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connections.xml" ContentType="application/vnd.openxmlformats-officedocument.spreadsheetml.connections+xml"/>
  <Override PartName="/xl/queryTables/queryTable1.xml" ContentType="application/vnd.openxmlformats-officedocument.spreadsheetml.query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mc:AlternateContent xmlns:mc="http://schemas.openxmlformats.org/markup-compatibility/2006">
    <mc:Choice Requires="x15">
      <x15ac:absPath xmlns:x15ac="http://schemas.microsoft.com/office/spreadsheetml/2010/11/ac" url="C:\Users\Analyst.ACAPSPC13\Dropbox (ACAPS)\ACAPS Analysis Team\2. GCSI\5. Monthly reports\"/>
    </mc:Choice>
  </mc:AlternateContent>
  <xr:revisionPtr revIDLastSave="0" documentId="13_ncr:1_{60FF90CE-60ED-4665-8446-729803D4E751}" xr6:coauthVersionLast="43" xr6:coauthVersionMax="43" xr10:uidLastSave="{00000000-0000-0000-0000-000000000000}"/>
  <bookViews>
    <workbookView xWindow="28680" yWindow="-120" windowWidth="25440" windowHeight="15390" tabRatio="886" activeTab="2" xr2:uid="{00000000-000D-0000-FFFF-FFFF00000000}"/>
  </bookViews>
  <sheets>
    <sheet name="Introduction" sheetId="98" r:id="rId1"/>
    <sheet name="Table of Contents" sheetId="99" r:id="rId2"/>
    <sheet name="GCSI" sheetId="97" r:id="rId3"/>
    <sheet name="Impact of Crisis" sheetId="75" r:id="rId4"/>
    <sheet name="Conditions of affected people" sheetId="3" r:id="rId5"/>
    <sheet name="Complexity" sheetId="4" r:id="rId6"/>
    <sheet name="Core Indicators" sheetId="96" r:id="rId7"/>
    <sheet name="Log" sheetId="92" r:id="rId8"/>
    <sheet name="Crisis Indicator Data" sheetId="74" r:id="rId9"/>
    <sheet name="Country Indicator Data" sheetId="85" r:id="rId10"/>
    <sheet name="Lists" sheetId="93" r:id="rId11"/>
    <sheet name="Indicator Metadata" sheetId="90" r:id="rId12"/>
    <sheet name="Indicator Date hidden" sheetId="81" state="hidden" r:id="rId13"/>
    <sheet name="Indicator Date hidden2" sheetId="82" state="hidden" r:id="rId14"/>
    <sheet name="Imputed and missing data hidden" sheetId="83" state="hidden" r:id="rId15"/>
  </sheets>
  <externalReferences>
    <externalReference r:id="rId16"/>
    <externalReference r:id="rId17"/>
    <externalReference r:id="rId18"/>
    <externalReference r:id="rId19"/>
  </externalReferences>
  <definedNames>
    <definedName name="_2012.06.11___GFM_Indicator_List" localSheetId="11">'Indicator Metadata'!$D$16:$J$35</definedName>
    <definedName name="_xlnm._FilterDatabase" localSheetId="4" hidden="1">'Conditions of affected people'!$B$2:$P$21</definedName>
    <definedName name="_xlnm._FilterDatabase" localSheetId="2" hidden="1">GCSI!$A$2:$T$118</definedName>
    <definedName name="_xlnm._FilterDatabase" localSheetId="3" hidden="1">'Impact of Crisis'!$B$2:$AH$21</definedName>
    <definedName name="_Key1" localSheetId="9" hidden="1">#REF!</definedName>
    <definedName name="_Key1" localSheetId="3" hidden="1">#REF!</definedName>
    <definedName name="_Key1" localSheetId="12" hidden="1">#REF!</definedName>
    <definedName name="_Key1" localSheetId="11" hidden="1">#REF!</definedName>
    <definedName name="_Key1" hidden="1">#REF!</definedName>
    <definedName name="_Order1" hidden="1">255</definedName>
    <definedName name="_Sort" localSheetId="9" hidden="1">#REF!</definedName>
    <definedName name="_Sort" localSheetId="3" hidden="1">#REF!</definedName>
    <definedName name="_Sort" localSheetId="12" hidden="1">#REF!</definedName>
    <definedName name="_Sort" localSheetId="11" hidden="1">#REF!</definedName>
    <definedName name="_Sort" hidden="1">#REF!</definedName>
    <definedName name="_xlchart.v1.0" hidden="1">Introduction!$A$40:$A$45</definedName>
    <definedName name="_xlchart.v1.1" hidden="1">Introduction!$B$40:$B$45</definedName>
    <definedName name="aa" localSheetId="9" hidden="1">#REF!</definedName>
    <definedName name="aa" localSheetId="12" hidden="1">#REF!</definedName>
    <definedName name="aa" localSheetId="11" hidden="1">#REF!</definedName>
    <definedName name="aa" hidden="1">#REF!</definedName>
    <definedName name="CrisisList">'Crisis Indicator Data'!$A$13:$A$28</definedName>
    <definedName name="CrisisType">VLOOKUP(#REF!,#REF!,2,FALSE)</definedName>
    <definedName name="iCrisisType" localSheetId="2">INDIRECT(CrisisType)</definedName>
    <definedName name="iCrisisType">INDIRECT(CrisisType)</definedName>
    <definedName name="iIcons_a5">INDIRECT(#REF!)</definedName>
    <definedName name="iIcons_a8">INDIRECT(#REF!)</definedName>
    <definedName name="_xlnm.Print_Area" localSheetId="2">GCSI!$C$1:$H$15</definedName>
    <definedName name="_xlnm.Print_Titles" localSheetId="2">GCSI!$2:$2</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5" i="97" l="1"/>
  <c r="O5" i="97"/>
  <c r="N6" i="97"/>
  <c r="O6" i="97"/>
  <c r="N7" i="97"/>
  <c r="O7" i="97"/>
  <c r="N8" i="97"/>
  <c r="O8" i="97"/>
  <c r="N9" i="97"/>
  <c r="O9" i="97"/>
  <c r="N10" i="97"/>
  <c r="O10" i="97"/>
  <c r="N11" i="97"/>
  <c r="O11" i="97"/>
  <c r="N12" i="97"/>
  <c r="O12" i="97"/>
  <c r="N13" i="97"/>
  <c r="O13" i="97"/>
  <c r="N14" i="97"/>
  <c r="O14" i="97"/>
  <c r="N15" i="97"/>
  <c r="O15" i="97"/>
  <c r="N16" i="97"/>
  <c r="O16" i="97"/>
  <c r="N17" i="97"/>
  <c r="O17" i="97"/>
  <c r="N18" i="97"/>
  <c r="O18" i="97"/>
  <c r="N19" i="97"/>
  <c r="O19" i="97"/>
  <c r="N20" i="97"/>
  <c r="O20" i="97"/>
  <c r="N21" i="97"/>
  <c r="O21" i="97"/>
  <c r="N22" i="97"/>
  <c r="O22" i="97"/>
  <c r="N23" i="97"/>
  <c r="O23" i="97"/>
  <c r="N24" i="97"/>
  <c r="O24" i="97"/>
  <c r="N25" i="97"/>
  <c r="O25" i="97"/>
  <c r="N26" i="97"/>
  <c r="O26" i="97"/>
  <c r="N27" i="97"/>
  <c r="O27" i="97"/>
  <c r="N28" i="97"/>
  <c r="O28" i="97"/>
  <c r="N29" i="97"/>
  <c r="O29" i="97"/>
  <c r="N30" i="97"/>
  <c r="O30" i="97"/>
  <c r="N31" i="97"/>
  <c r="O31" i="97"/>
  <c r="N32" i="97"/>
  <c r="O32" i="97"/>
  <c r="N33" i="97"/>
  <c r="O33" i="97"/>
  <c r="N34" i="97"/>
  <c r="O34" i="97"/>
  <c r="N35" i="97"/>
  <c r="O35" i="97"/>
  <c r="N36" i="97"/>
  <c r="O36" i="97"/>
  <c r="N37" i="97"/>
  <c r="O37" i="97"/>
  <c r="N38" i="97"/>
  <c r="O38" i="97"/>
  <c r="N39" i="97"/>
  <c r="O39" i="97"/>
  <c r="N40" i="97"/>
  <c r="O40" i="97"/>
  <c r="N41" i="97"/>
  <c r="O41" i="97"/>
  <c r="N42" i="97"/>
  <c r="O42" i="97"/>
  <c r="N43" i="97"/>
  <c r="O43" i="97"/>
  <c r="N44" i="97"/>
  <c r="O44" i="97"/>
  <c r="N45" i="97"/>
  <c r="O45" i="97"/>
  <c r="N46" i="97"/>
  <c r="O46" i="97"/>
  <c r="N47" i="97"/>
  <c r="O47" i="97"/>
  <c r="N48" i="97"/>
  <c r="O48" i="97"/>
  <c r="N49" i="97"/>
  <c r="O49" i="97"/>
  <c r="N50" i="97"/>
  <c r="O50" i="97"/>
  <c r="N51" i="97"/>
  <c r="O51" i="97"/>
  <c r="N52" i="97"/>
  <c r="O52" i="97"/>
  <c r="N53" i="97"/>
  <c r="O53" i="97"/>
  <c r="N54" i="97"/>
  <c r="O54" i="97"/>
  <c r="N55" i="97"/>
  <c r="O55" i="97"/>
  <c r="N56" i="97"/>
  <c r="O56" i="97"/>
  <c r="N57" i="97"/>
  <c r="O57" i="97"/>
  <c r="N58" i="97"/>
  <c r="O58" i="97"/>
  <c r="N59" i="97"/>
  <c r="O59" i="97"/>
  <c r="N60" i="97"/>
  <c r="O60" i="97"/>
  <c r="N61" i="97"/>
  <c r="O61" i="97"/>
  <c r="N62" i="97"/>
  <c r="O62" i="97"/>
  <c r="N63" i="97"/>
  <c r="O63" i="97"/>
  <c r="N64" i="97"/>
  <c r="O64" i="97"/>
  <c r="N65" i="97"/>
  <c r="O65" i="97"/>
  <c r="N66" i="97"/>
  <c r="O66" i="97"/>
  <c r="N67" i="97"/>
  <c r="O67" i="97"/>
  <c r="N68" i="97"/>
  <c r="O68" i="97"/>
  <c r="N69" i="97"/>
  <c r="O69" i="97"/>
  <c r="N70" i="97"/>
  <c r="O70" i="97"/>
  <c r="N71" i="97"/>
  <c r="O71" i="97"/>
  <c r="N72" i="97"/>
  <c r="O72" i="97"/>
  <c r="N73" i="97"/>
  <c r="O73" i="97"/>
  <c r="N74" i="97"/>
  <c r="O74" i="97"/>
  <c r="N75" i="97"/>
  <c r="O75" i="97"/>
  <c r="N76" i="97"/>
  <c r="O76" i="97"/>
  <c r="N77" i="97"/>
  <c r="O77" i="97"/>
  <c r="N78" i="97"/>
  <c r="O78" i="97"/>
  <c r="N79" i="97"/>
  <c r="O79" i="97"/>
  <c r="N80" i="97"/>
  <c r="O80" i="97"/>
  <c r="N81" i="97"/>
  <c r="O81" i="97"/>
  <c r="N82" i="97"/>
  <c r="O82" i="97"/>
  <c r="N83" i="97"/>
  <c r="O83" i="97"/>
  <c r="N84" i="97"/>
  <c r="O84" i="97"/>
  <c r="N85" i="97"/>
  <c r="O85" i="97"/>
  <c r="N86" i="97"/>
  <c r="O86" i="97"/>
  <c r="N87" i="97"/>
  <c r="O87" i="97"/>
  <c r="N88" i="97"/>
  <c r="O88" i="97"/>
  <c r="N89" i="97"/>
  <c r="O89" i="97"/>
  <c r="N90" i="97"/>
  <c r="O90" i="97"/>
  <c r="N91" i="97"/>
  <c r="O91" i="97"/>
  <c r="N92" i="97"/>
  <c r="O92" i="97"/>
  <c r="N93" i="97"/>
  <c r="O93" i="97"/>
  <c r="N94" i="97"/>
  <c r="O94" i="97"/>
  <c r="N95" i="97"/>
  <c r="O95" i="97"/>
  <c r="N96" i="97"/>
  <c r="O96" i="97"/>
  <c r="N97" i="97"/>
  <c r="O97" i="97"/>
  <c r="N98" i="97"/>
  <c r="O98" i="97"/>
  <c r="N99" i="97"/>
  <c r="O99" i="97"/>
  <c r="N100" i="97"/>
  <c r="O100" i="97"/>
  <c r="N101" i="97"/>
  <c r="O101" i="97"/>
  <c r="N102" i="97"/>
  <c r="O102" i="97"/>
  <c r="N103" i="97"/>
  <c r="O103" i="97"/>
  <c r="N104" i="97"/>
  <c r="O104" i="97"/>
  <c r="N105" i="97"/>
  <c r="O105" i="97"/>
  <c r="N106" i="97"/>
  <c r="O106" i="97"/>
  <c r="N107" i="97"/>
  <c r="O107" i="97"/>
  <c r="N108" i="97"/>
  <c r="O108" i="97"/>
  <c r="N109" i="97"/>
  <c r="O109" i="97"/>
  <c r="N110" i="97"/>
  <c r="O110" i="97"/>
  <c r="N111" i="97"/>
  <c r="O111" i="97"/>
  <c r="N112" i="97"/>
  <c r="O112" i="97"/>
  <c r="N113" i="97"/>
  <c r="O113" i="97"/>
  <c r="N114" i="97"/>
  <c r="O114" i="97"/>
  <c r="N115" i="97"/>
  <c r="O115" i="97"/>
  <c r="N116" i="97"/>
  <c r="O116" i="97"/>
  <c r="N117" i="97"/>
  <c r="O117" i="97"/>
  <c r="N118" i="97"/>
  <c r="O118" i="97"/>
  <c r="N4" i="97"/>
  <c r="O4" i="97"/>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9" i="3"/>
  <c r="E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9" i="3"/>
  <c r="J112"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3" i="3"/>
  <c r="J114" i="3"/>
  <c r="J115" i="3"/>
  <c r="J116" i="3"/>
  <c r="J117" i="3"/>
  <c r="J118" i="3"/>
  <c r="J119" i="3"/>
  <c r="J120" i="3"/>
  <c r="J121" i="3"/>
  <c r="J122" i="3"/>
  <c r="J123" i="3"/>
  <c r="J9"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G13" i="3"/>
  <c r="G31" i="3"/>
  <c r="Q13" i="3"/>
  <c r="Q31" i="3"/>
  <c r="E39" i="3"/>
  <c r="F39" i="3"/>
  <c r="G39" i="3"/>
  <c r="H39" i="3"/>
  <c r="I39" i="3"/>
  <c r="B39" i="3"/>
  <c r="P39" i="3"/>
  <c r="Q39" i="3"/>
  <c r="E40" i="3"/>
  <c r="F40" i="3"/>
  <c r="G40" i="3"/>
  <c r="H40" i="3"/>
  <c r="I40" i="3"/>
  <c r="B40" i="3"/>
  <c r="P40" i="3"/>
  <c r="Q40" i="3"/>
  <c r="E41" i="3"/>
  <c r="F41" i="3"/>
  <c r="G41" i="3"/>
  <c r="H41" i="3"/>
  <c r="I41" i="3"/>
  <c r="B41" i="3"/>
  <c r="P41" i="3"/>
  <c r="Q41" i="3"/>
  <c r="E42" i="3"/>
  <c r="F42" i="3"/>
  <c r="G42" i="3"/>
  <c r="H42" i="3"/>
  <c r="I42" i="3"/>
  <c r="B42" i="3"/>
  <c r="P42" i="3"/>
  <c r="Q42" i="3"/>
  <c r="E43" i="3"/>
  <c r="F43" i="3"/>
  <c r="G43" i="3"/>
  <c r="H43" i="3"/>
  <c r="I43" i="3"/>
  <c r="B43" i="3"/>
  <c r="P43" i="3"/>
  <c r="Q43" i="3"/>
  <c r="E44" i="3"/>
  <c r="F44" i="3"/>
  <c r="G44" i="3"/>
  <c r="H44" i="3"/>
  <c r="I44" i="3"/>
  <c r="B44" i="3"/>
  <c r="P44" i="3"/>
  <c r="Q44" i="3"/>
  <c r="E45" i="3"/>
  <c r="F45" i="3"/>
  <c r="G45" i="3"/>
  <c r="H45" i="3"/>
  <c r="I45" i="3"/>
  <c r="B45" i="3"/>
  <c r="P45" i="3"/>
  <c r="Q45" i="3"/>
  <c r="E46" i="3"/>
  <c r="F46" i="3"/>
  <c r="G46" i="3"/>
  <c r="H46" i="3"/>
  <c r="I46" i="3"/>
  <c r="B46" i="3"/>
  <c r="P46" i="3"/>
  <c r="Q46" i="3"/>
  <c r="E47" i="3"/>
  <c r="F47" i="3"/>
  <c r="G47" i="3"/>
  <c r="H47" i="3"/>
  <c r="I47" i="3"/>
  <c r="B47" i="3"/>
  <c r="P47" i="3"/>
  <c r="Q47" i="3"/>
  <c r="E48" i="3"/>
  <c r="F48" i="3"/>
  <c r="G48" i="3"/>
  <c r="H48" i="3"/>
  <c r="I48" i="3"/>
  <c r="B48" i="3"/>
  <c r="P48" i="3"/>
  <c r="Q48" i="3"/>
  <c r="E49" i="3"/>
  <c r="F49" i="3"/>
  <c r="G49" i="3"/>
  <c r="H49" i="3"/>
  <c r="I49" i="3"/>
  <c r="B49" i="3"/>
  <c r="P49" i="3"/>
  <c r="Q49" i="3"/>
  <c r="E50" i="3"/>
  <c r="F50" i="3"/>
  <c r="G50" i="3"/>
  <c r="H50" i="3"/>
  <c r="I50" i="3"/>
  <c r="B50" i="3"/>
  <c r="P50" i="3"/>
  <c r="Q50" i="3"/>
  <c r="E51" i="3"/>
  <c r="F51" i="3"/>
  <c r="G51" i="3"/>
  <c r="H51" i="3"/>
  <c r="I51" i="3"/>
  <c r="B51" i="3"/>
  <c r="P51" i="3"/>
  <c r="Q51" i="3"/>
  <c r="E52" i="3"/>
  <c r="F52" i="3"/>
  <c r="G52" i="3"/>
  <c r="H52" i="3"/>
  <c r="I52" i="3"/>
  <c r="B52" i="3"/>
  <c r="P52" i="3"/>
  <c r="Q52" i="3"/>
  <c r="E53" i="3"/>
  <c r="F53" i="3"/>
  <c r="G53" i="3"/>
  <c r="H53" i="3"/>
  <c r="I53" i="3"/>
  <c r="B53" i="3"/>
  <c r="P53" i="3"/>
  <c r="Q53" i="3"/>
  <c r="E54" i="3"/>
  <c r="F54" i="3"/>
  <c r="G54" i="3"/>
  <c r="H54" i="3"/>
  <c r="I54" i="3"/>
  <c r="B54" i="3"/>
  <c r="P54" i="3"/>
  <c r="Q54" i="3"/>
  <c r="E55" i="3"/>
  <c r="F55" i="3"/>
  <c r="G55" i="3"/>
  <c r="H55" i="3"/>
  <c r="I55" i="3"/>
  <c r="B55" i="3"/>
  <c r="P55" i="3"/>
  <c r="Q55" i="3"/>
  <c r="E56" i="3"/>
  <c r="F56" i="3"/>
  <c r="G56" i="3"/>
  <c r="H56" i="3"/>
  <c r="I56" i="3"/>
  <c r="B56" i="3"/>
  <c r="P56" i="3"/>
  <c r="Q56" i="3"/>
  <c r="E57" i="3"/>
  <c r="F57" i="3"/>
  <c r="G57" i="3"/>
  <c r="H57" i="3"/>
  <c r="I57" i="3"/>
  <c r="B57" i="3"/>
  <c r="P57" i="3"/>
  <c r="Q57" i="3"/>
  <c r="E58" i="3"/>
  <c r="F58" i="3"/>
  <c r="G58" i="3"/>
  <c r="H58" i="3"/>
  <c r="I58" i="3"/>
  <c r="B58" i="3"/>
  <c r="P58" i="3"/>
  <c r="Q58" i="3"/>
  <c r="E59" i="3"/>
  <c r="F59" i="3"/>
  <c r="G59" i="3"/>
  <c r="H59" i="3"/>
  <c r="I59" i="3"/>
  <c r="B59" i="3"/>
  <c r="P59" i="3"/>
  <c r="Q59" i="3"/>
  <c r="E60" i="3"/>
  <c r="F60" i="3"/>
  <c r="G60" i="3"/>
  <c r="H60" i="3"/>
  <c r="I60" i="3"/>
  <c r="B60" i="3"/>
  <c r="P60" i="3"/>
  <c r="Q60" i="3"/>
  <c r="E61" i="3"/>
  <c r="F61" i="3"/>
  <c r="G61" i="3"/>
  <c r="H61" i="3"/>
  <c r="I61" i="3"/>
  <c r="B61" i="3"/>
  <c r="P61" i="3"/>
  <c r="Q61" i="3"/>
  <c r="E62" i="3"/>
  <c r="F62" i="3"/>
  <c r="G62" i="3"/>
  <c r="H62" i="3"/>
  <c r="I62" i="3"/>
  <c r="B62" i="3"/>
  <c r="P62" i="3"/>
  <c r="Q62" i="3"/>
  <c r="E63" i="3"/>
  <c r="F63" i="3"/>
  <c r="G63" i="3"/>
  <c r="H63" i="3"/>
  <c r="I63" i="3"/>
  <c r="B63" i="3"/>
  <c r="P63" i="3"/>
  <c r="Q63" i="3"/>
  <c r="E64" i="3"/>
  <c r="F64" i="3"/>
  <c r="G64" i="3"/>
  <c r="H64" i="3"/>
  <c r="I64" i="3"/>
  <c r="B64" i="3"/>
  <c r="P64" i="3"/>
  <c r="Q64" i="3"/>
  <c r="E65" i="3"/>
  <c r="F65" i="3"/>
  <c r="G65" i="3"/>
  <c r="H65" i="3"/>
  <c r="I65" i="3"/>
  <c r="B65" i="3"/>
  <c r="P65" i="3"/>
  <c r="Q65" i="3"/>
  <c r="E66" i="3"/>
  <c r="F66" i="3"/>
  <c r="G66" i="3"/>
  <c r="H66" i="3"/>
  <c r="I66" i="3"/>
  <c r="B66" i="3"/>
  <c r="P66" i="3"/>
  <c r="Q66" i="3"/>
  <c r="E67" i="3"/>
  <c r="F67" i="3"/>
  <c r="G67" i="3"/>
  <c r="H67" i="3"/>
  <c r="I67" i="3"/>
  <c r="B67" i="3"/>
  <c r="P67" i="3"/>
  <c r="Q67" i="3"/>
  <c r="E68" i="3"/>
  <c r="F68" i="3"/>
  <c r="G68" i="3"/>
  <c r="H68" i="3"/>
  <c r="I68" i="3"/>
  <c r="B68" i="3"/>
  <c r="P68" i="3"/>
  <c r="Q68" i="3"/>
  <c r="E69" i="3"/>
  <c r="F69" i="3"/>
  <c r="G69" i="3"/>
  <c r="H69" i="3"/>
  <c r="I69" i="3"/>
  <c r="B69" i="3"/>
  <c r="P69" i="3"/>
  <c r="Q69" i="3"/>
  <c r="E70" i="3"/>
  <c r="F70" i="3"/>
  <c r="G70" i="3"/>
  <c r="H70" i="3"/>
  <c r="I70" i="3"/>
  <c r="B70" i="3"/>
  <c r="P70" i="3"/>
  <c r="Q70" i="3"/>
  <c r="E71" i="3"/>
  <c r="F71" i="3"/>
  <c r="G71" i="3"/>
  <c r="H71" i="3"/>
  <c r="I71" i="3"/>
  <c r="B71" i="3"/>
  <c r="P71" i="3"/>
  <c r="Q71" i="3"/>
  <c r="E72" i="3"/>
  <c r="F72" i="3"/>
  <c r="G72" i="3"/>
  <c r="H72" i="3"/>
  <c r="I72" i="3"/>
  <c r="B72" i="3"/>
  <c r="P72" i="3"/>
  <c r="Q72" i="3"/>
  <c r="E73" i="3"/>
  <c r="Q73" i="3"/>
  <c r="E74" i="3"/>
  <c r="F74" i="3"/>
  <c r="G74" i="3"/>
  <c r="H74" i="3"/>
  <c r="I74" i="3"/>
  <c r="B74" i="3"/>
  <c r="P74" i="3"/>
  <c r="Q74" i="3"/>
  <c r="E75" i="3"/>
  <c r="F75" i="3"/>
  <c r="G75" i="3"/>
  <c r="H75" i="3"/>
  <c r="I75" i="3"/>
  <c r="B75" i="3"/>
  <c r="P75" i="3"/>
  <c r="Q75" i="3"/>
  <c r="E76" i="3"/>
  <c r="F76" i="3"/>
  <c r="G76" i="3"/>
  <c r="H76" i="3"/>
  <c r="I76" i="3"/>
  <c r="B76" i="3"/>
  <c r="P76" i="3"/>
  <c r="Q76" i="3"/>
  <c r="E77" i="3"/>
  <c r="F77" i="3"/>
  <c r="G77" i="3"/>
  <c r="H77" i="3"/>
  <c r="I77" i="3"/>
  <c r="B77" i="3"/>
  <c r="P77" i="3"/>
  <c r="Q77" i="3"/>
  <c r="E78" i="3"/>
  <c r="F78" i="3"/>
  <c r="G78" i="3"/>
  <c r="H78" i="3"/>
  <c r="I78" i="3"/>
  <c r="B78" i="3"/>
  <c r="P78" i="3"/>
  <c r="Q78" i="3"/>
  <c r="E79" i="3"/>
  <c r="F79" i="3"/>
  <c r="G79" i="3"/>
  <c r="H79" i="3"/>
  <c r="I79" i="3"/>
  <c r="B79" i="3"/>
  <c r="P79" i="3"/>
  <c r="Q79" i="3"/>
  <c r="E80" i="3"/>
  <c r="F80" i="3"/>
  <c r="G80" i="3"/>
  <c r="H80" i="3"/>
  <c r="I80" i="3"/>
  <c r="B80" i="3"/>
  <c r="P80" i="3"/>
  <c r="Q80" i="3"/>
  <c r="E81" i="3"/>
  <c r="F81" i="3"/>
  <c r="G81" i="3"/>
  <c r="H81" i="3"/>
  <c r="I81" i="3"/>
  <c r="B81" i="3"/>
  <c r="P81" i="3"/>
  <c r="Q81" i="3"/>
  <c r="E82" i="3"/>
  <c r="F82" i="3"/>
  <c r="G82" i="3"/>
  <c r="H82" i="3"/>
  <c r="I82" i="3"/>
  <c r="B82" i="3"/>
  <c r="P82" i="3"/>
  <c r="Q82" i="3"/>
  <c r="E83" i="3"/>
  <c r="F83" i="3"/>
  <c r="G83" i="3"/>
  <c r="H83" i="3"/>
  <c r="I83" i="3"/>
  <c r="B83" i="3"/>
  <c r="P83" i="3"/>
  <c r="Q83" i="3"/>
  <c r="E84" i="3"/>
  <c r="F84" i="3"/>
  <c r="G84" i="3"/>
  <c r="H84" i="3"/>
  <c r="I84" i="3"/>
  <c r="B84" i="3"/>
  <c r="P84" i="3"/>
  <c r="Q84" i="3"/>
  <c r="E85" i="3"/>
  <c r="F85" i="3"/>
  <c r="G85" i="3"/>
  <c r="H85" i="3"/>
  <c r="I85" i="3"/>
  <c r="B85" i="3"/>
  <c r="P85" i="3"/>
  <c r="Q85" i="3"/>
  <c r="E86" i="3"/>
  <c r="F86" i="3"/>
  <c r="G86" i="3"/>
  <c r="H86" i="3"/>
  <c r="I86" i="3"/>
  <c r="B86" i="3"/>
  <c r="P86" i="3"/>
  <c r="Q86" i="3"/>
  <c r="E87" i="3"/>
  <c r="F87" i="3"/>
  <c r="G87" i="3"/>
  <c r="H87" i="3"/>
  <c r="I87" i="3"/>
  <c r="B87" i="3"/>
  <c r="P87" i="3"/>
  <c r="Q87" i="3"/>
  <c r="E88" i="3"/>
  <c r="F88" i="3"/>
  <c r="G88" i="3"/>
  <c r="H88" i="3"/>
  <c r="I88" i="3"/>
  <c r="B88" i="3"/>
  <c r="P88" i="3"/>
  <c r="Q88" i="3"/>
  <c r="E89" i="3"/>
  <c r="F89" i="3"/>
  <c r="G89" i="3"/>
  <c r="H89" i="3"/>
  <c r="I89" i="3"/>
  <c r="B89" i="3"/>
  <c r="P89" i="3"/>
  <c r="Q89" i="3"/>
  <c r="E90" i="3"/>
  <c r="F90" i="3"/>
  <c r="G90" i="3"/>
  <c r="H90" i="3"/>
  <c r="I90" i="3"/>
  <c r="B90" i="3"/>
  <c r="P90" i="3"/>
  <c r="Q90" i="3"/>
  <c r="E91" i="3"/>
  <c r="F91" i="3"/>
  <c r="G91" i="3"/>
  <c r="H91" i="3"/>
  <c r="I91" i="3"/>
  <c r="B91" i="3"/>
  <c r="P91" i="3"/>
  <c r="Q91" i="3"/>
  <c r="E92" i="3"/>
  <c r="F92" i="3"/>
  <c r="G92" i="3"/>
  <c r="H92" i="3"/>
  <c r="I92" i="3"/>
  <c r="B92" i="3"/>
  <c r="P92" i="3"/>
  <c r="Q92" i="3"/>
  <c r="E93" i="3"/>
  <c r="F93" i="3"/>
  <c r="G93" i="3"/>
  <c r="H93" i="3"/>
  <c r="I93" i="3"/>
  <c r="B93" i="3"/>
  <c r="P93" i="3"/>
  <c r="Q93" i="3"/>
  <c r="E94" i="3"/>
  <c r="F94" i="3"/>
  <c r="G94" i="3"/>
  <c r="H94" i="3"/>
  <c r="I94" i="3"/>
  <c r="B94" i="3"/>
  <c r="P94" i="3"/>
  <c r="Q94" i="3"/>
  <c r="E95" i="3"/>
  <c r="F95" i="3"/>
  <c r="G95" i="3"/>
  <c r="H95" i="3"/>
  <c r="I95" i="3"/>
  <c r="B95" i="3"/>
  <c r="P95" i="3"/>
  <c r="Q95" i="3"/>
  <c r="E96" i="3"/>
  <c r="F96" i="3"/>
  <c r="G96" i="3"/>
  <c r="H96" i="3"/>
  <c r="I96" i="3"/>
  <c r="B96" i="3"/>
  <c r="P96" i="3"/>
  <c r="Q96" i="3"/>
  <c r="E97" i="3"/>
  <c r="F97" i="3"/>
  <c r="G97" i="3"/>
  <c r="H97" i="3"/>
  <c r="I97" i="3"/>
  <c r="B97" i="3"/>
  <c r="P97" i="3"/>
  <c r="Q97" i="3"/>
  <c r="E98" i="3"/>
  <c r="F98" i="3"/>
  <c r="G98" i="3"/>
  <c r="H98" i="3"/>
  <c r="I98" i="3"/>
  <c r="B98" i="3"/>
  <c r="P98" i="3"/>
  <c r="Q98" i="3"/>
  <c r="E99" i="3"/>
  <c r="F99" i="3"/>
  <c r="G99" i="3"/>
  <c r="H99" i="3"/>
  <c r="I99" i="3"/>
  <c r="B99" i="3"/>
  <c r="P99" i="3"/>
  <c r="Q99" i="3"/>
  <c r="E100" i="3"/>
  <c r="F100" i="3"/>
  <c r="G100" i="3"/>
  <c r="H100" i="3"/>
  <c r="I100" i="3"/>
  <c r="B100" i="3"/>
  <c r="P100" i="3"/>
  <c r="Q100" i="3"/>
  <c r="E101" i="3"/>
  <c r="F101" i="3"/>
  <c r="G101" i="3"/>
  <c r="H101" i="3"/>
  <c r="I101" i="3"/>
  <c r="B101" i="3"/>
  <c r="P101" i="3"/>
  <c r="Q101" i="3"/>
  <c r="E102" i="3"/>
  <c r="F102" i="3"/>
  <c r="G102" i="3"/>
  <c r="H102" i="3"/>
  <c r="I102" i="3"/>
  <c r="B102" i="3"/>
  <c r="P102" i="3"/>
  <c r="Q102" i="3"/>
  <c r="E103" i="3"/>
  <c r="F103" i="3"/>
  <c r="G103" i="3"/>
  <c r="H103" i="3"/>
  <c r="I103" i="3"/>
  <c r="B103" i="3"/>
  <c r="P103" i="3"/>
  <c r="Q103" i="3"/>
  <c r="E104" i="3"/>
  <c r="F104" i="3"/>
  <c r="G104" i="3"/>
  <c r="H104" i="3"/>
  <c r="I104" i="3"/>
  <c r="B104" i="3"/>
  <c r="P104" i="3"/>
  <c r="Q104" i="3"/>
  <c r="E105" i="3"/>
  <c r="F105" i="3"/>
  <c r="G105" i="3"/>
  <c r="H105" i="3"/>
  <c r="I105" i="3"/>
  <c r="B105" i="3"/>
  <c r="P105" i="3"/>
  <c r="Q105" i="3"/>
  <c r="E106" i="3"/>
  <c r="F106" i="3"/>
  <c r="G106" i="3"/>
  <c r="H106" i="3"/>
  <c r="I106" i="3"/>
  <c r="B106" i="3"/>
  <c r="P106" i="3"/>
  <c r="Q106" i="3"/>
  <c r="E107" i="3"/>
  <c r="Q107" i="3"/>
  <c r="E108" i="3"/>
  <c r="Q108" i="3"/>
  <c r="E109" i="3"/>
  <c r="F109" i="3"/>
  <c r="G109" i="3"/>
  <c r="H109" i="3"/>
  <c r="I109" i="3"/>
  <c r="B109" i="3"/>
  <c r="P109" i="3"/>
  <c r="Q109" i="3"/>
  <c r="E110" i="3"/>
  <c r="Q110" i="3"/>
  <c r="E111" i="3"/>
  <c r="F111" i="3"/>
  <c r="G111" i="3"/>
  <c r="H111" i="3"/>
  <c r="I111" i="3"/>
  <c r="B111" i="3"/>
  <c r="P111" i="3"/>
  <c r="Q111" i="3"/>
  <c r="E112" i="3"/>
  <c r="F112" i="3"/>
  <c r="G112" i="3"/>
  <c r="H112" i="3"/>
  <c r="I112" i="3"/>
  <c r="B112" i="3"/>
  <c r="P112" i="3"/>
  <c r="Q112" i="3"/>
  <c r="E113" i="3"/>
  <c r="F113" i="3"/>
  <c r="G113" i="3"/>
  <c r="H113" i="3"/>
  <c r="I113" i="3"/>
  <c r="B113" i="3"/>
  <c r="P113" i="3"/>
  <c r="Q113" i="3"/>
  <c r="E114" i="3"/>
  <c r="Q114" i="3"/>
  <c r="E115" i="3"/>
  <c r="F115" i="3"/>
  <c r="G115" i="3"/>
  <c r="H115" i="3"/>
  <c r="I115" i="3"/>
  <c r="B115" i="3"/>
  <c r="P115" i="3"/>
  <c r="Q115" i="3"/>
  <c r="E116" i="3"/>
  <c r="F116" i="3"/>
  <c r="G116" i="3"/>
  <c r="H116" i="3"/>
  <c r="I116" i="3"/>
  <c r="B116" i="3"/>
  <c r="P116" i="3"/>
  <c r="Q116" i="3"/>
  <c r="E117" i="3"/>
  <c r="F117" i="3"/>
  <c r="G117" i="3"/>
  <c r="H117" i="3"/>
  <c r="I117" i="3"/>
  <c r="B117" i="3"/>
  <c r="P117" i="3"/>
  <c r="Q117" i="3"/>
  <c r="E118" i="3"/>
  <c r="F118" i="3"/>
  <c r="G118" i="3"/>
  <c r="H118" i="3"/>
  <c r="I118" i="3"/>
  <c r="B118" i="3"/>
  <c r="P118" i="3"/>
  <c r="Q118" i="3"/>
  <c r="E119" i="3"/>
  <c r="F119" i="3"/>
  <c r="G119" i="3"/>
  <c r="H119" i="3"/>
  <c r="I119" i="3"/>
  <c r="B119" i="3"/>
  <c r="P119" i="3"/>
  <c r="Q119" i="3"/>
  <c r="E120" i="3"/>
  <c r="F120" i="3"/>
  <c r="G120" i="3"/>
  <c r="H120" i="3"/>
  <c r="I120" i="3"/>
  <c r="B120" i="3"/>
  <c r="P120" i="3"/>
  <c r="Q120" i="3"/>
  <c r="E121" i="3"/>
  <c r="F121" i="3"/>
  <c r="G121" i="3"/>
  <c r="H121" i="3"/>
  <c r="I121" i="3"/>
  <c r="B121" i="3"/>
  <c r="P121" i="3"/>
  <c r="Q121" i="3"/>
  <c r="E122" i="3"/>
  <c r="F122" i="3"/>
  <c r="G122" i="3"/>
  <c r="H122" i="3"/>
  <c r="I122" i="3"/>
  <c r="B122" i="3"/>
  <c r="P122" i="3"/>
  <c r="Q122" i="3"/>
  <c r="E123" i="3"/>
  <c r="F123" i="3"/>
  <c r="G123" i="3"/>
  <c r="H123" i="3"/>
  <c r="I123" i="3"/>
  <c r="B123" i="3"/>
  <c r="P123" i="3"/>
  <c r="Q123" i="3"/>
  <c r="EM4" i="96"/>
  <c r="EM5" i="96"/>
  <c r="EM6" i="96"/>
  <c r="EM7" i="96"/>
  <c r="EM8" i="96"/>
  <c r="EM9" i="96"/>
  <c r="EM10" i="96"/>
  <c r="EM11" i="96"/>
  <c r="EM12" i="96"/>
  <c r="EM13" i="96"/>
  <c r="EM14" i="96"/>
  <c r="EM15" i="96"/>
  <c r="EM16" i="96"/>
  <c r="EM17" i="96"/>
  <c r="EM18" i="96"/>
  <c r="EM19" i="96"/>
  <c r="EM20" i="96"/>
  <c r="EM21" i="96"/>
  <c r="EM22" i="96"/>
  <c r="EM23" i="96"/>
  <c r="EM24" i="96"/>
  <c r="EM25" i="96"/>
  <c r="EM26" i="96"/>
  <c r="EM27" i="96"/>
  <c r="EM28" i="96"/>
  <c r="EM29" i="96"/>
  <c r="EM30" i="96"/>
  <c r="EM31" i="96"/>
  <c r="EM32" i="96"/>
  <c r="EM33" i="96"/>
  <c r="EM34" i="96"/>
  <c r="EM35" i="96"/>
  <c r="EM36" i="96"/>
  <c r="EM37" i="96"/>
  <c r="EM38" i="96"/>
  <c r="EM39" i="96"/>
  <c r="EM40" i="96"/>
  <c r="EM41" i="96"/>
  <c r="EM42" i="96"/>
  <c r="EM43" i="96"/>
  <c r="EM44" i="96"/>
  <c r="EM45" i="96"/>
  <c r="EM46" i="96"/>
  <c r="EM47" i="96"/>
  <c r="EM48" i="96"/>
  <c r="EM49" i="96"/>
  <c r="EM50" i="96"/>
  <c r="EM51" i="96"/>
  <c r="EM52" i="96"/>
  <c r="EM53" i="96"/>
  <c r="EM54" i="96"/>
  <c r="EM55" i="96"/>
  <c r="EM56" i="96"/>
  <c r="EM57" i="96"/>
  <c r="EM58" i="96"/>
  <c r="EM59" i="96"/>
  <c r="EM60" i="96"/>
  <c r="EM61" i="96"/>
  <c r="EM62" i="96"/>
  <c r="EM63" i="96"/>
  <c r="EM64" i="96"/>
  <c r="EM65" i="96"/>
  <c r="EM66" i="96"/>
  <c r="EM67" i="96"/>
  <c r="EM68" i="96"/>
  <c r="EM69" i="96"/>
  <c r="EM70" i="96"/>
  <c r="EM71" i="96"/>
  <c r="EM72" i="96"/>
  <c r="EM73" i="96"/>
  <c r="EM74" i="96"/>
  <c r="EM75" i="96"/>
  <c r="EM76" i="96"/>
  <c r="EM77" i="96"/>
  <c r="EM78" i="96"/>
  <c r="EM79" i="96"/>
  <c r="EM80" i="96"/>
  <c r="EM81" i="96"/>
  <c r="EM82" i="96"/>
  <c r="EM83" i="96"/>
  <c r="EM84" i="96"/>
  <c r="EM85" i="96"/>
  <c r="EM86" i="96"/>
  <c r="EM87" i="96"/>
  <c r="EM88" i="96"/>
  <c r="EM89" i="96"/>
  <c r="EM90" i="96"/>
  <c r="EM91" i="96"/>
  <c r="EM92" i="96"/>
  <c r="EM93" i="96"/>
  <c r="EM94" i="96"/>
  <c r="EM95" i="96"/>
  <c r="EM96" i="96"/>
  <c r="EM97" i="96"/>
  <c r="EM98" i="96"/>
  <c r="EM99" i="96"/>
  <c r="EM100" i="96"/>
  <c r="EM101" i="96"/>
  <c r="EM102" i="96"/>
  <c r="EM103" i="96"/>
  <c r="EM104" i="96"/>
  <c r="EM105" i="96"/>
  <c r="EM106" i="96"/>
  <c r="EM107" i="96"/>
  <c r="EM108" i="96"/>
  <c r="EM109" i="96"/>
  <c r="EM110" i="96"/>
  <c r="EM111" i="96"/>
  <c r="EM112" i="96"/>
  <c r="EM113" i="96"/>
  <c r="EM114" i="96"/>
  <c r="EM115" i="96"/>
  <c r="EM116" i="96"/>
  <c r="EM117" i="96"/>
  <c r="EM3" i="96"/>
  <c r="EE4" i="96"/>
  <c r="EE5" i="96"/>
  <c r="EE6" i="96"/>
  <c r="EE7" i="96"/>
  <c r="EE8" i="96"/>
  <c r="EE9" i="96"/>
  <c r="EE10" i="96"/>
  <c r="EE11" i="96"/>
  <c r="EE12" i="96"/>
  <c r="EE13" i="96"/>
  <c r="EE14" i="96"/>
  <c r="EE15" i="96"/>
  <c r="EE16" i="96"/>
  <c r="EE17" i="96"/>
  <c r="EE18" i="96"/>
  <c r="EE19" i="96"/>
  <c r="EE20" i="96"/>
  <c r="EE21" i="96"/>
  <c r="EE22" i="96"/>
  <c r="EE23" i="96"/>
  <c r="EE24" i="96"/>
  <c r="EE25" i="96"/>
  <c r="EE26" i="96"/>
  <c r="EE27" i="96"/>
  <c r="EE28" i="96"/>
  <c r="EE29" i="96"/>
  <c r="EE30" i="96"/>
  <c r="EE31" i="96"/>
  <c r="EE32" i="96"/>
  <c r="EE33" i="96"/>
  <c r="EE34" i="96"/>
  <c r="EE35" i="96"/>
  <c r="EE36" i="96"/>
  <c r="EE37" i="96"/>
  <c r="EE38" i="96"/>
  <c r="EE39" i="96"/>
  <c r="EE40" i="96"/>
  <c r="EE41" i="96"/>
  <c r="EE42" i="96"/>
  <c r="EE43" i="96"/>
  <c r="EE44" i="96"/>
  <c r="EE45" i="96"/>
  <c r="EE46" i="96"/>
  <c r="EE47" i="96"/>
  <c r="EE48" i="96"/>
  <c r="EE49" i="96"/>
  <c r="EE50" i="96"/>
  <c r="EE51" i="96"/>
  <c r="EE52" i="96"/>
  <c r="EE53" i="96"/>
  <c r="EE54" i="96"/>
  <c r="EE55" i="96"/>
  <c r="EE56" i="96"/>
  <c r="EE57" i="96"/>
  <c r="EE58" i="96"/>
  <c r="EE59" i="96"/>
  <c r="EE60" i="96"/>
  <c r="EE61" i="96"/>
  <c r="EE62" i="96"/>
  <c r="EE63" i="96"/>
  <c r="EE64" i="96"/>
  <c r="EE65" i="96"/>
  <c r="EE66" i="96"/>
  <c r="EE67" i="96"/>
  <c r="EE68" i="96"/>
  <c r="EE69" i="96"/>
  <c r="EE70" i="96"/>
  <c r="EE71" i="96"/>
  <c r="EE72" i="96"/>
  <c r="EE73" i="96"/>
  <c r="EE74" i="96"/>
  <c r="EE75" i="96"/>
  <c r="EE76" i="96"/>
  <c r="EE77" i="96"/>
  <c r="EE78" i="96"/>
  <c r="EE79" i="96"/>
  <c r="EE80" i="96"/>
  <c r="EE81" i="96"/>
  <c r="EE82" i="96"/>
  <c r="EE83" i="96"/>
  <c r="EE84" i="96"/>
  <c r="EE85" i="96"/>
  <c r="EE86" i="96"/>
  <c r="EE87" i="96"/>
  <c r="EE88" i="96"/>
  <c r="EE89" i="96"/>
  <c r="EE90" i="96"/>
  <c r="EE91" i="96"/>
  <c r="EE92" i="96"/>
  <c r="EE93" i="96"/>
  <c r="EE94" i="96"/>
  <c r="EE95" i="96"/>
  <c r="EE96" i="96"/>
  <c r="EE97" i="96"/>
  <c r="EE98" i="96"/>
  <c r="EE99" i="96"/>
  <c r="EE100" i="96"/>
  <c r="EE101" i="96"/>
  <c r="EE102" i="96"/>
  <c r="EE103" i="96"/>
  <c r="EE104" i="96"/>
  <c r="EE105" i="96"/>
  <c r="EE106" i="96"/>
  <c r="EE107" i="96"/>
  <c r="EE108" i="96"/>
  <c r="EE109" i="96"/>
  <c r="EE110" i="96"/>
  <c r="EE111" i="96"/>
  <c r="EE112" i="96"/>
  <c r="EE113" i="96"/>
  <c r="EE114" i="96"/>
  <c r="EE115" i="96"/>
  <c r="EE116" i="96"/>
  <c r="EE117" i="96"/>
  <c r="EE3" i="96"/>
  <c r="DV3" i="96"/>
  <c r="DW4" i="96"/>
  <c r="DW5" i="96"/>
  <c r="DW6" i="96"/>
  <c r="DW7" i="96"/>
  <c r="DW8" i="96"/>
  <c r="DW9" i="96"/>
  <c r="DW10" i="96"/>
  <c r="DW11" i="96"/>
  <c r="DW12" i="96"/>
  <c r="DW13" i="96"/>
  <c r="DW14" i="96"/>
  <c r="DW15" i="96"/>
  <c r="DW16" i="96"/>
  <c r="DW17" i="96"/>
  <c r="DW18" i="96"/>
  <c r="DW19" i="96"/>
  <c r="DW20" i="96"/>
  <c r="DW21" i="96"/>
  <c r="DW22" i="96"/>
  <c r="DW23" i="96"/>
  <c r="DW24" i="96"/>
  <c r="DW25" i="96"/>
  <c r="DW26" i="96"/>
  <c r="DW27" i="96"/>
  <c r="DW28" i="96"/>
  <c r="DW29" i="96"/>
  <c r="DW30" i="96"/>
  <c r="DW31" i="96"/>
  <c r="DW32" i="96"/>
  <c r="DW33" i="96"/>
  <c r="DW34" i="96"/>
  <c r="DW35" i="96"/>
  <c r="DW36" i="96"/>
  <c r="DW37" i="96"/>
  <c r="DW38" i="96"/>
  <c r="DW39" i="96"/>
  <c r="DW40" i="96"/>
  <c r="DW41" i="96"/>
  <c r="DW42" i="96"/>
  <c r="DW43" i="96"/>
  <c r="DW44" i="96"/>
  <c r="DW45" i="96"/>
  <c r="DW46" i="96"/>
  <c r="DW47" i="96"/>
  <c r="DW48" i="96"/>
  <c r="DW49" i="96"/>
  <c r="DW50" i="96"/>
  <c r="DW51" i="96"/>
  <c r="DW52" i="96"/>
  <c r="DW53" i="96"/>
  <c r="DW54" i="96"/>
  <c r="DW55" i="96"/>
  <c r="DW56" i="96"/>
  <c r="DW57" i="96"/>
  <c r="DW58" i="96"/>
  <c r="DW59" i="96"/>
  <c r="DW60" i="96"/>
  <c r="DW61" i="96"/>
  <c r="DW62" i="96"/>
  <c r="DW63" i="96"/>
  <c r="DW64" i="96"/>
  <c r="DW65" i="96"/>
  <c r="DW66" i="96"/>
  <c r="DW67" i="96"/>
  <c r="DW68" i="96"/>
  <c r="DW69" i="96"/>
  <c r="DW70" i="96"/>
  <c r="DW71" i="96"/>
  <c r="DW72" i="96"/>
  <c r="DW73" i="96"/>
  <c r="DW74" i="96"/>
  <c r="DW75" i="96"/>
  <c r="DW76" i="96"/>
  <c r="DW77" i="96"/>
  <c r="DW78" i="96"/>
  <c r="DW79" i="96"/>
  <c r="DW80" i="96"/>
  <c r="DW81" i="96"/>
  <c r="DW82" i="96"/>
  <c r="DW83" i="96"/>
  <c r="DW84" i="96"/>
  <c r="DW85" i="96"/>
  <c r="DW86" i="96"/>
  <c r="DW87" i="96"/>
  <c r="DW88" i="96"/>
  <c r="DW89" i="96"/>
  <c r="DW90" i="96"/>
  <c r="DW91" i="96"/>
  <c r="DW92" i="96"/>
  <c r="DW93" i="96"/>
  <c r="DW94" i="96"/>
  <c r="DW95" i="96"/>
  <c r="DW96" i="96"/>
  <c r="DW97" i="96"/>
  <c r="DW98" i="96"/>
  <c r="DW99" i="96"/>
  <c r="DW100" i="96"/>
  <c r="DW101" i="96"/>
  <c r="DW102" i="96"/>
  <c r="DW103" i="96"/>
  <c r="DW104" i="96"/>
  <c r="DW105" i="96"/>
  <c r="DW106" i="96"/>
  <c r="DW107" i="96"/>
  <c r="DW108" i="96"/>
  <c r="DW109" i="96"/>
  <c r="DW110" i="96"/>
  <c r="DW111" i="96"/>
  <c r="DW112" i="96"/>
  <c r="DW113" i="96"/>
  <c r="DW114" i="96"/>
  <c r="DW115" i="96"/>
  <c r="DW116" i="96"/>
  <c r="DW117" i="96"/>
  <c r="DW3" i="96"/>
  <c r="DO4" i="96"/>
  <c r="DO5" i="96"/>
  <c r="DO6" i="96"/>
  <c r="DO7" i="96"/>
  <c r="DO8" i="96"/>
  <c r="DO9" i="96"/>
  <c r="DO10" i="96"/>
  <c r="DO11" i="96"/>
  <c r="DO12" i="96"/>
  <c r="DO13" i="96"/>
  <c r="DO14" i="96"/>
  <c r="DO15" i="96"/>
  <c r="DO16" i="96"/>
  <c r="DO17" i="96"/>
  <c r="DO18" i="96"/>
  <c r="DO19" i="96"/>
  <c r="DO20" i="96"/>
  <c r="DO21" i="96"/>
  <c r="DO22" i="96"/>
  <c r="DO23" i="96"/>
  <c r="DO24" i="96"/>
  <c r="DO25" i="96"/>
  <c r="DO26" i="96"/>
  <c r="DO27" i="96"/>
  <c r="DO28" i="96"/>
  <c r="DO29" i="96"/>
  <c r="DO30" i="96"/>
  <c r="DO31" i="96"/>
  <c r="DO32" i="96"/>
  <c r="DO33" i="96"/>
  <c r="DO34" i="96"/>
  <c r="DO35" i="96"/>
  <c r="DO36" i="96"/>
  <c r="DO37" i="96"/>
  <c r="DO38" i="96"/>
  <c r="DO39" i="96"/>
  <c r="DO40" i="96"/>
  <c r="DO41" i="96"/>
  <c r="DO42" i="96"/>
  <c r="DO43" i="96"/>
  <c r="DO44" i="96"/>
  <c r="DO45" i="96"/>
  <c r="DO46" i="96"/>
  <c r="DO47" i="96"/>
  <c r="DO48" i="96"/>
  <c r="DO49" i="96"/>
  <c r="DO50" i="96"/>
  <c r="DO51" i="96"/>
  <c r="DO52" i="96"/>
  <c r="DO53" i="96"/>
  <c r="DO54" i="96"/>
  <c r="DO55" i="96"/>
  <c r="DO56" i="96"/>
  <c r="DO57" i="96"/>
  <c r="DO58" i="96"/>
  <c r="DO59" i="96"/>
  <c r="DO60" i="96"/>
  <c r="DO61" i="96"/>
  <c r="DO62" i="96"/>
  <c r="DO63" i="96"/>
  <c r="DO64" i="96"/>
  <c r="DO65" i="96"/>
  <c r="DO66" i="96"/>
  <c r="DO67" i="96"/>
  <c r="DO68" i="96"/>
  <c r="DO69" i="96"/>
  <c r="DO70" i="96"/>
  <c r="DO71" i="96"/>
  <c r="DO72" i="96"/>
  <c r="DO73" i="96"/>
  <c r="DO74" i="96"/>
  <c r="DO75" i="96"/>
  <c r="DO76" i="96"/>
  <c r="DO77" i="96"/>
  <c r="DO78" i="96"/>
  <c r="DO79" i="96"/>
  <c r="DO80" i="96"/>
  <c r="DO81" i="96"/>
  <c r="DO82" i="96"/>
  <c r="DO83" i="96"/>
  <c r="DO84" i="96"/>
  <c r="DO85" i="96"/>
  <c r="DO86" i="96"/>
  <c r="DO87" i="96"/>
  <c r="DO88" i="96"/>
  <c r="DO89" i="96"/>
  <c r="DO90" i="96"/>
  <c r="DO91" i="96"/>
  <c r="DO92" i="96"/>
  <c r="DO93" i="96"/>
  <c r="DO94" i="96"/>
  <c r="DO95" i="96"/>
  <c r="DO96" i="96"/>
  <c r="DO97" i="96"/>
  <c r="DO98" i="96"/>
  <c r="DO99" i="96"/>
  <c r="DO100" i="96"/>
  <c r="DO101" i="96"/>
  <c r="DO102" i="96"/>
  <c r="DO103" i="96"/>
  <c r="DO104" i="96"/>
  <c r="DO105" i="96"/>
  <c r="DO106" i="96"/>
  <c r="DO107" i="96"/>
  <c r="DO108" i="96"/>
  <c r="DO109" i="96"/>
  <c r="DO110" i="96"/>
  <c r="DO111" i="96"/>
  <c r="DO112" i="96"/>
  <c r="DO113" i="96"/>
  <c r="DO114" i="96"/>
  <c r="DO115" i="96"/>
  <c r="DO116" i="96"/>
  <c r="DO117" i="96"/>
  <c r="DO3" i="96"/>
  <c r="DG4" i="96"/>
  <c r="DG5" i="96"/>
  <c r="DG6" i="96"/>
  <c r="DG7" i="96"/>
  <c r="DG8" i="96"/>
  <c r="DG9" i="96"/>
  <c r="DG10" i="96"/>
  <c r="DG11" i="96"/>
  <c r="DG12" i="96"/>
  <c r="DG13" i="96"/>
  <c r="DG14" i="96"/>
  <c r="DG15" i="96"/>
  <c r="DG16" i="96"/>
  <c r="DG17" i="96"/>
  <c r="DG18" i="96"/>
  <c r="DG19" i="96"/>
  <c r="DG20" i="96"/>
  <c r="DG21" i="96"/>
  <c r="DG22" i="96"/>
  <c r="DG23" i="96"/>
  <c r="DG24" i="96"/>
  <c r="DG25" i="96"/>
  <c r="DG26" i="96"/>
  <c r="DG27" i="96"/>
  <c r="DG28" i="96"/>
  <c r="DG29" i="96"/>
  <c r="DG30" i="96"/>
  <c r="DG31" i="96"/>
  <c r="DG32" i="96"/>
  <c r="DG33" i="96"/>
  <c r="DG34" i="96"/>
  <c r="DG35" i="96"/>
  <c r="DG36" i="96"/>
  <c r="DG37" i="96"/>
  <c r="DG38" i="96"/>
  <c r="DG39" i="96"/>
  <c r="DG40" i="96"/>
  <c r="DG41" i="96"/>
  <c r="DG42" i="96"/>
  <c r="DG43" i="96"/>
  <c r="DG44" i="96"/>
  <c r="DG45" i="96"/>
  <c r="DG46" i="96"/>
  <c r="DG47" i="96"/>
  <c r="DG48" i="96"/>
  <c r="DG49" i="96"/>
  <c r="DG50" i="96"/>
  <c r="DG51" i="96"/>
  <c r="DG52" i="96"/>
  <c r="DG53" i="96"/>
  <c r="DG54" i="96"/>
  <c r="DG55" i="96"/>
  <c r="DG56" i="96"/>
  <c r="DG57" i="96"/>
  <c r="DG58" i="96"/>
  <c r="DG59" i="96"/>
  <c r="DG60" i="96"/>
  <c r="DG61" i="96"/>
  <c r="DG62" i="96"/>
  <c r="DG63" i="96"/>
  <c r="DG64" i="96"/>
  <c r="DG65" i="96"/>
  <c r="DG66" i="96"/>
  <c r="DG67" i="96"/>
  <c r="DG68" i="96"/>
  <c r="DG69" i="96"/>
  <c r="DG70" i="96"/>
  <c r="DG71" i="96"/>
  <c r="DG72" i="96"/>
  <c r="DG73" i="96"/>
  <c r="DG74" i="96"/>
  <c r="DG75" i="96"/>
  <c r="DG76" i="96"/>
  <c r="DG77" i="96"/>
  <c r="DG78" i="96"/>
  <c r="DG79" i="96"/>
  <c r="DG80" i="96"/>
  <c r="DG81" i="96"/>
  <c r="DG82" i="96"/>
  <c r="DG83" i="96"/>
  <c r="DG84" i="96"/>
  <c r="DG85" i="96"/>
  <c r="DG86" i="96"/>
  <c r="DG87" i="96"/>
  <c r="DG88" i="96"/>
  <c r="DG89" i="96"/>
  <c r="DG90" i="96"/>
  <c r="DG91" i="96"/>
  <c r="DG92" i="96"/>
  <c r="DG93" i="96"/>
  <c r="DG94" i="96"/>
  <c r="DG95" i="96"/>
  <c r="DG96" i="96"/>
  <c r="DG97" i="96"/>
  <c r="DG98" i="96"/>
  <c r="DG99" i="96"/>
  <c r="DG100" i="96"/>
  <c r="DG101" i="96"/>
  <c r="DG102" i="96"/>
  <c r="DG103" i="96"/>
  <c r="DG104" i="96"/>
  <c r="DG105" i="96"/>
  <c r="DG106" i="96"/>
  <c r="DG107" i="96"/>
  <c r="DG108" i="96"/>
  <c r="DG109" i="96"/>
  <c r="DG110" i="96"/>
  <c r="DG111" i="96"/>
  <c r="DG112" i="96"/>
  <c r="DG113" i="96"/>
  <c r="DG114" i="96"/>
  <c r="DG115" i="96"/>
  <c r="DG116" i="96"/>
  <c r="DG117" i="96"/>
  <c r="DG3" i="96"/>
  <c r="CY4" i="96"/>
  <c r="CY5" i="96"/>
  <c r="CY6" i="96"/>
  <c r="CY7" i="96"/>
  <c r="CY8" i="96"/>
  <c r="CY9" i="96"/>
  <c r="CY10" i="96"/>
  <c r="CY11" i="96"/>
  <c r="CY12" i="96"/>
  <c r="CY13" i="96"/>
  <c r="CY14" i="96"/>
  <c r="CY15" i="96"/>
  <c r="CY16" i="96"/>
  <c r="CY17" i="96"/>
  <c r="CY18" i="96"/>
  <c r="CY19" i="96"/>
  <c r="CY20" i="96"/>
  <c r="CY21" i="96"/>
  <c r="CY22" i="96"/>
  <c r="CY23" i="96"/>
  <c r="CY24" i="96"/>
  <c r="CY25" i="96"/>
  <c r="CY26" i="96"/>
  <c r="CY27" i="96"/>
  <c r="CY28" i="96"/>
  <c r="CY29" i="96"/>
  <c r="CY30" i="96"/>
  <c r="CY31" i="96"/>
  <c r="CY32" i="96"/>
  <c r="CY33" i="96"/>
  <c r="CY34" i="96"/>
  <c r="CY35" i="96"/>
  <c r="CY36" i="96"/>
  <c r="CY37" i="96"/>
  <c r="CY38" i="96"/>
  <c r="CY39" i="96"/>
  <c r="CY40" i="96"/>
  <c r="CY41" i="96"/>
  <c r="CY42" i="96"/>
  <c r="CY43" i="96"/>
  <c r="CY44" i="96"/>
  <c r="CY45" i="96"/>
  <c r="CY46" i="96"/>
  <c r="CY47" i="96"/>
  <c r="CY48" i="96"/>
  <c r="CY49" i="96"/>
  <c r="CY50" i="96"/>
  <c r="CY51" i="96"/>
  <c r="CY52" i="96"/>
  <c r="CY53" i="96"/>
  <c r="CY54" i="96"/>
  <c r="CY55" i="96"/>
  <c r="CY56" i="96"/>
  <c r="CY57" i="96"/>
  <c r="CY58" i="96"/>
  <c r="CY59" i="96"/>
  <c r="CY60" i="96"/>
  <c r="CY61" i="96"/>
  <c r="CY62" i="96"/>
  <c r="CY63" i="96"/>
  <c r="CY64" i="96"/>
  <c r="CY65" i="96"/>
  <c r="CY66" i="96"/>
  <c r="CY67" i="96"/>
  <c r="CY68" i="96"/>
  <c r="CY69" i="96"/>
  <c r="CY70" i="96"/>
  <c r="CY71" i="96"/>
  <c r="CY72" i="96"/>
  <c r="CY73" i="96"/>
  <c r="CY74" i="96"/>
  <c r="CY75" i="96"/>
  <c r="CY76" i="96"/>
  <c r="CY77" i="96"/>
  <c r="CY78" i="96"/>
  <c r="CY79" i="96"/>
  <c r="CY80" i="96"/>
  <c r="CY81" i="96"/>
  <c r="CY82" i="96"/>
  <c r="CY83" i="96"/>
  <c r="CY84" i="96"/>
  <c r="CY85" i="96"/>
  <c r="CY86" i="96"/>
  <c r="CY87" i="96"/>
  <c r="CY88" i="96"/>
  <c r="CY89" i="96"/>
  <c r="CY90" i="96"/>
  <c r="CY91" i="96"/>
  <c r="CY92" i="96"/>
  <c r="CY93" i="96"/>
  <c r="CY94" i="96"/>
  <c r="CY95" i="96"/>
  <c r="CY96" i="96"/>
  <c r="CY97" i="96"/>
  <c r="CY98" i="96"/>
  <c r="CY99" i="96"/>
  <c r="CY100" i="96"/>
  <c r="CY101" i="96"/>
  <c r="CY102" i="96"/>
  <c r="CY103" i="96"/>
  <c r="CY104" i="96"/>
  <c r="CY105" i="96"/>
  <c r="CY106" i="96"/>
  <c r="CY107" i="96"/>
  <c r="CY108" i="96"/>
  <c r="CY109" i="96"/>
  <c r="CY110" i="96"/>
  <c r="CY111" i="96"/>
  <c r="CY112" i="96"/>
  <c r="CY113" i="96"/>
  <c r="CY114" i="96"/>
  <c r="CY115" i="96"/>
  <c r="CY116" i="96"/>
  <c r="CY117" i="96"/>
  <c r="CY3" i="96"/>
  <c r="EL117" i="96"/>
  <c r="ES117" i="96"/>
  <c r="ER117" i="96"/>
  <c r="EQ117" i="96"/>
  <c r="EP117" i="96"/>
  <c r="EO117" i="96"/>
  <c r="EN117" i="96"/>
  <c r="ED117" i="96"/>
  <c r="EK117" i="96"/>
  <c r="EJ117" i="96"/>
  <c r="EI117" i="96"/>
  <c r="EH117" i="96"/>
  <c r="EG117" i="96"/>
  <c r="EF117" i="96"/>
  <c r="DV117" i="96"/>
  <c r="EC117" i="96"/>
  <c r="EB117" i="96"/>
  <c r="EA117" i="96"/>
  <c r="DZ117" i="96"/>
  <c r="DY117" i="96"/>
  <c r="DX117" i="96"/>
  <c r="DN117" i="96"/>
  <c r="DU117" i="96"/>
  <c r="DT117" i="96"/>
  <c r="DS117" i="96"/>
  <c r="DR117" i="96"/>
  <c r="DQ117" i="96"/>
  <c r="DP117" i="96"/>
  <c r="DF117" i="96"/>
  <c r="DM117" i="96"/>
  <c r="DL117" i="96"/>
  <c r="DK117" i="96"/>
  <c r="DJ117" i="96"/>
  <c r="DI117" i="96"/>
  <c r="DH117" i="96"/>
  <c r="CX117" i="96"/>
  <c r="DE117" i="96"/>
  <c r="DD117" i="96"/>
  <c r="DC117" i="96"/>
  <c r="DB117" i="96"/>
  <c r="DA117" i="96"/>
  <c r="CZ117" i="96"/>
  <c r="EL116" i="96"/>
  <c r="ES116" i="96"/>
  <c r="ER116" i="96"/>
  <c r="EQ116" i="96"/>
  <c r="EP116" i="96"/>
  <c r="EO116" i="96"/>
  <c r="EN116" i="96"/>
  <c r="ED116" i="96"/>
  <c r="EK116" i="96"/>
  <c r="EJ116" i="96"/>
  <c r="EI116" i="96"/>
  <c r="EH116" i="96"/>
  <c r="EG116" i="96"/>
  <c r="EF116" i="96"/>
  <c r="DV116" i="96"/>
  <c r="EC116" i="96"/>
  <c r="EB116" i="96"/>
  <c r="EA116" i="96"/>
  <c r="DZ116" i="96"/>
  <c r="DY116" i="96"/>
  <c r="DX116" i="96"/>
  <c r="DN116" i="96"/>
  <c r="DU116" i="96"/>
  <c r="DT116" i="96"/>
  <c r="DS116" i="96"/>
  <c r="DR116" i="96"/>
  <c r="DQ116" i="96"/>
  <c r="DP116" i="96"/>
  <c r="DF116" i="96"/>
  <c r="DM116" i="96"/>
  <c r="DL116" i="96"/>
  <c r="DK116" i="96"/>
  <c r="DJ116" i="96"/>
  <c r="DI116" i="96"/>
  <c r="DH116" i="96"/>
  <c r="CX116" i="96"/>
  <c r="DE116" i="96"/>
  <c r="DD116" i="96"/>
  <c r="DC116" i="96"/>
  <c r="DB116" i="96"/>
  <c r="DA116" i="96"/>
  <c r="CZ116" i="96"/>
  <c r="EL115" i="96"/>
  <c r="ES115" i="96"/>
  <c r="ER115" i="96"/>
  <c r="EQ115" i="96"/>
  <c r="EP115" i="96"/>
  <c r="EO115" i="96"/>
  <c r="EN115" i="96"/>
  <c r="ED115" i="96"/>
  <c r="EK115" i="96"/>
  <c r="EJ115" i="96"/>
  <c r="EI115" i="96"/>
  <c r="EH115" i="96"/>
  <c r="EG115" i="96"/>
  <c r="EF115" i="96"/>
  <c r="DV115" i="96"/>
  <c r="EC115" i="96"/>
  <c r="EB115" i="96"/>
  <c r="EA115" i="96"/>
  <c r="DZ115" i="96"/>
  <c r="DY115" i="96"/>
  <c r="DX115" i="96"/>
  <c r="DN115" i="96"/>
  <c r="DU115" i="96"/>
  <c r="DT115" i="96"/>
  <c r="DS115" i="96"/>
  <c r="DR115" i="96"/>
  <c r="DQ115" i="96"/>
  <c r="DP115" i="96"/>
  <c r="DF115" i="96"/>
  <c r="DM115" i="96"/>
  <c r="DL115" i="96"/>
  <c r="DK115" i="96"/>
  <c r="DJ115" i="96"/>
  <c r="DI115" i="96"/>
  <c r="DH115" i="96"/>
  <c r="CX115" i="96"/>
  <c r="DE115" i="96"/>
  <c r="DD115" i="96"/>
  <c r="DC115" i="96"/>
  <c r="DB115" i="96"/>
  <c r="DA115" i="96"/>
  <c r="CZ115" i="96"/>
  <c r="EL114" i="96"/>
  <c r="ES114" i="96"/>
  <c r="ER114" i="96"/>
  <c r="EQ114" i="96"/>
  <c r="EP114" i="96"/>
  <c r="EO114" i="96"/>
  <c r="EN114" i="96"/>
  <c r="ED114" i="96"/>
  <c r="EK114" i="96"/>
  <c r="EJ114" i="96"/>
  <c r="EI114" i="96"/>
  <c r="EH114" i="96"/>
  <c r="EG114" i="96"/>
  <c r="EF114" i="96"/>
  <c r="DV114" i="96"/>
  <c r="EC114" i="96"/>
  <c r="EB114" i="96"/>
  <c r="EA114" i="96"/>
  <c r="DZ114" i="96"/>
  <c r="DY114" i="96"/>
  <c r="DX114" i="96"/>
  <c r="DN114" i="96"/>
  <c r="DU114" i="96"/>
  <c r="DT114" i="96"/>
  <c r="DS114" i="96"/>
  <c r="DR114" i="96"/>
  <c r="DQ114" i="96"/>
  <c r="DP114" i="96"/>
  <c r="DF114" i="96"/>
  <c r="DM114" i="96"/>
  <c r="DL114" i="96"/>
  <c r="DK114" i="96"/>
  <c r="DJ114" i="96"/>
  <c r="DI114" i="96"/>
  <c r="DH114" i="96"/>
  <c r="CX114" i="96"/>
  <c r="DE114" i="96"/>
  <c r="DD114" i="96"/>
  <c r="DC114" i="96"/>
  <c r="DB114" i="96"/>
  <c r="DA114" i="96"/>
  <c r="CZ114" i="96"/>
  <c r="EL113" i="96"/>
  <c r="ES113" i="96"/>
  <c r="ER113" i="96"/>
  <c r="EQ113" i="96"/>
  <c r="EP113" i="96"/>
  <c r="EO113" i="96"/>
  <c r="EN113" i="96"/>
  <c r="ED113" i="96"/>
  <c r="EK113" i="96"/>
  <c r="EJ113" i="96"/>
  <c r="EI113" i="96"/>
  <c r="EH113" i="96"/>
  <c r="EG113" i="96"/>
  <c r="EF113" i="96"/>
  <c r="DV113" i="96"/>
  <c r="EC113" i="96"/>
  <c r="EB113" i="96"/>
  <c r="EA113" i="96"/>
  <c r="DZ113" i="96"/>
  <c r="DY113" i="96"/>
  <c r="DX113" i="96"/>
  <c r="DN113" i="96"/>
  <c r="DU113" i="96"/>
  <c r="DT113" i="96"/>
  <c r="DS113" i="96"/>
  <c r="DR113" i="96"/>
  <c r="DQ113" i="96"/>
  <c r="DP113" i="96"/>
  <c r="DF113" i="96"/>
  <c r="DM113" i="96"/>
  <c r="DL113" i="96"/>
  <c r="DK113" i="96"/>
  <c r="DJ113" i="96"/>
  <c r="DI113" i="96"/>
  <c r="DH113" i="96"/>
  <c r="CX113" i="96"/>
  <c r="DE113" i="96"/>
  <c r="DD113" i="96"/>
  <c r="DC113" i="96"/>
  <c r="DB113" i="96"/>
  <c r="DA113" i="96"/>
  <c r="CZ113" i="96"/>
  <c r="EL112" i="96"/>
  <c r="ES112" i="96"/>
  <c r="ER112" i="96"/>
  <c r="EQ112" i="96"/>
  <c r="EP112" i="96"/>
  <c r="EO112" i="96"/>
  <c r="EN112" i="96"/>
  <c r="ED112" i="96"/>
  <c r="EK112" i="96"/>
  <c r="EJ112" i="96"/>
  <c r="EI112" i="96"/>
  <c r="EH112" i="96"/>
  <c r="EG112" i="96"/>
  <c r="EF112" i="96"/>
  <c r="DV112" i="96"/>
  <c r="EC112" i="96"/>
  <c r="EB112" i="96"/>
  <c r="EA112" i="96"/>
  <c r="DZ112" i="96"/>
  <c r="DY112" i="96"/>
  <c r="DX112" i="96"/>
  <c r="DN112" i="96"/>
  <c r="DU112" i="96"/>
  <c r="DT112" i="96"/>
  <c r="DS112" i="96"/>
  <c r="DR112" i="96"/>
  <c r="DQ112" i="96"/>
  <c r="DP112" i="96"/>
  <c r="DF112" i="96"/>
  <c r="DM112" i="96"/>
  <c r="DL112" i="96"/>
  <c r="DK112" i="96"/>
  <c r="DJ112" i="96"/>
  <c r="DI112" i="96"/>
  <c r="DH112" i="96"/>
  <c r="CX112" i="96"/>
  <c r="DE112" i="96"/>
  <c r="DD112" i="96"/>
  <c r="DC112" i="96"/>
  <c r="DB112" i="96"/>
  <c r="DA112" i="96"/>
  <c r="CZ112" i="96"/>
  <c r="EL111" i="96"/>
  <c r="ES111" i="96"/>
  <c r="ER111" i="96"/>
  <c r="EQ111" i="96"/>
  <c r="EP111" i="96"/>
  <c r="EO111" i="96"/>
  <c r="EN111" i="96"/>
  <c r="ED111" i="96"/>
  <c r="EK111" i="96"/>
  <c r="EJ111" i="96"/>
  <c r="EI111" i="96"/>
  <c r="EH111" i="96"/>
  <c r="EG111" i="96"/>
  <c r="EF111" i="96"/>
  <c r="DV111" i="96"/>
  <c r="EC111" i="96"/>
  <c r="EB111" i="96"/>
  <c r="EA111" i="96"/>
  <c r="DZ111" i="96"/>
  <c r="DY111" i="96"/>
  <c r="DX111" i="96"/>
  <c r="DN111" i="96"/>
  <c r="DU111" i="96"/>
  <c r="DT111" i="96"/>
  <c r="DS111" i="96"/>
  <c r="DR111" i="96"/>
  <c r="DQ111" i="96"/>
  <c r="DP111" i="96"/>
  <c r="DF111" i="96"/>
  <c r="DM111" i="96"/>
  <c r="DL111" i="96"/>
  <c r="DK111" i="96"/>
  <c r="DJ111" i="96"/>
  <c r="DI111" i="96"/>
  <c r="DH111" i="96"/>
  <c r="CX111" i="96"/>
  <c r="DE111" i="96"/>
  <c r="DD111" i="96"/>
  <c r="DC111" i="96"/>
  <c r="DB111" i="96"/>
  <c r="DA111" i="96"/>
  <c r="CZ111" i="96"/>
  <c r="EL110" i="96"/>
  <c r="ES110" i="96"/>
  <c r="ER110" i="96"/>
  <c r="EQ110" i="96"/>
  <c r="EP110" i="96"/>
  <c r="EO110" i="96"/>
  <c r="EN110" i="96"/>
  <c r="ED110" i="96"/>
  <c r="EK110" i="96"/>
  <c r="EJ110" i="96"/>
  <c r="EI110" i="96"/>
  <c r="EH110" i="96"/>
  <c r="EG110" i="96"/>
  <c r="EF110" i="96"/>
  <c r="DV110" i="96"/>
  <c r="EC110" i="96"/>
  <c r="EB110" i="96"/>
  <c r="EA110" i="96"/>
  <c r="DZ110" i="96"/>
  <c r="DY110" i="96"/>
  <c r="DX110" i="96"/>
  <c r="DN110" i="96"/>
  <c r="DU110" i="96"/>
  <c r="DT110" i="96"/>
  <c r="DS110" i="96"/>
  <c r="DR110" i="96"/>
  <c r="DQ110" i="96"/>
  <c r="DP110" i="96"/>
  <c r="DF110" i="96"/>
  <c r="DM110" i="96"/>
  <c r="DL110" i="96"/>
  <c r="DK110" i="96"/>
  <c r="DJ110" i="96"/>
  <c r="DI110" i="96"/>
  <c r="DH110" i="96"/>
  <c r="CX110" i="96"/>
  <c r="DE110" i="96"/>
  <c r="DD110" i="96"/>
  <c r="DC110" i="96"/>
  <c r="DB110" i="96"/>
  <c r="DA110" i="96"/>
  <c r="CZ110" i="96"/>
  <c r="EL109" i="96"/>
  <c r="ES109" i="96"/>
  <c r="ER109" i="96"/>
  <c r="EQ109" i="96"/>
  <c r="EP109" i="96"/>
  <c r="EO109" i="96"/>
  <c r="EN109" i="96"/>
  <c r="ED109" i="96"/>
  <c r="EK109" i="96"/>
  <c r="EJ109" i="96"/>
  <c r="EI109" i="96"/>
  <c r="EH109" i="96"/>
  <c r="EG109" i="96"/>
  <c r="EF109" i="96"/>
  <c r="DV109" i="96"/>
  <c r="EC109" i="96"/>
  <c r="EB109" i="96"/>
  <c r="EA109" i="96"/>
  <c r="DZ109" i="96"/>
  <c r="DY109" i="96"/>
  <c r="DX109" i="96"/>
  <c r="DN109" i="96"/>
  <c r="DU109" i="96"/>
  <c r="DT109" i="96"/>
  <c r="DS109" i="96"/>
  <c r="DR109" i="96"/>
  <c r="DQ109" i="96"/>
  <c r="DP109" i="96"/>
  <c r="DF109" i="96"/>
  <c r="DM109" i="96"/>
  <c r="DL109" i="96"/>
  <c r="DK109" i="96"/>
  <c r="DJ109" i="96"/>
  <c r="DI109" i="96"/>
  <c r="DH109" i="96"/>
  <c r="CX109" i="96"/>
  <c r="DE109" i="96"/>
  <c r="DD109" i="96"/>
  <c r="DC109" i="96"/>
  <c r="DB109" i="96"/>
  <c r="DA109" i="96"/>
  <c r="CZ109" i="96"/>
  <c r="EL108" i="96"/>
  <c r="ES108" i="96"/>
  <c r="ER108" i="96"/>
  <c r="EQ108" i="96"/>
  <c r="EP108" i="96"/>
  <c r="EO108" i="96"/>
  <c r="EN108" i="96"/>
  <c r="ED108" i="96"/>
  <c r="EK108" i="96"/>
  <c r="EJ108" i="96"/>
  <c r="EI108" i="96"/>
  <c r="EH108" i="96"/>
  <c r="EG108" i="96"/>
  <c r="EF108" i="96"/>
  <c r="DV108" i="96"/>
  <c r="EC108" i="96"/>
  <c r="EB108" i="96"/>
  <c r="EA108" i="96"/>
  <c r="DZ108" i="96"/>
  <c r="DY108" i="96"/>
  <c r="DX108" i="96"/>
  <c r="DN108" i="96"/>
  <c r="DU108" i="96"/>
  <c r="DT108" i="96"/>
  <c r="DS108" i="96"/>
  <c r="DR108" i="96"/>
  <c r="DQ108" i="96"/>
  <c r="DP108" i="96"/>
  <c r="DF108" i="96"/>
  <c r="DM108" i="96"/>
  <c r="DL108" i="96"/>
  <c r="DK108" i="96"/>
  <c r="DJ108" i="96"/>
  <c r="DI108" i="96"/>
  <c r="DH108" i="96"/>
  <c r="CX108" i="96"/>
  <c r="DE108" i="96"/>
  <c r="DD108" i="96"/>
  <c r="DC108" i="96"/>
  <c r="DB108" i="96"/>
  <c r="DA108" i="96"/>
  <c r="CZ108" i="96"/>
  <c r="EL107" i="96"/>
  <c r="ES107" i="96"/>
  <c r="ER107" i="96"/>
  <c r="EQ107" i="96"/>
  <c r="EP107" i="96"/>
  <c r="EO107" i="96"/>
  <c r="EN107" i="96"/>
  <c r="ED107" i="96"/>
  <c r="EK107" i="96"/>
  <c r="EJ107" i="96"/>
  <c r="EI107" i="96"/>
  <c r="EH107" i="96"/>
  <c r="EG107" i="96"/>
  <c r="EF107" i="96"/>
  <c r="DV107" i="96"/>
  <c r="EC107" i="96"/>
  <c r="EB107" i="96"/>
  <c r="EA107" i="96"/>
  <c r="DZ107" i="96"/>
  <c r="DY107" i="96"/>
  <c r="DX107" i="96"/>
  <c r="DN107" i="96"/>
  <c r="DU107" i="96"/>
  <c r="DT107" i="96"/>
  <c r="DS107" i="96"/>
  <c r="DR107" i="96"/>
  <c r="DQ107" i="96"/>
  <c r="DP107" i="96"/>
  <c r="DF107" i="96"/>
  <c r="DM107" i="96"/>
  <c r="DL107" i="96"/>
  <c r="DK107" i="96"/>
  <c r="DJ107" i="96"/>
  <c r="DI107" i="96"/>
  <c r="DH107" i="96"/>
  <c r="CX107" i="96"/>
  <c r="DE107" i="96"/>
  <c r="DD107" i="96"/>
  <c r="DC107" i="96"/>
  <c r="DB107" i="96"/>
  <c r="DA107" i="96"/>
  <c r="CZ107" i="96"/>
  <c r="EL106" i="96"/>
  <c r="ES106" i="96"/>
  <c r="ER106" i="96"/>
  <c r="EQ106" i="96"/>
  <c r="EP106" i="96"/>
  <c r="EO106" i="96"/>
  <c r="EN106" i="96"/>
  <c r="ED106" i="96"/>
  <c r="EK106" i="96"/>
  <c r="EJ106" i="96"/>
  <c r="EI106" i="96"/>
  <c r="EH106" i="96"/>
  <c r="EG106" i="96"/>
  <c r="EF106" i="96"/>
  <c r="DV106" i="96"/>
  <c r="EC106" i="96"/>
  <c r="EB106" i="96"/>
  <c r="EA106" i="96"/>
  <c r="DZ106" i="96"/>
  <c r="DY106" i="96"/>
  <c r="DX106" i="96"/>
  <c r="DN106" i="96"/>
  <c r="DU106" i="96"/>
  <c r="DT106" i="96"/>
  <c r="DS106" i="96"/>
  <c r="DR106" i="96"/>
  <c r="DQ106" i="96"/>
  <c r="DP106" i="96"/>
  <c r="DF106" i="96"/>
  <c r="DM106" i="96"/>
  <c r="DL106" i="96"/>
  <c r="DK106" i="96"/>
  <c r="DJ106" i="96"/>
  <c r="DI106" i="96"/>
  <c r="DH106" i="96"/>
  <c r="CX106" i="96"/>
  <c r="DE106" i="96"/>
  <c r="DD106" i="96"/>
  <c r="DC106" i="96"/>
  <c r="DB106" i="96"/>
  <c r="DA106" i="96"/>
  <c r="CZ106" i="96"/>
  <c r="EL105" i="96"/>
  <c r="ES105" i="96"/>
  <c r="ER105" i="96"/>
  <c r="EQ105" i="96"/>
  <c r="EP105" i="96"/>
  <c r="EO105" i="96"/>
  <c r="EN105" i="96"/>
  <c r="ED105" i="96"/>
  <c r="EK105" i="96"/>
  <c r="EJ105" i="96"/>
  <c r="EI105" i="96"/>
  <c r="EH105" i="96"/>
  <c r="EG105" i="96"/>
  <c r="EF105" i="96"/>
  <c r="DV105" i="96"/>
  <c r="EC105" i="96"/>
  <c r="EB105" i="96"/>
  <c r="EA105" i="96"/>
  <c r="DZ105" i="96"/>
  <c r="DY105" i="96"/>
  <c r="DX105" i="96"/>
  <c r="DN105" i="96"/>
  <c r="DU105" i="96"/>
  <c r="DT105" i="96"/>
  <c r="DS105" i="96"/>
  <c r="DR105" i="96"/>
  <c r="DQ105" i="96"/>
  <c r="DP105" i="96"/>
  <c r="DF105" i="96"/>
  <c r="DM105" i="96"/>
  <c r="DL105" i="96"/>
  <c r="DK105" i="96"/>
  <c r="DJ105" i="96"/>
  <c r="DI105" i="96"/>
  <c r="DH105" i="96"/>
  <c r="CX105" i="96"/>
  <c r="DE105" i="96"/>
  <c r="DD105" i="96"/>
  <c r="DC105" i="96"/>
  <c r="DB105" i="96"/>
  <c r="DA105" i="96"/>
  <c r="CZ105" i="96"/>
  <c r="EL104" i="96"/>
  <c r="ES104" i="96"/>
  <c r="ER104" i="96"/>
  <c r="EQ104" i="96"/>
  <c r="EP104" i="96"/>
  <c r="EO104" i="96"/>
  <c r="EN104" i="96"/>
  <c r="ED104" i="96"/>
  <c r="EK104" i="96"/>
  <c r="EJ104" i="96"/>
  <c r="EI104" i="96"/>
  <c r="EH104" i="96"/>
  <c r="EG104" i="96"/>
  <c r="EF104" i="96"/>
  <c r="DV104" i="96"/>
  <c r="EC104" i="96"/>
  <c r="EB104" i="96"/>
  <c r="EA104" i="96"/>
  <c r="DZ104" i="96"/>
  <c r="DY104" i="96"/>
  <c r="DX104" i="96"/>
  <c r="DN104" i="96"/>
  <c r="DU104" i="96"/>
  <c r="DT104" i="96"/>
  <c r="DS104" i="96"/>
  <c r="DR104" i="96"/>
  <c r="DQ104" i="96"/>
  <c r="DP104" i="96"/>
  <c r="DF104" i="96"/>
  <c r="DM104" i="96"/>
  <c r="DL104" i="96"/>
  <c r="DK104" i="96"/>
  <c r="DJ104" i="96"/>
  <c r="DI104" i="96"/>
  <c r="DH104" i="96"/>
  <c r="CX104" i="96"/>
  <c r="DE104" i="96"/>
  <c r="DD104" i="96"/>
  <c r="DC104" i="96"/>
  <c r="DB104" i="96"/>
  <c r="DA104" i="96"/>
  <c r="CZ104" i="96"/>
  <c r="EL103" i="96"/>
  <c r="ES103" i="96"/>
  <c r="ER103" i="96"/>
  <c r="EQ103" i="96"/>
  <c r="EP103" i="96"/>
  <c r="EO103" i="96"/>
  <c r="EN103" i="96"/>
  <c r="ED103" i="96"/>
  <c r="EK103" i="96"/>
  <c r="EJ103" i="96"/>
  <c r="EI103" i="96"/>
  <c r="EH103" i="96"/>
  <c r="EG103" i="96"/>
  <c r="EF103" i="96"/>
  <c r="DV103" i="96"/>
  <c r="EC103" i="96"/>
  <c r="EB103" i="96"/>
  <c r="EA103" i="96"/>
  <c r="DZ103" i="96"/>
  <c r="DY103" i="96"/>
  <c r="DX103" i="96"/>
  <c r="DN103" i="96"/>
  <c r="DU103" i="96"/>
  <c r="DT103" i="96"/>
  <c r="DS103" i="96"/>
  <c r="DR103" i="96"/>
  <c r="DQ103" i="96"/>
  <c r="DP103" i="96"/>
  <c r="DF103" i="96"/>
  <c r="DM103" i="96"/>
  <c r="DL103" i="96"/>
  <c r="DK103" i="96"/>
  <c r="DJ103" i="96"/>
  <c r="DI103" i="96"/>
  <c r="DH103" i="96"/>
  <c r="CX103" i="96"/>
  <c r="DE103" i="96"/>
  <c r="DD103" i="96"/>
  <c r="DC103" i="96"/>
  <c r="DB103" i="96"/>
  <c r="DA103" i="96"/>
  <c r="CZ103" i="96"/>
  <c r="EL102" i="96"/>
  <c r="ES102" i="96"/>
  <c r="ER102" i="96"/>
  <c r="EQ102" i="96"/>
  <c r="EP102" i="96"/>
  <c r="EO102" i="96"/>
  <c r="EN102" i="96"/>
  <c r="ED102" i="96"/>
  <c r="EK102" i="96"/>
  <c r="EJ102" i="96"/>
  <c r="EI102" i="96"/>
  <c r="EH102" i="96"/>
  <c r="EG102" i="96"/>
  <c r="EF102" i="96"/>
  <c r="DV102" i="96"/>
  <c r="EC102" i="96"/>
  <c r="EB102" i="96"/>
  <c r="EA102" i="96"/>
  <c r="DZ102" i="96"/>
  <c r="DY102" i="96"/>
  <c r="DX102" i="96"/>
  <c r="DN102" i="96"/>
  <c r="DU102" i="96"/>
  <c r="DT102" i="96"/>
  <c r="DS102" i="96"/>
  <c r="DR102" i="96"/>
  <c r="DQ102" i="96"/>
  <c r="DP102" i="96"/>
  <c r="DF102" i="96"/>
  <c r="DM102" i="96"/>
  <c r="DL102" i="96"/>
  <c r="DK102" i="96"/>
  <c r="DJ102" i="96"/>
  <c r="DI102" i="96"/>
  <c r="DH102" i="96"/>
  <c r="CX102" i="96"/>
  <c r="DE102" i="96"/>
  <c r="DD102" i="96"/>
  <c r="DC102" i="96"/>
  <c r="DB102" i="96"/>
  <c r="DA102" i="96"/>
  <c r="CZ102" i="96"/>
  <c r="EL101" i="96"/>
  <c r="ES101" i="96"/>
  <c r="ER101" i="96"/>
  <c r="EQ101" i="96"/>
  <c r="EP101" i="96"/>
  <c r="EO101" i="96"/>
  <c r="EN101" i="96"/>
  <c r="ED101" i="96"/>
  <c r="EK101" i="96"/>
  <c r="EJ101" i="96"/>
  <c r="EI101" i="96"/>
  <c r="EH101" i="96"/>
  <c r="EG101" i="96"/>
  <c r="EF101" i="96"/>
  <c r="DV101" i="96"/>
  <c r="EC101" i="96"/>
  <c r="EB101" i="96"/>
  <c r="EA101" i="96"/>
  <c r="DZ101" i="96"/>
  <c r="DY101" i="96"/>
  <c r="DX101" i="96"/>
  <c r="DN101" i="96"/>
  <c r="DU101" i="96"/>
  <c r="DT101" i="96"/>
  <c r="DS101" i="96"/>
  <c r="DR101" i="96"/>
  <c r="DQ101" i="96"/>
  <c r="DP101" i="96"/>
  <c r="DF101" i="96"/>
  <c r="DM101" i="96"/>
  <c r="DL101" i="96"/>
  <c r="DK101" i="96"/>
  <c r="DJ101" i="96"/>
  <c r="DI101" i="96"/>
  <c r="DH101" i="96"/>
  <c r="CX101" i="96"/>
  <c r="DE101" i="96"/>
  <c r="DD101" i="96"/>
  <c r="DC101" i="96"/>
  <c r="DB101" i="96"/>
  <c r="DA101" i="96"/>
  <c r="CZ101" i="96"/>
  <c r="EL100" i="96"/>
  <c r="ES100" i="96"/>
  <c r="ER100" i="96"/>
  <c r="EQ100" i="96"/>
  <c r="EP100" i="96"/>
  <c r="EO100" i="96"/>
  <c r="EN100" i="96"/>
  <c r="ED100" i="96"/>
  <c r="EK100" i="96"/>
  <c r="EJ100" i="96"/>
  <c r="EI100" i="96"/>
  <c r="EH100" i="96"/>
  <c r="EG100" i="96"/>
  <c r="EF100" i="96"/>
  <c r="DV100" i="96"/>
  <c r="EC100" i="96"/>
  <c r="EB100" i="96"/>
  <c r="EA100" i="96"/>
  <c r="DZ100" i="96"/>
  <c r="DY100" i="96"/>
  <c r="DX100" i="96"/>
  <c r="DN100" i="96"/>
  <c r="DU100" i="96"/>
  <c r="DT100" i="96"/>
  <c r="DS100" i="96"/>
  <c r="DR100" i="96"/>
  <c r="DQ100" i="96"/>
  <c r="DP100" i="96"/>
  <c r="DF100" i="96"/>
  <c r="DM100" i="96"/>
  <c r="DL100" i="96"/>
  <c r="DK100" i="96"/>
  <c r="DJ100" i="96"/>
  <c r="DI100" i="96"/>
  <c r="DH100" i="96"/>
  <c r="CX100" i="96"/>
  <c r="DE100" i="96"/>
  <c r="DD100" i="96"/>
  <c r="DC100" i="96"/>
  <c r="DB100" i="96"/>
  <c r="DA100" i="96"/>
  <c r="CZ100" i="96"/>
  <c r="EL99" i="96"/>
  <c r="ES99" i="96"/>
  <c r="ER99" i="96"/>
  <c r="EQ99" i="96"/>
  <c r="EP99" i="96"/>
  <c r="EO99" i="96"/>
  <c r="EN99" i="96"/>
  <c r="ED99" i="96"/>
  <c r="EK99" i="96"/>
  <c r="EJ99" i="96"/>
  <c r="EI99" i="96"/>
  <c r="EH99" i="96"/>
  <c r="EG99" i="96"/>
  <c r="EF99" i="96"/>
  <c r="DV99" i="96"/>
  <c r="EC99" i="96"/>
  <c r="EB99" i="96"/>
  <c r="EA99" i="96"/>
  <c r="DZ99" i="96"/>
  <c r="DY99" i="96"/>
  <c r="DX99" i="96"/>
  <c r="DN99" i="96"/>
  <c r="DU99" i="96"/>
  <c r="DT99" i="96"/>
  <c r="DS99" i="96"/>
  <c r="DR99" i="96"/>
  <c r="DQ99" i="96"/>
  <c r="DP99" i="96"/>
  <c r="DF99" i="96"/>
  <c r="DM99" i="96"/>
  <c r="DL99" i="96"/>
  <c r="DK99" i="96"/>
  <c r="DJ99" i="96"/>
  <c r="DI99" i="96"/>
  <c r="DH99" i="96"/>
  <c r="CX99" i="96"/>
  <c r="DE99" i="96"/>
  <c r="DD99" i="96"/>
  <c r="DC99" i="96"/>
  <c r="DB99" i="96"/>
  <c r="DA99" i="96"/>
  <c r="CZ99" i="96"/>
  <c r="EL98" i="96"/>
  <c r="ES98" i="96"/>
  <c r="ER98" i="96"/>
  <c r="EQ98" i="96"/>
  <c r="EP98" i="96"/>
  <c r="EO98" i="96"/>
  <c r="EN98" i="96"/>
  <c r="ED98" i="96"/>
  <c r="EK98" i="96"/>
  <c r="EJ98" i="96"/>
  <c r="EI98" i="96"/>
  <c r="EH98" i="96"/>
  <c r="EG98" i="96"/>
  <c r="EF98" i="96"/>
  <c r="DV98" i="96"/>
  <c r="EC98" i="96"/>
  <c r="EB98" i="96"/>
  <c r="EA98" i="96"/>
  <c r="DZ98" i="96"/>
  <c r="DY98" i="96"/>
  <c r="DX98" i="96"/>
  <c r="DN98" i="96"/>
  <c r="DU98" i="96"/>
  <c r="DT98" i="96"/>
  <c r="DS98" i="96"/>
  <c r="DR98" i="96"/>
  <c r="DQ98" i="96"/>
  <c r="DP98" i="96"/>
  <c r="DF98" i="96"/>
  <c r="DM98" i="96"/>
  <c r="DL98" i="96"/>
  <c r="DK98" i="96"/>
  <c r="DJ98" i="96"/>
  <c r="DI98" i="96"/>
  <c r="DH98" i="96"/>
  <c r="CX98" i="96"/>
  <c r="DE98" i="96"/>
  <c r="DD98" i="96"/>
  <c r="DC98" i="96"/>
  <c r="DB98" i="96"/>
  <c r="DA98" i="96"/>
  <c r="CZ98" i="96"/>
  <c r="EL97" i="96"/>
  <c r="ES97" i="96"/>
  <c r="ER97" i="96"/>
  <c r="EQ97" i="96"/>
  <c r="EP97" i="96"/>
  <c r="EO97" i="96"/>
  <c r="EN97" i="96"/>
  <c r="ED97" i="96"/>
  <c r="EK97" i="96"/>
  <c r="EJ97" i="96"/>
  <c r="EI97" i="96"/>
  <c r="EH97" i="96"/>
  <c r="EG97" i="96"/>
  <c r="EF97" i="96"/>
  <c r="DV97" i="96"/>
  <c r="EC97" i="96"/>
  <c r="EB97" i="96"/>
  <c r="EA97" i="96"/>
  <c r="DZ97" i="96"/>
  <c r="DY97" i="96"/>
  <c r="DX97" i="96"/>
  <c r="DN97" i="96"/>
  <c r="DU97" i="96"/>
  <c r="DT97" i="96"/>
  <c r="DS97" i="96"/>
  <c r="DR97" i="96"/>
  <c r="DQ97" i="96"/>
  <c r="DP97" i="96"/>
  <c r="DF97" i="96"/>
  <c r="DM97" i="96"/>
  <c r="DL97" i="96"/>
  <c r="DK97" i="96"/>
  <c r="DJ97" i="96"/>
  <c r="DI97" i="96"/>
  <c r="DH97" i="96"/>
  <c r="CX97" i="96"/>
  <c r="DE97" i="96"/>
  <c r="DD97" i="96"/>
  <c r="DC97" i="96"/>
  <c r="DB97" i="96"/>
  <c r="DA97" i="96"/>
  <c r="CZ97" i="96"/>
  <c r="EL96" i="96"/>
  <c r="ES96" i="96"/>
  <c r="ER96" i="96"/>
  <c r="EQ96" i="96"/>
  <c r="EP96" i="96"/>
  <c r="EO96" i="96"/>
  <c r="EN96" i="96"/>
  <c r="ED96" i="96"/>
  <c r="EK96" i="96"/>
  <c r="EJ96" i="96"/>
  <c r="EI96" i="96"/>
  <c r="EH96" i="96"/>
  <c r="EG96" i="96"/>
  <c r="EF96" i="96"/>
  <c r="DV96" i="96"/>
  <c r="EC96" i="96"/>
  <c r="EB96" i="96"/>
  <c r="EA96" i="96"/>
  <c r="DZ96" i="96"/>
  <c r="DY96" i="96"/>
  <c r="DX96" i="96"/>
  <c r="DN96" i="96"/>
  <c r="DU96" i="96"/>
  <c r="DT96" i="96"/>
  <c r="DS96" i="96"/>
  <c r="DR96" i="96"/>
  <c r="DQ96" i="96"/>
  <c r="DP96" i="96"/>
  <c r="DF96" i="96"/>
  <c r="DM96" i="96"/>
  <c r="DL96" i="96"/>
  <c r="DK96" i="96"/>
  <c r="DJ96" i="96"/>
  <c r="DI96" i="96"/>
  <c r="DH96" i="96"/>
  <c r="CX96" i="96"/>
  <c r="DE96" i="96"/>
  <c r="DD96" i="96"/>
  <c r="DC96" i="96"/>
  <c r="DB96" i="96"/>
  <c r="DA96" i="96"/>
  <c r="CZ96" i="96"/>
  <c r="EL95" i="96"/>
  <c r="ES95" i="96"/>
  <c r="ER95" i="96"/>
  <c r="EQ95" i="96"/>
  <c r="EP95" i="96"/>
  <c r="EO95" i="96"/>
  <c r="EN95" i="96"/>
  <c r="ED95" i="96"/>
  <c r="EK95" i="96"/>
  <c r="EJ95" i="96"/>
  <c r="EI95" i="96"/>
  <c r="EH95" i="96"/>
  <c r="EG95" i="96"/>
  <c r="EF95" i="96"/>
  <c r="DV95" i="96"/>
  <c r="EC95" i="96"/>
  <c r="EB95" i="96"/>
  <c r="EA95" i="96"/>
  <c r="DZ95" i="96"/>
  <c r="DY95" i="96"/>
  <c r="DX95" i="96"/>
  <c r="DN95" i="96"/>
  <c r="DU95" i="96"/>
  <c r="DT95" i="96"/>
  <c r="DS95" i="96"/>
  <c r="DR95" i="96"/>
  <c r="DQ95" i="96"/>
  <c r="DP95" i="96"/>
  <c r="DF95" i="96"/>
  <c r="DM95" i="96"/>
  <c r="DL95" i="96"/>
  <c r="DK95" i="96"/>
  <c r="DJ95" i="96"/>
  <c r="DI95" i="96"/>
  <c r="DH95" i="96"/>
  <c r="CX95" i="96"/>
  <c r="DE95" i="96"/>
  <c r="DD95" i="96"/>
  <c r="DC95" i="96"/>
  <c r="DB95" i="96"/>
  <c r="DA95" i="96"/>
  <c r="CZ95" i="96"/>
  <c r="EL94" i="96"/>
  <c r="ES94" i="96"/>
  <c r="ER94" i="96"/>
  <c r="EQ94" i="96"/>
  <c r="EP94" i="96"/>
  <c r="EO94" i="96"/>
  <c r="EN94" i="96"/>
  <c r="ED94" i="96"/>
  <c r="EK94" i="96"/>
  <c r="EJ94" i="96"/>
  <c r="EI94" i="96"/>
  <c r="EH94" i="96"/>
  <c r="EG94" i="96"/>
  <c r="EF94" i="96"/>
  <c r="DV94" i="96"/>
  <c r="EC94" i="96"/>
  <c r="EB94" i="96"/>
  <c r="EA94" i="96"/>
  <c r="DZ94" i="96"/>
  <c r="DY94" i="96"/>
  <c r="DX94" i="96"/>
  <c r="DN94" i="96"/>
  <c r="DU94" i="96"/>
  <c r="DT94" i="96"/>
  <c r="DS94" i="96"/>
  <c r="DR94" i="96"/>
  <c r="DQ94" i="96"/>
  <c r="DP94" i="96"/>
  <c r="DF94" i="96"/>
  <c r="DM94" i="96"/>
  <c r="DL94" i="96"/>
  <c r="DK94" i="96"/>
  <c r="DJ94" i="96"/>
  <c r="DI94" i="96"/>
  <c r="DH94" i="96"/>
  <c r="CX94" i="96"/>
  <c r="DE94" i="96"/>
  <c r="DD94" i="96"/>
  <c r="DC94" i="96"/>
  <c r="DB94" i="96"/>
  <c r="DA94" i="96"/>
  <c r="CZ94" i="96"/>
  <c r="EL93" i="96"/>
  <c r="ES93" i="96"/>
  <c r="ER93" i="96"/>
  <c r="EQ93" i="96"/>
  <c r="EP93" i="96"/>
  <c r="EO93" i="96"/>
  <c r="EN93" i="96"/>
  <c r="ED93" i="96"/>
  <c r="EK93" i="96"/>
  <c r="EJ93" i="96"/>
  <c r="EI93" i="96"/>
  <c r="EH93" i="96"/>
  <c r="EG93" i="96"/>
  <c r="EF93" i="96"/>
  <c r="DV93" i="96"/>
  <c r="EC93" i="96"/>
  <c r="EB93" i="96"/>
  <c r="EA93" i="96"/>
  <c r="DZ93" i="96"/>
  <c r="DY93" i="96"/>
  <c r="DX93" i="96"/>
  <c r="DN93" i="96"/>
  <c r="DU93" i="96"/>
  <c r="DT93" i="96"/>
  <c r="DS93" i="96"/>
  <c r="DR93" i="96"/>
  <c r="DQ93" i="96"/>
  <c r="DP93" i="96"/>
  <c r="DF93" i="96"/>
  <c r="DM93" i="96"/>
  <c r="DL93" i="96"/>
  <c r="DK93" i="96"/>
  <c r="DJ93" i="96"/>
  <c r="DI93" i="96"/>
  <c r="DH93" i="96"/>
  <c r="CX93" i="96"/>
  <c r="DE93" i="96"/>
  <c r="DD93" i="96"/>
  <c r="DC93" i="96"/>
  <c r="DB93" i="96"/>
  <c r="DA93" i="96"/>
  <c r="CZ93" i="96"/>
  <c r="EL92" i="96"/>
  <c r="ES92" i="96"/>
  <c r="ER92" i="96"/>
  <c r="EQ92" i="96"/>
  <c r="EP92" i="96"/>
  <c r="EO92" i="96"/>
  <c r="EN92" i="96"/>
  <c r="ED92" i="96"/>
  <c r="EK92" i="96"/>
  <c r="EJ92" i="96"/>
  <c r="EI92" i="96"/>
  <c r="EH92" i="96"/>
  <c r="EG92" i="96"/>
  <c r="EF92" i="96"/>
  <c r="DV92" i="96"/>
  <c r="EC92" i="96"/>
  <c r="EB92" i="96"/>
  <c r="EA92" i="96"/>
  <c r="DZ92" i="96"/>
  <c r="DY92" i="96"/>
  <c r="DX92" i="96"/>
  <c r="DN92" i="96"/>
  <c r="DU92" i="96"/>
  <c r="DT92" i="96"/>
  <c r="DS92" i="96"/>
  <c r="DR92" i="96"/>
  <c r="DQ92" i="96"/>
  <c r="DP92" i="96"/>
  <c r="DF92" i="96"/>
  <c r="DM92" i="96"/>
  <c r="DL92" i="96"/>
  <c r="DK92" i="96"/>
  <c r="DJ92" i="96"/>
  <c r="DI92" i="96"/>
  <c r="DH92" i="96"/>
  <c r="CX92" i="96"/>
  <c r="DE92" i="96"/>
  <c r="DD92" i="96"/>
  <c r="DC92" i="96"/>
  <c r="DB92" i="96"/>
  <c r="DA92" i="96"/>
  <c r="CZ92" i="96"/>
  <c r="EL91" i="96"/>
  <c r="ES91" i="96"/>
  <c r="ER91" i="96"/>
  <c r="EQ91" i="96"/>
  <c r="EP91" i="96"/>
  <c r="EO91" i="96"/>
  <c r="EN91" i="96"/>
  <c r="ED91" i="96"/>
  <c r="EK91" i="96"/>
  <c r="EJ91" i="96"/>
  <c r="EI91" i="96"/>
  <c r="EH91" i="96"/>
  <c r="EG91" i="96"/>
  <c r="EF91" i="96"/>
  <c r="DV91" i="96"/>
  <c r="EC91" i="96"/>
  <c r="EB91" i="96"/>
  <c r="EA91" i="96"/>
  <c r="DZ91" i="96"/>
  <c r="DY91" i="96"/>
  <c r="DX91" i="96"/>
  <c r="DN91" i="96"/>
  <c r="DU91" i="96"/>
  <c r="DT91" i="96"/>
  <c r="DS91" i="96"/>
  <c r="DR91" i="96"/>
  <c r="DQ91" i="96"/>
  <c r="DP91" i="96"/>
  <c r="DF91" i="96"/>
  <c r="DM91" i="96"/>
  <c r="DL91" i="96"/>
  <c r="DK91" i="96"/>
  <c r="DJ91" i="96"/>
  <c r="DI91" i="96"/>
  <c r="DH91" i="96"/>
  <c r="CX91" i="96"/>
  <c r="DE91" i="96"/>
  <c r="DD91" i="96"/>
  <c r="DC91" i="96"/>
  <c r="DB91" i="96"/>
  <c r="DA91" i="96"/>
  <c r="CZ91" i="96"/>
  <c r="EL90" i="96"/>
  <c r="ES90" i="96"/>
  <c r="ER90" i="96"/>
  <c r="EQ90" i="96"/>
  <c r="EP90" i="96"/>
  <c r="EO90" i="96"/>
  <c r="EN90" i="96"/>
  <c r="ED90" i="96"/>
  <c r="EK90" i="96"/>
  <c r="EJ90" i="96"/>
  <c r="EI90" i="96"/>
  <c r="EH90" i="96"/>
  <c r="EG90" i="96"/>
  <c r="EF90" i="96"/>
  <c r="DV90" i="96"/>
  <c r="EC90" i="96"/>
  <c r="EB90" i="96"/>
  <c r="EA90" i="96"/>
  <c r="DZ90" i="96"/>
  <c r="DY90" i="96"/>
  <c r="DX90" i="96"/>
  <c r="DN90" i="96"/>
  <c r="DU90" i="96"/>
  <c r="DT90" i="96"/>
  <c r="DS90" i="96"/>
  <c r="DR90" i="96"/>
  <c r="DQ90" i="96"/>
  <c r="DP90" i="96"/>
  <c r="DF90" i="96"/>
  <c r="DM90" i="96"/>
  <c r="DL90" i="96"/>
  <c r="DK90" i="96"/>
  <c r="DJ90" i="96"/>
  <c r="DI90" i="96"/>
  <c r="DH90" i="96"/>
  <c r="CX90" i="96"/>
  <c r="DE90" i="96"/>
  <c r="DD90" i="96"/>
  <c r="DC90" i="96"/>
  <c r="DB90" i="96"/>
  <c r="DA90" i="96"/>
  <c r="CZ90" i="96"/>
  <c r="EL89" i="96"/>
  <c r="ES89" i="96"/>
  <c r="ER89" i="96"/>
  <c r="EQ89" i="96"/>
  <c r="EP89" i="96"/>
  <c r="EO89" i="96"/>
  <c r="EN89" i="96"/>
  <c r="ED89" i="96"/>
  <c r="EK89" i="96"/>
  <c r="EJ89" i="96"/>
  <c r="EI89" i="96"/>
  <c r="EH89" i="96"/>
  <c r="EG89" i="96"/>
  <c r="EF89" i="96"/>
  <c r="DV89" i="96"/>
  <c r="EC89" i="96"/>
  <c r="EB89" i="96"/>
  <c r="EA89" i="96"/>
  <c r="DZ89" i="96"/>
  <c r="DY89" i="96"/>
  <c r="DX89" i="96"/>
  <c r="DN89" i="96"/>
  <c r="DU89" i="96"/>
  <c r="DT89" i="96"/>
  <c r="DS89" i="96"/>
  <c r="DR89" i="96"/>
  <c r="DQ89" i="96"/>
  <c r="DP89" i="96"/>
  <c r="DF89" i="96"/>
  <c r="DM89" i="96"/>
  <c r="DL89" i="96"/>
  <c r="DK89" i="96"/>
  <c r="DJ89" i="96"/>
  <c r="DI89" i="96"/>
  <c r="DH89" i="96"/>
  <c r="CX89" i="96"/>
  <c r="DE89" i="96"/>
  <c r="DD89" i="96"/>
  <c r="DC89" i="96"/>
  <c r="DB89" i="96"/>
  <c r="DA89" i="96"/>
  <c r="CZ89" i="96"/>
  <c r="EL88" i="96"/>
  <c r="ES88" i="96"/>
  <c r="ER88" i="96"/>
  <c r="EQ88" i="96"/>
  <c r="EP88" i="96"/>
  <c r="EO88" i="96"/>
  <c r="EN88" i="96"/>
  <c r="ED88" i="96"/>
  <c r="EK88" i="96"/>
  <c r="EJ88" i="96"/>
  <c r="EI88" i="96"/>
  <c r="EH88" i="96"/>
  <c r="EG88" i="96"/>
  <c r="EF88" i="96"/>
  <c r="DV88" i="96"/>
  <c r="EC88" i="96"/>
  <c r="EB88" i="96"/>
  <c r="EA88" i="96"/>
  <c r="DZ88" i="96"/>
  <c r="DY88" i="96"/>
  <c r="DX88" i="96"/>
  <c r="DN88" i="96"/>
  <c r="DU88" i="96"/>
  <c r="DT88" i="96"/>
  <c r="DS88" i="96"/>
  <c r="DR88" i="96"/>
  <c r="DQ88" i="96"/>
  <c r="DP88" i="96"/>
  <c r="DF88" i="96"/>
  <c r="DM88" i="96"/>
  <c r="DL88" i="96"/>
  <c r="DK88" i="96"/>
  <c r="DJ88" i="96"/>
  <c r="DI88" i="96"/>
  <c r="DH88" i="96"/>
  <c r="CX88" i="96"/>
  <c r="DE88" i="96"/>
  <c r="DD88" i="96"/>
  <c r="DC88" i="96"/>
  <c r="DB88" i="96"/>
  <c r="DA88" i="96"/>
  <c r="CZ88" i="96"/>
  <c r="EL87" i="96"/>
  <c r="ES87" i="96"/>
  <c r="ER87" i="96"/>
  <c r="EQ87" i="96"/>
  <c r="EP87" i="96"/>
  <c r="EO87" i="96"/>
  <c r="EN87" i="96"/>
  <c r="ED87" i="96"/>
  <c r="EK87" i="96"/>
  <c r="EJ87" i="96"/>
  <c r="EI87" i="96"/>
  <c r="EH87" i="96"/>
  <c r="EG87" i="96"/>
  <c r="EF87" i="96"/>
  <c r="DV87" i="96"/>
  <c r="EC87" i="96"/>
  <c r="EB87" i="96"/>
  <c r="EA87" i="96"/>
  <c r="DZ87" i="96"/>
  <c r="DY87" i="96"/>
  <c r="DX87" i="96"/>
  <c r="DN87" i="96"/>
  <c r="DU87" i="96"/>
  <c r="DT87" i="96"/>
  <c r="DS87" i="96"/>
  <c r="DR87" i="96"/>
  <c r="DQ87" i="96"/>
  <c r="DP87" i="96"/>
  <c r="DF87" i="96"/>
  <c r="DM87" i="96"/>
  <c r="DL87" i="96"/>
  <c r="DK87" i="96"/>
  <c r="DJ87" i="96"/>
  <c r="DI87" i="96"/>
  <c r="DH87" i="96"/>
  <c r="CX87" i="96"/>
  <c r="DE87" i="96"/>
  <c r="DD87" i="96"/>
  <c r="DC87" i="96"/>
  <c r="DB87" i="96"/>
  <c r="DA87" i="96"/>
  <c r="CZ87" i="96"/>
  <c r="EL86" i="96"/>
  <c r="ES86" i="96"/>
  <c r="ER86" i="96"/>
  <c r="EQ86" i="96"/>
  <c r="EP86" i="96"/>
  <c r="EO86" i="96"/>
  <c r="EN86" i="96"/>
  <c r="ED86" i="96"/>
  <c r="EK86" i="96"/>
  <c r="EJ86" i="96"/>
  <c r="EI86" i="96"/>
  <c r="EH86" i="96"/>
  <c r="EG86" i="96"/>
  <c r="EF86" i="96"/>
  <c r="DV86" i="96"/>
  <c r="EC86" i="96"/>
  <c r="EB86" i="96"/>
  <c r="EA86" i="96"/>
  <c r="DZ86" i="96"/>
  <c r="DY86" i="96"/>
  <c r="DX86" i="96"/>
  <c r="DN86" i="96"/>
  <c r="DU86" i="96"/>
  <c r="DT86" i="96"/>
  <c r="DS86" i="96"/>
  <c r="DR86" i="96"/>
  <c r="DQ86" i="96"/>
  <c r="DP86" i="96"/>
  <c r="DF86" i="96"/>
  <c r="DM86" i="96"/>
  <c r="DL86" i="96"/>
  <c r="DK86" i="96"/>
  <c r="DJ86" i="96"/>
  <c r="DI86" i="96"/>
  <c r="DH86" i="96"/>
  <c r="CX86" i="96"/>
  <c r="DE86" i="96"/>
  <c r="DD86" i="96"/>
  <c r="DC86" i="96"/>
  <c r="DB86" i="96"/>
  <c r="DA86" i="96"/>
  <c r="CZ86" i="96"/>
  <c r="EL85" i="96"/>
  <c r="ES85" i="96"/>
  <c r="ER85" i="96"/>
  <c r="EQ85" i="96"/>
  <c r="EP85" i="96"/>
  <c r="EO85" i="96"/>
  <c r="EN85" i="96"/>
  <c r="ED85" i="96"/>
  <c r="EK85" i="96"/>
  <c r="EJ85" i="96"/>
  <c r="EI85" i="96"/>
  <c r="EH85" i="96"/>
  <c r="EG85" i="96"/>
  <c r="EF85" i="96"/>
  <c r="DV85" i="96"/>
  <c r="EC85" i="96"/>
  <c r="EB85" i="96"/>
  <c r="EA85" i="96"/>
  <c r="DZ85" i="96"/>
  <c r="DY85" i="96"/>
  <c r="DX85" i="96"/>
  <c r="DN85" i="96"/>
  <c r="DU85" i="96"/>
  <c r="DT85" i="96"/>
  <c r="DS85" i="96"/>
  <c r="DR85" i="96"/>
  <c r="DQ85" i="96"/>
  <c r="DP85" i="96"/>
  <c r="DF85" i="96"/>
  <c r="DM85" i="96"/>
  <c r="DL85" i="96"/>
  <c r="DK85" i="96"/>
  <c r="DJ85" i="96"/>
  <c r="DI85" i="96"/>
  <c r="DH85" i="96"/>
  <c r="CX85" i="96"/>
  <c r="DE85" i="96"/>
  <c r="DD85" i="96"/>
  <c r="DC85" i="96"/>
  <c r="DB85" i="96"/>
  <c r="DA85" i="96"/>
  <c r="CZ85" i="96"/>
  <c r="EL84" i="96"/>
  <c r="ES84" i="96"/>
  <c r="ER84" i="96"/>
  <c r="EQ84" i="96"/>
  <c r="EP84" i="96"/>
  <c r="EO84" i="96"/>
  <c r="EN84" i="96"/>
  <c r="ED84" i="96"/>
  <c r="EK84" i="96"/>
  <c r="EJ84" i="96"/>
  <c r="EI84" i="96"/>
  <c r="EH84" i="96"/>
  <c r="EG84" i="96"/>
  <c r="EF84" i="96"/>
  <c r="DV84" i="96"/>
  <c r="EC84" i="96"/>
  <c r="EB84" i="96"/>
  <c r="EA84" i="96"/>
  <c r="DZ84" i="96"/>
  <c r="DY84" i="96"/>
  <c r="DX84" i="96"/>
  <c r="DN84" i="96"/>
  <c r="DU84" i="96"/>
  <c r="DT84" i="96"/>
  <c r="DS84" i="96"/>
  <c r="DR84" i="96"/>
  <c r="DQ84" i="96"/>
  <c r="DP84" i="96"/>
  <c r="DF84" i="96"/>
  <c r="DM84" i="96"/>
  <c r="DL84" i="96"/>
  <c r="DK84" i="96"/>
  <c r="DJ84" i="96"/>
  <c r="DI84" i="96"/>
  <c r="DH84" i="96"/>
  <c r="CX84" i="96"/>
  <c r="DE84" i="96"/>
  <c r="DD84" i="96"/>
  <c r="DC84" i="96"/>
  <c r="DB84" i="96"/>
  <c r="DA84" i="96"/>
  <c r="CZ84" i="96"/>
  <c r="EL83" i="96"/>
  <c r="ES83" i="96"/>
  <c r="ER83" i="96"/>
  <c r="EQ83" i="96"/>
  <c r="EP83" i="96"/>
  <c r="EO83" i="96"/>
  <c r="EN83" i="96"/>
  <c r="ED83" i="96"/>
  <c r="EK83" i="96"/>
  <c r="EJ83" i="96"/>
  <c r="EI83" i="96"/>
  <c r="EH83" i="96"/>
  <c r="EG83" i="96"/>
  <c r="EF83" i="96"/>
  <c r="DV83" i="96"/>
  <c r="EC83" i="96"/>
  <c r="EB83" i="96"/>
  <c r="EA83" i="96"/>
  <c r="DZ83" i="96"/>
  <c r="DY83" i="96"/>
  <c r="DX83" i="96"/>
  <c r="DN83" i="96"/>
  <c r="DU83" i="96"/>
  <c r="DT83" i="96"/>
  <c r="DS83" i="96"/>
  <c r="DR83" i="96"/>
  <c r="DQ83" i="96"/>
  <c r="DP83" i="96"/>
  <c r="DF83" i="96"/>
  <c r="DM83" i="96"/>
  <c r="DL83" i="96"/>
  <c r="DK83" i="96"/>
  <c r="DJ83" i="96"/>
  <c r="DI83" i="96"/>
  <c r="DH83" i="96"/>
  <c r="CX83" i="96"/>
  <c r="DE83" i="96"/>
  <c r="DD83" i="96"/>
  <c r="DC83" i="96"/>
  <c r="DB83" i="96"/>
  <c r="DA83" i="96"/>
  <c r="CZ83" i="96"/>
  <c r="EL82" i="96"/>
  <c r="ES82" i="96"/>
  <c r="ER82" i="96"/>
  <c r="EQ82" i="96"/>
  <c r="EP82" i="96"/>
  <c r="EO82" i="96"/>
  <c r="EN82" i="96"/>
  <c r="ED82" i="96"/>
  <c r="EK82" i="96"/>
  <c r="EJ82" i="96"/>
  <c r="EI82" i="96"/>
  <c r="EH82" i="96"/>
  <c r="EG82" i="96"/>
  <c r="EF82" i="96"/>
  <c r="DV82" i="96"/>
  <c r="EC82" i="96"/>
  <c r="EB82" i="96"/>
  <c r="EA82" i="96"/>
  <c r="DZ82" i="96"/>
  <c r="DY82" i="96"/>
  <c r="DX82" i="96"/>
  <c r="DN82" i="96"/>
  <c r="DU82" i="96"/>
  <c r="DT82" i="96"/>
  <c r="DS82" i="96"/>
  <c r="DR82" i="96"/>
  <c r="DQ82" i="96"/>
  <c r="DP82" i="96"/>
  <c r="DF82" i="96"/>
  <c r="DM82" i="96"/>
  <c r="DL82" i="96"/>
  <c r="DK82" i="96"/>
  <c r="DJ82" i="96"/>
  <c r="DI82" i="96"/>
  <c r="DH82" i="96"/>
  <c r="CX82" i="96"/>
  <c r="DE82" i="96"/>
  <c r="DD82" i="96"/>
  <c r="DC82" i="96"/>
  <c r="DB82" i="96"/>
  <c r="DA82" i="96"/>
  <c r="CZ82" i="96"/>
  <c r="EL81" i="96"/>
  <c r="ES81" i="96"/>
  <c r="ER81" i="96"/>
  <c r="EQ81" i="96"/>
  <c r="EP81" i="96"/>
  <c r="EO81" i="96"/>
  <c r="EN81" i="96"/>
  <c r="ED81" i="96"/>
  <c r="EK81" i="96"/>
  <c r="EJ81" i="96"/>
  <c r="EI81" i="96"/>
  <c r="EH81" i="96"/>
  <c r="EG81" i="96"/>
  <c r="EF81" i="96"/>
  <c r="DV81" i="96"/>
  <c r="EC81" i="96"/>
  <c r="EB81" i="96"/>
  <c r="EA81" i="96"/>
  <c r="DZ81" i="96"/>
  <c r="DY81" i="96"/>
  <c r="DX81" i="96"/>
  <c r="DN81" i="96"/>
  <c r="DU81" i="96"/>
  <c r="DT81" i="96"/>
  <c r="DS81" i="96"/>
  <c r="DR81" i="96"/>
  <c r="DQ81" i="96"/>
  <c r="DP81" i="96"/>
  <c r="DF81" i="96"/>
  <c r="DM81" i="96"/>
  <c r="DL81" i="96"/>
  <c r="DK81" i="96"/>
  <c r="DJ81" i="96"/>
  <c r="DI81" i="96"/>
  <c r="DH81" i="96"/>
  <c r="CX81" i="96"/>
  <c r="DE81" i="96"/>
  <c r="DD81" i="96"/>
  <c r="DC81" i="96"/>
  <c r="DB81" i="96"/>
  <c r="DA81" i="96"/>
  <c r="CZ81" i="96"/>
  <c r="EL80" i="96"/>
  <c r="ES80" i="96"/>
  <c r="ER80" i="96"/>
  <c r="EQ80" i="96"/>
  <c r="EP80" i="96"/>
  <c r="EO80" i="96"/>
  <c r="EN80" i="96"/>
  <c r="ED80" i="96"/>
  <c r="EK80" i="96"/>
  <c r="EJ80" i="96"/>
  <c r="EI80" i="96"/>
  <c r="EH80" i="96"/>
  <c r="EG80" i="96"/>
  <c r="EF80" i="96"/>
  <c r="DV80" i="96"/>
  <c r="EC80" i="96"/>
  <c r="EB80" i="96"/>
  <c r="EA80" i="96"/>
  <c r="DZ80" i="96"/>
  <c r="DY80" i="96"/>
  <c r="DX80" i="96"/>
  <c r="DN80" i="96"/>
  <c r="DU80" i="96"/>
  <c r="DT80" i="96"/>
  <c r="DS80" i="96"/>
  <c r="DR80" i="96"/>
  <c r="DQ80" i="96"/>
  <c r="DP80" i="96"/>
  <c r="DF80" i="96"/>
  <c r="DM80" i="96"/>
  <c r="DL80" i="96"/>
  <c r="DK80" i="96"/>
  <c r="DJ80" i="96"/>
  <c r="DI80" i="96"/>
  <c r="DH80" i="96"/>
  <c r="CX80" i="96"/>
  <c r="DE80" i="96"/>
  <c r="DD80" i="96"/>
  <c r="DC80" i="96"/>
  <c r="DB80" i="96"/>
  <c r="DA80" i="96"/>
  <c r="CZ80" i="96"/>
  <c r="EL79" i="96"/>
  <c r="ES79" i="96"/>
  <c r="ER79" i="96"/>
  <c r="EQ79" i="96"/>
  <c r="EP79" i="96"/>
  <c r="EO79" i="96"/>
  <c r="EN79" i="96"/>
  <c r="ED79" i="96"/>
  <c r="EK79" i="96"/>
  <c r="EJ79" i="96"/>
  <c r="EI79" i="96"/>
  <c r="EH79" i="96"/>
  <c r="EG79" i="96"/>
  <c r="EF79" i="96"/>
  <c r="DV79" i="96"/>
  <c r="EC79" i="96"/>
  <c r="EB79" i="96"/>
  <c r="EA79" i="96"/>
  <c r="DZ79" i="96"/>
  <c r="DY79" i="96"/>
  <c r="DX79" i="96"/>
  <c r="DN79" i="96"/>
  <c r="DU79" i="96"/>
  <c r="DT79" i="96"/>
  <c r="DS79" i="96"/>
  <c r="DR79" i="96"/>
  <c r="DQ79" i="96"/>
  <c r="DP79" i="96"/>
  <c r="DF79" i="96"/>
  <c r="DM79" i="96"/>
  <c r="DL79" i="96"/>
  <c r="DK79" i="96"/>
  <c r="DJ79" i="96"/>
  <c r="DI79" i="96"/>
  <c r="DH79" i="96"/>
  <c r="CX79" i="96"/>
  <c r="DE79" i="96"/>
  <c r="DD79" i="96"/>
  <c r="DC79" i="96"/>
  <c r="DB79" i="96"/>
  <c r="DA79" i="96"/>
  <c r="CZ79" i="96"/>
  <c r="EL78" i="96"/>
  <c r="ES78" i="96"/>
  <c r="ER78" i="96"/>
  <c r="EQ78" i="96"/>
  <c r="EP78" i="96"/>
  <c r="EO78" i="96"/>
  <c r="EN78" i="96"/>
  <c r="ED78" i="96"/>
  <c r="EK78" i="96"/>
  <c r="EJ78" i="96"/>
  <c r="EI78" i="96"/>
  <c r="EH78" i="96"/>
  <c r="EG78" i="96"/>
  <c r="EF78" i="96"/>
  <c r="DV78" i="96"/>
  <c r="EC78" i="96"/>
  <c r="EB78" i="96"/>
  <c r="EA78" i="96"/>
  <c r="DZ78" i="96"/>
  <c r="DY78" i="96"/>
  <c r="DX78" i="96"/>
  <c r="DN78" i="96"/>
  <c r="DU78" i="96"/>
  <c r="DT78" i="96"/>
  <c r="DS78" i="96"/>
  <c r="DR78" i="96"/>
  <c r="DQ78" i="96"/>
  <c r="DP78" i="96"/>
  <c r="DF78" i="96"/>
  <c r="DM78" i="96"/>
  <c r="DL78" i="96"/>
  <c r="DK78" i="96"/>
  <c r="DJ78" i="96"/>
  <c r="DI78" i="96"/>
  <c r="DH78" i="96"/>
  <c r="CX78" i="96"/>
  <c r="DE78" i="96"/>
  <c r="DD78" i="96"/>
  <c r="DC78" i="96"/>
  <c r="DB78" i="96"/>
  <c r="DA78" i="96"/>
  <c r="CZ78" i="96"/>
  <c r="EL77" i="96"/>
  <c r="ES77" i="96"/>
  <c r="ER77" i="96"/>
  <c r="EQ77" i="96"/>
  <c r="EP77" i="96"/>
  <c r="EO77" i="96"/>
  <c r="EN77" i="96"/>
  <c r="ED77" i="96"/>
  <c r="EK77" i="96"/>
  <c r="EJ77" i="96"/>
  <c r="EI77" i="96"/>
  <c r="EH77" i="96"/>
  <c r="EG77" i="96"/>
  <c r="EF77" i="96"/>
  <c r="DV77" i="96"/>
  <c r="EC77" i="96"/>
  <c r="EB77" i="96"/>
  <c r="EA77" i="96"/>
  <c r="DZ77" i="96"/>
  <c r="DY77" i="96"/>
  <c r="DX77" i="96"/>
  <c r="DN77" i="96"/>
  <c r="DU77" i="96"/>
  <c r="DT77" i="96"/>
  <c r="DS77" i="96"/>
  <c r="DR77" i="96"/>
  <c r="DQ77" i="96"/>
  <c r="DP77" i="96"/>
  <c r="DF77" i="96"/>
  <c r="DM77" i="96"/>
  <c r="DL77" i="96"/>
  <c r="DK77" i="96"/>
  <c r="DJ77" i="96"/>
  <c r="DI77" i="96"/>
  <c r="DH77" i="96"/>
  <c r="CX77" i="96"/>
  <c r="DE77" i="96"/>
  <c r="DD77" i="96"/>
  <c r="DC77" i="96"/>
  <c r="DB77" i="96"/>
  <c r="DA77" i="96"/>
  <c r="CZ77" i="96"/>
  <c r="EL76" i="96"/>
  <c r="ES76" i="96"/>
  <c r="ER76" i="96"/>
  <c r="EQ76" i="96"/>
  <c r="EP76" i="96"/>
  <c r="EO76" i="96"/>
  <c r="EN76" i="96"/>
  <c r="ED76" i="96"/>
  <c r="EK76" i="96"/>
  <c r="EJ76" i="96"/>
  <c r="EI76" i="96"/>
  <c r="EH76" i="96"/>
  <c r="EG76" i="96"/>
  <c r="EF76" i="96"/>
  <c r="DV76" i="96"/>
  <c r="EC76" i="96"/>
  <c r="EB76" i="96"/>
  <c r="EA76" i="96"/>
  <c r="DZ76" i="96"/>
  <c r="DY76" i="96"/>
  <c r="DX76" i="96"/>
  <c r="DN76" i="96"/>
  <c r="DU76" i="96"/>
  <c r="DT76" i="96"/>
  <c r="DS76" i="96"/>
  <c r="DR76" i="96"/>
  <c r="DQ76" i="96"/>
  <c r="DP76" i="96"/>
  <c r="DF76" i="96"/>
  <c r="DM76" i="96"/>
  <c r="DL76" i="96"/>
  <c r="DK76" i="96"/>
  <c r="DJ76" i="96"/>
  <c r="DI76" i="96"/>
  <c r="DH76" i="96"/>
  <c r="CX76" i="96"/>
  <c r="DE76" i="96"/>
  <c r="DD76" i="96"/>
  <c r="DC76" i="96"/>
  <c r="DB76" i="96"/>
  <c r="DA76" i="96"/>
  <c r="CZ76" i="96"/>
  <c r="EL75" i="96"/>
  <c r="ES75" i="96"/>
  <c r="ER75" i="96"/>
  <c r="EQ75" i="96"/>
  <c r="EP75" i="96"/>
  <c r="EO75" i="96"/>
  <c r="EN75" i="96"/>
  <c r="ED75" i="96"/>
  <c r="EK75" i="96"/>
  <c r="EJ75" i="96"/>
  <c r="EI75" i="96"/>
  <c r="EH75" i="96"/>
  <c r="EG75" i="96"/>
  <c r="EF75" i="96"/>
  <c r="DV75" i="96"/>
  <c r="EC75" i="96"/>
  <c r="EB75" i="96"/>
  <c r="EA75" i="96"/>
  <c r="DZ75" i="96"/>
  <c r="DY75" i="96"/>
  <c r="DX75" i="96"/>
  <c r="DN75" i="96"/>
  <c r="DU75" i="96"/>
  <c r="DT75" i="96"/>
  <c r="DS75" i="96"/>
  <c r="DR75" i="96"/>
  <c r="DQ75" i="96"/>
  <c r="DP75" i="96"/>
  <c r="DF75" i="96"/>
  <c r="DM75" i="96"/>
  <c r="DL75" i="96"/>
  <c r="DK75" i="96"/>
  <c r="DJ75" i="96"/>
  <c r="DI75" i="96"/>
  <c r="DH75" i="96"/>
  <c r="CX75" i="96"/>
  <c r="DE75" i="96"/>
  <c r="DD75" i="96"/>
  <c r="DC75" i="96"/>
  <c r="DB75" i="96"/>
  <c r="DA75" i="96"/>
  <c r="CZ75" i="96"/>
  <c r="EL74" i="96"/>
  <c r="ES74" i="96"/>
  <c r="ER74" i="96"/>
  <c r="EQ74" i="96"/>
  <c r="EP74" i="96"/>
  <c r="EO74" i="96"/>
  <c r="EN74" i="96"/>
  <c r="ED74" i="96"/>
  <c r="EK74" i="96"/>
  <c r="EJ74" i="96"/>
  <c r="EI74" i="96"/>
  <c r="EH74" i="96"/>
  <c r="EG74" i="96"/>
  <c r="EF74" i="96"/>
  <c r="DV74" i="96"/>
  <c r="EC74" i="96"/>
  <c r="EB74" i="96"/>
  <c r="EA74" i="96"/>
  <c r="DZ74" i="96"/>
  <c r="DY74" i="96"/>
  <c r="DX74" i="96"/>
  <c r="DN74" i="96"/>
  <c r="DU74" i="96"/>
  <c r="DT74" i="96"/>
  <c r="DS74" i="96"/>
  <c r="DR74" i="96"/>
  <c r="DQ74" i="96"/>
  <c r="DP74" i="96"/>
  <c r="DF74" i="96"/>
  <c r="DM74" i="96"/>
  <c r="DL74" i="96"/>
  <c r="DK74" i="96"/>
  <c r="DJ74" i="96"/>
  <c r="DI74" i="96"/>
  <c r="DH74" i="96"/>
  <c r="CX74" i="96"/>
  <c r="DE74" i="96"/>
  <c r="DD74" i="96"/>
  <c r="DC74" i="96"/>
  <c r="DB74" i="96"/>
  <c r="DA74" i="96"/>
  <c r="CZ74" i="96"/>
  <c r="EL73" i="96"/>
  <c r="ES73" i="96"/>
  <c r="ER73" i="96"/>
  <c r="EQ73" i="96"/>
  <c r="EP73" i="96"/>
  <c r="EO73" i="96"/>
  <c r="EN73" i="96"/>
  <c r="ED73" i="96"/>
  <c r="EK73" i="96"/>
  <c r="EJ73" i="96"/>
  <c r="EI73" i="96"/>
  <c r="EH73" i="96"/>
  <c r="EG73" i="96"/>
  <c r="EF73" i="96"/>
  <c r="DV73" i="96"/>
  <c r="EC73" i="96"/>
  <c r="EB73" i="96"/>
  <c r="EA73" i="96"/>
  <c r="DZ73" i="96"/>
  <c r="DY73" i="96"/>
  <c r="DX73" i="96"/>
  <c r="DN73" i="96"/>
  <c r="DU73" i="96"/>
  <c r="DT73" i="96"/>
  <c r="DS73" i="96"/>
  <c r="DR73" i="96"/>
  <c r="DQ73" i="96"/>
  <c r="DP73" i="96"/>
  <c r="DF73" i="96"/>
  <c r="DM73" i="96"/>
  <c r="DL73" i="96"/>
  <c r="DK73" i="96"/>
  <c r="DJ73" i="96"/>
  <c r="DI73" i="96"/>
  <c r="DH73" i="96"/>
  <c r="CX73" i="96"/>
  <c r="DE73" i="96"/>
  <c r="DD73" i="96"/>
  <c r="DC73" i="96"/>
  <c r="DB73" i="96"/>
  <c r="DA73" i="96"/>
  <c r="CZ73" i="96"/>
  <c r="EL72" i="96"/>
  <c r="ES72" i="96"/>
  <c r="ER72" i="96"/>
  <c r="EQ72" i="96"/>
  <c r="EP72" i="96"/>
  <c r="EO72" i="96"/>
  <c r="EN72" i="96"/>
  <c r="ED72" i="96"/>
  <c r="EK72" i="96"/>
  <c r="EJ72" i="96"/>
  <c r="EI72" i="96"/>
  <c r="EH72" i="96"/>
  <c r="EG72" i="96"/>
  <c r="EF72" i="96"/>
  <c r="DV72" i="96"/>
  <c r="EC72" i="96"/>
  <c r="EB72" i="96"/>
  <c r="EA72" i="96"/>
  <c r="DZ72" i="96"/>
  <c r="DY72" i="96"/>
  <c r="DX72" i="96"/>
  <c r="DN72" i="96"/>
  <c r="DU72" i="96"/>
  <c r="DT72" i="96"/>
  <c r="DS72" i="96"/>
  <c r="DR72" i="96"/>
  <c r="DQ72" i="96"/>
  <c r="DP72" i="96"/>
  <c r="DF72" i="96"/>
  <c r="DM72" i="96"/>
  <c r="DL72" i="96"/>
  <c r="DK72" i="96"/>
  <c r="DJ72" i="96"/>
  <c r="DI72" i="96"/>
  <c r="DH72" i="96"/>
  <c r="CX72" i="96"/>
  <c r="DE72" i="96"/>
  <c r="DD72" i="96"/>
  <c r="DC72" i="96"/>
  <c r="DB72" i="96"/>
  <c r="DA72" i="96"/>
  <c r="CZ72" i="96"/>
  <c r="EL71" i="96"/>
  <c r="ES71" i="96"/>
  <c r="ER71" i="96"/>
  <c r="EQ71" i="96"/>
  <c r="EP71" i="96"/>
  <c r="EO71" i="96"/>
  <c r="EN71" i="96"/>
  <c r="ED71" i="96"/>
  <c r="EK71" i="96"/>
  <c r="EJ71" i="96"/>
  <c r="EI71" i="96"/>
  <c r="EH71" i="96"/>
  <c r="EG71" i="96"/>
  <c r="EF71" i="96"/>
  <c r="DV71" i="96"/>
  <c r="EC71" i="96"/>
  <c r="EB71" i="96"/>
  <c r="EA71" i="96"/>
  <c r="DZ71" i="96"/>
  <c r="DY71" i="96"/>
  <c r="DX71" i="96"/>
  <c r="DN71" i="96"/>
  <c r="DU71" i="96"/>
  <c r="DT71" i="96"/>
  <c r="DS71" i="96"/>
  <c r="DR71" i="96"/>
  <c r="DQ71" i="96"/>
  <c r="DP71" i="96"/>
  <c r="DF71" i="96"/>
  <c r="DM71" i="96"/>
  <c r="DL71" i="96"/>
  <c r="DK71" i="96"/>
  <c r="DJ71" i="96"/>
  <c r="DI71" i="96"/>
  <c r="DH71" i="96"/>
  <c r="CX71" i="96"/>
  <c r="DE71" i="96"/>
  <c r="DD71" i="96"/>
  <c r="DC71" i="96"/>
  <c r="DB71" i="96"/>
  <c r="DA71" i="96"/>
  <c r="CZ71" i="96"/>
  <c r="EL70" i="96"/>
  <c r="ES70" i="96"/>
  <c r="ER70" i="96"/>
  <c r="EQ70" i="96"/>
  <c r="EP70" i="96"/>
  <c r="EO70" i="96"/>
  <c r="EN70" i="96"/>
  <c r="ED70" i="96"/>
  <c r="EK70" i="96"/>
  <c r="EJ70" i="96"/>
  <c r="EI70" i="96"/>
  <c r="EH70" i="96"/>
  <c r="EG70" i="96"/>
  <c r="EF70" i="96"/>
  <c r="DV70" i="96"/>
  <c r="EC70" i="96"/>
  <c r="EB70" i="96"/>
  <c r="EA70" i="96"/>
  <c r="DZ70" i="96"/>
  <c r="DY70" i="96"/>
  <c r="DX70" i="96"/>
  <c r="DN70" i="96"/>
  <c r="DU70" i="96"/>
  <c r="DT70" i="96"/>
  <c r="DS70" i="96"/>
  <c r="DR70" i="96"/>
  <c r="DQ70" i="96"/>
  <c r="DP70" i="96"/>
  <c r="DF70" i="96"/>
  <c r="DM70" i="96"/>
  <c r="DL70" i="96"/>
  <c r="DK70" i="96"/>
  <c r="DJ70" i="96"/>
  <c r="DI70" i="96"/>
  <c r="DH70" i="96"/>
  <c r="CX70" i="96"/>
  <c r="DE70" i="96"/>
  <c r="DD70" i="96"/>
  <c r="DC70" i="96"/>
  <c r="DB70" i="96"/>
  <c r="DA70" i="96"/>
  <c r="CZ70" i="96"/>
  <c r="EL69" i="96"/>
  <c r="ES69" i="96"/>
  <c r="ER69" i="96"/>
  <c r="EQ69" i="96"/>
  <c r="EP69" i="96"/>
  <c r="EO69" i="96"/>
  <c r="EN69" i="96"/>
  <c r="ED69" i="96"/>
  <c r="EK69" i="96"/>
  <c r="EJ69" i="96"/>
  <c r="EI69" i="96"/>
  <c r="EH69" i="96"/>
  <c r="EG69" i="96"/>
  <c r="EF69" i="96"/>
  <c r="DV69" i="96"/>
  <c r="EC69" i="96"/>
  <c r="EB69" i="96"/>
  <c r="EA69" i="96"/>
  <c r="DZ69" i="96"/>
  <c r="DY69" i="96"/>
  <c r="DX69" i="96"/>
  <c r="DN69" i="96"/>
  <c r="DU69" i="96"/>
  <c r="DT69" i="96"/>
  <c r="DS69" i="96"/>
  <c r="DR69" i="96"/>
  <c r="DQ69" i="96"/>
  <c r="DP69" i="96"/>
  <c r="DF69" i="96"/>
  <c r="DM69" i="96"/>
  <c r="DL69" i="96"/>
  <c r="DK69" i="96"/>
  <c r="DJ69" i="96"/>
  <c r="DI69" i="96"/>
  <c r="DH69" i="96"/>
  <c r="CX69" i="96"/>
  <c r="DE69" i="96"/>
  <c r="DD69" i="96"/>
  <c r="DC69" i="96"/>
  <c r="DB69" i="96"/>
  <c r="DA69" i="96"/>
  <c r="CZ69" i="96"/>
  <c r="EL68" i="96"/>
  <c r="ES68" i="96"/>
  <c r="ER68" i="96"/>
  <c r="EQ68" i="96"/>
  <c r="EP68" i="96"/>
  <c r="EO68" i="96"/>
  <c r="EN68" i="96"/>
  <c r="ED68" i="96"/>
  <c r="EK68" i="96"/>
  <c r="EJ68" i="96"/>
  <c r="EI68" i="96"/>
  <c r="EH68" i="96"/>
  <c r="EG68" i="96"/>
  <c r="EF68" i="96"/>
  <c r="DV68" i="96"/>
  <c r="EC68" i="96"/>
  <c r="EB68" i="96"/>
  <c r="EA68" i="96"/>
  <c r="DZ68" i="96"/>
  <c r="DY68" i="96"/>
  <c r="DX68" i="96"/>
  <c r="DN68" i="96"/>
  <c r="DU68" i="96"/>
  <c r="DT68" i="96"/>
  <c r="DS68" i="96"/>
  <c r="DR68" i="96"/>
  <c r="DQ68" i="96"/>
  <c r="DP68" i="96"/>
  <c r="DF68" i="96"/>
  <c r="DM68" i="96"/>
  <c r="DL68" i="96"/>
  <c r="DK68" i="96"/>
  <c r="DJ68" i="96"/>
  <c r="DI68" i="96"/>
  <c r="DH68" i="96"/>
  <c r="CX68" i="96"/>
  <c r="DE68" i="96"/>
  <c r="DD68" i="96"/>
  <c r="DC68" i="96"/>
  <c r="DB68" i="96"/>
  <c r="DA68" i="96"/>
  <c r="CZ68" i="96"/>
  <c r="EL67" i="96"/>
  <c r="ES67" i="96"/>
  <c r="ER67" i="96"/>
  <c r="EQ67" i="96"/>
  <c r="EP67" i="96"/>
  <c r="EO67" i="96"/>
  <c r="EN67" i="96"/>
  <c r="ED67" i="96"/>
  <c r="EK67" i="96"/>
  <c r="EJ67" i="96"/>
  <c r="EI67" i="96"/>
  <c r="EH67" i="96"/>
  <c r="EG67" i="96"/>
  <c r="EF67" i="96"/>
  <c r="DV67" i="96"/>
  <c r="EC67" i="96"/>
  <c r="EB67" i="96"/>
  <c r="EA67" i="96"/>
  <c r="DZ67" i="96"/>
  <c r="DY67" i="96"/>
  <c r="DX67" i="96"/>
  <c r="DN67" i="96"/>
  <c r="DU67" i="96"/>
  <c r="DT67" i="96"/>
  <c r="DS67" i="96"/>
  <c r="DR67" i="96"/>
  <c r="DQ67" i="96"/>
  <c r="DP67" i="96"/>
  <c r="DF67" i="96"/>
  <c r="DM67" i="96"/>
  <c r="DL67" i="96"/>
  <c r="DK67" i="96"/>
  <c r="DJ67" i="96"/>
  <c r="DI67" i="96"/>
  <c r="DH67" i="96"/>
  <c r="CX67" i="96"/>
  <c r="DE67" i="96"/>
  <c r="DD67" i="96"/>
  <c r="DC67" i="96"/>
  <c r="DB67" i="96"/>
  <c r="DA67" i="96"/>
  <c r="CZ67" i="96"/>
  <c r="EL66" i="96"/>
  <c r="ES66" i="96"/>
  <c r="ER66" i="96"/>
  <c r="EQ66" i="96"/>
  <c r="EP66" i="96"/>
  <c r="EO66" i="96"/>
  <c r="EN66" i="96"/>
  <c r="ED66" i="96"/>
  <c r="EK66" i="96"/>
  <c r="EJ66" i="96"/>
  <c r="EI66" i="96"/>
  <c r="EH66" i="96"/>
  <c r="EG66" i="96"/>
  <c r="EF66" i="96"/>
  <c r="DV66" i="96"/>
  <c r="EC66" i="96"/>
  <c r="EB66" i="96"/>
  <c r="EA66" i="96"/>
  <c r="DZ66" i="96"/>
  <c r="DY66" i="96"/>
  <c r="DX66" i="96"/>
  <c r="DN66" i="96"/>
  <c r="DU66" i="96"/>
  <c r="DT66" i="96"/>
  <c r="DS66" i="96"/>
  <c r="DR66" i="96"/>
  <c r="DQ66" i="96"/>
  <c r="DP66" i="96"/>
  <c r="DF66" i="96"/>
  <c r="DM66" i="96"/>
  <c r="DL66" i="96"/>
  <c r="DK66" i="96"/>
  <c r="DJ66" i="96"/>
  <c r="DI66" i="96"/>
  <c r="DH66" i="96"/>
  <c r="CX66" i="96"/>
  <c r="DE66" i="96"/>
  <c r="DD66" i="96"/>
  <c r="DC66" i="96"/>
  <c r="DB66" i="96"/>
  <c r="DA66" i="96"/>
  <c r="CZ66" i="96"/>
  <c r="EL65" i="96"/>
  <c r="ES65" i="96"/>
  <c r="ER65" i="96"/>
  <c r="EQ65" i="96"/>
  <c r="EP65" i="96"/>
  <c r="EO65" i="96"/>
  <c r="EN65" i="96"/>
  <c r="ED65" i="96"/>
  <c r="EK65" i="96"/>
  <c r="EJ65" i="96"/>
  <c r="EI65" i="96"/>
  <c r="EH65" i="96"/>
  <c r="EG65" i="96"/>
  <c r="EF65" i="96"/>
  <c r="DV65" i="96"/>
  <c r="EC65" i="96"/>
  <c r="EB65" i="96"/>
  <c r="EA65" i="96"/>
  <c r="DZ65" i="96"/>
  <c r="DY65" i="96"/>
  <c r="DX65" i="96"/>
  <c r="DN65" i="96"/>
  <c r="DU65" i="96"/>
  <c r="DT65" i="96"/>
  <c r="DS65" i="96"/>
  <c r="DR65" i="96"/>
  <c r="DQ65" i="96"/>
  <c r="DP65" i="96"/>
  <c r="DF65" i="96"/>
  <c r="DM65" i="96"/>
  <c r="DL65" i="96"/>
  <c r="DK65" i="96"/>
  <c r="DJ65" i="96"/>
  <c r="DI65" i="96"/>
  <c r="DH65" i="96"/>
  <c r="CX65" i="96"/>
  <c r="DE65" i="96"/>
  <c r="DD65" i="96"/>
  <c r="DC65" i="96"/>
  <c r="DB65" i="96"/>
  <c r="DA65" i="96"/>
  <c r="CZ65" i="96"/>
  <c r="EL64" i="96"/>
  <c r="ES64" i="96"/>
  <c r="ER64" i="96"/>
  <c r="EQ64" i="96"/>
  <c r="EP64" i="96"/>
  <c r="EO64" i="96"/>
  <c r="EN64" i="96"/>
  <c r="ED64" i="96"/>
  <c r="EK64" i="96"/>
  <c r="EJ64" i="96"/>
  <c r="EI64" i="96"/>
  <c r="EH64" i="96"/>
  <c r="EG64" i="96"/>
  <c r="EF64" i="96"/>
  <c r="DV64" i="96"/>
  <c r="EC64" i="96"/>
  <c r="EB64" i="96"/>
  <c r="EA64" i="96"/>
  <c r="DZ64" i="96"/>
  <c r="DY64" i="96"/>
  <c r="DX64" i="96"/>
  <c r="DN64" i="96"/>
  <c r="DU64" i="96"/>
  <c r="DT64" i="96"/>
  <c r="DS64" i="96"/>
  <c r="DR64" i="96"/>
  <c r="DQ64" i="96"/>
  <c r="DP64" i="96"/>
  <c r="DF64" i="96"/>
  <c r="DM64" i="96"/>
  <c r="DL64" i="96"/>
  <c r="DK64" i="96"/>
  <c r="DJ64" i="96"/>
  <c r="DI64" i="96"/>
  <c r="DH64" i="96"/>
  <c r="CX64" i="96"/>
  <c r="DE64" i="96"/>
  <c r="DD64" i="96"/>
  <c r="DC64" i="96"/>
  <c r="DB64" i="96"/>
  <c r="DA64" i="96"/>
  <c r="CZ64" i="96"/>
  <c r="EL63" i="96"/>
  <c r="ES63" i="96"/>
  <c r="ER63" i="96"/>
  <c r="EQ63" i="96"/>
  <c r="EP63" i="96"/>
  <c r="EO63" i="96"/>
  <c r="EN63" i="96"/>
  <c r="ED63" i="96"/>
  <c r="EK63" i="96"/>
  <c r="EJ63" i="96"/>
  <c r="EI63" i="96"/>
  <c r="EH63" i="96"/>
  <c r="EG63" i="96"/>
  <c r="EF63" i="96"/>
  <c r="DV63" i="96"/>
  <c r="EC63" i="96"/>
  <c r="EB63" i="96"/>
  <c r="EA63" i="96"/>
  <c r="DZ63" i="96"/>
  <c r="DY63" i="96"/>
  <c r="DX63" i="96"/>
  <c r="DN63" i="96"/>
  <c r="DU63" i="96"/>
  <c r="DT63" i="96"/>
  <c r="DS63" i="96"/>
  <c r="DR63" i="96"/>
  <c r="DQ63" i="96"/>
  <c r="DP63" i="96"/>
  <c r="DF63" i="96"/>
  <c r="DM63" i="96"/>
  <c r="DL63" i="96"/>
  <c r="DK63" i="96"/>
  <c r="DJ63" i="96"/>
  <c r="DI63" i="96"/>
  <c r="DH63" i="96"/>
  <c r="CX63" i="96"/>
  <c r="DE63" i="96"/>
  <c r="DD63" i="96"/>
  <c r="DC63" i="96"/>
  <c r="DB63" i="96"/>
  <c r="DA63" i="96"/>
  <c r="CZ63" i="96"/>
  <c r="EL62" i="96"/>
  <c r="ES62" i="96"/>
  <c r="ER62" i="96"/>
  <c r="EQ62" i="96"/>
  <c r="EP62" i="96"/>
  <c r="EO62" i="96"/>
  <c r="EN62" i="96"/>
  <c r="ED62" i="96"/>
  <c r="EK62" i="96"/>
  <c r="EJ62" i="96"/>
  <c r="EI62" i="96"/>
  <c r="EH62" i="96"/>
  <c r="EG62" i="96"/>
  <c r="EF62" i="96"/>
  <c r="DV62" i="96"/>
  <c r="EC62" i="96"/>
  <c r="EB62" i="96"/>
  <c r="EA62" i="96"/>
  <c r="DZ62" i="96"/>
  <c r="DY62" i="96"/>
  <c r="DX62" i="96"/>
  <c r="DN62" i="96"/>
  <c r="DU62" i="96"/>
  <c r="DT62" i="96"/>
  <c r="DS62" i="96"/>
  <c r="DR62" i="96"/>
  <c r="DQ62" i="96"/>
  <c r="DP62" i="96"/>
  <c r="DF62" i="96"/>
  <c r="DM62" i="96"/>
  <c r="DL62" i="96"/>
  <c r="DK62" i="96"/>
  <c r="DJ62" i="96"/>
  <c r="DI62" i="96"/>
  <c r="DH62" i="96"/>
  <c r="CX62" i="96"/>
  <c r="DE62" i="96"/>
  <c r="DD62" i="96"/>
  <c r="DC62" i="96"/>
  <c r="DB62" i="96"/>
  <c r="DA62" i="96"/>
  <c r="CZ62" i="96"/>
  <c r="EL61" i="96"/>
  <c r="ES61" i="96"/>
  <c r="ER61" i="96"/>
  <c r="EQ61" i="96"/>
  <c r="EP61" i="96"/>
  <c r="EO61" i="96"/>
  <c r="EN61" i="96"/>
  <c r="ED61" i="96"/>
  <c r="EK61" i="96"/>
  <c r="EJ61" i="96"/>
  <c r="EI61" i="96"/>
  <c r="EH61" i="96"/>
  <c r="EG61" i="96"/>
  <c r="EF61" i="96"/>
  <c r="DV61" i="96"/>
  <c r="EC61" i="96"/>
  <c r="EB61" i="96"/>
  <c r="EA61" i="96"/>
  <c r="DZ61" i="96"/>
  <c r="DY61" i="96"/>
  <c r="DX61" i="96"/>
  <c r="DN61" i="96"/>
  <c r="DU61" i="96"/>
  <c r="DT61" i="96"/>
  <c r="DS61" i="96"/>
  <c r="DR61" i="96"/>
  <c r="DQ61" i="96"/>
  <c r="DP61" i="96"/>
  <c r="DF61" i="96"/>
  <c r="DM61" i="96"/>
  <c r="DL61" i="96"/>
  <c r="DK61" i="96"/>
  <c r="DJ61" i="96"/>
  <c r="DI61" i="96"/>
  <c r="DH61" i="96"/>
  <c r="CX61" i="96"/>
  <c r="DE61" i="96"/>
  <c r="DD61" i="96"/>
  <c r="DC61" i="96"/>
  <c r="DB61" i="96"/>
  <c r="DA61" i="96"/>
  <c r="CZ61" i="96"/>
  <c r="EL60" i="96"/>
  <c r="ES60" i="96"/>
  <c r="ER60" i="96"/>
  <c r="EQ60" i="96"/>
  <c r="EP60" i="96"/>
  <c r="EO60" i="96"/>
  <c r="EN60" i="96"/>
  <c r="ED60" i="96"/>
  <c r="EK60" i="96"/>
  <c r="EJ60" i="96"/>
  <c r="EI60" i="96"/>
  <c r="EH60" i="96"/>
  <c r="EG60" i="96"/>
  <c r="EF60" i="96"/>
  <c r="DV60" i="96"/>
  <c r="EC60" i="96"/>
  <c r="EB60" i="96"/>
  <c r="EA60" i="96"/>
  <c r="DZ60" i="96"/>
  <c r="DY60" i="96"/>
  <c r="DX60" i="96"/>
  <c r="DN60" i="96"/>
  <c r="DU60" i="96"/>
  <c r="DT60" i="96"/>
  <c r="DS60" i="96"/>
  <c r="DR60" i="96"/>
  <c r="DQ60" i="96"/>
  <c r="DP60" i="96"/>
  <c r="DF60" i="96"/>
  <c r="DM60" i="96"/>
  <c r="DL60" i="96"/>
  <c r="DK60" i="96"/>
  <c r="DJ60" i="96"/>
  <c r="DI60" i="96"/>
  <c r="DH60" i="96"/>
  <c r="CX60" i="96"/>
  <c r="DE60" i="96"/>
  <c r="DD60" i="96"/>
  <c r="DC60" i="96"/>
  <c r="DB60" i="96"/>
  <c r="DA60" i="96"/>
  <c r="CZ60" i="96"/>
  <c r="EL59" i="96"/>
  <c r="ES59" i="96"/>
  <c r="ER59" i="96"/>
  <c r="EQ59" i="96"/>
  <c r="EP59" i="96"/>
  <c r="EO59" i="96"/>
  <c r="EN59" i="96"/>
  <c r="ED59" i="96"/>
  <c r="EK59" i="96"/>
  <c r="EJ59" i="96"/>
  <c r="EI59" i="96"/>
  <c r="EH59" i="96"/>
  <c r="EG59" i="96"/>
  <c r="EF59" i="96"/>
  <c r="DV59" i="96"/>
  <c r="EC59" i="96"/>
  <c r="EB59" i="96"/>
  <c r="EA59" i="96"/>
  <c r="DZ59" i="96"/>
  <c r="DY59" i="96"/>
  <c r="DX59" i="96"/>
  <c r="DN59" i="96"/>
  <c r="DU59" i="96"/>
  <c r="DT59" i="96"/>
  <c r="DS59" i="96"/>
  <c r="DR59" i="96"/>
  <c r="DQ59" i="96"/>
  <c r="DP59" i="96"/>
  <c r="DF59" i="96"/>
  <c r="DM59" i="96"/>
  <c r="DL59" i="96"/>
  <c r="DK59" i="96"/>
  <c r="DJ59" i="96"/>
  <c r="DI59" i="96"/>
  <c r="DH59" i="96"/>
  <c r="CX59" i="96"/>
  <c r="DE59" i="96"/>
  <c r="DD59" i="96"/>
  <c r="DC59" i="96"/>
  <c r="DB59" i="96"/>
  <c r="DA59" i="96"/>
  <c r="CZ59" i="96"/>
  <c r="EL58" i="96"/>
  <c r="ES58" i="96"/>
  <c r="ER58" i="96"/>
  <c r="EQ58" i="96"/>
  <c r="EP58" i="96"/>
  <c r="EO58" i="96"/>
  <c r="EN58" i="96"/>
  <c r="ED58" i="96"/>
  <c r="EK58" i="96"/>
  <c r="EJ58" i="96"/>
  <c r="EI58" i="96"/>
  <c r="EH58" i="96"/>
  <c r="EG58" i="96"/>
  <c r="EF58" i="96"/>
  <c r="DV58" i="96"/>
  <c r="EC58" i="96"/>
  <c r="EB58" i="96"/>
  <c r="EA58" i="96"/>
  <c r="DZ58" i="96"/>
  <c r="DY58" i="96"/>
  <c r="DX58" i="96"/>
  <c r="DN58" i="96"/>
  <c r="DU58" i="96"/>
  <c r="DT58" i="96"/>
  <c r="DS58" i="96"/>
  <c r="DR58" i="96"/>
  <c r="DQ58" i="96"/>
  <c r="DP58" i="96"/>
  <c r="DF58" i="96"/>
  <c r="DM58" i="96"/>
  <c r="DL58" i="96"/>
  <c r="DK58" i="96"/>
  <c r="DJ58" i="96"/>
  <c r="DI58" i="96"/>
  <c r="DH58" i="96"/>
  <c r="CX58" i="96"/>
  <c r="DE58" i="96"/>
  <c r="DD58" i="96"/>
  <c r="DC58" i="96"/>
  <c r="DB58" i="96"/>
  <c r="DA58" i="96"/>
  <c r="CZ58" i="96"/>
  <c r="EL57" i="96"/>
  <c r="ES57" i="96"/>
  <c r="ER57" i="96"/>
  <c r="EQ57" i="96"/>
  <c r="EP57" i="96"/>
  <c r="EO57" i="96"/>
  <c r="EN57" i="96"/>
  <c r="ED57" i="96"/>
  <c r="EK57" i="96"/>
  <c r="EJ57" i="96"/>
  <c r="EI57" i="96"/>
  <c r="EH57" i="96"/>
  <c r="EG57" i="96"/>
  <c r="EF57" i="96"/>
  <c r="DV57" i="96"/>
  <c r="EC57" i="96"/>
  <c r="EB57" i="96"/>
  <c r="EA57" i="96"/>
  <c r="DZ57" i="96"/>
  <c r="DY57" i="96"/>
  <c r="DX57" i="96"/>
  <c r="DN57" i="96"/>
  <c r="DU57" i="96"/>
  <c r="DT57" i="96"/>
  <c r="DS57" i="96"/>
  <c r="DR57" i="96"/>
  <c r="DQ57" i="96"/>
  <c r="DP57" i="96"/>
  <c r="DF57" i="96"/>
  <c r="DM57" i="96"/>
  <c r="DL57" i="96"/>
  <c r="DK57" i="96"/>
  <c r="DJ57" i="96"/>
  <c r="DI57" i="96"/>
  <c r="DH57" i="96"/>
  <c r="CX57" i="96"/>
  <c r="DE57" i="96"/>
  <c r="DD57" i="96"/>
  <c r="DC57" i="96"/>
  <c r="DB57" i="96"/>
  <c r="DA57" i="96"/>
  <c r="CZ57" i="96"/>
  <c r="EL56" i="96"/>
  <c r="ES56" i="96"/>
  <c r="ER56" i="96"/>
  <c r="EQ56" i="96"/>
  <c r="EP56" i="96"/>
  <c r="EO56" i="96"/>
  <c r="EN56" i="96"/>
  <c r="ED56" i="96"/>
  <c r="EK56" i="96"/>
  <c r="EJ56" i="96"/>
  <c r="EI56" i="96"/>
  <c r="EH56" i="96"/>
  <c r="EG56" i="96"/>
  <c r="EF56" i="96"/>
  <c r="DV56" i="96"/>
  <c r="EC56" i="96"/>
  <c r="EB56" i="96"/>
  <c r="EA56" i="96"/>
  <c r="DZ56" i="96"/>
  <c r="DY56" i="96"/>
  <c r="DX56" i="96"/>
  <c r="DN56" i="96"/>
  <c r="DU56" i="96"/>
  <c r="DT56" i="96"/>
  <c r="DS56" i="96"/>
  <c r="DR56" i="96"/>
  <c r="DQ56" i="96"/>
  <c r="DP56" i="96"/>
  <c r="DF56" i="96"/>
  <c r="DM56" i="96"/>
  <c r="DL56" i="96"/>
  <c r="DK56" i="96"/>
  <c r="DJ56" i="96"/>
  <c r="DI56" i="96"/>
  <c r="DH56" i="96"/>
  <c r="CX56" i="96"/>
  <c r="DE56" i="96"/>
  <c r="DD56" i="96"/>
  <c r="DC56" i="96"/>
  <c r="DB56" i="96"/>
  <c r="DA56" i="96"/>
  <c r="CZ56" i="96"/>
  <c r="EL55" i="96"/>
  <c r="ES55" i="96"/>
  <c r="ER55" i="96"/>
  <c r="EQ55" i="96"/>
  <c r="EP55" i="96"/>
  <c r="EO55" i="96"/>
  <c r="EN55" i="96"/>
  <c r="ED55" i="96"/>
  <c r="EK55" i="96"/>
  <c r="EJ55" i="96"/>
  <c r="EI55" i="96"/>
  <c r="EH55" i="96"/>
  <c r="EG55" i="96"/>
  <c r="EF55" i="96"/>
  <c r="DV55" i="96"/>
  <c r="EC55" i="96"/>
  <c r="EB55" i="96"/>
  <c r="EA55" i="96"/>
  <c r="DZ55" i="96"/>
  <c r="DY55" i="96"/>
  <c r="DX55" i="96"/>
  <c r="DN55" i="96"/>
  <c r="DU55" i="96"/>
  <c r="DT55" i="96"/>
  <c r="DS55" i="96"/>
  <c r="DR55" i="96"/>
  <c r="DQ55" i="96"/>
  <c r="DP55" i="96"/>
  <c r="DF55" i="96"/>
  <c r="DM55" i="96"/>
  <c r="DL55" i="96"/>
  <c r="DK55" i="96"/>
  <c r="DJ55" i="96"/>
  <c r="DI55" i="96"/>
  <c r="DH55" i="96"/>
  <c r="CX55" i="96"/>
  <c r="DE55" i="96"/>
  <c r="DD55" i="96"/>
  <c r="DC55" i="96"/>
  <c r="DB55" i="96"/>
  <c r="DA55" i="96"/>
  <c r="CZ55" i="96"/>
  <c r="EL54" i="96"/>
  <c r="ES54" i="96"/>
  <c r="ER54" i="96"/>
  <c r="EQ54" i="96"/>
  <c r="EP54" i="96"/>
  <c r="EO54" i="96"/>
  <c r="EN54" i="96"/>
  <c r="ED54" i="96"/>
  <c r="EK54" i="96"/>
  <c r="EJ54" i="96"/>
  <c r="EI54" i="96"/>
  <c r="EH54" i="96"/>
  <c r="EG54" i="96"/>
  <c r="EF54" i="96"/>
  <c r="DV54" i="96"/>
  <c r="EC54" i="96"/>
  <c r="EB54" i="96"/>
  <c r="EA54" i="96"/>
  <c r="DZ54" i="96"/>
  <c r="DY54" i="96"/>
  <c r="DX54" i="96"/>
  <c r="DN54" i="96"/>
  <c r="DU54" i="96"/>
  <c r="DT54" i="96"/>
  <c r="DS54" i="96"/>
  <c r="DR54" i="96"/>
  <c r="DQ54" i="96"/>
  <c r="DP54" i="96"/>
  <c r="DF54" i="96"/>
  <c r="DM54" i="96"/>
  <c r="DL54" i="96"/>
  <c r="DK54" i="96"/>
  <c r="DJ54" i="96"/>
  <c r="DI54" i="96"/>
  <c r="DH54" i="96"/>
  <c r="CX54" i="96"/>
  <c r="DE54" i="96"/>
  <c r="DD54" i="96"/>
  <c r="DC54" i="96"/>
  <c r="DB54" i="96"/>
  <c r="DA54" i="96"/>
  <c r="CZ54" i="96"/>
  <c r="EL53" i="96"/>
  <c r="ES53" i="96"/>
  <c r="ER53" i="96"/>
  <c r="EQ53" i="96"/>
  <c r="EP53" i="96"/>
  <c r="EO53" i="96"/>
  <c r="EN53" i="96"/>
  <c r="ED53" i="96"/>
  <c r="EK53" i="96"/>
  <c r="EJ53" i="96"/>
  <c r="EI53" i="96"/>
  <c r="EH53" i="96"/>
  <c r="EG53" i="96"/>
  <c r="EF53" i="96"/>
  <c r="DV53" i="96"/>
  <c r="EC53" i="96"/>
  <c r="EB53" i="96"/>
  <c r="EA53" i="96"/>
  <c r="DZ53" i="96"/>
  <c r="DY53" i="96"/>
  <c r="DX53" i="96"/>
  <c r="DN53" i="96"/>
  <c r="DU53" i="96"/>
  <c r="DT53" i="96"/>
  <c r="DS53" i="96"/>
  <c r="DR53" i="96"/>
  <c r="DQ53" i="96"/>
  <c r="DP53" i="96"/>
  <c r="DF53" i="96"/>
  <c r="DM53" i="96"/>
  <c r="DL53" i="96"/>
  <c r="DK53" i="96"/>
  <c r="DJ53" i="96"/>
  <c r="DI53" i="96"/>
  <c r="DH53" i="96"/>
  <c r="CX53" i="96"/>
  <c r="DE53" i="96"/>
  <c r="DD53" i="96"/>
  <c r="DC53" i="96"/>
  <c r="DB53" i="96"/>
  <c r="DA53" i="96"/>
  <c r="CZ53" i="96"/>
  <c r="EL52" i="96"/>
  <c r="ES52" i="96"/>
  <c r="ER52" i="96"/>
  <c r="EQ52" i="96"/>
  <c r="EP52" i="96"/>
  <c r="EO52" i="96"/>
  <c r="EN52" i="96"/>
  <c r="ED52" i="96"/>
  <c r="EK52" i="96"/>
  <c r="EJ52" i="96"/>
  <c r="EI52" i="96"/>
  <c r="EH52" i="96"/>
  <c r="EG52" i="96"/>
  <c r="EF52" i="96"/>
  <c r="DV52" i="96"/>
  <c r="EC52" i="96"/>
  <c r="EB52" i="96"/>
  <c r="EA52" i="96"/>
  <c r="DZ52" i="96"/>
  <c r="DY52" i="96"/>
  <c r="DX52" i="96"/>
  <c r="DN52" i="96"/>
  <c r="DU52" i="96"/>
  <c r="DT52" i="96"/>
  <c r="DS52" i="96"/>
  <c r="DR52" i="96"/>
  <c r="DQ52" i="96"/>
  <c r="DP52" i="96"/>
  <c r="DF52" i="96"/>
  <c r="DM52" i="96"/>
  <c r="DL52" i="96"/>
  <c r="DK52" i="96"/>
  <c r="DJ52" i="96"/>
  <c r="DI52" i="96"/>
  <c r="DH52" i="96"/>
  <c r="CX52" i="96"/>
  <c r="DE52" i="96"/>
  <c r="DD52" i="96"/>
  <c r="DC52" i="96"/>
  <c r="DB52" i="96"/>
  <c r="DA52" i="96"/>
  <c r="CZ52" i="96"/>
  <c r="EL51" i="96"/>
  <c r="ES51" i="96"/>
  <c r="ER51" i="96"/>
  <c r="EQ51" i="96"/>
  <c r="EP51" i="96"/>
  <c r="EO51" i="96"/>
  <c r="EN51" i="96"/>
  <c r="ED51" i="96"/>
  <c r="EK51" i="96"/>
  <c r="EJ51" i="96"/>
  <c r="EI51" i="96"/>
  <c r="EH51" i="96"/>
  <c r="EG51" i="96"/>
  <c r="EF51" i="96"/>
  <c r="DV51" i="96"/>
  <c r="EC51" i="96"/>
  <c r="EB51" i="96"/>
  <c r="EA51" i="96"/>
  <c r="DZ51" i="96"/>
  <c r="DY51" i="96"/>
  <c r="DX51" i="96"/>
  <c r="DN51" i="96"/>
  <c r="DU51" i="96"/>
  <c r="DT51" i="96"/>
  <c r="DS51" i="96"/>
  <c r="DR51" i="96"/>
  <c r="DQ51" i="96"/>
  <c r="DP51" i="96"/>
  <c r="DF51" i="96"/>
  <c r="DM51" i="96"/>
  <c r="DL51" i="96"/>
  <c r="DK51" i="96"/>
  <c r="DJ51" i="96"/>
  <c r="DI51" i="96"/>
  <c r="DH51" i="96"/>
  <c r="CX51" i="96"/>
  <c r="DE51" i="96"/>
  <c r="DD51" i="96"/>
  <c r="DC51" i="96"/>
  <c r="DB51" i="96"/>
  <c r="DA51" i="96"/>
  <c r="CZ51" i="96"/>
  <c r="EL50" i="96"/>
  <c r="ES50" i="96"/>
  <c r="ER50" i="96"/>
  <c r="EQ50" i="96"/>
  <c r="EP50" i="96"/>
  <c r="EO50" i="96"/>
  <c r="EN50" i="96"/>
  <c r="ED50" i="96"/>
  <c r="EK50" i="96"/>
  <c r="EJ50" i="96"/>
  <c r="EI50" i="96"/>
  <c r="EH50" i="96"/>
  <c r="EG50" i="96"/>
  <c r="EF50" i="96"/>
  <c r="DV50" i="96"/>
  <c r="EC50" i="96"/>
  <c r="EB50" i="96"/>
  <c r="EA50" i="96"/>
  <c r="DZ50" i="96"/>
  <c r="DY50" i="96"/>
  <c r="DX50" i="96"/>
  <c r="DN50" i="96"/>
  <c r="DU50" i="96"/>
  <c r="DT50" i="96"/>
  <c r="DS50" i="96"/>
  <c r="DR50" i="96"/>
  <c r="DQ50" i="96"/>
  <c r="DP50" i="96"/>
  <c r="DF50" i="96"/>
  <c r="DM50" i="96"/>
  <c r="DL50" i="96"/>
  <c r="DK50" i="96"/>
  <c r="DJ50" i="96"/>
  <c r="DI50" i="96"/>
  <c r="DH50" i="96"/>
  <c r="CX50" i="96"/>
  <c r="DE50" i="96"/>
  <c r="DD50" i="96"/>
  <c r="DC50" i="96"/>
  <c r="DB50" i="96"/>
  <c r="DA50" i="96"/>
  <c r="CZ50" i="96"/>
  <c r="EL49" i="96"/>
  <c r="ES49" i="96"/>
  <c r="ER49" i="96"/>
  <c r="EQ49" i="96"/>
  <c r="EP49" i="96"/>
  <c r="EO49" i="96"/>
  <c r="EN49" i="96"/>
  <c r="ED49" i="96"/>
  <c r="EK49" i="96"/>
  <c r="EJ49" i="96"/>
  <c r="EI49" i="96"/>
  <c r="EH49" i="96"/>
  <c r="EG49" i="96"/>
  <c r="EF49" i="96"/>
  <c r="DV49" i="96"/>
  <c r="EC49" i="96"/>
  <c r="EB49" i="96"/>
  <c r="EA49" i="96"/>
  <c r="DZ49" i="96"/>
  <c r="DY49" i="96"/>
  <c r="DX49" i="96"/>
  <c r="DN49" i="96"/>
  <c r="DU49" i="96"/>
  <c r="DT49" i="96"/>
  <c r="DS49" i="96"/>
  <c r="DR49" i="96"/>
  <c r="DQ49" i="96"/>
  <c r="DP49" i="96"/>
  <c r="DF49" i="96"/>
  <c r="DM49" i="96"/>
  <c r="DL49" i="96"/>
  <c r="DK49" i="96"/>
  <c r="DJ49" i="96"/>
  <c r="DI49" i="96"/>
  <c r="DH49" i="96"/>
  <c r="CX49" i="96"/>
  <c r="DE49" i="96"/>
  <c r="DD49" i="96"/>
  <c r="DC49" i="96"/>
  <c r="DB49" i="96"/>
  <c r="DA49" i="96"/>
  <c r="CZ49" i="96"/>
  <c r="EL48" i="96"/>
  <c r="ES48" i="96"/>
  <c r="ER48" i="96"/>
  <c r="EQ48" i="96"/>
  <c r="EP48" i="96"/>
  <c r="EO48" i="96"/>
  <c r="EN48" i="96"/>
  <c r="ED48" i="96"/>
  <c r="EK48" i="96"/>
  <c r="EJ48" i="96"/>
  <c r="EI48" i="96"/>
  <c r="EH48" i="96"/>
  <c r="EG48" i="96"/>
  <c r="EF48" i="96"/>
  <c r="DV48" i="96"/>
  <c r="EC48" i="96"/>
  <c r="EB48" i="96"/>
  <c r="EA48" i="96"/>
  <c r="DZ48" i="96"/>
  <c r="DY48" i="96"/>
  <c r="DX48" i="96"/>
  <c r="DN48" i="96"/>
  <c r="DU48" i="96"/>
  <c r="DT48" i="96"/>
  <c r="DS48" i="96"/>
  <c r="DR48" i="96"/>
  <c r="DQ48" i="96"/>
  <c r="DP48" i="96"/>
  <c r="DF48" i="96"/>
  <c r="DM48" i="96"/>
  <c r="DL48" i="96"/>
  <c r="DK48" i="96"/>
  <c r="DJ48" i="96"/>
  <c r="DI48" i="96"/>
  <c r="DH48" i="96"/>
  <c r="CX48" i="96"/>
  <c r="DE48" i="96"/>
  <c r="DD48" i="96"/>
  <c r="DC48" i="96"/>
  <c r="DB48" i="96"/>
  <c r="DA48" i="96"/>
  <c r="CZ48" i="96"/>
  <c r="EL47" i="96"/>
  <c r="ES47" i="96"/>
  <c r="ER47" i="96"/>
  <c r="EQ47" i="96"/>
  <c r="EP47" i="96"/>
  <c r="EO47" i="96"/>
  <c r="EN47" i="96"/>
  <c r="ED47" i="96"/>
  <c r="EK47" i="96"/>
  <c r="EJ47" i="96"/>
  <c r="EI47" i="96"/>
  <c r="EH47" i="96"/>
  <c r="EG47" i="96"/>
  <c r="EF47" i="96"/>
  <c r="DV47" i="96"/>
  <c r="EC47" i="96"/>
  <c r="EB47" i="96"/>
  <c r="EA47" i="96"/>
  <c r="DZ47" i="96"/>
  <c r="DY47" i="96"/>
  <c r="DX47" i="96"/>
  <c r="DN47" i="96"/>
  <c r="DU47" i="96"/>
  <c r="DT47" i="96"/>
  <c r="DS47" i="96"/>
  <c r="DR47" i="96"/>
  <c r="DQ47" i="96"/>
  <c r="DP47" i="96"/>
  <c r="DF47" i="96"/>
  <c r="DM47" i="96"/>
  <c r="DL47" i="96"/>
  <c r="DK47" i="96"/>
  <c r="DJ47" i="96"/>
  <c r="DI47" i="96"/>
  <c r="DH47" i="96"/>
  <c r="CX47" i="96"/>
  <c r="DE47" i="96"/>
  <c r="DD47" i="96"/>
  <c r="DC47" i="96"/>
  <c r="DB47" i="96"/>
  <c r="DA47" i="96"/>
  <c r="CZ47" i="96"/>
  <c r="EL46" i="96"/>
  <c r="ES46" i="96"/>
  <c r="ER46" i="96"/>
  <c r="EQ46" i="96"/>
  <c r="EP46" i="96"/>
  <c r="EO46" i="96"/>
  <c r="EN46" i="96"/>
  <c r="ED46" i="96"/>
  <c r="EK46" i="96"/>
  <c r="EJ46" i="96"/>
  <c r="EI46" i="96"/>
  <c r="EH46" i="96"/>
  <c r="EG46" i="96"/>
  <c r="EF46" i="96"/>
  <c r="DV46" i="96"/>
  <c r="EC46" i="96"/>
  <c r="EB46" i="96"/>
  <c r="EA46" i="96"/>
  <c r="DZ46" i="96"/>
  <c r="DY46" i="96"/>
  <c r="DX46" i="96"/>
  <c r="DN46" i="96"/>
  <c r="DU46" i="96"/>
  <c r="DT46" i="96"/>
  <c r="DS46" i="96"/>
  <c r="DR46" i="96"/>
  <c r="DQ46" i="96"/>
  <c r="DP46" i="96"/>
  <c r="DF46" i="96"/>
  <c r="DM46" i="96"/>
  <c r="DL46" i="96"/>
  <c r="DK46" i="96"/>
  <c r="DJ46" i="96"/>
  <c r="DI46" i="96"/>
  <c r="DH46" i="96"/>
  <c r="CX46" i="96"/>
  <c r="DE46" i="96"/>
  <c r="DD46" i="96"/>
  <c r="DC46" i="96"/>
  <c r="DB46" i="96"/>
  <c r="DA46" i="96"/>
  <c r="CZ46" i="96"/>
  <c r="EL45" i="96"/>
  <c r="ES45" i="96"/>
  <c r="ER45" i="96"/>
  <c r="EQ45" i="96"/>
  <c r="EP45" i="96"/>
  <c r="EO45" i="96"/>
  <c r="EN45" i="96"/>
  <c r="ED45" i="96"/>
  <c r="EK45" i="96"/>
  <c r="EJ45" i="96"/>
  <c r="EI45" i="96"/>
  <c r="EH45" i="96"/>
  <c r="EG45" i="96"/>
  <c r="EF45" i="96"/>
  <c r="DV45" i="96"/>
  <c r="EC45" i="96"/>
  <c r="EB45" i="96"/>
  <c r="EA45" i="96"/>
  <c r="DZ45" i="96"/>
  <c r="DY45" i="96"/>
  <c r="DX45" i="96"/>
  <c r="DN45" i="96"/>
  <c r="DU45" i="96"/>
  <c r="DT45" i="96"/>
  <c r="DS45" i="96"/>
  <c r="DR45" i="96"/>
  <c r="DQ45" i="96"/>
  <c r="DP45" i="96"/>
  <c r="DF45" i="96"/>
  <c r="DM45" i="96"/>
  <c r="DL45" i="96"/>
  <c r="DK45" i="96"/>
  <c r="DJ45" i="96"/>
  <c r="DI45" i="96"/>
  <c r="DH45" i="96"/>
  <c r="CX45" i="96"/>
  <c r="DE45" i="96"/>
  <c r="DD45" i="96"/>
  <c r="DC45" i="96"/>
  <c r="DB45" i="96"/>
  <c r="DA45" i="96"/>
  <c r="CZ45" i="96"/>
  <c r="EL44" i="96"/>
  <c r="ES44" i="96"/>
  <c r="ER44" i="96"/>
  <c r="EQ44" i="96"/>
  <c r="EP44" i="96"/>
  <c r="EO44" i="96"/>
  <c r="EN44" i="96"/>
  <c r="ED44" i="96"/>
  <c r="EK44" i="96"/>
  <c r="EJ44" i="96"/>
  <c r="EI44" i="96"/>
  <c r="EH44" i="96"/>
  <c r="EG44" i="96"/>
  <c r="EF44" i="96"/>
  <c r="DV44" i="96"/>
  <c r="EC44" i="96"/>
  <c r="EB44" i="96"/>
  <c r="EA44" i="96"/>
  <c r="DZ44" i="96"/>
  <c r="DY44" i="96"/>
  <c r="DX44" i="96"/>
  <c r="DN44" i="96"/>
  <c r="DU44" i="96"/>
  <c r="DT44" i="96"/>
  <c r="DS44" i="96"/>
  <c r="DR44" i="96"/>
  <c r="DQ44" i="96"/>
  <c r="DP44" i="96"/>
  <c r="DF44" i="96"/>
  <c r="DM44" i="96"/>
  <c r="DL44" i="96"/>
  <c r="DK44" i="96"/>
  <c r="DJ44" i="96"/>
  <c r="DI44" i="96"/>
  <c r="DH44" i="96"/>
  <c r="CX44" i="96"/>
  <c r="DE44" i="96"/>
  <c r="DD44" i="96"/>
  <c r="DC44" i="96"/>
  <c r="DB44" i="96"/>
  <c r="DA44" i="96"/>
  <c r="CZ44" i="96"/>
  <c r="EL43" i="96"/>
  <c r="ES43" i="96"/>
  <c r="ER43" i="96"/>
  <c r="EQ43" i="96"/>
  <c r="EP43" i="96"/>
  <c r="EO43" i="96"/>
  <c r="EN43" i="96"/>
  <c r="ED43" i="96"/>
  <c r="EK43" i="96"/>
  <c r="EJ43" i="96"/>
  <c r="EI43" i="96"/>
  <c r="EH43" i="96"/>
  <c r="EG43" i="96"/>
  <c r="EF43" i="96"/>
  <c r="DV43" i="96"/>
  <c r="EC43" i="96"/>
  <c r="EB43" i="96"/>
  <c r="EA43" i="96"/>
  <c r="DZ43" i="96"/>
  <c r="DY43" i="96"/>
  <c r="DX43" i="96"/>
  <c r="DN43" i="96"/>
  <c r="DU43" i="96"/>
  <c r="DT43" i="96"/>
  <c r="DS43" i="96"/>
  <c r="DR43" i="96"/>
  <c r="DQ43" i="96"/>
  <c r="DP43" i="96"/>
  <c r="DF43" i="96"/>
  <c r="DM43" i="96"/>
  <c r="DL43" i="96"/>
  <c r="DK43" i="96"/>
  <c r="DJ43" i="96"/>
  <c r="DI43" i="96"/>
  <c r="DH43" i="96"/>
  <c r="CX43" i="96"/>
  <c r="DE43" i="96"/>
  <c r="DD43" i="96"/>
  <c r="DC43" i="96"/>
  <c r="DB43" i="96"/>
  <c r="DA43" i="96"/>
  <c r="CZ43" i="96"/>
  <c r="EL42" i="96"/>
  <c r="ES42" i="96"/>
  <c r="ER42" i="96"/>
  <c r="EQ42" i="96"/>
  <c r="EP42" i="96"/>
  <c r="EO42" i="96"/>
  <c r="EN42" i="96"/>
  <c r="ED42" i="96"/>
  <c r="EK42" i="96"/>
  <c r="EJ42" i="96"/>
  <c r="EI42" i="96"/>
  <c r="EH42" i="96"/>
  <c r="EG42" i="96"/>
  <c r="EF42" i="96"/>
  <c r="DV42" i="96"/>
  <c r="EC42" i="96"/>
  <c r="EB42" i="96"/>
  <c r="EA42" i="96"/>
  <c r="DZ42" i="96"/>
  <c r="DY42" i="96"/>
  <c r="DX42" i="96"/>
  <c r="DN42" i="96"/>
  <c r="DU42" i="96"/>
  <c r="DT42" i="96"/>
  <c r="DS42" i="96"/>
  <c r="DR42" i="96"/>
  <c r="DQ42" i="96"/>
  <c r="DP42" i="96"/>
  <c r="DF42" i="96"/>
  <c r="DM42" i="96"/>
  <c r="DL42" i="96"/>
  <c r="DK42" i="96"/>
  <c r="DJ42" i="96"/>
  <c r="DI42" i="96"/>
  <c r="DH42" i="96"/>
  <c r="CX42" i="96"/>
  <c r="DE42" i="96"/>
  <c r="DD42" i="96"/>
  <c r="DC42" i="96"/>
  <c r="DB42" i="96"/>
  <c r="DA42" i="96"/>
  <c r="CZ42" i="96"/>
  <c r="EL41" i="96"/>
  <c r="ES41" i="96"/>
  <c r="ER41" i="96"/>
  <c r="EQ41" i="96"/>
  <c r="EP41" i="96"/>
  <c r="EO41" i="96"/>
  <c r="EN41" i="96"/>
  <c r="ED41" i="96"/>
  <c r="EK41" i="96"/>
  <c r="EJ41" i="96"/>
  <c r="EI41" i="96"/>
  <c r="EH41" i="96"/>
  <c r="EG41" i="96"/>
  <c r="EF41" i="96"/>
  <c r="DV41" i="96"/>
  <c r="EC41" i="96"/>
  <c r="EB41" i="96"/>
  <c r="EA41" i="96"/>
  <c r="DZ41" i="96"/>
  <c r="DY41" i="96"/>
  <c r="DX41" i="96"/>
  <c r="DN41" i="96"/>
  <c r="DU41" i="96"/>
  <c r="DT41" i="96"/>
  <c r="DS41" i="96"/>
  <c r="DR41" i="96"/>
  <c r="DQ41" i="96"/>
  <c r="DP41" i="96"/>
  <c r="DF41" i="96"/>
  <c r="DM41" i="96"/>
  <c r="DL41" i="96"/>
  <c r="DK41" i="96"/>
  <c r="DJ41" i="96"/>
  <c r="DI41" i="96"/>
  <c r="DH41" i="96"/>
  <c r="CX41" i="96"/>
  <c r="DE41" i="96"/>
  <c r="DD41" i="96"/>
  <c r="DC41" i="96"/>
  <c r="DB41" i="96"/>
  <c r="DA41" i="96"/>
  <c r="CZ41" i="96"/>
  <c r="EL40" i="96"/>
  <c r="ES40" i="96"/>
  <c r="ER40" i="96"/>
  <c r="EQ40" i="96"/>
  <c r="EP40" i="96"/>
  <c r="EO40" i="96"/>
  <c r="EN40" i="96"/>
  <c r="ED40" i="96"/>
  <c r="EK40" i="96"/>
  <c r="EJ40" i="96"/>
  <c r="EI40" i="96"/>
  <c r="EH40" i="96"/>
  <c r="EG40" i="96"/>
  <c r="EF40" i="96"/>
  <c r="DV40" i="96"/>
  <c r="EC40" i="96"/>
  <c r="EB40" i="96"/>
  <c r="EA40" i="96"/>
  <c r="DZ40" i="96"/>
  <c r="DY40" i="96"/>
  <c r="DX40" i="96"/>
  <c r="DN40" i="96"/>
  <c r="DU40" i="96"/>
  <c r="DT40" i="96"/>
  <c r="DS40" i="96"/>
  <c r="DR40" i="96"/>
  <c r="DQ40" i="96"/>
  <c r="DP40" i="96"/>
  <c r="DF40" i="96"/>
  <c r="DM40" i="96"/>
  <c r="DL40" i="96"/>
  <c r="DK40" i="96"/>
  <c r="DJ40" i="96"/>
  <c r="DI40" i="96"/>
  <c r="DH40" i="96"/>
  <c r="CX40" i="96"/>
  <c r="DE40" i="96"/>
  <c r="DD40" i="96"/>
  <c r="DC40" i="96"/>
  <c r="DB40" i="96"/>
  <c r="DA40" i="96"/>
  <c r="CZ40" i="96"/>
  <c r="EL39" i="96"/>
  <c r="ES39" i="96"/>
  <c r="ER39" i="96"/>
  <c r="EQ39" i="96"/>
  <c r="EP39" i="96"/>
  <c r="EO39" i="96"/>
  <c r="EN39" i="96"/>
  <c r="ED39" i="96"/>
  <c r="EK39" i="96"/>
  <c r="EJ39" i="96"/>
  <c r="EI39" i="96"/>
  <c r="EH39" i="96"/>
  <c r="EG39" i="96"/>
  <c r="EF39" i="96"/>
  <c r="DV39" i="96"/>
  <c r="EC39" i="96"/>
  <c r="EB39" i="96"/>
  <c r="EA39" i="96"/>
  <c r="DZ39" i="96"/>
  <c r="DY39" i="96"/>
  <c r="DX39" i="96"/>
  <c r="DN39" i="96"/>
  <c r="DU39" i="96"/>
  <c r="DT39" i="96"/>
  <c r="DS39" i="96"/>
  <c r="DR39" i="96"/>
  <c r="DQ39" i="96"/>
  <c r="DP39" i="96"/>
  <c r="DF39" i="96"/>
  <c r="DM39" i="96"/>
  <c r="DL39" i="96"/>
  <c r="DK39" i="96"/>
  <c r="DJ39" i="96"/>
  <c r="DI39" i="96"/>
  <c r="DH39" i="96"/>
  <c r="CX39" i="96"/>
  <c r="DE39" i="96"/>
  <c r="DD39" i="96"/>
  <c r="DC39" i="96"/>
  <c r="DB39" i="96"/>
  <c r="DA39" i="96"/>
  <c r="CZ39" i="96"/>
  <c r="EL38" i="96"/>
  <c r="ES38" i="96"/>
  <c r="ER38" i="96"/>
  <c r="EQ38" i="96"/>
  <c r="EP38" i="96"/>
  <c r="EO38" i="96"/>
  <c r="EN38" i="96"/>
  <c r="ED38" i="96"/>
  <c r="EK38" i="96"/>
  <c r="EJ38" i="96"/>
  <c r="EI38" i="96"/>
  <c r="EH38" i="96"/>
  <c r="EG38" i="96"/>
  <c r="EF38" i="96"/>
  <c r="DV38" i="96"/>
  <c r="EC38" i="96"/>
  <c r="EB38" i="96"/>
  <c r="EA38" i="96"/>
  <c r="DZ38" i="96"/>
  <c r="DY38" i="96"/>
  <c r="DX38" i="96"/>
  <c r="DN38" i="96"/>
  <c r="DU38" i="96"/>
  <c r="DT38" i="96"/>
  <c r="DS38" i="96"/>
  <c r="DR38" i="96"/>
  <c r="DQ38" i="96"/>
  <c r="DP38" i="96"/>
  <c r="DF38" i="96"/>
  <c r="DM38" i="96"/>
  <c r="DL38" i="96"/>
  <c r="DK38" i="96"/>
  <c r="DJ38" i="96"/>
  <c r="DI38" i="96"/>
  <c r="DH38" i="96"/>
  <c r="CX38" i="96"/>
  <c r="DE38" i="96"/>
  <c r="DD38" i="96"/>
  <c r="DC38" i="96"/>
  <c r="DB38" i="96"/>
  <c r="DA38" i="96"/>
  <c r="CZ38" i="96"/>
  <c r="EL37" i="96"/>
  <c r="ES37" i="96"/>
  <c r="ER37" i="96"/>
  <c r="EQ37" i="96"/>
  <c r="EP37" i="96"/>
  <c r="EO37" i="96"/>
  <c r="EN37" i="96"/>
  <c r="ED37" i="96"/>
  <c r="EK37" i="96"/>
  <c r="EJ37" i="96"/>
  <c r="EI37" i="96"/>
  <c r="EH37" i="96"/>
  <c r="EG37" i="96"/>
  <c r="EF37" i="96"/>
  <c r="DV37" i="96"/>
  <c r="EC37" i="96"/>
  <c r="EB37" i="96"/>
  <c r="EA37" i="96"/>
  <c r="DZ37" i="96"/>
  <c r="DY37" i="96"/>
  <c r="DX37" i="96"/>
  <c r="DN37" i="96"/>
  <c r="DU37" i="96"/>
  <c r="DT37" i="96"/>
  <c r="DS37" i="96"/>
  <c r="DR37" i="96"/>
  <c r="DQ37" i="96"/>
  <c r="DP37" i="96"/>
  <c r="DF37" i="96"/>
  <c r="DM37" i="96"/>
  <c r="DL37" i="96"/>
  <c r="DK37" i="96"/>
  <c r="DJ37" i="96"/>
  <c r="DI37" i="96"/>
  <c r="DH37" i="96"/>
  <c r="CX37" i="96"/>
  <c r="DE37" i="96"/>
  <c r="DD37" i="96"/>
  <c r="DC37" i="96"/>
  <c r="DB37" i="96"/>
  <c r="DA37" i="96"/>
  <c r="CZ37" i="96"/>
  <c r="EL36" i="96"/>
  <c r="ES36" i="96"/>
  <c r="ER36" i="96"/>
  <c r="EQ36" i="96"/>
  <c r="EP36" i="96"/>
  <c r="EO36" i="96"/>
  <c r="EN36" i="96"/>
  <c r="ED36" i="96"/>
  <c r="EK36" i="96"/>
  <c r="EJ36" i="96"/>
  <c r="EI36" i="96"/>
  <c r="EH36" i="96"/>
  <c r="EG36" i="96"/>
  <c r="EF36" i="96"/>
  <c r="DV36" i="96"/>
  <c r="EC36" i="96"/>
  <c r="EB36" i="96"/>
  <c r="EA36" i="96"/>
  <c r="DZ36" i="96"/>
  <c r="DY36" i="96"/>
  <c r="DX36" i="96"/>
  <c r="DN36" i="96"/>
  <c r="DU36" i="96"/>
  <c r="DT36" i="96"/>
  <c r="DS36" i="96"/>
  <c r="DR36" i="96"/>
  <c r="DQ36" i="96"/>
  <c r="DP36" i="96"/>
  <c r="DF36" i="96"/>
  <c r="DM36" i="96"/>
  <c r="DL36" i="96"/>
  <c r="DK36" i="96"/>
  <c r="DJ36" i="96"/>
  <c r="DI36" i="96"/>
  <c r="DH36" i="96"/>
  <c r="CX36" i="96"/>
  <c r="DE36" i="96"/>
  <c r="DD36" i="96"/>
  <c r="DC36" i="96"/>
  <c r="DB36" i="96"/>
  <c r="DA36" i="96"/>
  <c r="CZ36" i="96"/>
  <c r="EL35" i="96"/>
  <c r="ES35" i="96"/>
  <c r="ER35" i="96"/>
  <c r="EQ35" i="96"/>
  <c r="EP35" i="96"/>
  <c r="EO35" i="96"/>
  <c r="EN35" i="96"/>
  <c r="ED35" i="96"/>
  <c r="EK35" i="96"/>
  <c r="EJ35" i="96"/>
  <c r="EI35" i="96"/>
  <c r="EH35" i="96"/>
  <c r="EG35" i="96"/>
  <c r="EF35" i="96"/>
  <c r="DV35" i="96"/>
  <c r="EC35" i="96"/>
  <c r="EB35" i="96"/>
  <c r="EA35" i="96"/>
  <c r="DZ35" i="96"/>
  <c r="DY35" i="96"/>
  <c r="DX35" i="96"/>
  <c r="DN35" i="96"/>
  <c r="DU35" i="96"/>
  <c r="DT35" i="96"/>
  <c r="DS35" i="96"/>
  <c r="DR35" i="96"/>
  <c r="DQ35" i="96"/>
  <c r="DP35" i="96"/>
  <c r="DF35" i="96"/>
  <c r="DM35" i="96"/>
  <c r="DL35" i="96"/>
  <c r="DK35" i="96"/>
  <c r="DJ35" i="96"/>
  <c r="DI35" i="96"/>
  <c r="DH35" i="96"/>
  <c r="CX35" i="96"/>
  <c r="DE35" i="96"/>
  <c r="DD35" i="96"/>
  <c r="DC35" i="96"/>
  <c r="DB35" i="96"/>
  <c r="DA35" i="96"/>
  <c r="CZ35" i="96"/>
  <c r="EL34" i="96"/>
  <c r="ES34" i="96"/>
  <c r="ER34" i="96"/>
  <c r="EQ34" i="96"/>
  <c r="EP34" i="96"/>
  <c r="EO34" i="96"/>
  <c r="EN34" i="96"/>
  <c r="ED34" i="96"/>
  <c r="EK34" i="96"/>
  <c r="EJ34" i="96"/>
  <c r="EI34" i="96"/>
  <c r="EH34" i="96"/>
  <c r="EG34" i="96"/>
  <c r="EF34" i="96"/>
  <c r="DV34" i="96"/>
  <c r="EC34" i="96"/>
  <c r="EB34" i="96"/>
  <c r="EA34" i="96"/>
  <c r="DZ34" i="96"/>
  <c r="DY34" i="96"/>
  <c r="DX34" i="96"/>
  <c r="DN34" i="96"/>
  <c r="DU34" i="96"/>
  <c r="DT34" i="96"/>
  <c r="DS34" i="96"/>
  <c r="DR34" i="96"/>
  <c r="DQ34" i="96"/>
  <c r="DP34" i="96"/>
  <c r="DF34" i="96"/>
  <c r="DM34" i="96"/>
  <c r="DL34" i="96"/>
  <c r="DK34" i="96"/>
  <c r="DJ34" i="96"/>
  <c r="DI34" i="96"/>
  <c r="DH34" i="96"/>
  <c r="CX34" i="96"/>
  <c r="DE34" i="96"/>
  <c r="DD34" i="96"/>
  <c r="DC34" i="96"/>
  <c r="DB34" i="96"/>
  <c r="DA34" i="96"/>
  <c r="CZ34" i="96"/>
  <c r="EL33" i="96"/>
  <c r="ES33" i="96"/>
  <c r="ER33" i="96"/>
  <c r="EQ33" i="96"/>
  <c r="EP33" i="96"/>
  <c r="EO33" i="96"/>
  <c r="EN33" i="96"/>
  <c r="ED33" i="96"/>
  <c r="EK33" i="96"/>
  <c r="EJ33" i="96"/>
  <c r="EI33" i="96"/>
  <c r="EH33" i="96"/>
  <c r="EG33" i="96"/>
  <c r="EF33" i="96"/>
  <c r="DV33" i="96"/>
  <c r="EC33" i="96"/>
  <c r="EB33" i="96"/>
  <c r="EA33" i="96"/>
  <c r="DZ33" i="96"/>
  <c r="DY33" i="96"/>
  <c r="DX33" i="96"/>
  <c r="DN33" i="96"/>
  <c r="DU33" i="96"/>
  <c r="DT33" i="96"/>
  <c r="DS33" i="96"/>
  <c r="DR33" i="96"/>
  <c r="DQ33" i="96"/>
  <c r="DP33" i="96"/>
  <c r="DF33" i="96"/>
  <c r="DM33" i="96"/>
  <c r="DL33" i="96"/>
  <c r="DK33" i="96"/>
  <c r="DJ33" i="96"/>
  <c r="DI33" i="96"/>
  <c r="DH33" i="96"/>
  <c r="CX33" i="96"/>
  <c r="DE33" i="96"/>
  <c r="DD33" i="96"/>
  <c r="DC33" i="96"/>
  <c r="DB33" i="96"/>
  <c r="DA33" i="96"/>
  <c r="CZ33" i="96"/>
  <c r="EL32" i="96"/>
  <c r="ES32" i="96"/>
  <c r="ER32" i="96"/>
  <c r="EQ32" i="96"/>
  <c r="EP32" i="96"/>
  <c r="EO32" i="96"/>
  <c r="EN32" i="96"/>
  <c r="ED32" i="96"/>
  <c r="EK32" i="96"/>
  <c r="EJ32" i="96"/>
  <c r="EI32" i="96"/>
  <c r="EH32" i="96"/>
  <c r="EG32" i="96"/>
  <c r="EF32" i="96"/>
  <c r="DV32" i="96"/>
  <c r="EC32" i="96"/>
  <c r="EB32" i="96"/>
  <c r="EA32" i="96"/>
  <c r="DZ32" i="96"/>
  <c r="DY32" i="96"/>
  <c r="DX32" i="96"/>
  <c r="DN32" i="96"/>
  <c r="DU32" i="96"/>
  <c r="DT32" i="96"/>
  <c r="DS32" i="96"/>
  <c r="DR32" i="96"/>
  <c r="DQ32" i="96"/>
  <c r="DP32" i="96"/>
  <c r="DF32" i="96"/>
  <c r="DM32" i="96"/>
  <c r="DL32" i="96"/>
  <c r="DK32" i="96"/>
  <c r="DJ32" i="96"/>
  <c r="DI32" i="96"/>
  <c r="DH32" i="96"/>
  <c r="CX32" i="96"/>
  <c r="DE32" i="96"/>
  <c r="DD32" i="96"/>
  <c r="DC32" i="96"/>
  <c r="DB32" i="96"/>
  <c r="DA32" i="96"/>
  <c r="CZ32" i="96"/>
  <c r="EL31" i="96"/>
  <c r="ES31" i="96"/>
  <c r="ER31" i="96"/>
  <c r="EQ31" i="96"/>
  <c r="EP31" i="96"/>
  <c r="EO31" i="96"/>
  <c r="EN31" i="96"/>
  <c r="ED31" i="96"/>
  <c r="EK31" i="96"/>
  <c r="EJ31" i="96"/>
  <c r="EI31" i="96"/>
  <c r="EH31" i="96"/>
  <c r="EG31" i="96"/>
  <c r="EF31" i="96"/>
  <c r="DV31" i="96"/>
  <c r="EC31" i="96"/>
  <c r="EB31" i="96"/>
  <c r="EA31" i="96"/>
  <c r="DZ31" i="96"/>
  <c r="DY31" i="96"/>
  <c r="DX31" i="96"/>
  <c r="DN31" i="96"/>
  <c r="DU31" i="96"/>
  <c r="DT31" i="96"/>
  <c r="DS31" i="96"/>
  <c r="DR31" i="96"/>
  <c r="DQ31" i="96"/>
  <c r="DP31" i="96"/>
  <c r="DF31" i="96"/>
  <c r="DM31" i="96"/>
  <c r="DL31" i="96"/>
  <c r="DK31" i="96"/>
  <c r="DJ31" i="96"/>
  <c r="DI31" i="96"/>
  <c r="DH31" i="96"/>
  <c r="CX31" i="96"/>
  <c r="DE31" i="96"/>
  <c r="DD31" i="96"/>
  <c r="DC31" i="96"/>
  <c r="DB31" i="96"/>
  <c r="DA31" i="96"/>
  <c r="CZ31" i="96"/>
  <c r="EL30" i="96"/>
  <c r="ES30" i="96"/>
  <c r="ER30" i="96"/>
  <c r="EQ30" i="96"/>
  <c r="EP30" i="96"/>
  <c r="EO30" i="96"/>
  <c r="EN30" i="96"/>
  <c r="ED30" i="96"/>
  <c r="EK30" i="96"/>
  <c r="EJ30" i="96"/>
  <c r="EI30" i="96"/>
  <c r="EH30" i="96"/>
  <c r="EG30" i="96"/>
  <c r="EF30" i="96"/>
  <c r="DV30" i="96"/>
  <c r="EC30" i="96"/>
  <c r="EB30" i="96"/>
  <c r="EA30" i="96"/>
  <c r="DZ30" i="96"/>
  <c r="DY30" i="96"/>
  <c r="DX30" i="96"/>
  <c r="DN30" i="96"/>
  <c r="DU30" i="96"/>
  <c r="DT30" i="96"/>
  <c r="DS30" i="96"/>
  <c r="DR30" i="96"/>
  <c r="DQ30" i="96"/>
  <c r="DP30" i="96"/>
  <c r="DF30" i="96"/>
  <c r="DM30" i="96"/>
  <c r="DL30" i="96"/>
  <c r="DK30" i="96"/>
  <c r="DJ30" i="96"/>
  <c r="DI30" i="96"/>
  <c r="DH30" i="96"/>
  <c r="CX30" i="96"/>
  <c r="DE30" i="96"/>
  <c r="DD30" i="96"/>
  <c r="DC30" i="96"/>
  <c r="DB30" i="96"/>
  <c r="DA30" i="96"/>
  <c r="CZ30" i="96"/>
  <c r="EL29" i="96"/>
  <c r="ES29" i="96"/>
  <c r="ER29" i="96"/>
  <c r="EQ29" i="96"/>
  <c r="EP29" i="96"/>
  <c r="EO29" i="96"/>
  <c r="EN29" i="96"/>
  <c r="ED29" i="96"/>
  <c r="EK29" i="96"/>
  <c r="EJ29" i="96"/>
  <c r="EI29" i="96"/>
  <c r="EH29" i="96"/>
  <c r="EG29" i="96"/>
  <c r="EF29" i="96"/>
  <c r="DV29" i="96"/>
  <c r="EC29" i="96"/>
  <c r="EB29" i="96"/>
  <c r="EA29" i="96"/>
  <c r="DZ29" i="96"/>
  <c r="DY29" i="96"/>
  <c r="DX29" i="96"/>
  <c r="DN29" i="96"/>
  <c r="DU29" i="96"/>
  <c r="DT29" i="96"/>
  <c r="DS29" i="96"/>
  <c r="DR29" i="96"/>
  <c r="DQ29" i="96"/>
  <c r="DP29" i="96"/>
  <c r="DF29" i="96"/>
  <c r="DM29" i="96"/>
  <c r="DL29" i="96"/>
  <c r="DK29" i="96"/>
  <c r="DJ29" i="96"/>
  <c r="DI29" i="96"/>
  <c r="DH29" i="96"/>
  <c r="CX29" i="96"/>
  <c r="DE29" i="96"/>
  <c r="DD29" i="96"/>
  <c r="DC29" i="96"/>
  <c r="DB29" i="96"/>
  <c r="DA29" i="96"/>
  <c r="CZ29" i="96"/>
  <c r="EL28" i="96"/>
  <c r="ES28" i="96"/>
  <c r="ER28" i="96"/>
  <c r="EQ28" i="96"/>
  <c r="EP28" i="96"/>
  <c r="EO28" i="96"/>
  <c r="EN28" i="96"/>
  <c r="ED28" i="96"/>
  <c r="EK28" i="96"/>
  <c r="EJ28" i="96"/>
  <c r="EI28" i="96"/>
  <c r="EH28" i="96"/>
  <c r="EG28" i="96"/>
  <c r="EF28" i="96"/>
  <c r="DV28" i="96"/>
  <c r="EC28" i="96"/>
  <c r="EB28" i="96"/>
  <c r="EA28" i="96"/>
  <c r="DZ28" i="96"/>
  <c r="DY28" i="96"/>
  <c r="DX28" i="96"/>
  <c r="DN28" i="96"/>
  <c r="DU28" i="96"/>
  <c r="DT28" i="96"/>
  <c r="DS28" i="96"/>
  <c r="DR28" i="96"/>
  <c r="DQ28" i="96"/>
  <c r="DP28" i="96"/>
  <c r="DF28" i="96"/>
  <c r="DM28" i="96"/>
  <c r="DL28" i="96"/>
  <c r="DK28" i="96"/>
  <c r="DJ28" i="96"/>
  <c r="DI28" i="96"/>
  <c r="DH28" i="96"/>
  <c r="CX28" i="96"/>
  <c r="DE28" i="96"/>
  <c r="DD28" i="96"/>
  <c r="DC28" i="96"/>
  <c r="DB28" i="96"/>
  <c r="DA28" i="96"/>
  <c r="CZ28" i="96"/>
  <c r="EL27" i="96"/>
  <c r="ES27" i="96"/>
  <c r="ER27" i="96"/>
  <c r="EQ27" i="96"/>
  <c r="EP27" i="96"/>
  <c r="EO27" i="96"/>
  <c r="EN27" i="96"/>
  <c r="ED27" i="96"/>
  <c r="EK27" i="96"/>
  <c r="EJ27" i="96"/>
  <c r="EI27" i="96"/>
  <c r="EH27" i="96"/>
  <c r="EG27" i="96"/>
  <c r="EF27" i="96"/>
  <c r="DV27" i="96"/>
  <c r="EC27" i="96"/>
  <c r="EB27" i="96"/>
  <c r="EA27" i="96"/>
  <c r="DZ27" i="96"/>
  <c r="DY27" i="96"/>
  <c r="DX27" i="96"/>
  <c r="DN27" i="96"/>
  <c r="DU27" i="96"/>
  <c r="DT27" i="96"/>
  <c r="DS27" i="96"/>
  <c r="DR27" i="96"/>
  <c r="DQ27" i="96"/>
  <c r="DP27" i="96"/>
  <c r="DF27" i="96"/>
  <c r="DM27" i="96"/>
  <c r="DL27" i="96"/>
  <c r="DK27" i="96"/>
  <c r="DJ27" i="96"/>
  <c r="DI27" i="96"/>
  <c r="DH27" i="96"/>
  <c r="CX27" i="96"/>
  <c r="DE27" i="96"/>
  <c r="DD27" i="96"/>
  <c r="DC27" i="96"/>
  <c r="DB27" i="96"/>
  <c r="DA27" i="96"/>
  <c r="CZ27" i="96"/>
  <c r="EL26" i="96"/>
  <c r="ES26" i="96"/>
  <c r="ER26" i="96"/>
  <c r="EQ26" i="96"/>
  <c r="EP26" i="96"/>
  <c r="EO26" i="96"/>
  <c r="EN26" i="96"/>
  <c r="ED26" i="96"/>
  <c r="EK26" i="96"/>
  <c r="EJ26" i="96"/>
  <c r="EI26" i="96"/>
  <c r="EH26" i="96"/>
  <c r="EG26" i="96"/>
  <c r="EF26" i="96"/>
  <c r="DV26" i="96"/>
  <c r="EC26" i="96"/>
  <c r="EB26" i="96"/>
  <c r="EA26" i="96"/>
  <c r="DZ26" i="96"/>
  <c r="DY26" i="96"/>
  <c r="DX26" i="96"/>
  <c r="DN26" i="96"/>
  <c r="DU26" i="96"/>
  <c r="DT26" i="96"/>
  <c r="DS26" i="96"/>
  <c r="DR26" i="96"/>
  <c r="DQ26" i="96"/>
  <c r="DP26" i="96"/>
  <c r="DF26" i="96"/>
  <c r="DM26" i="96"/>
  <c r="DL26" i="96"/>
  <c r="DK26" i="96"/>
  <c r="DJ26" i="96"/>
  <c r="DI26" i="96"/>
  <c r="DH26" i="96"/>
  <c r="CX26" i="96"/>
  <c r="DE26" i="96"/>
  <c r="DD26" i="96"/>
  <c r="DC26" i="96"/>
  <c r="DB26" i="96"/>
  <c r="DA26" i="96"/>
  <c r="CZ26" i="96"/>
  <c r="EL25" i="96"/>
  <c r="ES25" i="96"/>
  <c r="ER25" i="96"/>
  <c r="EQ25" i="96"/>
  <c r="EP25" i="96"/>
  <c r="EO25" i="96"/>
  <c r="EN25" i="96"/>
  <c r="ED25" i="96"/>
  <c r="EK25" i="96"/>
  <c r="EJ25" i="96"/>
  <c r="EI25" i="96"/>
  <c r="EH25" i="96"/>
  <c r="EG25" i="96"/>
  <c r="EF25" i="96"/>
  <c r="DV25" i="96"/>
  <c r="EC25" i="96"/>
  <c r="EB25" i="96"/>
  <c r="EA25" i="96"/>
  <c r="DZ25" i="96"/>
  <c r="DY25" i="96"/>
  <c r="DX25" i="96"/>
  <c r="DN25" i="96"/>
  <c r="DU25" i="96"/>
  <c r="DT25" i="96"/>
  <c r="DS25" i="96"/>
  <c r="DR25" i="96"/>
  <c r="DQ25" i="96"/>
  <c r="DP25" i="96"/>
  <c r="DF25" i="96"/>
  <c r="DM25" i="96"/>
  <c r="DL25" i="96"/>
  <c r="DK25" i="96"/>
  <c r="DJ25" i="96"/>
  <c r="DI25" i="96"/>
  <c r="DH25" i="96"/>
  <c r="CX25" i="96"/>
  <c r="DE25" i="96"/>
  <c r="DD25" i="96"/>
  <c r="DC25" i="96"/>
  <c r="DB25" i="96"/>
  <c r="DA25" i="96"/>
  <c r="CZ25" i="96"/>
  <c r="EL24" i="96"/>
  <c r="ES24" i="96"/>
  <c r="ER24" i="96"/>
  <c r="EQ24" i="96"/>
  <c r="EP24" i="96"/>
  <c r="EO24" i="96"/>
  <c r="EN24" i="96"/>
  <c r="ED24" i="96"/>
  <c r="EK24" i="96"/>
  <c r="EJ24" i="96"/>
  <c r="EI24" i="96"/>
  <c r="EH24" i="96"/>
  <c r="EG24" i="96"/>
  <c r="EF24" i="96"/>
  <c r="DV24" i="96"/>
  <c r="EC24" i="96"/>
  <c r="EB24" i="96"/>
  <c r="EA24" i="96"/>
  <c r="DZ24" i="96"/>
  <c r="DY24" i="96"/>
  <c r="DX24" i="96"/>
  <c r="DN24" i="96"/>
  <c r="DU24" i="96"/>
  <c r="DT24" i="96"/>
  <c r="DS24" i="96"/>
  <c r="DR24" i="96"/>
  <c r="DQ24" i="96"/>
  <c r="DP24" i="96"/>
  <c r="DF24" i="96"/>
  <c r="DM24" i="96"/>
  <c r="DL24" i="96"/>
  <c r="DK24" i="96"/>
  <c r="DJ24" i="96"/>
  <c r="DI24" i="96"/>
  <c r="DH24" i="96"/>
  <c r="CX24" i="96"/>
  <c r="DE24" i="96"/>
  <c r="DD24" i="96"/>
  <c r="DC24" i="96"/>
  <c r="DB24" i="96"/>
  <c r="DA24" i="96"/>
  <c r="CZ24" i="96"/>
  <c r="EL23" i="96"/>
  <c r="ES23" i="96"/>
  <c r="ER23" i="96"/>
  <c r="EQ23" i="96"/>
  <c r="EP23" i="96"/>
  <c r="EO23" i="96"/>
  <c r="EN23" i="96"/>
  <c r="ED23" i="96"/>
  <c r="EK23" i="96"/>
  <c r="EJ23" i="96"/>
  <c r="EI23" i="96"/>
  <c r="EH23" i="96"/>
  <c r="EG23" i="96"/>
  <c r="EF23" i="96"/>
  <c r="DV23" i="96"/>
  <c r="EC23" i="96"/>
  <c r="EB23" i="96"/>
  <c r="EA23" i="96"/>
  <c r="DZ23" i="96"/>
  <c r="DY23" i="96"/>
  <c r="DX23" i="96"/>
  <c r="DN23" i="96"/>
  <c r="DU23" i="96"/>
  <c r="DT23" i="96"/>
  <c r="DS23" i="96"/>
  <c r="DR23" i="96"/>
  <c r="DQ23" i="96"/>
  <c r="DP23" i="96"/>
  <c r="DF23" i="96"/>
  <c r="DM23" i="96"/>
  <c r="DL23" i="96"/>
  <c r="DK23" i="96"/>
  <c r="DJ23" i="96"/>
  <c r="DI23" i="96"/>
  <c r="DH23" i="96"/>
  <c r="CX23" i="96"/>
  <c r="DE23" i="96"/>
  <c r="DD23" i="96"/>
  <c r="DC23" i="96"/>
  <c r="DB23" i="96"/>
  <c r="DA23" i="96"/>
  <c r="CZ23" i="96"/>
  <c r="EL22" i="96"/>
  <c r="ES22" i="96"/>
  <c r="ER22" i="96"/>
  <c r="EQ22" i="96"/>
  <c r="EP22" i="96"/>
  <c r="EO22" i="96"/>
  <c r="EN22" i="96"/>
  <c r="ED22" i="96"/>
  <c r="EK22" i="96"/>
  <c r="EJ22" i="96"/>
  <c r="EI22" i="96"/>
  <c r="EH22" i="96"/>
  <c r="EG22" i="96"/>
  <c r="EF22" i="96"/>
  <c r="DV22" i="96"/>
  <c r="EC22" i="96"/>
  <c r="EB22" i="96"/>
  <c r="EA22" i="96"/>
  <c r="DZ22" i="96"/>
  <c r="DY22" i="96"/>
  <c r="DX22" i="96"/>
  <c r="DN22" i="96"/>
  <c r="DU22" i="96"/>
  <c r="DT22" i="96"/>
  <c r="DS22" i="96"/>
  <c r="DR22" i="96"/>
  <c r="DQ22" i="96"/>
  <c r="DP22" i="96"/>
  <c r="DF22" i="96"/>
  <c r="DM22" i="96"/>
  <c r="DL22" i="96"/>
  <c r="DK22" i="96"/>
  <c r="DJ22" i="96"/>
  <c r="DI22" i="96"/>
  <c r="DH22" i="96"/>
  <c r="CX22" i="96"/>
  <c r="DE22" i="96"/>
  <c r="DD22" i="96"/>
  <c r="DC22" i="96"/>
  <c r="DB22" i="96"/>
  <c r="DA22" i="96"/>
  <c r="CZ22" i="96"/>
  <c r="EL21" i="96"/>
  <c r="ES21" i="96"/>
  <c r="ER21" i="96"/>
  <c r="EQ21" i="96"/>
  <c r="EP21" i="96"/>
  <c r="EO21" i="96"/>
  <c r="EN21" i="96"/>
  <c r="ED21" i="96"/>
  <c r="EK21" i="96"/>
  <c r="EJ21" i="96"/>
  <c r="EI21" i="96"/>
  <c r="EH21" i="96"/>
  <c r="EG21" i="96"/>
  <c r="EF21" i="96"/>
  <c r="DV21" i="96"/>
  <c r="EC21" i="96"/>
  <c r="EB21" i="96"/>
  <c r="EA21" i="96"/>
  <c r="DZ21" i="96"/>
  <c r="DY21" i="96"/>
  <c r="DX21" i="96"/>
  <c r="DN21" i="96"/>
  <c r="DU21" i="96"/>
  <c r="DT21" i="96"/>
  <c r="DS21" i="96"/>
  <c r="DR21" i="96"/>
  <c r="DQ21" i="96"/>
  <c r="DP21" i="96"/>
  <c r="DF21" i="96"/>
  <c r="DM21" i="96"/>
  <c r="DL21" i="96"/>
  <c r="DK21" i="96"/>
  <c r="DJ21" i="96"/>
  <c r="DI21" i="96"/>
  <c r="DH21" i="96"/>
  <c r="CX21" i="96"/>
  <c r="DE21" i="96"/>
  <c r="DD21" i="96"/>
  <c r="DC21" i="96"/>
  <c r="DB21" i="96"/>
  <c r="DA21" i="96"/>
  <c r="CZ21" i="96"/>
  <c r="EL20" i="96"/>
  <c r="ES20" i="96"/>
  <c r="ER20" i="96"/>
  <c r="EQ20" i="96"/>
  <c r="EP20" i="96"/>
  <c r="EO20" i="96"/>
  <c r="EN20" i="96"/>
  <c r="ED20" i="96"/>
  <c r="EK20" i="96"/>
  <c r="EJ20" i="96"/>
  <c r="EI20" i="96"/>
  <c r="EH20" i="96"/>
  <c r="EG20" i="96"/>
  <c r="EF20" i="96"/>
  <c r="DV20" i="96"/>
  <c r="EC20" i="96"/>
  <c r="EB20" i="96"/>
  <c r="EA20" i="96"/>
  <c r="DZ20" i="96"/>
  <c r="DY20" i="96"/>
  <c r="DX20" i="96"/>
  <c r="DN20" i="96"/>
  <c r="DU20" i="96"/>
  <c r="DT20" i="96"/>
  <c r="DS20" i="96"/>
  <c r="DR20" i="96"/>
  <c r="DQ20" i="96"/>
  <c r="DP20" i="96"/>
  <c r="DF20" i="96"/>
  <c r="DM20" i="96"/>
  <c r="DL20" i="96"/>
  <c r="DK20" i="96"/>
  <c r="DJ20" i="96"/>
  <c r="DI20" i="96"/>
  <c r="DH20" i="96"/>
  <c r="CX20" i="96"/>
  <c r="DE20" i="96"/>
  <c r="DD20" i="96"/>
  <c r="DC20" i="96"/>
  <c r="DB20" i="96"/>
  <c r="DA20" i="96"/>
  <c r="CZ20" i="96"/>
  <c r="EL19" i="96"/>
  <c r="ES19" i="96"/>
  <c r="ER19" i="96"/>
  <c r="EQ19" i="96"/>
  <c r="EP19" i="96"/>
  <c r="EO19" i="96"/>
  <c r="EN19" i="96"/>
  <c r="ED19" i="96"/>
  <c r="EK19" i="96"/>
  <c r="EJ19" i="96"/>
  <c r="EI19" i="96"/>
  <c r="EH19" i="96"/>
  <c r="EG19" i="96"/>
  <c r="EF19" i="96"/>
  <c r="DV19" i="96"/>
  <c r="EC19" i="96"/>
  <c r="EB19" i="96"/>
  <c r="EA19" i="96"/>
  <c r="DZ19" i="96"/>
  <c r="DY19" i="96"/>
  <c r="DX19" i="96"/>
  <c r="DN19" i="96"/>
  <c r="DU19" i="96"/>
  <c r="DT19" i="96"/>
  <c r="DS19" i="96"/>
  <c r="DR19" i="96"/>
  <c r="DQ19" i="96"/>
  <c r="DP19" i="96"/>
  <c r="DF19" i="96"/>
  <c r="DM19" i="96"/>
  <c r="DL19" i="96"/>
  <c r="DK19" i="96"/>
  <c r="DJ19" i="96"/>
  <c r="DI19" i="96"/>
  <c r="DH19" i="96"/>
  <c r="CX19" i="96"/>
  <c r="DE19" i="96"/>
  <c r="DD19" i="96"/>
  <c r="DC19" i="96"/>
  <c r="DB19" i="96"/>
  <c r="DA19" i="96"/>
  <c r="CZ19" i="96"/>
  <c r="EL18" i="96"/>
  <c r="ES18" i="96"/>
  <c r="ER18" i="96"/>
  <c r="EQ18" i="96"/>
  <c r="EP18" i="96"/>
  <c r="EO18" i="96"/>
  <c r="EN18" i="96"/>
  <c r="ED18" i="96"/>
  <c r="EK18" i="96"/>
  <c r="EJ18" i="96"/>
  <c r="EI18" i="96"/>
  <c r="EH18" i="96"/>
  <c r="EG18" i="96"/>
  <c r="EF18" i="96"/>
  <c r="DV18" i="96"/>
  <c r="EC18" i="96"/>
  <c r="EB18" i="96"/>
  <c r="EA18" i="96"/>
  <c r="DZ18" i="96"/>
  <c r="DY18" i="96"/>
  <c r="DX18" i="96"/>
  <c r="DN18" i="96"/>
  <c r="DU18" i="96"/>
  <c r="DT18" i="96"/>
  <c r="DS18" i="96"/>
  <c r="DR18" i="96"/>
  <c r="DQ18" i="96"/>
  <c r="DP18" i="96"/>
  <c r="DF18" i="96"/>
  <c r="DM18" i="96"/>
  <c r="DL18" i="96"/>
  <c r="DK18" i="96"/>
  <c r="DJ18" i="96"/>
  <c r="DI18" i="96"/>
  <c r="DH18" i="96"/>
  <c r="CX18" i="96"/>
  <c r="DE18" i="96"/>
  <c r="DD18" i="96"/>
  <c r="DC18" i="96"/>
  <c r="DB18" i="96"/>
  <c r="DA18" i="96"/>
  <c r="CZ18" i="96"/>
  <c r="EL17" i="96"/>
  <c r="ES17" i="96"/>
  <c r="ER17" i="96"/>
  <c r="EQ17" i="96"/>
  <c r="EP17" i="96"/>
  <c r="EO17" i="96"/>
  <c r="EN17" i="96"/>
  <c r="ED17" i="96"/>
  <c r="EK17" i="96"/>
  <c r="EJ17" i="96"/>
  <c r="EI17" i="96"/>
  <c r="EH17" i="96"/>
  <c r="EG17" i="96"/>
  <c r="EF17" i="96"/>
  <c r="DV17" i="96"/>
  <c r="EC17" i="96"/>
  <c r="EB17" i="96"/>
  <c r="EA17" i="96"/>
  <c r="DZ17" i="96"/>
  <c r="DY17" i="96"/>
  <c r="DX17" i="96"/>
  <c r="DN17" i="96"/>
  <c r="DU17" i="96"/>
  <c r="DT17" i="96"/>
  <c r="DS17" i="96"/>
  <c r="DR17" i="96"/>
  <c r="DQ17" i="96"/>
  <c r="DP17" i="96"/>
  <c r="DF17" i="96"/>
  <c r="DM17" i="96"/>
  <c r="DL17" i="96"/>
  <c r="DK17" i="96"/>
  <c r="DJ17" i="96"/>
  <c r="DI17" i="96"/>
  <c r="DH17" i="96"/>
  <c r="CX17" i="96"/>
  <c r="DE17" i="96"/>
  <c r="DD17" i="96"/>
  <c r="DC17" i="96"/>
  <c r="DB17" i="96"/>
  <c r="DA17" i="96"/>
  <c r="CZ17" i="96"/>
  <c r="EL16" i="96"/>
  <c r="ES16" i="96"/>
  <c r="ER16" i="96"/>
  <c r="EQ16" i="96"/>
  <c r="EP16" i="96"/>
  <c r="EO16" i="96"/>
  <c r="EN16" i="96"/>
  <c r="ED16" i="96"/>
  <c r="EK16" i="96"/>
  <c r="EJ16" i="96"/>
  <c r="EI16" i="96"/>
  <c r="EH16" i="96"/>
  <c r="EG16" i="96"/>
  <c r="EF16" i="96"/>
  <c r="DV16" i="96"/>
  <c r="EC16" i="96"/>
  <c r="EB16" i="96"/>
  <c r="EA16" i="96"/>
  <c r="DZ16" i="96"/>
  <c r="DY16" i="96"/>
  <c r="DX16" i="96"/>
  <c r="DN16" i="96"/>
  <c r="DU16" i="96"/>
  <c r="DT16" i="96"/>
  <c r="DS16" i="96"/>
  <c r="DR16" i="96"/>
  <c r="DQ16" i="96"/>
  <c r="DP16" i="96"/>
  <c r="DF16" i="96"/>
  <c r="DM16" i="96"/>
  <c r="DL16" i="96"/>
  <c r="DK16" i="96"/>
  <c r="DJ16" i="96"/>
  <c r="DI16" i="96"/>
  <c r="DH16" i="96"/>
  <c r="CX16" i="96"/>
  <c r="DE16" i="96"/>
  <c r="DD16" i="96"/>
  <c r="DC16" i="96"/>
  <c r="DB16" i="96"/>
  <c r="DA16" i="96"/>
  <c r="CZ16" i="96"/>
  <c r="EL15" i="96"/>
  <c r="ES15" i="96"/>
  <c r="ER15" i="96"/>
  <c r="EQ15" i="96"/>
  <c r="EP15" i="96"/>
  <c r="EO15" i="96"/>
  <c r="EN15" i="96"/>
  <c r="ED15" i="96"/>
  <c r="EK15" i="96"/>
  <c r="EJ15" i="96"/>
  <c r="EI15" i="96"/>
  <c r="EH15" i="96"/>
  <c r="EG15" i="96"/>
  <c r="EF15" i="96"/>
  <c r="DV15" i="96"/>
  <c r="EC15" i="96"/>
  <c r="EB15" i="96"/>
  <c r="EA15" i="96"/>
  <c r="DZ15" i="96"/>
  <c r="DY15" i="96"/>
  <c r="DX15" i="96"/>
  <c r="DN15" i="96"/>
  <c r="DU15" i="96"/>
  <c r="DT15" i="96"/>
  <c r="DS15" i="96"/>
  <c r="DR15" i="96"/>
  <c r="DQ15" i="96"/>
  <c r="DP15" i="96"/>
  <c r="DF15" i="96"/>
  <c r="DM15" i="96"/>
  <c r="DL15" i="96"/>
  <c r="DK15" i="96"/>
  <c r="DJ15" i="96"/>
  <c r="DI15" i="96"/>
  <c r="DH15" i="96"/>
  <c r="CX15" i="96"/>
  <c r="DE15" i="96"/>
  <c r="DD15" i="96"/>
  <c r="DC15" i="96"/>
  <c r="DB15" i="96"/>
  <c r="DA15" i="96"/>
  <c r="CZ15" i="96"/>
  <c r="EL14" i="96"/>
  <c r="ES14" i="96"/>
  <c r="ER14" i="96"/>
  <c r="EQ14" i="96"/>
  <c r="EP14" i="96"/>
  <c r="EO14" i="96"/>
  <c r="EN14" i="96"/>
  <c r="ED14" i="96"/>
  <c r="EK14" i="96"/>
  <c r="EJ14" i="96"/>
  <c r="EI14" i="96"/>
  <c r="EH14" i="96"/>
  <c r="EG14" i="96"/>
  <c r="EF14" i="96"/>
  <c r="DV14" i="96"/>
  <c r="EC14" i="96"/>
  <c r="EB14" i="96"/>
  <c r="EA14" i="96"/>
  <c r="DZ14" i="96"/>
  <c r="DY14" i="96"/>
  <c r="DX14" i="96"/>
  <c r="DN14" i="96"/>
  <c r="DU14" i="96"/>
  <c r="DT14" i="96"/>
  <c r="DS14" i="96"/>
  <c r="DR14" i="96"/>
  <c r="DQ14" i="96"/>
  <c r="DP14" i="96"/>
  <c r="DF14" i="96"/>
  <c r="DM14" i="96"/>
  <c r="DL14" i="96"/>
  <c r="DK14" i="96"/>
  <c r="DJ14" i="96"/>
  <c r="DI14" i="96"/>
  <c r="DH14" i="96"/>
  <c r="CX14" i="96"/>
  <c r="DE14" i="96"/>
  <c r="DD14" i="96"/>
  <c r="DC14" i="96"/>
  <c r="DB14" i="96"/>
  <c r="DA14" i="96"/>
  <c r="CZ14" i="96"/>
  <c r="EL13" i="96"/>
  <c r="ES13" i="96"/>
  <c r="ER13" i="96"/>
  <c r="EQ13" i="96"/>
  <c r="EP13" i="96"/>
  <c r="EO13" i="96"/>
  <c r="EN13" i="96"/>
  <c r="ED13" i="96"/>
  <c r="EK13" i="96"/>
  <c r="EJ13" i="96"/>
  <c r="EI13" i="96"/>
  <c r="EH13" i="96"/>
  <c r="EG13" i="96"/>
  <c r="EF13" i="96"/>
  <c r="DV13" i="96"/>
  <c r="EC13" i="96"/>
  <c r="EB13" i="96"/>
  <c r="EA13" i="96"/>
  <c r="DZ13" i="96"/>
  <c r="DY13" i="96"/>
  <c r="DX13" i="96"/>
  <c r="DN13" i="96"/>
  <c r="DU13" i="96"/>
  <c r="DT13" i="96"/>
  <c r="DS13" i="96"/>
  <c r="DR13" i="96"/>
  <c r="DQ13" i="96"/>
  <c r="DP13" i="96"/>
  <c r="DF13" i="96"/>
  <c r="DM13" i="96"/>
  <c r="DL13" i="96"/>
  <c r="DK13" i="96"/>
  <c r="DJ13" i="96"/>
  <c r="DI13" i="96"/>
  <c r="DH13" i="96"/>
  <c r="CX13" i="96"/>
  <c r="DE13" i="96"/>
  <c r="DD13" i="96"/>
  <c r="DC13" i="96"/>
  <c r="DB13" i="96"/>
  <c r="DA13" i="96"/>
  <c r="CZ13" i="96"/>
  <c r="EL12" i="96"/>
  <c r="ES12" i="96"/>
  <c r="ER12" i="96"/>
  <c r="EQ12" i="96"/>
  <c r="EP12" i="96"/>
  <c r="EO12" i="96"/>
  <c r="EN12" i="96"/>
  <c r="ED12" i="96"/>
  <c r="EK12" i="96"/>
  <c r="EJ12" i="96"/>
  <c r="EI12" i="96"/>
  <c r="EH12" i="96"/>
  <c r="EG12" i="96"/>
  <c r="EF12" i="96"/>
  <c r="DV12" i="96"/>
  <c r="EC12" i="96"/>
  <c r="EB12" i="96"/>
  <c r="EA12" i="96"/>
  <c r="DZ12" i="96"/>
  <c r="DY12" i="96"/>
  <c r="DX12" i="96"/>
  <c r="DN12" i="96"/>
  <c r="DU12" i="96"/>
  <c r="DT12" i="96"/>
  <c r="DS12" i="96"/>
  <c r="DR12" i="96"/>
  <c r="DQ12" i="96"/>
  <c r="DP12" i="96"/>
  <c r="DF12" i="96"/>
  <c r="DM12" i="96"/>
  <c r="DL12" i="96"/>
  <c r="DK12" i="96"/>
  <c r="DJ12" i="96"/>
  <c r="DI12" i="96"/>
  <c r="DH12" i="96"/>
  <c r="CX12" i="96"/>
  <c r="DE12" i="96"/>
  <c r="DD12" i="96"/>
  <c r="DC12" i="96"/>
  <c r="DB12" i="96"/>
  <c r="DA12" i="96"/>
  <c r="CZ12" i="96"/>
  <c r="EL11" i="96"/>
  <c r="ES11" i="96"/>
  <c r="ER11" i="96"/>
  <c r="EQ11" i="96"/>
  <c r="EP11" i="96"/>
  <c r="EO11" i="96"/>
  <c r="EN11" i="96"/>
  <c r="ED11" i="96"/>
  <c r="EK11" i="96"/>
  <c r="EJ11" i="96"/>
  <c r="EI11" i="96"/>
  <c r="EH11" i="96"/>
  <c r="EG11" i="96"/>
  <c r="EF11" i="96"/>
  <c r="DV11" i="96"/>
  <c r="EC11" i="96"/>
  <c r="EB11" i="96"/>
  <c r="EA11" i="96"/>
  <c r="DZ11" i="96"/>
  <c r="DY11" i="96"/>
  <c r="DX11" i="96"/>
  <c r="DN11" i="96"/>
  <c r="DU11" i="96"/>
  <c r="DT11" i="96"/>
  <c r="DS11" i="96"/>
  <c r="DR11" i="96"/>
  <c r="DQ11" i="96"/>
  <c r="DP11" i="96"/>
  <c r="DF11" i="96"/>
  <c r="DM11" i="96"/>
  <c r="DL11" i="96"/>
  <c r="DK11" i="96"/>
  <c r="DJ11" i="96"/>
  <c r="DI11" i="96"/>
  <c r="DH11" i="96"/>
  <c r="CX11" i="96"/>
  <c r="DE11" i="96"/>
  <c r="DD11" i="96"/>
  <c r="DC11" i="96"/>
  <c r="DB11" i="96"/>
  <c r="DA11" i="96"/>
  <c r="CZ11" i="96"/>
  <c r="EL10" i="96"/>
  <c r="ES10" i="96"/>
  <c r="ER10" i="96"/>
  <c r="EQ10" i="96"/>
  <c r="EP10" i="96"/>
  <c r="EO10" i="96"/>
  <c r="EN10" i="96"/>
  <c r="ED10" i="96"/>
  <c r="EK10" i="96"/>
  <c r="EJ10" i="96"/>
  <c r="EI10" i="96"/>
  <c r="EH10" i="96"/>
  <c r="EG10" i="96"/>
  <c r="EF10" i="96"/>
  <c r="DV10" i="96"/>
  <c r="EC10" i="96"/>
  <c r="EB10" i="96"/>
  <c r="EA10" i="96"/>
  <c r="DZ10" i="96"/>
  <c r="DY10" i="96"/>
  <c r="DX10" i="96"/>
  <c r="DN10" i="96"/>
  <c r="DU10" i="96"/>
  <c r="DT10" i="96"/>
  <c r="DS10" i="96"/>
  <c r="DR10" i="96"/>
  <c r="DQ10" i="96"/>
  <c r="DP10" i="96"/>
  <c r="DF10" i="96"/>
  <c r="DM10" i="96"/>
  <c r="DL10" i="96"/>
  <c r="DK10" i="96"/>
  <c r="DJ10" i="96"/>
  <c r="DI10" i="96"/>
  <c r="DH10" i="96"/>
  <c r="CX10" i="96"/>
  <c r="DE10" i="96"/>
  <c r="DD10" i="96"/>
  <c r="DC10" i="96"/>
  <c r="DB10" i="96"/>
  <c r="DA10" i="96"/>
  <c r="CZ10" i="96"/>
  <c r="EL9" i="96"/>
  <c r="ES9" i="96"/>
  <c r="ER9" i="96"/>
  <c r="EQ9" i="96"/>
  <c r="EP9" i="96"/>
  <c r="EO9" i="96"/>
  <c r="EN9" i="96"/>
  <c r="ED9" i="96"/>
  <c r="EK9" i="96"/>
  <c r="EJ9" i="96"/>
  <c r="EI9" i="96"/>
  <c r="EH9" i="96"/>
  <c r="EG9" i="96"/>
  <c r="EF9" i="96"/>
  <c r="DV9" i="96"/>
  <c r="EC9" i="96"/>
  <c r="EB9" i="96"/>
  <c r="EA9" i="96"/>
  <c r="DZ9" i="96"/>
  <c r="DY9" i="96"/>
  <c r="DX9" i="96"/>
  <c r="DN9" i="96"/>
  <c r="DU9" i="96"/>
  <c r="DT9" i="96"/>
  <c r="DS9" i="96"/>
  <c r="DR9" i="96"/>
  <c r="DQ9" i="96"/>
  <c r="DP9" i="96"/>
  <c r="DF9" i="96"/>
  <c r="DM9" i="96"/>
  <c r="DL9" i="96"/>
  <c r="DK9" i="96"/>
  <c r="DJ9" i="96"/>
  <c r="DI9" i="96"/>
  <c r="DH9" i="96"/>
  <c r="CX9" i="96"/>
  <c r="DE9" i="96"/>
  <c r="DD9" i="96"/>
  <c r="DC9" i="96"/>
  <c r="DB9" i="96"/>
  <c r="DA9" i="96"/>
  <c r="CZ9" i="96"/>
  <c r="EL8" i="96"/>
  <c r="ES8" i="96"/>
  <c r="ER8" i="96"/>
  <c r="EQ8" i="96"/>
  <c r="EP8" i="96"/>
  <c r="EO8" i="96"/>
  <c r="EN8" i="96"/>
  <c r="ED8" i="96"/>
  <c r="EK8" i="96"/>
  <c r="EJ8" i="96"/>
  <c r="EI8" i="96"/>
  <c r="EH8" i="96"/>
  <c r="EG8" i="96"/>
  <c r="EF8" i="96"/>
  <c r="DV8" i="96"/>
  <c r="EC8" i="96"/>
  <c r="EB8" i="96"/>
  <c r="EA8" i="96"/>
  <c r="DZ8" i="96"/>
  <c r="DY8" i="96"/>
  <c r="DX8" i="96"/>
  <c r="DN8" i="96"/>
  <c r="DU8" i="96"/>
  <c r="DT8" i="96"/>
  <c r="DS8" i="96"/>
  <c r="DR8" i="96"/>
  <c r="DQ8" i="96"/>
  <c r="DP8" i="96"/>
  <c r="DF8" i="96"/>
  <c r="DM8" i="96"/>
  <c r="DL8" i="96"/>
  <c r="DK8" i="96"/>
  <c r="DJ8" i="96"/>
  <c r="DI8" i="96"/>
  <c r="DH8" i="96"/>
  <c r="CX8" i="96"/>
  <c r="DE8" i="96"/>
  <c r="DD8" i="96"/>
  <c r="DC8" i="96"/>
  <c r="DB8" i="96"/>
  <c r="DA8" i="96"/>
  <c r="CZ8" i="96"/>
  <c r="EL7" i="96"/>
  <c r="ES7" i="96"/>
  <c r="ER7" i="96"/>
  <c r="EQ7" i="96"/>
  <c r="EP7" i="96"/>
  <c r="EO7" i="96"/>
  <c r="EN7" i="96"/>
  <c r="ED7" i="96"/>
  <c r="EK7" i="96"/>
  <c r="EJ7" i="96"/>
  <c r="EI7" i="96"/>
  <c r="EH7" i="96"/>
  <c r="EG7" i="96"/>
  <c r="EF7" i="96"/>
  <c r="DV7" i="96"/>
  <c r="EC7" i="96"/>
  <c r="EB7" i="96"/>
  <c r="EA7" i="96"/>
  <c r="DZ7" i="96"/>
  <c r="DY7" i="96"/>
  <c r="DX7" i="96"/>
  <c r="DN7" i="96"/>
  <c r="DU7" i="96"/>
  <c r="DT7" i="96"/>
  <c r="DS7" i="96"/>
  <c r="DR7" i="96"/>
  <c r="DQ7" i="96"/>
  <c r="DP7" i="96"/>
  <c r="DF7" i="96"/>
  <c r="DM7" i="96"/>
  <c r="DL7" i="96"/>
  <c r="DK7" i="96"/>
  <c r="DJ7" i="96"/>
  <c r="DI7" i="96"/>
  <c r="DH7" i="96"/>
  <c r="CX7" i="96"/>
  <c r="DE7" i="96"/>
  <c r="DD7" i="96"/>
  <c r="DC7" i="96"/>
  <c r="DB7" i="96"/>
  <c r="DA7" i="96"/>
  <c r="CZ7" i="96"/>
  <c r="EL6" i="96"/>
  <c r="ES6" i="96"/>
  <c r="ER6" i="96"/>
  <c r="EQ6" i="96"/>
  <c r="EP6" i="96"/>
  <c r="EO6" i="96"/>
  <c r="EN6" i="96"/>
  <c r="ED6" i="96"/>
  <c r="EK6" i="96"/>
  <c r="EJ6" i="96"/>
  <c r="EI6" i="96"/>
  <c r="EH6" i="96"/>
  <c r="EG6" i="96"/>
  <c r="EF6" i="96"/>
  <c r="DV6" i="96"/>
  <c r="EC6" i="96"/>
  <c r="EB6" i="96"/>
  <c r="EA6" i="96"/>
  <c r="DZ6" i="96"/>
  <c r="DY6" i="96"/>
  <c r="DX6" i="96"/>
  <c r="DN6" i="96"/>
  <c r="DU6" i="96"/>
  <c r="DT6" i="96"/>
  <c r="DS6" i="96"/>
  <c r="DR6" i="96"/>
  <c r="DQ6" i="96"/>
  <c r="DP6" i="96"/>
  <c r="DF6" i="96"/>
  <c r="DM6" i="96"/>
  <c r="DL6" i="96"/>
  <c r="DK6" i="96"/>
  <c r="DJ6" i="96"/>
  <c r="DI6" i="96"/>
  <c r="DH6" i="96"/>
  <c r="CX6" i="96"/>
  <c r="DE6" i="96"/>
  <c r="DD6" i="96"/>
  <c r="DC6" i="96"/>
  <c r="DB6" i="96"/>
  <c r="DA6" i="96"/>
  <c r="CZ6" i="96"/>
  <c r="EL5" i="96"/>
  <c r="ES5" i="96"/>
  <c r="ER5" i="96"/>
  <c r="EQ5" i="96"/>
  <c r="EP5" i="96"/>
  <c r="EO5" i="96"/>
  <c r="EN5" i="96"/>
  <c r="ED5" i="96"/>
  <c r="EK5" i="96"/>
  <c r="EJ5" i="96"/>
  <c r="EI5" i="96"/>
  <c r="EH5" i="96"/>
  <c r="EG5" i="96"/>
  <c r="EF5" i="96"/>
  <c r="DV5" i="96"/>
  <c r="EC5" i="96"/>
  <c r="EB5" i="96"/>
  <c r="EA5" i="96"/>
  <c r="DZ5" i="96"/>
  <c r="DY5" i="96"/>
  <c r="DX5" i="96"/>
  <c r="DN5" i="96"/>
  <c r="DU5" i="96"/>
  <c r="DT5" i="96"/>
  <c r="DS5" i="96"/>
  <c r="DR5" i="96"/>
  <c r="DQ5" i="96"/>
  <c r="DP5" i="96"/>
  <c r="DF5" i="96"/>
  <c r="DM5" i="96"/>
  <c r="DL5" i="96"/>
  <c r="DK5" i="96"/>
  <c r="DJ5" i="96"/>
  <c r="DI5" i="96"/>
  <c r="DH5" i="96"/>
  <c r="CX5" i="96"/>
  <c r="DE5" i="96"/>
  <c r="DD5" i="96"/>
  <c r="DC5" i="96"/>
  <c r="DB5" i="96"/>
  <c r="DA5" i="96"/>
  <c r="CZ5" i="96"/>
  <c r="EL4" i="96"/>
  <c r="ES4" i="96"/>
  <c r="ER4" i="96"/>
  <c r="EQ4" i="96"/>
  <c r="EP4" i="96"/>
  <c r="EO4" i="96"/>
  <c r="EN4" i="96"/>
  <c r="ED4" i="96"/>
  <c r="EK4" i="96"/>
  <c r="EJ4" i="96"/>
  <c r="EI4" i="96"/>
  <c r="EH4" i="96"/>
  <c r="EG4" i="96"/>
  <c r="EF4" i="96"/>
  <c r="DV4" i="96"/>
  <c r="EC4" i="96"/>
  <c r="EB4" i="96"/>
  <c r="EA4" i="96"/>
  <c r="DZ4" i="96"/>
  <c r="DY4" i="96"/>
  <c r="DX4" i="96"/>
  <c r="DN4" i="96"/>
  <c r="DU4" i="96"/>
  <c r="DT4" i="96"/>
  <c r="DS4" i="96"/>
  <c r="DR4" i="96"/>
  <c r="DQ4" i="96"/>
  <c r="DP4" i="96"/>
  <c r="DF4" i="96"/>
  <c r="DM4" i="96"/>
  <c r="DL4" i="96"/>
  <c r="DK4" i="96"/>
  <c r="DJ4" i="96"/>
  <c r="DI4" i="96"/>
  <c r="DH4" i="96"/>
  <c r="CX4" i="96"/>
  <c r="DE4" i="96"/>
  <c r="DD4" i="96"/>
  <c r="DC4" i="96"/>
  <c r="DB4" i="96"/>
  <c r="DA4" i="96"/>
  <c r="CZ4" i="96"/>
  <c r="EL3" i="96"/>
  <c r="ES3" i="96"/>
  <c r="ER3" i="96"/>
  <c r="EQ3" i="96"/>
  <c r="EP3" i="96"/>
  <c r="EO3" i="96"/>
  <c r="EN3" i="96"/>
  <c r="ED3" i="96"/>
  <c r="EK3" i="96"/>
  <c r="EJ3" i="96"/>
  <c r="EI3" i="96"/>
  <c r="EH3" i="96"/>
  <c r="EG3" i="96"/>
  <c r="EF3" i="96"/>
  <c r="EC3" i="96"/>
  <c r="EB3" i="96"/>
  <c r="EA3" i="96"/>
  <c r="DZ3" i="96"/>
  <c r="DY3" i="96"/>
  <c r="DX3" i="96"/>
  <c r="DN3" i="96"/>
  <c r="DU3" i="96"/>
  <c r="DT3" i="96"/>
  <c r="DS3" i="96"/>
  <c r="DR3" i="96"/>
  <c r="DQ3" i="96"/>
  <c r="DP3" i="96"/>
  <c r="DF3" i="96"/>
  <c r="DM3" i="96"/>
  <c r="DL3" i="96"/>
  <c r="DK3" i="96"/>
  <c r="DJ3" i="96"/>
  <c r="DI3" i="96"/>
  <c r="DH3" i="96"/>
  <c r="CX3" i="96"/>
  <c r="DE3" i="96"/>
  <c r="DD3" i="96"/>
  <c r="DC3" i="96"/>
  <c r="DB3" i="96"/>
  <c r="DA3" i="96"/>
  <c r="CZ3" i="96"/>
  <c r="K3485" i="92"/>
  <c r="K3486" i="92"/>
  <c r="K3487" i="92"/>
  <c r="K3488" i="92"/>
  <c r="K3489" i="92"/>
  <c r="K3490" i="92"/>
  <c r="K3491" i="92"/>
  <c r="K3492" i="92"/>
  <c r="K3493" i="92"/>
  <c r="K3494" i="92"/>
  <c r="K3495" i="92"/>
  <c r="K3496" i="92"/>
  <c r="K3497" i="92"/>
  <c r="K3498" i="92"/>
  <c r="K3499" i="92"/>
  <c r="K3500" i="92"/>
  <c r="K3501" i="92"/>
  <c r="K3502" i="92"/>
  <c r="K3503" i="92"/>
  <c r="K3504" i="92"/>
  <c r="K3505" i="92"/>
  <c r="K3506" i="92"/>
  <c r="K3507" i="92"/>
  <c r="K3508" i="92"/>
  <c r="K3509" i="92"/>
  <c r="K3510" i="92"/>
  <c r="K3511" i="92"/>
  <c r="K3512" i="92"/>
  <c r="K3513" i="92"/>
  <c r="K3514" i="92"/>
  <c r="K3515" i="92"/>
  <c r="K3516" i="92"/>
  <c r="K3517" i="92"/>
  <c r="K3518" i="92"/>
  <c r="K3519" i="92"/>
  <c r="K3520" i="92"/>
  <c r="K3521" i="92"/>
  <c r="K3522" i="92"/>
  <c r="K3523" i="92"/>
  <c r="K3524" i="92"/>
  <c r="K3525" i="92"/>
  <c r="K3526" i="92"/>
  <c r="K3527" i="92"/>
  <c r="K3528" i="92"/>
  <c r="K3529" i="92"/>
  <c r="K3530" i="92"/>
  <c r="K3531" i="92"/>
  <c r="K3532" i="92"/>
  <c r="K3533" i="92"/>
  <c r="K3534" i="92"/>
  <c r="K3535" i="92"/>
  <c r="K3536" i="92"/>
  <c r="K3537" i="92"/>
  <c r="K3538" i="92"/>
  <c r="K3539" i="92"/>
  <c r="K3540" i="92"/>
  <c r="K3541" i="92"/>
  <c r="K3542" i="92"/>
  <c r="K3543" i="92"/>
  <c r="K3544" i="92"/>
  <c r="K3545" i="92"/>
  <c r="K3546" i="92"/>
  <c r="K3547" i="92"/>
  <c r="K3548" i="92"/>
  <c r="K3549" i="92"/>
  <c r="K3550" i="92"/>
  <c r="K3551" i="92"/>
  <c r="K3552" i="92"/>
  <c r="K3553" i="92"/>
  <c r="K3554" i="92"/>
  <c r="K3555" i="92"/>
  <c r="K3556" i="92"/>
  <c r="K3557" i="92"/>
  <c r="K3558" i="92"/>
  <c r="K3559" i="92"/>
  <c r="K3560" i="92"/>
  <c r="K3561" i="92"/>
  <c r="K3562" i="92"/>
  <c r="K3563" i="92"/>
  <c r="K3564" i="92"/>
  <c r="K3565" i="92"/>
  <c r="K3566" i="92"/>
  <c r="K3567" i="92"/>
  <c r="K3568" i="92"/>
  <c r="K3569" i="92"/>
  <c r="K3570" i="92"/>
  <c r="K3571" i="92"/>
  <c r="K3572" i="92"/>
  <c r="K3573" i="92"/>
  <c r="K3574" i="92"/>
  <c r="K3575" i="92"/>
  <c r="K3576" i="92"/>
  <c r="K3577" i="92"/>
  <c r="K3578" i="92"/>
  <c r="K3579" i="92"/>
  <c r="K3580" i="92"/>
  <c r="K3581" i="92"/>
  <c r="K3582" i="92"/>
  <c r="K3583" i="92"/>
  <c r="K3584" i="92"/>
  <c r="K3585" i="92"/>
  <c r="K3586" i="92"/>
  <c r="K3587" i="92"/>
  <c r="K3588" i="92"/>
  <c r="K3589" i="92"/>
  <c r="K3590" i="92"/>
  <c r="K3591" i="92"/>
  <c r="K3592" i="92"/>
  <c r="K3593" i="92"/>
  <c r="K3594" i="92"/>
  <c r="K3595" i="92"/>
  <c r="K3596" i="92"/>
  <c r="K3597" i="92"/>
  <c r="K3598" i="92"/>
  <c r="K3599" i="92"/>
  <c r="K3600" i="92"/>
  <c r="K3601" i="92"/>
  <c r="K3602" i="92"/>
  <c r="K3603" i="92"/>
  <c r="K3604" i="92"/>
  <c r="K3605" i="92"/>
  <c r="K3606" i="92"/>
  <c r="K3607" i="92"/>
  <c r="K3608" i="92"/>
  <c r="K3609" i="92"/>
  <c r="K3610" i="92"/>
  <c r="K3611" i="92"/>
  <c r="K3612" i="92"/>
  <c r="K3613" i="92"/>
  <c r="K3614" i="92"/>
  <c r="K3615" i="92"/>
  <c r="K3616" i="92"/>
  <c r="K3617" i="92"/>
  <c r="K3618" i="92"/>
  <c r="K3619" i="92"/>
  <c r="K3620" i="92"/>
  <c r="K3621" i="92"/>
  <c r="K3622" i="92"/>
  <c r="K3623" i="92"/>
  <c r="K3624" i="92"/>
  <c r="K3625" i="92"/>
  <c r="K3626" i="92"/>
  <c r="K3627" i="92"/>
  <c r="K3628" i="92"/>
  <c r="K3629" i="92"/>
  <c r="K3630" i="92"/>
  <c r="K3631" i="92"/>
  <c r="K3632" i="92"/>
  <c r="K3633" i="92"/>
  <c r="K3634" i="92"/>
  <c r="K3635" i="92"/>
  <c r="K3636" i="92"/>
  <c r="K3637" i="92"/>
  <c r="K3638" i="92"/>
  <c r="K3639" i="92"/>
  <c r="K3640" i="92"/>
  <c r="K3641" i="92"/>
  <c r="K3642" i="92"/>
  <c r="K3643" i="92"/>
  <c r="K3644" i="92"/>
  <c r="K3645" i="92"/>
  <c r="K3646" i="92"/>
  <c r="K3647" i="92"/>
  <c r="K3648" i="92"/>
  <c r="K3649" i="92"/>
  <c r="K3650" i="92"/>
  <c r="K3651" i="92"/>
  <c r="K3652" i="92"/>
  <c r="K3653" i="92"/>
  <c r="K3654" i="92"/>
  <c r="K3655" i="92"/>
  <c r="K3656" i="92"/>
  <c r="K3657" i="92"/>
  <c r="K3658" i="92"/>
  <c r="K3659" i="92"/>
  <c r="K3660" i="92"/>
  <c r="K3661" i="92"/>
  <c r="K3662" i="92"/>
  <c r="K3663" i="92"/>
  <c r="K3664" i="92"/>
  <c r="K3665" i="92"/>
  <c r="K3666" i="92"/>
  <c r="K3667" i="92"/>
  <c r="K3668" i="92"/>
  <c r="K3669" i="92"/>
  <c r="K3670" i="92"/>
  <c r="K3671" i="92"/>
  <c r="K3672" i="92"/>
  <c r="K3673" i="92"/>
  <c r="K3674" i="92"/>
  <c r="K3675" i="92"/>
  <c r="K3676" i="92"/>
  <c r="K3677" i="92"/>
  <c r="K3678" i="92"/>
  <c r="K3679" i="92"/>
  <c r="K3680" i="92"/>
  <c r="K3681" i="92"/>
  <c r="K3682" i="92"/>
  <c r="K3683" i="92"/>
  <c r="K3684" i="92"/>
  <c r="K3685" i="92"/>
  <c r="K3686" i="92"/>
  <c r="K3687" i="92"/>
  <c r="K3688" i="92"/>
  <c r="K3689" i="92"/>
  <c r="K3690" i="92"/>
  <c r="K3691" i="92"/>
  <c r="K3692" i="92"/>
  <c r="K3693" i="92"/>
  <c r="K3694" i="92"/>
  <c r="K3695" i="92"/>
  <c r="K3696" i="92"/>
  <c r="K3697" i="92"/>
  <c r="K3698" i="92"/>
  <c r="K3699" i="92"/>
  <c r="K3700" i="92"/>
  <c r="K3701" i="92"/>
  <c r="K3702" i="92"/>
  <c r="K3703" i="92"/>
  <c r="K3704" i="92"/>
  <c r="K3705" i="92"/>
  <c r="K3706" i="92"/>
  <c r="K3707" i="92"/>
  <c r="K3708" i="92"/>
  <c r="K3709" i="92"/>
  <c r="K3710" i="92"/>
  <c r="K3711" i="92"/>
  <c r="K3712" i="92"/>
  <c r="K3713" i="92"/>
  <c r="K3714" i="92"/>
  <c r="K3715" i="92"/>
  <c r="K3716" i="92"/>
  <c r="K3717" i="92"/>
  <c r="K3718" i="92"/>
  <c r="K3719" i="92"/>
  <c r="K3720" i="92"/>
  <c r="K3721" i="92"/>
  <c r="K3722" i="92"/>
  <c r="K3723" i="92"/>
  <c r="K3724" i="92"/>
  <c r="K3725" i="92"/>
  <c r="K3726" i="92"/>
  <c r="K3727" i="92"/>
  <c r="K3728" i="92"/>
  <c r="K3729" i="92"/>
  <c r="K3730" i="92"/>
  <c r="K3731" i="92"/>
  <c r="K3732" i="92"/>
  <c r="K3733" i="92"/>
  <c r="K3734" i="92"/>
  <c r="K3735" i="92"/>
  <c r="K3736" i="92"/>
  <c r="K3737" i="92"/>
  <c r="K3738" i="92"/>
  <c r="K3739" i="92"/>
  <c r="K3740" i="92"/>
  <c r="K3741" i="92"/>
  <c r="K3742" i="92"/>
  <c r="K3743" i="92"/>
  <c r="K3744" i="92"/>
  <c r="K3745" i="92"/>
  <c r="K3746" i="92"/>
  <c r="K3747" i="92"/>
  <c r="K3748" i="92"/>
  <c r="K3749" i="92"/>
  <c r="K3750" i="92"/>
  <c r="K3751" i="92"/>
  <c r="K3752" i="92"/>
  <c r="K3753" i="92"/>
  <c r="K3754" i="92"/>
  <c r="K3755" i="92"/>
  <c r="K3756" i="92"/>
  <c r="K3757" i="92"/>
  <c r="K3758" i="92"/>
  <c r="K3759" i="92"/>
  <c r="K3760" i="92"/>
  <c r="K3761" i="92"/>
  <c r="K3762" i="92"/>
  <c r="K3763" i="92"/>
  <c r="K3764" i="92"/>
  <c r="K3765" i="92"/>
  <c r="K3766" i="92"/>
  <c r="K3767" i="92"/>
  <c r="K3768" i="92"/>
  <c r="K3769" i="92"/>
  <c r="K3770" i="92"/>
  <c r="K3771" i="92"/>
  <c r="K3772" i="92"/>
  <c r="K3773" i="92"/>
  <c r="K3774" i="92"/>
  <c r="K3775" i="92"/>
  <c r="K3776" i="92"/>
  <c r="K3777" i="92"/>
  <c r="K3778" i="92"/>
  <c r="K3779" i="92"/>
  <c r="K3780" i="92"/>
  <c r="K3781" i="92"/>
  <c r="K3782" i="92"/>
  <c r="K3783" i="92"/>
  <c r="K3784" i="92"/>
  <c r="K3785" i="92"/>
  <c r="K3786" i="92"/>
  <c r="K3787" i="92"/>
  <c r="K3788" i="92"/>
  <c r="K3789" i="92"/>
  <c r="K3790" i="92"/>
  <c r="K3791" i="92"/>
  <c r="K3792" i="92"/>
  <c r="K3793" i="92"/>
  <c r="K3794" i="92"/>
  <c r="K3795" i="92"/>
  <c r="K3796" i="92"/>
  <c r="K3797" i="92"/>
  <c r="K3798" i="92"/>
  <c r="K3799" i="92"/>
  <c r="K3800" i="92"/>
  <c r="K3801" i="92"/>
  <c r="K3802" i="92"/>
  <c r="K3803" i="92"/>
  <c r="K3804" i="92"/>
  <c r="K3805" i="92"/>
  <c r="K3806" i="92"/>
  <c r="K3807" i="92"/>
  <c r="K3808" i="92"/>
  <c r="K3809" i="92"/>
  <c r="K3810" i="92"/>
  <c r="K3811" i="92"/>
  <c r="K3812" i="92"/>
  <c r="K3813" i="92"/>
  <c r="K3814" i="92"/>
  <c r="K3815" i="92"/>
  <c r="K3816" i="92"/>
  <c r="K3817" i="92"/>
  <c r="K3818" i="92"/>
  <c r="K3819" i="92"/>
  <c r="K3820" i="92"/>
  <c r="K3821" i="92"/>
  <c r="K3822" i="92"/>
  <c r="K3823" i="92"/>
  <c r="K3824" i="92"/>
  <c r="K3825" i="92"/>
  <c r="K3826" i="92"/>
  <c r="K3827" i="92"/>
  <c r="K3828" i="92"/>
  <c r="K3829" i="92"/>
  <c r="K3830" i="92"/>
  <c r="K3831" i="92"/>
  <c r="K3832" i="92"/>
  <c r="K3833" i="92"/>
  <c r="K3834" i="92"/>
  <c r="K3835" i="92"/>
  <c r="K3836" i="92"/>
  <c r="K3837" i="92"/>
  <c r="K3838" i="92"/>
  <c r="K3839" i="92"/>
  <c r="K3840" i="92"/>
  <c r="K3841" i="92"/>
  <c r="K3842" i="92"/>
  <c r="K3843" i="92"/>
  <c r="K3844" i="92"/>
  <c r="K3845" i="92"/>
  <c r="K3846" i="92"/>
  <c r="K3847" i="92"/>
  <c r="K3848" i="92"/>
  <c r="K3849" i="92"/>
  <c r="K3850" i="92"/>
  <c r="K3851" i="92"/>
  <c r="K3852" i="92"/>
  <c r="K3853" i="92"/>
  <c r="K3854" i="92"/>
  <c r="K3855" i="92"/>
  <c r="K3856" i="92"/>
  <c r="K3857" i="92"/>
  <c r="K3858" i="92"/>
  <c r="K3859" i="92"/>
  <c r="K3860" i="92"/>
  <c r="K3861" i="92"/>
  <c r="K3862" i="92"/>
  <c r="K3863" i="92"/>
  <c r="K3864" i="92"/>
  <c r="K3865" i="92"/>
  <c r="K3866" i="92"/>
  <c r="K3867" i="92"/>
  <c r="K3868" i="92"/>
  <c r="K3869" i="92"/>
  <c r="K3870" i="92"/>
  <c r="K3871" i="92"/>
  <c r="K3872" i="92"/>
  <c r="K3873" i="92"/>
  <c r="K3874" i="92"/>
  <c r="K3875" i="92"/>
  <c r="K3876" i="92"/>
  <c r="K3877" i="92"/>
  <c r="K3878" i="92"/>
  <c r="K3879" i="92"/>
  <c r="K3880" i="92"/>
  <c r="K3881" i="92"/>
  <c r="K3882" i="92"/>
  <c r="K3883" i="92"/>
  <c r="K3884" i="92"/>
  <c r="K3885" i="92"/>
  <c r="K3886" i="92"/>
  <c r="K3887" i="92"/>
  <c r="K3888" i="92"/>
  <c r="K3889" i="92"/>
  <c r="K3890" i="92"/>
  <c r="K3891" i="92"/>
  <c r="K3892" i="92"/>
  <c r="K3893" i="92"/>
  <c r="K3894" i="92"/>
  <c r="K3895" i="92"/>
  <c r="K3896" i="92"/>
  <c r="K3897" i="92"/>
  <c r="K3898" i="92"/>
  <c r="K3899" i="92"/>
  <c r="K3900" i="92"/>
  <c r="K3901" i="92"/>
  <c r="K3902" i="92"/>
  <c r="K3903" i="92"/>
  <c r="K3904" i="92"/>
  <c r="K3905" i="92"/>
  <c r="K3906" i="92"/>
  <c r="K3907" i="92"/>
  <c r="K3908" i="92"/>
  <c r="K3909" i="92"/>
  <c r="K3910" i="92"/>
  <c r="K3911" i="92"/>
  <c r="K3912" i="92"/>
  <c r="K3913" i="92"/>
  <c r="K3914" i="92"/>
  <c r="K3915" i="92"/>
  <c r="K3916" i="92"/>
  <c r="K3917" i="92"/>
  <c r="K3918" i="92"/>
  <c r="K3919" i="92"/>
  <c r="K3920" i="92"/>
  <c r="K3921" i="92"/>
  <c r="K3922" i="92"/>
  <c r="K3923" i="92"/>
  <c r="K3924" i="92"/>
  <c r="K3925" i="92"/>
  <c r="K3926" i="92"/>
  <c r="K3927" i="92"/>
  <c r="K3928" i="92"/>
  <c r="K3929" i="92"/>
  <c r="K3930" i="92"/>
  <c r="K3931" i="92"/>
  <c r="K3932" i="92"/>
  <c r="K3933" i="92"/>
  <c r="K3934" i="92"/>
  <c r="K3935" i="92"/>
  <c r="K3936" i="92"/>
  <c r="K3937" i="92"/>
  <c r="K3938" i="92"/>
  <c r="K3939" i="92"/>
  <c r="K3940" i="92"/>
  <c r="K3941" i="92"/>
  <c r="K3942" i="92"/>
  <c r="K3943" i="92"/>
  <c r="K3944" i="92"/>
  <c r="K3945" i="92"/>
  <c r="K3946" i="92"/>
  <c r="K3947" i="92"/>
  <c r="K3948" i="92"/>
  <c r="K3949" i="92"/>
  <c r="K3950" i="92"/>
  <c r="K3951" i="92"/>
  <c r="K3952" i="92"/>
  <c r="K3953" i="92"/>
  <c r="K3954" i="92"/>
  <c r="K3955" i="92"/>
  <c r="K3956" i="92"/>
  <c r="K3957" i="92"/>
  <c r="K3958" i="92"/>
  <c r="K3959" i="92"/>
  <c r="K3960" i="92"/>
  <c r="K3961" i="92"/>
  <c r="K3962" i="92"/>
  <c r="K3963" i="92"/>
  <c r="K3964" i="92"/>
  <c r="K3965" i="92"/>
  <c r="K3966" i="92"/>
  <c r="K3967" i="92"/>
  <c r="K3968" i="92"/>
  <c r="K3969" i="92"/>
  <c r="K3970" i="92"/>
  <c r="K3971" i="92"/>
  <c r="K3972" i="92"/>
  <c r="K3973" i="92"/>
  <c r="K3974" i="92"/>
  <c r="K3975" i="92"/>
  <c r="K3976" i="92"/>
  <c r="K3977" i="92"/>
  <c r="K3978" i="92"/>
  <c r="K3979" i="92"/>
  <c r="K3980" i="92"/>
  <c r="K3981" i="92"/>
  <c r="K3982" i="92"/>
  <c r="K3983" i="92"/>
  <c r="K3984" i="92"/>
  <c r="K3985" i="92"/>
  <c r="K3986" i="92"/>
  <c r="K3987" i="92"/>
  <c r="K3988" i="92"/>
  <c r="K3989" i="92"/>
  <c r="K3990" i="92"/>
  <c r="K3991" i="92"/>
  <c r="K3992" i="92"/>
  <c r="K3993" i="92"/>
  <c r="K3994" i="92"/>
  <c r="K3995" i="92"/>
  <c r="K3996" i="92"/>
  <c r="K3997" i="92"/>
  <c r="K3998" i="92"/>
  <c r="K3999" i="92"/>
  <c r="K4000" i="92"/>
  <c r="K4001" i="92"/>
  <c r="K4002" i="92"/>
  <c r="K4003" i="92"/>
  <c r="K4004" i="92"/>
  <c r="K4005" i="92"/>
  <c r="K4006" i="92"/>
  <c r="K4007" i="92"/>
  <c r="K4008" i="92"/>
  <c r="K4009" i="92"/>
  <c r="K4010" i="92"/>
  <c r="K4011" i="92"/>
  <c r="K4012" i="92"/>
  <c r="K4013" i="92"/>
  <c r="K4014" i="92"/>
  <c r="K4015" i="92"/>
  <c r="K4016" i="92"/>
  <c r="K4017" i="92"/>
  <c r="K4018" i="92"/>
  <c r="K4019" i="92"/>
  <c r="K4020" i="92"/>
  <c r="K4021" i="92"/>
  <c r="K4022" i="92"/>
  <c r="K4023" i="92"/>
  <c r="K4024" i="92"/>
  <c r="K4025" i="92"/>
  <c r="K4026" i="92"/>
  <c r="K4027" i="92"/>
  <c r="K4028" i="92"/>
  <c r="K4029" i="92"/>
  <c r="K4030" i="92"/>
  <c r="K4031" i="92"/>
  <c r="K4032" i="92"/>
  <c r="K4033" i="92"/>
  <c r="K4034" i="92"/>
  <c r="K4035" i="92"/>
  <c r="K4036" i="92"/>
  <c r="K4037" i="92"/>
  <c r="K4038" i="92"/>
  <c r="K4039" i="92"/>
  <c r="K4040" i="92"/>
  <c r="K4041" i="92"/>
  <c r="K4042" i="92"/>
  <c r="K4043" i="92"/>
  <c r="K4044" i="92"/>
  <c r="K4045" i="92"/>
  <c r="K4046" i="92"/>
  <c r="K4047" i="92"/>
  <c r="K4048" i="92"/>
  <c r="K4049" i="92"/>
  <c r="K4050" i="92"/>
  <c r="K4051" i="92"/>
  <c r="K4052" i="92"/>
  <c r="K4053" i="92"/>
  <c r="K4054" i="92"/>
  <c r="K4055" i="92"/>
  <c r="K4056" i="92"/>
  <c r="K4057" i="92"/>
  <c r="K4058" i="92"/>
  <c r="K4059" i="92"/>
  <c r="K4060" i="92"/>
  <c r="K4061" i="92"/>
  <c r="K4062" i="92"/>
  <c r="K4063" i="92"/>
  <c r="K4064" i="92"/>
  <c r="K4065" i="92"/>
  <c r="K4066" i="92"/>
  <c r="K4067" i="92"/>
  <c r="K4068" i="92"/>
  <c r="K4069" i="92"/>
  <c r="K4070" i="92"/>
  <c r="K4071" i="92"/>
  <c r="K4072" i="92"/>
  <c r="K4073" i="92"/>
  <c r="K4074" i="92"/>
  <c r="K4075" i="92"/>
  <c r="K4076" i="92"/>
  <c r="K4077" i="92"/>
  <c r="K4078" i="92"/>
  <c r="K4079" i="92"/>
  <c r="K4080" i="92"/>
  <c r="K4081" i="92"/>
  <c r="K4082" i="92"/>
  <c r="K4083" i="92"/>
  <c r="K4084" i="92"/>
  <c r="K4085" i="92"/>
  <c r="K4086" i="92"/>
  <c r="K4087" i="92"/>
  <c r="K4088" i="92"/>
  <c r="K4089" i="92"/>
  <c r="K4090" i="92"/>
  <c r="K4091" i="92"/>
  <c r="K4092" i="92"/>
  <c r="K4093" i="92"/>
  <c r="K4094" i="92"/>
  <c r="K4095" i="92"/>
  <c r="K4096" i="92"/>
  <c r="K4097" i="92"/>
  <c r="K4098" i="92"/>
  <c r="K4099" i="92"/>
  <c r="K4100" i="92"/>
  <c r="K4101" i="92"/>
  <c r="K4102" i="92"/>
  <c r="K4103" i="92"/>
  <c r="K4104" i="92"/>
  <c r="K4105" i="92"/>
  <c r="K4106" i="92"/>
  <c r="K4107" i="92"/>
  <c r="K4108" i="92"/>
  <c r="K4109" i="92"/>
  <c r="K4110" i="92"/>
  <c r="K4111" i="92"/>
  <c r="K4112" i="92"/>
  <c r="K4113" i="92"/>
  <c r="K4114" i="92"/>
  <c r="K4115" i="92"/>
  <c r="K4116" i="92"/>
  <c r="K4117" i="92"/>
  <c r="K4118" i="92"/>
  <c r="K4119" i="92"/>
  <c r="K4120" i="92"/>
  <c r="K4121" i="92"/>
  <c r="K4122" i="92"/>
  <c r="K4123" i="92"/>
  <c r="K4124" i="92"/>
  <c r="K4125" i="92"/>
  <c r="K4126" i="92"/>
  <c r="K4127" i="92"/>
  <c r="K4128" i="92"/>
  <c r="K4129" i="92"/>
  <c r="K4130" i="92"/>
  <c r="K4131" i="92"/>
  <c r="K4132" i="92"/>
  <c r="K4133" i="92"/>
  <c r="K4134" i="92"/>
  <c r="K4135" i="92"/>
  <c r="K4136" i="92"/>
  <c r="O3" i="85"/>
  <c r="S9" i="75"/>
  <c r="S10" i="75"/>
  <c r="S11" i="75"/>
  <c r="O5" i="85"/>
  <c r="S12" i="75"/>
  <c r="S13" i="75"/>
  <c r="S14" i="75"/>
  <c r="O8" i="85"/>
  <c r="S15" i="75"/>
  <c r="O15" i="85"/>
  <c r="S16" i="75"/>
  <c r="O23" i="85"/>
  <c r="S17" i="75"/>
  <c r="O25" i="85"/>
  <c r="S18" i="75"/>
  <c r="O28" i="85"/>
  <c r="S19" i="75"/>
  <c r="O29" i="85"/>
  <c r="S20" i="75"/>
  <c r="O32" i="85"/>
  <c r="S21" i="75"/>
  <c r="S22" i="75"/>
  <c r="S23" i="75"/>
  <c r="S24" i="75"/>
  <c r="O34" i="85"/>
  <c r="S25" i="75"/>
  <c r="O35" i="85"/>
  <c r="S26" i="75"/>
  <c r="S27" i="75"/>
  <c r="S28" i="75"/>
  <c r="S29" i="75"/>
  <c r="S30" i="75"/>
  <c r="S31" i="75"/>
  <c r="O38" i="85"/>
  <c r="S32" i="75"/>
  <c r="S33" i="75"/>
  <c r="S34" i="75"/>
  <c r="O40" i="85"/>
  <c r="S35" i="75"/>
  <c r="S36" i="75"/>
  <c r="O49" i="85"/>
  <c r="S37" i="75"/>
  <c r="S38" i="75"/>
  <c r="O90" i="85"/>
  <c r="S39" i="75"/>
  <c r="O41" i="85"/>
  <c r="S40" i="75"/>
  <c r="O52" i="85"/>
  <c r="S41" i="75"/>
  <c r="O53" i="85"/>
  <c r="S42" i="75"/>
  <c r="O54" i="85"/>
  <c r="S43" i="75"/>
  <c r="O56" i="85"/>
  <c r="S44" i="75"/>
  <c r="O58" i="85"/>
  <c r="S45" i="75"/>
  <c r="O67" i="85"/>
  <c r="S46" i="75"/>
  <c r="S47" i="75"/>
  <c r="O73" i="85"/>
  <c r="S48" i="75"/>
  <c r="O74" i="85"/>
  <c r="S49" i="75"/>
  <c r="O78" i="85"/>
  <c r="S50" i="75"/>
  <c r="O80" i="85"/>
  <c r="S51" i="75"/>
  <c r="S52" i="75"/>
  <c r="S53" i="75"/>
  <c r="O83" i="85"/>
  <c r="S54" i="75"/>
  <c r="O86" i="85"/>
  <c r="S55" i="75"/>
  <c r="S56" i="75"/>
  <c r="S57" i="75"/>
  <c r="O88" i="85"/>
  <c r="S58" i="75"/>
  <c r="O96" i="85"/>
  <c r="S59" i="75"/>
  <c r="S60" i="75"/>
  <c r="S61" i="75"/>
  <c r="O97" i="85"/>
  <c r="S62" i="75"/>
  <c r="O99" i="85"/>
  <c r="S63" i="75"/>
  <c r="S64" i="75"/>
  <c r="S65" i="75"/>
  <c r="S66" i="75"/>
  <c r="O103" i="85"/>
  <c r="S67" i="75"/>
  <c r="S68" i="75"/>
  <c r="O107" i="85"/>
  <c r="S69" i="75"/>
  <c r="O110" i="85"/>
  <c r="S70" i="75"/>
  <c r="S71" i="75"/>
  <c r="S72" i="75"/>
  <c r="S73" i="75"/>
  <c r="O118" i="85"/>
  <c r="S74" i="75"/>
  <c r="O119" i="85"/>
  <c r="S75" i="75"/>
  <c r="S76" i="75"/>
  <c r="S77" i="75"/>
  <c r="O125" i="85"/>
  <c r="S78" i="75"/>
  <c r="O126" i="85"/>
  <c r="S79" i="75"/>
  <c r="S80" i="75"/>
  <c r="S81" i="75"/>
  <c r="O127" i="85"/>
  <c r="S82" i="75"/>
  <c r="S83" i="75"/>
  <c r="S84" i="75"/>
  <c r="S85" i="75"/>
  <c r="S86" i="75"/>
  <c r="O130" i="85"/>
  <c r="S87" i="75"/>
  <c r="S88" i="75"/>
  <c r="S89" i="75"/>
  <c r="O132" i="85"/>
  <c r="S90" i="75"/>
  <c r="O133" i="85"/>
  <c r="S91" i="75"/>
  <c r="O136" i="85"/>
  <c r="S92" i="75"/>
  <c r="O137" i="85"/>
  <c r="S93" i="75"/>
  <c r="S94" i="75"/>
  <c r="S95" i="75"/>
  <c r="O143" i="85"/>
  <c r="S96" i="75"/>
  <c r="O150" i="85"/>
  <c r="S97" i="75"/>
  <c r="O158" i="85"/>
  <c r="S98" i="75"/>
  <c r="O160" i="85"/>
  <c r="S99" i="75"/>
  <c r="O161" i="85"/>
  <c r="S100" i="75"/>
  <c r="O163" i="85"/>
  <c r="S101" i="75"/>
  <c r="S102" i="75"/>
  <c r="S103" i="75"/>
  <c r="S104" i="75"/>
  <c r="O168" i="85"/>
  <c r="S105" i="75"/>
  <c r="O170" i="85"/>
  <c r="S106" i="75"/>
  <c r="S107" i="75"/>
  <c r="S108" i="75"/>
  <c r="O171" i="85"/>
  <c r="S109" i="75"/>
  <c r="O177" i="85"/>
  <c r="S110" i="75"/>
  <c r="O178" i="85"/>
  <c r="S111" i="75"/>
  <c r="S112" i="75"/>
  <c r="S113" i="75"/>
  <c r="S114" i="75"/>
  <c r="O181" i="85"/>
  <c r="S115" i="75"/>
  <c r="S116" i="75"/>
  <c r="S117" i="75"/>
  <c r="S118" i="75"/>
  <c r="O182" i="85"/>
  <c r="S119" i="75"/>
  <c r="O189" i="85"/>
  <c r="S120" i="75"/>
  <c r="O191" i="85"/>
  <c r="S121" i="75"/>
  <c r="S122" i="75"/>
  <c r="S123" i="75"/>
  <c r="O10" i="75"/>
  <c r="O11" i="75"/>
  <c r="O12" i="75"/>
  <c r="O13" i="75"/>
  <c r="O14" i="75"/>
  <c r="O15" i="75"/>
  <c r="O16" i="75"/>
  <c r="O17" i="75"/>
  <c r="O18" i="75"/>
  <c r="O19" i="75"/>
  <c r="O20" i="75"/>
  <c r="O21" i="75"/>
  <c r="O22" i="75"/>
  <c r="O23" i="75"/>
  <c r="O24" i="75"/>
  <c r="O25" i="75"/>
  <c r="O26" i="75"/>
  <c r="O27" i="75"/>
  <c r="O28" i="75"/>
  <c r="O29" i="75"/>
  <c r="O30" i="75"/>
  <c r="O31" i="75"/>
  <c r="O32" i="75"/>
  <c r="O33" i="75"/>
  <c r="O34" i="75"/>
  <c r="O35" i="75"/>
  <c r="O36" i="75"/>
  <c r="O37" i="75"/>
  <c r="O38" i="75"/>
  <c r="O39" i="75"/>
  <c r="O40" i="75"/>
  <c r="O41" i="75"/>
  <c r="O42" i="75"/>
  <c r="O43" i="75"/>
  <c r="O44" i="75"/>
  <c r="O45" i="75"/>
  <c r="O46" i="75"/>
  <c r="O69" i="85"/>
  <c r="O47" i="75"/>
  <c r="O48" i="75"/>
  <c r="O49" i="75"/>
  <c r="O50" i="75"/>
  <c r="O51" i="75"/>
  <c r="O52" i="75"/>
  <c r="O53" i="75"/>
  <c r="O54" i="75"/>
  <c r="O55" i="75"/>
  <c r="O56" i="75"/>
  <c r="O57" i="75"/>
  <c r="O58" i="75"/>
  <c r="O59" i="75"/>
  <c r="O60" i="75"/>
  <c r="O61" i="75"/>
  <c r="O62" i="75"/>
  <c r="O63" i="75"/>
  <c r="O64" i="75"/>
  <c r="O65" i="75"/>
  <c r="O66" i="75"/>
  <c r="O67" i="75"/>
  <c r="O104" i="85"/>
  <c r="O68" i="75"/>
  <c r="O69" i="75"/>
  <c r="O70" i="75"/>
  <c r="O71" i="75"/>
  <c r="O72" i="75"/>
  <c r="O73" i="75"/>
  <c r="O74" i="75"/>
  <c r="O75" i="75"/>
  <c r="O76" i="75"/>
  <c r="O77" i="75"/>
  <c r="O78" i="75"/>
  <c r="O79" i="75"/>
  <c r="O80" i="75"/>
  <c r="O81" i="75"/>
  <c r="O82" i="75"/>
  <c r="O83" i="75"/>
  <c r="O84" i="75"/>
  <c r="O85" i="75"/>
  <c r="O86" i="75"/>
  <c r="O87" i="75"/>
  <c r="O88" i="75"/>
  <c r="O89" i="75"/>
  <c r="O90" i="75"/>
  <c r="O91" i="75"/>
  <c r="O92" i="75"/>
  <c r="O93" i="75"/>
  <c r="O94" i="75"/>
  <c r="O95" i="75"/>
  <c r="O96" i="75"/>
  <c r="O97" i="75"/>
  <c r="O98" i="75"/>
  <c r="O99" i="75"/>
  <c r="O100" i="75"/>
  <c r="O101" i="75"/>
  <c r="O102" i="75"/>
  <c r="O103" i="75"/>
  <c r="O104" i="75"/>
  <c r="O105" i="75"/>
  <c r="O106" i="75"/>
  <c r="O107" i="75"/>
  <c r="O108" i="75"/>
  <c r="O109" i="75"/>
  <c r="O110" i="75"/>
  <c r="O111" i="75"/>
  <c r="O112" i="75"/>
  <c r="O113" i="75"/>
  <c r="O114" i="75"/>
  <c r="O115" i="75"/>
  <c r="O116" i="75"/>
  <c r="O117" i="75"/>
  <c r="O118" i="75"/>
  <c r="O119" i="75"/>
  <c r="O120" i="75"/>
  <c r="O121" i="75"/>
  <c r="O192" i="85"/>
  <c r="O122" i="75"/>
  <c r="O193" i="85"/>
  <c r="O123" i="75"/>
  <c r="O9" i="75"/>
  <c r="J10" i="75"/>
  <c r="B4" i="92"/>
  <c r="B5" i="92"/>
  <c r="B6" i="92"/>
  <c r="B7" i="92"/>
  <c r="B8" i="92"/>
  <c r="B9" i="92"/>
  <c r="B10" i="92"/>
  <c r="B11" i="92"/>
  <c r="B12" i="92"/>
  <c r="B13" i="92"/>
  <c r="B14" i="92"/>
  <c r="B15" i="92"/>
  <c r="B16" i="92"/>
  <c r="B17" i="92"/>
  <c r="B18" i="92"/>
  <c r="B19" i="92"/>
  <c r="B20" i="92"/>
  <c r="B21" i="92"/>
  <c r="B22" i="92"/>
  <c r="B23" i="92"/>
  <c r="B24" i="92"/>
  <c r="B25" i="92"/>
  <c r="B26" i="92"/>
  <c r="B27" i="92"/>
  <c r="B28" i="92"/>
  <c r="B29" i="92"/>
  <c r="B30" i="92"/>
  <c r="B31" i="92"/>
  <c r="B32" i="92"/>
  <c r="B33" i="92"/>
  <c r="B34" i="92"/>
  <c r="B35" i="92"/>
  <c r="B36" i="92"/>
  <c r="B37" i="92"/>
  <c r="B38" i="92"/>
  <c r="B39" i="92"/>
  <c r="B40" i="92"/>
  <c r="B41" i="92"/>
  <c r="B42" i="92"/>
  <c r="B43" i="92"/>
  <c r="B44" i="92"/>
  <c r="B45" i="92"/>
  <c r="B46" i="92"/>
  <c r="B47" i="92"/>
  <c r="B48" i="92"/>
  <c r="B49" i="92"/>
  <c r="B50" i="92"/>
  <c r="B51" i="92"/>
  <c r="B52" i="92"/>
  <c r="B53" i="92"/>
  <c r="B54" i="92"/>
  <c r="B55" i="92"/>
  <c r="B56" i="92"/>
  <c r="B57" i="92"/>
  <c r="B58" i="92"/>
  <c r="B59" i="92"/>
  <c r="B60" i="92"/>
  <c r="B61" i="92"/>
  <c r="B62" i="92"/>
  <c r="B63" i="92"/>
  <c r="B64" i="92"/>
  <c r="B65" i="92"/>
  <c r="B66" i="92"/>
  <c r="B67" i="92"/>
  <c r="B68" i="92"/>
  <c r="B69" i="92"/>
  <c r="B70" i="92"/>
  <c r="B71" i="92"/>
  <c r="B72" i="92"/>
  <c r="B73" i="92"/>
  <c r="B74" i="92"/>
  <c r="B75" i="92"/>
  <c r="B76" i="92"/>
  <c r="B77" i="92"/>
  <c r="B78" i="92"/>
  <c r="B79" i="92"/>
  <c r="B80" i="92"/>
  <c r="B81" i="92"/>
  <c r="B82" i="92"/>
  <c r="B83" i="92"/>
  <c r="B84" i="92"/>
  <c r="B85" i="92"/>
  <c r="B86" i="92"/>
  <c r="B87" i="92"/>
  <c r="B88" i="92"/>
  <c r="B89" i="92"/>
  <c r="B90" i="92"/>
  <c r="B91" i="92"/>
  <c r="B92" i="92"/>
  <c r="B93" i="92"/>
  <c r="B94" i="92"/>
  <c r="B95" i="92"/>
  <c r="B96" i="92"/>
  <c r="B97" i="92"/>
  <c r="B98" i="92"/>
  <c r="B99" i="92"/>
  <c r="B100" i="92"/>
  <c r="B101" i="92"/>
  <c r="B102" i="92"/>
  <c r="B103" i="92"/>
  <c r="B104" i="92"/>
  <c r="B105" i="92"/>
  <c r="B106" i="92"/>
  <c r="B107" i="92"/>
  <c r="B108" i="92"/>
  <c r="B109" i="92"/>
  <c r="B110" i="92"/>
  <c r="B111" i="92"/>
  <c r="B112" i="92"/>
  <c r="B113" i="92"/>
  <c r="B114" i="92"/>
  <c r="B115" i="92"/>
  <c r="B116" i="92"/>
  <c r="B117" i="92"/>
  <c r="B118" i="92"/>
  <c r="B119" i="92"/>
  <c r="B120" i="92"/>
  <c r="B121" i="92"/>
  <c r="B122" i="92"/>
  <c r="B123" i="92"/>
  <c r="B124" i="92"/>
  <c r="B125" i="92"/>
  <c r="B126" i="92"/>
  <c r="B127" i="92"/>
  <c r="B128" i="92"/>
  <c r="B129" i="92"/>
  <c r="B130" i="92"/>
  <c r="B131" i="92"/>
  <c r="B132" i="92"/>
  <c r="B133" i="92"/>
  <c r="B134" i="92"/>
  <c r="B135" i="92"/>
  <c r="B136" i="92"/>
  <c r="B137" i="92"/>
  <c r="B138" i="92"/>
  <c r="B139" i="92"/>
  <c r="B140" i="92"/>
  <c r="B141" i="92"/>
  <c r="B142" i="92"/>
  <c r="B143" i="92"/>
  <c r="B144" i="92"/>
  <c r="B145" i="92"/>
  <c r="B146" i="92"/>
  <c r="B147" i="92"/>
  <c r="B148" i="92"/>
  <c r="B149" i="92"/>
  <c r="B150" i="92"/>
  <c r="B151" i="92"/>
  <c r="B152" i="92"/>
  <c r="B153" i="92"/>
  <c r="B154" i="92"/>
  <c r="B155" i="92"/>
  <c r="B156" i="92"/>
  <c r="B157" i="92"/>
  <c r="B158" i="92"/>
  <c r="B159" i="92"/>
  <c r="B160" i="92"/>
  <c r="B161" i="92"/>
  <c r="B162" i="92"/>
  <c r="B163" i="92"/>
  <c r="B164" i="92"/>
  <c r="B165" i="92"/>
  <c r="B166" i="92"/>
  <c r="B167" i="92"/>
  <c r="B168" i="92"/>
  <c r="B169" i="92"/>
  <c r="B170" i="92"/>
  <c r="B171" i="92"/>
  <c r="B172" i="92"/>
  <c r="B173" i="92"/>
  <c r="B174" i="92"/>
  <c r="B175" i="92"/>
  <c r="B176" i="92"/>
  <c r="B177" i="92"/>
  <c r="B178" i="92"/>
  <c r="B179" i="92"/>
  <c r="B180" i="92"/>
  <c r="B181" i="92"/>
  <c r="B182" i="92"/>
  <c r="B183" i="92"/>
  <c r="B184" i="92"/>
  <c r="B185" i="92"/>
  <c r="B186" i="92"/>
  <c r="B187" i="92"/>
  <c r="B188" i="92"/>
  <c r="B189" i="92"/>
  <c r="B190" i="92"/>
  <c r="B191" i="92"/>
  <c r="B192" i="92"/>
  <c r="B193" i="92"/>
  <c r="B194" i="92"/>
  <c r="B195" i="92"/>
  <c r="B196" i="92"/>
  <c r="B197" i="92"/>
  <c r="B198" i="92"/>
  <c r="B199" i="92"/>
  <c r="B200" i="92"/>
  <c r="B201" i="92"/>
  <c r="B202" i="92"/>
  <c r="B203" i="92"/>
  <c r="B204" i="92"/>
  <c r="B205" i="92"/>
  <c r="B206" i="92"/>
  <c r="B207" i="92"/>
  <c r="B208" i="92"/>
  <c r="B209" i="92"/>
  <c r="B210" i="92"/>
  <c r="B211" i="92"/>
  <c r="B212" i="92"/>
  <c r="B213" i="92"/>
  <c r="B214" i="92"/>
  <c r="B215" i="92"/>
  <c r="B216" i="92"/>
  <c r="B217" i="92"/>
  <c r="B218" i="92"/>
  <c r="B219" i="92"/>
  <c r="B220" i="92"/>
  <c r="B221" i="92"/>
  <c r="B222" i="92"/>
  <c r="B223" i="92"/>
  <c r="B224" i="92"/>
  <c r="B225" i="92"/>
  <c r="B226" i="92"/>
  <c r="B227" i="92"/>
  <c r="B228" i="92"/>
  <c r="B229" i="92"/>
  <c r="B230" i="92"/>
  <c r="B231" i="92"/>
  <c r="B232" i="92"/>
  <c r="B233" i="92"/>
  <c r="B234" i="92"/>
  <c r="B235" i="92"/>
  <c r="B236" i="92"/>
  <c r="B237" i="92"/>
  <c r="B238" i="92"/>
  <c r="B239" i="92"/>
  <c r="B240" i="92"/>
  <c r="B241" i="92"/>
  <c r="B242" i="92"/>
  <c r="B243" i="92"/>
  <c r="B244" i="92"/>
  <c r="B245" i="92"/>
  <c r="B246" i="92"/>
  <c r="B247" i="92"/>
  <c r="B248" i="92"/>
  <c r="B249" i="92"/>
  <c r="B250" i="92"/>
  <c r="B251" i="92"/>
  <c r="B252" i="92"/>
  <c r="B253" i="92"/>
  <c r="B254" i="92"/>
  <c r="B255" i="92"/>
  <c r="B256" i="92"/>
  <c r="B257" i="92"/>
  <c r="B258" i="92"/>
  <c r="B259" i="92"/>
  <c r="B260" i="92"/>
  <c r="B261" i="92"/>
  <c r="B262" i="92"/>
  <c r="B263" i="92"/>
  <c r="B264" i="92"/>
  <c r="B265" i="92"/>
  <c r="B266" i="92"/>
  <c r="B267" i="92"/>
  <c r="B268" i="92"/>
  <c r="B269" i="92"/>
  <c r="B270" i="92"/>
  <c r="B271" i="92"/>
  <c r="B272" i="92"/>
  <c r="B273" i="92"/>
  <c r="B274" i="92"/>
  <c r="B275" i="92"/>
  <c r="B276" i="92"/>
  <c r="B277" i="92"/>
  <c r="B278" i="92"/>
  <c r="B279" i="92"/>
  <c r="B280" i="92"/>
  <c r="B281" i="92"/>
  <c r="B282" i="92"/>
  <c r="B283" i="92"/>
  <c r="B284" i="92"/>
  <c r="B285" i="92"/>
  <c r="B286" i="92"/>
  <c r="B287" i="92"/>
  <c r="B288" i="92"/>
  <c r="B289" i="92"/>
  <c r="B290" i="92"/>
  <c r="B291" i="92"/>
  <c r="B292" i="92"/>
  <c r="B293" i="92"/>
  <c r="B294" i="92"/>
  <c r="B295" i="92"/>
  <c r="B296" i="92"/>
  <c r="B297" i="92"/>
  <c r="B298" i="92"/>
  <c r="B299" i="92"/>
  <c r="B300" i="92"/>
  <c r="B301" i="92"/>
  <c r="B302" i="92"/>
  <c r="B303" i="92"/>
  <c r="B304" i="92"/>
  <c r="B305" i="92"/>
  <c r="B306" i="92"/>
  <c r="B307" i="92"/>
  <c r="B308" i="92"/>
  <c r="B309" i="92"/>
  <c r="B310" i="92"/>
  <c r="B311" i="92"/>
  <c r="B312" i="92"/>
  <c r="B313" i="92"/>
  <c r="B314" i="92"/>
  <c r="B315" i="92"/>
  <c r="B316" i="92"/>
  <c r="B317" i="92"/>
  <c r="B318" i="92"/>
  <c r="B319" i="92"/>
  <c r="B320" i="92"/>
  <c r="B321" i="92"/>
  <c r="B322" i="92"/>
  <c r="B323" i="92"/>
  <c r="B324" i="92"/>
  <c r="B325" i="92"/>
  <c r="B326" i="92"/>
  <c r="B327" i="92"/>
  <c r="B328" i="92"/>
  <c r="B329" i="92"/>
  <c r="B330" i="92"/>
  <c r="B331" i="92"/>
  <c r="B332" i="92"/>
  <c r="B333" i="92"/>
  <c r="B334" i="92"/>
  <c r="B335" i="92"/>
  <c r="B336" i="92"/>
  <c r="B337" i="92"/>
  <c r="B338" i="92"/>
  <c r="B339" i="92"/>
  <c r="B340" i="92"/>
  <c r="B341" i="92"/>
  <c r="B342" i="92"/>
  <c r="B343" i="92"/>
  <c r="B344" i="92"/>
  <c r="B345" i="92"/>
  <c r="B346" i="92"/>
  <c r="B347" i="92"/>
  <c r="B348" i="92"/>
  <c r="B349" i="92"/>
  <c r="B350" i="92"/>
  <c r="B351" i="92"/>
  <c r="B352" i="92"/>
  <c r="B353" i="92"/>
  <c r="B354" i="92"/>
  <c r="B355" i="92"/>
  <c r="B356" i="92"/>
  <c r="B357" i="92"/>
  <c r="B358" i="92"/>
  <c r="B359" i="92"/>
  <c r="B360" i="92"/>
  <c r="B361" i="92"/>
  <c r="B362" i="92"/>
  <c r="B363" i="92"/>
  <c r="B364" i="92"/>
  <c r="B365" i="92"/>
  <c r="B366" i="92"/>
  <c r="B367" i="92"/>
  <c r="B368" i="92"/>
  <c r="B369" i="92"/>
  <c r="B370" i="92"/>
  <c r="B371" i="92"/>
  <c r="B372" i="92"/>
  <c r="B373" i="92"/>
  <c r="B374" i="92"/>
  <c r="B375" i="92"/>
  <c r="B376" i="92"/>
  <c r="B377" i="92"/>
  <c r="B378" i="92"/>
  <c r="B379" i="92"/>
  <c r="B380" i="92"/>
  <c r="B381" i="92"/>
  <c r="B382" i="92"/>
  <c r="B383" i="92"/>
  <c r="B384" i="92"/>
  <c r="B385" i="92"/>
  <c r="B386" i="92"/>
  <c r="B387" i="92"/>
  <c r="B388" i="92"/>
  <c r="B389" i="92"/>
  <c r="B390" i="92"/>
  <c r="B391" i="92"/>
  <c r="B392" i="92"/>
  <c r="B393" i="92"/>
  <c r="B394" i="92"/>
  <c r="B395" i="92"/>
  <c r="B396" i="92"/>
  <c r="B397" i="92"/>
  <c r="B398" i="92"/>
  <c r="B399" i="92"/>
  <c r="B400" i="92"/>
  <c r="B401" i="92"/>
  <c r="B402" i="92"/>
  <c r="B403" i="92"/>
  <c r="B404" i="92"/>
  <c r="B405" i="92"/>
  <c r="B406" i="92"/>
  <c r="B407" i="92"/>
  <c r="B408" i="92"/>
  <c r="B409" i="92"/>
  <c r="B410" i="92"/>
  <c r="B411" i="92"/>
  <c r="B412" i="92"/>
  <c r="B413" i="92"/>
  <c r="B414" i="92"/>
  <c r="B415" i="92"/>
  <c r="B416" i="92"/>
  <c r="B417" i="92"/>
  <c r="B418" i="92"/>
  <c r="B419" i="92"/>
  <c r="B420" i="92"/>
  <c r="B421" i="92"/>
  <c r="B422" i="92"/>
  <c r="B423" i="92"/>
  <c r="B424" i="92"/>
  <c r="B425" i="92"/>
  <c r="B426" i="92"/>
  <c r="B427" i="92"/>
  <c r="B428" i="92"/>
  <c r="B429" i="92"/>
  <c r="B430" i="92"/>
  <c r="B431" i="92"/>
  <c r="B432" i="92"/>
  <c r="B433" i="92"/>
  <c r="B434" i="92"/>
  <c r="B435" i="92"/>
  <c r="B436" i="92"/>
  <c r="B437" i="92"/>
  <c r="B438" i="92"/>
  <c r="B439" i="92"/>
  <c r="B440" i="92"/>
  <c r="B441" i="92"/>
  <c r="B442" i="92"/>
  <c r="B443" i="92"/>
  <c r="B444" i="92"/>
  <c r="B445" i="92"/>
  <c r="B446" i="92"/>
  <c r="B447" i="92"/>
  <c r="B448" i="92"/>
  <c r="B449" i="92"/>
  <c r="B450" i="92"/>
  <c r="B451" i="92"/>
  <c r="B452" i="92"/>
  <c r="B453" i="92"/>
  <c r="B454" i="92"/>
  <c r="B455" i="92"/>
  <c r="B456" i="92"/>
  <c r="B457" i="92"/>
  <c r="B458" i="92"/>
  <c r="B459" i="92"/>
  <c r="B460" i="92"/>
  <c r="B461" i="92"/>
  <c r="B462" i="92"/>
  <c r="B463" i="92"/>
  <c r="B464" i="92"/>
  <c r="B465" i="92"/>
  <c r="B466" i="92"/>
  <c r="B467" i="92"/>
  <c r="B468" i="92"/>
  <c r="B469" i="92"/>
  <c r="B470" i="92"/>
  <c r="B471" i="92"/>
  <c r="B472" i="92"/>
  <c r="B473" i="92"/>
  <c r="B474" i="92"/>
  <c r="B475" i="92"/>
  <c r="B476" i="92"/>
  <c r="B477" i="92"/>
  <c r="B478" i="92"/>
  <c r="B479" i="92"/>
  <c r="B480" i="92"/>
  <c r="B481" i="92"/>
  <c r="B482" i="92"/>
  <c r="B483" i="92"/>
  <c r="B484" i="92"/>
  <c r="B485" i="92"/>
  <c r="B486" i="92"/>
  <c r="B487" i="92"/>
  <c r="B488" i="92"/>
  <c r="B489" i="92"/>
  <c r="B490" i="92"/>
  <c r="B491" i="92"/>
  <c r="B492" i="92"/>
  <c r="B493" i="92"/>
  <c r="B494" i="92"/>
  <c r="B495" i="92"/>
  <c r="B496" i="92"/>
  <c r="B497" i="92"/>
  <c r="B498" i="92"/>
  <c r="B499" i="92"/>
  <c r="B500" i="92"/>
  <c r="B501" i="92"/>
  <c r="B502" i="92"/>
  <c r="B503" i="92"/>
  <c r="B504" i="92"/>
  <c r="B505" i="92"/>
  <c r="B506" i="92"/>
  <c r="B507" i="92"/>
  <c r="B508" i="92"/>
  <c r="B509" i="92"/>
  <c r="B510" i="92"/>
  <c r="B511" i="92"/>
  <c r="B512" i="92"/>
  <c r="B513" i="92"/>
  <c r="B514" i="92"/>
  <c r="B515" i="92"/>
  <c r="B516" i="92"/>
  <c r="B517" i="92"/>
  <c r="B518" i="92"/>
  <c r="B519" i="92"/>
  <c r="B520" i="92"/>
  <c r="B521" i="92"/>
  <c r="B522" i="92"/>
  <c r="B523" i="92"/>
  <c r="B524" i="92"/>
  <c r="B525" i="92"/>
  <c r="B526" i="92"/>
  <c r="B527" i="92"/>
  <c r="B528" i="92"/>
  <c r="B529" i="92"/>
  <c r="B530" i="92"/>
  <c r="B531" i="92"/>
  <c r="B532" i="92"/>
  <c r="B533" i="92"/>
  <c r="B534" i="92"/>
  <c r="B535" i="92"/>
  <c r="B536" i="92"/>
  <c r="B537" i="92"/>
  <c r="B538" i="92"/>
  <c r="B539" i="92"/>
  <c r="B540" i="92"/>
  <c r="B541" i="92"/>
  <c r="B542" i="92"/>
  <c r="B543" i="92"/>
  <c r="B544" i="92"/>
  <c r="B545" i="92"/>
  <c r="B546" i="92"/>
  <c r="B547" i="92"/>
  <c r="B548" i="92"/>
  <c r="B549" i="92"/>
  <c r="B550" i="92"/>
  <c r="B551" i="92"/>
  <c r="B552" i="92"/>
  <c r="B553" i="92"/>
  <c r="B554" i="92"/>
  <c r="B555" i="92"/>
  <c r="B556" i="92"/>
  <c r="B557" i="92"/>
  <c r="B558" i="92"/>
  <c r="B559" i="92"/>
  <c r="B560" i="92"/>
  <c r="B561" i="92"/>
  <c r="B562" i="92"/>
  <c r="B563" i="92"/>
  <c r="B564" i="92"/>
  <c r="B565" i="92"/>
  <c r="B566" i="92"/>
  <c r="B567" i="92"/>
  <c r="B568" i="92"/>
  <c r="B569" i="92"/>
  <c r="B570" i="92"/>
  <c r="B571" i="92"/>
  <c r="B572" i="92"/>
  <c r="B573" i="92"/>
  <c r="B574" i="92"/>
  <c r="B575" i="92"/>
  <c r="B576" i="92"/>
  <c r="B577" i="92"/>
  <c r="B578" i="92"/>
  <c r="B579" i="92"/>
  <c r="B580" i="92"/>
  <c r="B581" i="92"/>
  <c r="B582" i="92"/>
  <c r="B583" i="92"/>
  <c r="B584" i="92"/>
  <c r="B585" i="92"/>
  <c r="B586" i="92"/>
  <c r="B587" i="92"/>
  <c r="B588" i="92"/>
  <c r="B589" i="92"/>
  <c r="B590" i="92"/>
  <c r="B591" i="92"/>
  <c r="B592" i="92"/>
  <c r="B593" i="92"/>
  <c r="B594" i="92"/>
  <c r="B595" i="92"/>
  <c r="B596" i="92"/>
  <c r="B597" i="92"/>
  <c r="B598" i="92"/>
  <c r="B599" i="92"/>
  <c r="B600" i="92"/>
  <c r="B601" i="92"/>
  <c r="B602" i="92"/>
  <c r="B603" i="92"/>
  <c r="B604" i="92"/>
  <c r="B605" i="92"/>
  <c r="B606" i="92"/>
  <c r="B607" i="92"/>
  <c r="B608" i="92"/>
  <c r="B609" i="92"/>
  <c r="B610" i="92"/>
  <c r="B611" i="92"/>
  <c r="B612" i="92"/>
  <c r="B613" i="92"/>
  <c r="B614" i="92"/>
  <c r="B615" i="92"/>
  <c r="B616" i="92"/>
  <c r="B617" i="92"/>
  <c r="B618" i="92"/>
  <c r="B619" i="92"/>
  <c r="B620" i="92"/>
  <c r="B621" i="92"/>
  <c r="B622" i="92"/>
  <c r="B623" i="92"/>
  <c r="B624" i="92"/>
  <c r="B625" i="92"/>
  <c r="B626" i="92"/>
  <c r="B627" i="92"/>
  <c r="B628" i="92"/>
  <c r="B629" i="92"/>
  <c r="B630" i="92"/>
  <c r="B631" i="92"/>
  <c r="B632" i="92"/>
  <c r="B633" i="92"/>
  <c r="B634" i="92"/>
  <c r="B635" i="92"/>
  <c r="B636" i="92"/>
  <c r="B637" i="92"/>
  <c r="B638" i="92"/>
  <c r="B639" i="92"/>
  <c r="B640" i="92"/>
  <c r="B641" i="92"/>
  <c r="B642" i="92"/>
  <c r="B643" i="92"/>
  <c r="B644" i="92"/>
  <c r="B645" i="92"/>
  <c r="B646" i="92"/>
  <c r="B647" i="92"/>
  <c r="B648" i="92"/>
  <c r="B649" i="92"/>
  <c r="B650" i="92"/>
  <c r="B651" i="92"/>
  <c r="B652" i="92"/>
  <c r="B653" i="92"/>
  <c r="B654" i="92"/>
  <c r="B655" i="92"/>
  <c r="B656" i="92"/>
  <c r="B657" i="92"/>
  <c r="B658" i="92"/>
  <c r="B659" i="92"/>
  <c r="B660" i="92"/>
  <c r="B661" i="92"/>
  <c r="B662" i="92"/>
  <c r="B663" i="92"/>
  <c r="B664" i="92"/>
  <c r="B665" i="92"/>
  <c r="B666" i="92"/>
  <c r="B667" i="92"/>
  <c r="B668" i="92"/>
  <c r="B669" i="92"/>
  <c r="B670" i="92"/>
  <c r="B671" i="92"/>
  <c r="B672" i="92"/>
  <c r="B673" i="92"/>
  <c r="B674" i="92"/>
  <c r="B675" i="92"/>
  <c r="B676" i="92"/>
  <c r="B677" i="92"/>
  <c r="B678" i="92"/>
  <c r="B679" i="92"/>
  <c r="B680" i="92"/>
  <c r="B681" i="92"/>
  <c r="B682" i="92"/>
  <c r="B683" i="92"/>
  <c r="B684" i="92"/>
  <c r="B685" i="92"/>
  <c r="B686" i="92"/>
  <c r="B687" i="92"/>
  <c r="B688" i="92"/>
  <c r="B689" i="92"/>
  <c r="B690" i="92"/>
  <c r="B691" i="92"/>
  <c r="B692" i="92"/>
  <c r="B693" i="92"/>
  <c r="B694" i="92"/>
  <c r="B695" i="92"/>
  <c r="B696" i="92"/>
  <c r="B697" i="92"/>
  <c r="B698" i="92"/>
  <c r="B699" i="92"/>
  <c r="B700" i="92"/>
  <c r="B701" i="92"/>
  <c r="B702" i="92"/>
  <c r="B703" i="92"/>
  <c r="B704" i="92"/>
  <c r="B705" i="92"/>
  <c r="B706" i="92"/>
  <c r="B707" i="92"/>
  <c r="B708" i="92"/>
  <c r="B709" i="92"/>
  <c r="B710" i="92"/>
  <c r="B711" i="92"/>
  <c r="B712" i="92"/>
  <c r="B713" i="92"/>
  <c r="B714" i="92"/>
  <c r="B715" i="92"/>
  <c r="B716" i="92"/>
  <c r="B717" i="92"/>
  <c r="B718" i="92"/>
  <c r="B719" i="92"/>
  <c r="B720" i="92"/>
  <c r="B721" i="92"/>
  <c r="B722" i="92"/>
  <c r="B723" i="92"/>
  <c r="B724" i="92"/>
  <c r="B725" i="92"/>
  <c r="B726" i="92"/>
  <c r="B727" i="92"/>
  <c r="B728" i="92"/>
  <c r="B729" i="92"/>
  <c r="B730" i="92"/>
  <c r="B731" i="92"/>
  <c r="B732" i="92"/>
  <c r="B733" i="92"/>
  <c r="B734" i="92"/>
  <c r="B735" i="92"/>
  <c r="B736" i="92"/>
  <c r="B737" i="92"/>
  <c r="B738" i="92"/>
  <c r="B739" i="92"/>
  <c r="B740" i="92"/>
  <c r="B741" i="92"/>
  <c r="B742" i="92"/>
  <c r="B743" i="92"/>
  <c r="B744" i="92"/>
  <c r="B745" i="92"/>
  <c r="B746" i="92"/>
  <c r="B747" i="92"/>
  <c r="B748" i="92"/>
  <c r="B749" i="92"/>
  <c r="B750" i="92"/>
  <c r="B751" i="92"/>
  <c r="B752" i="92"/>
  <c r="B753" i="92"/>
  <c r="B754" i="92"/>
  <c r="B755" i="92"/>
  <c r="B756" i="92"/>
  <c r="B757" i="92"/>
  <c r="B758" i="92"/>
  <c r="B759" i="92"/>
  <c r="B760" i="92"/>
  <c r="B761" i="92"/>
  <c r="B762" i="92"/>
  <c r="B763" i="92"/>
  <c r="B764" i="92"/>
  <c r="B765" i="92"/>
  <c r="B766" i="92"/>
  <c r="B767" i="92"/>
  <c r="B768" i="92"/>
  <c r="B769" i="92"/>
  <c r="B770" i="92"/>
  <c r="B771" i="92"/>
  <c r="B772" i="92"/>
  <c r="B773" i="92"/>
  <c r="B774" i="92"/>
  <c r="B775" i="92"/>
  <c r="B776" i="92"/>
  <c r="B777" i="92"/>
  <c r="B778" i="92"/>
  <c r="B779" i="92"/>
  <c r="B780" i="92"/>
  <c r="B781" i="92"/>
  <c r="B782" i="92"/>
  <c r="B783" i="92"/>
  <c r="B784" i="92"/>
  <c r="B785" i="92"/>
  <c r="B786" i="92"/>
  <c r="B787" i="92"/>
  <c r="B788" i="92"/>
  <c r="B789" i="92"/>
  <c r="B790" i="92"/>
  <c r="B791" i="92"/>
  <c r="B792" i="92"/>
  <c r="B793" i="92"/>
  <c r="B794" i="92"/>
  <c r="B795" i="92"/>
  <c r="B796" i="92"/>
  <c r="B797" i="92"/>
  <c r="B798" i="92"/>
  <c r="B799" i="92"/>
  <c r="B800" i="92"/>
  <c r="B801" i="92"/>
  <c r="B802" i="92"/>
  <c r="B803" i="92"/>
  <c r="B804" i="92"/>
  <c r="B805" i="92"/>
  <c r="B806" i="92"/>
  <c r="B807" i="92"/>
  <c r="B808" i="92"/>
  <c r="B809" i="92"/>
  <c r="B810" i="92"/>
  <c r="B811" i="92"/>
  <c r="B812" i="92"/>
  <c r="B813" i="92"/>
  <c r="B814" i="92"/>
  <c r="B815" i="92"/>
  <c r="B816" i="92"/>
  <c r="B817" i="92"/>
  <c r="B818" i="92"/>
  <c r="B819" i="92"/>
  <c r="B820" i="92"/>
  <c r="B821" i="92"/>
  <c r="B822" i="92"/>
  <c r="B823" i="92"/>
  <c r="B824" i="92"/>
  <c r="B825" i="92"/>
  <c r="B826" i="92"/>
  <c r="B827" i="92"/>
  <c r="B828" i="92"/>
  <c r="B829" i="92"/>
  <c r="B830" i="92"/>
  <c r="B831" i="92"/>
  <c r="B832" i="92"/>
  <c r="B833" i="92"/>
  <c r="B834" i="92"/>
  <c r="B835" i="92"/>
  <c r="B836" i="92"/>
  <c r="B837" i="92"/>
  <c r="B838" i="92"/>
  <c r="B839" i="92"/>
  <c r="B840" i="92"/>
  <c r="B841" i="92"/>
  <c r="B842" i="92"/>
  <c r="B843" i="92"/>
  <c r="B844" i="92"/>
  <c r="B845" i="92"/>
  <c r="B846" i="92"/>
  <c r="B847" i="92"/>
  <c r="B848" i="92"/>
  <c r="B849" i="92"/>
  <c r="B850" i="92"/>
  <c r="B851" i="92"/>
  <c r="B852" i="92"/>
  <c r="B853" i="92"/>
  <c r="B854" i="92"/>
  <c r="B855" i="92"/>
  <c r="B856" i="92"/>
  <c r="B857" i="92"/>
  <c r="B858" i="92"/>
  <c r="B859" i="92"/>
  <c r="B860" i="92"/>
  <c r="B861" i="92"/>
  <c r="B862" i="92"/>
  <c r="B863" i="92"/>
  <c r="B864" i="92"/>
  <c r="B865" i="92"/>
  <c r="B866" i="92"/>
  <c r="B867" i="92"/>
  <c r="B868" i="92"/>
  <c r="B869" i="92"/>
  <c r="B870" i="92"/>
  <c r="B871" i="92"/>
  <c r="B872" i="92"/>
  <c r="B873" i="92"/>
  <c r="B874" i="92"/>
  <c r="B875" i="92"/>
  <c r="B876" i="92"/>
  <c r="B877" i="92"/>
  <c r="B878" i="92"/>
  <c r="B879" i="92"/>
  <c r="B880" i="92"/>
  <c r="B881" i="92"/>
  <c r="B882" i="92"/>
  <c r="B883" i="92"/>
  <c r="B884" i="92"/>
  <c r="B885" i="92"/>
  <c r="B886" i="92"/>
  <c r="B887" i="92"/>
  <c r="B888" i="92"/>
  <c r="B889" i="92"/>
  <c r="B890" i="92"/>
  <c r="B891" i="92"/>
  <c r="B892" i="92"/>
  <c r="B893" i="92"/>
  <c r="B894" i="92"/>
  <c r="B895" i="92"/>
  <c r="B896" i="92"/>
  <c r="B897" i="92"/>
  <c r="B898" i="92"/>
  <c r="B899" i="92"/>
  <c r="B900" i="92"/>
  <c r="B901" i="92"/>
  <c r="B902" i="92"/>
  <c r="B903" i="92"/>
  <c r="B904" i="92"/>
  <c r="B905" i="92"/>
  <c r="B906" i="92"/>
  <c r="B907" i="92"/>
  <c r="B908" i="92"/>
  <c r="B909" i="92"/>
  <c r="B910" i="92"/>
  <c r="B911" i="92"/>
  <c r="B912" i="92"/>
  <c r="B913" i="92"/>
  <c r="B914" i="92"/>
  <c r="B915" i="92"/>
  <c r="B916" i="92"/>
  <c r="B917" i="92"/>
  <c r="B918" i="92"/>
  <c r="B919" i="92"/>
  <c r="B920" i="92"/>
  <c r="B921" i="92"/>
  <c r="B922" i="92"/>
  <c r="B923" i="92"/>
  <c r="B924" i="92"/>
  <c r="B925" i="92"/>
  <c r="B926" i="92"/>
  <c r="B927" i="92"/>
  <c r="B928" i="92"/>
  <c r="B929" i="92"/>
  <c r="B930" i="92"/>
  <c r="B931" i="92"/>
  <c r="B932" i="92"/>
  <c r="B933" i="92"/>
  <c r="B934" i="92"/>
  <c r="B935" i="92"/>
  <c r="B936" i="92"/>
  <c r="B937" i="92"/>
  <c r="B938" i="92"/>
  <c r="B939" i="92"/>
  <c r="B940" i="92"/>
  <c r="B941" i="92"/>
  <c r="B942" i="92"/>
  <c r="B943" i="92"/>
  <c r="B944" i="92"/>
  <c r="B945" i="92"/>
  <c r="B946" i="92"/>
  <c r="B947" i="92"/>
  <c r="B948" i="92"/>
  <c r="B949" i="92"/>
  <c r="B950" i="92"/>
  <c r="B951" i="92"/>
  <c r="B952" i="92"/>
  <c r="B953" i="92"/>
  <c r="B954" i="92"/>
  <c r="B955" i="92"/>
  <c r="B956" i="92"/>
  <c r="B957" i="92"/>
  <c r="B958" i="92"/>
  <c r="B959" i="92"/>
  <c r="B960" i="92"/>
  <c r="B961" i="92"/>
  <c r="B962" i="92"/>
  <c r="B963" i="92"/>
  <c r="B964" i="92"/>
  <c r="B965" i="92"/>
  <c r="B966" i="92"/>
  <c r="B967" i="92"/>
  <c r="B968" i="92"/>
  <c r="B969" i="92"/>
  <c r="B970" i="92"/>
  <c r="B971" i="92"/>
  <c r="B972" i="92"/>
  <c r="B973" i="92"/>
  <c r="B974" i="92"/>
  <c r="B975" i="92"/>
  <c r="B976" i="92"/>
  <c r="B977" i="92"/>
  <c r="B978" i="92"/>
  <c r="B979" i="92"/>
  <c r="B980" i="92"/>
  <c r="B981" i="92"/>
  <c r="B982" i="92"/>
  <c r="B983" i="92"/>
  <c r="B984" i="92"/>
  <c r="B985" i="92"/>
  <c r="B986" i="92"/>
  <c r="B987" i="92"/>
  <c r="B988" i="92"/>
  <c r="B989" i="92"/>
  <c r="B990" i="92"/>
  <c r="B991" i="92"/>
  <c r="B992" i="92"/>
  <c r="B993" i="92"/>
  <c r="B994" i="92"/>
  <c r="B995" i="92"/>
  <c r="B996" i="92"/>
  <c r="B997" i="92"/>
  <c r="B998" i="92"/>
  <c r="B999" i="92"/>
  <c r="B1000" i="92"/>
  <c r="B1001" i="92"/>
  <c r="B1002" i="92"/>
  <c r="B1003" i="92"/>
  <c r="B1004" i="92"/>
  <c r="B1005" i="92"/>
  <c r="B1006" i="92"/>
  <c r="B1007" i="92"/>
  <c r="B1008" i="92"/>
  <c r="B1009" i="92"/>
  <c r="B1010" i="92"/>
  <c r="B1011" i="92"/>
  <c r="B1012" i="92"/>
  <c r="B1013" i="92"/>
  <c r="B1014" i="92"/>
  <c r="B1015" i="92"/>
  <c r="B1016" i="92"/>
  <c r="B1017" i="92"/>
  <c r="B1018" i="92"/>
  <c r="B1019" i="92"/>
  <c r="B1020" i="92"/>
  <c r="B1021" i="92"/>
  <c r="B1022" i="92"/>
  <c r="B1023" i="92"/>
  <c r="B1024" i="92"/>
  <c r="B1025" i="92"/>
  <c r="B1026" i="92"/>
  <c r="B1027" i="92"/>
  <c r="B1028" i="92"/>
  <c r="B1029" i="92"/>
  <c r="B1030" i="92"/>
  <c r="B1031" i="92"/>
  <c r="B1032" i="92"/>
  <c r="B1033" i="92"/>
  <c r="B1034" i="92"/>
  <c r="B1035" i="92"/>
  <c r="B1036" i="92"/>
  <c r="B1037" i="92"/>
  <c r="B1038" i="92"/>
  <c r="B1039" i="92"/>
  <c r="B1040" i="92"/>
  <c r="B1041" i="92"/>
  <c r="B1042" i="92"/>
  <c r="B1043" i="92"/>
  <c r="B1044" i="92"/>
  <c r="B1045" i="92"/>
  <c r="B1046" i="92"/>
  <c r="B1047" i="92"/>
  <c r="B1048" i="92"/>
  <c r="B1049" i="92"/>
  <c r="B1050" i="92"/>
  <c r="B1051" i="92"/>
  <c r="B1052" i="92"/>
  <c r="B1053" i="92"/>
  <c r="B1054" i="92"/>
  <c r="B1055" i="92"/>
  <c r="B1056" i="92"/>
  <c r="B1057" i="92"/>
  <c r="B1058" i="92"/>
  <c r="B1059" i="92"/>
  <c r="B1060" i="92"/>
  <c r="B1061" i="92"/>
  <c r="B1062" i="92"/>
  <c r="B1063" i="92"/>
  <c r="B1064" i="92"/>
  <c r="B1065" i="92"/>
  <c r="B1066" i="92"/>
  <c r="B1067" i="92"/>
  <c r="B1068" i="92"/>
  <c r="B1069" i="92"/>
  <c r="B1070" i="92"/>
  <c r="B1071" i="92"/>
  <c r="B1072" i="92"/>
  <c r="B1073" i="92"/>
  <c r="B1074" i="92"/>
  <c r="B1075" i="92"/>
  <c r="B1076" i="92"/>
  <c r="B1077" i="92"/>
  <c r="B1078" i="92"/>
  <c r="B1079" i="92"/>
  <c r="B1080" i="92"/>
  <c r="B1081" i="92"/>
  <c r="B1082" i="92"/>
  <c r="B1083" i="92"/>
  <c r="B1084" i="92"/>
  <c r="B1085" i="92"/>
  <c r="B1086" i="92"/>
  <c r="B1087" i="92"/>
  <c r="B1088" i="92"/>
  <c r="B1089" i="92"/>
  <c r="B1090" i="92"/>
  <c r="B1091" i="92"/>
  <c r="B1092" i="92"/>
  <c r="B1093" i="92"/>
  <c r="B1094" i="92"/>
  <c r="B1095" i="92"/>
  <c r="B1096" i="92"/>
  <c r="B1097" i="92"/>
  <c r="B1098" i="92"/>
  <c r="B1099" i="92"/>
  <c r="B1100" i="92"/>
  <c r="B1101" i="92"/>
  <c r="B1102" i="92"/>
  <c r="B1103" i="92"/>
  <c r="B1104" i="92"/>
  <c r="B1105" i="92"/>
  <c r="B1106" i="92"/>
  <c r="B1107" i="92"/>
  <c r="B1108" i="92"/>
  <c r="B1109" i="92"/>
  <c r="B1110" i="92"/>
  <c r="B1111" i="92"/>
  <c r="B1112" i="92"/>
  <c r="B1113" i="92"/>
  <c r="B1114" i="92"/>
  <c r="B1115" i="92"/>
  <c r="B1116" i="92"/>
  <c r="B1117" i="92"/>
  <c r="B1118" i="92"/>
  <c r="B1119" i="92"/>
  <c r="B1120" i="92"/>
  <c r="B1121" i="92"/>
  <c r="B1122" i="92"/>
  <c r="B1123" i="92"/>
  <c r="B1124" i="92"/>
  <c r="B1125" i="92"/>
  <c r="B1126" i="92"/>
  <c r="B1127" i="92"/>
  <c r="B1128" i="92"/>
  <c r="B1129" i="92"/>
  <c r="B1130" i="92"/>
  <c r="B1131" i="92"/>
  <c r="B1132" i="92"/>
  <c r="B1133" i="92"/>
  <c r="B1134" i="92"/>
  <c r="B1135" i="92"/>
  <c r="B1136" i="92"/>
  <c r="B1137" i="92"/>
  <c r="B1138" i="92"/>
  <c r="B1139" i="92"/>
  <c r="B1140" i="92"/>
  <c r="B1141" i="92"/>
  <c r="B1142" i="92"/>
  <c r="B1143" i="92"/>
  <c r="B1144" i="92"/>
  <c r="B1145" i="92"/>
  <c r="B1146" i="92"/>
  <c r="B1147" i="92"/>
  <c r="B1148" i="92"/>
  <c r="B1149" i="92"/>
  <c r="B1150" i="92"/>
  <c r="B1151" i="92"/>
  <c r="B1152" i="92"/>
  <c r="B1153" i="92"/>
  <c r="B1154" i="92"/>
  <c r="B1155" i="92"/>
  <c r="B1156" i="92"/>
  <c r="B1157" i="92"/>
  <c r="B1158" i="92"/>
  <c r="B1159" i="92"/>
  <c r="B1160" i="92"/>
  <c r="B1161" i="92"/>
  <c r="B1162" i="92"/>
  <c r="B1163" i="92"/>
  <c r="B1164" i="92"/>
  <c r="B1165" i="92"/>
  <c r="B1166" i="92"/>
  <c r="B1167" i="92"/>
  <c r="B1168" i="92"/>
  <c r="B1169" i="92"/>
  <c r="B1170" i="92"/>
  <c r="B1171" i="92"/>
  <c r="B1172" i="92"/>
  <c r="B1173" i="92"/>
  <c r="B1174" i="92"/>
  <c r="B1175" i="92"/>
  <c r="B1176" i="92"/>
  <c r="B1177" i="92"/>
  <c r="B1178" i="92"/>
  <c r="B1179" i="92"/>
  <c r="B1180" i="92"/>
  <c r="B1181" i="92"/>
  <c r="B1182" i="92"/>
  <c r="B1183" i="92"/>
  <c r="B1184" i="92"/>
  <c r="B1185" i="92"/>
  <c r="B1186" i="92"/>
  <c r="B1187" i="92"/>
  <c r="B1188" i="92"/>
  <c r="B1189" i="92"/>
  <c r="B1190" i="92"/>
  <c r="B1191" i="92"/>
  <c r="B1192" i="92"/>
  <c r="B1193" i="92"/>
  <c r="B1194" i="92"/>
  <c r="B1195" i="92"/>
  <c r="B1196" i="92"/>
  <c r="B1197" i="92"/>
  <c r="B1198" i="92"/>
  <c r="B1199" i="92"/>
  <c r="B1200" i="92"/>
  <c r="B1201" i="92"/>
  <c r="B1202" i="92"/>
  <c r="B1203" i="92"/>
  <c r="B1204" i="92"/>
  <c r="B1205" i="92"/>
  <c r="B1206" i="92"/>
  <c r="B1207" i="92"/>
  <c r="B1208" i="92"/>
  <c r="B1209" i="92"/>
  <c r="B1210" i="92"/>
  <c r="B1211" i="92"/>
  <c r="B1212" i="92"/>
  <c r="B1213" i="92"/>
  <c r="B1214" i="92"/>
  <c r="B1215" i="92"/>
  <c r="B1216" i="92"/>
  <c r="B1217" i="92"/>
  <c r="B1218" i="92"/>
  <c r="B1219" i="92"/>
  <c r="B1220" i="92"/>
  <c r="B1221" i="92"/>
  <c r="B1222" i="92"/>
  <c r="B1223" i="92"/>
  <c r="B1224" i="92"/>
  <c r="B1225" i="92"/>
  <c r="B1226" i="92"/>
  <c r="B1227" i="92"/>
  <c r="B1228" i="92"/>
  <c r="B1229" i="92"/>
  <c r="B1230" i="92"/>
  <c r="B1231" i="92"/>
  <c r="B1232" i="92"/>
  <c r="B1233" i="92"/>
  <c r="B1234" i="92"/>
  <c r="B1235" i="92"/>
  <c r="B1236" i="92"/>
  <c r="B1237" i="92"/>
  <c r="B1238" i="92"/>
  <c r="B1239" i="92"/>
  <c r="B1240" i="92"/>
  <c r="B1241" i="92"/>
  <c r="B1242" i="92"/>
  <c r="B1243" i="92"/>
  <c r="B1244" i="92"/>
  <c r="B1245" i="92"/>
  <c r="B1246" i="92"/>
  <c r="B1247" i="92"/>
  <c r="B1248" i="92"/>
  <c r="B1249" i="92"/>
  <c r="B1250" i="92"/>
  <c r="B1251" i="92"/>
  <c r="B1252" i="92"/>
  <c r="B1253" i="92"/>
  <c r="B1254" i="92"/>
  <c r="B1255" i="92"/>
  <c r="B1256" i="92"/>
  <c r="B1257" i="92"/>
  <c r="B1258" i="92"/>
  <c r="B1259" i="92"/>
  <c r="B1260" i="92"/>
  <c r="B1261" i="92"/>
  <c r="B1262" i="92"/>
  <c r="B1263" i="92"/>
  <c r="B1264" i="92"/>
  <c r="B1265" i="92"/>
  <c r="B1266" i="92"/>
  <c r="B1267" i="92"/>
  <c r="B1268" i="92"/>
  <c r="B1269" i="92"/>
  <c r="B1270" i="92"/>
  <c r="B1271" i="92"/>
  <c r="B1272" i="92"/>
  <c r="B1273" i="92"/>
  <c r="B1274" i="92"/>
  <c r="B1275" i="92"/>
  <c r="B1276" i="92"/>
  <c r="B1277" i="92"/>
  <c r="B1278" i="92"/>
  <c r="B1279" i="92"/>
  <c r="B1280" i="92"/>
  <c r="B1281" i="92"/>
  <c r="B1282" i="92"/>
  <c r="B1283" i="92"/>
  <c r="B1284" i="92"/>
  <c r="B1285" i="92"/>
  <c r="B1286" i="92"/>
  <c r="B1287" i="92"/>
  <c r="B1288" i="92"/>
  <c r="B1289" i="92"/>
  <c r="B1290" i="92"/>
  <c r="B1291" i="92"/>
  <c r="B1292" i="92"/>
  <c r="B1293" i="92"/>
  <c r="B1294" i="92"/>
  <c r="B1295" i="92"/>
  <c r="B1296" i="92"/>
  <c r="B1297" i="92"/>
  <c r="B1298" i="92"/>
  <c r="B1299" i="92"/>
  <c r="B1300" i="92"/>
  <c r="B1301" i="92"/>
  <c r="B1302" i="92"/>
  <c r="B1303" i="92"/>
  <c r="B1304" i="92"/>
  <c r="B1305" i="92"/>
  <c r="B1306" i="92"/>
  <c r="B1307" i="92"/>
  <c r="B1308" i="92"/>
  <c r="B1309" i="92"/>
  <c r="B1310" i="92"/>
  <c r="B1311" i="92"/>
  <c r="B1312" i="92"/>
  <c r="B1313" i="92"/>
  <c r="B1314" i="92"/>
  <c r="B1315" i="92"/>
  <c r="B1316" i="92"/>
  <c r="B1317" i="92"/>
  <c r="B1318" i="92"/>
  <c r="B1319" i="92"/>
  <c r="B1320" i="92"/>
  <c r="B1321" i="92"/>
  <c r="B1322" i="92"/>
  <c r="B1323" i="92"/>
  <c r="B1324" i="92"/>
  <c r="B1325" i="92"/>
  <c r="B1326" i="92"/>
  <c r="B1327" i="92"/>
  <c r="B1328" i="92"/>
  <c r="B1329" i="92"/>
  <c r="B1330" i="92"/>
  <c r="B1331" i="92"/>
  <c r="B1332" i="92"/>
  <c r="B1333" i="92"/>
  <c r="B1334" i="92"/>
  <c r="B1335" i="92"/>
  <c r="B1336" i="92"/>
  <c r="B1337" i="92"/>
  <c r="B1338" i="92"/>
  <c r="B1339" i="92"/>
  <c r="B1340" i="92"/>
  <c r="B1341" i="92"/>
  <c r="B1342" i="92"/>
  <c r="B1343" i="92"/>
  <c r="B1344" i="92"/>
  <c r="B1345" i="92"/>
  <c r="B1346" i="92"/>
  <c r="B1347" i="92"/>
  <c r="B1348" i="92"/>
  <c r="B1349" i="92"/>
  <c r="B1350" i="92"/>
  <c r="B1351" i="92"/>
  <c r="B1352" i="92"/>
  <c r="B1353" i="92"/>
  <c r="B1354" i="92"/>
  <c r="B1355" i="92"/>
  <c r="B1356" i="92"/>
  <c r="B1357" i="92"/>
  <c r="B1358" i="92"/>
  <c r="B1359" i="92"/>
  <c r="B1360" i="92"/>
  <c r="B1361" i="92"/>
  <c r="B1362" i="92"/>
  <c r="B1363" i="92"/>
  <c r="B1364" i="92"/>
  <c r="B1365" i="92"/>
  <c r="B1366" i="92"/>
  <c r="B1367" i="92"/>
  <c r="B1368" i="92"/>
  <c r="B1369" i="92"/>
  <c r="B1370" i="92"/>
  <c r="B1371" i="92"/>
  <c r="B1372" i="92"/>
  <c r="B1373" i="92"/>
  <c r="B1374" i="92"/>
  <c r="B1375" i="92"/>
  <c r="B1376" i="92"/>
  <c r="B1377" i="92"/>
  <c r="B1378" i="92"/>
  <c r="B1379" i="92"/>
  <c r="B1380" i="92"/>
  <c r="B1381" i="92"/>
  <c r="B1382" i="92"/>
  <c r="B1383" i="92"/>
  <c r="B1384" i="92"/>
  <c r="B1385" i="92"/>
  <c r="B1386" i="92"/>
  <c r="B1387" i="92"/>
  <c r="B1388" i="92"/>
  <c r="B1389" i="92"/>
  <c r="B1390" i="92"/>
  <c r="B1391" i="92"/>
  <c r="B1392" i="92"/>
  <c r="B1393" i="92"/>
  <c r="B1394" i="92"/>
  <c r="B1395" i="92"/>
  <c r="B1396" i="92"/>
  <c r="B1397" i="92"/>
  <c r="B1398" i="92"/>
  <c r="B1399" i="92"/>
  <c r="B1400" i="92"/>
  <c r="B1401" i="92"/>
  <c r="B1402" i="92"/>
  <c r="B1403" i="92"/>
  <c r="B1404" i="92"/>
  <c r="B1405" i="92"/>
  <c r="B1406" i="92"/>
  <c r="B1407" i="92"/>
  <c r="B1408" i="92"/>
  <c r="B1409" i="92"/>
  <c r="B1410" i="92"/>
  <c r="B1411" i="92"/>
  <c r="B1412" i="92"/>
  <c r="B1413" i="92"/>
  <c r="B1414" i="92"/>
  <c r="B1415" i="92"/>
  <c r="B1416" i="92"/>
  <c r="B1417" i="92"/>
  <c r="B1418" i="92"/>
  <c r="B1419" i="92"/>
  <c r="B1420" i="92"/>
  <c r="B1421" i="92"/>
  <c r="B1422" i="92"/>
  <c r="B1423" i="92"/>
  <c r="B1424" i="92"/>
  <c r="B1425" i="92"/>
  <c r="B1426" i="92"/>
  <c r="B1427" i="92"/>
  <c r="B1428" i="92"/>
  <c r="B1429" i="92"/>
  <c r="B1430" i="92"/>
  <c r="B1431" i="92"/>
  <c r="B1432" i="92"/>
  <c r="B1433" i="92"/>
  <c r="B1434" i="92"/>
  <c r="B1435" i="92"/>
  <c r="B1436" i="92"/>
  <c r="B1437" i="92"/>
  <c r="B1438" i="92"/>
  <c r="B1439" i="92"/>
  <c r="B1440" i="92"/>
  <c r="B1441" i="92"/>
  <c r="B1442" i="92"/>
  <c r="B1443" i="92"/>
  <c r="B1444" i="92"/>
  <c r="B1445" i="92"/>
  <c r="B1446" i="92"/>
  <c r="B1447" i="92"/>
  <c r="B1448" i="92"/>
  <c r="B1449" i="92"/>
  <c r="B1450" i="92"/>
  <c r="B1451" i="92"/>
  <c r="B1452" i="92"/>
  <c r="B1453" i="92"/>
  <c r="B1454" i="92"/>
  <c r="B1455" i="92"/>
  <c r="B1456" i="92"/>
  <c r="B1457" i="92"/>
  <c r="B1458" i="92"/>
  <c r="B1459" i="92"/>
  <c r="B1460" i="92"/>
  <c r="B1461" i="92"/>
  <c r="B1462" i="92"/>
  <c r="B1463" i="92"/>
  <c r="B1464" i="92"/>
  <c r="B1465" i="92"/>
  <c r="B1466" i="92"/>
  <c r="B1467" i="92"/>
  <c r="B1468" i="92"/>
  <c r="B1469" i="92"/>
  <c r="B1470" i="92"/>
  <c r="B1471" i="92"/>
  <c r="B1472" i="92"/>
  <c r="B1473" i="92"/>
  <c r="B1474" i="92"/>
  <c r="B1475" i="92"/>
  <c r="B1476" i="92"/>
  <c r="B1477" i="92"/>
  <c r="B1478" i="92"/>
  <c r="B1479" i="92"/>
  <c r="B1480" i="92"/>
  <c r="B1481" i="92"/>
  <c r="B1482" i="92"/>
  <c r="B1483" i="92"/>
  <c r="B1484" i="92"/>
  <c r="B1485" i="92"/>
  <c r="B1486" i="92"/>
  <c r="B1487" i="92"/>
  <c r="B1488" i="92"/>
  <c r="B1489" i="92"/>
  <c r="B1490" i="92"/>
  <c r="B1491" i="92"/>
  <c r="B1492" i="92"/>
  <c r="B1493" i="92"/>
  <c r="B1494" i="92"/>
  <c r="B1495" i="92"/>
  <c r="B1496" i="92"/>
  <c r="B1497" i="92"/>
  <c r="B1498" i="92"/>
  <c r="B1499" i="92"/>
  <c r="B1500" i="92"/>
  <c r="B1501" i="92"/>
  <c r="B1502" i="92"/>
  <c r="B1503" i="92"/>
  <c r="B1504" i="92"/>
  <c r="B1505" i="92"/>
  <c r="B1506" i="92"/>
  <c r="B1507" i="92"/>
  <c r="B1508" i="92"/>
  <c r="B1509" i="92"/>
  <c r="B1510" i="92"/>
  <c r="B1511" i="92"/>
  <c r="B1512" i="92"/>
  <c r="B1513" i="92"/>
  <c r="B1514" i="92"/>
  <c r="B1515" i="92"/>
  <c r="B1516" i="92"/>
  <c r="B1517" i="92"/>
  <c r="B1518" i="92"/>
  <c r="B1519" i="92"/>
  <c r="B1520" i="92"/>
  <c r="B1521" i="92"/>
  <c r="B1522" i="92"/>
  <c r="B1523" i="92"/>
  <c r="B1524" i="92"/>
  <c r="B1525" i="92"/>
  <c r="B1526" i="92"/>
  <c r="B1527" i="92"/>
  <c r="B1528" i="92"/>
  <c r="B1529" i="92"/>
  <c r="B1530" i="92"/>
  <c r="B1531" i="92"/>
  <c r="B1532" i="92"/>
  <c r="B1533" i="92"/>
  <c r="B1534" i="92"/>
  <c r="B1535" i="92"/>
  <c r="B1536" i="92"/>
  <c r="B1537" i="92"/>
  <c r="B1538" i="92"/>
  <c r="B1539" i="92"/>
  <c r="B1540" i="92"/>
  <c r="B1541" i="92"/>
  <c r="B1542" i="92"/>
  <c r="B1543" i="92"/>
  <c r="B1544" i="92"/>
  <c r="B1545" i="92"/>
  <c r="B1546" i="92"/>
  <c r="B1547" i="92"/>
  <c r="B1548" i="92"/>
  <c r="B1549" i="92"/>
  <c r="B1550" i="92"/>
  <c r="B1551" i="92"/>
  <c r="B1552" i="92"/>
  <c r="B1553" i="92"/>
  <c r="B1554" i="92"/>
  <c r="B1555" i="92"/>
  <c r="B1556" i="92"/>
  <c r="B1557" i="92"/>
  <c r="B1558" i="92"/>
  <c r="B1559" i="92"/>
  <c r="B1560" i="92"/>
  <c r="B1561" i="92"/>
  <c r="B1562" i="92"/>
  <c r="B1563" i="92"/>
  <c r="B1564" i="92"/>
  <c r="B1565" i="92"/>
  <c r="B1566" i="92"/>
  <c r="B1567" i="92"/>
  <c r="B1568" i="92"/>
  <c r="B1569" i="92"/>
  <c r="B1570" i="92"/>
  <c r="B1571" i="92"/>
  <c r="B1572" i="92"/>
  <c r="B1573" i="92"/>
  <c r="B1574" i="92"/>
  <c r="B1575" i="92"/>
  <c r="B1576" i="92"/>
  <c r="B1577" i="92"/>
  <c r="B1578" i="92"/>
  <c r="B1579" i="92"/>
  <c r="B1580" i="92"/>
  <c r="B1581" i="92"/>
  <c r="B1582" i="92"/>
  <c r="B1583" i="92"/>
  <c r="B1584" i="92"/>
  <c r="B1585" i="92"/>
  <c r="B1586" i="92"/>
  <c r="B1587" i="92"/>
  <c r="B1588" i="92"/>
  <c r="B1589" i="92"/>
  <c r="B1590" i="92"/>
  <c r="B1591" i="92"/>
  <c r="B1592" i="92"/>
  <c r="B1593" i="92"/>
  <c r="B1594" i="92"/>
  <c r="B1595" i="92"/>
  <c r="B1596" i="92"/>
  <c r="B1597" i="92"/>
  <c r="B1598" i="92"/>
  <c r="B1599" i="92"/>
  <c r="B1600" i="92"/>
  <c r="B1601" i="92"/>
  <c r="B1602" i="92"/>
  <c r="B1603" i="92"/>
  <c r="B1604" i="92"/>
  <c r="B1605" i="92"/>
  <c r="B1606" i="92"/>
  <c r="B1607" i="92"/>
  <c r="B1608" i="92"/>
  <c r="B1609" i="92"/>
  <c r="B1610" i="92"/>
  <c r="B1611" i="92"/>
  <c r="B1612" i="92"/>
  <c r="B1613" i="92"/>
  <c r="B1614" i="92"/>
  <c r="B1615" i="92"/>
  <c r="B1616" i="92"/>
  <c r="B1617" i="92"/>
  <c r="B1618" i="92"/>
  <c r="B1619" i="92"/>
  <c r="B1620" i="92"/>
  <c r="B1621" i="92"/>
  <c r="B1622" i="92"/>
  <c r="B1623" i="92"/>
  <c r="B1624" i="92"/>
  <c r="B1625" i="92"/>
  <c r="B1626" i="92"/>
  <c r="B1627" i="92"/>
  <c r="B1628" i="92"/>
  <c r="B1629" i="92"/>
  <c r="B1630" i="92"/>
  <c r="B1631" i="92"/>
  <c r="B1632" i="92"/>
  <c r="B1633" i="92"/>
  <c r="B1634" i="92"/>
  <c r="B1635" i="92"/>
  <c r="B1636" i="92"/>
  <c r="B1637" i="92"/>
  <c r="B1638" i="92"/>
  <c r="B1639" i="92"/>
  <c r="B1640" i="92"/>
  <c r="B1641" i="92"/>
  <c r="B1642" i="92"/>
  <c r="B1643" i="92"/>
  <c r="B1644" i="92"/>
  <c r="B1645" i="92"/>
  <c r="B1646" i="92"/>
  <c r="B1647" i="92"/>
  <c r="B1648" i="92"/>
  <c r="B1649" i="92"/>
  <c r="B1650" i="92"/>
  <c r="B1651" i="92"/>
  <c r="B1652" i="92"/>
  <c r="B1653" i="92"/>
  <c r="B1654" i="92"/>
  <c r="B1655" i="92"/>
  <c r="B1656" i="92"/>
  <c r="B1657" i="92"/>
  <c r="B1658" i="92"/>
  <c r="B1659" i="92"/>
  <c r="B1660" i="92"/>
  <c r="B1661" i="92"/>
  <c r="B1662" i="92"/>
  <c r="B1663" i="92"/>
  <c r="B1664" i="92"/>
  <c r="B1665" i="92"/>
  <c r="B1666" i="92"/>
  <c r="B1667" i="92"/>
  <c r="B1668" i="92"/>
  <c r="B1669" i="92"/>
  <c r="B1670" i="92"/>
  <c r="B1671" i="92"/>
  <c r="B1672" i="92"/>
  <c r="B1673" i="92"/>
  <c r="B1674" i="92"/>
  <c r="B1675" i="92"/>
  <c r="B1676" i="92"/>
  <c r="B1677" i="92"/>
  <c r="B1678" i="92"/>
  <c r="B1679" i="92"/>
  <c r="B1680" i="92"/>
  <c r="B1681" i="92"/>
  <c r="B1682" i="92"/>
  <c r="B1683" i="92"/>
  <c r="B1684" i="92"/>
  <c r="B1685" i="92"/>
  <c r="B1686" i="92"/>
  <c r="B1687" i="92"/>
  <c r="B1688" i="92"/>
  <c r="B1689" i="92"/>
  <c r="B1690" i="92"/>
  <c r="B1691" i="92"/>
  <c r="B1692" i="92"/>
  <c r="B1693" i="92"/>
  <c r="B1694" i="92"/>
  <c r="B1695" i="92"/>
  <c r="B1696" i="92"/>
  <c r="B1697" i="92"/>
  <c r="B1698" i="92"/>
  <c r="B1699" i="92"/>
  <c r="B1700" i="92"/>
  <c r="B1701" i="92"/>
  <c r="B1702" i="92"/>
  <c r="B1703" i="92"/>
  <c r="B1704" i="92"/>
  <c r="B1705" i="92"/>
  <c r="B1706" i="92"/>
  <c r="B1707" i="92"/>
  <c r="B1708" i="92"/>
  <c r="B1709" i="92"/>
  <c r="B1710" i="92"/>
  <c r="B1711" i="92"/>
  <c r="B1712" i="92"/>
  <c r="B1713" i="92"/>
  <c r="B1714" i="92"/>
  <c r="B1715" i="92"/>
  <c r="B1716" i="92"/>
  <c r="B1717" i="92"/>
  <c r="B1718" i="92"/>
  <c r="B1719" i="92"/>
  <c r="B1720" i="92"/>
  <c r="B1721" i="92"/>
  <c r="B1722" i="92"/>
  <c r="B1723" i="92"/>
  <c r="B1724" i="92"/>
  <c r="B1725" i="92"/>
  <c r="B1726" i="92"/>
  <c r="B1727" i="92"/>
  <c r="B1728" i="92"/>
  <c r="B1729" i="92"/>
  <c r="B1730" i="92"/>
  <c r="B1731" i="92"/>
  <c r="B1732" i="92"/>
  <c r="B1733" i="92"/>
  <c r="B1734" i="92"/>
  <c r="B1735" i="92"/>
  <c r="B1736" i="92"/>
  <c r="B1737" i="92"/>
  <c r="B1738" i="92"/>
  <c r="B1739" i="92"/>
  <c r="B1740" i="92"/>
  <c r="B1741" i="92"/>
  <c r="B1742" i="92"/>
  <c r="B1743" i="92"/>
  <c r="B1744" i="92"/>
  <c r="B1745" i="92"/>
  <c r="B1746" i="92"/>
  <c r="B1747" i="92"/>
  <c r="B1748" i="92"/>
  <c r="B1749" i="92"/>
  <c r="B1750" i="92"/>
  <c r="B1751" i="92"/>
  <c r="B1752" i="92"/>
  <c r="B1753" i="92"/>
  <c r="B1754" i="92"/>
  <c r="B1755" i="92"/>
  <c r="B1756" i="92"/>
  <c r="B1757" i="92"/>
  <c r="B1758" i="92"/>
  <c r="B1759" i="92"/>
  <c r="B1760" i="92"/>
  <c r="B1761" i="92"/>
  <c r="B1762" i="92"/>
  <c r="B1763" i="92"/>
  <c r="B1764" i="92"/>
  <c r="B1765" i="92"/>
  <c r="B1766" i="92"/>
  <c r="B1767" i="92"/>
  <c r="B1768" i="92"/>
  <c r="B1769" i="92"/>
  <c r="B1770" i="92"/>
  <c r="B1771" i="92"/>
  <c r="B1772" i="92"/>
  <c r="B1773" i="92"/>
  <c r="B1774" i="92"/>
  <c r="B1775" i="92"/>
  <c r="B1776" i="92"/>
  <c r="B1777" i="92"/>
  <c r="B1778" i="92"/>
  <c r="B1779" i="92"/>
  <c r="B1780" i="92"/>
  <c r="B1781" i="92"/>
  <c r="B1782" i="92"/>
  <c r="B1783" i="92"/>
  <c r="B1784" i="92"/>
  <c r="B1785" i="92"/>
  <c r="B1786" i="92"/>
  <c r="B1787" i="92"/>
  <c r="B1788" i="92"/>
  <c r="B1789" i="92"/>
  <c r="B1790" i="92"/>
  <c r="B1791" i="92"/>
  <c r="B1792" i="92"/>
  <c r="B1793" i="92"/>
  <c r="B1794" i="92"/>
  <c r="B1795" i="92"/>
  <c r="B1796" i="92"/>
  <c r="B1797" i="92"/>
  <c r="B1798" i="92"/>
  <c r="B1799" i="92"/>
  <c r="B1800" i="92"/>
  <c r="B1801" i="92"/>
  <c r="B1802" i="92"/>
  <c r="B1803" i="92"/>
  <c r="B1804" i="92"/>
  <c r="B1805" i="92"/>
  <c r="B1806" i="92"/>
  <c r="B1807" i="92"/>
  <c r="B1808" i="92"/>
  <c r="B1809" i="92"/>
  <c r="B1810" i="92"/>
  <c r="B1811" i="92"/>
  <c r="B1812" i="92"/>
  <c r="B1813" i="92"/>
  <c r="B1814" i="92"/>
  <c r="B1815" i="92"/>
  <c r="B1816" i="92"/>
  <c r="B1817" i="92"/>
  <c r="B1818" i="92"/>
  <c r="B1819" i="92"/>
  <c r="B1820" i="92"/>
  <c r="B1821" i="92"/>
  <c r="B1822" i="92"/>
  <c r="B1823" i="92"/>
  <c r="B1824" i="92"/>
  <c r="B1825" i="92"/>
  <c r="B1826" i="92"/>
  <c r="B1827" i="92"/>
  <c r="B1828" i="92"/>
  <c r="B1829" i="92"/>
  <c r="B1830" i="92"/>
  <c r="B1831" i="92"/>
  <c r="B1832" i="92"/>
  <c r="B1833" i="92"/>
  <c r="B1834" i="92"/>
  <c r="B1835" i="92"/>
  <c r="B1836" i="92"/>
  <c r="B1837" i="92"/>
  <c r="B1838" i="92"/>
  <c r="B1839" i="92"/>
  <c r="B1840" i="92"/>
  <c r="B1841" i="92"/>
  <c r="B1842" i="92"/>
  <c r="B1843" i="92"/>
  <c r="B1844" i="92"/>
  <c r="B1845" i="92"/>
  <c r="B1846" i="92"/>
  <c r="B1847" i="92"/>
  <c r="B1848" i="92"/>
  <c r="B1849" i="92"/>
  <c r="B1850" i="92"/>
  <c r="B1851" i="92"/>
  <c r="B1852" i="92"/>
  <c r="B1853" i="92"/>
  <c r="B1854" i="92"/>
  <c r="B1855" i="92"/>
  <c r="B1856" i="92"/>
  <c r="B1857" i="92"/>
  <c r="B1858" i="92"/>
  <c r="B1859" i="92"/>
  <c r="B1860" i="92"/>
  <c r="B1861" i="92"/>
  <c r="B1862" i="92"/>
  <c r="B1863" i="92"/>
  <c r="B1864" i="92"/>
  <c r="B1865" i="92"/>
  <c r="B1866" i="92"/>
  <c r="B1867" i="92"/>
  <c r="B1868" i="92"/>
  <c r="B1869" i="92"/>
  <c r="B1870" i="92"/>
  <c r="B1871" i="92"/>
  <c r="B1872" i="92"/>
  <c r="B1873" i="92"/>
  <c r="B1874" i="92"/>
  <c r="B1875" i="92"/>
  <c r="B1876" i="92"/>
  <c r="B1877" i="92"/>
  <c r="B1878" i="92"/>
  <c r="B1879" i="92"/>
  <c r="B1880" i="92"/>
  <c r="B1881" i="92"/>
  <c r="B1882" i="92"/>
  <c r="B1883" i="92"/>
  <c r="B1884" i="92"/>
  <c r="B1885" i="92"/>
  <c r="B1886" i="92"/>
  <c r="B1887" i="92"/>
  <c r="B1888" i="92"/>
  <c r="B1889" i="92"/>
  <c r="B1890" i="92"/>
  <c r="B1891" i="92"/>
  <c r="B1892" i="92"/>
  <c r="B1893" i="92"/>
  <c r="B1894" i="92"/>
  <c r="B1895" i="92"/>
  <c r="B1896" i="92"/>
  <c r="B1897" i="92"/>
  <c r="B1898" i="92"/>
  <c r="B1899" i="92"/>
  <c r="B1900" i="92"/>
  <c r="B1901" i="92"/>
  <c r="B1902" i="92"/>
  <c r="B1903" i="92"/>
  <c r="B1904" i="92"/>
  <c r="B1905" i="92"/>
  <c r="B1906" i="92"/>
  <c r="B1907" i="92"/>
  <c r="B1908" i="92"/>
  <c r="B1909" i="92"/>
  <c r="B1910" i="92"/>
  <c r="B1911" i="92"/>
  <c r="B1912" i="92"/>
  <c r="B1913" i="92"/>
  <c r="B1914" i="92"/>
  <c r="B1915" i="92"/>
  <c r="B1916" i="92"/>
  <c r="B1917" i="92"/>
  <c r="B1918" i="92"/>
  <c r="B1919" i="92"/>
  <c r="B1920" i="92"/>
  <c r="B1921" i="92"/>
  <c r="B1922" i="92"/>
  <c r="B1923" i="92"/>
  <c r="B1924" i="92"/>
  <c r="B1925" i="92"/>
  <c r="B1926" i="92"/>
  <c r="B1927" i="92"/>
  <c r="B1928" i="92"/>
  <c r="B1929" i="92"/>
  <c r="B1930" i="92"/>
  <c r="B1931" i="92"/>
  <c r="B1932" i="92"/>
  <c r="B1933" i="92"/>
  <c r="B1934" i="92"/>
  <c r="B1935" i="92"/>
  <c r="B1936" i="92"/>
  <c r="B1937" i="92"/>
  <c r="B1938" i="92"/>
  <c r="B1939" i="92"/>
  <c r="B1940" i="92"/>
  <c r="B1941" i="92"/>
  <c r="B1942" i="92"/>
  <c r="B1943" i="92"/>
  <c r="B1944" i="92"/>
  <c r="B1945" i="92"/>
  <c r="B1946" i="92"/>
  <c r="B1947" i="92"/>
  <c r="B1948" i="92"/>
  <c r="B1949" i="92"/>
  <c r="B1950" i="92"/>
  <c r="B1951" i="92"/>
  <c r="B1952" i="92"/>
  <c r="B1953" i="92"/>
  <c r="B1954" i="92"/>
  <c r="B1955" i="92"/>
  <c r="B1956" i="92"/>
  <c r="B1957" i="92"/>
  <c r="B1958" i="92"/>
  <c r="B1959" i="92"/>
  <c r="B1960" i="92"/>
  <c r="B1961" i="92"/>
  <c r="B1962" i="92"/>
  <c r="B1963" i="92"/>
  <c r="B1964" i="92"/>
  <c r="B1965" i="92"/>
  <c r="B1966" i="92"/>
  <c r="B1967" i="92"/>
  <c r="B1968" i="92"/>
  <c r="B1969" i="92"/>
  <c r="B1970" i="92"/>
  <c r="B1971" i="92"/>
  <c r="B1972" i="92"/>
  <c r="B1973" i="92"/>
  <c r="B1974" i="92"/>
  <c r="B1975" i="92"/>
  <c r="B1976" i="92"/>
  <c r="B1977" i="92"/>
  <c r="B1978" i="92"/>
  <c r="B1979" i="92"/>
  <c r="B1980" i="92"/>
  <c r="B1981" i="92"/>
  <c r="B1982" i="92"/>
  <c r="B1983" i="92"/>
  <c r="B1984" i="92"/>
  <c r="B1985" i="92"/>
  <c r="B1986" i="92"/>
  <c r="B1987" i="92"/>
  <c r="B1988" i="92"/>
  <c r="B1989" i="92"/>
  <c r="B1990" i="92"/>
  <c r="B1991" i="92"/>
  <c r="B1992" i="92"/>
  <c r="B1993" i="92"/>
  <c r="B1994" i="92"/>
  <c r="B1995" i="92"/>
  <c r="B1996" i="92"/>
  <c r="B1997" i="92"/>
  <c r="B1998" i="92"/>
  <c r="B1999" i="92"/>
  <c r="B2000" i="92"/>
  <c r="B2001" i="92"/>
  <c r="B2002" i="92"/>
  <c r="B2003" i="92"/>
  <c r="B2004" i="92"/>
  <c r="B2005" i="92"/>
  <c r="B2006" i="92"/>
  <c r="B2007" i="92"/>
  <c r="B2008" i="92"/>
  <c r="B2009" i="92"/>
  <c r="B2010" i="92"/>
  <c r="B2011" i="92"/>
  <c r="B2012" i="92"/>
  <c r="B2013" i="92"/>
  <c r="B2014" i="92"/>
  <c r="B2015" i="92"/>
  <c r="B2016" i="92"/>
  <c r="B2017" i="92"/>
  <c r="B2018" i="92"/>
  <c r="B2019" i="92"/>
  <c r="B2020" i="92"/>
  <c r="B2021" i="92"/>
  <c r="B2022" i="92"/>
  <c r="B2023" i="92"/>
  <c r="B2024" i="92"/>
  <c r="B2025" i="92"/>
  <c r="B2026" i="92"/>
  <c r="B2027" i="92"/>
  <c r="B2028" i="92"/>
  <c r="B2029" i="92"/>
  <c r="B2030" i="92"/>
  <c r="B2031" i="92"/>
  <c r="B2032" i="92"/>
  <c r="B2033" i="92"/>
  <c r="B2034" i="92"/>
  <c r="B2035" i="92"/>
  <c r="B2036" i="92"/>
  <c r="B2037" i="92"/>
  <c r="B2038" i="92"/>
  <c r="B2039" i="92"/>
  <c r="B2040" i="92"/>
  <c r="B2041" i="92"/>
  <c r="B2042" i="92"/>
  <c r="B2043" i="92"/>
  <c r="B2044" i="92"/>
  <c r="B2045" i="92"/>
  <c r="B2046" i="92"/>
  <c r="B2047" i="92"/>
  <c r="B2048" i="92"/>
  <c r="B2049" i="92"/>
  <c r="B2050" i="92"/>
  <c r="B2051" i="92"/>
  <c r="B2052" i="92"/>
  <c r="B2053" i="92"/>
  <c r="B2054" i="92"/>
  <c r="B2055" i="92"/>
  <c r="B2056" i="92"/>
  <c r="B2057" i="92"/>
  <c r="B2058" i="92"/>
  <c r="B2059" i="92"/>
  <c r="B2060" i="92"/>
  <c r="B2061" i="92"/>
  <c r="B2062" i="92"/>
  <c r="B2063" i="92"/>
  <c r="B2064" i="92"/>
  <c r="B2065" i="92"/>
  <c r="B2066" i="92"/>
  <c r="B2067" i="92"/>
  <c r="B2068" i="92"/>
  <c r="B2069" i="92"/>
  <c r="B2070" i="92"/>
  <c r="B2071" i="92"/>
  <c r="B2072" i="92"/>
  <c r="B2073" i="92"/>
  <c r="B2074" i="92"/>
  <c r="B2075" i="92"/>
  <c r="B2076" i="92"/>
  <c r="B2077" i="92"/>
  <c r="B2078" i="92"/>
  <c r="B2079" i="92"/>
  <c r="B2080" i="92"/>
  <c r="B2081" i="92"/>
  <c r="B2082" i="92"/>
  <c r="B2083" i="92"/>
  <c r="B2084" i="92"/>
  <c r="B2085" i="92"/>
  <c r="B2086" i="92"/>
  <c r="B2087" i="92"/>
  <c r="B2088" i="92"/>
  <c r="B2089" i="92"/>
  <c r="B2090" i="92"/>
  <c r="B2091" i="92"/>
  <c r="B2092" i="92"/>
  <c r="B2093" i="92"/>
  <c r="B2094" i="92"/>
  <c r="B2095" i="92"/>
  <c r="B2096" i="92"/>
  <c r="B2097" i="92"/>
  <c r="B2098" i="92"/>
  <c r="B2099" i="92"/>
  <c r="B2100" i="92"/>
  <c r="B2101" i="92"/>
  <c r="B2102" i="92"/>
  <c r="B2103" i="92"/>
  <c r="B2104" i="92"/>
  <c r="B2105" i="92"/>
  <c r="B2106" i="92"/>
  <c r="B2107" i="92"/>
  <c r="B2108" i="92"/>
  <c r="B2109" i="92"/>
  <c r="B2110" i="92"/>
  <c r="B2111" i="92"/>
  <c r="B2112" i="92"/>
  <c r="B2113" i="92"/>
  <c r="B2114" i="92"/>
  <c r="B2115" i="92"/>
  <c r="B2116" i="92"/>
  <c r="B2117" i="92"/>
  <c r="B2118" i="92"/>
  <c r="B2119" i="92"/>
  <c r="B2120" i="92"/>
  <c r="B2121" i="92"/>
  <c r="B2122" i="92"/>
  <c r="B2123" i="92"/>
  <c r="B2124" i="92"/>
  <c r="B2125" i="92"/>
  <c r="B2126" i="92"/>
  <c r="B2127" i="92"/>
  <c r="B2128" i="92"/>
  <c r="B2129" i="92"/>
  <c r="B2130" i="92"/>
  <c r="B2131" i="92"/>
  <c r="B2132" i="92"/>
  <c r="B2133" i="92"/>
  <c r="B2134" i="92"/>
  <c r="B2135" i="92"/>
  <c r="B2136" i="92"/>
  <c r="B2137" i="92"/>
  <c r="B2138" i="92"/>
  <c r="B2139" i="92"/>
  <c r="B2140" i="92"/>
  <c r="B2141" i="92"/>
  <c r="B2142" i="92"/>
  <c r="B2143" i="92"/>
  <c r="B2144" i="92"/>
  <c r="B2145" i="92"/>
  <c r="B2146" i="92"/>
  <c r="B2147" i="92"/>
  <c r="B2148" i="92"/>
  <c r="B2149" i="92"/>
  <c r="B2150" i="92"/>
  <c r="B2151" i="92"/>
  <c r="B2152" i="92"/>
  <c r="B2153" i="92"/>
  <c r="B2154" i="92"/>
  <c r="B2155" i="92"/>
  <c r="B2156" i="92"/>
  <c r="B2157" i="92"/>
  <c r="B2158" i="92"/>
  <c r="B2159" i="92"/>
  <c r="B2160" i="92"/>
  <c r="B2161" i="92"/>
  <c r="B2162" i="92"/>
  <c r="B2163" i="92"/>
  <c r="B2164" i="92"/>
  <c r="B2165" i="92"/>
  <c r="B2166" i="92"/>
  <c r="B2167" i="92"/>
  <c r="B2168" i="92"/>
  <c r="B2169" i="92"/>
  <c r="B2170" i="92"/>
  <c r="B2171" i="92"/>
  <c r="B2172" i="92"/>
  <c r="B2173" i="92"/>
  <c r="B2174" i="92"/>
  <c r="B2175" i="92"/>
  <c r="B2176" i="92"/>
  <c r="B2177" i="92"/>
  <c r="B2178" i="92"/>
  <c r="B2179" i="92"/>
  <c r="B2180" i="92"/>
  <c r="B2181" i="92"/>
  <c r="B2182" i="92"/>
  <c r="B2183" i="92"/>
  <c r="B2184" i="92"/>
  <c r="B2185" i="92"/>
  <c r="B2186" i="92"/>
  <c r="B2187" i="92"/>
  <c r="B2188" i="92"/>
  <c r="B2189" i="92"/>
  <c r="B2190" i="92"/>
  <c r="B2191" i="92"/>
  <c r="B2192" i="92"/>
  <c r="B2193" i="92"/>
  <c r="B2194" i="92"/>
  <c r="B2195" i="92"/>
  <c r="B2196" i="92"/>
  <c r="B2197" i="92"/>
  <c r="B2198" i="92"/>
  <c r="B2199" i="92"/>
  <c r="B2200" i="92"/>
  <c r="B2201" i="92"/>
  <c r="B2202" i="92"/>
  <c r="B2203" i="92"/>
  <c r="B2204" i="92"/>
  <c r="B2205" i="92"/>
  <c r="B2206" i="92"/>
  <c r="B2207" i="92"/>
  <c r="B2208" i="92"/>
  <c r="B2209" i="92"/>
  <c r="B2210" i="92"/>
  <c r="B2211" i="92"/>
  <c r="B2212" i="92"/>
  <c r="B2213" i="92"/>
  <c r="B2214" i="92"/>
  <c r="B2215" i="92"/>
  <c r="B2216" i="92"/>
  <c r="B2217" i="92"/>
  <c r="B2218" i="92"/>
  <c r="B2219" i="92"/>
  <c r="B2220" i="92"/>
  <c r="B2221" i="92"/>
  <c r="B2222" i="92"/>
  <c r="B2223" i="92"/>
  <c r="B2224" i="92"/>
  <c r="B2225" i="92"/>
  <c r="B2226" i="92"/>
  <c r="B2227" i="92"/>
  <c r="B2228" i="92"/>
  <c r="B2229" i="92"/>
  <c r="B2230" i="92"/>
  <c r="B2231" i="92"/>
  <c r="B2232" i="92"/>
  <c r="B2233" i="92"/>
  <c r="B2234" i="92"/>
  <c r="B2235" i="92"/>
  <c r="B2236" i="92"/>
  <c r="B2237" i="92"/>
  <c r="B2238" i="92"/>
  <c r="B2239" i="92"/>
  <c r="B2240" i="92"/>
  <c r="B2241" i="92"/>
  <c r="B2242" i="92"/>
  <c r="B2243" i="92"/>
  <c r="B2244" i="92"/>
  <c r="B2245" i="92"/>
  <c r="B2246" i="92"/>
  <c r="B2247" i="92"/>
  <c r="B2248" i="92"/>
  <c r="B2249" i="92"/>
  <c r="B2250" i="92"/>
  <c r="B2251" i="92"/>
  <c r="B2252" i="92"/>
  <c r="B2253" i="92"/>
  <c r="B2254" i="92"/>
  <c r="B2255" i="92"/>
  <c r="B2256" i="92"/>
  <c r="B2257" i="92"/>
  <c r="B2258" i="92"/>
  <c r="B2259" i="92"/>
  <c r="B2260" i="92"/>
  <c r="B2261" i="92"/>
  <c r="B2262" i="92"/>
  <c r="B2263" i="92"/>
  <c r="B2264" i="92"/>
  <c r="B2265" i="92"/>
  <c r="B2266" i="92"/>
  <c r="B2267" i="92"/>
  <c r="B2268" i="92"/>
  <c r="B2269" i="92"/>
  <c r="B2270" i="92"/>
  <c r="B2271" i="92"/>
  <c r="B2272" i="92"/>
  <c r="B2273" i="92"/>
  <c r="B2274" i="92"/>
  <c r="B2275" i="92"/>
  <c r="B2276" i="92"/>
  <c r="B2277" i="92"/>
  <c r="B2278" i="92"/>
  <c r="B2279" i="92"/>
  <c r="B2280" i="92"/>
  <c r="B2281" i="92"/>
  <c r="B2282" i="92"/>
  <c r="B2283" i="92"/>
  <c r="B2284" i="92"/>
  <c r="B2285" i="92"/>
  <c r="B2286" i="92"/>
  <c r="B2287" i="92"/>
  <c r="B2288" i="92"/>
  <c r="B2289" i="92"/>
  <c r="B2290" i="92"/>
  <c r="B2291" i="92"/>
  <c r="B2292" i="92"/>
  <c r="B2293" i="92"/>
  <c r="B2294" i="92"/>
  <c r="B2295" i="92"/>
  <c r="B2296" i="92"/>
  <c r="B2297" i="92"/>
  <c r="B2298" i="92"/>
  <c r="B2299" i="92"/>
  <c r="B2300" i="92"/>
  <c r="B2301" i="92"/>
  <c r="B2302" i="92"/>
  <c r="B2303" i="92"/>
  <c r="B2304" i="92"/>
  <c r="B2305" i="92"/>
  <c r="B2306" i="92"/>
  <c r="B2307" i="92"/>
  <c r="B2308" i="92"/>
  <c r="B2309" i="92"/>
  <c r="B2310" i="92"/>
  <c r="B2311" i="92"/>
  <c r="B2312" i="92"/>
  <c r="B2313" i="92"/>
  <c r="B2314" i="92"/>
  <c r="B2315" i="92"/>
  <c r="B2316" i="92"/>
  <c r="B2317" i="92"/>
  <c r="B2318" i="92"/>
  <c r="B2319" i="92"/>
  <c r="B2320" i="92"/>
  <c r="B2321" i="92"/>
  <c r="B2322" i="92"/>
  <c r="B2323" i="92"/>
  <c r="B2324" i="92"/>
  <c r="B2325" i="92"/>
  <c r="B2326" i="92"/>
  <c r="B2327" i="92"/>
  <c r="B2328" i="92"/>
  <c r="B2329" i="92"/>
  <c r="B2330" i="92"/>
  <c r="B2331" i="92"/>
  <c r="B2332" i="92"/>
  <c r="B2333" i="92"/>
  <c r="B2334" i="92"/>
  <c r="B2335" i="92"/>
  <c r="B2336" i="92"/>
  <c r="B2337" i="92"/>
  <c r="B2338" i="92"/>
  <c r="B2339" i="92"/>
  <c r="B2340" i="92"/>
  <c r="B2341" i="92"/>
  <c r="B2342" i="92"/>
  <c r="B2343" i="92"/>
  <c r="B2344" i="92"/>
  <c r="B2345" i="92"/>
  <c r="B2346" i="92"/>
  <c r="B2347" i="92"/>
  <c r="B2348" i="92"/>
  <c r="B2349" i="92"/>
  <c r="B2350" i="92"/>
  <c r="B2351" i="92"/>
  <c r="B2352" i="92"/>
  <c r="B2353" i="92"/>
  <c r="B2354" i="92"/>
  <c r="B2355" i="92"/>
  <c r="B2356" i="92"/>
  <c r="B2357" i="92"/>
  <c r="B2358" i="92"/>
  <c r="B2359" i="92"/>
  <c r="B2360" i="92"/>
  <c r="B2361" i="92"/>
  <c r="B2362" i="92"/>
  <c r="B2363" i="92"/>
  <c r="B2364" i="92"/>
  <c r="B2365" i="92"/>
  <c r="B2366" i="92"/>
  <c r="B2367" i="92"/>
  <c r="B2368" i="92"/>
  <c r="B2369" i="92"/>
  <c r="B2370" i="92"/>
  <c r="B2371" i="92"/>
  <c r="B2372" i="92"/>
  <c r="B2373" i="92"/>
  <c r="B2374" i="92"/>
  <c r="B2375" i="92"/>
  <c r="B2376" i="92"/>
  <c r="B2377" i="92"/>
  <c r="B2378" i="92"/>
  <c r="B2379" i="92"/>
  <c r="B2380" i="92"/>
  <c r="B2381" i="92"/>
  <c r="B2382" i="92"/>
  <c r="B2383" i="92"/>
  <c r="B2384" i="92"/>
  <c r="B2385" i="92"/>
  <c r="B2386" i="92"/>
  <c r="B2387" i="92"/>
  <c r="B2388" i="92"/>
  <c r="B2389" i="92"/>
  <c r="B2390" i="92"/>
  <c r="B2391" i="92"/>
  <c r="B2392" i="92"/>
  <c r="B2393" i="92"/>
  <c r="B2394" i="92"/>
  <c r="B2395" i="92"/>
  <c r="B2396" i="92"/>
  <c r="B2397" i="92"/>
  <c r="B2398" i="92"/>
  <c r="B2399" i="92"/>
  <c r="B2400" i="92"/>
  <c r="B2401" i="92"/>
  <c r="B2402" i="92"/>
  <c r="B2403" i="92"/>
  <c r="B2404" i="92"/>
  <c r="B2405" i="92"/>
  <c r="B2406" i="92"/>
  <c r="B2407" i="92"/>
  <c r="B2408" i="92"/>
  <c r="B2409" i="92"/>
  <c r="B2410" i="92"/>
  <c r="B2411" i="92"/>
  <c r="B2412" i="92"/>
  <c r="B2413" i="92"/>
  <c r="B2414" i="92"/>
  <c r="B2415" i="92"/>
  <c r="B2416" i="92"/>
  <c r="B2417" i="92"/>
  <c r="B2418" i="92"/>
  <c r="B2419" i="92"/>
  <c r="B2420" i="92"/>
  <c r="B2421" i="92"/>
  <c r="B2422" i="92"/>
  <c r="B2423" i="92"/>
  <c r="B2424" i="92"/>
  <c r="B2425" i="92"/>
  <c r="B2426" i="92"/>
  <c r="B2427" i="92"/>
  <c r="B2428" i="92"/>
  <c r="B2429" i="92"/>
  <c r="B2430" i="92"/>
  <c r="B2431" i="92"/>
  <c r="B2432" i="92"/>
  <c r="B2433" i="92"/>
  <c r="B2434" i="92"/>
  <c r="B2435" i="92"/>
  <c r="B2436" i="92"/>
  <c r="B2437" i="92"/>
  <c r="B2438" i="92"/>
  <c r="B2439" i="92"/>
  <c r="B2440" i="92"/>
  <c r="B2441" i="92"/>
  <c r="B2442" i="92"/>
  <c r="B2443" i="92"/>
  <c r="B2444" i="92"/>
  <c r="B2445" i="92"/>
  <c r="B2446" i="92"/>
  <c r="B2447" i="92"/>
  <c r="B2448" i="92"/>
  <c r="B2449" i="92"/>
  <c r="B2450" i="92"/>
  <c r="B2451" i="92"/>
  <c r="B2452" i="92"/>
  <c r="B2453" i="92"/>
  <c r="B2454" i="92"/>
  <c r="B2455" i="92"/>
  <c r="B2456" i="92"/>
  <c r="B2457" i="92"/>
  <c r="B2458" i="92"/>
  <c r="B2459" i="92"/>
  <c r="B2460" i="92"/>
  <c r="B2461" i="92"/>
  <c r="B2462" i="92"/>
  <c r="B2463" i="92"/>
  <c r="B2464" i="92"/>
  <c r="B2465" i="92"/>
  <c r="B2466" i="92"/>
  <c r="B2467" i="92"/>
  <c r="B2468" i="92"/>
  <c r="B2469" i="92"/>
  <c r="B2470" i="92"/>
  <c r="B2471" i="92"/>
  <c r="B2472" i="92"/>
  <c r="B2473" i="92"/>
  <c r="B2474" i="92"/>
  <c r="B2475" i="92"/>
  <c r="B2476" i="92"/>
  <c r="B2477" i="92"/>
  <c r="B2478" i="92"/>
  <c r="B2479" i="92"/>
  <c r="B2480" i="92"/>
  <c r="B2481" i="92"/>
  <c r="B2482" i="92"/>
  <c r="B2483" i="92"/>
  <c r="B2484" i="92"/>
  <c r="B2485" i="92"/>
  <c r="B2486" i="92"/>
  <c r="B2487" i="92"/>
  <c r="B2488" i="92"/>
  <c r="B2489" i="92"/>
  <c r="B2490" i="92"/>
  <c r="B2491" i="92"/>
  <c r="B2492" i="92"/>
  <c r="B2493" i="92"/>
  <c r="B2494" i="92"/>
  <c r="B2495" i="92"/>
  <c r="B2496" i="92"/>
  <c r="B2497" i="92"/>
  <c r="B2498" i="92"/>
  <c r="B2499" i="92"/>
  <c r="B2500" i="92"/>
  <c r="B2501" i="92"/>
  <c r="B2502" i="92"/>
  <c r="B2503" i="92"/>
  <c r="B2504" i="92"/>
  <c r="B2505" i="92"/>
  <c r="B2506" i="92"/>
  <c r="B2507" i="92"/>
  <c r="B2508" i="92"/>
  <c r="B2509" i="92"/>
  <c r="B2510" i="92"/>
  <c r="B2511" i="92"/>
  <c r="B2512" i="92"/>
  <c r="B2513" i="92"/>
  <c r="B2514" i="92"/>
  <c r="B2515" i="92"/>
  <c r="B2516" i="92"/>
  <c r="B2517" i="92"/>
  <c r="B2518" i="92"/>
  <c r="B2519" i="92"/>
  <c r="B2520" i="92"/>
  <c r="B2521" i="92"/>
  <c r="B2522" i="92"/>
  <c r="B2523" i="92"/>
  <c r="B2524" i="92"/>
  <c r="B2525" i="92"/>
  <c r="B2526" i="92"/>
  <c r="B2527" i="92"/>
  <c r="B2528" i="92"/>
  <c r="B2529" i="92"/>
  <c r="B2530" i="92"/>
  <c r="B2531" i="92"/>
  <c r="B2532" i="92"/>
  <c r="B2533" i="92"/>
  <c r="B2534" i="92"/>
  <c r="B2535" i="92"/>
  <c r="B2536" i="92"/>
  <c r="B2537" i="92"/>
  <c r="B2538" i="92"/>
  <c r="B2539" i="92"/>
  <c r="B2540" i="92"/>
  <c r="B2541" i="92"/>
  <c r="B2542" i="92"/>
  <c r="B2543" i="92"/>
  <c r="B2544" i="92"/>
  <c r="B2545" i="92"/>
  <c r="B2546" i="92"/>
  <c r="B2547" i="92"/>
  <c r="B2548" i="92"/>
  <c r="B2549" i="92"/>
  <c r="B2550" i="92"/>
  <c r="B2551" i="92"/>
  <c r="B2552" i="92"/>
  <c r="B2553" i="92"/>
  <c r="B2554" i="92"/>
  <c r="B2555" i="92"/>
  <c r="B2556" i="92"/>
  <c r="B2557" i="92"/>
  <c r="B2558" i="92"/>
  <c r="B2559" i="92"/>
  <c r="B2560" i="92"/>
  <c r="B2561" i="92"/>
  <c r="B2562" i="92"/>
  <c r="B2563" i="92"/>
  <c r="B2564" i="92"/>
  <c r="B2565" i="92"/>
  <c r="B2566" i="92"/>
  <c r="B2567" i="92"/>
  <c r="B2568" i="92"/>
  <c r="B2569" i="92"/>
  <c r="B2570" i="92"/>
  <c r="B2571" i="92"/>
  <c r="B2572" i="92"/>
  <c r="B2573" i="92"/>
  <c r="B2574" i="92"/>
  <c r="B2575" i="92"/>
  <c r="B2576" i="92"/>
  <c r="B2577" i="92"/>
  <c r="B2578" i="92"/>
  <c r="B2579" i="92"/>
  <c r="B2580" i="92"/>
  <c r="B2581" i="92"/>
  <c r="B2582" i="92"/>
  <c r="B2583" i="92"/>
  <c r="B2584" i="92"/>
  <c r="B2585" i="92"/>
  <c r="B2586" i="92"/>
  <c r="B2587" i="92"/>
  <c r="B2588" i="92"/>
  <c r="B2589" i="92"/>
  <c r="B2590" i="92"/>
  <c r="B2591" i="92"/>
  <c r="B2592" i="92"/>
  <c r="B2593" i="92"/>
  <c r="B2594" i="92"/>
  <c r="B2595" i="92"/>
  <c r="B2596" i="92"/>
  <c r="B2597" i="92"/>
  <c r="B2598" i="92"/>
  <c r="B2599" i="92"/>
  <c r="B2600" i="92"/>
  <c r="B2601" i="92"/>
  <c r="B2602" i="92"/>
  <c r="B2603" i="92"/>
  <c r="B2604" i="92"/>
  <c r="B2605" i="92"/>
  <c r="B2606" i="92"/>
  <c r="B2607" i="92"/>
  <c r="B2608" i="92"/>
  <c r="B2609" i="92"/>
  <c r="B2610" i="92"/>
  <c r="B2611" i="92"/>
  <c r="B2612" i="92"/>
  <c r="B2613" i="92"/>
  <c r="B2614" i="92"/>
  <c r="B2615" i="92"/>
  <c r="B2616" i="92"/>
  <c r="B2617" i="92"/>
  <c r="B2618" i="92"/>
  <c r="B2619" i="92"/>
  <c r="B2620" i="92"/>
  <c r="B2621" i="92"/>
  <c r="B2622" i="92"/>
  <c r="B2623" i="92"/>
  <c r="B2624" i="92"/>
  <c r="B2625" i="92"/>
  <c r="B2626" i="92"/>
  <c r="B2627" i="92"/>
  <c r="B2628" i="92"/>
  <c r="B2629" i="92"/>
  <c r="B2630" i="92"/>
  <c r="B2631" i="92"/>
  <c r="B2632" i="92"/>
  <c r="B2633" i="92"/>
  <c r="B2634" i="92"/>
  <c r="B2635" i="92"/>
  <c r="B2636" i="92"/>
  <c r="B2637" i="92"/>
  <c r="B2638" i="92"/>
  <c r="B2639" i="92"/>
  <c r="B2640" i="92"/>
  <c r="B2641" i="92"/>
  <c r="B2642" i="92"/>
  <c r="B2643" i="92"/>
  <c r="B2644" i="92"/>
  <c r="B2645" i="92"/>
  <c r="B2646" i="92"/>
  <c r="B2647" i="92"/>
  <c r="B2648" i="92"/>
  <c r="B2649" i="92"/>
  <c r="B2650" i="92"/>
  <c r="B2651" i="92"/>
  <c r="B2652" i="92"/>
  <c r="B2653" i="92"/>
  <c r="B2654" i="92"/>
  <c r="B2655" i="92"/>
  <c r="B2656" i="92"/>
  <c r="B2657" i="92"/>
  <c r="B2658" i="92"/>
  <c r="B2659" i="92"/>
  <c r="B2660" i="92"/>
  <c r="B2661" i="92"/>
  <c r="B2662" i="92"/>
  <c r="B2663" i="92"/>
  <c r="B2664" i="92"/>
  <c r="B2665" i="92"/>
  <c r="B2666" i="92"/>
  <c r="B2667" i="92"/>
  <c r="B2668" i="92"/>
  <c r="B2669" i="92"/>
  <c r="B2670" i="92"/>
  <c r="B2671" i="92"/>
  <c r="B2672" i="92"/>
  <c r="B2673" i="92"/>
  <c r="B2674" i="92"/>
  <c r="B2675" i="92"/>
  <c r="B2676" i="92"/>
  <c r="B2677" i="92"/>
  <c r="B2678" i="92"/>
  <c r="B2679" i="92"/>
  <c r="B2680" i="92"/>
  <c r="B2681" i="92"/>
  <c r="B2682" i="92"/>
  <c r="B2683" i="92"/>
  <c r="B2684" i="92"/>
  <c r="B2685" i="92"/>
  <c r="B2686" i="92"/>
  <c r="B2687" i="92"/>
  <c r="B2688" i="92"/>
  <c r="B2689" i="92"/>
  <c r="B2690" i="92"/>
  <c r="B2691" i="92"/>
  <c r="B2692" i="92"/>
  <c r="B2693" i="92"/>
  <c r="B2694" i="92"/>
  <c r="B2695" i="92"/>
  <c r="B2696" i="92"/>
  <c r="B2697" i="92"/>
  <c r="B2698" i="92"/>
  <c r="B2699" i="92"/>
  <c r="B2700" i="92"/>
  <c r="B2701" i="92"/>
  <c r="B2702" i="92"/>
  <c r="B2703" i="92"/>
  <c r="B2704" i="92"/>
  <c r="B2705" i="92"/>
  <c r="B2706" i="92"/>
  <c r="B2707" i="92"/>
  <c r="B2708" i="92"/>
  <c r="B2709" i="92"/>
  <c r="B2710" i="92"/>
  <c r="B2711" i="92"/>
  <c r="B2712" i="92"/>
  <c r="B2713" i="92"/>
  <c r="B2714" i="92"/>
  <c r="B2715" i="92"/>
  <c r="B2716" i="92"/>
  <c r="B2717" i="92"/>
  <c r="B2718" i="92"/>
  <c r="B2719" i="92"/>
  <c r="B2720" i="92"/>
  <c r="B2721" i="92"/>
  <c r="B2722" i="92"/>
  <c r="B2723" i="92"/>
  <c r="B2724" i="92"/>
  <c r="B2725" i="92"/>
  <c r="B2726" i="92"/>
  <c r="B2727" i="92"/>
  <c r="B2728" i="92"/>
  <c r="B2729" i="92"/>
  <c r="B2730" i="92"/>
  <c r="B2731" i="92"/>
  <c r="B2732" i="92"/>
  <c r="B2733" i="92"/>
  <c r="B2734" i="92"/>
  <c r="B2735" i="92"/>
  <c r="B2736" i="92"/>
  <c r="B2737" i="92"/>
  <c r="B2738" i="92"/>
  <c r="B2739" i="92"/>
  <c r="B2740" i="92"/>
  <c r="B2741" i="92"/>
  <c r="B2742" i="92"/>
  <c r="B2743" i="92"/>
  <c r="B2744" i="92"/>
  <c r="B2745" i="92"/>
  <c r="B2746" i="92"/>
  <c r="B2747" i="92"/>
  <c r="B2748" i="92"/>
  <c r="B2749" i="92"/>
  <c r="B2750" i="92"/>
  <c r="B2751" i="92"/>
  <c r="B2752" i="92"/>
  <c r="B2753" i="92"/>
  <c r="B2754" i="92"/>
  <c r="B2755" i="92"/>
  <c r="B2756" i="92"/>
  <c r="B2757" i="92"/>
  <c r="B2758" i="92"/>
  <c r="B2759" i="92"/>
  <c r="B2760" i="92"/>
  <c r="B2761" i="92"/>
  <c r="B2762" i="92"/>
  <c r="B2763" i="92"/>
  <c r="B2764" i="92"/>
  <c r="B2765" i="92"/>
  <c r="B2766" i="92"/>
  <c r="B2767" i="92"/>
  <c r="B2768" i="92"/>
  <c r="B2769" i="92"/>
  <c r="B2770" i="92"/>
  <c r="B2771" i="92"/>
  <c r="B2772" i="92"/>
  <c r="B2773" i="92"/>
  <c r="B2774" i="92"/>
  <c r="B2775" i="92"/>
  <c r="B2776" i="92"/>
  <c r="B2777" i="92"/>
  <c r="B2778" i="92"/>
  <c r="B2779" i="92"/>
  <c r="B2780" i="92"/>
  <c r="B2781" i="92"/>
  <c r="B2782" i="92"/>
  <c r="B2783" i="92"/>
  <c r="B2784" i="92"/>
  <c r="B2785" i="92"/>
  <c r="B2786" i="92"/>
  <c r="B2787" i="92"/>
  <c r="B2788" i="92"/>
  <c r="B2789" i="92"/>
  <c r="B2790" i="92"/>
  <c r="B2791" i="92"/>
  <c r="B2792" i="92"/>
  <c r="B2793" i="92"/>
  <c r="B2794" i="92"/>
  <c r="B2795" i="92"/>
  <c r="B2796" i="92"/>
  <c r="B2797" i="92"/>
  <c r="B2798" i="92"/>
  <c r="B2799" i="92"/>
  <c r="B2800" i="92"/>
  <c r="B2801" i="92"/>
  <c r="B2802" i="92"/>
  <c r="B2803" i="92"/>
  <c r="B2804" i="92"/>
  <c r="B2805" i="92"/>
  <c r="B2806" i="92"/>
  <c r="B2807" i="92"/>
  <c r="B2808" i="92"/>
  <c r="B2809" i="92"/>
  <c r="B2810" i="92"/>
  <c r="B2811" i="92"/>
  <c r="B2812" i="92"/>
  <c r="B2813" i="92"/>
  <c r="B2814" i="92"/>
  <c r="B2815" i="92"/>
  <c r="B2816" i="92"/>
  <c r="B2817" i="92"/>
  <c r="B2818" i="92"/>
  <c r="B2819" i="92"/>
  <c r="B2820" i="92"/>
  <c r="B2821" i="92"/>
  <c r="B2822" i="92"/>
  <c r="B2823" i="92"/>
  <c r="B2824" i="92"/>
  <c r="B2825" i="92"/>
  <c r="B2826" i="92"/>
  <c r="B2827" i="92"/>
  <c r="B2828" i="92"/>
  <c r="B2829" i="92"/>
  <c r="B2830" i="92"/>
  <c r="B2831" i="92"/>
  <c r="B2832" i="92"/>
  <c r="B2833" i="92"/>
  <c r="B2834" i="92"/>
  <c r="B2835" i="92"/>
  <c r="B2836" i="92"/>
  <c r="B2837" i="92"/>
  <c r="B2838" i="92"/>
  <c r="B2839" i="92"/>
  <c r="B2840" i="92"/>
  <c r="B2841" i="92"/>
  <c r="B2842" i="92"/>
  <c r="B2843" i="92"/>
  <c r="B2844" i="92"/>
  <c r="B2845" i="92"/>
  <c r="B2846" i="92"/>
  <c r="B2847" i="92"/>
  <c r="B2848" i="92"/>
  <c r="B2849" i="92"/>
  <c r="B2850" i="92"/>
  <c r="B2851" i="92"/>
  <c r="B2852" i="92"/>
  <c r="B2853" i="92"/>
  <c r="B2854" i="92"/>
  <c r="B2855" i="92"/>
  <c r="B2856" i="92"/>
  <c r="B2857" i="92"/>
  <c r="B2858" i="92"/>
  <c r="B2859" i="92"/>
  <c r="B2860" i="92"/>
  <c r="B2861" i="92"/>
  <c r="B2862" i="92"/>
  <c r="B2863" i="92"/>
  <c r="B2864" i="92"/>
  <c r="B2865" i="92"/>
  <c r="B2866" i="92"/>
  <c r="B2867" i="92"/>
  <c r="B2868" i="92"/>
  <c r="B2869" i="92"/>
  <c r="B2870" i="92"/>
  <c r="B2871" i="92"/>
  <c r="B2872" i="92"/>
  <c r="B2873" i="92"/>
  <c r="B2874" i="92"/>
  <c r="B2875" i="92"/>
  <c r="B2876" i="92"/>
  <c r="B2877" i="92"/>
  <c r="B2878" i="92"/>
  <c r="B2879" i="92"/>
  <c r="B2880" i="92"/>
  <c r="B2881" i="92"/>
  <c r="B2882" i="92"/>
  <c r="B2883" i="92"/>
  <c r="B2884" i="92"/>
  <c r="B2885" i="92"/>
  <c r="B2886" i="92"/>
  <c r="B2887" i="92"/>
  <c r="B2888" i="92"/>
  <c r="B2889" i="92"/>
  <c r="B2890" i="92"/>
  <c r="B2891" i="92"/>
  <c r="B2892" i="92"/>
  <c r="B2893" i="92"/>
  <c r="B2894" i="92"/>
  <c r="B2895" i="92"/>
  <c r="B2896" i="92"/>
  <c r="B2897" i="92"/>
  <c r="B2898" i="92"/>
  <c r="B2899" i="92"/>
  <c r="B2900" i="92"/>
  <c r="B2901" i="92"/>
  <c r="B2902" i="92"/>
  <c r="B2903" i="92"/>
  <c r="B2904" i="92"/>
  <c r="B2905" i="92"/>
  <c r="B2906" i="92"/>
  <c r="B2907" i="92"/>
  <c r="B2908" i="92"/>
  <c r="B2909" i="92"/>
  <c r="B2910" i="92"/>
  <c r="B2911" i="92"/>
  <c r="B2912" i="92"/>
  <c r="B2913" i="92"/>
  <c r="B2914" i="92"/>
  <c r="B2915" i="92"/>
  <c r="B2916" i="92"/>
  <c r="B2917" i="92"/>
  <c r="B2918" i="92"/>
  <c r="B2919" i="92"/>
  <c r="B2920" i="92"/>
  <c r="B2921" i="92"/>
  <c r="B2922" i="92"/>
  <c r="B2923" i="92"/>
  <c r="B2924" i="92"/>
  <c r="B2925" i="92"/>
  <c r="B2926" i="92"/>
  <c r="B2927" i="92"/>
  <c r="B2928" i="92"/>
  <c r="B2929" i="92"/>
  <c r="B2930" i="92"/>
  <c r="B2931" i="92"/>
  <c r="B2932" i="92"/>
  <c r="B2933" i="92"/>
  <c r="B2934" i="92"/>
  <c r="B2935" i="92"/>
  <c r="B2936" i="92"/>
  <c r="B2937" i="92"/>
  <c r="B2938" i="92"/>
  <c r="B2939" i="92"/>
  <c r="B2940" i="92"/>
  <c r="B2941" i="92"/>
  <c r="B2942" i="92"/>
  <c r="B2943" i="92"/>
  <c r="B2944" i="92"/>
  <c r="B2945" i="92"/>
  <c r="B2946" i="92"/>
  <c r="B2947" i="92"/>
  <c r="B2948" i="92"/>
  <c r="B2949" i="92"/>
  <c r="B2950" i="92"/>
  <c r="B2951" i="92"/>
  <c r="B2952" i="92"/>
  <c r="B2953" i="92"/>
  <c r="B2954" i="92"/>
  <c r="B2955" i="92"/>
  <c r="B2956" i="92"/>
  <c r="B2957" i="92"/>
  <c r="B2958" i="92"/>
  <c r="B2959" i="92"/>
  <c r="B2960" i="92"/>
  <c r="B2961" i="92"/>
  <c r="B2962" i="92"/>
  <c r="B2963" i="92"/>
  <c r="B2964" i="92"/>
  <c r="B2965" i="92"/>
  <c r="B2966" i="92"/>
  <c r="B2967" i="92"/>
  <c r="B2968" i="92"/>
  <c r="B2969" i="92"/>
  <c r="B2970" i="92"/>
  <c r="B2971" i="92"/>
  <c r="B2972" i="92"/>
  <c r="B2973" i="92"/>
  <c r="B2974" i="92"/>
  <c r="B2975" i="92"/>
  <c r="B2976" i="92"/>
  <c r="B2977" i="92"/>
  <c r="B2978" i="92"/>
  <c r="B2979" i="92"/>
  <c r="B2980" i="92"/>
  <c r="B2981" i="92"/>
  <c r="B2982" i="92"/>
  <c r="B2983" i="92"/>
  <c r="B2984" i="92"/>
  <c r="B2985" i="92"/>
  <c r="B2986" i="92"/>
  <c r="B2987" i="92"/>
  <c r="B2988" i="92"/>
  <c r="B2989" i="92"/>
  <c r="B2990" i="92"/>
  <c r="B2991" i="92"/>
  <c r="B2992" i="92"/>
  <c r="B2993" i="92"/>
  <c r="B2994" i="92"/>
  <c r="B2995" i="92"/>
  <c r="B2996" i="92"/>
  <c r="B2997" i="92"/>
  <c r="B2998" i="92"/>
  <c r="B2999" i="92"/>
  <c r="B3000" i="92"/>
  <c r="B3001" i="92"/>
  <c r="B3002" i="92"/>
  <c r="B3003" i="92"/>
  <c r="B3004" i="92"/>
  <c r="B3005" i="92"/>
  <c r="B3006" i="92"/>
  <c r="B3007" i="92"/>
  <c r="B3008" i="92"/>
  <c r="B3009" i="92"/>
  <c r="B3010" i="92"/>
  <c r="B3011" i="92"/>
  <c r="B3012" i="92"/>
  <c r="B3013" i="92"/>
  <c r="B3014" i="92"/>
  <c r="B3015" i="92"/>
  <c r="B3016" i="92"/>
  <c r="B3017" i="92"/>
  <c r="B3018" i="92"/>
  <c r="B3019" i="92"/>
  <c r="B3020" i="92"/>
  <c r="B3021" i="92"/>
  <c r="B3022" i="92"/>
  <c r="B3023" i="92"/>
  <c r="B3024" i="92"/>
  <c r="B3025" i="92"/>
  <c r="B3026" i="92"/>
  <c r="B3027" i="92"/>
  <c r="B3028" i="92"/>
  <c r="B3029" i="92"/>
  <c r="B3030" i="92"/>
  <c r="B3031" i="92"/>
  <c r="B3032" i="92"/>
  <c r="B3033" i="92"/>
  <c r="B3034" i="92"/>
  <c r="B3035" i="92"/>
  <c r="B3036" i="92"/>
  <c r="B3037" i="92"/>
  <c r="B3038" i="92"/>
  <c r="B3039" i="92"/>
  <c r="B3040" i="92"/>
  <c r="B3041" i="92"/>
  <c r="B3042" i="92"/>
  <c r="B3043" i="92"/>
  <c r="B3044" i="92"/>
  <c r="B3045" i="92"/>
  <c r="B3046" i="92"/>
  <c r="B3047" i="92"/>
  <c r="B3048" i="92"/>
  <c r="B3049" i="92"/>
  <c r="B3050" i="92"/>
  <c r="B3051" i="92"/>
  <c r="B3052" i="92"/>
  <c r="B3053" i="92"/>
  <c r="B3054" i="92"/>
  <c r="B3055" i="92"/>
  <c r="B3056" i="92"/>
  <c r="B3057" i="92"/>
  <c r="B3058" i="92"/>
  <c r="B3059" i="92"/>
  <c r="B3060" i="92"/>
  <c r="B3061" i="92"/>
  <c r="B3062" i="92"/>
  <c r="B3063" i="92"/>
  <c r="B3064" i="92"/>
  <c r="B3065" i="92"/>
  <c r="B3066" i="92"/>
  <c r="B3067" i="92"/>
  <c r="B3068" i="92"/>
  <c r="B3069" i="92"/>
  <c r="B3070" i="92"/>
  <c r="B3071" i="92"/>
  <c r="B3072" i="92"/>
  <c r="B3073" i="92"/>
  <c r="B3074" i="92"/>
  <c r="B3075" i="92"/>
  <c r="B3076" i="92"/>
  <c r="B3077" i="92"/>
  <c r="B3078" i="92"/>
  <c r="B3079" i="92"/>
  <c r="B3080" i="92"/>
  <c r="B3081" i="92"/>
  <c r="B3082" i="92"/>
  <c r="B3083" i="92"/>
  <c r="B3084" i="92"/>
  <c r="B3085" i="92"/>
  <c r="B3086" i="92"/>
  <c r="B3087" i="92"/>
  <c r="B3088" i="92"/>
  <c r="B3089" i="92"/>
  <c r="B3090" i="92"/>
  <c r="B3091" i="92"/>
  <c r="B3092" i="92"/>
  <c r="B3093" i="92"/>
  <c r="B3094" i="92"/>
  <c r="B3095" i="92"/>
  <c r="B3096" i="92"/>
  <c r="B3097" i="92"/>
  <c r="B3098" i="92"/>
  <c r="B3099" i="92"/>
  <c r="B3100" i="92"/>
  <c r="B3101" i="92"/>
  <c r="B3102" i="92"/>
  <c r="B3103" i="92"/>
  <c r="B3104" i="92"/>
  <c r="B3105" i="92"/>
  <c r="B3106" i="92"/>
  <c r="B3107" i="92"/>
  <c r="B3108" i="92"/>
  <c r="B3109" i="92"/>
  <c r="B3110" i="92"/>
  <c r="B3111" i="92"/>
  <c r="B3112" i="92"/>
  <c r="B3113" i="92"/>
  <c r="B3114" i="92"/>
  <c r="B3115" i="92"/>
  <c r="B3116" i="92"/>
  <c r="B3117" i="92"/>
  <c r="B3118" i="92"/>
  <c r="B3119" i="92"/>
  <c r="B3120" i="92"/>
  <c r="B3121" i="92"/>
  <c r="B3122" i="92"/>
  <c r="B3123" i="92"/>
  <c r="B3124" i="92"/>
  <c r="B3125" i="92"/>
  <c r="B3126" i="92"/>
  <c r="B3127" i="92"/>
  <c r="B3128" i="92"/>
  <c r="B3129" i="92"/>
  <c r="B3130" i="92"/>
  <c r="B3131" i="92"/>
  <c r="B3132" i="92"/>
  <c r="B3133" i="92"/>
  <c r="B3134" i="92"/>
  <c r="B3135" i="92"/>
  <c r="B3136" i="92"/>
  <c r="B3137" i="92"/>
  <c r="B3138" i="92"/>
  <c r="B3139" i="92"/>
  <c r="B3140" i="92"/>
  <c r="B3141" i="92"/>
  <c r="B3142" i="92"/>
  <c r="B3143" i="92"/>
  <c r="B3144" i="92"/>
  <c r="B3145" i="92"/>
  <c r="B3146" i="92"/>
  <c r="B3147" i="92"/>
  <c r="B3148" i="92"/>
  <c r="B3149" i="92"/>
  <c r="B3150" i="92"/>
  <c r="B3151" i="92"/>
  <c r="B3152" i="92"/>
  <c r="B3153" i="92"/>
  <c r="B3154" i="92"/>
  <c r="B3155" i="92"/>
  <c r="B3156" i="92"/>
  <c r="B3157" i="92"/>
  <c r="B3158" i="92"/>
  <c r="B3159" i="92"/>
  <c r="B3160" i="92"/>
  <c r="B3161" i="92"/>
  <c r="B3162" i="92"/>
  <c r="B3163" i="92"/>
  <c r="B3164" i="92"/>
  <c r="B3165" i="92"/>
  <c r="B3166" i="92"/>
  <c r="B3167" i="92"/>
  <c r="B3168" i="92"/>
  <c r="B3169" i="92"/>
  <c r="B3170" i="92"/>
  <c r="B3171" i="92"/>
  <c r="B3172" i="92"/>
  <c r="B3173" i="92"/>
  <c r="B3174" i="92"/>
  <c r="B3175" i="92"/>
  <c r="B3176" i="92"/>
  <c r="B3177" i="92"/>
  <c r="B3178" i="92"/>
  <c r="B3179" i="92"/>
  <c r="B3180" i="92"/>
  <c r="B3181" i="92"/>
  <c r="B3182" i="92"/>
  <c r="B3183" i="92"/>
  <c r="B3184" i="92"/>
  <c r="B3185" i="92"/>
  <c r="B3186" i="92"/>
  <c r="B3187" i="92"/>
  <c r="B3188" i="92"/>
  <c r="B3189" i="92"/>
  <c r="B3190" i="92"/>
  <c r="B3191" i="92"/>
  <c r="B3192" i="92"/>
  <c r="B3193" i="92"/>
  <c r="B3194" i="92"/>
  <c r="B3195" i="92"/>
  <c r="B3196" i="92"/>
  <c r="B3197" i="92"/>
  <c r="B3198" i="92"/>
  <c r="B3199" i="92"/>
  <c r="B3200" i="92"/>
  <c r="B3201" i="92"/>
  <c r="B3202" i="92"/>
  <c r="B3203" i="92"/>
  <c r="B3204" i="92"/>
  <c r="B3205" i="92"/>
  <c r="B3206" i="92"/>
  <c r="B3207" i="92"/>
  <c r="B3208" i="92"/>
  <c r="B3209" i="92"/>
  <c r="B3210" i="92"/>
  <c r="B3211" i="92"/>
  <c r="B3212" i="92"/>
  <c r="B3213" i="92"/>
  <c r="B3214" i="92"/>
  <c r="B3215" i="92"/>
  <c r="B3216" i="92"/>
  <c r="B3217" i="92"/>
  <c r="B3218" i="92"/>
  <c r="B3219" i="92"/>
  <c r="B3220" i="92"/>
  <c r="B3221" i="92"/>
  <c r="B3222" i="92"/>
  <c r="B3223" i="92"/>
  <c r="B3224" i="92"/>
  <c r="B3225" i="92"/>
  <c r="B3226" i="92"/>
  <c r="B3227" i="92"/>
  <c r="B3228" i="92"/>
  <c r="B3229" i="92"/>
  <c r="B3230" i="92"/>
  <c r="B3231" i="92"/>
  <c r="B3232" i="92"/>
  <c r="B3233" i="92"/>
  <c r="B3234" i="92"/>
  <c r="B3235" i="92"/>
  <c r="B3236" i="92"/>
  <c r="B3237" i="92"/>
  <c r="B3238" i="92"/>
  <c r="B3239" i="92"/>
  <c r="B3240" i="92"/>
  <c r="B3241" i="92"/>
  <c r="B3242" i="92"/>
  <c r="B3243" i="92"/>
  <c r="B3244" i="92"/>
  <c r="B3245" i="92"/>
  <c r="B3246" i="92"/>
  <c r="B3247" i="92"/>
  <c r="B3248" i="92"/>
  <c r="B3249" i="92"/>
  <c r="B3250" i="92"/>
  <c r="B3251" i="92"/>
  <c r="B3252" i="92"/>
  <c r="B3253" i="92"/>
  <c r="B3254" i="92"/>
  <c r="B3255" i="92"/>
  <c r="B3256" i="92"/>
  <c r="B3257" i="92"/>
  <c r="B3258" i="92"/>
  <c r="B3259" i="92"/>
  <c r="B3260" i="92"/>
  <c r="B3261" i="92"/>
  <c r="B3262" i="92"/>
  <c r="B3263" i="92"/>
  <c r="B3264" i="92"/>
  <c r="B3265" i="92"/>
  <c r="B3266" i="92"/>
  <c r="B3267" i="92"/>
  <c r="B3268" i="92"/>
  <c r="B3269" i="92"/>
  <c r="B3270" i="92"/>
  <c r="B3271" i="92"/>
  <c r="B3272" i="92"/>
  <c r="B3273" i="92"/>
  <c r="B3274" i="92"/>
  <c r="B3275" i="92"/>
  <c r="B3276" i="92"/>
  <c r="B3277" i="92"/>
  <c r="B3278" i="92"/>
  <c r="B3279" i="92"/>
  <c r="B3280" i="92"/>
  <c r="B3281" i="92"/>
  <c r="B3282" i="92"/>
  <c r="B3283" i="92"/>
  <c r="B3284" i="92"/>
  <c r="B3285" i="92"/>
  <c r="B3286" i="92"/>
  <c r="B3287" i="92"/>
  <c r="B3288" i="92"/>
  <c r="B3289" i="92"/>
  <c r="B3290" i="92"/>
  <c r="B3291" i="92"/>
  <c r="B3292" i="92"/>
  <c r="B3293" i="92"/>
  <c r="B3294" i="92"/>
  <c r="B3295" i="92"/>
  <c r="B3296" i="92"/>
  <c r="B3297" i="92"/>
  <c r="B3298" i="92"/>
  <c r="B3299" i="92"/>
  <c r="B3300" i="92"/>
  <c r="B3301" i="92"/>
  <c r="B3302" i="92"/>
  <c r="B3303" i="92"/>
  <c r="B3304" i="92"/>
  <c r="B3305" i="92"/>
  <c r="B3306" i="92"/>
  <c r="B3307" i="92"/>
  <c r="B3308" i="92"/>
  <c r="B3309" i="92"/>
  <c r="B3310" i="92"/>
  <c r="B3311" i="92"/>
  <c r="B3312" i="92"/>
  <c r="B3313" i="92"/>
  <c r="B3314" i="92"/>
  <c r="B3315" i="92"/>
  <c r="B3316" i="92"/>
  <c r="B3317" i="92"/>
  <c r="B3318" i="92"/>
  <c r="B3319" i="92"/>
  <c r="B3320" i="92"/>
  <c r="B3321" i="92"/>
  <c r="B3322" i="92"/>
  <c r="B3323" i="92"/>
  <c r="B3324" i="92"/>
  <c r="B3325" i="92"/>
  <c r="B3326" i="92"/>
  <c r="B3327" i="92"/>
  <c r="B3328" i="92"/>
  <c r="B3329" i="92"/>
  <c r="B3330" i="92"/>
  <c r="B3331" i="92"/>
  <c r="B3332" i="92"/>
  <c r="B3333" i="92"/>
  <c r="B3334" i="92"/>
  <c r="B3335" i="92"/>
  <c r="B3336" i="92"/>
  <c r="B3337" i="92"/>
  <c r="B3338" i="92"/>
  <c r="B3339" i="92"/>
  <c r="B3340" i="92"/>
  <c r="B3341" i="92"/>
  <c r="B3342" i="92"/>
  <c r="B3343" i="92"/>
  <c r="B3344" i="92"/>
  <c r="B3345" i="92"/>
  <c r="B3346" i="92"/>
  <c r="B3347" i="92"/>
  <c r="B3348" i="92"/>
  <c r="B3349" i="92"/>
  <c r="B3350" i="92"/>
  <c r="B3351" i="92"/>
  <c r="B3352" i="92"/>
  <c r="B3353" i="92"/>
  <c r="B3354" i="92"/>
  <c r="B3355" i="92"/>
  <c r="B3356" i="92"/>
  <c r="B3357" i="92"/>
  <c r="B3358" i="92"/>
  <c r="B3359" i="92"/>
  <c r="B3360" i="92"/>
  <c r="B3361" i="92"/>
  <c r="B3362" i="92"/>
  <c r="B3363" i="92"/>
  <c r="B3364" i="92"/>
  <c r="B3365" i="92"/>
  <c r="B3366" i="92"/>
  <c r="B3367" i="92"/>
  <c r="B3368" i="92"/>
  <c r="B3369" i="92"/>
  <c r="B3370" i="92"/>
  <c r="B3371" i="92"/>
  <c r="B3372" i="92"/>
  <c r="B3373" i="92"/>
  <c r="B3374" i="92"/>
  <c r="B3375" i="92"/>
  <c r="B3376" i="92"/>
  <c r="B3377" i="92"/>
  <c r="B3378" i="92"/>
  <c r="B3379" i="92"/>
  <c r="B3380" i="92"/>
  <c r="B3381" i="92"/>
  <c r="B3382" i="92"/>
  <c r="B3383" i="92"/>
  <c r="B3384" i="92"/>
  <c r="B3385" i="92"/>
  <c r="B3386" i="92"/>
  <c r="B3387" i="92"/>
  <c r="B3388" i="92"/>
  <c r="B3389" i="92"/>
  <c r="B3390" i="92"/>
  <c r="B3391" i="92"/>
  <c r="B3392" i="92"/>
  <c r="B3393" i="92"/>
  <c r="B3394" i="92"/>
  <c r="B3395" i="92"/>
  <c r="B3396" i="92"/>
  <c r="B3397" i="92"/>
  <c r="B3398" i="92"/>
  <c r="B3399" i="92"/>
  <c r="B3400" i="92"/>
  <c r="B3401" i="92"/>
  <c r="B3402" i="92"/>
  <c r="B3403" i="92"/>
  <c r="B3404" i="92"/>
  <c r="B3405" i="92"/>
  <c r="B3406" i="92"/>
  <c r="B3407" i="92"/>
  <c r="B3408" i="92"/>
  <c r="B3409" i="92"/>
  <c r="B3410" i="92"/>
  <c r="B3411" i="92"/>
  <c r="B3412" i="92"/>
  <c r="B3413" i="92"/>
  <c r="B3414" i="92"/>
  <c r="B3415" i="92"/>
  <c r="B3416" i="92"/>
  <c r="B3417" i="92"/>
  <c r="B3418" i="92"/>
  <c r="B3419" i="92"/>
  <c r="B3420" i="92"/>
  <c r="B3421" i="92"/>
  <c r="B3422" i="92"/>
  <c r="B3423" i="92"/>
  <c r="B3424" i="92"/>
  <c r="B3425" i="92"/>
  <c r="B3426" i="92"/>
  <c r="B3427" i="92"/>
  <c r="B3428" i="92"/>
  <c r="B3429" i="92"/>
  <c r="B3430" i="92"/>
  <c r="B3431" i="92"/>
  <c r="B3432" i="92"/>
  <c r="B3433" i="92"/>
  <c r="B3434" i="92"/>
  <c r="B3435" i="92"/>
  <c r="B3436" i="92"/>
  <c r="B3437" i="92"/>
  <c r="B3438" i="92"/>
  <c r="B3439" i="92"/>
  <c r="B3440" i="92"/>
  <c r="B3441" i="92"/>
  <c r="B3442" i="92"/>
  <c r="B3443" i="92"/>
  <c r="B3444" i="92"/>
  <c r="B3445" i="92"/>
  <c r="B3446" i="92"/>
  <c r="B3447" i="92"/>
  <c r="B3448" i="92"/>
  <c r="B3449" i="92"/>
  <c r="B3450" i="92"/>
  <c r="B3451" i="92"/>
  <c r="B3452" i="92"/>
  <c r="B3453" i="92"/>
  <c r="B3454" i="92"/>
  <c r="B3455" i="92"/>
  <c r="B3456" i="92"/>
  <c r="B3457" i="92"/>
  <c r="B3458" i="92"/>
  <c r="B3459" i="92"/>
  <c r="B3460" i="92"/>
  <c r="B3461" i="92"/>
  <c r="B3462" i="92"/>
  <c r="B3463" i="92"/>
  <c r="B3464" i="92"/>
  <c r="B3465" i="92"/>
  <c r="B3466" i="92"/>
  <c r="B3467" i="92"/>
  <c r="B3468" i="92"/>
  <c r="B3469" i="92"/>
  <c r="B3470" i="92"/>
  <c r="B3471" i="92"/>
  <c r="B3472" i="92"/>
  <c r="B3473" i="92"/>
  <c r="B3474" i="92"/>
  <c r="B3475" i="92"/>
  <c r="B3476" i="92"/>
  <c r="B3477" i="92"/>
  <c r="B3478" i="92"/>
  <c r="B3479" i="92"/>
  <c r="B3480" i="92"/>
  <c r="B3481" i="92"/>
  <c r="B3482" i="92"/>
  <c r="B3483" i="92"/>
  <c r="B3484" i="92"/>
  <c r="C1541" i="92"/>
  <c r="C275" i="92"/>
  <c r="C276" i="92"/>
  <c r="C277" i="92"/>
  <c r="C278" i="92"/>
  <c r="C279" i="92"/>
  <c r="C280" i="92"/>
  <c r="C281" i="92"/>
  <c r="C282" i="92"/>
  <c r="C283" i="92"/>
  <c r="C284" i="92"/>
  <c r="C272" i="92"/>
  <c r="C273" i="92"/>
  <c r="C274" i="92"/>
  <c r="C285" i="92"/>
  <c r="C286" i="92"/>
  <c r="C287" i="92"/>
  <c r="C288" i="92"/>
  <c r="C289" i="92"/>
  <c r="C290" i="92"/>
  <c r="C291" i="92"/>
  <c r="C292" i="92"/>
  <c r="C293" i="92"/>
  <c r="C294" i="92"/>
  <c r="C295" i="92"/>
  <c r="C296" i="92"/>
  <c r="C297" i="92"/>
  <c r="C298" i="92"/>
  <c r="C299" i="92"/>
  <c r="C300" i="92"/>
  <c r="C301" i="92"/>
  <c r="C302" i="92"/>
  <c r="C303" i="92"/>
  <c r="C304" i="92"/>
  <c r="C305" i="92"/>
  <c r="C306" i="92"/>
  <c r="C307" i="92"/>
  <c r="C308" i="92"/>
  <c r="C309" i="92"/>
  <c r="C310" i="92"/>
  <c r="C311" i="92"/>
  <c r="C312" i="92"/>
  <c r="C313" i="92"/>
  <c r="C314" i="92"/>
  <c r="C315" i="92"/>
  <c r="C316" i="92"/>
  <c r="C317" i="92"/>
  <c r="C318" i="92"/>
  <c r="C319" i="92"/>
  <c r="C320" i="92"/>
  <c r="C321" i="92"/>
  <c r="C322" i="92"/>
  <c r="C323" i="92"/>
  <c r="C324" i="92"/>
  <c r="C325" i="92"/>
  <c r="C326" i="92"/>
  <c r="C327" i="92"/>
  <c r="C328" i="92"/>
  <c r="C329" i="92"/>
  <c r="C330" i="92"/>
  <c r="C331" i="92"/>
  <c r="C332" i="92"/>
  <c r="C333" i="92"/>
  <c r="C334" i="92"/>
  <c r="C335" i="92"/>
  <c r="C336" i="92"/>
  <c r="C337" i="92"/>
  <c r="C338" i="92"/>
  <c r="C339" i="92"/>
  <c r="C340" i="92"/>
  <c r="C341" i="92"/>
  <c r="C342" i="92"/>
  <c r="C343" i="92"/>
  <c r="C344" i="92"/>
  <c r="C345" i="92"/>
  <c r="C346" i="92"/>
  <c r="C347" i="92"/>
  <c r="C348" i="92"/>
  <c r="C349" i="92"/>
  <c r="C350" i="92"/>
  <c r="C351" i="92"/>
  <c r="C352" i="92"/>
  <c r="C353" i="92"/>
  <c r="C354" i="92"/>
  <c r="C355" i="92"/>
  <c r="C356" i="92"/>
  <c r="C357" i="92"/>
  <c r="C358" i="92"/>
  <c r="C359" i="92"/>
  <c r="C360" i="92"/>
  <c r="C361" i="92"/>
  <c r="C362" i="92"/>
  <c r="C363" i="92"/>
  <c r="C364" i="92"/>
  <c r="C365" i="92"/>
  <c r="C366" i="92"/>
  <c r="C367" i="92"/>
  <c r="C368" i="92"/>
  <c r="C369" i="92"/>
  <c r="C370" i="92"/>
  <c r="C371" i="92"/>
  <c r="C372" i="92"/>
  <c r="C373" i="92"/>
  <c r="C374" i="92"/>
  <c r="C375" i="92"/>
  <c r="C376" i="92"/>
  <c r="C271" i="92"/>
  <c r="C377" i="92"/>
  <c r="C378" i="92"/>
  <c r="C379" i="92"/>
  <c r="C380" i="92"/>
  <c r="C381" i="92"/>
  <c r="C382" i="92"/>
  <c r="C383" i="92"/>
  <c r="C384" i="92"/>
  <c r="C385" i="92"/>
  <c r="C386" i="92"/>
  <c r="C387" i="92"/>
  <c r="C388" i="92"/>
  <c r="C389" i="92"/>
  <c r="C390" i="92"/>
  <c r="C391" i="92"/>
  <c r="C392" i="92"/>
  <c r="C393" i="92"/>
  <c r="C394" i="92"/>
  <c r="C395" i="92"/>
  <c r="C396" i="92"/>
  <c r="C397" i="92"/>
  <c r="C398" i="92"/>
  <c r="C399" i="92"/>
  <c r="C400" i="92"/>
  <c r="C401" i="92"/>
  <c r="C402" i="92"/>
  <c r="C403" i="92"/>
  <c r="C404" i="92"/>
  <c r="C405" i="92"/>
  <c r="C406" i="92"/>
  <c r="C407" i="92"/>
  <c r="C408" i="92"/>
  <c r="C409" i="92"/>
  <c r="C410" i="92"/>
  <c r="C411" i="92"/>
  <c r="C412" i="92"/>
  <c r="C413" i="92"/>
  <c r="C414" i="92"/>
  <c r="C415" i="92"/>
  <c r="C416" i="92"/>
  <c r="C417" i="92"/>
  <c r="C418" i="92"/>
  <c r="C419" i="92"/>
  <c r="C420" i="92"/>
  <c r="C421" i="92"/>
  <c r="C422" i="92"/>
  <c r="C423" i="92"/>
  <c r="C424" i="92"/>
  <c r="C425" i="92"/>
  <c r="C426" i="92"/>
  <c r="C427" i="92"/>
  <c r="C428" i="92"/>
  <c r="C429" i="92"/>
  <c r="C430" i="92"/>
  <c r="C431" i="92"/>
  <c r="C432" i="92"/>
  <c r="C433" i="92"/>
  <c r="C434" i="92"/>
  <c r="C435" i="92"/>
  <c r="C436" i="92"/>
  <c r="C437" i="92"/>
  <c r="C438" i="92"/>
  <c r="C439" i="92"/>
  <c r="C440" i="92"/>
  <c r="C441" i="92"/>
  <c r="C442" i="92"/>
  <c r="C443" i="92"/>
  <c r="C444" i="92"/>
  <c r="C445" i="92"/>
  <c r="C446" i="92"/>
  <c r="C447" i="92"/>
  <c r="C448" i="92"/>
  <c r="C449" i="92"/>
  <c r="C450" i="92"/>
  <c r="C451" i="92"/>
  <c r="C452" i="92"/>
  <c r="C453" i="92"/>
  <c r="C454" i="92"/>
  <c r="C455" i="92"/>
  <c r="C456" i="92"/>
  <c r="C457" i="92"/>
  <c r="C458" i="92"/>
  <c r="C459" i="92"/>
  <c r="C460" i="92"/>
  <c r="C461" i="92"/>
  <c r="C462" i="92"/>
  <c r="C463" i="92"/>
  <c r="C464" i="92"/>
  <c r="C465" i="92"/>
  <c r="C466" i="92"/>
  <c r="C467" i="92"/>
  <c r="C468" i="92"/>
  <c r="C469" i="92"/>
  <c r="C470" i="92"/>
  <c r="C471" i="92"/>
  <c r="C472" i="92"/>
  <c r="C473" i="92"/>
  <c r="C474" i="92"/>
  <c r="C475" i="92"/>
  <c r="C476" i="92"/>
  <c r="C477" i="92"/>
  <c r="C478" i="92"/>
  <c r="C479" i="92"/>
  <c r="C480" i="92"/>
  <c r="C481" i="92"/>
  <c r="C482" i="92"/>
  <c r="C483" i="92"/>
  <c r="C484" i="92"/>
  <c r="C485" i="92"/>
  <c r="C486" i="92"/>
  <c r="C487" i="92"/>
  <c r="C488" i="92"/>
  <c r="C489" i="92"/>
  <c r="C490" i="92"/>
  <c r="C491" i="92"/>
  <c r="C492" i="92"/>
  <c r="C493" i="92"/>
  <c r="C494" i="92"/>
  <c r="C495" i="92"/>
  <c r="C496" i="92"/>
  <c r="C497" i="92"/>
  <c r="C498" i="92"/>
  <c r="C499" i="92"/>
  <c r="C500" i="92"/>
  <c r="C501" i="92"/>
  <c r="C502" i="92"/>
  <c r="C503" i="92"/>
  <c r="C504" i="92"/>
  <c r="C505" i="92"/>
  <c r="C506" i="92"/>
  <c r="C507" i="92"/>
  <c r="C508" i="92"/>
  <c r="C509" i="92"/>
  <c r="C510" i="92"/>
  <c r="C511" i="92"/>
  <c r="C512" i="92"/>
  <c r="C513" i="92"/>
  <c r="C514" i="92"/>
  <c r="C515" i="92"/>
  <c r="C516" i="92"/>
  <c r="C517" i="92"/>
  <c r="C518" i="92"/>
  <c r="C519" i="92"/>
  <c r="C520" i="92"/>
  <c r="C521" i="92"/>
  <c r="C522" i="92"/>
  <c r="C523" i="92"/>
  <c r="C524" i="92"/>
  <c r="C525" i="92"/>
  <c r="C526" i="92"/>
  <c r="C527" i="92"/>
  <c r="C528" i="92"/>
  <c r="C529" i="92"/>
  <c r="C530" i="92"/>
  <c r="C531" i="92"/>
  <c r="C532" i="92"/>
  <c r="C533" i="92"/>
  <c r="C534" i="92"/>
  <c r="C535" i="92"/>
  <c r="C536" i="92"/>
  <c r="C537" i="92"/>
  <c r="C538" i="92"/>
  <c r="C539" i="92"/>
  <c r="C540" i="92"/>
  <c r="C541" i="92"/>
  <c r="C542" i="92"/>
  <c r="C543" i="92"/>
  <c r="C544" i="92"/>
  <c r="C545" i="92"/>
  <c r="C546" i="92"/>
  <c r="C547" i="92"/>
  <c r="C548" i="92"/>
  <c r="C549" i="92"/>
  <c r="C550" i="92"/>
  <c r="C551" i="92"/>
  <c r="C552" i="92"/>
  <c r="C553" i="92"/>
  <c r="C554" i="92"/>
  <c r="C555" i="92"/>
  <c r="C556" i="92"/>
  <c r="C557" i="92"/>
  <c r="C558" i="92"/>
  <c r="C559" i="92"/>
  <c r="C560" i="92"/>
  <c r="C561" i="92"/>
  <c r="C562" i="92"/>
  <c r="C563" i="92"/>
  <c r="C564" i="92"/>
  <c r="C565" i="92"/>
  <c r="C566" i="92"/>
  <c r="C567" i="92"/>
  <c r="C568" i="92"/>
  <c r="C569" i="92"/>
  <c r="C570" i="92"/>
  <c r="C571" i="92"/>
  <c r="C572" i="92"/>
  <c r="C573" i="92"/>
  <c r="C574" i="92"/>
  <c r="C575" i="92"/>
  <c r="C576" i="92"/>
  <c r="C577" i="92"/>
  <c r="C578" i="92"/>
  <c r="C579" i="92"/>
  <c r="C580" i="92"/>
  <c r="C581" i="92"/>
  <c r="C582" i="92"/>
  <c r="C583" i="92"/>
  <c r="C584" i="92"/>
  <c r="C585" i="92"/>
  <c r="C586" i="92"/>
  <c r="C587" i="92"/>
  <c r="C588" i="92"/>
  <c r="C589" i="92"/>
  <c r="C590" i="92"/>
  <c r="C591" i="92"/>
  <c r="C592" i="92"/>
  <c r="C593" i="92"/>
  <c r="C594" i="92"/>
  <c r="C595" i="92"/>
  <c r="C596" i="92"/>
  <c r="C597" i="92"/>
  <c r="C598" i="92"/>
  <c r="C599" i="92"/>
  <c r="C600" i="92"/>
  <c r="C601" i="92"/>
  <c r="C602" i="92"/>
  <c r="C603" i="92"/>
  <c r="C604" i="92"/>
  <c r="C605" i="92"/>
  <c r="C606" i="92"/>
  <c r="C607" i="92"/>
  <c r="C608" i="92"/>
  <c r="C609" i="92"/>
  <c r="C610" i="92"/>
  <c r="C611" i="92"/>
  <c r="C612" i="92"/>
  <c r="C613" i="92"/>
  <c r="C614" i="92"/>
  <c r="C615" i="92"/>
  <c r="C616" i="92"/>
  <c r="C617" i="92"/>
  <c r="C618" i="92"/>
  <c r="C619" i="92"/>
  <c r="C620" i="92"/>
  <c r="C621" i="92"/>
  <c r="C622" i="92"/>
  <c r="C623" i="92"/>
  <c r="C624" i="92"/>
  <c r="C625" i="92"/>
  <c r="C626" i="92"/>
  <c r="C627" i="92"/>
  <c r="C628" i="92"/>
  <c r="C629" i="92"/>
  <c r="C630" i="92"/>
  <c r="C631" i="92"/>
  <c r="C632" i="92"/>
  <c r="C633" i="92"/>
  <c r="C634" i="92"/>
  <c r="C635" i="92"/>
  <c r="C636" i="92"/>
  <c r="C637" i="92"/>
  <c r="C638" i="92"/>
  <c r="C639" i="92"/>
  <c r="C640" i="92"/>
  <c r="C641" i="92"/>
  <c r="C642" i="92"/>
  <c r="C643" i="92"/>
  <c r="C644" i="92"/>
  <c r="C645" i="92"/>
  <c r="C646" i="92"/>
  <c r="C647" i="92"/>
  <c r="C648" i="92"/>
  <c r="C649" i="92"/>
  <c r="C650" i="92"/>
  <c r="C651" i="92"/>
  <c r="C652" i="92"/>
  <c r="C653" i="92"/>
  <c r="C654" i="92"/>
  <c r="C655" i="92"/>
  <c r="C656" i="92"/>
  <c r="C657" i="92"/>
  <c r="C658" i="92"/>
  <c r="C659" i="92"/>
  <c r="C660" i="92"/>
  <c r="C661" i="92"/>
  <c r="C662" i="92"/>
  <c r="C663" i="92"/>
  <c r="C664" i="92"/>
  <c r="C665" i="92"/>
  <c r="C666" i="92"/>
  <c r="C667" i="92"/>
  <c r="C668" i="92"/>
  <c r="C669" i="92"/>
  <c r="C670" i="92"/>
  <c r="C671" i="92"/>
  <c r="C672" i="92"/>
  <c r="C673" i="92"/>
  <c r="C674" i="92"/>
  <c r="C675" i="92"/>
  <c r="C676" i="92"/>
  <c r="C677" i="92"/>
  <c r="C678" i="92"/>
  <c r="C679" i="92"/>
  <c r="C680" i="92"/>
  <c r="C681" i="92"/>
  <c r="C682" i="92"/>
  <c r="C683" i="92"/>
  <c r="C684" i="92"/>
  <c r="C685" i="92"/>
  <c r="C686" i="92"/>
  <c r="C687" i="92"/>
  <c r="C688" i="92"/>
  <c r="C689" i="92"/>
  <c r="C690" i="92"/>
  <c r="C691" i="92"/>
  <c r="C692" i="92"/>
  <c r="C693" i="92"/>
  <c r="C694" i="92"/>
  <c r="C695" i="92"/>
  <c r="C696" i="92"/>
  <c r="C697" i="92"/>
  <c r="C698" i="92"/>
  <c r="C699" i="92"/>
  <c r="C700" i="92"/>
  <c r="C701" i="92"/>
  <c r="C702" i="92"/>
  <c r="C703" i="92"/>
  <c r="C704" i="92"/>
  <c r="C705" i="92"/>
  <c r="C706" i="92"/>
  <c r="C707" i="92"/>
  <c r="C708" i="92"/>
  <c r="C709" i="92"/>
  <c r="C710" i="92"/>
  <c r="C711" i="92"/>
  <c r="C712" i="92"/>
  <c r="C713" i="92"/>
  <c r="C714" i="92"/>
  <c r="C715" i="92"/>
  <c r="C716" i="92"/>
  <c r="C717" i="92"/>
  <c r="C718" i="92"/>
  <c r="C719" i="92"/>
  <c r="C720" i="92"/>
  <c r="C721" i="92"/>
  <c r="C722" i="92"/>
  <c r="C723" i="92"/>
  <c r="C724" i="92"/>
  <c r="C725" i="92"/>
  <c r="C726" i="92"/>
  <c r="C727" i="92"/>
  <c r="C728" i="92"/>
  <c r="C729" i="92"/>
  <c r="C730" i="92"/>
  <c r="C731" i="92"/>
  <c r="C732" i="92"/>
  <c r="C733" i="92"/>
  <c r="C734" i="92"/>
  <c r="C735" i="92"/>
  <c r="C736" i="92"/>
  <c r="C737" i="92"/>
  <c r="C738" i="92"/>
  <c r="C739" i="92"/>
  <c r="C740" i="92"/>
  <c r="C741" i="92"/>
  <c r="C742" i="92"/>
  <c r="C743" i="92"/>
  <c r="C744" i="92"/>
  <c r="C745" i="92"/>
  <c r="C746" i="92"/>
  <c r="C747" i="92"/>
  <c r="C748" i="92"/>
  <c r="C749" i="92"/>
  <c r="C750" i="92"/>
  <c r="C751" i="92"/>
  <c r="C752" i="92"/>
  <c r="C753" i="92"/>
  <c r="C754" i="92"/>
  <c r="C755" i="92"/>
  <c r="C756" i="92"/>
  <c r="C757" i="92"/>
  <c r="C758" i="92"/>
  <c r="C759" i="92"/>
  <c r="C760" i="92"/>
  <c r="C761" i="92"/>
  <c r="C762" i="92"/>
  <c r="C763" i="92"/>
  <c r="C764" i="92"/>
  <c r="C765" i="92"/>
  <c r="C766" i="92"/>
  <c r="C767" i="92"/>
  <c r="C768" i="92"/>
  <c r="C769" i="92"/>
  <c r="C770" i="92"/>
  <c r="C771" i="92"/>
  <c r="C772" i="92"/>
  <c r="C773" i="92"/>
  <c r="C774" i="92"/>
  <c r="C775" i="92"/>
  <c r="C776" i="92"/>
  <c r="C777" i="92"/>
  <c r="C778" i="92"/>
  <c r="C779" i="92"/>
  <c r="C780" i="92"/>
  <c r="C781" i="92"/>
  <c r="C782" i="92"/>
  <c r="C783" i="92"/>
  <c r="C784" i="92"/>
  <c r="C785" i="92"/>
  <c r="C786" i="92"/>
  <c r="C787" i="92"/>
  <c r="C788" i="92"/>
  <c r="C789" i="92"/>
  <c r="C790" i="92"/>
  <c r="C791" i="92"/>
  <c r="C792" i="92"/>
  <c r="C793" i="92"/>
  <c r="C794" i="92"/>
  <c r="C795" i="92"/>
  <c r="C796" i="92"/>
  <c r="C797" i="92"/>
  <c r="C798" i="92"/>
  <c r="C799" i="92"/>
  <c r="C800" i="92"/>
  <c r="C801" i="92"/>
  <c r="C802" i="92"/>
  <c r="C803" i="92"/>
  <c r="C804" i="92"/>
  <c r="C805" i="92"/>
  <c r="C806" i="92"/>
  <c r="C807" i="92"/>
  <c r="C808" i="92"/>
  <c r="C809" i="92"/>
  <c r="C810" i="92"/>
  <c r="C811" i="92"/>
  <c r="C812" i="92"/>
  <c r="C813" i="92"/>
  <c r="C814" i="92"/>
  <c r="C815" i="92"/>
  <c r="C816" i="92"/>
  <c r="C817" i="92"/>
  <c r="C818" i="92"/>
  <c r="C819" i="92"/>
  <c r="C820" i="92"/>
  <c r="C821" i="92"/>
  <c r="C822" i="92"/>
  <c r="C823" i="92"/>
  <c r="C824" i="92"/>
  <c r="C825" i="92"/>
  <c r="C826" i="92"/>
  <c r="C827" i="92"/>
  <c r="C828" i="92"/>
  <c r="C829" i="92"/>
  <c r="C830" i="92"/>
  <c r="C831" i="92"/>
  <c r="C832" i="92"/>
  <c r="C833" i="92"/>
  <c r="C834" i="92"/>
  <c r="C835" i="92"/>
  <c r="C836" i="92"/>
  <c r="C837" i="92"/>
  <c r="C838" i="92"/>
  <c r="C839" i="92"/>
  <c r="C840" i="92"/>
  <c r="C841" i="92"/>
  <c r="C842" i="92"/>
  <c r="C843" i="92"/>
  <c r="C844" i="92"/>
  <c r="C845" i="92"/>
  <c r="C846" i="92"/>
  <c r="C847" i="92"/>
  <c r="C848" i="92"/>
  <c r="C849" i="92"/>
  <c r="C850" i="92"/>
  <c r="C851" i="92"/>
  <c r="C852" i="92"/>
  <c r="C853" i="92"/>
  <c r="C854" i="92"/>
  <c r="C855" i="92"/>
  <c r="C856" i="92"/>
  <c r="C857" i="92"/>
  <c r="C858" i="92"/>
  <c r="C859" i="92"/>
  <c r="C860" i="92"/>
  <c r="C861" i="92"/>
  <c r="C862" i="92"/>
  <c r="C863" i="92"/>
  <c r="C864" i="92"/>
  <c r="C865" i="92"/>
  <c r="C866" i="92"/>
  <c r="C867" i="92"/>
  <c r="C868" i="92"/>
  <c r="C869" i="92"/>
  <c r="C870" i="92"/>
  <c r="C871" i="92"/>
  <c r="C872" i="92"/>
  <c r="C873" i="92"/>
  <c r="C874" i="92"/>
  <c r="C875" i="92"/>
  <c r="C876" i="92"/>
  <c r="C877" i="92"/>
  <c r="C878" i="92"/>
  <c r="C879" i="92"/>
  <c r="C880" i="92"/>
  <c r="C881" i="92"/>
  <c r="C882" i="92"/>
  <c r="C883" i="92"/>
  <c r="C884" i="92"/>
  <c r="C885" i="92"/>
  <c r="C886" i="92"/>
  <c r="C887" i="92"/>
  <c r="C888" i="92"/>
  <c r="C889" i="92"/>
  <c r="C890" i="92"/>
  <c r="C891" i="92"/>
  <c r="C892" i="92"/>
  <c r="C893" i="92"/>
  <c r="C894" i="92"/>
  <c r="C895" i="92"/>
  <c r="C896" i="92"/>
  <c r="C897" i="92"/>
  <c r="C898" i="92"/>
  <c r="C899" i="92"/>
  <c r="C900" i="92"/>
  <c r="C901" i="92"/>
  <c r="C902" i="92"/>
  <c r="C903" i="92"/>
  <c r="C904" i="92"/>
  <c r="C905" i="92"/>
  <c r="C906" i="92"/>
  <c r="C907" i="92"/>
  <c r="C908" i="92"/>
  <c r="C909" i="92"/>
  <c r="C910" i="92"/>
  <c r="C911" i="92"/>
  <c r="C912" i="92"/>
  <c r="C913" i="92"/>
  <c r="C914" i="92"/>
  <c r="C915" i="92"/>
  <c r="C916" i="92"/>
  <c r="C917" i="92"/>
  <c r="C918" i="92"/>
  <c r="C919" i="92"/>
  <c r="C920" i="92"/>
  <c r="C921" i="92"/>
  <c r="C922" i="92"/>
  <c r="C923" i="92"/>
  <c r="C924" i="92"/>
  <c r="C925" i="92"/>
  <c r="C926" i="92"/>
  <c r="C927" i="92"/>
  <c r="C928" i="92"/>
  <c r="C929" i="92"/>
  <c r="C930" i="92"/>
  <c r="C931" i="92"/>
  <c r="C932" i="92"/>
  <c r="C933" i="92"/>
  <c r="C934" i="92"/>
  <c r="C935" i="92"/>
  <c r="C936" i="92"/>
  <c r="C937" i="92"/>
  <c r="C938" i="92"/>
  <c r="C939" i="92"/>
  <c r="C940" i="92"/>
  <c r="C941" i="92"/>
  <c r="C942" i="92"/>
  <c r="C943" i="92"/>
  <c r="C944" i="92"/>
  <c r="C945" i="92"/>
  <c r="C946" i="92"/>
  <c r="C947" i="92"/>
  <c r="C948" i="92"/>
  <c r="C949" i="92"/>
  <c r="C950" i="92"/>
  <c r="C951" i="92"/>
  <c r="C952" i="92"/>
  <c r="C953" i="92"/>
  <c r="C954" i="92"/>
  <c r="C955" i="92"/>
  <c r="C956" i="92"/>
  <c r="C957" i="92"/>
  <c r="C958" i="92"/>
  <c r="C959" i="92"/>
  <c r="C960" i="92"/>
  <c r="C961" i="92"/>
  <c r="C962" i="92"/>
  <c r="C963" i="92"/>
  <c r="C964" i="92"/>
  <c r="C965" i="92"/>
  <c r="C966" i="92"/>
  <c r="C967" i="92"/>
  <c r="C968" i="92"/>
  <c r="C969" i="92"/>
  <c r="C970" i="92"/>
  <c r="C971" i="92"/>
  <c r="C972" i="92"/>
  <c r="C973" i="92"/>
  <c r="C974" i="92"/>
  <c r="C975" i="92"/>
  <c r="C976" i="92"/>
  <c r="C977" i="92"/>
  <c r="C978" i="92"/>
  <c r="C979" i="92"/>
  <c r="C980" i="92"/>
  <c r="C981" i="92"/>
  <c r="C982" i="92"/>
  <c r="C983" i="92"/>
  <c r="C984" i="92"/>
  <c r="C985" i="92"/>
  <c r="C986" i="92"/>
  <c r="C987" i="92"/>
  <c r="C988" i="92"/>
  <c r="C989" i="92"/>
  <c r="C990" i="92"/>
  <c r="C991" i="92"/>
  <c r="C992" i="92"/>
  <c r="C993" i="92"/>
  <c r="C994" i="92"/>
  <c r="C995" i="92"/>
  <c r="C996" i="92"/>
  <c r="C997" i="92"/>
  <c r="C998" i="92"/>
  <c r="C999" i="92"/>
  <c r="C1000" i="92"/>
  <c r="C1001" i="92"/>
  <c r="C1002" i="92"/>
  <c r="C1003" i="92"/>
  <c r="C1004" i="92"/>
  <c r="C1005" i="92"/>
  <c r="C1006" i="92"/>
  <c r="C1007" i="92"/>
  <c r="C1008" i="92"/>
  <c r="C1009" i="92"/>
  <c r="C1010" i="92"/>
  <c r="C1011" i="92"/>
  <c r="C1012" i="92"/>
  <c r="C1013" i="92"/>
  <c r="C1014" i="92"/>
  <c r="C1015" i="92"/>
  <c r="C1016" i="92"/>
  <c r="C1017" i="92"/>
  <c r="C1018" i="92"/>
  <c r="C1019" i="92"/>
  <c r="C1020" i="92"/>
  <c r="C1021" i="92"/>
  <c r="C1022" i="92"/>
  <c r="C1023" i="92"/>
  <c r="C1024" i="92"/>
  <c r="C1025" i="92"/>
  <c r="C1026" i="92"/>
  <c r="C1027" i="92"/>
  <c r="C1028" i="92"/>
  <c r="C1029" i="92"/>
  <c r="C1030" i="92"/>
  <c r="C1031" i="92"/>
  <c r="C1032" i="92"/>
  <c r="C1033" i="92"/>
  <c r="C1034" i="92"/>
  <c r="C1035" i="92"/>
  <c r="C1036" i="92"/>
  <c r="C1037" i="92"/>
  <c r="C1038" i="92"/>
  <c r="C1039" i="92"/>
  <c r="C1040" i="92"/>
  <c r="C1041" i="92"/>
  <c r="C1042" i="92"/>
  <c r="C1043" i="92"/>
  <c r="C1044" i="92"/>
  <c r="C1045" i="92"/>
  <c r="C1046" i="92"/>
  <c r="C1047" i="92"/>
  <c r="C1048" i="92"/>
  <c r="C1049" i="92"/>
  <c r="C1050" i="92"/>
  <c r="C1051" i="92"/>
  <c r="C1052" i="92"/>
  <c r="C1053" i="92"/>
  <c r="C1054" i="92"/>
  <c r="C1055" i="92"/>
  <c r="C1056" i="92"/>
  <c r="C1057" i="92"/>
  <c r="C1058" i="92"/>
  <c r="C1059" i="92"/>
  <c r="C1060" i="92"/>
  <c r="C1061" i="92"/>
  <c r="C1062" i="92"/>
  <c r="C1063" i="92"/>
  <c r="C1064" i="92"/>
  <c r="C1065" i="92"/>
  <c r="C1066" i="92"/>
  <c r="C1067" i="92"/>
  <c r="C1068" i="92"/>
  <c r="C1069" i="92"/>
  <c r="C1070" i="92"/>
  <c r="C1071" i="92"/>
  <c r="C1072" i="92"/>
  <c r="C1073" i="92"/>
  <c r="C1074" i="92"/>
  <c r="C1075" i="92"/>
  <c r="C1076" i="92"/>
  <c r="C1077" i="92"/>
  <c r="C1078" i="92"/>
  <c r="C1079" i="92"/>
  <c r="C1080" i="92"/>
  <c r="C1081" i="92"/>
  <c r="C1082" i="92"/>
  <c r="C1083" i="92"/>
  <c r="C1084" i="92"/>
  <c r="C1085" i="92"/>
  <c r="C1086" i="92"/>
  <c r="C1087" i="92"/>
  <c r="C1088" i="92"/>
  <c r="C1089" i="92"/>
  <c r="C1090" i="92"/>
  <c r="C1091" i="92"/>
  <c r="C1092" i="92"/>
  <c r="C1093" i="92"/>
  <c r="C1094" i="92"/>
  <c r="C1095" i="92"/>
  <c r="C1096" i="92"/>
  <c r="C1097" i="92"/>
  <c r="C1098" i="92"/>
  <c r="C1099" i="92"/>
  <c r="C1100" i="92"/>
  <c r="C1101" i="92"/>
  <c r="C1102" i="92"/>
  <c r="C1103" i="92"/>
  <c r="C1104" i="92"/>
  <c r="C1105" i="92"/>
  <c r="C1106" i="92"/>
  <c r="C1107" i="92"/>
  <c r="C1108" i="92"/>
  <c r="C1109" i="92"/>
  <c r="C1110" i="92"/>
  <c r="C1111" i="92"/>
  <c r="C1112" i="92"/>
  <c r="C1113" i="92"/>
  <c r="C1114" i="92"/>
  <c r="C1115" i="92"/>
  <c r="C1116" i="92"/>
  <c r="C1117" i="92"/>
  <c r="C1118" i="92"/>
  <c r="C1119" i="92"/>
  <c r="C1120" i="92"/>
  <c r="C1121" i="92"/>
  <c r="C1122" i="92"/>
  <c r="C1123" i="92"/>
  <c r="C1124" i="92"/>
  <c r="C1125" i="92"/>
  <c r="C1126" i="92"/>
  <c r="C1127" i="92"/>
  <c r="C1128" i="92"/>
  <c r="C1129" i="92"/>
  <c r="C1130" i="92"/>
  <c r="C1131" i="92"/>
  <c r="C1132" i="92"/>
  <c r="C1133" i="92"/>
  <c r="C1134" i="92"/>
  <c r="C1135" i="92"/>
  <c r="C1136" i="92"/>
  <c r="C1137" i="92"/>
  <c r="C1138" i="92"/>
  <c r="C1139" i="92"/>
  <c r="C1140" i="92"/>
  <c r="C1141" i="92"/>
  <c r="C1142" i="92"/>
  <c r="C1143" i="92"/>
  <c r="C1144" i="92"/>
  <c r="C1145" i="92"/>
  <c r="C1146" i="92"/>
  <c r="C1147" i="92"/>
  <c r="C1148" i="92"/>
  <c r="C1149" i="92"/>
  <c r="C1150" i="92"/>
  <c r="C1151" i="92"/>
  <c r="C1152" i="92"/>
  <c r="C1153" i="92"/>
  <c r="C1154" i="92"/>
  <c r="C1155" i="92"/>
  <c r="C1156" i="92"/>
  <c r="C1157" i="92"/>
  <c r="C1158" i="92"/>
  <c r="C1159" i="92"/>
  <c r="C1160" i="92"/>
  <c r="C1161" i="92"/>
  <c r="C1162" i="92"/>
  <c r="C1163" i="92"/>
  <c r="C1164" i="92"/>
  <c r="C1165" i="92"/>
  <c r="C1166" i="92"/>
  <c r="C1167" i="92"/>
  <c r="C1168" i="92"/>
  <c r="C1169" i="92"/>
  <c r="C1170" i="92"/>
  <c r="C1171" i="92"/>
  <c r="C1172" i="92"/>
  <c r="C1173" i="92"/>
  <c r="C1174" i="92"/>
  <c r="C1175" i="92"/>
  <c r="C1176" i="92"/>
  <c r="C1177" i="92"/>
  <c r="C1178" i="92"/>
  <c r="C1179" i="92"/>
  <c r="C1180" i="92"/>
  <c r="C1181" i="92"/>
  <c r="C1182" i="92"/>
  <c r="C1183" i="92"/>
  <c r="C1184" i="92"/>
  <c r="C1185" i="92"/>
  <c r="C1186" i="92"/>
  <c r="C1187" i="92"/>
  <c r="C1188" i="92"/>
  <c r="C1189" i="92"/>
  <c r="C1190" i="92"/>
  <c r="C1191" i="92"/>
  <c r="C1192" i="92"/>
  <c r="C1193" i="92"/>
  <c r="C1194" i="92"/>
  <c r="C1195" i="92"/>
  <c r="C1196" i="92"/>
  <c r="C1197" i="92"/>
  <c r="C1198" i="92"/>
  <c r="C1199" i="92"/>
  <c r="C1200" i="92"/>
  <c r="C1201" i="92"/>
  <c r="C1202" i="92"/>
  <c r="C1203" i="92"/>
  <c r="C1204" i="92"/>
  <c r="C1205" i="92"/>
  <c r="C1206" i="92"/>
  <c r="C1207" i="92"/>
  <c r="C1208" i="92"/>
  <c r="C1209" i="92"/>
  <c r="C1210" i="92"/>
  <c r="C1211" i="92"/>
  <c r="C1212" i="92"/>
  <c r="C1213" i="92"/>
  <c r="C1214" i="92"/>
  <c r="C1215" i="92"/>
  <c r="C1216" i="92"/>
  <c r="C1217" i="92"/>
  <c r="C1218" i="92"/>
  <c r="C1219" i="92"/>
  <c r="C1220" i="92"/>
  <c r="C1221" i="92"/>
  <c r="C1222" i="92"/>
  <c r="C1223" i="92"/>
  <c r="C1224" i="92"/>
  <c r="C1225" i="92"/>
  <c r="C1226" i="92"/>
  <c r="C1227" i="92"/>
  <c r="C1228" i="92"/>
  <c r="C1229" i="92"/>
  <c r="C1230" i="92"/>
  <c r="C1231" i="92"/>
  <c r="C1232" i="92"/>
  <c r="C1233" i="92"/>
  <c r="C1234" i="92"/>
  <c r="C1235" i="92"/>
  <c r="C1236" i="92"/>
  <c r="C1237" i="92"/>
  <c r="C1238" i="92"/>
  <c r="C1239" i="92"/>
  <c r="C1240" i="92"/>
  <c r="C1241" i="92"/>
  <c r="C1242" i="92"/>
  <c r="C1243" i="92"/>
  <c r="C1244" i="92"/>
  <c r="C1245" i="92"/>
  <c r="C1246" i="92"/>
  <c r="C1247" i="92"/>
  <c r="C1248" i="92"/>
  <c r="C1249" i="92"/>
  <c r="C1250" i="92"/>
  <c r="C1251" i="92"/>
  <c r="C1252" i="92"/>
  <c r="C1253" i="92"/>
  <c r="C1254" i="92"/>
  <c r="C1255" i="92"/>
  <c r="C1256" i="92"/>
  <c r="C1257" i="92"/>
  <c r="C1258" i="92"/>
  <c r="C1259" i="92"/>
  <c r="C1260" i="92"/>
  <c r="C1261" i="92"/>
  <c r="C1262" i="92"/>
  <c r="C1263" i="92"/>
  <c r="C1264" i="92"/>
  <c r="C1265" i="92"/>
  <c r="C1266" i="92"/>
  <c r="C1267" i="92"/>
  <c r="C1268" i="92"/>
  <c r="C1269" i="92"/>
  <c r="C1270" i="92"/>
  <c r="C1271" i="92"/>
  <c r="C1272" i="92"/>
  <c r="C1273" i="92"/>
  <c r="C1274" i="92"/>
  <c r="C1275" i="92"/>
  <c r="C1276" i="92"/>
  <c r="C1277" i="92"/>
  <c r="C1278" i="92"/>
  <c r="C1279" i="92"/>
  <c r="C1280" i="92"/>
  <c r="C1281" i="92"/>
  <c r="C1282" i="92"/>
  <c r="C1283" i="92"/>
  <c r="C1284" i="92"/>
  <c r="C1285" i="92"/>
  <c r="C1286" i="92"/>
  <c r="C1287" i="92"/>
  <c r="C1288" i="92"/>
  <c r="C1289" i="92"/>
  <c r="C1290" i="92"/>
  <c r="C1291" i="92"/>
  <c r="C1292" i="92"/>
  <c r="C1293" i="92"/>
  <c r="C1294" i="92"/>
  <c r="C1295" i="92"/>
  <c r="C1296" i="92"/>
  <c r="C1297" i="92"/>
  <c r="C1298" i="92"/>
  <c r="C1299" i="92"/>
  <c r="C1300" i="92"/>
  <c r="C1301" i="92"/>
  <c r="C1302" i="92"/>
  <c r="C1303" i="92"/>
  <c r="C1304" i="92"/>
  <c r="C1305" i="92"/>
  <c r="C1306" i="92"/>
  <c r="C1307" i="92"/>
  <c r="C1308" i="92"/>
  <c r="C1309" i="92"/>
  <c r="C1310" i="92"/>
  <c r="C1311" i="92"/>
  <c r="C1312" i="92"/>
  <c r="C1313" i="92"/>
  <c r="C1314" i="92"/>
  <c r="C1315" i="92"/>
  <c r="C1316" i="92"/>
  <c r="C1317" i="92"/>
  <c r="C1318" i="92"/>
  <c r="C1319" i="92"/>
  <c r="C1320" i="92"/>
  <c r="C1321" i="92"/>
  <c r="C1322" i="92"/>
  <c r="C1323" i="92"/>
  <c r="C1324" i="92"/>
  <c r="C1325" i="92"/>
  <c r="C1326" i="92"/>
  <c r="C1327" i="92"/>
  <c r="C1328" i="92"/>
  <c r="C1329" i="92"/>
  <c r="C1330" i="92"/>
  <c r="C1331" i="92"/>
  <c r="C1332" i="92"/>
  <c r="C1333" i="92"/>
  <c r="C1334" i="92"/>
  <c r="C1335" i="92"/>
  <c r="C1336" i="92"/>
  <c r="C1337" i="92"/>
  <c r="C1338" i="92"/>
  <c r="C1339" i="92"/>
  <c r="C1340" i="92"/>
  <c r="C1341" i="92"/>
  <c r="C1342" i="92"/>
  <c r="C1343" i="92"/>
  <c r="C1344" i="92"/>
  <c r="C1345" i="92"/>
  <c r="C1346" i="92"/>
  <c r="C1347" i="92"/>
  <c r="C1348" i="92"/>
  <c r="C1349" i="92"/>
  <c r="C1350" i="92"/>
  <c r="C1351" i="92"/>
  <c r="C1352" i="92"/>
  <c r="C1353" i="92"/>
  <c r="C1354" i="92"/>
  <c r="C1355" i="92"/>
  <c r="C1356" i="92"/>
  <c r="C1357" i="92"/>
  <c r="C1358" i="92"/>
  <c r="C1359" i="92"/>
  <c r="C1360" i="92"/>
  <c r="C1361" i="92"/>
  <c r="C1362" i="92"/>
  <c r="C1363" i="92"/>
  <c r="C1364" i="92"/>
  <c r="C1365" i="92"/>
  <c r="C1366" i="92"/>
  <c r="C1367" i="92"/>
  <c r="C1368" i="92"/>
  <c r="C1369" i="92"/>
  <c r="C1370" i="92"/>
  <c r="C1371" i="92"/>
  <c r="C1372" i="92"/>
  <c r="C1373" i="92"/>
  <c r="C1374" i="92"/>
  <c r="C1375" i="92"/>
  <c r="C1376" i="92"/>
  <c r="C1377" i="92"/>
  <c r="C1378" i="92"/>
  <c r="C1379" i="92"/>
  <c r="C1380" i="92"/>
  <c r="C1381" i="92"/>
  <c r="C1382" i="92"/>
  <c r="C1383" i="92"/>
  <c r="C1384" i="92"/>
  <c r="C1385" i="92"/>
  <c r="C1386" i="92"/>
  <c r="C1387" i="92"/>
  <c r="C1388" i="92"/>
  <c r="C1389" i="92"/>
  <c r="C1390" i="92"/>
  <c r="C1391" i="92"/>
  <c r="C1392" i="92"/>
  <c r="C1393" i="92"/>
  <c r="C1394" i="92"/>
  <c r="C1395" i="92"/>
  <c r="C1396" i="92"/>
  <c r="C1397" i="92"/>
  <c r="C1398" i="92"/>
  <c r="C1399" i="92"/>
  <c r="C1400" i="92"/>
  <c r="C1401" i="92"/>
  <c r="C1402" i="92"/>
  <c r="C1403" i="92"/>
  <c r="C1404" i="92"/>
  <c r="C1405" i="92"/>
  <c r="C1406" i="92"/>
  <c r="C1407" i="92"/>
  <c r="C1408" i="92"/>
  <c r="C1409" i="92"/>
  <c r="C1410" i="92"/>
  <c r="C1411" i="92"/>
  <c r="C1412" i="92"/>
  <c r="C1413" i="92"/>
  <c r="C1414" i="92"/>
  <c r="C1415" i="92"/>
  <c r="C1416" i="92"/>
  <c r="C1417" i="92"/>
  <c r="C1418" i="92"/>
  <c r="C1419" i="92"/>
  <c r="C1420" i="92"/>
  <c r="C1421" i="92"/>
  <c r="C1422" i="92"/>
  <c r="C1423" i="92"/>
  <c r="C1424" i="92"/>
  <c r="C1425" i="92"/>
  <c r="C1426" i="92"/>
  <c r="C1427" i="92"/>
  <c r="C1428" i="92"/>
  <c r="C1429" i="92"/>
  <c r="C1430" i="92"/>
  <c r="C1431" i="92"/>
  <c r="C1432" i="92"/>
  <c r="C1433" i="92"/>
  <c r="C1434" i="92"/>
  <c r="C1435" i="92"/>
  <c r="C1436" i="92"/>
  <c r="C1437" i="92"/>
  <c r="C1438" i="92"/>
  <c r="C1439" i="92"/>
  <c r="C1440" i="92"/>
  <c r="C1441" i="92"/>
  <c r="C1442" i="92"/>
  <c r="C1443" i="92"/>
  <c r="C1444" i="92"/>
  <c r="C1445" i="92"/>
  <c r="C1446" i="92"/>
  <c r="C1447" i="92"/>
  <c r="C1448" i="92"/>
  <c r="C1449" i="92"/>
  <c r="C1450" i="92"/>
  <c r="C1451" i="92"/>
  <c r="C1452" i="92"/>
  <c r="C1453" i="92"/>
  <c r="C1454" i="92"/>
  <c r="C1455" i="92"/>
  <c r="C1456" i="92"/>
  <c r="C1457" i="92"/>
  <c r="C1458" i="92"/>
  <c r="C1459" i="92"/>
  <c r="C1460" i="92"/>
  <c r="C1461" i="92"/>
  <c r="C1462" i="92"/>
  <c r="C1463" i="92"/>
  <c r="C1464" i="92"/>
  <c r="C1465" i="92"/>
  <c r="C1466" i="92"/>
  <c r="C1467" i="92"/>
  <c r="C1468" i="92"/>
  <c r="C1469" i="92"/>
  <c r="C1470" i="92"/>
  <c r="C1471" i="92"/>
  <c r="C1472" i="92"/>
  <c r="C1473" i="92"/>
  <c r="C1474" i="92"/>
  <c r="C1475" i="92"/>
  <c r="C1476" i="92"/>
  <c r="C1477" i="92"/>
  <c r="C1478" i="92"/>
  <c r="C1479" i="92"/>
  <c r="C1480" i="92"/>
  <c r="C1481" i="92"/>
  <c r="C1482" i="92"/>
  <c r="C1483" i="92"/>
  <c r="C1484" i="92"/>
  <c r="C1485" i="92"/>
  <c r="C1486" i="92"/>
  <c r="C1487" i="92"/>
  <c r="C1488" i="92"/>
  <c r="C1489" i="92"/>
  <c r="C1490" i="92"/>
  <c r="C1491" i="92"/>
  <c r="C1492" i="92"/>
  <c r="C1493" i="92"/>
  <c r="C1494" i="92"/>
  <c r="C1495" i="92"/>
  <c r="C1496" i="92"/>
  <c r="C1497" i="92"/>
  <c r="C1498" i="92"/>
  <c r="C1499" i="92"/>
  <c r="C1500" i="92"/>
  <c r="C1501" i="92"/>
  <c r="C1502" i="92"/>
  <c r="C1503" i="92"/>
  <c r="C1504" i="92"/>
  <c r="C1505" i="92"/>
  <c r="C1506" i="92"/>
  <c r="C1507" i="92"/>
  <c r="C1508" i="92"/>
  <c r="C1509" i="92"/>
  <c r="C1510" i="92"/>
  <c r="C1511" i="92"/>
  <c r="C1512" i="92"/>
  <c r="C1513" i="92"/>
  <c r="C1514" i="92"/>
  <c r="C1515" i="92"/>
  <c r="C1516" i="92"/>
  <c r="C1517" i="92"/>
  <c r="C1518" i="92"/>
  <c r="C1519" i="92"/>
  <c r="C1520" i="92"/>
  <c r="C1521" i="92"/>
  <c r="C1522" i="92"/>
  <c r="C1523" i="92"/>
  <c r="C1524" i="92"/>
  <c r="C1525" i="92"/>
  <c r="C1526" i="92"/>
  <c r="C1527" i="92"/>
  <c r="C1528" i="92"/>
  <c r="C1529" i="92"/>
  <c r="C1530" i="92"/>
  <c r="C1531" i="92"/>
  <c r="C1532" i="92"/>
  <c r="C1533" i="92"/>
  <c r="C1534" i="92"/>
  <c r="C1535" i="92"/>
  <c r="C1536" i="92"/>
  <c r="C1537" i="92"/>
  <c r="C1538" i="92"/>
  <c r="C1539" i="92"/>
  <c r="C1540" i="92"/>
  <c r="C1542" i="92"/>
  <c r="C1543" i="92"/>
  <c r="C1544" i="92"/>
  <c r="C1545" i="92"/>
  <c r="C1546" i="92"/>
  <c r="C1547" i="92"/>
  <c r="C1548" i="92"/>
  <c r="C1549" i="92"/>
  <c r="C1550" i="92"/>
  <c r="C1551" i="92"/>
  <c r="C1552" i="92"/>
  <c r="C1553" i="92"/>
  <c r="C1554" i="92"/>
  <c r="C1555" i="92"/>
  <c r="C1556" i="92"/>
  <c r="C1557" i="92"/>
  <c r="C1558" i="92"/>
  <c r="C1559" i="92"/>
  <c r="C1560" i="92"/>
  <c r="C1561" i="92"/>
  <c r="C1562" i="92"/>
  <c r="C1563" i="92"/>
  <c r="C1564" i="92"/>
  <c r="C1565" i="92"/>
  <c r="C1566" i="92"/>
  <c r="C1567" i="92"/>
  <c r="C1568" i="92"/>
  <c r="C1569" i="92"/>
  <c r="C1570" i="92"/>
  <c r="C1571" i="92"/>
  <c r="C1572" i="92"/>
  <c r="C1573" i="92"/>
  <c r="C1574" i="92"/>
  <c r="C1575" i="92"/>
  <c r="C1576" i="92"/>
  <c r="C1577" i="92"/>
  <c r="C1578" i="92"/>
  <c r="C1579" i="92"/>
  <c r="C1580" i="92"/>
  <c r="C1581" i="92"/>
  <c r="C1582" i="92"/>
  <c r="C1583" i="92"/>
  <c r="C1584" i="92"/>
  <c r="C1585" i="92"/>
  <c r="C1586" i="92"/>
  <c r="C1587" i="92"/>
  <c r="C1588" i="92"/>
  <c r="C1589" i="92"/>
  <c r="C1590" i="92"/>
  <c r="C1591" i="92"/>
  <c r="C1592" i="92"/>
  <c r="C1593" i="92"/>
  <c r="C1594" i="92"/>
  <c r="C1595" i="92"/>
  <c r="C1596" i="92"/>
  <c r="C1597" i="92"/>
  <c r="C1598" i="92"/>
  <c r="C1599" i="92"/>
  <c r="C1600" i="92"/>
  <c r="C1601" i="92"/>
  <c r="C1602" i="92"/>
  <c r="C1603" i="92"/>
  <c r="C1604" i="92"/>
  <c r="C1605" i="92"/>
  <c r="C1606" i="92"/>
  <c r="C1607" i="92"/>
  <c r="C1608" i="92"/>
  <c r="C1609" i="92"/>
  <c r="C1610" i="92"/>
  <c r="C1611" i="92"/>
  <c r="C1612" i="92"/>
  <c r="C1613" i="92"/>
  <c r="C1614" i="92"/>
  <c r="C1615" i="92"/>
  <c r="C1616" i="92"/>
  <c r="C1617" i="92"/>
  <c r="C1618" i="92"/>
  <c r="C1619" i="92"/>
  <c r="C1620" i="92"/>
  <c r="C1621" i="92"/>
  <c r="C1622" i="92"/>
  <c r="C1623" i="92"/>
  <c r="C1624" i="92"/>
  <c r="C1625" i="92"/>
  <c r="C1626" i="92"/>
  <c r="C1627" i="92"/>
  <c r="C1628" i="92"/>
  <c r="C1629" i="92"/>
  <c r="C1630" i="92"/>
  <c r="C1631" i="92"/>
  <c r="C1632" i="92"/>
  <c r="C1633" i="92"/>
  <c r="C1634" i="92"/>
  <c r="C1635" i="92"/>
  <c r="C1636" i="92"/>
  <c r="C1637" i="92"/>
  <c r="C1638" i="92"/>
  <c r="C1639" i="92"/>
  <c r="C1640" i="92"/>
  <c r="C1641" i="92"/>
  <c r="C1642" i="92"/>
  <c r="C1643" i="92"/>
  <c r="C1644" i="92"/>
  <c r="C1645" i="92"/>
  <c r="C1646" i="92"/>
  <c r="C1647" i="92"/>
  <c r="C1648" i="92"/>
  <c r="C1649" i="92"/>
  <c r="C1650" i="92"/>
  <c r="C1651" i="92"/>
  <c r="C1652" i="92"/>
  <c r="C1653" i="92"/>
  <c r="C1654" i="92"/>
  <c r="C1655" i="92"/>
  <c r="C1656" i="92"/>
  <c r="C1657" i="92"/>
  <c r="C1658" i="92"/>
  <c r="C1659" i="92"/>
  <c r="C1660" i="92"/>
  <c r="C1661" i="92"/>
  <c r="C1662" i="92"/>
  <c r="C1663" i="92"/>
  <c r="C1664" i="92"/>
  <c r="C1665" i="92"/>
  <c r="C1666" i="92"/>
  <c r="C1667" i="92"/>
  <c r="C1668" i="92"/>
  <c r="C1669" i="92"/>
  <c r="C1670" i="92"/>
  <c r="C1671" i="92"/>
  <c r="C1672" i="92"/>
  <c r="C1673" i="92"/>
  <c r="C1674" i="92"/>
  <c r="C1675" i="92"/>
  <c r="C1676" i="92"/>
  <c r="C1677" i="92"/>
  <c r="C1678" i="92"/>
  <c r="C1679" i="92"/>
  <c r="C1680" i="92"/>
  <c r="C1681" i="92"/>
  <c r="C1682" i="92"/>
  <c r="C1683" i="92"/>
  <c r="C1684" i="92"/>
  <c r="C1685" i="92"/>
  <c r="C1686" i="92"/>
  <c r="C1687" i="92"/>
  <c r="C1688" i="92"/>
  <c r="C1689" i="92"/>
  <c r="C1690" i="92"/>
  <c r="C1691" i="92"/>
  <c r="C1692" i="92"/>
  <c r="C1693" i="92"/>
  <c r="C1694" i="92"/>
  <c r="C1695" i="92"/>
  <c r="C1696" i="92"/>
  <c r="C1697" i="92"/>
  <c r="C1698" i="92"/>
  <c r="C1699" i="92"/>
  <c r="C1700" i="92"/>
  <c r="C1701" i="92"/>
  <c r="C1702" i="92"/>
  <c r="C1703" i="92"/>
  <c r="C1704" i="92"/>
  <c r="C1705" i="92"/>
  <c r="C1706" i="92"/>
  <c r="C1707" i="92"/>
  <c r="C1708" i="92"/>
  <c r="C1709" i="92"/>
  <c r="C1710" i="92"/>
  <c r="C1711" i="92"/>
  <c r="C1712" i="92"/>
  <c r="C1713" i="92"/>
  <c r="C1714" i="92"/>
  <c r="C1715" i="92"/>
  <c r="C1716" i="92"/>
  <c r="C1717" i="92"/>
  <c r="C1718" i="92"/>
  <c r="C1719" i="92"/>
  <c r="C1720" i="92"/>
  <c r="C1721" i="92"/>
  <c r="C1722" i="92"/>
  <c r="C1723" i="92"/>
  <c r="C1724" i="92"/>
  <c r="C1725" i="92"/>
  <c r="C1726" i="92"/>
  <c r="C1727" i="92"/>
  <c r="C1728" i="92"/>
  <c r="C1729" i="92"/>
  <c r="C1730" i="92"/>
  <c r="C1731" i="92"/>
  <c r="C1732" i="92"/>
  <c r="C1733" i="92"/>
  <c r="C1734" i="92"/>
  <c r="C1735" i="92"/>
  <c r="C1736" i="92"/>
  <c r="C1737" i="92"/>
  <c r="C1738" i="92"/>
  <c r="C1739" i="92"/>
  <c r="C1740" i="92"/>
  <c r="C1741" i="92"/>
  <c r="C1742" i="92"/>
  <c r="C1743" i="92"/>
  <c r="C1744" i="92"/>
  <c r="C1745" i="92"/>
  <c r="C1746" i="92"/>
  <c r="C1747" i="92"/>
  <c r="C1748" i="92"/>
  <c r="C1749" i="92"/>
  <c r="C1750" i="92"/>
  <c r="C1751" i="92"/>
  <c r="C1752" i="92"/>
  <c r="C1753" i="92"/>
  <c r="C1754" i="92"/>
  <c r="C1755" i="92"/>
  <c r="C1756" i="92"/>
  <c r="C1757" i="92"/>
  <c r="C1758" i="92"/>
  <c r="C1759" i="92"/>
  <c r="C1760" i="92"/>
  <c r="C1761" i="92"/>
  <c r="C1762" i="92"/>
  <c r="C1763" i="92"/>
  <c r="C1764" i="92"/>
  <c r="C1765" i="92"/>
  <c r="C1766" i="92"/>
  <c r="C1767" i="92"/>
  <c r="C1768" i="92"/>
  <c r="C1769" i="92"/>
  <c r="C1770" i="92"/>
  <c r="C1771" i="92"/>
  <c r="C1772" i="92"/>
  <c r="C1773" i="92"/>
  <c r="C1774" i="92"/>
  <c r="C1775" i="92"/>
  <c r="C1776" i="92"/>
  <c r="C1777" i="92"/>
  <c r="C1778" i="92"/>
  <c r="C1779" i="92"/>
  <c r="C1780" i="92"/>
  <c r="C1781" i="92"/>
  <c r="C1782" i="92"/>
  <c r="C1783" i="92"/>
  <c r="C1784" i="92"/>
  <c r="C1785" i="92"/>
  <c r="C1786" i="92"/>
  <c r="C1787" i="92"/>
  <c r="C1788" i="92"/>
  <c r="C1789" i="92"/>
  <c r="C1790" i="92"/>
  <c r="C1791" i="92"/>
  <c r="C1792" i="92"/>
  <c r="C1793" i="92"/>
  <c r="C1794" i="92"/>
  <c r="C1795" i="92"/>
  <c r="C1796" i="92"/>
  <c r="C1797" i="92"/>
  <c r="C1798" i="92"/>
  <c r="C1799" i="92"/>
  <c r="C1800" i="92"/>
  <c r="C1801" i="92"/>
  <c r="C1802" i="92"/>
  <c r="C1803" i="92"/>
  <c r="C1804" i="92"/>
  <c r="C1805" i="92"/>
  <c r="C1806" i="92"/>
  <c r="C1807" i="92"/>
  <c r="C1808" i="92"/>
  <c r="C1809" i="92"/>
  <c r="C1810" i="92"/>
  <c r="C1811" i="92"/>
  <c r="C1812" i="92"/>
  <c r="C1813" i="92"/>
  <c r="C1814" i="92"/>
  <c r="C1815" i="92"/>
  <c r="C1816" i="92"/>
  <c r="C1817" i="92"/>
  <c r="C1818" i="92"/>
  <c r="C1819" i="92"/>
  <c r="C1820" i="92"/>
  <c r="C1821" i="92"/>
  <c r="C1822" i="92"/>
  <c r="C1823" i="92"/>
  <c r="C1824" i="92"/>
  <c r="C1825" i="92"/>
  <c r="C1826" i="92"/>
  <c r="C1827" i="92"/>
  <c r="C1828" i="92"/>
  <c r="C1829" i="92"/>
  <c r="C1830" i="92"/>
  <c r="C1831" i="92"/>
  <c r="C1832" i="92"/>
  <c r="C1833" i="92"/>
  <c r="C1834" i="92"/>
  <c r="C1835" i="92"/>
  <c r="C1836" i="92"/>
  <c r="C1837" i="92"/>
  <c r="C1838" i="92"/>
  <c r="C1839" i="92"/>
  <c r="C1840" i="92"/>
  <c r="C1841" i="92"/>
  <c r="C1842" i="92"/>
  <c r="C1843" i="92"/>
  <c r="C1844" i="92"/>
  <c r="C1845" i="92"/>
  <c r="C1846" i="92"/>
  <c r="C1847" i="92"/>
  <c r="C1848" i="92"/>
  <c r="C1849" i="92"/>
  <c r="C1850" i="92"/>
  <c r="C1851" i="92"/>
  <c r="C1852" i="92"/>
  <c r="C1853" i="92"/>
  <c r="C1854" i="92"/>
  <c r="C1855" i="92"/>
  <c r="C1856" i="92"/>
  <c r="C1857" i="92"/>
  <c r="C1858" i="92"/>
  <c r="C1859" i="92"/>
  <c r="C1860" i="92"/>
  <c r="C1861" i="92"/>
  <c r="C1862" i="92"/>
  <c r="C1863" i="92"/>
  <c r="C1864" i="92"/>
  <c r="C1865" i="92"/>
  <c r="C1866" i="92"/>
  <c r="C1867" i="92"/>
  <c r="C1868" i="92"/>
  <c r="C1869" i="92"/>
  <c r="C1870" i="92"/>
  <c r="C1871" i="92"/>
  <c r="C1872" i="92"/>
  <c r="C1873" i="92"/>
  <c r="C1874" i="92"/>
  <c r="C1875" i="92"/>
  <c r="C1876" i="92"/>
  <c r="C1877" i="92"/>
  <c r="C1878" i="92"/>
  <c r="C1879" i="92"/>
  <c r="C1880" i="92"/>
  <c r="C1881" i="92"/>
  <c r="C1882" i="92"/>
  <c r="C1883" i="92"/>
  <c r="C1884" i="92"/>
  <c r="C1885" i="92"/>
  <c r="C1886" i="92"/>
  <c r="C1887" i="92"/>
  <c r="C1888" i="92"/>
  <c r="C1889" i="92"/>
  <c r="C1890" i="92"/>
  <c r="C1891" i="92"/>
  <c r="C1892" i="92"/>
  <c r="C1893" i="92"/>
  <c r="C1894" i="92"/>
  <c r="C1895" i="92"/>
  <c r="C1896" i="92"/>
  <c r="C1897" i="92"/>
  <c r="C1898" i="92"/>
  <c r="C1899" i="92"/>
  <c r="C1900" i="92"/>
  <c r="C1901" i="92"/>
  <c r="C1902" i="92"/>
  <c r="C1903" i="92"/>
  <c r="C1904" i="92"/>
  <c r="C1905" i="92"/>
  <c r="C1906" i="92"/>
  <c r="C1907" i="92"/>
  <c r="C1908" i="92"/>
  <c r="C1909" i="92"/>
  <c r="C1910" i="92"/>
  <c r="C1911" i="92"/>
  <c r="C1912" i="92"/>
  <c r="C1913" i="92"/>
  <c r="C1914" i="92"/>
  <c r="C1915" i="92"/>
  <c r="C1916" i="92"/>
  <c r="C1917" i="92"/>
  <c r="C1918" i="92"/>
  <c r="C1919" i="92"/>
  <c r="C1920" i="92"/>
  <c r="C1921" i="92"/>
  <c r="C1922" i="92"/>
  <c r="C1923" i="92"/>
  <c r="C1924" i="92"/>
  <c r="C1925" i="92"/>
  <c r="C1926" i="92"/>
  <c r="C1927" i="92"/>
  <c r="C1928" i="92"/>
  <c r="C1929" i="92"/>
  <c r="C1930" i="92"/>
  <c r="C1931" i="92"/>
  <c r="C1932" i="92"/>
  <c r="C1933" i="92"/>
  <c r="C1934" i="92"/>
  <c r="C1935" i="92"/>
  <c r="C1936" i="92"/>
  <c r="C1937" i="92"/>
  <c r="C1938" i="92"/>
  <c r="C1939" i="92"/>
  <c r="C1940" i="92"/>
  <c r="C1941" i="92"/>
  <c r="C1942" i="92"/>
  <c r="C1943" i="92"/>
  <c r="C1944" i="92"/>
  <c r="C1945" i="92"/>
  <c r="C1946" i="92"/>
  <c r="C1947" i="92"/>
  <c r="C1948" i="92"/>
  <c r="C1949" i="92"/>
  <c r="C1950" i="92"/>
  <c r="C1951" i="92"/>
  <c r="C1952" i="92"/>
  <c r="C1953" i="92"/>
  <c r="C1954" i="92"/>
  <c r="C1955" i="92"/>
  <c r="C1956" i="92"/>
  <c r="C1957" i="92"/>
  <c r="C1958" i="92"/>
  <c r="C1959" i="92"/>
  <c r="C1960" i="92"/>
  <c r="C1961" i="92"/>
  <c r="C1962" i="92"/>
  <c r="C1963" i="92"/>
  <c r="C1964" i="92"/>
  <c r="C1965" i="92"/>
  <c r="C1966" i="92"/>
  <c r="C1967" i="92"/>
  <c r="C1968" i="92"/>
  <c r="C1969" i="92"/>
  <c r="C1970" i="92"/>
  <c r="C1971" i="92"/>
  <c r="C1972" i="92"/>
  <c r="C1973" i="92"/>
  <c r="C1974" i="92"/>
  <c r="C1975" i="92"/>
  <c r="C1976" i="92"/>
  <c r="C1977" i="92"/>
  <c r="C1978" i="92"/>
  <c r="C1979" i="92"/>
  <c r="C1980" i="92"/>
  <c r="C1981" i="92"/>
  <c r="C1982" i="92"/>
  <c r="C1983" i="92"/>
  <c r="C1984" i="92"/>
  <c r="C1985" i="92"/>
  <c r="C1986" i="92"/>
  <c r="C1987" i="92"/>
  <c r="C1988" i="92"/>
  <c r="C1989" i="92"/>
  <c r="C1990" i="92"/>
  <c r="C1991" i="92"/>
  <c r="C1992" i="92"/>
  <c r="C1993" i="92"/>
  <c r="C1994" i="92"/>
  <c r="C1995" i="92"/>
  <c r="C1996" i="92"/>
  <c r="C1997" i="92"/>
  <c r="C1998" i="92"/>
  <c r="C1999" i="92"/>
  <c r="C2000" i="92"/>
  <c r="C2001" i="92"/>
  <c r="C2002" i="92"/>
  <c r="C2003" i="92"/>
  <c r="C2004" i="92"/>
  <c r="C2005" i="92"/>
  <c r="C2006" i="92"/>
  <c r="C2007" i="92"/>
  <c r="C2008" i="92"/>
  <c r="C2009" i="92"/>
  <c r="C2010" i="92"/>
  <c r="C2011" i="92"/>
  <c r="C2012" i="92"/>
  <c r="C2013" i="92"/>
  <c r="C2014" i="92"/>
  <c r="C2015" i="92"/>
  <c r="C2016" i="92"/>
  <c r="C2017" i="92"/>
  <c r="C2018" i="92"/>
  <c r="C2019" i="92"/>
  <c r="C2020" i="92"/>
  <c r="C2021" i="92"/>
  <c r="C2022" i="92"/>
  <c r="C2023" i="92"/>
  <c r="C2024" i="92"/>
  <c r="C2025" i="92"/>
  <c r="C2026" i="92"/>
  <c r="C2027" i="92"/>
  <c r="C2028" i="92"/>
  <c r="C2029" i="92"/>
  <c r="C2030" i="92"/>
  <c r="C2031" i="92"/>
  <c r="C2032" i="92"/>
  <c r="C2033" i="92"/>
  <c r="C2034" i="92"/>
  <c r="C2035" i="92"/>
  <c r="C2036" i="92"/>
  <c r="C2037" i="92"/>
  <c r="C2038" i="92"/>
  <c r="C2039" i="92"/>
  <c r="C2040" i="92"/>
  <c r="C2041" i="92"/>
  <c r="C2042" i="92"/>
  <c r="C2043" i="92"/>
  <c r="C2044" i="92"/>
  <c r="C2045" i="92"/>
  <c r="C2046" i="92"/>
  <c r="C2047" i="92"/>
  <c r="C2048" i="92"/>
  <c r="C2049" i="92"/>
  <c r="C2050" i="92"/>
  <c r="C2051" i="92"/>
  <c r="C2052" i="92"/>
  <c r="C2053" i="92"/>
  <c r="C2054" i="92"/>
  <c r="C2055" i="92"/>
  <c r="C2056" i="92"/>
  <c r="C2057" i="92"/>
  <c r="C2058" i="92"/>
  <c r="C2059" i="92"/>
  <c r="C2060" i="92"/>
  <c r="C2061" i="92"/>
  <c r="C2062" i="92"/>
  <c r="C2063" i="92"/>
  <c r="C2064" i="92"/>
  <c r="C2065" i="92"/>
  <c r="C2066" i="92"/>
  <c r="C2067" i="92"/>
  <c r="C2068" i="92"/>
  <c r="C2069" i="92"/>
  <c r="C2070" i="92"/>
  <c r="C2071" i="92"/>
  <c r="C2072" i="92"/>
  <c r="C2073" i="92"/>
  <c r="C2074" i="92"/>
  <c r="C2075" i="92"/>
  <c r="C2076" i="92"/>
  <c r="C2077" i="92"/>
  <c r="C2078" i="92"/>
  <c r="C2079" i="92"/>
  <c r="C2080" i="92"/>
  <c r="C2081" i="92"/>
  <c r="C2082" i="92"/>
  <c r="C2083" i="92"/>
  <c r="C2084" i="92"/>
  <c r="C2085" i="92"/>
  <c r="C2086" i="92"/>
  <c r="C2087" i="92"/>
  <c r="C2088" i="92"/>
  <c r="C2089" i="92"/>
  <c r="C2090" i="92"/>
  <c r="C2091" i="92"/>
  <c r="C2092" i="92"/>
  <c r="C2093" i="92"/>
  <c r="C2094" i="92"/>
  <c r="C2095" i="92"/>
  <c r="C2096" i="92"/>
  <c r="C2097" i="92"/>
  <c r="C2098" i="92"/>
  <c r="C2099" i="92"/>
  <c r="C2100" i="92"/>
  <c r="C2101" i="92"/>
  <c r="C2102" i="92"/>
  <c r="C2103" i="92"/>
  <c r="C2104" i="92"/>
  <c r="C2105" i="92"/>
  <c r="C2106" i="92"/>
  <c r="C2107" i="92"/>
  <c r="C2108" i="92"/>
  <c r="C2109" i="92"/>
  <c r="C2110" i="92"/>
  <c r="C2111" i="92"/>
  <c r="C2112" i="92"/>
  <c r="C2113" i="92"/>
  <c r="C2114" i="92"/>
  <c r="C2115" i="92"/>
  <c r="C2116" i="92"/>
  <c r="C2117" i="92"/>
  <c r="C2118" i="92"/>
  <c r="C2119" i="92"/>
  <c r="C2120" i="92"/>
  <c r="C2121" i="92"/>
  <c r="C2122" i="92"/>
  <c r="C2123" i="92"/>
  <c r="C2124" i="92"/>
  <c r="C2125" i="92"/>
  <c r="C2126" i="92"/>
  <c r="C2127" i="92"/>
  <c r="C2128" i="92"/>
  <c r="C2129" i="92"/>
  <c r="C2130" i="92"/>
  <c r="C2131" i="92"/>
  <c r="C2132" i="92"/>
  <c r="C2133" i="92"/>
  <c r="C2134" i="92"/>
  <c r="C2135" i="92"/>
  <c r="C2136" i="92"/>
  <c r="C2137" i="92"/>
  <c r="C2138" i="92"/>
  <c r="C2139" i="92"/>
  <c r="C2140" i="92"/>
  <c r="C2141" i="92"/>
  <c r="C2142" i="92"/>
  <c r="C2143" i="92"/>
  <c r="C2144" i="92"/>
  <c r="C2145" i="92"/>
  <c r="C2146" i="92"/>
  <c r="C2147" i="92"/>
  <c r="C2148" i="92"/>
  <c r="C2149" i="92"/>
  <c r="C2150" i="92"/>
  <c r="C2151" i="92"/>
  <c r="C2152" i="92"/>
  <c r="C2153" i="92"/>
  <c r="C2154" i="92"/>
  <c r="C2155" i="92"/>
  <c r="C2156" i="92"/>
  <c r="C2157" i="92"/>
  <c r="C2158" i="92"/>
  <c r="C2159" i="92"/>
  <c r="C2160" i="92"/>
  <c r="C2161" i="92"/>
  <c r="C2162" i="92"/>
  <c r="C2163" i="92"/>
  <c r="C2164" i="92"/>
  <c r="C2165" i="92"/>
  <c r="C2166" i="92"/>
  <c r="C2167" i="92"/>
  <c r="C2168" i="92"/>
  <c r="C2169" i="92"/>
  <c r="C2170" i="92"/>
  <c r="C2171" i="92"/>
  <c r="C2172" i="92"/>
  <c r="C2173" i="92"/>
  <c r="C2174" i="92"/>
  <c r="C2175" i="92"/>
  <c r="C2176" i="92"/>
  <c r="C2177" i="92"/>
  <c r="C2178" i="92"/>
  <c r="C2179" i="92"/>
  <c r="C2180" i="92"/>
  <c r="C2181" i="92"/>
  <c r="C2182" i="92"/>
  <c r="C2183" i="92"/>
  <c r="C2184" i="92"/>
  <c r="C2185" i="92"/>
  <c r="C2186" i="92"/>
  <c r="C2187" i="92"/>
  <c r="C2188" i="92"/>
  <c r="C2189" i="92"/>
  <c r="C2190" i="92"/>
  <c r="C2191" i="92"/>
  <c r="C2192" i="92"/>
  <c r="C2193" i="92"/>
  <c r="C2194" i="92"/>
  <c r="C2195" i="92"/>
  <c r="C2196" i="92"/>
  <c r="C2197" i="92"/>
  <c r="C2198" i="92"/>
  <c r="C2199" i="92"/>
  <c r="C2200" i="92"/>
  <c r="C2201" i="92"/>
  <c r="C2202" i="92"/>
  <c r="C2203" i="92"/>
  <c r="C2204" i="92"/>
  <c r="C2205" i="92"/>
  <c r="C2206" i="92"/>
  <c r="C2207" i="92"/>
  <c r="C2208" i="92"/>
  <c r="C2209" i="92"/>
  <c r="C2210" i="92"/>
  <c r="C2211" i="92"/>
  <c r="C2212" i="92"/>
  <c r="C2213" i="92"/>
  <c r="C2214" i="92"/>
  <c r="C2215" i="92"/>
  <c r="C2216" i="92"/>
  <c r="C2217" i="92"/>
  <c r="C2218" i="92"/>
  <c r="C2219" i="92"/>
  <c r="C2220" i="92"/>
  <c r="C2221" i="92"/>
  <c r="C2222" i="92"/>
  <c r="C2223" i="92"/>
  <c r="C2224" i="92"/>
  <c r="C2225" i="92"/>
  <c r="C2226" i="92"/>
  <c r="C2227" i="92"/>
  <c r="C2228" i="92"/>
  <c r="C2229" i="92"/>
  <c r="C2230" i="92"/>
  <c r="C2231" i="92"/>
  <c r="C2232" i="92"/>
  <c r="C2233" i="92"/>
  <c r="C2234" i="92"/>
  <c r="C2235" i="92"/>
  <c r="C2236" i="92"/>
  <c r="C2237" i="92"/>
  <c r="C2238" i="92"/>
  <c r="C2239" i="92"/>
  <c r="C2240" i="92"/>
  <c r="C2241" i="92"/>
  <c r="C2242" i="92"/>
  <c r="C2243" i="92"/>
  <c r="C2244" i="92"/>
  <c r="C2245" i="92"/>
  <c r="C2246" i="92"/>
  <c r="C2247" i="92"/>
  <c r="C2248" i="92"/>
  <c r="C2249" i="92"/>
  <c r="C2250" i="92"/>
  <c r="C2251" i="92"/>
  <c r="C2252" i="92"/>
  <c r="C2253" i="92"/>
  <c r="C2254" i="92"/>
  <c r="C2255" i="92"/>
  <c r="C2256" i="92"/>
  <c r="C2257" i="92"/>
  <c r="C2258" i="92"/>
  <c r="C2259" i="92"/>
  <c r="C2260" i="92"/>
  <c r="C2261" i="92"/>
  <c r="C2262" i="92"/>
  <c r="C2263" i="92"/>
  <c r="C2264" i="92"/>
  <c r="C2265" i="92"/>
  <c r="C2266" i="92"/>
  <c r="C2267" i="92"/>
  <c r="C2268" i="92"/>
  <c r="C2269" i="92"/>
  <c r="C2270" i="92"/>
  <c r="C2271" i="92"/>
  <c r="C2272" i="92"/>
  <c r="C2273" i="92"/>
  <c r="C2274" i="92"/>
  <c r="C2275" i="92"/>
  <c r="C2276" i="92"/>
  <c r="C2277" i="92"/>
  <c r="C2278" i="92"/>
  <c r="C2279" i="92"/>
  <c r="C2280" i="92"/>
  <c r="C2281" i="92"/>
  <c r="C2282" i="92"/>
  <c r="C2283" i="92"/>
  <c r="C2284" i="92"/>
  <c r="C2285" i="92"/>
  <c r="C2286" i="92"/>
  <c r="C2287" i="92"/>
  <c r="C2288" i="92"/>
  <c r="C2289" i="92"/>
  <c r="C2290" i="92"/>
  <c r="C2291" i="92"/>
  <c r="C2292" i="92"/>
  <c r="C2293" i="92"/>
  <c r="C2294" i="92"/>
  <c r="C2295" i="92"/>
  <c r="C2296" i="92"/>
  <c r="C2297" i="92"/>
  <c r="C2298" i="92"/>
  <c r="C2299" i="92"/>
  <c r="C2300" i="92"/>
  <c r="C2301" i="92"/>
  <c r="C2302" i="92"/>
  <c r="C2303" i="92"/>
  <c r="C2304" i="92"/>
  <c r="C2305" i="92"/>
  <c r="C2306" i="92"/>
  <c r="C2307" i="92"/>
  <c r="C2308" i="92"/>
  <c r="C2309" i="92"/>
  <c r="C2310" i="92"/>
  <c r="C2311" i="92"/>
  <c r="C2312" i="92"/>
  <c r="C2313" i="92"/>
  <c r="C2314" i="92"/>
  <c r="C2315" i="92"/>
  <c r="C2316" i="92"/>
  <c r="C2317" i="92"/>
  <c r="C2318" i="92"/>
  <c r="C2319" i="92"/>
  <c r="C2320" i="92"/>
  <c r="C2321" i="92"/>
  <c r="C2322" i="92"/>
  <c r="C2323" i="92"/>
  <c r="C2324" i="92"/>
  <c r="C2325" i="92"/>
  <c r="C2326" i="92"/>
  <c r="C2327" i="92"/>
  <c r="C2328" i="92"/>
  <c r="C2329" i="92"/>
  <c r="C2330" i="92"/>
  <c r="C2331" i="92"/>
  <c r="C2332" i="92"/>
  <c r="C2333" i="92"/>
  <c r="C2334" i="92"/>
  <c r="C2335" i="92"/>
  <c r="C2336" i="92"/>
  <c r="C2337" i="92"/>
  <c r="C2338" i="92"/>
  <c r="C2339" i="92"/>
  <c r="C2340" i="92"/>
  <c r="C2341" i="92"/>
  <c r="C2342" i="92"/>
  <c r="C2343" i="92"/>
  <c r="C2344" i="92"/>
  <c r="C2345" i="92"/>
  <c r="C2346" i="92"/>
  <c r="C2347" i="92"/>
  <c r="C2348" i="92"/>
  <c r="C2349" i="92"/>
  <c r="C2350" i="92"/>
  <c r="C2351" i="92"/>
  <c r="C2352" i="92"/>
  <c r="C2353" i="92"/>
  <c r="C2354" i="92"/>
  <c r="C2355" i="92"/>
  <c r="C2356" i="92"/>
  <c r="C2357" i="92"/>
  <c r="C2358" i="92"/>
  <c r="C2359" i="92"/>
  <c r="C2360" i="92"/>
  <c r="C2361" i="92"/>
  <c r="C2362" i="92"/>
  <c r="C2363" i="92"/>
  <c r="C2364" i="92"/>
  <c r="C2365" i="92"/>
  <c r="C2366" i="92"/>
  <c r="C2367" i="92"/>
  <c r="C2368" i="92"/>
  <c r="C2369" i="92"/>
  <c r="C2370" i="92"/>
  <c r="C2371" i="92"/>
  <c r="C2372" i="92"/>
  <c r="C2373" i="92"/>
  <c r="C2374" i="92"/>
  <c r="C2375" i="92"/>
  <c r="C2376" i="92"/>
  <c r="C2377" i="92"/>
  <c r="C2378" i="92"/>
  <c r="C2379" i="92"/>
  <c r="C2380" i="92"/>
  <c r="C2381" i="92"/>
  <c r="C2382" i="92"/>
  <c r="C2383" i="92"/>
  <c r="C2384" i="92"/>
  <c r="C2385" i="92"/>
  <c r="C2386" i="92"/>
  <c r="C2387" i="92"/>
  <c r="C2388" i="92"/>
  <c r="C2389" i="92"/>
  <c r="C2390" i="92"/>
  <c r="C2391" i="92"/>
  <c r="C2392" i="92"/>
  <c r="C2393" i="92"/>
  <c r="C2394" i="92"/>
  <c r="C2395" i="92"/>
  <c r="C2396" i="92"/>
  <c r="C2397" i="92"/>
  <c r="C2398" i="92"/>
  <c r="C2399" i="92"/>
  <c r="C2400" i="92"/>
  <c r="C2401" i="92"/>
  <c r="C2402" i="92"/>
  <c r="C2403" i="92"/>
  <c r="C2404" i="92"/>
  <c r="C2405" i="92"/>
  <c r="C2406" i="92"/>
  <c r="C2407" i="92"/>
  <c r="C2408" i="92"/>
  <c r="C2409" i="92"/>
  <c r="C2410" i="92"/>
  <c r="C2411" i="92"/>
  <c r="C2412" i="92"/>
  <c r="C2413" i="92"/>
  <c r="C2414" i="92"/>
  <c r="C2415" i="92"/>
  <c r="C2416" i="92"/>
  <c r="C2417" i="92"/>
  <c r="C2418" i="92"/>
  <c r="C2419" i="92"/>
  <c r="C2420" i="92"/>
  <c r="C2421" i="92"/>
  <c r="C2422" i="92"/>
  <c r="C2423" i="92"/>
  <c r="C2424" i="92"/>
  <c r="C2425" i="92"/>
  <c r="C2426" i="92"/>
  <c r="C2427" i="92"/>
  <c r="C2428" i="92"/>
  <c r="C2429" i="92"/>
  <c r="C2430" i="92"/>
  <c r="C2431" i="92"/>
  <c r="C2432" i="92"/>
  <c r="C2433" i="92"/>
  <c r="C2434" i="92"/>
  <c r="C2435" i="92"/>
  <c r="C2436" i="92"/>
  <c r="C2437" i="92"/>
  <c r="C2438" i="92"/>
  <c r="C2439" i="92"/>
  <c r="C2440" i="92"/>
  <c r="C2441" i="92"/>
  <c r="C2442" i="92"/>
  <c r="C2443" i="92"/>
  <c r="C2444" i="92"/>
  <c r="C2445" i="92"/>
  <c r="C2446" i="92"/>
  <c r="C2447" i="92"/>
  <c r="C2448" i="92"/>
  <c r="C2449" i="92"/>
  <c r="C2450" i="92"/>
  <c r="C2451" i="92"/>
  <c r="C2452" i="92"/>
  <c r="C2453" i="92"/>
  <c r="C2454" i="92"/>
  <c r="C2455" i="92"/>
  <c r="C2456" i="92"/>
  <c r="C2457" i="92"/>
  <c r="C2458" i="92"/>
  <c r="C2459" i="92"/>
  <c r="C2460" i="92"/>
  <c r="C2461" i="92"/>
  <c r="C2462" i="92"/>
  <c r="C2463" i="92"/>
  <c r="C2464" i="92"/>
  <c r="C2465" i="92"/>
  <c r="C2466" i="92"/>
  <c r="C2467" i="92"/>
  <c r="C2468" i="92"/>
  <c r="C2469" i="92"/>
  <c r="C2470" i="92"/>
  <c r="C2471" i="92"/>
  <c r="C2472" i="92"/>
  <c r="C2473" i="92"/>
  <c r="C2474" i="92"/>
  <c r="C2475" i="92"/>
  <c r="C2476" i="92"/>
  <c r="C2477" i="92"/>
  <c r="C2478" i="92"/>
  <c r="C2479" i="92"/>
  <c r="C2480" i="92"/>
  <c r="C2481" i="92"/>
  <c r="C2482" i="92"/>
  <c r="C2483" i="92"/>
  <c r="C2484" i="92"/>
  <c r="C2485" i="92"/>
  <c r="C2486" i="92"/>
  <c r="C2487" i="92"/>
  <c r="C2488" i="92"/>
  <c r="C2489" i="92"/>
  <c r="C2490" i="92"/>
  <c r="C2491" i="92"/>
  <c r="C2492" i="92"/>
  <c r="C2493" i="92"/>
  <c r="C2494" i="92"/>
  <c r="C2495" i="92"/>
  <c r="C2496" i="92"/>
  <c r="C2497" i="92"/>
  <c r="C2498" i="92"/>
  <c r="C2499" i="92"/>
  <c r="C2500" i="92"/>
  <c r="C2501" i="92"/>
  <c r="C2502" i="92"/>
  <c r="C2503" i="92"/>
  <c r="C2504" i="92"/>
  <c r="C2505" i="92"/>
  <c r="C2506" i="92"/>
  <c r="C2507" i="92"/>
  <c r="C2508" i="92"/>
  <c r="C2509" i="92"/>
  <c r="C2510" i="92"/>
  <c r="C2511" i="92"/>
  <c r="C2512" i="92"/>
  <c r="C2513" i="92"/>
  <c r="C2514" i="92"/>
  <c r="C2515" i="92"/>
  <c r="C2516" i="92"/>
  <c r="C2517" i="92"/>
  <c r="C2518" i="92"/>
  <c r="C2519" i="92"/>
  <c r="C2520" i="92"/>
  <c r="C2521" i="92"/>
  <c r="C2522" i="92"/>
  <c r="C2523" i="92"/>
  <c r="C2524" i="92"/>
  <c r="C2525" i="92"/>
  <c r="C2526" i="92"/>
  <c r="C2527" i="92"/>
  <c r="C2528" i="92"/>
  <c r="C2529" i="92"/>
  <c r="C2530" i="92"/>
  <c r="C2531" i="92"/>
  <c r="C2532" i="92"/>
  <c r="C2533" i="92"/>
  <c r="C2534" i="92"/>
  <c r="C2535" i="92"/>
  <c r="C2536" i="92"/>
  <c r="C2537" i="92"/>
  <c r="C2538" i="92"/>
  <c r="C2539" i="92"/>
  <c r="C2540" i="92"/>
  <c r="C2541" i="92"/>
  <c r="C2542" i="92"/>
  <c r="C2543" i="92"/>
  <c r="C2544" i="92"/>
  <c r="C2545" i="92"/>
  <c r="C2546" i="92"/>
  <c r="C2547" i="92"/>
  <c r="C2548" i="92"/>
  <c r="C2549" i="92"/>
  <c r="C2550" i="92"/>
  <c r="C2551" i="92"/>
  <c r="C2552" i="92"/>
  <c r="C2553" i="92"/>
  <c r="C2554" i="92"/>
  <c r="C2555" i="92"/>
  <c r="C2556" i="92"/>
  <c r="C2557" i="92"/>
  <c r="C2558" i="92"/>
  <c r="C2559" i="92"/>
  <c r="C2560" i="92"/>
  <c r="C2561" i="92"/>
  <c r="C2562" i="92"/>
  <c r="C2563" i="92"/>
  <c r="C2564" i="92"/>
  <c r="C2565" i="92"/>
  <c r="C2566" i="92"/>
  <c r="C2567" i="92"/>
  <c r="C2568" i="92"/>
  <c r="C2569" i="92"/>
  <c r="C2570" i="92"/>
  <c r="C2571" i="92"/>
  <c r="C2572" i="92"/>
  <c r="C2573" i="92"/>
  <c r="C2574" i="92"/>
  <c r="C2575" i="92"/>
  <c r="C2576" i="92"/>
  <c r="C2577" i="92"/>
  <c r="C2578" i="92"/>
  <c r="C2579" i="92"/>
  <c r="C2580" i="92"/>
  <c r="C2581" i="92"/>
  <c r="C2582" i="92"/>
  <c r="C2583" i="92"/>
  <c r="C2584" i="92"/>
  <c r="C2585" i="92"/>
  <c r="C2586" i="92"/>
  <c r="C2587" i="92"/>
  <c r="C2588" i="92"/>
  <c r="C2589" i="92"/>
  <c r="C2590" i="92"/>
  <c r="C2591" i="92"/>
  <c r="C2592" i="92"/>
  <c r="C2593" i="92"/>
  <c r="C2594" i="92"/>
  <c r="C2595" i="92"/>
  <c r="C2596" i="92"/>
  <c r="C2597" i="92"/>
  <c r="C2598" i="92"/>
  <c r="C2599" i="92"/>
  <c r="C2600" i="92"/>
  <c r="C2601" i="92"/>
  <c r="C2602" i="92"/>
  <c r="C2603" i="92"/>
  <c r="C2604" i="92"/>
  <c r="C2605" i="92"/>
  <c r="C2606" i="92"/>
  <c r="C2607" i="92"/>
  <c r="C2608" i="92"/>
  <c r="C2609" i="92"/>
  <c r="C2610" i="92"/>
  <c r="C2611" i="92"/>
  <c r="C2612" i="92"/>
  <c r="C2613" i="92"/>
  <c r="C2614" i="92"/>
  <c r="C2615" i="92"/>
  <c r="C2616" i="92"/>
  <c r="C2617" i="92"/>
  <c r="C2618" i="92"/>
  <c r="C2619" i="92"/>
  <c r="C2620" i="92"/>
  <c r="C2621" i="92"/>
  <c r="C2622" i="92"/>
  <c r="C2623" i="92"/>
  <c r="C2624" i="92"/>
  <c r="C2625" i="92"/>
  <c r="C2626" i="92"/>
  <c r="C2627" i="92"/>
  <c r="C2628" i="92"/>
  <c r="C2629" i="92"/>
  <c r="C2630" i="92"/>
  <c r="C2631" i="92"/>
  <c r="C2632" i="92"/>
  <c r="C2633" i="92"/>
  <c r="C2634" i="92"/>
  <c r="C2635" i="92"/>
  <c r="C2636" i="92"/>
  <c r="C2637" i="92"/>
  <c r="C2638" i="92"/>
  <c r="C2639" i="92"/>
  <c r="C2640" i="92"/>
  <c r="C2641" i="92"/>
  <c r="C2642" i="92"/>
  <c r="C2643" i="92"/>
  <c r="C2644" i="92"/>
  <c r="C2645" i="92"/>
  <c r="C2646" i="92"/>
  <c r="C2647" i="92"/>
  <c r="C2648" i="92"/>
  <c r="C2649" i="92"/>
  <c r="C2650" i="92"/>
  <c r="C2651" i="92"/>
  <c r="C2652" i="92"/>
  <c r="C2653" i="92"/>
  <c r="C2654" i="92"/>
  <c r="C2655" i="92"/>
  <c r="C2656" i="92"/>
  <c r="C2657" i="92"/>
  <c r="C2658" i="92"/>
  <c r="C2659" i="92"/>
  <c r="C2660" i="92"/>
  <c r="C2661" i="92"/>
  <c r="C2662" i="92"/>
  <c r="C2663" i="92"/>
  <c r="C2664" i="92"/>
  <c r="C2665" i="92"/>
  <c r="C2666" i="92"/>
  <c r="C2667" i="92"/>
  <c r="C2668" i="92"/>
  <c r="C2669" i="92"/>
  <c r="C2670" i="92"/>
  <c r="C2671" i="92"/>
  <c r="C2672" i="92"/>
  <c r="C2673" i="92"/>
  <c r="C2674" i="92"/>
  <c r="C2675" i="92"/>
  <c r="C2676" i="92"/>
  <c r="C2677" i="92"/>
  <c r="C2678" i="92"/>
  <c r="C2679" i="92"/>
  <c r="C2680" i="92"/>
  <c r="C2681" i="92"/>
  <c r="C2682" i="92"/>
  <c r="C2683" i="92"/>
  <c r="C2684" i="92"/>
  <c r="C2685" i="92"/>
  <c r="C2686" i="92"/>
  <c r="C2687" i="92"/>
  <c r="C2688" i="92"/>
  <c r="C2689" i="92"/>
  <c r="C2690" i="92"/>
  <c r="C2691" i="92"/>
  <c r="C2692" i="92"/>
  <c r="C2693" i="92"/>
  <c r="C2694" i="92"/>
  <c r="C2695" i="92"/>
  <c r="C2696" i="92"/>
  <c r="C2697" i="92"/>
  <c r="C2698" i="92"/>
  <c r="C2699" i="92"/>
  <c r="C2700" i="92"/>
  <c r="C2701" i="92"/>
  <c r="C2702" i="92"/>
  <c r="C2703" i="92"/>
  <c r="C2704" i="92"/>
  <c r="C2705" i="92"/>
  <c r="C2706" i="92"/>
  <c r="C2707" i="92"/>
  <c r="C2708" i="92"/>
  <c r="C2709" i="92"/>
  <c r="C2710" i="92"/>
  <c r="C2711" i="92"/>
  <c r="C2712" i="92"/>
  <c r="C2713" i="92"/>
  <c r="C2714" i="92"/>
  <c r="C2715" i="92"/>
  <c r="C2716" i="92"/>
  <c r="C2717" i="92"/>
  <c r="C2718" i="92"/>
  <c r="C2719" i="92"/>
  <c r="C2720" i="92"/>
  <c r="C2721" i="92"/>
  <c r="C2722" i="92"/>
  <c r="C2723" i="92"/>
  <c r="C2724" i="92"/>
  <c r="C2725" i="92"/>
  <c r="C2726" i="92"/>
  <c r="C2727" i="92"/>
  <c r="C2728" i="92"/>
  <c r="C2729" i="92"/>
  <c r="C2730" i="92"/>
  <c r="C2731" i="92"/>
  <c r="C2732" i="92"/>
  <c r="C2733" i="92"/>
  <c r="C2734" i="92"/>
  <c r="C2735" i="92"/>
  <c r="C2736" i="92"/>
  <c r="C2737" i="92"/>
  <c r="C2738" i="92"/>
  <c r="C2739" i="92"/>
  <c r="C2740" i="92"/>
  <c r="C2741" i="92"/>
  <c r="C2742" i="92"/>
  <c r="C2743" i="92"/>
  <c r="C2744" i="92"/>
  <c r="C2745" i="92"/>
  <c r="C2746" i="92"/>
  <c r="C2747" i="92"/>
  <c r="C2748" i="92"/>
  <c r="C2749" i="92"/>
  <c r="C2750" i="92"/>
  <c r="C2751" i="92"/>
  <c r="C2752" i="92"/>
  <c r="C2753" i="92"/>
  <c r="C2754" i="92"/>
  <c r="C2755" i="92"/>
  <c r="C2756" i="92"/>
  <c r="C2757" i="92"/>
  <c r="C2758" i="92"/>
  <c r="C2759" i="92"/>
  <c r="C2760" i="92"/>
  <c r="C2761" i="92"/>
  <c r="C2762" i="92"/>
  <c r="C2763" i="92"/>
  <c r="C2764" i="92"/>
  <c r="C2765" i="92"/>
  <c r="C2766" i="92"/>
  <c r="C2767" i="92"/>
  <c r="C2768" i="92"/>
  <c r="C2769" i="92"/>
  <c r="C2770" i="92"/>
  <c r="C2771" i="92"/>
  <c r="C2772" i="92"/>
  <c r="C2773" i="92"/>
  <c r="C2774" i="92"/>
  <c r="C2775" i="92"/>
  <c r="C2776" i="92"/>
  <c r="C2777" i="92"/>
  <c r="C2778" i="92"/>
  <c r="C2779" i="92"/>
  <c r="C2780" i="92"/>
  <c r="C2781" i="92"/>
  <c r="C2782" i="92"/>
  <c r="C2783" i="92"/>
  <c r="C2784" i="92"/>
  <c r="C2785" i="92"/>
  <c r="C2786" i="92"/>
  <c r="C2787" i="92"/>
  <c r="C2788" i="92"/>
  <c r="C2789" i="92"/>
  <c r="C2790" i="92"/>
  <c r="C2791" i="92"/>
  <c r="C2792" i="92"/>
  <c r="C2793" i="92"/>
  <c r="C2794" i="92"/>
  <c r="C2795" i="92"/>
  <c r="C2796" i="92"/>
  <c r="C2797" i="92"/>
  <c r="C2798" i="92"/>
  <c r="C2799" i="92"/>
  <c r="C2800" i="92"/>
  <c r="C2801" i="92"/>
  <c r="C2802" i="92"/>
  <c r="C2803" i="92"/>
  <c r="C2804" i="92"/>
  <c r="C2805" i="92"/>
  <c r="C2806" i="92"/>
  <c r="C2807" i="92"/>
  <c r="C2808" i="92"/>
  <c r="C2809" i="92"/>
  <c r="C2810" i="92"/>
  <c r="C2811" i="92"/>
  <c r="C2812" i="92"/>
  <c r="C2813" i="92"/>
  <c r="C2814" i="92"/>
  <c r="C2815" i="92"/>
  <c r="C2816" i="92"/>
  <c r="C2817" i="92"/>
  <c r="C2818" i="92"/>
  <c r="C2819" i="92"/>
  <c r="C2820" i="92"/>
  <c r="C2821" i="92"/>
  <c r="C2822" i="92"/>
  <c r="C2823" i="92"/>
  <c r="C2824" i="92"/>
  <c r="C2825" i="92"/>
  <c r="C2826" i="92"/>
  <c r="C2827" i="92"/>
  <c r="C2828" i="92"/>
  <c r="C2829" i="92"/>
  <c r="C2830" i="92"/>
  <c r="C2831" i="92"/>
  <c r="C2832" i="92"/>
  <c r="C2833" i="92"/>
  <c r="C2834" i="92"/>
  <c r="C2835" i="92"/>
  <c r="C2836" i="92"/>
  <c r="C2837" i="92"/>
  <c r="C2838" i="92"/>
  <c r="C2839" i="92"/>
  <c r="C2840" i="92"/>
  <c r="C2841" i="92"/>
  <c r="C2842" i="92"/>
  <c r="C2843" i="92"/>
  <c r="C2844" i="92"/>
  <c r="C2845" i="92"/>
  <c r="C2846" i="92"/>
  <c r="C2847" i="92"/>
  <c r="C2848" i="92"/>
  <c r="C2849" i="92"/>
  <c r="C2850" i="92"/>
  <c r="C2851" i="92"/>
  <c r="C2852" i="92"/>
  <c r="C2853" i="92"/>
  <c r="C2854" i="92"/>
  <c r="C2855" i="92"/>
  <c r="C2856" i="92"/>
  <c r="C2857" i="92"/>
  <c r="C2858" i="92"/>
  <c r="C2859" i="92"/>
  <c r="C2860" i="92"/>
  <c r="C2861" i="92"/>
  <c r="C2862" i="92"/>
  <c r="C2863" i="92"/>
  <c r="C2864" i="92"/>
  <c r="C2865" i="92"/>
  <c r="C2866" i="92"/>
  <c r="C2867" i="92"/>
  <c r="C2868" i="92"/>
  <c r="C2869" i="92"/>
  <c r="C2870" i="92"/>
  <c r="C2871" i="92"/>
  <c r="C2872" i="92"/>
  <c r="C2873" i="92"/>
  <c r="C2874" i="92"/>
  <c r="C2875" i="92"/>
  <c r="C2876" i="92"/>
  <c r="C2877" i="92"/>
  <c r="C2878" i="92"/>
  <c r="C2879" i="92"/>
  <c r="C2880" i="92"/>
  <c r="C2881" i="92"/>
  <c r="C2882" i="92"/>
  <c r="C2883" i="92"/>
  <c r="C2884" i="92"/>
  <c r="C2885" i="92"/>
  <c r="C2886" i="92"/>
  <c r="C2887" i="92"/>
  <c r="C2888" i="92"/>
  <c r="C2889" i="92"/>
  <c r="C2890" i="92"/>
  <c r="C2891" i="92"/>
  <c r="C2892" i="92"/>
  <c r="C2893" i="92"/>
  <c r="C2894" i="92"/>
  <c r="C2895" i="92"/>
  <c r="C2896" i="92"/>
  <c r="C2897" i="92"/>
  <c r="C2898" i="92"/>
  <c r="C2899" i="92"/>
  <c r="C2900" i="92"/>
  <c r="C2901" i="92"/>
  <c r="C2902" i="92"/>
  <c r="C2903" i="92"/>
  <c r="C2904" i="92"/>
  <c r="C2905" i="92"/>
  <c r="C2906" i="92"/>
  <c r="C2907" i="92"/>
  <c r="C2908" i="92"/>
  <c r="C2909" i="92"/>
  <c r="C2910" i="92"/>
  <c r="C2911" i="92"/>
  <c r="C2912" i="92"/>
  <c r="C2913" i="92"/>
  <c r="C2914" i="92"/>
  <c r="C2915" i="92"/>
  <c r="C2916" i="92"/>
  <c r="C2917" i="92"/>
  <c r="C2918" i="92"/>
  <c r="C2919" i="92"/>
  <c r="C2920" i="92"/>
  <c r="C2921" i="92"/>
  <c r="C2922" i="92"/>
  <c r="C2923" i="92"/>
  <c r="C2924" i="92"/>
  <c r="C2925" i="92"/>
  <c r="C2926" i="92"/>
  <c r="C2927" i="92"/>
  <c r="C2928" i="92"/>
  <c r="C2929" i="92"/>
  <c r="C2930" i="92"/>
  <c r="C2931" i="92"/>
  <c r="C2932" i="92"/>
  <c r="C2933" i="92"/>
  <c r="C2934" i="92"/>
  <c r="C2935" i="92"/>
  <c r="C2936" i="92"/>
  <c r="C2937" i="92"/>
  <c r="C2938" i="92"/>
  <c r="C2939" i="92"/>
  <c r="C2940" i="92"/>
  <c r="C2941" i="92"/>
  <c r="C2942" i="92"/>
  <c r="C2943" i="92"/>
  <c r="C2944" i="92"/>
  <c r="C2945" i="92"/>
  <c r="C2946" i="92"/>
  <c r="C2947" i="92"/>
  <c r="C2948" i="92"/>
  <c r="C2949" i="92"/>
  <c r="C2950" i="92"/>
  <c r="C2951" i="92"/>
  <c r="C2952" i="92"/>
  <c r="C2953" i="92"/>
  <c r="C2954" i="92"/>
  <c r="C2955" i="92"/>
  <c r="C2956" i="92"/>
  <c r="C2957" i="92"/>
  <c r="C2958" i="92"/>
  <c r="C2959" i="92"/>
  <c r="C2960" i="92"/>
  <c r="C2961" i="92"/>
  <c r="C2962" i="92"/>
  <c r="C2963" i="92"/>
  <c r="C2964" i="92"/>
  <c r="C2965" i="92"/>
  <c r="C2966" i="92"/>
  <c r="C2967" i="92"/>
  <c r="C2968" i="92"/>
  <c r="C2969" i="92"/>
  <c r="C2970" i="92"/>
  <c r="C2971" i="92"/>
  <c r="C2972" i="92"/>
  <c r="C2973" i="92"/>
  <c r="C2974" i="92"/>
  <c r="C2975" i="92"/>
  <c r="C2976" i="92"/>
  <c r="C2977" i="92"/>
  <c r="C2978" i="92"/>
  <c r="C2979" i="92"/>
  <c r="C2980" i="92"/>
  <c r="C2981" i="92"/>
  <c r="C2982" i="92"/>
  <c r="C2983" i="92"/>
  <c r="C2984" i="92"/>
  <c r="C2985" i="92"/>
  <c r="C2986" i="92"/>
  <c r="C2987" i="92"/>
  <c r="C2988" i="92"/>
  <c r="C2989" i="92"/>
  <c r="C2990" i="92"/>
  <c r="C2991" i="92"/>
  <c r="C2992" i="92"/>
  <c r="C2993" i="92"/>
  <c r="C2994" i="92"/>
  <c r="C2995" i="92"/>
  <c r="C2996" i="92"/>
  <c r="C2997" i="92"/>
  <c r="C2998" i="92"/>
  <c r="C2999" i="92"/>
  <c r="C3000" i="92"/>
  <c r="C3001" i="92"/>
  <c r="C3002" i="92"/>
  <c r="C3003" i="92"/>
  <c r="C3004" i="92"/>
  <c r="C3005" i="92"/>
  <c r="C3006" i="92"/>
  <c r="C3007" i="92"/>
  <c r="C3008" i="92"/>
  <c r="C3009" i="92"/>
  <c r="C3010" i="92"/>
  <c r="C3011" i="92"/>
  <c r="C3012" i="92"/>
  <c r="C3013" i="92"/>
  <c r="C3014" i="92"/>
  <c r="C3015" i="92"/>
  <c r="C3016" i="92"/>
  <c r="C3017" i="92"/>
  <c r="C3018" i="92"/>
  <c r="C3019" i="92"/>
  <c r="C3020" i="92"/>
  <c r="C3021" i="92"/>
  <c r="C3022" i="92"/>
  <c r="C3023" i="92"/>
  <c r="C3024" i="92"/>
  <c r="C3025" i="92"/>
  <c r="C3026" i="92"/>
  <c r="C3027" i="92"/>
  <c r="C3028" i="92"/>
  <c r="C3029" i="92"/>
  <c r="C3030" i="92"/>
  <c r="C3031" i="92"/>
  <c r="C3032" i="92"/>
  <c r="C3033" i="92"/>
  <c r="C3034" i="92"/>
  <c r="C3035" i="92"/>
  <c r="C3036" i="92"/>
  <c r="C3037" i="92"/>
  <c r="C3038" i="92"/>
  <c r="C3039" i="92"/>
  <c r="C3040" i="92"/>
  <c r="C3041" i="92"/>
  <c r="C3042" i="92"/>
  <c r="C3043" i="92"/>
  <c r="C3044" i="92"/>
  <c r="C3045" i="92"/>
  <c r="C3046" i="92"/>
  <c r="C3047" i="92"/>
  <c r="C3048" i="92"/>
  <c r="C3049" i="92"/>
  <c r="C3050" i="92"/>
  <c r="C3051" i="92"/>
  <c r="C3052" i="92"/>
  <c r="C3053" i="92"/>
  <c r="C3054" i="92"/>
  <c r="C3055" i="92"/>
  <c r="C3056" i="92"/>
  <c r="C3057" i="92"/>
  <c r="C3058" i="92"/>
  <c r="C3059" i="92"/>
  <c r="C3060" i="92"/>
  <c r="C3061" i="92"/>
  <c r="C3062" i="92"/>
  <c r="C3063" i="92"/>
  <c r="C3064" i="92"/>
  <c r="C3065" i="92"/>
  <c r="C3066" i="92"/>
  <c r="C3067" i="92"/>
  <c r="C3068" i="92"/>
  <c r="C3069" i="92"/>
  <c r="C3070" i="92"/>
  <c r="C3071" i="92"/>
  <c r="C3072" i="92"/>
  <c r="C3073" i="92"/>
  <c r="C3074" i="92"/>
  <c r="C3075" i="92"/>
  <c r="C3076" i="92"/>
  <c r="C3077" i="92"/>
  <c r="C3078" i="92"/>
  <c r="C3079" i="92"/>
  <c r="C3080" i="92"/>
  <c r="C3081" i="92"/>
  <c r="C3082" i="92"/>
  <c r="C3083" i="92"/>
  <c r="C3084" i="92"/>
  <c r="C3085" i="92"/>
  <c r="C3086" i="92"/>
  <c r="C3087" i="92"/>
  <c r="C3088" i="92"/>
  <c r="C3089" i="92"/>
  <c r="C3090" i="92"/>
  <c r="C3091" i="92"/>
  <c r="C3092" i="92"/>
  <c r="C3093" i="92"/>
  <c r="C3094" i="92"/>
  <c r="C3095" i="92"/>
  <c r="C3096" i="92"/>
  <c r="C3097" i="92"/>
  <c r="C3098" i="92"/>
  <c r="C3099" i="92"/>
  <c r="C3100" i="92"/>
  <c r="C3101" i="92"/>
  <c r="C3102" i="92"/>
  <c r="C3103" i="92"/>
  <c r="C3104" i="92"/>
  <c r="C3105" i="92"/>
  <c r="C3106" i="92"/>
  <c r="C3107" i="92"/>
  <c r="C3108" i="92"/>
  <c r="C3109" i="92"/>
  <c r="C3110" i="92"/>
  <c r="C3111" i="92"/>
  <c r="C3112" i="92"/>
  <c r="C3113" i="92"/>
  <c r="C3114" i="92"/>
  <c r="C3115" i="92"/>
  <c r="C3116" i="92"/>
  <c r="C3117" i="92"/>
  <c r="C3118" i="92"/>
  <c r="C3119" i="92"/>
  <c r="C3120" i="92"/>
  <c r="C3121" i="92"/>
  <c r="C3122" i="92"/>
  <c r="C3123" i="92"/>
  <c r="C3124" i="92"/>
  <c r="C3125" i="92"/>
  <c r="C3126" i="92"/>
  <c r="C3127" i="92"/>
  <c r="C3128" i="92"/>
  <c r="C3129" i="92"/>
  <c r="C3130" i="92"/>
  <c r="C3131" i="92"/>
  <c r="C3132" i="92"/>
  <c r="C3133" i="92"/>
  <c r="C3134" i="92"/>
  <c r="C3135" i="92"/>
  <c r="C3136" i="92"/>
  <c r="C3137" i="92"/>
  <c r="C3138" i="92"/>
  <c r="C3139" i="92"/>
  <c r="C3140" i="92"/>
  <c r="C3141" i="92"/>
  <c r="C3142" i="92"/>
  <c r="C3143" i="92"/>
  <c r="C3144" i="92"/>
  <c r="C3145" i="92"/>
  <c r="C3146" i="92"/>
  <c r="C3147" i="92"/>
  <c r="C3148" i="92"/>
  <c r="C3149" i="92"/>
  <c r="C3150" i="92"/>
  <c r="C3151" i="92"/>
  <c r="C3152" i="92"/>
  <c r="C3153" i="92"/>
  <c r="C3154" i="92"/>
  <c r="C3155" i="92"/>
  <c r="C3156" i="92"/>
  <c r="C3157" i="92"/>
  <c r="C3158" i="92"/>
  <c r="C3159" i="92"/>
  <c r="C3160" i="92"/>
  <c r="C3161" i="92"/>
  <c r="C3162" i="92"/>
  <c r="C3163" i="92"/>
  <c r="C3164" i="92"/>
  <c r="C3165" i="92"/>
  <c r="C3166" i="92"/>
  <c r="C3167" i="92"/>
  <c r="C3168" i="92"/>
  <c r="C3169" i="92"/>
  <c r="C3170" i="92"/>
  <c r="C3171" i="92"/>
  <c r="C3172" i="92"/>
  <c r="C3173" i="92"/>
  <c r="C3174" i="92"/>
  <c r="C3175" i="92"/>
  <c r="C3176" i="92"/>
  <c r="C3177" i="92"/>
  <c r="C3178" i="92"/>
  <c r="C3179" i="92"/>
  <c r="C3180" i="92"/>
  <c r="C3181" i="92"/>
  <c r="C3182" i="92"/>
  <c r="C3183" i="92"/>
  <c r="C3184" i="92"/>
  <c r="C3185" i="92"/>
  <c r="C3186" i="92"/>
  <c r="C3187" i="92"/>
  <c r="C3188" i="92"/>
  <c r="C3189" i="92"/>
  <c r="C3190" i="92"/>
  <c r="C3191" i="92"/>
  <c r="C3192" i="92"/>
  <c r="C3193" i="92"/>
  <c r="C3194" i="92"/>
  <c r="C3195" i="92"/>
  <c r="C3196" i="92"/>
  <c r="C3197" i="92"/>
  <c r="C3198" i="92"/>
  <c r="C3199" i="92"/>
  <c r="C3200" i="92"/>
  <c r="C3201" i="92"/>
  <c r="C3202" i="92"/>
  <c r="C3203" i="92"/>
  <c r="C3204" i="92"/>
  <c r="C3205" i="92"/>
  <c r="C3206" i="92"/>
  <c r="C3207" i="92"/>
  <c r="C3208" i="92"/>
  <c r="C3209" i="92"/>
  <c r="C3210" i="92"/>
  <c r="C3211" i="92"/>
  <c r="C3212" i="92"/>
  <c r="C3213" i="92"/>
  <c r="C3214" i="92"/>
  <c r="C3215" i="92"/>
  <c r="C3216" i="92"/>
  <c r="C3217" i="92"/>
  <c r="C3218" i="92"/>
  <c r="C3219" i="92"/>
  <c r="C3220" i="92"/>
  <c r="C3221" i="92"/>
  <c r="C3222" i="92"/>
  <c r="C3223" i="92"/>
  <c r="C3224" i="92"/>
  <c r="C3225" i="92"/>
  <c r="C3226" i="92"/>
  <c r="C3227" i="92"/>
  <c r="C3228" i="92"/>
  <c r="C3229" i="92"/>
  <c r="C3230" i="92"/>
  <c r="C3231" i="92"/>
  <c r="C3232" i="92"/>
  <c r="C3233" i="92"/>
  <c r="C3234" i="92"/>
  <c r="C3235" i="92"/>
  <c r="C3236" i="92"/>
  <c r="C3237" i="92"/>
  <c r="C3238" i="92"/>
  <c r="C3239" i="92"/>
  <c r="C3240" i="92"/>
  <c r="C3241" i="92"/>
  <c r="C3242" i="92"/>
  <c r="C3243" i="92"/>
  <c r="C3244" i="92"/>
  <c r="C3245" i="92"/>
  <c r="C3246" i="92"/>
  <c r="C3247" i="92"/>
  <c r="C3248" i="92"/>
  <c r="C3249" i="92"/>
  <c r="C3250" i="92"/>
  <c r="C3251" i="92"/>
  <c r="C3252" i="92"/>
  <c r="C3253" i="92"/>
  <c r="C3254" i="92"/>
  <c r="C3255" i="92"/>
  <c r="C3256" i="92"/>
  <c r="C3257" i="92"/>
  <c r="C3258" i="92"/>
  <c r="C3259" i="92"/>
  <c r="C3260" i="92"/>
  <c r="C3261" i="92"/>
  <c r="C3262" i="92"/>
  <c r="C3263" i="92"/>
  <c r="C3264" i="92"/>
  <c r="C3265" i="92"/>
  <c r="C3266" i="92"/>
  <c r="C3267" i="92"/>
  <c r="C3268" i="92"/>
  <c r="C3269" i="92"/>
  <c r="C3270" i="92"/>
  <c r="C3271" i="92"/>
  <c r="C3272" i="92"/>
  <c r="C3273" i="92"/>
  <c r="C3274" i="92"/>
  <c r="C3275" i="92"/>
  <c r="C3276" i="92"/>
  <c r="C3277" i="92"/>
  <c r="C3278" i="92"/>
  <c r="C3279" i="92"/>
  <c r="C3280" i="92"/>
  <c r="C3281" i="92"/>
  <c r="C3282" i="92"/>
  <c r="C3283" i="92"/>
  <c r="C3284" i="92"/>
  <c r="C3285" i="92"/>
  <c r="C3286" i="92"/>
  <c r="C3287" i="92"/>
  <c r="C3288" i="92"/>
  <c r="C3289" i="92"/>
  <c r="C3290" i="92"/>
  <c r="C3291" i="92"/>
  <c r="C3292" i="92"/>
  <c r="C3293" i="92"/>
  <c r="C3294" i="92"/>
  <c r="C3295" i="92"/>
  <c r="C3296" i="92"/>
  <c r="C3297" i="92"/>
  <c r="C3298" i="92"/>
  <c r="C3299" i="92"/>
  <c r="C3300" i="92"/>
  <c r="C3301" i="92"/>
  <c r="C3302" i="92"/>
  <c r="C3303" i="92"/>
  <c r="C3304" i="92"/>
  <c r="C3305" i="92"/>
  <c r="C3306" i="92"/>
  <c r="C3307" i="92"/>
  <c r="C3308" i="92"/>
  <c r="C3309" i="92"/>
  <c r="C3310" i="92"/>
  <c r="C3311" i="92"/>
  <c r="C3312" i="92"/>
  <c r="C3313" i="92"/>
  <c r="C3314" i="92"/>
  <c r="C3315" i="92"/>
  <c r="C3316" i="92"/>
  <c r="C3317" i="92"/>
  <c r="C3318" i="92"/>
  <c r="C3319" i="92"/>
  <c r="C3320" i="92"/>
  <c r="C3321" i="92"/>
  <c r="C3322" i="92"/>
  <c r="C3323" i="92"/>
  <c r="C3324" i="92"/>
  <c r="C3325" i="92"/>
  <c r="C3326" i="92"/>
  <c r="C3327" i="92"/>
  <c r="C3328" i="92"/>
  <c r="C3329" i="92"/>
  <c r="C3330" i="92"/>
  <c r="C3331" i="92"/>
  <c r="C3332" i="92"/>
  <c r="C3333" i="92"/>
  <c r="C3334" i="92"/>
  <c r="C3335" i="92"/>
  <c r="C3336" i="92"/>
  <c r="C3337" i="92"/>
  <c r="C3338" i="92"/>
  <c r="C3339" i="92"/>
  <c r="C3340" i="92"/>
  <c r="C3341" i="92"/>
  <c r="C3342" i="92"/>
  <c r="C3343" i="92"/>
  <c r="C3344" i="92"/>
  <c r="C3345" i="92"/>
  <c r="C3346" i="92"/>
  <c r="C3347" i="92"/>
  <c r="C3348" i="92"/>
  <c r="C3349" i="92"/>
  <c r="C3350" i="92"/>
  <c r="C3351" i="92"/>
  <c r="C3352" i="92"/>
  <c r="C3353" i="92"/>
  <c r="C3354" i="92"/>
  <c r="C3355" i="92"/>
  <c r="C3356" i="92"/>
  <c r="C3357" i="92"/>
  <c r="C3358" i="92"/>
  <c r="C3359" i="92"/>
  <c r="C3360" i="92"/>
  <c r="C3361" i="92"/>
  <c r="C3362" i="92"/>
  <c r="C3363" i="92"/>
  <c r="C3364" i="92"/>
  <c r="C3365" i="92"/>
  <c r="C3366" i="92"/>
  <c r="C3367" i="92"/>
  <c r="C3368" i="92"/>
  <c r="C3369" i="92"/>
  <c r="C3370" i="92"/>
  <c r="C3371" i="92"/>
  <c r="C3372" i="92"/>
  <c r="C3373" i="92"/>
  <c r="C3374" i="92"/>
  <c r="C3375" i="92"/>
  <c r="C3376" i="92"/>
  <c r="C3377" i="92"/>
  <c r="C3378" i="92"/>
  <c r="C3379" i="92"/>
  <c r="C3380" i="92"/>
  <c r="C3381" i="92"/>
  <c r="C3382" i="92"/>
  <c r="C3383" i="92"/>
  <c r="C3384" i="92"/>
  <c r="C3385" i="92"/>
  <c r="C3386" i="92"/>
  <c r="C3387" i="92"/>
  <c r="C3388" i="92"/>
  <c r="C3389" i="92"/>
  <c r="C3390" i="92"/>
  <c r="C3391" i="92"/>
  <c r="C3392" i="92"/>
  <c r="C3393" i="92"/>
  <c r="C3394" i="92"/>
  <c r="C3395" i="92"/>
  <c r="C3396" i="92"/>
  <c r="C3397" i="92"/>
  <c r="C3398" i="92"/>
  <c r="C3399" i="92"/>
  <c r="C3400" i="92"/>
  <c r="C3401" i="92"/>
  <c r="C3402" i="92"/>
  <c r="C3403" i="92"/>
  <c r="C3404" i="92"/>
  <c r="C3405" i="92"/>
  <c r="C3406" i="92"/>
  <c r="C3407" i="92"/>
  <c r="C3408" i="92"/>
  <c r="C3409" i="92"/>
  <c r="C3410" i="92"/>
  <c r="C3411" i="92"/>
  <c r="C3412" i="92"/>
  <c r="C3413" i="92"/>
  <c r="C3414" i="92"/>
  <c r="C3415" i="92"/>
  <c r="C3416" i="92"/>
  <c r="C3417" i="92"/>
  <c r="C3418" i="92"/>
  <c r="C3419" i="92"/>
  <c r="C3420" i="92"/>
  <c r="C3421" i="92"/>
  <c r="C3422" i="92"/>
  <c r="C3423" i="92"/>
  <c r="C3424" i="92"/>
  <c r="C3425" i="92"/>
  <c r="C3426" i="92"/>
  <c r="C3427" i="92"/>
  <c r="C3428" i="92"/>
  <c r="C3429" i="92"/>
  <c r="C3430" i="92"/>
  <c r="C3431" i="92"/>
  <c r="C3432" i="92"/>
  <c r="C3433" i="92"/>
  <c r="C3434" i="92"/>
  <c r="C3435" i="92"/>
  <c r="C3436" i="92"/>
  <c r="C3437" i="92"/>
  <c r="C3438" i="92"/>
  <c r="C3439" i="92"/>
  <c r="C3440" i="92"/>
  <c r="C3441" i="92"/>
  <c r="C3442" i="92"/>
  <c r="C3443" i="92"/>
  <c r="C3444" i="92"/>
  <c r="C3445" i="92"/>
  <c r="C3446" i="92"/>
  <c r="C3447" i="92"/>
  <c r="C3448" i="92"/>
  <c r="C3449" i="92"/>
  <c r="C3450" i="92"/>
  <c r="C3451" i="92"/>
  <c r="C3452" i="92"/>
  <c r="C3453" i="92"/>
  <c r="C3454" i="92"/>
  <c r="C3455" i="92"/>
  <c r="C3456" i="92"/>
  <c r="C3457" i="92"/>
  <c r="C3458" i="92"/>
  <c r="C3459" i="92"/>
  <c r="C3460" i="92"/>
  <c r="C3461" i="92"/>
  <c r="C3462" i="92"/>
  <c r="C3463" i="92"/>
  <c r="C3464" i="92"/>
  <c r="C3465" i="92"/>
  <c r="C3466" i="92"/>
  <c r="C3467" i="92"/>
  <c r="C3468" i="92"/>
  <c r="C3469" i="92"/>
  <c r="C3470" i="92"/>
  <c r="C3471" i="92"/>
  <c r="C3472" i="92"/>
  <c r="C3473" i="92"/>
  <c r="C3474" i="92"/>
  <c r="C3475" i="92"/>
  <c r="C3476" i="92"/>
  <c r="C3477" i="92"/>
  <c r="C3478" i="92"/>
  <c r="C3479" i="92"/>
  <c r="C3480" i="92"/>
  <c r="C3481" i="92"/>
  <c r="C3482" i="92"/>
  <c r="C3483" i="92"/>
  <c r="C3484" i="92"/>
  <c r="C270" i="92"/>
  <c r="C269" i="92"/>
  <c r="C268" i="92"/>
  <c r="C267" i="92"/>
  <c r="C266" i="92"/>
  <c r="C265" i="92"/>
  <c r="C264" i="92"/>
  <c r="C263" i="92"/>
  <c r="C262" i="92"/>
  <c r="C261" i="92"/>
  <c r="C260" i="92"/>
  <c r="C259" i="92"/>
  <c r="C258" i="92"/>
  <c r="C257" i="92"/>
  <c r="C256" i="92"/>
  <c r="C255" i="92"/>
  <c r="C254" i="92"/>
  <c r="C253" i="92"/>
  <c r="C252" i="92"/>
  <c r="C251" i="92"/>
  <c r="C250" i="92"/>
  <c r="C249" i="92"/>
  <c r="C248" i="92"/>
  <c r="C247" i="92"/>
  <c r="C246" i="92"/>
  <c r="C245" i="92"/>
  <c r="C244" i="92"/>
  <c r="C243" i="92"/>
  <c r="C242" i="92"/>
  <c r="C241" i="92"/>
  <c r="C240" i="92"/>
  <c r="C239" i="92"/>
  <c r="C238" i="92"/>
  <c r="C237" i="92"/>
  <c r="C236" i="92"/>
  <c r="C235" i="92"/>
  <c r="C234" i="92"/>
  <c r="C233" i="92"/>
  <c r="C232" i="92"/>
  <c r="C231" i="92"/>
  <c r="C230" i="92"/>
  <c r="C229" i="92"/>
  <c r="C228" i="92"/>
  <c r="C227" i="92"/>
  <c r="C226" i="92"/>
  <c r="C225" i="92"/>
  <c r="C224" i="92"/>
  <c r="C223" i="92"/>
  <c r="C222" i="92"/>
  <c r="C221" i="92"/>
  <c r="C220" i="92"/>
  <c r="C219" i="92"/>
  <c r="C218" i="92"/>
  <c r="C217" i="92"/>
  <c r="C216" i="92"/>
  <c r="C215" i="92"/>
  <c r="C214" i="92"/>
  <c r="C213" i="92"/>
  <c r="C212" i="92"/>
  <c r="C211" i="92"/>
  <c r="C210" i="92"/>
  <c r="C209" i="92"/>
  <c r="C208" i="92"/>
  <c r="C207" i="92"/>
  <c r="C206" i="92"/>
  <c r="C205" i="92"/>
  <c r="C204" i="92"/>
  <c r="C203" i="92"/>
  <c r="C202" i="92"/>
  <c r="C201" i="92"/>
  <c r="C200" i="92"/>
  <c r="C199" i="92"/>
  <c r="C198" i="92"/>
  <c r="C197" i="92"/>
  <c r="C196" i="92"/>
  <c r="C195" i="92"/>
  <c r="C194" i="92"/>
  <c r="C193" i="92"/>
  <c r="C192" i="92"/>
  <c r="C191" i="92"/>
  <c r="C190" i="92"/>
  <c r="C189" i="92"/>
  <c r="C188" i="92"/>
  <c r="C187" i="92"/>
  <c r="C186" i="92"/>
  <c r="C185" i="92"/>
  <c r="C184" i="92"/>
  <c r="C183" i="92"/>
  <c r="C182" i="92"/>
  <c r="C181" i="92"/>
  <c r="C180" i="92"/>
  <c r="C179" i="92"/>
  <c r="C178" i="92"/>
  <c r="C177" i="92"/>
  <c r="C176" i="92"/>
  <c r="C175" i="92"/>
  <c r="C174" i="92"/>
  <c r="C173" i="92"/>
  <c r="C172" i="92"/>
  <c r="C171" i="92"/>
  <c r="C170" i="92"/>
  <c r="C169" i="92"/>
  <c r="C168" i="92"/>
  <c r="C167" i="92"/>
  <c r="C166" i="92"/>
  <c r="C165" i="92"/>
  <c r="C164" i="92"/>
  <c r="C163" i="92"/>
  <c r="C162" i="92"/>
  <c r="C161" i="92"/>
  <c r="C160" i="92"/>
  <c r="C159" i="92"/>
  <c r="C158" i="92"/>
  <c r="C157" i="92"/>
  <c r="C156" i="92"/>
  <c r="C155" i="92"/>
  <c r="C154" i="92"/>
  <c r="C153" i="92"/>
  <c r="C152" i="92"/>
  <c r="C151" i="92"/>
  <c r="C150" i="92"/>
  <c r="C149" i="92"/>
  <c r="C148" i="92"/>
  <c r="C147" i="92"/>
  <c r="C146" i="92"/>
  <c r="C145" i="92"/>
  <c r="C144" i="92"/>
  <c r="C143" i="92"/>
  <c r="C142" i="92"/>
  <c r="C141" i="92"/>
  <c r="C140" i="92"/>
  <c r="C139" i="92"/>
  <c r="C138" i="92"/>
  <c r="C137" i="92"/>
  <c r="C136" i="92"/>
  <c r="C135" i="92"/>
  <c r="C134" i="92"/>
  <c r="C133" i="92"/>
  <c r="C132" i="92"/>
  <c r="C131" i="92"/>
  <c r="C130" i="92"/>
  <c r="C129" i="92"/>
  <c r="C128" i="92"/>
  <c r="C127" i="92"/>
  <c r="C126" i="92"/>
  <c r="C125" i="92"/>
  <c r="C124" i="92"/>
  <c r="C123" i="92"/>
  <c r="C122" i="92"/>
  <c r="C121" i="92"/>
  <c r="C120" i="92"/>
  <c r="C119" i="92"/>
  <c r="C118" i="92"/>
  <c r="C117" i="92"/>
  <c r="C116" i="92"/>
  <c r="C115" i="92"/>
  <c r="C114" i="92"/>
  <c r="C113" i="92"/>
  <c r="C112" i="92"/>
  <c r="C111" i="92"/>
  <c r="C110" i="92"/>
  <c r="C109" i="92"/>
  <c r="C108" i="92"/>
  <c r="C107" i="92"/>
  <c r="C106" i="92"/>
  <c r="C105" i="92"/>
  <c r="C104" i="92"/>
  <c r="C103" i="92"/>
  <c r="C102" i="92"/>
  <c r="C101" i="92"/>
  <c r="C100" i="92"/>
  <c r="C99" i="92"/>
  <c r="C98" i="92"/>
  <c r="C97" i="92"/>
  <c r="C96" i="92"/>
  <c r="C95" i="92"/>
  <c r="C94" i="92"/>
  <c r="C93" i="92"/>
  <c r="C92" i="92"/>
  <c r="C91" i="92"/>
  <c r="C90" i="92"/>
  <c r="C89" i="92"/>
  <c r="C88" i="92"/>
  <c r="C87" i="92"/>
  <c r="C86" i="92"/>
  <c r="C85" i="92"/>
  <c r="C84" i="92"/>
  <c r="C83" i="92"/>
  <c r="C82" i="92"/>
  <c r="C81" i="92"/>
  <c r="C80" i="92"/>
  <c r="C79" i="92"/>
  <c r="C78" i="92"/>
  <c r="C77" i="92"/>
  <c r="C76" i="92"/>
  <c r="C75" i="92"/>
  <c r="C74" i="92"/>
  <c r="C73" i="92"/>
  <c r="C72" i="92"/>
  <c r="C71" i="92"/>
  <c r="C70" i="92"/>
  <c r="C69" i="92"/>
  <c r="C68" i="92"/>
  <c r="C67" i="92"/>
  <c r="C66" i="92"/>
  <c r="C65" i="92"/>
  <c r="C64" i="92"/>
  <c r="C63" i="92"/>
  <c r="C62" i="92"/>
  <c r="C61" i="92"/>
  <c r="C60" i="92"/>
  <c r="C59" i="92"/>
  <c r="C58" i="92"/>
  <c r="C57" i="92"/>
  <c r="C56" i="92"/>
  <c r="C55" i="92"/>
  <c r="C54" i="92"/>
  <c r="C53" i="92"/>
  <c r="C52" i="92"/>
  <c r="C51" i="92"/>
  <c r="C50" i="92"/>
  <c r="C49" i="92"/>
  <c r="C48" i="92"/>
  <c r="C47" i="92"/>
  <c r="C46" i="92"/>
  <c r="C45" i="92"/>
  <c r="C44" i="92"/>
  <c r="C43" i="92"/>
  <c r="C42" i="92"/>
  <c r="C41" i="92"/>
  <c r="C40" i="92"/>
  <c r="C39" i="92"/>
  <c r="C38" i="92"/>
  <c r="C37" i="92"/>
  <c r="C36" i="92"/>
  <c r="C35" i="92"/>
  <c r="C34" i="92"/>
  <c r="C33" i="92"/>
  <c r="C32" i="92"/>
  <c r="C31" i="92"/>
  <c r="C30" i="92"/>
  <c r="C29" i="92"/>
  <c r="C28" i="92"/>
  <c r="C27" i="92"/>
  <c r="C26" i="92"/>
  <c r="C25" i="92"/>
  <c r="C24" i="92"/>
  <c r="C23" i="92"/>
  <c r="C22" i="92"/>
  <c r="C21" i="92"/>
  <c r="C20" i="92"/>
  <c r="C19" i="92"/>
  <c r="C18" i="92"/>
  <c r="C17" i="92"/>
  <c r="C16" i="92"/>
  <c r="C15" i="92"/>
  <c r="C14" i="92"/>
  <c r="C13" i="92"/>
  <c r="C12" i="92"/>
  <c r="C11" i="92"/>
  <c r="C10" i="92"/>
  <c r="C9" i="92"/>
  <c r="C8" i="92"/>
  <c r="C7" i="92"/>
  <c r="C6" i="92"/>
  <c r="C5" i="92"/>
  <c r="C4" i="92"/>
  <c r="C3" i="92"/>
  <c r="C2" i="92"/>
  <c r="C125" i="4"/>
  <c r="C124" i="4"/>
  <c r="D8" i="96"/>
  <c r="D8" i="74"/>
  <c r="A9" i="97"/>
  <c r="D63" i="96"/>
  <c r="D63" i="74"/>
  <c r="D79" i="96"/>
  <c r="D79" i="74"/>
  <c r="A80" i="97"/>
  <c r="D4" i="96"/>
  <c r="D4" i="74"/>
  <c r="D5" i="96"/>
  <c r="D5" i="74"/>
  <c r="D6" i="96"/>
  <c r="D6" i="74"/>
  <c r="D7" i="96"/>
  <c r="D7" i="74"/>
  <c r="D9" i="96"/>
  <c r="D9" i="74"/>
  <c r="C15" i="4"/>
  <c r="D10" i="96"/>
  <c r="D10" i="74"/>
  <c r="C16" i="3"/>
  <c r="D11" i="96"/>
  <c r="D11" i="74"/>
  <c r="D12" i="96"/>
  <c r="D12" i="74"/>
  <c r="C18" i="3"/>
  <c r="D13" i="96"/>
  <c r="D13" i="74"/>
  <c r="C19" i="4"/>
  <c r="D14" i="96"/>
  <c r="D14" i="74"/>
  <c r="D15" i="96"/>
  <c r="D15" i="74"/>
  <c r="C21" i="75"/>
  <c r="D16" i="96"/>
  <c r="D16" i="74"/>
  <c r="D17" i="96"/>
  <c r="D17" i="74"/>
  <c r="D18" i="96"/>
  <c r="D18" i="74"/>
  <c r="D19" i="96"/>
  <c r="D19" i="74"/>
  <c r="D20" i="96"/>
  <c r="D20" i="74"/>
  <c r="D21" i="96"/>
  <c r="D21" i="74"/>
  <c r="D22" i="96"/>
  <c r="D22" i="74"/>
  <c r="C28" i="75"/>
  <c r="D23" i="96"/>
  <c r="D23" i="74"/>
  <c r="C29" i="4"/>
  <c r="D24" i="96"/>
  <c r="D24" i="74"/>
  <c r="D25" i="96"/>
  <c r="D25" i="74"/>
  <c r="D26" i="96"/>
  <c r="D26" i="74"/>
  <c r="C32" i="3"/>
  <c r="D27" i="96"/>
  <c r="D27" i="74"/>
  <c r="C33" i="4"/>
  <c r="D28" i="96"/>
  <c r="D28" i="74"/>
  <c r="C34" i="75"/>
  <c r="D29" i="96"/>
  <c r="D29" i="74"/>
  <c r="D30" i="96"/>
  <c r="D30" i="74"/>
  <c r="C36" i="3"/>
  <c r="D31" i="96"/>
  <c r="D31" i="74"/>
  <c r="A32" i="97"/>
  <c r="D32" i="96"/>
  <c r="D32" i="74"/>
  <c r="D33" i="96"/>
  <c r="D33" i="74"/>
  <c r="C39" i="75"/>
  <c r="D34" i="96"/>
  <c r="D34" i="74"/>
  <c r="D35" i="96"/>
  <c r="D35" i="74"/>
  <c r="D36" i="96"/>
  <c r="D36" i="74"/>
  <c r="A37" i="97"/>
  <c r="D37" i="96"/>
  <c r="D37" i="74"/>
  <c r="D38" i="96"/>
  <c r="D38" i="74"/>
  <c r="D39" i="96"/>
  <c r="D39" i="74"/>
  <c r="C45" i="75"/>
  <c r="D40" i="96"/>
  <c r="D40" i="74"/>
  <c r="A41" i="97"/>
  <c r="D41" i="96"/>
  <c r="D41" i="74"/>
  <c r="D42" i="96"/>
  <c r="D42" i="74"/>
  <c r="C48" i="3"/>
  <c r="D43" i="96"/>
  <c r="D43" i="74"/>
  <c r="C49" i="75"/>
  <c r="D44" i="96"/>
  <c r="D44" i="74"/>
  <c r="D45" i="96"/>
  <c r="D45" i="74"/>
  <c r="D46" i="96"/>
  <c r="D46" i="74"/>
  <c r="D47" i="96"/>
  <c r="D47" i="74"/>
  <c r="D48" i="96"/>
  <c r="D48" i="74"/>
  <c r="D49" i="96"/>
  <c r="D49" i="74"/>
  <c r="D50" i="96"/>
  <c r="D50" i="74"/>
  <c r="D51" i="96"/>
  <c r="D51" i="74"/>
  <c r="D52" i="96"/>
  <c r="D52" i="74"/>
  <c r="D53" i="96"/>
  <c r="D53" i="74"/>
  <c r="A54" i="97"/>
  <c r="D54" i="96"/>
  <c r="D54" i="74"/>
  <c r="A55" i="97"/>
  <c r="D55" i="96"/>
  <c r="D55" i="74"/>
  <c r="A56" i="97"/>
  <c r="D56" i="96"/>
  <c r="D56" i="74"/>
  <c r="D57" i="96"/>
  <c r="D57" i="74"/>
  <c r="A58" i="97"/>
  <c r="D58" i="96"/>
  <c r="D58" i="74"/>
  <c r="A59" i="97"/>
  <c r="D59" i="96"/>
  <c r="D59" i="74"/>
  <c r="D60" i="96"/>
  <c r="D60" i="74"/>
  <c r="C66" i="3"/>
  <c r="D61" i="96"/>
  <c r="D61" i="74"/>
  <c r="A62" i="97"/>
  <c r="D62" i="96"/>
  <c r="D62" i="74"/>
  <c r="D64" i="96"/>
  <c r="D64" i="74"/>
  <c r="D65" i="96"/>
  <c r="D65" i="74"/>
  <c r="C71" i="3"/>
  <c r="D66" i="96"/>
  <c r="D66" i="74"/>
  <c r="A67" i="97"/>
  <c r="D67" i="96"/>
  <c r="D67" i="74"/>
  <c r="D68" i="96"/>
  <c r="D68" i="74"/>
  <c r="D69" i="96"/>
  <c r="D69" i="74"/>
  <c r="D70" i="96"/>
  <c r="D70" i="74"/>
  <c r="A71" i="97"/>
  <c r="D71" i="96"/>
  <c r="D71" i="74"/>
  <c r="D72" i="96"/>
  <c r="D72" i="74"/>
  <c r="D73" i="96"/>
  <c r="D73" i="74"/>
  <c r="C79" i="3"/>
  <c r="A74" i="97"/>
  <c r="D74" i="96"/>
  <c r="D74" i="74"/>
  <c r="A75" i="97"/>
  <c r="D75" i="96"/>
  <c r="D75" i="74"/>
  <c r="D76" i="96"/>
  <c r="D76" i="74"/>
  <c r="D77" i="96"/>
  <c r="D77" i="74"/>
  <c r="D78" i="96"/>
  <c r="D78" i="74"/>
  <c r="C85" i="75"/>
  <c r="D80" i="96"/>
  <c r="D80" i="74"/>
  <c r="D81" i="96"/>
  <c r="D81" i="74"/>
  <c r="A82" i="97"/>
  <c r="D82" i="96"/>
  <c r="D82" i="74"/>
  <c r="D83" i="96"/>
  <c r="D83" i="74"/>
  <c r="C89" i="75"/>
  <c r="D84" i="96"/>
  <c r="D84" i="74"/>
  <c r="D85" i="96"/>
  <c r="D85" i="74"/>
  <c r="A86" i="97"/>
  <c r="D86" i="96"/>
  <c r="D86" i="74"/>
  <c r="D87" i="96"/>
  <c r="D87" i="74"/>
  <c r="D88" i="96"/>
  <c r="D88" i="74"/>
  <c r="D89" i="96"/>
  <c r="D89" i="74"/>
  <c r="C95" i="3"/>
  <c r="D90" i="96"/>
  <c r="D90" i="74"/>
  <c r="C96" i="3"/>
  <c r="A91" i="97"/>
  <c r="D91" i="96"/>
  <c r="D91" i="74"/>
  <c r="D92" i="96"/>
  <c r="D92" i="74"/>
  <c r="D93" i="96"/>
  <c r="D93" i="74"/>
  <c r="D94" i="96"/>
  <c r="D94" i="74"/>
  <c r="D95" i="96"/>
  <c r="D95" i="74"/>
  <c r="D96" i="96"/>
  <c r="D96" i="74"/>
  <c r="A97" i="97"/>
  <c r="D97" i="96"/>
  <c r="D97" i="74"/>
  <c r="D98" i="96"/>
  <c r="D98" i="74"/>
  <c r="A99" i="97"/>
  <c r="D99" i="96"/>
  <c r="D99" i="74"/>
  <c r="D100" i="96"/>
  <c r="D100" i="74"/>
  <c r="C106" i="3"/>
  <c r="D101" i="96"/>
  <c r="D101" i="74"/>
  <c r="D102" i="96"/>
  <c r="D102" i="74"/>
  <c r="A103" i="97"/>
  <c r="D103" i="96"/>
  <c r="D103" i="74"/>
  <c r="D104" i="96"/>
  <c r="D104" i="74"/>
  <c r="D105" i="96"/>
  <c r="D105" i="74"/>
  <c r="D106" i="96"/>
  <c r="D106" i="74"/>
  <c r="A107" i="97"/>
  <c r="D107" i="96"/>
  <c r="D107" i="74"/>
  <c r="D108" i="96"/>
  <c r="D108" i="74"/>
  <c r="A109" i="97"/>
  <c r="D109" i="96"/>
  <c r="D109" i="74"/>
  <c r="D110" i="96"/>
  <c r="D110" i="74"/>
  <c r="C116" i="4"/>
  <c r="D111" i="96"/>
  <c r="D111" i="74"/>
  <c r="C117" i="4"/>
  <c r="D112" i="96"/>
  <c r="D112" i="74"/>
  <c r="D113" i="96"/>
  <c r="D113" i="74"/>
  <c r="D114" i="96"/>
  <c r="D114" i="74"/>
  <c r="D115" i="96"/>
  <c r="D115" i="74"/>
  <c r="D116" i="96"/>
  <c r="D116" i="74"/>
  <c r="D117" i="96"/>
  <c r="D117" i="74"/>
  <c r="A118" i="97"/>
  <c r="D3" i="96"/>
  <c r="D3" i="74"/>
  <c r="A11" i="97"/>
  <c r="A31" i="97"/>
  <c r="C49" i="3"/>
  <c r="C120" i="3"/>
  <c r="A115" i="97"/>
  <c r="C104" i="3"/>
  <c r="A51" i="97"/>
  <c r="C120" i="4"/>
  <c r="C39" i="3"/>
  <c r="C50" i="4"/>
  <c r="C72" i="3"/>
  <c r="C24" i="3"/>
  <c r="C104" i="75"/>
  <c r="C55" i="3"/>
  <c r="C114" i="4"/>
  <c r="C72" i="75"/>
  <c r="C48" i="75"/>
  <c r="C48" i="4"/>
  <c r="C85" i="4"/>
  <c r="C62" i="4"/>
  <c r="C62" i="75"/>
  <c r="C46" i="75"/>
  <c r="C26" i="3"/>
  <c r="C26" i="75"/>
  <c r="C96" i="75"/>
  <c r="C96" i="4"/>
  <c r="C78" i="3"/>
  <c r="C112" i="75"/>
  <c r="C112" i="4"/>
  <c r="C112" i="3"/>
  <c r="C84" i="3"/>
  <c r="C84" i="75"/>
  <c r="C80" i="75"/>
  <c r="C80" i="4"/>
  <c r="C80" i="3"/>
  <c r="C68" i="4"/>
  <c r="C106" i="4"/>
  <c r="C74" i="75"/>
  <c r="C109" i="75"/>
  <c r="C93" i="3"/>
  <c r="C93" i="4"/>
  <c r="C61" i="4"/>
  <c r="C45" i="3"/>
  <c r="C29" i="75"/>
  <c r="C29" i="3"/>
  <c r="C13" i="3"/>
  <c r="C58" i="75"/>
  <c r="C41" i="3"/>
  <c r="C41" i="4"/>
  <c r="C60" i="75"/>
  <c r="C60" i="4"/>
  <c r="C108" i="75"/>
  <c r="C108" i="4"/>
  <c r="C101" i="4"/>
  <c r="C57" i="75"/>
  <c r="C37" i="4"/>
  <c r="C60" i="3"/>
  <c r="C123" i="4"/>
  <c r="C123" i="75"/>
  <c r="C99" i="4"/>
  <c r="C99" i="3"/>
  <c r="C91" i="75"/>
  <c r="C87" i="75"/>
  <c r="C75" i="75"/>
  <c r="C67" i="4"/>
  <c r="C67" i="3"/>
  <c r="C55" i="75"/>
  <c r="C19" i="3"/>
  <c r="C15" i="3"/>
  <c r="C73" i="3"/>
  <c r="C72" i="4"/>
  <c r="C123" i="3"/>
  <c r="C37" i="3"/>
  <c r="C120" i="75"/>
  <c r="C67" i="75"/>
  <c r="C114" i="3"/>
  <c r="C114" i="75"/>
  <c r="C102" i="3"/>
  <c r="C102" i="75"/>
  <c r="C102" i="4"/>
  <c r="C86" i="75"/>
  <c r="C66" i="75"/>
  <c r="C50" i="3"/>
  <c r="C10" i="3"/>
  <c r="C16" i="75"/>
  <c r="C95" i="75"/>
  <c r="R30" i="74"/>
  <c r="F36" i="3"/>
  <c r="S30" i="74"/>
  <c r="G36" i="3"/>
  <c r="T30" i="74"/>
  <c r="H36" i="3"/>
  <c r="R32" i="74"/>
  <c r="S32" i="74"/>
  <c r="T32" i="74"/>
  <c r="H38" i="3"/>
  <c r="A3" i="74"/>
  <c r="A9" i="4"/>
  <c r="B4" i="74"/>
  <c r="B5" i="74"/>
  <c r="B6" i="74"/>
  <c r="B7" i="97"/>
  <c r="B7" i="74"/>
  <c r="B8" i="74"/>
  <c r="B9" i="74"/>
  <c r="B10" i="74"/>
  <c r="B11" i="97"/>
  <c r="B11" i="74"/>
  <c r="B12" i="74"/>
  <c r="B13" i="74"/>
  <c r="B14" i="74"/>
  <c r="B15" i="97"/>
  <c r="B15" i="74"/>
  <c r="B16" i="74"/>
  <c r="B17" i="74"/>
  <c r="B18" i="74"/>
  <c r="B19" i="97"/>
  <c r="B19" i="74"/>
  <c r="B20" i="74"/>
  <c r="B21" i="74"/>
  <c r="B22" i="74"/>
  <c r="B23" i="97"/>
  <c r="B23" i="74"/>
  <c r="B24" i="74"/>
  <c r="B25" i="74"/>
  <c r="B26" i="74"/>
  <c r="B27" i="97"/>
  <c r="B27" i="74"/>
  <c r="B28" i="74"/>
  <c r="B29" i="74"/>
  <c r="B30" i="74"/>
  <c r="B31" i="97"/>
  <c r="B31" i="74"/>
  <c r="B32" i="74"/>
  <c r="B33" i="74"/>
  <c r="B34" i="74"/>
  <c r="B35" i="97"/>
  <c r="B35" i="74"/>
  <c r="B36" i="74"/>
  <c r="B37" i="74"/>
  <c r="B38" i="74"/>
  <c r="B39" i="97"/>
  <c r="B39" i="74"/>
  <c r="B40" i="74"/>
  <c r="B41" i="74"/>
  <c r="B42" i="74"/>
  <c r="B43" i="97"/>
  <c r="B43" i="74"/>
  <c r="B44" i="74"/>
  <c r="B45" i="74"/>
  <c r="B46" i="74"/>
  <c r="B47" i="97"/>
  <c r="B47" i="74"/>
  <c r="B48" i="74"/>
  <c r="B49" i="74"/>
  <c r="B50" i="74"/>
  <c r="B51" i="97"/>
  <c r="B51" i="74"/>
  <c r="B52" i="74"/>
  <c r="B53" i="74"/>
  <c r="B54" i="74"/>
  <c r="B55" i="97"/>
  <c r="B55" i="74"/>
  <c r="B56" i="74"/>
  <c r="B57" i="74"/>
  <c r="B58" i="74"/>
  <c r="B59" i="97"/>
  <c r="B59" i="74"/>
  <c r="B60" i="74"/>
  <c r="B61" i="74"/>
  <c r="B62" i="74"/>
  <c r="B63" i="97"/>
  <c r="B63" i="74"/>
  <c r="B64" i="74"/>
  <c r="B65" i="74"/>
  <c r="B66" i="74"/>
  <c r="B67" i="97"/>
  <c r="B67" i="74"/>
  <c r="B68" i="74"/>
  <c r="B69" i="74"/>
  <c r="B70" i="74"/>
  <c r="B71" i="97"/>
  <c r="B71" i="74"/>
  <c r="B72" i="74"/>
  <c r="B73" i="74"/>
  <c r="B74" i="74"/>
  <c r="B75" i="97"/>
  <c r="B75" i="74"/>
  <c r="B76" i="74"/>
  <c r="B77" i="74"/>
  <c r="B78" i="74"/>
  <c r="B79" i="97"/>
  <c r="B79" i="74"/>
  <c r="B80" i="74"/>
  <c r="B81" i="74"/>
  <c r="B82" i="74"/>
  <c r="B83" i="97"/>
  <c r="B83" i="74"/>
  <c r="B84" i="74"/>
  <c r="B85" i="74"/>
  <c r="B86" i="74"/>
  <c r="B87" i="97"/>
  <c r="B87" i="74"/>
  <c r="B88" i="74"/>
  <c r="B89" i="74"/>
  <c r="B90" i="74"/>
  <c r="B91" i="97"/>
  <c r="B91" i="74"/>
  <c r="B92" i="74"/>
  <c r="B93" i="74"/>
  <c r="B94" i="74"/>
  <c r="B95" i="97"/>
  <c r="B95" i="74"/>
  <c r="B96" i="74"/>
  <c r="B97" i="74"/>
  <c r="B98" i="74"/>
  <c r="B99" i="97"/>
  <c r="B99" i="74"/>
  <c r="B100" i="74"/>
  <c r="B101" i="74"/>
  <c r="B102" i="74"/>
  <c r="B103" i="97"/>
  <c r="B103" i="74"/>
  <c r="B104" i="74"/>
  <c r="B105" i="74"/>
  <c r="B106" i="74"/>
  <c r="B107" i="97"/>
  <c r="B107" i="74"/>
  <c r="B108" i="74"/>
  <c r="B109" i="74"/>
  <c r="B110" i="74"/>
  <c r="B111" i="97"/>
  <c r="B111" i="74"/>
  <c r="B112" i="74"/>
  <c r="B113" i="74"/>
  <c r="B114" i="74"/>
  <c r="B115" i="97"/>
  <c r="B115" i="74"/>
  <c r="B116" i="74"/>
  <c r="B117" i="74"/>
  <c r="B3" i="74"/>
  <c r="B4" i="97"/>
  <c r="B2" i="92"/>
  <c r="K2" i="92"/>
  <c r="B3" i="92"/>
  <c r="K3" i="92"/>
  <c r="K4" i="92"/>
  <c r="K5" i="92"/>
  <c r="K6" i="92"/>
  <c r="K7" i="92"/>
  <c r="K8" i="92"/>
  <c r="K9" i="92"/>
  <c r="K10" i="92"/>
  <c r="K11" i="92"/>
  <c r="K12" i="92"/>
  <c r="K13" i="92"/>
  <c r="K14" i="92"/>
  <c r="K15" i="92"/>
  <c r="K16" i="92"/>
  <c r="K17" i="92"/>
  <c r="K18" i="92"/>
  <c r="K19" i="92"/>
  <c r="K20" i="92"/>
  <c r="K21" i="92"/>
  <c r="K22" i="92"/>
  <c r="K23" i="92"/>
  <c r="K24" i="92"/>
  <c r="K25" i="92"/>
  <c r="K26" i="92"/>
  <c r="K27" i="92"/>
  <c r="K28" i="92"/>
  <c r="K29" i="92"/>
  <c r="K30" i="92"/>
  <c r="K31" i="92"/>
  <c r="K32" i="92"/>
  <c r="K33" i="92"/>
  <c r="K34" i="92"/>
  <c r="K35" i="92"/>
  <c r="K36" i="92"/>
  <c r="K37" i="92"/>
  <c r="K38" i="92"/>
  <c r="K39" i="92"/>
  <c r="K40" i="92"/>
  <c r="K41" i="92"/>
  <c r="K42" i="92"/>
  <c r="K43" i="92"/>
  <c r="K44" i="92"/>
  <c r="K45" i="92"/>
  <c r="K46" i="92"/>
  <c r="K47" i="92"/>
  <c r="K48" i="92"/>
  <c r="K49" i="92"/>
  <c r="K50" i="92"/>
  <c r="K51" i="92"/>
  <c r="K52" i="92"/>
  <c r="K53" i="92"/>
  <c r="K54" i="92"/>
  <c r="K55" i="92"/>
  <c r="K56" i="92"/>
  <c r="K57" i="92"/>
  <c r="K58" i="92"/>
  <c r="K59" i="92"/>
  <c r="K60" i="92"/>
  <c r="K61" i="92"/>
  <c r="K62" i="92"/>
  <c r="K63" i="92"/>
  <c r="K64" i="92"/>
  <c r="K65" i="92"/>
  <c r="K66" i="92"/>
  <c r="K67" i="92"/>
  <c r="K68" i="92"/>
  <c r="K69" i="92"/>
  <c r="K70" i="92"/>
  <c r="K71" i="92"/>
  <c r="K72" i="92"/>
  <c r="K73" i="92"/>
  <c r="K74" i="92"/>
  <c r="K75" i="92"/>
  <c r="K76" i="92"/>
  <c r="K77" i="92"/>
  <c r="K78" i="92"/>
  <c r="K79" i="92"/>
  <c r="K80" i="92"/>
  <c r="K81" i="92"/>
  <c r="K82" i="92"/>
  <c r="K83" i="92"/>
  <c r="K84" i="92"/>
  <c r="K85" i="92"/>
  <c r="K86" i="92"/>
  <c r="K87" i="92"/>
  <c r="K88" i="92"/>
  <c r="K89" i="92"/>
  <c r="K90" i="92"/>
  <c r="K91" i="92"/>
  <c r="K92" i="92"/>
  <c r="K93" i="92"/>
  <c r="K94" i="92"/>
  <c r="K95" i="92"/>
  <c r="K96" i="92"/>
  <c r="K97" i="92"/>
  <c r="K98" i="92"/>
  <c r="K99" i="92"/>
  <c r="K100" i="92"/>
  <c r="K101" i="92"/>
  <c r="K102" i="92"/>
  <c r="K103" i="92"/>
  <c r="K104" i="92"/>
  <c r="K105" i="92"/>
  <c r="K106" i="92"/>
  <c r="K107" i="92"/>
  <c r="K108" i="92"/>
  <c r="K109" i="92"/>
  <c r="K110" i="92"/>
  <c r="K111" i="92"/>
  <c r="K112" i="92"/>
  <c r="K113" i="92"/>
  <c r="K114" i="92"/>
  <c r="K115" i="92"/>
  <c r="K116" i="92"/>
  <c r="K117" i="92"/>
  <c r="K118" i="92"/>
  <c r="K119" i="92"/>
  <c r="K120" i="92"/>
  <c r="K121" i="92"/>
  <c r="K122" i="92"/>
  <c r="K123" i="92"/>
  <c r="K124" i="92"/>
  <c r="K125" i="92"/>
  <c r="K126" i="92"/>
  <c r="K127" i="92"/>
  <c r="K128" i="92"/>
  <c r="K129" i="92"/>
  <c r="K130" i="92"/>
  <c r="K131" i="92"/>
  <c r="K132" i="92"/>
  <c r="K133" i="92"/>
  <c r="K134" i="92"/>
  <c r="K135" i="92"/>
  <c r="K136" i="92"/>
  <c r="K137" i="92"/>
  <c r="K138" i="92"/>
  <c r="K139" i="92"/>
  <c r="K140" i="92"/>
  <c r="K141" i="92"/>
  <c r="K142" i="92"/>
  <c r="K143" i="92"/>
  <c r="K144" i="92"/>
  <c r="K145" i="92"/>
  <c r="K146" i="92"/>
  <c r="K147" i="92"/>
  <c r="K148" i="92"/>
  <c r="K149" i="92"/>
  <c r="K150" i="92"/>
  <c r="K151" i="92"/>
  <c r="K152" i="92"/>
  <c r="K153" i="92"/>
  <c r="K154" i="92"/>
  <c r="K155" i="92"/>
  <c r="K156" i="92"/>
  <c r="K157" i="92"/>
  <c r="K158" i="92"/>
  <c r="K159" i="92"/>
  <c r="K160" i="92"/>
  <c r="K161" i="92"/>
  <c r="K162" i="92"/>
  <c r="K163" i="92"/>
  <c r="K164" i="92"/>
  <c r="K165" i="92"/>
  <c r="K166" i="92"/>
  <c r="K167" i="92"/>
  <c r="K168" i="92"/>
  <c r="K169" i="92"/>
  <c r="K170" i="92"/>
  <c r="K171" i="92"/>
  <c r="K172" i="92"/>
  <c r="K173" i="92"/>
  <c r="K174" i="92"/>
  <c r="K175" i="92"/>
  <c r="K176" i="92"/>
  <c r="K177" i="92"/>
  <c r="K178" i="92"/>
  <c r="K179" i="92"/>
  <c r="K180" i="92"/>
  <c r="K181" i="92"/>
  <c r="K182" i="92"/>
  <c r="K183" i="92"/>
  <c r="K184" i="92"/>
  <c r="K185" i="92"/>
  <c r="K186" i="92"/>
  <c r="K187" i="92"/>
  <c r="K188" i="92"/>
  <c r="K189" i="92"/>
  <c r="K190" i="92"/>
  <c r="K191" i="92"/>
  <c r="K192" i="92"/>
  <c r="K193" i="92"/>
  <c r="K194" i="92"/>
  <c r="K195" i="92"/>
  <c r="K196" i="92"/>
  <c r="K197" i="92"/>
  <c r="K198" i="92"/>
  <c r="K199" i="92"/>
  <c r="K200" i="92"/>
  <c r="K201" i="92"/>
  <c r="K202" i="92"/>
  <c r="K203" i="92"/>
  <c r="K204" i="92"/>
  <c r="K205" i="92"/>
  <c r="K206" i="92"/>
  <c r="K207" i="92"/>
  <c r="K208" i="92"/>
  <c r="K209" i="92"/>
  <c r="K210" i="92"/>
  <c r="K211" i="92"/>
  <c r="K212" i="92"/>
  <c r="K213" i="92"/>
  <c r="K214" i="92"/>
  <c r="K215" i="92"/>
  <c r="K216" i="92"/>
  <c r="K217" i="92"/>
  <c r="K218" i="92"/>
  <c r="K219" i="92"/>
  <c r="K220" i="92"/>
  <c r="K221" i="92"/>
  <c r="K222" i="92"/>
  <c r="K223" i="92"/>
  <c r="K224" i="92"/>
  <c r="K225" i="92"/>
  <c r="K226" i="92"/>
  <c r="K227" i="92"/>
  <c r="K228" i="92"/>
  <c r="K229" i="92"/>
  <c r="K230" i="92"/>
  <c r="K231" i="92"/>
  <c r="K232" i="92"/>
  <c r="K233" i="92"/>
  <c r="K234" i="92"/>
  <c r="K235" i="92"/>
  <c r="K236" i="92"/>
  <c r="K237" i="92"/>
  <c r="K238" i="92"/>
  <c r="K239" i="92"/>
  <c r="K240" i="92"/>
  <c r="K241" i="92"/>
  <c r="K242" i="92"/>
  <c r="K243" i="92"/>
  <c r="K244" i="92"/>
  <c r="K245" i="92"/>
  <c r="K246" i="92"/>
  <c r="K247" i="92"/>
  <c r="K248" i="92"/>
  <c r="K249" i="92"/>
  <c r="K250" i="92"/>
  <c r="K251" i="92"/>
  <c r="K252" i="92"/>
  <c r="K253" i="92"/>
  <c r="K254" i="92"/>
  <c r="K255" i="92"/>
  <c r="K256" i="92"/>
  <c r="K257" i="92"/>
  <c r="K258" i="92"/>
  <c r="K259" i="92"/>
  <c r="K260" i="92"/>
  <c r="K261" i="92"/>
  <c r="K262" i="92"/>
  <c r="K263" i="92"/>
  <c r="K264" i="92"/>
  <c r="K265" i="92"/>
  <c r="K266" i="92"/>
  <c r="K267" i="92"/>
  <c r="K268" i="92"/>
  <c r="K269" i="92"/>
  <c r="K270" i="92"/>
  <c r="K271" i="92"/>
  <c r="K272" i="92"/>
  <c r="K273" i="92"/>
  <c r="K274" i="92"/>
  <c r="K275" i="92"/>
  <c r="K276" i="92"/>
  <c r="K277" i="92"/>
  <c r="K278" i="92"/>
  <c r="K279" i="92"/>
  <c r="K280" i="92"/>
  <c r="K281" i="92"/>
  <c r="K282" i="92"/>
  <c r="K283" i="92"/>
  <c r="K284" i="92"/>
  <c r="K285" i="92"/>
  <c r="K286" i="92"/>
  <c r="K287" i="92"/>
  <c r="K288" i="92"/>
  <c r="K289" i="92"/>
  <c r="K290" i="92"/>
  <c r="K291" i="92"/>
  <c r="K292" i="92"/>
  <c r="K293" i="92"/>
  <c r="K294" i="92"/>
  <c r="K295" i="92"/>
  <c r="K296" i="92"/>
  <c r="K297" i="92"/>
  <c r="K298" i="92"/>
  <c r="K299" i="92"/>
  <c r="K300" i="92"/>
  <c r="K301" i="92"/>
  <c r="K302" i="92"/>
  <c r="K303" i="92"/>
  <c r="K304" i="92"/>
  <c r="K305" i="92"/>
  <c r="K306" i="92"/>
  <c r="K307" i="92"/>
  <c r="K308" i="92"/>
  <c r="K309" i="92"/>
  <c r="K310" i="92"/>
  <c r="K311" i="92"/>
  <c r="K312" i="92"/>
  <c r="K313" i="92"/>
  <c r="K314" i="92"/>
  <c r="K315" i="92"/>
  <c r="K316" i="92"/>
  <c r="K317" i="92"/>
  <c r="K318" i="92"/>
  <c r="K319" i="92"/>
  <c r="K320" i="92"/>
  <c r="K321" i="92"/>
  <c r="K322" i="92"/>
  <c r="K323" i="92"/>
  <c r="K324" i="92"/>
  <c r="K325" i="92"/>
  <c r="K326" i="92"/>
  <c r="K327" i="92"/>
  <c r="K328" i="92"/>
  <c r="K329" i="92"/>
  <c r="K330" i="92"/>
  <c r="K331" i="92"/>
  <c r="K332" i="92"/>
  <c r="K333" i="92"/>
  <c r="K334" i="92"/>
  <c r="K335" i="92"/>
  <c r="K336" i="92"/>
  <c r="K337" i="92"/>
  <c r="K338" i="92"/>
  <c r="K339" i="92"/>
  <c r="K340" i="92"/>
  <c r="K371" i="92"/>
  <c r="K372" i="92"/>
  <c r="K373" i="92"/>
  <c r="K374" i="92"/>
  <c r="K375" i="92"/>
  <c r="K376" i="92"/>
  <c r="K377" i="92"/>
  <c r="K378" i="92"/>
  <c r="K379" i="92"/>
  <c r="K380" i="92"/>
  <c r="K381" i="92"/>
  <c r="K382" i="92"/>
  <c r="K383" i="92"/>
  <c r="K384" i="92"/>
  <c r="K385" i="92"/>
  <c r="K386" i="92"/>
  <c r="K387" i="92"/>
  <c r="K388" i="92"/>
  <c r="K389" i="92"/>
  <c r="K390" i="92"/>
  <c r="K391" i="92"/>
  <c r="K392" i="92"/>
  <c r="K393" i="92"/>
  <c r="K394" i="92"/>
  <c r="K395" i="92"/>
  <c r="K396" i="92"/>
  <c r="K397" i="92"/>
  <c r="K398" i="92"/>
  <c r="K399" i="92"/>
  <c r="K400" i="92"/>
  <c r="K401" i="92"/>
  <c r="K402" i="92"/>
  <c r="K403" i="92"/>
  <c r="K404" i="92"/>
  <c r="K405" i="92"/>
  <c r="K406" i="92"/>
  <c r="K407" i="92"/>
  <c r="K408" i="92"/>
  <c r="K409" i="92"/>
  <c r="K410" i="92"/>
  <c r="K411" i="92"/>
  <c r="K412" i="92"/>
  <c r="K413" i="92"/>
  <c r="K414" i="92"/>
  <c r="K415" i="92"/>
  <c r="K416" i="92"/>
  <c r="K417" i="92"/>
  <c r="K418" i="92"/>
  <c r="K419" i="92"/>
  <c r="K420" i="92"/>
  <c r="K421" i="92"/>
  <c r="K422" i="92"/>
  <c r="K423" i="92"/>
  <c r="K424" i="92"/>
  <c r="K425" i="92"/>
  <c r="K426" i="92"/>
  <c r="K427" i="92"/>
  <c r="K428" i="92"/>
  <c r="K429" i="92"/>
  <c r="K430" i="92"/>
  <c r="K431" i="92"/>
  <c r="K432" i="92"/>
  <c r="K433" i="92"/>
  <c r="K434" i="92"/>
  <c r="K435" i="92"/>
  <c r="K436" i="92"/>
  <c r="K437" i="92"/>
  <c r="K438" i="92"/>
  <c r="K439" i="92"/>
  <c r="K440" i="92"/>
  <c r="K441" i="92"/>
  <c r="K442" i="92"/>
  <c r="K443" i="92"/>
  <c r="K444" i="92"/>
  <c r="K445" i="92"/>
  <c r="K446" i="92"/>
  <c r="K447" i="92"/>
  <c r="K448" i="92"/>
  <c r="K449" i="92"/>
  <c r="K450" i="92"/>
  <c r="K451" i="92"/>
  <c r="K452" i="92"/>
  <c r="K453" i="92"/>
  <c r="K454" i="92"/>
  <c r="K455" i="92"/>
  <c r="K456" i="92"/>
  <c r="K457" i="92"/>
  <c r="K458" i="92"/>
  <c r="K459" i="92"/>
  <c r="K460" i="92"/>
  <c r="K461" i="92"/>
  <c r="K462" i="92"/>
  <c r="K463" i="92"/>
  <c r="K464" i="92"/>
  <c r="K465" i="92"/>
  <c r="K466" i="92"/>
  <c r="K467" i="92"/>
  <c r="K468" i="92"/>
  <c r="K469" i="92"/>
  <c r="K470" i="92"/>
  <c r="K471" i="92"/>
  <c r="K472" i="92"/>
  <c r="K473" i="92"/>
  <c r="K474" i="92"/>
  <c r="K475" i="92"/>
  <c r="K476" i="92"/>
  <c r="K477" i="92"/>
  <c r="K478" i="92"/>
  <c r="K479" i="92"/>
  <c r="K480" i="92"/>
  <c r="K481" i="92"/>
  <c r="K482" i="92"/>
  <c r="K483" i="92"/>
  <c r="K484" i="92"/>
  <c r="K485" i="92"/>
  <c r="K486" i="92"/>
  <c r="K487" i="92"/>
  <c r="K488" i="92"/>
  <c r="K489" i="92"/>
  <c r="K490" i="92"/>
  <c r="K491" i="92"/>
  <c r="K492" i="92"/>
  <c r="K493" i="92"/>
  <c r="K494" i="92"/>
  <c r="K495" i="92"/>
  <c r="K496" i="92"/>
  <c r="K497" i="92"/>
  <c r="K498" i="92"/>
  <c r="K499" i="92"/>
  <c r="K500" i="92"/>
  <c r="K501" i="92"/>
  <c r="K502" i="92"/>
  <c r="K503" i="92"/>
  <c r="K504" i="92"/>
  <c r="K505" i="92"/>
  <c r="K506" i="92"/>
  <c r="K507" i="92"/>
  <c r="K508" i="92"/>
  <c r="K509" i="92"/>
  <c r="K510" i="92"/>
  <c r="K511" i="92"/>
  <c r="K512" i="92"/>
  <c r="K513" i="92"/>
  <c r="K514" i="92"/>
  <c r="K515" i="92"/>
  <c r="K516" i="92"/>
  <c r="K517" i="92"/>
  <c r="K518" i="92"/>
  <c r="K519" i="92"/>
  <c r="K520" i="92"/>
  <c r="K521" i="92"/>
  <c r="K522" i="92"/>
  <c r="K523" i="92"/>
  <c r="K524" i="92"/>
  <c r="K525" i="92"/>
  <c r="K526" i="92"/>
  <c r="K527" i="92"/>
  <c r="K528" i="92"/>
  <c r="K529" i="92"/>
  <c r="K530" i="92"/>
  <c r="K531" i="92"/>
  <c r="K532" i="92"/>
  <c r="K533" i="92"/>
  <c r="K534" i="92"/>
  <c r="K535" i="92"/>
  <c r="K536" i="92"/>
  <c r="K537" i="92"/>
  <c r="K538" i="92"/>
  <c r="K539" i="92"/>
  <c r="K540" i="92"/>
  <c r="K541" i="92"/>
  <c r="K542" i="92"/>
  <c r="K543" i="92"/>
  <c r="K544" i="92"/>
  <c r="K545" i="92"/>
  <c r="K546" i="92"/>
  <c r="K547" i="92"/>
  <c r="K548" i="92"/>
  <c r="K549" i="92"/>
  <c r="K550" i="92"/>
  <c r="K551" i="92"/>
  <c r="K552" i="92"/>
  <c r="K553" i="92"/>
  <c r="K554" i="92"/>
  <c r="K555" i="92"/>
  <c r="K556" i="92"/>
  <c r="K557" i="92"/>
  <c r="K558" i="92"/>
  <c r="K559" i="92"/>
  <c r="K560" i="92"/>
  <c r="K561" i="92"/>
  <c r="K562" i="92"/>
  <c r="K563" i="92"/>
  <c r="K564" i="92"/>
  <c r="K565" i="92"/>
  <c r="K566" i="92"/>
  <c r="K567" i="92"/>
  <c r="K568" i="92"/>
  <c r="K569" i="92"/>
  <c r="K570" i="92"/>
  <c r="K571" i="92"/>
  <c r="K572" i="92"/>
  <c r="K573" i="92"/>
  <c r="K574" i="92"/>
  <c r="K575" i="92"/>
  <c r="K576" i="92"/>
  <c r="K577" i="92"/>
  <c r="K578" i="92"/>
  <c r="K579" i="92"/>
  <c r="K580" i="92"/>
  <c r="K584" i="92"/>
  <c r="K585" i="92"/>
  <c r="K586" i="92"/>
  <c r="K587" i="92"/>
  <c r="K588" i="92"/>
  <c r="K589" i="92"/>
  <c r="K590" i="92"/>
  <c r="K591" i="92"/>
  <c r="K592" i="92"/>
  <c r="K593" i="92"/>
  <c r="K594" i="92"/>
  <c r="K595" i="92"/>
  <c r="K596" i="92"/>
  <c r="K597" i="92"/>
  <c r="K598" i="92"/>
  <c r="K599" i="92"/>
  <c r="K600" i="92"/>
  <c r="K601" i="92"/>
  <c r="K602" i="92"/>
  <c r="K603" i="92"/>
  <c r="K604" i="92"/>
  <c r="K605" i="92"/>
  <c r="K606" i="92"/>
  <c r="K607" i="92"/>
  <c r="K608" i="92"/>
  <c r="K609" i="92"/>
  <c r="K610" i="92"/>
  <c r="K611" i="92"/>
  <c r="K612" i="92"/>
  <c r="K613" i="92"/>
  <c r="K614" i="92"/>
  <c r="K615" i="92"/>
  <c r="K616" i="92"/>
  <c r="K617" i="92"/>
  <c r="K618" i="92"/>
  <c r="K619" i="92"/>
  <c r="K620" i="92"/>
  <c r="K621" i="92"/>
  <c r="K622" i="92"/>
  <c r="K623" i="92"/>
  <c r="K624" i="92"/>
  <c r="K625" i="92"/>
  <c r="K626" i="92"/>
  <c r="K627" i="92"/>
  <c r="K628" i="92"/>
  <c r="K629" i="92"/>
  <c r="K630" i="92"/>
  <c r="K631" i="92"/>
  <c r="K632" i="92"/>
  <c r="K633" i="92"/>
  <c r="K634" i="92"/>
  <c r="K635" i="92"/>
  <c r="K636" i="92"/>
  <c r="K637" i="92"/>
  <c r="K638" i="92"/>
  <c r="K639" i="92"/>
  <c r="K640" i="92"/>
  <c r="K641" i="92"/>
  <c r="K642" i="92"/>
  <c r="K643" i="92"/>
  <c r="K644" i="92"/>
  <c r="K645" i="92"/>
  <c r="K646" i="92"/>
  <c r="K647" i="92"/>
  <c r="K648" i="92"/>
  <c r="K649" i="92"/>
  <c r="K650" i="92"/>
  <c r="K651" i="92"/>
  <c r="K652" i="92"/>
  <c r="K653" i="92"/>
  <c r="K654" i="92"/>
  <c r="K655" i="92"/>
  <c r="K656" i="92"/>
  <c r="K657" i="92"/>
  <c r="K658" i="92"/>
  <c r="K659" i="92"/>
  <c r="K660" i="92"/>
  <c r="K661" i="92"/>
  <c r="K662" i="92"/>
  <c r="K663" i="92"/>
  <c r="K664" i="92"/>
  <c r="K665" i="92"/>
  <c r="K666" i="92"/>
  <c r="K667" i="92"/>
  <c r="K668" i="92"/>
  <c r="K669" i="92"/>
  <c r="K670" i="92"/>
  <c r="K671" i="92"/>
  <c r="K672" i="92"/>
  <c r="K673" i="92"/>
  <c r="K674" i="92"/>
  <c r="K675" i="92"/>
  <c r="K676" i="92"/>
  <c r="K677" i="92"/>
  <c r="K678" i="92"/>
  <c r="K679" i="92"/>
  <c r="K680" i="92"/>
  <c r="K681" i="92"/>
  <c r="K682" i="92"/>
  <c r="K683" i="92"/>
  <c r="K684" i="92"/>
  <c r="K685" i="92"/>
  <c r="K686" i="92"/>
  <c r="K687" i="92"/>
  <c r="K688" i="92"/>
  <c r="K689" i="92"/>
  <c r="K690" i="92"/>
  <c r="K691" i="92"/>
  <c r="K692" i="92"/>
  <c r="K693" i="92"/>
  <c r="K694" i="92"/>
  <c r="K695" i="92"/>
  <c r="K696" i="92"/>
  <c r="K697" i="92"/>
  <c r="K698" i="92"/>
  <c r="K699" i="92"/>
  <c r="K700" i="92"/>
  <c r="K701" i="92"/>
  <c r="K702" i="92"/>
  <c r="K703" i="92"/>
  <c r="K704" i="92"/>
  <c r="K705" i="92"/>
  <c r="K706" i="92"/>
  <c r="K707" i="92"/>
  <c r="K708" i="92"/>
  <c r="K709" i="92"/>
  <c r="K710" i="92"/>
  <c r="K711" i="92"/>
  <c r="K712" i="92"/>
  <c r="K713" i="92"/>
  <c r="K714" i="92"/>
  <c r="K715" i="92"/>
  <c r="K716" i="92"/>
  <c r="K717" i="92"/>
  <c r="K718" i="92"/>
  <c r="K719" i="92"/>
  <c r="K720" i="92"/>
  <c r="K721" i="92"/>
  <c r="K722" i="92"/>
  <c r="K723" i="92"/>
  <c r="K724" i="92"/>
  <c r="K725" i="92"/>
  <c r="K726" i="92"/>
  <c r="K727" i="92"/>
  <c r="K728" i="92"/>
  <c r="K729" i="92"/>
  <c r="K730" i="92"/>
  <c r="K731" i="92"/>
  <c r="K732" i="92"/>
  <c r="K733" i="92"/>
  <c r="K734" i="92"/>
  <c r="K735" i="92"/>
  <c r="K736" i="92"/>
  <c r="K737" i="92"/>
  <c r="K738" i="92"/>
  <c r="K739" i="92"/>
  <c r="K740" i="92"/>
  <c r="K741" i="92"/>
  <c r="K742" i="92"/>
  <c r="K743" i="92"/>
  <c r="K744" i="92"/>
  <c r="K745" i="92"/>
  <c r="K746" i="92"/>
  <c r="K747" i="92"/>
  <c r="K748" i="92"/>
  <c r="K749" i="92"/>
  <c r="K750" i="92"/>
  <c r="K751" i="92"/>
  <c r="K752" i="92"/>
  <c r="K753" i="92"/>
  <c r="K754" i="92"/>
  <c r="K755" i="92"/>
  <c r="K756" i="92"/>
  <c r="K757" i="92"/>
  <c r="K758" i="92"/>
  <c r="K759" i="92"/>
  <c r="K760" i="92"/>
  <c r="K761" i="92"/>
  <c r="K762" i="92"/>
  <c r="K763" i="92"/>
  <c r="K764" i="92"/>
  <c r="K765" i="92"/>
  <c r="K766" i="92"/>
  <c r="K767" i="92"/>
  <c r="K768" i="92"/>
  <c r="K769" i="92"/>
  <c r="K770" i="92"/>
  <c r="K771" i="92"/>
  <c r="K772" i="92"/>
  <c r="K773" i="92"/>
  <c r="K774" i="92"/>
  <c r="K775" i="92"/>
  <c r="K776" i="92"/>
  <c r="K777" i="92"/>
  <c r="K778" i="92"/>
  <c r="K779" i="92"/>
  <c r="K780" i="92"/>
  <c r="K781" i="92"/>
  <c r="K782" i="92"/>
  <c r="K783" i="92"/>
  <c r="K784" i="92"/>
  <c r="K785" i="92"/>
  <c r="K786" i="92"/>
  <c r="K787" i="92"/>
  <c r="K788" i="92"/>
  <c r="K789" i="92"/>
  <c r="K790" i="92"/>
  <c r="K791" i="92"/>
  <c r="K792" i="92"/>
  <c r="K793" i="92"/>
  <c r="K794" i="92"/>
  <c r="K795" i="92"/>
  <c r="K796" i="92"/>
  <c r="K797" i="92"/>
  <c r="K798" i="92"/>
  <c r="K799" i="92"/>
  <c r="K800" i="92"/>
  <c r="K801" i="92"/>
  <c r="K802" i="92"/>
  <c r="K803" i="92"/>
  <c r="K804" i="92"/>
  <c r="K805" i="92"/>
  <c r="K806" i="92"/>
  <c r="K807" i="92"/>
  <c r="K808" i="92"/>
  <c r="K809" i="92"/>
  <c r="K810" i="92"/>
  <c r="K811" i="92"/>
  <c r="K812" i="92"/>
  <c r="K813" i="92"/>
  <c r="K814" i="92"/>
  <c r="K815" i="92"/>
  <c r="K816" i="92"/>
  <c r="K817" i="92"/>
  <c r="K818" i="92"/>
  <c r="K819" i="92"/>
  <c r="K820" i="92"/>
  <c r="K821" i="92"/>
  <c r="K822" i="92"/>
  <c r="K823" i="92"/>
  <c r="K824" i="92"/>
  <c r="K825" i="92"/>
  <c r="K826" i="92"/>
  <c r="K827" i="92"/>
  <c r="K828" i="92"/>
  <c r="K829" i="92"/>
  <c r="K830" i="92"/>
  <c r="K831" i="92"/>
  <c r="K832" i="92"/>
  <c r="K833" i="92"/>
  <c r="K834" i="92"/>
  <c r="K835" i="92"/>
  <c r="K836" i="92"/>
  <c r="K837" i="92"/>
  <c r="K838" i="92"/>
  <c r="K839" i="92"/>
  <c r="K840" i="92"/>
  <c r="K841" i="92"/>
  <c r="K842" i="92"/>
  <c r="K843" i="92"/>
  <c r="K844" i="92"/>
  <c r="K845" i="92"/>
  <c r="K846" i="92"/>
  <c r="K847" i="92"/>
  <c r="K848" i="92"/>
  <c r="K849" i="92"/>
  <c r="K850" i="92"/>
  <c r="K851" i="92"/>
  <c r="K852" i="92"/>
  <c r="K853" i="92"/>
  <c r="K854" i="92"/>
  <c r="K855" i="92"/>
  <c r="K856" i="92"/>
  <c r="K857" i="92"/>
  <c r="K858" i="92"/>
  <c r="K859" i="92"/>
  <c r="K860" i="92"/>
  <c r="K861" i="92"/>
  <c r="K862" i="92"/>
  <c r="K863" i="92"/>
  <c r="K864" i="92"/>
  <c r="K865" i="92"/>
  <c r="K866" i="92"/>
  <c r="K867" i="92"/>
  <c r="K868" i="92"/>
  <c r="K869" i="92"/>
  <c r="K870" i="92"/>
  <c r="K871" i="92"/>
  <c r="K872" i="92"/>
  <c r="K873" i="92"/>
  <c r="K874" i="92"/>
  <c r="K875" i="92"/>
  <c r="K876" i="92"/>
  <c r="K877" i="92"/>
  <c r="K878" i="92"/>
  <c r="K879" i="92"/>
  <c r="K880" i="92"/>
  <c r="K881" i="92"/>
  <c r="K882" i="92"/>
  <c r="K883" i="92"/>
  <c r="K884" i="92"/>
  <c r="K885" i="92"/>
  <c r="K886" i="92"/>
  <c r="K887" i="92"/>
  <c r="K888" i="92"/>
  <c r="K889" i="92"/>
  <c r="K890" i="92"/>
  <c r="K891" i="92"/>
  <c r="K892" i="92"/>
  <c r="K893" i="92"/>
  <c r="K894" i="92"/>
  <c r="K895" i="92"/>
  <c r="K896" i="92"/>
  <c r="K897" i="92"/>
  <c r="K898" i="92"/>
  <c r="K899" i="92"/>
  <c r="K900" i="92"/>
  <c r="K901" i="92"/>
  <c r="K902" i="92"/>
  <c r="K903" i="92"/>
  <c r="K904" i="92"/>
  <c r="K905" i="92"/>
  <c r="K906" i="92"/>
  <c r="K907" i="92"/>
  <c r="K908" i="92"/>
  <c r="K909" i="92"/>
  <c r="K910" i="92"/>
  <c r="K911" i="92"/>
  <c r="K912" i="92"/>
  <c r="K913" i="92"/>
  <c r="K914" i="92"/>
  <c r="K915" i="92"/>
  <c r="K916" i="92"/>
  <c r="K917" i="92"/>
  <c r="K918" i="92"/>
  <c r="K919" i="92"/>
  <c r="K920" i="92"/>
  <c r="K921" i="92"/>
  <c r="K922" i="92"/>
  <c r="K923" i="92"/>
  <c r="K924" i="92"/>
  <c r="K925" i="92"/>
  <c r="K926" i="92"/>
  <c r="K927" i="92"/>
  <c r="K928" i="92"/>
  <c r="K929" i="92"/>
  <c r="K930" i="92"/>
  <c r="K931" i="92"/>
  <c r="K932" i="92"/>
  <c r="K933" i="92"/>
  <c r="K934" i="92"/>
  <c r="K935" i="92"/>
  <c r="K936" i="92"/>
  <c r="K937" i="92"/>
  <c r="K938" i="92"/>
  <c r="K939" i="92"/>
  <c r="K940" i="92"/>
  <c r="K941" i="92"/>
  <c r="K942" i="92"/>
  <c r="K943" i="92"/>
  <c r="K944" i="92"/>
  <c r="K945" i="92"/>
  <c r="K946" i="92"/>
  <c r="K947" i="92"/>
  <c r="K948" i="92"/>
  <c r="K949" i="92"/>
  <c r="K950" i="92"/>
  <c r="K951" i="92"/>
  <c r="K952" i="92"/>
  <c r="K953" i="92"/>
  <c r="K954" i="92"/>
  <c r="K955" i="92"/>
  <c r="K956" i="92"/>
  <c r="K957" i="92"/>
  <c r="K958" i="92"/>
  <c r="K959" i="92"/>
  <c r="K960" i="92"/>
  <c r="K961" i="92"/>
  <c r="K962" i="92"/>
  <c r="K963" i="92"/>
  <c r="K964" i="92"/>
  <c r="K965" i="92"/>
  <c r="K966" i="92"/>
  <c r="K967" i="92"/>
  <c r="K968" i="92"/>
  <c r="K969" i="92"/>
  <c r="K970" i="92"/>
  <c r="K971" i="92"/>
  <c r="K972" i="92"/>
  <c r="K973" i="92"/>
  <c r="K974" i="92"/>
  <c r="K975" i="92"/>
  <c r="K976" i="92"/>
  <c r="K977" i="92"/>
  <c r="K978" i="92"/>
  <c r="K979" i="92"/>
  <c r="K980" i="92"/>
  <c r="K981" i="92"/>
  <c r="K982" i="92"/>
  <c r="K983" i="92"/>
  <c r="K984" i="92"/>
  <c r="K985" i="92"/>
  <c r="K986" i="92"/>
  <c r="K987" i="92"/>
  <c r="K988" i="92"/>
  <c r="K989" i="92"/>
  <c r="K990" i="92"/>
  <c r="K991" i="92"/>
  <c r="K992" i="92"/>
  <c r="K993" i="92"/>
  <c r="K994" i="92"/>
  <c r="K995" i="92"/>
  <c r="K996" i="92"/>
  <c r="K997" i="92"/>
  <c r="K998" i="92"/>
  <c r="K999" i="92"/>
  <c r="K1000" i="92"/>
  <c r="K1001" i="92"/>
  <c r="K1002" i="92"/>
  <c r="K1003" i="92"/>
  <c r="K1004" i="92"/>
  <c r="K1005" i="92"/>
  <c r="K1006" i="92"/>
  <c r="K1007" i="92"/>
  <c r="K1008" i="92"/>
  <c r="K1009" i="92"/>
  <c r="K1010" i="92"/>
  <c r="K1011" i="92"/>
  <c r="K1012" i="92"/>
  <c r="K1013" i="92"/>
  <c r="K1014" i="92"/>
  <c r="K1015" i="92"/>
  <c r="K1016" i="92"/>
  <c r="K1017" i="92"/>
  <c r="K1018" i="92"/>
  <c r="K1019" i="92"/>
  <c r="K1020" i="92"/>
  <c r="K1021" i="92"/>
  <c r="K1022" i="92"/>
  <c r="K1023" i="92"/>
  <c r="K1024" i="92"/>
  <c r="K1025" i="92"/>
  <c r="K1026" i="92"/>
  <c r="K1027" i="92"/>
  <c r="K1028" i="92"/>
  <c r="K1029" i="92"/>
  <c r="K1030" i="92"/>
  <c r="K1031" i="92"/>
  <c r="K1032" i="92"/>
  <c r="K1033" i="92"/>
  <c r="K1034" i="92"/>
  <c r="K1035" i="92"/>
  <c r="K1036" i="92"/>
  <c r="K1037" i="92"/>
  <c r="K1038" i="92"/>
  <c r="K1039" i="92"/>
  <c r="K1040" i="92"/>
  <c r="K1041" i="92"/>
  <c r="K1042" i="92"/>
  <c r="K1043" i="92"/>
  <c r="K1044" i="92"/>
  <c r="K1045" i="92"/>
  <c r="K1046" i="92"/>
  <c r="K1047" i="92"/>
  <c r="K1048" i="92"/>
  <c r="K1049" i="92"/>
  <c r="K1050" i="92"/>
  <c r="K1051" i="92"/>
  <c r="K1052" i="92"/>
  <c r="K1053" i="92"/>
  <c r="K1054" i="92"/>
  <c r="K1055" i="92"/>
  <c r="K1056" i="92"/>
  <c r="K1057" i="92"/>
  <c r="K1058" i="92"/>
  <c r="K1059" i="92"/>
  <c r="K1060" i="92"/>
  <c r="K1061" i="92"/>
  <c r="K1062" i="92"/>
  <c r="K1063" i="92"/>
  <c r="K1064" i="92"/>
  <c r="K1065" i="92"/>
  <c r="K1066" i="92"/>
  <c r="K1067" i="92"/>
  <c r="K1068" i="92"/>
  <c r="K1069" i="92"/>
  <c r="K1070" i="92"/>
  <c r="K1071" i="92"/>
  <c r="K1072" i="92"/>
  <c r="K1073" i="92"/>
  <c r="K1074" i="92"/>
  <c r="K1075" i="92"/>
  <c r="K1076" i="92"/>
  <c r="K1077" i="92"/>
  <c r="K1078" i="92"/>
  <c r="K1079" i="92"/>
  <c r="K1080" i="92"/>
  <c r="K1081" i="92"/>
  <c r="K1082" i="92"/>
  <c r="K1083" i="92"/>
  <c r="K1084" i="92"/>
  <c r="K1085" i="92"/>
  <c r="K1086" i="92"/>
  <c r="K1087" i="92"/>
  <c r="K1088" i="92"/>
  <c r="K1089" i="92"/>
  <c r="K1090" i="92"/>
  <c r="K1091" i="92"/>
  <c r="K1092" i="92"/>
  <c r="K1093" i="92"/>
  <c r="K1094" i="92"/>
  <c r="K1095" i="92"/>
  <c r="K1096" i="92"/>
  <c r="K1097" i="92"/>
  <c r="K1098" i="92"/>
  <c r="K1099" i="92"/>
  <c r="K1100" i="92"/>
  <c r="K1101" i="92"/>
  <c r="K1102" i="92"/>
  <c r="K1103" i="92"/>
  <c r="K1104" i="92"/>
  <c r="K1105" i="92"/>
  <c r="K1106" i="92"/>
  <c r="K1107" i="92"/>
  <c r="K1108" i="92"/>
  <c r="K1109" i="92"/>
  <c r="K1110" i="92"/>
  <c r="K1111" i="92"/>
  <c r="K1112" i="92"/>
  <c r="K1113" i="92"/>
  <c r="K1114" i="92"/>
  <c r="K1115" i="92"/>
  <c r="K1116" i="92"/>
  <c r="K1117" i="92"/>
  <c r="K1118" i="92"/>
  <c r="K1119" i="92"/>
  <c r="K1120" i="92"/>
  <c r="K1121" i="92"/>
  <c r="K1122" i="92"/>
  <c r="K1123" i="92"/>
  <c r="K1124" i="92"/>
  <c r="K1125" i="92"/>
  <c r="K1126" i="92"/>
  <c r="K1127" i="92"/>
  <c r="K1128" i="92"/>
  <c r="K1129" i="92"/>
  <c r="K1130" i="92"/>
  <c r="K1131" i="92"/>
  <c r="K1132" i="92"/>
  <c r="K1133" i="92"/>
  <c r="K1134" i="92"/>
  <c r="K1135" i="92"/>
  <c r="K1136" i="92"/>
  <c r="K1137" i="92"/>
  <c r="K1138" i="92"/>
  <c r="K1139" i="92"/>
  <c r="K1140" i="92"/>
  <c r="K1141" i="92"/>
  <c r="K1142" i="92"/>
  <c r="K1143" i="92"/>
  <c r="K1144" i="92"/>
  <c r="K1145" i="92"/>
  <c r="K1146" i="92"/>
  <c r="K1147" i="92"/>
  <c r="K1148" i="92"/>
  <c r="K1149" i="92"/>
  <c r="K1150" i="92"/>
  <c r="K1151" i="92"/>
  <c r="K1152" i="92"/>
  <c r="K1153" i="92"/>
  <c r="K1154" i="92"/>
  <c r="K1155" i="92"/>
  <c r="K1156" i="92"/>
  <c r="K1157" i="92"/>
  <c r="K1158" i="92"/>
  <c r="K1159" i="92"/>
  <c r="K1160" i="92"/>
  <c r="K1161" i="92"/>
  <c r="K1162" i="92"/>
  <c r="K1163" i="92"/>
  <c r="K1164" i="92"/>
  <c r="K1165" i="92"/>
  <c r="K1166" i="92"/>
  <c r="K1167" i="92"/>
  <c r="K1168" i="92"/>
  <c r="K1169" i="92"/>
  <c r="K1170" i="92"/>
  <c r="K1171" i="92"/>
  <c r="K1172" i="92"/>
  <c r="K1173" i="92"/>
  <c r="K1174" i="92"/>
  <c r="K1175" i="92"/>
  <c r="K1176" i="92"/>
  <c r="K1177" i="92"/>
  <c r="K1178" i="92"/>
  <c r="K1179" i="92"/>
  <c r="K1180" i="92"/>
  <c r="K1181" i="92"/>
  <c r="K1182" i="92"/>
  <c r="K1183" i="92"/>
  <c r="K1184" i="92"/>
  <c r="K1185" i="92"/>
  <c r="K1186" i="92"/>
  <c r="K1187" i="92"/>
  <c r="K1188" i="92"/>
  <c r="K1189" i="92"/>
  <c r="K1190" i="92"/>
  <c r="K1191" i="92"/>
  <c r="K1192" i="92"/>
  <c r="K1193" i="92"/>
  <c r="K1194" i="92"/>
  <c r="K1195" i="92"/>
  <c r="K1196" i="92"/>
  <c r="K1197" i="92"/>
  <c r="K1198" i="92"/>
  <c r="K1199" i="92"/>
  <c r="K1200" i="92"/>
  <c r="K1201" i="92"/>
  <c r="K1202" i="92"/>
  <c r="K1203" i="92"/>
  <c r="K1204" i="92"/>
  <c r="K1205" i="92"/>
  <c r="K1206" i="92"/>
  <c r="K1207" i="92"/>
  <c r="K1208" i="92"/>
  <c r="K1209" i="92"/>
  <c r="K1210" i="92"/>
  <c r="K1211" i="92"/>
  <c r="K1212" i="92"/>
  <c r="K1213" i="92"/>
  <c r="K1214" i="92"/>
  <c r="K1215" i="92"/>
  <c r="K1216" i="92"/>
  <c r="K1217" i="92"/>
  <c r="K1218" i="92"/>
  <c r="K1219" i="92"/>
  <c r="K1220" i="92"/>
  <c r="K1221" i="92"/>
  <c r="K1222" i="92"/>
  <c r="K1223" i="92"/>
  <c r="K1224" i="92"/>
  <c r="K1225" i="92"/>
  <c r="K1226" i="92"/>
  <c r="K1227" i="92"/>
  <c r="K1228" i="92"/>
  <c r="K1229" i="92"/>
  <c r="K1230" i="92"/>
  <c r="K1231" i="92"/>
  <c r="K1232" i="92"/>
  <c r="K1233" i="92"/>
  <c r="K1234" i="92"/>
  <c r="K1235" i="92"/>
  <c r="K1236" i="92"/>
  <c r="K1237" i="92"/>
  <c r="K1238" i="92"/>
  <c r="K1239" i="92"/>
  <c r="K1240" i="92"/>
  <c r="K1241" i="92"/>
  <c r="K1242" i="92"/>
  <c r="K1243" i="92"/>
  <c r="K1244" i="92"/>
  <c r="K1245" i="92"/>
  <c r="K1246" i="92"/>
  <c r="K1247" i="92"/>
  <c r="K1248" i="92"/>
  <c r="K1249" i="92"/>
  <c r="K1250" i="92"/>
  <c r="K1251" i="92"/>
  <c r="K1252" i="92"/>
  <c r="K1253" i="92"/>
  <c r="K1254" i="92"/>
  <c r="K1255" i="92"/>
  <c r="K1256" i="92"/>
  <c r="K1257" i="92"/>
  <c r="K1258" i="92"/>
  <c r="K1259" i="92"/>
  <c r="K1260" i="92"/>
  <c r="K1261" i="92"/>
  <c r="K1262" i="92"/>
  <c r="K1263" i="92"/>
  <c r="K1264" i="92"/>
  <c r="K1265" i="92"/>
  <c r="K1266" i="92"/>
  <c r="K1267" i="92"/>
  <c r="K1268" i="92"/>
  <c r="K1269" i="92"/>
  <c r="K1270" i="92"/>
  <c r="K1271" i="92"/>
  <c r="K1272" i="92"/>
  <c r="K1273" i="92"/>
  <c r="K1274" i="92"/>
  <c r="K1275" i="92"/>
  <c r="K1276" i="92"/>
  <c r="K1307" i="92"/>
  <c r="K1308" i="92"/>
  <c r="K1309" i="92"/>
  <c r="K1310" i="92"/>
  <c r="K1311" i="92"/>
  <c r="K1312" i="92"/>
  <c r="K1313" i="92"/>
  <c r="K1314" i="92"/>
  <c r="K1315" i="92"/>
  <c r="K1316" i="92"/>
  <c r="K1317" i="92"/>
  <c r="K1318" i="92"/>
  <c r="K1319" i="92"/>
  <c r="K1320" i="92"/>
  <c r="K1321" i="92"/>
  <c r="K1322" i="92"/>
  <c r="K1323" i="92"/>
  <c r="K1324" i="92"/>
  <c r="K1325" i="92"/>
  <c r="K1326" i="92"/>
  <c r="K1327" i="92"/>
  <c r="K1328" i="92"/>
  <c r="K1329" i="92"/>
  <c r="K1330" i="92"/>
  <c r="K1331" i="92"/>
  <c r="K1332" i="92"/>
  <c r="K1333" i="92"/>
  <c r="K1334" i="92"/>
  <c r="K1335" i="92"/>
  <c r="K1336" i="92"/>
  <c r="K1367" i="92"/>
  <c r="K1368" i="92"/>
  <c r="K1369" i="92"/>
  <c r="K1370" i="92"/>
  <c r="K1371" i="92"/>
  <c r="K1372" i="92"/>
  <c r="K1373" i="92"/>
  <c r="K1374" i="92"/>
  <c r="K1375" i="92"/>
  <c r="K1376" i="92"/>
  <c r="K1377" i="92"/>
  <c r="K1378" i="92"/>
  <c r="K1379" i="92"/>
  <c r="K1380" i="92"/>
  <c r="K1381" i="92"/>
  <c r="K1382" i="92"/>
  <c r="K1383" i="92"/>
  <c r="K1384" i="92"/>
  <c r="K1385" i="92"/>
  <c r="K1386" i="92"/>
  <c r="K1387" i="92"/>
  <c r="K1388" i="92"/>
  <c r="K1389" i="92"/>
  <c r="K1390" i="92"/>
  <c r="K1391" i="92"/>
  <c r="K1392" i="92"/>
  <c r="K1393" i="92"/>
  <c r="K1394" i="92"/>
  <c r="K1395" i="92"/>
  <c r="K1396" i="92"/>
  <c r="K1397" i="92"/>
  <c r="K1398" i="92"/>
  <c r="K1399" i="92"/>
  <c r="K1400" i="92"/>
  <c r="K1401" i="92"/>
  <c r="K1402" i="92"/>
  <c r="K1403" i="92"/>
  <c r="K1404" i="92"/>
  <c r="K1405" i="92"/>
  <c r="K1406" i="92"/>
  <c r="K1407" i="92"/>
  <c r="K1408" i="92"/>
  <c r="K1409" i="92"/>
  <c r="K1410" i="92"/>
  <c r="K1411" i="92"/>
  <c r="K1412" i="92"/>
  <c r="K1413" i="92"/>
  <c r="K1414" i="92"/>
  <c r="K1415" i="92"/>
  <c r="K1416" i="92"/>
  <c r="K1417" i="92"/>
  <c r="K1418" i="92"/>
  <c r="K1419" i="92"/>
  <c r="K1420" i="92"/>
  <c r="K1421" i="92"/>
  <c r="K1422" i="92"/>
  <c r="K1423" i="92"/>
  <c r="K1424" i="92"/>
  <c r="K1425" i="92"/>
  <c r="K1426" i="92"/>
  <c r="K1547" i="92"/>
  <c r="K1548" i="92"/>
  <c r="K1549" i="92"/>
  <c r="K1550" i="92"/>
  <c r="K1551" i="92"/>
  <c r="K1552" i="92"/>
  <c r="K1553" i="92"/>
  <c r="K1554" i="92"/>
  <c r="K1555" i="92"/>
  <c r="K1556" i="92"/>
  <c r="K1557" i="92"/>
  <c r="K1558" i="92"/>
  <c r="K1559" i="92"/>
  <c r="K1560" i="92"/>
  <c r="K1561" i="92"/>
  <c r="K1562" i="92"/>
  <c r="K1563" i="92"/>
  <c r="K1564" i="92"/>
  <c r="K1565" i="92"/>
  <c r="K1566" i="92"/>
  <c r="K1567" i="92"/>
  <c r="K1568" i="92"/>
  <c r="K1569" i="92"/>
  <c r="K1570" i="92"/>
  <c r="K1571" i="92"/>
  <c r="K1572" i="92"/>
  <c r="K1573" i="92"/>
  <c r="K1574" i="92"/>
  <c r="K1575" i="92"/>
  <c r="K1576" i="92"/>
  <c r="K1577" i="92"/>
  <c r="K1578" i="92"/>
  <c r="K1579" i="92"/>
  <c r="K1580" i="92"/>
  <c r="K1581" i="92"/>
  <c r="K1582" i="92"/>
  <c r="K1583" i="92"/>
  <c r="K1584" i="92"/>
  <c r="K1585" i="92"/>
  <c r="K1586" i="92"/>
  <c r="K1587" i="92"/>
  <c r="K1588" i="92"/>
  <c r="K1589" i="92"/>
  <c r="K1590" i="92"/>
  <c r="K1591" i="92"/>
  <c r="K1592" i="92"/>
  <c r="K1593" i="92"/>
  <c r="K1594" i="92"/>
  <c r="K1595" i="92"/>
  <c r="K1596" i="92"/>
  <c r="K1597" i="92"/>
  <c r="K1598" i="92"/>
  <c r="K1599" i="92"/>
  <c r="K1600" i="92"/>
  <c r="K1601" i="92"/>
  <c r="K1602" i="92"/>
  <c r="K1603" i="92"/>
  <c r="K1604" i="92"/>
  <c r="K1605" i="92"/>
  <c r="K1606" i="92"/>
  <c r="K1607" i="92"/>
  <c r="K1608" i="92"/>
  <c r="K1609" i="92"/>
  <c r="K1610" i="92"/>
  <c r="K1611" i="92"/>
  <c r="K1612" i="92"/>
  <c r="K1613" i="92"/>
  <c r="K1614" i="92"/>
  <c r="K1615" i="92"/>
  <c r="K1616" i="92"/>
  <c r="K1617" i="92"/>
  <c r="K1618" i="92"/>
  <c r="K1619" i="92"/>
  <c r="K1620" i="92"/>
  <c r="K1621" i="92"/>
  <c r="K1622" i="92"/>
  <c r="K1623" i="92"/>
  <c r="K1624" i="92"/>
  <c r="K1625" i="92"/>
  <c r="K1626" i="92"/>
  <c r="K1627" i="92"/>
  <c r="K1628" i="92"/>
  <c r="K1629" i="92"/>
  <c r="K1630" i="92"/>
  <c r="K1631" i="92"/>
  <c r="K1632" i="92"/>
  <c r="K1633" i="92"/>
  <c r="K1634" i="92"/>
  <c r="K1635" i="92"/>
  <c r="K1636" i="92"/>
  <c r="K1638" i="92"/>
  <c r="K1639" i="92"/>
  <c r="K1640" i="92"/>
  <c r="K1641" i="92"/>
  <c r="K1642" i="92"/>
  <c r="K1643" i="92"/>
  <c r="K1644" i="92"/>
  <c r="K1645" i="92"/>
  <c r="K1646" i="92"/>
  <c r="K1647" i="92"/>
  <c r="K1648" i="92"/>
  <c r="K1649" i="92"/>
  <c r="K1650" i="92"/>
  <c r="K1651" i="92"/>
  <c r="K1652" i="92"/>
  <c r="K1653" i="92"/>
  <c r="K1654" i="92"/>
  <c r="K1655" i="92"/>
  <c r="K1656" i="92"/>
  <c r="K1657" i="92"/>
  <c r="K1658" i="92"/>
  <c r="K1659" i="92"/>
  <c r="K1660" i="92"/>
  <c r="K1661" i="92"/>
  <c r="K1662" i="92"/>
  <c r="K1663" i="92"/>
  <c r="K1664" i="92"/>
  <c r="K1665" i="92"/>
  <c r="K1666" i="92"/>
  <c r="K1667" i="92"/>
  <c r="K1668" i="92"/>
  <c r="K1669" i="92"/>
  <c r="K1670" i="92"/>
  <c r="K1671" i="92"/>
  <c r="K1672" i="92"/>
  <c r="K1673" i="92"/>
  <c r="K1674" i="92"/>
  <c r="K1675" i="92"/>
  <c r="K1676" i="92"/>
  <c r="K1677" i="92"/>
  <c r="K1678" i="92"/>
  <c r="K1679" i="92"/>
  <c r="K1680" i="92"/>
  <c r="K1681" i="92"/>
  <c r="K1682" i="92"/>
  <c r="K1683" i="92"/>
  <c r="K1684" i="92"/>
  <c r="K1685" i="92"/>
  <c r="K1686" i="92"/>
  <c r="K1687" i="92"/>
  <c r="K1688" i="92"/>
  <c r="K1689" i="92"/>
  <c r="K1690" i="92"/>
  <c r="K1691" i="92"/>
  <c r="K1692" i="92"/>
  <c r="K1693" i="92"/>
  <c r="K1694" i="92"/>
  <c r="K1695" i="92"/>
  <c r="K1696" i="92"/>
  <c r="K1697" i="92"/>
  <c r="K1698" i="92"/>
  <c r="K1699" i="92"/>
  <c r="K1700" i="92"/>
  <c r="K1701" i="92"/>
  <c r="K1702" i="92"/>
  <c r="K1703" i="92"/>
  <c r="K1704" i="92"/>
  <c r="K1705" i="92"/>
  <c r="K1706" i="92"/>
  <c r="K1707" i="92"/>
  <c r="K1708" i="92"/>
  <c r="K1709" i="92"/>
  <c r="K1710" i="92"/>
  <c r="K1711" i="92"/>
  <c r="K1712" i="92"/>
  <c r="K1713" i="92"/>
  <c r="K1714" i="92"/>
  <c r="K1715" i="92"/>
  <c r="K1716" i="92"/>
  <c r="K1717" i="92"/>
  <c r="K1718" i="92"/>
  <c r="K1719" i="92"/>
  <c r="K1720" i="92"/>
  <c r="K1721" i="92"/>
  <c r="K1722" i="92"/>
  <c r="K1723" i="92"/>
  <c r="K1724" i="92"/>
  <c r="K1725" i="92"/>
  <c r="K1726" i="92"/>
  <c r="K1727" i="92"/>
  <c r="K1728" i="92"/>
  <c r="K1729" i="92"/>
  <c r="K1730" i="92"/>
  <c r="K1731" i="92"/>
  <c r="K1732" i="92"/>
  <c r="K1733" i="92"/>
  <c r="K1734" i="92"/>
  <c r="K1735" i="92"/>
  <c r="K1736" i="92"/>
  <c r="K1737" i="92"/>
  <c r="K1738" i="92"/>
  <c r="K1739" i="92"/>
  <c r="K1740" i="92"/>
  <c r="K1741" i="92"/>
  <c r="K1742" i="92"/>
  <c r="K1743" i="92"/>
  <c r="K1744" i="92"/>
  <c r="K1745" i="92"/>
  <c r="K1746" i="92"/>
  <c r="K1747" i="92"/>
  <c r="K1748" i="92"/>
  <c r="K1749" i="92"/>
  <c r="K1750" i="92"/>
  <c r="K1751" i="92"/>
  <c r="K1752" i="92"/>
  <c r="K1753" i="92"/>
  <c r="K1754" i="92"/>
  <c r="K1755" i="92"/>
  <c r="K1756" i="92"/>
  <c r="K1757" i="92"/>
  <c r="K1758" i="92"/>
  <c r="K1759" i="92"/>
  <c r="K1760" i="92"/>
  <c r="K1761" i="92"/>
  <c r="K1762" i="92"/>
  <c r="K1763" i="92"/>
  <c r="K1764" i="92"/>
  <c r="K1765" i="92"/>
  <c r="K1766" i="92"/>
  <c r="K1767" i="92"/>
  <c r="K1768" i="92"/>
  <c r="K1769" i="92"/>
  <c r="K1770" i="92"/>
  <c r="K1771" i="92"/>
  <c r="K1772" i="92"/>
  <c r="K1773" i="92"/>
  <c r="K1774" i="92"/>
  <c r="K1775" i="92"/>
  <c r="K1776" i="92"/>
  <c r="K1777" i="92"/>
  <c r="K1778" i="92"/>
  <c r="K1779" i="92"/>
  <c r="K1780" i="92"/>
  <c r="K1781" i="92"/>
  <c r="K1782" i="92"/>
  <c r="K1783" i="92"/>
  <c r="K1784" i="92"/>
  <c r="K1785" i="92"/>
  <c r="K1786" i="92"/>
  <c r="K1787" i="92"/>
  <c r="K1788" i="92"/>
  <c r="K1789" i="92"/>
  <c r="K1790" i="92"/>
  <c r="K1791" i="92"/>
  <c r="K1792" i="92"/>
  <c r="K1793" i="92"/>
  <c r="K1794" i="92"/>
  <c r="K1795" i="92"/>
  <c r="K1796" i="92"/>
  <c r="K1797" i="92"/>
  <c r="K1798" i="92"/>
  <c r="K1799" i="92"/>
  <c r="K1800" i="92"/>
  <c r="K1801" i="92"/>
  <c r="K1802" i="92"/>
  <c r="K1803" i="92"/>
  <c r="K1804" i="92"/>
  <c r="K1805" i="92"/>
  <c r="K1806" i="92"/>
  <c r="K1807" i="92"/>
  <c r="K1808" i="92"/>
  <c r="K1809" i="92"/>
  <c r="K1810" i="92"/>
  <c r="K1811" i="92"/>
  <c r="K1812" i="92"/>
  <c r="K1813" i="92"/>
  <c r="K1814" i="92"/>
  <c r="K1815" i="92"/>
  <c r="K1816" i="92"/>
  <c r="K1817" i="92"/>
  <c r="K1818" i="92"/>
  <c r="K1819" i="92"/>
  <c r="K1820" i="92"/>
  <c r="K1821" i="92"/>
  <c r="K1822" i="92"/>
  <c r="K1823" i="92"/>
  <c r="K1824" i="92"/>
  <c r="K1825" i="92"/>
  <c r="K1826" i="92"/>
  <c r="K1827" i="92"/>
  <c r="K1828" i="92"/>
  <c r="K1829" i="92"/>
  <c r="K1830" i="92"/>
  <c r="K1831" i="92"/>
  <c r="K1832" i="92"/>
  <c r="K1833" i="92"/>
  <c r="K1834" i="92"/>
  <c r="K1835" i="92"/>
  <c r="K1836" i="92"/>
  <c r="K1837" i="92"/>
  <c r="K1838" i="92"/>
  <c r="K1839" i="92"/>
  <c r="K1840" i="92"/>
  <c r="K1841" i="92"/>
  <c r="K1842" i="92"/>
  <c r="K1843" i="92"/>
  <c r="K1844" i="92"/>
  <c r="K1845" i="92"/>
  <c r="K1846" i="92"/>
  <c r="K1847" i="92"/>
  <c r="K1848" i="92"/>
  <c r="K1849" i="92"/>
  <c r="K1850" i="92"/>
  <c r="K1851" i="92"/>
  <c r="K1852" i="92"/>
  <c r="K1853" i="92"/>
  <c r="K1854" i="92"/>
  <c r="K1855" i="92"/>
  <c r="K1856" i="92"/>
  <c r="K1857" i="92"/>
  <c r="K1858" i="92"/>
  <c r="K1859" i="92"/>
  <c r="K1860" i="92"/>
  <c r="K1861" i="92"/>
  <c r="K1862" i="92"/>
  <c r="K1863" i="92"/>
  <c r="K1864" i="92"/>
  <c r="K1865" i="92"/>
  <c r="K1866" i="92"/>
  <c r="K1867" i="92"/>
  <c r="K1868" i="92"/>
  <c r="K1869" i="92"/>
  <c r="K1870" i="92"/>
  <c r="K1871" i="92"/>
  <c r="K1872" i="92"/>
  <c r="K1873" i="92"/>
  <c r="K1874" i="92"/>
  <c r="K1875" i="92"/>
  <c r="K1876" i="92"/>
  <c r="K1877" i="92"/>
  <c r="K1878" i="92"/>
  <c r="K1879" i="92"/>
  <c r="K1880" i="92"/>
  <c r="K1881" i="92"/>
  <c r="K1882" i="92"/>
  <c r="K1883" i="92"/>
  <c r="K1884" i="92"/>
  <c r="K1885" i="92"/>
  <c r="K1886" i="92"/>
  <c r="K1887" i="92"/>
  <c r="K1888" i="92"/>
  <c r="K1889" i="92"/>
  <c r="K1890" i="92"/>
  <c r="K1891" i="92"/>
  <c r="K1892" i="92"/>
  <c r="K1893" i="92"/>
  <c r="K1894" i="92"/>
  <c r="K1895" i="92"/>
  <c r="K1896" i="92"/>
  <c r="K1897" i="92"/>
  <c r="K1898" i="92"/>
  <c r="K1899" i="92"/>
  <c r="K1900" i="92"/>
  <c r="K1901" i="92"/>
  <c r="K1902" i="92"/>
  <c r="K1903" i="92"/>
  <c r="K1904" i="92"/>
  <c r="K1905" i="92"/>
  <c r="K1906" i="92"/>
  <c r="K1907" i="92"/>
  <c r="K1908" i="92"/>
  <c r="K1909" i="92"/>
  <c r="K1910" i="92"/>
  <c r="K1911" i="92"/>
  <c r="K1912" i="92"/>
  <c r="K1913" i="92"/>
  <c r="K1914" i="92"/>
  <c r="K1915" i="92"/>
  <c r="K1916" i="92"/>
  <c r="K1917" i="92"/>
  <c r="K1918" i="92"/>
  <c r="K1919" i="92"/>
  <c r="K1920" i="92"/>
  <c r="K1921" i="92"/>
  <c r="K1922" i="92"/>
  <c r="K1923" i="92"/>
  <c r="K1924" i="92"/>
  <c r="K1925" i="92"/>
  <c r="K1926" i="92"/>
  <c r="K1927" i="92"/>
  <c r="K1928" i="92"/>
  <c r="K1929" i="92"/>
  <c r="K1930" i="92"/>
  <c r="K1931" i="92"/>
  <c r="K1932" i="92"/>
  <c r="K1933" i="92"/>
  <c r="K1934" i="92"/>
  <c r="K1935" i="92"/>
  <c r="K1936" i="92"/>
  <c r="K1937" i="92"/>
  <c r="K1938" i="92"/>
  <c r="K1939" i="92"/>
  <c r="K1940" i="92"/>
  <c r="K1941" i="92"/>
  <c r="K1942" i="92"/>
  <c r="K1943" i="92"/>
  <c r="K1944" i="92"/>
  <c r="K1945" i="92"/>
  <c r="K1946" i="92"/>
  <c r="K1947" i="92"/>
  <c r="K1948" i="92"/>
  <c r="K1949" i="92"/>
  <c r="K1950" i="92"/>
  <c r="K1951" i="92"/>
  <c r="K1952" i="92"/>
  <c r="K1953" i="92"/>
  <c r="K1954" i="92"/>
  <c r="K1955" i="92"/>
  <c r="K1956" i="92"/>
  <c r="K1957" i="92"/>
  <c r="K1958" i="92"/>
  <c r="K1959" i="92"/>
  <c r="K1960" i="92"/>
  <c r="K1961" i="92"/>
  <c r="K1962" i="92"/>
  <c r="K1963" i="92"/>
  <c r="K1964" i="92"/>
  <c r="K1965" i="92"/>
  <c r="K1966" i="92"/>
  <c r="K1967" i="92"/>
  <c r="K1968" i="92"/>
  <c r="K1969" i="92"/>
  <c r="K1970" i="92"/>
  <c r="K1971" i="92"/>
  <c r="K1972" i="92"/>
  <c r="K1973" i="92"/>
  <c r="K1974" i="92"/>
  <c r="K1975" i="92"/>
  <c r="K1976" i="92"/>
  <c r="K1977" i="92"/>
  <c r="K1978" i="92"/>
  <c r="K1979" i="92"/>
  <c r="K1980" i="92"/>
  <c r="K1981" i="92"/>
  <c r="K1982" i="92"/>
  <c r="K1983" i="92"/>
  <c r="K1984" i="92"/>
  <c r="K1985" i="92"/>
  <c r="K1986" i="92"/>
  <c r="K1987" i="92"/>
  <c r="K1988" i="92"/>
  <c r="K1989" i="92"/>
  <c r="K1990" i="92"/>
  <c r="K1991" i="92"/>
  <c r="K1992" i="92"/>
  <c r="K1993" i="92"/>
  <c r="K1994" i="92"/>
  <c r="K1995" i="92"/>
  <c r="K1996" i="92"/>
  <c r="K1997" i="92"/>
  <c r="K1998" i="92"/>
  <c r="K1999" i="92"/>
  <c r="K2000" i="92"/>
  <c r="K2001" i="92"/>
  <c r="K2002" i="92"/>
  <c r="K2003" i="92"/>
  <c r="K2004" i="92"/>
  <c r="K2005" i="92"/>
  <c r="K2006" i="92"/>
  <c r="K2007" i="92"/>
  <c r="K2008" i="92"/>
  <c r="K2009" i="92"/>
  <c r="K2010" i="92"/>
  <c r="K2011" i="92"/>
  <c r="K2012" i="92"/>
  <c r="K2013" i="92"/>
  <c r="K2014" i="92"/>
  <c r="K2015" i="92"/>
  <c r="K2016" i="92"/>
  <c r="K2017" i="92"/>
  <c r="K2018" i="92"/>
  <c r="K2019" i="92"/>
  <c r="K2020" i="92"/>
  <c r="K2021" i="92"/>
  <c r="K2022" i="92"/>
  <c r="K2023" i="92"/>
  <c r="K2024" i="92"/>
  <c r="K2025" i="92"/>
  <c r="K2026" i="92"/>
  <c r="K2027" i="92"/>
  <c r="K2028" i="92"/>
  <c r="K2029" i="92"/>
  <c r="K2030" i="92"/>
  <c r="K2031" i="92"/>
  <c r="K2032" i="92"/>
  <c r="K2033" i="92"/>
  <c r="K2034" i="92"/>
  <c r="K2035" i="92"/>
  <c r="K2036" i="92"/>
  <c r="K2037" i="92"/>
  <c r="K2038" i="92"/>
  <c r="K2039" i="92"/>
  <c r="K2040" i="92"/>
  <c r="K2041" i="92"/>
  <c r="K2042" i="92"/>
  <c r="K2043" i="92"/>
  <c r="K2044" i="92"/>
  <c r="K2045" i="92"/>
  <c r="K2046" i="92"/>
  <c r="K2047" i="92"/>
  <c r="K2048" i="92"/>
  <c r="K2049" i="92"/>
  <c r="K2050" i="92"/>
  <c r="K2051" i="92"/>
  <c r="K2052" i="92"/>
  <c r="K2053" i="92"/>
  <c r="K2054" i="92"/>
  <c r="K2055" i="92"/>
  <c r="K2056" i="92"/>
  <c r="K2057" i="92"/>
  <c r="K2058" i="92"/>
  <c r="K2059" i="92"/>
  <c r="K2060" i="92"/>
  <c r="K2061" i="92"/>
  <c r="K2062" i="92"/>
  <c r="K2063" i="92"/>
  <c r="K2064" i="92"/>
  <c r="K2065" i="92"/>
  <c r="K2066" i="92"/>
  <c r="K2067" i="92"/>
  <c r="K2068" i="92"/>
  <c r="K2069" i="92"/>
  <c r="K2070" i="92"/>
  <c r="K2071" i="92"/>
  <c r="K2072" i="92"/>
  <c r="K2073" i="92"/>
  <c r="K2074" i="92"/>
  <c r="K2075" i="92"/>
  <c r="K2076" i="92"/>
  <c r="K2077" i="92"/>
  <c r="K2078" i="92"/>
  <c r="K2079" i="92"/>
  <c r="K2080" i="92"/>
  <c r="K2081" i="92"/>
  <c r="K2082" i="92"/>
  <c r="K2083" i="92"/>
  <c r="K2084" i="92"/>
  <c r="K2085" i="92"/>
  <c r="K2086" i="92"/>
  <c r="K2087" i="92"/>
  <c r="K2088" i="92"/>
  <c r="K2089" i="92"/>
  <c r="K2090" i="92"/>
  <c r="K2091" i="92"/>
  <c r="K2092" i="92"/>
  <c r="K2093" i="92"/>
  <c r="K2094" i="92"/>
  <c r="K2095" i="92"/>
  <c r="K2096" i="92"/>
  <c r="K2097" i="92"/>
  <c r="K2098" i="92"/>
  <c r="K2099" i="92"/>
  <c r="K2100" i="92"/>
  <c r="K2101" i="92"/>
  <c r="K2102" i="92"/>
  <c r="K2103" i="92"/>
  <c r="K2104" i="92"/>
  <c r="K2105" i="92"/>
  <c r="K2106" i="92"/>
  <c r="K2107" i="92"/>
  <c r="K2108" i="92"/>
  <c r="K2109" i="92"/>
  <c r="K2110" i="92"/>
  <c r="K2111" i="92"/>
  <c r="K2112" i="92"/>
  <c r="K2113" i="92"/>
  <c r="K2114" i="92"/>
  <c r="K2115" i="92"/>
  <c r="K2116" i="92"/>
  <c r="K2117" i="92"/>
  <c r="K2118" i="92"/>
  <c r="K2119" i="92"/>
  <c r="K2120" i="92"/>
  <c r="K2121" i="92"/>
  <c r="K2122" i="92"/>
  <c r="K2123" i="92"/>
  <c r="K2124" i="92"/>
  <c r="K2125" i="92"/>
  <c r="K2126" i="92"/>
  <c r="K2127" i="92"/>
  <c r="K2128" i="92"/>
  <c r="K2129" i="92"/>
  <c r="K2130" i="92"/>
  <c r="K2131" i="92"/>
  <c r="K2132" i="92"/>
  <c r="K2133" i="92"/>
  <c r="K2134" i="92"/>
  <c r="K2135" i="92"/>
  <c r="K2136" i="92"/>
  <c r="K2137" i="92"/>
  <c r="K2138" i="92"/>
  <c r="K2139" i="92"/>
  <c r="K2140" i="92"/>
  <c r="K2141" i="92"/>
  <c r="K2142" i="92"/>
  <c r="K2143" i="92"/>
  <c r="K2144" i="92"/>
  <c r="K2145" i="92"/>
  <c r="K2146" i="92"/>
  <c r="K2147" i="92"/>
  <c r="K2148" i="92"/>
  <c r="K2149" i="92"/>
  <c r="K2150" i="92"/>
  <c r="K2151" i="92"/>
  <c r="K2152" i="92"/>
  <c r="K2153" i="92"/>
  <c r="K2154" i="92"/>
  <c r="K2155" i="92"/>
  <c r="K2156" i="92"/>
  <c r="K2157" i="92"/>
  <c r="K2158" i="92"/>
  <c r="K2159" i="92"/>
  <c r="K2160" i="92"/>
  <c r="K2161" i="92"/>
  <c r="K2162" i="92"/>
  <c r="K2163" i="92"/>
  <c r="K2164" i="92"/>
  <c r="K2165" i="92"/>
  <c r="K2166" i="92"/>
  <c r="K2167" i="92"/>
  <c r="K2168" i="92"/>
  <c r="K2169" i="92"/>
  <c r="K2170" i="92"/>
  <c r="K2171" i="92"/>
  <c r="K2172" i="92"/>
  <c r="K2173" i="92"/>
  <c r="K2174" i="92"/>
  <c r="K2175" i="92"/>
  <c r="K2176" i="92"/>
  <c r="K2177" i="92"/>
  <c r="K2178" i="92"/>
  <c r="K2179" i="92"/>
  <c r="K2180" i="92"/>
  <c r="K2181" i="92"/>
  <c r="K2182" i="92"/>
  <c r="K2183" i="92"/>
  <c r="K2184" i="92"/>
  <c r="K2185" i="92"/>
  <c r="K2186" i="92"/>
  <c r="K2187" i="92"/>
  <c r="K2188" i="92"/>
  <c r="K2189" i="92"/>
  <c r="K2190" i="92"/>
  <c r="K2191" i="92"/>
  <c r="K2192" i="92"/>
  <c r="K2193" i="92"/>
  <c r="K2194" i="92"/>
  <c r="K2195" i="92"/>
  <c r="K2196" i="92"/>
  <c r="K2197" i="92"/>
  <c r="K2198" i="92"/>
  <c r="K2199" i="92"/>
  <c r="K2200" i="92"/>
  <c r="K2201" i="92"/>
  <c r="K2202" i="92"/>
  <c r="K2203" i="92"/>
  <c r="K2204" i="92"/>
  <c r="K2205" i="92"/>
  <c r="K2206" i="92"/>
  <c r="K2207" i="92"/>
  <c r="K2208" i="92"/>
  <c r="K2209" i="92"/>
  <c r="K2210" i="92"/>
  <c r="K2211" i="92"/>
  <c r="K2212" i="92"/>
  <c r="K2213" i="92"/>
  <c r="K2214" i="92"/>
  <c r="K2215" i="92"/>
  <c r="K2216" i="92"/>
  <c r="K2217" i="92"/>
  <c r="K2218" i="92"/>
  <c r="K2219" i="92"/>
  <c r="K2220" i="92"/>
  <c r="K2221" i="92"/>
  <c r="K2222" i="92"/>
  <c r="K2223" i="92"/>
  <c r="K2224" i="92"/>
  <c r="K2225" i="92"/>
  <c r="K2226" i="92"/>
  <c r="K2227" i="92"/>
  <c r="K2228" i="92"/>
  <c r="K2229" i="92"/>
  <c r="K2230" i="92"/>
  <c r="K2231" i="92"/>
  <c r="K2232" i="92"/>
  <c r="K2233" i="92"/>
  <c r="K2234" i="92"/>
  <c r="K2235" i="92"/>
  <c r="K2236" i="92"/>
  <c r="K2237" i="92"/>
  <c r="K2238" i="92"/>
  <c r="K2239" i="92"/>
  <c r="K2240" i="92"/>
  <c r="K2241" i="92"/>
  <c r="K2242" i="92"/>
  <c r="K2243" i="92"/>
  <c r="K2244" i="92"/>
  <c r="K2245" i="92"/>
  <c r="K2246" i="92"/>
  <c r="K2247" i="92"/>
  <c r="K2248" i="92"/>
  <c r="K2249" i="92"/>
  <c r="K2250" i="92"/>
  <c r="K2251" i="92"/>
  <c r="K2252" i="92"/>
  <c r="K2253" i="92"/>
  <c r="K2254" i="92"/>
  <c r="K2255" i="92"/>
  <c r="K2256" i="92"/>
  <c r="K2257" i="92"/>
  <c r="K2258" i="92"/>
  <c r="K2259" i="92"/>
  <c r="K2260" i="92"/>
  <c r="K2261" i="92"/>
  <c r="K2262" i="92"/>
  <c r="K2263" i="92"/>
  <c r="K2264" i="92"/>
  <c r="K2265" i="92"/>
  <c r="K2266" i="92"/>
  <c r="K2267" i="92"/>
  <c r="K2268" i="92"/>
  <c r="K2269" i="92"/>
  <c r="K2270" i="92"/>
  <c r="K2271" i="92"/>
  <c r="K2272" i="92"/>
  <c r="K2273" i="92"/>
  <c r="K2274" i="92"/>
  <c r="K2275" i="92"/>
  <c r="K2276" i="92"/>
  <c r="K2277" i="92"/>
  <c r="K2278" i="92"/>
  <c r="K2279" i="92"/>
  <c r="K2280" i="92"/>
  <c r="K2281" i="92"/>
  <c r="K2282" i="92"/>
  <c r="K2283" i="92"/>
  <c r="K2284" i="92"/>
  <c r="K2285" i="92"/>
  <c r="K2286" i="92"/>
  <c r="K2287" i="92"/>
  <c r="K2288" i="92"/>
  <c r="K2289" i="92"/>
  <c r="K2290" i="92"/>
  <c r="K2291" i="92"/>
  <c r="K2292" i="92"/>
  <c r="K2293" i="92"/>
  <c r="K2294" i="92"/>
  <c r="K2295" i="92"/>
  <c r="K2296" i="92"/>
  <c r="K2297" i="92"/>
  <c r="K2298" i="92"/>
  <c r="K2299" i="92"/>
  <c r="K2300" i="92"/>
  <c r="K2301" i="92"/>
  <c r="K2302" i="92"/>
  <c r="K2303" i="92"/>
  <c r="K2304" i="92"/>
  <c r="K2305" i="92"/>
  <c r="K2306" i="92"/>
  <c r="K2307" i="92"/>
  <c r="K2308" i="92"/>
  <c r="K2309" i="92"/>
  <c r="K2310" i="92"/>
  <c r="K2311" i="92"/>
  <c r="K2312" i="92"/>
  <c r="K2313" i="92"/>
  <c r="K2314" i="92"/>
  <c r="K2315" i="92"/>
  <c r="K2316" i="92"/>
  <c r="K2317" i="92"/>
  <c r="K2318" i="92"/>
  <c r="K2319" i="92"/>
  <c r="K2320" i="92"/>
  <c r="K2321" i="92"/>
  <c r="K2322" i="92"/>
  <c r="K2323" i="92"/>
  <c r="K2324" i="92"/>
  <c r="K2325" i="92"/>
  <c r="K2326" i="92"/>
  <c r="K2327" i="92"/>
  <c r="K2328" i="92"/>
  <c r="K2329" i="92"/>
  <c r="K2330" i="92"/>
  <c r="K2331" i="92"/>
  <c r="K2332" i="92"/>
  <c r="K2333" i="92"/>
  <c r="K2334" i="92"/>
  <c r="K2335" i="92"/>
  <c r="K2336" i="92"/>
  <c r="K2337" i="92"/>
  <c r="K2338" i="92"/>
  <c r="K2339" i="92"/>
  <c r="K2340" i="92"/>
  <c r="K2341" i="92"/>
  <c r="K2342" i="92"/>
  <c r="K2343" i="92"/>
  <c r="K2344" i="92"/>
  <c r="K2345" i="92"/>
  <c r="K2346" i="92"/>
  <c r="K2347" i="92"/>
  <c r="K2348" i="92"/>
  <c r="K2349" i="92"/>
  <c r="K2350" i="92"/>
  <c r="K2351" i="92"/>
  <c r="K2352" i="92"/>
  <c r="K2353" i="92"/>
  <c r="K2354" i="92"/>
  <c r="K2355" i="92"/>
  <c r="K2356" i="92"/>
  <c r="K2357" i="92"/>
  <c r="K2358" i="92"/>
  <c r="K2359" i="92"/>
  <c r="K2360" i="92"/>
  <c r="K2361" i="92"/>
  <c r="K2362" i="92"/>
  <c r="K2363" i="92"/>
  <c r="K2364" i="92"/>
  <c r="K2365" i="92"/>
  <c r="K2366" i="92"/>
  <c r="K2367" i="92"/>
  <c r="K2368" i="92"/>
  <c r="K2369" i="92"/>
  <c r="K2370" i="92"/>
  <c r="K2371" i="92"/>
  <c r="K2372" i="92"/>
  <c r="K2373" i="92"/>
  <c r="K2374" i="92"/>
  <c r="K2375" i="92"/>
  <c r="K2376" i="92"/>
  <c r="K2377" i="92"/>
  <c r="K2378" i="92"/>
  <c r="K2379" i="92"/>
  <c r="K2380" i="92"/>
  <c r="K2381" i="92"/>
  <c r="K2382" i="92"/>
  <c r="K2383" i="92"/>
  <c r="K2384" i="92"/>
  <c r="K2385" i="92"/>
  <c r="K2386" i="92"/>
  <c r="K2387" i="92"/>
  <c r="K2388" i="92"/>
  <c r="K2389" i="92"/>
  <c r="K2390" i="92"/>
  <c r="K2391" i="92"/>
  <c r="K2392" i="92"/>
  <c r="K2393" i="92"/>
  <c r="K2394" i="92"/>
  <c r="K2395" i="92"/>
  <c r="K2396" i="92"/>
  <c r="K2397" i="92"/>
  <c r="K2398" i="92"/>
  <c r="K2399" i="92"/>
  <c r="K2400" i="92"/>
  <c r="K2401" i="92"/>
  <c r="K2402" i="92"/>
  <c r="K2403" i="92"/>
  <c r="K2404" i="92"/>
  <c r="K2405" i="92"/>
  <c r="K2406" i="92"/>
  <c r="K2407" i="92"/>
  <c r="K2408" i="92"/>
  <c r="K2409" i="92"/>
  <c r="K2410" i="92"/>
  <c r="K2411" i="92"/>
  <c r="K2412" i="92"/>
  <c r="K2413" i="92"/>
  <c r="K2414" i="92"/>
  <c r="K2415" i="92"/>
  <c r="K2416" i="92"/>
  <c r="K2417" i="92"/>
  <c r="K2418" i="92"/>
  <c r="K2419" i="92"/>
  <c r="K2420" i="92"/>
  <c r="K2421" i="92"/>
  <c r="K2422" i="92"/>
  <c r="K2423" i="92"/>
  <c r="K2424" i="92"/>
  <c r="K2425" i="92"/>
  <c r="K2426" i="92"/>
  <c r="K2427" i="92"/>
  <c r="K2428" i="92"/>
  <c r="K2429" i="92"/>
  <c r="K2430" i="92"/>
  <c r="K2431" i="92"/>
  <c r="K2432" i="92"/>
  <c r="K2433" i="92"/>
  <c r="K2434" i="92"/>
  <c r="K2435" i="92"/>
  <c r="K2436" i="92"/>
  <c r="K2437" i="92"/>
  <c r="K2438" i="92"/>
  <c r="K2439" i="92"/>
  <c r="K2440" i="92"/>
  <c r="K2441" i="92"/>
  <c r="K2442" i="92"/>
  <c r="K2443" i="92"/>
  <c r="K2444" i="92"/>
  <c r="K2445" i="92"/>
  <c r="K2446" i="92"/>
  <c r="K2447" i="92"/>
  <c r="K2448" i="92"/>
  <c r="K2449" i="92"/>
  <c r="K2450" i="92"/>
  <c r="K2451" i="92"/>
  <c r="K2452" i="92"/>
  <c r="K2453" i="92"/>
  <c r="K2454" i="92"/>
  <c r="K2455" i="92"/>
  <c r="K2456" i="92"/>
  <c r="K2457" i="92"/>
  <c r="K2458" i="92"/>
  <c r="K2459" i="92"/>
  <c r="K2460" i="92"/>
  <c r="K2461" i="92"/>
  <c r="K2462" i="92"/>
  <c r="K2463" i="92"/>
  <c r="K2464" i="92"/>
  <c r="K2465" i="92"/>
  <c r="K2466" i="92"/>
  <c r="K2467" i="92"/>
  <c r="K2468" i="92"/>
  <c r="K2469" i="92"/>
  <c r="K2470" i="92"/>
  <c r="K2471" i="92"/>
  <c r="K2472" i="92"/>
  <c r="K2473" i="92"/>
  <c r="K2474" i="92"/>
  <c r="K2475" i="92"/>
  <c r="K2476" i="92"/>
  <c r="K2477" i="92"/>
  <c r="K2478" i="92"/>
  <c r="K2479" i="92"/>
  <c r="K2480" i="92"/>
  <c r="K2481" i="92"/>
  <c r="K2482" i="92"/>
  <c r="K2483" i="92"/>
  <c r="K2484" i="92"/>
  <c r="K2485" i="92"/>
  <c r="K2486" i="92"/>
  <c r="K2487" i="92"/>
  <c r="K2488" i="92"/>
  <c r="K2489" i="92"/>
  <c r="K2490" i="92"/>
  <c r="K2491" i="92"/>
  <c r="K2492" i="92"/>
  <c r="K2493" i="92"/>
  <c r="K2494" i="92"/>
  <c r="K2495" i="92"/>
  <c r="K2496" i="92"/>
  <c r="K2497" i="92"/>
  <c r="K2498" i="92"/>
  <c r="K2499" i="92"/>
  <c r="K2500" i="92"/>
  <c r="K2501" i="92"/>
  <c r="K2502" i="92"/>
  <c r="K2503" i="92"/>
  <c r="K2504" i="92"/>
  <c r="K2505" i="92"/>
  <c r="K2506" i="92"/>
  <c r="K2507" i="92"/>
  <c r="K2508" i="92"/>
  <c r="K2509" i="92"/>
  <c r="K2510" i="92"/>
  <c r="K2511" i="92"/>
  <c r="K2512" i="92"/>
  <c r="K2513" i="92"/>
  <c r="K2514" i="92"/>
  <c r="K2515" i="92"/>
  <c r="K2516" i="92"/>
  <c r="K2517" i="92"/>
  <c r="K2518" i="92"/>
  <c r="K2519" i="92"/>
  <c r="K2520" i="92"/>
  <c r="K2521" i="92"/>
  <c r="K2522" i="92"/>
  <c r="K2523" i="92"/>
  <c r="K2524" i="92"/>
  <c r="K2525" i="92"/>
  <c r="K2526" i="92"/>
  <c r="K2527" i="92"/>
  <c r="K2528" i="92"/>
  <c r="K2529" i="92"/>
  <c r="K2530" i="92"/>
  <c r="K2531" i="92"/>
  <c r="K2532" i="92"/>
  <c r="K2533" i="92"/>
  <c r="K2534" i="92"/>
  <c r="K2535" i="92"/>
  <c r="K2536" i="92"/>
  <c r="K2537" i="92"/>
  <c r="K2538" i="92"/>
  <c r="K2539" i="92"/>
  <c r="K2540" i="92"/>
  <c r="K2541" i="92"/>
  <c r="K2542" i="92"/>
  <c r="K2543" i="92"/>
  <c r="K2544" i="92"/>
  <c r="K2545" i="92"/>
  <c r="K2546" i="92"/>
  <c r="K2547" i="92"/>
  <c r="K2548" i="92"/>
  <c r="K2549" i="92"/>
  <c r="K2550" i="92"/>
  <c r="K2551" i="92"/>
  <c r="K2552" i="92"/>
  <c r="K2553" i="92"/>
  <c r="K2554" i="92"/>
  <c r="K2555" i="92"/>
  <c r="K2556" i="92"/>
  <c r="K2557" i="92"/>
  <c r="K2558" i="92"/>
  <c r="K2559" i="92"/>
  <c r="K2560" i="92"/>
  <c r="K2561" i="92"/>
  <c r="K2562" i="92"/>
  <c r="K2563" i="92"/>
  <c r="K2564" i="92"/>
  <c r="K2565" i="92"/>
  <c r="K2566" i="92"/>
  <c r="K2567" i="92"/>
  <c r="K2568" i="92"/>
  <c r="K2569" i="92"/>
  <c r="K2570" i="92"/>
  <c r="K2571" i="92"/>
  <c r="K2572" i="92"/>
  <c r="K2573" i="92"/>
  <c r="K2574" i="92"/>
  <c r="K2575" i="92"/>
  <c r="K2576" i="92"/>
  <c r="K2577" i="92"/>
  <c r="K2578" i="92"/>
  <c r="K2579" i="92"/>
  <c r="K2580" i="92"/>
  <c r="K2581" i="92"/>
  <c r="K2582" i="92"/>
  <c r="K2583" i="92"/>
  <c r="K2584" i="92"/>
  <c r="K2585" i="92"/>
  <c r="K2586" i="92"/>
  <c r="K2587" i="92"/>
  <c r="K2588" i="92"/>
  <c r="K2589" i="92"/>
  <c r="K2590" i="92"/>
  <c r="K2591" i="92"/>
  <c r="K2592" i="92"/>
  <c r="K2593" i="92"/>
  <c r="K2594" i="92"/>
  <c r="K2595" i="92"/>
  <c r="K2596" i="92"/>
  <c r="K2597" i="92"/>
  <c r="K2598" i="92"/>
  <c r="K2599" i="92"/>
  <c r="K2600" i="92"/>
  <c r="K2601" i="92"/>
  <c r="K2602" i="92"/>
  <c r="K2603" i="92"/>
  <c r="K2604" i="92"/>
  <c r="K2605" i="92"/>
  <c r="K2606" i="92"/>
  <c r="K2607" i="92"/>
  <c r="K2608" i="92"/>
  <c r="K2609" i="92"/>
  <c r="K2610" i="92"/>
  <c r="K2611" i="92"/>
  <c r="K2612" i="92"/>
  <c r="K2613" i="92"/>
  <c r="K2614" i="92"/>
  <c r="K2615" i="92"/>
  <c r="K2616" i="92"/>
  <c r="K2617" i="92"/>
  <c r="K2618" i="92"/>
  <c r="K2619" i="92"/>
  <c r="K2620" i="92"/>
  <c r="K2621" i="92"/>
  <c r="K2622" i="92"/>
  <c r="K2623" i="92"/>
  <c r="K2624" i="92"/>
  <c r="K2625" i="92"/>
  <c r="K2626" i="92"/>
  <c r="K2627" i="92"/>
  <c r="K2628" i="92"/>
  <c r="K2629" i="92"/>
  <c r="K2630" i="92"/>
  <c r="K2631" i="92"/>
  <c r="K2632" i="92"/>
  <c r="K2633" i="92"/>
  <c r="K2634" i="92"/>
  <c r="K2635" i="92"/>
  <c r="K2636" i="92"/>
  <c r="K2637" i="92"/>
  <c r="K2638" i="92"/>
  <c r="K2639" i="92"/>
  <c r="K2640" i="92"/>
  <c r="K2641" i="92"/>
  <c r="K2642" i="92"/>
  <c r="K2643" i="92"/>
  <c r="K2644" i="92"/>
  <c r="K2645" i="92"/>
  <c r="K2646" i="92"/>
  <c r="K2647" i="92"/>
  <c r="K2648" i="92"/>
  <c r="K2649" i="92"/>
  <c r="K2650" i="92"/>
  <c r="K2651" i="92"/>
  <c r="K2652" i="92"/>
  <c r="K2653" i="92"/>
  <c r="K2654" i="92"/>
  <c r="K2655" i="92"/>
  <c r="K2656" i="92"/>
  <c r="K2657" i="92"/>
  <c r="K2658" i="92"/>
  <c r="K2659" i="92"/>
  <c r="K2660" i="92"/>
  <c r="K2661" i="92"/>
  <c r="K2662" i="92"/>
  <c r="K2663" i="92"/>
  <c r="K2664" i="92"/>
  <c r="K2665" i="92"/>
  <c r="K2666" i="92"/>
  <c r="K2667" i="92"/>
  <c r="K2668" i="92"/>
  <c r="K2669" i="92"/>
  <c r="K2670" i="92"/>
  <c r="K2671" i="92"/>
  <c r="K2672" i="92"/>
  <c r="K2673" i="92"/>
  <c r="K2674" i="92"/>
  <c r="K2675" i="92"/>
  <c r="K2676" i="92"/>
  <c r="K2677" i="92"/>
  <c r="K2678" i="92"/>
  <c r="K2679" i="92"/>
  <c r="K2680" i="92"/>
  <c r="K2681" i="92"/>
  <c r="K2682" i="92"/>
  <c r="K2683" i="92"/>
  <c r="K2684" i="92"/>
  <c r="K2685" i="92"/>
  <c r="K2686" i="92"/>
  <c r="K2687" i="92"/>
  <c r="K2688" i="92"/>
  <c r="K2689" i="92"/>
  <c r="K2690" i="92"/>
  <c r="K2691" i="92"/>
  <c r="K2692" i="92"/>
  <c r="K2693" i="92"/>
  <c r="K2694" i="92"/>
  <c r="K2695" i="92"/>
  <c r="K2696" i="92"/>
  <c r="K2697" i="92"/>
  <c r="K2698" i="92"/>
  <c r="K2699" i="92"/>
  <c r="K2700" i="92"/>
  <c r="K2701" i="92"/>
  <c r="K2702" i="92"/>
  <c r="K2703" i="92"/>
  <c r="K2704" i="92"/>
  <c r="K2705" i="92"/>
  <c r="K2706" i="92"/>
  <c r="K2707" i="92"/>
  <c r="K2708" i="92"/>
  <c r="K2709" i="92"/>
  <c r="K2710" i="92"/>
  <c r="K2711" i="92"/>
  <c r="K2712" i="92"/>
  <c r="K2713" i="92"/>
  <c r="K2714" i="92"/>
  <c r="K2715" i="92"/>
  <c r="K2716" i="92"/>
  <c r="K2717" i="92"/>
  <c r="K2718" i="92"/>
  <c r="K2719" i="92"/>
  <c r="K2720" i="92"/>
  <c r="K2721" i="92"/>
  <c r="K2722" i="92"/>
  <c r="K2723" i="92"/>
  <c r="K2724" i="92"/>
  <c r="K2725" i="92"/>
  <c r="K2726" i="92"/>
  <c r="K2727" i="92"/>
  <c r="K2728" i="92"/>
  <c r="K2729" i="92"/>
  <c r="K2730" i="92"/>
  <c r="K2731" i="92"/>
  <c r="K2732" i="92"/>
  <c r="K2733" i="92"/>
  <c r="K2734" i="92"/>
  <c r="K2735" i="92"/>
  <c r="K2736" i="92"/>
  <c r="K2737" i="92"/>
  <c r="K2738" i="92"/>
  <c r="K2739" i="92"/>
  <c r="K2740" i="92"/>
  <c r="K2741" i="92"/>
  <c r="K2742" i="92"/>
  <c r="K2743" i="92"/>
  <c r="K2744" i="92"/>
  <c r="K2745" i="92"/>
  <c r="K2746" i="92"/>
  <c r="K2747" i="92"/>
  <c r="K2748" i="92"/>
  <c r="K2749" i="92"/>
  <c r="K2750" i="92"/>
  <c r="K2751" i="92"/>
  <c r="K2752" i="92"/>
  <c r="K2753" i="92"/>
  <c r="K2754" i="92"/>
  <c r="K2755" i="92"/>
  <c r="K2756" i="92"/>
  <c r="K2757" i="92"/>
  <c r="K2758" i="92"/>
  <c r="K2759" i="92"/>
  <c r="K2760" i="92"/>
  <c r="K2761" i="92"/>
  <c r="K2762" i="92"/>
  <c r="K2763" i="92"/>
  <c r="K2764" i="92"/>
  <c r="K2765" i="92"/>
  <c r="K2766" i="92"/>
  <c r="K2767" i="92"/>
  <c r="K2768" i="92"/>
  <c r="K2769" i="92"/>
  <c r="K2770" i="92"/>
  <c r="K2771" i="92"/>
  <c r="K2772" i="92"/>
  <c r="K2773" i="92"/>
  <c r="K2774" i="92"/>
  <c r="K2775" i="92"/>
  <c r="K2776" i="92"/>
  <c r="K2777" i="92"/>
  <c r="K2778" i="92"/>
  <c r="K2779" i="92"/>
  <c r="K2780" i="92"/>
  <c r="K2781" i="92"/>
  <c r="K2782" i="92"/>
  <c r="K2783" i="92"/>
  <c r="K2784" i="92"/>
  <c r="K2785" i="92"/>
  <c r="K2786" i="92"/>
  <c r="K2787" i="92"/>
  <c r="K2788" i="92"/>
  <c r="K2789" i="92"/>
  <c r="K2790" i="92"/>
  <c r="K2791" i="92"/>
  <c r="K2792" i="92"/>
  <c r="K2793" i="92"/>
  <c r="K2794" i="92"/>
  <c r="K2795" i="92"/>
  <c r="K2796" i="92"/>
  <c r="K2797" i="92"/>
  <c r="K2798" i="92"/>
  <c r="K2799" i="92"/>
  <c r="K2800" i="92"/>
  <c r="K2801" i="92"/>
  <c r="K2802" i="92"/>
  <c r="K2803" i="92"/>
  <c r="K2804" i="92"/>
  <c r="K2805" i="92"/>
  <c r="K2806" i="92"/>
  <c r="K2807" i="92"/>
  <c r="K2808" i="92"/>
  <c r="K2809" i="92"/>
  <c r="K2810" i="92"/>
  <c r="K2811" i="92"/>
  <c r="K2812" i="92"/>
  <c r="K2813" i="92"/>
  <c r="K2814" i="92"/>
  <c r="K2815" i="92"/>
  <c r="K2816" i="92"/>
  <c r="K2817" i="92"/>
  <c r="K2818" i="92"/>
  <c r="K2819" i="92"/>
  <c r="K2820" i="92"/>
  <c r="K2821" i="92"/>
  <c r="K2822" i="92"/>
  <c r="K2823" i="92"/>
  <c r="K2824" i="92"/>
  <c r="K2825" i="92"/>
  <c r="K2826" i="92"/>
  <c r="K2827" i="92"/>
  <c r="K2828" i="92"/>
  <c r="K2829" i="92"/>
  <c r="K2830" i="92"/>
  <c r="K2831" i="92"/>
  <c r="K2832" i="92"/>
  <c r="K2833" i="92"/>
  <c r="K2834" i="92"/>
  <c r="K2835" i="92"/>
  <c r="K2836" i="92"/>
  <c r="K2837" i="92"/>
  <c r="K2838" i="92"/>
  <c r="K2839" i="92"/>
  <c r="K2840" i="92"/>
  <c r="K2841" i="92"/>
  <c r="K2842" i="92"/>
  <c r="K2843" i="92"/>
  <c r="K2844" i="92"/>
  <c r="K2845" i="92"/>
  <c r="K2846" i="92"/>
  <c r="K2847" i="92"/>
  <c r="K2848" i="92"/>
  <c r="K2849" i="92"/>
  <c r="K2850" i="92"/>
  <c r="K2851" i="92"/>
  <c r="K2852" i="92"/>
  <c r="K2853" i="92"/>
  <c r="K2854" i="92"/>
  <c r="K2855" i="92"/>
  <c r="K2856" i="92"/>
  <c r="K2857" i="92"/>
  <c r="K2858" i="92"/>
  <c r="K2859" i="92"/>
  <c r="K2860" i="92"/>
  <c r="K2861" i="92"/>
  <c r="K2862" i="92"/>
  <c r="K2863" i="92"/>
  <c r="K2864" i="92"/>
  <c r="K2865" i="92"/>
  <c r="K2866" i="92"/>
  <c r="K2867" i="92"/>
  <c r="K2868" i="92"/>
  <c r="K2869" i="92"/>
  <c r="K2870" i="92"/>
  <c r="K2871" i="92"/>
  <c r="K2872" i="92"/>
  <c r="K2873" i="92"/>
  <c r="K2874" i="92"/>
  <c r="K2875" i="92"/>
  <c r="K2876" i="92"/>
  <c r="K2877" i="92"/>
  <c r="K2878" i="92"/>
  <c r="K2879" i="92"/>
  <c r="K2880" i="92"/>
  <c r="K2881" i="92"/>
  <c r="K2882" i="92"/>
  <c r="K2883" i="92"/>
  <c r="K2884" i="92"/>
  <c r="K2885" i="92"/>
  <c r="K2886" i="92"/>
  <c r="K2887" i="92"/>
  <c r="K2888" i="92"/>
  <c r="K2889" i="92"/>
  <c r="K2890" i="92"/>
  <c r="K2891" i="92"/>
  <c r="K2892" i="92"/>
  <c r="K2893" i="92"/>
  <c r="K2894" i="92"/>
  <c r="K2895" i="92"/>
  <c r="K2896" i="92"/>
  <c r="K2897" i="92"/>
  <c r="K2898" i="92"/>
  <c r="K2899" i="92"/>
  <c r="K2900" i="92"/>
  <c r="K2901" i="92"/>
  <c r="K2902" i="92"/>
  <c r="K2903" i="92"/>
  <c r="K2904" i="92"/>
  <c r="K2905" i="92"/>
  <c r="K2906" i="92"/>
  <c r="K2907" i="92"/>
  <c r="K2908" i="92"/>
  <c r="K2909" i="92"/>
  <c r="K2910" i="92"/>
  <c r="K2911" i="92"/>
  <c r="K2912" i="92"/>
  <c r="K2913" i="92"/>
  <c r="K2914" i="92"/>
  <c r="K2915" i="92"/>
  <c r="K2916" i="92"/>
  <c r="K2917" i="92"/>
  <c r="K2918" i="92"/>
  <c r="K2919" i="92"/>
  <c r="K2920" i="92"/>
  <c r="K2921" i="92"/>
  <c r="K2922" i="92"/>
  <c r="K2923" i="92"/>
  <c r="K2924" i="92"/>
  <c r="K2925" i="92"/>
  <c r="K2926" i="92"/>
  <c r="K2927" i="92"/>
  <c r="K2928" i="92"/>
  <c r="K2929" i="92"/>
  <c r="K2930" i="92"/>
  <c r="K2931" i="92"/>
  <c r="K2932" i="92"/>
  <c r="K2933" i="92"/>
  <c r="K3054" i="92"/>
  <c r="K3055" i="92"/>
  <c r="K3056" i="92"/>
  <c r="K3057" i="92"/>
  <c r="K3058" i="92"/>
  <c r="K3059" i="92"/>
  <c r="K3060" i="92"/>
  <c r="K3061" i="92"/>
  <c r="K3062" i="92"/>
  <c r="K3063" i="92"/>
  <c r="K3064" i="92"/>
  <c r="K3065" i="92"/>
  <c r="K3066" i="92"/>
  <c r="K3067" i="92"/>
  <c r="K3068" i="92"/>
  <c r="K3069" i="92"/>
  <c r="K3070" i="92"/>
  <c r="K3071" i="92"/>
  <c r="K3072" i="92"/>
  <c r="K3073" i="92"/>
  <c r="K3074" i="92"/>
  <c r="K3075" i="92"/>
  <c r="K3076" i="92"/>
  <c r="K3077" i="92"/>
  <c r="K3078" i="92"/>
  <c r="K3079" i="92"/>
  <c r="K3080" i="92"/>
  <c r="K3081" i="92"/>
  <c r="K3082" i="92"/>
  <c r="K3083" i="92"/>
  <c r="K3084" i="92"/>
  <c r="K3085" i="92"/>
  <c r="K3086" i="92"/>
  <c r="K3087" i="92"/>
  <c r="K3088" i="92"/>
  <c r="K3089" i="92"/>
  <c r="K3090" i="92"/>
  <c r="K3091" i="92"/>
  <c r="K3092" i="92"/>
  <c r="K3093" i="92"/>
  <c r="K3094" i="92"/>
  <c r="K3095" i="92"/>
  <c r="K3096" i="92"/>
  <c r="K3097" i="92"/>
  <c r="K3098" i="92"/>
  <c r="K3099" i="92"/>
  <c r="K3100" i="92"/>
  <c r="K3101" i="92"/>
  <c r="K3102" i="92"/>
  <c r="K3103" i="92"/>
  <c r="K3104" i="92"/>
  <c r="K3105" i="92"/>
  <c r="K3106" i="92"/>
  <c r="K3107" i="92"/>
  <c r="K3108" i="92"/>
  <c r="K3109" i="92"/>
  <c r="K3110" i="92"/>
  <c r="K3111" i="92"/>
  <c r="K3112" i="92"/>
  <c r="K3113" i="92"/>
  <c r="K3114" i="92"/>
  <c r="K3115" i="92"/>
  <c r="K3116" i="92"/>
  <c r="K3117" i="92"/>
  <c r="K3118" i="92"/>
  <c r="K3119" i="92"/>
  <c r="K3120" i="92"/>
  <c r="K3121" i="92"/>
  <c r="K3122" i="92"/>
  <c r="K3123" i="92"/>
  <c r="K3124" i="92"/>
  <c r="K3125" i="92"/>
  <c r="K3126" i="92"/>
  <c r="K3127" i="92"/>
  <c r="K3128" i="92"/>
  <c r="K3129" i="92"/>
  <c r="K3130" i="92"/>
  <c r="K3131" i="92"/>
  <c r="K3132" i="92"/>
  <c r="K3133" i="92"/>
  <c r="K3134" i="92"/>
  <c r="K3135" i="92"/>
  <c r="K3136" i="92"/>
  <c r="K3137" i="92"/>
  <c r="K3138" i="92"/>
  <c r="K3139" i="92"/>
  <c r="K3140" i="92"/>
  <c r="K3141" i="92"/>
  <c r="K3142" i="92"/>
  <c r="K3143" i="92"/>
  <c r="K3144" i="92"/>
  <c r="K3145" i="92"/>
  <c r="K3146" i="92"/>
  <c r="K3147" i="92"/>
  <c r="K3148" i="92"/>
  <c r="K3149" i="92"/>
  <c r="K3150" i="92"/>
  <c r="K3151" i="92"/>
  <c r="K3152" i="92"/>
  <c r="K3153" i="92"/>
  <c r="K3154" i="92"/>
  <c r="K3155" i="92"/>
  <c r="K3156" i="92"/>
  <c r="K3157" i="92"/>
  <c r="K3158" i="92"/>
  <c r="K3159" i="92"/>
  <c r="K3160" i="92"/>
  <c r="K3161" i="92"/>
  <c r="K3162" i="92"/>
  <c r="K3163" i="92"/>
  <c r="K3164" i="92"/>
  <c r="K3165" i="92"/>
  <c r="K3166" i="92"/>
  <c r="K3167" i="92"/>
  <c r="K3168" i="92"/>
  <c r="K3169" i="92"/>
  <c r="K3170" i="92"/>
  <c r="K3171" i="92"/>
  <c r="K3172" i="92"/>
  <c r="K3173" i="92"/>
  <c r="K3174" i="92"/>
  <c r="K3175" i="92"/>
  <c r="K3176" i="92"/>
  <c r="K3177" i="92"/>
  <c r="K3178" i="92"/>
  <c r="K3179" i="92"/>
  <c r="K3180" i="92"/>
  <c r="K3181" i="92"/>
  <c r="K3182" i="92"/>
  <c r="K3183" i="92"/>
  <c r="K3184" i="92"/>
  <c r="K3185" i="92"/>
  <c r="K3186" i="92"/>
  <c r="K3187" i="92"/>
  <c r="K3188" i="92"/>
  <c r="K3189" i="92"/>
  <c r="K3190" i="92"/>
  <c r="K3191" i="92"/>
  <c r="K3192" i="92"/>
  <c r="K3193" i="92"/>
  <c r="K3194" i="92"/>
  <c r="K3195" i="92"/>
  <c r="K3196" i="92"/>
  <c r="K3197" i="92"/>
  <c r="K3198" i="92"/>
  <c r="K3199" i="92"/>
  <c r="K3200" i="92"/>
  <c r="K3201" i="92"/>
  <c r="K3202" i="92"/>
  <c r="K3203" i="92"/>
  <c r="K3204" i="92"/>
  <c r="K3205" i="92"/>
  <c r="K3206" i="92"/>
  <c r="K3207" i="92"/>
  <c r="K3208" i="92"/>
  <c r="K3209" i="92"/>
  <c r="K3210" i="92"/>
  <c r="K3211" i="92"/>
  <c r="K3212" i="92"/>
  <c r="K3213" i="92"/>
  <c r="K3214" i="92"/>
  <c r="K3215" i="92"/>
  <c r="K3216" i="92"/>
  <c r="K3217" i="92"/>
  <c r="K3218" i="92"/>
  <c r="K3219" i="92"/>
  <c r="K3220" i="92"/>
  <c r="K3221" i="92"/>
  <c r="K3222" i="92"/>
  <c r="K3223" i="92"/>
  <c r="K3224" i="92"/>
  <c r="K3225" i="92"/>
  <c r="K3226" i="92"/>
  <c r="K3227" i="92"/>
  <c r="K3228" i="92"/>
  <c r="K3229" i="92"/>
  <c r="K3230" i="92"/>
  <c r="K3231" i="92"/>
  <c r="K3232" i="92"/>
  <c r="K3233" i="92"/>
  <c r="K3234" i="92"/>
  <c r="K3235" i="92"/>
  <c r="K3236" i="92"/>
  <c r="K3237" i="92"/>
  <c r="K3238" i="92"/>
  <c r="K3239" i="92"/>
  <c r="K3240" i="92"/>
  <c r="K3241" i="92"/>
  <c r="K3242" i="92"/>
  <c r="K3243" i="92"/>
  <c r="K3244" i="92"/>
  <c r="K3245" i="92"/>
  <c r="K3246" i="92"/>
  <c r="K3247" i="92"/>
  <c r="K3248" i="92"/>
  <c r="K3249" i="92"/>
  <c r="K3250" i="92"/>
  <c r="K3251" i="92"/>
  <c r="K3252" i="92"/>
  <c r="K3253" i="92"/>
  <c r="K3254" i="92"/>
  <c r="K3255" i="92"/>
  <c r="K3256" i="92"/>
  <c r="K3257" i="92"/>
  <c r="K3258" i="92"/>
  <c r="K3259" i="92"/>
  <c r="K3260" i="92"/>
  <c r="K3261" i="92"/>
  <c r="K3262" i="92"/>
  <c r="K3263" i="92"/>
  <c r="K3264" i="92"/>
  <c r="K3265" i="92"/>
  <c r="K3266" i="92"/>
  <c r="K3267" i="92"/>
  <c r="K3268" i="92"/>
  <c r="K3269" i="92"/>
  <c r="K3270" i="92"/>
  <c r="K3271" i="92"/>
  <c r="K3272" i="92"/>
  <c r="K3273" i="92"/>
  <c r="K3274" i="92"/>
  <c r="K3275" i="92"/>
  <c r="K3276" i="92"/>
  <c r="K3277" i="92"/>
  <c r="K3278" i="92"/>
  <c r="K3279" i="92"/>
  <c r="K3280" i="92"/>
  <c r="K3281" i="92"/>
  <c r="K3282" i="92"/>
  <c r="K3283" i="92"/>
  <c r="K3284" i="92"/>
  <c r="K3285" i="92"/>
  <c r="K3286" i="92"/>
  <c r="K3287" i="92"/>
  <c r="K3288" i="92"/>
  <c r="K3289" i="92"/>
  <c r="K3290" i="92"/>
  <c r="K3291" i="92"/>
  <c r="K3292" i="92"/>
  <c r="K3293" i="92"/>
  <c r="K3294" i="92"/>
  <c r="K3295" i="92"/>
  <c r="K3296" i="92"/>
  <c r="K3297" i="92"/>
  <c r="K3298" i="92"/>
  <c r="K3299" i="92"/>
  <c r="K3300" i="92"/>
  <c r="K3301" i="92"/>
  <c r="K3302" i="92"/>
  <c r="K3303" i="92"/>
  <c r="K3304" i="92"/>
  <c r="K3305" i="92"/>
  <c r="K3306" i="92"/>
  <c r="K3307" i="92"/>
  <c r="K3308" i="92"/>
  <c r="K3309" i="92"/>
  <c r="K3310" i="92"/>
  <c r="K3311" i="92"/>
  <c r="K3312" i="92"/>
  <c r="K3313" i="92"/>
  <c r="K3314" i="92"/>
  <c r="K3315" i="92"/>
  <c r="K3316" i="92"/>
  <c r="K3317" i="92"/>
  <c r="K3318" i="92"/>
  <c r="K3319" i="92"/>
  <c r="K3320" i="92"/>
  <c r="K3321" i="92"/>
  <c r="K3322" i="92"/>
  <c r="K3323" i="92"/>
  <c r="K3324" i="92"/>
  <c r="K3325" i="92"/>
  <c r="K3326" i="92"/>
  <c r="K3327" i="92"/>
  <c r="K3328" i="92"/>
  <c r="K3329" i="92"/>
  <c r="K3330" i="92"/>
  <c r="K3331" i="92"/>
  <c r="K3332" i="92"/>
  <c r="K3333" i="92"/>
  <c r="K3334" i="92"/>
  <c r="K3335" i="92"/>
  <c r="K3336" i="92"/>
  <c r="K3337" i="92"/>
  <c r="K3338" i="92"/>
  <c r="K3339" i="92"/>
  <c r="K3340" i="92"/>
  <c r="K3341" i="92"/>
  <c r="K3342" i="92"/>
  <c r="K3343" i="92"/>
  <c r="K3344" i="92"/>
  <c r="K3345" i="92"/>
  <c r="K3346" i="92"/>
  <c r="K3347" i="92"/>
  <c r="K3348" i="92"/>
  <c r="K3349" i="92"/>
  <c r="K3350" i="92"/>
  <c r="K3351" i="92"/>
  <c r="K3352" i="92"/>
  <c r="K3353" i="92"/>
  <c r="K3354" i="92"/>
  <c r="K3355" i="92"/>
  <c r="K3356" i="92"/>
  <c r="K3357" i="92"/>
  <c r="K3358" i="92"/>
  <c r="K3359" i="92"/>
  <c r="K3360" i="92"/>
  <c r="K3361" i="92"/>
  <c r="K3362" i="92"/>
  <c r="K3363" i="92"/>
  <c r="K3364" i="92"/>
  <c r="K3365" i="92"/>
  <c r="K3366" i="92"/>
  <c r="K3367" i="92"/>
  <c r="K3368" i="92"/>
  <c r="K3369" i="92"/>
  <c r="K3370" i="92"/>
  <c r="K3371" i="92"/>
  <c r="K3372" i="92"/>
  <c r="K3373" i="92"/>
  <c r="K3374" i="92"/>
  <c r="K3375" i="92"/>
  <c r="K3376" i="92"/>
  <c r="K3377" i="92"/>
  <c r="K3378" i="92"/>
  <c r="K3379" i="92"/>
  <c r="K3380" i="92"/>
  <c r="K3381" i="92"/>
  <c r="K3382" i="92"/>
  <c r="K3383" i="92"/>
  <c r="K3384" i="92"/>
  <c r="K3385" i="92"/>
  <c r="K3386" i="92"/>
  <c r="K3387" i="92"/>
  <c r="K3388" i="92"/>
  <c r="K3389" i="92"/>
  <c r="K3390" i="92"/>
  <c r="K3391" i="92"/>
  <c r="K3392" i="92"/>
  <c r="K3393" i="92"/>
  <c r="K3394" i="92"/>
  <c r="K3395" i="92"/>
  <c r="K3396" i="92"/>
  <c r="K3397" i="92"/>
  <c r="K3398" i="92"/>
  <c r="K3399" i="92"/>
  <c r="K3400" i="92"/>
  <c r="K3401" i="92"/>
  <c r="K3402" i="92"/>
  <c r="K3403" i="92"/>
  <c r="K3404" i="92"/>
  <c r="K3405" i="92"/>
  <c r="K3406" i="92"/>
  <c r="K3407" i="92"/>
  <c r="K3408" i="92"/>
  <c r="K3409" i="92"/>
  <c r="K3410" i="92"/>
  <c r="K3411" i="92"/>
  <c r="K3412" i="92"/>
  <c r="K3413" i="92"/>
  <c r="K3414" i="92"/>
  <c r="K3415" i="92"/>
  <c r="K3416" i="92"/>
  <c r="K3417" i="92"/>
  <c r="K3418" i="92"/>
  <c r="K3419" i="92"/>
  <c r="K3420" i="92"/>
  <c r="K3421" i="92"/>
  <c r="K3422" i="92"/>
  <c r="K3423" i="92"/>
  <c r="K3424" i="92"/>
  <c r="K3425" i="92"/>
  <c r="K3426" i="92"/>
  <c r="K3427" i="92"/>
  <c r="K3428" i="92"/>
  <c r="K3429" i="92"/>
  <c r="K3430" i="92"/>
  <c r="K3431" i="92"/>
  <c r="K3432" i="92"/>
  <c r="K3433" i="92"/>
  <c r="K3434" i="92"/>
  <c r="K3435" i="92"/>
  <c r="K3436" i="92"/>
  <c r="K3437" i="92"/>
  <c r="K3438" i="92"/>
  <c r="K3439" i="92"/>
  <c r="K3440" i="92"/>
  <c r="K3441" i="92"/>
  <c r="K3442" i="92"/>
  <c r="K3443" i="92"/>
  <c r="K3444" i="92"/>
  <c r="K3445" i="92"/>
  <c r="K3446" i="92"/>
  <c r="K3447" i="92"/>
  <c r="K3448" i="92"/>
  <c r="K3449" i="92"/>
  <c r="K3450" i="92"/>
  <c r="K3451" i="92"/>
  <c r="K3452" i="92"/>
  <c r="K3453" i="92"/>
  <c r="K3454" i="92"/>
  <c r="K3455" i="92"/>
  <c r="K3456" i="92"/>
  <c r="K3457" i="92"/>
  <c r="K3458" i="92"/>
  <c r="K3459" i="92"/>
  <c r="K3460" i="92"/>
  <c r="K3461" i="92"/>
  <c r="K3462" i="92"/>
  <c r="K3463" i="92"/>
  <c r="K3464" i="92"/>
  <c r="K3465" i="92"/>
  <c r="K3466" i="92"/>
  <c r="K3467" i="92"/>
  <c r="K3468" i="92"/>
  <c r="K3469" i="92"/>
  <c r="K3470" i="92"/>
  <c r="K3471" i="92"/>
  <c r="K3472" i="92"/>
  <c r="K3473" i="92"/>
  <c r="K3474" i="92"/>
  <c r="K3475" i="92"/>
  <c r="K3476" i="92"/>
  <c r="K3477" i="92"/>
  <c r="K3478" i="92"/>
  <c r="K3479" i="92"/>
  <c r="K3480" i="92"/>
  <c r="K3481" i="92"/>
  <c r="K3482" i="92"/>
  <c r="K3483" i="92"/>
  <c r="K3484" i="92"/>
  <c r="Q4" i="74"/>
  <c r="E10" i="3"/>
  <c r="R4" i="74"/>
  <c r="F10" i="3"/>
  <c r="S4" i="74"/>
  <c r="G10" i="3"/>
  <c r="T4" i="74"/>
  <c r="H10" i="3"/>
  <c r="U4" i="74"/>
  <c r="Q5" i="74"/>
  <c r="E11" i="3"/>
  <c r="R5" i="74"/>
  <c r="F11" i="3"/>
  <c r="S5" i="74"/>
  <c r="G11" i="3"/>
  <c r="T5" i="74"/>
  <c r="H11" i="3"/>
  <c r="U5" i="74"/>
  <c r="Q6" i="74"/>
  <c r="E12" i="3"/>
  <c r="R6" i="74"/>
  <c r="F12" i="3"/>
  <c r="S6" i="74"/>
  <c r="G12" i="3"/>
  <c r="T6" i="74"/>
  <c r="H12" i="3"/>
  <c r="U6" i="74"/>
  <c r="Q7" i="74"/>
  <c r="E13" i="3"/>
  <c r="Q8" i="74"/>
  <c r="E14" i="3"/>
  <c r="R8" i="74"/>
  <c r="F14" i="3"/>
  <c r="S8" i="74"/>
  <c r="G14" i="3"/>
  <c r="T8" i="74"/>
  <c r="H14" i="3"/>
  <c r="U8" i="74"/>
  <c r="Q3" i="74"/>
  <c r="R3" i="74"/>
  <c r="F9" i="3"/>
  <c r="S3" i="74"/>
  <c r="G9" i="3"/>
  <c r="T3" i="74"/>
  <c r="H9" i="3"/>
  <c r="U3" i="74"/>
  <c r="Q9" i="74"/>
  <c r="E15" i="3"/>
  <c r="R9" i="74"/>
  <c r="F15" i="3"/>
  <c r="S9" i="74"/>
  <c r="G15" i="3"/>
  <c r="T9" i="74"/>
  <c r="H15" i="3"/>
  <c r="U9" i="74"/>
  <c r="Q10" i="74"/>
  <c r="E16" i="3"/>
  <c r="R10" i="74"/>
  <c r="F16" i="3"/>
  <c r="S10" i="74"/>
  <c r="G16" i="3"/>
  <c r="T10" i="74"/>
  <c r="H16" i="3"/>
  <c r="U10" i="74"/>
  <c r="Q11" i="74"/>
  <c r="E17" i="3"/>
  <c r="R11" i="74"/>
  <c r="F17" i="3"/>
  <c r="S11" i="74"/>
  <c r="G17" i="3"/>
  <c r="T11" i="74"/>
  <c r="H17" i="3"/>
  <c r="U11" i="74"/>
  <c r="Q12" i="74"/>
  <c r="E18" i="3"/>
  <c r="R12" i="74"/>
  <c r="F18" i="3"/>
  <c r="S12" i="74"/>
  <c r="G18" i="3"/>
  <c r="T12" i="74"/>
  <c r="H18" i="3"/>
  <c r="U12" i="74"/>
  <c r="Q13" i="74"/>
  <c r="E19" i="3"/>
  <c r="R13" i="74"/>
  <c r="F19" i="3"/>
  <c r="S13" i="74"/>
  <c r="G19" i="3"/>
  <c r="T13" i="74"/>
  <c r="H19" i="3"/>
  <c r="U13" i="74"/>
  <c r="Q14" i="74"/>
  <c r="E20" i="3"/>
  <c r="R14" i="74"/>
  <c r="F20" i="3"/>
  <c r="S14" i="74"/>
  <c r="G20" i="3"/>
  <c r="T14" i="74"/>
  <c r="H20" i="3"/>
  <c r="U14" i="74"/>
  <c r="Q15" i="74"/>
  <c r="E21" i="3"/>
  <c r="R15" i="74"/>
  <c r="F21" i="3"/>
  <c r="S15" i="74"/>
  <c r="G21" i="3"/>
  <c r="T15" i="74"/>
  <c r="H21" i="3"/>
  <c r="U15" i="74"/>
  <c r="Q16" i="74"/>
  <c r="E22" i="3"/>
  <c r="R16" i="74"/>
  <c r="F22" i="3"/>
  <c r="S16" i="74"/>
  <c r="G22" i="3"/>
  <c r="T16" i="74"/>
  <c r="H22" i="3"/>
  <c r="U16" i="74"/>
  <c r="Q17" i="74"/>
  <c r="E23" i="3"/>
  <c r="R17" i="74"/>
  <c r="F23" i="3"/>
  <c r="S17" i="74"/>
  <c r="G23" i="3"/>
  <c r="T17" i="74"/>
  <c r="H23" i="3"/>
  <c r="U17" i="74"/>
  <c r="Q18" i="74"/>
  <c r="E24" i="3"/>
  <c r="R18" i="74"/>
  <c r="F24" i="3"/>
  <c r="S18" i="74"/>
  <c r="G24" i="3"/>
  <c r="T18" i="74"/>
  <c r="H24" i="3"/>
  <c r="U18" i="74"/>
  <c r="Q19" i="74"/>
  <c r="E25" i="3"/>
  <c r="R19" i="74"/>
  <c r="F25" i="3"/>
  <c r="S19" i="74"/>
  <c r="G25" i="3"/>
  <c r="T19" i="74"/>
  <c r="H25" i="3"/>
  <c r="U19" i="74"/>
  <c r="Q20" i="74"/>
  <c r="E26" i="3"/>
  <c r="R20" i="74"/>
  <c r="F26" i="3"/>
  <c r="S20" i="74"/>
  <c r="G26" i="3"/>
  <c r="T20" i="74"/>
  <c r="H26" i="3"/>
  <c r="U20" i="74"/>
  <c r="Q21" i="74"/>
  <c r="E27" i="3"/>
  <c r="R21" i="74"/>
  <c r="F27" i="3"/>
  <c r="S21" i="74"/>
  <c r="G27" i="3"/>
  <c r="T21" i="74"/>
  <c r="H27" i="3"/>
  <c r="U21" i="74"/>
  <c r="Q22" i="74"/>
  <c r="E28" i="3"/>
  <c r="R22" i="74"/>
  <c r="F28" i="3"/>
  <c r="S22" i="74"/>
  <c r="G28" i="3"/>
  <c r="T22" i="74"/>
  <c r="H28" i="3"/>
  <c r="U22" i="74"/>
  <c r="Q23" i="74"/>
  <c r="E29" i="3"/>
  <c r="R23" i="74"/>
  <c r="F29" i="3"/>
  <c r="S23" i="74"/>
  <c r="G29" i="3"/>
  <c r="T23" i="74"/>
  <c r="H29" i="3"/>
  <c r="U23" i="74"/>
  <c r="Q24" i="74"/>
  <c r="E30" i="3"/>
  <c r="R24" i="74"/>
  <c r="F30" i="3"/>
  <c r="S24" i="74"/>
  <c r="G30" i="3"/>
  <c r="T24" i="74"/>
  <c r="H30" i="3"/>
  <c r="U24" i="74"/>
  <c r="Q25" i="74"/>
  <c r="E31" i="3"/>
  <c r="Q26" i="74"/>
  <c r="E32" i="3"/>
  <c r="R26" i="74"/>
  <c r="F32" i="3"/>
  <c r="S26" i="74"/>
  <c r="G32" i="3"/>
  <c r="T26" i="74"/>
  <c r="H32" i="3"/>
  <c r="U26" i="74"/>
  <c r="Q27" i="74"/>
  <c r="E33" i="3"/>
  <c r="R27" i="74"/>
  <c r="F33" i="3"/>
  <c r="S27" i="74"/>
  <c r="G33" i="3"/>
  <c r="T27" i="74"/>
  <c r="H33" i="3"/>
  <c r="U27" i="74"/>
  <c r="Q28" i="74"/>
  <c r="E34" i="3"/>
  <c r="R28" i="74"/>
  <c r="F34" i="3"/>
  <c r="S28" i="74"/>
  <c r="G34" i="3"/>
  <c r="T28" i="74"/>
  <c r="H34" i="3"/>
  <c r="U28" i="74"/>
  <c r="Q29" i="74"/>
  <c r="E35" i="3"/>
  <c r="R29" i="74"/>
  <c r="F35" i="3"/>
  <c r="S29" i="74"/>
  <c r="G35" i="3"/>
  <c r="T29" i="74"/>
  <c r="H35" i="3"/>
  <c r="U29" i="74"/>
  <c r="Q30" i="74"/>
  <c r="E36" i="3"/>
  <c r="U30" i="74"/>
  <c r="Q31" i="74"/>
  <c r="E37" i="3"/>
  <c r="R31" i="74"/>
  <c r="F37" i="3"/>
  <c r="S31" i="74"/>
  <c r="G37" i="3"/>
  <c r="T31" i="74"/>
  <c r="H37" i="3"/>
  <c r="U31" i="74"/>
  <c r="Q32" i="74"/>
  <c r="E38" i="3"/>
  <c r="F38" i="3"/>
  <c r="G38" i="3"/>
  <c r="U32" i="74"/>
  <c r="Q33" i="74"/>
  <c r="R33" i="74"/>
  <c r="S33" i="74"/>
  <c r="T33" i="74"/>
  <c r="U33" i="74"/>
  <c r="Q34" i="74"/>
  <c r="R34" i="74"/>
  <c r="S34" i="74"/>
  <c r="T34" i="74"/>
  <c r="U34" i="74"/>
  <c r="Q35" i="74"/>
  <c r="R35" i="74"/>
  <c r="S35" i="74"/>
  <c r="T35" i="74"/>
  <c r="U35" i="74"/>
  <c r="Q36" i="74"/>
  <c r="R36" i="74"/>
  <c r="S36" i="74"/>
  <c r="T36" i="74"/>
  <c r="U36" i="74"/>
  <c r="Q37" i="74"/>
  <c r="R37" i="74"/>
  <c r="S37" i="74"/>
  <c r="T37" i="74"/>
  <c r="U37" i="74"/>
  <c r="Q38" i="74"/>
  <c r="R38" i="74"/>
  <c r="S38" i="74"/>
  <c r="T38" i="74"/>
  <c r="U38" i="74"/>
  <c r="Q39" i="74"/>
  <c r="R39" i="74"/>
  <c r="S39" i="74"/>
  <c r="T39" i="74"/>
  <c r="U39" i="74"/>
  <c r="Q40" i="74"/>
  <c r="R40" i="74"/>
  <c r="S40" i="74"/>
  <c r="T40" i="74"/>
  <c r="U40" i="74"/>
  <c r="Q41" i="74"/>
  <c r="R41" i="74"/>
  <c r="S41" i="74"/>
  <c r="T41" i="74"/>
  <c r="U41" i="74"/>
  <c r="Q42" i="74"/>
  <c r="R42" i="74"/>
  <c r="S42" i="74"/>
  <c r="T42" i="74"/>
  <c r="U42" i="74"/>
  <c r="Q43" i="74"/>
  <c r="R43" i="74"/>
  <c r="S43" i="74"/>
  <c r="T43" i="74"/>
  <c r="U43" i="74"/>
  <c r="Q44" i="74"/>
  <c r="R44" i="74"/>
  <c r="S44" i="74"/>
  <c r="T44" i="74"/>
  <c r="U44" i="74"/>
  <c r="Q45" i="74"/>
  <c r="R45" i="74"/>
  <c r="S45" i="74"/>
  <c r="T45" i="74"/>
  <c r="U45" i="74"/>
  <c r="Q46" i="74"/>
  <c r="R46" i="74"/>
  <c r="S46" i="74"/>
  <c r="T46" i="74"/>
  <c r="U46" i="74"/>
  <c r="Q47" i="74"/>
  <c r="R47" i="74"/>
  <c r="S47" i="74"/>
  <c r="T47" i="74"/>
  <c r="U47" i="74"/>
  <c r="Q48" i="74"/>
  <c r="R48" i="74"/>
  <c r="S48" i="74"/>
  <c r="T48" i="74"/>
  <c r="U48" i="74"/>
  <c r="Q49" i="74"/>
  <c r="R49" i="74"/>
  <c r="S49" i="74"/>
  <c r="T49" i="74"/>
  <c r="U49" i="74"/>
  <c r="Q50" i="74"/>
  <c r="R50" i="74"/>
  <c r="S50" i="74"/>
  <c r="T50" i="74"/>
  <c r="U50" i="74"/>
  <c r="Q51" i="74"/>
  <c r="R51" i="74"/>
  <c r="S51" i="74"/>
  <c r="T51" i="74"/>
  <c r="U51" i="74"/>
  <c r="Q52" i="74"/>
  <c r="R52" i="74"/>
  <c r="S52" i="74"/>
  <c r="T52" i="74"/>
  <c r="U52" i="74"/>
  <c r="Q53" i="74"/>
  <c r="R53" i="74"/>
  <c r="S53" i="74"/>
  <c r="T53" i="74"/>
  <c r="U53" i="74"/>
  <c r="Q54" i="74"/>
  <c r="R54" i="74"/>
  <c r="S54" i="74"/>
  <c r="T54" i="74"/>
  <c r="U54" i="74"/>
  <c r="Q55" i="74"/>
  <c r="R55" i="74"/>
  <c r="S55" i="74"/>
  <c r="T55" i="74"/>
  <c r="U55" i="74"/>
  <c r="Q56" i="74"/>
  <c r="R56" i="74"/>
  <c r="S56" i="74"/>
  <c r="T56" i="74"/>
  <c r="U56" i="74"/>
  <c r="Q57" i="74"/>
  <c r="R57" i="74"/>
  <c r="S57" i="74"/>
  <c r="T57" i="74"/>
  <c r="U57" i="74"/>
  <c r="Q58" i="74"/>
  <c r="R58" i="74"/>
  <c r="S58" i="74"/>
  <c r="T58" i="74"/>
  <c r="U58" i="74"/>
  <c r="Q59" i="74"/>
  <c r="R59" i="74"/>
  <c r="S59" i="74"/>
  <c r="T59" i="74"/>
  <c r="U59" i="74"/>
  <c r="Q60" i="74"/>
  <c r="R60" i="74"/>
  <c r="S60" i="74"/>
  <c r="T60" i="74"/>
  <c r="U60" i="74"/>
  <c r="Q61" i="74"/>
  <c r="R61" i="74"/>
  <c r="S61" i="74"/>
  <c r="T61" i="74"/>
  <c r="U61" i="74"/>
  <c r="Q62" i="74"/>
  <c r="R62" i="74"/>
  <c r="S62" i="74"/>
  <c r="T62" i="74"/>
  <c r="U62" i="74"/>
  <c r="Q63" i="74"/>
  <c r="R63" i="74"/>
  <c r="S63" i="74"/>
  <c r="T63" i="74"/>
  <c r="U63" i="74"/>
  <c r="Q64" i="74"/>
  <c r="R64" i="74"/>
  <c r="S64" i="74"/>
  <c r="T64" i="74"/>
  <c r="U64" i="74"/>
  <c r="Q65" i="74"/>
  <c r="R65" i="74"/>
  <c r="S65" i="74"/>
  <c r="T65" i="74"/>
  <c r="U65" i="74"/>
  <c r="Q66" i="74"/>
  <c r="R66" i="74"/>
  <c r="S66" i="74"/>
  <c r="T66" i="74"/>
  <c r="U66" i="74"/>
  <c r="Q67" i="74"/>
  <c r="Q68" i="74"/>
  <c r="R68" i="74"/>
  <c r="S68" i="74"/>
  <c r="T68" i="74"/>
  <c r="U68" i="74"/>
  <c r="Q69" i="74"/>
  <c r="R69" i="74"/>
  <c r="S69" i="74"/>
  <c r="T69" i="74"/>
  <c r="U69" i="74"/>
  <c r="Q70" i="74"/>
  <c r="R70" i="74"/>
  <c r="S70" i="74"/>
  <c r="T70" i="74"/>
  <c r="U70" i="74"/>
  <c r="Q71" i="74"/>
  <c r="R71" i="74"/>
  <c r="S71" i="74"/>
  <c r="T71" i="74"/>
  <c r="U71" i="74"/>
  <c r="Q72" i="74"/>
  <c r="R72" i="74"/>
  <c r="S72" i="74"/>
  <c r="T72" i="74"/>
  <c r="U72" i="74"/>
  <c r="Q73" i="74"/>
  <c r="R73" i="74"/>
  <c r="S73" i="74"/>
  <c r="T73" i="74"/>
  <c r="U73" i="74"/>
  <c r="Q74" i="74"/>
  <c r="R74" i="74"/>
  <c r="S74" i="74"/>
  <c r="T74" i="74"/>
  <c r="U74" i="74"/>
  <c r="Q75" i="74"/>
  <c r="R75" i="74"/>
  <c r="S75" i="74"/>
  <c r="T75" i="74"/>
  <c r="U75" i="74"/>
  <c r="Q76" i="74"/>
  <c r="R76" i="74"/>
  <c r="S76" i="74"/>
  <c r="T76" i="74"/>
  <c r="U76" i="74"/>
  <c r="Q77" i="74"/>
  <c r="R77" i="74"/>
  <c r="S77" i="74"/>
  <c r="T77" i="74"/>
  <c r="U77" i="74"/>
  <c r="Q78" i="74"/>
  <c r="R78" i="74"/>
  <c r="S78" i="74"/>
  <c r="T78" i="74"/>
  <c r="U78" i="74"/>
  <c r="Q79" i="74"/>
  <c r="R79" i="74"/>
  <c r="S79" i="74"/>
  <c r="T79" i="74"/>
  <c r="U79" i="74"/>
  <c r="Q80" i="74"/>
  <c r="R80" i="74"/>
  <c r="S80" i="74"/>
  <c r="T80" i="74"/>
  <c r="U80" i="74"/>
  <c r="Q81" i="74"/>
  <c r="R81" i="74"/>
  <c r="S81" i="74"/>
  <c r="T81" i="74"/>
  <c r="U81" i="74"/>
  <c r="Q82" i="74"/>
  <c r="R82" i="74"/>
  <c r="S82" i="74"/>
  <c r="T82" i="74"/>
  <c r="U82" i="74"/>
  <c r="Q83" i="74"/>
  <c r="R83" i="74"/>
  <c r="S83" i="74"/>
  <c r="T83" i="74"/>
  <c r="U83" i="74"/>
  <c r="Q84" i="74"/>
  <c r="R84" i="74"/>
  <c r="S84" i="74"/>
  <c r="T84" i="74"/>
  <c r="U84" i="74"/>
  <c r="Q85" i="74"/>
  <c r="R85" i="74"/>
  <c r="S85" i="74"/>
  <c r="T85" i="74"/>
  <c r="U85" i="74"/>
  <c r="Q86" i="74"/>
  <c r="R86" i="74"/>
  <c r="S86" i="74"/>
  <c r="T86" i="74"/>
  <c r="U86" i="74"/>
  <c r="Q87" i="74"/>
  <c r="R87" i="74"/>
  <c r="S87" i="74"/>
  <c r="T87" i="74"/>
  <c r="U87" i="74"/>
  <c r="Q88" i="74"/>
  <c r="R88" i="74"/>
  <c r="S88" i="74"/>
  <c r="T88" i="74"/>
  <c r="U88" i="74"/>
  <c r="Q89" i="74"/>
  <c r="R89" i="74"/>
  <c r="S89" i="74"/>
  <c r="T89" i="74"/>
  <c r="U89" i="74"/>
  <c r="Q90" i="74"/>
  <c r="R90" i="74"/>
  <c r="S90" i="74"/>
  <c r="T90" i="74"/>
  <c r="U90" i="74"/>
  <c r="Q91" i="74"/>
  <c r="R91" i="74"/>
  <c r="S91" i="74"/>
  <c r="T91" i="74"/>
  <c r="U91" i="74"/>
  <c r="Q92" i="74"/>
  <c r="R92" i="74"/>
  <c r="S92" i="74"/>
  <c r="T92" i="74"/>
  <c r="U92" i="74"/>
  <c r="Q93" i="74"/>
  <c r="R93" i="74"/>
  <c r="S93" i="74"/>
  <c r="T93" i="74"/>
  <c r="U93" i="74"/>
  <c r="Q94" i="74"/>
  <c r="R94" i="74"/>
  <c r="S94" i="74"/>
  <c r="T94" i="74"/>
  <c r="U94" i="74"/>
  <c r="Q95" i="74"/>
  <c r="R95" i="74"/>
  <c r="S95" i="74"/>
  <c r="T95" i="74"/>
  <c r="U95" i="74"/>
  <c r="Q96" i="74"/>
  <c r="R96" i="74"/>
  <c r="S96" i="74"/>
  <c r="T96" i="74"/>
  <c r="U96" i="74"/>
  <c r="Q97" i="74"/>
  <c r="R97" i="74"/>
  <c r="S97" i="74"/>
  <c r="T97" i="74"/>
  <c r="U97" i="74"/>
  <c r="Q98" i="74"/>
  <c r="R98" i="74"/>
  <c r="S98" i="74"/>
  <c r="T98" i="74"/>
  <c r="U98" i="74"/>
  <c r="Q99" i="74"/>
  <c r="R99" i="74"/>
  <c r="S99" i="74"/>
  <c r="T99" i="74"/>
  <c r="U99" i="74"/>
  <c r="Q100" i="74"/>
  <c r="R100" i="74"/>
  <c r="S100" i="74"/>
  <c r="T100" i="74"/>
  <c r="U100" i="74"/>
  <c r="Q101" i="74"/>
  <c r="Q102" i="74"/>
  <c r="Q103" i="74"/>
  <c r="R103" i="74"/>
  <c r="S103" i="74"/>
  <c r="T103" i="74"/>
  <c r="U103" i="74"/>
  <c r="Q104" i="74"/>
  <c r="Q105" i="74"/>
  <c r="R105" i="74"/>
  <c r="S105" i="74"/>
  <c r="T105" i="74"/>
  <c r="U105" i="74"/>
  <c r="Q106" i="74"/>
  <c r="R106" i="74"/>
  <c r="S106" i="74"/>
  <c r="T106" i="74"/>
  <c r="U106" i="74"/>
  <c r="Q107" i="74"/>
  <c r="R107" i="74"/>
  <c r="S107" i="74"/>
  <c r="T107" i="74"/>
  <c r="U107" i="74"/>
  <c r="Q108" i="74"/>
  <c r="Q109" i="74"/>
  <c r="R109" i="74"/>
  <c r="S109" i="74"/>
  <c r="T109" i="74"/>
  <c r="U109" i="74"/>
  <c r="Q110" i="74"/>
  <c r="R110" i="74"/>
  <c r="S110" i="74"/>
  <c r="T110" i="74"/>
  <c r="U110" i="74"/>
  <c r="Q111" i="74"/>
  <c r="R111" i="74"/>
  <c r="S111" i="74"/>
  <c r="T111" i="74"/>
  <c r="U111" i="74"/>
  <c r="Q112" i="74"/>
  <c r="R112" i="74"/>
  <c r="S112" i="74"/>
  <c r="T112" i="74"/>
  <c r="U112" i="74"/>
  <c r="Q113" i="74"/>
  <c r="R113" i="74"/>
  <c r="S113" i="74"/>
  <c r="T113" i="74"/>
  <c r="U113" i="74"/>
  <c r="Q114" i="74"/>
  <c r="R114" i="74"/>
  <c r="S114" i="74"/>
  <c r="T114" i="74"/>
  <c r="U114" i="74"/>
  <c r="Q115" i="74"/>
  <c r="R115" i="74"/>
  <c r="S115" i="74"/>
  <c r="T115" i="74"/>
  <c r="U115" i="74"/>
  <c r="Q116" i="74"/>
  <c r="R116" i="74"/>
  <c r="S116" i="74"/>
  <c r="T116" i="74"/>
  <c r="U116" i="74"/>
  <c r="Q117" i="74"/>
  <c r="R117" i="74"/>
  <c r="S117" i="74"/>
  <c r="T117" i="74"/>
  <c r="U117" i="74"/>
  <c r="L4" i="74"/>
  <c r="Y10" i="75"/>
  <c r="Z10" i="75"/>
  <c r="L5" i="74"/>
  <c r="Y11" i="75"/>
  <c r="L6" i="74"/>
  <c r="Y12" i="75"/>
  <c r="L7" i="74"/>
  <c r="Y13" i="75"/>
  <c r="L8" i="74"/>
  <c r="Y14" i="75"/>
  <c r="Z14" i="75"/>
  <c r="L9" i="74"/>
  <c r="Y15" i="75"/>
  <c r="L10" i="74"/>
  <c r="Y16" i="75"/>
  <c r="Z16" i="75"/>
  <c r="L11" i="74"/>
  <c r="Y17" i="75"/>
  <c r="L12" i="74"/>
  <c r="Y18" i="75"/>
  <c r="L13" i="74"/>
  <c r="Y19" i="75"/>
  <c r="L14" i="74"/>
  <c r="Y20" i="75"/>
  <c r="Z20" i="75"/>
  <c r="L15" i="74"/>
  <c r="Y21" i="75"/>
  <c r="Z21" i="75"/>
  <c r="L16" i="74"/>
  <c r="Y22" i="75"/>
  <c r="L17" i="74"/>
  <c r="Y23" i="75"/>
  <c r="L18" i="74"/>
  <c r="Y24" i="75"/>
  <c r="Z24" i="75"/>
  <c r="L19" i="74"/>
  <c r="Y25" i="75"/>
  <c r="L20" i="74"/>
  <c r="Y26" i="75"/>
  <c r="L21" i="74"/>
  <c r="Y27" i="75"/>
  <c r="L22" i="74"/>
  <c r="Y28" i="75"/>
  <c r="Z28" i="75"/>
  <c r="L23" i="74"/>
  <c r="Y29" i="75"/>
  <c r="Z29" i="75"/>
  <c r="L24" i="74"/>
  <c r="Y30" i="75"/>
  <c r="L25" i="74"/>
  <c r="Y31" i="75"/>
  <c r="L26" i="74"/>
  <c r="Y32" i="75"/>
  <c r="Z32" i="75"/>
  <c r="L27" i="74"/>
  <c r="Y33" i="75"/>
  <c r="Z33" i="75"/>
  <c r="L28" i="74"/>
  <c r="Y34" i="75"/>
  <c r="L29" i="74"/>
  <c r="Y35" i="75"/>
  <c r="L30" i="74"/>
  <c r="Y36" i="75"/>
  <c r="Z36" i="75"/>
  <c r="L31" i="74"/>
  <c r="Y37" i="75"/>
  <c r="L32" i="74"/>
  <c r="Y38" i="75"/>
  <c r="L33" i="74"/>
  <c r="Y39" i="75"/>
  <c r="L34" i="74"/>
  <c r="Y40" i="75"/>
  <c r="Z40" i="75"/>
  <c r="L35" i="74"/>
  <c r="Y41" i="75"/>
  <c r="Z41" i="75"/>
  <c r="L36" i="74"/>
  <c r="Y42" i="75"/>
  <c r="L37" i="74"/>
  <c r="Y43" i="75"/>
  <c r="L38" i="74"/>
  <c r="Y44" i="75"/>
  <c r="Z44" i="75"/>
  <c r="L39" i="74"/>
  <c r="Y45" i="75"/>
  <c r="Z45" i="75"/>
  <c r="L40" i="74"/>
  <c r="Y46" i="75"/>
  <c r="L41" i="74"/>
  <c r="Y47" i="75"/>
  <c r="L42" i="74"/>
  <c r="Y48" i="75"/>
  <c r="Z48" i="75"/>
  <c r="L43" i="74"/>
  <c r="Y49" i="75"/>
  <c r="L44" i="74"/>
  <c r="Y50" i="75"/>
  <c r="L45" i="74"/>
  <c r="Y51" i="75"/>
  <c r="L46" i="74"/>
  <c r="Y52" i="75"/>
  <c r="Z52" i="75"/>
  <c r="L47" i="74"/>
  <c r="Y53" i="75"/>
  <c r="Z53" i="75"/>
  <c r="L48" i="74"/>
  <c r="Y54" i="75"/>
  <c r="L49" i="74"/>
  <c r="Y55" i="75"/>
  <c r="L50" i="74"/>
  <c r="Y56" i="75"/>
  <c r="Z56" i="75"/>
  <c r="L51" i="74"/>
  <c r="Y57" i="75"/>
  <c r="Z57" i="75"/>
  <c r="L52" i="74"/>
  <c r="Y58" i="75"/>
  <c r="L53" i="74"/>
  <c r="Y59" i="75"/>
  <c r="L54" i="74"/>
  <c r="Y60" i="75"/>
  <c r="Z60" i="75"/>
  <c r="L55" i="74"/>
  <c r="Y61" i="75"/>
  <c r="Z61" i="75"/>
  <c r="L56" i="74"/>
  <c r="Y62" i="75"/>
  <c r="L57" i="74"/>
  <c r="Y63" i="75"/>
  <c r="L58" i="74"/>
  <c r="Y64" i="75"/>
  <c r="Z64" i="75"/>
  <c r="L59" i="74"/>
  <c r="Y65" i="75"/>
  <c r="Z65" i="75"/>
  <c r="L60" i="74"/>
  <c r="Y66" i="75"/>
  <c r="L61" i="74"/>
  <c r="Y67" i="75"/>
  <c r="L62" i="74"/>
  <c r="Y68" i="75"/>
  <c r="Z68" i="75"/>
  <c r="L63" i="74"/>
  <c r="Y69" i="75"/>
  <c r="L64" i="74"/>
  <c r="Y70" i="75"/>
  <c r="L65" i="74"/>
  <c r="Y71" i="75"/>
  <c r="Z71" i="75"/>
  <c r="L66" i="74"/>
  <c r="Y72" i="75"/>
  <c r="Z72" i="75"/>
  <c r="L67" i="74"/>
  <c r="Y73" i="75"/>
  <c r="L68" i="74"/>
  <c r="Y74" i="75"/>
  <c r="L69" i="74"/>
  <c r="Y75" i="75"/>
  <c r="L70" i="74"/>
  <c r="Y76" i="75"/>
  <c r="Z76" i="75"/>
  <c r="L71" i="74"/>
  <c r="Y77" i="75"/>
  <c r="L72" i="74"/>
  <c r="Y78" i="75"/>
  <c r="L73" i="74"/>
  <c r="Y79" i="75"/>
  <c r="Z79" i="75"/>
  <c r="L74" i="74"/>
  <c r="Y80" i="75"/>
  <c r="Z80" i="75"/>
  <c r="L75" i="74"/>
  <c r="Y81" i="75"/>
  <c r="L76" i="74"/>
  <c r="Y82" i="75"/>
  <c r="L77" i="74"/>
  <c r="Y83" i="75"/>
  <c r="Z83" i="75"/>
  <c r="L78" i="74"/>
  <c r="Y84" i="75"/>
  <c r="Z84" i="75"/>
  <c r="L79" i="74"/>
  <c r="Y85" i="75"/>
  <c r="L80" i="74"/>
  <c r="Y86" i="75"/>
  <c r="L81" i="74"/>
  <c r="Y87" i="75"/>
  <c r="L82" i="74"/>
  <c r="Y88" i="75"/>
  <c r="Z88" i="75"/>
  <c r="L83" i="74"/>
  <c r="Y89" i="75"/>
  <c r="L84" i="74"/>
  <c r="Y90" i="75"/>
  <c r="L85" i="74"/>
  <c r="Y91" i="75"/>
  <c r="Z91" i="75"/>
  <c r="L86" i="74"/>
  <c r="Y92" i="75"/>
  <c r="Z92" i="75"/>
  <c r="L87" i="74"/>
  <c r="Y93" i="75"/>
  <c r="L88" i="74"/>
  <c r="Y94" i="75"/>
  <c r="L89" i="74"/>
  <c r="Y95" i="75"/>
  <c r="L90" i="74"/>
  <c r="Y96" i="75"/>
  <c r="Z96" i="75"/>
  <c r="L91" i="74"/>
  <c r="Y97" i="75"/>
  <c r="L92" i="74"/>
  <c r="Y98" i="75"/>
  <c r="L93" i="74"/>
  <c r="Y99" i="75"/>
  <c r="Z99" i="75"/>
  <c r="L94" i="74"/>
  <c r="Y100" i="75"/>
  <c r="L95" i="74"/>
  <c r="Y101" i="75"/>
  <c r="L96" i="74"/>
  <c r="Y102" i="75"/>
  <c r="L97" i="74"/>
  <c r="Y103" i="75"/>
  <c r="Z103" i="75"/>
  <c r="L98" i="74"/>
  <c r="Y104" i="75"/>
  <c r="Z104" i="75"/>
  <c r="L99" i="74"/>
  <c r="Y105" i="75"/>
  <c r="L100" i="74"/>
  <c r="Y106" i="75"/>
  <c r="Z106" i="75"/>
  <c r="L101" i="74"/>
  <c r="Y107" i="75"/>
  <c r="Z107" i="75"/>
  <c r="L102" i="74"/>
  <c r="Y108" i="75"/>
  <c r="L103" i="74"/>
  <c r="Y109" i="75"/>
  <c r="L104" i="74"/>
  <c r="Y110" i="75"/>
  <c r="L105" i="74"/>
  <c r="Y111" i="75"/>
  <c r="Z111" i="75"/>
  <c r="L106" i="74"/>
  <c r="Y112" i="75"/>
  <c r="L107" i="74"/>
  <c r="Y113" i="75"/>
  <c r="L108" i="74"/>
  <c r="Y114" i="75"/>
  <c r="Z114" i="75"/>
  <c r="L109" i="74"/>
  <c r="Y115" i="75"/>
  <c r="L110" i="74"/>
  <c r="Y116" i="75"/>
  <c r="L111" i="74"/>
  <c r="Y117" i="75"/>
  <c r="L112" i="74"/>
  <c r="Y118" i="75"/>
  <c r="L113" i="74"/>
  <c r="Y119" i="75"/>
  <c r="Z119" i="75"/>
  <c r="L114" i="74"/>
  <c r="Y120" i="75"/>
  <c r="L115" i="74"/>
  <c r="Y121" i="75"/>
  <c r="L116" i="74"/>
  <c r="Y122" i="75"/>
  <c r="L117" i="74"/>
  <c r="Y123" i="75"/>
  <c r="Z123" i="75"/>
  <c r="L3" i="74"/>
  <c r="Y9" i="75"/>
  <c r="Z9" i="75"/>
  <c r="K3" i="74"/>
  <c r="W9" i="75"/>
  <c r="J3" i="74"/>
  <c r="V9" i="75"/>
  <c r="K4" i="74"/>
  <c r="W10" i="75"/>
  <c r="J4" i="74"/>
  <c r="V10" i="75"/>
  <c r="K5" i="74"/>
  <c r="W11" i="75"/>
  <c r="J5" i="74"/>
  <c r="V11" i="75"/>
  <c r="K6" i="74"/>
  <c r="W12" i="75"/>
  <c r="J6" i="74"/>
  <c r="V12" i="75"/>
  <c r="K7" i="74"/>
  <c r="W13" i="75"/>
  <c r="J7" i="74"/>
  <c r="V13" i="75"/>
  <c r="K8" i="74"/>
  <c r="W14" i="75"/>
  <c r="J8" i="74"/>
  <c r="V14" i="75"/>
  <c r="K9" i="74"/>
  <c r="W15" i="75"/>
  <c r="J9" i="74"/>
  <c r="V15" i="75"/>
  <c r="K10" i="74"/>
  <c r="W16" i="75"/>
  <c r="J10" i="74"/>
  <c r="V16" i="75"/>
  <c r="K11" i="74"/>
  <c r="W17" i="75"/>
  <c r="J11" i="74"/>
  <c r="V17" i="75"/>
  <c r="K12" i="74"/>
  <c r="W18" i="75"/>
  <c r="J12" i="74"/>
  <c r="V18" i="75"/>
  <c r="K13" i="74"/>
  <c r="W19" i="75"/>
  <c r="J13" i="74"/>
  <c r="V19" i="75"/>
  <c r="K14" i="74"/>
  <c r="W20" i="75"/>
  <c r="J14" i="74"/>
  <c r="V20" i="75"/>
  <c r="K15" i="74"/>
  <c r="W21" i="75"/>
  <c r="J15" i="74"/>
  <c r="V21" i="75"/>
  <c r="K16" i="74"/>
  <c r="W22" i="75"/>
  <c r="J16" i="74"/>
  <c r="V22" i="75"/>
  <c r="K17" i="74"/>
  <c r="W23" i="75"/>
  <c r="J17" i="74"/>
  <c r="V23" i="75"/>
  <c r="K18" i="74"/>
  <c r="W24" i="75"/>
  <c r="J18" i="74"/>
  <c r="V24" i="75"/>
  <c r="K19" i="74"/>
  <c r="W25" i="75"/>
  <c r="J19" i="74"/>
  <c r="V25" i="75"/>
  <c r="K20" i="74"/>
  <c r="W26" i="75"/>
  <c r="J20" i="74"/>
  <c r="V26" i="75"/>
  <c r="K21" i="74"/>
  <c r="W27" i="75"/>
  <c r="J21" i="74"/>
  <c r="V27" i="75"/>
  <c r="K22" i="74"/>
  <c r="W28" i="75"/>
  <c r="J22" i="74"/>
  <c r="V28" i="75"/>
  <c r="K23" i="74"/>
  <c r="W29" i="75"/>
  <c r="J23" i="74"/>
  <c r="V29" i="75"/>
  <c r="K24" i="74"/>
  <c r="W30" i="75"/>
  <c r="J24" i="74"/>
  <c r="V30" i="75"/>
  <c r="K25" i="74"/>
  <c r="W31" i="75"/>
  <c r="J25" i="74"/>
  <c r="V31" i="75"/>
  <c r="K26" i="74"/>
  <c r="W32" i="75"/>
  <c r="J26" i="74"/>
  <c r="V32" i="75"/>
  <c r="K27" i="74"/>
  <c r="W33" i="75"/>
  <c r="J27" i="74"/>
  <c r="V33" i="75"/>
  <c r="K28" i="74"/>
  <c r="W34" i="75"/>
  <c r="J28" i="74"/>
  <c r="V34" i="75"/>
  <c r="K29" i="74"/>
  <c r="W35" i="75"/>
  <c r="J29" i="74"/>
  <c r="V35" i="75"/>
  <c r="K30" i="74"/>
  <c r="W36" i="75"/>
  <c r="J30" i="74"/>
  <c r="V36" i="75"/>
  <c r="K31" i="74"/>
  <c r="W37" i="75"/>
  <c r="J31" i="74"/>
  <c r="V37" i="75"/>
  <c r="K32" i="74"/>
  <c r="W38" i="75"/>
  <c r="J32" i="74"/>
  <c r="V38" i="75"/>
  <c r="K33" i="74"/>
  <c r="W39" i="75"/>
  <c r="J33" i="74"/>
  <c r="V39" i="75"/>
  <c r="K34" i="74"/>
  <c r="W40" i="75"/>
  <c r="J34" i="74"/>
  <c r="V40" i="75"/>
  <c r="K35" i="74"/>
  <c r="W41" i="75"/>
  <c r="J35" i="74"/>
  <c r="V41" i="75"/>
  <c r="K36" i="74"/>
  <c r="W42" i="75"/>
  <c r="J36" i="74"/>
  <c r="V42" i="75"/>
  <c r="K37" i="74"/>
  <c r="W43" i="75"/>
  <c r="J37" i="74"/>
  <c r="V43" i="75"/>
  <c r="K38" i="74"/>
  <c r="W44" i="75"/>
  <c r="J38" i="74"/>
  <c r="V44" i="75"/>
  <c r="K39" i="74"/>
  <c r="W45" i="75"/>
  <c r="J39" i="74"/>
  <c r="V45" i="75"/>
  <c r="K40" i="74"/>
  <c r="W46" i="75"/>
  <c r="J40" i="74"/>
  <c r="V46" i="75"/>
  <c r="K41" i="74"/>
  <c r="W47" i="75"/>
  <c r="J41" i="74"/>
  <c r="V47" i="75"/>
  <c r="K42" i="74"/>
  <c r="W48" i="75"/>
  <c r="J42" i="74"/>
  <c r="V48" i="75"/>
  <c r="K43" i="74"/>
  <c r="W49" i="75"/>
  <c r="J43" i="74"/>
  <c r="V49" i="75"/>
  <c r="K44" i="74"/>
  <c r="W50" i="75"/>
  <c r="J44" i="74"/>
  <c r="V50" i="75"/>
  <c r="K45" i="74"/>
  <c r="W51" i="75"/>
  <c r="J45" i="74"/>
  <c r="V51" i="75"/>
  <c r="K46" i="74"/>
  <c r="W52" i="75"/>
  <c r="J46" i="74"/>
  <c r="V52" i="75"/>
  <c r="K47" i="74"/>
  <c r="W53" i="75"/>
  <c r="J47" i="74"/>
  <c r="V53" i="75"/>
  <c r="K48" i="74"/>
  <c r="W54" i="75"/>
  <c r="J48" i="74"/>
  <c r="V54" i="75"/>
  <c r="K49" i="74"/>
  <c r="W55" i="75"/>
  <c r="J49" i="74"/>
  <c r="V55" i="75"/>
  <c r="K50" i="74"/>
  <c r="W56" i="75"/>
  <c r="J50" i="74"/>
  <c r="V56" i="75"/>
  <c r="K51" i="74"/>
  <c r="W57" i="75"/>
  <c r="J51" i="74"/>
  <c r="V57" i="75"/>
  <c r="K52" i="74"/>
  <c r="W58" i="75"/>
  <c r="J52" i="74"/>
  <c r="V58" i="75"/>
  <c r="K53" i="74"/>
  <c r="W59" i="75"/>
  <c r="J53" i="74"/>
  <c r="V59" i="75"/>
  <c r="K54" i="74"/>
  <c r="W60" i="75"/>
  <c r="J54" i="74"/>
  <c r="V60" i="75"/>
  <c r="K55" i="74"/>
  <c r="W61" i="75"/>
  <c r="J55" i="74"/>
  <c r="V61" i="75"/>
  <c r="K56" i="74"/>
  <c r="W62" i="75"/>
  <c r="J56" i="74"/>
  <c r="V62" i="75"/>
  <c r="K57" i="74"/>
  <c r="W63" i="75"/>
  <c r="J57" i="74"/>
  <c r="V63" i="75"/>
  <c r="K58" i="74"/>
  <c r="W64" i="75"/>
  <c r="J58" i="74"/>
  <c r="V64" i="75"/>
  <c r="K59" i="74"/>
  <c r="W65" i="75"/>
  <c r="J59" i="74"/>
  <c r="V65" i="75"/>
  <c r="K60" i="74"/>
  <c r="W66" i="75"/>
  <c r="J60" i="74"/>
  <c r="V66" i="75"/>
  <c r="K61" i="74"/>
  <c r="W67" i="75"/>
  <c r="J61" i="74"/>
  <c r="V67" i="75"/>
  <c r="K62" i="74"/>
  <c r="W68" i="75"/>
  <c r="J62" i="74"/>
  <c r="V68" i="75"/>
  <c r="K63" i="74"/>
  <c r="W69" i="75"/>
  <c r="J63" i="74"/>
  <c r="V69" i="75"/>
  <c r="K64" i="74"/>
  <c r="W70" i="75"/>
  <c r="J64" i="74"/>
  <c r="V70" i="75"/>
  <c r="K65" i="74"/>
  <c r="W71" i="75"/>
  <c r="J65" i="74"/>
  <c r="V71" i="75"/>
  <c r="K66" i="74"/>
  <c r="W72" i="75"/>
  <c r="J66" i="74"/>
  <c r="V72" i="75"/>
  <c r="K67" i="74"/>
  <c r="W73" i="75"/>
  <c r="J67" i="74"/>
  <c r="V73" i="75"/>
  <c r="K68" i="74"/>
  <c r="W74" i="75"/>
  <c r="J68" i="74"/>
  <c r="V74" i="75"/>
  <c r="K69" i="74"/>
  <c r="W75" i="75"/>
  <c r="J69" i="74"/>
  <c r="V75" i="75"/>
  <c r="K70" i="74"/>
  <c r="W76" i="75"/>
  <c r="J70" i="74"/>
  <c r="V76" i="75"/>
  <c r="K71" i="74"/>
  <c r="W77" i="75"/>
  <c r="J71" i="74"/>
  <c r="V77" i="75"/>
  <c r="K72" i="74"/>
  <c r="W78" i="75"/>
  <c r="J72" i="74"/>
  <c r="V78" i="75"/>
  <c r="K73" i="74"/>
  <c r="W79" i="75"/>
  <c r="J73" i="74"/>
  <c r="V79" i="75"/>
  <c r="K74" i="74"/>
  <c r="W80" i="75"/>
  <c r="J74" i="74"/>
  <c r="V80" i="75"/>
  <c r="K75" i="74"/>
  <c r="W81" i="75"/>
  <c r="J75" i="74"/>
  <c r="V81" i="75"/>
  <c r="K76" i="74"/>
  <c r="W82" i="75"/>
  <c r="J76" i="74"/>
  <c r="V82" i="75"/>
  <c r="K77" i="74"/>
  <c r="W83" i="75"/>
  <c r="J77" i="74"/>
  <c r="V83" i="75"/>
  <c r="K78" i="74"/>
  <c r="W84" i="75"/>
  <c r="J78" i="74"/>
  <c r="V84" i="75"/>
  <c r="K79" i="74"/>
  <c r="W85" i="75"/>
  <c r="J79" i="74"/>
  <c r="V85" i="75"/>
  <c r="K80" i="74"/>
  <c r="W86" i="75"/>
  <c r="J80" i="74"/>
  <c r="V86" i="75"/>
  <c r="K81" i="74"/>
  <c r="W87" i="75"/>
  <c r="J81" i="74"/>
  <c r="V87" i="75"/>
  <c r="K82" i="74"/>
  <c r="W88" i="75"/>
  <c r="J82" i="74"/>
  <c r="V88" i="75"/>
  <c r="K83" i="74"/>
  <c r="W89" i="75"/>
  <c r="J83" i="74"/>
  <c r="V89" i="75"/>
  <c r="K84" i="74"/>
  <c r="W90" i="75"/>
  <c r="J84" i="74"/>
  <c r="V90" i="75"/>
  <c r="K85" i="74"/>
  <c r="W91" i="75"/>
  <c r="J85" i="74"/>
  <c r="V91" i="75"/>
  <c r="K86" i="74"/>
  <c r="W92" i="75"/>
  <c r="J86" i="74"/>
  <c r="V92" i="75"/>
  <c r="K87" i="74"/>
  <c r="W93" i="75"/>
  <c r="J87" i="74"/>
  <c r="V93" i="75"/>
  <c r="K88" i="74"/>
  <c r="W94" i="75"/>
  <c r="J88" i="74"/>
  <c r="V94" i="75"/>
  <c r="K89" i="74"/>
  <c r="W95" i="75"/>
  <c r="J89" i="74"/>
  <c r="V95" i="75"/>
  <c r="K90" i="74"/>
  <c r="W96" i="75"/>
  <c r="J90" i="74"/>
  <c r="V96" i="75"/>
  <c r="K91" i="74"/>
  <c r="W97" i="75"/>
  <c r="J91" i="74"/>
  <c r="V97" i="75"/>
  <c r="K92" i="74"/>
  <c r="W98" i="75"/>
  <c r="J92" i="74"/>
  <c r="V98" i="75"/>
  <c r="K93" i="74"/>
  <c r="W99" i="75"/>
  <c r="J93" i="74"/>
  <c r="V99" i="75"/>
  <c r="K94" i="74"/>
  <c r="W100" i="75"/>
  <c r="J94" i="74"/>
  <c r="V100" i="75"/>
  <c r="K95" i="74"/>
  <c r="W101" i="75"/>
  <c r="J95" i="74"/>
  <c r="V101" i="75"/>
  <c r="K96" i="74"/>
  <c r="W102" i="75"/>
  <c r="J96" i="74"/>
  <c r="V102" i="75"/>
  <c r="K97" i="74"/>
  <c r="W103" i="75"/>
  <c r="J97" i="74"/>
  <c r="V103" i="75"/>
  <c r="K98" i="74"/>
  <c r="W104" i="75"/>
  <c r="J98" i="74"/>
  <c r="V104" i="75"/>
  <c r="K99" i="74"/>
  <c r="W105" i="75"/>
  <c r="J99" i="74"/>
  <c r="V105" i="75"/>
  <c r="K100" i="74"/>
  <c r="W106" i="75"/>
  <c r="J100" i="74"/>
  <c r="V106" i="75"/>
  <c r="K101" i="74"/>
  <c r="W107" i="75"/>
  <c r="J101" i="74"/>
  <c r="V107" i="75"/>
  <c r="K102" i="74"/>
  <c r="W108" i="75"/>
  <c r="J102" i="74"/>
  <c r="V108" i="75"/>
  <c r="K103" i="74"/>
  <c r="W109" i="75"/>
  <c r="J103" i="74"/>
  <c r="V109" i="75"/>
  <c r="K104" i="74"/>
  <c r="W110" i="75"/>
  <c r="J104" i="74"/>
  <c r="V110" i="75"/>
  <c r="K105" i="74"/>
  <c r="W111" i="75"/>
  <c r="J105" i="74"/>
  <c r="V111" i="75"/>
  <c r="K106" i="74"/>
  <c r="W112" i="75"/>
  <c r="J106" i="74"/>
  <c r="V112" i="75"/>
  <c r="K107" i="74"/>
  <c r="W113" i="75"/>
  <c r="J107" i="74"/>
  <c r="V113" i="75"/>
  <c r="K108" i="74"/>
  <c r="W114" i="75"/>
  <c r="J108" i="74"/>
  <c r="V114" i="75"/>
  <c r="K109" i="74"/>
  <c r="W115" i="75"/>
  <c r="J109" i="74"/>
  <c r="V115" i="75"/>
  <c r="K110" i="74"/>
  <c r="W116" i="75"/>
  <c r="J110" i="74"/>
  <c r="V116" i="75"/>
  <c r="K111" i="74"/>
  <c r="W117" i="75"/>
  <c r="J111" i="74"/>
  <c r="V117" i="75"/>
  <c r="K112" i="74"/>
  <c r="W118" i="75"/>
  <c r="J112" i="74"/>
  <c r="V118" i="75"/>
  <c r="K113" i="74"/>
  <c r="W119" i="75"/>
  <c r="J113" i="74"/>
  <c r="V119" i="75"/>
  <c r="K114" i="74"/>
  <c r="W120" i="75"/>
  <c r="J114" i="74"/>
  <c r="V120" i="75"/>
  <c r="K115" i="74"/>
  <c r="W121" i="75"/>
  <c r="J115" i="74"/>
  <c r="V121" i="75"/>
  <c r="K116" i="74"/>
  <c r="W122" i="75"/>
  <c r="J116" i="74"/>
  <c r="V122" i="75"/>
  <c r="K117" i="74"/>
  <c r="W123" i="75"/>
  <c r="J117" i="74"/>
  <c r="V123" i="75"/>
  <c r="I4" i="74"/>
  <c r="H4" i="74"/>
  <c r="I5" i="74"/>
  <c r="H5" i="74"/>
  <c r="N11" i="75"/>
  <c r="I6" i="74"/>
  <c r="R12" i="75"/>
  <c r="H6" i="74"/>
  <c r="I7" i="74"/>
  <c r="R13" i="75"/>
  <c r="T13" i="75"/>
  <c r="U13" i="75"/>
  <c r="I8" i="74"/>
  <c r="H8" i="74"/>
  <c r="N14" i="75"/>
  <c r="I9" i="74"/>
  <c r="R15" i="75"/>
  <c r="H9" i="74"/>
  <c r="I10" i="74"/>
  <c r="R16" i="75"/>
  <c r="H10" i="74"/>
  <c r="N16" i="75"/>
  <c r="I11" i="74"/>
  <c r="H11" i="74"/>
  <c r="N17" i="75"/>
  <c r="I12" i="74"/>
  <c r="R18" i="75"/>
  <c r="H12" i="74"/>
  <c r="I13" i="74"/>
  <c r="R19" i="75"/>
  <c r="H13" i="74"/>
  <c r="I14" i="74"/>
  <c r="R20" i="75"/>
  <c r="H14" i="74"/>
  <c r="N20" i="75"/>
  <c r="I15" i="74"/>
  <c r="H15" i="74"/>
  <c r="N21" i="75"/>
  <c r="I16" i="74"/>
  <c r="R22" i="75"/>
  <c r="H16" i="74"/>
  <c r="I17" i="74"/>
  <c r="H17" i="74"/>
  <c r="N23" i="75"/>
  <c r="I18" i="74"/>
  <c r="R24" i="75"/>
  <c r="H18" i="74"/>
  <c r="N24" i="75"/>
  <c r="I19" i="74"/>
  <c r="H19" i="74"/>
  <c r="N25" i="75"/>
  <c r="I20" i="74"/>
  <c r="H20" i="74"/>
  <c r="N26" i="75"/>
  <c r="I21" i="74"/>
  <c r="I22" i="74"/>
  <c r="R28" i="75"/>
  <c r="H22" i="74"/>
  <c r="I23" i="74"/>
  <c r="R29" i="75"/>
  <c r="H23" i="74"/>
  <c r="I24" i="74"/>
  <c r="H24" i="74"/>
  <c r="N30" i="75"/>
  <c r="I25" i="74"/>
  <c r="R31" i="75"/>
  <c r="T31" i="75"/>
  <c r="U31" i="75"/>
  <c r="I26" i="74"/>
  <c r="H26" i="74"/>
  <c r="N32" i="75"/>
  <c r="I27" i="74"/>
  <c r="H27" i="74"/>
  <c r="N33" i="75"/>
  <c r="I28" i="74"/>
  <c r="R34" i="75"/>
  <c r="H28" i="74"/>
  <c r="I29" i="74"/>
  <c r="R35" i="75"/>
  <c r="H29" i="74"/>
  <c r="N35" i="75"/>
  <c r="I30" i="74"/>
  <c r="R36" i="75"/>
  <c r="T36" i="75"/>
  <c r="I31" i="74"/>
  <c r="R37" i="75"/>
  <c r="H31" i="74"/>
  <c r="I32" i="74"/>
  <c r="R38" i="75"/>
  <c r="T38" i="75"/>
  <c r="U38" i="75"/>
  <c r="I33" i="74"/>
  <c r="R39" i="75"/>
  <c r="H33" i="74"/>
  <c r="N39" i="75"/>
  <c r="I34" i="74"/>
  <c r="H34" i="74"/>
  <c r="I35" i="74"/>
  <c r="H35" i="74"/>
  <c r="I36" i="74"/>
  <c r="H36" i="74"/>
  <c r="N42" i="75"/>
  <c r="I37" i="74"/>
  <c r="H37" i="74"/>
  <c r="N43" i="75"/>
  <c r="I38" i="74"/>
  <c r="H38" i="74"/>
  <c r="I39" i="74"/>
  <c r="H39" i="74"/>
  <c r="N45" i="75"/>
  <c r="I40" i="74"/>
  <c r="H40" i="74"/>
  <c r="N46" i="75"/>
  <c r="I41" i="74"/>
  <c r="R47" i="75"/>
  <c r="T47" i="75"/>
  <c r="U47" i="75"/>
  <c r="I42" i="74"/>
  <c r="R48" i="75"/>
  <c r="H42" i="74"/>
  <c r="N48" i="75"/>
  <c r="I43" i="74"/>
  <c r="R49" i="75"/>
  <c r="H43" i="74"/>
  <c r="I44" i="74"/>
  <c r="R50" i="75"/>
  <c r="H44" i="74"/>
  <c r="N50" i="75"/>
  <c r="I45" i="74"/>
  <c r="H45" i="74"/>
  <c r="N51" i="75"/>
  <c r="I46" i="74"/>
  <c r="R52" i="75"/>
  <c r="H46" i="74"/>
  <c r="I47" i="74"/>
  <c r="I48" i="74"/>
  <c r="R54" i="75"/>
  <c r="H48" i="74"/>
  <c r="N54" i="75"/>
  <c r="I49" i="74"/>
  <c r="R55" i="75"/>
  <c r="H49" i="74"/>
  <c r="N55" i="75"/>
  <c r="I50" i="74"/>
  <c r="H50" i="74"/>
  <c r="N56" i="75"/>
  <c r="I51" i="74"/>
  <c r="H51" i="74"/>
  <c r="N57" i="75"/>
  <c r="I52" i="74"/>
  <c r="R58" i="75"/>
  <c r="H52" i="74"/>
  <c r="I53" i="74"/>
  <c r="R59" i="75"/>
  <c r="H53" i="74"/>
  <c r="I54" i="74"/>
  <c r="H54" i="74"/>
  <c r="I55" i="74"/>
  <c r="H55" i="74"/>
  <c r="N61" i="75"/>
  <c r="I56" i="74"/>
  <c r="I57" i="74"/>
  <c r="H57" i="74"/>
  <c r="N63" i="75"/>
  <c r="I58" i="74"/>
  <c r="R64" i="75"/>
  <c r="H58" i="74"/>
  <c r="N64" i="75"/>
  <c r="I59" i="74"/>
  <c r="R65" i="75"/>
  <c r="T65" i="75"/>
  <c r="U65" i="75"/>
  <c r="I60" i="74"/>
  <c r="I61" i="74"/>
  <c r="R67" i="75"/>
  <c r="T67" i="75"/>
  <c r="U67" i="75"/>
  <c r="I62" i="74"/>
  <c r="R68" i="75"/>
  <c r="T68" i="75"/>
  <c r="U68" i="75"/>
  <c r="I63" i="74"/>
  <c r="H63" i="74"/>
  <c r="I64" i="74"/>
  <c r="R70" i="75"/>
  <c r="H64" i="74"/>
  <c r="I65" i="74"/>
  <c r="H65" i="74"/>
  <c r="N71" i="75"/>
  <c r="I66" i="74"/>
  <c r="R72" i="75"/>
  <c r="T72" i="75"/>
  <c r="U72" i="75"/>
  <c r="I67" i="74"/>
  <c r="R73" i="75"/>
  <c r="T73" i="75"/>
  <c r="I68" i="74"/>
  <c r="R74" i="75"/>
  <c r="T74" i="75"/>
  <c r="U74" i="75"/>
  <c r="I69" i="74"/>
  <c r="R75" i="75"/>
  <c r="H69" i="74"/>
  <c r="N75" i="75"/>
  <c r="I70" i="74"/>
  <c r="H70" i="74"/>
  <c r="N76" i="75"/>
  <c r="I71" i="74"/>
  <c r="H71" i="74"/>
  <c r="I72" i="74"/>
  <c r="R78" i="75"/>
  <c r="H72" i="74"/>
  <c r="N78" i="75"/>
  <c r="I73" i="74"/>
  <c r="R79" i="75"/>
  <c r="H73" i="74"/>
  <c r="N79" i="75"/>
  <c r="I74" i="74"/>
  <c r="H74" i="74"/>
  <c r="I75" i="74"/>
  <c r="H75" i="74"/>
  <c r="N81" i="75"/>
  <c r="I76" i="74"/>
  <c r="R82" i="75"/>
  <c r="H76" i="74"/>
  <c r="I77" i="74"/>
  <c r="I78" i="74"/>
  <c r="R84" i="75"/>
  <c r="H78" i="74"/>
  <c r="I79" i="74"/>
  <c r="H79" i="74"/>
  <c r="I80" i="74"/>
  <c r="H80" i="74"/>
  <c r="N86" i="75"/>
  <c r="I81" i="74"/>
  <c r="H81" i="74"/>
  <c r="N87" i="75"/>
  <c r="I82" i="74"/>
  <c r="R88" i="75"/>
  <c r="T88" i="75"/>
  <c r="U88" i="75"/>
  <c r="I83" i="74"/>
  <c r="H83" i="74"/>
  <c r="I84" i="74"/>
  <c r="R90" i="75"/>
  <c r="H84" i="74"/>
  <c r="N90" i="75"/>
  <c r="I85" i="74"/>
  <c r="R91" i="75"/>
  <c r="H85" i="74"/>
  <c r="N91" i="75"/>
  <c r="I86" i="74"/>
  <c r="H86" i="74"/>
  <c r="N92" i="75"/>
  <c r="I87" i="74"/>
  <c r="H87" i="74"/>
  <c r="N93" i="75"/>
  <c r="I88" i="74"/>
  <c r="R94" i="75"/>
  <c r="H88" i="74"/>
  <c r="I89" i="74"/>
  <c r="R95" i="75"/>
  <c r="H89" i="74"/>
  <c r="N95" i="75"/>
  <c r="I90" i="74"/>
  <c r="H90" i="74"/>
  <c r="I91" i="74"/>
  <c r="R97" i="75"/>
  <c r="T97" i="75"/>
  <c r="U97" i="75"/>
  <c r="I92" i="74"/>
  <c r="H92" i="74"/>
  <c r="I93" i="74"/>
  <c r="H93" i="74"/>
  <c r="N99" i="75"/>
  <c r="I94" i="74"/>
  <c r="R100" i="75"/>
  <c r="H94" i="74"/>
  <c r="I95" i="74"/>
  <c r="R101" i="75"/>
  <c r="H95" i="74"/>
  <c r="I96" i="74"/>
  <c r="H96" i="74"/>
  <c r="I97" i="74"/>
  <c r="H97" i="74"/>
  <c r="I98" i="74"/>
  <c r="H98" i="74"/>
  <c r="N104" i="75"/>
  <c r="I99" i="74"/>
  <c r="R105" i="75"/>
  <c r="H99" i="74"/>
  <c r="I100" i="74"/>
  <c r="H100" i="74"/>
  <c r="N106" i="75"/>
  <c r="I101" i="74"/>
  <c r="R107" i="75"/>
  <c r="T107" i="75"/>
  <c r="U107" i="75"/>
  <c r="I102" i="74"/>
  <c r="R108" i="75"/>
  <c r="T108" i="75"/>
  <c r="U108" i="75"/>
  <c r="I103" i="74"/>
  <c r="R109" i="75"/>
  <c r="H103" i="74"/>
  <c r="I104" i="74"/>
  <c r="R110" i="75"/>
  <c r="H104" i="74"/>
  <c r="N110" i="75"/>
  <c r="I105" i="74"/>
  <c r="H105" i="74"/>
  <c r="N111" i="75"/>
  <c r="I106" i="74"/>
  <c r="H106" i="74"/>
  <c r="I107" i="74"/>
  <c r="R113" i="75"/>
  <c r="H107" i="74"/>
  <c r="N113" i="75"/>
  <c r="I108" i="74"/>
  <c r="R114" i="75"/>
  <c r="T114" i="75"/>
  <c r="I109" i="74"/>
  <c r="R115" i="75"/>
  <c r="H109" i="74"/>
  <c r="N115" i="75"/>
  <c r="I110" i="74"/>
  <c r="R116" i="75"/>
  <c r="H110" i="74"/>
  <c r="N116" i="75"/>
  <c r="I111" i="74"/>
  <c r="H111" i="74"/>
  <c r="I112" i="74"/>
  <c r="I113" i="74"/>
  <c r="H113" i="74"/>
  <c r="I114" i="74"/>
  <c r="H114" i="74"/>
  <c r="I115" i="74"/>
  <c r="H115" i="74"/>
  <c r="N121" i="75"/>
  <c r="I116" i="74"/>
  <c r="R122" i="75"/>
  <c r="T122" i="75"/>
  <c r="U122" i="75"/>
  <c r="I117" i="74"/>
  <c r="I3" i="74"/>
  <c r="H3" i="74"/>
  <c r="N9" i="75"/>
  <c r="G4" i="74"/>
  <c r="I10" i="75"/>
  <c r="G5" i="74"/>
  <c r="G6" i="74"/>
  <c r="I12" i="75"/>
  <c r="H7" i="74"/>
  <c r="N13" i="75"/>
  <c r="P13" i="75"/>
  <c r="Q13" i="75"/>
  <c r="AA13" i="75"/>
  <c r="L8" i="97"/>
  <c r="J8" i="97"/>
  <c r="G8" i="74"/>
  <c r="G9" i="74"/>
  <c r="I15" i="75"/>
  <c r="G10" i="74"/>
  <c r="I16" i="75"/>
  <c r="G11" i="74"/>
  <c r="I17" i="75"/>
  <c r="G12" i="74"/>
  <c r="I18" i="75"/>
  <c r="G13" i="74"/>
  <c r="I19" i="75"/>
  <c r="G14" i="74"/>
  <c r="I20" i="75"/>
  <c r="G15" i="74"/>
  <c r="G16" i="74"/>
  <c r="I22" i="75"/>
  <c r="G17" i="74"/>
  <c r="I23" i="75"/>
  <c r="G18" i="74"/>
  <c r="G19" i="74"/>
  <c r="G20" i="74"/>
  <c r="H21" i="74"/>
  <c r="G21" i="74"/>
  <c r="I27" i="75"/>
  <c r="G22" i="74"/>
  <c r="I28" i="75"/>
  <c r="G23" i="74"/>
  <c r="I29" i="75"/>
  <c r="G24" i="74"/>
  <c r="I30" i="75"/>
  <c r="H25" i="74"/>
  <c r="G25" i="74"/>
  <c r="G26" i="74"/>
  <c r="G27" i="74"/>
  <c r="N34" i="75"/>
  <c r="G28" i="74"/>
  <c r="I34" i="75"/>
  <c r="G29" i="74"/>
  <c r="I35" i="75"/>
  <c r="H30" i="74"/>
  <c r="G30" i="74"/>
  <c r="I36" i="75"/>
  <c r="G31" i="74"/>
  <c r="I37" i="75"/>
  <c r="H32" i="74"/>
  <c r="G32" i="74"/>
  <c r="I38" i="75"/>
  <c r="G33" i="74"/>
  <c r="G34" i="74"/>
  <c r="G35" i="74"/>
  <c r="I41" i="75"/>
  <c r="G36" i="74"/>
  <c r="I42" i="75"/>
  <c r="G37" i="74"/>
  <c r="I43" i="75"/>
  <c r="G38" i="74"/>
  <c r="G39" i="74"/>
  <c r="I45" i="75"/>
  <c r="G40" i="74"/>
  <c r="H41" i="74"/>
  <c r="N47" i="75"/>
  <c r="G41" i="74"/>
  <c r="I47" i="75"/>
  <c r="G42" i="74"/>
  <c r="I48" i="75"/>
  <c r="G43" i="74"/>
  <c r="I49" i="75"/>
  <c r="G44" i="74"/>
  <c r="G45" i="74"/>
  <c r="G46" i="74"/>
  <c r="I52" i="75"/>
  <c r="H47" i="74"/>
  <c r="G47" i="74"/>
  <c r="I53" i="75"/>
  <c r="G48" i="74"/>
  <c r="G49" i="74"/>
  <c r="I55" i="75"/>
  <c r="G50" i="74"/>
  <c r="G51" i="74"/>
  <c r="N58" i="75"/>
  <c r="G52" i="74"/>
  <c r="G53" i="74"/>
  <c r="I59" i="75"/>
  <c r="N60" i="75"/>
  <c r="G54" i="74"/>
  <c r="G55" i="74"/>
  <c r="I61" i="75"/>
  <c r="H56" i="74"/>
  <c r="N62" i="75"/>
  <c r="G56" i="74"/>
  <c r="I62" i="75"/>
  <c r="G57" i="74"/>
  <c r="G58" i="74"/>
  <c r="I64" i="75"/>
  <c r="H59" i="74"/>
  <c r="G59" i="74"/>
  <c r="I65" i="75"/>
  <c r="H60" i="74"/>
  <c r="G60" i="74"/>
  <c r="H61" i="74"/>
  <c r="N67" i="75"/>
  <c r="G61" i="74"/>
  <c r="I67" i="75"/>
  <c r="H62" i="74"/>
  <c r="G62" i="74"/>
  <c r="I68" i="75"/>
  <c r="G63" i="74"/>
  <c r="G64" i="74"/>
  <c r="I70" i="75"/>
  <c r="G65" i="74"/>
  <c r="I71" i="75"/>
  <c r="H66" i="74"/>
  <c r="N72" i="75"/>
  <c r="G66" i="74"/>
  <c r="I72" i="75"/>
  <c r="H67" i="74"/>
  <c r="H68" i="74"/>
  <c r="G68" i="74"/>
  <c r="I74" i="75"/>
  <c r="G69" i="74"/>
  <c r="I75" i="75"/>
  <c r="G70" i="74"/>
  <c r="G71" i="74"/>
  <c r="I77" i="75"/>
  <c r="G72" i="74"/>
  <c r="I78" i="75"/>
  <c r="G73" i="74"/>
  <c r="I79" i="75"/>
  <c r="N80" i="75"/>
  <c r="G74" i="74"/>
  <c r="I80" i="75"/>
  <c r="G75" i="74"/>
  <c r="G76" i="74"/>
  <c r="H77" i="74"/>
  <c r="N83" i="75"/>
  <c r="G77" i="74"/>
  <c r="G78" i="74"/>
  <c r="I84" i="75"/>
  <c r="G79" i="74"/>
  <c r="I85" i="75"/>
  <c r="G80" i="74"/>
  <c r="G81" i="74"/>
  <c r="H82" i="74"/>
  <c r="G82" i="74"/>
  <c r="I88" i="75"/>
  <c r="G83" i="74"/>
  <c r="I89" i="75"/>
  <c r="G84" i="74"/>
  <c r="G85" i="74"/>
  <c r="I91" i="75"/>
  <c r="G86" i="74"/>
  <c r="I92" i="75"/>
  <c r="G87" i="74"/>
  <c r="G88" i="74"/>
  <c r="I94" i="75"/>
  <c r="G89" i="74"/>
  <c r="I95" i="75"/>
  <c r="G90" i="74"/>
  <c r="I96" i="75"/>
  <c r="H91" i="74"/>
  <c r="N97" i="75"/>
  <c r="G91" i="74"/>
  <c r="I97" i="75"/>
  <c r="G92" i="74"/>
  <c r="I98" i="75"/>
  <c r="G93" i="74"/>
  <c r="G94" i="74"/>
  <c r="I100" i="75"/>
  <c r="G95" i="74"/>
  <c r="I101" i="75"/>
  <c r="G96" i="74"/>
  <c r="I102" i="75"/>
  <c r="N103" i="75"/>
  <c r="G97" i="74"/>
  <c r="G98" i="74"/>
  <c r="G99" i="74"/>
  <c r="G100" i="74"/>
  <c r="I106" i="75"/>
  <c r="H101" i="74"/>
  <c r="N107" i="75"/>
  <c r="G101" i="74"/>
  <c r="I107" i="75"/>
  <c r="H102" i="74"/>
  <c r="G102" i="74"/>
  <c r="I108" i="75"/>
  <c r="G103" i="74"/>
  <c r="I109" i="75"/>
  <c r="G104" i="74"/>
  <c r="G105" i="74"/>
  <c r="G106" i="74"/>
  <c r="I112" i="75"/>
  <c r="G107" i="74"/>
  <c r="I113" i="75"/>
  <c r="H108" i="74"/>
  <c r="G109" i="74"/>
  <c r="G110" i="74"/>
  <c r="G111" i="74"/>
  <c r="H112" i="74"/>
  <c r="N118" i="75"/>
  <c r="G112" i="74"/>
  <c r="N119" i="75"/>
  <c r="G113" i="74"/>
  <c r="G114" i="74"/>
  <c r="I120" i="75"/>
  <c r="G115" i="74"/>
  <c r="I121" i="75"/>
  <c r="H116" i="74"/>
  <c r="G116" i="74"/>
  <c r="H117" i="74"/>
  <c r="G117" i="74"/>
  <c r="I123" i="75"/>
  <c r="G3" i="74"/>
  <c r="E4" i="74"/>
  <c r="E5" i="74"/>
  <c r="D11" i="4"/>
  <c r="E6" i="74"/>
  <c r="D12" i="75"/>
  <c r="G7" i="74"/>
  <c r="E7" i="74"/>
  <c r="D13" i="75"/>
  <c r="E8" i="74"/>
  <c r="D14" i="4"/>
  <c r="E9" i="74"/>
  <c r="D15" i="75"/>
  <c r="E10" i="74"/>
  <c r="E11" i="74"/>
  <c r="E12" i="74"/>
  <c r="D18" i="4"/>
  <c r="E13" i="74"/>
  <c r="E14" i="74"/>
  <c r="D20" i="3"/>
  <c r="E15" i="74"/>
  <c r="D21" i="4"/>
  <c r="O21" i="4"/>
  <c r="E16" i="74"/>
  <c r="E17" i="74"/>
  <c r="E18" i="74"/>
  <c r="E19" i="74"/>
  <c r="D25" i="4"/>
  <c r="I25" i="4"/>
  <c r="E20" i="74"/>
  <c r="E21" i="74"/>
  <c r="E22" i="74"/>
  <c r="E23" i="74"/>
  <c r="E24" i="74"/>
  <c r="D30" i="75"/>
  <c r="I31" i="75"/>
  <c r="E25" i="74"/>
  <c r="D31" i="75"/>
  <c r="E26" i="74"/>
  <c r="D32" i="75"/>
  <c r="E27" i="74"/>
  <c r="E28" i="74"/>
  <c r="D34" i="75"/>
  <c r="E29" i="74"/>
  <c r="F30" i="97"/>
  <c r="E30" i="74"/>
  <c r="E31" i="74"/>
  <c r="D37" i="75"/>
  <c r="E32" i="74"/>
  <c r="E33" i="74"/>
  <c r="E34" i="74"/>
  <c r="D40" i="75"/>
  <c r="E35" i="74"/>
  <c r="D41" i="4"/>
  <c r="E36" i="74"/>
  <c r="D42" i="4"/>
  <c r="I42" i="4"/>
  <c r="E37" i="74"/>
  <c r="D43" i="4"/>
  <c r="T43" i="4"/>
  <c r="E38" i="74"/>
  <c r="D44" i="75"/>
  <c r="E39" i="74"/>
  <c r="E40" i="74"/>
  <c r="D46" i="75"/>
  <c r="E41" i="74"/>
  <c r="D47" i="4"/>
  <c r="L47" i="4"/>
  <c r="E42" i="74"/>
  <c r="E43" i="74"/>
  <c r="D49" i="3"/>
  <c r="E44" i="74"/>
  <c r="E45" i="74"/>
  <c r="D51" i="75"/>
  <c r="E46" i="74"/>
  <c r="E47" i="74"/>
  <c r="E48" i="74"/>
  <c r="D54" i="75"/>
  <c r="E49" i="74"/>
  <c r="D55" i="4"/>
  <c r="E50" i="74"/>
  <c r="D56" i="4"/>
  <c r="F56" i="4"/>
  <c r="E51" i="74"/>
  <c r="E52" i="74"/>
  <c r="D58" i="3"/>
  <c r="E53" i="74"/>
  <c r="D59" i="75"/>
  <c r="E54" i="74"/>
  <c r="E55" i="74"/>
  <c r="E56" i="74"/>
  <c r="E57" i="74"/>
  <c r="D63" i="4"/>
  <c r="U63" i="4"/>
  <c r="E58" i="74"/>
  <c r="D64" i="75"/>
  <c r="E59" i="74"/>
  <c r="D65" i="4"/>
  <c r="E60" i="74"/>
  <c r="D66" i="4"/>
  <c r="E61" i="74"/>
  <c r="E62" i="74"/>
  <c r="D68" i="75"/>
  <c r="E63" i="74"/>
  <c r="E64" i="74"/>
  <c r="E65" i="74"/>
  <c r="E66" i="74"/>
  <c r="D72" i="75"/>
  <c r="G67" i="74"/>
  <c r="I73" i="75"/>
  <c r="O117" i="85"/>
  <c r="E67" i="74"/>
  <c r="E68" i="74"/>
  <c r="E69" i="74"/>
  <c r="E70" i="74"/>
  <c r="D76" i="75"/>
  <c r="E71" i="74"/>
  <c r="E72" i="74"/>
  <c r="E73" i="74"/>
  <c r="D79" i="75"/>
  <c r="E74" i="74"/>
  <c r="F75" i="97"/>
  <c r="E75" i="74"/>
  <c r="E76" i="74"/>
  <c r="D82" i="4"/>
  <c r="E77" i="74"/>
  <c r="E78" i="74"/>
  <c r="E79" i="74"/>
  <c r="D85" i="4"/>
  <c r="E80" i="74"/>
  <c r="E81" i="74"/>
  <c r="D87" i="75"/>
  <c r="E82" i="74"/>
  <c r="D88" i="75"/>
  <c r="E83" i="74"/>
  <c r="E84" i="74"/>
  <c r="E85" i="74"/>
  <c r="E86" i="74"/>
  <c r="E87" i="74"/>
  <c r="E88" i="74"/>
  <c r="D94" i="4"/>
  <c r="H94" i="4"/>
  <c r="E89" i="74"/>
  <c r="D95" i="75"/>
  <c r="E90" i="74"/>
  <c r="F91" i="97"/>
  <c r="E91" i="74"/>
  <c r="D97" i="75"/>
  <c r="E92" i="74"/>
  <c r="D98" i="4"/>
  <c r="L98" i="4"/>
  <c r="E93" i="74"/>
  <c r="E94" i="74"/>
  <c r="D100" i="4"/>
  <c r="H100" i="4"/>
  <c r="E95" i="74"/>
  <c r="E96" i="74"/>
  <c r="D102" i="75"/>
  <c r="I103" i="75"/>
  <c r="E97" i="74"/>
  <c r="E98" i="74"/>
  <c r="E99" i="74"/>
  <c r="D105" i="4"/>
  <c r="E100" i="74"/>
  <c r="E101" i="74"/>
  <c r="E102" i="74"/>
  <c r="E103" i="74"/>
  <c r="E104" i="74"/>
  <c r="E105" i="74"/>
  <c r="E106" i="74"/>
  <c r="E107" i="74"/>
  <c r="D113" i="75"/>
  <c r="G108" i="74"/>
  <c r="I114" i="75"/>
  <c r="E108" i="74"/>
  <c r="D114" i="4"/>
  <c r="S114" i="4"/>
  <c r="E109" i="74"/>
  <c r="E110" i="74"/>
  <c r="D116" i="75"/>
  <c r="I117" i="75"/>
  <c r="E111" i="74"/>
  <c r="E112" i="74"/>
  <c r="D118" i="75"/>
  <c r="E113" i="74"/>
  <c r="E114" i="74"/>
  <c r="E115" i="74"/>
  <c r="D121" i="75"/>
  <c r="E116" i="74"/>
  <c r="E117" i="74"/>
  <c r="D123" i="75"/>
  <c r="E3" i="74"/>
  <c r="D9" i="4"/>
  <c r="F4" i="74"/>
  <c r="F5" i="74"/>
  <c r="E11" i="75"/>
  <c r="F6" i="74"/>
  <c r="F7" i="74"/>
  <c r="F8" i="74"/>
  <c r="E14" i="75"/>
  <c r="F9" i="74"/>
  <c r="E15" i="75"/>
  <c r="F10" i="74"/>
  <c r="E16" i="75"/>
  <c r="F11" i="74"/>
  <c r="F12" i="74"/>
  <c r="E18" i="75"/>
  <c r="F13" i="74"/>
  <c r="F14" i="74"/>
  <c r="F15" i="74"/>
  <c r="F16" i="74"/>
  <c r="F17" i="74"/>
  <c r="E23" i="75"/>
  <c r="F18" i="74"/>
  <c r="F19" i="74"/>
  <c r="F20" i="74"/>
  <c r="E26" i="75"/>
  <c r="F21" i="74"/>
  <c r="F22" i="74"/>
  <c r="F23" i="74"/>
  <c r="F24" i="74"/>
  <c r="F25" i="74"/>
  <c r="F26" i="74"/>
  <c r="E32" i="75"/>
  <c r="F27" i="74"/>
  <c r="F28" i="74"/>
  <c r="F29" i="74"/>
  <c r="E35" i="75"/>
  <c r="F30" i="74"/>
  <c r="E36" i="75"/>
  <c r="F31" i="74"/>
  <c r="F32" i="74"/>
  <c r="E38" i="75"/>
  <c r="F33" i="74"/>
  <c r="F34" i="74"/>
  <c r="E40" i="75"/>
  <c r="F35" i="74"/>
  <c r="F36" i="74"/>
  <c r="E42" i="75"/>
  <c r="F37" i="74"/>
  <c r="E43" i="75"/>
  <c r="F38" i="74"/>
  <c r="E44" i="75"/>
  <c r="F39" i="74"/>
  <c r="F40" i="74"/>
  <c r="F41" i="74"/>
  <c r="F42" i="74"/>
  <c r="E48" i="75"/>
  <c r="F43" i="74"/>
  <c r="F44" i="74"/>
  <c r="F45" i="74"/>
  <c r="F46" i="74"/>
  <c r="E52" i="75"/>
  <c r="F47" i="74"/>
  <c r="F48" i="74"/>
  <c r="F49" i="74"/>
  <c r="E55" i="75"/>
  <c r="F50" i="74"/>
  <c r="E56" i="75"/>
  <c r="F51" i="74"/>
  <c r="F52" i="74"/>
  <c r="F53" i="74"/>
  <c r="E59" i="75"/>
  <c r="F54" i="74"/>
  <c r="E60" i="75"/>
  <c r="F55" i="74"/>
  <c r="F56" i="74"/>
  <c r="F57" i="74"/>
  <c r="E63" i="75"/>
  <c r="F58" i="74"/>
  <c r="E64" i="75"/>
  <c r="F59" i="74"/>
  <c r="F60" i="74"/>
  <c r="F61" i="74"/>
  <c r="F62" i="74"/>
  <c r="E68" i="75"/>
  <c r="F63" i="74"/>
  <c r="F64" i="74"/>
  <c r="F65" i="74"/>
  <c r="E71" i="75"/>
  <c r="F66" i="74"/>
  <c r="E72" i="75"/>
  <c r="F67" i="74"/>
  <c r="F68" i="74"/>
  <c r="F69" i="74"/>
  <c r="F70" i="74"/>
  <c r="E76" i="75"/>
  <c r="F71" i="74"/>
  <c r="F72" i="74"/>
  <c r="F73" i="74"/>
  <c r="E79" i="75"/>
  <c r="F74" i="74"/>
  <c r="E80" i="75"/>
  <c r="F75" i="74"/>
  <c r="F76" i="74"/>
  <c r="F77" i="74"/>
  <c r="F78" i="74"/>
  <c r="E84" i="75"/>
  <c r="F79" i="74"/>
  <c r="F80" i="74"/>
  <c r="F81" i="74"/>
  <c r="E87" i="75"/>
  <c r="F82" i="74"/>
  <c r="E88" i="75"/>
  <c r="F83" i="74"/>
  <c r="F84" i="74"/>
  <c r="F85" i="74"/>
  <c r="E91" i="75"/>
  <c r="F86" i="74"/>
  <c r="E92" i="75"/>
  <c r="F87" i="74"/>
  <c r="E93" i="75"/>
  <c r="F88" i="74"/>
  <c r="E94" i="75"/>
  <c r="F89" i="74"/>
  <c r="E95" i="75"/>
  <c r="F90" i="74"/>
  <c r="E96" i="75"/>
  <c r="F91" i="74"/>
  <c r="E97" i="75"/>
  <c r="F92" i="74"/>
  <c r="E98" i="75"/>
  <c r="F93" i="74"/>
  <c r="E99" i="75"/>
  <c r="F94" i="74"/>
  <c r="E100" i="75"/>
  <c r="F95" i="74"/>
  <c r="E101" i="75"/>
  <c r="F96" i="74"/>
  <c r="E102" i="75"/>
  <c r="F97" i="74"/>
  <c r="E103" i="75"/>
  <c r="F98" i="74"/>
  <c r="E104" i="75"/>
  <c r="F99" i="74"/>
  <c r="E105" i="75"/>
  <c r="F100" i="74"/>
  <c r="E106" i="75"/>
  <c r="F101" i="74"/>
  <c r="E107" i="75"/>
  <c r="F102" i="74"/>
  <c r="E108" i="75"/>
  <c r="F103" i="74"/>
  <c r="E109" i="75"/>
  <c r="F104" i="74"/>
  <c r="E110" i="75"/>
  <c r="F105" i="74"/>
  <c r="E111" i="75"/>
  <c r="F106" i="74"/>
  <c r="E112" i="75"/>
  <c r="F107" i="74"/>
  <c r="E113" i="75"/>
  <c r="F108" i="74"/>
  <c r="E114" i="75"/>
  <c r="F109" i="74"/>
  <c r="E115" i="75"/>
  <c r="F110" i="74"/>
  <c r="E116" i="75"/>
  <c r="F111" i="74"/>
  <c r="E117" i="75"/>
  <c r="F112" i="74"/>
  <c r="E118" i="75"/>
  <c r="F113" i="74"/>
  <c r="E119" i="75"/>
  <c r="F114" i="74"/>
  <c r="E120" i="75"/>
  <c r="F115" i="74"/>
  <c r="E121" i="75"/>
  <c r="F116" i="74"/>
  <c r="E122" i="75"/>
  <c r="F117" i="74"/>
  <c r="E123" i="75"/>
  <c r="F3" i="74"/>
  <c r="K2934" i="92"/>
  <c r="K2935" i="92"/>
  <c r="K2936" i="92"/>
  <c r="K2937" i="92"/>
  <c r="K341" i="92"/>
  <c r="K342" i="92"/>
  <c r="K343" i="92"/>
  <c r="K344" i="92"/>
  <c r="K345" i="92"/>
  <c r="K346" i="92"/>
  <c r="K347" i="92"/>
  <c r="K348" i="92"/>
  <c r="K349" i="92"/>
  <c r="K350" i="92"/>
  <c r="K351" i="92"/>
  <c r="K352" i="92"/>
  <c r="K353" i="92"/>
  <c r="K354" i="92"/>
  <c r="K355" i="92"/>
  <c r="K356" i="92"/>
  <c r="K357" i="92"/>
  <c r="K358" i="92"/>
  <c r="K359" i="92"/>
  <c r="K360" i="92"/>
  <c r="K361" i="92"/>
  <c r="K362" i="92"/>
  <c r="K363" i="92"/>
  <c r="K364" i="92"/>
  <c r="K365" i="92"/>
  <c r="K366" i="92"/>
  <c r="K367" i="92"/>
  <c r="K368" i="92"/>
  <c r="K369" i="92"/>
  <c r="K370" i="92"/>
  <c r="K581" i="92"/>
  <c r="K582" i="92"/>
  <c r="K583" i="92"/>
  <c r="K1277" i="92"/>
  <c r="K1278" i="92"/>
  <c r="K1279" i="92"/>
  <c r="K1280" i="92"/>
  <c r="K1281" i="92"/>
  <c r="K1282" i="92"/>
  <c r="K1283" i="92"/>
  <c r="K1284" i="92"/>
  <c r="K1285" i="92"/>
  <c r="K1286" i="92"/>
  <c r="K1287" i="92"/>
  <c r="K1288" i="92"/>
  <c r="K1289" i="92"/>
  <c r="K1290" i="92"/>
  <c r="K1291" i="92"/>
  <c r="K1292" i="92"/>
  <c r="K1293" i="92"/>
  <c r="K1294" i="92"/>
  <c r="K1295" i="92"/>
  <c r="K1296" i="92"/>
  <c r="K1297" i="92"/>
  <c r="K1298" i="92"/>
  <c r="K1299" i="92"/>
  <c r="K1300" i="92"/>
  <c r="K1301" i="92"/>
  <c r="K1302" i="92"/>
  <c r="K1303" i="92"/>
  <c r="K1304" i="92"/>
  <c r="K1305" i="92"/>
  <c r="K1306" i="92"/>
  <c r="K1337" i="92"/>
  <c r="K1338" i="92"/>
  <c r="K1339" i="92"/>
  <c r="K1340" i="92"/>
  <c r="K1341" i="92"/>
  <c r="K1342" i="92"/>
  <c r="K1343" i="92"/>
  <c r="K1344" i="92"/>
  <c r="K1345" i="92"/>
  <c r="K1346" i="92"/>
  <c r="K1347" i="92"/>
  <c r="K1348" i="92"/>
  <c r="K1349" i="92"/>
  <c r="K1350" i="92"/>
  <c r="K1351" i="92"/>
  <c r="K1352" i="92"/>
  <c r="K1353" i="92"/>
  <c r="K1354" i="92"/>
  <c r="K1355" i="92"/>
  <c r="K1356" i="92"/>
  <c r="K1357" i="92"/>
  <c r="K1358" i="92"/>
  <c r="K1359" i="92"/>
  <c r="K1360" i="92"/>
  <c r="K1361" i="92"/>
  <c r="K1362" i="92"/>
  <c r="K1363" i="92"/>
  <c r="K1364" i="92"/>
  <c r="K1365" i="92"/>
  <c r="K1366" i="92"/>
  <c r="K1427" i="92"/>
  <c r="K1428" i="92"/>
  <c r="K1429" i="92"/>
  <c r="K1430" i="92"/>
  <c r="K1431" i="92"/>
  <c r="K1432" i="92"/>
  <c r="K1433" i="92"/>
  <c r="K1434" i="92"/>
  <c r="K1435" i="92"/>
  <c r="K1436" i="92"/>
  <c r="K1437" i="92"/>
  <c r="K1438" i="92"/>
  <c r="K1439" i="92"/>
  <c r="K1440" i="92"/>
  <c r="K1441" i="92"/>
  <c r="K1442" i="92"/>
  <c r="K1443" i="92"/>
  <c r="K1444" i="92"/>
  <c r="K1445" i="92"/>
  <c r="K1446" i="92"/>
  <c r="K1447" i="92"/>
  <c r="K1448" i="92"/>
  <c r="K1449" i="92"/>
  <c r="K1450" i="92"/>
  <c r="K1451" i="92"/>
  <c r="K1452" i="92"/>
  <c r="K1453" i="92"/>
  <c r="K1454" i="92"/>
  <c r="K1455" i="92"/>
  <c r="K1456" i="92"/>
  <c r="K1457" i="92"/>
  <c r="K1458" i="92"/>
  <c r="K1459" i="92"/>
  <c r="K1460" i="92"/>
  <c r="K1461" i="92"/>
  <c r="K1462" i="92"/>
  <c r="K1463" i="92"/>
  <c r="K1464" i="92"/>
  <c r="K1465" i="92"/>
  <c r="K1466" i="92"/>
  <c r="K1467" i="92"/>
  <c r="K1468" i="92"/>
  <c r="K1469" i="92"/>
  <c r="K1470" i="92"/>
  <c r="K1471" i="92"/>
  <c r="K1472" i="92"/>
  <c r="K1473" i="92"/>
  <c r="K1474" i="92"/>
  <c r="K1475" i="92"/>
  <c r="K1476" i="92"/>
  <c r="K1477" i="92"/>
  <c r="K1478" i="92"/>
  <c r="K1479" i="92"/>
  <c r="K1480" i="92"/>
  <c r="K1481" i="92"/>
  <c r="K1482" i="92"/>
  <c r="K1483" i="92"/>
  <c r="K1484" i="92"/>
  <c r="K1485" i="92"/>
  <c r="K1486" i="92"/>
  <c r="K1487" i="92"/>
  <c r="K1488" i="92"/>
  <c r="K1489" i="92"/>
  <c r="K1490" i="92"/>
  <c r="K1491" i="92"/>
  <c r="K1492" i="92"/>
  <c r="K1493" i="92"/>
  <c r="K1494" i="92"/>
  <c r="K1495" i="92"/>
  <c r="K1496" i="92"/>
  <c r="K1497" i="92"/>
  <c r="K1498" i="92"/>
  <c r="K1499" i="92"/>
  <c r="K1500" i="92"/>
  <c r="K1501" i="92"/>
  <c r="K1502" i="92"/>
  <c r="K1503" i="92"/>
  <c r="K1504" i="92"/>
  <c r="K1505" i="92"/>
  <c r="K1506" i="92"/>
  <c r="K1507" i="92"/>
  <c r="K1508" i="92"/>
  <c r="K1509" i="92"/>
  <c r="K1510" i="92"/>
  <c r="K1511" i="92"/>
  <c r="K1512" i="92"/>
  <c r="K1513" i="92"/>
  <c r="K1514" i="92"/>
  <c r="K1515" i="92"/>
  <c r="K1516" i="92"/>
  <c r="K1517" i="92"/>
  <c r="K1518" i="92"/>
  <c r="K1519" i="92"/>
  <c r="K1520" i="92"/>
  <c r="K1521" i="92"/>
  <c r="K1522" i="92"/>
  <c r="K1523" i="92"/>
  <c r="K1524" i="92"/>
  <c r="K1525" i="92"/>
  <c r="K1526" i="92"/>
  <c r="K1527" i="92"/>
  <c r="K1528" i="92"/>
  <c r="K1529" i="92"/>
  <c r="K1530" i="92"/>
  <c r="K1531" i="92"/>
  <c r="K1532" i="92"/>
  <c r="K1533" i="92"/>
  <c r="K1534" i="92"/>
  <c r="K1535" i="92"/>
  <c r="K1536" i="92"/>
  <c r="K1537" i="92"/>
  <c r="K1538" i="92"/>
  <c r="K1539" i="92"/>
  <c r="K1540" i="92"/>
  <c r="K1541" i="92"/>
  <c r="K1542" i="92"/>
  <c r="K1543" i="92"/>
  <c r="K1544" i="92"/>
  <c r="K1545" i="92"/>
  <c r="K1546" i="92"/>
  <c r="K1637" i="92"/>
  <c r="K2938" i="92"/>
  <c r="K2939" i="92"/>
  <c r="K2940" i="92"/>
  <c r="K2941" i="92"/>
  <c r="K2942" i="92"/>
  <c r="K2943" i="92"/>
  <c r="K2944" i="92"/>
  <c r="K2945" i="92"/>
  <c r="K2946" i="92"/>
  <c r="K2947" i="92"/>
  <c r="K2948" i="92"/>
  <c r="K2949" i="92"/>
  <c r="K2950" i="92"/>
  <c r="K2951" i="92"/>
  <c r="K2952" i="92"/>
  <c r="K2953" i="92"/>
  <c r="K2954" i="92"/>
  <c r="K2955" i="92"/>
  <c r="K2956" i="92"/>
  <c r="K2957" i="92"/>
  <c r="K2958" i="92"/>
  <c r="K2959" i="92"/>
  <c r="K2960" i="92"/>
  <c r="K2961" i="92"/>
  <c r="K2962" i="92"/>
  <c r="K2963" i="92"/>
  <c r="K2964" i="92"/>
  <c r="K2965" i="92"/>
  <c r="K2966" i="92"/>
  <c r="K2967" i="92"/>
  <c r="K2968" i="92"/>
  <c r="K2969" i="92"/>
  <c r="K2970" i="92"/>
  <c r="K2971" i="92"/>
  <c r="K2972" i="92"/>
  <c r="K2973" i="92"/>
  <c r="K2974" i="92"/>
  <c r="K2975" i="92"/>
  <c r="K2976" i="92"/>
  <c r="K2977" i="92"/>
  <c r="K2978" i="92"/>
  <c r="K2979" i="92"/>
  <c r="K2980" i="92"/>
  <c r="K2981" i="92"/>
  <c r="K2982" i="92"/>
  <c r="K2983" i="92"/>
  <c r="K2984" i="92"/>
  <c r="K2985" i="92"/>
  <c r="K2986" i="92"/>
  <c r="K2987" i="92"/>
  <c r="K2988" i="92"/>
  <c r="K2989" i="92"/>
  <c r="K2990" i="92"/>
  <c r="K2991" i="92"/>
  <c r="K2992" i="92"/>
  <c r="K2993" i="92"/>
  <c r="K2994" i="92"/>
  <c r="K2995" i="92"/>
  <c r="K2996" i="92"/>
  <c r="K2997" i="92"/>
  <c r="K2998" i="92"/>
  <c r="K2999" i="92"/>
  <c r="K3000" i="92"/>
  <c r="K3001" i="92"/>
  <c r="K3002" i="92"/>
  <c r="K3003" i="92"/>
  <c r="K3004" i="92"/>
  <c r="K3005" i="92"/>
  <c r="K3006" i="92"/>
  <c r="K3007" i="92"/>
  <c r="K3008" i="92"/>
  <c r="K3009" i="92"/>
  <c r="K3010" i="92"/>
  <c r="K3011" i="92"/>
  <c r="K3012" i="92"/>
  <c r="K3013" i="92"/>
  <c r="K3014" i="92"/>
  <c r="K3015" i="92"/>
  <c r="K3016" i="92"/>
  <c r="K3017" i="92"/>
  <c r="K3018" i="92"/>
  <c r="K3019" i="92"/>
  <c r="K3020" i="92"/>
  <c r="K3021" i="92"/>
  <c r="K3022" i="92"/>
  <c r="K3023" i="92"/>
  <c r="K3024" i="92"/>
  <c r="K3025" i="92"/>
  <c r="K3026" i="92"/>
  <c r="K3027" i="92"/>
  <c r="K3028" i="92"/>
  <c r="K3029" i="92"/>
  <c r="K3030" i="92"/>
  <c r="K3031" i="92"/>
  <c r="K3032" i="92"/>
  <c r="K3033" i="92"/>
  <c r="K3034" i="92"/>
  <c r="K3035" i="92"/>
  <c r="K3036" i="92"/>
  <c r="K3037" i="92"/>
  <c r="K3038" i="92"/>
  <c r="K3039" i="92"/>
  <c r="K3040" i="92"/>
  <c r="K3041" i="92"/>
  <c r="K3042" i="92"/>
  <c r="K3043" i="92"/>
  <c r="K3044" i="92"/>
  <c r="K3045" i="92"/>
  <c r="K3046" i="92"/>
  <c r="K3047" i="92"/>
  <c r="K3048" i="92"/>
  <c r="K3049" i="92"/>
  <c r="K3050" i="92"/>
  <c r="K3051" i="92"/>
  <c r="K3052" i="92"/>
  <c r="K3053" i="92"/>
  <c r="C4" i="74"/>
  <c r="C3" i="74"/>
  <c r="C5" i="74"/>
  <c r="C6" i="74"/>
  <c r="B12" i="3"/>
  <c r="C8" i="74"/>
  <c r="C7" i="74"/>
  <c r="E8" i="97"/>
  <c r="D15" i="3"/>
  <c r="C9" i="74"/>
  <c r="B15" i="3"/>
  <c r="D16" i="3"/>
  <c r="C10" i="74"/>
  <c r="B16" i="3"/>
  <c r="C11" i="74"/>
  <c r="B17" i="3"/>
  <c r="C12" i="74"/>
  <c r="E13" i="97"/>
  <c r="C13" i="74"/>
  <c r="B19" i="3"/>
  <c r="C14" i="74"/>
  <c r="B20" i="3"/>
  <c r="C15" i="74"/>
  <c r="B21" i="3"/>
  <c r="C16" i="74"/>
  <c r="E17" i="97"/>
  <c r="C17" i="74"/>
  <c r="C18" i="74"/>
  <c r="B24" i="3"/>
  <c r="C19" i="74"/>
  <c r="C20" i="74"/>
  <c r="C21" i="74"/>
  <c r="C22" i="74"/>
  <c r="B28" i="3"/>
  <c r="C23" i="74"/>
  <c r="D30" i="3"/>
  <c r="C24" i="74"/>
  <c r="D32" i="3"/>
  <c r="C26" i="74"/>
  <c r="B32" i="3"/>
  <c r="C25" i="74"/>
  <c r="C27" i="74"/>
  <c r="D34" i="3"/>
  <c r="C28" i="74"/>
  <c r="C29" i="74"/>
  <c r="B35" i="3"/>
  <c r="C30" i="74"/>
  <c r="C31" i="74"/>
  <c r="B37" i="3"/>
  <c r="C32" i="74"/>
  <c r="B38" i="3"/>
  <c r="C33" i="74"/>
  <c r="C34" i="74"/>
  <c r="C35" i="74"/>
  <c r="C36" i="74"/>
  <c r="C37" i="74"/>
  <c r="C38" i="74"/>
  <c r="C39" i="74"/>
  <c r="C40" i="74"/>
  <c r="C41" i="74"/>
  <c r="C42" i="74"/>
  <c r="C43" i="74"/>
  <c r="C44" i="74"/>
  <c r="C45" i="74"/>
  <c r="C46" i="74"/>
  <c r="C47" i="74"/>
  <c r="D54" i="3"/>
  <c r="C48" i="74"/>
  <c r="C49" i="74"/>
  <c r="C50" i="74"/>
  <c r="C51" i="74"/>
  <c r="C52" i="74"/>
  <c r="D59" i="3"/>
  <c r="C53" i="74"/>
  <c r="C54" i="74"/>
  <c r="C55" i="74"/>
  <c r="C56" i="74"/>
  <c r="C57" i="74"/>
  <c r="D64" i="3"/>
  <c r="C58" i="74"/>
  <c r="C59" i="74"/>
  <c r="C60" i="74"/>
  <c r="C61" i="74"/>
  <c r="C62" i="74"/>
  <c r="C63" i="74"/>
  <c r="C64" i="74"/>
  <c r="C65" i="74"/>
  <c r="C66" i="74"/>
  <c r="C68" i="74"/>
  <c r="C67" i="74"/>
  <c r="C69" i="74"/>
  <c r="C70" i="74"/>
  <c r="C71" i="74"/>
  <c r="C72" i="74"/>
  <c r="C73" i="74"/>
  <c r="C74" i="74"/>
  <c r="C75" i="74"/>
  <c r="C76" i="74"/>
  <c r="C77" i="74"/>
  <c r="C78" i="74"/>
  <c r="C79" i="74"/>
  <c r="C80" i="74"/>
  <c r="D87" i="3"/>
  <c r="C81" i="74"/>
  <c r="C82" i="74"/>
  <c r="C83" i="74"/>
  <c r="C84" i="74"/>
  <c r="C85" i="74"/>
  <c r="C86" i="74"/>
  <c r="C87" i="74"/>
  <c r="C88" i="74"/>
  <c r="C89" i="74"/>
  <c r="C90" i="74"/>
  <c r="D97" i="3"/>
  <c r="C91" i="74"/>
  <c r="C92" i="74"/>
  <c r="C93" i="74"/>
  <c r="C94" i="74"/>
  <c r="C95" i="74"/>
  <c r="C96" i="74"/>
  <c r="C97" i="74"/>
  <c r="C98" i="74"/>
  <c r="C99" i="74"/>
  <c r="C100" i="74"/>
  <c r="C103" i="74"/>
  <c r="C101" i="74"/>
  <c r="B107" i="3"/>
  <c r="C102" i="74"/>
  <c r="B108" i="3"/>
  <c r="C105" i="74"/>
  <c r="C104" i="74"/>
  <c r="B110" i="3"/>
  <c r="C106" i="74"/>
  <c r="D113" i="3"/>
  <c r="C107" i="74"/>
  <c r="C109" i="74"/>
  <c r="C108" i="74"/>
  <c r="B114" i="3"/>
  <c r="D116" i="3"/>
  <c r="C110" i="74"/>
  <c r="C111" i="74"/>
  <c r="D118" i="3"/>
  <c r="C112" i="74"/>
  <c r="C113" i="74"/>
  <c r="C114" i="74"/>
  <c r="C115" i="74"/>
  <c r="C116" i="74"/>
  <c r="C117" i="74"/>
  <c r="M3" i="74"/>
  <c r="N3" i="74"/>
  <c r="O3" i="74"/>
  <c r="P3" i="74"/>
  <c r="V3" i="74"/>
  <c r="W3" i="74"/>
  <c r="X3" i="74"/>
  <c r="AB9" i="4"/>
  <c r="AC9" i="4"/>
  <c r="Y3" i="74"/>
  <c r="Z3" i="74"/>
  <c r="AE9" i="4"/>
  <c r="AA3" i="74"/>
  <c r="AB3" i="74"/>
  <c r="AG9" i="4"/>
  <c r="AC3" i="74"/>
  <c r="AD3" i="74"/>
  <c r="AJ9" i="4"/>
  <c r="AE3" i="74"/>
  <c r="AF3" i="74"/>
  <c r="AM9" i="4"/>
  <c r="AG3" i="74"/>
  <c r="AN9" i="4"/>
  <c r="M4" i="74"/>
  <c r="N4" i="74"/>
  <c r="O4" i="74"/>
  <c r="AE10" i="75"/>
  <c r="AF10" i="75"/>
  <c r="AG10" i="75"/>
  <c r="P4" i="74"/>
  <c r="V4" i="74"/>
  <c r="W4" i="74"/>
  <c r="X4" i="74"/>
  <c r="AB10" i="4"/>
  <c r="Y4" i="74"/>
  <c r="Z4" i="74"/>
  <c r="AE10" i="4"/>
  <c r="AA4" i="74"/>
  <c r="AB4" i="74"/>
  <c r="AG10" i="4"/>
  <c r="AC4" i="74"/>
  <c r="AD4" i="74"/>
  <c r="AJ10" i="4"/>
  <c r="AE4" i="74"/>
  <c r="AF4" i="74"/>
  <c r="AM10" i="4"/>
  <c r="AG4" i="74"/>
  <c r="M5" i="74"/>
  <c r="N5" i="74"/>
  <c r="O5" i="74"/>
  <c r="P5" i="74"/>
  <c r="V5" i="74"/>
  <c r="W5" i="74"/>
  <c r="X5" i="74"/>
  <c r="AB11" i="4"/>
  <c r="Y5" i="74"/>
  <c r="Z5" i="74"/>
  <c r="AE11" i="4"/>
  <c r="AA5" i="74"/>
  <c r="AB5" i="74"/>
  <c r="AG11" i="4"/>
  <c r="AC5" i="74"/>
  <c r="AD5" i="74"/>
  <c r="AJ11" i="4"/>
  <c r="AE5" i="74"/>
  <c r="AF5" i="74"/>
  <c r="AM11" i="4"/>
  <c r="AG5" i="74"/>
  <c r="M6" i="74"/>
  <c r="N6" i="74"/>
  <c r="O6" i="74"/>
  <c r="AE12" i="75"/>
  <c r="AF12" i="75"/>
  <c r="AG12" i="75"/>
  <c r="P6" i="74"/>
  <c r="V6" i="74"/>
  <c r="W6" i="74"/>
  <c r="X6" i="74"/>
  <c r="Y6" i="74"/>
  <c r="Z6" i="74"/>
  <c r="AE12" i="4"/>
  <c r="AA6" i="74"/>
  <c r="AB6" i="74"/>
  <c r="AC6" i="74"/>
  <c r="AD6" i="74"/>
  <c r="AJ12" i="4"/>
  <c r="AE6" i="74"/>
  <c r="AF6" i="74"/>
  <c r="AM12" i="4"/>
  <c r="AG6" i="74"/>
  <c r="M7" i="74"/>
  <c r="N7" i="74"/>
  <c r="O7" i="74"/>
  <c r="AE13" i="75"/>
  <c r="AF13" i="75"/>
  <c r="AG13" i="75"/>
  <c r="P7" i="74"/>
  <c r="R7" i="74"/>
  <c r="F13" i="3"/>
  <c r="S7" i="74"/>
  <c r="T7" i="74"/>
  <c r="H13" i="3"/>
  <c r="U7" i="74"/>
  <c r="V7" i="74"/>
  <c r="W7" i="74"/>
  <c r="Z13" i="4"/>
  <c r="X7" i="74"/>
  <c r="Y7" i="74"/>
  <c r="Z7" i="74"/>
  <c r="AA7" i="74"/>
  <c r="AB7" i="74"/>
  <c r="AG13" i="4"/>
  <c r="AC7" i="74"/>
  <c r="AD7" i="74"/>
  <c r="AE7" i="74"/>
  <c r="AF7" i="74"/>
  <c r="AG7" i="74"/>
  <c r="M8" i="74"/>
  <c r="N8" i="74"/>
  <c r="O8" i="74"/>
  <c r="P8" i="74"/>
  <c r="V8" i="74"/>
  <c r="W8" i="74"/>
  <c r="X8" i="74"/>
  <c r="Y8" i="74"/>
  <c r="AD14" i="4"/>
  <c r="Z8" i="74"/>
  <c r="AE14" i="4"/>
  <c r="AA8" i="74"/>
  <c r="AF14" i="4"/>
  <c r="AB8" i="74"/>
  <c r="AG14" i="4"/>
  <c r="AC8" i="74"/>
  <c r="AI14" i="4"/>
  <c r="AD8" i="74"/>
  <c r="AJ14" i="4"/>
  <c r="AE8" i="74"/>
  <c r="AL14" i="4"/>
  <c r="AF8" i="74"/>
  <c r="AM14" i="4"/>
  <c r="AG8" i="74"/>
  <c r="AN14" i="4"/>
  <c r="M9" i="74"/>
  <c r="N9" i="74"/>
  <c r="O9" i="74"/>
  <c r="P9" i="74"/>
  <c r="V9" i="74"/>
  <c r="W9" i="74"/>
  <c r="X9" i="74"/>
  <c r="Y9" i="74"/>
  <c r="AD15" i="4"/>
  <c r="Z9" i="74"/>
  <c r="AE15" i="4"/>
  <c r="AA9" i="74"/>
  <c r="AB9" i="74"/>
  <c r="AG15" i="4"/>
  <c r="AC9" i="74"/>
  <c r="AI15" i="4"/>
  <c r="AD9" i="74"/>
  <c r="AJ15" i="4"/>
  <c r="AE9" i="74"/>
  <c r="AL15" i="4"/>
  <c r="AF9" i="74"/>
  <c r="AM15" i="4"/>
  <c r="AG9" i="74"/>
  <c r="M10" i="74"/>
  <c r="N10" i="74"/>
  <c r="O10" i="74"/>
  <c r="P10" i="74"/>
  <c r="V10" i="74"/>
  <c r="W10" i="74"/>
  <c r="X10" i="74"/>
  <c r="Y10" i="74"/>
  <c r="AD16" i="4"/>
  <c r="Z10" i="74"/>
  <c r="AE16" i="4"/>
  <c r="AA10" i="74"/>
  <c r="AF16" i="4"/>
  <c r="AB10" i="74"/>
  <c r="AG16" i="4"/>
  <c r="AC10" i="74"/>
  <c r="AD10" i="74"/>
  <c r="AJ16" i="4"/>
  <c r="AE10" i="74"/>
  <c r="AL16" i="4"/>
  <c r="AF10" i="74"/>
  <c r="AM16" i="4"/>
  <c r="AG10" i="74"/>
  <c r="M11" i="74"/>
  <c r="N11" i="74"/>
  <c r="O11" i="74"/>
  <c r="P11" i="74"/>
  <c r="V11" i="74"/>
  <c r="W11" i="74"/>
  <c r="Z17" i="4"/>
  <c r="X11" i="74"/>
  <c r="AB17" i="4"/>
  <c r="Y11" i="74"/>
  <c r="Z11" i="74"/>
  <c r="AE17" i="4"/>
  <c r="AA11" i="74"/>
  <c r="AB11" i="74"/>
  <c r="AG17" i="4"/>
  <c r="AC11" i="74"/>
  <c r="AI17" i="4"/>
  <c r="AD11" i="74"/>
  <c r="AJ17" i="4"/>
  <c r="AE11" i="74"/>
  <c r="AL17" i="4"/>
  <c r="AF11" i="74"/>
  <c r="AM17" i="4"/>
  <c r="AG11" i="74"/>
  <c r="AN17" i="4"/>
  <c r="M12" i="74"/>
  <c r="N12" i="74"/>
  <c r="O12" i="74"/>
  <c r="P12" i="74"/>
  <c r="V12" i="74"/>
  <c r="W12" i="74"/>
  <c r="X12" i="74"/>
  <c r="Y12" i="74"/>
  <c r="Z12" i="74"/>
  <c r="AE18" i="4"/>
  <c r="AA12" i="74"/>
  <c r="AF18" i="4"/>
  <c r="AB12" i="74"/>
  <c r="AG18" i="4"/>
  <c r="AC12" i="74"/>
  <c r="AI18" i="4"/>
  <c r="AD12" i="74"/>
  <c r="AJ18" i="4"/>
  <c r="AE12" i="74"/>
  <c r="AL18" i="4"/>
  <c r="AF12" i="74"/>
  <c r="AM18" i="4"/>
  <c r="AG12" i="74"/>
  <c r="AN18" i="4"/>
  <c r="M13" i="74"/>
  <c r="N13" i="74"/>
  <c r="O13" i="74"/>
  <c r="P13" i="74"/>
  <c r="V13" i="74"/>
  <c r="W13" i="74"/>
  <c r="Z19" i="4"/>
  <c r="X13" i="74"/>
  <c r="AB19" i="4"/>
  <c r="AC19" i="4"/>
  <c r="Y13" i="74"/>
  <c r="Z13" i="74"/>
  <c r="AA13" i="74"/>
  <c r="AF19" i="4"/>
  <c r="AB13" i="74"/>
  <c r="AG19" i="4"/>
  <c r="AC13" i="74"/>
  <c r="AI19" i="4"/>
  <c r="AD13" i="74"/>
  <c r="AJ19" i="4"/>
  <c r="AE13" i="74"/>
  <c r="AL19" i="4"/>
  <c r="AF13" i="74"/>
  <c r="AM19" i="4"/>
  <c r="AG13" i="74"/>
  <c r="AN19" i="4"/>
  <c r="M14" i="74"/>
  <c r="N14" i="74"/>
  <c r="O14" i="74"/>
  <c r="AB20" i="75"/>
  <c r="AC20" i="75"/>
  <c r="AD20" i="75"/>
  <c r="P14" i="74"/>
  <c r="V14" i="74"/>
  <c r="W14" i="74"/>
  <c r="X14" i="74"/>
  <c r="AB20" i="4"/>
  <c r="AC20" i="4"/>
  <c r="Y14" i="74"/>
  <c r="AD20" i="4"/>
  <c r="Z14" i="74"/>
  <c r="AE20" i="4"/>
  <c r="AA14" i="74"/>
  <c r="AF20" i="4"/>
  <c r="AB14" i="74"/>
  <c r="AG20" i="4"/>
  <c r="AC14" i="74"/>
  <c r="AD14" i="74"/>
  <c r="AJ20" i="4"/>
  <c r="AE14" i="74"/>
  <c r="AL20" i="4"/>
  <c r="AF14" i="74"/>
  <c r="AM20" i="4"/>
  <c r="AG14" i="74"/>
  <c r="AN20" i="4"/>
  <c r="M15" i="74"/>
  <c r="N15" i="74"/>
  <c r="O15" i="74"/>
  <c r="P15" i="74"/>
  <c r="V15" i="74"/>
  <c r="W15" i="74"/>
  <c r="X15" i="74"/>
  <c r="Y15" i="74"/>
  <c r="AD21" i="4"/>
  <c r="Z15" i="74"/>
  <c r="AE21" i="4"/>
  <c r="AA15" i="74"/>
  <c r="AB15" i="74"/>
  <c r="AG21" i="4"/>
  <c r="AC15" i="74"/>
  <c r="AD15" i="74"/>
  <c r="AJ21" i="4"/>
  <c r="AE15" i="74"/>
  <c r="AL21" i="4"/>
  <c r="AF15" i="74"/>
  <c r="AM21" i="4"/>
  <c r="AG15" i="74"/>
  <c r="AN21" i="4"/>
  <c r="M16" i="74"/>
  <c r="N16" i="74"/>
  <c r="O16" i="74"/>
  <c r="AE22" i="75"/>
  <c r="AF22" i="75"/>
  <c r="AG22" i="75"/>
  <c r="P16" i="74"/>
  <c r="V16" i="74"/>
  <c r="W16" i="74"/>
  <c r="Z22" i="4"/>
  <c r="X16" i="74"/>
  <c r="AB22" i="4"/>
  <c r="Y16" i="74"/>
  <c r="AD22" i="4"/>
  <c r="Z16" i="74"/>
  <c r="AE22" i="4"/>
  <c r="AA16" i="74"/>
  <c r="AF22" i="4"/>
  <c r="AB16" i="74"/>
  <c r="AG22" i="4"/>
  <c r="AC16" i="74"/>
  <c r="AI22" i="4"/>
  <c r="AD16" i="74"/>
  <c r="AJ22" i="4"/>
  <c r="AE16" i="74"/>
  <c r="AL22" i="4"/>
  <c r="AF16" i="74"/>
  <c r="AM22" i="4"/>
  <c r="AG16" i="74"/>
  <c r="AN22" i="4"/>
  <c r="M17" i="74"/>
  <c r="N17" i="74"/>
  <c r="O17" i="74"/>
  <c r="P17" i="74"/>
  <c r="V17" i="74"/>
  <c r="W17" i="74"/>
  <c r="X17" i="74"/>
  <c r="Y17" i="74"/>
  <c r="AD23" i="4"/>
  <c r="Z17" i="74"/>
  <c r="AE23" i="4"/>
  <c r="AA17" i="74"/>
  <c r="AF23" i="4"/>
  <c r="AB17" i="74"/>
  <c r="AG23" i="4"/>
  <c r="AC17" i="74"/>
  <c r="AD17" i="74"/>
  <c r="AJ23" i="4"/>
  <c r="AE17" i="74"/>
  <c r="AL23" i="4"/>
  <c r="AF17" i="74"/>
  <c r="AM23" i="4"/>
  <c r="AG17" i="74"/>
  <c r="AN23" i="4"/>
  <c r="M18" i="74"/>
  <c r="N18" i="74"/>
  <c r="O18" i="74"/>
  <c r="AE24" i="75"/>
  <c r="AF24" i="75"/>
  <c r="AG24" i="75"/>
  <c r="P18" i="74"/>
  <c r="V18" i="74"/>
  <c r="W18" i="74"/>
  <c r="X18" i="74"/>
  <c r="AB24" i="4"/>
  <c r="AC24" i="4"/>
  <c r="Y18" i="74"/>
  <c r="AD24" i="4"/>
  <c r="Z18" i="74"/>
  <c r="AE24" i="4"/>
  <c r="AA18" i="74"/>
  <c r="AF24" i="4"/>
  <c r="AB18" i="74"/>
  <c r="AG24" i="4"/>
  <c r="AC18" i="74"/>
  <c r="AD18" i="74"/>
  <c r="AJ24" i="4"/>
  <c r="AE18" i="74"/>
  <c r="AL24" i="4"/>
  <c r="AF18" i="74"/>
  <c r="AM24" i="4"/>
  <c r="AG18" i="74"/>
  <c r="AN24" i="4"/>
  <c r="M19" i="74"/>
  <c r="N19" i="74"/>
  <c r="O19" i="74"/>
  <c r="AE25" i="75"/>
  <c r="AF25" i="75"/>
  <c r="AG25" i="75"/>
  <c r="P19" i="74"/>
  <c r="V19" i="74"/>
  <c r="W19" i="74"/>
  <c r="Z25" i="4"/>
  <c r="X19" i="74"/>
  <c r="AB25" i="4"/>
  <c r="Y19" i="74"/>
  <c r="AD25" i="4"/>
  <c r="Z19" i="74"/>
  <c r="AE25" i="4"/>
  <c r="AA19" i="74"/>
  <c r="AF25" i="4"/>
  <c r="AB19" i="74"/>
  <c r="AG25" i="4"/>
  <c r="AC19" i="74"/>
  <c r="AD19" i="74"/>
  <c r="AJ25" i="4"/>
  <c r="AE19" i="74"/>
  <c r="AL25" i="4"/>
  <c r="AF19" i="74"/>
  <c r="AM25" i="4"/>
  <c r="AG19" i="74"/>
  <c r="AN25" i="4"/>
  <c r="M20" i="74"/>
  <c r="N20" i="74"/>
  <c r="O20" i="74"/>
  <c r="P20" i="74"/>
  <c r="V20" i="74"/>
  <c r="W20" i="74"/>
  <c r="X20" i="74"/>
  <c r="Y20" i="74"/>
  <c r="Z20" i="74"/>
  <c r="AA20" i="74"/>
  <c r="AB20" i="74"/>
  <c r="AG26" i="4"/>
  <c r="AC20" i="74"/>
  <c r="AI26" i="4"/>
  <c r="AD20" i="74"/>
  <c r="AJ26" i="4"/>
  <c r="AE20" i="74"/>
  <c r="AL26" i="4"/>
  <c r="AF20" i="74"/>
  <c r="AM26" i="4"/>
  <c r="AG20" i="74"/>
  <c r="AN26" i="4"/>
  <c r="M21" i="74"/>
  <c r="N21" i="74"/>
  <c r="O21" i="74"/>
  <c r="P21" i="74"/>
  <c r="V21" i="74"/>
  <c r="W21" i="74"/>
  <c r="X21" i="74"/>
  <c r="AB27" i="4"/>
  <c r="Y21" i="74"/>
  <c r="AD27" i="4"/>
  <c r="Z21" i="74"/>
  <c r="AE27" i="4"/>
  <c r="AA21" i="74"/>
  <c r="AF27" i="4"/>
  <c r="AB21" i="74"/>
  <c r="AG27" i="4"/>
  <c r="AC21" i="74"/>
  <c r="AD21" i="74"/>
  <c r="AJ27" i="4"/>
  <c r="AE21" i="74"/>
  <c r="AL27" i="4"/>
  <c r="AF21" i="74"/>
  <c r="AM27" i="4"/>
  <c r="AG21" i="74"/>
  <c r="AN27" i="4"/>
  <c r="M22" i="74"/>
  <c r="N22" i="74"/>
  <c r="O22" i="74"/>
  <c r="P22" i="74"/>
  <c r="V22" i="74"/>
  <c r="W22" i="74"/>
  <c r="X22" i="74"/>
  <c r="Y22" i="74"/>
  <c r="AD28" i="4"/>
  <c r="Z22" i="74"/>
  <c r="AE28" i="4"/>
  <c r="AA22" i="74"/>
  <c r="AF28" i="4"/>
  <c r="AB22" i="74"/>
  <c r="AG28" i="4"/>
  <c r="AC22" i="74"/>
  <c r="AD22" i="74"/>
  <c r="AJ28" i="4"/>
  <c r="AE22" i="74"/>
  <c r="AL28" i="4"/>
  <c r="AF22" i="74"/>
  <c r="AM28" i="4"/>
  <c r="AG22" i="74"/>
  <c r="AN28" i="4"/>
  <c r="M23" i="74"/>
  <c r="N23" i="74"/>
  <c r="O23" i="74"/>
  <c r="AB29" i="75"/>
  <c r="AC29" i="75"/>
  <c r="AD29" i="75"/>
  <c r="P23" i="74"/>
  <c r="V23" i="74"/>
  <c r="W23" i="74"/>
  <c r="Z29" i="4"/>
  <c r="X23" i="74"/>
  <c r="AB29" i="4"/>
  <c r="Y23" i="74"/>
  <c r="AD29" i="4"/>
  <c r="Z23" i="74"/>
  <c r="AE29" i="4"/>
  <c r="AA23" i="74"/>
  <c r="AB23" i="74"/>
  <c r="AG29" i="4"/>
  <c r="AC23" i="74"/>
  <c r="AI29" i="4"/>
  <c r="AD23" i="74"/>
  <c r="AJ29" i="4"/>
  <c r="AE23" i="74"/>
  <c r="AL29" i="4"/>
  <c r="AF23" i="74"/>
  <c r="AM29" i="4"/>
  <c r="AG23" i="74"/>
  <c r="AN29" i="4"/>
  <c r="M24" i="74"/>
  <c r="N24" i="74"/>
  <c r="O24" i="74"/>
  <c r="P24" i="74"/>
  <c r="V24" i="74"/>
  <c r="W24" i="74"/>
  <c r="X24" i="74"/>
  <c r="Y24" i="74"/>
  <c r="AD30" i="4"/>
  <c r="Z24" i="74"/>
  <c r="AE30" i="4"/>
  <c r="AA24" i="74"/>
  <c r="AF30" i="4"/>
  <c r="AB24" i="74"/>
  <c r="AG30" i="4"/>
  <c r="AC24" i="74"/>
  <c r="AI30" i="4"/>
  <c r="AD24" i="74"/>
  <c r="AE24" i="74"/>
  <c r="AL30" i="4"/>
  <c r="AF24" i="74"/>
  <c r="AM30" i="4"/>
  <c r="AG24" i="74"/>
  <c r="AN30" i="4"/>
  <c r="M25" i="74"/>
  <c r="N25" i="74"/>
  <c r="O25" i="74"/>
  <c r="AE31" i="75"/>
  <c r="AF31" i="75"/>
  <c r="AG31" i="75"/>
  <c r="P25" i="74"/>
  <c r="R25" i="74"/>
  <c r="F31" i="3"/>
  <c r="S25" i="74"/>
  <c r="T25" i="74"/>
  <c r="H31" i="3"/>
  <c r="U25" i="74"/>
  <c r="V25" i="74"/>
  <c r="W25" i="74"/>
  <c r="X25" i="74"/>
  <c r="AB31" i="4"/>
  <c r="AC31" i="4"/>
  <c r="Y25" i="74"/>
  <c r="Z25" i="74"/>
  <c r="AA25" i="74"/>
  <c r="AB25" i="74"/>
  <c r="AG31" i="4"/>
  <c r="AC25" i="74"/>
  <c r="AD25" i="74"/>
  <c r="AE25" i="74"/>
  <c r="AF25" i="74"/>
  <c r="AM31" i="4"/>
  <c r="AG25" i="74"/>
  <c r="M26" i="74"/>
  <c r="N26" i="74"/>
  <c r="O26" i="74"/>
  <c r="P26" i="74"/>
  <c r="V26" i="74"/>
  <c r="W26" i="74"/>
  <c r="X26" i="74"/>
  <c r="Y26" i="74"/>
  <c r="Z26" i="74"/>
  <c r="AE32" i="4"/>
  <c r="AA26" i="74"/>
  <c r="AF32" i="4"/>
  <c r="AB26" i="74"/>
  <c r="AG32" i="4"/>
  <c r="AC26" i="74"/>
  <c r="AI32" i="4"/>
  <c r="AD26" i="74"/>
  <c r="AJ32" i="4"/>
  <c r="AE26" i="74"/>
  <c r="AL32" i="4"/>
  <c r="AF26" i="74"/>
  <c r="AM32" i="4"/>
  <c r="AG26" i="74"/>
  <c r="AN32" i="4"/>
  <c r="M27" i="74"/>
  <c r="N27" i="74"/>
  <c r="O27" i="74"/>
  <c r="AE33" i="75"/>
  <c r="AF33" i="75"/>
  <c r="AG33" i="75"/>
  <c r="P27" i="74"/>
  <c r="V27" i="74"/>
  <c r="W27" i="74"/>
  <c r="Z33" i="4"/>
  <c r="X27" i="74"/>
  <c r="Y27" i="74"/>
  <c r="AD33" i="4"/>
  <c r="Z27" i="74"/>
  <c r="AE33" i="4"/>
  <c r="AA27" i="74"/>
  <c r="AF33" i="4"/>
  <c r="AB27" i="74"/>
  <c r="AG33" i="4"/>
  <c r="AC27" i="74"/>
  <c r="AD27" i="74"/>
  <c r="AJ33" i="4"/>
  <c r="AE27" i="74"/>
  <c r="AF27" i="74"/>
  <c r="AM33" i="4"/>
  <c r="AG27" i="74"/>
  <c r="AN33" i="4"/>
  <c r="M28" i="74"/>
  <c r="N28" i="74"/>
  <c r="O28" i="74"/>
  <c r="AB34" i="75"/>
  <c r="AC34" i="75"/>
  <c r="AD34" i="75"/>
  <c r="P28" i="74"/>
  <c r="V28" i="74"/>
  <c r="W28" i="74"/>
  <c r="X28" i="74"/>
  <c r="Y28" i="74"/>
  <c r="AD34" i="4"/>
  <c r="Z28" i="74"/>
  <c r="AE34" i="4"/>
  <c r="AA28" i="74"/>
  <c r="AF34" i="4"/>
  <c r="AB28" i="74"/>
  <c r="AG34" i="4"/>
  <c r="AC28" i="74"/>
  <c r="AD28" i="74"/>
  <c r="AJ34" i="4"/>
  <c r="AE28" i="74"/>
  <c r="AL34" i="4"/>
  <c r="AF28" i="74"/>
  <c r="AM34" i="4"/>
  <c r="AG28" i="74"/>
  <c r="AN34" i="4"/>
  <c r="M29" i="74"/>
  <c r="N29" i="74"/>
  <c r="O29" i="74"/>
  <c r="P29" i="74"/>
  <c r="V29" i="74"/>
  <c r="W29" i="74"/>
  <c r="X29" i="74"/>
  <c r="AB35" i="4"/>
  <c r="Y29" i="74"/>
  <c r="AD35" i="4"/>
  <c r="Z29" i="74"/>
  <c r="AE35" i="4"/>
  <c r="AA29" i="74"/>
  <c r="AF35" i="4"/>
  <c r="AB29" i="74"/>
  <c r="AG35" i="4"/>
  <c r="AC29" i="74"/>
  <c r="AD29" i="74"/>
  <c r="AE29" i="74"/>
  <c r="AF29" i="74"/>
  <c r="AM35" i="4"/>
  <c r="AG29" i="74"/>
  <c r="AN35" i="4"/>
  <c r="M30" i="74"/>
  <c r="N30" i="74"/>
  <c r="O30" i="74"/>
  <c r="P30" i="74"/>
  <c r="V30" i="74"/>
  <c r="W30" i="74"/>
  <c r="X30" i="74"/>
  <c r="Y30" i="74"/>
  <c r="AD36" i="4"/>
  <c r="Z30" i="74"/>
  <c r="AE36" i="4"/>
  <c r="AA30" i="74"/>
  <c r="AB30" i="74"/>
  <c r="AG36" i="4"/>
  <c r="AC30" i="74"/>
  <c r="AD30" i="74"/>
  <c r="AJ36" i="4"/>
  <c r="AE30" i="74"/>
  <c r="AL36" i="4"/>
  <c r="AF30" i="74"/>
  <c r="AM36" i="4"/>
  <c r="AG30" i="74"/>
  <c r="AN36" i="4"/>
  <c r="M31" i="74"/>
  <c r="N31" i="74"/>
  <c r="O31" i="74"/>
  <c r="AB37" i="75"/>
  <c r="AC37" i="75"/>
  <c r="AD37" i="75"/>
  <c r="P31" i="74"/>
  <c r="V31" i="74"/>
  <c r="W31" i="74"/>
  <c r="X31" i="74"/>
  <c r="Y31" i="74"/>
  <c r="Z31" i="74"/>
  <c r="AE37" i="4"/>
  <c r="AA31" i="74"/>
  <c r="AF37" i="4"/>
  <c r="AB31" i="74"/>
  <c r="AG37" i="4"/>
  <c r="AC31" i="74"/>
  <c r="AI37" i="4"/>
  <c r="AD31" i="74"/>
  <c r="AJ37" i="4"/>
  <c r="AE31" i="74"/>
  <c r="AL37" i="4"/>
  <c r="AF31" i="74"/>
  <c r="AM37" i="4"/>
  <c r="AG31" i="74"/>
  <c r="AN37" i="4"/>
  <c r="M32" i="74"/>
  <c r="N32" i="74"/>
  <c r="O32" i="74"/>
  <c r="P32" i="74"/>
  <c r="V32" i="74"/>
  <c r="W32" i="74"/>
  <c r="X32" i="74"/>
  <c r="Y32" i="74"/>
  <c r="AD38" i="4"/>
  <c r="Z32" i="74"/>
  <c r="AE38" i="4"/>
  <c r="AA32" i="74"/>
  <c r="AF38" i="4"/>
  <c r="AB32" i="74"/>
  <c r="AG38" i="4"/>
  <c r="AC32" i="74"/>
  <c r="AI38" i="4"/>
  <c r="AD32" i="74"/>
  <c r="AJ38" i="4"/>
  <c r="AE32" i="74"/>
  <c r="AL38" i="4"/>
  <c r="AF32" i="74"/>
  <c r="AM38" i="4"/>
  <c r="AG32" i="74"/>
  <c r="AN38" i="4"/>
  <c r="AO38" i="4"/>
  <c r="M33" i="74"/>
  <c r="N33" i="74"/>
  <c r="O33" i="74"/>
  <c r="P33" i="74"/>
  <c r="V33" i="74"/>
  <c r="W33" i="74"/>
  <c r="Z39" i="4"/>
  <c r="X33" i="74"/>
  <c r="AB39" i="4"/>
  <c r="Y33" i="74"/>
  <c r="AD39" i="4"/>
  <c r="Z33" i="74"/>
  <c r="AA33" i="74"/>
  <c r="AB33" i="74"/>
  <c r="AG39" i="4"/>
  <c r="AC33" i="74"/>
  <c r="AI39" i="4"/>
  <c r="AD33" i="74"/>
  <c r="AJ39" i="4"/>
  <c r="AE33" i="74"/>
  <c r="AL39" i="4"/>
  <c r="AF33" i="74"/>
  <c r="AM39" i="4"/>
  <c r="AG33" i="74"/>
  <c r="AN39" i="4"/>
  <c r="M34" i="74"/>
  <c r="N34" i="74"/>
  <c r="O34" i="74"/>
  <c r="AB40" i="75"/>
  <c r="AC40" i="75"/>
  <c r="AD40" i="75"/>
  <c r="P34" i="74"/>
  <c r="V34" i="74"/>
  <c r="W34" i="74"/>
  <c r="X34" i="74"/>
  <c r="Y34" i="74"/>
  <c r="AD40" i="4"/>
  <c r="Z34" i="74"/>
  <c r="AE40" i="4"/>
  <c r="AA34" i="74"/>
  <c r="AF40" i="4"/>
  <c r="AB34" i="74"/>
  <c r="AG40" i="4"/>
  <c r="AC34" i="74"/>
  <c r="AI40" i="4"/>
  <c r="AD34" i="74"/>
  <c r="AJ40" i="4"/>
  <c r="AE34" i="74"/>
  <c r="AL40" i="4"/>
  <c r="AF34" i="74"/>
  <c r="AM40" i="4"/>
  <c r="AG34" i="74"/>
  <c r="AN40" i="4"/>
  <c r="M35" i="74"/>
  <c r="N35" i="74"/>
  <c r="O35" i="74"/>
  <c r="AB41" i="75"/>
  <c r="AC41" i="75"/>
  <c r="AD41" i="75"/>
  <c r="P35" i="74"/>
  <c r="V35" i="74"/>
  <c r="W35" i="74"/>
  <c r="X35" i="74"/>
  <c r="Y35" i="74"/>
  <c r="AD41" i="4"/>
  <c r="Z35" i="74"/>
  <c r="AE41" i="4"/>
  <c r="AA35" i="74"/>
  <c r="AF41" i="4"/>
  <c r="AB35" i="74"/>
  <c r="AG41" i="4"/>
  <c r="AC35" i="74"/>
  <c r="AD35" i="74"/>
  <c r="AJ41" i="4"/>
  <c r="AE35" i="74"/>
  <c r="AL41" i="4"/>
  <c r="AF35" i="74"/>
  <c r="AM41" i="4"/>
  <c r="AG35" i="74"/>
  <c r="AN41" i="4"/>
  <c r="M36" i="74"/>
  <c r="N36" i="74"/>
  <c r="O36" i="74"/>
  <c r="P36" i="74"/>
  <c r="V36" i="74"/>
  <c r="W36" i="74"/>
  <c r="X36" i="74"/>
  <c r="AB42" i="4"/>
  <c r="Y36" i="74"/>
  <c r="AD42" i="4"/>
  <c r="Z36" i="74"/>
  <c r="AE42" i="4"/>
  <c r="AA36" i="74"/>
  <c r="AF42" i="4"/>
  <c r="AB36" i="74"/>
  <c r="AG42" i="4"/>
  <c r="AC36" i="74"/>
  <c r="AI42" i="4"/>
  <c r="AD36" i="74"/>
  <c r="AJ42" i="4"/>
  <c r="AE36" i="74"/>
  <c r="AL42" i="4"/>
  <c r="AF36" i="74"/>
  <c r="AM42" i="4"/>
  <c r="AG36" i="74"/>
  <c r="M37" i="74"/>
  <c r="N37" i="74"/>
  <c r="O37" i="74"/>
  <c r="AB43" i="75"/>
  <c r="AC43" i="75"/>
  <c r="AD43" i="75"/>
  <c r="P37" i="74"/>
  <c r="V37" i="74"/>
  <c r="W37" i="74"/>
  <c r="Z43" i="4"/>
  <c r="X37" i="74"/>
  <c r="AB43" i="4"/>
  <c r="AC43" i="4"/>
  <c r="Y37" i="74"/>
  <c r="AD43" i="4"/>
  <c r="Z37" i="74"/>
  <c r="AE43" i="4"/>
  <c r="AA37" i="74"/>
  <c r="AF43" i="4"/>
  <c r="AB37" i="74"/>
  <c r="AG43" i="4"/>
  <c r="AC37" i="74"/>
  <c r="AD37" i="74"/>
  <c r="AJ43" i="4"/>
  <c r="AE37" i="74"/>
  <c r="AL43" i="4"/>
  <c r="AF37" i="74"/>
  <c r="AM43" i="4"/>
  <c r="AG37" i="74"/>
  <c r="M38" i="74"/>
  <c r="N38" i="74"/>
  <c r="O38" i="74"/>
  <c r="P38" i="74"/>
  <c r="V38" i="74"/>
  <c r="W38" i="74"/>
  <c r="X38" i="74"/>
  <c r="Y38" i="74"/>
  <c r="AD44" i="4"/>
  <c r="AP44" i="4"/>
  <c r="Z38" i="74"/>
  <c r="AA38" i="74"/>
  <c r="AB38" i="74"/>
  <c r="AC38" i="74"/>
  <c r="AD38" i="74"/>
  <c r="AE38" i="74"/>
  <c r="AF38" i="74"/>
  <c r="AM44" i="4"/>
  <c r="AG38" i="74"/>
  <c r="M39" i="74"/>
  <c r="N39" i="74"/>
  <c r="O39" i="74"/>
  <c r="P39" i="74"/>
  <c r="V39" i="74"/>
  <c r="W39" i="74"/>
  <c r="X39" i="74"/>
  <c r="AB45" i="4"/>
  <c r="AC45" i="4"/>
  <c r="Y39" i="74"/>
  <c r="AD45" i="4"/>
  <c r="Z39" i="74"/>
  <c r="AE45" i="4"/>
  <c r="AA39" i="74"/>
  <c r="AB39" i="74"/>
  <c r="AG45" i="4"/>
  <c r="AC39" i="74"/>
  <c r="AI45" i="4"/>
  <c r="AD39" i="74"/>
  <c r="AJ45" i="4"/>
  <c r="AE39" i="74"/>
  <c r="AL45" i="4"/>
  <c r="AF39" i="74"/>
  <c r="AM45" i="4"/>
  <c r="AG39" i="74"/>
  <c r="M40" i="74"/>
  <c r="N40" i="74"/>
  <c r="O40" i="74"/>
  <c r="AE46" i="75"/>
  <c r="AF46" i="75"/>
  <c r="AG46" i="75"/>
  <c r="P40" i="74"/>
  <c r="V40" i="74"/>
  <c r="W40" i="74"/>
  <c r="X40" i="74"/>
  <c r="Y40" i="74"/>
  <c r="AD46" i="4"/>
  <c r="Z40" i="74"/>
  <c r="AE46" i="4"/>
  <c r="AA40" i="74"/>
  <c r="AF46" i="4"/>
  <c r="AB40" i="74"/>
  <c r="AG46" i="4"/>
  <c r="AC40" i="74"/>
  <c r="AD40" i="74"/>
  <c r="AJ46" i="4"/>
  <c r="AE40" i="74"/>
  <c r="AL46" i="4"/>
  <c r="AF40" i="74"/>
  <c r="AM46" i="4"/>
  <c r="AG40" i="74"/>
  <c r="AN46" i="4"/>
  <c r="M41" i="74"/>
  <c r="N41" i="74"/>
  <c r="O41" i="74"/>
  <c r="AB47" i="75"/>
  <c r="AC47" i="75"/>
  <c r="AD47" i="75"/>
  <c r="P41" i="74"/>
  <c r="V41" i="74"/>
  <c r="W41" i="74"/>
  <c r="Z47" i="4"/>
  <c r="X41" i="74"/>
  <c r="AB47" i="4"/>
  <c r="Y41" i="74"/>
  <c r="AD47" i="4"/>
  <c r="Z41" i="74"/>
  <c r="AE47" i="4"/>
  <c r="AA41" i="74"/>
  <c r="AF47" i="4"/>
  <c r="AB41" i="74"/>
  <c r="AG47" i="4"/>
  <c r="AC41" i="74"/>
  <c r="AI47" i="4"/>
  <c r="AD41" i="74"/>
  <c r="AJ47" i="4"/>
  <c r="AE41" i="74"/>
  <c r="AF41" i="74"/>
  <c r="AM47" i="4"/>
  <c r="AG41" i="74"/>
  <c r="AN47" i="4"/>
  <c r="M42" i="74"/>
  <c r="N42" i="74"/>
  <c r="O42" i="74"/>
  <c r="AB48" i="75"/>
  <c r="AC48" i="75"/>
  <c r="AD48" i="75"/>
  <c r="P42" i="74"/>
  <c r="V42" i="74"/>
  <c r="W42" i="74"/>
  <c r="X42" i="74"/>
  <c r="Y42" i="74"/>
  <c r="AD48" i="4"/>
  <c r="Z42" i="74"/>
  <c r="AE48" i="4"/>
  <c r="AA42" i="74"/>
  <c r="AB42" i="74"/>
  <c r="AG48" i="4"/>
  <c r="AC42" i="74"/>
  <c r="AI48" i="4"/>
  <c r="AD42" i="74"/>
  <c r="AJ48" i="4"/>
  <c r="AE42" i="74"/>
  <c r="AF42" i="74"/>
  <c r="AM48" i="4"/>
  <c r="AG42" i="74"/>
  <c r="AN48" i="4"/>
  <c r="M43" i="74"/>
  <c r="N43" i="74"/>
  <c r="O43" i="74"/>
  <c r="AE49" i="75"/>
  <c r="AF49" i="75"/>
  <c r="AG49" i="75"/>
  <c r="P43" i="74"/>
  <c r="V43" i="74"/>
  <c r="W43" i="74"/>
  <c r="X43" i="74"/>
  <c r="AB49" i="4"/>
  <c r="AC49" i="4"/>
  <c r="Y43" i="74"/>
  <c r="AD49" i="4"/>
  <c r="Z43" i="74"/>
  <c r="AE49" i="4"/>
  <c r="AA43" i="74"/>
  <c r="AB43" i="74"/>
  <c r="AG49" i="4"/>
  <c r="AC43" i="74"/>
  <c r="AI49" i="4"/>
  <c r="AD43" i="74"/>
  <c r="AE43" i="74"/>
  <c r="AF43" i="74"/>
  <c r="AM49" i="4"/>
  <c r="AG43" i="74"/>
  <c r="AN49" i="4"/>
  <c r="M44" i="74"/>
  <c r="N44" i="74"/>
  <c r="O44" i="74"/>
  <c r="AB50" i="75"/>
  <c r="AC50" i="75"/>
  <c r="AD50" i="75"/>
  <c r="P44" i="74"/>
  <c r="V44" i="74"/>
  <c r="W44" i="74"/>
  <c r="Z50" i="4"/>
  <c r="X44" i="74"/>
  <c r="AB50" i="4"/>
  <c r="AC50" i="4"/>
  <c r="Y44" i="74"/>
  <c r="AD50" i="4"/>
  <c r="Z44" i="74"/>
  <c r="AE50" i="4"/>
  <c r="AA44" i="74"/>
  <c r="AF50" i="4"/>
  <c r="AB44" i="74"/>
  <c r="AG50" i="4"/>
  <c r="AC44" i="74"/>
  <c r="AI50" i="4"/>
  <c r="AD44" i="74"/>
  <c r="AJ50" i="4"/>
  <c r="AE44" i="74"/>
  <c r="AL50" i="4"/>
  <c r="AF44" i="74"/>
  <c r="AM50" i="4"/>
  <c r="AG44" i="74"/>
  <c r="M45" i="74"/>
  <c r="N45" i="74"/>
  <c r="O45" i="74"/>
  <c r="AB51" i="75"/>
  <c r="AC51" i="75"/>
  <c r="AD51" i="75"/>
  <c r="P45" i="74"/>
  <c r="V45" i="74"/>
  <c r="W45" i="74"/>
  <c r="X45" i="74"/>
  <c r="Y45" i="74"/>
  <c r="Z45" i="74"/>
  <c r="AE51" i="4"/>
  <c r="AA45" i="74"/>
  <c r="AF51" i="4"/>
  <c r="AB45" i="74"/>
  <c r="AG51" i="4"/>
  <c r="AC45" i="74"/>
  <c r="AD45" i="74"/>
  <c r="AJ51" i="4"/>
  <c r="AE45" i="74"/>
  <c r="AL51" i="4"/>
  <c r="AF45" i="74"/>
  <c r="AM51" i="4"/>
  <c r="AG45" i="74"/>
  <c r="AN51" i="4"/>
  <c r="M46" i="74"/>
  <c r="N46" i="74"/>
  <c r="O46" i="74"/>
  <c r="P46" i="74"/>
  <c r="V46" i="74"/>
  <c r="W46" i="74"/>
  <c r="X46" i="74"/>
  <c r="Y46" i="74"/>
  <c r="Z46" i="74"/>
  <c r="AE52" i="4"/>
  <c r="AA46" i="74"/>
  <c r="AF52" i="4"/>
  <c r="AB46" i="74"/>
  <c r="AG52" i="4"/>
  <c r="AC46" i="74"/>
  <c r="AD46" i="74"/>
  <c r="AJ52" i="4"/>
  <c r="AE46" i="74"/>
  <c r="AL52" i="4"/>
  <c r="AF46" i="74"/>
  <c r="AM52" i="4"/>
  <c r="AG46" i="74"/>
  <c r="M47" i="74"/>
  <c r="N47" i="74"/>
  <c r="O47" i="74"/>
  <c r="P47" i="74"/>
  <c r="V47" i="74"/>
  <c r="W47" i="74"/>
  <c r="X47" i="74"/>
  <c r="Y47" i="74"/>
  <c r="Z47" i="74"/>
  <c r="AE53" i="4"/>
  <c r="AA47" i="74"/>
  <c r="AB47" i="74"/>
  <c r="AG53" i="4"/>
  <c r="AC47" i="74"/>
  <c r="AI53" i="4"/>
  <c r="AD47" i="74"/>
  <c r="AJ53" i="4"/>
  <c r="AE47" i="74"/>
  <c r="AF47" i="74"/>
  <c r="AM53" i="4"/>
  <c r="AG47" i="74"/>
  <c r="AN53" i="4"/>
  <c r="M48" i="74"/>
  <c r="N48" i="74"/>
  <c r="O48" i="74"/>
  <c r="AE54" i="75"/>
  <c r="AF54" i="75"/>
  <c r="AG54" i="75"/>
  <c r="P48" i="74"/>
  <c r="V48" i="74"/>
  <c r="W48" i="74"/>
  <c r="Z54" i="4"/>
  <c r="X48" i="74"/>
  <c r="AB54" i="4"/>
  <c r="Y48" i="74"/>
  <c r="Z48" i="74"/>
  <c r="AE54" i="4"/>
  <c r="AA48" i="74"/>
  <c r="AF54" i="4"/>
  <c r="AB48" i="74"/>
  <c r="AG54" i="4"/>
  <c r="AC48" i="74"/>
  <c r="AI54" i="4"/>
  <c r="AD48" i="74"/>
  <c r="AJ54" i="4"/>
  <c r="AE48" i="74"/>
  <c r="AL54" i="4"/>
  <c r="AF48" i="74"/>
  <c r="AM54" i="4"/>
  <c r="AG48" i="74"/>
  <c r="M49" i="74"/>
  <c r="N49" i="74"/>
  <c r="O49" i="74"/>
  <c r="AB55" i="75"/>
  <c r="AC55" i="75"/>
  <c r="AD55" i="75"/>
  <c r="P49" i="74"/>
  <c r="V49" i="74"/>
  <c r="W49" i="74"/>
  <c r="Z55" i="4"/>
  <c r="X49" i="74"/>
  <c r="AB55" i="4"/>
  <c r="AC55" i="4"/>
  <c r="Y49" i="74"/>
  <c r="Z49" i="74"/>
  <c r="AE55" i="4"/>
  <c r="AA49" i="74"/>
  <c r="AB49" i="74"/>
  <c r="AG55" i="4"/>
  <c r="AC49" i="74"/>
  <c r="AI55" i="4"/>
  <c r="AD49" i="74"/>
  <c r="AJ55" i="4"/>
  <c r="AE49" i="74"/>
  <c r="AL55" i="4"/>
  <c r="AF49" i="74"/>
  <c r="AM55" i="4"/>
  <c r="AG49" i="74"/>
  <c r="AN55" i="4"/>
  <c r="M50" i="74"/>
  <c r="N50" i="74"/>
  <c r="O50" i="74"/>
  <c r="AE56" i="75"/>
  <c r="AF56" i="75"/>
  <c r="AG56" i="75"/>
  <c r="P50" i="74"/>
  <c r="V50" i="74"/>
  <c r="W50" i="74"/>
  <c r="X50" i="74"/>
  <c r="AB56" i="4"/>
  <c r="AC56" i="4"/>
  <c r="Y50" i="74"/>
  <c r="AD56" i="4"/>
  <c r="Z50" i="74"/>
  <c r="AE56" i="4"/>
  <c r="AA50" i="74"/>
  <c r="AB50" i="74"/>
  <c r="AG56" i="4"/>
  <c r="AC50" i="74"/>
  <c r="AI56" i="4"/>
  <c r="AD50" i="74"/>
  <c r="AJ56" i="4"/>
  <c r="AE50" i="74"/>
  <c r="AF50" i="74"/>
  <c r="AM56" i="4"/>
  <c r="AG50" i="74"/>
  <c r="M51" i="74"/>
  <c r="N51" i="74"/>
  <c r="O51" i="74"/>
  <c r="P51" i="74"/>
  <c r="V51" i="74"/>
  <c r="W51" i="74"/>
  <c r="X51" i="74"/>
  <c r="Y51" i="74"/>
  <c r="Z51" i="74"/>
  <c r="AA51" i="74"/>
  <c r="AF57" i="4"/>
  <c r="AB51" i="74"/>
  <c r="AG57" i="4"/>
  <c r="AC51" i="74"/>
  <c r="AI57" i="4"/>
  <c r="AD51" i="74"/>
  <c r="AJ57" i="4"/>
  <c r="AE51" i="74"/>
  <c r="AF51" i="74"/>
  <c r="AM57" i="4"/>
  <c r="AG51" i="74"/>
  <c r="AN57" i="4"/>
  <c r="M52" i="74"/>
  <c r="N52" i="74"/>
  <c r="O52" i="74"/>
  <c r="P52" i="74"/>
  <c r="AJ58" i="75"/>
  <c r="V52" i="74"/>
  <c r="W52" i="74"/>
  <c r="Z58" i="4"/>
  <c r="X52" i="74"/>
  <c r="AB58" i="4"/>
  <c r="Y52" i="74"/>
  <c r="Z52" i="74"/>
  <c r="AA52" i="74"/>
  <c r="AF58" i="4"/>
  <c r="AB52" i="74"/>
  <c r="AG58" i="4"/>
  <c r="AC52" i="74"/>
  <c r="AD52" i="74"/>
  <c r="AJ58" i="4"/>
  <c r="AE52" i="74"/>
  <c r="AL58" i="4"/>
  <c r="AF52" i="74"/>
  <c r="AM58" i="4"/>
  <c r="AG52" i="74"/>
  <c r="M53" i="74"/>
  <c r="N53" i="74"/>
  <c r="O53" i="74"/>
  <c r="AB59" i="75"/>
  <c r="AC59" i="75"/>
  <c r="AD59" i="75"/>
  <c r="P53" i="74"/>
  <c r="V53" i="74"/>
  <c r="W53" i="74"/>
  <c r="Z59" i="4"/>
  <c r="X53" i="74"/>
  <c r="AB59" i="4"/>
  <c r="Y53" i="74"/>
  <c r="AD59" i="4"/>
  <c r="Z53" i="74"/>
  <c r="AE59" i="4"/>
  <c r="AA53" i="74"/>
  <c r="AF59" i="4"/>
  <c r="AB53" i="74"/>
  <c r="AG59" i="4"/>
  <c r="AC53" i="74"/>
  <c r="AI59" i="4"/>
  <c r="AD53" i="74"/>
  <c r="AJ59" i="4"/>
  <c r="AE53" i="74"/>
  <c r="AL59" i="4"/>
  <c r="AF53" i="74"/>
  <c r="AM59" i="4"/>
  <c r="AG53" i="74"/>
  <c r="M54" i="74"/>
  <c r="N54" i="74"/>
  <c r="O54" i="74"/>
  <c r="AE60" i="75"/>
  <c r="AF60" i="75"/>
  <c r="AG60" i="75"/>
  <c r="P54" i="74"/>
  <c r="V54" i="74"/>
  <c r="W54" i="74"/>
  <c r="X54" i="74"/>
  <c r="Y54" i="74"/>
  <c r="Z54" i="74"/>
  <c r="AE60" i="4"/>
  <c r="AA54" i="74"/>
  <c r="AF60" i="4"/>
  <c r="AB54" i="74"/>
  <c r="AG60" i="4"/>
  <c r="AC54" i="74"/>
  <c r="AD54" i="74"/>
  <c r="AJ60" i="4"/>
  <c r="AE54" i="74"/>
  <c r="AL60" i="4"/>
  <c r="AF54" i="74"/>
  <c r="AM60" i="4"/>
  <c r="AG54" i="74"/>
  <c r="AN60" i="4"/>
  <c r="M55" i="74"/>
  <c r="N55" i="74"/>
  <c r="O55" i="74"/>
  <c r="P55" i="74"/>
  <c r="V55" i="74"/>
  <c r="W55" i="74"/>
  <c r="X55" i="74"/>
  <c r="Y55" i="74"/>
  <c r="Z55" i="74"/>
  <c r="AE61" i="4"/>
  <c r="AA55" i="74"/>
  <c r="AF61" i="4"/>
  <c r="AB55" i="74"/>
  <c r="AG61" i="4"/>
  <c r="AC55" i="74"/>
  <c r="AD55" i="74"/>
  <c r="AJ61" i="4"/>
  <c r="AE55" i="74"/>
  <c r="AF55" i="74"/>
  <c r="AM61" i="4"/>
  <c r="AG55" i="74"/>
  <c r="AN61" i="4"/>
  <c r="M56" i="74"/>
  <c r="N56" i="74"/>
  <c r="O56" i="74"/>
  <c r="AB62" i="75"/>
  <c r="AC62" i="75"/>
  <c r="AD62" i="75"/>
  <c r="P56" i="74"/>
  <c r="AJ62" i="75"/>
  <c r="V56" i="74"/>
  <c r="W56" i="74"/>
  <c r="X56" i="74"/>
  <c r="Y56" i="74"/>
  <c r="AD62" i="4"/>
  <c r="Z56" i="74"/>
  <c r="AA56" i="74"/>
  <c r="AF62" i="4"/>
  <c r="AB56" i="74"/>
  <c r="AG62" i="4"/>
  <c r="AC56" i="74"/>
  <c r="AI62" i="4"/>
  <c r="AD56" i="74"/>
  <c r="AJ62" i="4"/>
  <c r="AE56" i="74"/>
  <c r="AL62" i="4"/>
  <c r="AF56" i="74"/>
  <c r="AM62" i="4"/>
  <c r="AG56" i="74"/>
  <c r="AN62" i="4"/>
  <c r="M57" i="74"/>
  <c r="N57" i="74"/>
  <c r="O57" i="74"/>
  <c r="P57" i="74"/>
  <c r="V57" i="74"/>
  <c r="W57" i="74"/>
  <c r="X57" i="74"/>
  <c r="Y57" i="74"/>
  <c r="AD63" i="4"/>
  <c r="Z57" i="74"/>
  <c r="AA57" i="74"/>
  <c r="AF63" i="4"/>
  <c r="AB57" i="74"/>
  <c r="AG63" i="4"/>
  <c r="AC57" i="74"/>
  <c r="AD57" i="74"/>
  <c r="AJ63" i="4"/>
  <c r="AE57" i="74"/>
  <c r="AL63" i="4"/>
  <c r="AF57" i="74"/>
  <c r="AM63" i="4"/>
  <c r="AG57" i="74"/>
  <c r="AN63" i="4"/>
  <c r="M58" i="74"/>
  <c r="N58" i="74"/>
  <c r="O58" i="74"/>
  <c r="P58" i="74"/>
  <c r="V58" i="74"/>
  <c r="W58" i="74"/>
  <c r="X58" i="74"/>
  <c r="Y58" i="74"/>
  <c r="AD64" i="4"/>
  <c r="Z58" i="74"/>
  <c r="AE64" i="4"/>
  <c r="AA58" i="74"/>
  <c r="AB58" i="74"/>
  <c r="AG64" i="4"/>
  <c r="AC58" i="74"/>
  <c r="AI64" i="4"/>
  <c r="AD58" i="74"/>
  <c r="AJ64" i="4"/>
  <c r="AE58" i="74"/>
  <c r="AL64" i="4"/>
  <c r="AF58" i="74"/>
  <c r="AM64" i="4"/>
  <c r="AG58" i="74"/>
  <c r="M59" i="74"/>
  <c r="N59" i="74"/>
  <c r="O59" i="74"/>
  <c r="AB65" i="75"/>
  <c r="AC65" i="75"/>
  <c r="AD65" i="75"/>
  <c r="P59" i="74"/>
  <c r="V59" i="74"/>
  <c r="W59" i="74"/>
  <c r="X59" i="74"/>
  <c r="AB65" i="4"/>
  <c r="Y59" i="74"/>
  <c r="Z59" i="74"/>
  <c r="AE65" i="4"/>
  <c r="AA59" i="74"/>
  <c r="AF65" i="4"/>
  <c r="AB59" i="74"/>
  <c r="AG65" i="4"/>
  <c r="AC59" i="74"/>
  <c r="AI65" i="4"/>
  <c r="AD59" i="74"/>
  <c r="AJ65" i="4"/>
  <c r="AE59" i="74"/>
  <c r="AL65" i="4"/>
  <c r="AF59" i="74"/>
  <c r="AM65" i="4"/>
  <c r="AG59" i="74"/>
  <c r="M60" i="74"/>
  <c r="N60" i="74"/>
  <c r="O60" i="74"/>
  <c r="AB66" i="75"/>
  <c r="AC66" i="75"/>
  <c r="AD66" i="75"/>
  <c r="P60" i="74"/>
  <c r="V60" i="74"/>
  <c r="W60" i="74"/>
  <c r="X60" i="74"/>
  <c r="AB66" i="4"/>
  <c r="Y60" i="74"/>
  <c r="AD66" i="4"/>
  <c r="Z60" i="74"/>
  <c r="AA60" i="74"/>
  <c r="AB60" i="74"/>
  <c r="AG66" i="4"/>
  <c r="AC60" i="74"/>
  <c r="AD60" i="74"/>
  <c r="AE60" i="74"/>
  <c r="AL66" i="4"/>
  <c r="AF60" i="74"/>
  <c r="AM66" i="4"/>
  <c r="AG60" i="74"/>
  <c r="AN66" i="4"/>
  <c r="M61" i="74"/>
  <c r="N61" i="74"/>
  <c r="O61" i="74"/>
  <c r="AB67" i="75"/>
  <c r="AC67" i="75"/>
  <c r="AD67" i="75"/>
  <c r="P61" i="74"/>
  <c r="V61" i="74"/>
  <c r="W61" i="74"/>
  <c r="X61" i="74"/>
  <c r="Y61" i="74"/>
  <c r="AD67" i="4"/>
  <c r="Z61" i="74"/>
  <c r="AE67" i="4"/>
  <c r="AA61" i="74"/>
  <c r="AB61" i="74"/>
  <c r="AG67" i="4"/>
  <c r="AC61" i="74"/>
  <c r="AI67" i="4"/>
  <c r="AD61" i="74"/>
  <c r="AE61" i="74"/>
  <c r="AL67" i="4"/>
  <c r="AF61" i="74"/>
  <c r="AM67" i="4"/>
  <c r="AG61" i="74"/>
  <c r="AN67" i="4"/>
  <c r="M62" i="74"/>
  <c r="N62" i="74"/>
  <c r="O62" i="74"/>
  <c r="AB68" i="75"/>
  <c r="AC68" i="75"/>
  <c r="AD68" i="75"/>
  <c r="P62" i="74"/>
  <c r="V62" i="74"/>
  <c r="W62" i="74"/>
  <c r="X62" i="74"/>
  <c r="AB68" i="4"/>
  <c r="Y62" i="74"/>
  <c r="AD68" i="4"/>
  <c r="Z62" i="74"/>
  <c r="AE68" i="4"/>
  <c r="AA62" i="74"/>
  <c r="AB62" i="74"/>
  <c r="AG68" i="4"/>
  <c r="AC62" i="74"/>
  <c r="AI68" i="4"/>
  <c r="AD62" i="74"/>
  <c r="AJ68" i="4"/>
  <c r="AE62" i="74"/>
  <c r="AF62" i="74"/>
  <c r="AM68" i="4"/>
  <c r="AG62" i="74"/>
  <c r="M63" i="74"/>
  <c r="N63" i="74"/>
  <c r="O63" i="74"/>
  <c r="P63" i="74"/>
  <c r="V63" i="74"/>
  <c r="W63" i="74"/>
  <c r="X63" i="74"/>
  <c r="AB69" i="4"/>
  <c r="Y63" i="74"/>
  <c r="AD69" i="4"/>
  <c r="Z63" i="74"/>
  <c r="AE69" i="4"/>
  <c r="AA63" i="74"/>
  <c r="AF69" i="4"/>
  <c r="AB63" i="74"/>
  <c r="AG69" i="4"/>
  <c r="AC63" i="74"/>
  <c r="AI69" i="4"/>
  <c r="AD63" i="74"/>
  <c r="AJ69" i="4"/>
  <c r="AK69" i="4"/>
  <c r="AE63" i="74"/>
  <c r="AF63" i="74"/>
  <c r="AM69" i="4"/>
  <c r="AG63" i="74"/>
  <c r="AN69" i="4"/>
  <c r="M64" i="74"/>
  <c r="N64" i="74"/>
  <c r="O64" i="74"/>
  <c r="AE70" i="75"/>
  <c r="P64" i="74"/>
  <c r="V64" i="74"/>
  <c r="W64" i="74"/>
  <c r="X64" i="74"/>
  <c r="Y64" i="74"/>
  <c r="Z64" i="74"/>
  <c r="AE70" i="4"/>
  <c r="AA64" i="74"/>
  <c r="AF70" i="4"/>
  <c r="AB64" i="74"/>
  <c r="AG70" i="4"/>
  <c r="AC64" i="74"/>
  <c r="AI70" i="4"/>
  <c r="AD64" i="74"/>
  <c r="AJ70" i="4"/>
  <c r="AE64" i="74"/>
  <c r="AL70" i="4"/>
  <c r="AF64" i="74"/>
  <c r="AG64" i="74"/>
  <c r="M65" i="74"/>
  <c r="N65" i="74"/>
  <c r="O65" i="74"/>
  <c r="AB71" i="75"/>
  <c r="P65" i="74"/>
  <c r="V65" i="74"/>
  <c r="W65" i="74"/>
  <c r="X65" i="74"/>
  <c r="Y65" i="74"/>
  <c r="Z65" i="74"/>
  <c r="AE71" i="4"/>
  <c r="AA65" i="74"/>
  <c r="AF71" i="4"/>
  <c r="AB65" i="74"/>
  <c r="AG71" i="4"/>
  <c r="AC65" i="74"/>
  <c r="AI71" i="4"/>
  <c r="AD65" i="74"/>
  <c r="AE65" i="74"/>
  <c r="AL71" i="4"/>
  <c r="AF65" i="74"/>
  <c r="AM71" i="4"/>
  <c r="AG65" i="74"/>
  <c r="M66" i="74"/>
  <c r="N66" i="74"/>
  <c r="O66" i="74"/>
  <c r="P66" i="74"/>
  <c r="V66" i="74"/>
  <c r="W66" i="74"/>
  <c r="X66" i="74"/>
  <c r="AB72" i="4"/>
  <c r="AC72" i="4"/>
  <c r="Y66" i="74"/>
  <c r="Z66" i="74"/>
  <c r="AE72" i="4"/>
  <c r="AA66" i="74"/>
  <c r="AF72" i="4"/>
  <c r="AB66" i="74"/>
  <c r="AG72" i="4"/>
  <c r="AC66" i="74"/>
  <c r="AI72" i="4"/>
  <c r="AD66" i="74"/>
  <c r="AJ72" i="4"/>
  <c r="AE66" i="74"/>
  <c r="AL72" i="4"/>
  <c r="AF66" i="74"/>
  <c r="AM72" i="4"/>
  <c r="AG66" i="74"/>
  <c r="AN72" i="4"/>
  <c r="M67" i="74"/>
  <c r="N67" i="74"/>
  <c r="O67" i="74"/>
  <c r="AB73" i="75"/>
  <c r="AC73" i="75"/>
  <c r="AD73" i="75"/>
  <c r="P67" i="74"/>
  <c r="R67" i="74"/>
  <c r="F73" i="3"/>
  <c r="S67" i="74"/>
  <c r="G73" i="3"/>
  <c r="T67" i="74"/>
  <c r="H73" i="3"/>
  <c r="U67" i="74"/>
  <c r="I73" i="3"/>
  <c r="V67" i="74"/>
  <c r="W67" i="74"/>
  <c r="X67" i="74"/>
  <c r="Y67" i="74"/>
  <c r="AD73" i="4"/>
  <c r="Z67" i="74"/>
  <c r="AE73" i="4"/>
  <c r="AA67" i="74"/>
  <c r="AF73" i="4"/>
  <c r="AB67" i="74"/>
  <c r="AG73" i="4"/>
  <c r="AC67" i="74"/>
  <c r="AI73" i="4"/>
  <c r="AD67" i="74"/>
  <c r="AJ73" i="4"/>
  <c r="AE67" i="74"/>
  <c r="AL73" i="4"/>
  <c r="AF67" i="74"/>
  <c r="AM73" i="4"/>
  <c r="AG67" i="74"/>
  <c r="AN73" i="4"/>
  <c r="M68" i="74"/>
  <c r="N68" i="74"/>
  <c r="O68" i="74"/>
  <c r="AE74" i="75"/>
  <c r="AF74" i="75"/>
  <c r="AG74" i="75"/>
  <c r="P68" i="74"/>
  <c r="V68" i="74"/>
  <c r="W68" i="74"/>
  <c r="X68" i="74"/>
  <c r="Y68" i="74"/>
  <c r="AD74" i="4"/>
  <c r="Z68" i="74"/>
  <c r="AE74" i="4"/>
  <c r="AA68" i="74"/>
  <c r="AF74" i="4"/>
  <c r="AB68" i="74"/>
  <c r="AG74" i="4"/>
  <c r="AC68" i="74"/>
  <c r="AI74" i="4"/>
  <c r="AD68" i="74"/>
  <c r="AJ74" i="4"/>
  <c r="AE68" i="74"/>
  <c r="AF68" i="74"/>
  <c r="AM74" i="4"/>
  <c r="AG68" i="74"/>
  <c r="AN74" i="4"/>
  <c r="M69" i="74"/>
  <c r="N69" i="74"/>
  <c r="O69" i="74"/>
  <c r="P69" i="74"/>
  <c r="V69" i="74"/>
  <c r="W69" i="74"/>
  <c r="X69" i="74"/>
  <c r="Y69" i="74"/>
  <c r="AD75" i="4"/>
  <c r="Z69" i="74"/>
  <c r="AE75" i="4"/>
  <c r="AA69" i="74"/>
  <c r="AF75" i="4"/>
  <c r="AB69" i="74"/>
  <c r="AG75" i="4"/>
  <c r="AC69" i="74"/>
  <c r="AI75" i="4"/>
  <c r="AD69" i="74"/>
  <c r="AJ75" i="4"/>
  <c r="AE69" i="74"/>
  <c r="AF69" i="74"/>
  <c r="AM75" i="4"/>
  <c r="AG69" i="74"/>
  <c r="AN75" i="4"/>
  <c r="M70" i="74"/>
  <c r="N70" i="74"/>
  <c r="O70" i="74"/>
  <c r="P70" i="74"/>
  <c r="V70" i="74"/>
  <c r="W70" i="74"/>
  <c r="X70" i="74"/>
  <c r="AB76" i="4"/>
  <c r="Y70" i="74"/>
  <c r="AD76" i="4"/>
  <c r="Z70" i="74"/>
  <c r="AE76" i="4"/>
  <c r="AA70" i="74"/>
  <c r="AF76" i="4"/>
  <c r="AB70" i="74"/>
  <c r="AG76" i="4"/>
  <c r="AC70" i="74"/>
  <c r="AI76" i="4"/>
  <c r="AD70" i="74"/>
  <c r="AJ76" i="4"/>
  <c r="AE70" i="74"/>
  <c r="AL76" i="4"/>
  <c r="AF70" i="74"/>
  <c r="AM76" i="4"/>
  <c r="AG70" i="74"/>
  <c r="AN76" i="4"/>
  <c r="M71" i="74"/>
  <c r="N71" i="74"/>
  <c r="O71" i="74"/>
  <c r="P71" i="74"/>
  <c r="V71" i="74"/>
  <c r="W71" i="74"/>
  <c r="X71" i="74"/>
  <c r="AB77" i="4"/>
  <c r="Y71" i="74"/>
  <c r="Z71" i="74"/>
  <c r="AE77" i="4"/>
  <c r="AA71" i="74"/>
  <c r="AF77" i="4"/>
  <c r="AB71" i="74"/>
  <c r="AG77" i="4"/>
  <c r="AC71" i="74"/>
  <c r="AI77" i="4"/>
  <c r="AD71" i="74"/>
  <c r="AE71" i="74"/>
  <c r="AL77" i="4"/>
  <c r="AF71" i="74"/>
  <c r="AM77" i="4"/>
  <c r="AG71" i="74"/>
  <c r="AN77" i="4"/>
  <c r="M72" i="74"/>
  <c r="N72" i="74"/>
  <c r="O72" i="74"/>
  <c r="P72" i="74"/>
  <c r="V72" i="74"/>
  <c r="W72" i="74"/>
  <c r="X72" i="74"/>
  <c r="Y72" i="74"/>
  <c r="AD78" i="4"/>
  <c r="Z72" i="74"/>
  <c r="AE78" i="4"/>
  <c r="AA72" i="74"/>
  <c r="AF78" i="4"/>
  <c r="AB72" i="74"/>
  <c r="AG78" i="4"/>
  <c r="AC72" i="74"/>
  <c r="AI78" i="4"/>
  <c r="AD72" i="74"/>
  <c r="AJ78" i="4"/>
  <c r="AE72" i="74"/>
  <c r="AL78" i="4"/>
  <c r="AF72" i="74"/>
  <c r="AM78" i="4"/>
  <c r="AG72" i="74"/>
  <c r="AN78" i="4"/>
  <c r="M73" i="74"/>
  <c r="N73" i="74"/>
  <c r="O73" i="74"/>
  <c r="AB79" i="75"/>
  <c r="AC79" i="75"/>
  <c r="AD79" i="75"/>
  <c r="P73" i="74"/>
  <c r="V73" i="74"/>
  <c r="W73" i="74"/>
  <c r="X73" i="74"/>
  <c r="AB79" i="4"/>
  <c r="Y73" i="74"/>
  <c r="Z73" i="74"/>
  <c r="AE79" i="4"/>
  <c r="AA73" i="74"/>
  <c r="AF79" i="4"/>
  <c r="AB73" i="74"/>
  <c r="AG79" i="4"/>
  <c r="AC73" i="74"/>
  <c r="AI79" i="4"/>
  <c r="AD73" i="74"/>
  <c r="AJ79" i="4"/>
  <c r="AE73" i="74"/>
  <c r="AL79" i="4"/>
  <c r="AF73" i="74"/>
  <c r="AM79" i="4"/>
  <c r="AG73" i="74"/>
  <c r="AN79" i="4"/>
  <c r="M74" i="74"/>
  <c r="N74" i="74"/>
  <c r="O74" i="74"/>
  <c r="AB80" i="75"/>
  <c r="AC80" i="75"/>
  <c r="AD80" i="75"/>
  <c r="P74" i="74"/>
  <c r="V74" i="74"/>
  <c r="W74" i="74"/>
  <c r="X74" i="74"/>
  <c r="Y74" i="74"/>
  <c r="Z74" i="74"/>
  <c r="AE80" i="4"/>
  <c r="AA74" i="74"/>
  <c r="AF80" i="4"/>
  <c r="AB74" i="74"/>
  <c r="AG80" i="4"/>
  <c r="AC74" i="74"/>
  <c r="AI80" i="4"/>
  <c r="AD74" i="74"/>
  <c r="AE74" i="74"/>
  <c r="AL80" i="4"/>
  <c r="AF74" i="74"/>
  <c r="AM80" i="4"/>
  <c r="AG74" i="74"/>
  <c r="M75" i="74"/>
  <c r="N75" i="74"/>
  <c r="O75" i="74"/>
  <c r="AE81" i="75"/>
  <c r="AF81" i="75"/>
  <c r="AG81" i="75"/>
  <c r="P75" i="74"/>
  <c r="V75" i="74"/>
  <c r="W75" i="74"/>
  <c r="Z81" i="4"/>
  <c r="X75" i="74"/>
  <c r="AB81" i="4"/>
  <c r="Y75" i="74"/>
  <c r="AD81" i="4"/>
  <c r="Z75" i="74"/>
  <c r="AE81" i="4"/>
  <c r="AA75" i="74"/>
  <c r="AF81" i="4"/>
  <c r="AB75" i="74"/>
  <c r="AG81" i="4"/>
  <c r="AC75" i="74"/>
  <c r="AI81" i="4"/>
  <c r="AD75" i="74"/>
  <c r="AE75" i="74"/>
  <c r="AL81" i="4"/>
  <c r="AF75" i="74"/>
  <c r="AM81" i="4"/>
  <c r="AG75" i="74"/>
  <c r="AN81" i="4"/>
  <c r="M76" i="74"/>
  <c r="N76" i="74"/>
  <c r="O76" i="74"/>
  <c r="P76" i="74"/>
  <c r="V76" i="74"/>
  <c r="W76" i="74"/>
  <c r="X76" i="74"/>
  <c r="Y76" i="74"/>
  <c r="AD82" i="4"/>
  <c r="Z76" i="74"/>
  <c r="AE82" i="4"/>
  <c r="AA76" i="74"/>
  <c r="AF82" i="4"/>
  <c r="AB76" i="74"/>
  <c r="AG82" i="4"/>
  <c r="AC76" i="74"/>
  <c r="AI82" i="4"/>
  <c r="AD76" i="74"/>
  <c r="AJ82" i="4"/>
  <c r="AE76" i="74"/>
  <c r="AL82" i="4"/>
  <c r="AF76" i="74"/>
  <c r="AM82" i="4"/>
  <c r="AG76" i="74"/>
  <c r="M77" i="74"/>
  <c r="N77" i="74"/>
  <c r="O77" i="74"/>
  <c r="AB83" i="75"/>
  <c r="AC83" i="75"/>
  <c r="AD83" i="75"/>
  <c r="P77" i="74"/>
  <c r="V77" i="74"/>
  <c r="W77" i="74"/>
  <c r="X77" i="74"/>
  <c r="Y77" i="74"/>
  <c r="Z77" i="74"/>
  <c r="AA77" i="74"/>
  <c r="AB77" i="74"/>
  <c r="AG83" i="4"/>
  <c r="AC77" i="74"/>
  <c r="AD77" i="74"/>
  <c r="AJ83" i="4"/>
  <c r="AE77" i="74"/>
  <c r="AL83" i="4"/>
  <c r="AF77" i="74"/>
  <c r="AM83" i="4"/>
  <c r="AG77" i="74"/>
  <c r="M78" i="74"/>
  <c r="N78" i="74"/>
  <c r="O78" i="74"/>
  <c r="P78" i="74"/>
  <c r="V78" i="74"/>
  <c r="W78" i="74"/>
  <c r="X78" i="74"/>
  <c r="AB84" i="4"/>
  <c r="AC84" i="4"/>
  <c r="Y78" i="74"/>
  <c r="Z78" i="74"/>
  <c r="AA78" i="74"/>
  <c r="AB78" i="74"/>
  <c r="AG84" i="4"/>
  <c r="AC78" i="74"/>
  <c r="AI84" i="4"/>
  <c r="AD78" i="74"/>
  <c r="AJ84" i="4"/>
  <c r="AE78" i="74"/>
  <c r="AL84" i="4"/>
  <c r="AF78" i="74"/>
  <c r="AM84" i="4"/>
  <c r="AG78" i="74"/>
  <c r="M79" i="74"/>
  <c r="N79" i="74"/>
  <c r="O79" i="74"/>
  <c r="P79" i="74"/>
  <c r="V79" i="74"/>
  <c r="W79" i="74"/>
  <c r="Z85" i="4"/>
  <c r="X79" i="74"/>
  <c r="Y79" i="74"/>
  <c r="Z79" i="74"/>
  <c r="AE85" i="4"/>
  <c r="AA79" i="74"/>
  <c r="AF85" i="4"/>
  <c r="AB79" i="74"/>
  <c r="AG85" i="4"/>
  <c r="AD85" i="4"/>
  <c r="AH85" i="4"/>
  <c r="AC79" i="74"/>
  <c r="AI85" i="4"/>
  <c r="AD79" i="74"/>
  <c r="AE79" i="74"/>
  <c r="AL85" i="4"/>
  <c r="AF79" i="74"/>
  <c r="AM85" i="4"/>
  <c r="AG79" i="74"/>
  <c r="AN85" i="4"/>
  <c r="M80" i="74"/>
  <c r="N80" i="74"/>
  <c r="O80" i="74"/>
  <c r="P80" i="74"/>
  <c r="V80" i="74"/>
  <c r="W80" i="74"/>
  <c r="X80" i="74"/>
  <c r="Y80" i="74"/>
  <c r="AD86" i="4"/>
  <c r="Z80" i="74"/>
  <c r="AA80" i="74"/>
  <c r="AB80" i="74"/>
  <c r="AG86" i="4"/>
  <c r="AC80" i="74"/>
  <c r="AD80" i="74"/>
  <c r="AJ86" i="4"/>
  <c r="AE80" i="74"/>
  <c r="AL86" i="4"/>
  <c r="AF80" i="74"/>
  <c r="AM86" i="4"/>
  <c r="AG80" i="74"/>
  <c r="M81" i="74"/>
  <c r="N81" i="74"/>
  <c r="O81" i="74"/>
  <c r="P81" i="74"/>
  <c r="V81" i="74"/>
  <c r="W81" i="74"/>
  <c r="X81" i="74"/>
  <c r="Y81" i="74"/>
  <c r="AD87" i="4"/>
  <c r="Z81" i="74"/>
  <c r="AE87" i="4"/>
  <c r="AA81" i="74"/>
  <c r="AB81" i="74"/>
  <c r="AG87" i="4"/>
  <c r="AC81" i="74"/>
  <c r="AI87" i="4"/>
  <c r="AD81" i="74"/>
  <c r="AE81" i="74"/>
  <c r="AL87" i="4"/>
  <c r="AF81" i="74"/>
  <c r="AM87" i="4"/>
  <c r="AG81" i="74"/>
  <c r="AN87" i="4"/>
  <c r="M82" i="74"/>
  <c r="N82" i="74"/>
  <c r="O82" i="74"/>
  <c r="AB88" i="75"/>
  <c r="AC88" i="75"/>
  <c r="AD88" i="75"/>
  <c r="P82" i="74"/>
  <c r="V82" i="74"/>
  <c r="W82" i="74"/>
  <c r="Z88" i="4"/>
  <c r="X82" i="74"/>
  <c r="AB88" i="4"/>
  <c r="Y82" i="74"/>
  <c r="AD88" i="4"/>
  <c r="Z82" i="74"/>
  <c r="AA82" i="74"/>
  <c r="AF88" i="4"/>
  <c r="AB82" i="74"/>
  <c r="AG88" i="4"/>
  <c r="AC82" i="74"/>
  <c r="AI88" i="4"/>
  <c r="AD82" i="74"/>
  <c r="AJ88" i="4"/>
  <c r="AE82" i="74"/>
  <c r="AL88" i="4"/>
  <c r="AF82" i="74"/>
  <c r="AM88" i="4"/>
  <c r="AG82" i="74"/>
  <c r="M83" i="74"/>
  <c r="N83" i="74"/>
  <c r="O83" i="74"/>
  <c r="P83" i="74"/>
  <c r="V83" i="74"/>
  <c r="W83" i="74"/>
  <c r="X83" i="74"/>
  <c r="AB89" i="4"/>
  <c r="Y83" i="74"/>
  <c r="AD89" i="4"/>
  <c r="Z83" i="74"/>
  <c r="AE89" i="4"/>
  <c r="AA83" i="74"/>
  <c r="AF89" i="4"/>
  <c r="AB83" i="74"/>
  <c r="AG89" i="4"/>
  <c r="AC83" i="74"/>
  <c r="AD83" i="74"/>
  <c r="AE83" i="74"/>
  <c r="AL89" i="4"/>
  <c r="AF83" i="74"/>
  <c r="AM89" i="4"/>
  <c r="AG83" i="74"/>
  <c r="M84" i="74"/>
  <c r="N84" i="74"/>
  <c r="O84" i="74"/>
  <c r="AB90" i="75"/>
  <c r="AC90" i="75"/>
  <c r="AD90" i="75"/>
  <c r="P84" i="74"/>
  <c r="V84" i="74"/>
  <c r="W84" i="74"/>
  <c r="X84" i="74"/>
  <c r="Y84" i="74"/>
  <c r="AD90" i="4"/>
  <c r="Z84" i="74"/>
  <c r="AE90" i="4"/>
  <c r="AA84" i="74"/>
  <c r="AF90" i="4"/>
  <c r="AB84" i="74"/>
  <c r="AG90" i="4"/>
  <c r="AC84" i="74"/>
  <c r="AD84" i="74"/>
  <c r="AJ90" i="4"/>
  <c r="AE84" i="74"/>
  <c r="AL90" i="4"/>
  <c r="AF84" i="74"/>
  <c r="AM90" i="4"/>
  <c r="AG84" i="74"/>
  <c r="AN90" i="4"/>
  <c r="M85" i="74"/>
  <c r="N85" i="74"/>
  <c r="O85" i="74"/>
  <c r="AB91" i="75"/>
  <c r="AC91" i="75"/>
  <c r="AD91" i="75"/>
  <c r="P85" i="74"/>
  <c r="V85" i="74"/>
  <c r="W85" i="74"/>
  <c r="Z91" i="4"/>
  <c r="X85" i="74"/>
  <c r="AB91" i="4"/>
  <c r="AC91" i="4"/>
  <c r="Y85" i="74"/>
  <c r="AD91" i="4"/>
  <c r="Z85" i="74"/>
  <c r="AA85" i="74"/>
  <c r="AF91" i="4"/>
  <c r="AB85" i="74"/>
  <c r="AG91" i="4"/>
  <c r="AC85" i="74"/>
  <c r="AD85" i="74"/>
  <c r="AJ91" i="4"/>
  <c r="AE85" i="74"/>
  <c r="AL91" i="4"/>
  <c r="AF85" i="74"/>
  <c r="AM91" i="4"/>
  <c r="AG85" i="74"/>
  <c r="AN91" i="4"/>
  <c r="M86" i="74"/>
  <c r="N86" i="74"/>
  <c r="O86" i="74"/>
  <c r="AB92" i="75"/>
  <c r="AC92" i="75"/>
  <c r="AD92" i="75"/>
  <c r="P86" i="74"/>
  <c r="V86" i="74"/>
  <c r="W86" i="74"/>
  <c r="X86" i="74"/>
  <c r="Y86" i="74"/>
  <c r="AD92" i="4"/>
  <c r="Z86" i="74"/>
  <c r="AA86" i="74"/>
  <c r="AF92" i="4"/>
  <c r="AB86" i="74"/>
  <c r="AG92" i="4"/>
  <c r="AC86" i="74"/>
  <c r="AD86" i="74"/>
  <c r="AJ92" i="4"/>
  <c r="AE86" i="74"/>
  <c r="AL92" i="4"/>
  <c r="AF86" i="74"/>
  <c r="AM92" i="4"/>
  <c r="AG86" i="74"/>
  <c r="M87" i="74"/>
  <c r="N87" i="74"/>
  <c r="O87" i="74"/>
  <c r="P87" i="74"/>
  <c r="V87" i="74"/>
  <c r="W87" i="74"/>
  <c r="X87" i="74"/>
  <c r="AB93" i="4"/>
  <c r="Y87" i="74"/>
  <c r="AD93" i="4"/>
  <c r="Z87" i="74"/>
  <c r="AE93" i="4"/>
  <c r="AA87" i="74"/>
  <c r="AF93" i="4"/>
  <c r="AB87" i="74"/>
  <c r="AG93" i="4"/>
  <c r="AC87" i="74"/>
  <c r="AD87" i="74"/>
  <c r="AJ93" i="4"/>
  <c r="AE87" i="74"/>
  <c r="AL93" i="4"/>
  <c r="AF87" i="74"/>
  <c r="AM93" i="4"/>
  <c r="AG87" i="74"/>
  <c r="AN93" i="4"/>
  <c r="M88" i="74"/>
  <c r="N88" i="74"/>
  <c r="O88" i="74"/>
  <c r="AE94" i="75"/>
  <c r="AF94" i="75"/>
  <c r="AG94" i="75"/>
  <c r="P88" i="74"/>
  <c r="V88" i="74"/>
  <c r="W88" i="74"/>
  <c r="X88" i="74"/>
  <c r="Y88" i="74"/>
  <c r="AD94" i="4"/>
  <c r="Z88" i="74"/>
  <c r="AE94" i="4"/>
  <c r="AA88" i="74"/>
  <c r="AF94" i="4"/>
  <c r="AB88" i="74"/>
  <c r="AG94" i="4"/>
  <c r="AC88" i="74"/>
  <c r="AD88" i="74"/>
  <c r="AJ94" i="4"/>
  <c r="AE88" i="74"/>
  <c r="AL94" i="4"/>
  <c r="AF88" i="74"/>
  <c r="AM94" i="4"/>
  <c r="AG88" i="74"/>
  <c r="M89" i="74"/>
  <c r="N89" i="74"/>
  <c r="O89" i="74"/>
  <c r="AB95" i="75"/>
  <c r="AC95" i="75"/>
  <c r="AD95" i="75"/>
  <c r="P89" i="74"/>
  <c r="V89" i="74"/>
  <c r="W89" i="74"/>
  <c r="X89" i="74"/>
  <c r="Y89" i="74"/>
  <c r="Z89" i="74"/>
  <c r="AE95" i="4"/>
  <c r="AA89" i="74"/>
  <c r="AF95" i="4"/>
  <c r="AB89" i="74"/>
  <c r="AG95" i="4"/>
  <c r="AC89" i="74"/>
  <c r="AD89" i="74"/>
  <c r="AJ95" i="4"/>
  <c r="AE89" i="74"/>
  <c r="AL95" i="4"/>
  <c r="AF89" i="74"/>
  <c r="AM95" i="4"/>
  <c r="AG89" i="74"/>
  <c r="AN95" i="4"/>
  <c r="M90" i="74"/>
  <c r="N90" i="74"/>
  <c r="O90" i="74"/>
  <c r="AE96" i="75"/>
  <c r="AF96" i="75"/>
  <c r="AG96" i="75"/>
  <c r="P90" i="74"/>
  <c r="AJ96" i="75"/>
  <c r="V90" i="74"/>
  <c r="W90" i="74"/>
  <c r="X90" i="74"/>
  <c r="Y90" i="74"/>
  <c r="AD96" i="4"/>
  <c r="Z90" i="74"/>
  <c r="AA90" i="74"/>
  <c r="AF96" i="4"/>
  <c r="AB90" i="74"/>
  <c r="AG96" i="4"/>
  <c r="AC90" i="74"/>
  <c r="AI96" i="4"/>
  <c r="AD90" i="74"/>
  <c r="AJ96" i="4"/>
  <c r="AE90" i="74"/>
  <c r="AL96" i="4"/>
  <c r="AF90" i="74"/>
  <c r="AM96" i="4"/>
  <c r="AG90" i="74"/>
  <c r="M91" i="74"/>
  <c r="N91" i="74"/>
  <c r="O91" i="74"/>
  <c r="P91" i="74"/>
  <c r="V91" i="74"/>
  <c r="W91" i="74"/>
  <c r="X91" i="74"/>
  <c r="Y91" i="74"/>
  <c r="Z91" i="74"/>
  <c r="AE97" i="4"/>
  <c r="AA91" i="74"/>
  <c r="AF97" i="4"/>
  <c r="AB91" i="74"/>
  <c r="AG97" i="4"/>
  <c r="AC91" i="74"/>
  <c r="AD91" i="74"/>
  <c r="AE91" i="74"/>
  <c r="AL97" i="4"/>
  <c r="AF91" i="74"/>
  <c r="AM97" i="4"/>
  <c r="AG91" i="74"/>
  <c r="M92" i="74"/>
  <c r="N92" i="74"/>
  <c r="O92" i="74"/>
  <c r="AE98" i="75"/>
  <c r="AF98" i="75"/>
  <c r="AG98" i="75"/>
  <c r="P92" i="74"/>
  <c r="V92" i="74"/>
  <c r="W92" i="74"/>
  <c r="Z98" i="4"/>
  <c r="X92" i="74"/>
  <c r="AB98" i="4"/>
  <c r="AC98" i="4"/>
  <c r="Y92" i="74"/>
  <c r="AD98" i="4"/>
  <c r="Z92" i="74"/>
  <c r="AA92" i="74"/>
  <c r="AF98" i="4"/>
  <c r="AB92" i="74"/>
  <c r="AG98" i="4"/>
  <c r="AC92" i="74"/>
  <c r="AI98" i="4"/>
  <c r="AD92" i="74"/>
  <c r="AJ98" i="4"/>
  <c r="AE92" i="74"/>
  <c r="AF92" i="74"/>
  <c r="AM98" i="4"/>
  <c r="AG92" i="74"/>
  <c r="M93" i="74"/>
  <c r="N93" i="74"/>
  <c r="O93" i="74"/>
  <c r="AB99" i="75"/>
  <c r="AC99" i="75"/>
  <c r="AD99" i="75"/>
  <c r="P93" i="74"/>
  <c r="V93" i="74"/>
  <c r="W93" i="74"/>
  <c r="X93" i="74"/>
  <c r="AB99" i="4"/>
  <c r="Y93" i="74"/>
  <c r="Z93" i="74"/>
  <c r="AA93" i="74"/>
  <c r="AF99" i="4"/>
  <c r="AB93" i="74"/>
  <c r="AG99" i="4"/>
  <c r="AC93" i="74"/>
  <c r="AD93" i="74"/>
  <c r="AE93" i="74"/>
  <c r="AF93" i="74"/>
  <c r="AM99" i="4"/>
  <c r="AG93" i="74"/>
  <c r="AN99" i="4"/>
  <c r="M94" i="74"/>
  <c r="N94" i="74"/>
  <c r="O94" i="74"/>
  <c r="AE100" i="75"/>
  <c r="AF100" i="75"/>
  <c r="AG100" i="75"/>
  <c r="P94" i="74"/>
  <c r="V94" i="74"/>
  <c r="W94" i="74"/>
  <c r="Z100" i="4"/>
  <c r="X94" i="74"/>
  <c r="AB100" i="4"/>
  <c r="Y94" i="74"/>
  <c r="AD100" i="4"/>
  <c r="Z94" i="74"/>
  <c r="AA94" i="74"/>
  <c r="AF100" i="4"/>
  <c r="AB94" i="74"/>
  <c r="AG100" i="4"/>
  <c r="AC94" i="74"/>
  <c r="AI100" i="4"/>
  <c r="AD94" i="74"/>
  <c r="AE94" i="74"/>
  <c r="AF94" i="74"/>
  <c r="AM100" i="4"/>
  <c r="AG94" i="74"/>
  <c r="AN100" i="4"/>
  <c r="M95" i="74"/>
  <c r="N95" i="74"/>
  <c r="O95" i="74"/>
  <c r="P95" i="74"/>
  <c r="V95" i="74"/>
  <c r="W95" i="74"/>
  <c r="X95" i="74"/>
  <c r="Y95" i="74"/>
  <c r="Z95" i="74"/>
  <c r="AE101" i="4"/>
  <c r="AA95" i="74"/>
  <c r="AB95" i="74"/>
  <c r="AG101" i="4"/>
  <c r="AC95" i="74"/>
  <c r="AI101" i="4"/>
  <c r="AD95" i="74"/>
  <c r="AE95" i="74"/>
  <c r="AF95" i="74"/>
  <c r="AM101" i="4"/>
  <c r="AG95" i="74"/>
  <c r="AN101" i="4"/>
  <c r="M96" i="74"/>
  <c r="N96" i="74"/>
  <c r="O96" i="74"/>
  <c r="P96" i="74"/>
  <c r="V96" i="74"/>
  <c r="W96" i="74"/>
  <c r="X96" i="74"/>
  <c r="AB102" i="4"/>
  <c r="AC102" i="4"/>
  <c r="Y96" i="74"/>
  <c r="Z96" i="74"/>
  <c r="AE102" i="4"/>
  <c r="AA96" i="74"/>
  <c r="AF102" i="4"/>
  <c r="AB96" i="74"/>
  <c r="AG102" i="4"/>
  <c r="AC96" i="74"/>
  <c r="AI102" i="4"/>
  <c r="AD96" i="74"/>
  <c r="AJ102" i="4"/>
  <c r="AE96" i="74"/>
  <c r="AF96" i="74"/>
  <c r="AM102" i="4"/>
  <c r="AG96" i="74"/>
  <c r="M97" i="74"/>
  <c r="N97" i="74"/>
  <c r="O97" i="74"/>
  <c r="AE103" i="75"/>
  <c r="AF103" i="75"/>
  <c r="AG103" i="75"/>
  <c r="P97" i="74"/>
  <c r="V97" i="74"/>
  <c r="W97" i="74"/>
  <c r="X97" i="74"/>
  <c r="AB103" i="4"/>
  <c r="AC103" i="4"/>
  <c r="Y97" i="74"/>
  <c r="AD103" i="4"/>
  <c r="Z97" i="74"/>
  <c r="AE103" i="4"/>
  <c r="AA97" i="74"/>
  <c r="AB97" i="74"/>
  <c r="AG103" i="4"/>
  <c r="AC97" i="74"/>
  <c r="AI103" i="4"/>
  <c r="AD97" i="74"/>
  <c r="AJ103" i="4"/>
  <c r="AE97" i="74"/>
  <c r="AL103" i="4"/>
  <c r="AF97" i="74"/>
  <c r="AM103" i="4"/>
  <c r="AG97" i="74"/>
  <c r="AN103" i="4"/>
  <c r="M98" i="74"/>
  <c r="N98" i="74"/>
  <c r="O98" i="74"/>
  <c r="P98" i="74"/>
  <c r="V98" i="74"/>
  <c r="W98" i="74"/>
  <c r="Z104" i="4"/>
  <c r="X98" i="74"/>
  <c r="AB104" i="4"/>
  <c r="AC104" i="4"/>
  <c r="Y98" i="74"/>
  <c r="Z98" i="74"/>
  <c r="AE104" i="4"/>
  <c r="AA98" i="74"/>
  <c r="AB98" i="74"/>
  <c r="AG104" i="4"/>
  <c r="AC98" i="74"/>
  <c r="AI104" i="4"/>
  <c r="AD98" i="74"/>
  <c r="AJ104" i="4"/>
  <c r="AE98" i="74"/>
  <c r="AF98" i="74"/>
  <c r="AM104" i="4"/>
  <c r="AG98" i="74"/>
  <c r="M99" i="74"/>
  <c r="N99" i="74"/>
  <c r="O99" i="74"/>
  <c r="P99" i="74"/>
  <c r="V99" i="74"/>
  <c r="W99" i="74"/>
  <c r="X99" i="74"/>
  <c r="Y99" i="74"/>
  <c r="Z99" i="74"/>
  <c r="AE105" i="4"/>
  <c r="AA99" i="74"/>
  <c r="AF105" i="4"/>
  <c r="AB99" i="74"/>
  <c r="AG105" i="4"/>
  <c r="AC99" i="74"/>
  <c r="AD99" i="74"/>
  <c r="AE99" i="74"/>
  <c r="AL105" i="4"/>
  <c r="AF99" i="74"/>
  <c r="AM105" i="4"/>
  <c r="AG99" i="74"/>
  <c r="M100" i="74"/>
  <c r="N100" i="74"/>
  <c r="O100" i="74"/>
  <c r="AB106" i="75"/>
  <c r="AC106" i="75"/>
  <c r="AD106" i="75"/>
  <c r="P100" i="74"/>
  <c r="V100" i="74"/>
  <c r="W100" i="74"/>
  <c r="X100" i="74"/>
  <c r="AB106" i="4"/>
  <c r="Y100" i="74"/>
  <c r="AD106" i="4"/>
  <c r="Z100" i="74"/>
  <c r="AE106" i="4"/>
  <c r="AA100" i="74"/>
  <c r="AF106" i="4"/>
  <c r="AB100" i="74"/>
  <c r="AG106" i="4"/>
  <c r="AC100" i="74"/>
  <c r="AD100" i="74"/>
  <c r="AJ106" i="4"/>
  <c r="AE100" i="74"/>
  <c r="AL106" i="4"/>
  <c r="AF100" i="74"/>
  <c r="AM106" i="4"/>
  <c r="AG100" i="74"/>
  <c r="AN106" i="4"/>
  <c r="M101" i="74"/>
  <c r="N101" i="74"/>
  <c r="O101" i="74"/>
  <c r="AB107" i="75"/>
  <c r="AC107" i="75"/>
  <c r="AD107" i="75"/>
  <c r="P101" i="74"/>
  <c r="R101" i="74"/>
  <c r="F107" i="3"/>
  <c r="S101" i="74"/>
  <c r="G107" i="3"/>
  <c r="T101" i="74"/>
  <c r="H107" i="3"/>
  <c r="U101" i="74"/>
  <c r="I107" i="3"/>
  <c r="V101" i="74"/>
  <c r="W101" i="74"/>
  <c r="X101" i="74"/>
  <c r="Y101" i="74"/>
  <c r="AD107" i="4"/>
  <c r="Z101" i="74"/>
  <c r="AE107" i="4"/>
  <c r="AA101" i="74"/>
  <c r="AF107" i="4"/>
  <c r="AB101" i="74"/>
  <c r="AG107" i="4"/>
  <c r="AC101" i="74"/>
  <c r="AD101" i="74"/>
  <c r="AJ107" i="4"/>
  <c r="AE101" i="74"/>
  <c r="AL107" i="4"/>
  <c r="AF101" i="74"/>
  <c r="AM107" i="4"/>
  <c r="AG101" i="74"/>
  <c r="M102" i="74"/>
  <c r="N102" i="74"/>
  <c r="O102" i="74"/>
  <c r="P102" i="74"/>
  <c r="R102" i="74"/>
  <c r="F108" i="3"/>
  <c r="S102" i="74"/>
  <c r="G108" i="3"/>
  <c r="T102" i="74"/>
  <c r="H108" i="3"/>
  <c r="U102" i="74"/>
  <c r="I108" i="3"/>
  <c r="V102" i="74"/>
  <c r="W102" i="74"/>
  <c r="X102" i="74"/>
  <c r="Y102" i="74"/>
  <c r="Z102" i="74"/>
  <c r="AA102" i="74"/>
  <c r="AF108" i="4"/>
  <c r="AB102" i="74"/>
  <c r="AG108" i="4"/>
  <c r="AC102" i="74"/>
  <c r="AD102" i="74"/>
  <c r="AE102" i="74"/>
  <c r="AL108" i="4"/>
  <c r="AF102" i="74"/>
  <c r="AM108" i="4"/>
  <c r="AG102" i="74"/>
  <c r="M103" i="74"/>
  <c r="N103" i="74"/>
  <c r="O103" i="74"/>
  <c r="AB109" i="75"/>
  <c r="AC109" i="75"/>
  <c r="AD109" i="75"/>
  <c r="P103" i="74"/>
  <c r="AI109" i="75"/>
  <c r="AK109" i="75"/>
  <c r="AL109" i="75"/>
  <c r="V103" i="74"/>
  <c r="W103" i="74"/>
  <c r="X103" i="74"/>
  <c r="Y103" i="74"/>
  <c r="AD109" i="4"/>
  <c r="Z103" i="74"/>
  <c r="AE109" i="4"/>
  <c r="AA103" i="74"/>
  <c r="AF109" i="4"/>
  <c r="AB103" i="74"/>
  <c r="AG109" i="4"/>
  <c r="AC103" i="74"/>
  <c r="AI109" i="4"/>
  <c r="AD103" i="74"/>
  <c r="AJ109" i="4"/>
  <c r="AE103" i="74"/>
  <c r="AL109" i="4"/>
  <c r="AF103" i="74"/>
  <c r="AM109" i="4"/>
  <c r="AG103" i="74"/>
  <c r="AN109" i="4"/>
  <c r="M104" i="74"/>
  <c r="N104" i="74"/>
  <c r="O104" i="74"/>
  <c r="P104" i="74"/>
  <c r="AJ110" i="75"/>
  <c r="R104" i="74"/>
  <c r="F110" i="3"/>
  <c r="S104" i="74"/>
  <c r="G110" i="3"/>
  <c r="T104" i="74"/>
  <c r="H110" i="3"/>
  <c r="U104" i="74"/>
  <c r="I110" i="3"/>
  <c r="V104" i="74"/>
  <c r="W104" i="74"/>
  <c r="X104" i="74"/>
  <c r="Y104" i="74"/>
  <c r="AD110" i="4"/>
  <c r="Z104" i="74"/>
  <c r="AA104" i="74"/>
  <c r="AB104" i="74"/>
  <c r="AG110" i="4"/>
  <c r="AC104" i="74"/>
  <c r="AI110" i="4"/>
  <c r="AD104" i="74"/>
  <c r="AJ110" i="4"/>
  <c r="AE104" i="74"/>
  <c r="AL110" i="4"/>
  <c r="AF104" i="74"/>
  <c r="AM110" i="4"/>
  <c r="AG104" i="74"/>
  <c r="AN110" i="4"/>
  <c r="M105" i="74"/>
  <c r="N105" i="74"/>
  <c r="O105" i="74"/>
  <c r="AB111" i="75"/>
  <c r="AC111" i="75"/>
  <c r="AD111" i="75"/>
  <c r="P105" i="74"/>
  <c r="AI111" i="75"/>
  <c r="AK111" i="75"/>
  <c r="AL111" i="75"/>
  <c r="V105" i="74"/>
  <c r="W105" i="74"/>
  <c r="Z111" i="4"/>
  <c r="X105" i="74"/>
  <c r="AB111" i="4"/>
  <c r="Y105" i="74"/>
  <c r="AD111" i="4"/>
  <c r="Z105" i="74"/>
  <c r="AA105" i="74"/>
  <c r="AF111" i="4"/>
  <c r="AB105" i="74"/>
  <c r="AG111" i="4"/>
  <c r="AC105" i="74"/>
  <c r="AI111" i="4"/>
  <c r="AD105" i="74"/>
  <c r="AJ111" i="4"/>
  <c r="AE105" i="74"/>
  <c r="AF105" i="74"/>
  <c r="AM111" i="4"/>
  <c r="AG105" i="74"/>
  <c r="AN111" i="4"/>
  <c r="M106" i="74"/>
  <c r="N106" i="74"/>
  <c r="O106" i="74"/>
  <c r="AE112" i="75"/>
  <c r="AF112" i="75"/>
  <c r="AG112" i="75"/>
  <c r="P106" i="74"/>
  <c r="AJ112" i="75"/>
  <c r="V106" i="74"/>
  <c r="W106" i="74"/>
  <c r="X106" i="74"/>
  <c r="AB112" i="4"/>
  <c r="Y106" i="74"/>
  <c r="AD112" i="4"/>
  <c r="Z106" i="74"/>
  <c r="AA106" i="74"/>
  <c r="AB106" i="74"/>
  <c r="AG112" i="4"/>
  <c r="AC106" i="74"/>
  <c r="AI112" i="4"/>
  <c r="AD106" i="74"/>
  <c r="AJ112" i="4"/>
  <c r="AE106" i="74"/>
  <c r="AF106" i="74"/>
  <c r="AM112" i="4"/>
  <c r="AG106" i="74"/>
  <c r="AN112" i="4"/>
  <c r="M107" i="74"/>
  <c r="N107" i="74"/>
  <c r="O107" i="74"/>
  <c r="AE113" i="75"/>
  <c r="AF113" i="75"/>
  <c r="AG113" i="75"/>
  <c r="P107" i="74"/>
  <c r="AJ113" i="75"/>
  <c r="V107" i="74"/>
  <c r="W107" i="74"/>
  <c r="X107" i="74"/>
  <c r="Y107" i="74"/>
  <c r="AD113" i="4"/>
  <c r="Z107" i="74"/>
  <c r="AA107" i="74"/>
  <c r="AB107" i="74"/>
  <c r="AG113" i="4"/>
  <c r="AC107" i="74"/>
  <c r="AI113" i="4"/>
  <c r="AD107" i="74"/>
  <c r="AJ113" i="4"/>
  <c r="AE107" i="74"/>
  <c r="AL113" i="4"/>
  <c r="AF107" i="74"/>
  <c r="AM113" i="4"/>
  <c r="AG107" i="74"/>
  <c r="AN113" i="4"/>
  <c r="M108" i="74"/>
  <c r="N108" i="74"/>
  <c r="O108" i="74"/>
  <c r="AB114" i="75"/>
  <c r="AC114" i="75"/>
  <c r="AD114" i="75"/>
  <c r="P108" i="74"/>
  <c r="AJ114" i="75"/>
  <c r="R108" i="74"/>
  <c r="F114" i="3"/>
  <c r="S108" i="74"/>
  <c r="G114" i="3"/>
  <c r="T108" i="74"/>
  <c r="H114" i="3"/>
  <c r="U108" i="74"/>
  <c r="I114" i="3"/>
  <c r="V108" i="74"/>
  <c r="W108" i="74"/>
  <c r="Z114" i="4"/>
  <c r="X108" i="74"/>
  <c r="AB114" i="4"/>
  <c r="AC114" i="4"/>
  <c r="Y108" i="74"/>
  <c r="AD114" i="4"/>
  <c r="Z108" i="74"/>
  <c r="AE114" i="4"/>
  <c r="AA108" i="74"/>
  <c r="AB108" i="74"/>
  <c r="AG114" i="4"/>
  <c r="AC108" i="74"/>
  <c r="AI114" i="4"/>
  <c r="AD108" i="74"/>
  <c r="AE108" i="74"/>
  <c r="AL114" i="4"/>
  <c r="AF108" i="74"/>
  <c r="AM114" i="4"/>
  <c r="AG108" i="74"/>
  <c r="AN114" i="4"/>
  <c r="M109" i="74"/>
  <c r="N109" i="74"/>
  <c r="O109" i="74"/>
  <c r="AB115" i="75"/>
  <c r="AC115" i="75"/>
  <c r="AD115" i="75"/>
  <c r="P109" i="74"/>
  <c r="AJ115" i="75"/>
  <c r="V109" i="74"/>
  <c r="W109" i="74"/>
  <c r="X109" i="74"/>
  <c r="Y109" i="74"/>
  <c r="AD115" i="4"/>
  <c r="Z109" i="74"/>
  <c r="AE115" i="4"/>
  <c r="AA109" i="74"/>
  <c r="AB109" i="74"/>
  <c r="AG115" i="4"/>
  <c r="AC109" i="74"/>
  <c r="AI115" i="4"/>
  <c r="AD109" i="74"/>
  <c r="AE109" i="74"/>
  <c r="AL115" i="4"/>
  <c r="AF109" i="74"/>
  <c r="AM115" i="4"/>
  <c r="AG109" i="74"/>
  <c r="AN115" i="4"/>
  <c r="M110" i="74"/>
  <c r="N110" i="74"/>
  <c r="O110" i="74"/>
  <c r="AB116" i="75"/>
  <c r="AC116" i="75"/>
  <c r="AD116" i="75"/>
  <c r="P110" i="74"/>
  <c r="AJ116" i="75"/>
  <c r="V110" i="74"/>
  <c r="W110" i="74"/>
  <c r="X110" i="74"/>
  <c r="Y110" i="74"/>
  <c r="Z110" i="74"/>
  <c r="AE116" i="4"/>
  <c r="AA110" i="74"/>
  <c r="AF116" i="4"/>
  <c r="AB110" i="74"/>
  <c r="AG116" i="4"/>
  <c r="AC110" i="74"/>
  <c r="AD110" i="74"/>
  <c r="AJ116" i="4"/>
  <c r="AE110" i="74"/>
  <c r="AF110" i="74"/>
  <c r="AM116" i="4"/>
  <c r="AG110" i="74"/>
  <c r="AN116" i="4"/>
  <c r="M111" i="74"/>
  <c r="N111" i="74"/>
  <c r="O111" i="74"/>
  <c r="P111" i="74"/>
  <c r="AI117" i="75"/>
  <c r="AK117" i="75"/>
  <c r="AL117" i="75"/>
  <c r="V111" i="74"/>
  <c r="W111" i="74"/>
  <c r="X111" i="74"/>
  <c r="Y111" i="74"/>
  <c r="Z111" i="74"/>
  <c r="AE117" i="4"/>
  <c r="AA111" i="74"/>
  <c r="AB111" i="74"/>
  <c r="AG117" i="4"/>
  <c r="AC111" i="74"/>
  <c r="AD111" i="74"/>
  <c r="AJ117" i="4"/>
  <c r="AE111" i="74"/>
  <c r="AL117" i="4"/>
  <c r="AF111" i="74"/>
  <c r="AM117" i="4"/>
  <c r="AG111" i="74"/>
  <c r="AN117" i="4"/>
  <c r="M112" i="74"/>
  <c r="N112" i="74"/>
  <c r="O112" i="74"/>
  <c r="AB118" i="75"/>
  <c r="AC118" i="75"/>
  <c r="AD118" i="75"/>
  <c r="P112" i="74"/>
  <c r="AI118" i="75"/>
  <c r="AK118" i="75"/>
  <c r="AL118" i="75"/>
  <c r="V112" i="74"/>
  <c r="W112" i="74"/>
  <c r="X112" i="74"/>
  <c r="Y112" i="74"/>
  <c r="AD118" i="4"/>
  <c r="Z112" i="74"/>
  <c r="AE118" i="4"/>
  <c r="AA112" i="74"/>
  <c r="AB112" i="74"/>
  <c r="AG118" i="4"/>
  <c r="AC112" i="74"/>
  <c r="AD112" i="74"/>
  <c r="AE112" i="74"/>
  <c r="AF112" i="74"/>
  <c r="AM118" i="4"/>
  <c r="AG112" i="74"/>
  <c r="AN118" i="4"/>
  <c r="M113" i="74"/>
  <c r="N113" i="74"/>
  <c r="O113" i="74"/>
  <c r="AB119" i="75"/>
  <c r="AC119" i="75"/>
  <c r="AD119" i="75"/>
  <c r="P113" i="74"/>
  <c r="AI119" i="75"/>
  <c r="V113" i="74"/>
  <c r="W113" i="74"/>
  <c r="X113" i="74"/>
  <c r="Y113" i="74"/>
  <c r="Z113" i="74"/>
  <c r="AA113" i="74"/>
  <c r="AB113" i="74"/>
  <c r="AG119" i="4"/>
  <c r="AC113" i="74"/>
  <c r="AD113" i="74"/>
  <c r="AE113" i="74"/>
  <c r="AF113" i="74"/>
  <c r="AG113" i="74"/>
  <c r="AN119" i="4"/>
  <c r="M114" i="74"/>
  <c r="N114" i="74"/>
  <c r="O114" i="74"/>
  <c r="AE120" i="75"/>
  <c r="AF120" i="75"/>
  <c r="AG120" i="75"/>
  <c r="P114" i="74"/>
  <c r="AI120" i="75"/>
  <c r="V114" i="74"/>
  <c r="W114" i="74"/>
  <c r="X114" i="74"/>
  <c r="AB120" i="4"/>
  <c r="AC120" i="4"/>
  <c r="Y114" i="74"/>
  <c r="AD120" i="4"/>
  <c r="AP120" i="4"/>
  <c r="Z114" i="74"/>
  <c r="AE120" i="4"/>
  <c r="AA114" i="74"/>
  <c r="AB114" i="74"/>
  <c r="AG120" i="4"/>
  <c r="AC114" i="74"/>
  <c r="AD114" i="74"/>
  <c r="AJ120" i="4"/>
  <c r="AE114" i="74"/>
  <c r="AF114" i="74"/>
  <c r="AM120" i="4"/>
  <c r="AG114" i="74"/>
  <c r="AN120" i="4"/>
  <c r="M115" i="74"/>
  <c r="N115" i="74"/>
  <c r="O115" i="74"/>
  <c r="AE121" i="75"/>
  <c r="AF121" i="75"/>
  <c r="AG121" i="75"/>
  <c r="P115" i="74"/>
  <c r="AJ121" i="75"/>
  <c r="V115" i="74"/>
  <c r="W115" i="74"/>
  <c r="Z121" i="4"/>
  <c r="X115" i="74"/>
  <c r="AB121" i="4"/>
  <c r="Y115" i="74"/>
  <c r="AD121" i="4"/>
  <c r="Z115" i="74"/>
  <c r="AA115" i="74"/>
  <c r="AB115" i="74"/>
  <c r="AG121" i="4"/>
  <c r="AC115" i="74"/>
  <c r="AI121" i="4"/>
  <c r="AD115" i="74"/>
  <c r="AE115" i="74"/>
  <c r="AF115" i="74"/>
  <c r="AM121" i="4"/>
  <c r="AG115" i="74"/>
  <c r="AN121" i="4"/>
  <c r="M116" i="74"/>
  <c r="N116" i="74"/>
  <c r="O116" i="74"/>
  <c r="AB122" i="75"/>
  <c r="AC122" i="75"/>
  <c r="AD122" i="75"/>
  <c r="P116" i="74"/>
  <c r="AI122" i="75"/>
  <c r="V116" i="74"/>
  <c r="W116" i="74"/>
  <c r="X116" i="74"/>
  <c r="Y116" i="74"/>
  <c r="AD122" i="4"/>
  <c r="Z116" i="74"/>
  <c r="AA116" i="74"/>
  <c r="AB116" i="74"/>
  <c r="AG122" i="4"/>
  <c r="AC116" i="74"/>
  <c r="AI122" i="4"/>
  <c r="AD116" i="74"/>
  <c r="AJ122" i="4"/>
  <c r="AE116" i="74"/>
  <c r="AL122" i="4"/>
  <c r="AF116" i="74"/>
  <c r="AM122" i="4"/>
  <c r="AG116" i="74"/>
  <c r="AN122" i="4"/>
  <c r="M117" i="74"/>
  <c r="N117" i="74"/>
  <c r="O117" i="74"/>
  <c r="P117" i="74"/>
  <c r="AI123" i="75"/>
  <c r="AK123" i="75"/>
  <c r="AL123" i="75"/>
  <c r="V117" i="74"/>
  <c r="W117" i="74"/>
  <c r="X117" i="74"/>
  <c r="Y117" i="74"/>
  <c r="AD123" i="4"/>
  <c r="Z117" i="74"/>
  <c r="AA117" i="74"/>
  <c r="AF123" i="4"/>
  <c r="AB117" i="74"/>
  <c r="AG123" i="4"/>
  <c r="AC117" i="74"/>
  <c r="AI123" i="4"/>
  <c r="AD117" i="74"/>
  <c r="AJ123" i="4"/>
  <c r="AE117" i="74"/>
  <c r="AF117" i="74"/>
  <c r="AM123" i="4"/>
  <c r="AG117" i="74"/>
  <c r="AN123" i="4"/>
  <c r="D108" i="3"/>
  <c r="J5" i="85"/>
  <c r="AF15" i="4"/>
  <c r="AN15" i="4"/>
  <c r="D15" i="4"/>
  <c r="R15" i="4"/>
  <c r="J8" i="85"/>
  <c r="B16" i="4"/>
  <c r="AI16" i="4"/>
  <c r="AN16" i="4"/>
  <c r="J15" i="85"/>
  <c r="AD17" i="4"/>
  <c r="AF17" i="4"/>
  <c r="J23" i="85"/>
  <c r="AD18" i="4"/>
  <c r="F18" i="4"/>
  <c r="J25" i="85"/>
  <c r="B19" i="4"/>
  <c r="AD19" i="4"/>
  <c r="AE19" i="4"/>
  <c r="J28" i="85"/>
  <c r="AI20" i="4"/>
  <c r="J29" i="85"/>
  <c r="B21" i="4"/>
  <c r="AF21" i="4"/>
  <c r="AI21" i="4"/>
  <c r="J32" i="85"/>
  <c r="D22" i="4"/>
  <c r="T22" i="4"/>
  <c r="AI23" i="4"/>
  <c r="D23" i="4"/>
  <c r="L23" i="4"/>
  <c r="B24" i="4"/>
  <c r="AI24" i="4"/>
  <c r="D24" i="4"/>
  <c r="F24" i="4"/>
  <c r="AI25" i="4"/>
  <c r="J34" i="85"/>
  <c r="AD26" i="4"/>
  <c r="AE26" i="4"/>
  <c r="AF26" i="4"/>
  <c r="D26" i="4"/>
  <c r="J35" i="85"/>
  <c r="AI27" i="4"/>
  <c r="D27" i="4"/>
  <c r="O27" i="4"/>
  <c r="AI28" i="4"/>
  <c r="AF29" i="4"/>
  <c r="D29" i="4"/>
  <c r="AJ30" i="4"/>
  <c r="D30" i="4"/>
  <c r="R30" i="4"/>
  <c r="B32" i="4"/>
  <c r="AD32" i="4"/>
  <c r="D32" i="4"/>
  <c r="U32" i="4"/>
  <c r="J38" i="85"/>
  <c r="B33" i="4"/>
  <c r="AI33" i="4"/>
  <c r="AL33" i="4"/>
  <c r="AI34" i="4"/>
  <c r="D34" i="4"/>
  <c r="F34" i="4"/>
  <c r="AI35" i="4"/>
  <c r="AJ35" i="4"/>
  <c r="AL35" i="4"/>
  <c r="D35" i="4"/>
  <c r="S35" i="4"/>
  <c r="J40" i="85"/>
  <c r="U36" i="75"/>
  <c r="AF36" i="4"/>
  <c r="AI36" i="4"/>
  <c r="D36" i="4"/>
  <c r="J49" i="85"/>
  <c r="B37" i="4"/>
  <c r="AD37" i="4"/>
  <c r="B38" i="4"/>
  <c r="AE39" i="4"/>
  <c r="AF39" i="4"/>
  <c r="J90" i="85"/>
  <c r="B40" i="4"/>
  <c r="D40" i="4"/>
  <c r="J41" i="85"/>
  <c r="AI41" i="4"/>
  <c r="J52" i="85"/>
  <c r="AN42" i="4"/>
  <c r="J53" i="85"/>
  <c r="AI43" i="4"/>
  <c r="AN43" i="4"/>
  <c r="J54" i="85"/>
  <c r="B44" i="4"/>
  <c r="D44" i="4"/>
  <c r="E44" i="4"/>
  <c r="J56" i="85"/>
  <c r="AF45" i="4"/>
  <c r="AN45" i="4"/>
  <c r="D45" i="4"/>
  <c r="J58" i="85"/>
  <c r="AI46" i="4"/>
  <c r="J67" i="85"/>
  <c r="AL47" i="4"/>
  <c r="J69" i="85"/>
  <c r="AF48" i="4"/>
  <c r="AL48" i="4"/>
  <c r="D48" i="4"/>
  <c r="J73" i="85"/>
  <c r="B49" i="4"/>
  <c r="AF49" i="4"/>
  <c r="AJ49" i="4"/>
  <c r="AL49" i="4"/>
  <c r="J74" i="85"/>
  <c r="B50" i="4"/>
  <c r="AN50" i="4"/>
  <c r="J78" i="85"/>
  <c r="AD51" i="4"/>
  <c r="AI51" i="4"/>
  <c r="D51" i="4"/>
  <c r="O51" i="4"/>
  <c r="J80" i="85"/>
  <c r="AD52" i="4"/>
  <c r="AI52" i="4"/>
  <c r="AN52" i="4"/>
  <c r="B53" i="4"/>
  <c r="AD53" i="4"/>
  <c r="AF53" i="4"/>
  <c r="AL53" i="4"/>
  <c r="AD54" i="4"/>
  <c r="AN54" i="4"/>
  <c r="D54" i="4"/>
  <c r="J83" i="85"/>
  <c r="B55" i="4"/>
  <c r="AD55" i="4"/>
  <c r="AF55" i="4"/>
  <c r="J86" i="85"/>
  <c r="AF56" i="4"/>
  <c r="AL56" i="4"/>
  <c r="AN56" i="4"/>
  <c r="AD57" i="4"/>
  <c r="AE57" i="4"/>
  <c r="AL57" i="4"/>
  <c r="AD58" i="4"/>
  <c r="AE58" i="4"/>
  <c r="AI58" i="4"/>
  <c r="AN58" i="4"/>
  <c r="J88" i="85"/>
  <c r="B59" i="4"/>
  <c r="AN59" i="4"/>
  <c r="D59" i="4"/>
  <c r="J96" i="85"/>
  <c r="AD60" i="4"/>
  <c r="AI60" i="4"/>
  <c r="D60" i="4"/>
  <c r="AD61" i="4"/>
  <c r="AI61" i="4"/>
  <c r="AL61" i="4"/>
  <c r="D61" i="4"/>
  <c r="AE62" i="4"/>
  <c r="D62" i="4"/>
  <c r="T62" i="4"/>
  <c r="J97" i="85"/>
  <c r="AE63" i="4"/>
  <c r="AI63" i="4"/>
  <c r="J99" i="85"/>
  <c r="B64" i="4"/>
  <c r="AF64" i="4"/>
  <c r="AN64" i="4"/>
  <c r="D64" i="4"/>
  <c r="O64" i="4"/>
  <c r="B65" i="4"/>
  <c r="AD65" i="4"/>
  <c r="AN65" i="4"/>
  <c r="J103" i="85"/>
  <c r="AE66" i="4"/>
  <c r="AF66" i="4"/>
  <c r="AI66" i="4"/>
  <c r="AJ66" i="4"/>
  <c r="B67" i="4"/>
  <c r="AF67" i="4"/>
  <c r="AJ67" i="4"/>
  <c r="D67" i="4"/>
  <c r="AF68" i="4"/>
  <c r="AL68" i="4"/>
  <c r="AN68" i="4"/>
  <c r="D68" i="4"/>
  <c r="J104" i="85"/>
  <c r="B69" i="4"/>
  <c r="AL69" i="4"/>
  <c r="D69" i="4"/>
  <c r="J107" i="85"/>
  <c r="B70" i="4"/>
  <c r="AD70" i="4"/>
  <c r="AM70" i="4"/>
  <c r="AN70" i="4"/>
  <c r="J110" i="85"/>
  <c r="AD71" i="4"/>
  <c r="AJ71" i="4"/>
  <c r="AN71" i="4"/>
  <c r="B72" i="4"/>
  <c r="AD72" i="4"/>
  <c r="D72" i="4"/>
  <c r="P72" i="4"/>
  <c r="U73" i="75"/>
  <c r="J117" i="85"/>
  <c r="B74" i="4"/>
  <c r="AL74" i="4"/>
  <c r="D74" i="4"/>
  <c r="K74" i="4"/>
  <c r="J118" i="85"/>
  <c r="B75" i="4"/>
  <c r="AL75" i="4"/>
  <c r="J119" i="85"/>
  <c r="D76" i="4"/>
  <c r="U76" i="4"/>
  <c r="AD77" i="4"/>
  <c r="AJ77" i="4"/>
  <c r="D77" i="4"/>
  <c r="R77" i="4"/>
  <c r="B78" i="4"/>
  <c r="J125" i="85"/>
  <c r="B79" i="4"/>
  <c r="AD79" i="4"/>
  <c r="D79" i="4"/>
  <c r="J126" i="85"/>
  <c r="AD80" i="4"/>
  <c r="AJ80" i="4"/>
  <c r="AN80" i="4"/>
  <c r="D80" i="4"/>
  <c r="T80" i="4"/>
  <c r="AJ81" i="4"/>
  <c r="D81" i="4"/>
  <c r="B82" i="4"/>
  <c r="AN82" i="4"/>
  <c r="J127" i="85"/>
  <c r="B83" i="4"/>
  <c r="AD83" i="4"/>
  <c r="AE83" i="4"/>
  <c r="AF83" i="4"/>
  <c r="AI83" i="4"/>
  <c r="AN83" i="4"/>
  <c r="B84" i="4"/>
  <c r="AD84" i="4"/>
  <c r="AE84" i="4"/>
  <c r="AF84" i="4"/>
  <c r="AN84" i="4"/>
  <c r="D84" i="4"/>
  <c r="B85" i="4"/>
  <c r="AJ85" i="4"/>
  <c r="AE86" i="4"/>
  <c r="AF86" i="4"/>
  <c r="AI86" i="4"/>
  <c r="AN86" i="4"/>
  <c r="D86" i="4"/>
  <c r="O86" i="4"/>
  <c r="AF87" i="4"/>
  <c r="AJ87" i="4"/>
  <c r="D87" i="4"/>
  <c r="J130" i="85"/>
  <c r="B88" i="4"/>
  <c r="AE88" i="4"/>
  <c r="AN88" i="4"/>
  <c r="D88" i="4"/>
  <c r="H88" i="4"/>
  <c r="AI89" i="4"/>
  <c r="AJ89" i="4"/>
  <c r="AN89" i="4"/>
  <c r="D89" i="4"/>
  <c r="U89" i="4"/>
  <c r="AI90" i="4"/>
  <c r="D90" i="4"/>
  <c r="J132" i="85"/>
  <c r="B91" i="4"/>
  <c r="AE91" i="4"/>
  <c r="AI91" i="4"/>
  <c r="D91" i="4"/>
  <c r="J133" i="85"/>
  <c r="B92" i="4"/>
  <c r="AE92" i="4"/>
  <c r="AI92" i="4"/>
  <c r="AN92" i="4"/>
  <c r="D92" i="4"/>
  <c r="H92" i="4"/>
  <c r="J136" i="85"/>
  <c r="B93" i="4"/>
  <c r="AI93" i="4"/>
  <c r="D93" i="4"/>
  <c r="J137" i="85"/>
  <c r="AI94" i="4"/>
  <c r="AN94" i="4"/>
  <c r="B95" i="4"/>
  <c r="AD95" i="4"/>
  <c r="AI95" i="4"/>
  <c r="D95" i="4"/>
  <c r="L95" i="4"/>
  <c r="AE96" i="4"/>
  <c r="AN96" i="4"/>
  <c r="J143" i="85"/>
  <c r="AD97" i="4"/>
  <c r="AI97" i="4"/>
  <c r="AJ97" i="4"/>
  <c r="AN97" i="4"/>
  <c r="D97" i="4"/>
  <c r="S97" i="4"/>
  <c r="J150" i="85"/>
  <c r="B98" i="4"/>
  <c r="AE98" i="4"/>
  <c r="AL98" i="4"/>
  <c r="AN98" i="4"/>
  <c r="J158" i="85"/>
  <c r="B99" i="4"/>
  <c r="AD99" i="4"/>
  <c r="AE99" i="4"/>
  <c r="AI99" i="4"/>
  <c r="AJ99" i="4"/>
  <c r="AL99" i="4"/>
  <c r="J160" i="85"/>
  <c r="AE100" i="4"/>
  <c r="AJ100" i="4"/>
  <c r="AL100" i="4"/>
  <c r="J161" i="85"/>
  <c r="B101" i="4"/>
  <c r="AD101" i="4"/>
  <c r="AF101" i="4"/>
  <c r="AJ101" i="4"/>
  <c r="AL101" i="4"/>
  <c r="J163" i="85"/>
  <c r="B102" i="4"/>
  <c r="AD102" i="4"/>
  <c r="AL102" i="4"/>
  <c r="AN102" i="4"/>
  <c r="D102" i="4"/>
  <c r="L102" i="4"/>
  <c r="AF103" i="4"/>
  <c r="B104" i="4"/>
  <c r="AD104" i="4"/>
  <c r="AF104" i="4"/>
  <c r="AL104" i="4"/>
  <c r="AN104" i="4"/>
  <c r="D104" i="4"/>
  <c r="U104" i="4"/>
  <c r="L104" i="4"/>
  <c r="B105" i="4"/>
  <c r="AD105" i="4"/>
  <c r="AI105" i="4"/>
  <c r="AJ105" i="4"/>
  <c r="AN105" i="4"/>
  <c r="J168" i="85"/>
  <c r="AI106" i="4"/>
  <c r="D106" i="4"/>
  <c r="O106" i="4"/>
  <c r="J170" i="85"/>
  <c r="B107" i="4"/>
  <c r="AI107" i="4"/>
  <c r="AN107" i="4"/>
  <c r="D107" i="4"/>
  <c r="S107" i="4"/>
  <c r="J171" i="85"/>
  <c r="B108" i="4"/>
  <c r="AD108" i="4"/>
  <c r="AE108" i="4"/>
  <c r="AI108" i="4"/>
  <c r="AJ108" i="4"/>
  <c r="AN108" i="4"/>
  <c r="B109" i="4"/>
  <c r="B110" i="4"/>
  <c r="AE110" i="4"/>
  <c r="AF110" i="4"/>
  <c r="J177" i="85"/>
  <c r="B111" i="4"/>
  <c r="AE111" i="4"/>
  <c r="AL111" i="4"/>
  <c r="J178" i="85"/>
  <c r="B112" i="4"/>
  <c r="AE112" i="4"/>
  <c r="AF112" i="4"/>
  <c r="AL112" i="4"/>
  <c r="D112" i="4"/>
  <c r="L112" i="4"/>
  <c r="B113" i="4"/>
  <c r="AE113" i="4"/>
  <c r="AF113" i="4"/>
  <c r="D113" i="4"/>
  <c r="K113" i="4"/>
  <c r="U114" i="75"/>
  <c r="B114" i="4"/>
  <c r="AF114" i="4"/>
  <c r="AJ114" i="4"/>
  <c r="B115" i="4"/>
  <c r="AF115" i="4"/>
  <c r="AJ115" i="4"/>
  <c r="J181" i="85"/>
  <c r="B116" i="4"/>
  <c r="AD116" i="4"/>
  <c r="AI116" i="4"/>
  <c r="AL116" i="4"/>
  <c r="D116" i="4"/>
  <c r="L116" i="4"/>
  <c r="B117" i="4"/>
  <c r="AD117" i="4"/>
  <c r="AF117" i="4"/>
  <c r="AI117" i="4"/>
  <c r="D117" i="4"/>
  <c r="O117" i="4"/>
  <c r="B118" i="4"/>
  <c r="AF118" i="4"/>
  <c r="AI118" i="4"/>
  <c r="AJ118" i="4"/>
  <c r="AL118" i="4"/>
  <c r="D118" i="4"/>
  <c r="S118" i="4"/>
  <c r="B119" i="4"/>
  <c r="D119" i="4"/>
  <c r="J182" i="85"/>
  <c r="S115" i="97"/>
  <c r="AF120" i="4"/>
  <c r="AI120" i="4"/>
  <c r="AL120" i="4"/>
  <c r="D120" i="4"/>
  <c r="J189" i="85"/>
  <c r="O186" i="85"/>
  <c r="AE121" i="4"/>
  <c r="AF121" i="4"/>
  <c r="AJ121" i="4"/>
  <c r="AL121" i="4"/>
  <c r="D121" i="4"/>
  <c r="J186" i="85"/>
  <c r="J191" i="85"/>
  <c r="B122" i="4"/>
  <c r="AE122" i="4"/>
  <c r="AF122" i="4"/>
  <c r="D122" i="4"/>
  <c r="R122" i="4"/>
  <c r="J192" i="85"/>
  <c r="B123" i="4"/>
  <c r="AE123" i="4"/>
  <c r="AL123" i="4"/>
  <c r="D123" i="4"/>
  <c r="F123" i="4"/>
  <c r="J193" i="85"/>
  <c r="AD9" i="4"/>
  <c r="AF9" i="4"/>
  <c r="AI9" i="4"/>
  <c r="AL9" i="4"/>
  <c r="J3" i="85"/>
  <c r="B10" i="4"/>
  <c r="AD10" i="4"/>
  <c r="AF10" i="4"/>
  <c r="AI10" i="4"/>
  <c r="AL10" i="4"/>
  <c r="AN10" i="4"/>
  <c r="D10" i="4"/>
  <c r="H10" i="4"/>
  <c r="R10" i="4"/>
  <c r="AD11" i="4"/>
  <c r="AF11" i="4"/>
  <c r="AI11" i="4"/>
  <c r="AL11" i="4"/>
  <c r="AN11" i="4"/>
  <c r="B12" i="4"/>
  <c r="AD12" i="4"/>
  <c r="AF12" i="4"/>
  <c r="AG12" i="4"/>
  <c r="AI12" i="4"/>
  <c r="AL12" i="4"/>
  <c r="AN12" i="4"/>
  <c r="D12" i="4"/>
  <c r="O12" i="4"/>
  <c r="H2649" i="92"/>
  <c r="H2650" i="92"/>
  <c r="H2651" i="92"/>
  <c r="H2652" i="92"/>
  <c r="H2653" i="92"/>
  <c r="H2654" i="92"/>
  <c r="H2655" i="92"/>
  <c r="H2656" i="92"/>
  <c r="H2657" i="92"/>
  <c r="H2658" i="92"/>
  <c r="H2659" i="92"/>
  <c r="H2660" i="92"/>
  <c r="H2661" i="92"/>
  <c r="H2662" i="92"/>
  <c r="H2663" i="92"/>
  <c r="H2664" i="92"/>
  <c r="H2665" i="92"/>
  <c r="H2666" i="92"/>
  <c r="H2667" i="92"/>
  <c r="H2668" i="92"/>
  <c r="H2669" i="92"/>
  <c r="H2670" i="92"/>
  <c r="H2671" i="92"/>
  <c r="H2672" i="92"/>
  <c r="H2673" i="92"/>
  <c r="H2674" i="92"/>
  <c r="H2675" i="92"/>
  <c r="H2676" i="92"/>
  <c r="H2677" i="92"/>
  <c r="H2678" i="92"/>
  <c r="H2679" i="92"/>
  <c r="H2680" i="92"/>
  <c r="H2681" i="92"/>
  <c r="H2682" i="92"/>
  <c r="H2683" i="92"/>
  <c r="H2684" i="92"/>
  <c r="H2685" i="92"/>
  <c r="H2686" i="92"/>
  <c r="H2687" i="92"/>
  <c r="H2688" i="92"/>
  <c r="H2689" i="92"/>
  <c r="H2690" i="92"/>
  <c r="H2691" i="92"/>
  <c r="H2692" i="92"/>
  <c r="H2693" i="92"/>
  <c r="H2694" i="92"/>
  <c r="H2695" i="92"/>
  <c r="H2696" i="92"/>
  <c r="H2697" i="92"/>
  <c r="H2698" i="92"/>
  <c r="H2699" i="92"/>
  <c r="H2700" i="92"/>
  <c r="H2701" i="92"/>
  <c r="H2702" i="92"/>
  <c r="H2703" i="92"/>
  <c r="H2704" i="92"/>
  <c r="H2705" i="92"/>
  <c r="H2706" i="92"/>
  <c r="H2707" i="92"/>
  <c r="H2708" i="92"/>
  <c r="H2709" i="92"/>
  <c r="H2710" i="92"/>
  <c r="H2711" i="92"/>
  <c r="H2712" i="92"/>
  <c r="H2713" i="92"/>
  <c r="H2714" i="92"/>
  <c r="H2715" i="92"/>
  <c r="H2716" i="92"/>
  <c r="H2717" i="92"/>
  <c r="H2718" i="92"/>
  <c r="H2719" i="92"/>
  <c r="H2720" i="92"/>
  <c r="H2721" i="92"/>
  <c r="H2722" i="92"/>
  <c r="H2723" i="92"/>
  <c r="H2724" i="92"/>
  <c r="H2725" i="92"/>
  <c r="H2726" i="92"/>
  <c r="H2727" i="92"/>
  <c r="H2728" i="92"/>
  <c r="H2729" i="92"/>
  <c r="H2730" i="92"/>
  <c r="H2731" i="92"/>
  <c r="H2732" i="92"/>
  <c r="H2733" i="92"/>
  <c r="H2734" i="92"/>
  <c r="H2735" i="92"/>
  <c r="H2736" i="92"/>
  <c r="H2737" i="92"/>
  <c r="H2738" i="92"/>
  <c r="H2739" i="92"/>
  <c r="H2740" i="92"/>
  <c r="H2741" i="92"/>
  <c r="H2742" i="92"/>
  <c r="H2743" i="92"/>
  <c r="H2744" i="92"/>
  <c r="H2745" i="92"/>
  <c r="H2746" i="92"/>
  <c r="H2747" i="92"/>
  <c r="H2748" i="92"/>
  <c r="H2749" i="92"/>
  <c r="H2750" i="92"/>
  <c r="H2751" i="92"/>
  <c r="H2752" i="92"/>
  <c r="H2753" i="92"/>
  <c r="H2754" i="92"/>
  <c r="H2755" i="92"/>
  <c r="H2756" i="92"/>
  <c r="H2757" i="92"/>
  <c r="H2758" i="92"/>
  <c r="H2759" i="92"/>
  <c r="H2760" i="92"/>
  <c r="H2761" i="92"/>
  <c r="H2762" i="92"/>
  <c r="H2763" i="92"/>
  <c r="H2764" i="92"/>
  <c r="H2765" i="92"/>
  <c r="H2766" i="92"/>
  <c r="H2767" i="92"/>
  <c r="H2768" i="92"/>
  <c r="H2769" i="92"/>
  <c r="H2770" i="92"/>
  <c r="H2771" i="92"/>
  <c r="H2772" i="92"/>
  <c r="H2773" i="92"/>
  <c r="H2774" i="92"/>
  <c r="H2775" i="92"/>
  <c r="H2776" i="92"/>
  <c r="H2777" i="92"/>
  <c r="H2778" i="92"/>
  <c r="H2779" i="92"/>
  <c r="H2780" i="92"/>
  <c r="H2781" i="92"/>
  <c r="H2782" i="92"/>
  <c r="H2783" i="92"/>
  <c r="H2784" i="92"/>
  <c r="H2785" i="92"/>
  <c r="H2786" i="92"/>
  <c r="H2787" i="92"/>
  <c r="H2788" i="92"/>
  <c r="H2789" i="92"/>
  <c r="H2790" i="92"/>
  <c r="H2791" i="92"/>
  <c r="H2792" i="92"/>
  <c r="H2793" i="92"/>
  <c r="H2794" i="92"/>
  <c r="H2795" i="92"/>
  <c r="H2796" i="92"/>
  <c r="H2797" i="92"/>
  <c r="H2798" i="92"/>
  <c r="H2799" i="92"/>
  <c r="H2800" i="92"/>
  <c r="H2801" i="92"/>
  <c r="H2802" i="92"/>
  <c r="H2803" i="92"/>
  <c r="H2804" i="92"/>
  <c r="H2805" i="92"/>
  <c r="H2806" i="92"/>
  <c r="H2807" i="92"/>
  <c r="H2808" i="92"/>
  <c r="H2809" i="92"/>
  <c r="H2810" i="92"/>
  <c r="H2811" i="92"/>
  <c r="H2812" i="92"/>
  <c r="H2813" i="92"/>
  <c r="H2814" i="92"/>
  <c r="H2815" i="92"/>
  <c r="H2816" i="92"/>
  <c r="H2817" i="92"/>
  <c r="H2818" i="92"/>
  <c r="H2819" i="92"/>
  <c r="H2820" i="92"/>
  <c r="H2821" i="92"/>
  <c r="H2822" i="92"/>
  <c r="H2823" i="92"/>
  <c r="H2824" i="92"/>
  <c r="H2825" i="92"/>
  <c r="H2826" i="92"/>
  <c r="H2827" i="92"/>
  <c r="H2828" i="92"/>
  <c r="H2829" i="92"/>
  <c r="H2830" i="92"/>
  <c r="H2831" i="92"/>
  <c r="H2832" i="92"/>
  <c r="H2833" i="92"/>
  <c r="H2834" i="92"/>
  <c r="H2835" i="92"/>
  <c r="H2836" i="92"/>
  <c r="H2837" i="92"/>
  <c r="H2838" i="92"/>
  <c r="H2839" i="92"/>
  <c r="H2840" i="92"/>
  <c r="H2841" i="92"/>
  <c r="H2842" i="92"/>
  <c r="H2843" i="92"/>
  <c r="H2844" i="92"/>
  <c r="H2845" i="92"/>
  <c r="H2846" i="92"/>
  <c r="H2847" i="92"/>
  <c r="H2848" i="92"/>
  <c r="H2849" i="92"/>
  <c r="H2850" i="92"/>
  <c r="H2851" i="92"/>
  <c r="H2852" i="92"/>
  <c r="H2853" i="92"/>
  <c r="H2854" i="92"/>
  <c r="H2855" i="92"/>
  <c r="H2856" i="92"/>
  <c r="H2857" i="92"/>
  <c r="H2858" i="92"/>
  <c r="H2859" i="92"/>
  <c r="H2860" i="92"/>
  <c r="H2861" i="92"/>
  <c r="H2862" i="92"/>
  <c r="H2863" i="92"/>
  <c r="H2864" i="92"/>
  <c r="H2865" i="92"/>
  <c r="H2866" i="92"/>
  <c r="H2867" i="92"/>
  <c r="H2868" i="92"/>
  <c r="H2869" i="92"/>
  <c r="H2870" i="92"/>
  <c r="H2871" i="92"/>
  <c r="H2872" i="92"/>
  <c r="H2873" i="92"/>
  <c r="H2874" i="92"/>
  <c r="H2875" i="92"/>
  <c r="H2876" i="92"/>
  <c r="H2877" i="92"/>
  <c r="H2878" i="92"/>
  <c r="H2879" i="92"/>
  <c r="H2880" i="92"/>
  <c r="H2881" i="92"/>
  <c r="H2882" i="92"/>
  <c r="H2883" i="92"/>
  <c r="H2884" i="92"/>
  <c r="H2885" i="92"/>
  <c r="H2886" i="92"/>
  <c r="H2887" i="92"/>
  <c r="H2888" i="92"/>
  <c r="H2889" i="92"/>
  <c r="H2890" i="92"/>
  <c r="H2891" i="92"/>
  <c r="H2892" i="92"/>
  <c r="H2893" i="92"/>
  <c r="H2894" i="92"/>
  <c r="H2895" i="92"/>
  <c r="H2896" i="92"/>
  <c r="H2897" i="92"/>
  <c r="H2898" i="92"/>
  <c r="H2899" i="92"/>
  <c r="H2900" i="92"/>
  <c r="H2901" i="92"/>
  <c r="H2902" i="92"/>
  <c r="H2903" i="92"/>
  <c r="H2904" i="92"/>
  <c r="H2905" i="92"/>
  <c r="H2906" i="92"/>
  <c r="H2907" i="92"/>
  <c r="H2908" i="92"/>
  <c r="H2909" i="92"/>
  <c r="H2910" i="92"/>
  <c r="H2911" i="92"/>
  <c r="H2912" i="92"/>
  <c r="H2913" i="92"/>
  <c r="H2914" i="92"/>
  <c r="H2915" i="92"/>
  <c r="H2916" i="92"/>
  <c r="H2917" i="92"/>
  <c r="H2918" i="92"/>
  <c r="H2919" i="92"/>
  <c r="H2920" i="92"/>
  <c r="H2921" i="92"/>
  <c r="H2922" i="92"/>
  <c r="H2923" i="92"/>
  <c r="H2924" i="92"/>
  <c r="H2925" i="92"/>
  <c r="H2926" i="92"/>
  <c r="H2927" i="92"/>
  <c r="H2928" i="92"/>
  <c r="H2929" i="92"/>
  <c r="H2930" i="92"/>
  <c r="H2931" i="92"/>
  <c r="H2932" i="92"/>
  <c r="H2933" i="92"/>
  <c r="H2934" i="92"/>
  <c r="H2935" i="92"/>
  <c r="H2936" i="92"/>
  <c r="H2937" i="92"/>
  <c r="H2938" i="92"/>
  <c r="H2939" i="92"/>
  <c r="H2940" i="92"/>
  <c r="H2941" i="92"/>
  <c r="H2942" i="92"/>
  <c r="H2943" i="92"/>
  <c r="H2944" i="92"/>
  <c r="H2945" i="92"/>
  <c r="H2946" i="92"/>
  <c r="H2947" i="92"/>
  <c r="H2948" i="92"/>
  <c r="H2949" i="92"/>
  <c r="H2950" i="92"/>
  <c r="H2951" i="92"/>
  <c r="H2952" i="92"/>
  <c r="H2953" i="92"/>
  <c r="H2954" i="92"/>
  <c r="H2955" i="92"/>
  <c r="H2956" i="92"/>
  <c r="H2957" i="92"/>
  <c r="H2958" i="92"/>
  <c r="H2959" i="92"/>
  <c r="H2960" i="92"/>
  <c r="H2961" i="92"/>
  <c r="H2962" i="92"/>
  <c r="H2963" i="92"/>
  <c r="H2964" i="92"/>
  <c r="H2965" i="92"/>
  <c r="H2966" i="92"/>
  <c r="H2967" i="92"/>
  <c r="H2968" i="92"/>
  <c r="H2969" i="92"/>
  <c r="H2970" i="92"/>
  <c r="H2971" i="92"/>
  <c r="H2972" i="92"/>
  <c r="H2973" i="92"/>
  <c r="H2974" i="92"/>
  <c r="H2975" i="92"/>
  <c r="H2976" i="92"/>
  <c r="H2977" i="92"/>
  <c r="H2978" i="92"/>
  <c r="H2979" i="92"/>
  <c r="H2980" i="92"/>
  <c r="H2981" i="92"/>
  <c r="H2982" i="92"/>
  <c r="H2983" i="92"/>
  <c r="H2984" i="92"/>
  <c r="H2985" i="92"/>
  <c r="H2986" i="92"/>
  <c r="H2987" i="92"/>
  <c r="H2988" i="92"/>
  <c r="H2989" i="92"/>
  <c r="H2990" i="92"/>
  <c r="H2991" i="92"/>
  <c r="H2992" i="92"/>
  <c r="H2993" i="92"/>
  <c r="H2994" i="92"/>
  <c r="H2995" i="92"/>
  <c r="H2996" i="92"/>
  <c r="H2997" i="92"/>
  <c r="H2998" i="92"/>
  <c r="H2999" i="92"/>
  <c r="H3000" i="92"/>
  <c r="H3001" i="92"/>
  <c r="H3002" i="92"/>
  <c r="H3003" i="92"/>
  <c r="H3004" i="92"/>
  <c r="H3005" i="92"/>
  <c r="H3006" i="92"/>
  <c r="H3007" i="92"/>
  <c r="H3008" i="92"/>
  <c r="H3009" i="92"/>
  <c r="H3010" i="92"/>
  <c r="H3011" i="92"/>
  <c r="H3012" i="92"/>
  <c r="H3013" i="92"/>
  <c r="H3014" i="92"/>
  <c r="H3015" i="92"/>
  <c r="H3016" i="92"/>
  <c r="H3017" i="92"/>
  <c r="H3018" i="92"/>
  <c r="H3019" i="92"/>
  <c r="H3020" i="92"/>
  <c r="H3021" i="92"/>
  <c r="H3022" i="92"/>
  <c r="H3023" i="92"/>
  <c r="H3024" i="92"/>
  <c r="H3025" i="92"/>
  <c r="H3026" i="92"/>
  <c r="H3027" i="92"/>
  <c r="H3028" i="92"/>
  <c r="H3029" i="92"/>
  <c r="H3030" i="92"/>
  <c r="H3031" i="92"/>
  <c r="H3032" i="92"/>
  <c r="H3033" i="92"/>
  <c r="H3034" i="92"/>
  <c r="H3035" i="92"/>
  <c r="H3036" i="92"/>
  <c r="H3037" i="92"/>
  <c r="H3038" i="92"/>
  <c r="H3039" i="92"/>
  <c r="H3040" i="92"/>
  <c r="H3041" i="92"/>
  <c r="H3042" i="92"/>
  <c r="H3043" i="92"/>
  <c r="H3044" i="92"/>
  <c r="H3045" i="92"/>
  <c r="H3046" i="92"/>
  <c r="H3047" i="92"/>
  <c r="H3048" i="92"/>
  <c r="H3049" i="92"/>
  <c r="H1907" i="92"/>
  <c r="H1908" i="92"/>
  <c r="H1909" i="92"/>
  <c r="H1910" i="92"/>
  <c r="H1911" i="92"/>
  <c r="H1912" i="92"/>
  <c r="H1913" i="92"/>
  <c r="H1914" i="92"/>
  <c r="H1915" i="92"/>
  <c r="H1916" i="92"/>
  <c r="H1917" i="92"/>
  <c r="H1918" i="92"/>
  <c r="H1919" i="92"/>
  <c r="H1920" i="92"/>
  <c r="H1921" i="92"/>
  <c r="H1922" i="92"/>
  <c r="H1923" i="92"/>
  <c r="H1924" i="92"/>
  <c r="H1925" i="92"/>
  <c r="H1926" i="92"/>
  <c r="H1927" i="92"/>
  <c r="H1928" i="92"/>
  <c r="H1929" i="92"/>
  <c r="H1930" i="92"/>
  <c r="H1931" i="92"/>
  <c r="H1932" i="92"/>
  <c r="H1933" i="92"/>
  <c r="H1934" i="92"/>
  <c r="H1935" i="92"/>
  <c r="H1936" i="92"/>
  <c r="H1937" i="92"/>
  <c r="H1938" i="92"/>
  <c r="H1939" i="92"/>
  <c r="H1940" i="92"/>
  <c r="H1941" i="92"/>
  <c r="H1942" i="92"/>
  <c r="H1943" i="92"/>
  <c r="H1944" i="92"/>
  <c r="H1945" i="92"/>
  <c r="H1946" i="92"/>
  <c r="H1947" i="92"/>
  <c r="H1948" i="92"/>
  <c r="H1949" i="92"/>
  <c r="H1950" i="92"/>
  <c r="H1951" i="92"/>
  <c r="H1952" i="92"/>
  <c r="H1953" i="92"/>
  <c r="H1954" i="92"/>
  <c r="H1955" i="92"/>
  <c r="H1956" i="92"/>
  <c r="H1957" i="92"/>
  <c r="H1958" i="92"/>
  <c r="H1959" i="92"/>
  <c r="H1960" i="92"/>
  <c r="H1961" i="92"/>
  <c r="H1962" i="92"/>
  <c r="H1963" i="92"/>
  <c r="H1964" i="92"/>
  <c r="H1965" i="92"/>
  <c r="H1966" i="92"/>
  <c r="H1967" i="92"/>
  <c r="H1968" i="92"/>
  <c r="H1969" i="92"/>
  <c r="H1970" i="92"/>
  <c r="H1971" i="92"/>
  <c r="H1972" i="92"/>
  <c r="H1973" i="92"/>
  <c r="H1974" i="92"/>
  <c r="H1975" i="92"/>
  <c r="H1976" i="92"/>
  <c r="H1977" i="92"/>
  <c r="H1978" i="92"/>
  <c r="H1979" i="92"/>
  <c r="H1980" i="92"/>
  <c r="H1981" i="92"/>
  <c r="H1982" i="92"/>
  <c r="H1983" i="92"/>
  <c r="H1984" i="92"/>
  <c r="H1985" i="92"/>
  <c r="H1986" i="92"/>
  <c r="H1987" i="92"/>
  <c r="H1988" i="92"/>
  <c r="H1989" i="92"/>
  <c r="H1990" i="92"/>
  <c r="H1991" i="92"/>
  <c r="H1992" i="92"/>
  <c r="H1993" i="92"/>
  <c r="H1994" i="92"/>
  <c r="H1995" i="92"/>
  <c r="H1996" i="92"/>
  <c r="H1997" i="92"/>
  <c r="H1998" i="92"/>
  <c r="H1999" i="92"/>
  <c r="H2000" i="92"/>
  <c r="H2001" i="92"/>
  <c r="H2002" i="92"/>
  <c r="H2003" i="92"/>
  <c r="H2004" i="92"/>
  <c r="H2005" i="92"/>
  <c r="H2006" i="92"/>
  <c r="H2007" i="92"/>
  <c r="H2008" i="92"/>
  <c r="H2009" i="92"/>
  <c r="H2010" i="92"/>
  <c r="H2011" i="92"/>
  <c r="H2012" i="92"/>
  <c r="H2013" i="92"/>
  <c r="H2014" i="92"/>
  <c r="H2015" i="92"/>
  <c r="H2016" i="92"/>
  <c r="H2017" i="92"/>
  <c r="H2018" i="92"/>
  <c r="H2019" i="92"/>
  <c r="H2020" i="92"/>
  <c r="H2021" i="92"/>
  <c r="H2022" i="92"/>
  <c r="H2023" i="92"/>
  <c r="H2024" i="92"/>
  <c r="H2025" i="92"/>
  <c r="H2026" i="92"/>
  <c r="H2027" i="92"/>
  <c r="H2028" i="92"/>
  <c r="H2029" i="92"/>
  <c r="H2030" i="92"/>
  <c r="H2031" i="92"/>
  <c r="H2032" i="92"/>
  <c r="H2033" i="92"/>
  <c r="H2034" i="92"/>
  <c r="H2035" i="92"/>
  <c r="H2036" i="92"/>
  <c r="H2037" i="92"/>
  <c r="H2038" i="92"/>
  <c r="H2039" i="92"/>
  <c r="H2040" i="92"/>
  <c r="H2041" i="92"/>
  <c r="H2042" i="92"/>
  <c r="H2043" i="92"/>
  <c r="H2044" i="92"/>
  <c r="H2045" i="92"/>
  <c r="H2046" i="92"/>
  <c r="H2047" i="92"/>
  <c r="H2048" i="92"/>
  <c r="H2049" i="92"/>
  <c r="H2050" i="92"/>
  <c r="H2051" i="92"/>
  <c r="H2052" i="92"/>
  <c r="H2053" i="92"/>
  <c r="H2054" i="92"/>
  <c r="H2055" i="92"/>
  <c r="H2056" i="92"/>
  <c r="H2057" i="92"/>
  <c r="H2058" i="92"/>
  <c r="H2059" i="92"/>
  <c r="H2060" i="92"/>
  <c r="H2061" i="92"/>
  <c r="H2062" i="92"/>
  <c r="H2063" i="92"/>
  <c r="H2064" i="92"/>
  <c r="H2065" i="92"/>
  <c r="H2066" i="92"/>
  <c r="H2067" i="92"/>
  <c r="H2068" i="92"/>
  <c r="H2069" i="92"/>
  <c r="H2070" i="92"/>
  <c r="H2071" i="92"/>
  <c r="H2072" i="92"/>
  <c r="H2073" i="92"/>
  <c r="H2074" i="92"/>
  <c r="H2075" i="92"/>
  <c r="H2076" i="92"/>
  <c r="H2077" i="92"/>
  <c r="H2078" i="92"/>
  <c r="H2079" i="92"/>
  <c r="H2080" i="92"/>
  <c r="H2081" i="92"/>
  <c r="H2082" i="92"/>
  <c r="H2083" i="92"/>
  <c r="H2084" i="92"/>
  <c r="H2085" i="92"/>
  <c r="H2086" i="92"/>
  <c r="H2087" i="92"/>
  <c r="H2088" i="92"/>
  <c r="H2089" i="92"/>
  <c r="H2090" i="92"/>
  <c r="H2091" i="92"/>
  <c r="H2092" i="92"/>
  <c r="H2093" i="92"/>
  <c r="H2094" i="92"/>
  <c r="H2095" i="92"/>
  <c r="H2096" i="92"/>
  <c r="H2097" i="92"/>
  <c r="H2098" i="92"/>
  <c r="H2099" i="92"/>
  <c r="H2100" i="92"/>
  <c r="H2101" i="92"/>
  <c r="H2102" i="92"/>
  <c r="H2103" i="92"/>
  <c r="H2104" i="92"/>
  <c r="H2105" i="92"/>
  <c r="H2106" i="92"/>
  <c r="H2107" i="92"/>
  <c r="H2108" i="92"/>
  <c r="H2109" i="92"/>
  <c r="H2110" i="92"/>
  <c r="H2111" i="92"/>
  <c r="H2112" i="92"/>
  <c r="H2113" i="92"/>
  <c r="H2114" i="92"/>
  <c r="H2115" i="92"/>
  <c r="H2116" i="92"/>
  <c r="H2117" i="92"/>
  <c r="H2118" i="92"/>
  <c r="H2119" i="92"/>
  <c r="H2120" i="92"/>
  <c r="H2121" i="92"/>
  <c r="H2122" i="92"/>
  <c r="H2123" i="92"/>
  <c r="H2124" i="92"/>
  <c r="H2125" i="92"/>
  <c r="H2126" i="92"/>
  <c r="H2127" i="92"/>
  <c r="H2128" i="92"/>
  <c r="H2129" i="92"/>
  <c r="H2130" i="92"/>
  <c r="H2131" i="92"/>
  <c r="H2132" i="92"/>
  <c r="H2133" i="92"/>
  <c r="H2134" i="92"/>
  <c r="H2135" i="92"/>
  <c r="H2136" i="92"/>
  <c r="H2137" i="92"/>
  <c r="H2138" i="92"/>
  <c r="H2139" i="92"/>
  <c r="H2140" i="92"/>
  <c r="H2141" i="92"/>
  <c r="H2142" i="92"/>
  <c r="H2143" i="92"/>
  <c r="H2144" i="92"/>
  <c r="H2145" i="92"/>
  <c r="H2146" i="92"/>
  <c r="H2147" i="92"/>
  <c r="H2148" i="92"/>
  <c r="H2149" i="92"/>
  <c r="H2150" i="92"/>
  <c r="H2151" i="92"/>
  <c r="H2152" i="92"/>
  <c r="H2153" i="92"/>
  <c r="H2154" i="92"/>
  <c r="H2155" i="92"/>
  <c r="H2156" i="92"/>
  <c r="H2157" i="92"/>
  <c r="H2158" i="92"/>
  <c r="H2159" i="92"/>
  <c r="H2160" i="92"/>
  <c r="H2161" i="92"/>
  <c r="H2162" i="92"/>
  <c r="H2163" i="92"/>
  <c r="H2164" i="92"/>
  <c r="H2165" i="92"/>
  <c r="H2166" i="92"/>
  <c r="H2167" i="92"/>
  <c r="H2168" i="92"/>
  <c r="H2169" i="92"/>
  <c r="H2170" i="92"/>
  <c r="H2171" i="92"/>
  <c r="H2172" i="92"/>
  <c r="H2173" i="92"/>
  <c r="H2174" i="92"/>
  <c r="H2175" i="92"/>
  <c r="H2176" i="92"/>
  <c r="H2177" i="92"/>
  <c r="H2178" i="92"/>
  <c r="H2179" i="92"/>
  <c r="H2180" i="92"/>
  <c r="H2181" i="92"/>
  <c r="H2182" i="92"/>
  <c r="H2183" i="92"/>
  <c r="H2184" i="92"/>
  <c r="H2185" i="92"/>
  <c r="H2186" i="92"/>
  <c r="H2187" i="92"/>
  <c r="H2188" i="92"/>
  <c r="H2189" i="92"/>
  <c r="H2190" i="92"/>
  <c r="H2191" i="92"/>
  <c r="H2192" i="92"/>
  <c r="H2193" i="92"/>
  <c r="H2194" i="92"/>
  <c r="H2195" i="92"/>
  <c r="H2196" i="92"/>
  <c r="H2197" i="92"/>
  <c r="H2198" i="92"/>
  <c r="H2199" i="92"/>
  <c r="H2200" i="92"/>
  <c r="H2201" i="92"/>
  <c r="H2202" i="92"/>
  <c r="H2203" i="92"/>
  <c r="H2204" i="92"/>
  <c r="H2205" i="92"/>
  <c r="H2206" i="92"/>
  <c r="H2207" i="92"/>
  <c r="H2208" i="92"/>
  <c r="H2209" i="92"/>
  <c r="H2210" i="92"/>
  <c r="H2211" i="92"/>
  <c r="H2212" i="92"/>
  <c r="H2213" i="92"/>
  <c r="H2214" i="92"/>
  <c r="H2215" i="92"/>
  <c r="H2216" i="92"/>
  <c r="H2217" i="92"/>
  <c r="H2218" i="92"/>
  <c r="H2219" i="92"/>
  <c r="H2220" i="92"/>
  <c r="H2221" i="92"/>
  <c r="H2222" i="92"/>
  <c r="H2223" i="92"/>
  <c r="H2224" i="92"/>
  <c r="H2225" i="92"/>
  <c r="H2226" i="92"/>
  <c r="H2227" i="92"/>
  <c r="H2228" i="92"/>
  <c r="H2229" i="92"/>
  <c r="H2230" i="92"/>
  <c r="H2231" i="92"/>
  <c r="H2232" i="92"/>
  <c r="H2233" i="92"/>
  <c r="H2234" i="92"/>
  <c r="H2235" i="92"/>
  <c r="H2236" i="92"/>
  <c r="H2237" i="92"/>
  <c r="H2238" i="92"/>
  <c r="H2239" i="92"/>
  <c r="H2240" i="92"/>
  <c r="H2241" i="92"/>
  <c r="H2242" i="92"/>
  <c r="H2243" i="92"/>
  <c r="H2244" i="92"/>
  <c r="H2245" i="92"/>
  <c r="H2246" i="92"/>
  <c r="H2247" i="92"/>
  <c r="H2248" i="92"/>
  <c r="H2249" i="92"/>
  <c r="H2250" i="92"/>
  <c r="H2251" i="92"/>
  <c r="H2252" i="92"/>
  <c r="H2253" i="92"/>
  <c r="H2254" i="92"/>
  <c r="H2255" i="92"/>
  <c r="H2256" i="92"/>
  <c r="H2257" i="92"/>
  <c r="H2258" i="92"/>
  <c r="H2259" i="92"/>
  <c r="H2260" i="92"/>
  <c r="H2261" i="92"/>
  <c r="H2262" i="92"/>
  <c r="H2263" i="92"/>
  <c r="H2264" i="92"/>
  <c r="H2265" i="92"/>
  <c r="H2266" i="92"/>
  <c r="H2267" i="92"/>
  <c r="H2268" i="92"/>
  <c r="H2269" i="92"/>
  <c r="H2270" i="92"/>
  <c r="H2271" i="92"/>
  <c r="H2272" i="92"/>
  <c r="H2273" i="92"/>
  <c r="H2274" i="92"/>
  <c r="H2275" i="92"/>
  <c r="H2276" i="92"/>
  <c r="H2277" i="92"/>
  <c r="H2278" i="92"/>
  <c r="H2279" i="92"/>
  <c r="H2280" i="92"/>
  <c r="H2281" i="92"/>
  <c r="H2282" i="92"/>
  <c r="H2283" i="92"/>
  <c r="H2284" i="92"/>
  <c r="H2285" i="92"/>
  <c r="H2286" i="92"/>
  <c r="H2287" i="92"/>
  <c r="H2288" i="92"/>
  <c r="H2289" i="92"/>
  <c r="H2290" i="92"/>
  <c r="H2291" i="92"/>
  <c r="H2292" i="92"/>
  <c r="H2293" i="92"/>
  <c r="H2294" i="92"/>
  <c r="H2295" i="92"/>
  <c r="H2296" i="92"/>
  <c r="H2297" i="92"/>
  <c r="H2298" i="92"/>
  <c r="H2299" i="92"/>
  <c r="H2300" i="92"/>
  <c r="H2301" i="92"/>
  <c r="H2302" i="92"/>
  <c r="H2303" i="92"/>
  <c r="H2304" i="92"/>
  <c r="H2305" i="92"/>
  <c r="H2306" i="92"/>
  <c r="H2307" i="92"/>
  <c r="H2308" i="92"/>
  <c r="H2309" i="92"/>
  <c r="H2310" i="92"/>
  <c r="H2311" i="92"/>
  <c r="H2312" i="92"/>
  <c r="H2313" i="92"/>
  <c r="H2314" i="92"/>
  <c r="H2315" i="92"/>
  <c r="H2316" i="92"/>
  <c r="H2317" i="92"/>
  <c r="H2318" i="92"/>
  <c r="H2319" i="92"/>
  <c r="H2320" i="92"/>
  <c r="H2321" i="92"/>
  <c r="H2322" i="92"/>
  <c r="H2323" i="92"/>
  <c r="H2324" i="92"/>
  <c r="H2325" i="92"/>
  <c r="H2326" i="92"/>
  <c r="H2327" i="92"/>
  <c r="H2328" i="92"/>
  <c r="H2329" i="92"/>
  <c r="H2330" i="92"/>
  <c r="H2331" i="92"/>
  <c r="H2332" i="92"/>
  <c r="H2333" i="92"/>
  <c r="H2334" i="92"/>
  <c r="H2335" i="92"/>
  <c r="H2336" i="92"/>
  <c r="H2337" i="92"/>
  <c r="H2338" i="92"/>
  <c r="H2339" i="92"/>
  <c r="H2340" i="92"/>
  <c r="H2341" i="92"/>
  <c r="H2342" i="92"/>
  <c r="H2343" i="92"/>
  <c r="H2344" i="92"/>
  <c r="H2345" i="92"/>
  <c r="H2346" i="92"/>
  <c r="H2347" i="92"/>
  <c r="H2348" i="92"/>
  <c r="H2349" i="92"/>
  <c r="H2350" i="92"/>
  <c r="H2351" i="92"/>
  <c r="H2352" i="92"/>
  <c r="H2353" i="92"/>
  <c r="H2354" i="92"/>
  <c r="H2355" i="92"/>
  <c r="H2356" i="92"/>
  <c r="H2357" i="92"/>
  <c r="H2358" i="92"/>
  <c r="H2359" i="92"/>
  <c r="H2360" i="92"/>
  <c r="H2361" i="92"/>
  <c r="H2362" i="92"/>
  <c r="H2363" i="92"/>
  <c r="H2364" i="92"/>
  <c r="H2365" i="92"/>
  <c r="H2366" i="92"/>
  <c r="H2367" i="92"/>
  <c r="H2368" i="92"/>
  <c r="H2369" i="92"/>
  <c r="H2370" i="92"/>
  <c r="H2371" i="92"/>
  <c r="H2372" i="92"/>
  <c r="H2373" i="92"/>
  <c r="H2374" i="92"/>
  <c r="H2375" i="92"/>
  <c r="H2376" i="92"/>
  <c r="H2377" i="92"/>
  <c r="H2378" i="92"/>
  <c r="H2379" i="92"/>
  <c r="H2380" i="92"/>
  <c r="H2381" i="92"/>
  <c r="H2382" i="92"/>
  <c r="H2383" i="92"/>
  <c r="H2384" i="92"/>
  <c r="H2385" i="92"/>
  <c r="H2386" i="92"/>
  <c r="H2387" i="92"/>
  <c r="H2388" i="92"/>
  <c r="H2389" i="92"/>
  <c r="H2390" i="92"/>
  <c r="H2391" i="92"/>
  <c r="H2392" i="92"/>
  <c r="H2393" i="92"/>
  <c r="H2394" i="92"/>
  <c r="H2395" i="92"/>
  <c r="H2396" i="92"/>
  <c r="H2397" i="92"/>
  <c r="H2398" i="92"/>
  <c r="H2399" i="92"/>
  <c r="H2400" i="92"/>
  <c r="H2401" i="92"/>
  <c r="H2402" i="92"/>
  <c r="H2403" i="92"/>
  <c r="H2404" i="92"/>
  <c r="H2405" i="92"/>
  <c r="H2406" i="92"/>
  <c r="H2407" i="92"/>
  <c r="H2408" i="92"/>
  <c r="H2409" i="92"/>
  <c r="H2410" i="92"/>
  <c r="H2411" i="92"/>
  <c r="H2412" i="92"/>
  <c r="H2413" i="92"/>
  <c r="H2414" i="92"/>
  <c r="H2415" i="92"/>
  <c r="H2416" i="92"/>
  <c r="H2417" i="92"/>
  <c r="H2418" i="92"/>
  <c r="H2419" i="92"/>
  <c r="H2420" i="92"/>
  <c r="H2421" i="92"/>
  <c r="H2422" i="92"/>
  <c r="H2423" i="92"/>
  <c r="H2424" i="92"/>
  <c r="H2425" i="92"/>
  <c r="H2426" i="92"/>
  <c r="H2427" i="92"/>
  <c r="H2428" i="92"/>
  <c r="H2429" i="92"/>
  <c r="H2430" i="92"/>
  <c r="H2431" i="92"/>
  <c r="H2432" i="92"/>
  <c r="H2433" i="92"/>
  <c r="H2434" i="92"/>
  <c r="H2435" i="92"/>
  <c r="H2436" i="92"/>
  <c r="H2437" i="92"/>
  <c r="H2438" i="92"/>
  <c r="H2439" i="92"/>
  <c r="H2440" i="92"/>
  <c r="H2441" i="92"/>
  <c r="H2442" i="92"/>
  <c r="H2443" i="92"/>
  <c r="H2444" i="92"/>
  <c r="H2445" i="92"/>
  <c r="H2446" i="92"/>
  <c r="H2447" i="92"/>
  <c r="H2448" i="92"/>
  <c r="H2449" i="92"/>
  <c r="H2450" i="92"/>
  <c r="H2451" i="92"/>
  <c r="H2452" i="92"/>
  <c r="H2453" i="92"/>
  <c r="H2454" i="92"/>
  <c r="H2455" i="92"/>
  <c r="H2456" i="92"/>
  <c r="H2457" i="92"/>
  <c r="H2458" i="92"/>
  <c r="H2459" i="92"/>
  <c r="H2460" i="92"/>
  <c r="H2461" i="92"/>
  <c r="H2462" i="92"/>
  <c r="H2463" i="92"/>
  <c r="H2464" i="92"/>
  <c r="H2465" i="92"/>
  <c r="H2466" i="92"/>
  <c r="H2467" i="92"/>
  <c r="H2468" i="92"/>
  <c r="H2469" i="92"/>
  <c r="H2470" i="92"/>
  <c r="H2471" i="92"/>
  <c r="H2472" i="92"/>
  <c r="H2473" i="92"/>
  <c r="H2474" i="92"/>
  <c r="H2475" i="92"/>
  <c r="H2476" i="92"/>
  <c r="H2477" i="92"/>
  <c r="H2478" i="92"/>
  <c r="H2479" i="92"/>
  <c r="H2480" i="92"/>
  <c r="H2481" i="92"/>
  <c r="H2482" i="92"/>
  <c r="H2483" i="92"/>
  <c r="H2484" i="92"/>
  <c r="H2485" i="92"/>
  <c r="H2486" i="92"/>
  <c r="H2487" i="92"/>
  <c r="H2488" i="92"/>
  <c r="H2489" i="92"/>
  <c r="H2490" i="92"/>
  <c r="H2491" i="92"/>
  <c r="H2492" i="92"/>
  <c r="H2493" i="92"/>
  <c r="H2494" i="92"/>
  <c r="H2495" i="92"/>
  <c r="H2496" i="92"/>
  <c r="H2497" i="92"/>
  <c r="H2498" i="92"/>
  <c r="H2499" i="92"/>
  <c r="H2500" i="92"/>
  <c r="H2501" i="92"/>
  <c r="H2502" i="92"/>
  <c r="H2503" i="92"/>
  <c r="H2504" i="92"/>
  <c r="H2505" i="92"/>
  <c r="H2506" i="92"/>
  <c r="H2507" i="92"/>
  <c r="H2508" i="92"/>
  <c r="H2509" i="92"/>
  <c r="H2510" i="92"/>
  <c r="H2511" i="92"/>
  <c r="H2512" i="92"/>
  <c r="H2513" i="92"/>
  <c r="H2514" i="92"/>
  <c r="H2515" i="92"/>
  <c r="H2516" i="92"/>
  <c r="H2517" i="92"/>
  <c r="H2518" i="92"/>
  <c r="H2519" i="92"/>
  <c r="H2520" i="92"/>
  <c r="H2521" i="92"/>
  <c r="H2522" i="92"/>
  <c r="H2523" i="92"/>
  <c r="H2524" i="92"/>
  <c r="H2525" i="92"/>
  <c r="H2526" i="92"/>
  <c r="H2527" i="92"/>
  <c r="H2528" i="92"/>
  <c r="H2529" i="92"/>
  <c r="H2530" i="92"/>
  <c r="H2531" i="92"/>
  <c r="H2532" i="92"/>
  <c r="H2533" i="92"/>
  <c r="H2534" i="92"/>
  <c r="H2535" i="92"/>
  <c r="H2536" i="92"/>
  <c r="H2537" i="92"/>
  <c r="H2538" i="92"/>
  <c r="H2539" i="92"/>
  <c r="H2540" i="92"/>
  <c r="H2541" i="92"/>
  <c r="H2542" i="92"/>
  <c r="H2543" i="92"/>
  <c r="H2544" i="92"/>
  <c r="H2545" i="92"/>
  <c r="H2546" i="92"/>
  <c r="H2547" i="92"/>
  <c r="H2548" i="92"/>
  <c r="H2549" i="92"/>
  <c r="H2550" i="92"/>
  <c r="H2551" i="92"/>
  <c r="H2552" i="92"/>
  <c r="H2553" i="92"/>
  <c r="H2554" i="92"/>
  <c r="H2555" i="92"/>
  <c r="H2556" i="92"/>
  <c r="H2557" i="92"/>
  <c r="H2558" i="92"/>
  <c r="H2559" i="92"/>
  <c r="H2560" i="92"/>
  <c r="H2561" i="92"/>
  <c r="H2562" i="92"/>
  <c r="H2563" i="92"/>
  <c r="H2564" i="92"/>
  <c r="H2565" i="92"/>
  <c r="H2566" i="92"/>
  <c r="H2567" i="92"/>
  <c r="H2568" i="92"/>
  <c r="H2569" i="92"/>
  <c r="H2570" i="92"/>
  <c r="H2571" i="92"/>
  <c r="H2572" i="92"/>
  <c r="H2573" i="92"/>
  <c r="H2574" i="92"/>
  <c r="H2575" i="92"/>
  <c r="H2576" i="92"/>
  <c r="H2577" i="92"/>
  <c r="H2578" i="92"/>
  <c r="H2579" i="92"/>
  <c r="H2580" i="92"/>
  <c r="H2581" i="92"/>
  <c r="H2582" i="92"/>
  <c r="H2583" i="92"/>
  <c r="H2584" i="92"/>
  <c r="H2585" i="92"/>
  <c r="H2586" i="92"/>
  <c r="H2587" i="92"/>
  <c r="H2588" i="92"/>
  <c r="H2589" i="92"/>
  <c r="H2590" i="92"/>
  <c r="H2591" i="92"/>
  <c r="H2592" i="92"/>
  <c r="H2593" i="92"/>
  <c r="H2594" i="92"/>
  <c r="H2595" i="92"/>
  <c r="H2596" i="92"/>
  <c r="H2597" i="92"/>
  <c r="H2598" i="92"/>
  <c r="H2599" i="92"/>
  <c r="H2600" i="92"/>
  <c r="H2601" i="92"/>
  <c r="H2602" i="92"/>
  <c r="H2603" i="92"/>
  <c r="H2604" i="92"/>
  <c r="H2605" i="92"/>
  <c r="H2606" i="92"/>
  <c r="H2607" i="92"/>
  <c r="H2608" i="92"/>
  <c r="H2609" i="92"/>
  <c r="H2610" i="92"/>
  <c r="H2611" i="92"/>
  <c r="H2612" i="92"/>
  <c r="H2613" i="92"/>
  <c r="H2614" i="92"/>
  <c r="H2615" i="92"/>
  <c r="H2616" i="92"/>
  <c r="H2617" i="92"/>
  <c r="H2618" i="92"/>
  <c r="H2619" i="92"/>
  <c r="H2620" i="92"/>
  <c r="H2621" i="92"/>
  <c r="H2622" i="92"/>
  <c r="H2623" i="92"/>
  <c r="H2624" i="92"/>
  <c r="H2625" i="92"/>
  <c r="H2626" i="92"/>
  <c r="H2627" i="92"/>
  <c r="H2628" i="92"/>
  <c r="H2629" i="92"/>
  <c r="H2630" i="92"/>
  <c r="H2631" i="92"/>
  <c r="H2632" i="92"/>
  <c r="H2633" i="92"/>
  <c r="H2634" i="92"/>
  <c r="H2635" i="92"/>
  <c r="H2636" i="92"/>
  <c r="H2637" i="92"/>
  <c r="H2638" i="92"/>
  <c r="H2639" i="92"/>
  <c r="H2640" i="92"/>
  <c r="H2641" i="92"/>
  <c r="H2642" i="92"/>
  <c r="H2643" i="92"/>
  <c r="H2644" i="92"/>
  <c r="H2645" i="92"/>
  <c r="H2646" i="92"/>
  <c r="H2647" i="92"/>
  <c r="H2648" i="92"/>
  <c r="H1863" i="92"/>
  <c r="H1864" i="92"/>
  <c r="H1865" i="92"/>
  <c r="H1866" i="92"/>
  <c r="H1867" i="92"/>
  <c r="H1868" i="92"/>
  <c r="H1869" i="92"/>
  <c r="H1870" i="92"/>
  <c r="H1871" i="92"/>
  <c r="H1872" i="92"/>
  <c r="H1873" i="92"/>
  <c r="H1874" i="92"/>
  <c r="H1875" i="92"/>
  <c r="H1876" i="92"/>
  <c r="H1877" i="92"/>
  <c r="H1878" i="92"/>
  <c r="H1879" i="92"/>
  <c r="H1880" i="92"/>
  <c r="H1881" i="92"/>
  <c r="H1882" i="92"/>
  <c r="H1883" i="92"/>
  <c r="H1884" i="92"/>
  <c r="H1885" i="92"/>
  <c r="H1886" i="92"/>
  <c r="H1887" i="92"/>
  <c r="H1888" i="92"/>
  <c r="H1889" i="92"/>
  <c r="H1890" i="92"/>
  <c r="H1891" i="92"/>
  <c r="H1892" i="92"/>
  <c r="H1893" i="92"/>
  <c r="H1894" i="92"/>
  <c r="H1895" i="92"/>
  <c r="H1896" i="92"/>
  <c r="H1897" i="92"/>
  <c r="H1898" i="92"/>
  <c r="H1899" i="92"/>
  <c r="H1900" i="92"/>
  <c r="H1901" i="92"/>
  <c r="H1902" i="92"/>
  <c r="H1903" i="92"/>
  <c r="H1904" i="92"/>
  <c r="H1905" i="92"/>
  <c r="H1906" i="92"/>
  <c r="H1627" i="92"/>
  <c r="H2" i="92"/>
  <c r="H3" i="92"/>
  <c r="H4" i="92"/>
  <c r="H5" i="92"/>
  <c r="H6" i="92"/>
  <c r="H7" i="92"/>
  <c r="H8" i="92"/>
  <c r="H9" i="92"/>
  <c r="H10" i="92"/>
  <c r="H11" i="92"/>
  <c r="H12" i="92"/>
  <c r="H13" i="92"/>
  <c r="H14" i="92"/>
  <c r="H15" i="92"/>
  <c r="H16" i="92"/>
  <c r="H17" i="92"/>
  <c r="H18" i="92"/>
  <c r="H19" i="92"/>
  <c r="H20" i="92"/>
  <c r="H21" i="92"/>
  <c r="H22" i="92"/>
  <c r="H23" i="92"/>
  <c r="H24" i="92"/>
  <c r="H25" i="92"/>
  <c r="H26" i="92"/>
  <c r="H27" i="92"/>
  <c r="H28" i="92"/>
  <c r="H29" i="92"/>
  <c r="H30" i="92"/>
  <c r="H31" i="92"/>
  <c r="H32" i="92"/>
  <c r="H33" i="92"/>
  <c r="H34" i="92"/>
  <c r="H35" i="92"/>
  <c r="H36" i="92"/>
  <c r="H37" i="92"/>
  <c r="H38" i="92"/>
  <c r="H39" i="92"/>
  <c r="H40" i="92"/>
  <c r="H41" i="92"/>
  <c r="H42" i="92"/>
  <c r="H43" i="92"/>
  <c r="H44" i="92"/>
  <c r="H45" i="92"/>
  <c r="H46" i="92"/>
  <c r="H47" i="92"/>
  <c r="H48" i="92"/>
  <c r="H49" i="92"/>
  <c r="H50" i="92"/>
  <c r="H51" i="92"/>
  <c r="H52" i="92"/>
  <c r="H53" i="92"/>
  <c r="H54" i="92"/>
  <c r="H55" i="92"/>
  <c r="H56" i="92"/>
  <c r="H57" i="92"/>
  <c r="H58" i="92"/>
  <c r="H59" i="92"/>
  <c r="H60" i="92"/>
  <c r="H61" i="92"/>
  <c r="H62" i="92"/>
  <c r="H63" i="92"/>
  <c r="H64" i="92"/>
  <c r="H65" i="92"/>
  <c r="H66" i="92"/>
  <c r="H67" i="92"/>
  <c r="H68" i="92"/>
  <c r="H69" i="92"/>
  <c r="H70" i="92"/>
  <c r="H71" i="92"/>
  <c r="H72" i="92"/>
  <c r="H73" i="92"/>
  <c r="H74" i="92"/>
  <c r="H75" i="92"/>
  <c r="H76" i="92"/>
  <c r="H77" i="92"/>
  <c r="H78" i="92"/>
  <c r="H79" i="92"/>
  <c r="H80" i="92"/>
  <c r="H81" i="92"/>
  <c r="H82" i="92"/>
  <c r="H83" i="92"/>
  <c r="H84" i="92"/>
  <c r="H85" i="92"/>
  <c r="H86" i="92"/>
  <c r="H87" i="92"/>
  <c r="H88" i="92"/>
  <c r="H89" i="92"/>
  <c r="H90" i="92"/>
  <c r="H91" i="92"/>
  <c r="H92" i="92"/>
  <c r="H93" i="92"/>
  <c r="H94" i="92"/>
  <c r="H95" i="92"/>
  <c r="H96" i="92"/>
  <c r="H97" i="92"/>
  <c r="H98" i="92"/>
  <c r="H99" i="92"/>
  <c r="H100" i="92"/>
  <c r="H101" i="92"/>
  <c r="H102" i="92"/>
  <c r="H103" i="92"/>
  <c r="H104" i="92"/>
  <c r="H105" i="92"/>
  <c r="H106" i="92"/>
  <c r="H107" i="92"/>
  <c r="H108" i="92"/>
  <c r="H109" i="92"/>
  <c r="H110" i="92"/>
  <c r="H111" i="92"/>
  <c r="H112" i="92"/>
  <c r="H113" i="92"/>
  <c r="H114" i="92"/>
  <c r="H115" i="92"/>
  <c r="H116" i="92"/>
  <c r="H117" i="92"/>
  <c r="H118" i="92"/>
  <c r="H119" i="92"/>
  <c r="H120" i="92"/>
  <c r="H121" i="92"/>
  <c r="H122" i="92"/>
  <c r="H123" i="92"/>
  <c r="H124" i="92"/>
  <c r="H125" i="92"/>
  <c r="H126" i="92"/>
  <c r="H127" i="92"/>
  <c r="H128" i="92"/>
  <c r="H129" i="92"/>
  <c r="H130" i="92"/>
  <c r="H131" i="92"/>
  <c r="H132" i="92"/>
  <c r="H133" i="92"/>
  <c r="H134" i="92"/>
  <c r="H135" i="92"/>
  <c r="H136" i="92"/>
  <c r="H137" i="92"/>
  <c r="H138" i="92"/>
  <c r="H139" i="92"/>
  <c r="H140" i="92"/>
  <c r="H141" i="92"/>
  <c r="H142" i="92"/>
  <c r="H143" i="92"/>
  <c r="H144" i="92"/>
  <c r="H145" i="92"/>
  <c r="H146" i="92"/>
  <c r="H147" i="92"/>
  <c r="H148" i="92"/>
  <c r="H149" i="92"/>
  <c r="H150" i="92"/>
  <c r="H151" i="92"/>
  <c r="H152" i="92"/>
  <c r="H153" i="92"/>
  <c r="H154" i="92"/>
  <c r="H155" i="92"/>
  <c r="H156" i="92"/>
  <c r="H157" i="92"/>
  <c r="H158" i="92"/>
  <c r="H159" i="92"/>
  <c r="H160" i="92"/>
  <c r="H161" i="92"/>
  <c r="H162" i="92"/>
  <c r="H163" i="92"/>
  <c r="H164" i="92"/>
  <c r="H165" i="92"/>
  <c r="H166" i="92"/>
  <c r="H167" i="92"/>
  <c r="H168" i="92"/>
  <c r="H169" i="92"/>
  <c r="H170" i="92"/>
  <c r="H171" i="92"/>
  <c r="H172" i="92"/>
  <c r="H173" i="92"/>
  <c r="H174" i="92"/>
  <c r="H175" i="92"/>
  <c r="H176" i="92"/>
  <c r="H177" i="92"/>
  <c r="H178" i="92"/>
  <c r="H179" i="92"/>
  <c r="H180" i="92"/>
  <c r="H181" i="92"/>
  <c r="H182" i="92"/>
  <c r="H183" i="92"/>
  <c r="H184" i="92"/>
  <c r="H185" i="92"/>
  <c r="H186" i="92"/>
  <c r="H187" i="92"/>
  <c r="H188" i="92"/>
  <c r="H189" i="92"/>
  <c r="H190" i="92"/>
  <c r="H191" i="92"/>
  <c r="H192" i="92"/>
  <c r="H193" i="92"/>
  <c r="H194" i="92"/>
  <c r="H195" i="92"/>
  <c r="H196" i="92"/>
  <c r="H197" i="92"/>
  <c r="H198" i="92"/>
  <c r="H199" i="92"/>
  <c r="H200" i="92"/>
  <c r="H201" i="92"/>
  <c r="H202" i="92"/>
  <c r="H203" i="92"/>
  <c r="H204" i="92"/>
  <c r="H205" i="92"/>
  <c r="H206" i="92"/>
  <c r="H207" i="92"/>
  <c r="H208" i="92"/>
  <c r="H209" i="92"/>
  <c r="H210" i="92"/>
  <c r="H211" i="92"/>
  <c r="H212" i="92"/>
  <c r="H213" i="92"/>
  <c r="H214" i="92"/>
  <c r="H215" i="92"/>
  <c r="H216" i="92"/>
  <c r="H217" i="92"/>
  <c r="H218" i="92"/>
  <c r="H219" i="92"/>
  <c r="H220" i="92"/>
  <c r="H221" i="92"/>
  <c r="H222" i="92"/>
  <c r="H223" i="92"/>
  <c r="H224" i="92"/>
  <c r="H225" i="92"/>
  <c r="H226" i="92"/>
  <c r="H227" i="92"/>
  <c r="H228" i="92"/>
  <c r="H229" i="92"/>
  <c r="H230" i="92"/>
  <c r="H231" i="92"/>
  <c r="H232" i="92"/>
  <c r="H233" i="92"/>
  <c r="H234" i="92"/>
  <c r="H235" i="92"/>
  <c r="H236" i="92"/>
  <c r="H237" i="92"/>
  <c r="H238" i="92"/>
  <c r="H239" i="92"/>
  <c r="H240" i="92"/>
  <c r="H241" i="92"/>
  <c r="H242" i="92"/>
  <c r="H243" i="92"/>
  <c r="H244" i="92"/>
  <c r="H245" i="92"/>
  <c r="H246" i="92"/>
  <c r="H247" i="92"/>
  <c r="H248" i="92"/>
  <c r="H249" i="92"/>
  <c r="H250" i="92"/>
  <c r="H251" i="92"/>
  <c r="H252" i="92"/>
  <c r="H253" i="92"/>
  <c r="H254" i="92"/>
  <c r="H255" i="92"/>
  <c r="H256" i="92"/>
  <c r="H257" i="92"/>
  <c r="H258" i="92"/>
  <c r="H259" i="92"/>
  <c r="H260" i="92"/>
  <c r="H261" i="92"/>
  <c r="H262" i="92"/>
  <c r="H263" i="92"/>
  <c r="H264" i="92"/>
  <c r="H265" i="92"/>
  <c r="H266" i="92"/>
  <c r="H267" i="92"/>
  <c r="H268" i="92"/>
  <c r="H269" i="92"/>
  <c r="H270" i="92"/>
  <c r="H271" i="92"/>
  <c r="H272" i="92"/>
  <c r="H273" i="92"/>
  <c r="H274" i="92"/>
  <c r="H275" i="92"/>
  <c r="H276" i="92"/>
  <c r="H277" i="92"/>
  <c r="H278" i="92"/>
  <c r="H279" i="92"/>
  <c r="H280" i="92"/>
  <c r="H281" i="92"/>
  <c r="H282" i="92"/>
  <c r="H283" i="92"/>
  <c r="H284" i="92"/>
  <c r="H285" i="92"/>
  <c r="H286" i="92"/>
  <c r="H287" i="92"/>
  <c r="H288" i="92"/>
  <c r="H289" i="92"/>
  <c r="H290" i="92"/>
  <c r="H291" i="92"/>
  <c r="H292" i="92"/>
  <c r="H293" i="92"/>
  <c r="H294" i="92"/>
  <c r="H295" i="92"/>
  <c r="H296" i="92"/>
  <c r="H297" i="92"/>
  <c r="H298" i="92"/>
  <c r="H299" i="92"/>
  <c r="H300" i="92"/>
  <c r="H301" i="92"/>
  <c r="H302" i="92"/>
  <c r="H303" i="92"/>
  <c r="H304" i="92"/>
  <c r="H305" i="92"/>
  <c r="H306" i="92"/>
  <c r="H307" i="92"/>
  <c r="H308" i="92"/>
  <c r="H309" i="92"/>
  <c r="H310" i="92"/>
  <c r="H311" i="92"/>
  <c r="H312" i="92"/>
  <c r="H313" i="92"/>
  <c r="H314" i="92"/>
  <c r="H315" i="92"/>
  <c r="H316" i="92"/>
  <c r="H317" i="92"/>
  <c r="H318" i="92"/>
  <c r="H319" i="92"/>
  <c r="H320" i="92"/>
  <c r="H321" i="92"/>
  <c r="H322" i="92"/>
  <c r="H323" i="92"/>
  <c r="H324" i="92"/>
  <c r="H325" i="92"/>
  <c r="H326" i="92"/>
  <c r="H327" i="92"/>
  <c r="H328" i="92"/>
  <c r="H329" i="92"/>
  <c r="H330" i="92"/>
  <c r="H331" i="92"/>
  <c r="H332" i="92"/>
  <c r="H333" i="92"/>
  <c r="H334" i="92"/>
  <c r="H335" i="92"/>
  <c r="H336" i="92"/>
  <c r="H337" i="92"/>
  <c r="H338" i="92"/>
  <c r="H339" i="92"/>
  <c r="H340" i="92"/>
  <c r="H341" i="92"/>
  <c r="H342" i="92"/>
  <c r="H343" i="92"/>
  <c r="H344" i="92"/>
  <c r="H345" i="92"/>
  <c r="H346" i="92"/>
  <c r="H347" i="92"/>
  <c r="H348" i="92"/>
  <c r="H349" i="92"/>
  <c r="H350" i="92"/>
  <c r="H351" i="92"/>
  <c r="H352" i="92"/>
  <c r="H353" i="92"/>
  <c r="H354" i="92"/>
  <c r="H355" i="92"/>
  <c r="H356" i="92"/>
  <c r="H357" i="92"/>
  <c r="H358" i="92"/>
  <c r="H359" i="92"/>
  <c r="H360" i="92"/>
  <c r="H361" i="92"/>
  <c r="H362" i="92"/>
  <c r="H363" i="92"/>
  <c r="H364" i="92"/>
  <c r="H365" i="92"/>
  <c r="H366" i="92"/>
  <c r="H367" i="92"/>
  <c r="H368" i="92"/>
  <c r="H369" i="92"/>
  <c r="H370" i="92"/>
  <c r="H371" i="92"/>
  <c r="H372" i="92"/>
  <c r="H373" i="92"/>
  <c r="H374" i="92"/>
  <c r="H375" i="92"/>
  <c r="H376" i="92"/>
  <c r="H377" i="92"/>
  <c r="H378" i="92"/>
  <c r="H379" i="92"/>
  <c r="H380" i="92"/>
  <c r="H381" i="92"/>
  <c r="H382" i="92"/>
  <c r="H383" i="92"/>
  <c r="H384" i="92"/>
  <c r="H385" i="92"/>
  <c r="H386" i="92"/>
  <c r="H387" i="92"/>
  <c r="H388" i="92"/>
  <c r="H389" i="92"/>
  <c r="H390" i="92"/>
  <c r="H391" i="92"/>
  <c r="H392" i="92"/>
  <c r="H393" i="92"/>
  <c r="H394" i="92"/>
  <c r="H395" i="92"/>
  <c r="H396" i="92"/>
  <c r="H397" i="92"/>
  <c r="H398" i="92"/>
  <c r="H399" i="92"/>
  <c r="H400" i="92"/>
  <c r="H401" i="92"/>
  <c r="H402" i="92"/>
  <c r="H403" i="92"/>
  <c r="H404" i="92"/>
  <c r="H405" i="92"/>
  <c r="H406" i="92"/>
  <c r="H407" i="92"/>
  <c r="H408" i="92"/>
  <c r="H409" i="92"/>
  <c r="H410" i="92"/>
  <c r="H411" i="92"/>
  <c r="H412" i="92"/>
  <c r="H413" i="92"/>
  <c r="H414" i="92"/>
  <c r="H415" i="92"/>
  <c r="H416" i="92"/>
  <c r="H417" i="92"/>
  <c r="H418" i="92"/>
  <c r="H419" i="92"/>
  <c r="H420" i="92"/>
  <c r="H421" i="92"/>
  <c r="H422" i="92"/>
  <c r="H423" i="92"/>
  <c r="H424" i="92"/>
  <c r="H425" i="92"/>
  <c r="H426" i="92"/>
  <c r="H427" i="92"/>
  <c r="H428" i="92"/>
  <c r="H429" i="92"/>
  <c r="H430" i="92"/>
  <c r="H431" i="92"/>
  <c r="H432" i="92"/>
  <c r="H433" i="92"/>
  <c r="H434" i="92"/>
  <c r="H435" i="92"/>
  <c r="H436" i="92"/>
  <c r="H437" i="92"/>
  <c r="H438" i="92"/>
  <c r="H439" i="92"/>
  <c r="H440" i="92"/>
  <c r="H441" i="92"/>
  <c r="H442" i="92"/>
  <c r="H443" i="92"/>
  <c r="H444" i="92"/>
  <c r="H445" i="92"/>
  <c r="H446" i="92"/>
  <c r="H447" i="92"/>
  <c r="H448" i="92"/>
  <c r="H449" i="92"/>
  <c r="H450" i="92"/>
  <c r="H451" i="92"/>
  <c r="H452" i="92"/>
  <c r="H453" i="92"/>
  <c r="H454" i="92"/>
  <c r="H455" i="92"/>
  <c r="H456" i="92"/>
  <c r="H457" i="92"/>
  <c r="H458" i="92"/>
  <c r="H459" i="92"/>
  <c r="H460" i="92"/>
  <c r="H461" i="92"/>
  <c r="H462" i="92"/>
  <c r="H463" i="92"/>
  <c r="H464" i="92"/>
  <c r="H465" i="92"/>
  <c r="H466" i="92"/>
  <c r="H467" i="92"/>
  <c r="H468" i="92"/>
  <c r="H469" i="92"/>
  <c r="H470" i="92"/>
  <c r="H471" i="92"/>
  <c r="H472" i="92"/>
  <c r="H473" i="92"/>
  <c r="H474" i="92"/>
  <c r="H475" i="92"/>
  <c r="H476" i="92"/>
  <c r="H477" i="92"/>
  <c r="H478" i="92"/>
  <c r="H479" i="92"/>
  <c r="H480" i="92"/>
  <c r="H481" i="92"/>
  <c r="H482" i="92"/>
  <c r="H483" i="92"/>
  <c r="H484" i="92"/>
  <c r="H485" i="92"/>
  <c r="H486" i="92"/>
  <c r="H487" i="92"/>
  <c r="H488" i="92"/>
  <c r="H489" i="92"/>
  <c r="H490" i="92"/>
  <c r="H491" i="92"/>
  <c r="H492" i="92"/>
  <c r="H493" i="92"/>
  <c r="H494" i="92"/>
  <c r="H495" i="92"/>
  <c r="H496" i="92"/>
  <c r="H497" i="92"/>
  <c r="H498" i="92"/>
  <c r="H499" i="92"/>
  <c r="H500" i="92"/>
  <c r="H501" i="92"/>
  <c r="H502" i="92"/>
  <c r="H503" i="92"/>
  <c r="H504" i="92"/>
  <c r="H505" i="92"/>
  <c r="H506" i="92"/>
  <c r="H507" i="92"/>
  <c r="H508" i="92"/>
  <c r="H509" i="92"/>
  <c r="H510" i="92"/>
  <c r="H511" i="92"/>
  <c r="H512" i="92"/>
  <c r="H513" i="92"/>
  <c r="H514" i="92"/>
  <c r="H515" i="92"/>
  <c r="H516" i="92"/>
  <c r="H517" i="92"/>
  <c r="H518" i="92"/>
  <c r="H519" i="92"/>
  <c r="H520" i="92"/>
  <c r="H521" i="92"/>
  <c r="H522" i="92"/>
  <c r="H523" i="92"/>
  <c r="H524" i="92"/>
  <c r="H525" i="92"/>
  <c r="H526" i="92"/>
  <c r="H527" i="92"/>
  <c r="H528" i="92"/>
  <c r="H529" i="92"/>
  <c r="H530" i="92"/>
  <c r="H531" i="92"/>
  <c r="H532" i="92"/>
  <c r="H533" i="92"/>
  <c r="H534" i="92"/>
  <c r="H535" i="92"/>
  <c r="H536" i="92"/>
  <c r="H537" i="92"/>
  <c r="H538" i="92"/>
  <c r="H539" i="92"/>
  <c r="H540" i="92"/>
  <c r="H541" i="92"/>
  <c r="H542" i="92"/>
  <c r="H543" i="92"/>
  <c r="H544" i="92"/>
  <c r="H545" i="92"/>
  <c r="H546" i="92"/>
  <c r="H547" i="92"/>
  <c r="H548" i="92"/>
  <c r="H549" i="92"/>
  <c r="H550" i="92"/>
  <c r="H551" i="92"/>
  <c r="H552" i="92"/>
  <c r="H553" i="92"/>
  <c r="H554" i="92"/>
  <c r="H555" i="92"/>
  <c r="H556" i="92"/>
  <c r="H557" i="92"/>
  <c r="H558" i="92"/>
  <c r="H559" i="92"/>
  <c r="H560" i="92"/>
  <c r="H561" i="92"/>
  <c r="H562" i="92"/>
  <c r="H563" i="92"/>
  <c r="H564" i="92"/>
  <c r="H565" i="92"/>
  <c r="H566" i="92"/>
  <c r="H567" i="92"/>
  <c r="H568" i="92"/>
  <c r="H569" i="92"/>
  <c r="H570" i="92"/>
  <c r="H571" i="92"/>
  <c r="H572" i="92"/>
  <c r="H573" i="92"/>
  <c r="H574" i="92"/>
  <c r="H575" i="92"/>
  <c r="H576" i="92"/>
  <c r="H577" i="92"/>
  <c r="H578" i="92"/>
  <c r="H579" i="92"/>
  <c r="H580" i="92"/>
  <c r="H581" i="92"/>
  <c r="H582" i="92"/>
  <c r="H583" i="92"/>
  <c r="H584" i="92"/>
  <c r="H585" i="92"/>
  <c r="H586" i="92"/>
  <c r="H587" i="92"/>
  <c r="H588" i="92"/>
  <c r="H589" i="92"/>
  <c r="H590" i="92"/>
  <c r="H591" i="92"/>
  <c r="H592" i="92"/>
  <c r="H593" i="92"/>
  <c r="H594" i="92"/>
  <c r="H595" i="92"/>
  <c r="H596" i="92"/>
  <c r="H597" i="92"/>
  <c r="H598" i="92"/>
  <c r="H599" i="92"/>
  <c r="H600" i="92"/>
  <c r="H601" i="92"/>
  <c r="H602" i="92"/>
  <c r="H603" i="92"/>
  <c r="H604" i="92"/>
  <c r="H605" i="92"/>
  <c r="H606" i="92"/>
  <c r="H607" i="92"/>
  <c r="H608" i="92"/>
  <c r="H609" i="92"/>
  <c r="H610" i="92"/>
  <c r="H611" i="92"/>
  <c r="H612" i="92"/>
  <c r="H613" i="92"/>
  <c r="H614" i="92"/>
  <c r="H615" i="92"/>
  <c r="H616" i="92"/>
  <c r="H617" i="92"/>
  <c r="H618" i="92"/>
  <c r="H619" i="92"/>
  <c r="H620" i="92"/>
  <c r="H621" i="92"/>
  <c r="H622" i="92"/>
  <c r="H623" i="92"/>
  <c r="H624" i="92"/>
  <c r="H625" i="92"/>
  <c r="H626" i="92"/>
  <c r="H627" i="92"/>
  <c r="H628" i="92"/>
  <c r="H629" i="92"/>
  <c r="H630" i="92"/>
  <c r="H631" i="92"/>
  <c r="H632" i="92"/>
  <c r="H633" i="92"/>
  <c r="H634" i="92"/>
  <c r="H635" i="92"/>
  <c r="H636" i="92"/>
  <c r="H637" i="92"/>
  <c r="H638" i="92"/>
  <c r="H639" i="92"/>
  <c r="H640" i="92"/>
  <c r="H641" i="92"/>
  <c r="H642" i="92"/>
  <c r="H643" i="92"/>
  <c r="H644" i="92"/>
  <c r="H645" i="92"/>
  <c r="H646" i="92"/>
  <c r="H647" i="92"/>
  <c r="H648" i="92"/>
  <c r="H649" i="92"/>
  <c r="H650" i="92"/>
  <c r="H651" i="92"/>
  <c r="H652" i="92"/>
  <c r="H653" i="92"/>
  <c r="H654" i="92"/>
  <c r="H655" i="92"/>
  <c r="H656" i="92"/>
  <c r="H657" i="92"/>
  <c r="H658" i="92"/>
  <c r="H659" i="92"/>
  <c r="H660" i="92"/>
  <c r="H661" i="92"/>
  <c r="H662" i="92"/>
  <c r="H663" i="92"/>
  <c r="H664" i="92"/>
  <c r="H665" i="92"/>
  <c r="H666" i="92"/>
  <c r="H667" i="92"/>
  <c r="H668" i="92"/>
  <c r="H669" i="92"/>
  <c r="H670" i="92"/>
  <c r="H671" i="92"/>
  <c r="H672" i="92"/>
  <c r="H673" i="92"/>
  <c r="H674" i="92"/>
  <c r="H675" i="92"/>
  <c r="H676" i="92"/>
  <c r="H677" i="92"/>
  <c r="H678" i="92"/>
  <c r="H679" i="92"/>
  <c r="H680" i="92"/>
  <c r="H681" i="92"/>
  <c r="H682" i="92"/>
  <c r="H683" i="92"/>
  <c r="H684" i="92"/>
  <c r="H685" i="92"/>
  <c r="H686" i="92"/>
  <c r="H687" i="92"/>
  <c r="H688" i="92"/>
  <c r="H689" i="92"/>
  <c r="H690" i="92"/>
  <c r="H691" i="92"/>
  <c r="H692" i="92"/>
  <c r="H693" i="92"/>
  <c r="H694" i="92"/>
  <c r="H695" i="92"/>
  <c r="H696" i="92"/>
  <c r="H697" i="92"/>
  <c r="H698" i="92"/>
  <c r="H699" i="92"/>
  <c r="H700" i="92"/>
  <c r="H701" i="92"/>
  <c r="H702" i="92"/>
  <c r="H703" i="92"/>
  <c r="H704" i="92"/>
  <c r="H705" i="92"/>
  <c r="H706" i="92"/>
  <c r="H707" i="92"/>
  <c r="H708" i="92"/>
  <c r="H709" i="92"/>
  <c r="H710" i="92"/>
  <c r="H711" i="92"/>
  <c r="H712" i="92"/>
  <c r="H713" i="92"/>
  <c r="H714" i="92"/>
  <c r="H715" i="92"/>
  <c r="H716" i="92"/>
  <c r="H717" i="92"/>
  <c r="H718" i="92"/>
  <c r="H719" i="92"/>
  <c r="H720" i="92"/>
  <c r="H721" i="92"/>
  <c r="H722" i="92"/>
  <c r="H723" i="92"/>
  <c r="H724" i="92"/>
  <c r="H725" i="92"/>
  <c r="H726" i="92"/>
  <c r="H727" i="92"/>
  <c r="H728" i="92"/>
  <c r="H729" i="92"/>
  <c r="H730" i="92"/>
  <c r="H731" i="92"/>
  <c r="H732" i="92"/>
  <c r="H733" i="92"/>
  <c r="H734" i="92"/>
  <c r="H735" i="92"/>
  <c r="H736" i="92"/>
  <c r="H737" i="92"/>
  <c r="H738" i="92"/>
  <c r="H739" i="92"/>
  <c r="H740" i="92"/>
  <c r="H741" i="92"/>
  <c r="H742" i="92"/>
  <c r="H743" i="92"/>
  <c r="H744" i="92"/>
  <c r="H745" i="92"/>
  <c r="H746" i="92"/>
  <c r="H747" i="92"/>
  <c r="H748" i="92"/>
  <c r="H749" i="92"/>
  <c r="H750" i="92"/>
  <c r="H751" i="92"/>
  <c r="H752" i="92"/>
  <c r="H753" i="92"/>
  <c r="H754" i="92"/>
  <c r="H755" i="92"/>
  <c r="H756" i="92"/>
  <c r="H757" i="92"/>
  <c r="H758" i="92"/>
  <c r="H759" i="92"/>
  <c r="H760" i="92"/>
  <c r="H761" i="92"/>
  <c r="H762" i="92"/>
  <c r="H763" i="92"/>
  <c r="H764" i="92"/>
  <c r="H765" i="92"/>
  <c r="H766" i="92"/>
  <c r="H767" i="92"/>
  <c r="H768" i="92"/>
  <c r="H769" i="92"/>
  <c r="H770" i="92"/>
  <c r="H771" i="92"/>
  <c r="H772" i="92"/>
  <c r="H773" i="92"/>
  <c r="H774" i="92"/>
  <c r="H775" i="92"/>
  <c r="H776" i="92"/>
  <c r="H777" i="92"/>
  <c r="H778" i="92"/>
  <c r="H779" i="92"/>
  <c r="H780" i="92"/>
  <c r="H781" i="92"/>
  <c r="H782" i="92"/>
  <c r="H783" i="92"/>
  <c r="H784" i="92"/>
  <c r="H785" i="92"/>
  <c r="H786" i="92"/>
  <c r="H787" i="92"/>
  <c r="H788" i="92"/>
  <c r="H789" i="92"/>
  <c r="H790" i="92"/>
  <c r="H791" i="92"/>
  <c r="H792" i="92"/>
  <c r="H793" i="92"/>
  <c r="H794" i="92"/>
  <c r="H795" i="92"/>
  <c r="H796" i="92"/>
  <c r="H797" i="92"/>
  <c r="H798" i="92"/>
  <c r="H799" i="92"/>
  <c r="H800" i="92"/>
  <c r="H801" i="92"/>
  <c r="H802" i="92"/>
  <c r="H803" i="92"/>
  <c r="H804" i="92"/>
  <c r="H805" i="92"/>
  <c r="H806" i="92"/>
  <c r="H807" i="92"/>
  <c r="H808" i="92"/>
  <c r="H809" i="92"/>
  <c r="H810" i="92"/>
  <c r="H811" i="92"/>
  <c r="H812" i="92"/>
  <c r="H813" i="92"/>
  <c r="H814" i="92"/>
  <c r="H815" i="92"/>
  <c r="H816" i="92"/>
  <c r="H817" i="92"/>
  <c r="H818" i="92"/>
  <c r="H819" i="92"/>
  <c r="H820" i="92"/>
  <c r="H821" i="92"/>
  <c r="H822" i="92"/>
  <c r="H823" i="92"/>
  <c r="H824" i="92"/>
  <c r="H825" i="92"/>
  <c r="H826" i="92"/>
  <c r="H827" i="92"/>
  <c r="H828" i="92"/>
  <c r="H829" i="92"/>
  <c r="H830" i="92"/>
  <c r="H831" i="92"/>
  <c r="H832" i="92"/>
  <c r="H833" i="92"/>
  <c r="H834" i="92"/>
  <c r="H835" i="92"/>
  <c r="H836" i="92"/>
  <c r="H837" i="92"/>
  <c r="H838" i="92"/>
  <c r="H839" i="92"/>
  <c r="H840" i="92"/>
  <c r="H841" i="92"/>
  <c r="H842" i="92"/>
  <c r="H843" i="92"/>
  <c r="H844" i="92"/>
  <c r="H845" i="92"/>
  <c r="H846" i="92"/>
  <c r="H847" i="92"/>
  <c r="H848" i="92"/>
  <c r="H849" i="92"/>
  <c r="H850" i="92"/>
  <c r="H851" i="92"/>
  <c r="H852" i="92"/>
  <c r="H853" i="92"/>
  <c r="H854" i="92"/>
  <c r="H855" i="92"/>
  <c r="H856" i="92"/>
  <c r="H857" i="92"/>
  <c r="H858" i="92"/>
  <c r="H859" i="92"/>
  <c r="H860" i="92"/>
  <c r="H861" i="92"/>
  <c r="H862" i="92"/>
  <c r="H863" i="92"/>
  <c r="H864" i="92"/>
  <c r="H865" i="92"/>
  <c r="H866" i="92"/>
  <c r="H867" i="92"/>
  <c r="H868" i="92"/>
  <c r="H869" i="92"/>
  <c r="H870" i="92"/>
  <c r="H871" i="92"/>
  <c r="H872" i="92"/>
  <c r="H873" i="92"/>
  <c r="H874" i="92"/>
  <c r="H875" i="92"/>
  <c r="H876" i="92"/>
  <c r="H877" i="92"/>
  <c r="H878" i="92"/>
  <c r="H879" i="92"/>
  <c r="H880" i="92"/>
  <c r="H881" i="92"/>
  <c r="H882" i="92"/>
  <c r="H883" i="92"/>
  <c r="H884" i="92"/>
  <c r="H885" i="92"/>
  <c r="H886" i="92"/>
  <c r="H887" i="92"/>
  <c r="H888" i="92"/>
  <c r="H889" i="92"/>
  <c r="H890" i="92"/>
  <c r="H891" i="92"/>
  <c r="H892" i="92"/>
  <c r="H893" i="92"/>
  <c r="H894" i="92"/>
  <c r="H895" i="92"/>
  <c r="H896" i="92"/>
  <c r="H897" i="92"/>
  <c r="H898" i="92"/>
  <c r="H899" i="92"/>
  <c r="H900" i="92"/>
  <c r="H901" i="92"/>
  <c r="H902" i="92"/>
  <c r="H903" i="92"/>
  <c r="H904" i="92"/>
  <c r="H905" i="92"/>
  <c r="H906" i="92"/>
  <c r="H907" i="92"/>
  <c r="H908" i="92"/>
  <c r="H909" i="92"/>
  <c r="H910" i="92"/>
  <c r="H911" i="92"/>
  <c r="H912" i="92"/>
  <c r="H913" i="92"/>
  <c r="H914" i="92"/>
  <c r="H915" i="92"/>
  <c r="H916" i="92"/>
  <c r="H917" i="92"/>
  <c r="H918" i="92"/>
  <c r="H919" i="92"/>
  <c r="H920" i="92"/>
  <c r="H921" i="92"/>
  <c r="H922" i="92"/>
  <c r="H923" i="92"/>
  <c r="H924" i="92"/>
  <c r="H925" i="92"/>
  <c r="H926" i="92"/>
  <c r="H927" i="92"/>
  <c r="H928" i="92"/>
  <c r="H929" i="92"/>
  <c r="H930" i="92"/>
  <c r="H931" i="92"/>
  <c r="H932" i="92"/>
  <c r="H933" i="92"/>
  <c r="H934" i="92"/>
  <c r="H935" i="92"/>
  <c r="H936" i="92"/>
  <c r="H937" i="92"/>
  <c r="H938" i="92"/>
  <c r="H939" i="92"/>
  <c r="H940" i="92"/>
  <c r="H941" i="92"/>
  <c r="H942" i="92"/>
  <c r="H943" i="92"/>
  <c r="H944" i="92"/>
  <c r="H945" i="92"/>
  <c r="H946" i="92"/>
  <c r="H947" i="92"/>
  <c r="H948" i="92"/>
  <c r="H949" i="92"/>
  <c r="H950" i="92"/>
  <c r="H951" i="92"/>
  <c r="H952" i="92"/>
  <c r="H953" i="92"/>
  <c r="H954" i="92"/>
  <c r="H955" i="92"/>
  <c r="H956" i="92"/>
  <c r="H957" i="92"/>
  <c r="H958" i="92"/>
  <c r="H959" i="92"/>
  <c r="H960" i="92"/>
  <c r="H961" i="92"/>
  <c r="H962" i="92"/>
  <c r="H963" i="92"/>
  <c r="H964" i="92"/>
  <c r="H965" i="92"/>
  <c r="H966" i="92"/>
  <c r="H967" i="92"/>
  <c r="H968" i="92"/>
  <c r="H969" i="92"/>
  <c r="H970" i="92"/>
  <c r="H971" i="92"/>
  <c r="H972" i="92"/>
  <c r="H973" i="92"/>
  <c r="H974" i="92"/>
  <c r="H975" i="92"/>
  <c r="H976" i="92"/>
  <c r="H977" i="92"/>
  <c r="H978" i="92"/>
  <c r="H979" i="92"/>
  <c r="H980" i="92"/>
  <c r="H981" i="92"/>
  <c r="H982" i="92"/>
  <c r="H983" i="92"/>
  <c r="H984" i="92"/>
  <c r="H985" i="92"/>
  <c r="H986" i="92"/>
  <c r="H987" i="92"/>
  <c r="H988" i="92"/>
  <c r="H989" i="92"/>
  <c r="H990" i="92"/>
  <c r="H991" i="92"/>
  <c r="H992" i="92"/>
  <c r="H993" i="92"/>
  <c r="H994" i="92"/>
  <c r="H995" i="92"/>
  <c r="H996" i="92"/>
  <c r="H997" i="92"/>
  <c r="H998" i="92"/>
  <c r="H999" i="92"/>
  <c r="H1000" i="92"/>
  <c r="H1001" i="92"/>
  <c r="H1002" i="92"/>
  <c r="H1003" i="92"/>
  <c r="H1004" i="92"/>
  <c r="H1005" i="92"/>
  <c r="H1006" i="92"/>
  <c r="H1007" i="92"/>
  <c r="H1008" i="92"/>
  <c r="H1009" i="92"/>
  <c r="H1010" i="92"/>
  <c r="H1011" i="92"/>
  <c r="H1012" i="92"/>
  <c r="H1013" i="92"/>
  <c r="H1014" i="92"/>
  <c r="H1015" i="92"/>
  <c r="H1016" i="92"/>
  <c r="H1017" i="92"/>
  <c r="H1018" i="92"/>
  <c r="H1019" i="92"/>
  <c r="H1020" i="92"/>
  <c r="H1021" i="92"/>
  <c r="H1022" i="92"/>
  <c r="H1023" i="92"/>
  <c r="H1024" i="92"/>
  <c r="H1025" i="92"/>
  <c r="H1026" i="92"/>
  <c r="H1027" i="92"/>
  <c r="H1028" i="92"/>
  <c r="H1029" i="92"/>
  <c r="H1030" i="92"/>
  <c r="H1031" i="92"/>
  <c r="H1032" i="92"/>
  <c r="H1033" i="92"/>
  <c r="H1034" i="92"/>
  <c r="H1035" i="92"/>
  <c r="H1036" i="92"/>
  <c r="H1037" i="92"/>
  <c r="H1038" i="92"/>
  <c r="H1039" i="92"/>
  <c r="H1040" i="92"/>
  <c r="H1041" i="92"/>
  <c r="H1042" i="92"/>
  <c r="H1043" i="92"/>
  <c r="H1044" i="92"/>
  <c r="H1045" i="92"/>
  <c r="H1046" i="92"/>
  <c r="H1047" i="92"/>
  <c r="H1048" i="92"/>
  <c r="H1049" i="92"/>
  <c r="H1050" i="92"/>
  <c r="H1051" i="92"/>
  <c r="H1052" i="92"/>
  <c r="H1053" i="92"/>
  <c r="H1054" i="92"/>
  <c r="H1055" i="92"/>
  <c r="H1056" i="92"/>
  <c r="H1057" i="92"/>
  <c r="H1058" i="92"/>
  <c r="H1059" i="92"/>
  <c r="H1060" i="92"/>
  <c r="H1061" i="92"/>
  <c r="H1062" i="92"/>
  <c r="H1063" i="92"/>
  <c r="H1064" i="92"/>
  <c r="H1065" i="92"/>
  <c r="H1066" i="92"/>
  <c r="H1067" i="92"/>
  <c r="H1068" i="92"/>
  <c r="H1069" i="92"/>
  <c r="H1070" i="92"/>
  <c r="H1071" i="92"/>
  <c r="H1072" i="92"/>
  <c r="H1073" i="92"/>
  <c r="H1074" i="92"/>
  <c r="H1075" i="92"/>
  <c r="H1076" i="92"/>
  <c r="H1077" i="92"/>
  <c r="H1078" i="92"/>
  <c r="H1079" i="92"/>
  <c r="H1080" i="92"/>
  <c r="H1081" i="92"/>
  <c r="H1082" i="92"/>
  <c r="H1083" i="92"/>
  <c r="H1084" i="92"/>
  <c r="H1085" i="92"/>
  <c r="H1086" i="92"/>
  <c r="H1087" i="92"/>
  <c r="H1088" i="92"/>
  <c r="H1089" i="92"/>
  <c r="H1090" i="92"/>
  <c r="H1091" i="92"/>
  <c r="H1092" i="92"/>
  <c r="H1093" i="92"/>
  <c r="H1094" i="92"/>
  <c r="H1095" i="92"/>
  <c r="H1096" i="92"/>
  <c r="H1097" i="92"/>
  <c r="H1098" i="92"/>
  <c r="H1099" i="92"/>
  <c r="H1100" i="92"/>
  <c r="H1101" i="92"/>
  <c r="H1102" i="92"/>
  <c r="H1103" i="92"/>
  <c r="H1104" i="92"/>
  <c r="H1105" i="92"/>
  <c r="H1106" i="92"/>
  <c r="H1107" i="92"/>
  <c r="H1108" i="92"/>
  <c r="H1109" i="92"/>
  <c r="H1110" i="92"/>
  <c r="H1111" i="92"/>
  <c r="H1112" i="92"/>
  <c r="H1113" i="92"/>
  <c r="H1114" i="92"/>
  <c r="H1115" i="92"/>
  <c r="H1116" i="92"/>
  <c r="H1117" i="92"/>
  <c r="H1118" i="92"/>
  <c r="H1119" i="92"/>
  <c r="H1120" i="92"/>
  <c r="H1121" i="92"/>
  <c r="H1122" i="92"/>
  <c r="H1123" i="92"/>
  <c r="H1124" i="92"/>
  <c r="H1125" i="92"/>
  <c r="H1126" i="92"/>
  <c r="H1127" i="92"/>
  <c r="H1128" i="92"/>
  <c r="H1129" i="92"/>
  <c r="H1130" i="92"/>
  <c r="H1131" i="92"/>
  <c r="H1132" i="92"/>
  <c r="H1133" i="92"/>
  <c r="H1134" i="92"/>
  <c r="H1135" i="92"/>
  <c r="H1136" i="92"/>
  <c r="H1137" i="92"/>
  <c r="H1138" i="92"/>
  <c r="H1139" i="92"/>
  <c r="H1140" i="92"/>
  <c r="H1141" i="92"/>
  <c r="H1142" i="92"/>
  <c r="H1143" i="92"/>
  <c r="H1144" i="92"/>
  <c r="H1145" i="92"/>
  <c r="H1146" i="92"/>
  <c r="H1147" i="92"/>
  <c r="H1148" i="92"/>
  <c r="H1149" i="92"/>
  <c r="H1150" i="92"/>
  <c r="H1151" i="92"/>
  <c r="H1152" i="92"/>
  <c r="H1153" i="92"/>
  <c r="H1154" i="92"/>
  <c r="H1155" i="92"/>
  <c r="H1156" i="92"/>
  <c r="H1157" i="92"/>
  <c r="H1158" i="92"/>
  <c r="H1159" i="92"/>
  <c r="H1160" i="92"/>
  <c r="H1161" i="92"/>
  <c r="H1162" i="92"/>
  <c r="H1163" i="92"/>
  <c r="H1164" i="92"/>
  <c r="H1165" i="92"/>
  <c r="H1166" i="92"/>
  <c r="H1167" i="92"/>
  <c r="H1168" i="92"/>
  <c r="H1169" i="92"/>
  <c r="H1170" i="92"/>
  <c r="H1171" i="92"/>
  <c r="H1172" i="92"/>
  <c r="H1173" i="92"/>
  <c r="H1174" i="92"/>
  <c r="H1175" i="92"/>
  <c r="H1176" i="92"/>
  <c r="H1177" i="92"/>
  <c r="H1178" i="92"/>
  <c r="H1179" i="92"/>
  <c r="H1180" i="92"/>
  <c r="H1181" i="92"/>
  <c r="H1182" i="92"/>
  <c r="H1183" i="92"/>
  <c r="H1184" i="92"/>
  <c r="H1185" i="92"/>
  <c r="H1186" i="92"/>
  <c r="H1187" i="92"/>
  <c r="H1188" i="92"/>
  <c r="H1189" i="92"/>
  <c r="H1190" i="92"/>
  <c r="H1191" i="92"/>
  <c r="H1206" i="92"/>
  <c r="H1207" i="92"/>
  <c r="H1208" i="92"/>
  <c r="H1209" i="92"/>
  <c r="H1210" i="92"/>
  <c r="H1211" i="92"/>
  <c r="H1212" i="92"/>
  <c r="H1213" i="92"/>
  <c r="H1214" i="92"/>
  <c r="H1215" i="92"/>
  <c r="H1216" i="92"/>
  <c r="H1218" i="92"/>
  <c r="H1219" i="92"/>
  <c r="H1221" i="92"/>
  <c r="H1238" i="92"/>
  <c r="H1239" i="92"/>
  <c r="H1240" i="92"/>
  <c r="H1241" i="92"/>
  <c r="H1242" i="92"/>
  <c r="H1243" i="92"/>
  <c r="H1244" i="92"/>
  <c r="H1245" i="92"/>
  <c r="H1246" i="92"/>
  <c r="H1247" i="92"/>
  <c r="H1248" i="92"/>
  <c r="H1249" i="92"/>
  <c r="H1250" i="92"/>
  <c r="H1251" i="92"/>
  <c r="H1252" i="92"/>
  <c r="H1253" i="92"/>
  <c r="H1254" i="92"/>
  <c r="H1255" i="92"/>
  <c r="H1256" i="92"/>
  <c r="H1257" i="92"/>
  <c r="H1258" i="92"/>
  <c r="H1259" i="92"/>
  <c r="H1260" i="92"/>
  <c r="H1261" i="92"/>
  <c r="H1262" i="92"/>
  <c r="H1263" i="92"/>
  <c r="H1264" i="92"/>
  <c r="H1265" i="92"/>
  <c r="H1266" i="92"/>
  <c r="H1267" i="92"/>
  <c r="H1268" i="92"/>
  <c r="H1269" i="92"/>
  <c r="H1270" i="92"/>
  <c r="H1271" i="92"/>
  <c r="H1272" i="92"/>
  <c r="H1273" i="92"/>
  <c r="H1274" i="92"/>
  <c r="H1275" i="92"/>
  <c r="H1276" i="92"/>
  <c r="H1277" i="92"/>
  <c r="H1278" i="92"/>
  <c r="H1279" i="92"/>
  <c r="H1280" i="92"/>
  <c r="H1281" i="92"/>
  <c r="H1282" i="92"/>
  <c r="H1283" i="92"/>
  <c r="H1284" i="92"/>
  <c r="H1285" i="92"/>
  <c r="H1286" i="92"/>
  <c r="H1287" i="92"/>
  <c r="H1288" i="92"/>
  <c r="H1289" i="92"/>
  <c r="H1290" i="92"/>
  <c r="H1291" i="92"/>
  <c r="H1292" i="92"/>
  <c r="H1293" i="92"/>
  <c r="H1294" i="92"/>
  <c r="H1295" i="92"/>
  <c r="H1296" i="92"/>
  <c r="H1297" i="92"/>
  <c r="H1298" i="92"/>
  <c r="H1299" i="92"/>
  <c r="H1300" i="92"/>
  <c r="H1301" i="92"/>
  <c r="H1302" i="92"/>
  <c r="H1303" i="92"/>
  <c r="H1304" i="92"/>
  <c r="H1305" i="92"/>
  <c r="H1306" i="92"/>
  <c r="H1307" i="92"/>
  <c r="H1308" i="92"/>
  <c r="H1309" i="92"/>
  <c r="H1310" i="92"/>
  <c r="H1311" i="92"/>
  <c r="H1312" i="92"/>
  <c r="H1313" i="92"/>
  <c r="H1314" i="92"/>
  <c r="H1315" i="92"/>
  <c r="H1316" i="92"/>
  <c r="H1317" i="92"/>
  <c r="H1318" i="92"/>
  <c r="H1319" i="92"/>
  <c r="H1320" i="92"/>
  <c r="H1321" i="92"/>
  <c r="H1322" i="92"/>
  <c r="H1323" i="92"/>
  <c r="H1324" i="92"/>
  <c r="H1325" i="92"/>
  <c r="H1326" i="92"/>
  <c r="H1327" i="92"/>
  <c r="H1328" i="92"/>
  <c r="H1329" i="92"/>
  <c r="H1330" i="92"/>
  <c r="H1331" i="92"/>
  <c r="H1332" i="92"/>
  <c r="H1333" i="92"/>
  <c r="H1334" i="92"/>
  <c r="H1335" i="92"/>
  <c r="H1336" i="92"/>
  <c r="H1337" i="92"/>
  <c r="H1338" i="92"/>
  <c r="H1339" i="92"/>
  <c r="H1340" i="92"/>
  <c r="H1341" i="92"/>
  <c r="H1342" i="92"/>
  <c r="H1343" i="92"/>
  <c r="H1344" i="92"/>
  <c r="H1345" i="92"/>
  <c r="H1346" i="92"/>
  <c r="H1347" i="92"/>
  <c r="H1348" i="92"/>
  <c r="H1349" i="92"/>
  <c r="H1350" i="92"/>
  <c r="H1351" i="92"/>
  <c r="H1352" i="92"/>
  <c r="H1353" i="92"/>
  <c r="H1354" i="92"/>
  <c r="H1355" i="92"/>
  <c r="H1356" i="92"/>
  <c r="H1357" i="92"/>
  <c r="H1358" i="92"/>
  <c r="H1359" i="92"/>
  <c r="H1360" i="92"/>
  <c r="H1361" i="92"/>
  <c r="H1362" i="92"/>
  <c r="H1363" i="92"/>
  <c r="H1364" i="92"/>
  <c r="H1365" i="92"/>
  <c r="H1366" i="92"/>
  <c r="H1367" i="92"/>
  <c r="H1368" i="92"/>
  <c r="H1369" i="92"/>
  <c r="H1370" i="92"/>
  <c r="H1371" i="92"/>
  <c r="H1372" i="92"/>
  <c r="H1373" i="92"/>
  <c r="H1374" i="92"/>
  <c r="H1375" i="92"/>
  <c r="H1376" i="92"/>
  <c r="H1377" i="92"/>
  <c r="H1378" i="92"/>
  <c r="H1379" i="92"/>
  <c r="H1380" i="92"/>
  <c r="H1381" i="92"/>
  <c r="H1382" i="92"/>
  <c r="H1383" i="92"/>
  <c r="H1384" i="92"/>
  <c r="H1385" i="92"/>
  <c r="H1386" i="92"/>
  <c r="H1387" i="92"/>
  <c r="H1388" i="92"/>
  <c r="H1389" i="92"/>
  <c r="H1390" i="92"/>
  <c r="H1391" i="92"/>
  <c r="H1392" i="92"/>
  <c r="H1393" i="92"/>
  <c r="H1394" i="92"/>
  <c r="H1395" i="92"/>
  <c r="H1396" i="92"/>
  <c r="H1397" i="92"/>
  <c r="H1398" i="92"/>
  <c r="H1399" i="92"/>
  <c r="H1400" i="92"/>
  <c r="H1401" i="92"/>
  <c r="H1402" i="92"/>
  <c r="H1403" i="92"/>
  <c r="H1404" i="92"/>
  <c r="H1405" i="92"/>
  <c r="H1406" i="92"/>
  <c r="H1407" i="92"/>
  <c r="H1408" i="92"/>
  <c r="H1409" i="92"/>
  <c r="H1410" i="92"/>
  <c r="H1411" i="92"/>
  <c r="H1412" i="92"/>
  <c r="H1413" i="92"/>
  <c r="H1414" i="92"/>
  <c r="H1415" i="92"/>
  <c r="H1416" i="92"/>
  <c r="H1417" i="92"/>
  <c r="H1418" i="92"/>
  <c r="H1419" i="92"/>
  <c r="H1420" i="92"/>
  <c r="H1421" i="92"/>
  <c r="H1422" i="92"/>
  <c r="H1423" i="92"/>
  <c r="H1424" i="92"/>
  <c r="H1425" i="92"/>
  <c r="H1426" i="92"/>
  <c r="H1427" i="92"/>
  <c r="H1428" i="92"/>
  <c r="H1429" i="92"/>
  <c r="H1430" i="92"/>
  <c r="H1431" i="92"/>
  <c r="H1432" i="92"/>
  <c r="H1433" i="92"/>
  <c r="H1434" i="92"/>
  <c r="H1435" i="92"/>
  <c r="H1436" i="92"/>
  <c r="H1437" i="92"/>
  <c r="H1438" i="92"/>
  <c r="H1439" i="92"/>
  <c r="H1440" i="92"/>
  <c r="H1441" i="92"/>
  <c r="H1442" i="92"/>
  <c r="H1443" i="92"/>
  <c r="H1444" i="92"/>
  <c r="H1445" i="92"/>
  <c r="H1446" i="92"/>
  <c r="H1447" i="92"/>
  <c r="H1448" i="92"/>
  <c r="H1449" i="92"/>
  <c r="H1450" i="92"/>
  <c r="H1451" i="92"/>
  <c r="H1452" i="92"/>
  <c r="H1453" i="92"/>
  <c r="H1454" i="92"/>
  <c r="H1455" i="92"/>
  <c r="H1456" i="92"/>
  <c r="H1457" i="92"/>
  <c r="H1458" i="92"/>
  <c r="H1459" i="92"/>
  <c r="H1460" i="92"/>
  <c r="H1461" i="92"/>
  <c r="H1462" i="92"/>
  <c r="H1463" i="92"/>
  <c r="H1464" i="92"/>
  <c r="H1465" i="92"/>
  <c r="H1466" i="92"/>
  <c r="H1467" i="92"/>
  <c r="H1468" i="92"/>
  <c r="H1469" i="92"/>
  <c r="H1470" i="92"/>
  <c r="H1471" i="92"/>
  <c r="H1472" i="92"/>
  <c r="H1473" i="92"/>
  <c r="H1474" i="92"/>
  <c r="H1475" i="92"/>
  <c r="H1476" i="92"/>
  <c r="H1477" i="92"/>
  <c r="H1478" i="92"/>
  <c r="H1479" i="92"/>
  <c r="H1480" i="92"/>
  <c r="H1481" i="92"/>
  <c r="H1482" i="92"/>
  <c r="H1483" i="92"/>
  <c r="H1484" i="92"/>
  <c r="H1485" i="92"/>
  <c r="H1486" i="92"/>
  <c r="H1487" i="92"/>
  <c r="H1488" i="92"/>
  <c r="H1489" i="92"/>
  <c r="H1490" i="92"/>
  <c r="H1491" i="92"/>
  <c r="H1492" i="92"/>
  <c r="H1493" i="92"/>
  <c r="H1494" i="92"/>
  <c r="H1495" i="92"/>
  <c r="H1496" i="92"/>
  <c r="H1497" i="92"/>
  <c r="H1498" i="92"/>
  <c r="H1499" i="92"/>
  <c r="H1500" i="92"/>
  <c r="H1501" i="92"/>
  <c r="H1502" i="92"/>
  <c r="H1503" i="92"/>
  <c r="H1504" i="92"/>
  <c r="H1505" i="92"/>
  <c r="H1506" i="92"/>
  <c r="H1507" i="92"/>
  <c r="H1508" i="92"/>
  <c r="H1509" i="92"/>
  <c r="H1510" i="92"/>
  <c r="H1511" i="92"/>
  <c r="H1512" i="92"/>
  <c r="H1513" i="92"/>
  <c r="H1514" i="92"/>
  <c r="H1515" i="92"/>
  <c r="H1516" i="92"/>
  <c r="H1517" i="92"/>
  <c r="H1518" i="92"/>
  <c r="H1519" i="92"/>
  <c r="H1520" i="92"/>
  <c r="H1521" i="92"/>
  <c r="H1522" i="92"/>
  <c r="H1523" i="92"/>
  <c r="H1524" i="92"/>
  <c r="H1525" i="92"/>
  <c r="H1526" i="92"/>
  <c r="H1527" i="92"/>
  <c r="H1528" i="92"/>
  <c r="H1529" i="92"/>
  <c r="H1530" i="92"/>
  <c r="H1531" i="92"/>
  <c r="H1532" i="92"/>
  <c r="H1533" i="92"/>
  <c r="H1534" i="92"/>
  <c r="H1535" i="92"/>
  <c r="H1536" i="92"/>
  <c r="H1537" i="92"/>
  <c r="H1538" i="92"/>
  <c r="H1539" i="92"/>
  <c r="H1540" i="92"/>
  <c r="H1541" i="92"/>
  <c r="H1542" i="92"/>
  <c r="H1543" i="92"/>
  <c r="H1544" i="92"/>
  <c r="H1545" i="92"/>
  <c r="H1546" i="92"/>
  <c r="H1547" i="92"/>
  <c r="H1548" i="92"/>
  <c r="H1549" i="92"/>
  <c r="H1550" i="92"/>
  <c r="H1551" i="92"/>
  <c r="H1552" i="92"/>
  <c r="H1553" i="92"/>
  <c r="H1554" i="92"/>
  <c r="H1555" i="92"/>
  <c r="H1556" i="92"/>
  <c r="H1557" i="92"/>
  <c r="H1558" i="92"/>
  <c r="H1559" i="92"/>
  <c r="H1560" i="92"/>
  <c r="H1561" i="92"/>
  <c r="H1562" i="92"/>
  <c r="H1563" i="92"/>
  <c r="H1564" i="92"/>
  <c r="H1565" i="92"/>
  <c r="H1566" i="92"/>
  <c r="H1567" i="92"/>
  <c r="H1568" i="92"/>
  <c r="H1569" i="92"/>
  <c r="H1570" i="92"/>
  <c r="H1571" i="92"/>
  <c r="H1572" i="92"/>
  <c r="H1573" i="92"/>
  <c r="H1574" i="92"/>
  <c r="H1575" i="92"/>
  <c r="H1576" i="92"/>
  <c r="H1577" i="92"/>
  <c r="H1578" i="92"/>
  <c r="H1579" i="92"/>
  <c r="H1580" i="92"/>
  <c r="H1581" i="92"/>
  <c r="H1582" i="92"/>
  <c r="H1583" i="92"/>
  <c r="H1584" i="92"/>
  <c r="H1585" i="92"/>
  <c r="H1586" i="92"/>
  <c r="H1587" i="92"/>
  <c r="H1588" i="92"/>
  <c r="H1589" i="92"/>
  <c r="H1590" i="92"/>
  <c r="H1591" i="92"/>
  <c r="H1592" i="92"/>
  <c r="H1593" i="92"/>
  <c r="H1594" i="92"/>
  <c r="H1595" i="92"/>
  <c r="H1596" i="92"/>
  <c r="H1597" i="92"/>
  <c r="H1598" i="92"/>
  <c r="H1599" i="92"/>
  <c r="H1600" i="92"/>
  <c r="H1601" i="92"/>
  <c r="H1602" i="92"/>
  <c r="H1603" i="92"/>
  <c r="H1604" i="92"/>
  <c r="H1605" i="92"/>
  <c r="H1606" i="92"/>
  <c r="H1607" i="92"/>
  <c r="H1608" i="92"/>
  <c r="H1609" i="92"/>
  <c r="H1610" i="92"/>
  <c r="H1611" i="92"/>
  <c r="H1612" i="92"/>
  <c r="H1613" i="92"/>
  <c r="H1614" i="92"/>
  <c r="H1615" i="92"/>
  <c r="H1616" i="92"/>
  <c r="H1617" i="92"/>
  <c r="H1618" i="92"/>
  <c r="H1619" i="92"/>
  <c r="H1620" i="92"/>
  <c r="H1621" i="92"/>
  <c r="H1622" i="92"/>
  <c r="H1623" i="92"/>
  <c r="H1624" i="92"/>
  <c r="H1625" i="92"/>
  <c r="H1626" i="92"/>
  <c r="H1628" i="92"/>
  <c r="H1629" i="92"/>
  <c r="H1630" i="92"/>
  <c r="H1631" i="92"/>
  <c r="H1632" i="92"/>
  <c r="H1633" i="92"/>
  <c r="H1634" i="92"/>
  <c r="H1635" i="92"/>
  <c r="H1636" i="92"/>
  <c r="H1655" i="92"/>
  <c r="H1668" i="92"/>
  <c r="H1669" i="92"/>
  <c r="H1672" i="92"/>
  <c r="H1673" i="92"/>
  <c r="H1674" i="92"/>
  <c r="H1676" i="92"/>
  <c r="H1677" i="92"/>
  <c r="H1678" i="92"/>
  <c r="H1679" i="92"/>
  <c r="H1680" i="92"/>
  <c r="H1681" i="92"/>
  <c r="H1682" i="92"/>
  <c r="H1683" i="92"/>
  <c r="H1684" i="92"/>
  <c r="H1685" i="92"/>
  <c r="H1697" i="92"/>
  <c r="H1698" i="92"/>
  <c r="H1699" i="92"/>
  <c r="H1700" i="92"/>
  <c r="H1701" i="92"/>
  <c r="H1702" i="92"/>
  <c r="H1703" i="92"/>
  <c r="H1704" i="92"/>
  <c r="H1705" i="92"/>
  <c r="H1706" i="92"/>
  <c r="H1707" i="92"/>
  <c r="H1708" i="92"/>
  <c r="H1709" i="92"/>
  <c r="H1710" i="92"/>
  <c r="H1711" i="92"/>
  <c r="H1712" i="92"/>
  <c r="H1713" i="92"/>
  <c r="H1714" i="92"/>
  <c r="H1715" i="92"/>
  <c r="H1716" i="92"/>
  <c r="H1717" i="92"/>
  <c r="H1718" i="92"/>
  <c r="H1719" i="92"/>
  <c r="H1720" i="92"/>
  <c r="H1721" i="92"/>
  <c r="H1722" i="92"/>
  <c r="H1723" i="92"/>
  <c r="H1724" i="92"/>
  <c r="H1725" i="92"/>
  <c r="H1726" i="92"/>
  <c r="H1727" i="92"/>
  <c r="H1728" i="92"/>
  <c r="H1729" i="92"/>
  <c r="H1730" i="92"/>
  <c r="H1731" i="92"/>
  <c r="H1732" i="92"/>
  <c r="H1733" i="92"/>
  <c r="H1734" i="92"/>
  <c r="H1735" i="92"/>
  <c r="H1736" i="92"/>
  <c r="H1737" i="92"/>
  <c r="H1738" i="92"/>
  <c r="H1739" i="92"/>
  <c r="H1740" i="92"/>
  <c r="H1741" i="92"/>
  <c r="H1742" i="92"/>
  <c r="H1743" i="92"/>
  <c r="H1744" i="92"/>
  <c r="H1745" i="92"/>
  <c r="H1746" i="92"/>
  <c r="H1747" i="92"/>
  <c r="H1748" i="92"/>
  <c r="H1749" i="92"/>
  <c r="H1750" i="92"/>
  <c r="H1751" i="92"/>
  <c r="H1752" i="92"/>
  <c r="H1753" i="92"/>
  <c r="H1754" i="92"/>
  <c r="H1755" i="92"/>
  <c r="H1756" i="92"/>
  <c r="H1757" i="92"/>
  <c r="H1758" i="92"/>
  <c r="H1759" i="92"/>
  <c r="H1760" i="92"/>
  <c r="H1761" i="92"/>
  <c r="H1762" i="92"/>
  <c r="H1763" i="92"/>
  <c r="H1764" i="92"/>
  <c r="H1765" i="92"/>
  <c r="H1766" i="92"/>
  <c r="H1767" i="92"/>
  <c r="H1768" i="92"/>
  <c r="H1769" i="92"/>
  <c r="H1770" i="92"/>
  <c r="H1771" i="92"/>
  <c r="H1772" i="92"/>
  <c r="H1773" i="92"/>
  <c r="H1774" i="92"/>
  <c r="H1775" i="92"/>
  <c r="H1776" i="92"/>
  <c r="H1777" i="92"/>
  <c r="H1778" i="92"/>
  <c r="H1779" i="92"/>
  <c r="H1780" i="92"/>
  <c r="H1781" i="92"/>
  <c r="H1782" i="92"/>
  <c r="H1783" i="92"/>
  <c r="H1784" i="92"/>
  <c r="H1785" i="92"/>
  <c r="H1786" i="92"/>
  <c r="H1787" i="92"/>
  <c r="H1788" i="92"/>
  <c r="H1789" i="92"/>
  <c r="H1790" i="92"/>
  <c r="H1791" i="92"/>
  <c r="H1792" i="92"/>
  <c r="H1793" i="92"/>
  <c r="H1794" i="92"/>
  <c r="H1795" i="92"/>
  <c r="H1796" i="92"/>
  <c r="H1797" i="92"/>
  <c r="H1798" i="92"/>
  <c r="H1799" i="92"/>
  <c r="H1800" i="92"/>
  <c r="H1801" i="92"/>
  <c r="H1802" i="92"/>
  <c r="H1803" i="92"/>
  <c r="H1804" i="92"/>
  <c r="H1805" i="92"/>
  <c r="H1806" i="92"/>
  <c r="H1807" i="92"/>
  <c r="H1808" i="92"/>
  <c r="H1809" i="92"/>
  <c r="H1810" i="92"/>
  <c r="H1811" i="92"/>
  <c r="H1812" i="92"/>
  <c r="H1813" i="92"/>
  <c r="H1814" i="92"/>
  <c r="H1815" i="92"/>
  <c r="H1816" i="92"/>
  <c r="H1817" i="92"/>
  <c r="H1818" i="92"/>
  <c r="H1819" i="92"/>
  <c r="H1820" i="92"/>
  <c r="H1821" i="92"/>
  <c r="H1822" i="92"/>
  <c r="H1823" i="92"/>
  <c r="H1824" i="92"/>
  <c r="H1825" i="92"/>
  <c r="H1826" i="92"/>
  <c r="H1827" i="92"/>
  <c r="H1828" i="92"/>
  <c r="H1829" i="92"/>
  <c r="H1830" i="92"/>
  <c r="H1831" i="92"/>
  <c r="H1832" i="92"/>
  <c r="H1833" i="92"/>
  <c r="H1834" i="92"/>
  <c r="H1835" i="92"/>
  <c r="H1836" i="92"/>
  <c r="H1837" i="92"/>
  <c r="H1838" i="92"/>
  <c r="H1839" i="92"/>
  <c r="H1840" i="92"/>
  <c r="H1841" i="92"/>
  <c r="H1842" i="92"/>
  <c r="H1843" i="92"/>
  <c r="H1844" i="92"/>
  <c r="H1845" i="92"/>
  <c r="H1846" i="92"/>
  <c r="H1847" i="92"/>
  <c r="H1848" i="92"/>
  <c r="H1849" i="92"/>
  <c r="H1850" i="92"/>
  <c r="H1851" i="92"/>
  <c r="H1852" i="92"/>
  <c r="H1853" i="92"/>
  <c r="H1854" i="92"/>
  <c r="H1855" i="92"/>
  <c r="H1856" i="92"/>
  <c r="H1857" i="92"/>
  <c r="H1858" i="92"/>
  <c r="H1859" i="92"/>
  <c r="H1860" i="92"/>
  <c r="H1861" i="92"/>
  <c r="H1862" i="92"/>
  <c r="C4" i="97"/>
  <c r="E4" i="97"/>
  <c r="A4" i="74"/>
  <c r="C5" i="97"/>
  <c r="E5" i="97"/>
  <c r="B5" i="97"/>
  <c r="A5" i="74"/>
  <c r="C6" i="97"/>
  <c r="F6" i="97"/>
  <c r="B6" i="97"/>
  <c r="A6" i="74"/>
  <c r="E7" i="97"/>
  <c r="A7" i="74"/>
  <c r="B8" i="97"/>
  <c r="A8" i="74"/>
  <c r="B9" i="97"/>
  <c r="A9" i="74"/>
  <c r="E10" i="97"/>
  <c r="B10" i="97"/>
  <c r="A10" i="74"/>
  <c r="E11" i="97"/>
  <c r="A11" i="74"/>
  <c r="E12" i="97"/>
  <c r="B12" i="97"/>
  <c r="A12" i="74"/>
  <c r="B13" i="97"/>
  <c r="A13" i="74"/>
  <c r="C14" i="97"/>
  <c r="E14" i="97"/>
  <c r="B14" i="97"/>
  <c r="A14" i="74"/>
  <c r="C15" i="97"/>
  <c r="E15" i="97"/>
  <c r="A15" i="74"/>
  <c r="C16" i="97"/>
  <c r="E16" i="97"/>
  <c r="B16" i="97"/>
  <c r="A16" i="74"/>
  <c r="C17" i="97"/>
  <c r="B17" i="97"/>
  <c r="A17" i="74"/>
  <c r="C18" i="97"/>
  <c r="E18" i="97"/>
  <c r="B18" i="97"/>
  <c r="A18" i="74"/>
  <c r="C19" i="97"/>
  <c r="E19" i="97"/>
  <c r="A19" i="74"/>
  <c r="C20" i="97"/>
  <c r="E20" i="97"/>
  <c r="B20" i="97"/>
  <c r="A20" i="74"/>
  <c r="C21" i="97"/>
  <c r="B21" i="97"/>
  <c r="A21" i="74"/>
  <c r="C22" i="97"/>
  <c r="E22" i="97"/>
  <c r="B22" i="97"/>
  <c r="A22" i="74"/>
  <c r="C23" i="97"/>
  <c r="E23" i="97"/>
  <c r="A23" i="74"/>
  <c r="C24" i="97"/>
  <c r="E24" i="97"/>
  <c r="B24" i="97"/>
  <c r="A24" i="74"/>
  <c r="C25" i="97"/>
  <c r="E25" i="97"/>
  <c r="B25" i="97"/>
  <c r="A25" i="74"/>
  <c r="C26" i="97"/>
  <c r="E26" i="97"/>
  <c r="F26" i="97"/>
  <c r="B26" i="97"/>
  <c r="A26" i="74"/>
  <c r="C27" i="97"/>
  <c r="E27" i="97"/>
  <c r="A27" i="74"/>
  <c r="C28" i="97"/>
  <c r="B28" i="97"/>
  <c r="A28" i="74"/>
  <c r="C29" i="97"/>
  <c r="E29" i="97"/>
  <c r="F29" i="97"/>
  <c r="B29" i="97"/>
  <c r="A29" i="74"/>
  <c r="E30" i="97"/>
  <c r="B30" i="97"/>
  <c r="A30" i="74"/>
  <c r="C31" i="97"/>
  <c r="A31" i="74"/>
  <c r="C32" i="97"/>
  <c r="E32" i="97"/>
  <c r="B32" i="97"/>
  <c r="A32" i="74"/>
  <c r="C33" i="97"/>
  <c r="E33" i="97"/>
  <c r="B33" i="97"/>
  <c r="A33" i="74"/>
  <c r="C34" i="97"/>
  <c r="E34" i="97"/>
  <c r="B34" i="97"/>
  <c r="A34" i="74"/>
  <c r="C35" i="97"/>
  <c r="E35" i="97"/>
  <c r="A35" i="74"/>
  <c r="C36" i="97"/>
  <c r="E36" i="97"/>
  <c r="B36" i="97"/>
  <c r="A36" i="74"/>
  <c r="C37" i="97"/>
  <c r="E37" i="97"/>
  <c r="F37" i="97"/>
  <c r="B37" i="97"/>
  <c r="A37" i="74"/>
  <c r="C38" i="97"/>
  <c r="E38" i="97"/>
  <c r="B38" i="97"/>
  <c r="A38" i="74"/>
  <c r="C39" i="97"/>
  <c r="E39" i="97"/>
  <c r="A39" i="74"/>
  <c r="C40" i="97"/>
  <c r="E40" i="97"/>
  <c r="B40" i="97"/>
  <c r="A40" i="74"/>
  <c r="C41" i="97"/>
  <c r="E41" i="97"/>
  <c r="B41" i="97"/>
  <c r="A41" i="74"/>
  <c r="C42" i="97"/>
  <c r="E42" i="97"/>
  <c r="B42" i="97"/>
  <c r="A42" i="74"/>
  <c r="C43" i="97"/>
  <c r="A43" i="74"/>
  <c r="C44" i="97"/>
  <c r="E44" i="97"/>
  <c r="B44" i="97"/>
  <c r="A44" i="74"/>
  <c r="C45" i="97"/>
  <c r="E45" i="97"/>
  <c r="B45" i="97"/>
  <c r="A45" i="74"/>
  <c r="C46" i="97"/>
  <c r="E46" i="97"/>
  <c r="B46" i="97"/>
  <c r="A46" i="74"/>
  <c r="C47" i="97"/>
  <c r="E47" i="97"/>
  <c r="A47" i="74"/>
  <c r="C48" i="97"/>
  <c r="E48" i="97"/>
  <c r="B48" i="97"/>
  <c r="A48" i="74"/>
  <c r="C49" i="97"/>
  <c r="B49" i="97"/>
  <c r="A49" i="74"/>
  <c r="C50" i="97"/>
  <c r="E50" i="97"/>
  <c r="F50" i="97"/>
  <c r="B50" i="97"/>
  <c r="A50" i="74"/>
  <c r="E51" i="97"/>
  <c r="A51" i="74"/>
  <c r="B52" i="97"/>
  <c r="A52" i="74"/>
  <c r="E53" i="97"/>
  <c r="B53" i="97"/>
  <c r="A53" i="74"/>
  <c r="E54" i="97"/>
  <c r="B54" i="97"/>
  <c r="A54" i="74"/>
  <c r="E55" i="97"/>
  <c r="A55" i="74"/>
  <c r="E56" i="97"/>
  <c r="B56" i="97"/>
  <c r="A56" i="74"/>
  <c r="E57" i="97"/>
  <c r="B57" i="97"/>
  <c r="A57" i="74"/>
  <c r="E58" i="97"/>
  <c r="B58" i="97"/>
  <c r="A58" i="74"/>
  <c r="E59" i="97"/>
  <c r="A59" i="74"/>
  <c r="E60" i="97"/>
  <c r="F60" i="97"/>
  <c r="B60" i="97"/>
  <c r="A60" i="74"/>
  <c r="C61" i="97"/>
  <c r="E61" i="97"/>
  <c r="F61" i="97"/>
  <c r="B61" i="97"/>
  <c r="A61" i="74"/>
  <c r="C62" i="97"/>
  <c r="E62" i="97"/>
  <c r="B62" i="97"/>
  <c r="A62" i="74"/>
  <c r="C63" i="97"/>
  <c r="E63" i="97"/>
  <c r="A63" i="74"/>
  <c r="C64" i="97"/>
  <c r="E64" i="97"/>
  <c r="B64" i="97"/>
  <c r="A64" i="74"/>
  <c r="C65" i="97"/>
  <c r="E65" i="97"/>
  <c r="B65" i="97"/>
  <c r="A65" i="74"/>
  <c r="C66" i="97"/>
  <c r="E66" i="97"/>
  <c r="B66" i="97"/>
  <c r="A66" i="74"/>
  <c r="C67" i="97"/>
  <c r="E67" i="97"/>
  <c r="A67" i="74"/>
  <c r="C68" i="97"/>
  <c r="E68" i="97"/>
  <c r="B68" i="97"/>
  <c r="A68" i="74"/>
  <c r="C69" i="97"/>
  <c r="E69" i="97"/>
  <c r="B69" i="97"/>
  <c r="A69" i="74"/>
  <c r="C70" i="97"/>
  <c r="E70" i="97"/>
  <c r="B70" i="97"/>
  <c r="A70" i="74"/>
  <c r="C71" i="97"/>
  <c r="A71" i="74"/>
  <c r="C72" i="97"/>
  <c r="E72" i="97"/>
  <c r="B72" i="97"/>
  <c r="A72" i="74"/>
  <c r="C73" i="97"/>
  <c r="E73" i="97"/>
  <c r="B73" i="97"/>
  <c r="A73" i="74"/>
  <c r="C74" i="97"/>
  <c r="E74" i="97"/>
  <c r="B74" i="97"/>
  <c r="A74" i="74"/>
  <c r="C75" i="97"/>
  <c r="A75" i="74"/>
  <c r="C76" i="97"/>
  <c r="B76" i="97"/>
  <c r="A76" i="74"/>
  <c r="C77" i="97"/>
  <c r="E77" i="97"/>
  <c r="B77" i="97"/>
  <c r="A77" i="74"/>
  <c r="C78" i="97"/>
  <c r="E78" i="97"/>
  <c r="B78" i="97"/>
  <c r="A78" i="74"/>
  <c r="C79" i="97"/>
  <c r="E79" i="97"/>
  <c r="F79" i="97"/>
  <c r="A79" i="74"/>
  <c r="E80" i="97"/>
  <c r="B80" i="97"/>
  <c r="A80" i="74"/>
  <c r="E81" i="97"/>
  <c r="B81" i="97"/>
  <c r="A81" i="74"/>
  <c r="E82" i="97"/>
  <c r="B82" i="97"/>
  <c r="A82" i="74"/>
  <c r="E83" i="97"/>
  <c r="F83" i="97"/>
  <c r="A83" i="74"/>
  <c r="C84" i="97"/>
  <c r="B84" i="97"/>
  <c r="A84" i="74"/>
  <c r="B85" i="97"/>
  <c r="A85" i="74"/>
  <c r="E86" i="97"/>
  <c r="B86" i="97"/>
  <c r="A86" i="74"/>
  <c r="E87" i="97"/>
  <c r="A87" i="74"/>
  <c r="E88" i="97"/>
  <c r="B88" i="97"/>
  <c r="A88" i="74"/>
  <c r="E89" i="97"/>
  <c r="B89" i="97"/>
  <c r="A89" i="74"/>
  <c r="E90" i="97"/>
  <c r="B90" i="97"/>
  <c r="A90" i="74"/>
  <c r="E91" i="97"/>
  <c r="A91" i="74"/>
  <c r="C92" i="97"/>
  <c r="E92" i="97"/>
  <c r="B92" i="97"/>
  <c r="A92" i="74"/>
  <c r="C93" i="97"/>
  <c r="E93" i="97"/>
  <c r="B93" i="97"/>
  <c r="A93" i="74"/>
  <c r="C94" i="97"/>
  <c r="E94" i="97"/>
  <c r="B94" i="97"/>
  <c r="A94" i="74"/>
  <c r="C95" i="97"/>
  <c r="E95" i="97"/>
  <c r="A95" i="74"/>
  <c r="C96" i="97"/>
  <c r="E96" i="97"/>
  <c r="B96" i="97"/>
  <c r="A96" i="74"/>
  <c r="C97" i="97"/>
  <c r="E97" i="97"/>
  <c r="B97" i="97"/>
  <c r="A97" i="74"/>
  <c r="C98" i="97"/>
  <c r="E98" i="97"/>
  <c r="B98" i="97"/>
  <c r="A98" i="74"/>
  <c r="C99" i="97"/>
  <c r="E99" i="97"/>
  <c r="F99" i="97"/>
  <c r="A99" i="74"/>
  <c r="C100" i="97"/>
  <c r="E100" i="97"/>
  <c r="B100" i="97"/>
  <c r="A100" i="74"/>
  <c r="C101" i="97"/>
  <c r="E101" i="97"/>
  <c r="B101" i="97"/>
  <c r="A101" i="74"/>
  <c r="C102" i="97"/>
  <c r="E102" i="97"/>
  <c r="B102" i="97"/>
  <c r="A102" i="74"/>
  <c r="C103" i="97"/>
  <c r="E103" i="97"/>
  <c r="A103" i="74"/>
  <c r="C104" i="97"/>
  <c r="E104" i="97"/>
  <c r="B104" i="97"/>
  <c r="A104" i="74"/>
  <c r="C105" i="97"/>
  <c r="E105" i="97"/>
  <c r="B105" i="97"/>
  <c r="A105" i="74"/>
  <c r="C106" i="97"/>
  <c r="E106" i="97"/>
  <c r="B106" i="97"/>
  <c r="A106" i="74"/>
  <c r="C107" i="97"/>
  <c r="E107" i="97"/>
  <c r="A107" i="74"/>
  <c r="C108" i="97"/>
  <c r="E108" i="97"/>
  <c r="B108" i="97"/>
  <c r="A108" i="74"/>
  <c r="C109" i="97"/>
  <c r="E109" i="97"/>
  <c r="B109" i="97"/>
  <c r="A109" i="74"/>
  <c r="C110" i="97"/>
  <c r="E110" i="97"/>
  <c r="B110" i="97"/>
  <c r="A110" i="74"/>
  <c r="C111" i="97"/>
  <c r="E111" i="97"/>
  <c r="A111" i="74"/>
  <c r="C112" i="97"/>
  <c r="E112" i="97"/>
  <c r="B112" i="97"/>
  <c r="A112" i="74"/>
  <c r="C113" i="97"/>
  <c r="E113" i="97"/>
  <c r="F113" i="97"/>
  <c r="B113" i="97"/>
  <c r="A113" i="74"/>
  <c r="E114" i="97"/>
  <c r="B114" i="97"/>
  <c r="A114" i="74"/>
  <c r="A115" i="74"/>
  <c r="B116" i="97"/>
  <c r="A116" i="74"/>
  <c r="E117" i="97"/>
  <c r="B117" i="97"/>
  <c r="A117" i="74"/>
  <c r="E118" i="97"/>
  <c r="F118" i="97"/>
  <c r="B118" i="97"/>
  <c r="A2" i="74"/>
  <c r="A1" i="74"/>
  <c r="O188" i="85"/>
  <c r="B3" i="83"/>
  <c r="BA3" i="83"/>
  <c r="BB3" i="83"/>
  <c r="C3" i="83"/>
  <c r="D3" i="83"/>
  <c r="E3" i="83"/>
  <c r="F3" i="83"/>
  <c r="G3" i="83"/>
  <c r="H3" i="83"/>
  <c r="I3" i="83"/>
  <c r="J3" i="83"/>
  <c r="K3" i="83"/>
  <c r="L3" i="83"/>
  <c r="M3" i="83"/>
  <c r="N3" i="83"/>
  <c r="O3" i="83"/>
  <c r="Q3" i="83"/>
  <c r="R3" i="83"/>
  <c r="S3" i="83"/>
  <c r="T3" i="83"/>
  <c r="U3" i="83"/>
  <c r="V3" i="83"/>
  <c r="W3" i="83"/>
  <c r="X3" i="83"/>
  <c r="Y3" i="83"/>
  <c r="Z3" i="83"/>
  <c r="AA3" i="83"/>
  <c r="AB3" i="83"/>
  <c r="AC3" i="83"/>
  <c r="AD3" i="83"/>
  <c r="AE3" i="83"/>
  <c r="AF3" i="83"/>
  <c r="AG3" i="83"/>
  <c r="AH3" i="83"/>
  <c r="AI3" i="83"/>
  <c r="AJ3" i="83"/>
  <c r="AK3" i="83"/>
  <c r="AL3" i="83"/>
  <c r="AM3" i="83"/>
  <c r="AN3" i="83"/>
  <c r="AO3" i="83"/>
  <c r="AP3" i="83"/>
  <c r="AQ3" i="83"/>
  <c r="AR3" i="83"/>
  <c r="AS3" i="83"/>
  <c r="AT3" i="83"/>
  <c r="AU3" i="83"/>
  <c r="AV3" i="83"/>
  <c r="AW3" i="83"/>
  <c r="AX3" i="83"/>
  <c r="AY3" i="83"/>
  <c r="AZ3" i="83"/>
  <c r="B4" i="83"/>
  <c r="BA4" i="83"/>
  <c r="BB4" i="83"/>
  <c r="C4" i="83"/>
  <c r="D4" i="83"/>
  <c r="E4" i="83"/>
  <c r="F4" i="83"/>
  <c r="G4" i="83"/>
  <c r="H4" i="83"/>
  <c r="I4" i="83"/>
  <c r="J4" i="83"/>
  <c r="K4" i="83"/>
  <c r="L4" i="83"/>
  <c r="M4" i="83"/>
  <c r="N4" i="83"/>
  <c r="O4" i="83"/>
  <c r="Q4" i="83"/>
  <c r="R4" i="83"/>
  <c r="S4" i="83"/>
  <c r="T4" i="83"/>
  <c r="U4" i="83"/>
  <c r="V4" i="83"/>
  <c r="W4" i="83"/>
  <c r="X4" i="83"/>
  <c r="Y4" i="83"/>
  <c r="Z4" i="83"/>
  <c r="AA4" i="83"/>
  <c r="AB4" i="83"/>
  <c r="AC4" i="83"/>
  <c r="AD4" i="83"/>
  <c r="AE4" i="83"/>
  <c r="AF4" i="83"/>
  <c r="AG4" i="83"/>
  <c r="AH4" i="83"/>
  <c r="AI4" i="83"/>
  <c r="AJ4" i="83"/>
  <c r="AK4" i="83"/>
  <c r="AL4" i="83"/>
  <c r="AM4" i="83"/>
  <c r="AN4" i="83"/>
  <c r="AO4" i="83"/>
  <c r="AP4" i="83"/>
  <c r="AQ4" i="83"/>
  <c r="AR4" i="83"/>
  <c r="AS4" i="83"/>
  <c r="AT4" i="83"/>
  <c r="AU4" i="83"/>
  <c r="AV4" i="83"/>
  <c r="AW4" i="83"/>
  <c r="AX4" i="83"/>
  <c r="AY4" i="83"/>
  <c r="AZ4" i="83"/>
  <c r="B5" i="83"/>
  <c r="BA5" i="83"/>
  <c r="BB5" i="83"/>
  <c r="C5" i="83"/>
  <c r="D5" i="83"/>
  <c r="E5" i="83"/>
  <c r="F5" i="83"/>
  <c r="G5" i="83"/>
  <c r="H5" i="83"/>
  <c r="I5" i="83"/>
  <c r="J5" i="83"/>
  <c r="K5" i="83"/>
  <c r="L5" i="83"/>
  <c r="M5" i="83"/>
  <c r="N5" i="83"/>
  <c r="O5" i="83"/>
  <c r="Q5" i="83"/>
  <c r="R5" i="83"/>
  <c r="S5" i="83"/>
  <c r="T5" i="83"/>
  <c r="U5" i="83"/>
  <c r="V5" i="83"/>
  <c r="W5" i="83"/>
  <c r="X5" i="83"/>
  <c r="Y5" i="83"/>
  <c r="Z5" i="83"/>
  <c r="AA5" i="83"/>
  <c r="AB5" i="83"/>
  <c r="AC5" i="83"/>
  <c r="AD5" i="83"/>
  <c r="AE5" i="83"/>
  <c r="AF5" i="83"/>
  <c r="AG5" i="83"/>
  <c r="AH5" i="83"/>
  <c r="AI5" i="83"/>
  <c r="AJ5" i="83"/>
  <c r="AK5" i="83"/>
  <c r="AL5" i="83"/>
  <c r="AM5" i="83"/>
  <c r="AN5" i="83"/>
  <c r="AO5" i="83"/>
  <c r="AP5" i="83"/>
  <c r="AQ5" i="83"/>
  <c r="AR5" i="83"/>
  <c r="AS5" i="83"/>
  <c r="AT5" i="83"/>
  <c r="AU5" i="83"/>
  <c r="AV5" i="83"/>
  <c r="AW5" i="83"/>
  <c r="AX5" i="83"/>
  <c r="AY5" i="83"/>
  <c r="AZ5" i="83"/>
  <c r="B6" i="83"/>
  <c r="BA6" i="83"/>
  <c r="BB6" i="83"/>
  <c r="C6" i="83"/>
  <c r="D6" i="83"/>
  <c r="E6" i="83"/>
  <c r="F6" i="83"/>
  <c r="G6" i="83"/>
  <c r="H6" i="83"/>
  <c r="I6" i="83"/>
  <c r="J6" i="83"/>
  <c r="K6" i="83"/>
  <c r="L6" i="83"/>
  <c r="M6" i="83"/>
  <c r="N6" i="83"/>
  <c r="O6" i="83"/>
  <c r="Q6" i="83"/>
  <c r="R6" i="83"/>
  <c r="S6" i="83"/>
  <c r="T6" i="83"/>
  <c r="U6" i="83"/>
  <c r="V6" i="83"/>
  <c r="W6" i="83"/>
  <c r="X6" i="83"/>
  <c r="Y6" i="83"/>
  <c r="Z6" i="83"/>
  <c r="AA6" i="83"/>
  <c r="AB6" i="83"/>
  <c r="AC6" i="83"/>
  <c r="AD6" i="83"/>
  <c r="AE6" i="83"/>
  <c r="AF6" i="83"/>
  <c r="AG6" i="83"/>
  <c r="AH6" i="83"/>
  <c r="AI6" i="83"/>
  <c r="AJ6" i="83"/>
  <c r="AK6" i="83"/>
  <c r="AL6" i="83"/>
  <c r="AM6" i="83"/>
  <c r="AN6" i="83"/>
  <c r="AO6" i="83"/>
  <c r="AP6" i="83"/>
  <c r="AQ6" i="83"/>
  <c r="AR6" i="83"/>
  <c r="AS6" i="83"/>
  <c r="AT6" i="83"/>
  <c r="AU6" i="83"/>
  <c r="AV6" i="83"/>
  <c r="AW6" i="83"/>
  <c r="AX6" i="83"/>
  <c r="AY6" i="83"/>
  <c r="AZ6" i="83"/>
  <c r="B7" i="83"/>
  <c r="BA7" i="83"/>
  <c r="BB7" i="83"/>
  <c r="C7" i="83"/>
  <c r="D7" i="83"/>
  <c r="E7" i="83"/>
  <c r="F7" i="83"/>
  <c r="G7" i="83"/>
  <c r="H7" i="83"/>
  <c r="I7" i="83"/>
  <c r="J7" i="83"/>
  <c r="K7" i="83"/>
  <c r="L7" i="83"/>
  <c r="M7" i="83"/>
  <c r="N7" i="83"/>
  <c r="O7" i="83"/>
  <c r="Q7" i="83"/>
  <c r="R7" i="83"/>
  <c r="S7" i="83"/>
  <c r="T7" i="83"/>
  <c r="U7" i="83"/>
  <c r="V7" i="83"/>
  <c r="W7" i="83"/>
  <c r="X7" i="83"/>
  <c r="Y7" i="83"/>
  <c r="Z7" i="83"/>
  <c r="AA7" i="83"/>
  <c r="AB7" i="83"/>
  <c r="AC7" i="83"/>
  <c r="AD7" i="83"/>
  <c r="AE7" i="83"/>
  <c r="AF7" i="83"/>
  <c r="AG7" i="83"/>
  <c r="AH7" i="83"/>
  <c r="AI7" i="83"/>
  <c r="AJ7" i="83"/>
  <c r="AK7" i="83"/>
  <c r="AL7" i="83"/>
  <c r="AM7" i="83"/>
  <c r="AN7" i="83"/>
  <c r="AO7" i="83"/>
  <c r="AP7" i="83"/>
  <c r="AQ7" i="83"/>
  <c r="AR7" i="83"/>
  <c r="AS7" i="83"/>
  <c r="AT7" i="83"/>
  <c r="AU7" i="83"/>
  <c r="AV7" i="83"/>
  <c r="AW7" i="83"/>
  <c r="AX7" i="83"/>
  <c r="AY7" i="83"/>
  <c r="AZ7" i="83"/>
  <c r="B8" i="83"/>
  <c r="BA8" i="83"/>
  <c r="BB8" i="83"/>
  <c r="C8" i="83"/>
  <c r="D8" i="83"/>
  <c r="E8" i="83"/>
  <c r="F8" i="83"/>
  <c r="G8" i="83"/>
  <c r="H8" i="83"/>
  <c r="I8" i="83"/>
  <c r="J8" i="83"/>
  <c r="K8" i="83"/>
  <c r="L8" i="83"/>
  <c r="M8" i="83"/>
  <c r="N8" i="83"/>
  <c r="O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AQ8" i="83"/>
  <c r="AR8" i="83"/>
  <c r="AS8" i="83"/>
  <c r="AT8" i="83"/>
  <c r="AU8" i="83"/>
  <c r="AV8" i="83"/>
  <c r="AW8" i="83"/>
  <c r="AX8" i="83"/>
  <c r="AY8" i="83"/>
  <c r="AZ8" i="83"/>
  <c r="B9" i="83"/>
  <c r="BA9" i="83"/>
  <c r="BB9" i="83"/>
  <c r="C9" i="83"/>
  <c r="D9" i="83"/>
  <c r="E9" i="83"/>
  <c r="F9" i="83"/>
  <c r="G9" i="83"/>
  <c r="H9" i="83"/>
  <c r="I9" i="83"/>
  <c r="J9" i="83"/>
  <c r="K9" i="83"/>
  <c r="L9" i="83"/>
  <c r="M9" i="83"/>
  <c r="N9" i="83"/>
  <c r="O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AQ9" i="83"/>
  <c r="AR9" i="83"/>
  <c r="AS9" i="83"/>
  <c r="AT9" i="83"/>
  <c r="AU9" i="83"/>
  <c r="AV9" i="83"/>
  <c r="AW9" i="83"/>
  <c r="AX9" i="83"/>
  <c r="AY9" i="83"/>
  <c r="AZ9" i="83"/>
  <c r="B10" i="83"/>
  <c r="BA10" i="83"/>
  <c r="BB10" i="83"/>
  <c r="C10" i="83"/>
  <c r="D10" i="83"/>
  <c r="E10" i="83"/>
  <c r="F10" i="83"/>
  <c r="G10" i="83"/>
  <c r="H10" i="83"/>
  <c r="I10" i="83"/>
  <c r="J10" i="83"/>
  <c r="K10" i="83"/>
  <c r="L10" i="83"/>
  <c r="M10" i="83"/>
  <c r="N10" i="83"/>
  <c r="O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AQ10" i="83"/>
  <c r="AR10" i="83"/>
  <c r="AS10" i="83"/>
  <c r="AT10" i="83"/>
  <c r="AU10" i="83"/>
  <c r="AV10" i="83"/>
  <c r="AW10" i="83"/>
  <c r="AX10" i="83"/>
  <c r="AY10" i="83"/>
  <c r="AZ10" i="83"/>
  <c r="B11" i="83"/>
  <c r="BA11" i="83"/>
  <c r="BB11" i="83"/>
  <c r="C11" i="83"/>
  <c r="D11" i="83"/>
  <c r="E11" i="83"/>
  <c r="F11" i="83"/>
  <c r="G11" i="83"/>
  <c r="H11" i="83"/>
  <c r="I11" i="83"/>
  <c r="J11" i="83"/>
  <c r="K11" i="83"/>
  <c r="L11" i="83"/>
  <c r="M11" i="83"/>
  <c r="N11" i="83"/>
  <c r="O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AQ11" i="83"/>
  <c r="AR11" i="83"/>
  <c r="AS11" i="83"/>
  <c r="AT11" i="83"/>
  <c r="AU11" i="83"/>
  <c r="AV11" i="83"/>
  <c r="AW11" i="83"/>
  <c r="AX11" i="83"/>
  <c r="AY11" i="83"/>
  <c r="AZ11" i="83"/>
  <c r="B12" i="83"/>
  <c r="BA12" i="83"/>
  <c r="BB12" i="83"/>
  <c r="C12" i="83"/>
  <c r="D12" i="83"/>
  <c r="E12" i="83"/>
  <c r="F12" i="83"/>
  <c r="G12" i="83"/>
  <c r="H12" i="83"/>
  <c r="I12" i="83"/>
  <c r="J12" i="83"/>
  <c r="K12" i="83"/>
  <c r="L12" i="83"/>
  <c r="M12" i="83"/>
  <c r="N12" i="83"/>
  <c r="O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AQ12" i="83"/>
  <c r="AR12" i="83"/>
  <c r="AS12" i="83"/>
  <c r="AT12" i="83"/>
  <c r="AU12" i="83"/>
  <c r="AV12" i="83"/>
  <c r="AW12" i="83"/>
  <c r="AX12" i="83"/>
  <c r="AY12" i="83"/>
  <c r="AZ12" i="83"/>
  <c r="B13" i="83"/>
  <c r="BA13" i="83"/>
  <c r="BB13" i="83"/>
  <c r="C13" i="83"/>
  <c r="D13" i="83"/>
  <c r="E13" i="83"/>
  <c r="F13" i="83"/>
  <c r="G13" i="83"/>
  <c r="H13" i="83"/>
  <c r="I13" i="83"/>
  <c r="J13" i="83"/>
  <c r="K13" i="83"/>
  <c r="L13" i="83"/>
  <c r="M13" i="83"/>
  <c r="N13" i="83"/>
  <c r="O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AQ13" i="83"/>
  <c r="AR13" i="83"/>
  <c r="AS13" i="83"/>
  <c r="AT13" i="83"/>
  <c r="AU13" i="83"/>
  <c r="AV13" i="83"/>
  <c r="AW13" i="83"/>
  <c r="AX13" i="83"/>
  <c r="AY13" i="83"/>
  <c r="AZ13" i="83"/>
  <c r="B14" i="83"/>
  <c r="BA14" i="83"/>
  <c r="BB14" i="83"/>
  <c r="C14" i="83"/>
  <c r="D14" i="83"/>
  <c r="E14" i="83"/>
  <c r="F14" i="83"/>
  <c r="G14" i="83"/>
  <c r="H14" i="83"/>
  <c r="I14" i="83"/>
  <c r="J14" i="83"/>
  <c r="K14" i="83"/>
  <c r="L14" i="83"/>
  <c r="M14" i="83"/>
  <c r="N14" i="83"/>
  <c r="O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15" i="83"/>
  <c r="BA15" i="83"/>
  <c r="BB15" i="83"/>
  <c r="C15" i="83"/>
  <c r="D15" i="83"/>
  <c r="E15" i="83"/>
  <c r="F15" i="83"/>
  <c r="G15" i="83"/>
  <c r="H15" i="83"/>
  <c r="I15" i="83"/>
  <c r="J15" i="83"/>
  <c r="K15" i="83"/>
  <c r="L15" i="83"/>
  <c r="M15" i="83"/>
  <c r="N15" i="83"/>
  <c r="O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16" i="83"/>
  <c r="BA16" i="83"/>
  <c r="BB16" i="83"/>
  <c r="C16" i="83"/>
  <c r="D16" i="83"/>
  <c r="E16" i="83"/>
  <c r="F16" i="83"/>
  <c r="G16" i="83"/>
  <c r="H16" i="83"/>
  <c r="I16" i="83"/>
  <c r="J16" i="83"/>
  <c r="K16" i="83"/>
  <c r="L16" i="83"/>
  <c r="M16" i="83"/>
  <c r="N16" i="83"/>
  <c r="O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AQ16" i="83"/>
  <c r="AR16" i="83"/>
  <c r="AS16" i="83"/>
  <c r="AT16" i="83"/>
  <c r="AU16" i="83"/>
  <c r="AV16" i="83"/>
  <c r="AW16" i="83"/>
  <c r="AX16" i="83"/>
  <c r="AY16" i="83"/>
  <c r="AZ16" i="83"/>
  <c r="B17" i="83"/>
  <c r="BA17" i="83"/>
  <c r="BB17" i="83"/>
  <c r="C17" i="83"/>
  <c r="D17" i="83"/>
  <c r="E17" i="83"/>
  <c r="F17" i="83"/>
  <c r="G17" i="83"/>
  <c r="H17" i="83"/>
  <c r="I17" i="83"/>
  <c r="J17" i="83"/>
  <c r="K17" i="83"/>
  <c r="L17" i="83"/>
  <c r="M17" i="83"/>
  <c r="N17" i="83"/>
  <c r="O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AQ17" i="83"/>
  <c r="AR17" i="83"/>
  <c r="AS17" i="83"/>
  <c r="AT17" i="83"/>
  <c r="AU17" i="83"/>
  <c r="AV17" i="83"/>
  <c r="AW17" i="83"/>
  <c r="AX17" i="83"/>
  <c r="AY17" i="83"/>
  <c r="AZ17" i="83"/>
  <c r="B18" i="83"/>
  <c r="BA18" i="83"/>
  <c r="BB18" i="83"/>
  <c r="C18" i="83"/>
  <c r="D18" i="83"/>
  <c r="E18" i="83"/>
  <c r="F18" i="83"/>
  <c r="G18" i="83"/>
  <c r="H18" i="83"/>
  <c r="I18" i="83"/>
  <c r="J18" i="83"/>
  <c r="K18" i="83"/>
  <c r="L18" i="83"/>
  <c r="M18" i="83"/>
  <c r="N18" i="83"/>
  <c r="O18" i="83"/>
  <c r="Q18" i="83"/>
  <c r="R18" i="83"/>
  <c r="S18" i="83"/>
  <c r="T18" i="83"/>
  <c r="U18" i="83"/>
  <c r="V18" i="83"/>
  <c r="W18" i="83"/>
  <c r="X18" i="83"/>
  <c r="Y18" i="83"/>
  <c r="Z18" i="83"/>
  <c r="AA18" i="83"/>
  <c r="AB18" i="83"/>
  <c r="AC18" i="83"/>
  <c r="AD18" i="83"/>
  <c r="AE18" i="83"/>
  <c r="AF18" i="83"/>
  <c r="AG18" i="83"/>
  <c r="AH18" i="83"/>
  <c r="AI18" i="83"/>
  <c r="AJ18" i="83"/>
  <c r="AK18" i="83"/>
  <c r="AL18" i="83"/>
  <c r="AM18" i="83"/>
  <c r="AN18" i="83"/>
  <c r="AO18" i="83"/>
  <c r="AP18" i="83"/>
  <c r="AQ18" i="83"/>
  <c r="AR18" i="83"/>
  <c r="AS18" i="83"/>
  <c r="AT18" i="83"/>
  <c r="AU18" i="83"/>
  <c r="AV18" i="83"/>
  <c r="AW18" i="83"/>
  <c r="AX18" i="83"/>
  <c r="AY18" i="83"/>
  <c r="AZ18" i="83"/>
  <c r="B19" i="83"/>
  <c r="BA19" i="83"/>
  <c r="BB19" i="83"/>
  <c r="C19" i="83"/>
  <c r="D19" i="83"/>
  <c r="E19" i="83"/>
  <c r="F19" i="83"/>
  <c r="G19" i="83"/>
  <c r="H19" i="83"/>
  <c r="I19" i="83"/>
  <c r="J19" i="83"/>
  <c r="K19" i="83"/>
  <c r="L19" i="83"/>
  <c r="M19" i="83"/>
  <c r="N19" i="83"/>
  <c r="O19" i="83"/>
  <c r="Q19" i="83"/>
  <c r="R19" i="83"/>
  <c r="S19" i="83"/>
  <c r="T19" i="83"/>
  <c r="U19" i="83"/>
  <c r="V19" i="83"/>
  <c r="W19" i="83"/>
  <c r="X19" i="83"/>
  <c r="Y19" i="83"/>
  <c r="Z19" i="83"/>
  <c r="AA19" i="83"/>
  <c r="AB19" i="83"/>
  <c r="AC19" i="83"/>
  <c r="AD19" i="83"/>
  <c r="AE19" i="83"/>
  <c r="AF19" i="83"/>
  <c r="AG19" i="83"/>
  <c r="AH19" i="83"/>
  <c r="AI19" i="83"/>
  <c r="AJ19" i="83"/>
  <c r="AK19" i="83"/>
  <c r="AL19" i="83"/>
  <c r="AM19" i="83"/>
  <c r="AN19" i="83"/>
  <c r="AO19" i="83"/>
  <c r="AP19" i="83"/>
  <c r="AQ19" i="83"/>
  <c r="AR19" i="83"/>
  <c r="AS19" i="83"/>
  <c r="AT19" i="83"/>
  <c r="AU19" i="83"/>
  <c r="AV19" i="83"/>
  <c r="AW19" i="83"/>
  <c r="AX19" i="83"/>
  <c r="AY19" i="83"/>
  <c r="AZ19" i="83"/>
  <c r="B20" i="83"/>
  <c r="BA20" i="83"/>
  <c r="BB20" i="83"/>
  <c r="C20" i="83"/>
  <c r="D20" i="83"/>
  <c r="E20" i="83"/>
  <c r="F20" i="83"/>
  <c r="G20" i="83"/>
  <c r="H20" i="83"/>
  <c r="I20" i="83"/>
  <c r="J20" i="83"/>
  <c r="K20" i="83"/>
  <c r="L20" i="83"/>
  <c r="M20" i="83"/>
  <c r="N20" i="83"/>
  <c r="O20" i="83"/>
  <c r="Q20" i="83"/>
  <c r="R20" i="83"/>
  <c r="S20" i="83"/>
  <c r="T20" i="83"/>
  <c r="U20" i="83"/>
  <c r="V20" i="83"/>
  <c r="W20" i="83"/>
  <c r="X20" i="83"/>
  <c r="Y20" i="83"/>
  <c r="Z20" i="83"/>
  <c r="AA20" i="83"/>
  <c r="AB20" i="83"/>
  <c r="AC20" i="83"/>
  <c r="AD20" i="83"/>
  <c r="AE20" i="83"/>
  <c r="AF20" i="83"/>
  <c r="AG20" i="83"/>
  <c r="AH20" i="83"/>
  <c r="AI20" i="83"/>
  <c r="AJ20" i="83"/>
  <c r="AK20" i="83"/>
  <c r="AL20" i="83"/>
  <c r="AM20" i="83"/>
  <c r="AN20" i="83"/>
  <c r="AO20" i="83"/>
  <c r="AP20" i="83"/>
  <c r="AQ20" i="83"/>
  <c r="AR20" i="83"/>
  <c r="AS20" i="83"/>
  <c r="AT20" i="83"/>
  <c r="AU20" i="83"/>
  <c r="AV20" i="83"/>
  <c r="AW20" i="83"/>
  <c r="AX20" i="83"/>
  <c r="AY20" i="83"/>
  <c r="AZ20" i="83"/>
  <c r="B21" i="83"/>
  <c r="BA21" i="83"/>
  <c r="BB21" i="83"/>
  <c r="C21" i="83"/>
  <c r="D21" i="83"/>
  <c r="E21" i="83"/>
  <c r="F21" i="83"/>
  <c r="G21" i="83"/>
  <c r="H21" i="83"/>
  <c r="I21" i="83"/>
  <c r="J21" i="83"/>
  <c r="K21" i="83"/>
  <c r="L21" i="83"/>
  <c r="M21" i="83"/>
  <c r="N21" i="83"/>
  <c r="O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22" i="83"/>
  <c r="BA22" i="83"/>
  <c r="BB22" i="83"/>
  <c r="C22" i="83"/>
  <c r="D22" i="83"/>
  <c r="E22" i="83"/>
  <c r="F22" i="83"/>
  <c r="G22" i="83"/>
  <c r="H22" i="83"/>
  <c r="I22" i="83"/>
  <c r="J22" i="83"/>
  <c r="K22" i="83"/>
  <c r="L22" i="83"/>
  <c r="M22" i="83"/>
  <c r="N22" i="83"/>
  <c r="O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23" i="83"/>
  <c r="BA23" i="83"/>
  <c r="BB23" i="83"/>
  <c r="C23" i="83"/>
  <c r="D23" i="83"/>
  <c r="E23" i="83"/>
  <c r="F23" i="83"/>
  <c r="G23" i="83"/>
  <c r="H23" i="83"/>
  <c r="I23" i="83"/>
  <c r="J23" i="83"/>
  <c r="K23" i="83"/>
  <c r="L23" i="83"/>
  <c r="M23" i="83"/>
  <c r="N23" i="83"/>
  <c r="O23" i="83"/>
  <c r="Q23" i="83"/>
  <c r="R23" i="83"/>
  <c r="S23" i="83"/>
  <c r="T23" i="83"/>
  <c r="U23" i="83"/>
  <c r="V23" i="83"/>
  <c r="W23" i="83"/>
  <c r="X23" i="83"/>
  <c r="Y23" i="83"/>
  <c r="Z23" i="83"/>
  <c r="AA23" i="83"/>
  <c r="AB23" i="83"/>
  <c r="AC23" i="83"/>
  <c r="AD23" i="83"/>
  <c r="AE23" i="83"/>
  <c r="AF23" i="83"/>
  <c r="AG23" i="83"/>
  <c r="AH23" i="83"/>
  <c r="AI23" i="83"/>
  <c r="AJ23" i="83"/>
  <c r="AK23" i="83"/>
  <c r="AL23" i="83"/>
  <c r="AM23" i="83"/>
  <c r="AN23" i="83"/>
  <c r="AO23" i="83"/>
  <c r="AP23" i="83"/>
  <c r="AQ23" i="83"/>
  <c r="AR23" i="83"/>
  <c r="AS23" i="83"/>
  <c r="AT23" i="83"/>
  <c r="AU23" i="83"/>
  <c r="AV23" i="83"/>
  <c r="AW23" i="83"/>
  <c r="AX23" i="83"/>
  <c r="AY23" i="83"/>
  <c r="AZ23" i="83"/>
  <c r="B24" i="83"/>
  <c r="BA24" i="83"/>
  <c r="BB24" i="83"/>
  <c r="C24" i="83"/>
  <c r="D24" i="83"/>
  <c r="E24" i="83"/>
  <c r="F24" i="83"/>
  <c r="G24" i="83"/>
  <c r="H24" i="83"/>
  <c r="I24" i="83"/>
  <c r="J24" i="83"/>
  <c r="K24" i="83"/>
  <c r="L24" i="83"/>
  <c r="M24" i="83"/>
  <c r="N24" i="83"/>
  <c r="O24" i="83"/>
  <c r="Q24" i="83"/>
  <c r="R24" i="83"/>
  <c r="S24" i="83"/>
  <c r="T24" i="83"/>
  <c r="U24" i="83"/>
  <c r="V24" i="83"/>
  <c r="W24" i="83"/>
  <c r="X24" i="83"/>
  <c r="Y24" i="83"/>
  <c r="Z24" i="83"/>
  <c r="AA24" i="83"/>
  <c r="AB24" i="83"/>
  <c r="AC24" i="83"/>
  <c r="AD24" i="83"/>
  <c r="AE24" i="83"/>
  <c r="AF24" i="83"/>
  <c r="AG24" i="83"/>
  <c r="AH24" i="83"/>
  <c r="AI24" i="83"/>
  <c r="AJ24" i="83"/>
  <c r="AK24" i="83"/>
  <c r="AL24" i="83"/>
  <c r="AM24" i="83"/>
  <c r="AN24" i="83"/>
  <c r="AO24" i="83"/>
  <c r="AP24" i="83"/>
  <c r="AQ24" i="83"/>
  <c r="AR24" i="83"/>
  <c r="AS24" i="83"/>
  <c r="AT24" i="83"/>
  <c r="AU24" i="83"/>
  <c r="AV24" i="83"/>
  <c r="AW24" i="83"/>
  <c r="AX24" i="83"/>
  <c r="AY24" i="83"/>
  <c r="AZ24" i="83"/>
  <c r="B25" i="83"/>
  <c r="BA25" i="83"/>
  <c r="BB25" i="83"/>
  <c r="C25" i="83"/>
  <c r="D25" i="83"/>
  <c r="E25" i="83"/>
  <c r="F25" i="83"/>
  <c r="G25" i="83"/>
  <c r="H25" i="83"/>
  <c r="I25" i="83"/>
  <c r="J25" i="83"/>
  <c r="K25" i="83"/>
  <c r="L25" i="83"/>
  <c r="M25" i="83"/>
  <c r="N25" i="83"/>
  <c r="O25" i="83"/>
  <c r="Q25" i="83"/>
  <c r="R25" i="83"/>
  <c r="S25" i="83"/>
  <c r="T25" i="83"/>
  <c r="U25" i="83"/>
  <c r="V25" i="83"/>
  <c r="W25" i="83"/>
  <c r="X25" i="83"/>
  <c r="Y25" i="83"/>
  <c r="Z25" i="83"/>
  <c r="AA25" i="83"/>
  <c r="AB25" i="83"/>
  <c r="AC25" i="83"/>
  <c r="AD25" i="83"/>
  <c r="AE25" i="83"/>
  <c r="AF25" i="83"/>
  <c r="AG25" i="83"/>
  <c r="AH25" i="83"/>
  <c r="AI25" i="83"/>
  <c r="AJ25" i="83"/>
  <c r="AK25" i="83"/>
  <c r="AL25" i="83"/>
  <c r="AM25" i="83"/>
  <c r="AN25" i="83"/>
  <c r="AO25" i="83"/>
  <c r="AP25" i="83"/>
  <c r="AQ25" i="83"/>
  <c r="AR25" i="83"/>
  <c r="AS25" i="83"/>
  <c r="AT25" i="83"/>
  <c r="AU25" i="83"/>
  <c r="AV25" i="83"/>
  <c r="AW25" i="83"/>
  <c r="AX25" i="83"/>
  <c r="AY25" i="83"/>
  <c r="AZ25" i="83"/>
  <c r="B26" i="83"/>
  <c r="BA26" i="83"/>
  <c r="BB26" i="83"/>
  <c r="C26" i="83"/>
  <c r="D26" i="83"/>
  <c r="E26" i="83"/>
  <c r="F26" i="83"/>
  <c r="G26" i="83"/>
  <c r="H26" i="83"/>
  <c r="I26" i="83"/>
  <c r="J26" i="83"/>
  <c r="K26" i="83"/>
  <c r="L26" i="83"/>
  <c r="M26" i="83"/>
  <c r="N26" i="83"/>
  <c r="O26" i="83"/>
  <c r="Q26" i="83"/>
  <c r="R26" i="83"/>
  <c r="S26" i="83"/>
  <c r="T26" i="83"/>
  <c r="U26" i="83"/>
  <c r="V26" i="83"/>
  <c r="W26" i="83"/>
  <c r="X26" i="83"/>
  <c r="Y26" i="83"/>
  <c r="Z26" i="83"/>
  <c r="AA26" i="83"/>
  <c r="AB26" i="83"/>
  <c r="AC26" i="83"/>
  <c r="AD26" i="83"/>
  <c r="AE26" i="83"/>
  <c r="AF26" i="83"/>
  <c r="AG26" i="83"/>
  <c r="AH26" i="83"/>
  <c r="AI26" i="83"/>
  <c r="AJ26" i="83"/>
  <c r="AK26" i="83"/>
  <c r="AL26" i="83"/>
  <c r="AM26" i="83"/>
  <c r="AN26" i="83"/>
  <c r="AO26" i="83"/>
  <c r="AP26" i="83"/>
  <c r="AQ26" i="83"/>
  <c r="AR26" i="83"/>
  <c r="AS26" i="83"/>
  <c r="AT26" i="83"/>
  <c r="AU26" i="83"/>
  <c r="AV26" i="83"/>
  <c r="AW26" i="83"/>
  <c r="AX26" i="83"/>
  <c r="AY26" i="83"/>
  <c r="AZ26" i="83"/>
  <c r="B27" i="83"/>
  <c r="BA27" i="83"/>
  <c r="BB27" i="83"/>
  <c r="C27" i="83"/>
  <c r="D27" i="83"/>
  <c r="E27" i="83"/>
  <c r="F27" i="83"/>
  <c r="G27" i="83"/>
  <c r="H27" i="83"/>
  <c r="I27" i="83"/>
  <c r="J27" i="83"/>
  <c r="K27" i="83"/>
  <c r="L27" i="83"/>
  <c r="M27" i="83"/>
  <c r="N27" i="83"/>
  <c r="O27" i="83"/>
  <c r="Q27" i="83"/>
  <c r="R27" i="83"/>
  <c r="S27" i="83"/>
  <c r="T27" i="83"/>
  <c r="U27" i="83"/>
  <c r="V27" i="83"/>
  <c r="W27" i="83"/>
  <c r="X27" i="83"/>
  <c r="Y27" i="83"/>
  <c r="Z27" i="83"/>
  <c r="AA27" i="83"/>
  <c r="AB27" i="83"/>
  <c r="AC27" i="83"/>
  <c r="AD27" i="83"/>
  <c r="AE27" i="83"/>
  <c r="AF27" i="83"/>
  <c r="AG27" i="83"/>
  <c r="AH27" i="83"/>
  <c r="AI27" i="83"/>
  <c r="AJ27" i="83"/>
  <c r="AK27" i="83"/>
  <c r="AL27" i="83"/>
  <c r="AM27" i="83"/>
  <c r="AN27" i="83"/>
  <c r="AO27" i="83"/>
  <c r="AP27" i="83"/>
  <c r="AQ27" i="83"/>
  <c r="AR27" i="83"/>
  <c r="AS27" i="83"/>
  <c r="AT27" i="83"/>
  <c r="AU27" i="83"/>
  <c r="AV27" i="83"/>
  <c r="AW27" i="83"/>
  <c r="AX27" i="83"/>
  <c r="AY27" i="83"/>
  <c r="AZ27" i="83"/>
  <c r="B28" i="83"/>
  <c r="BA28" i="83"/>
  <c r="BB28" i="83"/>
  <c r="C28" i="83"/>
  <c r="D28" i="83"/>
  <c r="E28" i="83"/>
  <c r="F28" i="83"/>
  <c r="G28" i="83"/>
  <c r="H28" i="83"/>
  <c r="I28" i="83"/>
  <c r="J28" i="83"/>
  <c r="K28" i="83"/>
  <c r="L28" i="83"/>
  <c r="M28" i="83"/>
  <c r="N28" i="83"/>
  <c r="O28" i="83"/>
  <c r="Q28" i="83"/>
  <c r="R28" i="83"/>
  <c r="S28" i="83"/>
  <c r="T28" i="83"/>
  <c r="U28" i="83"/>
  <c r="V28" i="83"/>
  <c r="W28" i="83"/>
  <c r="X28" i="83"/>
  <c r="Y28" i="83"/>
  <c r="Z28" i="83"/>
  <c r="AA28" i="83"/>
  <c r="AB28" i="83"/>
  <c r="AC28" i="83"/>
  <c r="AD28" i="83"/>
  <c r="AE28" i="83"/>
  <c r="AF28" i="83"/>
  <c r="AG28" i="83"/>
  <c r="AH28" i="83"/>
  <c r="AI28" i="83"/>
  <c r="AJ28" i="83"/>
  <c r="AK28" i="83"/>
  <c r="AL28" i="83"/>
  <c r="AM28" i="83"/>
  <c r="AN28" i="83"/>
  <c r="AO28" i="83"/>
  <c r="AP28" i="83"/>
  <c r="AQ28" i="83"/>
  <c r="AR28" i="83"/>
  <c r="AS28" i="83"/>
  <c r="AT28" i="83"/>
  <c r="AU28" i="83"/>
  <c r="AV28" i="83"/>
  <c r="AW28" i="83"/>
  <c r="AX28" i="83"/>
  <c r="AY28" i="83"/>
  <c r="AZ28" i="83"/>
  <c r="B29" i="83"/>
  <c r="BA29" i="83"/>
  <c r="BB29" i="83"/>
  <c r="C29" i="83"/>
  <c r="D29" i="83"/>
  <c r="E29" i="83"/>
  <c r="F29" i="83"/>
  <c r="G29" i="83"/>
  <c r="H29" i="83"/>
  <c r="I29" i="83"/>
  <c r="J29" i="83"/>
  <c r="K29" i="83"/>
  <c r="L29" i="83"/>
  <c r="M29" i="83"/>
  <c r="N29" i="83"/>
  <c r="O29" i="83"/>
  <c r="Q29" i="83"/>
  <c r="R29" i="83"/>
  <c r="S29" i="83"/>
  <c r="T29" i="83"/>
  <c r="U29" i="83"/>
  <c r="V29" i="83"/>
  <c r="W29" i="83"/>
  <c r="X29" i="83"/>
  <c r="Y29" i="83"/>
  <c r="Z29" i="83"/>
  <c r="AA29" i="83"/>
  <c r="AB29" i="83"/>
  <c r="AC29" i="83"/>
  <c r="AD29" i="83"/>
  <c r="AE29" i="83"/>
  <c r="AF29" i="83"/>
  <c r="AG29" i="83"/>
  <c r="AH29" i="83"/>
  <c r="AI29" i="83"/>
  <c r="AJ29" i="83"/>
  <c r="AK29" i="83"/>
  <c r="AL29" i="83"/>
  <c r="AM29" i="83"/>
  <c r="AN29" i="83"/>
  <c r="AO29" i="83"/>
  <c r="AP29" i="83"/>
  <c r="AQ29" i="83"/>
  <c r="AR29" i="83"/>
  <c r="AS29" i="83"/>
  <c r="AT29" i="83"/>
  <c r="AU29" i="83"/>
  <c r="AV29" i="83"/>
  <c r="AW29" i="83"/>
  <c r="AX29" i="83"/>
  <c r="AY29" i="83"/>
  <c r="AZ29" i="83"/>
  <c r="B30" i="83"/>
  <c r="BA30" i="83"/>
  <c r="BB30" i="83"/>
  <c r="C30" i="83"/>
  <c r="D30" i="83"/>
  <c r="E30" i="83"/>
  <c r="F30" i="83"/>
  <c r="G30" i="83"/>
  <c r="H30" i="83"/>
  <c r="I30" i="83"/>
  <c r="J30" i="83"/>
  <c r="K30" i="83"/>
  <c r="L30" i="83"/>
  <c r="M30" i="83"/>
  <c r="N30" i="83"/>
  <c r="O30" i="83"/>
  <c r="Q30" i="83"/>
  <c r="R30" i="83"/>
  <c r="S30" i="83"/>
  <c r="T30" i="83"/>
  <c r="U30" i="83"/>
  <c r="V30" i="83"/>
  <c r="W30" i="83"/>
  <c r="X30" i="83"/>
  <c r="Y30" i="83"/>
  <c r="Z30" i="83"/>
  <c r="AA30" i="83"/>
  <c r="AB30" i="83"/>
  <c r="AC30" i="83"/>
  <c r="AD30" i="83"/>
  <c r="AE30" i="83"/>
  <c r="AF30" i="83"/>
  <c r="AG30" i="83"/>
  <c r="AH30" i="83"/>
  <c r="AI30" i="83"/>
  <c r="AJ30" i="83"/>
  <c r="AK30" i="83"/>
  <c r="AL30" i="83"/>
  <c r="AM30" i="83"/>
  <c r="AN30" i="83"/>
  <c r="AO30" i="83"/>
  <c r="AP30" i="83"/>
  <c r="AQ30" i="83"/>
  <c r="AR30" i="83"/>
  <c r="AS30" i="83"/>
  <c r="AT30" i="83"/>
  <c r="AU30" i="83"/>
  <c r="AV30" i="83"/>
  <c r="AW30" i="83"/>
  <c r="AX30" i="83"/>
  <c r="AY30" i="83"/>
  <c r="AZ30" i="83"/>
  <c r="B31" i="83"/>
  <c r="BA31" i="83"/>
  <c r="BB31" i="83"/>
  <c r="C31" i="83"/>
  <c r="D31" i="83"/>
  <c r="E31" i="83"/>
  <c r="F31" i="83"/>
  <c r="G31" i="83"/>
  <c r="H31" i="83"/>
  <c r="I31" i="83"/>
  <c r="J31" i="83"/>
  <c r="K31" i="83"/>
  <c r="L31" i="83"/>
  <c r="M31" i="83"/>
  <c r="N31" i="83"/>
  <c r="O31" i="83"/>
  <c r="Q31" i="83"/>
  <c r="R31" i="83"/>
  <c r="S31" i="83"/>
  <c r="T31" i="83"/>
  <c r="U31" i="83"/>
  <c r="V31" i="83"/>
  <c r="W31" i="83"/>
  <c r="X31" i="83"/>
  <c r="Y31" i="83"/>
  <c r="Z31" i="83"/>
  <c r="AA31" i="83"/>
  <c r="AB31" i="83"/>
  <c r="AC31" i="83"/>
  <c r="AD31" i="83"/>
  <c r="AE31" i="83"/>
  <c r="AF31" i="83"/>
  <c r="AG31" i="83"/>
  <c r="AH31" i="83"/>
  <c r="AI31" i="83"/>
  <c r="AJ31" i="83"/>
  <c r="AK31" i="83"/>
  <c r="AL31" i="83"/>
  <c r="AM31" i="83"/>
  <c r="AN31" i="83"/>
  <c r="AO31" i="83"/>
  <c r="AP31" i="83"/>
  <c r="AQ31" i="83"/>
  <c r="AR31" i="83"/>
  <c r="AS31" i="83"/>
  <c r="AT31" i="83"/>
  <c r="AU31" i="83"/>
  <c r="AV31" i="83"/>
  <c r="AW31" i="83"/>
  <c r="AX31" i="83"/>
  <c r="AY31" i="83"/>
  <c r="AZ31" i="83"/>
  <c r="B32" i="83"/>
  <c r="BA32" i="83"/>
  <c r="BB32" i="83"/>
  <c r="C32" i="83"/>
  <c r="D32" i="83"/>
  <c r="E32" i="83"/>
  <c r="F32" i="83"/>
  <c r="G32" i="83"/>
  <c r="H32" i="83"/>
  <c r="I32" i="83"/>
  <c r="J32" i="83"/>
  <c r="K32" i="83"/>
  <c r="L32" i="83"/>
  <c r="M32" i="83"/>
  <c r="N32" i="83"/>
  <c r="O32" i="83"/>
  <c r="Q32" i="83"/>
  <c r="R32" i="83"/>
  <c r="S32" i="83"/>
  <c r="T32" i="83"/>
  <c r="U32" i="83"/>
  <c r="V32" i="83"/>
  <c r="W32" i="83"/>
  <c r="X32" i="83"/>
  <c r="Y32" i="83"/>
  <c r="Z32" i="83"/>
  <c r="AA32" i="83"/>
  <c r="AB32" i="83"/>
  <c r="AC32" i="83"/>
  <c r="AD32" i="83"/>
  <c r="AE32" i="83"/>
  <c r="AF32" i="83"/>
  <c r="AG32" i="83"/>
  <c r="AH32" i="83"/>
  <c r="AI32" i="83"/>
  <c r="AJ32" i="83"/>
  <c r="AK32" i="83"/>
  <c r="AL32" i="83"/>
  <c r="AM32" i="83"/>
  <c r="AN32" i="83"/>
  <c r="AO32" i="83"/>
  <c r="AP32" i="83"/>
  <c r="AQ32" i="83"/>
  <c r="AR32" i="83"/>
  <c r="AS32" i="83"/>
  <c r="AT32" i="83"/>
  <c r="AU32" i="83"/>
  <c r="AV32" i="83"/>
  <c r="AW32" i="83"/>
  <c r="AX32" i="83"/>
  <c r="AY32" i="83"/>
  <c r="AZ32" i="83"/>
  <c r="B33" i="83"/>
  <c r="BA33" i="83"/>
  <c r="BB33" i="83"/>
  <c r="C33" i="83"/>
  <c r="D33" i="83"/>
  <c r="E33" i="83"/>
  <c r="F33" i="83"/>
  <c r="G33" i="83"/>
  <c r="H33" i="83"/>
  <c r="I33" i="83"/>
  <c r="J33" i="83"/>
  <c r="K33" i="83"/>
  <c r="L33" i="83"/>
  <c r="M33" i="83"/>
  <c r="N33" i="83"/>
  <c r="O33" i="83"/>
  <c r="Q33" i="83"/>
  <c r="R33" i="83"/>
  <c r="S33" i="83"/>
  <c r="T33" i="83"/>
  <c r="U33" i="83"/>
  <c r="V33" i="83"/>
  <c r="W33" i="83"/>
  <c r="X33" i="83"/>
  <c r="Y33" i="83"/>
  <c r="Z33" i="83"/>
  <c r="AA33" i="83"/>
  <c r="AB33" i="83"/>
  <c r="AC33" i="83"/>
  <c r="AD33" i="83"/>
  <c r="AE33" i="83"/>
  <c r="AF33" i="83"/>
  <c r="AG33" i="83"/>
  <c r="AH33" i="83"/>
  <c r="AI33" i="83"/>
  <c r="AJ33" i="83"/>
  <c r="AK33" i="83"/>
  <c r="AL33" i="83"/>
  <c r="AM33" i="83"/>
  <c r="AN33" i="83"/>
  <c r="AO33" i="83"/>
  <c r="AP33" i="83"/>
  <c r="AQ33" i="83"/>
  <c r="AR33" i="83"/>
  <c r="AS33" i="83"/>
  <c r="AT33" i="83"/>
  <c r="AU33" i="83"/>
  <c r="AV33" i="83"/>
  <c r="AW33" i="83"/>
  <c r="AX33" i="83"/>
  <c r="AY33" i="83"/>
  <c r="AZ33" i="83"/>
  <c r="B34" i="83"/>
  <c r="BA34" i="83"/>
  <c r="BB34" i="83"/>
  <c r="C34" i="83"/>
  <c r="D34" i="83"/>
  <c r="E34" i="83"/>
  <c r="F34" i="83"/>
  <c r="G34" i="83"/>
  <c r="H34" i="83"/>
  <c r="I34" i="83"/>
  <c r="J34" i="83"/>
  <c r="K34" i="83"/>
  <c r="L34" i="83"/>
  <c r="M34" i="83"/>
  <c r="N34" i="83"/>
  <c r="O34" i="83"/>
  <c r="Q34" i="83"/>
  <c r="R34" i="83"/>
  <c r="S34" i="83"/>
  <c r="T34" i="83"/>
  <c r="U34" i="83"/>
  <c r="V34" i="83"/>
  <c r="W34" i="83"/>
  <c r="X34" i="83"/>
  <c r="Y34" i="83"/>
  <c r="Z34" i="83"/>
  <c r="AA34" i="83"/>
  <c r="AB34" i="83"/>
  <c r="AC34" i="83"/>
  <c r="AD34" i="83"/>
  <c r="AE34" i="83"/>
  <c r="AF34" i="83"/>
  <c r="AG34" i="83"/>
  <c r="AH34" i="83"/>
  <c r="AI34" i="83"/>
  <c r="AJ34" i="83"/>
  <c r="AK34" i="83"/>
  <c r="AL34" i="83"/>
  <c r="AM34" i="83"/>
  <c r="AN34" i="83"/>
  <c r="AO34" i="83"/>
  <c r="AP34" i="83"/>
  <c r="AQ34" i="83"/>
  <c r="AR34" i="83"/>
  <c r="AS34" i="83"/>
  <c r="AT34" i="83"/>
  <c r="AU34" i="83"/>
  <c r="AV34" i="83"/>
  <c r="AW34" i="83"/>
  <c r="AX34" i="83"/>
  <c r="AY34" i="83"/>
  <c r="AZ34" i="83"/>
  <c r="B35" i="83"/>
  <c r="BA35" i="83"/>
  <c r="BB35" i="83"/>
  <c r="C35" i="83"/>
  <c r="D35" i="83"/>
  <c r="E35" i="83"/>
  <c r="F35" i="83"/>
  <c r="G35" i="83"/>
  <c r="H35" i="83"/>
  <c r="I35" i="83"/>
  <c r="J35" i="83"/>
  <c r="K35" i="83"/>
  <c r="L35" i="83"/>
  <c r="M35" i="83"/>
  <c r="N35" i="83"/>
  <c r="O35" i="83"/>
  <c r="Q35" i="83"/>
  <c r="R35" i="83"/>
  <c r="S35" i="83"/>
  <c r="T35" i="83"/>
  <c r="U35" i="83"/>
  <c r="V35" i="83"/>
  <c r="W35" i="83"/>
  <c r="X35" i="83"/>
  <c r="Y35" i="83"/>
  <c r="Z35" i="83"/>
  <c r="AA35" i="83"/>
  <c r="AB35" i="83"/>
  <c r="AC35" i="83"/>
  <c r="AD35" i="83"/>
  <c r="AE35" i="83"/>
  <c r="AF35" i="83"/>
  <c r="AG35" i="83"/>
  <c r="AH35" i="83"/>
  <c r="AI35" i="83"/>
  <c r="AJ35" i="83"/>
  <c r="AK35" i="83"/>
  <c r="AL35" i="83"/>
  <c r="AM35" i="83"/>
  <c r="AN35" i="83"/>
  <c r="AO35" i="83"/>
  <c r="AP35" i="83"/>
  <c r="AQ35" i="83"/>
  <c r="AR35" i="83"/>
  <c r="AS35" i="83"/>
  <c r="AT35" i="83"/>
  <c r="AU35" i="83"/>
  <c r="AV35" i="83"/>
  <c r="AW35" i="83"/>
  <c r="AX35" i="83"/>
  <c r="AY35" i="83"/>
  <c r="AZ35" i="83"/>
  <c r="B36" i="83"/>
  <c r="BA36" i="83"/>
  <c r="BB36" i="83"/>
  <c r="C36" i="83"/>
  <c r="D36" i="83"/>
  <c r="E36" i="83"/>
  <c r="F36" i="83"/>
  <c r="G36" i="83"/>
  <c r="H36" i="83"/>
  <c r="I36" i="83"/>
  <c r="J36" i="83"/>
  <c r="K36" i="83"/>
  <c r="L36" i="83"/>
  <c r="M36" i="83"/>
  <c r="N36" i="83"/>
  <c r="O36" i="83"/>
  <c r="Q36" i="83"/>
  <c r="R36" i="83"/>
  <c r="S36" i="83"/>
  <c r="T36" i="83"/>
  <c r="U36" i="83"/>
  <c r="V36" i="83"/>
  <c r="W36" i="83"/>
  <c r="X36" i="83"/>
  <c r="Y36" i="83"/>
  <c r="Z36" i="83"/>
  <c r="AA36" i="83"/>
  <c r="AB36" i="83"/>
  <c r="AC36" i="83"/>
  <c r="AD36" i="83"/>
  <c r="AE36" i="83"/>
  <c r="AF36" i="83"/>
  <c r="AG36" i="83"/>
  <c r="AH36" i="83"/>
  <c r="AI36" i="83"/>
  <c r="AJ36" i="83"/>
  <c r="AK36" i="83"/>
  <c r="AL36" i="83"/>
  <c r="AM36" i="83"/>
  <c r="AN36" i="83"/>
  <c r="AO36" i="83"/>
  <c r="AP36" i="83"/>
  <c r="AQ36" i="83"/>
  <c r="AR36" i="83"/>
  <c r="AS36" i="83"/>
  <c r="AT36" i="83"/>
  <c r="AU36" i="83"/>
  <c r="AV36" i="83"/>
  <c r="AW36" i="83"/>
  <c r="AX36" i="83"/>
  <c r="AY36" i="83"/>
  <c r="AZ36" i="83"/>
  <c r="B37" i="83"/>
  <c r="BA37" i="83"/>
  <c r="BB37" i="83"/>
  <c r="C37" i="83"/>
  <c r="D37" i="83"/>
  <c r="E37" i="83"/>
  <c r="F37" i="83"/>
  <c r="G37" i="83"/>
  <c r="H37" i="83"/>
  <c r="I37" i="83"/>
  <c r="J37" i="83"/>
  <c r="K37" i="83"/>
  <c r="L37" i="83"/>
  <c r="M37" i="83"/>
  <c r="N37" i="83"/>
  <c r="O37" i="83"/>
  <c r="Q37" i="83"/>
  <c r="R37" i="83"/>
  <c r="S37" i="83"/>
  <c r="T37" i="83"/>
  <c r="U37" i="83"/>
  <c r="V37" i="83"/>
  <c r="W37" i="83"/>
  <c r="X37" i="83"/>
  <c r="Y37" i="83"/>
  <c r="Z37" i="83"/>
  <c r="AA37" i="83"/>
  <c r="AB37" i="83"/>
  <c r="AC37" i="83"/>
  <c r="AD37" i="83"/>
  <c r="AE37" i="83"/>
  <c r="AF37" i="83"/>
  <c r="AG37" i="83"/>
  <c r="AH37" i="83"/>
  <c r="AI37" i="83"/>
  <c r="AJ37" i="83"/>
  <c r="AK37" i="83"/>
  <c r="AL37" i="83"/>
  <c r="AM37" i="83"/>
  <c r="AN37" i="83"/>
  <c r="AO37" i="83"/>
  <c r="AP37" i="83"/>
  <c r="AQ37" i="83"/>
  <c r="AR37" i="83"/>
  <c r="AS37" i="83"/>
  <c r="AT37" i="83"/>
  <c r="AU37" i="83"/>
  <c r="AV37" i="83"/>
  <c r="AW37" i="83"/>
  <c r="AX37" i="83"/>
  <c r="AY37" i="83"/>
  <c r="AZ37" i="83"/>
  <c r="B38" i="83"/>
  <c r="BA38" i="83"/>
  <c r="BB38" i="83"/>
  <c r="C38" i="83"/>
  <c r="D38" i="83"/>
  <c r="E38" i="83"/>
  <c r="F38" i="83"/>
  <c r="G38" i="83"/>
  <c r="H38" i="83"/>
  <c r="I38" i="83"/>
  <c r="J38" i="83"/>
  <c r="K38" i="83"/>
  <c r="L38" i="83"/>
  <c r="M38" i="83"/>
  <c r="N38" i="83"/>
  <c r="O38" i="83"/>
  <c r="Q38" i="83"/>
  <c r="R38" i="83"/>
  <c r="S38" i="83"/>
  <c r="T38" i="83"/>
  <c r="U38" i="83"/>
  <c r="V38" i="83"/>
  <c r="W38" i="83"/>
  <c r="X38" i="83"/>
  <c r="Y38" i="83"/>
  <c r="Z38" i="83"/>
  <c r="AA38" i="83"/>
  <c r="AB38" i="83"/>
  <c r="AC38" i="83"/>
  <c r="AD38" i="83"/>
  <c r="AE38" i="83"/>
  <c r="AF38" i="83"/>
  <c r="AG38" i="83"/>
  <c r="AH38" i="83"/>
  <c r="AI38" i="83"/>
  <c r="AJ38" i="83"/>
  <c r="AK38" i="83"/>
  <c r="AL38" i="83"/>
  <c r="AM38" i="83"/>
  <c r="AN38" i="83"/>
  <c r="AO38" i="83"/>
  <c r="AP38" i="83"/>
  <c r="AQ38" i="83"/>
  <c r="AR38" i="83"/>
  <c r="AS38" i="83"/>
  <c r="AT38" i="83"/>
  <c r="AU38" i="83"/>
  <c r="AV38" i="83"/>
  <c r="AW38" i="83"/>
  <c r="AX38" i="83"/>
  <c r="AY38" i="83"/>
  <c r="AZ38" i="83"/>
  <c r="B39" i="83"/>
  <c r="BA39" i="83"/>
  <c r="BB39" i="83"/>
  <c r="C39" i="83"/>
  <c r="D39" i="83"/>
  <c r="E39" i="83"/>
  <c r="F39" i="83"/>
  <c r="G39" i="83"/>
  <c r="H39" i="83"/>
  <c r="I39" i="83"/>
  <c r="J39" i="83"/>
  <c r="K39" i="83"/>
  <c r="L39" i="83"/>
  <c r="M39" i="83"/>
  <c r="N39" i="83"/>
  <c r="O39" i="83"/>
  <c r="Q39" i="83"/>
  <c r="R39" i="83"/>
  <c r="S39" i="83"/>
  <c r="T39" i="83"/>
  <c r="U39" i="83"/>
  <c r="V39" i="83"/>
  <c r="W39" i="83"/>
  <c r="X39" i="83"/>
  <c r="Y39" i="83"/>
  <c r="Z39" i="83"/>
  <c r="AA39" i="83"/>
  <c r="AB39" i="83"/>
  <c r="AC39" i="83"/>
  <c r="AD39" i="83"/>
  <c r="AE39" i="83"/>
  <c r="AF39" i="83"/>
  <c r="AG39" i="83"/>
  <c r="AH39" i="83"/>
  <c r="AI39" i="83"/>
  <c r="AJ39" i="83"/>
  <c r="AK39" i="83"/>
  <c r="AL39" i="83"/>
  <c r="AM39" i="83"/>
  <c r="AN39" i="83"/>
  <c r="AO39" i="83"/>
  <c r="AP39" i="83"/>
  <c r="AQ39" i="83"/>
  <c r="AR39" i="83"/>
  <c r="AS39" i="83"/>
  <c r="AT39" i="83"/>
  <c r="AU39" i="83"/>
  <c r="AV39" i="83"/>
  <c r="AW39" i="83"/>
  <c r="AX39" i="83"/>
  <c r="AY39" i="83"/>
  <c r="AZ39" i="83"/>
  <c r="B40" i="83"/>
  <c r="BA40" i="83"/>
  <c r="BB40" i="83"/>
  <c r="C40" i="83"/>
  <c r="D40" i="83"/>
  <c r="E40" i="83"/>
  <c r="F40" i="83"/>
  <c r="G40" i="83"/>
  <c r="H40" i="83"/>
  <c r="I40" i="83"/>
  <c r="J40" i="83"/>
  <c r="K40" i="83"/>
  <c r="L40" i="83"/>
  <c r="M40" i="83"/>
  <c r="N40" i="83"/>
  <c r="O40" i="83"/>
  <c r="Q40" i="83"/>
  <c r="R40" i="83"/>
  <c r="S40" i="83"/>
  <c r="T40" i="83"/>
  <c r="U40" i="83"/>
  <c r="V40" i="83"/>
  <c r="W40" i="83"/>
  <c r="X40" i="83"/>
  <c r="Y40" i="83"/>
  <c r="Z40" i="83"/>
  <c r="AA40" i="83"/>
  <c r="AB40" i="83"/>
  <c r="AC40" i="83"/>
  <c r="AD40" i="83"/>
  <c r="AE40" i="83"/>
  <c r="AF40" i="83"/>
  <c r="AG40" i="83"/>
  <c r="AH40" i="83"/>
  <c r="AI40" i="83"/>
  <c r="AJ40" i="83"/>
  <c r="AK40" i="83"/>
  <c r="AL40" i="83"/>
  <c r="AM40" i="83"/>
  <c r="AN40" i="83"/>
  <c r="AO40" i="83"/>
  <c r="AP40" i="83"/>
  <c r="AQ40" i="83"/>
  <c r="AR40" i="83"/>
  <c r="AS40" i="83"/>
  <c r="AT40" i="83"/>
  <c r="AU40" i="83"/>
  <c r="AV40" i="83"/>
  <c r="AW40" i="83"/>
  <c r="AX40" i="83"/>
  <c r="AY40" i="83"/>
  <c r="AZ40" i="83"/>
  <c r="B41" i="83"/>
  <c r="BA41" i="83"/>
  <c r="BB41" i="83"/>
  <c r="C41" i="83"/>
  <c r="D41" i="83"/>
  <c r="E41" i="83"/>
  <c r="F41" i="83"/>
  <c r="G41" i="83"/>
  <c r="H41" i="83"/>
  <c r="I41" i="83"/>
  <c r="J41" i="83"/>
  <c r="K41" i="83"/>
  <c r="L41" i="83"/>
  <c r="M41" i="83"/>
  <c r="N41" i="83"/>
  <c r="O41" i="83"/>
  <c r="Q41" i="83"/>
  <c r="R41" i="83"/>
  <c r="S41" i="83"/>
  <c r="T41" i="83"/>
  <c r="U41" i="83"/>
  <c r="V41" i="83"/>
  <c r="W41" i="83"/>
  <c r="X41" i="83"/>
  <c r="Y41" i="83"/>
  <c r="Z41" i="83"/>
  <c r="AA41" i="83"/>
  <c r="AB41" i="83"/>
  <c r="AC41" i="83"/>
  <c r="AD41" i="83"/>
  <c r="AE41" i="83"/>
  <c r="AF41" i="83"/>
  <c r="AG41" i="83"/>
  <c r="AH41" i="83"/>
  <c r="AI41" i="83"/>
  <c r="AJ41" i="83"/>
  <c r="AK41" i="83"/>
  <c r="AL41" i="83"/>
  <c r="AM41" i="83"/>
  <c r="AN41" i="83"/>
  <c r="AO41" i="83"/>
  <c r="AP41" i="83"/>
  <c r="AQ41" i="83"/>
  <c r="AR41" i="83"/>
  <c r="AS41" i="83"/>
  <c r="AT41" i="83"/>
  <c r="AU41" i="83"/>
  <c r="AV41" i="83"/>
  <c r="AW41" i="83"/>
  <c r="AX41" i="83"/>
  <c r="AY41" i="83"/>
  <c r="AZ41" i="83"/>
  <c r="B42" i="83"/>
  <c r="BA42" i="83"/>
  <c r="BB42" i="83"/>
  <c r="C42" i="83"/>
  <c r="D42" i="83"/>
  <c r="E42" i="83"/>
  <c r="F42" i="83"/>
  <c r="G42" i="83"/>
  <c r="H42" i="83"/>
  <c r="I42" i="83"/>
  <c r="J42" i="83"/>
  <c r="K42" i="83"/>
  <c r="L42" i="83"/>
  <c r="M42" i="83"/>
  <c r="N42" i="83"/>
  <c r="O42" i="83"/>
  <c r="Q42" i="83"/>
  <c r="R42" i="83"/>
  <c r="S42" i="83"/>
  <c r="T42" i="83"/>
  <c r="U42" i="83"/>
  <c r="V42" i="83"/>
  <c r="W42" i="83"/>
  <c r="X42" i="83"/>
  <c r="Y42" i="83"/>
  <c r="Z42" i="83"/>
  <c r="AA42" i="83"/>
  <c r="AB42" i="83"/>
  <c r="AC42" i="83"/>
  <c r="AD42" i="83"/>
  <c r="AE42" i="83"/>
  <c r="AF42" i="83"/>
  <c r="AG42" i="83"/>
  <c r="AH42" i="83"/>
  <c r="AI42" i="83"/>
  <c r="AJ42" i="83"/>
  <c r="AK42" i="83"/>
  <c r="AL42" i="83"/>
  <c r="AM42" i="83"/>
  <c r="AN42" i="83"/>
  <c r="AO42" i="83"/>
  <c r="AP42" i="83"/>
  <c r="AQ42" i="83"/>
  <c r="AR42" i="83"/>
  <c r="AS42" i="83"/>
  <c r="AT42" i="83"/>
  <c r="AU42" i="83"/>
  <c r="AV42" i="83"/>
  <c r="AW42" i="83"/>
  <c r="AX42" i="83"/>
  <c r="AY42" i="83"/>
  <c r="AZ42" i="83"/>
  <c r="B43" i="83"/>
  <c r="BA43" i="83"/>
  <c r="BB43" i="83"/>
  <c r="C43" i="83"/>
  <c r="D43" i="83"/>
  <c r="E43" i="83"/>
  <c r="F43" i="83"/>
  <c r="G43" i="83"/>
  <c r="H43" i="83"/>
  <c r="I43" i="83"/>
  <c r="J43" i="83"/>
  <c r="K43" i="83"/>
  <c r="L43" i="83"/>
  <c r="M43" i="83"/>
  <c r="N43" i="83"/>
  <c r="O43" i="83"/>
  <c r="Q43" i="83"/>
  <c r="R43" i="83"/>
  <c r="S43" i="83"/>
  <c r="T43" i="83"/>
  <c r="U43" i="83"/>
  <c r="V43" i="83"/>
  <c r="W43" i="83"/>
  <c r="X43" i="83"/>
  <c r="Y43" i="83"/>
  <c r="Z43" i="83"/>
  <c r="AA43" i="83"/>
  <c r="AB43" i="83"/>
  <c r="AC43" i="83"/>
  <c r="AD43" i="83"/>
  <c r="AE43" i="83"/>
  <c r="AF43" i="83"/>
  <c r="AG43" i="83"/>
  <c r="AH43" i="83"/>
  <c r="AI43" i="83"/>
  <c r="AJ43" i="83"/>
  <c r="AK43" i="83"/>
  <c r="AL43" i="83"/>
  <c r="AM43" i="83"/>
  <c r="AN43" i="83"/>
  <c r="AO43" i="83"/>
  <c r="AP43" i="83"/>
  <c r="AQ43" i="83"/>
  <c r="AR43" i="83"/>
  <c r="AS43" i="83"/>
  <c r="AT43" i="83"/>
  <c r="AU43" i="83"/>
  <c r="AV43" i="83"/>
  <c r="AW43" i="83"/>
  <c r="AX43" i="83"/>
  <c r="AY43" i="83"/>
  <c r="AZ43" i="83"/>
  <c r="B44" i="83"/>
  <c r="BA44" i="83"/>
  <c r="BB44" i="83"/>
  <c r="C44" i="83"/>
  <c r="D44" i="83"/>
  <c r="E44" i="83"/>
  <c r="F44" i="83"/>
  <c r="G44" i="83"/>
  <c r="H44" i="83"/>
  <c r="I44" i="83"/>
  <c r="J44" i="83"/>
  <c r="K44" i="83"/>
  <c r="L44" i="83"/>
  <c r="M44" i="83"/>
  <c r="N44" i="83"/>
  <c r="O44" i="83"/>
  <c r="Q44" i="83"/>
  <c r="R44" i="83"/>
  <c r="S44" i="83"/>
  <c r="T44" i="83"/>
  <c r="U44" i="83"/>
  <c r="V44" i="83"/>
  <c r="W44" i="83"/>
  <c r="X44" i="83"/>
  <c r="Y44" i="83"/>
  <c r="Z44" i="83"/>
  <c r="AA44" i="83"/>
  <c r="AB44" i="83"/>
  <c r="AC44" i="83"/>
  <c r="AD44" i="83"/>
  <c r="AE44" i="83"/>
  <c r="AF44" i="83"/>
  <c r="AG44" i="83"/>
  <c r="AH44" i="83"/>
  <c r="AI44" i="83"/>
  <c r="AJ44" i="83"/>
  <c r="AK44" i="83"/>
  <c r="AL44" i="83"/>
  <c r="AM44" i="83"/>
  <c r="AN44" i="83"/>
  <c r="AO44" i="83"/>
  <c r="AP44" i="83"/>
  <c r="AQ44" i="83"/>
  <c r="AR44" i="83"/>
  <c r="AS44" i="83"/>
  <c r="AT44" i="83"/>
  <c r="AU44" i="83"/>
  <c r="AV44" i="83"/>
  <c r="AW44" i="83"/>
  <c r="AX44" i="83"/>
  <c r="AY44" i="83"/>
  <c r="AZ44" i="83"/>
  <c r="B45" i="83"/>
  <c r="BA45" i="83"/>
  <c r="BB45" i="83"/>
  <c r="C45" i="83"/>
  <c r="D45" i="83"/>
  <c r="E45" i="83"/>
  <c r="F45" i="83"/>
  <c r="G45" i="83"/>
  <c r="H45" i="83"/>
  <c r="I45" i="83"/>
  <c r="J45" i="83"/>
  <c r="K45" i="83"/>
  <c r="L45" i="83"/>
  <c r="M45" i="83"/>
  <c r="N45" i="83"/>
  <c r="O45" i="83"/>
  <c r="Q45" i="83"/>
  <c r="R45" i="83"/>
  <c r="S45" i="83"/>
  <c r="T45" i="83"/>
  <c r="U45" i="83"/>
  <c r="V45" i="83"/>
  <c r="W45" i="83"/>
  <c r="X45" i="83"/>
  <c r="Y45" i="83"/>
  <c r="Z45" i="83"/>
  <c r="AA45" i="83"/>
  <c r="AB45" i="83"/>
  <c r="AC45" i="83"/>
  <c r="AD45" i="83"/>
  <c r="AE45" i="83"/>
  <c r="AF45" i="83"/>
  <c r="AG45" i="83"/>
  <c r="AH45" i="83"/>
  <c r="AI45" i="83"/>
  <c r="AJ45" i="83"/>
  <c r="AK45" i="83"/>
  <c r="AL45" i="83"/>
  <c r="AM45" i="83"/>
  <c r="AN45" i="83"/>
  <c r="AO45" i="83"/>
  <c r="AP45" i="83"/>
  <c r="AQ45" i="83"/>
  <c r="AR45" i="83"/>
  <c r="AS45" i="83"/>
  <c r="AT45" i="83"/>
  <c r="AU45" i="83"/>
  <c r="AV45" i="83"/>
  <c r="AW45" i="83"/>
  <c r="AX45" i="83"/>
  <c r="AY45" i="83"/>
  <c r="AZ45" i="83"/>
  <c r="B46" i="83"/>
  <c r="BA46" i="83"/>
  <c r="BB46" i="83"/>
  <c r="C46" i="83"/>
  <c r="D46" i="83"/>
  <c r="E46" i="83"/>
  <c r="F46" i="83"/>
  <c r="G46" i="83"/>
  <c r="H46" i="83"/>
  <c r="I46" i="83"/>
  <c r="J46" i="83"/>
  <c r="K46" i="83"/>
  <c r="L46" i="83"/>
  <c r="M46" i="83"/>
  <c r="N46" i="83"/>
  <c r="O46" i="83"/>
  <c r="Q46" i="83"/>
  <c r="R46" i="83"/>
  <c r="S46" i="83"/>
  <c r="T46" i="83"/>
  <c r="U46" i="83"/>
  <c r="V46" i="83"/>
  <c r="W46" i="83"/>
  <c r="X46" i="83"/>
  <c r="Y46" i="83"/>
  <c r="Z46" i="83"/>
  <c r="AA46" i="83"/>
  <c r="AB46" i="83"/>
  <c r="AC46" i="83"/>
  <c r="AD46" i="83"/>
  <c r="AE46" i="83"/>
  <c r="AF46" i="83"/>
  <c r="AG46" i="83"/>
  <c r="AH46" i="83"/>
  <c r="AI46" i="83"/>
  <c r="AJ46" i="83"/>
  <c r="AK46" i="83"/>
  <c r="AL46" i="83"/>
  <c r="AM46" i="83"/>
  <c r="AN46" i="83"/>
  <c r="AO46" i="83"/>
  <c r="AP46" i="83"/>
  <c r="AQ46" i="83"/>
  <c r="AR46" i="83"/>
  <c r="AS46" i="83"/>
  <c r="AT46" i="83"/>
  <c r="AU46" i="83"/>
  <c r="AV46" i="83"/>
  <c r="AW46" i="83"/>
  <c r="AX46" i="83"/>
  <c r="AY46" i="83"/>
  <c r="AZ46" i="83"/>
  <c r="B47" i="83"/>
  <c r="BA47" i="83"/>
  <c r="BB47" i="83"/>
  <c r="C47" i="83"/>
  <c r="D47" i="83"/>
  <c r="E47" i="83"/>
  <c r="F47" i="83"/>
  <c r="G47" i="83"/>
  <c r="H47" i="83"/>
  <c r="I47" i="83"/>
  <c r="J47" i="83"/>
  <c r="K47" i="83"/>
  <c r="L47" i="83"/>
  <c r="M47" i="83"/>
  <c r="N47" i="83"/>
  <c r="O47" i="83"/>
  <c r="Q47" i="83"/>
  <c r="R47" i="83"/>
  <c r="S47" i="83"/>
  <c r="T47" i="83"/>
  <c r="U47" i="83"/>
  <c r="V47" i="83"/>
  <c r="W47" i="83"/>
  <c r="X47" i="83"/>
  <c r="Y47" i="83"/>
  <c r="Z47" i="83"/>
  <c r="AA47" i="83"/>
  <c r="AB47" i="83"/>
  <c r="AC47" i="83"/>
  <c r="AD47" i="83"/>
  <c r="AE47" i="83"/>
  <c r="AF47" i="83"/>
  <c r="AG47" i="83"/>
  <c r="AH47" i="83"/>
  <c r="AI47" i="83"/>
  <c r="AJ47" i="83"/>
  <c r="AK47" i="83"/>
  <c r="AL47" i="83"/>
  <c r="AM47" i="83"/>
  <c r="AN47" i="83"/>
  <c r="AO47" i="83"/>
  <c r="AP47" i="83"/>
  <c r="AQ47" i="83"/>
  <c r="AR47" i="83"/>
  <c r="AS47" i="83"/>
  <c r="AT47" i="83"/>
  <c r="AU47" i="83"/>
  <c r="AV47" i="83"/>
  <c r="AW47" i="83"/>
  <c r="AX47" i="83"/>
  <c r="AY47" i="83"/>
  <c r="AZ47" i="83"/>
  <c r="B48" i="83"/>
  <c r="BA48" i="83"/>
  <c r="BB48" i="83"/>
  <c r="C48" i="83"/>
  <c r="D48" i="83"/>
  <c r="E48" i="83"/>
  <c r="F48" i="83"/>
  <c r="G48" i="83"/>
  <c r="H48" i="83"/>
  <c r="I48" i="83"/>
  <c r="J48" i="83"/>
  <c r="K48" i="83"/>
  <c r="L48" i="83"/>
  <c r="M48" i="83"/>
  <c r="N48" i="83"/>
  <c r="O48" i="83"/>
  <c r="Q48" i="83"/>
  <c r="R48" i="83"/>
  <c r="S48" i="83"/>
  <c r="T48" i="83"/>
  <c r="U48" i="83"/>
  <c r="V48" i="83"/>
  <c r="W48" i="83"/>
  <c r="X48" i="83"/>
  <c r="Y48" i="83"/>
  <c r="Z48" i="83"/>
  <c r="AA48" i="83"/>
  <c r="AB48" i="83"/>
  <c r="AC48" i="83"/>
  <c r="AD48" i="83"/>
  <c r="AE48" i="83"/>
  <c r="AF48" i="83"/>
  <c r="AG48" i="83"/>
  <c r="AH48" i="83"/>
  <c r="AI48" i="83"/>
  <c r="AJ48" i="83"/>
  <c r="AK48" i="83"/>
  <c r="AL48" i="83"/>
  <c r="AM48" i="83"/>
  <c r="AN48" i="83"/>
  <c r="AO48" i="83"/>
  <c r="AP48" i="83"/>
  <c r="AQ48" i="83"/>
  <c r="AR48" i="83"/>
  <c r="AS48" i="83"/>
  <c r="AT48" i="83"/>
  <c r="AU48" i="83"/>
  <c r="AV48" i="83"/>
  <c r="AW48" i="83"/>
  <c r="AX48" i="83"/>
  <c r="AY48" i="83"/>
  <c r="AZ48" i="83"/>
  <c r="B49" i="83"/>
  <c r="BA49" i="83"/>
  <c r="BB49" i="83"/>
  <c r="C49" i="83"/>
  <c r="D49" i="83"/>
  <c r="E49" i="83"/>
  <c r="F49" i="83"/>
  <c r="G49" i="83"/>
  <c r="H49" i="83"/>
  <c r="I49" i="83"/>
  <c r="J49" i="83"/>
  <c r="K49" i="83"/>
  <c r="L49" i="83"/>
  <c r="M49" i="83"/>
  <c r="N49" i="83"/>
  <c r="O49" i="83"/>
  <c r="Q49" i="83"/>
  <c r="R49" i="83"/>
  <c r="S49" i="83"/>
  <c r="T49" i="83"/>
  <c r="U49" i="83"/>
  <c r="V49" i="83"/>
  <c r="W49" i="83"/>
  <c r="X49" i="83"/>
  <c r="Y49" i="83"/>
  <c r="Z49" i="83"/>
  <c r="AA49" i="83"/>
  <c r="AB49" i="83"/>
  <c r="AC49" i="83"/>
  <c r="AD49" i="83"/>
  <c r="AE49" i="83"/>
  <c r="AF49" i="83"/>
  <c r="AG49" i="83"/>
  <c r="AH49" i="83"/>
  <c r="AI49" i="83"/>
  <c r="AJ49" i="83"/>
  <c r="AK49" i="83"/>
  <c r="AL49" i="83"/>
  <c r="AM49" i="83"/>
  <c r="AN49" i="83"/>
  <c r="AO49" i="83"/>
  <c r="AP49" i="83"/>
  <c r="AQ49" i="83"/>
  <c r="AR49" i="83"/>
  <c r="AS49" i="83"/>
  <c r="AT49" i="83"/>
  <c r="AU49" i="83"/>
  <c r="AV49" i="83"/>
  <c r="AW49" i="83"/>
  <c r="AX49" i="83"/>
  <c r="AY49" i="83"/>
  <c r="AZ49" i="83"/>
  <c r="B50" i="83"/>
  <c r="BA50" i="83"/>
  <c r="BB50" i="83"/>
  <c r="C50" i="83"/>
  <c r="D50" i="83"/>
  <c r="E50" i="83"/>
  <c r="F50" i="83"/>
  <c r="G50" i="83"/>
  <c r="H50" i="83"/>
  <c r="I50" i="83"/>
  <c r="J50" i="83"/>
  <c r="K50" i="83"/>
  <c r="L50" i="83"/>
  <c r="M50" i="83"/>
  <c r="N50" i="83"/>
  <c r="O50" i="83"/>
  <c r="Q50" i="83"/>
  <c r="R50" i="83"/>
  <c r="S50" i="83"/>
  <c r="T50" i="83"/>
  <c r="U50" i="83"/>
  <c r="V50" i="83"/>
  <c r="W50" i="83"/>
  <c r="X50" i="83"/>
  <c r="Y50" i="83"/>
  <c r="Z50" i="83"/>
  <c r="AA50" i="83"/>
  <c r="AB50" i="83"/>
  <c r="AC50" i="83"/>
  <c r="AD50" i="83"/>
  <c r="AE50" i="83"/>
  <c r="AF50" i="83"/>
  <c r="AG50" i="83"/>
  <c r="AH50" i="83"/>
  <c r="AI50" i="83"/>
  <c r="AJ50" i="83"/>
  <c r="AK50" i="83"/>
  <c r="AL50" i="83"/>
  <c r="AM50" i="83"/>
  <c r="AN50" i="83"/>
  <c r="AO50" i="83"/>
  <c r="AP50" i="83"/>
  <c r="AQ50" i="83"/>
  <c r="AR50" i="83"/>
  <c r="AS50" i="83"/>
  <c r="AT50" i="83"/>
  <c r="AU50" i="83"/>
  <c r="AV50" i="83"/>
  <c r="AW50" i="83"/>
  <c r="AX50" i="83"/>
  <c r="AY50" i="83"/>
  <c r="AZ50" i="83"/>
  <c r="B51" i="83"/>
  <c r="BA51" i="83"/>
  <c r="BB51" i="83"/>
  <c r="C51" i="83"/>
  <c r="D51" i="83"/>
  <c r="E51" i="83"/>
  <c r="F51" i="83"/>
  <c r="G51" i="83"/>
  <c r="H51" i="83"/>
  <c r="I51" i="83"/>
  <c r="J51" i="83"/>
  <c r="K51" i="83"/>
  <c r="L51" i="83"/>
  <c r="M51" i="83"/>
  <c r="N51" i="83"/>
  <c r="O51" i="83"/>
  <c r="Q51" i="83"/>
  <c r="R51" i="83"/>
  <c r="S51" i="83"/>
  <c r="T51" i="83"/>
  <c r="U51" i="83"/>
  <c r="V51" i="83"/>
  <c r="W51" i="83"/>
  <c r="X51" i="83"/>
  <c r="Y51" i="83"/>
  <c r="Z51" i="83"/>
  <c r="AA51" i="83"/>
  <c r="AB51" i="83"/>
  <c r="AC51" i="83"/>
  <c r="AD51" i="83"/>
  <c r="AE51" i="83"/>
  <c r="AF51" i="83"/>
  <c r="AG51" i="83"/>
  <c r="AH51" i="83"/>
  <c r="AI51" i="83"/>
  <c r="AJ51" i="83"/>
  <c r="AK51" i="83"/>
  <c r="AL51" i="83"/>
  <c r="AM51" i="83"/>
  <c r="AN51" i="83"/>
  <c r="AO51" i="83"/>
  <c r="AP51" i="83"/>
  <c r="AQ51" i="83"/>
  <c r="AR51" i="83"/>
  <c r="AS51" i="83"/>
  <c r="AT51" i="83"/>
  <c r="AU51" i="83"/>
  <c r="AV51" i="83"/>
  <c r="AW51" i="83"/>
  <c r="AX51" i="83"/>
  <c r="AY51" i="83"/>
  <c r="AZ51" i="83"/>
  <c r="B52" i="83"/>
  <c r="BA52" i="83"/>
  <c r="BB52" i="83"/>
  <c r="C52" i="83"/>
  <c r="D52" i="83"/>
  <c r="E52" i="83"/>
  <c r="F52" i="83"/>
  <c r="G52" i="83"/>
  <c r="H52" i="83"/>
  <c r="I52" i="83"/>
  <c r="J52" i="83"/>
  <c r="K52" i="83"/>
  <c r="L52" i="83"/>
  <c r="M52" i="83"/>
  <c r="N52" i="83"/>
  <c r="O52" i="83"/>
  <c r="Q52" i="83"/>
  <c r="R52" i="83"/>
  <c r="S52" i="83"/>
  <c r="T52" i="83"/>
  <c r="U52" i="83"/>
  <c r="V52" i="83"/>
  <c r="W52" i="83"/>
  <c r="X52" i="83"/>
  <c r="Y52" i="83"/>
  <c r="Z52" i="83"/>
  <c r="AA52" i="83"/>
  <c r="AB52" i="83"/>
  <c r="AC52" i="83"/>
  <c r="AD52" i="83"/>
  <c r="AE52" i="83"/>
  <c r="AF52" i="83"/>
  <c r="AG52" i="83"/>
  <c r="AH52" i="83"/>
  <c r="AI52" i="83"/>
  <c r="AJ52" i="83"/>
  <c r="AK52" i="83"/>
  <c r="AL52" i="83"/>
  <c r="AM52" i="83"/>
  <c r="AN52" i="83"/>
  <c r="AO52" i="83"/>
  <c r="AP52" i="83"/>
  <c r="AQ52" i="83"/>
  <c r="AR52" i="83"/>
  <c r="AS52" i="83"/>
  <c r="AT52" i="83"/>
  <c r="AU52" i="83"/>
  <c r="AV52" i="83"/>
  <c r="AW52" i="83"/>
  <c r="AX52" i="83"/>
  <c r="AY52" i="83"/>
  <c r="AZ52" i="83"/>
  <c r="B53" i="83"/>
  <c r="BA53" i="83"/>
  <c r="BB53" i="83"/>
  <c r="C53" i="83"/>
  <c r="D53" i="83"/>
  <c r="E53" i="83"/>
  <c r="F53" i="83"/>
  <c r="G53" i="83"/>
  <c r="H53" i="83"/>
  <c r="I53" i="83"/>
  <c r="J53" i="83"/>
  <c r="K53" i="83"/>
  <c r="L53" i="83"/>
  <c r="M53" i="83"/>
  <c r="N53" i="83"/>
  <c r="O53" i="83"/>
  <c r="Q53" i="83"/>
  <c r="R53" i="83"/>
  <c r="S53" i="83"/>
  <c r="T53" i="83"/>
  <c r="U53" i="83"/>
  <c r="V53" i="83"/>
  <c r="W53" i="83"/>
  <c r="X53" i="83"/>
  <c r="Y53" i="83"/>
  <c r="Z53" i="83"/>
  <c r="AA53" i="83"/>
  <c r="AB53" i="83"/>
  <c r="AC53" i="83"/>
  <c r="AD53" i="83"/>
  <c r="AE53" i="83"/>
  <c r="AF53" i="83"/>
  <c r="AG53" i="83"/>
  <c r="AH53" i="83"/>
  <c r="AI53" i="83"/>
  <c r="AJ53" i="83"/>
  <c r="AK53" i="83"/>
  <c r="AL53" i="83"/>
  <c r="AM53" i="83"/>
  <c r="AN53" i="83"/>
  <c r="AO53" i="83"/>
  <c r="AP53" i="83"/>
  <c r="AQ53" i="83"/>
  <c r="AR53" i="83"/>
  <c r="AS53" i="83"/>
  <c r="AT53" i="83"/>
  <c r="AU53" i="83"/>
  <c r="AV53" i="83"/>
  <c r="AW53" i="83"/>
  <c r="AX53" i="83"/>
  <c r="AY53" i="83"/>
  <c r="AZ53" i="83"/>
  <c r="B54" i="83"/>
  <c r="BA54" i="83"/>
  <c r="BB54" i="83"/>
  <c r="C54" i="83"/>
  <c r="D54" i="83"/>
  <c r="E54" i="83"/>
  <c r="F54" i="83"/>
  <c r="G54" i="83"/>
  <c r="H54" i="83"/>
  <c r="I54" i="83"/>
  <c r="J54" i="83"/>
  <c r="K54" i="83"/>
  <c r="L54" i="83"/>
  <c r="M54" i="83"/>
  <c r="N54" i="83"/>
  <c r="O54" i="83"/>
  <c r="Q54" i="83"/>
  <c r="R54" i="83"/>
  <c r="S54" i="83"/>
  <c r="T54" i="83"/>
  <c r="U54" i="83"/>
  <c r="V54" i="83"/>
  <c r="W54" i="83"/>
  <c r="X54" i="83"/>
  <c r="Y54" i="83"/>
  <c r="Z54" i="83"/>
  <c r="AA54" i="83"/>
  <c r="AB54" i="83"/>
  <c r="AC54" i="83"/>
  <c r="AD54" i="83"/>
  <c r="AE54" i="83"/>
  <c r="AF54" i="83"/>
  <c r="AG54" i="83"/>
  <c r="AH54" i="83"/>
  <c r="AI54" i="83"/>
  <c r="AJ54" i="83"/>
  <c r="AK54" i="83"/>
  <c r="AL54" i="83"/>
  <c r="AM54" i="83"/>
  <c r="AN54" i="83"/>
  <c r="AO54" i="83"/>
  <c r="AP54" i="83"/>
  <c r="AQ54" i="83"/>
  <c r="AR54" i="83"/>
  <c r="AS54" i="83"/>
  <c r="AT54" i="83"/>
  <c r="AU54" i="83"/>
  <c r="AV54" i="83"/>
  <c r="AW54" i="83"/>
  <c r="AX54" i="83"/>
  <c r="AY54" i="83"/>
  <c r="AZ54" i="83"/>
  <c r="B55" i="83"/>
  <c r="BA55" i="83"/>
  <c r="BB55" i="83"/>
  <c r="C55" i="83"/>
  <c r="D55" i="83"/>
  <c r="E55" i="83"/>
  <c r="F55" i="83"/>
  <c r="G55" i="83"/>
  <c r="H55" i="83"/>
  <c r="I55" i="83"/>
  <c r="J55" i="83"/>
  <c r="K55" i="83"/>
  <c r="L55" i="83"/>
  <c r="M55" i="83"/>
  <c r="N55" i="83"/>
  <c r="O55" i="83"/>
  <c r="Q55" i="83"/>
  <c r="R55" i="83"/>
  <c r="S55" i="83"/>
  <c r="T55" i="83"/>
  <c r="U55" i="83"/>
  <c r="V55" i="83"/>
  <c r="W55" i="83"/>
  <c r="X55" i="83"/>
  <c r="Y55" i="83"/>
  <c r="Z55" i="83"/>
  <c r="AA55" i="83"/>
  <c r="AB55" i="83"/>
  <c r="AC55" i="83"/>
  <c r="AD55" i="83"/>
  <c r="AE55" i="83"/>
  <c r="AF55" i="83"/>
  <c r="AG55" i="83"/>
  <c r="AH55" i="83"/>
  <c r="AI55" i="83"/>
  <c r="AJ55" i="83"/>
  <c r="AK55" i="83"/>
  <c r="AL55" i="83"/>
  <c r="AM55" i="83"/>
  <c r="AN55" i="83"/>
  <c r="AO55" i="83"/>
  <c r="AP55" i="83"/>
  <c r="AQ55" i="83"/>
  <c r="AR55" i="83"/>
  <c r="AS55" i="83"/>
  <c r="AT55" i="83"/>
  <c r="AU55" i="83"/>
  <c r="AV55" i="83"/>
  <c r="AW55" i="83"/>
  <c r="AX55" i="83"/>
  <c r="AY55" i="83"/>
  <c r="AZ55" i="83"/>
  <c r="B56" i="83"/>
  <c r="BA56" i="83"/>
  <c r="BB56" i="83"/>
  <c r="C56" i="83"/>
  <c r="D56" i="83"/>
  <c r="E56" i="83"/>
  <c r="F56" i="83"/>
  <c r="G56" i="83"/>
  <c r="H56" i="83"/>
  <c r="I56" i="83"/>
  <c r="J56" i="83"/>
  <c r="K56" i="83"/>
  <c r="L56" i="83"/>
  <c r="M56" i="83"/>
  <c r="N56" i="83"/>
  <c r="O56" i="83"/>
  <c r="Q56" i="83"/>
  <c r="R56" i="83"/>
  <c r="S56" i="83"/>
  <c r="T56" i="83"/>
  <c r="U56" i="83"/>
  <c r="V56" i="83"/>
  <c r="W56" i="83"/>
  <c r="X56" i="83"/>
  <c r="Y56" i="83"/>
  <c r="Z56" i="83"/>
  <c r="AA56" i="83"/>
  <c r="AB56" i="83"/>
  <c r="AC56" i="83"/>
  <c r="AD56" i="83"/>
  <c r="AE56" i="83"/>
  <c r="AF56" i="83"/>
  <c r="AG56" i="83"/>
  <c r="AH56" i="83"/>
  <c r="AI56" i="83"/>
  <c r="AJ56" i="83"/>
  <c r="AK56" i="83"/>
  <c r="AL56" i="83"/>
  <c r="AM56" i="83"/>
  <c r="AN56" i="83"/>
  <c r="AO56" i="83"/>
  <c r="AP56" i="83"/>
  <c r="AQ56" i="83"/>
  <c r="AR56" i="83"/>
  <c r="AS56" i="83"/>
  <c r="AT56" i="83"/>
  <c r="AU56" i="83"/>
  <c r="AV56" i="83"/>
  <c r="AW56" i="83"/>
  <c r="AX56" i="83"/>
  <c r="AY56" i="83"/>
  <c r="AZ56" i="83"/>
  <c r="B57" i="83"/>
  <c r="BA57" i="83"/>
  <c r="BB57" i="83"/>
  <c r="C57" i="83"/>
  <c r="D57" i="83"/>
  <c r="E57" i="83"/>
  <c r="F57" i="83"/>
  <c r="G57" i="83"/>
  <c r="H57" i="83"/>
  <c r="I57" i="83"/>
  <c r="J57" i="83"/>
  <c r="K57" i="83"/>
  <c r="L57" i="83"/>
  <c r="M57" i="83"/>
  <c r="N57" i="83"/>
  <c r="O57" i="83"/>
  <c r="Q57" i="83"/>
  <c r="R57" i="83"/>
  <c r="S57" i="83"/>
  <c r="T57" i="83"/>
  <c r="U57" i="83"/>
  <c r="V57" i="83"/>
  <c r="W57" i="83"/>
  <c r="X57" i="83"/>
  <c r="Y57" i="83"/>
  <c r="Z57" i="83"/>
  <c r="AA57" i="83"/>
  <c r="AB57" i="83"/>
  <c r="AC57" i="83"/>
  <c r="AD57" i="83"/>
  <c r="AE57" i="83"/>
  <c r="AF57" i="83"/>
  <c r="AG57" i="83"/>
  <c r="AH57" i="83"/>
  <c r="AI57" i="83"/>
  <c r="AJ57" i="83"/>
  <c r="AK57" i="83"/>
  <c r="AL57" i="83"/>
  <c r="AM57" i="83"/>
  <c r="AN57" i="83"/>
  <c r="AO57" i="83"/>
  <c r="AP57" i="83"/>
  <c r="AQ57" i="83"/>
  <c r="AR57" i="83"/>
  <c r="AS57" i="83"/>
  <c r="AT57" i="83"/>
  <c r="AU57" i="83"/>
  <c r="AV57" i="83"/>
  <c r="AW57" i="83"/>
  <c r="AX57" i="83"/>
  <c r="AY57" i="83"/>
  <c r="AZ57" i="83"/>
  <c r="B58" i="83"/>
  <c r="BA58" i="83"/>
  <c r="BB58" i="83"/>
  <c r="C58" i="83"/>
  <c r="D58" i="83"/>
  <c r="E58" i="83"/>
  <c r="F58" i="83"/>
  <c r="G58" i="83"/>
  <c r="H58" i="83"/>
  <c r="I58" i="83"/>
  <c r="J58" i="83"/>
  <c r="K58" i="83"/>
  <c r="L58" i="83"/>
  <c r="M58" i="83"/>
  <c r="N58" i="83"/>
  <c r="O58" i="83"/>
  <c r="Q58" i="83"/>
  <c r="R58" i="83"/>
  <c r="S58" i="83"/>
  <c r="T58" i="83"/>
  <c r="U58" i="83"/>
  <c r="V58" i="83"/>
  <c r="W58" i="83"/>
  <c r="X58" i="83"/>
  <c r="Y58" i="83"/>
  <c r="Z58" i="83"/>
  <c r="AA58" i="83"/>
  <c r="AB58" i="83"/>
  <c r="AC58" i="83"/>
  <c r="AD58" i="83"/>
  <c r="AE58" i="83"/>
  <c r="AF58" i="83"/>
  <c r="AG58" i="83"/>
  <c r="AH58" i="83"/>
  <c r="AI58" i="83"/>
  <c r="AJ58" i="83"/>
  <c r="AK58" i="83"/>
  <c r="AL58" i="83"/>
  <c r="AM58" i="83"/>
  <c r="AN58" i="83"/>
  <c r="AO58" i="83"/>
  <c r="AP58" i="83"/>
  <c r="AQ58" i="83"/>
  <c r="AR58" i="83"/>
  <c r="AS58" i="83"/>
  <c r="AT58" i="83"/>
  <c r="AU58" i="83"/>
  <c r="AV58" i="83"/>
  <c r="AW58" i="83"/>
  <c r="AX58" i="83"/>
  <c r="AY58" i="83"/>
  <c r="AZ58" i="83"/>
  <c r="B59" i="83"/>
  <c r="BA59" i="83"/>
  <c r="BB59" i="83"/>
  <c r="C59" i="83"/>
  <c r="D59" i="83"/>
  <c r="E59" i="83"/>
  <c r="F59" i="83"/>
  <c r="G59" i="83"/>
  <c r="H59" i="83"/>
  <c r="I59" i="83"/>
  <c r="J59" i="83"/>
  <c r="K59" i="83"/>
  <c r="L59" i="83"/>
  <c r="M59" i="83"/>
  <c r="N59" i="83"/>
  <c r="O59" i="83"/>
  <c r="Q59" i="83"/>
  <c r="R59" i="83"/>
  <c r="S59" i="83"/>
  <c r="T59" i="83"/>
  <c r="U59" i="83"/>
  <c r="V59" i="83"/>
  <c r="W59" i="83"/>
  <c r="X59" i="83"/>
  <c r="Y59" i="83"/>
  <c r="Z59" i="83"/>
  <c r="AA59" i="83"/>
  <c r="AB59" i="83"/>
  <c r="AC59" i="83"/>
  <c r="AD59" i="83"/>
  <c r="AE59" i="83"/>
  <c r="AF59" i="83"/>
  <c r="AG59" i="83"/>
  <c r="AH59" i="83"/>
  <c r="AI59" i="83"/>
  <c r="AJ59" i="83"/>
  <c r="AK59" i="83"/>
  <c r="AL59" i="83"/>
  <c r="AM59" i="83"/>
  <c r="AN59" i="83"/>
  <c r="AO59" i="83"/>
  <c r="AP59" i="83"/>
  <c r="AQ59" i="83"/>
  <c r="AR59" i="83"/>
  <c r="AS59" i="83"/>
  <c r="AT59" i="83"/>
  <c r="AU59" i="83"/>
  <c r="AV59" i="83"/>
  <c r="AW59" i="83"/>
  <c r="AX59" i="83"/>
  <c r="AY59" i="83"/>
  <c r="AZ59" i="83"/>
  <c r="B60" i="83"/>
  <c r="BA60" i="83"/>
  <c r="BB60" i="83"/>
  <c r="C60" i="83"/>
  <c r="D60" i="83"/>
  <c r="E60" i="83"/>
  <c r="F60" i="83"/>
  <c r="G60" i="83"/>
  <c r="H60" i="83"/>
  <c r="I60" i="83"/>
  <c r="J60" i="83"/>
  <c r="K60" i="83"/>
  <c r="L60" i="83"/>
  <c r="M60" i="83"/>
  <c r="N60" i="83"/>
  <c r="O60" i="83"/>
  <c r="Q60" i="83"/>
  <c r="R60" i="83"/>
  <c r="S60" i="83"/>
  <c r="T60" i="83"/>
  <c r="U60" i="83"/>
  <c r="V60" i="83"/>
  <c r="W60" i="83"/>
  <c r="X60" i="83"/>
  <c r="Y60" i="83"/>
  <c r="Z60" i="83"/>
  <c r="AA60" i="83"/>
  <c r="AB60" i="83"/>
  <c r="AC60" i="83"/>
  <c r="AD60" i="83"/>
  <c r="AE60" i="83"/>
  <c r="AF60" i="83"/>
  <c r="AG60" i="83"/>
  <c r="AH60" i="83"/>
  <c r="AI60" i="83"/>
  <c r="AJ60" i="83"/>
  <c r="AK60" i="83"/>
  <c r="AL60" i="83"/>
  <c r="AM60" i="83"/>
  <c r="AN60" i="83"/>
  <c r="AO60" i="83"/>
  <c r="AP60" i="83"/>
  <c r="AQ60" i="83"/>
  <c r="AR60" i="83"/>
  <c r="AS60" i="83"/>
  <c r="AT60" i="83"/>
  <c r="AU60" i="83"/>
  <c r="AV60" i="83"/>
  <c r="AW60" i="83"/>
  <c r="AX60" i="83"/>
  <c r="AY60" i="83"/>
  <c r="AZ60" i="83"/>
  <c r="B61" i="83"/>
  <c r="BA61" i="83"/>
  <c r="BB61" i="83"/>
  <c r="C61" i="83"/>
  <c r="D61" i="83"/>
  <c r="E61" i="83"/>
  <c r="F61" i="83"/>
  <c r="G61" i="83"/>
  <c r="H61" i="83"/>
  <c r="I61" i="83"/>
  <c r="J61" i="83"/>
  <c r="K61" i="83"/>
  <c r="L61" i="83"/>
  <c r="M61" i="83"/>
  <c r="N61" i="83"/>
  <c r="O61" i="83"/>
  <c r="Q61" i="83"/>
  <c r="R61" i="83"/>
  <c r="S61" i="83"/>
  <c r="T61" i="83"/>
  <c r="U61" i="83"/>
  <c r="V61" i="83"/>
  <c r="W61" i="83"/>
  <c r="X61" i="83"/>
  <c r="Y61" i="83"/>
  <c r="Z61" i="83"/>
  <c r="AA61" i="83"/>
  <c r="AB61" i="83"/>
  <c r="AC61" i="83"/>
  <c r="AD61" i="83"/>
  <c r="AE61" i="83"/>
  <c r="AF61" i="83"/>
  <c r="AG61" i="83"/>
  <c r="AH61" i="83"/>
  <c r="AI61" i="83"/>
  <c r="AJ61" i="83"/>
  <c r="AK61" i="83"/>
  <c r="AL61" i="83"/>
  <c r="AM61" i="83"/>
  <c r="AN61" i="83"/>
  <c r="AO61" i="83"/>
  <c r="AP61" i="83"/>
  <c r="AQ61" i="83"/>
  <c r="AR61" i="83"/>
  <c r="AS61" i="83"/>
  <c r="AT61" i="83"/>
  <c r="AU61" i="83"/>
  <c r="AV61" i="83"/>
  <c r="AW61" i="83"/>
  <c r="AX61" i="83"/>
  <c r="AY61" i="83"/>
  <c r="AZ61" i="83"/>
  <c r="B62" i="83"/>
  <c r="BA62" i="83"/>
  <c r="BB62" i="83"/>
  <c r="C62" i="83"/>
  <c r="D62" i="83"/>
  <c r="E62" i="83"/>
  <c r="F62" i="83"/>
  <c r="G62" i="83"/>
  <c r="H62" i="83"/>
  <c r="I62" i="83"/>
  <c r="J62" i="83"/>
  <c r="K62" i="83"/>
  <c r="L62" i="83"/>
  <c r="M62" i="83"/>
  <c r="N62" i="83"/>
  <c r="O62" i="83"/>
  <c r="Q62" i="83"/>
  <c r="R62" i="83"/>
  <c r="S62" i="83"/>
  <c r="T62" i="83"/>
  <c r="U62" i="83"/>
  <c r="V62" i="83"/>
  <c r="W62" i="83"/>
  <c r="X62" i="83"/>
  <c r="Y62" i="83"/>
  <c r="Z62" i="83"/>
  <c r="AA62" i="83"/>
  <c r="AB62" i="83"/>
  <c r="AC62" i="83"/>
  <c r="AD62" i="83"/>
  <c r="AE62" i="83"/>
  <c r="AF62" i="83"/>
  <c r="AG62" i="83"/>
  <c r="AH62" i="83"/>
  <c r="AI62" i="83"/>
  <c r="AJ62" i="83"/>
  <c r="AK62" i="83"/>
  <c r="AL62" i="83"/>
  <c r="AM62" i="83"/>
  <c r="AN62" i="83"/>
  <c r="AO62" i="83"/>
  <c r="AP62" i="83"/>
  <c r="AQ62" i="83"/>
  <c r="AR62" i="83"/>
  <c r="AS62" i="83"/>
  <c r="AT62" i="83"/>
  <c r="AU62" i="83"/>
  <c r="AV62" i="83"/>
  <c r="AW62" i="83"/>
  <c r="AX62" i="83"/>
  <c r="AY62" i="83"/>
  <c r="AZ62" i="83"/>
  <c r="B63" i="83"/>
  <c r="C63" i="83"/>
  <c r="D63" i="83"/>
  <c r="E63" i="83"/>
  <c r="F63" i="83"/>
  <c r="G63" i="83"/>
  <c r="H63" i="83"/>
  <c r="I63" i="83"/>
  <c r="J63" i="83"/>
  <c r="K63" i="83"/>
  <c r="L63" i="83"/>
  <c r="M63" i="83"/>
  <c r="N63" i="83"/>
  <c r="O63" i="83"/>
  <c r="Q63" i="83"/>
  <c r="R63" i="83"/>
  <c r="S63" i="83"/>
  <c r="T63" i="83"/>
  <c r="U63" i="83"/>
  <c r="V63" i="83"/>
  <c r="W63" i="83"/>
  <c r="X63" i="83"/>
  <c r="Y63" i="83"/>
  <c r="Z63" i="83"/>
  <c r="AA63" i="83"/>
  <c r="AB63" i="83"/>
  <c r="AC63" i="83"/>
  <c r="AD63" i="83"/>
  <c r="AE63" i="83"/>
  <c r="AF63" i="83"/>
  <c r="AG63" i="83"/>
  <c r="AH63" i="83"/>
  <c r="AI63" i="83"/>
  <c r="AJ63" i="83"/>
  <c r="AK63" i="83"/>
  <c r="AL63" i="83"/>
  <c r="AM63" i="83"/>
  <c r="AN63" i="83"/>
  <c r="AO63" i="83"/>
  <c r="AP63" i="83"/>
  <c r="AQ63" i="83"/>
  <c r="AR63" i="83"/>
  <c r="AS63" i="83"/>
  <c r="AT63" i="83"/>
  <c r="AU63" i="83"/>
  <c r="AV63" i="83"/>
  <c r="AW63" i="83"/>
  <c r="AX63" i="83"/>
  <c r="AY63" i="83"/>
  <c r="AZ63" i="83"/>
  <c r="B64" i="83"/>
  <c r="BA64" i="83"/>
  <c r="BB64" i="83"/>
  <c r="C64" i="83"/>
  <c r="D64" i="83"/>
  <c r="E64" i="83"/>
  <c r="F64" i="83"/>
  <c r="G64" i="83"/>
  <c r="H64" i="83"/>
  <c r="I64" i="83"/>
  <c r="J64" i="83"/>
  <c r="K64" i="83"/>
  <c r="L64" i="83"/>
  <c r="M64" i="83"/>
  <c r="N64" i="83"/>
  <c r="O64" i="83"/>
  <c r="Q64" i="83"/>
  <c r="R64" i="83"/>
  <c r="S64" i="83"/>
  <c r="T64" i="83"/>
  <c r="U64" i="83"/>
  <c r="V64" i="83"/>
  <c r="W64" i="83"/>
  <c r="X64" i="83"/>
  <c r="Y64" i="83"/>
  <c r="Z64" i="83"/>
  <c r="AA64" i="83"/>
  <c r="AB64" i="83"/>
  <c r="AC64" i="83"/>
  <c r="AD64" i="83"/>
  <c r="AE64" i="83"/>
  <c r="AF64" i="83"/>
  <c r="AG64" i="83"/>
  <c r="AH64" i="83"/>
  <c r="AI64" i="83"/>
  <c r="AJ64" i="83"/>
  <c r="AK64" i="83"/>
  <c r="AL64" i="83"/>
  <c r="AM64" i="83"/>
  <c r="AN64" i="83"/>
  <c r="AO64" i="83"/>
  <c r="AP64" i="83"/>
  <c r="AQ64" i="83"/>
  <c r="AR64" i="83"/>
  <c r="AS64" i="83"/>
  <c r="AT64" i="83"/>
  <c r="AU64" i="83"/>
  <c r="AV64" i="83"/>
  <c r="AW64" i="83"/>
  <c r="AX64" i="83"/>
  <c r="AY64" i="83"/>
  <c r="AZ64" i="83"/>
  <c r="B65" i="83"/>
  <c r="BA65" i="83"/>
  <c r="BB65" i="83"/>
  <c r="C65" i="83"/>
  <c r="D65" i="83"/>
  <c r="E65" i="83"/>
  <c r="F65" i="83"/>
  <c r="G65" i="83"/>
  <c r="H65" i="83"/>
  <c r="I65" i="83"/>
  <c r="J65" i="83"/>
  <c r="K65" i="83"/>
  <c r="L65" i="83"/>
  <c r="M65" i="83"/>
  <c r="N65" i="83"/>
  <c r="O65" i="83"/>
  <c r="Q65" i="83"/>
  <c r="R65" i="83"/>
  <c r="S65" i="83"/>
  <c r="T65" i="83"/>
  <c r="U65" i="83"/>
  <c r="V65" i="83"/>
  <c r="W65" i="83"/>
  <c r="X65" i="83"/>
  <c r="Y65" i="83"/>
  <c r="Z65" i="83"/>
  <c r="AA65" i="83"/>
  <c r="AB65" i="83"/>
  <c r="AC65" i="83"/>
  <c r="AD65" i="83"/>
  <c r="AE65" i="83"/>
  <c r="AF65" i="83"/>
  <c r="AG65" i="83"/>
  <c r="AH65" i="83"/>
  <c r="AI65" i="83"/>
  <c r="AJ65" i="83"/>
  <c r="AK65" i="83"/>
  <c r="AL65" i="83"/>
  <c r="AM65" i="83"/>
  <c r="AN65" i="83"/>
  <c r="AO65" i="83"/>
  <c r="AP65" i="83"/>
  <c r="AQ65" i="83"/>
  <c r="AR65" i="83"/>
  <c r="AS65" i="83"/>
  <c r="AT65" i="83"/>
  <c r="AU65" i="83"/>
  <c r="AV65" i="83"/>
  <c r="AW65" i="83"/>
  <c r="AX65" i="83"/>
  <c r="AY65" i="83"/>
  <c r="AZ65" i="83"/>
  <c r="B66" i="83"/>
  <c r="BA66" i="83"/>
  <c r="BB66" i="83"/>
  <c r="C66" i="83"/>
  <c r="D66" i="83"/>
  <c r="E66" i="83"/>
  <c r="F66" i="83"/>
  <c r="G66" i="83"/>
  <c r="H66" i="83"/>
  <c r="I66" i="83"/>
  <c r="J66" i="83"/>
  <c r="K66" i="83"/>
  <c r="L66" i="83"/>
  <c r="M66" i="83"/>
  <c r="N66" i="83"/>
  <c r="O66" i="83"/>
  <c r="Q66" i="83"/>
  <c r="R66" i="83"/>
  <c r="S66" i="83"/>
  <c r="T66" i="83"/>
  <c r="U66" i="83"/>
  <c r="V66" i="83"/>
  <c r="W66" i="83"/>
  <c r="X66" i="83"/>
  <c r="Y66" i="83"/>
  <c r="Z66" i="83"/>
  <c r="AA66" i="83"/>
  <c r="AB66" i="83"/>
  <c r="AC66" i="83"/>
  <c r="AD66" i="83"/>
  <c r="AE66" i="83"/>
  <c r="AF66" i="83"/>
  <c r="AG66" i="83"/>
  <c r="AH66" i="83"/>
  <c r="AI66" i="83"/>
  <c r="AJ66" i="83"/>
  <c r="AK66" i="83"/>
  <c r="AL66" i="83"/>
  <c r="AM66" i="83"/>
  <c r="AN66" i="83"/>
  <c r="AO66" i="83"/>
  <c r="AP66" i="83"/>
  <c r="AQ66" i="83"/>
  <c r="AR66" i="83"/>
  <c r="AS66" i="83"/>
  <c r="AT66" i="83"/>
  <c r="AU66" i="83"/>
  <c r="AV66" i="83"/>
  <c r="AW66" i="83"/>
  <c r="AX66" i="83"/>
  <c r="AY66" i="83"/>
  <c r="AZ66" i="83"/>
  <c r="B67" i="83"/>
  <c r="BA67" i="83"/>
  <c r="BB67" i="83"/>
  <c r="C67" i="83"/>
  <c r="D67" i="83"/>
  <c r="E67" i="83"/>
  <c r="F67" i="83"/>
  <c r="G67" i="83"/>
  <c r="H67" i="83"/>
  <c r="I67" i="83"/>
  <c r="J67" i="83"/>
  <c r="K67" i="83"/>
  <c r="L67" i="83"/>
  <c r="M67" i="83"/>
  <c r="N67" i="83"/>
  <c r="O67" i="83"/>
  <c r="Q67" i="83"/>
  <c r="R67" i="83"/>
  <c r="S67" i="83"/>
  <c r="T67" i="83"/>
  <c r="U67" i="83"/>
  <c r="V67" i="83"/>
  <c r="W67" i="83"/>
  <c r="X67" i="83"/>
  <c r="Y67" i="83"/>
  <c r="Z67" i="83"/>
  <c r="AA67" i="83"/>
  <c r="AB67" i="83"/>
  <c r="AC67" i="83"/>
  <c r="AD67" i="83"/>
  <c r="AE67" i="83"/>
  <c r="AF67" i="83"/>
  <c r="AG67" i="83"/>
  <c r="AH67" i="83"/>
  <c r="AI67" i="83"/>
  <c r="AJ67" i="83"/>
  <c r="AK67" i="83"/>
  <c r="AL67" i="83"/>
  <c r="AM67" i="83"/>
  <c r="AN67" i="83"/>
  <c r="AO67" i="83"/>
  <c r="AP67" i="83"/>
  <c r="AQ67" i="83"/>
  <c r="AR67" i="83"/>
  <c r="AS67" i="83"/>
  <c r="AT67" i="83"/>
  <c r="AU67" i="83"/>
  <c r="AV67" i="83"/>
  <c r="AW67" i="83"/>
  <c r="AX67" i="83"/>
  <c r="AY67" i="83"/>
  <c r="AZ67" i="83"/>
  <c r="B68" i="83"/>
  <c r="BA68" i="83"/>
  <c r="BB68" i="83"/>
  <c r="C68" i="83"/>
  <c r="D68" i="83"/>
  <c r="E68" i="83"/>
  <c r="F68" i="83"/>
  <c r="G68" i="83"/>
  <c r="H68" i="83"/>
  <c r="I68" i="83"/>
  <c r="J68" i="83"/>
  <c r="K68" i="83"/>
  <c r="L68" i="83"/>
  <c r="M68" i="83"/>
  <c r="N68" i="83"/>
  <c r="O68" i="83"/>
  <c r="Q68" i="83"/>
  <c r="R68" i="83"/>
  <c r="S68" i="83"/>
  <c r="T68" i="83"/>
  <c r="U68" i="83"/>
  <c r="V68" i="83"/>
  <c r="W68" i="83"/>
  <c r="X68" i="83"/>
  <c r="Y68" i="83"/>
  <c r="Z68" i="83"/>
  <c r="AA68" i="83"/>
  <c r="AB68" i="83"/>
  <c r="AC68" i="83"/>
  <c r="AD68" i="83"/>
  <c r="AE68" i="83"/>
  <c r="AF68" i="83"/>
  <c r="AG68" i="83"/>
  <c r="AH68" i="83"/>
  <c r="AI68" i="83"/>
  <c r="AJ68" i="83"/>
  <c r="AK68" i="83"/>
  <c r="AL68" i="83"/>
  <c r="AM68" i="83"/>
  <c r="AN68" i="83"/>
  <c r="AO68" i="83"/>
  <c r="AP68" i="83"/>
  <c r="AQ68" i="83"/>
  <c r="AR68" i="83"/>
  <c r="AS68" i="83"/>
  <c r="AT68" i="83"/>
  <c r="AU68" i="83"/>
  <c r="AV68" i="83"/>
  <c r="AW68" i="83"/>
  <c r="AX68" i="83"/>
  <c r="AY68" i="83"/>
  <c r="AZ68" i="83"/>
  <c r="B69" i="83"/>
  <c r="BA69" i="83"/>
  <c r="BB69" i="83"/>
  <c r="C69" i="83"/>
  <c r="D69" i="83"/>
  <c r="E69" i="83"/>
  <c r="F69" i="83"/>
  <c r="G69" i="83"/>
  <c r="H69" i="83"/>
  <c r="I69" i="83"/>
  <c r="J69" i="83"/>
  <c r="K69" i="83"/>
  <c r="L69" i="83"/>
  <c r="M69" i="83"/>
  <c r="N69" i="83"/>
  <c r="O69" i="83"/>
  <c r="Q69" i="83"/>
  <c r="R69" i="83"/>
  <c r="S69" i="83"/>
  <c r="T69" i="83"/>
  <c r="U69" i="83"/>
  <c r="V69" i="83"/>
  <c r="W69" i="83"/>
  <c r="X69" i="83"/>
  <c r="Y69" i="83"/>
  <c r="Z69" i="83"/>
  <c r="AA69" i="83"/>
  <c r="AB69" i="83"/>
  <c r="AC69" i="83"/>
  <c r="AD69" i="83"/>
  <c r="AE69" i="83"/>
  <c r="AF69" i="83"/>
  <c r="AG69" i="83"/>
  <c r="AH69" i="83"/>
  <c r="AI69" i="83"/>
  <c r="AJ69" i="83"/>
  <c r="AK69" i="83"/>
  <c r="AL69" i="83"/>
  <c r="AM69" i="83"/>
  <c r="AN69" i="83"/>
  <c r="AO69" i="83"/>
  <c r="AP69" i="83"/>
  <c r="AQ69" i="83"/>
  <c r="AR69" i="83"/>
  <c r="AS69" i="83"/>
  <c r="AT69" i="83"/>
  <c r="AU69" i="83"/>
  <c r="AV69" i="83"/>
  <c r="AW69" i="83"/>
  <c r="AX69" i="83"/>
  <c r="AY69" i="83"/>
  <c r="AZ69" i="83"/>
  <c r="B70" i="83"/>
  <c r="BA70" i="83"/>
  <c r="BB70" i="83"/>
  <c r="C70" i="83"/>
  <c r="D70" i="83"/>
  <c r="E70" i="83"/>
  <c r="F70" i="83"/>
  <c r="G70" i="83"/>
  <c r="H70" i="83"/>
  <c r="I70" i="83"/>
  <c r="J70" i="83"/>
  <c r="K70" i="83"/>
  <c r="L70" i="83"/>
  <c r="M70" i="83"/>
  <c r="N70" i="83"/>
  <c r="O70" i="83"/>
  <c r="Q70" i="83"/>
  <c r="R70" i="83"/>
  <c r="S70" i="83"/>
  <c r="T70" i="83"/>
  <c r="U70" i="83"/>
  <c r="V70" i="83"/>
  <c r="W70" i="83"/>
  <c r="X70" i="83"/>
  <c r="Y70" i="83"/>
  <c r="Z70" i="83"/>
  <c r="AA70" i="83"/>
  <c r="AB70" i="83"/>
  <c r="AC70" i="83"/>
  <c r="AD70" i="83"/>
  <c r="AE70" i="83"/>
  <c r="AF70" i="83"/>
  <c r="AG70" i="83"/>
  <c r="AH70" i="83"/>
  <c r="AI70" i="83"/>
  <c r="AJ70" i="83"/>
  <c r="AK70" i="83"/>
  <c r="AL70" i="83"/>
  <c r="AM70" i="83"/>
  <c r="AN70" i="83"/>
  <c r="AO70" i="83"/>
  <c r="AP70" i="83"/>
  <c r="AQ70" i="83"/>
  <c r="AR70" i="83"/>
  <c r="AS70" i="83"/>
  <c r="AT70" i="83"/>
  <c r="AU70" i="83"/>
  <c r="AV70" i="83"/>
  <c r="AW70" i="83"/>
  <c r="AX70" i="83"/>
  <c r="AY70" i="83"/>
  <c r="AZ70" i="83"/>
  <c r="B71" i="83"/>
  <c r="BA71" i="83"/>
  <c r="BB71" i="83"/>
  <c r="C71" i="83"/>
  <c r="D71" i="83"/>
  <c r="E71" i="83"/>
  <c r="F71" i="83"/>
  <c r="G71" i="83"/>
  <c r="H71" i="83"/>
  <c r="I71" i="83"/>
  <c r="J71" i="83"/>
  <c r="K71" i="83"/>
  <c r="L71" i="83"/>
  <c r="M71" i="83"/>
  <c r="N71" i="83"/>
  <c r="O71" i="83"/>
  <c r="Q71" i="83"/>
  <c r="R71" i="83"/>
  <c r="S71" i="83"/>
  <c r="T71" i="83"/>
  <c r="U71" i="83"/>
  <c r="V71" i="83"/>
  <c r="W71" i="83"/>
  <c r="X71" i="83"/>
  <c r="Y71" i="83"/>
  <c r="Z71" i="83"/>
  <c r="AA71" i="83"/>
  <c r="AB71" i="83"/>
  <c r="AC71" i="83"/>
  <c r="AD71" i="83"/>
  <c r="AE71" i="83"/>
  <c r="AF71" i="83"/>
  <c r="AG71" i="83"/>
  <c r="AH71" i="83"/>
  <c r="AI71" i="83"/>
  <c r="AJ71" i="83"/>
  <c r="AK71" i="83"/>
  <c r="AL71" i="83"/>
  <c r="AM71" i="83"/>
  <c r="AN71" i="83"/>
  <c r="AO71" i="83"/>
  <c r="AP71" i="83"/>
  <c r="AQ71" i="83"/>
  <c r="AR71" i="83"/>
  <c r="AS71" i="83"/>
  <c r="AT71" i="83"/>
  <c r="AU71" i="83"/>
  <c r="AV71" i="83"/>
  <c r="AW71" i="83"/>
  <c r="AX71" i="83"/>
  <c r="AY71" i="83"/>
  <c r="AZ71" i="83"/>
  <c r="B72" i="83"/>
  <c r="BA72" i="83"/>
  <c r="BB72" i="83"/>
  <c r="C72" i="83"/>
  <c r="D72" i="83"/>
  <c r="E72" i="83"/>
  <c r="F72" i="83"/>
  <c r="G72" i="83"/>
  <c r="H72" i="83"/>
  <c r="I72" i="83"/>
  <c r="J72" i="83"/>
  <c r="K72" i="83"/>
  <c r="L72" i="83"/>
  <c r="M72" i="83"/>
  <c r="N72" i="83"/>
  <c r="O72" i="83"/>
  <c r="Q72" i="83"/>
  <c r="R72" i="83"/>
  <c r="S72" i="83"/>
  <c r="T72" i="83"/>
  <c r="U72" i="83"/>
  <c r="V72" i="83"/>
  <c r="W72" i="83"/>
  <c r="X72" i="83"/>
  <c r="Y72" i="83"/>
  <c r="Z72" i="83"/>
  <c r="AA72" i="83"/>
  <c r="AB72" i="83"/>
  <c r="AC72" i="83"/>
  <c r="AD72" i="83"/>
  <c r="AE72" i="83"/>
  <c r="AF72" i="83"/>
  <c r="AG72" i="83"/>
  <c r="AH72" i="83"/>
  <c r="AI72" i="83"/>
  <c r="AJ72" i="83"/>
  <c r="AK72" i="83"/>
  <c r="AL72" i="83"/>
  <c r="AM72" i="83"/>
  <c r="AN72" i="83"/>
  <c r="AO72" i="83"/>
  <c r="AP72" i="83"/>
  <c r="AQ72" i="83"/>
  <c r="AR72" i="83"/>
  <c r="AS72" i="83"/>
  <c r="AT72" i="83"/>
  <c r="AU72" i="83"/>
  <c r="AV72" i="83"/>
  <c r="AW72" i="83"/>
  <c r="AX72" i="83"/>
  <c r="AY72" i="83"/>
  <c r="AZ72" i="83"/>
  <c r="B73" i="83"/>
  <c r="BA73" i="83"/>
  <c r="BB73" i="83"/>
  <c r="C73" i="83"/>
  <c r="D73" i="83"/>
  <c r="E73" i="83"/>
  <c r="F73" i="83"/>
  <c r="G73" i="83"/>
  <c r="H73" i="83"/>
  <c r="I73" i="83"/>
  <c r="J73" i="83"/>
  <c r="K73" i="83"/>
  <c r="L73" i="83"/>
  <c r="M73" i="83"/>
  <c r="N73" i="83"/>
  <c r="O73" i="83"/>
  <c r="Q73" i="83"/>
  <c r="R73" i="83"/>
  <c r="S73" i="83"/>
  <c r="T73" i="83"/>
  <c r="U73" i="83"/>
  <c r="V73" i="83"/>
  <c r="W73" i="83"/>
  <c r="X73" i="83"/>
  <c r="Y73" i="83"/>
  <c r="Z73" i="83"/>
  <c r="AA73" i="83"/>
  <c r="AB73" i="83"/>
  <c r="AC73" i="83"/>
  <c r="AD73" i="83"/>
  <c r="AE73" i="83"/>
  <c r="AF73" i="83"/>
  <c r="AG73" i="83"/>
  <c r="AH73" i="83"/>
  <c r="AI73" i="83"/>
  <c r="AJ73" i="83"/>
  <c r="AK73" i="83"/>
  <c r="AL73" i="83"/>
  <c r="AM73" i="83"/>
  <c r="AN73" i="83"/>
  <c r="AO73" i="83"/>
  <c r="AP73" i="83"/>
  <c r="AQ73" i="83"/>
  <c r="AR73" i="83"/>
  <c r="AS73" i="83"/>
  <c r="AT73" i="83"/>
  <c r="AU73" i="83"/>
  <c r="AV73" i="83"/>
  <c r="AW73" i="83"/>
  <c r="AX73" i="83"/>
  <c r="AY73" i="83"/>
  <c r="AZ73" i="83"/>
  <c r="B74" i="83"/>
  <c r="BA74" i="83"/>
  <c r="BB74" i="83"/>
  <c r="C74" i="83"/>
  <c r="D74" i="83"/>
  <c r="E74" i="83"/>
  <c r="F74" i="83"/>
  <c r="G74" i="83"/>
  <c r="H74" i="83"/>
  <c r="I74" i="83"/>
  <c r="J74" i="83"/>
  <c r="K74" i="83"/>
  <c r="L74" i="83"/>
  <c r="M74" i="83"/>
  <c r="N74" i="83"/>
  <c r="O74" i="83"/>
  <c r="Q74" i="83"/>
  <c r="R74" i="83"/>
  <c r="S74" i="83"/>
  <c r="T74" i="83"/>
  <c r="U74" i="83"/>
  <c r="V74" i="83"/>
  <c r="W74" i="83"/>
  <c r="X74" i="83"/>
  <c r="Y74" i="83"/>
  <c r="Z74" i="83"/>
  <c r="AA74" i="83"/>
  <c r="AB74" i="83"/>
  <c r="AC74" i="83"/>
  <c r="AD74" i="83"/>
  <c r="AE74" i="83"/>
  <c r="AF74" i="83"/>
  <c r="AG74" i="83"/>
  <c r="AH74" i="83"/>
  <c r="AI74" i="83"/>
  <c r="AJ74" i="83"/>
  <c r="AK74" i="83"/>
  <c r="AL74" i="83"/>
  <c r="AM74" i="83"/>
  <c r="AN74" i="83"/>
  <c r="AO74" i="83"/>
  <c r="AP74" i="83"/>
  <c r="AQ74" i="83"/>
  <c r="AR74" i="83"/>
  <c r="AS74" i="83"/>
  <c r="AT74" i="83"/>
  <c r="AU74" i="83"/>
  <c r="AV74" i="83"/>
  <c r="AW74" i="83"/>
  <c r="AX74" i="83"/>
  <c r="AY74" i="83"/>
  <c r="AZ74" i="83"/>
  <c r="B75" i="83"/>
  <c r="BA75" i="83"/>
  <c r="BB75" i="83"/>
  <c r="C75" i="83"/>
  <c r="D75" i="83"/>
  <c r="E75" i="83"/>
  <c r="F75" i="83"/>
  <c r="G75" i="83"/>
  <c r="H75" i="83"/>
  <c r="I75" i="83"/>
  <c r="J75" i="83"/>
  <c r="K75" i="83"/>
  <c r="L75" i="83"/>
  <c r="M75" i="83"/>
  <c r="N75" i="83"/>
  <c r="O75" i="83"/>
  <c r="Q75" i="83"/>
  <c r="R75" i="83"/>
  <c r="S75" i="83"/>
  <c r="T75" i="83"/>
  <c r="U75" i="83"/>
  <c r="V75" i="83"/>
  <c r="W75" i="83"/>
  <c r="X75" i="83"/>
  <c r="Y75" i="83"/>
  <c r="Z75" i="83"/>
  <c r="AA75" i="83"/>
  <c r="AB75" i="83"/>
  <c r="AC75" i="83"/>
  <c r="AD75" i="83"/>
  <c r="AE75" i="83"/>
  <c r="AF75" i="83"/>
  <c r="AG75" i="83"/>
  <c r="AH75" i="83"/>
  <c r="AI75" i="83"/>
  <c r="AJ75" i="83"/>
  <c r="AK75" i="83"/>
  <c r="AL75" i="83"/>
  <c r="AM75" i="83"/>
  <c r="AN75" i="83"/>
  <c r="AO75" i="83"/>
  <c r="AP75" i="83"/>
  <c r="AQ75" i="83"/>
  <c r="AR75" i="83"/>
  <c r="AS75" i="83"/>
  <c r="AT75" i="83"/>
  <c r="AU75" i="83"/>
  <c r="AV75" i="83"/>
  <c r="AW75" i="83"/>
  <c r="AX75" i="83"/>
  <c r="AY75" i="83"/>
  <c r="AZ75" i="83"/>
  <c r="B76" i="83"/>
  <c r="BA76" i="83"/>
  <c r="BB76" i="83"/>
  <c r="C76" i="83"/>
  <c r="D76" i="83"/>
  <c r="E76" i="83"/>
  <c r="F76" i="83"/>
  <c r="G76" i="83"/>
  <c r="H76" i="83"/>
  <c r="I76" i="83"/>
  <c r="J76" i="83"/>
  <c r="K76" i="83"/>
  <c r="L76" i="83"/>
  <c r="M76" i="83"/>
  <c r="N76" i="83"/>
  <c r="O76" i="83"/>
  <c r="Q76" i="83"/>
  <c r="R76" i="83"/>
  <c r="S76" i="83"/>
  <c r="T76" i="83"/>
  <c r="U76" i="83"/>
  <c r="V76" i="83"/>
  <c r="W76" i="83"/>
  <c r="X76" i="83"/>
  <c r="Y76" i="83"/>
  <c r="Z76" i="83"/>
  <c r="AA76" i="83"/>
  <c r="AB76" i="83"/>
  <c r="AC76" i="83"/>
  <c r="AD76" i="83"/>
  <c r="AE76" i="83"/>
  <c r="AF76" i="83"/>
  <c r="AG76" i="83"/>
  <c r="AH76" i="83"/>
  <c r="AI76" i="83"/>
  <c r="AJ76" i="83"/>
  <c r="AK76" i="83"/>
  <c r="AL76" i="83"/>
  <c r="AM76" i="83"/>
  <c r="AN76" i="83"/>
  <c r="AO76" i="83"/>
  <c r="AP76" i="83"/>
  <c r="AQ76" i="83"/>
  <c r="AR76" i="83"/>
  <c r="AS76" i="83"/>
  <c r="AT76" i="83"/>
  <c r="AU76" i="83"/>
  <c r="AV76" i="83"/>
  <c r="AW76" i="83"/>
  <c r="AX76" i="83"/>
  <c r="AY76" i="83"/>
  <c r="AZ76" i="83"/>
  <c r="B77" i="83"/>
  <c r="BA77" i="83"/>
  <c r="BB77" i="83"/>
  <c r="C77" i="83"/>
  <c r="D77" i="83"/>
  <c r="E77" i="83"/>
  <c r="F77" i="83"/>
  <c r="G77" i="83"/>
  <c r="H77" i="83"/>
  <c r="I77" i="83"/>
  <c r="J77" i="83"/>
  <c r="K77" i="83"/>
  <c r="L77" i="83"/>
  <c r="M77" i="83"/>
  <c r="N77" i="83"/>
  <c r="O77" i="83"/>
  <c r="Q77" i="83"/>
  <c r="R77" i="83"/>
  <c r="S77" i="83"/>
  <c r="T77" i="83"/>
  <c r="U77" i="83"/>
  <c r="V77" i="83"/>
  <c r="W77" i="83"/>
  <c r="X77" i="83"/>
  <c r="Y77" i="83"/>
  <c r="Z77" i="83"/>
  <c r="AA77" i="83"/>
  <c r="AB77" i="83"/>
  <c r="AC77" i="83"/>
  <c r="AD77" i="83"/>
  <c r="AE77" i="83"/>
  <c r="AF77" i="83"/>
  <c r="AG77" i="83"/>
  <c r="AH77" i="83"/>
  <c r="AI77" i="83"/>
  <c r="AJ77" i="83"/>
  <c r="AK77" i="83"/>
  <c r="AL77" i="83"/>
  <c r="AM77" i="83"/>
  <c r="AN77" i="83"/>
  <c r="AO77" i="83"/>
  <c r="AP77" i="83"/>
  <c r="AQ77" i="83"/>
  <c r="AR77" i="83"/>
  <c r="AS77" i="83"/>
  <c r="AT77" i="83"/>
  <c r="AU77" i="83"/>
  <c r="AV77" i="83"/>
  <c r="AW77" i="83"/>
  <c r="AX77" i="83"/>
  <c r="AY77" i="83"/>
  <c r="AZ77" i="83"/>
  <c r="B78" i="83"/>
  <c r="BA78" i="83"/>
  <c r="BB78" i="83"/>
  <c r="C78" i="83"/>
  <c r="D78" i="83"/>
  <c r="E78" i="83"/>
  <c r="F78" i="83"/>
  <c r="G78" i="83"/>
  <c r="H78" i="83"/>
  <c r="I78" i="83"/>
  <c r="J78" i="83"/>
  <c r="K78" i="83"/>
  <c r="L78" i="83"/>
  <c r="M78" i="83"/>
  <c r="N78" i="83"/>
  <c r="O78" i="83"/>
  <c r="Q78" i="83"/>
  <c r="R78" i="83"/>
  <c r="S78" i="83"/>
  <c r="T78" i="83"/>
  <c r="U78" i="83"/>
  <c r="V78" i="83"/>
  <c r="W78" i="83"/>
  <c r="X78" i="83"/>
  <c r="Y78" i="83"/>
  <c r="Z78" i="83"/>
  <c r="AA78" i="83"/>
  <c r="AB78" i="83"/>
  <c r="AC78" i="83"/>
  <c r="AD78" i="83"/>
  <c r="AE78" i="83"/>
  <c r="AF78" i="83"/>
  <c r="AG78" i="83"/>
  <c r="AH78" i="83"/>
  <c r="AI78" i="83"/>
  <c r="AJ78" i="83"/>
  <c r="AK78" i="83"/>
  <c r="AL78" i="83"/>
  <c r="AM78" i="83"/>
  <c r="AN78" i="83"/>
  <c r="AO78" i="83"/>
  <c r="AP78" i="83"/>
  <c r="AQ78" i="83"/>
  <c r="AR78" i="83"/>
  <c r="AS78" i="83"/>
  <c r="AT78" i="83"/>
  <c r="AU78" i="83"/>
  <c r="AV78" i="83"/>
  <c r="AW78" i="83"/>
  <c r="AX78" i="83"/>
  <c r="AY78" i="83"/>
  <c r="AZ78" i="83"/>
  <c r="B79" i="83"/>
  <c r="BA79" i="83"/>
  <c r="BB79" i="83"/>
  <c r="C79" i="83"/>
  <c r="D79" i="83"/>
  <c r="E79" i="83"/>
  <c r="F79" i="83"/>
  <c r="G79" i="83"/>
  <c r="H79" i="83"/>
  <c r="I79" i="83"/>
  <c r="J79" i="83"/>
  <c r="K79" i="83"/>
  <c r="L79" i="83"/>
  <c r="M79" i="83"/>
  <c r="N79" i="83"/>
  <c r="O79" i="83"/>
  <c r="Q79" i="83"/>
  <c r="R79" i="83"/>
  <c r="S79" i="83"/>
  <c r="T79" i="83"/>
  <c r="U79" i="83"/>
  <c r="V79" i="83"/>
  <c r="W79" i="83"/>
  <c r="X79" i="83"/>
  <c r="Y79" i="83"/>
  <c r="Z79" i="83"/>
  <c r="AA79" i="83"/>
  <c r="AB79" i="83"/>
  <c r="AC79" i="83"/>
  <c r="AD79" i="83"/>
  <c r="AE79" i="83"/>
  <c r="AF79" i="83"/>
  <c r="AG79" i="83"/>
  <c r="AH79" i="83"/>
  <c r="AI79" i="83"/>
  <c r="AJ79" i="83"/>
  <c r="AK79" i="83"/>
  <c r="AL79" i="83"/>
  <c r="AM79" i="83"/>
  <c r="AN79" i="83"/>
  <c r="AO79" i="83"/>
  <c r="AP79" i="83"/>
  <c r="AQ79" i="83"/>
  <c r="AR79" i="83"/>
  <c r="AS79" i="83"/>
  <c r="AT79" i="83"/>
  <c r="AU79" i="83"/>
  <c r="AV79" i="83"/>
  <c r="AW79" i="83"/>
  <c r="AX79" i="83"/>
  <c r="AY79" i="83"/>
  <c r="AZ79" i="83"/>
  <c r="B80" i="83"/>
  <c r="BA80" i="83"/>
  <c r="BB80" i="83"/>
  <c r="C80" i="83"/>
  <c r="D80" i="83"/>
  <c r="E80" i="83"/>
  <c r="F80" i="83"/>
  <c r="G80" i="83"/>
  <c r="H80" i="83"/>
  <c r="I80" i="83"/>
  <c r="J80" i="83"/>
  <c r="K80" i="83"/>
  <c r="L80" i="83"/>
  <c r="M80" i="83"/>
  <c r="N80" i="83"/>
  <c r="O80" i="83"/>
  <c r="Q80" i="83"/>
  <c r="R80" i="83"/>
  <c r="S80" i="83"/>
  <c r="T80" i="83"/>
  <c r="U80" i="83"/>
  <c r="V80" i="83"/>
  <c r="W80" i="83"/>
  <c r="X80" i="83"/>
  <c r="Y80" i="83"/>
  <c r="Z80" i="83"/>
  <c r="AA80" i="83"/>
  <c r="AB80" i="83"/>
  <c r="AC80" i="83"/>
  <c r="AD80" i="83"/>
  <c r="AE80" i="83"/>
  <c r="AF80" i="83"/>
  <c r="AG80" i="83"/>
  <c r="AH80" i="83"/>
  <c r="AI80" i="83"/>
  <c r="AJ80" i="83"/>
  <c r="AK80" i="83"/>
  <c r="AL80" i="83"/>
  <c r="AM80" i="83"/>
  <c r="AN80" i="83"/>
  <c r="AO80" i="83"/>
  <c r="AP80" i="83"/>
  <c r="AQ80" i="83"/>
  <c r="AR80" i="83"/>
  <c r="AS80" i="83"/>
  <c r="AT80" i="83"/>
  <c r="AU80" i="83"/>
  <c r="AV80" i="83"/>
  <c r="AW80" i="83"/>
  <c r="AX80" i="83"/>
  <c r="AY80" i="83"/>
  <c r="AZ80" i="83"/>
  <c r="B81" i="83"/>
  <c r="BA81" i="83"/>
  <c r="BB81" i="83"/>
  <c r="C81" i="83"/>
  <c r="D81" i="83"/>
  <c r="E81" i="83"/>
  <c r="F81" i="83"/>
  <c r="G81" i="83"/>
  <c r="H81" i="83"/>
  <c r="I81" i="83"/>
  <c r="J81" i="83"/>
  <c r="K81" i="83"/>
  <c r="L81" i="83"/>
  <c r="M81" i="83"/>
  <c r="N81" i="83"/>
  <c r="O81" i="83"/>
  <c r="Q81" i="83"/>
  <c r="R81" i="83"/>
  <c r="S81" i="83"/>
  <c r="T81" i="83"/>
  <c r="U81" i="83"/>
  <c r="V81" i="83"/>
  <c r="W81" i="83"/>
  <c r="X81" i="83"/>
  <c r="Y81" i="83"/>
  <c r="Z81" i="83"/>
  <c r="AA81" i="83"/>
  <c r="AB81" i="83"/>
  <c r="AC81" i="83"/>
  <c r="AD81" i="83"/>
  <c r="AE81" i="83"/>
  <c r="AF81" i="83"/>
  <c r="AG81" i="83"/>
  <c r="AH81" i="83"/>
  <c r="AI81" i="83"/>
  <c r="AJ81" i="83"/>
  <c r="AK81" i="83"/>
  <c r="AL81" i="83"/>
  <c r="AM81" i="83"/>
  <c r="AN81" i="83"/>
  <c r="AO81" i="83"/>
  <c r="AP81" i="83"/>
  <c r="AQ81" i="83"/>
  <c r="AR81" i="83"/>
  <c r="AS81" i="83"/>
  <c r="AT81" i="83"/>
  <c r="AU81" i="83"/>
  <c r="AV81" i="83"/>
  <c r="AW81" i="83"/>
  <c r="AX81" i="83"/>
  <c r="AY81" i="83"/>
  <c r="AZ81" i="83"/>
  <c r="B82" i="83"/>
  <c r="BA82" i="83"/>
  <c r="BB82" i="83"/>
  <c r="C82" i="83"/>
  <c r="D82" i="83"/>
  <c r="E82" i="83"/>
  <c r="F82" i="83"/>
  <c r="G82" i="83"/>
  <c r="H82" i="83"/>
  <c r="I82" i="83"/>
  <c r="J82" i="83"/>
  <c r="K82" i="83"/>
  <c r="L82" i="83"/>
  <c r="M82" i="83"/>
  <c r="N82" i="83"/>
  <c r="O82" i="83"/>
  <c r="Q82" i="83"/>
  <c r="R82" i="83"/>
  <c r="S82" i="83"/>
  <c r="T82" i="83"/>
  <c r="U82" i="83"/>
  <c r="V82" i="83"/>
  <c r="W82" i="83"/>
  <c r="X82" i="83"/>
  <c r="Y82" i="83"/>
  <c r="Z82" i="83"/>
  <c r="AA82" i="83"/>
  <c r="AB82" i="83"/>
  <c r="AC82" i="83"/>
  <c r="AD82" i="83"/>
  <c r="AE82" i="83"/>
  <c r="AF82" i="83"/>
  <c r="AG82" i="83"/>
  <c r="AH82" i="83"/>
  <c r="AI82" i="83"/>
  <c r="AJ82" i="83"/>
  <c r="AK82" i="83"/>
  <c r="AL82" i="83"/>
  <c r="AM82" i="83"/>
  <c r="AN82" i="83"/>
  <c r="AO82" i="83"/>
  <c r="AP82" i="83"/>
  <c r="AQ82" i="83"/>
  <c r="AR82" i="83"/>
  <c r="AS82" i="83"/>
  <c r="AT82" i="83"/>
  <c r="AU82" i="83"/>
  <c r="AV82" i="83"/>
  <c r="AW82" i="83"/>
  <c r="AX82" i="83"/>
  <c r="AY82" i="83"/>
  <c r="AZ82" i="83"/>
  <c r="B83" i="83"/>
  <c r="BA83" i="83"/>
  <c r="BB83" i="83"/>
  <c r="C83" i="83"/>
  <c r="D83" i="83"/>
  <c r="E83" i="83"/>
  <c r="F83" i="83"/>
  <c r="G83" i="83"/>
  <c r="H83" i="83"/>
  <c r="I83" i="83"/>
  <c r="J83" i="83"/>
  <c r="K83" i="83"/>
  <c r="L83" i="83"/>
  <c r="M83" i="83"/>
  <c r="N83" i="83"/>
  <c r="O83" i="83"/>
  <c r="Q83" i="83"/>
  <c r="R83" i="83"/>
  <c r="S83" i="83"/>
  <c r="T83" i="83"/>
  <c r="U83" i="83"/>
  <c r="V83" i="83"/>
  <c r="W83" i="83"/>
  <c r="X83" i="83"/>
  <c r="Y83" i="83"/>
  <c r="Z83" i="83"/>
  <c r="AA83" i="83"/>
  <c r="AB83" i="83"/>
  <c r="AC83" i="83"/>
  <c r="AD83" i="83"/>
  <c r="AE83" i="83"/>
  <c r="AF83" i="83"/>
  <c r="AG83" i="83"/>
  <c r="AH83" i="83"/>
  <c r="AI83" i="83"/>
  <c r="AJ83" i="83"/>
  <c r="AK83" i="83"/>
  <c r="AL83" i="83"/>
  <c r="AM83" i="83"/>
  <c r="AN83" i="83"/>
  <c r="AO83" i="83"/>
  <c r="AP83" i="83"/>
  <c r="AQ83" i="83"/>
  <c r="AR83" i="83"/>
  <c r="AS83" i="83"/>
  <c r="AT83" i="83"/>
  <c r="AU83" i="83"/>
  <c r="AV83" i="83"/>
  <c r="AW83" i="83"/>
  <c r="AX83" i="83"/>
  <c r="AY83" i="83"/>
  <c r="AZ83" i="83"/>
  <c r="B84" i="83"/>
  <c r="BA84" i="83"/>
  <c r="BB84" i="83"/>
  <c r="C84" i="83"/>
  <c r="D84" i="83"/>
  <c r="E84" i="83"/>
  <c r="F84" i="83"/>
  <c r="G84" i="83"/>
  <c r="H84" i="83"/>
  <c r="I84" i="83"/>
  <c r="J84" i="83"/>
  <c r="K84" i="83"/>
  <c r="L84" i="83"/>
  <c r="M84" i="83"/>
  <c r="N84" i="83"/>
  <c r="O84" i="83"/>
  <c r="Q84" i="83"/>
  <c r="R84" i="83"/>
  <c r="S84" i="83"/>
  <c r="T84" i="83"/>
  <c r="U84" i="83"/>
  <c r="V84" i="83"/>
  <c r="W84" i="83"/>
  <c r="X84" i="83"/>
  <c r="Y84" i="83"/>
  <c r="Z84" i="83"/>
  <c r="AA84" i="83"/>
  <c r="AB84" i="83"/>
  <c r="AC84" i="83"/>
  <c r="AD84" i="83"/>
  <c r="AE84" i="83"/>
  <c r="AF84" i="83"/>
  <c r="AG84" i="83"/>
  <c r="AH84" i="83"/>
  <c r="AI84" i="83"/>
  <c r="AJ84" i="83"/>
  <c r="AK84" i="83"/>
  <c r="AL84" i="83"/>
  <c r="AM84" i="83"/>
  <c r="AN84" i="83"/>
  <c r="AO84" i="83"/>
  <c r="AP84" i="83"/>
  <c r="AQ84" i="83"/>
  <c r="AR84" i="83"/>
  <c r="AS84" i="83"/>
  <c r="AT84" i="83"/>
  <c r="AU84" i="83"/>
  <c r="AV84" i="83"/>
  <c r="AW84" i="83"/>
  <c r="AX84" i="83"/>
  <c r="AY84" i="83"/>
  <c r="AZ84" i="83"/>
  <c r="B85" i="83"/>
  <c r="BA85" i="83"/>
  <c r="BB85" i="83"/>
  <c r="C85" i="83"/>
  <c r="D85" i="83"/>
  <c r="E85" i="83"/>
  <c r="F85" i="83"/>
  <c r="G85" i="83"/>
  <c r="H85" i="83"/>
  <c r="I85" i="83"/>
  <c r="J85" i="83"/>
  <c r="K85" i="83"/>
  <c r="L85" i="83"/>
  <c r="M85" i="83"/>
  <c r="N85" i="83"/>
  <c r="O85" i="83"/>
  <c r="Q85" i="83"/>
  <c r="R85" i="83"/>
  <c r="S85" i="83"/>
  <c r="T85" i="83"/>
  <c r="U85" i="83"/>
  <c r="V85" i="83"/>
  <c r="W85" i="83"/>
  <c r="X85" i="83"/>
  <c r="Y85" i="83"/>
  <c r="Z85" i="83"/>
  <c r="AA85" i="83"/>
  <c r="AB85" i="83"/>
  <c r="AC85" i="83"/>
  <c r="AD85" i="83"/>
  <c r="AE85" i="83"/>
  <c r="AF85" i="83"/>
  <c r="AG85" i="83"/>
  <c r="AH85" i="83"/>
  <c r="AI85" i="83"/>
  <c r="AJ85" i="83"/>
  <c r="AK85" i="83"/>
  <c r="AL85" i="83"/>
  <c r="AM85" i="83"/>
  <c r="AN85" i="83"/>
  <c r="AO85" i="83"/>
  <c r="AP85" i="83"/>
  <c r="AQ85" i="83"/>
  <c r="AR85" i="83"/>
  <c r="AS85" i="83"/>
  <c r="AT85" i="83"/>
  <c r="AU85" i="83"/>
  <c r="AV85" i="83"/>
  <c r="AW85" i="83"/>
  <c r="AX85" i="83"/>
  <c r="AY85" i="83"/>
  <c r="AZ85" i="83"/>
  <c r="B86" i="83"/>
  <c r="BA86" i="83"/>
  <c r="BB86" i="83"/>
  <c r="C86" i="83"/>
  <c r="D86" i="83"/>
  <c r="E86" i="83"/>
  <c r="F86" i="83"/>
  <c r="G86" i="83"/>
  <c r="H86" i="83"/>
  <c r="I86" i="83"/>
  <c r="J86" i="83"/>
  <c r="K86" i="83"/>
  <c r="L86" i="83"/>
  <c r="M86" i="83"/>
  <c r="N86" i="83"/>
  <c r="O86" i="83"/>
  <c r="Q86" i="83"/>
  <c r="R86" i="83"/>
  <c r="S86" i="83"/>
  <c r="T86" i="83"/>
  <c r="U86" i="83"/>
  <c r="V86" i="83"/>
  <c r="W86" i="83"/>
  <c r="X86" i="83"/>
  <c r="Y86" i="83"/>
  <c r="Z86" i="83"/>
  <c r="AA86" i="83"/>
  <c r="AB86" i="83"/>
  <c r="AC86" i="83"/>
  <c r="AD86" i="83"/>
  <c r="AE86" i="83"/>
  <c r="AF86" i="83"/>
  <c r="AG86" i="83"/>
  <c r="AH86" i="83"/>
  <c r="AI86" i="83"/>
  <c r="AJ86" i="83"/>
  <c r="AK86" i="83"/>
  <c r="AL86" i="83"/>
  <c r="AM86" i="83"/>
  <c r="AN86" i="83"/>
  <c r="AO86" i="83"/>
  <c r="AP86" i="83"/>
  <c r="AQ86" i="83"/>
  <c r="AR86" i="83"/>
  <c r="AS86" i="83"/>
  <c r="AT86" i="83"/>
  <c r="AU86" i="83"/>
  <c r="AV86" i="83"/>
  <c r="AW86" i="83"/>
  <c r="AX86" i="83"/>
  <c r="AY86" i="83"/>
  <c r="AZ86" i="83"/>
  <c r="B87" i="83"/>
  <c r="BA87" i="83"/>
  <c r="BB87" i="83"/>
  <c r="C87" i="83"/>
  <c r="D87" i="83"/>
  <c r="E87" i="83"/>
  <c r="F87" i="83"/>
  <c r="G87" i="83"/>
  <c r="H87" i="83"/>
  <c r="I87" i="83"/>
  <c r="J87" i="83"/>
  <c r="K87" i="83"/>
  <c r="L87" i="83"/>
  <c r="M87" i="83"/>
  <c r="N87" i="83"/>
  <c r="O87" i="83"/>
  <c r="Q87" i="83"/>
  <c r="R87" i="83"/>
  <c r="S87" i="83"/>
  <c r="T87" i="83"/>
  <c r="U87" i="83"/>
  <c r="V87" i="83"/>
  <c r="W87" i="83"/>
  <c r="X87" i="83"/>
  <c r="Y87" i="83"/>
  <c r="Z87" i="83"/>
  <c r="AA87" i="83"/>
  <c r="AB87" i="83"/>
  <c r="AC87" i="83"/>
  <c r="AD87" i="83"/>
  <c r="AE87" i="83"/>
  <c r="AF87" i="83"/>
  <c r="AG87" i="83"/>
  <c r="AH87" i="83"/>
  <c r="AI87" i="83"/>
  <c r="AJ87" i="83"/>
  <c r="AK87" i="83"/>
  <c r="AL87" i="83"/>
  <c r="AM87" i="83"/>
  <c r="AN87" i="83"/>
  <c r="AO87" i="83"/>
  <c r="AP87" i="83"/>
  <c r="AQ87" i="83"/>
  <c r="AR87" i="83"/>
  <c r="AS87" i="83"/>
  <c r="AT87" i="83"/>
  <c r="AU87" i="83"/>
  <c r="AV87" i="83"/>
  <c r="AW87" i="83"/>
  <c r="AX87" i="83"/>
  <c r="AY87" i="83"/>
  <c r="AZ87" i="83"/>
  <c r="B88" i="83"/>
  <c r="BA88" i="83"/>
  <c r="BB88" i="83"/>
  <c r="C88" i="83"/>
  <c r="D88" i="83"/>
  <c r="E88" i="83"/>
  <c r="F88" i="83"/>
  <c r="G88" i="83"/>
  <c r="H88" i="83"/>
  <c r="I88" i="83"/>
  <c r="J88" i="83"/>
  <c r="K88" i="83"/>
  <c r="L88" i="83"/>
  <c r="M88" i="83"/>
  <c r="N88" i="83"/>
  <c r="O88" i="83"/>
  <c r="Q88" i="83"/>
  <c r="R88" i="83"/>
  <c r="S88" i="83"/>
  <c r="T88" i="83"/>
  <c r="U88" i="83"/>
  <c r="V88" i="83"/>
  <c r="W88" i="83"/>
  <c r="X88" i="83"/>
  <c r="Y88" i="83"/>
  <c r="Z88" i="83"/>
  <c r="AA88" i="83"/>
  <c r="AB88" i="83"/>
  <c r="AC88" i="83"/>
  <c r="AD88" i="83"/>
  <c r="AE88" i="83"/>
  <c r="AF88" i="83"/>
  <c r="AG88" i="83"/>
  <c r="AH88" i="83"/>
  <c r="AI88" i="83"/>
  <c r="AJ88" i="83"/>
  <c r="AK88" i="83"/>
  <c r="AL88" i="83"/>
  <c r="AM88" i="83"/>
  <c r="AN88" i="83"/>
  <c r="AO88" i="83"/>
  <c r="AP88" i="83"/>
  <c r="AQ88" i="83"/>
  <c r="AR88" i="83"/>
  <c r="AS88" i="83"/>
  <c r="AT88" i="83"/>
  <c r="AU88" i="83"/>
  <c r="AV88" i="83"/>
  <c r="AW88" i="83"/>
  <c r="AX88" i="83"/>
  <c r="AY88" i="83"/>
  <c r="AZ88" i="83"/>
  <c r="B89" i="83"/>
  <c r="BA89" i="83"/>
  <c r="BB89" i="83"/>
  <c r="C89" i="83"/>
  <c r="D89" i="83"/>
  <c r="E89" i="83"/>
  <c r="F89" i="83"/>
  <c r="G89" i="83"/>
  <c r="H89" i="83"/>
  <c r="I89" i="83"/>
  <c r="J89" i="83"/>
  <c r="K89" i="83"/>
  <c r="L89" i="83"/>
  <c r="M89" i="83"/>
  <c r="N89" i="83"/>
  <c r="O89" i="83"/>
  <c r="Q89" i="83"/>
  <c r="R89" i="83"/>
  <c r="S89" i="83"/>
  <c r="T89" i="83"/>
  <c r="U89" i="83"/>
  <c r="V89" i="83"/>
  <c r="W89" i="83"/>
  <c r="X89" i="83"/>
  <c r="Y89" i="83"/>
  <c r="Z89" i="83"/>
  <c r="AA89" i="83"/>
  <c r="AB89" i="83"/>
  <c r="AC89" i="83"/>
  <c r="AD89" i="83"/>
  <c r="AE89" i="83"/>
  <c r="AF89" i="83"/>
  <c r="AG89" i="83"/>
  <c r="AH89" i="83"/>
  <c r="AI89" i="83"/>
  <c r="AJ89" i="83"/>
  <c r="AK89" i="83"/>
  <c r="AL89" i="83"/>
  <c r="AM89" i="83"/>
  <c r="AN89" i="83"/>
  <c r="AO89" i="83"/>
  <c r="AP89" i="83"/>
  <c r="AQ89" i="83"/>
  <c r="AR89" i="83"/>
  <c r="AS89" i="83"/>
  <c r="AT89" i="83"/>
  <c r="AU89" i="83"/>
  <c r="AV89" i="83"/>
  <c r="AW89" i="83"/>
  <c r="AX89" i="83"/>
  <c r="AY89" i="83"/>
  <c r="AZ89" i="83"/>
  <c r="B90" i="83"/>
  <c r="BA90" i="83"/>
  <c r="BB90" i="83"/>
  <c r="C90" i="83"/>
  <c r="D90" i="83"/>
  <c r="E90" i="83"/>
  <c r="F90" i="83"/>
  <c r="G90" i="83"/>
  <c r="H90" i="83"/>
  <c r="I90" i="83"/>
  <c r="J90" i="83"/>
  <c r="K90" i="83"/>
  <c r="L90" i="83"/>
  <c r="M90" i="83"/>
  <c r="N90" i="83"/>
  <c r="O90" i="83"/>
  <c r="Q90" i="83"/>
  <c r="R90" i="83"/>
  <c r="S90" i="83"/>
  <c r="T90" i="83"/>
  <c r="U90" i="83"/>
  <c r="V90" i="83"/>
  <c r="W90" i="83"/>
  <c r="X90" i="83"/>
  <c r="Y90" i="83"/>
  <c r="Z90" i="83"/>
  <c r="AA90" i="83"/>
  <c r="AB90" i="83"/>
  <c r="AC90" i="83"/>
  <c r="AD90" i="83"/>
  <c r="AE90" i="83"/>
  <c r="AF90" i="83"/>
  <c r="AG90" i="83"/>
  <c r="AH90" i="83"/>
  <c r="AI90" i="83"/>
  <c r="AJ90" i="83"/>
  <c r="AK90" i="83"/>
  <c r="AL90" i="83"/>
  <c r="AM90" i="83"/>
  <c r="AN90" i="83"/>
  <c r="AO90" i="83"/>
  <c r="AP90" i="83"/>
  <c r="AQ90" i="83"/>
  <c r="AR90" i="83"/>
  <c r="AS90" i="83"/>
  <c r="AT90" i="83"/>
  <c r="AU90" i="83"/>
  <c r="AV90" i="83"/>
  <c r="AW90" i="83"/>
  <c r="AX90" i="83"/>
  <c r="AY90" i="83"/>
  <c r="AZ90" i="83"/>
  <c r="B91" i="83"/>
  <c r="BA91" i="83"/>
  <c r="BB91" i="83"/>
  <c r="C91" i="83"/>
  <c r="D91" i="83"/>
  <c r="E91" i="83"/>
  <c r="F91" i="83"/>
  <c r="G91" i="83"/>
  <c r="H91" i="83"/>
  <c r="I91" i="83"/>
  <c r="J91" i="83"/>
  <c r="K91" i="83"/>
  <c r="L91" i="83"/>
  <c r="M91" i="83"/>
  <c r="N91" i="83"/>
  <c r="O91" i="83"/>
  <c r="Q91" i="83"/>
  <c r="R91" i="83"/>
  <c r="S91" i="83"/>
  <c r="T91" i="83"/>
  <c r="U91" i="83"/>
  <c r="V91" i="83"/>
  <c r="W91" i="83"/>
  <c r="X91" i="83"/>
  <c r="Y91" i="83"/>
  <c r="Z91" i="83"/>
  <c r="AA91" i="83"/>
  <c r="AB91" i="83"/>
  <c r="AC91" i="83"/>
  <c r="AD91" i="83"/>
  <c r="AE91" i="83"/>
  <c r="AF91" i="83"/>
  <c r="AG91" i="83"/>
  <c r="AH91" i="83"/>
  <c r="AI91" i="83"/>
  <c r="AJ91" i="83"/>
  <c r="AK91" i="83"/>
  <c r="AL91" i="83"/>
  <c r="AM91" i="83"/>
  <c r="AN91" i="83"/>
  <c r="AO91" i="83"/>
  <c r="AP91" i="83"/>
  <c r="AQ91" i="83"/>
  <c r="AR91" i="83"/>
  <c r="AS91" i="83"/>
  <c r="AT91" i="83"/>
  <c r="AU91" i="83"/>
  <c r="AV91" i="83"/>
  <c r="AW91" i="83"/>
  <c r="AX91" i="83"/>
  <c r="AY91" i="83"/>
  <c r="AZ91" i="83"/>
  <c r="B92" i="83"/>
  <c r="BA92" i="83"/>
  <c r="BB92" i="83"/>
  <c r="C92" i="83"/>
  <c r="D92" i="83"/>
  <c r="E92" i="83"/>
  <c r="F92" i="83"/>
  <c r="G92" i="83"/>
  <c r="H92" i="83"/>
  <c r="I92" i="83"/>
  <c r="J92" i="83"/>
  <c r="K92" i="83"/>
  <c r="L92" i="83"/>
  <c r="M92" i="83"/>
  <c r="N92" i="83"/>
  <c r="O92" i="83"/>
  <c r="Q92" i="83"/>
  <c r="R92" i="83"/>
  <c r="S92" i="83"/>
  <c r="T92" i="83"/>
  <c r="U92" i="83"/>
  <c r="V92" i="83"/>
  <c r="W92" i="83"/>
  <c r="X92" i="83"/>
  <c r="Y92" i="83"/>
  <c r="Z92" i="83"/>
  <c r="AA92" i="83"/>
  <c r="AB92" i="83"/>
  <c r="AC92" i="83"/>
  <c r="AD92" i="83"/>
  <c r="AE92" i="83"/>
  <c r="AF92" i="83"/>
  <c r="AG92" i="83"/>
  <c r="AH92" i="83"/>
  <c r="AI92" i="83"/>
  <c r="AJ92" i="83"/>
  <c r="AK92" i="83"/>
  <c r="AL92" i="83"/>
  <c r="AM92" i="83"/>
  <c r="AN92" i="83"/>
  <c r="AO92" i="83"/>
  <c r="AP92" i="83"/>
  <c r="AQ92" i="83"/>
  <c r="AR92" i="83"/>
  <c r="AS92" i="83"/>
  <c r="AT92" i="83"/>
  <c r="AU92" i="83"/>
  <c r="AV92" i="83"/>
  <c r="AW92" i="83"/>
  <c r="AX92" i="83"/>
  <c r="AY92" i="83"/>
  <c r="AZ92" i="83"/>
  <c r="B93" i="83"/>
  <c r="BA93" i="83"/>
  <c r="BB93" i="83"/>
  <c r="C93" i="83"/>
  <c r="D93" i="83"/>
  <c r="E93" i="83"/>
  <c r="F93" i="83"/>
  <c r="G93" i="83"/>
  <c r="H93" i="83"/>
  <c r="I93" i="83"/>
  <c r="J93" i="83"/>
  <c r="K93" i="83"/>
  <c r="L93" i="83"/>
  <c r="M93" i="83"/>
  <c r="N93" i="83"/>
  <c r="O93" i="83"/>
  <c r="Q93" i="83"/>
  <c r="R93" i="83"/>
  <c r="S93" i="83"/>
  <c r="T93" i="83"/>
  <c r="U93" i="83"/>
  <c r="V93" i="83"/>
  <c r="W93" i="83"/>
  <c r="X93" i="83"/>
  <c r="Y93" i="83"/>
  <c r="Z93" i="83"/>
  <c r="AA93" i="83"/>
  <c r="AB93" i="83"/>
  <c r="AC93" i="83"/>
  <c r="AD93" i="83"/>
  <c r="AE93" i="83"/>
  <c r="AF93" i="83"/>
  <c r="AG93" i="83"/>
  <c r="AH93" i="83"/>
  <c r="AI93" i="83"/>
  <c r="AJ93" i="83"/>
  <c r="AK93" i="83"/>
  <c r="AL93" i="83"/>
  <c r="AM93" i="83"/>
  <c r="AN93" i="83"/>
  <c r="AO93" i="83"/>
  <c r="AP93" i="83"/>
  <c r="AQ93" i="83"/>
  <c r="AR93" i="83"/>
  <c r="AS93" i="83"/>
  <c r="AT93" i="83"/>
  <c r="AU93" i="83"/>
  <c r="AV93" i="83"/>
  <c r="AW93" i="83"/>
  <c r="AX93" i="83"/>
  <c r="AY93" i="83"/>
  <c r="AZ93" i="83"/>
  <c r="B94" i="83"/>
  <c r="BA94" i="83"/>
  <c r="BB94" i="83"/>
  <c r="C94" i="83"/>
  <c r="D94" i="83"/>
  <c r="E94" i="83"/>
  <c r="F94" i="83"/>
  <c r="G94" i="83"/>
  <c r="H94" i="83"/>
  <c r="I94" i="83"/>
  <c r="J94" i="83"/>
  <c r="K94" i="83"/>
  <c r="L94" i="83"/>
  <c r="M94" i="83"/>
  <c r="N94" i="83"/>
  <c r="O94" i="83"/>
  <c r="Q94" i="83"/>
  <c r="R94" i="83"/>
  <c r="S94" i="83"/>
  <c r="T94" i="83"/>
  <c r="U94" i="83"/>
  <c r="V94" i="83"/>
  <c r="W94" i="83"/>
  <c r="X94" i="83"/>
  <c r="Y94" i="83"/>
  <c r="Z94" i="83"/>
  <c r="AA94" i="83"/>
  <c r="AB94" i="83"/>
  <c r="AC94" i="83"/>
  <c r="AD94" i="83"/>
  <c r="AE94" i="83"/>
  <c r="AF94" i="83"/>
  <c r="AG94" i="83"/>
  <c r="AH94" i="83"/>
  <c r="AI94" i="83"/>
  <c r="AJ94" i="83"/>
  <c r="AK94" i="83"/>
  <c r="AL94" i="83"/>
  <c r="AM94" i="83"/>
  <c r="AN94" i="83"/>
  <c r="AO94" i="83"/>
  <c r="AP94" i="83"/>
  <c r="AQ94" i="83"/>
  <c r="AR94" i="83"/>
  <c r="AS94" i="83"/>
  <c r="AT94" i="83"/>
  <c r="AU94" i="83"/>
  <c r="AV94" i="83"/>
  <c r="AW94" i="83"/>
  <c r="AX94" i="83"/>
  <c r="AY94" i="83"/>
  <c r="AZ94" i="83"/>
  <c r="B95" i="83"/>
  <c r="BA95" i="83"/>
  <c r="BB95" i="83"/>
  <c r="C95" i="83"/>
  <c r="D95" i="83"/>
  <c r="E95" i="83"/>
  <c r="F95" i="83"/>
  <c r="G95" i="83"/>
  <c r="H95" i="83"/>
  <c r="I95" i="83"/>
  <c r="J95" i="83"/>
  <c r="K95" i="83"/>
  <c r="L95" i="83"/>
  <c r="M95" i="83"/>
  <c r="N95" i="83"/>
  <c r="O95" i="83"/>
  <c r="Q95" i="83"/>
  <c r="R95" i="83"/>
  <c r="S95" i="83"/>
  <c r="T95" i="83"/>
  <c r="U95" i="83"/>
  <c r="V95" i="83"/>
  <c r="W95" i="83"/>
  <c r="X95" i="83"/>
  <c r="Y95" i="83"/>
  <c r="Z95" i="83"/>
  <c r="AA95" i="83"/>
  <c r="AB95" i="83"/>
  <c r="AC95" i="83"/>
  <c r="AD95" i="83"/>
  <c r="AE95" i="83"/>
  <c r="AF95" i="83"/>
  <c r="AG95" i="83"/>
  <c r="AH95" i="83"/>
  <c r="AI95" i="83"/>
  <c r="AJ95" i="83"/>
  <c r="AK95" i="83"/>
  <c r="AL95" i="83"/>
  <c r="AM95" i="83"/>
  <c r="AN95" i="83"/>
  <c r="AO95" i="83"/>
  <c r="AP95" i="83"/>
  <c r="AQ95" i="83"/>
  <c r="AR95" i="83"/>
  <c r="AS95" i="83"/>
  <c r="AT95" i="83"/>
  <c r="AU95" i="83"/>
  <c r="AV95" i="83"/>
  <c r="AW95" i="83"/>
  <c r="AX95" i="83"/>
  <c r="AY95" i="83"/>
  <c r="AZ95" i="83"/>
  <c r="B96" i="83"/>
  <c r="BA96" i="83"/>
  <c r="BB96" i="83"/>
  <c r="C96" i="83"/>
  <c r="D96" i="83"/>
  <c r="E96" i="83"/>
  <c r="F96" i="83"/>
  <c r="G96" i="83"/>
  <c r="H96" i="83"/>
  <c r="I96" i="83"/>
  <c r="J96" i="83"/>
  <c r="K96" i="83"/>
  <c r="L96" i="83"/>
  <c r="M96" i="83"/>
  <c r="N96" i="83"/>
  <c r="O96" i="83"/>
  <c r="Q96" i="83"/>
  <c r="R96" i="83"/>
  <c r="S96" i="83"/>
  <c r="T96" i="83"/>
  <c r="U96" i="83"/>
  <c r="V96" i="83"/>
  <c r="W96" i="83"/>
  <c r="X96" i="83"/>
  <c r="Y96" i="83"/>
  <c r="Z96" i="83"/>
  <c r="AA96" i="83"/>
  <c r="AB96" i="83"/>
  <c r="AC96" i="83"/>
  <c r="AD96" i="83"/>
  <c r="AE96" i="83"/>
  <c r="AF96" i="83"/>
  <c r="AG96" i="83"/>
  <c r="AH96" i="83"/>
  <c r="AI96" i="83"/>
  <c r="AJ96" i="83"/>
  <c r="AK96" i="83"/>
  <c r="AL96" i="83"/>
  <c r="AM96" i="83"/>
  <c r="AN96" i="83"/>
  <c r="AO96" i="83"/>
  <c r="AP96" i="83"/>
  <c r="AQ96" i="83"/>
  <c r="AR96" i="83"/>
  <c r="AS96" i="83"/>
  <c r="AT96" i="83"/>
  <c r="AU96" i="83"/>
  <c r="AV96" i="83"/>
  <c r="AW96" i="83"/>
  <c r="AX96" i="83"/>
  <c r="AY96" i="83"/>
  <c r="AZ96" i="83"/>
  <c r="B97" i="83"/>
  <c r="BA97" i="83"/>
  <c r="BB97" i="83"/>
  <c r="C97" i="83"/>
  <c r="D97" i="83"/>
  <c r="E97" i="83"/>
  <c r="F97" i="83"/>
  <c r="G97" i="83"/>
  <c r="H97" i="83"/>
  <c r="I97" i="83"/>
  <c r="J97" i="83"/>
  <c r="K97" i="83"/>
  <c r="L97" i="83"/>
  <c r="M97" i="83"/>
  <c r="N97" i="83"/>
  <c r="O97" i="83"/>
  <c r="Q97" i="83"/>
  <c r="R97" i="83"/>
  <c r="S97" i="83"/>
  <c r="T97" i="83"/>
  <c r="U97" i="83"/>
  <c r="V97" i="83"/>
  <c r="W97" i="83"/>
  <c r="X97" i="83"/>
  <c r="Y97" i="83"/>
  <c r="Z97" i="83"/>
  <c r="AA97" i="83"/>
  <c r="AB97" i="83"/>
  <c r="AC97" i="83"/>
  <c r="AD97" i="83"/>
  <c r="AE97" i="83"/>
  <c r="AF97" i="83"/>
  <c r="AG97" i="83"/>
  <c r="AH97" i="83"/>
  <c r="AI97" i="83"/>
  <c r="AJ97" i="83"/>
  <c r="AK97" i="83"/>
  <c r="AL97" i="83"/>
  <c r="AM97" i="83"/>
  <c r="AN97" i="83"/>
  <c r="AO97" i="83"/>
  <c r="AP97" i="83"/>
  <c r="AQ97" i="83"/>
  <c r="AR97" i="83"/>
  <c r="AS97" i="83"/>
  <c r="AT97" i="83"/>
  <c r="AU97" i="83"/>
  <c r="AV97" i="83"/>
  <c r="AW97" i="83"/>
  <c r="AX97" i="83"/>
  <c r="AY97" i="83"/>
  <c r="AZ97" i="83"/>
  <c r="B98" i="83"/>
  <c r="BA98" i="83"/>
  <c r="BB98" i="83"/>
  <c r="C98" i="83"/>
  <c r="D98" i="83"/>
  <c r="E98" i="83"/>
  <c r="F98" i="83"/>
  <c r="G98" i="83"/>
  <c r="H98" i="83"/>
  <c r="I98" i="83"/>
  <c r="J98" i="83"/>
  <c r="K98" i="83"/>
  <c r="L98" i="83"/>
  <c r="M98" i="83"/>
  <c r="N98" i="83"/>
  <c r="O98" i="83"/>
  <c r="Q98" i="83"/>
  <c r="R98" i="83"/>
  <c r="S98" i="83"/>
  <c r="T98" i="83"/>
  <c r="U98" i="83"/>
  <c r="V98" i="83"/>
  <c r="W98" i="83"/>
  <c r="X98" i="83"/>
  <c r="Y98" i="83"/>
  <c r="Z98" i="83"/>
  <c r="AA98" i="83"/>
  <c r="AB98" i="83"/>
  <c r="AC98" i="83"/>
  <c r="AD98" i="83"/>
  <c r="AE98" i="83"/>
  <c r="AF98" i="83"/>
  <c r="AG98" i="83"/>
  <c r="AH98" i="83"/>
  <c r="AI98" i="83"/>
  <c r="AJ98" i="83"/>
  <c r="AK98" i="83"/>
  <c r="AL98" i="83"/>
  <c r="AM98" i="83"/>
  <c r="AN98" i="83"/>
  <c r="AO98" i="83"/>
  <c r="AP98" i="83"/>
  <c r="AQ98" i="83"/>
  <c r="AR98" i="83"/>
  <c r="AS98" i="83"/>
  <c r="AT98" i="83"/>
  <c r="AU98" i="83"/>
  <c r="AV98" i="83"/>
  <c r="AW98" i="83"/>
  <c r="AX98" i="83"/>
  <c r="AY98" i="83"/>
  <c r="AZ98" i="83"/>
  <c r="B99" i="83"/>
  <c r="BA99" i="83"/>
  <c r="BB99" i="83"/>
  <c r="C99" i="83"/>
  <c r="D99" i="83"/>
  <c r="E99" i="83"/>
  <c r="F99" i="83"/>
  <c r="G99" i="83"/>
  <c r="H99" i="83"/>
  <c r="I99" i="83"/>
  <c r="J99" i="83"/>
  <c r="K99" i="83"/>
  <c r="L99" i="83"/>
  <c r="M99" i="83"/>
  <c r="N99" i="83"/>
  <c r="O99" i="83"/>
  <c r="P99" i="83"/>
  <c r="Q99" i="83"/>
  <c r="R99" i="83"/>
  <c r="S99" i="83"/>
  <c r="T99" i="83"/>
  <c r="U99" i="83"/>
  <c r="V99" i="83"/>
  <c r="W99" i="83"/>
  <c r="X99" i="83"/>
  <c r="Y99" i="83"/>
  <c r="Z99" i="83"/>
  <c r="AA99" i="83"/>
  <c r="AB99" i="83"/>
  <c r="AC99" i="83"/>
  <c r="AD99" i="83"/>
  <c r="AE99" i="83"/>
  <c r="AF99" i="83"/>
  <c r="AG99" i="83"/>
  <c r="AH99" i="83"/>
  <c r="AI99" i="83"/>
  <c r="AJ99" i="83"/>
  <c r="AK99" i="83"/>
  <c r="AL99" i="83"/>
  <c r="AM99" i="83"/>
  <c r="AN99" i="83"/>
  <c r="AO99" i="83"/>
  <c r="AP99" i="83"/>
  <c r="AQ99" i="83"/>
  <c r="AR99" i="83"/>
  <c r="AS99" i="83"/>
  <c r="AT99" i="83"/>
  <c r="AU99" i="83"/>
  <c r="AV99" i="83"/>
  <c r="AW99" i="83"/>
  <c r="AX99" i="83"/>
  <c r="AY99" i="83"/>
  <c r="AZ99" i="83"/>
  <c r="B100" i="83"/>
  <c r="BA100" i="83"/>
  <c r="BB100" i="83"/>
  <c r="C100" i="83"/>
  <c r="D100" i="83"/>
  <c r="E100" i="83"/>
  <c r="F100" i="83"/>
  <c r="G100" i="83"/>
  <c r="H100" i="83"/>
  <c r="I100" i="83"/>
  <c r="J100" i="83"/>
  <c r="K100" i="83"/>
  <c r="L100" i="83"/>
  <c r="M100" i="83"/>
  <c r="N100" i="83"/>
  <c r="O100" i="83"/>
  <c r="Q100" i="83"/>
  <c r="R100" i="83"/>
  <c r="S100" i="83"/>
  <c r="T100" i="83"/>
  <c r="U100" i="83"/>
  <c r="V100" i="83"/>
  <c r="W100" i="83"/>
  <c r="X100" i="83"/>
  <c r="Y100" i="83"/>
  <c r="Z100" i="83"/>
  <c r="AA100" i="83"/>
  <c r="AB100" i="83"/>
  <c r="AC100" i="83"/>
  <c r="AD100" i="83"/>
  <c r="AE100" i="83"/>
  <c r="AF100" i="83"/>
  <c r="AG100" i="83"/>
  <c r="AH100" i="83"/>
  <c r="AI100" i="83"/>
  <c r="AJ100" i="83"/>
  <c r="AK100" i="83"/>
  <c r="AL100" i="83"/>
  <c r="AM100" i="83"/>
  <c r="AN100" i="83"/>
  <c r="AO100" i="83"/>
  <c r="AP100" i="83"/>
  <c r="AQ100" i="83"/>
  <c r="AR100" i="83"/>
  <c r="AS100" i="83"/>
  <c r="AT100" i="83"/>
  <c r="AU100" i="83"/>
  <c r="AV100" i="83"/>
  <c r="AW100" i="83"/>
  <c r="AX100" i="83"/>
  <c r="AY100" i="83"/>
  <c r="AZ100" i="83"/>
  <c r="B101" i="83"/>
  <c r="BA101" i="83"/>
  <c r="BB101" i="83"/>
  <c r="C101" i="83"/>
  <c r="D101" i="83"/>
  <c r="E101" i="83"/>
  <c r="F101" i="83"/>
  <c r="G101" i="83"/>
  <c r="H101" i="83"/>
  <c r="I101" i="83"/>
  <c r="J101" i="83"/>
  <c r="K101" i="83"/>
  <c r="L101" i="83"/>
  <c r="M101" i="83"/>
  <c r="N101" i="83"/>
  <c r="O101" i="83"/>
  <c r="Q101" i="83"/>
  <c r="R101" i="83"/>
  <c r="S101" i="83"/>
  <c r="T101" i="83"/>
  <c r="U101" i="83"/>
  <c r="V101" i="83"/>
  <c r="W101" i="83"/>
  <c r="X101" i="83"/>
  <c r="Y101" i="83"/>
  <c r="Z101" i="83"/>
  <c r="AA101" i="83"/>
  <c r="AB101" i="83"/>
  <c r="AC101" i="83"/>
  <c r="AD101" i="83"/>
  <c r="AE101" i="83"/>
  <c r="AF101" i="83"/>
  <c r="AG101" i="83"/>
  <c r="AH101" i="83"/>
  <c r="AI101" i="83"/>
  <c r="AJ101" i="83"/>
  <c r="AK101" i="83"/>
  <c r="AL101" i="83"/>
  <c r="AM101" i="83"/>
  <c r="AN101" i="83"/>
  <c r="AO101" i="83"/>
  <c r="AP101" i="83"/>
  <c r="AQ101" i="83"/>
  <c r="AR101" i="83"/>
  <c r="AS101" i="83"/>
  <c r="AT101" i="83"/>
  <c r="AU101" i="83"/>
  <c r="AV101" i="83"/>
  <c r="AW101" i="83"/>
  <c r="AX101" i="83"/>
  <c r="AY101" i="83"/>
  <c r="AZ101" i="83"/>
  <c r="B102" i="83"/>
  <c r="BA102" i="83"/>
  <c r="BB102" i="83"/>
  <c r="C102" i="83"/>
  <c r="D102" i="83"/>
  <c r="E102" i="83"/>
  <c r="F102" i="83"/>
  <c r="G102" i="83"/>
  <c r="H102" i="83"/>
  <c r="I102" i="83"/>
  <c r="J102" i="83"/>
  <c r="K102" i="83"/>
  <c r="L102" i="83"/>
  <c r="M102" i="83"/>
  <c r="N102" i="83"/>
  <c r="O102" i="83"/>
  <c r="Q102" i="83"/>
  <c r="R102" i="83"/>
  <c r="S102" i="83"/>
  <c r="T102" i="83"/>
  <c r="U102" i="83"/>
  <c r="V102" i="83"/>
  <c r="W102" i="83"/>
  <c r="X102" i="83"/>
  <c r="Y102" i="83"/>
  <c r="Z102" i="83"/>
  <c r="AA102" i="83"/>
  <c r="AB102" i="83"/>
  <c r="AC102" i="83"/>
  <c r="AD102" i="83"/>
  <c r="AE102" i="83"/>
  <c r="AF102" i="83"/>
  <c r="AG102" i="83"/>
  <c r="AH102" i="83"/>
  <c r="AI102" i="83"/>
  <c r="AJ102" i="83"/>
  <c r="AK102" i="83"/>
  <c r="AL102" i="83"/>
  <c r="AM102" i="83"/>
  <c r="AN102" i="83"/>
  <c r="AO102" i="83"/>
  <c r="AP102" i="83"/>
  <c r="AQ102" i="83"/>
  <c r="AR102" i="83"/>
  <c r="AS102" i="83"/>
  <c r="AT102" i="83"/>
  <c r="AU102" i="83"/>
  <c r="AV102" i="83"/>
  <c r="AW102" i="83"/>
  <c r="AX102" i="83"/>
  <c r="AY102" i="83"/>
  <c r="AZ102" i="83"/>
  <c r="B103" i="83"/>
  <c r="BA103" i="83"/>
  <c r="BB103" i="83"/>
  <c r="C103" i="83"/>
  <c r="D103" i="83"/>
  <c r="E103" i="83"/>
  <c r="F103" i="83"/>
  <c r="G103" i="83"/>
  <c r="H103" i="83"/>
  <c r="I103" i="83"/>
  <c r="J103" i="83"/>
  <c r="K103" i="83"/>
  <c r="L103" i="83"/>
  <c r="M103" i="83"/>
  <c r="N103" i="83"/>
  <c r="O103" i="83"/>
  <c r="Q103" i="83"/>
  <c r="R103" i="83"/>
  <c r="S103" i="83"/>
  <c r="T103" i="83"/>
  <c r="U103" i="83"/>
  <c r="V103" i="83"/>
  <c r="W103" i="83"/>
  <c r="X103" i="83"/>
  <c r="Y103" i="83"/>
  <c r="Z103" i="83"/>
  <c r="AA103" i="83"/>
  <c r="AB103" i="83"/>
  <c r="AC103" i="83"/>
  <c r="AD103" i="83"/>
  <c r="AE103" i="83"/>
  <c r="AF103" i="83"/>
  <c r="AG103" i="83"/>
  <c r="AH103" i="83"/>
  <c r="AI103" i="83"/>
  <c r="AJ103" i="83"/>
  <c r="AK103" i="83"/>
  <c r="AL103" i="83"/>
  <c r="AM103" i="83"/>
  <c r="AN103" i="83"/>
  <c r="AO103" i="83"/>
  <c r="AP103" i="83"/>
  <c r="AQ103" i="83"/>
  <c r="AR103" i="83"/>
  <c r="AS103" i="83"/>
  <c r="AT103" i="83"/>
  <c r="AU103" i="83"/>
  <c r="AV103" i="83"/>
  <c r="AW103" i="83"/>
  <c r="AX103" i="83"/>
  <c r="AY103" i="83"/>
  <c r="AZ103" i="83"/>
  <c r="B104" i="83"/>
  <c r="BA104" i="83"/>
  <c r="BB104" i="83"/>
  <c r="C104" i="83"/>
  <c r="D104" i="83"/>
  <c r="E104" i="83"/>
  <c r="F104" i="83"/>
  <c r="G104" i="83"/>
  <c r="H104" i="83"/>
  <c r="I104" i="83"/>
  <c r="J104" i="83"/>
  <c r="K104" i="83"/>
  <c r="L104" i="83"/>
  <c r="M104" i="83"/>
  <c r="N104" i="83"/>
  <c r="O104" i="83"/>
  <c r="Q104" i="83"/>
  <c r="R104" i="83"/>
  <c r="S104" i="83"/>
  <c r="T104" i="83"/>
  <c r="U104" i="83"/>
  <c r="V104" i="83"/>
  <c r="W104" i="83"/>
  <c r="X104" i="83"/>
  <c r="Y104" i="83"/>
  <c r="Z104" i="83"/>
  <c r="AA104" i="83"/>
  <c r="AB104" i="83"/>
  <c r="AC104" i="83"/>
  <c r="AD104" i="83"/>
  <c r="AE104" i="83"/>
  <c r="AF104" i="83"/>
  <c r="AG104" i="83"/>
  <c r="AH104" i="83"/>
  <c r="AI104" i="83"/>
  <c r="AJ104" i="83"/>
  <c r="AK104" i="83"/>
  <c r="AL104" i="83"/>
  <c r="AM104" i="83"/>
  <c r="AN104" i="83"/>
  <c r="AO104" i="83"/>
  <c r="AP104" i="83"/>
  <c r="AQ104" i="83"/>
  <c r="AR104" i="83"/>
  <c r="AS104" i="83"/>
  <c r="AT104" i="83"/>
  <c r="AU104" i="83"/>
  <c r="AV104" i="83"/>
  <c r="AW104" i="83"/>
  <c r="AX104" i="83"/>
  <c r="AY104" i="83"/>
  <c r="AZ104" i="83"/>
  <c r="B105" i="83"/>
  <c r="BA105" i="83"/>
  <c r="BB105" i="83"/>
  <c r="C105" i="83"/>
  <c r="D105" i="83"/>
  <c r="E105" i="83"/>
  <c r="F105" i="83"/>
  <c r="G105" i="83"/>
  <c r="H105" i="83"/>
  <c r="I105" i="83"/>
  <c r="J105" i="83"/>
  <c r="K105" i="83"/>
  <c r="L105" i="83"/>
  <c r="M105" i="83"/>
  <c r="N105" i="83"/>
  <c r="O105" i="83"/>
  <c r="Q105" i="83"/>
  <c r="R105" i="83"/>
  <c r="S105" i="83"/>
  <c r="T105" i="83"/>
  <c r="U105" i="83"/>
  <c r="V105" i="83"/>
  <c r="W105" i="83"/>
  <c r="X105" i="83"/>
  <c r="Y105" i="83"/>
  <c r="Z105" i="83"/>
  <c r="AA105" i="83"/>
  <c r="AB105" i="83"/>
  <c r="AC105" i="83"/>
  <c r="AD105" i="83"/>
  <c r="AE105" i="83"/>
  <c r="AF105" i="83"/>
  <c r="AG105" i="83"/>
  <c r="AH105" i="83"/>
  <c r="AI105" i="83"/>
  <c r="AJ105" i="83"/>
  <c r="AK105" i="83"/>
  <c r="AL105" i="83"/>
  <c r="AM105" i="83"/>
  <c r="AN105" i="83"/>
  <c r="AO105" i="83"/>
  <c r="AP105" i="83"/>
  <c r="AQ105" i="83"/>
  <c r="AR105" i="83"/>
  <c r="AS105" i="83"/>
  <c r="AT105" i="83"/>
  <c r="AU105" i="83"/>
  <c r="AV105" i="83"/>
  <c r="AW105" i="83"/>
  <c r="AX105" i="83"/>
  <c r="AY105" i="83"/>
  <c r="AZ105" i="83"/>
  <c r="B106" i="83"/>
  <c r="BA106" i="83"/>
  <c r="BB106" i="83"/>
  <c r="C106" i="83"/>
  <c r="D106" i="83"/>
  <c r="E106" i="83"/>
  <c r="F106" i="83"/>
  <c r="G106" i="83"/>
  <c r="H106" i="83"/>
  <c r="I106" i="83"/>
  <c r="J106" i="83"/>
  <c r="K106" i="83"/>
  <c r="L106" i="83"/>
  <c r="M106" i="83"/>
  <c r="N106" i="83"/>
  <c r="O106" i="83"/>
  <c r="Q106" i="83"/>
  <c r="R106" i="83"/>
  <c r="S106" i="83"/>
  <c r="T106" i="83"/>
  <c r="U106" i="83"/>
  <c r="V106" i="83"/>
  <c r="W106" i="83"/>
  <c r="X106" i="83"/>
  <c r="Y106" i="83"/>
  <c r="Z106" i="83"/>
  <c r="AA106" i="83"/>
  <c r="AB106" i="83"/>
  <c r="AC106" i="83"/>
  <c r="AD106" i="83"/>
  <c r="AE106" i="83"/>
  <c r="AF106" i="83"/>
  <c r="AG106" i="83"/>
  <c r="AH106" i="83"/>
  <c r="AI106" i="83"/>
  <c r="AJ106" i="83"/>
  <c r="AK106" i="83"/>
  <c r="AL106" i="83"/>
  <c r="AM106" i="83"/>
  <c r="AN106" i="83"/>
  <c r="AO106" i="83"/>
  <c r="AP106" i="83"/>
  <c r="AQ106" i="83"/>
  <c r="AR106" i="83"/>
  <c r="AS106" i="83"/>
  <c r="AT106" i="83"/>
  <c r="AU106" i="83"/>
  <c r="AV106" i="83"/>
  <c r="AW106" i="83"/>
  <c r="AX106" i="83"/>
  <c r="AY106" i="83"/>
  <c r="AZ106" i="83"/>
  <c r="B107" i="83"/>
  <c r="BA107" i="83"/>
  <c r="BB107" i="83"/>
  <c r="C107" i="83"/>
  <c r="D107" i="83"/>
  <c r="E107" i="83"/>
  <c r="F107" i="83"/>
  <c r="G107" i="83"/>
  <c r="H107" i="83"/>
  <c r="I107" i="83"/>
  <c r="J107" i="83"/>
  <c r="K107" i="83"/>
  <c r="L107" i="83"/>
  <c r="M107" i="83"/>
  <c r="N107" i="83"/>
  <c r="O107" i="83"/>
  <c r="Q107" i="83"/>
  <c r="R107" i="83"/>
  <c r="S107" i="83"/>
  <c r="T107" i="83"/>
  <c r="U107" i="83"/>
  <c r="V107" i="83"/>
  <c r="W107" i="83"/>
  <c r="X107" i="83"/>
  <c r="Y107" i="83"/>
  <c r="Z107" i="83"/>
  <c r="AA107" i="83"/>
  <c r="AB107" i="83"/>
  <c r="AC107" i="83"/>
  <c r="AD107" i="83"/>
  <c r="AE107" i="83"/>
  <c r="AF107" i="83"/>
  <c r="AG107" i="83"/>
  <c r="AH107" i="83"/>
  <c r="AI107" i="83"/>
  <c r="AJ107" i="83"/>
  <c r="AK107" i="83"/>
  <c r="AL107" i="83"/>
  <c r="AM107" i="83"/>
  <c r="AN107" i="83"/>
  <c r="AO107" i="83"/>
  <c r="AP107" i="83"/>
  <c r="AQ107" i="83"/>
  <c r="AR107" i="83"/>
  <c r="AS107" i="83"/>
  <c r="AT107" i="83"/>
  <c r="AU107" i="83"/>
  <c r="AV107" i="83"/>
  <c r="AW107" i="83"/>
  <c r="AX107" i="83"/>
  <c r="AY107" i="83"/>
  <c r="AZ107" i="83"/>
  <c r="B108" i="83"/>
  <c r="BA108" i="83"/>
  <c r="BB108" i="83"/>
  <c r="C108" i="83"/>
  <c r="D108" i="83"/>
  <c r="E108" i="83"/>
  <c r="F108" i="83"/>
  <c r="G108" i="83"/>
  <c r="H108" i="83"/>
  <c r="I108" i="83"/>
  <c r="J108" i="83"/>
  <c r="K108" i="83"/>
  <c r="L108" i="83"/>
  <c r="M108" i="83"/>
  <c r="N108" i="83"/>
  <c r="O108" i="83"/>
  <c r="Q108" i="83"/>
  <c r="R108" i="83"/>
  <c r="S108" i="83"/>
  <c r="T108" i="83"/>
  <c r="U108" i="83"/>
  <c r="V108" i="83"/>
  <c r="W108" i="83"/>
  <c r="X108" i="83"/>
  <c r="Y108" i="83"/>
  <c r="Z108" i="83"/>
  <c r="AA108" i="83"/>
  <c r="AB108" i="83"/>
  <c r="AC108" i="83"/>
  <c r="AD108" i="83"/>
  <c r="AE108" i="83"/>
  <c r="AF108" i="83"/>
  <c r="AG108" i="83"/>
  <c r="AH108" i="83"/>
  <c r="AI108" i="83"/>
  <c r="AJ108" i="83"/>
  <c r="AK108" i="83"/>
  <c r="AL108" i="83"/>
  <c r="AM108" i="83"/>
  <c r="AN108" i="83"/>
  <c r="AO108" i="83"/>
  <c r="AP108" i="83"/>
  <c r="AQ108" i="83"/>
  <c r="AR108" i="83"/>
  <c r="AS108" i="83"/>
  <c r="AT108" i="83"/>
  <c r="AU108" i="83"/>
  <c r="AV108" i="83"/>
  <c r="AW108" i="83"/>
  <c r="AX108" i="83"/>
  <c r="AY108" i="83"/>
  <c r="AZ108" i="83"/>
  <c r="B109" i="83"/>
  <c r="BA109" i="83"/>
  <c r="BB109" i="83"/>
  <c r="C109" i="83"/>
  <c r="D109" i="83"/>
  <c r="E109" i="83"/>
  <c r="F109" i="83"/>
  <c r="G109" i="83"/>
  <c r="H109" i="83"/>
  <c r="I109" i="83"/>
  <c r="J109" i="83"/>
  <c r="K109" i="83"/>
  <c r="L109" i="83"/>
  <c r="M109" i="83"/>
  <c r="N109" i="83"/>
  <c r="O109" i="83"/>
  <c r="Q109" i="83"/>
  <c r="R109" i="83"/>
  <c r="S109" i="83"/>
  <c r="T109" i="83"/>
  <c r="U109" i="83"/>
  <c r="V109" i="83"/>
  <c r="W109" i="83"/>
  <c r="X109" i="83"/>
  <c r="Y109" i="83"/>
  <c r="Z109" i="83"/>
  <c r="AA109" i="83"/>
  <c r="AB109" i="83"/>
  <c r="AC109" i="83"/>
  <c r="AD109" i="83"/>
  <c r="AE109" i="83"/>
  <c r="AF109" i="83"/>
  <c r="AG109" i="83"/>
  <c r="AH109" i="83"/>
  <c r="AI109" i="83"/>
  <c r="AJ109" i="83"/>
  <c r="AK109" i="83"/>
  <c r="AL109" i="83"/>
  <c r="AM109" i="83"/>
  <c r="AN109" i="83"/>
  <c r="AO109" i="83"/>
  <c r="AP109" i="83"/>
  <c r="AQ109" i="83"/>
  <c r="AR109" i="83"/>
  <c r="AS109" i="83"/>
  <c r="AT109" i="83"/>
  <c r="AU109" i="83"/>
  <c r="AV109" i="83"/>
  <c r="AW109" i="83"/>
  <c r="AX109" i="83"/>
  <c r="AY109" i="83"/>
  <c r="AZ109" i="83"/>
  <c r="B110" i="83"/>
  <c r="BA110" i="83"/>
  <c r="BB110" i="83"/>
  <c r="C110" i="83"/>
  <c r="D110" i="83"/>
  <c r="E110" i="83"/>
  <c r="F110" i="83"/>
  <c r="G110" i="83"/>
  <c r="H110" i="83"/>
  <c r="I110" i="83"/>
  <c r="J110" i="83"/>
  <c r="K110" i="83"/>
  <c r="L110" i="83"/>
  <c r="M110" i="83"/>
  <c r="N110" i="83"/>
  <c r="O110" i="83"/>
  <c r="Q110" i="83"/>
  <c r="R110" i="83"/>
  <c r="S110" i="83"/>
  <c r="T110" i="83"/>
  <c r="U110" i="83"/>
  <c r="V110" i="83"/>
  <c r="W110" i="83"/>
  <c r="X110" i="83"/>
  <c r="Y110" i="83"/>
  <c r="Z110" i="83"/>
  <c r="AA110" i="83"/>
  <c r="AB110" i="83"/>
  <c r="AC110" i="83"/>
  <c r="AD110" i="83"/>
  <c r="AE110" i="83"/>
  <c r="AF110" i="83"/>
  <c r="AG110" i="83"/>
  <c r="AH110" i="83"/>
  <c r="AI110" i="83"/>
  <c r="AJ110" i="83"/>
  <c r="AK110" i="83"/>
  <c r="AL110" i="83"/>
  <c r="AM110" i="83"/>
  <c r="AN110" i="83"/>
  <c r="AO110" i="83"/>
  <c r="AP110" i="83"/>
  <c r="AQ110" i="83"/>
  <c r="AR110" i="83"/>
  <c r="AS110" i="83"/>
  <c r="AT110" i="83"/>
  <c r="AU110" i="83"/>
  <c r="AV110" i="83"/>
  <c r="AW110" i="83"/>
  <c r="AX110" i="83"/>
  <c r="AY110" i="83"/>
  <c r="AZ110" i="83"/>
  <c r="B111" i="83"/>
  <c r="BA111" i="83"/>
  <c r="BB111" i="83"/>
  <c r="C111" i="83"/>
  <c r="D111" i="83"/>
  <c r="E111" i="83"/>
  <c r="F111" i="83"/>
  <c r="G111" i="83"/>
  <c r="H111" i="83"/>
  <c r="I111" i="83"/>
  <c r="J111" i="83"/>
  <c r="K111" i="83"/>
  <c r="L111" i="83"/>
  <c r="M111" i="83"/>
  <c r="N111" i="83"/>
  <c r="O111" i="83"/>
  <c r="Q111" i="83"/>
  <c r="R111" i="83"/>
  <c r="S111" i="83"/>
  <c r="T111" i="83"/>
  <c r="U111" i="83"/>
  <c r="V111" i="83"/>
  <c r="W111" i="83"/>
  <c r="X111" i="83"/>
  <c r="Y111" i="83"/>
  <c r="Z111" i="83"/>
  <c r="AA111" i="83"/>
  <c r="AB111" i="83"/>
  <c r="AC111" i="83"/>
  <c r="AD111" i="83"/>
  <c r="AE111" i="83"/>
  <c r="AF111" i="83"/>
  <c r="AG111" i="83"/>
  <c r="AH111" i="83"/>
  <c r="AI111" i="83"/>
  <c r="AJ111" i="83"/>
  <c r="AK111" i="83"/>
  <c r="AL111" i="83"/>
  <c r="AM111" i="83"/>
  <c r="AN111" i="83"/>
  <c r="AO111" i="83"/>
  <c r="AP111" i="83"/>
  <c r="AQ111" i="83"/>
  <c r="AR111" i="83"/>
  <c r="AS111" i="83"/>
  <c r="AT111" i="83"/>
  <c r="AU111" i="83"/>
  <c r="AV111" i="83"/>
  <c r="AW111" i="83"/>
  <c r="AX111" i="83"/>
  <c r="AY111" i="83"/>
  <c r="AZ111" i="83"/>
  <c r="B112" i="83"/>
  <c r="BA112" i="83"/>
  <c r="BB112" i="83"/>
  <c r="C112" i="83"/>
  <c r="D112" i="83"/>
  <c r="E112" i="83"/>
  <c r="F112" i="83"/>
  <c r="G112" i="83"/>
  <c r="H112" i="83"/>
  <c r="I112" i="83"/>
  <c r="J112" i="83"/>
  <c r="K112" i="83"/>
  <c r="L112" i="83"/>
  <c r="M112" i="83"/>
  <c r="N112" i="83"/>
  <c r="O112" i="83"/>
  <c r="Q112" i="83"/>
  <c r="R112" i="83"/>
  <c r="S112" i="83"/>
  <c r="T112" i="83"/>
  <c r="U112" i="83"/>
  <c r="V112" i="83"/>
  <c r="W112" i="83"/>
  <c r="X112" i="83"/>
  <c r="Y112" i="83"/>
  <c r="Z112" i="83"/>
  <c r="AA112" i="83"/>
  <c r="AB112" i="83"/>
  <c r="AC112" i="83"/>
  <c r="AD112" i="83"/>
  <c r="AE112" i="83"/>
  <c r="AF112" i="83"/>
  <c r="AG112" i="83"/>
  <c r="AH112" i="83"/>
  <c r="AI112" i="83"/>
  <c r="AJ112" i="83"/>
  <c r="AK112" i="83"/>
  <c r="AL112" i="83"/>
  <c r="AM112" i="83"/>
  <c r="AN112" i="83"/>
  <c r="AO112" i="83"/>
  <c r="AP112" i="83"/>
  <c r="AQ112" i="83"/>
  <c r="AR112" i="83"/>
  <c r="AS112" i="83"/>
  <c r="AT112" i="83"/>
  <c r="AU112" i="83"/>
  <c r="AV112" i="83"/>
  <c r="AW112" i="83"/>
  <c r="AX112" i="83"/>
  <c r="AY112" i="83"/>
  <c r="AZ112" i="83"/>
  <c r="B113" i="83"/>
  <c r="BA113" i="83"/>
  <c r="BB113" i="83"/>
  <c r="C113" i="83"/>
  <c r="D113" i="83"/>
  <c r="E113" i="83"/>
  <c r="F113" i="83"/>
  <c r="G113" i="83"/>
  <c r="H113" i="83"/>
  <c r="I113" i="83"/>
  <c r="J113" i="83"/>
  <c r="K113" i="83"/>
  <c r="L113" i="83"/>
  <c r="M113" i="83"/>
  <c r="N113" i="83"/>
  <c r="O113" i="83"/>
  <c r="Q113" i="83"/>
  <c r="R113" i="83"/>
  <c r="S113" i="83"/>
  <c r="T113" i="83"/>
  <c r="U113" i="83"/>
  <c r="V113" i="83"/>
  <c r="W113" i="83"/>
  <c r="X113" i="83"/>
  <c r="Y113" i="83"/>
  <c r="Z113" i="83"/>
  <c r="AA113" i="83"/>
  <c r="AB113" i="83"/>
  <c r="AC113" i="83"/>
  <c r="AD113" i="83"/>
  <c r="AE113" i="83"/>
  <c r="AF113" i="83"/>
  <c r="AG113" i="83"/>
  <c r="AH113" i="83"/>
  <c r="AI113" i="83"/>
  <c r="AJ113" i="83"/>
  <c r="AK113" i="83"/>
  <c r="AL113" i="83"/>
  <c r="AM113" i="83"/>
  <c r="AN113" i="83"/>
  <c r="AO113" i="83"/>
  <c r="AP113" i="83"/>
  <c r="AQ113" i="83"/>
  <c r="AR113" i="83"/>
  <c r="AS113" i="83"/>
  <c r="AT113" i="83"/>
  <c r="AU113" i="83"/>
  <c r="AV113" i="83"/>
  <c r="AW113" i="83"/>
  <c r="AX113" i="83"/>
  <c r="AY113" i="83"/>
  <c r="AZ113" i="83"/>
  <c r="B114" i="83"/>
  <c r="BA114" i="83"/>
  <c r="BB114" i="83"/>
  <c r="C114" i="83"/>
  <c r="D114" i="83"/>
  <c r="E114" i="83"/>
  <c r="F114" i="83"/>
  <c r="G114" i="83"/>
  <c r="H114" i="83"/>
  <c r="I114" i="83"/>
  <c r="J114" i="83"/>
  <c r="K114" i="83"/>
  <c r="L114" i="83"/>
  <c r="M114" i="83"/>
  <c r="N114" i="83"/>
  <c r="O114" i="83"/>
  <c r="Q114" i="83"/>
  <c r="R114" i="83"/>
  <c r="S114" i="83"/>
  <c r="T114" i="83"/>
  <c r="U114" i="83"/>
  <c r="V114" i="83"/>
  <c r="W114" i="83"/>
  <c r="X114" i="83"/>
  <c r="Y114" i="83"/>
  <c r="Z114" i="83"/>
  <c r="AA114" i="83"/>
  <c r="AB114" i="83"/>
  <c r="AC114" i="83"/>
  <c r="AD114" i="83"/>
  <c r="AE114" i="83"/>
  <c r="AF114" i="83"/>
  <c r="AG114" i="83"/>
  <c r="AH114" i="83"/>
  <c r="AI114" i="83"/>
  <c r="AJ114" i="83"/>
  <c r="AK114" i="83"/>
  <c r="AL114" i="83"/>
  <c r="AM114" i="83"/>
  <c r="AN114" i="83"/>
  <c r="AO114" i="83"/>
  <c r="AP114" i="83"/>
  <c r="AQ114" i="83"/>
  <c r="AR114" i="83"/>
  <c r="AS114" i="83"/>
  <c r="AT114" i="83"/>
  <c r="AU114" i="83"/>
  <c r="AV114" i="83"/>
  <c r="AW114" i="83"/>
  <c r="AX114" i="83"/>
  <c r="AY114" i="83"/>
  <c r="AZ114" i="83"/>
  <c r="B115" i="83"/>
  <c r="BA115" i="83"/>
  <c r="BB115" i="83"/>
  <c r="C115" i="83"/>
  <c r="D115" i="83"/>
  <c r="E115" i="83"/>
  <c r="F115" i="83"/>
  <c r="G115" i="83"/>
  <c r="H115" i="83"/>
  <c r="I115" i="83"/>
  <c r="J115" i="83"/>
  <c r="K115" i="83"/>
  <c r="L115" i="83"/>
  <c r="M115" i="83"/>
  <c r="N115" i="83"/>
  <c r="O115" i="83"/>
  <c r="Q115" i="83"/>
  <c r="R115" i="83"/>
  <c r="S115" i="83"/>
  <c r="T115" i="83"/>
  <c r="U115" i="83"/>
  <c r="V115" i="83"/>
  <c r="W115" i="83"/>
  <c r="X115" i="83"/>
  <c r="Y115" i="83"/>
  <c r="Z115" i="83"/>
  <c r="AA115" i="83"/>
  <c r="AB115" i="83"/>
  <c r="AC115" i="83"/>
  <c r="AD115" i="83"/>
  <c r="AE115" i="83"/>
  <c r="AF115" i="83"/>
  <c r="AG115" i="83"/>
  <c r="AH115" i="83"/>
  <c r="AI115" i="83"/>
  <c r="AJ115" i="83"/>
  <c r="AK115" i="83"/>
  <c r="AL115" i="83"/>
  <c r="AM115" i="83"/>
  <c r="AN115" i="83"/>
  <c r="AO115" i="83"/>
  <c r="AP115" i="83"/>
  <c r="AQ115" i="83"/>
  <c r="AR115" i="83"/>
  <c r="AS115" i="83"/>
  <c r="AT115" i="83"/>
  <c r="AU115" i="83"/>
  <c r="AV115" i="83"/>
  <c r="AW115" i="83"/>
  <c r="AX115" i="83"/>
  <c r="AY115" i="83"/>
  <c r="AZ115" i="83"/>
  <c r="B116" i="83"/>
  <c r="BA116" i="83"/>
  <c r="BB116" i="83"/>
  <c r="C116" i="83"/>
  <c r="D116" i="83"/>
  <c r="E116" i="83"/>
  <c r="F116" i="83"/>
  <c r="G116" i="83"/>
  <c r="H116" i="83"/>
  <c r="I116" i="83"/>
  <c r="J116" i="83"/>
  <c r="K116" i="83"/>
  <c r="L116" i="83"/>
  <c r="M116" i="83"/>
  <c r="N116" i="83"/>
  <c r="O116" i="83"/>
  <c r="Q116" i="83"/>
  <c r="R116" i="83"/>
  <c r="S116" i="83"/>
  <c r="T116" i="83"/>
  <c r="U116" i="83"/>
  <c r="V116" i="83"/>
  <c r="W116" i="83"/>
  <c r="X116" i="83"/>
  <c r="Y116" i="83"/>
  <c r="Z116" i="83"/>
  <c r="AA116" i="83"/>
  <c r="AB116" i="83"/>
  <c r="AC116" i="83"/>
  <c r="AD116" i="83"/>
  <c r="AE116" i="83"/>
  <c r="AF116" i="83"/>
  <c r="AG116" i="83"/>
  <c r="AH116" i="83"/>
  <c r="AI116" i="83"/>
  <c r="AJ116" i="83"/>
  <c r="AK116" i="83"/>
  <c r="AL116" i="83"/>
  <c r="AM116" i="83"/>
  <c r="AN116" i="83"/>
  <c r="AO116" i="83"/>
  <c r="AP116" i="83"/>
  <c r="AQ116" i="83"/>
  <c r="AR116" i="83"/>
  <c r="AS116" i="83"/>
  <c r="AT116" i="83"/>
  <c r="AU116" i="83"/>
  <c r="AV116" i="83"/>
  <c r="AW116" i="83"/>
  <c r="AX116" i="83"/>
  <c r="AY116" i="83"/>
  <c r="AZ116" i="83"/>
  <c r="B117" i="83"/>
  <c r="BA117" i="83"/>
  <c r="BB117" i="83"/>
  <c r="C117" i="83"/>
  <c r="D117" i="83"/>
  <c r="E117" i="83"/>
  <c r="F117" i="83"/>
  <c r="G117" i="83"/>
  <c r="H117" i="83"/>
  <c r="I117" i="83"/>
  <c r="J117" i="83"/>
  <c r="K117" i="83"/>
  <c r="L117" i="83"/>
  <c r="M117" i="83"/>
  <c r="N117" i="83"/>
  <c r="O117" i="83"/>
  <c r="Q117" i="83"/>
  <c r="R117" i="83"/>
  <c r="S117" i="83"/>
  <c r="T117" i="83"/>
  <c r="U117" i="83"/>
  <c r="V117" i="83"/>
  <c r="W117" i="83"/>
  <c r="X117" i="83"/>
  <c r="Y117" i="83"/>
  <c r="Z117" i="83"/>
  <c r="AA117" i="83"/>
  <c r="AB117" i="83"/>
  <c r="AC117" i="83"/>
  <c r="AD117" i="83"/>
  <c r="AE117" i="83"/>
  <c r="AF117" i="83"/>
  <c r="AG117" i="83"/>
  <c r="AH117" i="83"/>
  <c r="AI117" i="83"/>
  <c r="AJ117" i="83"/>
  <c r="AK117" i="83"/>
  <c r="AL117" i="83"/>
  <c r="AM117" i="83"/>
  <c r="AN117" i="83"/>
  <c r="AO117" i="83"/>
  <c r="AP117" i="83"/>
  <c r="AQ117" i="83"/>
  <c r="AR117" i="83"/>
  <c r="AS117" i="83"/>
  <c r="AT117" i="83"/>
  <c r="AU117" i="83"/>
  <c r="AV117" i="83"/>
  <c r="AW117" i="83"/>
  <c r="AX117" i="83"/>
  <c r="AY117" i="83"/>
  <c r="AZ117" i="83"/>
  <c r="B118" i="83"/>
  <c r="BA118" i="83"/>
  <c r="BB118" i="83"/>
  <c r="C118" i="83"/>
  <c r="D118" i="83"/>
  <c r="E118" i="83"/>
  <c r="F118" i="83"/>
  <c r="G118" i="83"/>
  <c r="H118" i="83"/>
  <c r="I118" i="83"/>
  <c r="J118" i="83"/>
  <c r="K118" i="83"/>
  <c r="L118" i="83"/>
  <c r="M118" i="83"/>
  <c r="N118" i="83"/>
  <c r="O118" i="83"/>
  <c r="Q118" i="83"/>
  <c r="R118" i="83"/>
  <c r="S118" i="83"/>
  <c r="T118" i="83"/>
  <c r="U118" i="83"/>
  <c r="V118" i="83"/>
  <c r="W118" i="83"/>
  <c r="X118" i="83"/>
  <c r="Y118" i="83"/>
  <c r="Z118" i="83"/>
  <c r="AA118" i="83"/>
  <c r="AB118" i="83"/>
  <c r="AC118" i="83"/>
  <c r="AD118" i="83"/>
  <c r="AE118" i="83"/>
  <c r="AF118" i="83"/>
  <c r="AG118" i="83"/>
  <c r="AH118" i="83"/>
  <c r="AI118" i="83"/>
  <c r="AJ118" i="83"/>
  <c r="AK118" i="83"/>
  <c r="AL118" i="83"/>
  <c r="AM118" i="83"/>
  <c r="AN118" i="83"/>
  <c r="AO118" i="83"/>
  <c r="AP118" i="83"/>
  <c r="AQ118" i="83"/>
  <c r="AR118" i="83"/>
  <c r="AS118" i="83"/>
  <c r="AT118" i="83"/>
  <c r="AU118" i="83"/>
  <c r="AV118" i="83"/>
  <c r="AW118" i="83"/>
  <c r="AX118" i="83"/>
  <c r="AY118" i="83"/>
  <c r="AZ118" i="83"/>
  <c r="B119" i="83"/>
  <c r="BA119" i="83"/>
  <c r="BB119" i="83"/>
  <c r="C119" i="83"/>
  <c r="D119" i="83"/>
  <c r="E119" i="83"/>
  <c r="F119" i="83"/>
  <c r="G119" i="83"/>
  <c r="H119" i="83"/>
  <c r="I119" i="83"/>
  <c r="J119" i="83"/>
  <c r="K119" i="83"/>
  <c r="L119" i="83"/>
  <c r="M119" i="83"/>
  <c r="N119" i="83"/>
  <c r="O119" i="83"/>
  <c r="Q119" i="83"/>
  <c r="R119" i="83"/>
  <c r="S119" i="83"/>
  <c r="T119" i="83"/>
  <c r="U119" i="83"/>
  <c r="V119" i="83"/>
  <c r="W119" i="83"/>
  <c r="X119" i="83"/>
  <c r="Y119" i="83"/>
  <c r="Z119" i="83"/>
  <c r="AA119" i="83"/>
  <c r="AB119" i="83"/>
  <c r="AC119" i="83"/>
  <c r="AD119" i="83"/>
  <c r="AE119" i="83"/>
  <c r="AF119" i="83"/>
  <c r="AG119" i="83"/>
  <c r="AH119" i="83"/>
  <c r="AI119" i="83"/>
  <c r="AJ119" i="83"/>
  <c r="AK119" i="83"/>
  <c r="AL119" i="83"/>
  <c r="AM119" i="83"/>
  <c r="AN119" i="83"/>
  <c r="AO119" i="83"/>
  <c r="AP119" i="83"/>
  <c r="AQ119" i="83"/>
  <c r="AR119" i="83"/>
  <c r="AS119" i="83"/>
  <c r="AT119" i="83"/>
  <c r="AU119" i="83"/>
  <c r="AV119" i="83"/>
  <c r="AW119" i="83"/>
  <c r="AX119" i="83"/>
  <c r="AY119" i="83"/>
  <c r="AZ119" i="83"/>
  <c r="B120" i="83"/>
  <c r="BA120" i="83"/>
  <c r="BB120" i="83"/>
  <c r="C120" i="83"/>
  <c r="D120" i="83"/>
  <c r="E120" i="83"/>
  <c r="F120" i="83"/>
  <c r="G120" i="83"/>
  <c r="H120" i="83"/>
  <c r="I120" i="83"/>
  <c r="J120" i="83"/>
  <c r="K120" i="83"/>
  <c r="L120" i="83"/>
  <c r="M120" i="83"/>
  <c r="N120" i="83"/>
  <c r="O120" i="83"/>
  <c r="Q120" i="83"/>
  <c r="R120" i="83"/>
  <c r="S120" i="83"/>
  <c r="T120" i="83"/>
  <c r="U120" i="83"/>
  <c r="V120" i="83"/>
  <c r="W120" i="83"/>
  <c r="X120" i="83"/>
  <c r="Y120" i="83"/>
  <c r="Z120" i="83"/>
  <c r="AA120" i="83"/>
  <c r="AB120" i="83"/>
  <c r="AC120" i="83"/>
  <c r="AD120" i="83"/>
  <c r="AE120" i="83"/>
  <c r="AF120" i="83"/>
  <c r="AG120" i="83"/>
  <c r="AH120" i="83"/>
  <c r="AI120" i="83"/>
  <c r="AJ120" i="83"/>
  <c r="AK120" i="83"/>
  <c r="AL120" i="83"/>
  <c r="AM120" i="83"/>
  <c r="AN120" i="83"/>
  <c r="AO120" i="83"/>
  <c r="AP120" i="83"/>
  <c r="AQ120" i="83"/>
  <c r="AR120" i="83"/>
  <c r="AS120" i="83"/>
  <c r="AT120" i="83"/>
  <c r="AU120" i="83"/>
  <c r="AV120" i="83"/>
  <c r="AW120" i="83"/>
  <c r="AX120" i="83"/>
  <c r="AY120" i="83"/>
  <c r="AZ120" i="83"/>
  <c r="B121" i="83"/>
  <c r="BA121" i="83"/>
  <c r="BB121" i="83"/>
  <c r="C121" i="83"/>
  <c r="D121" i="83"/>
  <c r="E121" i="83"/>
  <c r="F121" i="83"/>
  <c r="G121" i="83"/>
  <c r="H121" i="83"/>
  <c r="I121" i="83"/>
  <c r="J121" i="83"/>
  <c r="K121" i="83"/>
  <c r="L121" i="83"/>
  <c r="M121" i="83"/>
  <c r="N121" i="83"/>
  <c r="O121" i="83"/>
  <c r="Q121" i="83"/>
  <c r="R121" i="83"/>
  <c r="S121" i="83"/>
  <c r="T121" i="83"/>
  <c r="U121" i="83"/>
  <c r="V121" i="83"/>
  <c r="W121" i="83"/>
  <c r="X121" i="83"/>
  <c r="Y121" i="83"/>
  <c r="Z121" i="83"/>
  <c r="AA121" i="83"/>
  <c r="AB121" i="83"/>
  <c r="AC121" i="83"/>
  <c r="AD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122" i="83"/>
  <c r="BA122" i="83"/>
  <c r="BB122" i="83"/>
  <c r="C122" i="83"/>
  <c r="D122" i="83"/>
  <c r="E122" i="83"/>
  <c r="F122" i="83"/>
  <c r="G122" i="83"/>
  <c r="H122" i="83"/>
  <c r="I122" i="83"/>
  <c r="J122" i="83"/>
  <c r="K122" i="83"/>
  <c r="L122" i="83"/>
  <c r="M122" i="83"/>
  <c r="N122" i="83"/>
  <c r="O122" i="83"/>
  <c r="Q122" i="83"/>
  <c r="R122" i="83"/>
  <c r="S122" i="83"/>
  <c r="T122" i="83"/>
  <c r="U122" i="83"/>
  <c r="V122" i="83"/>
  <c r="W122" i="83"/>
  <c r="X122" i="83"/>
  <c r="Y122" i="83"/>
  <c r="Z122" i="83"/>
  <c r="AA122" i="83"/>
  <c r="AB122" i="83"/>
  <c r="AC122" i="83"/>
  <c r="AD122" i="83"/>
  <c r="AE122" i="83"/>
  <c r="AF122" i="83"/>
  <c r="AG122" i="83"/>
  <c r="AH122" i="83"/>
  <c r="AI122" i="83"/>
  <c r="AJ122" i="83"/>
  <c r="AK122" i="83"/>
  <c r="AL122" i="83"/>
  <c r="AM122" i="83"/>
  <c r="AN122" i="83"/>
  <c r="AO122" i="83"/>
  <c r="AP122" i="83"/>
  <c r="AQ122" i="83"/>
  <c r="AR122" i="83"/>
  <c r="AS122" i="83"/>
  <c r="AT122" i="83"/>
  <c r="AU122" i="83"/>
  <c r="AV122" i="83"/>
  <c r="AW122" i="83"/>
  <c r="AX122" i="83"/>
  <c r="AY122" i="83"/>
  <c r="AZ122" i="83"/>
  <c r="B123" i="83"/>
  <c r="BA123" i="83"/>
  <c r="BB123" i="83"/>
  <c r="C123" i="83"/>
  <c r="D123" i="83"/>
  <c r="E123" i="83"/>
  <c r="F123" i="83"/>
  <c r="G123" i="83"/>
  <c r="H123" i="83"/>
  <c r="I123" i="83"/>
  <c r="J123" i="83"/>
  <c r="K123" i="83"/>
  <c r="L123" i="83"/>
  <c r="M123" i="83"/>
  <c r="N123" i="83"/>
  <c r="O123" i="83"/>
  <c r="Q123" i="83"/>
  <c r="R123" i="83"/>
  <c r="S123" i="83"/>
  <c r="T123" i="83"/>
  <c r="U123" i="83"/>
  <c r="V123" i="83"/>
  <c r="W123" i="83"/>
  <c r="X123" i="83"/>
  <c r="Y123" i="83"/>
  <c r="Z123" i="83"/>
  <c r="AA123" i="83"/>
  <c r="AB123" i="83"/>
  <c r="AC123" i="83"/>
  <c r="AD123" i="83"/>
  <c r="AE123" i="83"/>
  <c r="AF123" i="83"/>
  <c r="AG123" i="83"/>
  <c r="AH123" i="83"/>
  <c r="AI123" i="83"/>
  <c r="AJ123" i="83"/>
  <c r="AK123" i="83"/>
  <c r="AL123" i="83"/>
  <c r="AM123" i="83"/>
  <c r="AN123" i="83"/>
  <c r="AO123" i="83"/>
  <c r="AP123" i="83"/>
  <c r="AQ123" i="83"/>
  <c r="AR123" i="83"/>
  <c r="AS123" i="83"/>
  <c r="AT123" i="83"/>
  <c r="AU123" i="83"/>
  <c r="AV123" i="83"/>
  <c r="AW123" i="83"/>
  <c r="AX123" i="83"/>
  <c r="AY123" i="83"/>
  <c r="AZ123" i="83"/>
  <c r="B124" i="83"/>
  <c r="BA124" i="83"/>
  <c r="BB124" i="83"/>
  <c r="C124" i="83"/>
  <c r="D124" i="83"/>
  <c r="E124" i="83"/>
  <c r="F124" i="83"/>
  <c r="G124" i="83"/>
  <c r="H124" i="83"/>
  <c r="I124" i="83"/>
  <c r="J124" i="83"/>
  <c r="K124" i="83"/>
  <c r="L124" i="83"/>
  <c r="M124" i="83"/>
  <c r="N124" i="83"/>
  <c r="O124" i="83"/>
  <c r="Q124" i="83"/>
  <c r="R124" i="83"/>
  <c r="S124" i="83"/>
  <c r="T124" i="83"/>
  <c r="U124" i="83"/>
  <c r="V124" i="83"/>
  <c r="W124" i="83"/>
  <c r="X124" i="83"/>
  <c r="Y124" i="83"/>
  <c r="Z124" i="83"/>
  <c r="AA124" i="83"/>
  <c r="AB124" i="83"/>
  <c r="AC124" i="83"/>
  <c r="AD124" i="83"/>
  <c r="AE124" i="83"/>
  <c r="AF124" i="83"/>
  <c r="AG124" i="83"/>
  <c r="AH124" i="83"/>
  <c r="AI124" i="83"/>
  <c r="AJ124" i="83"/>
  <c r="AK124" i="83"/>
  <c r="AL124" i="83"/>
  <c r="AM124" i="83"/>
  <c r="AN124" i="83"/>
  <c r="AO124" i="83"/>
  <c r="AP124" i="83"/>
  <c r="AQ124" i="83"/>
  <c r="AR124" i="83"/>
  <c r="AS124" i="83"/>
  <c r="AT124" i="83"/>
  <c r="AU124" i="83"/>
  <c r="AV124" i="83"/>
  <c r="AW124" i="83"/>
  <c r="AX124" i="83"/>
  <c r="AY124" i="83"/>
  <c r="AZ124" i="83"/>
  <c r="B125" i="83"/>
  <c r="BA125" i="83"/>
  <c r="BB125" i="83"/>
  <c r="C125" i="83"/>
  <c r="D125" i="83"/>
  <c r="E125" i="83"/>
  <c r="F125" i="83"/>
  <c r="G125" i="83"/>
  <c r="H125" i="83"/>
  <c r="I125" i="83"/>
  <c r="J125" i="83"/>
  <c r="K125" i="83"/>
  <c r="L125" i="83"/>
  <c r="M125" i="83"/>
  <c r="N125" i="83"/>
  <c r="O125" i="83"/>
  <c r="Q125" i="83"/>
  <c r="R125" i="83"/>
  <c r="S125" i="83"/>
  <c r="T125" i="83"/>
  <c r="U125" i="83"/>
  <c r="V125" i="83"/>
  <c r="W125" i="83"/>
  <c r="X125" i="83"/>
  <c r="Y125" i="83"/>
  <c r="Z125" i="83"/>
  <c r="AA125" i="83"/>
  <c r="AB125" i="83"/>
  <c r="AC125" i="83"/>
  <c r="AD125" i="83"/>
  <c r="AE125" i="83"/>
  <c r="AF125" i="83"/>
  <c r="AG125" i="83"/>
  <c r="AH125" i="83"/>
  <c r="AI125" i="83"/>
  <c r="AJ125" i="83"/>
  <c r="AK125" i="83"/>
  <c r="AL125" i="83"/>
  <c r="AM125" i="83"/>
  <c r="AN125" i="83"/>
  <c r="AO125" i="83"/>
  <c r="AP125" i="83"/>
  <c r="AQ125" i="83"/>
  <c r="AR125" i="83"/>
  <c r="AS125" i="83"/>
  <c r="AT125" i="83"/>
  <c r="AU125" i="83"/>
  <c r="AV125" i="83"/>
  <c r="AW125" i="83"/>
  <c r="AX125" i="83"/>
  <c r="AY125" i="83"/>
  <c r="AZ125" i="83"/>
  <c r="B126" i="83"/>
  <c r="BA126" i="83"/>
  <c r="BB126" i="83"/>
  <c r="C126" i="83"/>
  <c r="D126" i="83"/>
  <c r="E126" i="83"/>
  <c r="F126" i="83"/>
  <c r="G126" i="83"/>
  <c r="H126" i="83"/>
  <c r="I126" i="83"/>
  <c r="J126" i="83"/>
  <c r="K126" i="83"/>
  <c r="L126" i="83"/>
  <c r="M126" i="83"/>
  <c r="N126" i="83"/>
  <c r="O126" i="83"/>
  <c r="Q126" i="83"/>
  <c r="R126" i="83"/>
  <c r="S126" i="83"/>
  <c r="T126" i="83"/>
  <c r="U126" i="83"/>
  <c r="V126" i="83"/>
  <c r="W126" i="83"/>
  <c r="X126" i="83"/>
  <c r="Y126" i="83"/>
  <c r="Z126" i="83"/>
  <c r="AA126" i="83"/>
  <c r="AB126" i="83"/>
  <c r="AC126" i="83"/>
  <c r="AD126" i="83"/>
  <c r="AE126" i="83"/>
  <c r="AF126" i="83"/>
  <c r="AG126" i="83"/>
  <c r="AH126" i="83"/>
  <c r="AI126" i="83"/>
  <c r="AJ126" i="83"/>
  <c r="AK126" i="83"/>
  <c r="AL126" i="83"/>
  <c r="AM126" i="83"/>
  <c r="AN126" i="83"/>
  <c r="AO126" i="83"/>
  <c r="AP126" i="83"/>
  <c r="AQ126" i="83"/>
  <c r="AR126" i="83"/>
  <c r="AS126" i="83"/>
  <c r="AT126" i="83"/>
  <c r="AU126" i="83"/>
  <c r="AV126" i="83"/>
  <c r="AW126" i="83"/>
  <c r="AX126" i="83"/>
  <c r="AY126" i="83"/>
  <c r="AZ126" i="83"/>
  <c r="B127" i="83"/>
  <c r="BA127" i="83"/>
  <c r="BB127" i="83"/>
  <c r="C127" i="83"/>
  <c r="D127" i="83"/>
  <c r="E127" i="83"/>
  <c r="F127" i="83"/>
  <c r="G127" i="83"/>
  <c r="H127" i="83"/>
  <c r="I127" i="83"/>
  <c r="J127" i="83"/>
  <c r="K127" i="83"/>
  <c r="L127" i="83"/>
  <c r="M127" i="83"/>
  <c r="N127" i="83"/>
  <c r="O127" i="83"/>
  <c r="Q127" i="83"/>
  <c r="R127" i="83"/>
  <c r="S127" i="83"/>
  <c r="T127" i="83"/>
  <c r="U127" i="83"/>
  <c r="V127" i="83"/>
  <c r="W127" i="83"/>
  <c r="X127" i="83"/>
  <c r="Y127" i="83"/>
  <c r="Z127" i="83"/>
  <c r="AA127" i="83"/>
  <c r="AB127" i="83"/>
  <c r="AC127" i="83"/>
  <c r="AD127" i="83"/>
  <c r="AE127" i="83"/>
  <c r="AF127" i="83"/>
  <c r="AG127" i="83"/>
  <c r="AH127" i="83"/>
  <c r="AI127" i="83"/>
  <c r="AJ127" i="83"/>
  <c r="AK127" i="83"/>
  <c r="AL127" i="83"/>
  <c r="AM127" i="83"/>
  <c r="AN127" i="83"/>
  <c r="AO127" i="83"/>
  <c r="AP127" i="83"/>
  <c r="AQ127" i="83"/>
  <c r="AR127" i="83"/>
  <c r="AS127" i="83"/>
  <c r="AT127" i="83"/>
  <c r="AU127" i="83"/>
  <c r="AV127" i="83"/>
  <c r="AW127" i="83"/>
  <c r="AX127" i="83"/>
  <c r="AY127" i="83"/>
  <c r="AZ127" i="83"/>
  <c r="B128" i="83"/>
  <c r="BA128" i="83"/>
  <c r="BB128" i="83"/>
  <c r="C128" i="83"/>
  <c r="D128" i="83"/>
  <c r="E128" i="83"/>
  <c r="F128" i="83"/>
  <c r="G128" i="83"/>
  <c r="H128" i="83"/>
  <c r="I128" i="83"/>
  <c r="J128" i="83"/>
  <c r="K128" i="83"/>
  <c r="L128" i="83"/>
  <c r="M128" i="83"/>
  <c r="N128" i="83"/>
  <c r="O128" i="83"/>
  <c r="Q128" i="83"/>
  <c r="R128" i="83"/>
  <c r="S128" i="83"/>
  <c r="T128" i="83"/>
  <c r="U128" i="83"/>
  <c r="V128" i="83"/>
  <c r="W128" i="83"/>
  <c r="X128" i="83"/>
  <c r="Y128" i="83"/>
  <c r="Z128" i="83"/>
  <c r="AA128" i="83"/>
  <c r="AB128" i="83"/>
  <c r="AC128" i="83"/>
  <c r="AD128" i="83"/>
  <c r="AE128" i="83"/>
  <c r="AF128" i="83"/>
  <c r="AG128" i="83"/>
  <c r="AH128" i="83"/>
  <c r="AI128" i="83"/>
  <c r="AJ128" i="83"/>
  <c r="AK128" i="83"/>
  <c r="AL128" i="83"/>
  <c r="AM128" i="83"/>
  <c r="AN128" i="83"/>
  <c r="AO128" i="83"/>
  <c r="AP128" i="83"/>
  <c r="AQ128" i="83"/>
  <c r="AR128" i="83"/>
  <c r="AS128" i="83"/>
  <c r="AT128" i="83"/>
  <c r="AU128" i="83"/>
  <c r="AV128" i="83"/>
  <c r="AW128" i="83"/>
  <c r="AX128" i="83"/>
  <c r="AY128" i="83"/>
  <c r="AZ128" i="83"/>
  <c r="B129" i="83"/>
  <c r="BA129" i="83"/>
  <c r="BB129" i="83"/>
  <c r="C129" i="83"/>
  <c r="D129" i="83"/>
  <c r="E129" i="83"/>
  <c r="F129" i="83"/>
  <c r="G129" i="83"/>
  <c r="H129" i="83"/>
  <c r="I129" i="83"/>
  <c r="J129" i="83"/>
  <c r="K129" i="83"/>
  <c r="L129" i="83"/>
  <c r="M129" i="83"/>
  <c r="N129" i="83"/>
  <c r="O129" i="83"/>
  <c r="Q129" i="83"/>
  <c r="R129" i="83"/>
  <c r="S129" i="83"/>
  <c r="T129" i="83"/>
  <c r="U129" i="83"/>
  <c r="V129" i="83"/>
  <c r="W129" i="83"/>
  <c r="X129" i="83"/>
  <c r="Y129" i="83"/>
  <c r="Z129" i="83"/>
  <c r="AA129" i="83"/>
  <c r="AB129" i="83"/>
  <c r="AC129" i="83"/>
  <c r="AD129" i="83"/>
  <c r="AE129" i="83"/>
  <c r="AF129" i="83"/>
  <c r="AG129" i="83"/>
  <c r="AH129" i="83"/>
  <c r="AI129" i="83"/>
  <c r="AJ129" i="83"/>
  <c r="AK129" i="83"/>
  <c r="AL129" i="83"/>
  <c r="AM129" i="83"/>
  <c r="AN129" i="83"/>
  <c r="AO129" i="83"/>
  <c r="AP129" i="83"/>
  <c r="AQ129" i="83"/>
  <c r="AR129" i="83"/>
  <c r="AS129" i="83"/>
  <c r="AT129" i="83"/>
  <c r="AU129" i="83"/>
  <c r="AV129" i="83"/>
  <c r="AW129" i="83"/>
  <c r="AX129" i="83"/>
  <c r="AY129" i="83"/>
  <c r="AZ129" i="83"/>
  <c r="B130" i="83"/>
  <c r="BA130" i="83"/>
  <c r="BB130" i="83"/>
  <c r="C130" i="83"/>
  <c r="D130" i="83"/>
  <c r="E130" i="83"/>
  <c r="F130" i="83"/>
  <c r="G130" i="83"/>
  <c r="H130" i="83"/>
  <c r="I130" i="83"/>
  <c r="J130" i="83"/>
  <c r="K130" i="83"/>
  <c r="L130" i="83"/>
  <c r="M130" i="83"/>
  <c r="N130" i="83"/>
  <c r="O130" i="83"/>
  <c r="Q130" i="83"/>
  <c r="R130" i="83"/>
  <c r="S130" i="83"/>
  <c r="T130" i="83"/>
  <c r="U130" i="83"/>
  <c r="V130" i="83"/>
  <c r="W130" i="83"/>
  <c r="X130" i="83"/>
  <c r="Y130" i="83"/>
  <c r="Z130" i="83"/>
  <c r="AA130" i="83"/>
  <c r="AB130" i="83"/>
  <c r="AC130" i="83"/>
  <c r="AD130" i="83"/>
  <c r="AE130" i="83"/>
  <c r="AF130" i="83"/>
  <c r="AG130" i="83"/>
  <c r="AH130" i="83"/>
  <c r="AI130" i="83"/>
  <c r="AJ130" i="83"/>
  <c r="AK130" i="83"/>
  <c r="AL130" i="83"/>
  <c r="AM130" i="83"/>
  <c r="AN130" i="83"/>
  <c r="AO130" i="83"/>
  <c r="AP130" i="83"/>
  <c r="AQ130" i="83"/>
  <c r="AR130" i="83"/>
  <c r="AS130" i="83"/>
  <c r="AT130" i="83"/>
  <c r="AU130" i="83"/>
  <c r="AV130" i="83"/>
  <c r="AW130" i="83"/>
  <c r="AX130" i="83"/>
  <c r="AY130" i="83"/>
  <c r="AZ130" i="83"/>
  <c r="B131" i="83"/>
  <c r="BA131" i="83"/>
  <c r="BB131" i="83"/>
  <c r="C131" i="83"/>
  <c r="D131" i="83"/>
  <c r="E131" i="83"/>
  <c r="F131" i="83"/>
  <c r="G131" i="83"/>
  <c r="H131" i="83"/>
  <c r="I131" i="83"/>
  <c r="J131" i="83"/>
  <c r="K131" i="83"/>
  <c r="L131" i="83"/>
  <c r="M131" i="83"/>
  <c r="N131" i="83"/>
  <c r="O131" i="83"/>
  <c r="Q131" i="83"/>
  <c r="R131" i="83"/>
  <c r="S131" i="83"/>
  <c r="T131" i="83"/>
  <c r="U131" i="83"/>
  <c r="V131" i="83"/>
  <c r="W131" i="83"/>
  <c r="X131" i="83"/>
  <c r="Y131" i="83"/>
  <c r="Z131" i="83"/>
  <c r="AA131" i="83"/>
  <c r="AB131" i="83"/>
  <c r="AC131" i="83"/>
  <c r="AD131" i="83"/>
  <c r="AE131" i="83"/>
  <c r="AF131" i="83"/>
  <c r="AG131" i="83"/>
  <c r="AH131" i="83"/>
  <c r="AI131" i="83"/>
  <c r="AJ131" i="83"/>
  <c r="AK131" i="83"/>
  <c r="AL131" i="83"/>
  <c r="AM131" i="83"/>
  <c r="AN131" i="83"/>
  <c r="AO131" i="83"/>
  <c r="AP131" i="83"/>
  <c r="AQ131" i="83"/>
  <c r="AR131" i="83"/>
  <c r="AS131" i="83"/>
  <c r="AT131" i="83"/>
  <c r="AU131" i="83"/>
  <c r="AV131" i="83"/>
  <c r="AW131" i="83"/>
  <c r="AX131" i="83"/>
  <c r="AY131" i="83"/>
  <c r="AZ131" i="83"/>
  <c r="B132" i="83"/>
  <c r="BA132" i="83"/>
  <c r="BB132" i="83"/>
  <c r="C132" i="83"/>
  <c r="D132" i="83"/>
  <c r="E132" i="83"/>
  <c r="F132" i="83"/>
  <c r="G132" i="83"/>
  <c r="H132" i="83"/>
  <c r="I132" i="83"/>
  <c r="J132" i="83"/>
  <c r="K132" i="83"/>
  <c r="L132" i="83"/>
  <c r="M132" i="83"/>
  <c r="N132" i="83"/>
  <c r="O132" i="83"/>
  <c r="Q132" i="83"/>
  <c r="R132" i="83"/>
  <c r="S132" i="83"/>
  <c r="T132" i="83"/>
  <c r="U132" i="83"/>
  <c r="V132" i="83"/>
  <c r="W132" i="83"/>
  <c r="X132" i="83"/>
  <c r="Y132" i="83"/>
  <c r="Z132" i="83"/>
  <c r="AA132" i="83"/>
  <c r="AB132" i="83"/>
  <c r="AC132" i="83"/>
  <c r="AD132" i="83"/>
  <c r="AE132" i="83"/>
  <c r="AF132" i="83"/>
  <c r="AG132" i="83"/>
  <c r="AH132" i="83"/>
  <c r="AI132" i="83"/>
  <c r="AJ132" i="83"/>
  <c r="AK132" i="83"/>
  <c r="AL132" i="83"/>
  <c r="AM132" i="83"/>
  <c r="AN132" i="83"/>
  <c r="AO132" i="83"/>
  <c r="AP132" i="83"/>
  <c r="AQ132" i="83"/>
  <c r="AR132" i="83"/>
  <c r="AS132" i="83"/>
  <c r="AT132" i="83"/>
  <c r="AU132" i="83"/>
  <c r="AV132" i="83"/>
  <c r="AW132" i="83"/>
  <c r="AX132" i="83"/>
  <c r="AY132" i="83"/>
  <c r="AZ132" i="83"/>
  <c r="B133" i="83"/>
  <c r="BA133" i="83"/>
  <c r="BB133" i="83"/>
  <c r="C133" i="83"/>
  <c r="D133" i="83"/>
  <c r="E133" i="83"/>
  <c r="F133" i="83"/>
  <c r="G133" i="83"/>
  <c r="H133" i="83"/>
  <c r="I133" i="83"/>
  <c r="J133" i="83"/>
  <c r="K133" i="83"/>
  <c r="L133" i="83"/>
  <c r="M133" i="83"/>
  <c r="N133" i="83"/>
  <c r="O133" i="83"/>
  <c r="Q133" i="83"/>
  <c r="R133" i="83"/>
  <c r="S133" i="83"/>
  <c r="T133" i="83"/>
  <c r="U133" i="83"/>
  <c r="V133" i="83"/>
  <c r="W133" i="83"/>
  <c r="X133" i="83"/>
  <c r="Y133" i="83"/>
  <c r="Z133" i="83"/>
  <c r="AA133" i="83"/>
  <c r="AB133" i="83"/>
  <c r="AC133" i="83"/>
  <c r="AD133" i="83"/>
  <c r="AE133" i="83"/>
  <c r="AF133" i="83"/>
  <c r="AG133" i="83"/>
  <c r="AH133" i="83"/>
  <c r="AI133" i="83"/>
  <c r="AJ133" i="83"/>
  <c r="AK133" i="83"/>
  <c r="AL133" i="83"/>
  <c r="AM133" i="83"/>
  <c r="AN133" i="83"/>
  <c r="AO133" i="83"/>
  <c r="AP133" i="83"/>
  <c r="AQ133" i="83"/>
  <c r="AR133" i="83"/>
  <c r="AS133" i="83"/>
  <c r="AT133" i="83"/>
  <c r="AU133" i="83"/>
  <c r="AV133" i="83"/>
  <c r="AW133" i="83"/>
  <c r="AX133" i="83"/>
  <c r="AY133" i="83"/>
  <c r="AZ133" i="83"/>
  <c r="B134" i="83"/>
  <c r="BA134" i="83"/>
  <c r="BB134" i="83"/>
  <c r="C134" i="83"/>
  <c r="D134" i="83"/>
  <c r="E134" i="83"/>
  <c r="F134" i="83"/>
  <c r="G134" i="83"/>
  <c r="H134" i="83"/>
  <c r="I134" i="83"/>
  <c r="J134" i="83"/>
  <c r="K134" i="83"/>
  <c r="L134" i="83"/>
  <c r="M134" i="83"/>
  <c r="N134" i="83"/>
  <c r="O134" i="83"/>
  <c r="Q134" i="83"/>
  <c r="R134" i="83"/>
  <c r="S134" i="83"/>
  <c r="T134" i="83"/>
  <c r="U134" i="83"/>
  <c r="V134" i="83"/>
  <c r="W134" i="83"/>
  <c r="X134" i="83"/>
  <c r="Y134" i="83"/>
  <c r="Z134" i="83"/>
  <c r="AA134" i="83"/>
  <c r="AB134" i="83"/>
  <c r="AC134" i="83"/>
  <c r="AD134" i="83"/>
  <c r="AE134" i="83"/>
  <c r="AF134" i="83"/>
  <c r="AG134" i="83"/>
  <c r="AH134" i="83"/>
  <c r="AI134" i="83"/>
  <c r="AJ134" i="83"/>
  <c r="AK134" i="83"/>
  <c r="AL134" i="83"/>
  <c r="AM134" i="83"/>
  <c r="AN134" i="83"/>
  <c r="AO134" i="83"/>
  <c r="AP134" i="83"/>
  <c r="AQ134" i="83"/>
  <c r="AR134" i="83"/>
  <c r="AS134" i="83"/>
  <c r="AT134" i="83"/>
  <c r="AU134" i="83"/>
  <c r="AV134" i="83"/>
  <c r="AW134" i="83"/>
  <c r="AX134" i="83"/>
  <c r="AY134" i="83"/>
  <c r="AZ134" i="83"/>
  <c r="B135" i="83"/>
  <c r="BA135" i="83"/>
  <c r="BB135" i="83"/>
  <c r="C135" i="83"/>
  <c r="D135" i="83"/>
  <c r="E135" i="83"/>
  <c r="F135" i="83"/>
  <c r="G135" i="83"/>
  <c r="H135" i="83"/>
  <c r="I135" i="83"/>
  <c r="J135" i="83"/>
  <c r="K135" i="83"/>
  <c r="L135" i="83"/>
  <c r="M135" i="83"/>
  <c r="N135" i="83"/>
  <c r="O135" i="83"/>
  <c r="Q135" i="83"/>
  <c r="R135" i="83"/>
  <c r="S135" i="83"/>
  <c r="T135" i="83"/>
  <c r="U135" i="83"/>
  <c r="V135" i="83"/>
  <c r="W135" i="83"/>
  <c r="X135" i="83"/>
  <c r="Y135" i="83"/>
  <c r="Z135" i="83"/>
  <c r="AA135" i="83"/>
  <c r="AB135" i="83"/>
  <c r="AC135" i="83"/>
  <c r="AD135" i="83"/>
  <c r="AE135" i="83"/>
  <c r="AF135" i="83"/>
  <c r="AG135" i="83"/>
  <c r="AH135" i="83"/>
  <c r="AI135" i="83"/>
  <c r="AJ135" i="83"/>
  <c r="AK135" i="83"/>
  <c r="AL135" i="83"/>
  <c r="AM135" i="83"/>
  <c r="AN135" i="83"/>
  <c r="AO135" i="83"/>
  <c r="AP135" i="83"/>
  <c r="AQ135" i="83"/>
  <c r="AR135" i="83"/>
  <c r="AS135" i="83"/>
  <c r="AT135" i="83"/>
  <c r="AU135" i="83"/>
  <c r="AV135" i="83"/>
  <c r="AW135" i="83"/>
  <c r="AX135" i="83"/>
  <c r="AY135" i="83"/>
  <c r="AZ135" i="83"/>
  <c r="B136" i="83"/>
  <c r="BA136" i="83"/>
  <c r="BB136" i="83"/>
  <c r="C136" i="83"/>
  <c r="D136" i="83"/>
  <c r="E136" i="83"/>
  <c r="F136" i="83"/>
  <c r="G136" i="83"/>
  <c r="H136" i="83"/>
  <c r="I136" i="83"/>
  <c r="J136" i="83"/>
  <c r="K136" i="83"/>
  <c r="L136" i="83"/>
  <c r="M136" i="83"/>
  <c r="N136" i="83"/>
  <c r="O136" i="83"/>
  <c r="Q136" i="83"/>
  <c r="R136" i="83"/>
  <c r="S136" i="83"/>
  <c r="T136" i="83"/>
  <c r="U136" i="83"/>
  <c r="V136" i="83"/>
  <c r="W136" i="83"/>
  <c r="X136" i="83"/>
  <c r="Y136" i="83"/>
  <c r="Z136" i="83"/>
  <c r="AA136" i="83"/>
  <c r="AB136" i="83"/>
  <c r="AC136" i="83"/>
  <c r="AD136" i="83"/>
  <c r="AE136" i="83"/>
  <c r="AF136" i="83"/>
  <c r="AG136" i="83"/>
  <c r="AH136" i="83"/>
  <c r="AI136" i="83"/>
  <c r="AJ136" i="83"/>
  <c r="AK136" i="83"/>
  <c r="AL136" i="83"/>
  <c r="AM136" i="83"/>
  <c r="AN136" i="83"/>
  <c r="AO136" i="83"/>
  <c r="AP136" i="83"/>
  <c r="AQ136" i="83"/>
  <c r="AR136" i="83"/>
  <c r="AS136" i="83"/>
  <c r="AT136" i="83"/>
  <c r="AU136" i="83"/>
  <c r="AV136" i="83"/>
  <c r="AW136" i="83"/>
  <c r="AX136" i="83"/>
  <c r="AY136" i="83"/>
  <c r="AZ136" i="83"/>
  <c r="B137" i="83"/>
  <c r="BA137" i="83"/>
  <c r="BB137" i="83"/>
  <c r="C137" i="83"/>
  <c r="D137" i="83"/>
  <c r="E137" i="83"/>
  <c r="F137" i="83"/>
  <c r="G137" i="83"/>
  <c r="H137" i="83"/>
  <c r="I137" i="83"/>
  <c r="J137" i="83"/>
  <c r="K137" i="83"/>
  <c r="L137" i="83"/>
  <c r="M137" i="83"/>
  <c r="N137" i="83"/>
  <c r="O137" i="83"/>
  <c r="Q137" i="83"/>
  <c r="R137" i="83"/>
  <c r="S137" i="83"/>
  <c r="T137" i="83"/>
  <c r="U137" i="83"/>
  <c r="V137" i="83"/>
  <c r="W137" i="83"/>
  <c r="X137" i="83"/>
  <c r="Y137" i="83"/>
  <c r="Z137" i="83"/>
  <c r="AA137" i="83"/>
  <c r="AB137" i="83"/>
  <c r="AC137" i="83"/>
  <c r="AD137" i="83"/>
  <c r="AE137" i="83"/>
  <c r="AF137" i="83"/>
  <c r="AG137" i="83"/>
  <c r="AH137" i="83"/>
  <c r="AI137" i="83"/>
  <c r="AJ137" i="83"/>
  <c r="AK137" i="83"/>
  <c r="AL137" i="83"/>
  <c r="AM137" i="83"/>
  <c r="AN137" i="83"/>
  <c r="AO137" i="83"/>
  <c r="AP137" i="83"/>
  <c r="AQ137" i="83"/>
  <c r="AR137" i="83"/>
  <c r="AS137" i="83"/>
  <c r="AT137" i="83"/>
  <c r="AU137" i="83"/>
  <c r="AV137" i="83"/>
  <c r="AW137" i="83"/>
  <c r="AX137" i="83"/>
  <c r="AY137" i="83"/>
  <c r="AZ137" i="83"/>
  <c r="B138" i="83"/>
  <c r="BA138" i="83"/>
  <c r="BB138" i="83"/>
  <c r="C138" i="83"/>
  <c r="D138" i="83"/>
  <c r="E138" i="83"/>
  <c r="F138" i="83"/>
  <c r="G138" i="83"/>
  <c r="H138" i="83"/>
  <c r="I138" i="83"/>
  <c r="J138" i="83"/>
  <c r="K138" i="83"/>
  <c r="L138" i="83"/>
  <c r="M138" i="83"/>
  <c r="N138" i="83"/>
  <c r="O138" i="83"/>
  <c r="Q138" i="83"/>
  <c r="R138" i="83"/>
  <c r="S138" i="83"/>
  <c r="T138" i="83"/>
  <c r="U138" i="83"/>
  <c r="V138" i="83"/>
  <c r="W138" i="83"/>
  <c r="X138" i="83"/>
  <c r="Y138" i="83"/>
  <c r="Z138" i="83"/>
  <c r="AA138" i="83"/>
  <c r="AB138" i="83"/>
  <c r="AC138" i="83"/>
  <c r="AD138" i="83"/>
  <c r="AE138" i="83"/>
  <c r="AF138" i="83"/>
  <c r="AG138" i="83"/>
  <c r="AH138" i="83"/>
  <c r="AI138" i="83"/>
  <c r="AJ138" i="83"/>
  <c r="AK138" i="83"/>
  <c r="AL138" i="83"/>
  <c r="AM138" i="83"/>
  <c r="AN138" i="83"/>
  <c r="AO138" i="83"/>
  <c r="AP138" i="83"/>
  <c r="AQ138" i="83"/>
  <c r="AR138" i="83"/>
  <c r="AS138" i="83"/>
  <c r="AT138" i="83"/>
  <c r="AU138" i="83"/>
  <c r="AV138" i="83"/>
  <c r="AW138" i="83"/>
  <c r="AX138" i="83"/>
  <c r="AY138" i="83"/>
  <c r="AZ138" i="83"/>
  <c r="B139" i="83"/>
  <c r="BA139" i="83"/>
  <c r="BB139" i="83"/>
  <c r="C139" i="83"/>
  <c r="D139" i="83"/>
  <c r="E139" i="83"/>
  <c r="F139" i="83"/>
  <c r="G139" i="83"/>
  <c r="H139" i="83"/>
  <c r="I139" i="83"/>
  <c r="J139" i="83"/>
  <c r="K139" i="83"/>
  <c r="L139" i="83"/>
  <c r="M139" i="83"/>
  <c r="N139" i="83"/>
  <c r="O139" i="83"/>
  <c r="Q139" i="83"/>
  <c r="R139" i="83"/>
  <c r="S139" i="83"/>
  <c r="T139" i="83"/>
  <c r="U139" i="83"/>
  <c r="V139" i="83"/>
  <c r="W139" i="83"/>
  <c r="X139" i="83"/>
  <c r="Y139" i="83"/>
  <c r="Z139" i="83"/>
  <c r="AA139" i="83"/>
  <c r="AB139" i="83"/>
  <c r="AC139" i="83"/>
  <c r="AD139" i="83"/>
  <c r="AE139" i="83"/>
  <c r="AF139" i="83"/>
  <c r="AG139" i="83"/>
  <c r="AH139" i="83"/>
  <c r="AI139" i="83"/>
  <c r="AJ139" i="83"/>
  <c r="AK139" i="83"/>
  <c r="AL139" i="83"/>
  <c r="AM139" i="83"/>
  <c r="AN139" i="83"/>
  <c r="AO139" i="83"/>
  <c r="AP139" i="83"/>
  <c r="AQ139" i="83"/>
  <c r="AR139" i="83"/>
  <c r="AS139" i="83"/>
  <c r="AT139" i="83"/>
  <c r="AU139" i="83"/>
  <c r="AV139" i="83"/>
  <c r="AW139" i="83"/>
  <c r="AX139" i="83"/>
  <c r="AY139" i="83"/>
  <c r="AZ139" i="83"/>
  <c r="B140" i="83"/>
  <c r="BA140" i="83"/>
  <c r="BB140" i="83"/>
  <c r="C140" i="83"/>
  <c r="D140" i="83"/>
  <c r="E140" i="83"/>
  <c r="F140" i="83"/>
  <c r="G140" i="83"/>
  <c r="H140" i="83"/>
  <c r="I140" i="83"/>
  <c r="J140" i="83"/>
  <c r="K140" i="83"/>
  <c r="L140" i="83"/>
  <c r="M140" i="83"/>
  <c r="N140" i="83"/>
  <c r="O140" i="83"/>
  <c r="Q140" i="83"/>
  <c r="R140" i="83"/>
  <c r="S140" i="83"/>
  <c r="T140" i="83"/>
  <c r="U140" i="83"/>
  <c r="V140" i="83"/>
  <c r="W140" i="83"/>
  <c r="X140" i="83"/>
  <c r="Y140" i="83"/>
  <c r="Z140" i="83"/>
  <c r="AA140" i="83"/>
  <c r="AB140" i="83"/>
  <c r="AC140" i="83"/>
  <c r="AD140" i="83"/>
  <c r="AE140" i="83"/>
  <c r="AF140" i="83"/>
  <c r="AG140" i="83"/>
  <c r="AH140" i="83"/>
  <c r="AI140" i="83"/>
  <c r="AJ140" i="83"/>
  <c r="AK140" i="83"/>
  <c r="AL140" i="83"/>
  <c r="AM140" i="83"/>
  <c r="AN140" i="83"/>
  <c r="AO140" i="83"/>
  <c r="AP140" i="83"/>
  <c r="AQ140" i="83"/>
  <c r="AR140" i="83"/>
  <c r="AS140" i="83"/>
  <c r="AT140" i="83"/>
  <c r="AU140" i="83"/>
  <c r="AV140" i="83"/>
  <c r="AW140" i="83"/>
  <c r="AX140" i="83"/>
  <c r="AY140" i="83"/>
  <c r="AZ140" i="83"/>
  <c r="B141" i="83"/>
  <c r="BA141" i="83"/>
  <c r="BB141" i="83"/>
  <c r="C141" i="83"/>
  <c r="D141" i="83"/>
  <c r="E141" i="83"/>
  <c r="F141" i="83"/>
  <c r="G141" i="83"/>
  <c r="H141" i="83"/>
  <c r="I141" i="83"/>
  <c r="J141" i="83"/>
  <c r="K141" i="83"/>
  <c r="L141" i="83"/>
  <c r="M141" i="83"/>
  <c r="N141" i="83"/>
  <c r="O141" i="83"/>
  <c r="Q141" i="83"/>
  <c r="R141" i="83"/>
  <c r="S141" i="83"/>
  <c r="T141" i="83"/>
  <c r="U141" i="83"/>
  <c r="V141" i="83"/>
  <c r="W141" i="83"/>
  <c r="X141" i="83"/>
  <c r="Y141" i="83"/>
  <c r="Z141" i="83"/>
  <c r="AA141" i="83"/>
  <c r="AB141" i="83"/>
  <c r="AC141" i="83"/>
  <c r="AD141" i="83"/>
  <c r="AE141" i="83"/>
  <c r="AF141" i="83"/>
  <c r="AG141" i="83"/>
  <c r="AH141" i="83"/>
  <c r="AI141" i="83"/>
  <c r="AJ141" i="83"/>
  <c r="AK141" i="83"/>
  <c r="AL141" i="83"/>
  <c r="AM141" i="83"/>
  <c r="AN141" i="83"/>
  <c r="AO141" i="83"/>
  <c r="AP141" i="83"/>
  <c r="AQ141" i="83"/>
  <c r="AR141" i="83"/>
  <c r="AS141" i="83"/>
  <c r="AT141" i="83"/>
  <c r="AU141" i="83"/>
  <c r="AV141" i="83"/>
  <c r="AW141" i="83"/>
  <c r="AX141" i="83"/>
  <c r="AY141" i="83"/>
  <c r="AZ141" i="83"/>
  <c r="B142" i="83"/>
  <c r="BA142" i="83"/>
  <c r="BB142" i="83"/>
  <c r="C142" i="83"/>
  <c r="D142" i="83"/>
  <c r="E142" i="83"/>
  <c r="F142" i="83"/>
  <c r="G142" i="83"/>
  <c r="H142" i="83"/>
  <c r="I142" i="83"/>
  <c r="J142" i="83"/>
  <c r="K142" i="83"/>
  <c r="L142" i="83"/>
  <c r="M142" i="83"/>
  <c r="N142" i="83"/>
  <c r="O142" i="83"/>
  <c r="Q142" i="83"/>
  <c r="R142" i="83"/>
  <c r="S142" i="83"/>
  <c r="T142" i="83"/>
  <c r="U142" i="83"/>
  <c r="V142" i="83"/>
  <c r="W142" i="83"/>
  <c r="X142" i="83"/>
  <c r="Y142" i="83"/>
  <c r="Z142" i="83"/>
  <c r="AA142" i="83"/>
  <c r="AB142" i="83"/>
  <c r="AC142" i="83"/>
  <c r="AD142" i="83"/>
  <c r="AE142" i="83"/>
  <c r="AF142" i="83"/>
  <c r="AG142" i="83"/>
  <c r="AH142" i="83"/>
  <c r="AI142" i="83"/>
  <c r="AJ142" i="83"/>
  <c r="AK142" i="83"/>
  <c r="AL142" i="83"/>
  <c r="AM142" i="83"/>
  <c r="AN142" i="83"/>
  <c r="AO142" i="83"/>
  <c r="AP142" i="83"/>
  <c r="AQ142" i="83"/>
  <c r="AR142" i="83"/>
  <c r="AS142" i="83"/>
  <c r="AT142" i="83"/>
  <c r="AU142" i="83"/>
  <c r="AV142" i="83"/>
  <c r="AW142" i="83"/>
  <c r="AX142" i="83"/>
  <c r="AY142" i="83"/>
  <c r="AZ142" i="83"/>
  <c r="B143" i="83"/>
  <c r="BA143" i="83"/>
  <c r="BB143" i="83"/>
  <c r="C143" i="83"/>
  <c r="D143" i="83"/>
  <c r="E143" i="83"/>
  <c r="F143" i="83"/>
  <c r="G143" i="83"/>
  <c r="H143" i="83"/>
  <c r="I143" i="83"/>
  <c r="J143" i="83"/>
  <c r="K143" i="83"/>
  <c r="L143" i="83"/>
  <c r="M143" i="83"/>
  <c r="N143" i="83"/>
  <c r="O143" i="83"/>
  <c r="Q143" i="83"/>
  <c r="R143" i="83"/>
  <c r="S143" i="83"/>
  <c r="T143" i="83"/>
  <c r="U143" i="83"/>
  <c r="V143" i="83"/>
  <c r="W143" i="83"/>
  <c r="X143" i="83"/>
  <c r="Y143" i="83"/>
  <c r="Z143" i="83"/>
  <c r="AA143" i="83"/>
  <c r="AB143" i="83"/>
  <c r="AC143" i="83"/>
  <c r="AD143" i="83"/>
  <c r="AE143" i="83"/>
  <c r="AF143" i="83"/>
  <c r="AG143" i="83"/>
  <c r="AH143" i="83"/>
  <c r="AI143" i="83"/>
  <c r="AJ143" i="83"/>
  <c r="AK143" i="83"/>
  <c r="AL143" i="83"/>
  <c r="AM143" i="83"/>
  <c r="AN143" i="83"/>
  <c r="AO143" i="83"/>
  <c r="AP143" i="83"/>
  <c r="AQ143" i="83"/>
  <c r="AR143" i="83"/>
  <c r="AS143" i="83"/>
  <c r="AT143" i="83"/>
  <c r="AU143" i="83"/>
  <c r="AV143" i="83"/>
  <c r="AW143" i="83"/>
  <c r="AX143" i="83"/>
  <c r="AY143" i="83"/>
  <c r="AZ143" i="83"/>
  <c r="B144" i="83"/>
  <c r="BA144" i="83"/>
  <c r="BB144" i="83"/>
  <c r="C144" i="83"/>
  <c r="D144" i="83"/>
  <c r="E144" i="83"/>
  <c r="F144" i="83"/>
  <c r="G144" i="83"/>
  <c r="H144" i="83"/>
  <c r="I144" i="83"/>
  <c r="J144" i="83"/>
  <c r="K144" i="83"/>
  <c r="L144" i="83"/>
  <c r="M144" i="83"/>
  <c r="N144" i="83"/>
  <c r="O144" i="83"/>
  <c r="Q144" i="83"/>
  <c r="R144" i="83"/>
  <c r="S144" i="83"/>
  <c r="T144" i="83"/>
  <c r="U144" i="83"/>
  <c r="V144" i="83"/>
  <c r="W144" i="83"/>
  <c r="X144" i="83"/>
  <c r="Y144" i="83"/>
  <c r="Z144" i="83"/>
  <c r="AA144" i="83"/>
  <c r="AB144" i="83"/>
  <c r="AC144" i="83"/>
  <c r="AD144" i="83"/>
  <c r="AE144" i="83"/>
  <c r="AF144" i="83"/>
  <c r="AG144" i="83"/>
  <c r="AH144" i="83"/>
  <c r="AI144" i="83"/>
  <c r="AJ144" i="83"/>
  <c r="AK144" i="83"/>
  <c r="AL144" i="83"/>
  <c r="AM144" i="83"/>
  <c r="AN144" i="83"/>
  <c r="AO144" i="83"/>
  <c r="AP144" i="83"/>
  <c r="AQ144" i="83"/>
  <c r="AR144" i="83"/>
  <c r="AS144" i="83"/>
  <c r="AT144" i="83"/>
  <c r="AU144" i="83"/>
  <c r="AV144" i="83"/>
  <c r="AW144" i="83"/>
  <c r="AX144" i="83"/>
  <c r="AY144" i="83"/>
  <c r="AZ144" i="83"/>
  <c r="B145" i="83"/>
  <c r="BA145" i="83"/>
  <c r="BB145" i="83"/>
  <c r="C145" i="83"/>
  <c r="D145" i="83"/>
  <c r="E145" i="83"/>
  <c r="F145" i="83"/>
  <c r="G145" i="83"/>
  <c r="H145" i="83"/>
  <c r="I145" i="83"/>
  <c r="J145" i="83"/>
  <c r="K145" i="83"/>
  <c r="L145" i="83"/>
  <c r="M145" i="83"/>
  <c r="N145" i="83"/>
  <c r="O145" i="83"/>
  <c r="Q145" i="83"/>
  <c r="R145" i="83"/>
  <c r="S145" i="83"/>
  <c r="T145" i="83"/>
  <c r="U145" i="83"/>
  <c r="V145" i="83"/>
  <c r="W145" i="83"/>
  <c r="X145" i="83"/>
  <c r="Y145" i="83"/>
  <c r="Z145" i="83"/>
  <c r="AA145" i="83"/>
  <c r="AB145" i="83"/>
  <c r="AC145" i="83"/>
  <c r="AD145" i="83"/>
  <c r="AE145" i="83"/>
  <c r="AF145" i="83"/>
  <c r="AG145" i="83"/>
  <c r="AH145" i="83"/>
  <c r="AI145" i="83"/>
  <c r="AJ145" i="83"/>
  <c r="AK145" i="83"/>
  <c r="AL145" i="83"/>
  <c r="AM145" i="83"/>
  <c r="AN145" i="83"/>
  <c r="AO145" i="83"/>
  <c r="AP145" i="83"/>
  <c r="AQ145" i="83"/>
  <c r="AR145" i="83"/>
  <c r="AS145" i="83"/>
  <c r="AT145" i="83"/>
  <c r="AU145" i="83"/>
  <c r="AV145" i="83"/>
  <c r="AW145" i="83"/>
  <c r="AX145" i="83"/>
  <c r="AY145" i="83"/>
  <c r="AZ145" i="83"/>
  <c r="B146" i="83"/>
  <c r="BA146" i="83"/>
  <c r="BB146" i="83"/>
  <c r="C146" i="83"/>
  <c r="D146" i="83"/>
  <c r="E146" i="83"/>
  <c r="F146" i="83"/>
  <c r="G146" i="83"/>
  <c r="H146" i="83"/>
  <c r="I146" i="83"/>
  <c r="J146" i="83"/>
  <c r="K146" i="83"/>
  <c r="L146" i="83"/>
  <c r="M146" i="83"/>
  <c r="N146" i="83"/>
  <c r="O146" i="83"/>
  <c r="Q146" i="83"/>
  <c r="R146" i="83"/>
  <c r="S146" i="83"/>
  <c r="T146" i="83"/>
  <c r="U146" i="83"/>
  <c r="V146" i="83"/>
  <c r="W146" i="83"/>
  <c r="X146" i="83"/>
  <c r="Y146" i="83"/>
  <c r="Z146" i="83"/>
  <c r="AA146" i="83"/>
  <c r="AB146" i="83"/>
  <c r="AC146" i="83"/>
  <c r="AD146" i="83"/>
  <c r="AE146" i="83"/>
  <c r="AF146" i="83"/>
  <c r="AG146" i="83"/>
  <c r="AH146" i="83"/>
  <c r="AI146" i="83"/>
  <c r="AJ146" i="83"/>
  <c r="AK146" i="83"/>
  <c r="AL146" i="83"/>
  <c r="AM146" i="83"/>
  <c r="AN146" i="83"/>
  <c r="AO146" i="83"/>
  <c r="AP146" i="83"/>
  <c r="AQ146" i="83"/>
  <c r="AR146" i="83"/>
  <c r="AS146" i="83"/>
  <c r="AT146" i="83"/>
  <c r="AU146" i="83"/>
  <c r="AV146" i="83"/>
  <c r="AW146" i="83"/>
  <c r="AX146" i="83"/>
  <c r="AY146" i="83"/>
  <c r="AZ146" i="83"/>
  <c r="B147" i="83"/>
  <c r="BA147" i="83"/>
  <c r="BB147" i="83"/>
  <c r="C147" i="83"/>
  <c r="D147" i="83"/>
  <c r="E147" i="83"/>
  <c r="F147" i="83"/>
  <c r="G147" i="83"/>
  <c r="H147" i="83"/>
  <c r="I147" i="83"/>
  <c r="J147" i="83"/>
  <c r="K147" i="83"/>
  <c r="L147" i="83"/>
  <c r="M147" i="83"/>
  <c r="N147" i="83"/>
  <c r="O147" i="83"/>
  <c r="Q147" i="83"/>
  <c r="R147" i="83"/>
  <c r="S147" i="83"/>
  <c r="T147" i="83"/>
  <c r="U147" i="83"/>
  <c r="V147" i="83"/>
  <c r="W147" i="83"/>
  <c r="X147" i="83"/>
  <c r="Y147" i="83"/>
  <c r="Z147" i="83"/>
  <c r="AA147" i="83"/>
  <c r="AB147" i="83"/>
  <c r="AC147" i="83"/>
  <c r="AD147" i="83"/>
  <c r="AE147" i="83"/>
  <c r="AF147" i="83"/>
  <c r="AG147" i="83"/>
  <c r="AH147" i="83"/>
  <c r="AI147" i="83"/>
  <c r="AJ147" i="83"/>
  <c r="AK147" i="83"/>
  <c r="AL147" i="83"/>
  <c r="AM147" i="83"/>
  <c r="AN147" i="83"/>
  <c r="AO147" i="83"/>
  <c r="AP147" i="83"/>
  <c r="AQ147" i="83"/>
  <c r="AR147" i="83"/>
  <c r="AS147" i="83"/>
  <c r="AT147" i="83"/>
  <c r="AU147" i="83"/>
  <c r="AV147" i="83"/>
  <c r="AW147" i="83"/>
  <c r="AX147" i="83"/>
  <c r="AY147" i="83"/>
  <c r="AZ147" i="83"/>
  <c r="B148" i="83"/>
  <c r="BA148" i="83"/>
  <c r="BB148" i="83"/>
  <c r="C148" i="83"/>
  <c r="D148" i="83"/>
  <c r="E148" i="83"/>
  <c r="F148" i="83"/>
  <c r="G148" i="83"/>
  <c r="H148" i="83"/>
  <c r="I148" i="83"/>
  <c r="J148" i="83"/>
  <c r="K148" i="83"/>
  <c r="L148" i="83"/>
  <c r="M148" i="83"/>
  <c r="N148" i="83"/>
  <c r="O148" i="83"/>
  <c r="Q148" i="83"/>
  <c r="R148" i="83"/>
  <c r="S148" i="83"/>
  <c r="T148" i="83"/>
  <c r="U148" i="83"/>
  <c r="V148" i="83"/>
  <c r="W148" i="83"/>
  <c r="X148" i="83"/>
  <c r="Y148" i="83"/>
  <c r="Z148" i="83"/>
  <c r="AA148" i="83"/>
  <c r="AB148" i="83"/>
  <c r="AC148" i="83"/>
  <c r="AD148" i="83"/>
  <c r="AE148" i="83"/>
  <c r="AF148" i="83"/>
  <c r="AG148" i="83"/>
  <c r="AH148" i="83"/>
  <c r="AI148" i="83"/>
  <c r="AJ148" i="83"/>
  <c r="AK148" i="83"/>
  <c r="AL148" i="83"/>
  <c r="AM148" i="83"/>
  <c r="AN148" i="83"/>
  <c r="AO148" i="83"/>
  <c r="AP148" i="83"/>
  <c r="AQ148" i="83"/>
  <c r="AR148" i="83"/>
  <c r="AS148" i="83"/>
  <c r="AT148" i="83"/>
  <c r="AU148" i="83"/>
  <c r="AV148" i="83"/>
  <c r="AW148" i="83"/>
  <c r="AX148" i="83"/>
  <c r="AY148" i="83"/>
  <c r="AZ148" i="83"/>
  <c r="B149" i="83"/>
  <c r="BA149" i="83"/>
  <c r="BB149" i="83"/>
  <c r="C149" i="83"/>
  <c r="D149" i="83"/>
  <c r="E149" i="83"/>
  <c r="F149" i="83"/>
  <c r="G149" i="83"/>
  <c r="H149" i="83"/>
  <c r="I149" i="83"/>
  <c r="J149" i="83"/>
  <c r="K149" i="83"/>
  <c r="L149" i="83"/>
  <c r="M149" i="83"/>
  <c r="N149" i="83"/>
  <c r="O149" i="83"/>
  <c r="Q149" i="83"/>
  <c r="R149" i="83"/>
  <c r="S149" i="83"/>
  <c r="T149" i="83"/>
  <c r="U149" i="83"/>
  <c r="V149" i="83"/>
  <c r="W149" i="83"/>
  <c r="X149" i="83"/>
  <c r="Y149" i="83"/>
  <c r="Z149" i="83"/>
  <c r="AA149" i="83"/>
  <c r="AB149" i="83"/>
  <c r="AC149" i="83"/>
  <c r="AD149" i="83"/>
  <c r="AE149" i="83"/>
  <c r="AF149" i="83"/>
  <c r="AG149" i="83"/>
  <c r="AH149" i="83"/>
  <c r="AI149" i="83"/>
  <c r="AJ149" i="83"/>
  <c r="AK149" i="83"/>
  <c r="AL149" i="83"/>
  <c r="AM149" i="83"/>
  <c r="AN149" i="83"/>
  <c r="AO149" i="83"/>
  <c r="AP149" i="83"/>
  <c r="AQ149" i="83"/>
  <c r="AR149" i="83"/>
  <c r="AS149" i="83"/>
  <c r="AT149" i="83"/>
  <c r="AU149" i="83"/>
  <c r="AV149" i="83"/>
  <c r="AW149" i="83"/>
  <c r="AX149" i="83"/>
  <c r="AY149" i="83"/>
  <c r="AZ149" i="83"/>
  <c r="B150" i="83"/>
  <c r="BA150" i="83"/>
  <c r="BB150" i="83"/>
  <c r="C150" i="83"/>
  <c r="D150" i="83"/>
  <c r="E150" i="83"/>
  <c r="F150" i="83"/>
  <c r="G150" i="83"/>
  <c r="H150" i="83"/>
  <c r="I150" i="83"/>
  <c r="J150" i="83"/>
  <c r="K150" i="83"/>
  <c r="L150" i="83"/>
  <c r="M150" i="83"/>
  <c r="N150" i="83"/>
  <c r="O150" i="83"/>
  <c r="Q150" i="83"/>
  <c r="R150" i="83"/>
  <c r="S150" i="83"/>
  <c r="T150" i="83"/>
  <c r="U150" i="83"/>
  <c r="V150" i="83"/>
  <c r="W150" i="83"/>
  <c r="X150" i="83"/>
  <c r="Y150" i="83"/>
  <c r="Z150" i="83"/>
  <c r="AA150" i="83"/>
  <c r="AB150" i="83"/>
  <c r="AC150" i="83"/>
  <c r="AD150" i="83"/>
  <c r="AE150" i="83"/>
  <c r="AF150" i="83"/>
  <c r="AG150" i="83"/>
  <c r="AH150" i="83"/>
  <c r="AI150" i="83"/>
  <c r="AJ150" i="83"/>
  <c r="AK150" i="83"/>
  <c r="AL150" i="83"/>
  <c r="AM150" i="83"/>
  <c r="AN150" i="83"/>
  <c r="AO150" i="83"/>
  <c r="AP150" i="83"/>
  <c r="AQ150" i="83"/>
  <c r="AR150" i="83"/>
  <c r="AS150" i="83"/>
  <c r="AT150" i="83"/>
  <c r="AU150" i="83"/>
  <c r="AV150" i="83"/>
  <c r="AW150" i="83"/>
  <c r="AX150" i="83"/>
  <c r="AY150" i="83"/>
  <c r="AZ150" i="83"/>
  <c r="B151" i="83"/>
  <c r="BA151" i="83"/>
  <c r="BB151" i="83"/>
  <c r="C151" i="83"/>
  <c r="D151" i="83"/>
  <c r="E151" i="83"/>
  <c r="F151" i="83"/>
  <c r="G151" i="83"/>
  <c r="H151" i="83"/>
  <c r="I151" i="83"/>
  <c r="J151" i="83"/>
  <c r="K151" i="83"/>
  <c r="L151" i="83"/>
  <c r="M151" i="83"/>
  <c r="N151" i="83"/>
  <c r="O151" i="83"/>
  <c r="Q151" i="83"/>
  <c r="R151" i="83"/>
  <c r="S151" i="83"/>
  <c r="T151" i="83"/>
  <c r="U151" i="83"/>
  <c r="V151" i="83"/>
  <c r="W151" i="83"/>
  <c r="X151" i="83"/>
  <c r="Y151" i="83"/>
  <c r="Z151" i="83"/>
  <c r="AA151" i="83"/>
  <c r="AB151" i="83"/>
  <c r="AC151" i="83"/>
  <c r="AD151" i="83"/>
  <c r="AE151" i="83"/>
  <c r="AF151" i="83"/>
  <c r="AG151" i="83"/>
  <c r="AH151" i="83"/>
  <c r="AI151" i="83"/>
  <c r="AJ151" i="83"/>
  <c r="AK151" i="83"/>
  <c r="AL151" i="83"/>
  <c r="AM151" i="83"/>
  <c r="AN151" i="83"/>
  <c r="AO151" i="83"/>
  <c r="AP151" i="83"/>
  <c r="AQ151" i="83"/>
  <c r="AR151" i="83"/>
  <c r="AS151" i="83"/>
  <c r="AT151" i="83"/>
  <c r="AU151" i="83"/>
  <c r="AV151" i="83"/>
  <c r="AW151" i="83"/>
  <c r="AX151" i="83"/>
  <c r="AY151" i="83"/>
  <c r="AZ151" i="83"/>
  <c r="B152" i="83"/>
  <c r="BA152" i="83"/>
  <c r="BB152" i="83"/>
  <c r="C152" i="83"/>
  <c r="D152" i="83"/>
  <c r="E152" i="83"/>
  <c r="F152" i="83"/>
  <c r="G152" i="83"/>
  <c r="H152" i="83"/>
  <c r="I152" i="83"/>
  <c r="J152" i="83"/>
  <c r="K152" i="83"/>
  <c r="L152" i="83"/>
  <c r="M152" i="83"/>
  <c r="N152" i="83"/>
  <c r="O152" i="83"/>
  <c r="Q152" i="83"/>
  <c r="R152" i="83"/>
  <c r="S152" i="83"/>
  <c r="T152" i="83"/>
  <c r="U152" i="83"/>
  <c r="V152" i="83"/>
  <c r="W152" i="83"/>
  <c r="X152" i="83"/>
  <c r="Y152" i="83"/>
  <c r="Z152" i="83"/>
  <c r="AA152" i="83"/>
  <c r="AB152" i="83"/>
  <c r="AC152" i="83"/>
  <c r="AD152" i="83"/>
  <c r="AE152" i="83"/>
  <c r="AF152" i="83"/>
  <c r="AG152" i="83"/>
  <c r="AH152" i="83"/>
  <c r="AI152" i="83"/>
  <c r="AJ152" i="83"/>
  <c r="AK152" i="83"/>
  <c r="AL152" i="83"/>
  <c r="AM152" i="83"/>
  <c r="AN152" i="83"/>
  <c r="AO152" i="83"/>
  <c r="AP152" i="83"/>
  <c r="AQ152" i="83"/>
  <c r="AR152" i="83"/>
  <c r="AS152" i="83"/>
  <c r="AT152" i="83"/>
  <c r="AU152" i="83"/>
  <c r="AV152" i="83"/>
  <c r="AW152" i="83"/>
  <c r="AX152" i="83"/>
  <c r="AY152" i="83"/>
  <c r="AZ152" i="83"/>
  <c r="B153" i="83"/>
  <c r="BA153" i="83"/>
  <c r="BB153" i="83"/>
  <c r="C153" i="83"/>
  <c r="D153" i="83"/>
  <c r="E153" i="83"/>
  <c r="F153" i="83"/>
  <c r="G153" i="83"/>
  <c r="H153" i="83"/>
  <c r="I153" i="83"/>
  <c r="J153" i="83"/>
  <c r="K153" i="83"/>
  <c r="L153" i="83"/>
  <c r="M153" i="83"/>
  <c r="N153" i="83"/>
  <c r="O153" i="83"/>
  <c r="Q153" i="83"/>
  <c r="R153" i="83"/>
  <c r="S153" i="83"/>
  <c r="T153" i="83"/>
  <c r="U153" i="83"/>
  <c r="V153" i="83"/>
  <c r="W153" i="83"/>
  <c r="X153" i="83"/>
  <c r="Y153" i="83"/>
  <c r="Z153" i="83"/>
  <c r="AA153" i="83"/>
  <c r="AB153" i="83"/>
  <c r="AC153" i="83"/>
  <c r="AD153" i="83"/>
  <c r="AE153" i="83"/>
  <c r="AF153" i="83"/>
  <c r="AG153" i="83"/>
  <c r="AH153" i="83"/>
  <c r="AI153" i="83"/>
  <c r="AJ153" i="83"/>
  <c r="AK153" i="83"/>
  <c r="AL153" i="83"/>
  <c r="AM153" i="83"/>
  <c r="AN153" i="83"/>
  <c r="AO153" i="83"/>
  <c r="AP153" i="83"/>
  <c r="AQ153" i="83"/>
  <c r="AR153" i="83"/>
  <c r="AS153" i="83"/>
  <c r="AT153" i="83"/>
  <c r="AU153" i="83"/>
  <c r="AV153" i="83"/>
  <c r="AW153" i="83"/>
  <c r="AX153" i="83"/>
  <c r="AY153" i="83"/>
  <c r="AZ153" i="83"/>
  <c r="B154" i="83"/>
  <c r="BA154" i="83"/>
  <c r="BB154" i="83"/>
  <c r="C154" i="83"/>
  <c r="D154" i="83"/>
  <c r="E154" i="83"/>
  <c r="F154" i="83"/>
  <c r="G154" i="83"/>
  <c r="H154" i="83"/>
  <c r="I154" i="83"/>
  <c r="J154" i="83"/>
  <c r="K154" i="83"/>
  <c r="L154" i="83"/>
  <c r="M154" i="83"/>
  <c r="N154" i="83"/>
  <c r="O154" i="83"/>
  <c r="Q154" i="83"/>
  <c r="R154" i="83"/>
  <c r="S154" i="83"/>
  <c r="T154" i="83"/>
  <c r="U154" i="83"/>
  <c r="V154" i="83"/>
  <c r="W154" i="83"/>
  <c r="X154" i="83"/>
  <c r="Y154" i="83"/>
  <c r="Z154" i="83"/>
  <c r="AA154" i="83"/>
  <c r="AB154" i="83"/>
  <c r="AC154" i="83"/>
  <c r="AD154" i="83"/>
  <c r="AE154" i="83"/>
  <c r="AF154" i="83"/>
  <c r="AG154" i="83"/>
  <c r="AH154" i="83"/>
  <c r="AI154" i="83"/>
  <c r="AJ154" i="83"/>
  <c r="AK154" i="83"/>
  <c r="AL154" i="83"/>
  <c r="AM154" i="83"/>
  <c r="AN154" i="83"/>
  <c r="AO154" i="83"/>
  <c r="AP154" i="83"/>
  <c r="AQ154" i="83"/>
  <c r="AR154" i="83"/>
  <c r="AS154" i="83"/>
  <c r="AT154" i="83"/>
  <c r="AU154" i="83"/>
  <c r="AV154" i="83"/>
  <c r="AW154" i="83"/>
  <c r="AX154" i="83"/>
  <c r="AY154" i="83"/>
  <c r="AZ154" i="83"/>
  <c r="B155" i="83"/>
  <c r="BA155" i="83"/>
  <c r="BB155" i="83"/>
  <c r="C155" i="83"/>
  <c r="D155" i="83"/>
  <c r="E155" i="83"/>
  <c r="F155" i="83"/>
  <c r="G155" i="83"/>
  <c r="H155" i="83"/>
  <c r="I155" i="83"/>
  <c r="J155" i="83"/>
  <c r="K155" i="83"/>
  <c r="L155" i="83"/>
  <c r="M155" i="83"/>
  <c r="N155" i="83"/>
  <c r="O155" i="83"/>
  <c r="Q155" i="83"/>
  <c r="R155" i="83"/>
  <c r="S155" i="83"/>
  <c r="T155" i="83"/>
  <c r="U155" i="83"/>
  <c r="V155" i="83"/>
  <c r="W155" i="83"/>
  <c r="X155" i="83"/>
  <c r="Y155" i="83"/>
  <c r="Z155" i="83"/>
  <c r="AA155" i="83"/>
  <c r="AB155" i="83"/>
  <c r="AC155" i="83"/>
  <c r="AD155" i="83"/>
  <c r="AE155" i="83"/>
  <c r="AF155" i="83"/>
  <c r="AG155" i="83"/>
  <c r="AH155" i="83"/>
  <c r="AI155" i="83"/>
  <c r="AJ155" i="83"/>
  <c r="AK155" i="83"/>
  <c r="AL155" i="83"/>
  <c r="AM155" i="83"/>
  <c r="AN155" i="83"/>
  <c r="AO155" i="83"/>
  <c r="AP155" i="83"/>
  <c r="AQ155" i="83"/>
  <c r="AR155" i="83"/>
  <c r="AS155" i="83"/>
  <c r="AT155" i="83"/>
  <c r="AU155" i="83"/>
  <c r="AV155" i="83"/>
  <c r="AW155" i="83"/>
  <c r="AX155" i="83"/>
  <c r="AY155" i="83"/>
  <c r="AZ155" i="83"/>
  <c r="B156" i="83"/>
  <c r="BA156" i="83"/>
  <c r="BB156" i="83"/>
  <c r="C156" i="83"/>
  <c r="D156" i="83"/>
  <c r="E156" i="83"/>
  <c r="F156" i="83"/>
  <c r="G156" i="83"/>
  <c r="H156" i="83"/>
  <c r="I156" i="83"/>
  <c r="J156" i="83"/>
  <c r="K156" i="83"/>
  <c r="L156" i="83"/>
  <c r="M156" i="83"/>
  <c r="N156" i="83"/>
  <c r="O156" i="83"/>
  <c r="Q156" i="83"/>
  <c r="R156" i="83"/>
  <c r="S156" i="83"/>
  <c r="T156" i="83"/>
  <c r="U156" i="83"/>
  <c r="V156" i="83"/>
  <c r="W156" i="83"/>
  <c r="X156" i="83"/>
  <c r="Y156" i="83"/>
  <c r="Z156" i="83"/>
  <c r="AA156" i="83"/>
  <c r="AB156" i="83"/>
  <c r="AC156" i="83"/>
  <c r="AD156" i="83"/>
  <c r="AE156" i="83"/>
  <c r="AF156" i="83"/>
  <c r="AG156" i="83"/>
  <c r="AH156" i="83"/>
  <c r="AI156" i="83"/>
  <c r="AJ156" i="83"/>
  <c r="AK156" i="83"/>
  <c r="AL156" i="83"/>
  <c r="AM156" i="83"/>
  <c r="AN156" i="83"/>
  <c r="AO156" i="83"/>
  <c r="AP156" i="83"/>
  <c r="AQ156" i="83"/>
  <c r="AR156" i="83"/>
  <c r="AS156" i="83"/>
  <c r="AT156" i="83"/>
  <c r="AU156" i="83"/>
  <c r="AV156" i="83"/>
  <c r="AW156" i="83"/>
  <c r="AX156" i="83"/>
  <c r="AY156" i="83"/>
  <c r="AZ156" i="83"/>
  <c r="B157" i="83"/>
  <c r="BA157" i="83"/>
  <c r="BB157" i="83"/>
  <c r="C157" i="83"/>
  <c r="D157" i="83"/>
  <c r="E157" i="83"/>
  <c r="F157" i="83"/>
  <c r="G157" i="83"/>
  <c r="H157" i="83"/>
  <c r="I157" i="83"/>
  <c r="J157" i="83"/>
  <c r="K157" i="83"/>
  <c r="L157" i="83"/>
  <c r="M157" i="83"/>
  <c r="N157" i="83"/>
  <c r="O157" i="83"/>
  <c r="Q157" i="83"/>
  <c r="R157" i="83"/>
  <c r="S157" i="83"/>
  <c r="T157" i="83"/>
  <c r="U157" i="83"/>
  <c r="V157" i="83"/>
  <c r="W157" i="83"/>
  <c r="X157" i="83"/>
  <c r="Y157" i="83"/>
  <c r="Z157" i="83"/>
  <c r="AA157" i="83"/>
  <c r="AB157" i="83"/>
  <c r="AC157" i="83"/>
  <c r="AD157" i="83"/>
  <c r="AE157" i="83"/>
  <c r="AF157" i="83"/>
  <c r="AG157" i="83"/>
  <c r="AH157" i="83"/>
  <c r="AI157" i="83"/>
  <c r="AJ157" i="83"/>
  <c r="AK157" i="83"/>
  <c r="AL157" i="83"/>
  <c r="AM157" i="83"/>
  <c r="AN157" i="83"/>
  <c r="AO157" i="83"/>
  <c r="AP157" i="83"/>
  <c r="AQ157" i="83"/>
  <c r="AR157" i="83"/>
  <c r="AS157" i="83"/>
  <c r="AT157" i="83"/>
  <c r="AU157" i="83"/>
  <c r="AV157" i="83"/>
  <c r="AW157" i="83"/>
  <c r="AX157" i="83"/>
  <c r="AY157" i="83"/>
  <c r="AZ157" i="83"/>
  <c r="B158" i="83"/>
  <c r="BA158" i="83"/>
  <c r="BB158" i="83"/>
  <c r="C158" i="83"/>
  <c r="D158" i="83"/>
  <c r="E158" i="83"/>
  <c r="F158" i="83"/>
  <c r="G158" i="83"/>
  <c r="H158" i="83"/>
  <c r="I158" i="83"/>
  <c r="J158" i="83"/>
  <c r="K158" i="83"/>
  <c r="L158" i="83"/>
  <c r="M158" i="83"/>
  <c r="N158" i="83"/>
  <c r="O158" i="83"/>
  <c r="Q158" i="83"/>
  <c r="R158" i="83"/>
  <c r="S158" i="83"/>
  <c r="T158" i="83"/>
  <c r="U158" i="83"/>
  <c r="V158" i="83"/>
  <c r="W158" i="83"/>
  <c r="X158" i="83"/>
  <c r="Y158" i="83"/>
  <c r="Z158" i="83"/>
  <c r="AA158" i="83"/>
  <c r="AB158" i="83"/>
  <c r="AC158" i="83"/>
  <c r="AD158" i="83"/>
  <c r="AE158" i="83"/>
  <c r="AF158" i="83"/>
  <c r="AG158" i="83"/>
  <c r="AH158" i="83"/>
  <c r="AI158" i="83"/>
  <c r="AJ158" i="83"/>
  <c r="AK158" i="83"/>
  <c r="AL158" i="83"/>
  <c r="AM158" i="83"/>
  <c r="AN158" i="83"/>
  <c r="AO158" i="83"/>
  <c r="AP158" i="83"/>
  <c r="AQ158" i="83"/>
  <c r="AR158" i="83"/>
  <c r="AS158" i="83"/>
  <c r="AT158" i="83"/>
  <c r="AU158" i="83"/>
  <c r="AV158" i="83"/>
  <c r="AW158" i="83"/>
  <c r="AX158" i="83"/>
  <c r="AY158" i="83"/>
  <c r="AZ158" i="83"/>
  <c r="B159" i="83"/>
  <c r="BA159" i="83"/>
  <c r="BB159" i="83"/>
  <c r="C159" i="83"/>
  <c r="D159" i="83"/>
  <c r="E159" i="83"/>
  <c r="F159" i="83"/>
  <c r="G159" i="83"/>
  <c r="H159" i="83"/>
  <c r="I159" i="83"/>
  <c r="J159" i="83"/>
  <c r="K159" i="83"/>
  <c r="L159" i="83"/>
  <c r="M159" i="83"/>
  <c r="N159" i="83"/>
  <c r="O159" i="83"/>
  <c r="Q159" i="83"/>
  <c r="R159" i="83"/>
  <c r="S159" i="83"/>
  <c r="T159" i="83"/>
  <c r="U159" i="83"/>
  <c r="V159" i="83"/>
  <c r="W159" i="83"/>
  <c r="X159" i="83"/>
  <c r="Y159" i="83"/>
  <c r="Z159" i="83"/>
  <c r="AA159" i="83"/>
  <c r="AB159" i="83"/>
  <c r="AC159" i="83"/>
  <c r="AD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160" i="83"/>
  <c r="BA160" i="83"/>
  <c r="BB160" i="83"/>
  <c r="C160" i="83"/>
  <c r="D160" i="83"/>
  <c r="E160" i="83"/>
  <c r="F160" i="83"/>
  <c r="G160" i="83"/>
  <c r="H160" i="83"/>
  <c r="I160" i="83"/>
  <c r="J160" i="83"/>
  <c r="K160" i="83"/>
  <c r="L160" i="83"/>
  <c r="M160" i="83"/>
  <c r="N160" i="83"/>
  <c r="O160" i="83"/>
  <c r="Q160" i="83"/>
  <c r="R160" i="83"/>
  <c r="S160" i="83"/>
  <c r="T160" i="83"/>
  <c r="U160" i="83"/>
  <c r="V160" i="83"/>
  <c r="W160" i="83"/>
  <c r="X160" i="83"/>
  <c r="Y160" i="83"/>
  <c r="Z160" i="83"/>
  <c r="AA160" i="83"/>
  <c r="AB160" i="83"/>
  <c r="AC160" i="83"/>
  <c r="AD160" i="83"/>
  <c r="AE160" i="83"/>
  <c r="AF160" i="83"/>
  <c r="AG160" i="83"/>
  <c r="AH160" i="83"/>
  <c r="AI160" i="83"/>
  <c r="AJ160" i="83"/>
  <c r="AK160" i="83"/>
  <c r="AL160" i="83"/>
  <c r="AM160" i="83"/>
  <c r="AN160" i="83"/>
  <c r="AO160" i="83"/>
  <c r="AP160" i="83"/>
  <c r="AQ160" i="83"/>
  <c r="AR160" i="83"/>
  <c r="AS160" i="83"/>
  <c r="AT160" i="83"/>
  <c r="AU160" i="83"/>
  <c r="AV160" i="83"/>
  <c r="AW160" i="83"/>
  <c r="AX160" i="83"/>
  <c r="AY160" i="83"/>
  <c r="AZ160" i="83"/>
  <c r="B161" i="83"/>
  <c r="BA161" i="83"/>
  <c r="BB161" i="83"/>
  <c r="C161" i="83"/>
  <c r="D161" i="83"/>
  <c r="E161" i="83"/>
  <c r="F161" i="83"/>
  <c r="G161" i="83"/>
  <c r="H161" i="83"/>
  <c r="I161" i="83"/>
  <c r="J161" i="83"/>
  <c r="K161" i="83"/>
  <c r="L161" i="83"/>
  <c r="M161" i="83"/>
  <c r="N161" i="83"/>
  <c r="O161" i="83"/>
  <c r="Q161" i="83"/>
  <c r="R161" i="83"/>
  <c r="S161" i="83"/>
  <c r="T161" i="83"/>
  <c r="U161" i="83"/>
  <c r="V161" i="83"/>
  <c r="W161" i="83"/>
  <c r="X161" i="83"/>
  <c r="Y161" i="83"/>
  <c r="Z161" i="83"/>
  <c r="AA161" i="83"/>
  <c r="AB161" i="83"/>
  <c r="AC161" i="83"/>
  <c r="AD161" i="83"/>
  <c r="AE161" i="83"/>
  <c r="AF161" i="83"/>
  <c r="AG161" i="83"/>
  <c r="AH161" i="83"/>
  <c r="AI161" i="83"/>
  <c r="AJ161" i="83"/>
  <c r="AK161" i="83"/>
  <c r="AL161" i="83"/>
  <c r="AM161" i="83"/>
  <c r="AN161" i="83"/>
  <c r="AO161" i="83"/>
  <c r="AP161" i="83"/>
  <c r="AQ161" i="83"/>
  <c r="AR161" i="83"/>
  <c r="AS161" i="83"/>
  <c r="AT161" i="83"/>
  <c r="AU161" i="83"/>
  <c r="AV161" i="83"/>
  <c r="AW161" i="83"/>
  <c r="AX161" i="83"/>
  <c r="AY161" i="83"/>
  <c r="AZ161" i="83"/>
  <c r="B162" i="83"/>
  <c r="BA162" i="83"/>
  <c r="BB162" i="83"/>
  <c r="C162" i="83"/>
  <c r="D162" i="83"/>
  <c r="E162" i="83"/>
  <c r="F162" i="83"/>
  <c r="G162" i="83"/>
  <c r="H162" i="83"/>
  <c r="I162" i="83"/>
  <c r="J162" i="83"/>
  <c r="K162" i="83"/>
  <c r="L162" i="83"/>
  <c r="M162" i="83"/>
  <c r="N162" i="83"/>
  <c r="O162" i="83"/>
  <c r="Q162" i="83"/>
  <c r="R162" i="83"/>
  <c r="S162" i="83"/>
  <c r="T162" i="83"/>
  <c r="U162" i="83"/>
  <c r="V162" i="83"/>
  <c r="W162" i="83"/>
  <c r="X162" i="83"/>
  <c r="Y162" i="83"/>
  <c r="Z162" i="83"/>
  <c r="AA162" i="83"/>
  <c r="AB162" i="83"/>
  <c r="AC162" i="83"/>
  <c r="AD162" i="83"/>
  <c r="AE162" i="83"/>
  <c r="AF162" i="83"/>
  <c r="AG162" i="83"/>
  <c r="AH162" i="83"/>
  <c r="AI162" i="83"/>
  <c r="AJ162" i="83"/>
  <c r="AK162" i="83"/>
  <c r="AL162" i="83"/>
  <c r="AM162" i="83"/>
  <c r="AN162" i="83"/>
  <c r="AO162" i="83"/>
  <c r="AP162" i="83"/>
  <c r="AQ162" i="83"/>
  <c r="AR162" i="83"/>
  <c r="AS162" i="83"/>
  <c r="AT162" i="83"/>
  <c r="AU162" i="83"/>
  <c r="AV162" i="83"/>
  <c r="AW162" i="83"/>
  <c r="AX162" i="83"/>
  <c r="AY162" i="83"/>
  <c r="AZ162" i="83"/>
  <c r="B163" i="83"/>
  <c r="BA163" i="83"/>
  <c r="BB163" i="83"/>
  <c r="C163" i="83"/>
  <c r="D163" i="83"/>
  <c r="E163" i="83"/>
  <c r="F163" i="83"/>
  <c r="G163" i="83"/>
  <c r="H163" i="83"/>
  <c r="I163" i="83"/>
  <c r="J163" i="83"/>
  <c r="K163" i="83"/>
  <c r="L163" i="83"/>
  <c r="M163" i="83"/>
  <c r="N163" i="83"/>
  <c r="O163" i="83"/>
  <c r="Q163" i="83"/>
  <c r="R163" i="83"/>
  <c r="S163" i="83"/>
  <c r="T163" i="83"/>
  <c r="U163" i="83"/>
  <c r="V163" i="83"/>
  <c r="W163" i="83"/>
  <c r="X163" i="83"/>
  <c r="Y163" i="83"/>
  <c r="Z163" i="83"/>
  <c r="AA163" i="83"/>
  <c r="AB163" i="83"/>
  <c r="AC163" i="83"/>
  <c r="AD163" i="83"/>
  <c r="AE163" i="83"/>
  <c r="AF163" i="83"/>
  <c r="AG163" i="83"/>
  <c r="AH163" i="83"/>
  <c r="AI163" i="83"/>
  <c r="AJ163" i="83"/>
  <c r="AK163" i="83"/>
  <c r="AL163" i="83"/>
  <c r="AM163" i="83"/>
  <c r="AN163" i="83"/>
  <c r="AO163" i="83"/>
  <c r="AP163" i="83"/>
  <c r="AQ163" i="83"/>
  <c r="AR163" i="83"/>
  <c r="AS163" i="83"/>
  <c r="AT163" i="83"/>
  <c r="AU163" i="83"/>
  <c r="AV163" i="83"/>
  <c r="AW163" i="83"/>
  <c r="AX163" i="83"/>
  <c r="AY163" i="83"/>
  <c r="AZ163" i="83"/>
  <c r="B164" i="83"/>
  <c r="BA164" i="83"/>
  <c r="BB164" i="83"/>
  <c r="C164" i="83"/>
  <c r="D164" i="83"/>
  <c r="E164" i="83"/>
  <c r="F164" i="83"/>
  <c r="G164" i="83"/>
  <c r="H164" i="83"/>
  <c r="I164" i="83"/>
  <c r="J164" i="83"/>
  <c r="K164" i="83"/>
  <c r="L164" i="83"/>
  <c r="M164" i="83"/>
  <c r="N164" i="83"/>
  <c r="O164" i="83"/>
  <c r="Q164" i="83"/>
  <c r="R164" i="83"/>
  <c r="S164" i="83"/>
  <c r="T164" i="83"/>
  <c r="U164" i="83"/>
  <c r="V164" i="83"/>
  <c r="W164" i="83"/>
  <c r="X164" i="83"/>
  <c r="Y164" i="83"/>
  <c r="Z164" i="83"/>
  <c r="AA164" i="83"/>
  <c r="AB164" i="83"/>
  <c r="AC164" i="83"/>
  <c r="AD164" i="83"/>
  <c r="AE164" i="83"/>
  <c r="AF164" i="83"/>
  <c r="AG164" i="83"/>
  <c r="AH164" i="83"/>
  <c r="AI164" i="83"/>
  <c r="AJ164" i="83"/>
  <c r="AK164" i="83"/>
  <c r="AL164" i="83"/>
  <c r="AM164" i="83"/>
  <c r="AN164" i="83"/>
  <c r="AO164" i="83"/>
  <c r="AP164" i="83"/>
  <c r="AQ164" i="83"/>
  <c r="AR164" i="83"/>
  <c r="AS164" i="83"/>
  <c r="AT164" i="83"/>
  <c r="AU164" i="83"/>
  <c r="AV164" i="83"/>
  <c r="AW164" i="83"/>
  <c r="AX164" i="83"/>
  <c r="AY164" i="83"/>
  <c r="AZ164" i="83"/>
  <c r="B165" i="83"/>
  <c r="BA165" i="83"/>
  <c r="BB165" i="83"/>
  <c r="C165" i="83"/>
  <c r="D165" i="83"/>
  <c r="E165" i="83"/>
  <c r="F165" i="83"/>
  <c r="G165" i="83"/>
  <c r="H165" i="83"/>
  <c r="I165" i="83"/>
  <c r="J165" i="83"/>
  <c r="K165" i="83"/>
  <c r="L165" i="83"/>
  <c r="M165" i="83"/>
  <c r="N165" i="83"/>
  <c r="O165" i="83"/>
  <c r="Q165" i="83"/>
  <c r="R165" i="83"/>
  <c r="S165" i="83"/>
  <c r="T165" i="83"/>
  <c r="U165" i="83"/>
  <c r="V165" i="83"/>
  <c r="W165" i="83"/>
  <c r="X165" i="83"/>
  <c r="Y165" i="83"/>
  <c r="Z165" i="83"/>
  <c r="AA165" i="83"/>
  <c r="AB165" i="83"/>
  <c r="AC165" i="83"/>
  <c r="AD165" i="83"/>
  <c r="AE165" i="83"/>
  <c r="AF165" i="83"/>
  <c r="AG165" i="83"/>
  <c r="AH165" i="83"/>
  <c r="AI165" i="83"/>
  <c r="AJ165" i="83"/>
  <c r="AK165" i="83"/>
  <c r="AL165" i="83"/>
  <c r="AM165" i="83"/>
  <c r="AN165" i="83"/>
  <c r="AO165" i="83"/>
  <c r="AP165" i="83"/>
  <c r="AQ165" i="83"/>
  <c r="AR165" i="83"/>
  <c r="AS165" i="83"/>
  <c r="AT165" i="83"/>
  <c r="AU165" i="83"/>
  <c r="AV165" i="83"/>
  <c r="AW165" i="83"/>
  <c r="AX165" i="83"/>
  <c r="AY165" i="83"/>
  <c r="AZ165" i="83"/>
  <c r="B166" i="83"/>
  <c r="BA166" i="83"/>
  <c r="BB166" i="83"/>
  <c r="C166" i="83"/>
  <c r="D166" i="83"/>
  <c r="E166" i="83"/>
  <c r="F166" i="83"/>
  <c r="G166" i="83"/>
  <c r="H166" i="83"/>
  <c r="I166" i="83"/>
  <c r="J166" i="83"/>
  <c r="K166" i="83"/>
  <c r="L166" i="83"/>
  <c r="M166" i="83"/>
  <c r="N166" i="83"/>
  <c r="O166" i="83"/>
  <c r="Q166" i="83"/>
  <c r="R166" i="83"/>
  <c r="S166" i="83"/>
  <c r="T166" i="83"/>
  <c r="U166" i="83"/>
  <c r="V166" i="83"/>
  <c r="W166" i="83"/>
  <c r="X166" i="83"/>
  <c r="Y166" i="83"/>
  <c r="Z166" i="83"/>
  <c r="AA166" i="83"/>
  <c r="AB166" i="83"/>
  <c r="AC166" i="83"/>
  <c r="AD166" i="83"/>
  <c r="AE166" i="83"/>
  <c r="AF166" i="83"/>
  <c r="AG166" i="83"/>
  <c r="AH166" i="83"/>
  <c r="AI166" i="83"/>
  <c r="AJ166" i="83"/>
  <c r="AK166" i="83"/>
  <c r="AL166" i="83"/>
  <c r="AM166" i="83"/>
  <c r="AN166" i="83"/>
  <c r="AO166" i="83"/>
  <c r="AP166" i="83"/>
  <c r="AQ166" i="83"/>
  <c r="AR166" i="83"/>
  <c r="AS166" i="83"/>
  <c r="AT166" i="83"/>
  <c r="AU166" i="83"/>
  <c r="AV166" i="83"/>
  <c r="AW166" i="83"/>
  <c r="AX166" i="83"/>
  <c r="AY166" i="83"/>
  <c r="AZ166" i="83"/>
  <c r="B167" i="83"/>
  <c r="BA167" i="83"/>
  <c r="BB167" i="83"/>
  <c r="C167" i="83"/>
  <c r="D167" i="83"/>
  <c r="E167" i="83"/>
  <c r="F167" i="83"/>
  <c r="G167" i="83"/>
  <c r="H167" i="83"/>
  <c r="I167" i="83"/>
  <c r="J167" i="83"/>
  <c r="K167" i="83"/>
  <c r="L167" i="83"/>
  <c r="M167" i="83"/>
  <c r="N167" i="83"/>
  <c r="O167" i="83"/>
  <c r="Q167" i="83"/>
  <c r="R167" i="83"/>
  <c r="S167" i="83"/>
  <c r="T167" i="83"/>
  <c r="U167" i="83"/>
  <c r="V167" i="83"/>
  <c r="W167" i="83"/>
  <c r="X167" i="83"/>
  <c r="Y167" i="83"/>
  <c r="Z167" i="83"/>
  <c r="AA167" i="83"/>
  <c r="AB167" i="83"/>
  <c r="AC167" i="83"/>
  <c r="AD167" i="83"/>
  <c r="AE167" i="83"/>
  <c r="AF167" i="83"/>
  <c r="AG167" i="83"/>
  <c r="AH167" i="83"/>
  <c r="AI167" i="83"/>
  <c r="AJ167" i="83"/>
  <c r="AK167" i="83"/>
  <c r="AL167" i="83"/>
  <c r="AM167" i="83"/>
  <c r="AN167" i="83"/>
  <c r="AO167" i="83"/>
  <c r="AP167" i="83"/>
  <c r="AQ167" i="83"/>
  <c r="AR167" i="83"/>
  <c r="AS167" i="83"/>
  <c r="AT167" i="83"/>
  <c r="AU167" i="83"/>
  <c r="AV167" i="83"/>
  <c r="AW167" i="83"/>
  <c r="AX167" i="83"/>
  <c r="AY167" i="83"/>
  <c r="AZ167" i="83"/>
  <c r="B168" i="83"/>
  <c r="BA168" i="83"/>
  <c r="BB168" i="83"/>
  <c r="C168" i="83"/>
  <c r="D168" i="83"/>
  <c r="E168" i="83"/>
  <c r="F168" i="83"/>
  <c r="G168" i="83"/>
  <c r="H168" i="83"/>
  <c r="I168" i="83"/>
  <c r="J168" i="83"/>
  <c r="K168" i="83"/>
  <c r="L168" i="83"/>
  <c r="M168" i="83"/>
  <c r="N168" i="83"/>
  <c r="O168" i="83"/>
  <c r="Q168" i="83"/>
  <c r="R168" i="83"/>
  <c r="S168" i="83"/>
  <c r="T168" i="83"/>
  <c r="U168" i="83"/>
  <c r="V168" i="83"/>
  <c r="W168" i="83"/>
  <c r="X168" i="83"/>
  <c r="Y168" i="83"/>
  <c r="Z168" i="83"/>
  <c r="AA168" i="83"/>
  <c r="AB168" i="83"/>
  <c r="AC168" i="83"/>
  <c r="AD168" i="83"/>
  <c r="AE168" i="83"/>
  <c r="AF168" i="83"/>
  <c r="AG168" i="83"/>
  <c r="AH168" i="83"/>
  <c r="AI168" i="83"/>
  <c r="AJ168" i="83"/>
  <c r="AK168" i="83"/>
  <c r="AL168" i="83"/>
  <c r="AM168" i="83"/>
  <c r="AN168" i="83"/>
  <c r="AO168" i="83"/>
  <c r="AP168" i="83"/>
  <c r="AQ168" i="83"/>
  <c r="AR168" i="83"/>
  <c r="AS168" i="83"/>
  <c r="AT168" i="83"/>
  <c r="AU168" i="83"/>
  <c r="AV168" i="83"/>
  <c r="AW168" i="83"/>
  <c r="AX168" i="83"/>
  <c r="AY168" i="83"/>
  <c r="AZ168" i="83"/>
  <c r="B169" i="83"/>
  <c r="BA169" i="83"/>
  <c r="BB169" i="83"/>
  <c r="C169" i="83"/>
  <c r="D169" i="83"/>
  <c r="E169" i="83"/>
  <c r="F169" i="83"/>
  <c r="G169" i="83"/>
  <c r="H169" i="83"/>
  <c r="I169" i="83"/>
  <c r="J169" i="83"/>
  <c r="K169" i="83"/>
  <c r="L169" i="83"/>
  <c r="M169" i="83"/>
  <c r="N169" i="83"/>
  <c r="O169" i="83"/>
  <c r="Q169" i="83"/>
  <c r="R169" i="83"/>
  <c r="S169" i="83"/>
  <c r="T169" i="83"/>
  <c r="U169" i="83"/>
  <c r="V169" i="83"/>
  <c r="W169" i="83"/>
  <c r="X169" i="83"/>
  <c r="Y169" i="83"/>
  <c r="Z169" i="83"/>
  <c r="AA169" i="83"/>
  <c r="AB169" i="83"/>
  <c r="AC169" i="83"/>
  <c r="AD169" i="83"/>
  <c r="AE169" i="83"/>
  <c r="AF169" i="83"/>
  <c r="AG169" i="83"/>
  <c r="AH169" i="83"/>
  <c r="AI169" i="83"/>
  <c r="AJ169" i="83"/>
  <c r="AK169" i="83"/>
  <c r="AL169" i="83"/>
  <c r="AM169" i="83"/>
  <c r="AN169" i="83"/>
  <c r="AO169" i="83"/>
  <c r="AP169" i="83"/>
  <c r="AQ169" i="83"/>
  <c r="AR169" i="83"/>
  <c r="AS169" i="83"/>
  <c r="AT169" i="83"/>
  <c r="AU169" i="83"/>
  <c r="AV169" i="83"/>
  <c r="AW169" i="83"/>
  <c r="AX169" i="83"/>
  <c r="AY169" i="83"/>
  <c r="AZ169" i="83"/>
  <c r="B170" i="83"/>
  <c r="BA170" i="83"/>
  <c r="BB170" i="83"/>
  <c r="C170" i="83"/>
  <c r="D170" i="83"/>
  <c r="E170" i="83"/>
  <c r="F170" i="83"/>
  <c r="G170" i="83"/>
  <c r="H170" i="83"/>
  <c r="I170" i="83"/>
  <c r="J170" i="83"/>
  <c r="K170" i="83"/>
  <c r="L170" i="83"/>
  <c r="M170" i="83"/>
  <c r="N170" i="83"/>
  <c r="O170" i="83"/>
  <c r="Q170" i="83"/>
  <c r="R170" i="83"/>
  <c r="S170" i="83"/>
  <c r="T170" i="83"/>
  <c r="U170" i="83"/>
  <c r="V170" i="83"/>
  <c r="W170" i="83"/>
  <c r="X170" i="83"/>
  <c r="Y170" i="83"/>
  <c r="Z170" i="83"/>
  <c r="AA170" i="83"/>
  <c r="AB170" i="83"/>
  <c r="AC170" i="83"/>
  <c r="AD170" i="83"/>
  <c r="AE170" i="83"/>
  <c r="AF170" i="83"/>
  <c r="AG170" i="83"/>
  <c r="AH170" i="83"/>
  <c r="AI170" i="83"/>
  <c r="AJ170" i="83"/>
  <c r="AK170" i="83"/>
  <c r="AL170" i="83"/>
  <c r="AM170" i="83"/>
  <c r="AN170" i="83"/>
  <c r="AO170" i="83"/>
  <c r="AP170" i="83"/>
  <c r="AQ170" i="83"/>
  <c r="AR170" i="83"/>
  <c r="AS170" i="83"/>
  <c r="AT170" i="83"/>
  <c r="AU170" i="83"/>
  <c r="AV170" i="83"/>
  <c r="AW170" i="83"/>
  <c r="AX170" i="83"/>
  <c r="AY170" i="83"/>
  <c r="AZ170" i="83"/>
  <c r="B171" i="83"/>
  <c r="BA171" i="83"/>
  <c r="BB171" i="83"/>
  <c r="C171" i="83"/>
  <c r="D171" i="83"/>
  <c r="E171" i="83"/>
  <c r="F171" i="83"/>
  <c r="G171" i="83"/>
  <c r="H171" i="83"/>
  <c r="I171" i="83"/>
  <c r="J171" i="83"/>
  <c r="K171" i="83"/>
  <c r="L171" i="83"/>
  <c r="M171" i="83"/>
  <c r="N171" i="83"/>
  <c r="O171" i="83"/>
  <c r="Q171" i="83"/>
  <c r="R171" i="83"/>
  <c r="S171" i="83"/>
  <c r="T171" i="83"/>
  <c r="U171" i="83"/>
  <c r="V171" i="83"/>
  <c r="W171" i="83"/>
  <c r="X171" i="83"/>
  <c r="Y171" i="83"/>
  <c r="Z171" i="83"/>
  <c r="AA171" i="83"/>
  <c r="AB171" i="83"/>
  <c r="AC171" i="83"/>
  <c r="AD171" i="83"/>
  <c r="AE171" i="83"/>
  <c r="AF171" i="83"/>
  <c r="AG171" i="83"/>
  <c r="AH171" i="83"/>
  <c r="AI171" i="83"/>
  <c r="AJ171" i="83"/>
  <c r="AK171" i="83"/>
  <c r="AL171" i="83"/>
  <c r="AM171" i="83"/>
  <c r="AN171" i="83"/>
  <c r="AO171" i="83"/>
  <c r="AP171" i="83"/>
  <c r="AQ171" i="83"/>
  <c r="AR171" i="83"/>
  <c r="AS171" i="83"/>
  <c r="AT171" i="83"/>
  <c r="AU171" i="83"/>
  <c r="AV171" i="83"/>
  <c r="AW171" i="83"/>
  <c r="AX171" i="83"/>
  <c r="AY171" i="83"/>
  <c r="AZ171" i="83"/>
  <c r="B172" i="83"/>
  <c r="BA172" i="83"/>
  <c r="BB172" i="83"/>
  <c r="C172" i="83"/>
  <c r="D172" i="83"/>
  <c r="E172" i="83"/>
  <c r="F172" i="83"/>
  <c r="G172" i="83"/>
  <c r="H172" i="83"/>
  <c r="I172" i="83"/>
  <c r="J172" i="83"/>
  <c r="K172" i="83"/>
  <c r="L172" i="83"/>
  <c r="M172" i="83"/>
  <c r="N172" i="83"/>
  <c r="O172" i="83"/>
  <c r="Q172" i="83"/>
  <c r="R172" i="83"/>
  <c r="S172" i="83"/>
  <c r="T172" i="83"/>
  <c r="U172" i="83"/>
  <c r="V172" i="83"/>
  <c r="W172" i="83"/>
  <c r="X172" i="83"/>
  <c r="Y172" i="83"/>
  <c r="Z172" i="83"/>
  <c r="AA172" i="83"/>
  <c r="AB172" i="83"/>
  <c r="AC172" i="83"/>
  <c r="AD172" i="83"/>
  <c r="AE172" i="83"/>
  <c r="AF172" i="83"/>
  <c r="AG172" i="83"/>
  <c r="AH172" i="83"/>
  <c r="AI172" i="83"/>
  <c r="AJ172" i="83"/>
  <c r="AK172" i="83"/>
  <c r="AL172" i="83"/>
  <c r="AM172" i="83"/>
  <c r="AN172" i="83"/>
  <c r="AO172" i="83"/>
  <c r="AP172" i="83"/>
  <c r="AQ172" i="83"/>
  <c r="AR172" i="83"/>
  <c r="AS172" i="83"/>
  <c r="AT172" i="83"/>
  <c r="AU172" i="83"/>
  <c r="AV172" i="83"/>
  <c r="AW172" i="83"/>
  <c r="AX172" i="83"/>
  <c r="AY172" i="83"/>
  <c r="AZ172" i="83"/>
  <c r="B173" i="83"/>
  <c r="BA173" i="83"/>
  <c r="BB173" i="83"/>
  <c r="C173" i="83"/>
  <c r="D173" i="83"/>
  <c r="E173" i="83"/>
  <c r="F173" i="83"/>
  <c r="G173" i="83"/>
  <c r="H173" i="83"/>
  <c r="I173" i="83"/>
  <c r="J173" i="83"/>
  <c r="K173" i="83"/>
  <c r="L173" i="83"/>
  <c r="M173" i="83"/>
  <c r="N173" i="83"/>
  <c r="O173" i="83"/>
  <c r="Q173" i="83"/>
  <c r="R173" i="83"/>
  <c r="S173" i="83"/>
  <c r="T173" i="83"/>
  <c r="U173" i="83"/>
  <c r="V173" i="83"/>
  <c r="W173" i="83"/>
  <c r="X173" i="83"/>
  <c r="Y173" i="83"/>
  <c r="Z173" i="83"/>
  <c r="AA173" i="83"/>
  <c r="AB173" i="83"/>
  <c r="AC173" i="83"/>
  <c r="AD173" i="83"/>
  <c r="AE173" i="83"/>
  <c r="AF173" i="83"/>
  <c r="AG173" i="83"/>
  <c r="AH173" i="83"/>
  <c r="AI173" i="83"/>
  <c r="AJ173" i="83"/>
  <c r="AK173" i="83"/>
  <c r="AL173" i="83"/>
  <c r="AM173" i="83"/>
  <c r="AN173" i="83"/>
  <c r="AO173" i="83"/>
  <c r="AP173" i="83"/>
  <c r="AQ173" i="83"/>
  <c r="AR173" i="83"/>
  <c r="AS173" i="83"/>
  <c r="AT173" i="83"/>
  <c r="AU173" i="83"/>
  <c r="AV173" i="83"/>
  <c r="AW173" i="83"/>
  <c r="AX173" i="83"/>
  <c r="AY173" i="83"/>
  <c r="AZ173" i="83"/>
  <c r="B174" i="83"/>
  <c r="BA174" i="83"/>
  <c r="BB174" i="83"/>
  <c r="C174" i="83"/>
  <c r="D174" i="83"/>
  <c r="E174" i="83"/>
  <c r="F174" i="83"/>
  <c r="G174" i="83"/>
  <c r="H174" i="83"/>
  <c r="I174" i="83"/>
  <c r="J174" i="83"/>
  <c r="K174" i="83"/>
  <c r="L174" i="83"/>
  <c r="M174" i="83"/>
  <c r="N174" i="83"/>
  <c r="O174" i="83"/>
  <c r="Q174" i="83"/>
  <c r="R174" i="83"/>
  <c r="S174" i="83"/>
  <c r="T174" i="83"/>
  <c r="U174" i="83"/>
  <c r="V174" i="83"/>
  <c r="W174" i="83"/>
  <c r="X174" i="83"/>
  <c r="Y174" i="83"/>
  <c r="Z174" i="83"/>
  <c r="AA174" i="83"/>
  <c r="AB174" i="83"/>
  <c r="AC174" i="83"/>
  <c r="AD174" i="83"/>
  <c r="AE174" i="83"/>
  <c r="AF174" i="83"/>
  <c r="AG174" i="83"/>
  <c r="AH174" i="83"/>
  <c r="AI174" i="83"/>
  <c r="AJ174" i="83"/>
  <c r="AK174" i="83"/>
  <c r="AL174" i="83"/>
  <c r="AM174" i="83"/>
  <c r="AN174" i="83"/>
  <c r="AO174" i="83"/>
  <c r="AP174" i="83"/>
  <c r="AQ174" i="83"/>
  <c r="AR174" i="83"/>
  <c r="AS174" i="83"/>
  <c r="AT174" i="83"/>
  <c r="AU174" i="83"/>
  <c r="AV174" i="83"/>
  <c r="AW174" i="83"/>
  <c r="AX174" i="83"/>
  <c r="AY174" i="83"/>
  <c r="AZ174" i="83"/>
  <c r="B175" i="83"/>
  <c r="BA175" i="83"/>
  <c r="BB175" i="83"/>
  <c r="C175" i="83"/>
  <c r="D175" i="83"/>
  <c r="E175" i="83"/>
  <c r="F175" i="83"/>
  <c r="G175" i="83"/>
  <c r="H175" i="83"/>
  <c r="I175" i="83"/>
  <c r="J175" i="83"/>
  <c r="K175" i="83"/>
  <c r="L175" i="83"/>
  <c r="M175" i="83"/>
  <c r="N175" i="83"/>
  <c r="O175" i="83"/>
  <c r="Q175" i="83"/>
  <c r="R175" i="83"/>
  <c r="S175" i="83"/>
  <c r="T175" i="83"/>
  <c r="U175" i="83"/>
  <c r="V175" i="83"/>
  <c r="W175" i="83"/>
  <c r="X175" i="83"/>
  <c r="Y175" i="83"/>
  <c r="Z175" i="83"/>
  <c r="AA175" i="83"/>
  <c r="AB175" i="83"/>
  <c r="AC175" i="83"/>
  <c r="AD175" i="83"/>
  <c r="AE175" i="83"/>
  <c r="AF175" i="83"/>
  <c r="AG175" i="83"/>
  <c r="AH175" i="83"/>
  <c r="AI175" i="83"/>
  <c r="AJ175" i="83"/>
  <c r="AK175" i="83"/>
  <c r="AL175" i="83"/>
  <c r="AM175" i="83"/>
  <c r="AN175" i="83"/>
  <c r="AO175" i="83"/>
  <c r="AP175" i="83"/>
  <c r="AQ175" i="83"/>
  <c r="AR175" i="83"/>
  <c r="AS175" i="83"/>
  <c r="AT175" i="83"/>
  <c r="AU175" i="83"/>
  <c r="AV175" i="83"/>
  <c r="AW175" i="83"/>
  <c r="AX175" i="83"/>
  <c r="AY175" i="83"/>
  <c r="AZ175" i="83"/>
  <c r="B176" i="83"/>
  <c r="BA176" i="83"/>
  <c r="BB176" i="83"/>
  <c r="C176" i="83"/>
  <c r="D176" i="83"/>
  <c r="E176" i="83"/>
  <c r="F176" i="83"/>
  <c r="G176" i="83"/>
  <c r="H176" i="83"/>
  <c r="I176" i="83"/>
  <c r="J176" i="83"/>
  <c r="K176" i="83"/>
  <c r="L176" i="83"/>
  <c r="M176" i="83"/>
  <c r="N176" i="83"/>
  <c r="O176" i="83"/>
  <c r="Q176" i="83"/>
  <c r="R176" i="83"/>
  <c r="S176" i="83"/>
  <c r="T176" i="83"/>
  <c r="U176" i="83"/>
  <c r="V176" i="83"/>
  <c r="W176" i="83"/>
  <c r="X176" i="83"/>
  <c r="Y176" i="83"/>
  <c r="Z176" i="83"/>
  <c r="AA176" i="83"/>
  <c r="AB176" i="83"/>
  <c r="AC176" i="83"/>
  <c r="AD176" i="83"/>
  <c r="AE176" i="83"/>
  <c r="AF176" i="83"/>
  <c r="AG176" i="83"/>
  <c r="AH176" i="83"/>
  <c r="AI176" i="83"/>
  <c r="AJ176" i="83"/>
  <c r="AK176" i="83"/>
  <c r="AL176" i="83"/>
  <c r="AM176" i="83"/>
  <c r="AN176" i="83"/>
  <c r="AO176" i="83"/>
  <c r="AP176" i="83"/>
  <c r="AQ176" i="83"/>
  <c r="AR176" i="83"/>
  <c r="AS176" i="83"/>
  <c r="AT176" i="83"/>
  <c r="AU176" i="83"/>
  <c r="AV176" i="83"/>
  <c r="AW176" i="83"/>
  <c r="AX176" i="83"/>
  <c r="AY176" i="83"/>
  <c r="AZ176" i="83"/>
  <c r="B177" i="83"/>
  <c r="BA177" i="83"/>
  <c r="BB177" i="83"/>
  <c r="C177" i="83"/>
  <c r="D177" i="83"/>
  <c r="E177" i="83"/>
  <c r="F177" i="83"/>
  <c r="G177" i="83"/>
  <c r="H177" i="83"/>
  <c r="I177" i="83"/>
  <c r="J177" i="83"/>
  <c r="K177" i="83"/>
  <c r="L177" i="83"/>
  <c r="M177" i="83"/>
  <c r="N177" i="83"/>
  <c r="O177" i="83"/>
  <c r="Q177" i="83"/>
  <c r="R177" i="83"/>
  <c r="S177" i="83"/>
  <c r="T177" i="83"/>
  <c r="U177" i="83"/>
  <c r="V177" i="83"/>
  <c r="W177" i="83"/>
  <c r="X177" i="83"/>
  <c r="Y177" i="83"/>
  <c r="Z177" i="83"/>
  <c r="AA177" i="83"/>
  <c r="AB177" i="83"/>
  <c r="AC177" i="83"/>
  <c r="AD177" i="83"/>
  <c r="AE177" i="83"/>
  <c r="AF177" i="83"/>
  <c r="AG177" i="83"/>
  <c r="AH177" i="83"/>
  <c r="AI177" i="83"/>
  <c r="AJ177" i="83"/>
  <c r="AK177" i="83"/>
  <c r="AL177" i="83"/>
  <c r="AM177" i="83"/>
  <c r="AN177" i="83"/>
  <c r="AO177" i="83"/>
  <c r="AP177" i="83"/>
  <c r="AQ177" i="83"/>
  <c r="AR177" i="83"/>
  <c r="AS177" i="83"/>
  <c r="AT177" i="83"/>
  <c r="AU177" i="83"/>
  <c r="AV177" i="83"/>
  <c r="AW177" i="83"/>
  <c r="AX177" i="83"/>
  <c r="AY177" i="83"/>
  <c r="AZ177" i="83"/>
  <c r="B178" i="83"/>
  <c r="BA178" i="83"/>
  <c r="BB178" i="83"/>
  <c r="C178" i="83"/>
  <c r="D178" i="83"/>
  <c r="E178" i="83"/>
  <c r="F178" i="83"/>
  <c r="G178" i="83"/>
  <c r="H178" i="83"/>
  <c r="I178" i="83"/>
  <c r="J178" i="83"/>
  <c r="K178" i="83"/>
  <c r="L178" i="83"/>
  <c r="M178" i="83"/>
  <c r="N178" i="83"/>
  <c r="O178" i="83"/>
  <c r="Q178" i="83"/>
  <c r="R178" i="83"/>
  <c r="S178" i="83"/>
  <c r="T178" i="83"/>
  <c r="U178" i="83"/>
  <c r="V178" i="83"/>
  <c r="W178" i="83"/>
  <c r="X178" i="83"/>
  <c r="Y178" i="83"/>
  <c r="Z178" i="83"/>
  <c r="AA178" i="83"/>
  <c r="AB178" i="83"/>
  <c r="AC178" i="83"/>
  <c r="AD178" i="83"/>
  <c r="AE178" i="83"/>
  <c r="AF178" i="83"/>
  <c r="AG178" i="83"/>
  <c r="AH178" i="83"/>
  <c r="AI178" i="83"/>
  <c r="AJ178" i="83"/>
  <c r="AK178" i="83"/>
  <c r="AL178" i="83"/>
  <c r="AM178" i="83"/>
  <c r="AN178" i="83"/>
  <c r="AO178" i="83"/>
  <c r="AP178" i="83"/>
  <c r="AQ178" i="83"/>
  <c r="AR178" i="83"/>
  <c r="AS178" i="83"/>
  <c r="AT178" i="83"/>
  <c r="AU178" i="83"/>
  <c r="AV178" i="83"/>
  <c r="AW178" i="83"/>
  <c r="AX178" i="83"/>
  <c r="AY178" i="83"/>
  <c r="AZ178" i="83"/>
  <c r="B179" i="83"/>
  <c r="BA179" i="83"/>
  <c r="BB179" i="83"/>
  <c r="C179" i="83"/>
  <c r="D179" i="83"/>
  <c r="E179" i="83"/>
  <c r="F179" i="83"/>
  <c r="G179" i="83"/>
  <c r="H179" i="83"/>
  <c r="I179" i="83"/>
  <c r="J179" i="83"/>
  <c r="K179" i="83"/>
  <c r="L179" i="83"/>
  <c r="M179" i="83"/>
  <c r="N179" i="83"/>
  <c r="O179" i="83"/>
  <c r="Q179" i="83"/>
  <c r="R179" i="83"/>
  <c r="S179" i="83"/>
  <c r="T179" i="83"/>
  <c r="U179" i="83"/>
  <c r="V179" i="83"/>
  <c r="W179" i="83"/>
  <c r="X179" i="83"/>
  <c r="Y179" i="83"/>
  <c r="Z179" i="83"/>
  <c r="AA179" i="83"/>
  <c r="AB179" i="83"/>
  <c r="AC179" i="83"/>
  <c r="AD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180" i="83"/>
  <c r="BA180" i="83"/>
  <c r="BB180" i="83"/>
  <c r="C180" i="83"/>
  <c r="D180" i="83"/>
  <c r="E180" i="83"/>
  <c r="F180" i="83"/>
  <c r="G180" i="83"/>
  <c r="H180" i="83"/>
  <c r="I180" i="83"/>
  <c r="J180" i="83"/>
  <c r="K180" i="83"/>
  <c r="L180" i="83"/>
  <c r="M180" i="83"/>
  <c r="N180" i="83"/>
  <c r="O180" i="83"/>
  <c r="Q180" i="83"/>
  <c r="R180" i="83"/>
  <c r="S180" i="83"/>
  <c r="T180" i="83"/>
  <c r="U180" i="83"/>
  <c r="V180" i="83"/>
  <c r="W180" i="83"/>
  <c r="X180" i="83"/>
  <c r="Y180" i="83"/>
  <c r="Z180" i="83"/>
  <c r="AA180" i="83"/>
  <c r="AB180" i="83"/>
  <c r="AC180" i="83"/>
  <c r="AD180" i="83"/>
  <c r="AE180" i="83"/>
  <c r="AF180" i="83"/>
  <c r="AG180" i="83"/>
  <c r="AH180" i="83"/>
  <c r="AI180" i="83"/>
  <c r="AJ180" i="83"/>
  <c r="AK180" i="83"/>
  <c r="AL180" i="83"/>
  <c r="AM180" i="83"/>
  <c r="AN180" i="83"/>
  <c r="AO180" i="83"/>
  <c r="AP180" i="83"/>
  <c r="AQ180" i="83"/>
  <c r="AR180" i="83"/>
  <c r="AS180" i="83"/>
  <c r="AT180" i="83"/>
  <c r="AU180" i="83"/>
  <c r="AV180" i="83"/>
  <c r="AW180" i="83"/>
  <c r="AX180" i="83"/>
  <c r="AY180" i="83"/>
  <c r="AZ180" i="83"/>
  <c r="B181" i="83"/>
  <c r="BA181" i="83"/>
  <c r="BB181" i="83"/>
  <c r="C181" i="83"/>
  <c r="D181" i="83"/>
  <c r="E181" i="83"/>
  <c r="F181" i="83"/>
  <c r="G181" i="83"/>
  <c r="H181" i="83"/>
  <c r="I181" i="83"/>
  <c r="J181" i="83"/>
  <c r="K181" i="83"/>
  <c r="L181" i="83"/>
  <c r="M181" i="83"/>
  <c r="N181" i="83"/>
  <c r="O181" i="83"/>
  <c r="Q181" i="83"/>
  <c r="R181" i="83"/>
  <c r="S181" i="83"/>
  <c r="T181" i="83"/>
  <c r="U181" i="83"/>
  <c r="V181" i="83"/>
  <c r="W181" i="83"/>
  <c r="X181" i="83"/>
  <c r="Y181" i="83"/>
  <c r="Z181" i="83"/>
  <c r="AA181" i="83"/>
  <c r="AB181" i="83"/>
  <c r="AC181" i="83"/>
  <c r="AD181" i="83"/>
  <c r="AE181" i="83"/>
  <c r="AF181" i="83"/>
  <c r="AG181" i="83"/>
  <c r="AH181" i="83"/>
  <c r="AI181" i="83"/>
  <c r="AJ181" i="83"/>
  <c r="AK181" i="83"/>
  <c r="AL181" i="83"/>
  <c r="AM181" i="83"/>
  <c r="AN181" i="83"/>
  <c r="AO181" i="83"/>
  <c r="AP181" i="83"/>
  <c r="AQ181" i="83"/>
  <c r="AR181" i="83"/>
  <c r="AS181" i="83"/>
  <c r="AT181" i="83"/>
  <c r="AU181" i="83"/>
  <c r="AV181" i="83"/>
  <c r="AW181" i="83"/>
  <c r="AX181" i="83"/>
  <c r="AY181" i="83"/>
  <c r="AZ181" i="83"/>
  <c r="B182" i="83"/>
  <c r="BA182" i="83"/>
  <c r="BB182" i="83"/>
  <c r="C182" i="83"/>
  <c r="D182" i="83"/>
  <c r="E182" i="83"/>
  <c r="F182" i="83"/>
  <c r="G182" i="83"/>
  <c r="H182" i="83"/>
  <c r="I182" i="83"/>
  <c r="J182" i="83"/>
  <c r="K182" i="83"/>
  <c r="L182" i="83"/>
  <c r="M182" i="83"/>
  <c r="N182" i="83"/>
  <c r="O182" i="83"/>
  <c r="Q182" i="83"/>
  <c r="R182" i="83"/>
  <c r="S182" i="83"/>
  <c r="T182" i="83"/>
  <c r="U182" i="83"/>
  <c r="V182" i="83"/>
  <c r="W182" i="83"/>
  <c r="X182" i="83"/>
  <c r="Y182" i="83"/>
  <c r="Z182" i="83"/>
  <c r="AA182" i="83"/>
  <c r="AB182" i="83"/>
  <c r="AC182" i="83"/>
  <c r="AD182" i="83"/>
  <c r="AE182" i="83"/>
  <c r="AF182" i="83"/>
  <c r="AG182" i="83"/>
  <c r="AH182" i="83"/>
  <c r="AI182" i="83"/>
  <c r="AJ182" i="83"/>
  <c r="AK182" i="83"/>
  <c r="AL182" i="83"/>
  <c r="AM182" i="83"/>
  <c r="AN182" i="83"/>
  <c r="AO182" i="83"/>
  <c r="AP182" i="83"/>
  <c r="AQ182" i="83"/>
  <c r="AR182" i="83"/>
  <c r="AS182" i="83"/>
  <c r="AT182" i="83"/>
  <c r="AU182" i="83"/>
  <c r="AV182" i="83"/>
  <c r="AW182" i="83"/>
  <c r="AX182" i="83"/>
  <c r="AY182" i="83"/>
  <c r="AZ182" i="83"/>
  <c r="B183" i="83"/>
  <c r="BA183" i="83"/>
  <c r="BB183" i="83"/>
  <c r="C183" i="83"/>
  <c r="D183" i="83"/>
  <c r="E183" i="83"/>
  <c r="F183" i="83"/>
  <c r="G183" i="83"/>
  <c r="H183" i="83"/>
  <c r="I183" i="83"/>
  <c r="J183" i="83"/>
  <c r="K183" i="83"/>
  <c r="L183" i="83"/>
  <c r="M183" i="83"/>
  <c r="N183" i="83"/>
  <c r="O183" i="83"/>
  <c r="Q183" i="83"/>
  <c r="R183" i="83"/>
  <c r="S183" i="83"/>
  <c r="T183" i="83"/>
  <c r="U183" i="83"/>
  <c r="V183" i="83"/>
  <c r="W183" i="83"/>
  <c r="X183" i="83"/>
  <c r="Y183" i="83"/>
  <c r="Z183" i="83"/>
  <c r="AA183" i="83"/>
  <c r="AB183" i="83"/>
  <c r="AC183" i="83"/>
  <c r="AD183" i="83"/>
  <c r="AE183" i="83"/>
  <c r="AF183" i="83"/>
  <c r="AG183" i="83"/>
  <c r="AH183" i="83"/>
  <c r="AI183" i="83"/>
  <c r="AJ183" i="83"/>
  <c r="AK183" i="83"/>
  <c r="AL183" i="83"/>
  <c r="AM183" i="83"/>
  <c r="AN183" i="83"/>
  <c r="AO183" i="83"/>
  <c r="AP183" i="83"/>
  <c r="AQ183" i="83"/>
  <c r="AR183" i="83"/>
  <c r="AS183" i="83"/>
  <c r="AT183" i="83"/>
  <c r="AU183" i="83"/>
  <c r="AV183" i="83"/>
  <c r="AW183" i="83"/>
  <c r="AX183" i="83"/>
  <c r="AY183" i="83"/>
  <c r="AZ183" i="83"/>
  <c r="B184" i="83"/>
  <c r="BA184" i="83"/>
  <c r="BB184" i="83"/>
  <c r="C184" i="83"/>
  <c r="D184" i="83"/>
  <c r="E184" i="83"/>
  <c r="F184" i="83"/>
  <c r="G184" i="83"/>
  <c r="H184" i="83"/>
  <c r="I184" i="83"/>
  <c r="J184" i="83"/>
  <c r="K184" i="83"/>
  <c r="L184" i="83"/>
  <c r="M184" i="83"/>
  <c r="N184" i="83"/>
  <c r="O184" i="83"/>
  <c r="Q184" i="83"/>
  <c r="R184" i="83"/>
  <c r="S184" i="83"/>
  <c r="T184" i="83"/>
  <c r="U184" i="83"/>
  <c r="V184" i="83"/>
  <c r="W184" i="83"/>
  <c r="X184" i="83"/>
  <c r="Y184" i="83"/>
  <c r="Z184" i="83"/>
  <c r="AA184" i="83"/>
  <c r="AB184" i="83"/>
  <c r="AC184" i="83"/>
  <c r="AD184" i="83"/>
  <c r="AE184" i="83"/>
  <c r="AF184" i="83"/>
  <c r="AG184" i="83"/>
  <c r="AH184" i="83"/>
  <c r="AI184" i="83"/>
  <c r="AJ184" i="83"/>
  <c r="AK184" i="83"/>
  <c r="AL184" i="83"/>
  <c r="AM184" i="83"/>
  <c r="AN184" i="83"/>
  <c r="AO184" i="83"/>
  <c r="AP184" i="83"/>
  <c r="AQ184" i="83"/>
  <c r="AR184" i="83"/>
  <c r="AS184" i="83"/>
  <c r="AT184" i="83"/>
  <c r="AU184" i="83"/>
  <c r="AV184" i="83"/>
  <c r="AW184" i="83"/>
  <c r="AX184" i="83"/>
  <c r="AY184" i="83"/>
  <c r="AZ184" i="83"/>
  <c r="B185" i="83"/>
  <c r="BA185" i="83"/>
  <c r="BB185" i="83"/>
  <c r="C185" i="83"/>
  <c r="D185" i="83"/>
  <c r="E185" i="83"/>
  <c r="F185" i="83"/>
  <c r="G185" i="83"/>
  <c r="H185" i="83"/>
  <c r="I185" i="83"/>
  <c r="J185" i="83"/>
  <c r="K185" i="83"/>
  <c r="L185" i="83"/>
  <c r="M185" i="83"/>
  <c r="N185" i="83"/>
  <c r="O185" i="83"/>
  <c r="Q185" i="83"/>
  <c r="R185" i="83"/>
  <c r="S185" i="83"/>
  <c r="T185" i="83"/>
  <c r="U185" i="83"/>
  <c r="V185" i="83"/>
  <c r="W185" i="83"/>
  <c r="X185" i="83"/>
  <c r="Y185" i="83"/>
  <c r="Z185" i="83"/>
  <c r="AA185" i="83"/>
  <c r="AB185" i="83"/>
  <c r="AC185" i="83"/>
  <c r="AD185" i="83"/>
  <c r="AE185" i="83"/>
  <c r="AF185" i="83"/>
  <c r="AG185" i="83"/>
  <c r="AH185" i="83"/>
  <c r="AI185" i="83"/>
  <c r="AJ185" i="83"/>
  <c r="AK185" i="83"/>
  <c r="AL185" i="83"/>
  <c r="AM185" i="83"/>
  <c r="AN185" i="83"/>
  <c r="AO185" i="83"/>
  <c r="AP185" i="83"/>
  <c r="AQ185" i="83"/>
  <c r="AR185" i="83"/>
  <c r="AS185" i="83"/>
  <c r="AT185" i="83"/>
  <c r="AU185" i="83"/>
  <c r="AV185" i="83"/>
  <c r="AW185" i="83"/>
  <c r="AX185" i="83"/>
  <c r="AY185" i="83"/>
  <c r="AZ185" i="83"/>
  <c r="B186" i="83"/>
  <c r="BA186" i="83"/>
  <c r="BB186" i="83"/>
  <c r="C186" i="83"/>
  <c r="D186" i="83"/>
  <c r="E186" i="83"/>
  <c r="F186" i="83"/>
  <c r="G186" i="83"/>
  <c r="H186" i="83"/>
  <c r="I186" i="83"/>
  <c r="J186" i="83"/>
  <c r="K186" i="83"/>
  <c r="L186" i="83"/>
  <c r="M186" i="83"/>
  <c r="N186" i="83"/>
  <c r="O186" i="83"/>
  <c r="Q186" i="83"/>
  <c r="R186" i="83"/>
  <c r="S186" i="83"/>
  <c r="T186" i="83"/>
  <c r="U186" i="83"/>
  <c r="V186" i="83"/>
  <c r="W186" i="83"/>
  <c r="X186" i="83"/>
  <c r="Y186" i="83"/>
  <c r="Z186" i="83"/>
  <c r="AA186" i="83"/>
  <c r="AB186" i="83"/>
  <c r="AC186" i="83"/>
  <c r="AD186" i="83"/>
  <c r="AE186" i="83"/>
  <c r="AF186" i="83"/>
  <c r="AG186" i="83"/>
  <c r="AH186" i="83"/>
  <c r="AI186" i="83"/>
  <c r="AJ186" i="83"/>
  <c r="AK186" i="83"/>
  <c r="AL186" i="83"/>
  <c r="AM186" i="83"/>
  <c r="AN186" i="83"/>
  <c r="AO186" i="83"/>
  <c r="AP186" i="83"/>
  <c r="AQ186" i="83"/>
  <c r="AR186" i="83"/>
  <c r="AS186" i="83"/>
  <c r="AT186" i="83"/>
  <c r="AU186" i="83"/>
  <c r="AV186" i="83"/>
  <c r="AW186" i="83"/>
  <c r="AX186" i="83"/>
  <c r="AY186" i="83"/>
  <c r="AZ186" i="83"/>
  <c r="B187" i="83"/>
  <c r="BA187" i="83"/>
  <c r="BB187" i="83"/>
  <c r="C187" i="83"/>
  <c r="D187" i="83"/>
  <c r="E187" i="83"/>
  <c r="F187" i="83"/>
  <c r="G187" i="83"/>
  <c r="H187" i="83"/>
  <c r="I187" i="83"/>
  <c r="J187" i="83"/>
  <c r="K187" i="83"/>
  <c r="L187" i="83"/>
  <c r="M187" i="83"/>
  <c r="N187" i="83"/>
  <c r="O187" i="83"/>
  <c r="Q187" i="83"/>
  <c r="R187" i="83"/>
  <c r="S187" i="83"/>
  <c r="T187" i="83"/>
  <c r="U187" i="83"/>
  <c r="V187" i="83"/>
  <c r="W187" i="83"/>
  <c r="X187" i="83"/>
  <c r="Y187" i="83"/>
  <c r="Z187" i="83"/>
  <c r="AA187" i="83"/>
  <c r="AB187" i="83"/>
  <c r="AC187" i="83"/>
  <c r="AD187" i="83"/>
  <c r="AE187" i="83"/>
  <c r="AF187" i="83"/>
  <c r="AG187" i="83"/>
  <c r="AH187" i="83"/>
  <c r="AI187" i="83"/>
  <c r="AJ187" i="83"/>
  <c r="AK187" i="83"/>
  <c r="AL187" i="83"/>
  <c r="AM187" i="83"/>
  <c r="AN187" i="83"/>
  <c r="AO187" i="83"/>
  <c r="AP187" i="83"/>
  <c r="AQ187" i="83"/>
  <c r="AR187" i="83"/>
  <c r="AS187" i="83"/>
  <c r="AT187" i="83"/>
  <c r="AU187" i="83"/>
  <c r="AV187" i="83"/>
  <c r="AW187" i="83"/>
  <c r="AX187" i="83"/>
  <c r="AY187" i="83"/>
  <c r="AZ187" i="83"/>
  <c r="B188" i="83"/>
  <c r="BA188" i="83"/>
  <c r="BB188" i="83"/>
  <c r="C188" i="83"/>
  <c r="D188" i="83"/>
  <c r="E188" i="83"/>
  <c r="F188" i="83"/>
  <c r="G188" i="83"/>
  <c r="H188" i="83"/>
  <c r="I188" i="83"/>
  <c r="J188" i="83"/>
  <c r="K188" i="83"/>
  <c r="L188" i="83"/>
  <c r="M188" i="83"/>
  <c r="N188" i="83"/>
  <c r="O188" i="83"/>
  <c r="Q188" i="83"/>
  <c r="R188" i="83"/>
  <c r="S188" i="83"/>
  <c r="T188" i="83"/>
  <c r="U188" i="83"/>
  <c r="V188" i="83"/>
  <c r="W188" i="83"/>
  <c r="X188" i="83"/>
  <c r="Y188" i="83"/>
  <c r="Z188" i="83"/>
  <c r="AA188" i="83"/>
  <c r="AB188" i="83"/>
  <c r="AC188" i="83"/>
  <c r="AD188" i="83"/>
  <c r="AE188" i="83"/>
  <c r="AF188" i="83"/>
  <c r="AG188" i="83"/>
  <c r="AH188" i="83"/>
  <c r="AI188" i="83"/>
  <c r="AJ188" i="83"/>
  <c r="AK188" i="83"/>
  <c r="AL188" i="83"/>
  <c r="AM188" i="83"/>
  <c r="AN188" i="83"/>
  <c r="AO188" i="83"/>
  <c r="AP188" i="83"/>
  <c r="AQ188" i="83"/>
  <c r="AR188" i="83"/>
  <c r="AS188" i="83"/>
  <c r="AT188" i="83"/>
  <c r="AU188" i="83"/>
  <c r="AV188" i="83"/>
  <c r="AW188" i="83"/>
  <c r="AX188" i="83"/>
  <c r="AY188" i="83"/>
  <c r="AZ188" i="83"/>
  <c r="B189" i="83"/>
  <c r="BA189" i="83"/>
  <c r="BB189" i="83"/>
  <c r="C189" i="83"/>
  <c r="D189" i="83"/>
  <c r="E189" i="83"/>
  <c r="F189" i="83"/>
  <c r="G189" i="83"/>
  <c r="H189" i="83"/>
  <c r="I189" i="83"/>
  <c r="J189" i="83"/>
  <c r="K189" i="83"/>
  <c r="L189" i="83"/>
  <c r="M189" i="83"/>
  <c r="N189" i="83"/>
  <c r="O189" i="83"/>
  <c r="Q189" i="83"/>
  <c r="R189" i="83"/>
  <c r="S189" i="83"/>
  <c r="T189" i="83"/>
  <c r="U189" i="83"/>
  <c r="V189" i="83"/>
  <c r="W189" i="83"/>
  <c r="X189" i="83"/>
  <c r="Y189" i="83"/>
  <c r="Z189" i="83"/>
  <c r="AA189" i="83"/>
  <c r="AB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190" i="83"/>
  <c r="BA190" i="83"/>
  <c r="BB190" i="83"/>
  <c r="C190" i="83"/>
  <c r="D190" i="83"/>
  <c r="E190" i="83"/>
  <c r="F190" i="83"/>
  <c r="G190" i="83"/>
  <c r="H190" i="83"/>
  <c r="I190" i="83"/>
  <c r="J190" i="83"/>
  <c r="K190" i="83"/>
  <c r="L190" i="83"/>
  <c r="M190" i="83"/>
  <c r="N190" i="83"/>
  <c r="O190" i="83"/>
  <c r="Q190" i="83"/>
  <c r="R190" i="83"/>
  <c r="S190" i="83"/>
  <c r="T190" i="83"/>
  <c r="U190" i="83"/>
  <c r="V190" i="83"/>
  <c r="W190" i="83"/>
  <c r="X190" i="83"/>
  <c r="Y190" i="83"/>
  <c r="Z190" i="83"/>
  <c r="AA190" i="83"/>
  <c r="AB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191" i="83"/>
  <c r="BA191" i="83"/>
  <c r="BB191" i="83"/>
  <c r="C191" i="83"/>
  <c r="D191" i="83"/>
  <c r="E191" i="83"/>
  <c r="F191" i="83"/>
  <c r="G191" i="83"/>
  <c r="H191" i="83"/>
  <c r="I191" i="83"/>
  <c r="J191" i="83"/>
  <c r="K191" i="83"/>
  <c r="L191" i="83"/>
  <c r="M191" i="83"/>
  <c r="N191" i="83"/>
  <c r="O191" i="83"/>
  <c r="Q191" i="83"/>
  <c r="R191" i="83"/>
  <c r="S191" i="83"/>
  <c r="T191" i="83"/>
  <c r="U191" i="83"/>
  <c r="V191" i="83"/>
  <c r="W191" i="83"/>
  <c r="X191" i="83"/>
  <c r="Y191" i="83"/>
  <c r="Z191" i="83"/>
  <c r="AA191" i="83"/>
  <c r="AB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192" i="83"/>
  <c r="BA192" i="83"/>
  <c r="BB192" i="83"/>
  <c r="C192" i="83"/>
  <c r="D192" i="83"/>
  <c r="E192" i="83"/>
  <c r="F192" i="83"/>
  <c r="G192" i="83"/>
  <c r="H192" i="83"/>
  <c r="I192" i="83"/>
  <c r="J192" i="83"/>
  <c r="K192" i="83"/>
  <c r="L192" i="83"/>
  <c r="M192" i="83"/>
  <c r="N192" i="83"/>
  <c r="O192" i="83"/>
  <c r="Q192" i="83"/>
  <c r="R192" i="83"/>
  <c r="S192" i="83"/>
  <c r="T192" i="83"/>
  <c r="U192" i="83"/>
  <c r="V192" i="83"/>
  <c r="W192" i="83"/>
  <c r="X192" i="83"/>
  <c r="Y192" i="83"/>
  <c r="Z192" i="83"/>
  <c r="AA192" i="83"/>
  <c r="AB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C2" i="83"/>
  <c r="D2" i="83"/>
  <c r="E2" i="83"/>
  <c r="F2" i="83"/>
  <c r="G2" i="83"/>
  <c r="H2" i="83"/>
  <c r="I2" i="83"/>
  <c r="J2" i="83"/>
  <c r="K2" i="83"/>
  <c r="L2" i="83"/>
  <c r="M2" i="83"/>
  <c r="N2" i="83"/>
  <c r="O2" i="83"/>
  <c r="Q2" i="83"/>
  <c r="R2" i="83"/>
  <c r="S2" i="83"/>
  <c r="T2" i="83"/>
  <c r="U2" i="83"/>
  <c r="V2" i="83"/>
  <c r="W2" i="83"/>
  <c r="X2" i="83"/>
  <c r="Y2" i="83"/>
  <c r="Z2" i="83"/>
  <c r="AA2" i="83"/>
  <c r="AB2" i="83"/>
  <c r="AC2" i="83"/>
  <c r="AD2" i="83"/>
  <c r="AE2" i="83"/>
  <c r="AF2" i="83"/>
  <c r="AG2" i="83"/>
  <c r="AH2" i="83"/>
  <c r="AI2" i="83"/>
  <c r="AJ2" i="83"/>
  <c r="AK2" i="83"/>
  <c r="AL2" i="83"/>
  <c r="AM2" i="83"/>
  <c r="AN2" i="83"/>
  <c r="AO2" i="83"/>
  <c r="AP2" i="83"/>
  <c r="AQ2" i="83"/>
  <c r="AR2" i="83"/>
  <c r="AS2" i="83"/>
  <c r="AT2" i="83"/>
  <c r="AU2" i="83"/>
  <c r="AV2" i="83"/>
  <c r="AW2" i="83"/>
  <c r="AX2" i="83"/>
  <c r="AY2" i="83"/>
  <c r="AZ2" i="83"/>
  <c r="B2" i="83"/>
  <c r="BA2" i="83"/>
  <c r="BB2" i="83"/>
  <c r="P3" i="83"/>
  <c r="P4" i="83"/>
  <c r="P5" i="83"/>
  <c r="P6" i="83"/>
  <c r="P7" i="83"/>
  <c r="P8" i="83"/>
  <c r="P9" i="83"/>
  <c r="P10" i="83"/>
  <c r="P11" i="83"/>
  <c r="P12" i="83"/>
  <c r="P13" i="83"/>
  <c r="P14" i="83"/>
  <c r="P15" i="83"/>
  <c r="P16" i="83"/>
  <c r="P17" i="83"/>
  <c r="P18" i="83"/>
  <c r="P19" i="83"/>
  <c r="P20" i="83"/>
  <c r="P21" i="83"/>
  <c r="P22" i="83"/>
  <c r="P23" i="83"/>
  <c r="P24" i="83"/>
  <c r="P25" i="83"/>
  <c r="P26" i="83"/>
  <c r="P27" i="83"/>
  <c r="P28" i="83"/>
  <c r="P29" i="83"/>
  <c r="P30" i="83"/>
  <c r="P31" i="83"/>
  <c r="P32" i="83"/>
  <c r="P33" i="83"/>
  <c r="P34" i="83"/>
  <c r="P35" i="83"/>
  <c r="P36" i="83"/>
  <c r="P37" i="83"/>
  <c r="P38" i="83"/>
  <c r="P39" i="83"/>
  <c r="P40" i="83"/>
  <c r="P41" i="83"/>
  <c r="P42" i="83"/>
  <c r="P43" i="83"/>
  <c r="P44" i="83"/>
  <c r="P45" i="83"/>
  <c r="P46" i="83"/>
  <c r="P47" i="83"/>
  <c r="P48" i="83"/>
  <c r="P49" i="83"/>
  <c r="P50" i="83"/>
  <c r="P51" i="83"/>
  <c r="P52" i="83"/>
  <c r="P53" i="83"/>
  <c r="P54" i="83"/>
  <c r="P55" i="83"/>
  <c r="P56" i="83"/>
  <c r="P57" i="83"/>
  <c r="P58" i="83"/>
  <c r="P59" i="83"/>
  <c r="P60" i="83"/>
  <c r="P61" i="83"/>
  <c r="P62" i="83"/>
  <c r="P63" i="83"/>
  <c r="P64" i="83"/>
  <c r="P65" i="83"/>
  <c r="P66" i="83"/>
  <c r="P67" i="83"/>
  <c r="P68" i="83"/>
  <c r="P69" i="83"/>
  <c r="P70" i="83"/>
  <c r="P71" i="83"/>
  <c r="P72" i="83"/>
  <c r="P73" i="83"/>
  <c r="P74" i="83"/>
  <c r="P75" i="83"/>
  <c r="P76" i="83"/>
  <c r="P77" i="83"/>
  <c r="P78" i="83"/>
  <c r="P79" i="83"/>
  <c r="P80" i="83"/>
  <c r="P81" i="83"/>
  <c r="P82" i="83"/>
  <c r="P83" i="83"/>
  <c r="P84" i="83"/>
  <c r="P85" i="83"/>
  <c r="P86" i="83"/>
  <c r="P87" i="83"/>
  <c r="P88" i="83"/>
  <c r="P89" i="83"/>
  <c r="P90" i="83"/>
  <c r="P91" i="83"/>
  <c r="P92" i="83"/>
  <c r="P93" i="83"/>
  <c r="P94" i="83"/>
  <c r="P95" i="83"/>
  <c r="P96" i="83"/>
  <c r="P97" i="83"/>
  <c r="P98" i="83"/>
  <c r="P100" i="83"/>
  <c r="P101" i="83"/>
  <c r="P102" i="83"/>
  <c r="P103" i="83"/>
  <c r="P104" i="83"/>
  <c r="P105" i="83"/>
  <c r="P106" i="83"/>
  <c r="P107" i="83"/>
  <c r="P108" i="83"/>
  <c r="P109" i="83"/>
  <c r="P110" i="83"/>
  <c r="P111" i="83"/>
  <c r="P112" i="83"/>
  <c r="P113" i="83"/>
  <c r="P114" i="83"/>
  <c r="P115" i="83"/>
  <c r="P116" i="83"/>
  <c r="P117" i="83"/>
  <c r="P118" i="83"/>
  <c r="P119" i="83"/>
  <c r="P120" i="83"/>
  <c r="P121" i="83"/>
  <c r="P122" i="83"/>
  <c r="P123" i="83"/>
  <c r="P124" i="83"/>
  <c r="P125" i="83"/>
  <c r="P126" i="83"/>
  <c r="P127" i="83"/>
  <c r="P128" i="83"/>
  <c r="P129" i="83"/>
  <c r="P130" i="83"/>
  <c r="P131" i="83"/>
  <c r="P132" i="83"/>
  <c r="P133" i="83"/>
  <c r="P134" i="83"/>
  <c r="P135" i="83"/>
  <c r="P136" i="83"/>
  <c r="P137" i="83"/>
  <c r="P138" i="83"/>
  <c r="P139" i="83"/>
  <c r="P140" i="83"/>
  <c r="P141" i="83"/>
  <c r="P142" i="83"/>
  <c r="P143" i="83"/>
  <c r="P144" i="83"/>
  <c r="P145" i="83"/>
  <c r="P146" i="83"/>
  <c r="P147" i="83"/>
  <c r="P148" i="83"/>
  <c r="P149" i="83"/>
  <c r="P150" i="83"/>
  <c r="P151" i="83"/>
  <c r="P152" i="83"/>
  <c r="P153" i="83"/>
  <c r="P154" i="83"/>
  <c r="P155" i="83"/>
  <c r="P156" i="83"/>
  <c r="P157" i="83"/>
  <c r="P158" i="83"/>
  <c r="P159" i="83"/>
  <c r="P160" i="83"/>
  <c r="P161" i="83"/>
  <c r="P162" i="83"/>
  <c r="P163" i="83"/>
  <c r="P164" i="83"/>
  <c r="P165" i="83"/>
  <c r="P166" i="83"/>
  <c r="P167" i="83"/>
  <c r="P168" i="83"/>
  <c r="P169" i="83"/>
  <c r="P170" i="83"/>
  <c r="P171" i="83"/>
  <c r="P172" i="83"/>
  <c r="P173" i="83"/>
  <c r="P174" i="83"/>
  <c r="P175" i="83"/>
  <c r="P176" i="83"/>
  <c r="P177" i="83"/>
  <c r="P178" i="83"/>
  <c r="P179" i="83"/>
  <c r="P180" i="83"/>
  <c r="P181" i="83"/>
  <c r="P182" i="83"/>
  <c r="P183" i="83"/>
  <c r="P184" i="83"/>
  <c r="P185" i="83"/>
  <c r="P186" i="83"/>
  <c r="P187" i="83"/>
  <c r="P188" i="83"/>
  <c r="P189" i="83"/>
  <c r="P190" i="83"/>
  <c r="P191" i="83"/>
  <c r="P192" i="83"/>
  <c r="P2" i="83"/>
  <c r="B4" i="82"/>
  <c r="C4" i="82"/>
  <c r="D4" i="82"/>
  <c r="E4" i="82"/>
  <c r="F4" i="82"/>
  <c r="G4" i="82"/>
  <c r="H4" i="82"/>
  <c r="I4" i="82"/>
  <c r="J4" i="82"/>
  <c r="K4" i="82"/>
  <c r="L4" i="82"/>
  <c r="M4" i="82"/>
  <c r="N4" i="82"/>
  <c r="O4" i="82"/>
  <c r="P4" i="82"/>
  <c r="Q4" i="82"/>
  <c r="R4" i="82"/>
  <c r="S4" i="82"/>
  <c r="T4" i="82"/>
  <c r="U4" i="82"/>
  <c r="V4" i="82"/>
  <c r="W4" i="82"/>
  <c r="X4" i="82"/>
  <c r="Y4" i="82"/>
  <c r="Z4" i="82"/>
  <c r="AA4" i="82"/>
  <c r="AB4" i="82"/>
  <c r="AC4" i="82"/>
  <c r="AD4" i="82"/>
  <c r="AE4" i="82"/>
  <c r="AF4" i="82"/>
  <c r="AG4" i="82"/>
  <c r="AH4" i="82"/>
  <c r="AI4" i="82"/>
  <c r="AJ4" i="82"/>
  <c r="AK4" i="82"/>
  <c r="AL4" i="82"/>
  <c r="AM4" i="82"/>
  <c r="AN4" i="82"/>
  <c r="AO4" i="82"/>
  <c r="AP4" i="82"/>
  <c r="AQ4" i="82"/>
  <c r="AR4" i="82"/>
  <c r="AS4" i="82"/>
  <c r="AT4" i="82"/>
  <c r="AU4" i="82"/>
  <c r="AV4" i="82"/>
  <c r="AW4" i="82"/>
  <c r="AX4" i="82"/>
  <c r="AY4" i="82"/>
  <c r="AZ4" i="82"/>
  <c r="B5" i="82"/>
  <c r="C5" i="82"/>
  <c r="D5" i="82"/>
  <c r="E5" i="82"/>
  <c r="F5" i="82"/>
  <c r="G5" i="82"/>
  <c r="H5" i="82"/>
  <c r="I5" i="82"/>
  <c r="J5" i="82"/>
  <c r="K5" i="82"/>
  <c r="L5" i="82"/>
  <c r="M5" i="82"/>
  <c r="N5" i="82"/>
  <c r="O5" i="82"/>
  <c r="P5" i="82"/>
  <c r="Q5" i="82"/>
  <c r="R5" i="82"/>
  <c r="S5" i="82"/>
  <c r="T5" i="82"/>
  <c r="U5" i="82"/>
  <c r="V5" i="82"/>
  <c r="W5" i="82"/>
  <c r="X5" i="82"/>
  <c r="Y5" i="82"/>
  <c r="Z5" i="82"/>
  <c r="AA5" i="82"/>
  <c r="AB5" i="82"/>
  <c r="AC5" i="82"/>
  <c r="AD5" i="82"/>
  <c r="AE5" i="82"/>
  <c r="AF5" i="82"/>
  <c r="AG5" i="82"/>
  <c r="AH5" i="82"/>
  <c r="AI5" i="82"/>
  <c r="AJ5" i="82"/>
  <c r="AK5" i="82"/>
  <c r="AL5" i="82"/>
  <c r="AM5" i="82"/>
  <c r="AN5" i="82"/>
  <c r="AO5" i="82"/>
  <c r="AP5" i="82"/>
  <c r="AQ5" i="82"/>
  <c r="AR5" i="82"/>
  <c r="AS5" i="82"/>
  <c r="AT5" i="82"/>
  <c r="AU5" i="82"/>
  <c r="AV5" i="82"/>
  <c r="AW5" i="82"/>
  <c r="AX5" i="82"/>
  <c r="AY5" i="82"/>
  <c r="AZ5" i="82"/>
  <c r="B6" i="82"/>
  <c r="C6" i="82"/>
  <c r="D6" i="82"/>
  <c r="E6" i="82"/>
  <c r="F6" i="82"/>
  <c r="G6" i="82"/>
  <c r="H6" i="82"/>
  <c r="I6" i="82"/>
  <c r="J6" i="82"/>
  <c r="K6" i="82"/>
  <c r="L6" i="82"/>
  <c r="M6" i="82"/>
  <c r="N6" i="82"/>
  <c r="O6" i="82"/>
  <c r="P6" i="82"/>
  <c r="Q6" i="82"/>
  <c r="R6" i="82"/>
  <c r="S6" i="82"/>
  <c r="T6" i="82"/>
  <c r="U6" i="82"/>
  <c r="V6" i="82"/>
  <c r="W6" i="82"/>
  <c r="X6" i="82"/>
  <c r="Y6" i="82"/>
  <c r="Z6" i="82"/>
  <c r="AA6" i="82"/>
  <c r="AB6" i="82"/>
  <c r="AC6" i="82"/>
  <c r="AD6" i="82"/>
  <c r="AE6" i="82"/>
  <c r="AF6" i="82"/>
  <c r="AG6" i="82"/>
  <c r="AH6" i="82"/>
  <c r="AI6" i="82"/>
  <c r="AJ6" i="82"/>
  <c r="AK6" i="82"/>
  <c r="AL6" i="82"/>
  <c r="AM6" i="82"/>
  <c r="AN6" i="82"/>
  <c r="AO6" i="82"/>
  <c r="AP6" i="82"/>
  <c r="AQ6" i="82"/>
  <c r="AR6" i="82"/>
  <c r="AS6" i="82"/>
  <c r="AT6" i="82"/>
  <c r="AU6" i="82"/>
  <c r="AV6" i="82"/>
  <c r="AW6" i="82"/>
  <c r="AX6" i="82"/>
  <c r="AY6" i="82"/>
  <c r="AZ6" i="82"/>
  <c r="B7" i="82"/>
  <c r="C7" i="82"/>
  <c r="D7" i="82"/>
  <c r="E7" i="82"/>
  <c r="F7" i="82"/>
  <c r="G7" i="82"/>
  <c r="H7" i="82"/>
  <c r="I7" i="82"/>
  <c r="J7" i="82"/>
  <c r="K7" i="82"/>
  <c r="L7" i="82"/>
  <c r="M7" i="82"/>
  <c r="N7" i="82"/>
  <c r="O7" i="82"/>
  <c r="P7" i="82"/>
  <c r="Q7" i="82"/>
  <c r="R7" i="82"/>
  <c r="S7" i="82"/>
  <c r="T7" i="82"/>
  <c r="U7" i="82"/>
  <c r="V7" i="82"/>
  <c r="W7" i="82"/>
  <c r="X7" i="82"/>
  <c r="Y7" i="82"/>
  <c r="Z7" i="82"/>
  <c r="AA7" i="82"/>
  <c r="AB7" i="82"/>
  <c r="AC7" i="82"/>
  <c r="AD7" i="82"/>
  <c r="AE7" i="82"/>
  <c r="AF7" i="82"/>
  <c r="AG7" i="82"/>
  <c r="AH7" i="82"/>
  <c r="AI7" i="82"/>
  <c r="AJ7" i="82"/>
  <c r="AK7" i="82"/>
  <c r="AL7" i="82"/>
  <c r="AM7" i="82"/>
  <c r="AN7" i="82"/>
  <c r="AO7" i="82"/>
  <c r="AP7" i="82"/>
  <c r="AQ7" i="82"/>
  <c r="AR7" i="82"/>
  <c r="AS7" i="82"/>
  <c r="AT7" i="82"/>
  <c r="AU7" i="82"/>
  <c r="AV7" i="82"/>
  <c r="AW7" i="82"/>
  <c r="AX7" i="82"/>
  <c r="AY7" i="82"/>
  <c r="AZ7" i="82"/>
  <c r="B8" i="82"/>
  <c r="C8" i="82"/>
  <c r="D8" i="82"/>
  <c r="E8" i="82"/>
  <c r="F8" i="82"/>
  <c r="G8" i="82"/>
  <c r="H8" i="82"/>
  <c r="I8" i="82"/>
  <c r="J8" i="82"/>
  <c r="K8" i="82"/>
  <c r="L8" i="82"/>
  <c r="M8" i="82"/>
  <c r="N8" i="82"/>
  <c r="O8" i="82"/>
  <c r="P8" i="82"/>
  <c r="Q8" i="82"/>
  <c r="R8" i="82"/>
  <c r="S8" i="82"/>
  <c r="T8" i="82"/>
  <c r="U8" i="82"/>
  <c r="V8" i="82"/>
  <c r="W8" i="82"/>
  <c r="X8" i="82"/>
  <c r="Y8" i="82"/>
  <c r="Z8" i="82"/>
  <c r="AA8" i="82"/>
  <c r="AB8" i="82"/>
  <c r="AC8" i="82"/>
  <c r="AD8" i="82"/>
  <c r="AE8" i="82"/>
  <c r="AF8" i="82"/>
  <c r="AG8" i="82"/>
  <c r="AH8" i="82"/>
  <c r="AI8" i="82"/>
  <c r="AJ8" i="82"/>
  <c r="AK8" i="82"/>
  <c r="AL8" i="82"/>
  <c r="AM8" i="82"/>
  <c r="AN8" i="82"/>
  <c r="AO8" i="82"/>
  <c r="AP8" i="82"/>
  <c r="AQ8" i="82"/>
  <c r="AR8" i="82"/>
  <c r="AS8" i="82"/>
  <c r="AT8" i="82"/>
  <c r="AU8" i="82"/>
  <c r="AV8" i="82"/>
  <c r="AW8" i="82"/>
  <c r="AX8" i="82"/>
  <c r="AY8" i="82"/>
  <c r="AZ8" i="82"/>
  <c r="B9" i="82"/>
  <c r="C9" i="82"/>
  <c r="D9" i="82"/>
  <c r="E9" i="82"/>
  <c r="F9" i="82"/>
  <c r="G9" i="82"/>
  <c r="H9" i="82"/>
  <c r="I9" i="82"/>
  <c r="J9" i="82"/>
  <c r="K9" i="82"/>
  <c r="L9" i="82"/>
  <c r="M9" i="82"/>
  <c r="N9" i="82"/>
  <c r="O9" i="82"/>
  <c r="P9" i="82"/>
  <c r="Q9" i="82"/>
  <c r="R9" i="82"/>
  <c r="S9" i="82"/>
  <c r="T9" i="82"/>
  <c r="U9" i="82"/>
  <c r="V9" i="82"/>
  <c r="W9" i="82"/>
  <c r="X9" i="82"/>
  <c r="Y9" i="82"/>
  <c r="Z9" i="82"/>
  <c r="AA9" i="82"/>
  <c r="AB9" i="82"/>
  <c r="AC9" i="82"/>
  <c r="AD9" i="82"/>
  <c r="AE9" i="82"/>
  <c r="AF9" i="82"/>
  <c r="AG9" i="82"/>
  <c r="AH9" i="82"/>
  <c r="AI9" i="82"/>
  <c r="AJ9" i="82"/>
  <c r="AK9" i="82"/>
  <c r="AL9" i="82"/>
  <c r="AM9" i="82"/>
  <c r="AN9" i="82"/>
  <c r="AO9" i="82"/>
  <c r="AP9" i="82"/>
  <c r="AQ9" i="82"/>
  <c r="AR9" i="82"/>
  <c r="AS9" i="82"/>
  <c r="AT9" i="82"/>
  <c r="AU9" i="82"/>
  <c r="AV9" i="82"/>
  <c r="AW9" i="82"/>
  <c r="AX9" i="82"/>
  <c r="AY9" i="82"/>
  <c r="AZ9" i="82"/>
  <c r="B10" i="82"/>
  <c r="C10" i="82"/>
  <c r="D10" i="82"/>
  <c r="E10" i="82"/>
  <c r="F10" i="82"/>
  <c r="G10" i="82"/>
  <c r="H10" i="82"/>
  <c r="I10" i="82"/>
  <c r="J10" i="82"/>
  <c r="K10" i="82"/>
  <c r="L10" i="82"/>
  <c r="M10" i="82"/>
  <c r="N10" i="82"/>
  <c r="O10" i="82"/>
  <c r="P10" i="82"/>
  <c r="Q10" i="82"/>
  <c r="R10" i="82"/>
  <c r="S10" i="82"/>
  <c r="T10" i="82"/>
  <c r="U10" i="82"/>
  <c r="V10" i="82"/>
  <c r="W10" i="82"/>
  <c r="X10" i="82"/>
  <c r="Y10" i="82"/>
  <c r="Z10" i="82"/>
  <c r="AA10" i="82"/>
  <c r="AB10" i="82"/>
  <c r="AC10" i="82"/>
  <c r="AD10" i="82"/>
  <c r="AE10" i="82"/>
  <c r="AF10" i="82"/>
  <c r="AG10" i="82"/>
  <c r="AH10" i="82"/>
  <c r="AI10" i="82"/>
  <c r="AJ10" i="82"/>
  <c r="AK10" i="82"/>
  <c r="AL10" i="82"/>
  <c r="AM10" i="82"/>
  <c r="AN10" i="82"/>
  <c r="AO10" i="82"/>
  <c r="AP10" i="82"/>
  <c r="AQ10" i="82"/>
  <c r="AR10" i="82"/>
  <c r="AS10" i="82"/>
  <c r="AT10" i="82"/>
  <c r="AU10" i="82"/>
  <c r="AV10" i="82"/>
  <c r="AW10" i="82"/>
  <c r="AX10" i="82"/>
  <c r="AY10" i="82"/>
  <c r="AZ10" i="82"/>
  <c r="B11" i="82"/>
  <c r="C11" i="82"/>
  <c r="D11" i="82"/>
  <c r="E11" i="82"/>
  <c r="F11" i="82"/>
  <c r="G11" i="82"/>
  <c r="H11" i="82"/>
  <c r="I11" i="82"/>
  <c r="J11" i="82"/>
  <c r="K11" i="82"/>
  <c r="L11" i="82"/>
  <c r="M11" i="82"/>
  <c r="N11" i="82"/>
  <c r="O11" i="82"/>
  <c r="P11" i="82"/>
  <c r="Q11" i="82"/>
  <c r="R11" i="82"/>
  <c r="S11" i="82"/>
  <c r="T11" i="82"/>
  <c r="U11" i="82"/>
  <c r="V11" i="82"/>
  <c r="W11" i="82"/>
  <c r="X11" i="82"/>
  <c r="Y11" i="82"/>
  <c r="Z11" i="82"/>
  <c r="AA11" i="82"/>
  <c r="AB11" i="82"/>
  <c r="AC11" i="82"/>
  <c r="AD11" i="82"/>
  <c r="AE11" i="82"/>
  <c r="AF11" i="82"/>
  <c r="AG11" i="82"/>
  <c r="AH11" i="82"/>
  <c r="AI11" i="82"/>
  <c r="AJ11" i="82"/>
  <c r="AK11" i="82"/>
  <c r="AL11" i="82"/>
  <c r="AM11" i="82"/>
  <c r="AN11" i="82"/>
  <c r="AO11" i="82"/>
  <c r="AP11" i="82"/>
  <c r="AQ11" i="82"/>
  <c r="AR11" i="82"/>
  <c r="AS11" i="82"/>
  <c r="AT11" i="82"/>
  <c r="AU11" i="82"/>
  <c r="AV11" i="82"/>
  <c r="AW11" i="82"/>
  <c r="AX11" i="82"/>
  <c r="AY11" i="82"/>
  <c r="AZ11" i="82"/>
  <c r="B12" i="82"/>
  <c r="C12" i="82"/>
  <c r="D12" i="82"/>
  <c r="E12" i="82"/>
  <c r="F12" i="82"/>
  <c r="G12" i="82"/>
  <c r="H12" i="82"/>
  <c r="I12" i="82"/>
  <c r="J12" i="82"/>
  <c r="K12" i="82"/>
  <c r="L12" i="82"/>
  <c r="M12" i="82"/>
  <c r="N12" i="82"/>
  <c r="O12" i="82"/>
  <c r="P12" i="82"/>
  <c r="Q12" i="82"/>
  <c r="R12" i="82"/>
  <c r="S12" i="82"/>
  <c r="T12" i="82"/>
  <c r="U12" i="82"/>
  <c r="V12" i="82"/>
  <c r="W12" i="82"/>
  <c r="X12" i="82"/>
  <c r="Y12" i="82"/>
  <c r="Z12" i="82"/>
  <c r="AA12" i="82"/>
  <c r="AB12" i="82"/>
  <c r="AC12" i="82"/>
  <c r="AD12" i="82"/>
  <c r="AE12" i="82"/>
  <c r="AF12" i="82"/>
  <c r="AG12" i="82"/>
  <c r="AH12" i="82"/>
  <c r="AI12" i="82"/>
  <c r="AJ12" i="82"/>
  <c r="AK12" i="82"/>
  <c r="AL12" i="82"/>
  <c r="AM12" i="82"/>
  <c r="AN12" i="82"/>
  <c r="AO12" i="82"/>
  <c r="AP12" i="82"/>
  <c r="AQ12" i="82"/>
  <c r="AR12" i="82"/>
  <c r="AS12" i="82"/>
  <c r="AT12" i="82"/>
  <c r="AU12" i="82"/>
  <c r="AV12" i="82"/>
  <c r="AW12" i="82"/>
  <c r="AX12" i="82"/>
  <c r="AY12" i="82"/>
  <c r="AZ12" i="82"/>
  <c r="B13" i="82"/>
  <c r="C13" i="82"/>
  <c r="D13" i="82"/>
  <c r="E13" i="82"/>
  <c r="F13" i="82"/>
  <c r="G13" i="82"/>
  <c r="H13" i="82"/>
  <c r="I13" i="82"/>
  <c r="J13" i="82"/>
  <c r="K13" i="82"/>
  <c r="L13" i="82"/>
  <c r="M13" i="82"/>
  <c r="N13" i="82"/>
  <c r="O13" i="82"/>
  <c r="P13" i="82"/>
  <c r="Q13" i="82"/>
  <c r="R13" i="82"/>
  <c r="S13" i="82"/>
  <c r="T13" i="82"/>
  <c r="U13" i="82"/>
  <c r="V13" i="82"/>
  <c r="W13" i="82"/>
  <c r="X13" i="82"/>
  <c r="Y13" i="82"/>
  <c r="Z13" i="82"/>
  <c r="AA13" i="82"/>
  <c r="AB13" i="82"/>
  <c r="AC13" i="82"/>
  <c r="AD13" i="82"/>
  <c r="AE13" i="82"/>
  <c r="AF13" i="82"/>
  <c r="AG13" i="82"/>
  <c r="AH13" i="82"/>
  <c r="AI13" i="82"/>
  <c r="AJ13" i="82"/>
  <c r="AK13" i="82"/>
  <c r="AL13" i="82"/>
  <c r="AM13" i="82"/>
  <c r="AN13" i="82"/>
  <c r="AO13" i="82"/>
  <c r="AP13" i="82"/>
  <c r="AQ13" i="82"/>
  <c r="AR13" i="82"/>
  <c r="AS13" i="82"/>
  <c r="AT13" i="82"/>
  <c r="AU13" i="82"/>
  <c r="AV13" i="82"/>
  <c r="AW13" i="82"/>
  <c r="AX13" i="82"/>
  <c r="AY13" i="82"/>
  <c r="AZ13" i="82"/>
  <c r="BE13" i="82"/>
  <c r="B14" i="82"/>
  <c r="C14" i="82"/>
  <c r="D14" i="82"/>
  <c r="E14" i="82"/>
  <c r="F14" i="82"/>
  <c r="G14" i="82"/>
  <c r="H14" i="82"/>
  <c r="I14" i="82"/>
  <c r="J14" i="82"/>
  <c r="K14" i="82"/>
  <c r="L14" i="82"/>
  <c r="M14" i="82"/>
  <c r="N14" i="82"/>
  <c r="O14" i="82"/>
  <c r="P14" i="82"/>
  <c r="Q14" i="82"/>
  <c r="R14" i="82"/>
  <c r="S14" i="82"/>
  <c r="T14" i="82"/>
  <c r="U14" i="82"/>
  <c r="V14" i="82"/>
  <c r="W14" i="82"/>
  <c r="X14" i="82"/>
  <c r="Y14" i="82"/>
  <c r="Z14" i="82"/>
  <c r="AA14" i="82"/>
  <c r="AB14" i="82"/>
  <c r="AC14" i="82"/>
  <c r="AD14" i="82"/>
  <c r="AE14" i="82"/>
  <c r="AF14" i="82"/>
  <c r="AG14" i="82"/>
  <c r="AH14" i="82"/>
  <c r="AI14" i="82"/>
  <c r="AJ14" i="82"/>
  <c r="AK14" i="82"/>
  <c r="AL14" i="82"/>
  <c r="AM14" i="82"/>
  <c r="AN14" i="82"/>
  <c r="AO14" i="82"/>
  <c r="AP14" i="82"/>
  <c r="AQ14" i="82"/>
  <c r="AR14" i="82"/>
  <c r="AS14" i="82"/>
  <c r="AT14" i="82"/>
  <c r="AU14" i="82"/>
  <c r="AV14" i="82"/>
  <c r="AW14" i="82"/>
  <c r="AX14" i="82"/>
  <c r="AY14" i="82"/>
  <c r="AZ14" i="82"/>
  <c r="B15" i="82"/>
  <c r="C15" i="82"/>
  <c r="D15" i="82"/>
  <c r="E15" i="82"/>
  <c r="F15" i="82"/>
  <c r="G15" i="82"/>
  <c r="H15" i="82"/>
  <c r="I15" i="82"/>
  <c r="J15" i="82"/>
  <c r="K15" i="82"/>
  <c r="L15" i="82"/>
  <c r="M15" i="82"/>
  <c r="N15" i="82"/>
  <c r="O15" i="82"/>
  <c r="P15" i="82"/>
  <c r="Q15" i="82"/>
  <c r="R15" i="82"/>
  <c r="S15" i="82"/>
  <c r="T15" i="82"/>
  <c r="U15" i="82"/>
  <c r="V15" i="82"/>
  <c r="W15" i="82"/>
  <c r="X15" i="82"/>
  <c r="Y15" i="82"/>
  <c r="Z15" i="82"/>
  <c r="AA15" i="82"/>
  <c r="AB15" i="82"/>
  <c r="AC15" i="82"/>
  <c r="AD15" i="82"/>
  <c r="AE15" i="82"/>
  <c r="AF15" i="82"/>
  <c r="AG15" i="82"/>
  <c r="AH15" i="82"/>
  <c r="AI15" i="82"/>
  <c r="AJ15" i="82"/>
  <c r="AK15" i="82"/>
  <c r="AL15" i="82"/>
  <c r="AM15" i="82"/>
  <c r="AN15" i="82"/>
  <c r="AO15" i="82"/>
  <c r="AP15" i="82"/>
  <c r="AQ15" i="82"/>
  <c r="AR15" i="82"/>
  <c r="AS15" i="82"/>
  <c r="AT15" i="82"/>
  <c r="AU15" i="82"/>
  <c r="AV15" i="82"/>
  <c r="AW15" i="82"/>
  <c r="AX15" i="82"/>
  <c r="AY15" i="82"/>
  <c r="AZ15" i="82"/>
  <c r="B16" i="82"/>
  <c r="C16" i="82"/>
  <c r="D16" i="82"/>
  <c r="E16" i="82"/>
  <c r="F16" i="82"/>
  <c r="G16" i="82"/>
  <c r="H16" i="82"/>
  <c r="I16" i="82"/>
  <c r="J16" i="82"/>
  <c r="K16" i="82"/>
  <c r="L16" i="82"/>
  <c r="M16" i="82"/>
  <c r="N16" i="82"/>
  <c r="O16" i="82"/>
  <c r="P16" i="82"/>
  <c r="Q16" i="82"/>
  <c r="R16" i="82"/>
  <c r="S16" i="82"/>
  <c r="T16" i="82"/>
  <c r="U16" i="82"/>
  <c r="V16" i="82"/>
  <c r="W16" i="82"/>
  <c r="X16" i="82"/>
  <c r="Y16" i="82"/>
  <c r="Z16" i="82"/>
  <c r="AA16" i="82"/>
  <c r="AB16" i="82"/>
  <c r="AC16" i="82"/>
  <c r="AD16" i="82"/>
  <c r="AE16" i="82"/>
  <c r="AF16" i="82"/>
  <c r="AG16" i="82"/>
  <c r="AH16" i="82"/>
  <c r="AI16" i="82"/>
  <c r="AJ16" i="82"/>
  <c r="AK16" i="82"/>
  <c r="AL16" i="82"/>
  <c r="AM16" i="82"/>
  <c r="AN16" i="82"/>
  <c r="AO16" i="82"/>
  <c r="AP16" i="82"/>
  <c r="AQ16" i="82"/>
  <c r="AR16" i="82"/>
  <c r="AS16" i="82"/>
  <c r="AT16" i="82"/>
  <c r="AU16" i="82"/>
  <c r="AV16" i="82"/>
  <c r="AW16" i="82"/>
  <c r="AX16" i="82"/>
  <c r="AY16" i="82"/>
  <c r="AZ16" i="82"/>
  <c r="B17" i="82"/>
  <c r="C17" i="82"/>
  <c r="D17" i="82"/>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AH17" i="82"/>
  <c r="AI17" i="82"/>
  <c r="AJ17" i="82"/>
  <c r="AK17" i="82"/>
  <c r="AL17" i="82"/>
  <c r="AM17" i="82"/>
  <c r="AN17" i="82"/>
  <c r="AO17" i="82"/>
  <c r="AP17" i="82"/>
  <c r="AQ17" i="82"/>
  <c r="AR17" i="82"/>
  <c r="AS17" i="82"/>
  <c r="AT17" i="82"/>
  <c r="AU17" i="82"/>
  <c r="AV17" i="82"/>
  <c r="AW17" i="82"/>
  <c r="AX17" i="82"/>
  <c r="AY17" i="82"/>
  <c r="AZ17" i="82"/>
  <c r="B18" i="82"/>
  <c r="C18"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AH18" i="82"/>
  <c r="AI18" i="82"/>
  <c r="AJ18" i="82"/>
  <c r="AK18" i="82"/>
  <c r="AL18" i="82"/>
  <c r="AM18" i="82"/>
  <c r="AN18" i="82"/>
  <c r="AO18" i="82"/>
  <c r="AP18" i="82"/>
  <c r="AQ18" i="82"/>
  <c r="AR18" i="82"/>
  <c r="AS18" i="82"/>
  <c r="AT18" i="82"/>
  <c r="AU18" i="82"/>
  <c r="AV18" i="82"/>
  <c r="AW18" i="82"/>
  <c r="AX18" i="82"/>
  <c r="AY18" i="82"/>
  <c r="AZ18" i="82"/>
  <c r="B19" i="82"/>
  <c r="C19"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AH19" i="82"/>
  <c r="AI19" i="82"/>
  <c r="AJ19" i="82"/>
  <c r="AK19" i="82"/>
  <c r="AL19" i="82"/>
  <c r="AM19" i="82"/>
  <c r="AN19" i="82"/>
  <c r="AO19" i="82"/>
  <c r="AP19" i="82"/>
  <c r="AQ19" i="82"/>
  <c r="AR19" i="82"/>
  <c r="AS19" i="82"/>
  <c r="AT19" i="82"/>
  <c r="AU19" i="82"/>
  <c r="AV19" i="82"/>
  <c r="AW19" i="82"/>
  <c r="AX19" i="82"/>
  <c r="AY19" i="82"/>
  <c r="AZ19" i="82"/>
  <c r="BC19" i="82"/>
  <c r="B20" i="82"/>
  <c r="C20"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AH20" i="82"/>
  <c r="AI20" i="82"/>
  <c r="AJ20" i="82"/>
  <c r="AK20" i="82"/>
  <c r="AL20" i="82"/>
  <c r="AM20" i="82"/>
  <c r="AN20" i="82"/>
  <c r="AO20" i="82"/>
  <c r="AP20" i="82"/>
  <c r="AQ20" i="82"/>
  <c r="AR20" i="82"/>
  <c r="AS20" i="82"/>
  <c r="AT20" i="82"/>
  <c r="AU20" i="82"/>
  <c r="AV20" i="82"/>
  <c r="AW20" i="82"/>
  <c r="AX20" i="82"/>
  <c r="AY20" i="82"/>
  <c r="AZ20" i="82"/>
  <c r="B21" i="82"/>
  <c r="C21"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AH21" i="82"/>
  <c r="AI21" i="82"/>
  <c r="AJ21" i="82"/>
  <c r="AK21" i="82"/>
  <c r="AL21" i="82"/>
  <c r="AM21" i="82"/>
  <c r="AN21" i="82"/>
  <c r="AO21" i="82"/>
  <c r="AP21" i="82"/>
  <c r="AQ21" i="82"/>
  <c r="AR21" i="82"/>
  <c r="AS21" i="82"/>
  <c r="AT21" i="82"/>
  <c r="AU21" i="82"/>
  <c r="AV21" i="82"/>
  <c r="AW21" i="82"/>
  <c r="AX21" i="82"/>
  <c r="AY21" i="82"/>
  <c r="AZ21" i="82"/>
  <c r="BA21" i="82"/>
  <c r="BB21" i="82"/>
  <c r="B22" i="82"/>
  <c r="C22"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AH22" i="82"/>
  <c r="AI22" i="82"/>
  <c r="AJ22" i="82"/>
  <c r="AK22" i="82"/>
  <c r="AL22" i="82"/>
  <c r="AM22" i="82"/>
  <c r="AN22" i="82"/>
  <c r="AO22" i="82"/>
  <c r="AP22" i="82"/>
  <c r="AQ22" i="82"/>
  <c r="AR22" i="82"/>
  <c r="AS22" i="82"/>
  <c r="AT22" i="82"/>
  <c r="AU22" i="82"/>
  <c r="AV22" i="82"/>
  <c r="AW22" i="82"/>
  <c r="AX22" i="82"/>
  <c r="AY22" i="82"/>
  <c r="AZ22" i="82"/>
  <c r="B23" i="82"/>
  <c r="C23"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AH23" i="82"/>
  <c r="AI23" i="82"/>
  <c r="AJ23" i="82"/>
  <c r="AK23" i="82"/>
  <c r="AL23" i="82"/>
  <c r="AM23" i="82"/>
  <c r="AN23" i="82"/>
  <c r="AO23" i="82"/>
  <c r="AP23" i="82"/>
  <c r="AQ23" i="82"/>
  <c r="AR23" i="82"/>
  <c r="AS23" i="82"/>
  <c r="AT23" i="82"/>
  <c r="AU23" i="82"/>
  <c r="AV23" i="82"/>
  <c r="AW23" i="82"/>
  <c r="AX23" i="82"/>
  <c r="AY23" i="82"/>
  <c r="AZ23" i="82"/>
  <c r="B24" i="82"/>
  <c r="C24"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AH24" i="82"/>
  <c r="AI24" i="82"/>
  <c r="AJ24" i="82"/>
  <c r="AK24" i="82"/>
  <c r="AL24" i="82"/>
  <c r="AM24" i="82"/>
  <c r="AN24" i="82"/>
  <c r="AO24" i="82"/>
  <c r="AP24" i="82"/>
  <c r="AQ24" i="82"/>
  <c r="AR24" i="82"/>
  <c r="AS24" i="82"/>
  <c r="AT24" i="82"/>
  <c r="AU24" i="82"/>
  <c r="AV24" i="82"/>
  <c r="AW24" i="82"/>
  <c r="AX24" i="82"/>
  <c r="AY24" i="82"/>
  <c r="AZ24" i="82"/>
  <c r="B25" i="82"/>
  <c r="C25"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AH25" i="82"/>
  <c r="AI25" i="82"/>
  <c r="AJ25" i="82"/>
  <c r="AK25" i="82"/>
  <c r="AL25" i="82"/>
  <c r="AM25" i="82"/>
  <c r="AN25" i="82"/>
  <c r="AO25" i="82"/>
  <c r="AP25" i="82"/>
  <c r="AQ25" i="82"/>
  <c r="AR25" i="82"/>
  <c r="AS25" i="82"/>
  <c r="AT25" i="82"/>
  <c r="AU25" i="82"/>
  <c r="AV25" i="82"/>
  <c r="AW25" i="82"/>
  <c r="AX25" i="82"/>
  <c r="AY25" i="82"/>
  <c r="AZ25" i="82"/>
  <c r="B26" i="82"/>
  <c r="C26"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AH26" i="82"/>
  <c r="AI26" i="82"/>
  <c r="AJ26" i="82"/>
  <c r="AK26" i="82"/>
  <c r="AL26" i="82"/>
  <c r="AM26" i="82"/>
  <c r="AN26" i="82"/>
  <c r="AO26" i="82"/>
  <c r="AP26" i="82"/>
  <c r="AQ26" i="82"/>
  <c r="AR26" i="82"/>
  <c r="AS26" i="82"/>
  <c r="AT26" i="82"/>
  <c r="AU26" i="82"/>
  <c r="AV26" i="82"/>
  <c r="AW26" i="82"/>
  <c r="AX26" i="82"/>
  <c r="AY26" i="82"/>
  <c r="AZ26" i="82"/>
  <c r="B27" i="82"/>
  <c r="C27"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AH27" i="82"/>
  <c r="AI27" i="82"/>
  <c r="AJ27" i="82"/>
  <c r="AK27" i="82"/>
  <c r="AL27" i="82"/>
  <c r="AM27" i="82"/>
  <c r="AN27" i="82"/>
  <c r="AO27" i="82"/>
  <c r="AP27" i="82"/>
  <c r="AQ27" i="82"/>
  <c r="AR27" i="82"/>
  <c r="AS27" i="82"/>
  <c r="AT27" i="82"/>
  <c r="AU27" i="82"/>
  <c r="AV27" i="82"/>
  <c r="AW27" i="82"/>
  <c r="AX27" i="82"/>
  <c r="AY27" i="82"/>
  <c r="AZ27" i="82"/>
  <c r="B28" i="82"/>
  <c r="C28" i="82"/>
  <c r="D28" i="82"/>
  <c r="E28" i="82"/>
  <c r="F28" i="82"/>
  <c r="G28" i="82"/>
  <c r="H28" i="82"/>
  <c r="I28" i="82"/>
  <c r="J28" i="82"/>
  <c r="K28" i="82"/>
  <c r="L28" i="82"/>
  <c r="M28" i="82"/>
  <c r="N28" i="82"/>
  <c r="O28" i="82"/>
  <c r="P28" i="82"/>
  <c r="Q28" i="82"/>
  <c r="R28" i="82"/>
  <c r="S28" i="82"/>
  <c r="T28" i="82"/>
  <c r="U28" i="82"/>
  <c r="V28" i="82"/>
  <c r="W28" i="82"/>
  <c r="X28" i="82"/>
  <c r="Y28" i="82"/>
  <c r="Z28" i="82"/>
  <c r="AA28" i="82"/>
  <c r="AB28" i="82"/>
  <c r="AC28" i="82"/>
  <c r="AD28" i="82"/>
  <c r="AE28" i="82"/>
  <c r="AF28" i="82"/>
  <c r="AG28" i="82"/>
  <c r="AH28" i="82"/>
  <c r="AI28" i="82"/>
  <c r="AJ28" i="82"/>
  <c r="AK28" i="82"/>
  <c r="AL28" i="82"/>
  <c r="AM28" i="82"/>
  <c r="AN28" i="82"/>
  <c r="AO28" i="82"/>
  <c r="AP28" i="82"/>
  <c r="AQ28" i="82"/>
  <c r="AR28" i="82"/>
  <c r="AS28" i="82"/>
  <c r="AT28" i="82"/>
  <c r="AU28" i="82"/>
  <c r="AV28" i="82"/>
  <c r="AW28" i="82"/>
  <c r="AX28" i="82"/>
  <c r="AY28" i="82"/>
  <c r="AZ28" i="82"/>
  <c r="B29" i="82"/>
  <c r="C29" i="82"/>
  <c r="D29" i="82"/>
  <c r="E29" i="82"/>
  <c r="F29" i="82"/>
  <c r="G29" i="82"/>
  <c r="H29" i="82"/>
  <c r="I29" i="82"/>
  <c r="J29" i="82"/>
  <c r="K29" i="82"/>
  <c r="L29" i="82"/>
  <c r="M29" i="82"/>
  <c r="N29" i="82"/>
  <c r="O29" i="82"/>
  <c r="P29" i="82"/>
  <c r="Q29" i="82"/>
  <c r="R29" i="82"/>
  <c r="S29" i="82"/>
  <c r="T29" i="82"/>
  <c r="U29" i="82"/>
  <c r="V29" i="82"/>
  <c r="W29" i="82"/>
  <c r="X29" i="82"/>
  <c r="Y29" i="82"/>
  <c r="Z29" i="82"/>
  <c r="AA29" i="82"/>
  <c r="AB29" i="82"/>
  <c r="AC29" i="82"/>
  <c r="AD29" i="82"/>
  <c r="AE29" i="82"/>
  <c r="AF29" i="82"/>
  <c r="AG29" i="82"/>
  <c r="AH29" i="82"/>
  <c r="AI29" i="82"/>
  <c r="AJ29" i="82"/>
  <c r="AK29" i="82"/>
  <c r="AL29" i="82"/>
  <c r="AM29" i="82"/>
  <c r="AN29" i="82"/>
  <c r="AO29" i="82"/>
  <c r="AP29" i="82"/>
  <c r="AQ29" i="82"/>
  <c r="AR29" i="82"/>
  <c r="AS29" i="82"/>
  <c r="AT29" i="82"/>
  <c r="AU29" i="82"/>
  <c r="AV29" i="82"/>
  <c r="AW29" i="82"/>
  <c r="AX29" i="82"/>
  <c r="AY29" i="82"/>
  <c r="AZ29" i="82"/>
  <c r="B30" i="82"/>
  <c r="C30"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AH30" i="82"/>
  <c r="AI30" i="82"/>
  <c r="AJ30" i="82"/>
  <c r="AK30" i="82"/>
  <c r="AL30" i="82"/>
  <c r="AM30" i="82"/>
  <c r="AN30" i="82"/>
  <c r="AO30" i="82"/>
  <c r="AP30" i="82"/>
  <c r="AQ30" i="82"/>
  <c r="AR30" i="82"/>
  <c r="AS30" i="82"/>
  <c r="AT30" i="82"/>
  <c r="AU30" i="82"/>
  <c r="AV30" i="82"/>
  <c r="AW30" i="82"/>
  <c r="AX30" i="82"/>
  <c r="AY30" i="82"/>
  <c r="AZ30" i="82"/>
  <c r="BE30" i="82"/>
  <c r="B31" i="82"/>
  <c r="C31"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AH31" i="82"/>
  <c r="AI31" i="82"/>
  <c r="AJ31" i="82"/>
  <c r="AK31" i="82"/>
  <c r="AL31" i="82"/>
  <c r="AM31" i="82"/>
  <c r="AN31" i="82"/>
  <c r="AO31" i="82"/>
  <c r="AP31" i="82"/>
  <c r="AQ31" i="82"/>
  <c r="AR31" i="82"/>
  <c r="AS31" i="82"/>
  <c r="AT31" i="82"/>
  <c r="AU31" i="82"/>
  <c r="AV31" i="82"/>
  <c r="AW31" i="82"/>
  <c r="AX31" i="82"/>
  <c r="AY31" i="82"/>
  <c r="AZ31" i="82"/>
  <c r="B32" i="82"/>
  <c r="C32"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AH32" i="82"/>
  <c r="AI32" i="82"/>
  <c r="AJ32" i="82"/>
  <c r="AK32" i="82"/>
  <c r="AL32" i="82"/>
  <c r="AM32" i="82"/>
  <c r="AN32" i="82"/>
  <c r="AO32" i="82"/>
  <c r="AP32" i="82"/>
  <c r="AQ32" i="82"/>
  <c r="AR32" i="82"/>
  <c r="AS32" i="82"/>
  <c r="AT32" i="82"/>
  <c r="AU32" i="82"/>
  <c r="AV32" i="82"/>
  <c r="AW32" i="82"/>
  <c r="AX32" i="82"/>
  <c r="AY32" i="82"/>
  <c r="AZ32" i="82"/>
  <c r="B33" i="82"/>
  <c r="C33"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AH33" i="82"/>
  <c r="AI33" i="82"/>
  <c r="AJ33" i="82"/>
  <c r="AK33" i="82"/>
  <c r="AL33" i="82"/>
  <c r="AM33" i="82"/>
  <c r="AN33" i="82"/>
  <c r="AO33" i="82"/>
  <c r="AP33" i="82"/>
  <c r="AQ33" i="82"/>
  <c r="AR33" i="82"/>
  <c r="AS33" i="82"/>
  <c r="AT33" i="82"/>
  <c r="AU33" i="82"/>
  <c r="AV33" i="82"/>
  <c r="AW33" i="82"/>
  <c r="AX33" i="82"/>
  <c r="AY33" i="82"/>
  <c r="AZ33" i="82"/>
  <c r="B34" i="82"/>
  <c r="C34"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AH34" i="82"/>
  <c r="AI34" i="82"/>
  <c r="AJ34" i="82"/>
  <c r="AK34" i="82"/>
  <c r="AL34" i="82"/>
  <c r="AM34" i="82"/>
  <c r="AN34" i="82"/>
  <c r="AO34" i="82"/>
  <c r="AP34" i="82"/>
  <c r="AQ34" i="82"/>
  <c r="AR34" i="82"/>
  <c r="AS34" i="82"/>
  <c r="AT34" i="82"/>
  <c r="AU34" i="82"/>
  <c r="AV34" i="82"/>
  <c r="AW34" i="82"/>
  <c r="AX34" i="82"/>
  <c r="AY34" i="82"/>
  <c r="AZ34" i="82"/>
  <c r="BD34" i="82"/>
  <c r="B35" i="82"/>
  <c r="C35"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AH35" i="82"/>
  <c r="AI35" i="82"/>
  <c r="AJ35" i="82"/>
  <c r="AK35" i="82"/>
  <c r="AL35" i="82"/>
  <c r="AM35" i="82"/>
  <c r="AN35" i="82"/>
  <c r="AO35" i="82"/>
  <c r="AP35" i="82"/>
  <c r="AQ35" i="82"/>
  <c r="AR35" i="82"/>
  <c r="AS35" i="82"/>
  <c r="AT35" i="82"/>
  <c r="AU35" i="82"/>
  <c r="AV35" i="82"/>
  <c r="AW35" i="82"/>
  <c r="AX35" i="82"/>
  <c r="AY35" i="82"/>
  <c r="AZ35" i="82"/>
  <c r="BA35" i="82"/>
  <c r="BB35" i="82"/>
  <c r="B36" i="82"/>
  <c r="C36"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AH36" i="82"/>
  <c r="AI36" i="82"/>
  <c r="AJ36" i="82"/>
  <c r="AK36" i="82"/>
  <c r="AL36" i="82"/>
  <c r="AM36" i="82"/>
  <c r="AN36" i="82"/>
  <c r="AO36" i="82"/>
  <c r="AP36" i="82"/>
  <c r="AQ36" i="82"/>
  <c r="AR36" i="82"/>
  <c r="AS36" i="82"/>
  <c r="AT36" i="82"/>
  <c r="AU36" i="82"/>
  <c r="AV36" i="82"/>
  <c r="AW36" i="82"/>
  <c r="AX36" i="82"/>
  <c r="AY36" i="82"/>
  <c r="AZ36" i="82"/>
  <c r="B37" i="82"/>
  <c r="C37"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AH37" i="82"/>
  <c r="AI37" i="82"/>
  <c r="AJ37" i="82"/>
  <c r="AK37" i="82"/>
  <c r="AL37" i="82"/>
  <c r="AM37" i="82"/>
  <c r="AN37" i="82"/>
  <c r="AO37" i="82"/>
  <c r="AP37" i="82"/>
  <c r="AQ37" i="82"/>
  <c r="AR37" i="82"/>
  <c r="AS37" i="82"/>
  <c r="AT37" i="82"/>
  <c r="AU37" i="82"/>
  <c r="AV37" i="82"/>
  <c r="AW37" i="82"/>
  <c r="AX37" i="82"/>
  <c r="AY37" i="82"/>
  <c r="AZ37" i="82"/>
  <c r="B38" i="82"/>
  <c r="C38"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AH38" i="82"/>
  <c r="AI38" i="82"/>
  <c r="AJ38" i="82"/>
  <c r="AK38" i="82"/>
  <c r="AL38" i="82"/>
  <c r="AM38" i="82"/>
  <c r="AN38" i="82"/>
  <c r="AO38" i="82"/>
  <c r="AP38" i="82"/>
  <c r="AQ38" i="82"/>
  <c r="AR38" i="82"/>
  <c r="AS38" i="82"/>
  <c r="AT38" i="82"/>
  <c r="AU38" i="82"/>
  <c r="AV38" i="82"/>
  <c r="AW38" i="82"/>
  <c r="AX38" i="82"/>
  <c r="AY38" i="82"/>
  <c r="AZ38" i="82"/>
  <c r="B39" i="82"/>
  <c r="C39"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AH39" i="82"/>
  <c r="AI39" i="82"/>
  <c r="AJ39" i="82"/>
  <c r="AK39" i="82"/>
  <c r="AL39" i="82"/>
  <c r="AM39" i="82"/>
  <c r="AN39" i="82"/>
  <c r="AO39" i="82"/>
  <c r="AP39" i="82"/>
  <c r="AQ39" i="82"/>
  <c r="AR39" i="82"/>
  <c r="AS39" i="82"/>
  <c r="AT39" i="82"/>
  <c r="AU39" i="82"/>
  <c r="AV39" i="82"/>
  <c r="AW39" i="82"/>
  <c r="AX39" i="82"/>
  <c r="AY39" i="82"/>
  <c r="AZ39" i="82"/>
  <c r="B40" i="82"/>
  <c r="C40" i="82"/>
  <c r="D40" i="82"/>
  <c r="E40" i="82"/>
  <c r="F40" i="82"/>
  <c r="G40" i="82"/>
  <c r="H40" i="82"/>
  <c r="I40" i="82"/>
  <c r="J40" i="82"/>
  <c r="K40" i="82"/>
  <c r="L40" i="82"/>
  <c r="M40" i="82"/>
  <c r="N40" i="82"/>
  <c r="O40" i="82"/>
  <c r="P40" i="82"/>
  <c r="Q40" i="82"/>
  <c r="R40" i="82"/>
  <c r="S40" i="82"/>
  <c r="T40" i="82"/>
  <c r="U40" i="82"/>
  <c r="V40" i="82"/>
  <c r="W40" i="82"/>
  <c r="X40" i="82"/>
  <c r="Y40" i="82"/>
  <c r="Z40" i="82"/>
  <c r="AA40" i="82"/>
  <c r="AB40" i="82"/>
  <c r="AC40" i="82"/>
  <c r="AD40" i="82"/>
  <c r="AE40" i="82"/>
  <c r="AF40" i="82"/>
  <c r="AG40" i="82"/>
  <c r="AH40" i="82"/>
  <c r="AI40" i="82"/>
  <c r="AJ40" i="82"/>
  <c r="AK40" i="82"/>
  <c r="AL40" i="82"/>
  <c r="AM40" i="82"/>
  <c r="AN40" i="82"/>
  <c r="AO40" i="82"/>
  <c r="AP40" i="82"/>
  <c r="AQ40" i="82"/>
  <c r="AR40" i="82"/>
  <c r="AS40" i="82"/>
  <c r="AT40" i="82"/>
  <c r="AU40" i="82"/>
  <c r="AV40" i="82"/>
  <c r="AW40" i="82"/>
  <c r="AX40" i="82"/>
  <c r="AY40" i="82"/>
  <c r="AZ40" i="82"/>
  <c r="B41" i="82"/>
  <c r="C41" i="82"/>
  <c r="D41" i="82"/>
  <c r="E41" i="82"/>
  <c r="F41" i="82"/>
  <c r="G41" i="82"/>
  <c r="H41" i="82"/>
  <c r="I41" i="82"/>
  <c r="J41" i="82"/>
  <c r="K41" i="82"/>
  <c r="L41" i="82"/>
  <c r="M41" i="82"/>
  <c r="N41" i="82"/>
  <c r="O41" i="82"/>
  <c r="P41" i="82"/>
  <c r="Q41" i="82"/>
  <c r="R41" i="82"/>
  <c r="S41" i="82"/>
  <c r="T41" i="82"/>
  <c r="U41" i="82"/>
  <c r="V41" i="82"/>
  <c r="W41" i="82"/>
  <c r="X41" i="82"/>
  <c r="Y41" i="82"/>
  <c r="Z41" i="82"/>
  <c r="AA41" i="82"/>
  <c r="AB41" i="82"/>
  <c r="AC41" i="82"/>
  <c r="AD41" i="82"/>
  <c r="AE41" i="82"/>
  <c r="AF41" i="82"/>
  <c r="AG41" i="82"/>
  <c r="AH41" i="82"/>
  <c r="AI41" i="82"/>
  <c r="AJ41" i="82"/>
  <c r="AK41" i="82"/>
  <c r="AL41" i="82"/>
  <c r="AM41" i="82"/>
  <c r="AN41" i="82"/>
  <c r="AO41" i="82"/>
  <c r="AP41" i="82"/>
  <c r="AQ41" i="82"/>
  <c r="AR41" i="82"/>
  <c r="AS41" i="82"/>
  <c r="AT41" i="82"/>
  <c r="AU41" i="82"/>
  <c r="AV41" i="82"/>
  <c r="AW41" i="82"/>
  <c r="AX41" i="82"/>
  <c r="AY41" i="82"/>
  <c r="AZ41" i="82"/>
  <c r="B42" i="82"/>
  <c r="C42"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AH42" i="82"/>
  <c r="AI42" i="82"/>
  <c r="AJ42" i="82"/>
  <c r="AK42" i="82"/>
  <c r="AL42" i="82"/>
  <c r="AM42" i="82"/>
  <c r="AN42" i="82"/>
  <c r="AO42" i="82"/>
  <c r="AP42" i="82"/>
  <c r="AQ42" i="82"/>
  <c r="AR42" i="82"/>
  <c r="AS42" i="82"/>
  <c r="AT42" i="82"/>
  <c r="AU42" i="82"/>
  <c r="AV42" i="82"/>
  <c r="AW42" i="82"/>
  <c r="AX42" i="82"/>
  <c r="AY42" i="82"/>
  <c r="AZ42" i="82"/>
  <c r="BC42" i="82"/>
  <c r="B43" i="82"/>
  <c r="C43"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AH43" i="82"/>
  <c r="AI43" i="82"/>
  <c r="AJ43" i="82"/>
  <c r="AK43" i="82"/>
  <c r="AL43" i="82"/>
  <c r="AM43" i="82"/>
  <c r="AN43" i="82"/>
  <c r="AO43" i="82"/>
  <c r="AP43" i="82"/>
  <c r="AQ43" i="82"/>
  <c r="AR43" i="82"/>
  <c r="AS43" i="82"/>
  <c r="AT43" i="82"/>
  <c r="AU43" i="82"/>
  <c r="AV43" i="82"/>
  <c r="AW43" i="82"/>
  <c r="AX43" i="82"/>
  <c r="AY43" i="82"/>
  <c r="AZ43" i="82"/>
  <c r="B44" i="82"/>
  <c r="C44"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AH44" i="82"/>
  <c r="AI44" i="82"/>
  <c r="AJ44" i="82"/>
  <c r="AK44" i="82"/>
  <c r="AL44" i="82"/>
  <c r="AM44" i="82"/>
  <c r="AN44" i="82"/>
  <c r="AO44" i="82"/>
  <c r="AP44" i="82"/>
  <c r="AQ44" i="82"/>
  <c r="AR44" i="82"/>
  <c r="AS44" i="82"/>
  <c r="AT44" i="82"/>
  <c r="AU44" i="82"/>
  <c r="AV44" i="82"/>
  <c r="AW44" i="82"/>
  <c r="AX44" i="82"/>
  <c r="AY44" i="82"/>
  <c r="AZ44" i="82"/>
  <c r="B45" i="82"/>
  <c r="C45"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AH45" i="82"/>
  <c r="AI45" i="82"/>
  <c r="AJ45" i="82"/>
  <c r="AK45" i="82"/>
  <c r="AL45" i="82"/>
  <c r="AM45" i="82"/>
  <c r="AN45" i="82"/>
  <c r="AO45" i="82"/>
  <c r="AP45" i="82"/>
  <c r="AQ45" i="82"/>
  <c r="AR45" i="82"/>
  <c r="AS45" i="82"/>
  <c r="AT45" i="82"/>
  <c r="AU45" i="82"/>
  <c r="AV45" i="82"/>
  <c r="AW45" i="82"/>
  <c r="AX45" i="82"/>
  <c r="AY45" i="82"/>
  <c r="AZ45" i="82"/>
  <c r="BD45" i="82"/>
  <c r="B46" i="82"/>
  <c r="C46"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AH46" i="82"/>
  <c r="AI46" i="82"/>
  <c r="AJ46" i="82"/>
  <c r="AK46" i="82"/>
  <c r="AL46" i="82"/>
  <c r="AM46" i="82"/>
  <c r="AN46" i="82"/>
  <c r="AO46" i="82"/>
  <c r="AP46" i="82"/>
  <c r="AQ46" i="82"/>
  <c r="AR46" i="82"/>
  <c r="AS46" i="82"/>
  <c r="AT46" i="82"/>
  <c r="AU46" i="82"/>
  <c r="AV46" i="82"/>
  <c r="AW46" i="82"/>
  <c r="AX46" i="82"/>
  <c r="AY46" i="82"/>
  <c r="AZ46" i="82"/>
  <c r="BE46" i="82"/>
  <c r="B47" i="82"/>
  <c r="C47"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AH47" i="82"/>
  <c r="AI47" i="82"/>
  <c r="AJ47" i="82"/>
  <c r="AK47" i="82"/>
  <c r="AL47" i="82"/>
  <c r="AM47" i="82"/>
  <c r="AN47" i="82"/>
  <c r="AO47" i="82"/>
  <c r="AP47" i="82"/>
  <c r="AQ47" i="82"/>
  <c r="AR47" i="82"/>
  <c r="AS47" i="82"/>
  <c r="AT47" i="82"/>
  <c r="AU47" i="82"/>
  <c r="AV47" i="82"/>
  <c r="AW47" i="82"/>
  <c r="AX47" i="82"/>
  <c r="AY47" i="82"/>
  <c r="AZ47" i="82"/>
  <c r="B48" i="82"/>
  <c r="C48"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AH48" i="82"/>
  <c r="AI48" i="82"/>
  <c r="AJ48" i="82"/>
  <c r="AK48" i="82"/>
  <c r="AL48" i="82"/>
  <c r="AM48" i="82"/>
  <c r="AN48" i="82"/>
  <c r="AO48" i="82"/>
  <c r="AP48" i="82"/>
  <c r="AQ48" i="82"/>
  <c r="AR48" i="82"/>
  <c r="AS48" i="82"/>
  <c r="AT48" i="82"/>
  <c r="AU48" i="82"/>
  <c r="AV48" i="82"/>
  <c r="AW48" i="82"/>
  <c r="AX48" i="82"/>
  <c r="AY48" i="82"/>
  <c r="AZ48" i="82"/>
  <c r="BC48" i="82"/>
  <c r="B49" i="82"/>
  <c r="C49"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AH49" i="82"/>
  <c r="AI49" i="82"/>
  <c r="AJ49" i="82"/>
  <c r="AK49" i="82"/>
  <c r="AL49" i="82"/>
  <c r="AM49" i="82"/>
  <c r="AN49" i="82"/>
  <c r="AO49" i="82"/>
  <c r="AP49" i="82"/>
  <c r="AQ49" i="82"/>
  <c r="AR49" i="82"/>
  <c r="AS49" i="82"/>
  <c r="AT49" i="82"/>
  <c r="AU49" i="82"/>
  <c r="AV49" i="82"/>
  <c r="AW49" i="82"/>
  <c r="AX49" i="82"/>
  <c r="AY49" i="82"/>
  <c r="AZ49" i="82"/>
  <c r="B50" i="82"/>
  <c r="C50"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AH50" i="82"/>
  <c r="AI50" i="82"/>
  <c r="AJ50" i="82"/>
  <c r="AK50" i="82"/>
  <c r="AL50" i="82"/>
  <c r="AM50" i="82"/>
  <c r="AN50" i="82"/>
  <c r="AO50" i="82"/>
  <c r="AP50" i="82"/>
  <c r="AQ50" i="82"/>
  <c r="AR50" i="82"/>
  <c r="AS50" i="82"/>
  <c r="AT50" i="82"/>
  <c r="AU50" i="82"/>
  <c r="AV50" i="82"/>
  <c r="AW50" i="82"/>
  <c r="AX50" i="82"/>
  <c r="AY50" i="82"/>
  <c r="AZ50" i="82"/>
  <c r="B51" i="82"/>
  <c r="C51"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AH51" i="82"/>
  <c r="AI51" i="82"/>
  <c r="AJ51" i="82"/>
  <c r="AK51" i="82"/>
  <c r="AL51" i="82"/>
  <c r="AM51" i="82"/>
  <c r="AN51" i="82"/>
  <c r="AO51" i="82"/>
  <c r="AP51" i="82"/>
  <c r="AQ51" i="82"/>
  <c r="AR51" i="82"/>
  <c r="AS51" i="82"/>
  <c r="AT51" i="82"/>
  <c r="AU51" i="82"/>
  <c r="AV51" i="82"/>
  <c r="AW51" i="82"/>
  <c r="AX51" i="82"/>
  <c r="AY51" i="82"/>
  <c r="AZ51" i="82"/>
  <c r="B52" i="82"/>
  <c r="C52" i="82"/>
  <c r="D52" i="82"/>
  <c r="E52" i="82"/>
  <c r="F52" i="82"/>
  <c r="G52" i="82"/>
  <c r="H52" i="82"/>
  <c r="I52" i="82"/>
  <c r="J52" i="82"/>
  <c r="K52" i="82"/>
  <c r="L52" i="82"/>
  <c r="M52" i="82"/>
  <c r="N52" i="82"/>
  <c r="O52" i="82"/>
  <c r="P52" i="82"/>
  <c r="Q52" i="82"/>
  <c r="R52" i="82"/>
  <c r="S52" i="82"/>
  <c r="T52" i="82"/>
  <c r="U52" i="82"/>
  <c r="V52" i="82"/>
  <c r="W52" i="82"/>
  <c r="X52" i="82"/>
  <c r="Y52" i="82"/>
  <c r="Z52" i="82"/>
  <c r="AA52" i="82"/>
  <c r="AB52" i="82"/>
  <c r="AC52" i="82"/>
  <c r="AD52" i="82"/>
  <c r="AE52" i="82"/>
  <c r="AF52" i="82"/>
  <c r="AG52" i="82"/>
  <c r="AH52" i="82"/>
  <c r="AI52" i="82"/>
  <c r="AJ52" i="82"/>
  <c r="AK52" i="82"/>
  <c r="AL52" i="82"/>
  <c r="AM52" i="82"/>
  <c r="AN52" i="82"/>
  <c r="AO52" i="82"/>
  <c r="AP52" i="82"/>
  <c r="AQ52" i="82"/>
  <c r="AR52" i="82"/>
  <c r="AS52" i="82"/>
  <c r="AT52" i="82"/>
  <c r="AU52" i="82"/>
  <c r="AV52" i="82"/>
  <c r="AW52" i="82"/>
  <c r="AX52" i="82"/>
  <c r="AY52" i="82"/>
  <c r="AZ52" i="82"/>
  <c r="BA52" i="82"/>
  <c r="B53" i="82"/>
  <c r="C53" i="82"/>
  <c r="D53" i="82"/>
  <c r="E53" i="82"/>
  <c r="F53" i="82"/>
  <c r="G53" i="82"/>
  <c r="H53" i="82"/>
  <c r="I53" i="82"/>
  <c r="J53" i="82"/>
  <c r="K53" i="82"/>
  <c r="L53" i="82"/>
  <c r="M53" i="82"/>
  <c r="N53" i="82"/>
  <c r="O53" i="82"/>
  <c r="P53" i="82"/>
  <c r="Q53" i="82"/>
  <c r="R53" i="82"/>
  <c r="S53" i="82"/>
  <c r="T53" i="82"/>
  <c r="U53" i="82"/>
  <c r="V53" i="82"/>
  <c r="W53" i="82"/>
  <c r="X53" i="82"/>
  <c r="Y53" i="82"/>
  <c r="Z53" i="82"/>
  <c r="AA53" i="82"/>
  <c r="AB53" i="82"/>
  <c r="AC53" i="82"/>
  <c r="AD53" i="82"/>
  <c r="AE53" i="82"/>
  <c r="AF53" i="82"/>
  <c r="AG53" i="82"/>
  <c r="AH53" i="82"/>
  <c r="AI53" i="82"/>
  <c r="AJ53" i="82"/>
  <c r="AK53" i="82"/>
  <c r="AL53" i="82"/>
  <c r="AM53" i="82"/>
  <c r="AN53" i="82"/>
  <c r="AO53" i="82"/>
  <c r="AP53" i="82"/>
  <c r="AQ53" i="82"/>
  <c r="AR53" i="82"/>
  <c r="AS53" i="82"/>
  <c r="AT53" i="82"/>
  <c r="AU53" i="82"/>
  <c r="AV53" i="82"/>
  <c r="AW53" i="82"/>
  <c r="AX53" i="82"/>
  <c r="AY53" i="82"/>
  <c r="AZ53" i="82"/>
  <c r="BC53" i="82"/>
  <c r="B54" i="82"/>
  <c r="C54"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AH54" i="82"/>
  <c r="AI54" i="82"/>
  <c r="AJ54" i="82"/>
  <c r="AK54" i="82"/>
  <c r="AL54" i="82"/>
  <c r="AM54" i="82"/>
  <c r="AN54" i="82"/>
  <c r="AO54" i="82"/>
  <c r="AP54" i="82"/>
  <c r="AQ54" i="82"/>
  <c r="AR54" i="82"/>
  <c r="AS54" i="82"/>
  <c r="AT54" i="82"/>
  <c r="AU54" i="82"/>
  <c r="AV54" i="82"/>
  <c r="AW54" i="82"/>
  <c r="AX54" i="82"/>
  <c r="AY54" i="82"/>
  <c r="AZ54" i="82"/>
  <c r="BD54" i="82"/>
  <c r="B55" i="82"/>
  <c r="C55"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AH55" i="82"/>
  <c r="AI55" i="82"/>
  <c r="AJ55" i="82"/>
  <c r="AK55" i="82"/>
  <c r="AL55" i="82"/>
  <c r="AM55" i="82"/>
  <c r="AN55" i="82"/>
  <c r="AO55" i="82"/>
  <c r="AP55" i="82"/>
  <c r="AQ55" i="82"/>
  <c r="AR55" i="82"/>
  <c r="AS55" i="82"/>
  <c r="AT55" i="82"/>
  <c r="AU55" i="82"/>
  <c r="AV55" i="82"/>
  <c r="AW55" i="82"/>
  <c r="AX55" i="82"/>
  <c r="AY55" i="82"/>
  <c r="AZ55" i="82"/>
  <c r="B56" i="82"/>
  <c r="C56"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AH56" i="82"/>
  <c r="AI56" i="82"/>
  <c r="AJ56" i="82"/>
  <c r="AK56" i="82"/>
  <c r="AL56" i="82"/>
  <c r="AM56" i="82"/>
  <c r="AN56" i="82"/>
  <c r="AO56" i="82"/>
  <c r="AP56" i="82"/>
  <c r="AQ56" i="82"/>
  <c r="AR56" i="82"/>
  <c r="AS56" i="82"/>
  <c r="AT56" i="82"/>
  <c r="AU56" i="82"/>
  <c r="AV56" i="82"/>
  <c r="AW56" i="82"/>
  <c r="AX56" i="82"/>
  <c r="AY56" i="82"/>
  <c r="AZ56" i="82"/>
  <c r="BD56" i="82"/>
  <c r="B57" i="82"/>
  <c r="C57"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AH57" i="82"/>
  <c r="AI57" i="82"/>
  <c r="AJ57" i="82"/>
  <c r="AK57" i="82"/>
  <c r="AL57" i="82"/>
  <c r="AM57" i="82"/>
  <c r="AN57" i="82"/>
  <c r="AO57" i="82"/>
  <c r="AP57" i="82"/>
  <c r="AQ57" i="82"/>
  <c r="AR57" i="82"/>
  <c r="AS57" i="82"/>
  <c r="AT57" i="82"/>
  <c r="AU57" i="82"/>
  <c r="AV57" i="82"/>
  <c r="AW57" i="82"/>
  <c r="AX57" i="82"/>
  <c r="AY57" i="82"/>
  <c r="AZ57" i="82"/>
  <c r="B58" i="82"/>
  <c r="C58"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AH58" i="82"/>
  <c r="AI58" i="82"/>
  <c r="AJ58" i="82"/>
  <c r="AK58" i="82"/>
  <c r="AL58" i="82"/>
  <c r="AM58" i="82"/>
  <c r="AN58" i="82"/>
  <c r="AO58" i="82"/>
  <c r="AP58" i="82"/>
  <c r="AQ58" i="82"/>
  <c r="AR58" i="82"/>
  <c r="AS58" i="82"/>
  <c r="AT58" i="82"/>
  <c r="AU58" i="82"/>
  <c r="AV58" i="82"/>
  <c r="AW58" i="82"/>
  <c r="AX58" i="82"/>
  <c r="AY58" i="82"/>
  <c r="AZ58" i="82"/>
  <c r="B59" i="82"/>
  <c r="C59"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AH59" i="82"/>
  <c r="AI59" i="82"/>
  <c r="AJ59" i="82"/>
  <c r="AK59" i="82"/>
  <c r="AL59" i="82"/>
  <c r="AM59" i="82"/>
  <c r="AN59" i="82"/>
  <c r="AO59" i="82"/>
  <c r="AP59" i="82"/>
  <c r="AQ59" i="82"/>
  <c r="AR59" i="82"/>
  <c r="AS59" i="82"/>
  <c r="AT59" i="82"/>
  <c r="AU59" i="82"/>
  <c r="AV59" i="82"/>
  <c r="AW59" i="82"/>
  <c r="AX59" i="82"/>
  <c r="AY59" i="82"/>
  <c r="AZ59" i="82"/>
  <c r="BA59" i="82"/>
  <c r="BB59" i="82"/>
  <c r="B60" i="82"/>
  <c r="C60"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AH60" i="82"/>
  <c r="AI60" i="82"/>
  <c r="AJ60" i="82"/>
  <c r="AK60" i="82"/>
  <c r="AL60" i="82"/>
  <c r="AM60" i="82"/>
  <c r="AN60" i="82"/>
  <c r="AO60" i="82"/>
  <c r="AP60" i="82"/>
  <c r="AQ60" i="82"/>
  <c r="AR60" i="82"/>
  <c r="AS60" i="82"/>
  <c r="AT60" i="82"/>
  <c r="AU60" i="82"/>
  <c r="AV60" i="82"/>
  <c r="AW60" i="82"/>
  <c r="AX60" i="82"/>
  <c r="AY60" i="82"/>
  <c r="AZ60" i="82"/>
  <c r="B61" i="82"/>
  <c r="C61"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AH61" i="82"/>
  <c r="AI61" i="82"/>
  <c r="AJ61" i="82"/>
  <c r="AK61" i="82"/>
  <c r="AL61" i="82"/>
  <c r="AM61" i="82"/>
  <c r="AN61" i="82"/>
  <c r="AO61" i="82"/>
  <c r="AP61" i="82"/>
  <c r="AQ61" i="82"/>
  <c r="AR61" i="82"/>
  <c r="AS61" i="82"/>
  <c r="AT61" i="82"/>
  <c r="AU61" i="82"/>
  <c r="AV61" i="82"/>
  <c r="AW61" i="82"/>
  <c r="AX61" i="82"/>
  <c r="AY61" i="82"/>
  <c r="AZ61" i="82"/>
  <c r="B62" i="82"/>
  <c r="C62"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AH62" i="82"/>
  <c r="AI62" i="82"/>
  <c r="AJ62" i="82"/>
  <c r="AK62" i="82"/>
  <c r="AL62" i="82"/>
  <c r="AM62" i="82"/>
  <c r="AN62" i="82"/>
  <c r="AO62" i="82"/>
  <c r="AP62" i="82"/>
  <c r="AQ62" i="82"/>
  <c r="AR62" i="82"/>
  <c r="AS62" i="82"/>
  <c r="AT62" i="82"/>
  <c r="AU62" i="82"/>
  <c r="AV62" i="82"/>
  <c r="AW62" i="82"/>
  <c r="AX62" i="82"/>
  <c r="AY62" i="82"/>
  <c r="AZ62" i="82"/>
  <c r="B63" i="82"/>
  <c r="C63"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AH63" i="82"/>
  <c r="AI63" i="82"/>
  <c r="AJ63" i="82"/>
  <c r="AK63" i="82"/>
  <c r="AL63" i="82"/>
  <c r="AM63" i="82"/>
  <c r="AN63" i="82"/>
  <c r="AO63" i="82"/>
  <c r="AP63" i="82"/>
  <c r="AQ63" i="82"/>
  <c r="AR63" i="82"/>
  <c r="AS63" i="82"/>
  <c r="AT63" i="82"/>
  <c r="AU63" i="82"/>
  <c r="AV63" i="82"/>
  <c r="AW63" i="82"/>
  <c r="AX63" i="82"/>
  <c r="AY63" i="82"/>
  <c r="AZ63" i="82"/>
  <c r="B64" i="82"/>
  <c r="C64" i="82"/>
  <c r="D64" i="82"/>
  <c r="E64" i="82"/>
  <c r="F64" i="82"/>
  <c r="G64" i="82"/>
  <c r="H64" i="82"/>
  <c r="I64" i="82"/>
  <c r="J64" i="82"/>
  <c r="K64" i="82"/>
  <c r="L64" i="82"/>
  <c r="M64" i="82"/>
  <c r="N64" i="82"/>
  <c r="O64" i="82"/>
  <c r="P64" i="82"/>
  <c r="Q64" i="82"/>
  <c r="R64" i="82"/>
  <c r="S64" i="82"/>
  <c r="T64" i="82"/>
  <c r="U64" i="82"/>
  <c r="V64" i="82"/>
  <c r="W64" i="82"/>
  <c r="X64" i="82"/>
  <c r="Y64" i="82"/>
  <c r="Z64" i="82"/>
  <c r="AA64" i="82"/>
  <c r="AB64" i="82"/>
  <c r="AC64" i="82"/>
  <c r="AD64" i="82"/>
  <c r="AE64" i="82"/>
  <c r="AF64" i="82"/>
  <c r="AG64" i="82"/>
  <c r="AH64" i="82"/>
  <c r="AI64" i="82"/>
  <c r="AJ64" i="82"/>
  <c r="AK64" i="82"/>
  <c r="AL64" i="82"/>
  <c r="AM64" i="82"/>
  <c r="AN64" i="82"/>
  <c r="AO64" i="82"/>
  <c r="AP64" i="82"/>
  <c r="AQ64" i="82"/>
  <c r="AR64" i="82"/>
  <c r="AS64" i="82"/>
  <c r="AT64" i="82"/>
  <c r="AU64" i="82"/>
  <c r="AV64" i="82"/>
  <c r="AW64" i="82"/>
  <c r="AX64" i="82"/>
  <c r="AY64" i="82"/>
  <c r="AZ64" i="82"/>
  <c r="B65" i="82"/>
  <c r="C65" i="82"/>
  <c r="D65" i="82"/>
  <c r="E65" i="82"/>
  <c r="F65" i="82"/>
  <c r="G65" i="82"/>
  <c r="H65" i="82"/>
  <c r="I65" i="82"/>
  <c r="J65" i="82"/>
  <c r="K65" i="82"/>
  <c r="L65" i="82"/>
  <c r="M65" i="82"/>
  <c r="N65" i="82"/>
  <c r="O65" i="82"/>
  <c r="P65" i="82"/>
  <c r="Q65" i="82"/>
  <c r="R65" i="82"/>
  <c r="S65" i="82"/>
  <c r="T65" i="82"/>
  <c r="U65" i="82"/>
  <c r="V65" i="82"/>
  <c r="W65" i="82"/>
  <c r="X65" i="82"/>
  <c r="Y65" i="82"/>
  <c r="Z65" i="82"/>
  <c r="AA65" i="82"/>
  <c r="AB65" i="82"/>
  <c r="AC65" i="82"/>
  <c r="AD65" i="82"/>
  <c r="AE65" i="82"/>
  <c r="AF65" i="82"/>
  <c r="AG65" i="82"/>
  <c r="AH65" i="82"/>
  <c r="AI65" i="82"/>
  <c r="AJ65" i="82"/>
  <c r="AK65" i="82"/>
  <c r="AL65" i="82"/>
  <c r="AM65" i="82"/>
  <c r="AN65" i="82"/>
  <c r="AO65" i="82"/>
  <c r="AP65" i="82"/>
  <c r="AQ65" i="82"/>
  <c r="AR65" i="82"/>
  <c r="AS65" i="82"/>
  <c r="AT65" i="82"/>
  <c r="AU65" i="82"/>
  <c r="AV65" i="82"/>
  <c r="AW65" i="82"/>
  <c r="AX65" i="82"/>
  <c r="AY65" i="82"/>
  <c r="AZ65" i="82"/>
  <c r="B66" i="82"/>
  <c r="C66" i="82"/>
  <c r="D66" i="82"/>
  <c r="E66" i="82"/>
  <c r="F66" i="82"/>
  <c r="G66" i="82"/>
  <c r="H66" i="82"/>
  <c r="I66" i="82"/>
  <c r="J66" i="82"/>
  <c r="K66" i="82"/>
  <c r="L66" i="82"/>
  <c r="M66" i="82"/>
  <c r="N66" i="82"/>
  <c r="O66" i="82"/>
  <c r="P66" i="82"/>
  <c r="Q66" i="82"/>
  <c r="R66" i="82"/>
  <c r="S66" i="82"/>
  <c r="T66" i="82"/>
  <c r="U66" i="82"/>
  <c r="V66" i="82"/>
  <c r="W66" i="82"/>
  <c r="X66" i="82"/>
  <c r="Y66" i="82"/>
  <c r="Z66" i="82"/>
  <c r="AA66" i="82"/>
  <c r="AB66" i="82"/>
  <c r="AC66" i="82"/>
  <c r="AD66" i="82"/>
  <c r="AE66" i="82"/>
  <c r="AF66" i="82"/>
  <c r="AG66" i="82"/>
  <c r="AH66" i="82"/>
  <c r="AI66" i="82"/>
  <c r="AJ66" i="82"/>
  <c r="AK66" i="82"/>
  <c r="AL66" i="82"/>
  <c r="AM66" i="82"/>
  <c r="AN66" i="82"/>
  <c r="AO66" i="82"/>
  <c r="AP66" i="82"/>
  <c r="AQ66" i="82"/>
  <c r="AR66" i="82"/>
  <c r="AS66" i="82"/>
  <c r="AT66" i="82"/>
  <c r="AU66" i="82"/>
  <c r="AV66" i="82"/>
  <c r="AW66" i="82"/>
  <c r="AX66" i="82"/>
  <c r="AY66" i="82"/>
  <c r="AZ66" i="82"/>
  <c r="B67" i="82"/>
  <c r="C67"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AH67" i="82"/>
  <c r="AI67" i="82"/>
  <c r="AJ67" i="82"/>
  <c r="AK67" i="82"/>
  <c r="AL67" i="82"/>
  <c r="AM67" i="82"/>
  <c r="AN67" i="82"/>
  <c r="AO67" i="82"/>
  <c r="AP67" i="82"/>
  <c r="AQ67" i="82"/>
  <c r="AR67" i="82"/>
  <c r="AS67" i="82"/>
  <c r="AT67" i="82"/>
  <c r="AU67" i="82"/>
  <c r="AV67" i="82"/>
  <c r="AW67" i="82"/>
  <c r="AX67" i="82"/>
  <c r="AY67" i="82"/>
  <c r="AZ67" i="82"/>
  <c r="B68" i="82"/>
  <c r="C68"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AH68" i="82"/>
  <c r="AI68" i="82"/>
  <c r="AJ68" i="82"/>
  <c r="AK68" i="82"/>
  <c r="AL68" i="82"/>
  <c r="AM68" i="82"/>
  <c r="AN68" i="82"/>
  <c r="AO68" i="82"/>
  <c r="AP68" i="82"/>
  <c r="AQ68" i="82"/>
  <c r="AR68" i="82"/>
  <c r="AS68" i="82"/>
  <c r="AT68" i="82"/>
  <c r="AU68" i="82"/>
  <c r="AV68" i="82"/>
  <c r="AW68" i="82"/>
  <c r="AX68" i="82"/>
  <c r="AY68" i="82"/>
  <c r="AZ68" i="82"/>
  <c r="B69" i="82"/>
  <c r="C69"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AH69" i="82"/>
  <c r="AI69" i="82"/>
  <c r="AJ69" i="82"/>
  <c r="AK69" i="82"/>
  <c r="AL69" i="82"/>
  <c r="AM69" i="82"/>
  <c r="AN69" i="82"/>
  <c r="AO69" i="82"/>
  <c r="AP69" i="82"/>
  <c r="AQ69" i="82"/>
  <c r="AR69" i="82"/>
  <c r="AS69" i="82"/>
  <c r="AT69" i="82"/>
  <c r="AU69" i="82"/>
  <c r="AV69" i="82"/>
  <c r="AW69" i="82"/>
  <c r="AX69" i="82"/>
  <c r="AY69" i="82"/>
  <c r="AZ69" i="82"/>
  <c r="B70" i="82"/>
  <c r="C70"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AH70" i="82"/>
  <c r="AI70" i="82"/>
  <c r="AJ70" i="82"/>
  <c r="AK70" i="82"/>
  <c r="AL70" i="82"/>
  <c r="AM70" i="82"/>
  <c r="AN70" i="82"/>
  <c r="AO70" i="82"/>
  <c r="AP70" i="82"/>
  <c r="AQ70" i="82"/>
  <c r="AR70" i="82"/>
  <c r="AS70" i="82"/>
  <c r="AT70" i="82"/>
  <c r="AU70" i="82"/>
  <c r="AV70" i="82"/>
  <c r="AW70" i="82"/>
  <c r="AX70" i="82"/>
  <c r="AY70" i="82"/>
  <c r="AZ70" i="82"/>
  <c r="B71" i="82"/>
  <c r="C71"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AH71" i="82"/>
  <c r="AI71" i="82"/>
  <c r="AJ71" i="82"/>
  <c r="AK71" i="82"/>
  <c r="AL71" i="82"/>
  <c r="AM71" i="82"/>
  <c r="AN71" i="82"/>
  <c r="AO71" i="82"/>
  <c r="AP71" i="82"/>
  <c r="AQ71" i="82"/>
  <c r="AR71" i="82"/>
  <c r="AS71" i="82"/>
  <c r="AT71" i="82"/>
  <c r="AU71" i="82"/>
  <c r="AV71" i="82"/>
  <c r="AW71" i="82"/>
  <c r="AX71" i="82"/>
  <c r="AY71" i="82"/>
  <c r="AZ71" i="82"/>
  <c r="BD71" i="82"/>
  <c r="B72" i="82"/>
  <c r="C72"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AH72" i="82"/>
  <c r="AI72" i="82"/>
  <c r="AJ72" i="82"/>
  <c r="AK72" i="82"/>
  <c r="AL72" i="82"/>
  <c r="AM72" i="82"/>
  <c r="AN72" i="82"/>
  <c r="AO72" i="82"/>
  <c r="AP72" i="82"/>
  <c r="AQ72" i="82"/>
  <c r="AR72" i="82"/>
  <c r="AS72" i="82"/>
  <c r="AT72" i="82"/>
  <c r="AU72" i="82"/>
  <c r="AV72" i="82"/>
  <c r="AW72" i="82"/>
  <c r="AX72" i="82"/>
  <c r="AY72" i="82"/>
  <c r="AZ72" i="82"/>
  <c r="BC72" i="82"/>
  <c r="B73" i="82"/>
  <c r="C73"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AH73" i="82"/>
  <c r="AI73" i="82"/>
  <c r="AJ73" i="82"/>
  <c r="AK73" i="82"/>
  <c r="AL73" i="82"/>
  <c r="AM73" i="82"/>
  <c r="AN73" i="82"/>
  <c r="AO73" i="82"/>
  <c r="AP73" i="82"/>
  <c r="AQ73" i="82"/>
  <c r="AR73" i="82"/>
  <c r="AS73" i="82"/>
  <c r="AT73" i="82"/>
  <c r="AU73" i="82"/>
  <c r="AV73" i="82"/>
  <c r="AW73" i="82"/>
  <c r="AX73" i="82"/>
  <c r="AY73" i="82"/>
  <c r="AZ73" i="82"/>
  <c r="B74" i="82"/>
  <c r="C74"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AH74" i="82"/>
  <c r="AI74" i="82"/>
  <c r="AJ74" i="82"/>
  <c r="AK74" i="82"/>
  <c r="AL74" i="82"/>
  <c r="AM74" i="82"/>
  <c r="AN74" i="82"/>
  <c r="AO74" i="82"/>
  <c r="AP74" i="82"/>
  <c r="AQ74" i="82"/>
  <c r="AR74" i="82"/>
  <c r="AS74" i="82"/>
  <c r="AT74" i="82"/>
  <c r="AU74" i="82"/>
  <c r="AV74" i="82"/>
  <c r="AW74" i="82"/>
  <c r="AX74" i="82"/>
  <c r="AY74" i="82"/>
  <c r="AZ74" i="82"/>
  <c r="B75" i="82"/>
  <c r="C75"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AH75" i="82"/>
  <c r="AI75" i="82"/>
  <c r="AJ75" i="82"/>
  <c r="AK75" i="82"/>
  <c r="AL75" i="82"/>
  <c r="AM75" i="82"/>
  <c r="AN75" i="82"/>
  <c r="AO75" i="82"/>
  <c r="AP75" i="82"/>
  <c r="AQ75" i="82"/>
  <c r="AR75" i="82"/>
  <c r="AS75" i="82"/>
  <c r="AT75" i="82"/>
  <c r="AU75" i="82"/>
  <c r="AV75" i="82"/>
  <c r="AW75" i="82"/>
  <c r="AX75" i="82"/>
  <c r="AY75" i="82"/>
  <c r="AZ75" i="82"/>
  <c r="B76" i="82"/>
  <c r="C76"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AH76" i="82"/>
  <c r="AI76" i="82"/>
  <c r="AJ76" i="82"/>
  <c r="AK76" i="82"/>
  <c r="AL76" i="82"/>
  <c r="AM76" i="82"/>
  <c r="AN76" i="82"/>
  <c r="AO76" i="82"/>
  <c r="AP76" i="82"/>
  <c r="AQ76" i="82"/>
  <c r="AR76" i="82"/>
  <c r="AS76" i="82"/>
  <c r="AT76" i="82"/>
  <c r="AU76" i="82"/>
  <c r="AV76" i="82"/>
  <c r="AW76" i="82"/>
  <c r="AX76" i="82"/>
  <c r="AY76" i="82"/>
  <c r="AZ76" i="82"/>
  <c r="B77" i="82"/>
  <c r="C77" i="82"/>
  <c r="D77" i="82"/>
  <c r="E77" i="82"/>
  <c r="F77" i="82"/>
  <c r="G77" i="82"/>
  <c r="H77" i="82"/>
  <c r="I77" i="82"/>
  <c r="J77" i="82"/>
  <c r="K77" i="82"/>
  <c r="L77" i="82"/>
  <c r="M77" i="82"/>
  <c r="N77" i="82"/>
  <c r="O77" i="82"/>
  <c r="P77" i="82"/>
  <c r="Q77" i="82"/>
  <c r="R77" i="82"/>
  <c r="S77" i="82"/>
  <c r="T77" i="82"/>
  <c r="U77" i="82"/>
  <c r="V77" i="82"/>
  <c r="W77" i="82"/>
  <c r="X77" i="82"/>
  <c r="Y77" i="82"/>
  <c r="Z77" i="82"/>
  <c r="AA77" i="82"/>
  <c r="AB77" i="82"/>
  <c r="AC77" i="82"/>
  <c r="AD77" i="82"/>
  <c r="AE77" i="82"/>
  <c r="AF77" i="82"/>
  <c r="AG77" i="82"/>
  <c r="AH77" i="82"/>
  <c r="AI77" i="82"/>
  <c r="AJ77" i="82"/>
  <c r="AK77" i="82"/>
  <c r="AL77" i="82"/>
  <c r="AM77" i="82"/>
  <c r="AN77" i="82"/>
  <c r="AO77" i="82"/>
  <c r="AP77" i="82"/>
  <c r="AQ77" i="82"/>
  <c r="AR77" i="82"/>
  <c r="AS77" i="82"/>
  <c r="AT77" i="82"/>
  <c r="AU77" i="82"/>
  <c r="AV77" i="82"/>
  <c r="AW77" i="82"/>
  <c r="AX77" i="82"/>
  <c r="AY77" i="82"/>
  <c r="AZ77" i="82"/>
  <c r="B78" i="82"/>
  <c r="C78" i="82"/>
  <c r="D78" i="82"/>
  <c r="E78" i="82"/>
  <c r="F78" i="82"/>
  <c r="G78" i="82"/>
  <c r="H78" i="82"/>
  <c r="I78" i="82"/>
  <c r="J78" i="82"/>
  <c r="K78" i="82"/>
  <c r="L78" i="82"/>
  <c r="M78" i="82"/>
  <c r="N78" i="82"/>
  <c r="O78" i="82"/>
  <c r="P78" i="82"/>
  <c r="Q78" i="82"/>
  <c r="R78" i="82"/>
  <c r="S78" i="82"/>
  <c r="T78" i="82"/>
  <c r="U78" i="82"/>
  <c r="V78" i="82"/>
  <c r="W78" i="82"/>
  <c r="X78" i="82"/>
  <c r="Y78" i="82"/>
  <c r="Z78" i="82"/>
  <c r="AA78" i="82"/>
  <c r="AB78" i="82"/>
  <c r="AC78" i="82"/>
  <c r="AD78" i="82"/>
  <c r="AE78" i="82"/>
  <c r="AF78" i="82"/>
  <c r="AG78" i="82"/>
  <c r="AH78" i="82"/>
  <c r="AI78" i="82"/>
  <c r="AJ78" i="82"/>
  <c r="AK78" i="82"/>
  <c r="AL78" i="82"/>
  <c r="AM78" i="82"/>
  <c r="AN78" i="82"/>
  <c r="AO78" i="82"/>
  <c r="AP78" i="82"/>
  <c r="AQ78" i="82"/>
  <c r="AR78" i="82"/>
  <c r="AS78" i="82"/>
  <c r="AT78" i="82"/>
  <c r="AU78" i="82"/>
  <c r="AV78" i="82"/>
  <c r="AW78" i="82"/>
  <c r="AX78" i="82"/>
  <c r="AY78" i="82"/>
  <c r="AZ78" i="82"/>
  <c r="B79" i="82"/>
  <c r="C79"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AH79" i="82"/>
  <c r="AI79" i="82"/>
  <c r="AJ79" i="82"/>
  <c r="AK79" i="82"/>
  <c r="AL79" i="82"/>
  <c r="AM79" i="82"/>
  <c r="AN79" i="82"/>
  <c r="AO79" i="82"/>
  <c r="AP79" i="82"/>
  <c r="AQ79" i="82"/>
  <c r="AR79" i="82"/>
  <c r="AS79" i="82"/>
  <c r="AT79" i="82"/>
  <c r="AU79" i="82"/>
  <c r="AV79" i="82"/>
  <c r="AW79" i="82"/>
  <c r="AX79" i="82"/>
  <c r="AY79" i="82"/>
  <c r="AZ79" i="82"/>
  <c r="BA79" i="82"/>
  <c r="B80" i="82"/>
  <c r="C80"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AH80" i="82"/>
  <c r="AI80" i="82"/>
  <c r="AJ80" i="82"/>
  <c r="AK80" i="82"/>
  <c r="AL80" i="82"/>
  <c r="AM80" i="82"/>
  <c r="AN80" i="82"/>
  <c r="AO80" i="82"/>
  <c r="AP80" i="82"/>
  <c r="AQ80" i="82"/>
  <c r="AR80" i="82"/>
  <c r="AS80" i="82"/>
  <c r="AT80" i="82"/>
  <c r="AU80" i="82"/>
  <c r="AV80" i="82"/>
  <c r="AW80" i="82"/>
  <c r="AX80" i="82"/>
  <c r="AY80" i="82"/>
  <c r="AZ80" i="82"/>
  <c r="B81" i="82"/>
  <c r="C81"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AH81" i="82"/>
  <c r="AI81" i="82"/>
  <c r="AJ81" i="82"/>
  <c r="AK81" i="82"/>
  <c r="AL81" i="82"/>
  <c r="AM81" i="82"/>
  <c r="AN81" i="82"/>
  <c r="AO81" i="82"/>
  <c r="AP81" i="82"/>
  <c r="AQ81" i="82"/>
  <c r="AR81" i="82"/>
  <c r="AS81" i="82"/>
  <c r="AT81" i="82"/>
  <c r="AU81" i="82"/>
  <c r="AV81" i="82"/>
  <c r="AW81" i="82"/>
  <c r="AX81" i="82"/>
  <c r="AY81" i="82"/>
  <c r="AZ81" i="82"/>
  <c r="B82" i="82"/>
  <c r="C82"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AH82" i="82"/>
  <c r="AI82" i="82"/>
  <c r="AJ82" i="82"/>
  <c r="AK82" i="82"/>
  <c r="AL82" i="82"/>
  <c r="AM82" i="82"/>
  <c r="AN82" i="82"/>
  <c r="AO82" i="82"/>
  <c r="AP82" i="82"/>
  <c r="AQ82" i="82"/>
  <c r="AR82" i="82"/>
  <c r="AS82" i="82"/>
  <c r="AT82" i="82"/>
  <c r="AU82" i="82"/>
  <c r="AV82" i="82"/>
  <c r="AW82" i="82"/>
  <c r="AX82" i="82"/>
  <c r="AY82" i="82"/>
  <c r="AZ82" i="82"/>
  <c r="B83" i="82"/>
  <c r="C83"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AH83" i="82"/>
  <c r="AI83" i="82"/>
  <c r="AJ83" i="82"/>
  <c r="AK83" i="82"/>
  <c r="AL83" i="82"/>
  <c r="AM83" i="82"/>
  <c r="AN83" i="82"/>
  <c r="AO83" i="82"/>
  <c r="AP83" i="82"/>
  <c r="AQ83" i="82"/>
  <c r="AR83" i="82"/>
  <c r="AS83" i="82"/>
  <c r="AT83" i="82"/>
  <c r="AU83" i="82"/>
  <c r="AV83" i="82"/>
  <c r="AW83" i="82"/>
  <c r="AX83" i="82"/>
  <c r="AY83" i="82"/>
  <c r="AZ83" i="82"/>
  <c r="BE83" i="82"/>
  <c r="B84" i="82"/>
  <c r="C84" i="82"/>
  <c r="D84" i="82"/>
  <c r="E84" i="82"/>
  <c r="F84" i="82"/>
  <c r="G84" i="82"/>
  <c r="H84" i="82"/>
  <c r="I84" i="82"/>
  <c r="J84" i="82"/>
  <c r="K84" i="82"/>
  <c r="L84" i="82"/>
  <c r="M84" i="82"/>
  <c r="N84" i="82"/>
  <c r="O84" i="82"/>
  <c r="P84" i="82"/>
  <c r="Q84" i="82"/>
  <c r="R84" i="82"/>
  <c r="S84" i="82"/>
  <c r="T84" i="82"/>
  <c r="U84" i="82"/>
  <c r="V84" i="82"/>
  <c r="W84" i="82"/>
  <c r="X84" i="82"/>
  <c r="Y84" i="82"/>
  <c r="Z84" i="82"/>
  <c r="AA84" i="82"/>
  <c r="AB84" i="82"/>
  <c r="AC84" i="82"/>
  <c r="AD84" i="82"/>
  <c r="AE84" i="82"/>
  <c r="AF84" i="82"/>
  <c r="AG84" i="82"/>
  <c r="AH84" i="82"/>
  <c r="AI84" i="82"/>
  <c r="AJ84" i="82"/>
  <c r="AK84" i="82"/>
  <c r="AL84" i="82"/>
  <c r="AM84" i="82"/>
  <c r="AN84" i="82"/>
  <c r="AO84" i="82"/>
  <c r="AP84" i="82"/>
  <c r="AQ84" i="82"/>
  <c r="AR84" i="82"/>
  <c r="AS84" i="82"/>
  <c r="AT84" i="82"/>
  <c r="AU84" i="82"/>
  <c r="AV84" i="82"/>
  <c r="AW84" i="82"/>
  <c r="AX84" i="82"/>
  <c r="AY84" i="82"/>
  <c r="AZ84" i="82"/>
  <c r="BD84" i="82"/>
  <c r="B85" i="82"/>
  <c r="C85" i="82"/>
  <c r="D85" i="82"/>
  <c r="E85" i="82"/>
  <c r="F85" i="82"/>
  <c r="G85" i="82"/>
  <c r="H85" i="82"/>
  <c r="I85" i="82"/>
  <c r="J85" i="82"/>
  <c r="K85" i="82"/>
  <c r="L85" i="82"/>
  <c r="M85" i="82"/>
  <c r="N85" i="82"/>
  <c r="O85" i="82"/>
  <c r="P85" i="82"/>
  <c r="Q85" i="82"/>
  <c r="R85" i="82"/>
  <c r="S85" i="82"/>
  <c r="T85" i="82"/>
  <c r="U85" i="82"/>
  <c r="V85" i="82"/>
  <c r="W85" i="82"/>
  <c r="X85" i="82"/>
  <c r="Y85" i="82"/>
  <c r="Z85" i="82"/>
  <c r="AA85" i="82"/>
  <c r="AB85" i="82"/>
  <c r="AC85" i="82"/>
  <c r="AD85" i="82"/>
  <c r="AE85" i="82"/>
  <c r="AF85" i="82"/>
  <c r="AG85" i="82"/>
  <c r="AH85" i="82"/>
  <c r="AI85" i="82"/>
  <c r="AJ85" i="82"/>
  <c r="AK85" i="82"/>
  <c r="AL85" i="82"/>
  <c r="AM85" i="82"/>
  <c r="AN85" i="82"/>
  <c r="AO85" i="82"/>
  <c r="AP85" i="82"/>
  <c r="AQ85" i="82"/>
  <c r="AR85" i="82"/>
  <c r="AS85" i="82"/>
  <c r="AT85" i="82"/>
  <c r="AU85" i="82"/>
  <c r="AV85" i="82"/>
  <c r="AW85" i="82"/>
  <c r="AX85" i="82"/>
  <c r="AY85" i="82"/>
  <c r="AZ85" i="82"/>
  <c r="B86" i="82"/>
  <c r="C86" i="82"/>
  <c r="D86" i="82"/>
  <c r="E86" i="82"/>
  <c r="F86" i="82"/>
  <c r="G86" i="82"/>
  <c r="H86" i="82"/>
  <c r="I86" i="82"/>
  <c r="J86" i="82"/>
  <c r="K86" i="82"/>
  <c r="L86" i="82"/>
  <c r="M86" i="82"/>
  <c r="N86" i="82"/>
  <c r="O86" i="82"/>
  <c r="P86" i="82"/>
  <c r="Q86" i="82"/>
  <c r="R86" i="82"/>
  <c r="S86" i="82"/>
  <c r="T86" i="82"/>
  <c r="U86" i="82"/>
  <c r="V86" i="82"/>
  <c r="W86" i="82"/>
  <c r="X86" i="82"/>
  <c r="Y86" i="82"/>
  <c r="Z86" i="82"/>
  <c r="AA86" i="82"/>
  <c r="AB86" i="82"/>
  <c r="AC86" i="82"/>
  <c r="AD86" i="82"/>
  <c r="AE86" i="82"/>
  <c r="AF86" i="82"/>
  <c r="AG86" i="82"/>
  <c r="AH86" i="82"/>
  <c r="AI86" i="82"/>
  <c r="AJ86" i="82"/>
  <c r="AK86" i="82"/>
  <c r="AL86" i="82"/>
  <c r="AM86" i="82"/>
  <c r="AN86" i="82"/>
  <c r="AO86" i="82"/>
  <c r="AP86" i="82"/>
  <c r="AQ86" i="82"/>
  <c r="AR86" i="82"/>
  <c r="AS86" i="82"/>
  <c r="AT86" i="82"/>
  <c r="AU86" i="82"/>
  <c r="AV86" i="82"/>
  <c r="AW86" i="82"/>
  <c r="AX86" i="82"/>
  <c r="AY86" i="82"/>
  <c r="AZ86" i="82"/>
  <c r="B87" i="82"/>
  <c r="C87"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AH87" i="82"/>
  <c r="AI87" i="82"/>
  <c r="AJ87" i="82"/>
  <c r="AK87" i="82"/>
  <c r="AL87" i="82"/>
  <c r="AM87" i="82"/>
  <c r="AN87" i="82"/>
  <c r="AO87" i="82"/>
  <c r="AP87" i="82"/>
  <c r="AQ87" i="82"/>
  <c r="AR87" i="82"/>
  <c r="AS87" i="82"/>
  <c r="AT87" i="82"/>
  <c r="AU87" i="82"/>
  <c r="AV87" i="82"/>
  <c r="AW87" i="82"/>
  <c r="AX87" i="82"/>
  <c r="AY87" i="82"/>
  <c r="AZ87" i="82"/>
  <c r="B88" i="82"/>
  <c r="C88"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AH88" i="82"/>
  <c r="AI88" i="82"/>
  <c r="AJ88" i="82"/>
  <c r="AK88" i="82"/>
  <c r="AL88" i="82"/>
  <c r="AM88" i="82"/>
  <c r="AN88" i="82"/>
  <c r="AO88" i="82"/>
  <c r="AP88" i="82"/>
  <c r="AQ88" i="82"/>
  <c r="AR88" i="82"/>
  <c r="AS88" i="82"/>
  <c r="AT88" i="82"/>
  <c r="AU88" i="82"/>
  <c r="AV88" i="82"/>
  <c r="AW88" i="82"/>
  <c r="AX88" i="82"/>
  <c r="AY88" i="82"/>
  <c r="AZ88" i="82"/>
  <c r="B89" i="82"/>
  <c r="C89"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AH89" i="82"/>
  <c r="AI89" i="82"/>
  <c r="AJ89" i="82"/>
  <c r="AK89" i="82"/>
  <c r="AL89" i="82"/>
  <c r="AM89" i="82"/>
  <c r="AN89" i="82"/>
  <c r="AO89" i="82"/>
  <c r="AP89" i="82"/>
  <c r="AQ89" i="82"/>
  <c r="AR89" i="82"/>
  <c r="AS89" i="82"/>
  <c r="AT89" i="82"/>
  <c r="AU89" i="82"/>
  <c r="AV89" i="82"/>
  <c r="AW89" i="82"/>
  <c r="AX89" i="82"/>
  <c r="AY89" i="82"/>
  <c r="AZ89" i="82"/>
  <c r="B90" i="82"/>
  <c r="C90"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AH90" i="82"/>
  <c r="AI90" i="82"/>
  <c r="AJ90" i="82"/>
  <c r="AK90" i="82"/>
  <c r="AL90" i="82"/>
  <c r="AM90" i="82"/>
  <c r="AN90" i="82"/>
  <c r="AO90" i="82"/>
  <c r="AP90" i="82"/>
  <c r="AQ90" i="82"/>
  <c r="AR90" i="82"/>
  <c r="AS90" i="82"/>
  <c r="AT90" i="82"/>
  <c r="AU90" i="82"/>
  <c r="AV90" i="82"/>
  <c r="AW90" i="82"/>
  <c r="AX90" i="82"/>
  <c r="AY90" i="82"/>
  <c r="AZ90" i="82"/>
  <c r="B91" i="82"/>
  <c r="C91"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AH91" i="82"/>
  <c r="AI91" i="82"/>
  <c r="AJ91" i="82"/>
  <c r="AK91" i="82"/>
  <c r="AL91" i="82"/>
  <c r="AM91" i="82"/>
  <c r="AN91" i="82"/>
  <c r="AO91" i="82"/>
  <c r="AP91" i="82"/>
  <c r="AQ91" i="82"/>
  <c r="AR91" i="82"/>
  <c r="AS91" i="82"/>
  <c r="AT91" i="82"/>
  <c r="AU91" i="82"/>
  <c r="AV91" i="82"/>
  <c r="AW91" i="82"/>
  <c r="AX91" i="82"/>
  <c r="AY91" i="82"/>
  <c r="AZ91" i="82"/>
  <c r="B92" i="82"/>
  <c r="C92" i="82"/>
  <c r="D92" i="82"/>
  <c r="E92" i="82"/>
  <c r="F92" i="82"/>
  <c r="G92" i="82"/>
  <c r="H92" i="82"/>
  <c r="I92" i="82"/>
  <c r="J92" i="82"/>
  <c r="K92" i="82"/>
  <c r="L92" i="82"/>
  <c r="M92" i="82"/>
  <c r="N92" i="82"/>
  <c r="O92" i="82"/>
  <c r="P92" i="82"/>
  <c r="Q92" i="82"/>
  <c r="R92" i="82"/>
  <c r="S92" i="82"/>
  <c r="T92" i="82"/>
  <c r="U92" i="82"/>
  <c r="V92" i="82"/>
  <c r="W92" i="82"/>
  <c r="X92" i="82"/>
  <c r="Y92" i="82"/>
  <c r="Z92" i="82"/>
  <c r="AA92" i="82"/>
  <c r="AB92" i="82"/>
  <c r="AC92" i="82"/>
  <c r="AD92" i="82"/>
  <c r="AE92" i="82"/>
  <c r="AF92" i="82"/>
  <c r="AG92" i="82"/>
  <c r="AH92" i="82"/>
  <c r="AI92" i="82"/>
  <c r="AJ92" i="82"/>
  <c r="AK92" i="82"/>
  <c r="AL92" i="82"/>
  <c r="AM92" i="82"/>
  <c r="AN92" i="82"/>
  <c r="AO92" i="82"/>
  <c r="AP92" i="82"/>
  <c r="AQ92" i="82"/>
  <c r="AR92" i="82"/>
  <c r="AS92" i="82"/>
  <c r="AT92" i="82"/>
  <c r="AU92" i="82"/>
  <c r="AV92" i="82"/>
  <c r="AW92" i="82"/>
  <c r="AX92" i="82"/>
  <c r="AY92" i="82"/>
  <c r="AZ92" i="82"/>
  <c r="B93" i="82"/>
  <c r="C93" i="82"/>
  <c r="D93" i="82"/>
  <c r="E93" i="82"/>
  <c r="F93" i="82"/>
  <c r="G93" i="82"/>
  <c r="H93" i="82"/>
  <c r="I93" i="82"/>
  <c r="J93" i="82"/>
  <c r="K93" i="82"/>
  <c r="L93" i="82"/>
  <c r="M93" i="82"/>
  <c r="N93" i="82"/>
  <c r="O93" i="82"/>
  <c r="P93" i="82"/>
  <c r="Q93" i="82"/>
  <c r="R93" i="82"/>
  <c r="S93" i="82"/>
  <c r="T93" i="82"/>
  <c r="U93" i="82"/>
  <c r="V93" i="82"/>
  <c r="W93" i="82"/>
  <c r="X93" i="82"/>
  <c r="Y93" i="82"/>
  <c r="Z93" i="82"/>
  <c r="AA93" i="82"/>
  <c r="AB93" i="82"/>
  <c r="AC93" i="82"/>
  <c r="AD93" i="82"/>
  <c r="AE93" i="82"/>
  <c r="AF93" i="82"/>
  <c r="AG93" i="82"/>
  <c r="AH93" i="82"/>
  <c r="AI93" i="82"/>
  <c r="AJ93" i="82"/>
  <c r="AK93" i="82"/>
  <c r="AL93" i="82"/>
  <c r="AM93" i="82"/>
  <c r="AN93" i="82"/>
  <c r="AO93" i="82"/>
  <c r="AP93" i="82"/>
  <c r="AQ93" i="82"/>
  <c r="AR93" i="82"/>
  <c r="AS93" i="82"/>
  <c r="AT93" i="82"/>
  <c r="AU93" i="82"/>
  <c r="AV93" i="82"/>
  <c r="AW93" i="82"/>
  <c r="AX93" i="82"/>
  <c r="AY93" i="82"/>
  <c r="AZ93" i="82"/>
  <c r="B94" i="82"/>
  <c r="C94" i="82"/>
  <c r="D94" i="82"/>
  <c r="E94" i="82"/>
  <c r="F94" i="82"/>
  <c r="G94" i="82"/>
  <c r="H94" i="82"/>
  <c r="I94" i="82"/>
  <c r="J94" i="82"/>
  <c r="K94" i="82"/>
  <c r="L94" i="82"/>
  <c r="M94" i="82"/>
  <c r="N94" i="82"/>
  <c r="O94" i="82"/>
  <c r="P94" i="82"/>
  <c r="Q94" i="82"/>
  <c r="R94" i="82"/>
  <c r="S94" i="82"/>
  <c r="T94" i="82"/>
  <c r="U94" i="82"/>
  <c r="V94" i="82"/>
  <c r="W94" i="82"/>
  <c r="X94" i="82"/>
  <c r="Y94" i="82"/>
  <c r="Z94" i="82"/>
  <c r="AA94" i="82"/>
  <c r="AB94" i="82"/>
  <c r="AC94" i="82"/>
  <c r="AD94" i="82"/>
  <c r="AE94" i="82"/>
  <c r="AF94" i="82"/>
  <c r="AG94" i="82"/>
  <c r="AH94" i="82"/>
  <c r="AI94" i="82"/>
  <c r="AJ94" i="82"/>
  <c r="AK94" i="82"/>
  <c r="AL94" i="82"/>
  <c r="AM94" i="82"/>
  <c r="AN94" i="82"/>
  <c r="AO94" i="82"/>
  <c r="AP94" i="82"/>
  <c r="AQ94" i="82"/>
  <c r="AR94" i="82"/>
  <c r="AS94" i="82"/>
  <c r="AT94" i="82"/>
  <c r="AU94" i="82"/>
  <c r="AV94" i="82"/>
  <c r="AW94" i="82"/>
  <c r="AX94" i="82"/>
  <c r="AY94" i="82"/>
  <c r="AZ94" i="82"/>
  <c r="BD94" i="82"/>
  <c r="B95" i="82"/>
  <c r="C95"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AH95" i="82"/>
  <c r="AI95" i="82"/>
  <c r="AJ95" i="82"/>
  <c r="AK95" i="82"/>
  <c r="AL95" i="82"/>
  <c r="AM95" i="82"/>
  <c r="AN95" i="82"/>
  <c r="AO95" i="82"/>
  <c r="AP95" i="82"/>
  <c r="AQ95" i="82"/>
  <c r="AR95" i="82"/>
  <c r="AS95" i="82"/>
  <c r="AT95" i="82"/>
  <c r="AU95" i="82"/>
  <c r="AV95" i="82"/>
  <c r="AW95" i="82"/>
  <c r="AX95" i="82"/>
  <c r="AY95" i="82"/>
  <c r="AZ95" i="82"/>
  <c r="B96" i="82"/>
  <c r="C96"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AH96" i="82"/>
  <c r="AI96" i="82"/>
  <c r="AJ96" i="82"/>
  <c r="AK96" i="82"/>
  <c r="AL96" i="82"/>
  <c r="AM96" i="82"/>
  <c r="AN96" i="82"/>
  <c r="AO96" i="82"/>
  <c r="AP96" i="82"/>
  <c r="AQ96" i="82"/>
  <c r="AR96" i="82"/>
  <c r="AS96" i="82"/>
  <c r="AT96" i="82"/>
  <c r="AU96" i="82"/>
  <c r="AV96" i="82"/>
  <c r="AW96" i="82"/>
  <c r="AX96" i="82"/>
  <c r="AY96" i="82"/>
  <c r="AZ96" i="82"/>
  <c r="BC96" i="82"/>
  <c r="B97" i="82"/>
  <c r="C97"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AH97" i="82"/>
  <c r="AI97" i="82"/>
  <c r="AJ97" i="82"/>
  <c r="AK97" i="82"/>
  <c r="AL97" i="82"/>
  <c r="AM97" i="82"/>
  <c r="AN97" i="82"/>
  <c r="AO97" i="82"/>
  <c r="AP97" i="82"/>
  <c r="AQ97" i="82"/>
  <c r="AR97" i="82"/>
  <c r="AS97" i="82"/>
  <c r="AT97" i="82"/>
  <c r="AU97" i="82"/>
  <c r="AV97" i="82"/>
  <c r="AW97" i="82"/>
  <c r="AX97" i="82"/>
  <c r="AY97" i="82"/>
  <c r="AZ97" i="82"/>
  <c r="BA97" i="82"/>
  <c r="BB97" i="82"/>
  <c r="B98" i="82"/>
  <c r="C98"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AH98" i="82"/>
  <c r="AI98" i="82"/>
  <c r="AJ98" i="82"/>
  <c r="AK98" i="82"/>
  <c r="AL98" i="82"/>
  <c r="AM98" i="82"/>
  <c r="AN98" i="82"/>
  <c r="AO98" i="82"/>
  <c r="AP98" i="82"/>
  <c r="AQ98" i="82"/>
  <c r="AR98" i="82"/>
  <c r="AS98" i="82"/>
  <c r="AT98" i="82"/>
  <c r="AU98" i="82"/>
  <c r="AV98" i="82"/>
  <c r="AW98" i="82"/>
  <c r="AX98" i="82"/>
  <c r="AY98" i="82"/>
  <c r="AZ98" i="82"/>
  <c r="B99" i="82"/>
  <c r="C99"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AH99" i="82"/>
  <c r="AI99" i="82"/>
  <c r="AJ99" i="82"/>
  <c r="AK99" i="82"/>
  <c r="AL99" i="82"/>
  <c r="AM99" i="82"/>
  <c r="AN99" i="82"/>
  <c r="AO99" i="82"/>
  <c r="AP99" i="82"/>
  <c r="AQ99" i="82"/>
  <c r="AR99" i="82"/>
  <c r="AS99" i="82"/>
  <c r="AT99" i="82"/>
  <c r="AU99" i="82"/>
  <c r="AV99" i="82"/>
  <c r="AW99" i="82"/>
  <c r="AX99" i="82"/>
  <c r="AY99" i="82"/>
  <c r="AZ99" i="82"/>
  <c r="B100" i="82"/>
  <c r="C100" i="82"/>
  <c r="D100" i="82"/>
  <c r="E100" i="82"/>
  <c r="F100" i="82"/>
  <c r="G100" i="82"/>
  <c r="H100" i="82"/>
  <c r="I100" i="82"/>
  <c r="J100" i="82"/>
  <c r="K100" i="82"/>
  <c r="L100" i="82"/>
  <c r="M100" i="82"/>
  <c r="N100" i="82"/>
  <c r="O100" i="82"/>
  <c r="P100" i="82"/>
  <c r="Q100" i="82"/>
  <c r="R100" i="82"/>
  <c r="S100" i="82"/>
  <c r="T100" i="82"/>
  <c r="U100" i="82"/>
  <c r="V100" i="82"/>
  <c r="W100" i="82"/>
  <c r="X100" i="82"/>
  <c r="Y100" i="82"/>
  <c r="Z100" i="82"/>
  <c r="AA100" i="82"/>
  <c r="AB100" i="82"/>
  <c r="AC100" i="82"/>
  <c r="AD100" i="82"/>
  <c r="AE100" i="82"/>
  <c r="AF100" i="82"/>
  <c r="AG100" i="82"/>
  <c r="AH100" i="82"/>
  <c r="AI100" i="82"/>
  <c r="AJ100" i="82"/>
  <c r="AK100" i="82"/>
  <c r="AL100" i="82"/>
  <c r="AM100" i="82"/>
  <c r="AN100" i="82"/>
  <c r="AO100" i="82"/>
  <c r="AP100" i="82"/>
  <c r="AQ100" i="82"/>
  <c r="AR100" i="82"/>
  <c r="AS100" i="82"/>
  <c r="AT100" i="82"/>
  <c r="AU100" i="82"/>
  <c r="AV100" i="82"/>
  <c r="AW100" i="82"/>
  <c r="AX100" i="82"/>
  <c r="AY100" i="82"/>
  <c r="AZ100" i="82"/>
  <c r="B101" i="82"/>
  <c r="C101" i="82"/>
  <c r="D101" i="82"/>
  <c r="E101" i="82"/>
  <c r="F101" i="82"/>
  <c r="G101" i="82"/>
  <c r="H101" i="82"/>
  <c r="I101" i="82"/>
  <c r="J101" i="82"/>
  <c r="K101" i="82"/>
  <c r="L101" i="82"/>
  <c r="M101" i="82"/>
  <c r="N101" i="82"/>
  <c r="O101" i="82"/>
  <c r="P101" i="82"/>
  <c r="Q101" i="82"/>
  <c r="R101" i="82"/>
  <c r="S101" i="82"/>
  <c r="T101" i="82"/>
  <c r="U101" i="82"/>
  <c r="V101" i="82"/>
  <c r="W101" i="82"/>
  <c r="X101" i="82"/>
  <c r="Y101" i="82"/>
  <c r="Z101" i="82"/>
  <c r="AA101" i="82"/>
  <c r="AB101" i="82"/>
  <c r="AC101" i="82"/>
  <c r="AD101" i="82"/>
  <c r="AE101" i="82"/>
  <c r="AF101" i="82"/>
  <c r="AG101" i="82"/>
  <c r="AH101" i="82"/>
  <c r="AI101" i="82"/>
  <c r="AJ101" i="82"/>
  <c r="AK101" i="82"/>
  <c r="AL101" i="82"/>
  <c r="AM101" i="82"/>
  <c r="AN101" i="82"/>
  <c r="AO101" i="82"/>
  <c r="AP101" i="82"/>
  <c r="AQ101" i="82"/>
  <c r="AR101" i="82"/>
  <c r="AS101" i="82"/>
  <c r="AT101" i="82"/>
  <c r="AU101" i="82"/>
  <c r="AV101" i="82"/>
  <c r="AW101" i="82"/>
  <c r="AX101" i="82"/>
  <c r="AY101" i="82"/>
  <c r="AZ101" i="82"/>
  <c r="B102" i="82"/>
  <c r="C102" i="82"/>
  <c r="D102" i="82"/>
  <c r="E102" i="82"/>
  <c r="F102" i="82"/>
  <c r="G102" i="82"/>
  <c r="H102" i="82"/>
  <c r="I102" i="82"/>
  <c r="J102" i="82"/>
  <c r="K102" i="82"/>
  <c r="L102" i="82"/>
  <c r="M102" i="82"/>
  <c r="N102" i="82"/>
  <c r="O102" i="82"/>
  <c r="P102" i="82"/>
  <c r="Q102" i="82"/>
  <c r="R102" i="82"/>
  <c r="S102" i="82"/>
  <c r="T102" i="82"/>
  <c r="U102" i="82"/>
  <c r="V102" i="82"/>
  <c r="W102" i="82"/>
  <c r="X102" i="82"/>
  <c r="Y102" i="82"/>
  <c r="Z102" i="82"/>
  <c r="AA102" i="82"/>
  <c r="AB102" i="82"/>
  <c r="AC102" i="82"/>
  <c r="AD102" i="82"/>
  <c r="AE102" i="82"/>
  <c r="AF102" i="82"/>
  <c r="AG102" i="82"/>
  <c r="AH102" i="82"/>
  <c r="AI102" i="82"/>
  <c r="AJ102" i="82"/>
  <c r="AK102" i="82"/>
  <c r="AL102" i="82"/>
  <c r="AM102" i="82"/>
  <c r="AN102" i="82"/>
  <c r="AO102" i="82"/>
  <c r="AP102" i="82"/>
  <c r="AQ102" i="82"/>
  <c r="AR102" i="82"/>
  <c r="AS102" i="82"/>
  <c r="AT102" i="82"/>
  <c r="AU102" i="82"/>
  <c r="AV102" i="82"/>
  <c r="AW102" i="82"/>
  <c r="AX102" i="82"/>
  <c r="AY102" i="82"/>
  <c r="AZ102" i="82"/>
  <c r="BA102" i="82"/>
  <c r="B103" i="82"/>
  <c r="C103" i="82"/>
  <c r="D103" i="82"/>
  <c r="E103" i="82"/>
  <c r="F103" i="82"/>
  <c r="G103" i="82"/>
  <c r="H103" i="82"/>
  <c r="I103" i="82"/>
  <c r="J103" i="82"/>
  <c r="K103" i="82"/>
  <c r="L103" i="82"/>
  <c r="M103" i="82"/>
  <c r="N103" i="82"/>
  <c r="O103" i="82"/>
  <c r="P103" i="82"/>
  <c r="Q103" i="82"/>
  <c r="R103" i="82"/>
  <c r="S103" i="82"/>
  <c r="T103" i="82"/>
  <c r="U103" i="82"/>
  <c r="V103" i="82"/>
  <c r="W103" i="82"/>
  <c r="X103" i="82"/>
  <c r="Y103" i="82"/>
  <c r="Z103" i="82"/>
  <c r="AA103" i="82"/>
  <c r="AB103" i="82"/>
  <c r="AC103" i="82"/>
  <c r="AD103" i="82"/>
  <c r="AE103" i="82"/>
  <c r="AF103" i="82"/>
  <c r="AG103" i="82"/>
  <c r="AH103" i="82"/>
  <c r="AI103" i="82"/>
  <c r="AJ103" i="82"/>
  <c r="AK103" i="82"/>
  <c r="AL103" i="82"/>
  <c r="AM103" i="82"/>
  <c r="AN103" i="82"/>
  <c r="AO103" i="82"/>
  <c r="AP103" i="82"/>
  <c r="AQ103" i="82"/>
  <c r="AR103" i="82"/>
  <c r="AS103" i="82"/>
  <c r="AT103" i="82"/>
  <c r="AU103" i="82"/>
  <c r="AV103" i="82"/>
  <c r="AW103" i="82"/>
  <c r="AX103" i="82"/>
  <c r="AY103" i="82"/>
  <c r="AZ103" i="82"/>
  <c r="B104" i="82"/>
  <c r="C104" i="82"/>
  <c r="D104" i="82"/>
  <c r="E104" i="82"/>
  <c r="F104" i="82"/>
  <c r="G104" i="82"/>
  <c r="H104" i="82"/>
  <c r="I104" i="82"/>
  <c r="J104" i="82"/>
  <c r="K104" i="82"/>
  <c r="L104" i="82"/>
  <c r="M104" i="82"/>
  <c r="N104" i="82"/>
  <c r="O104" i="82"/>
  <c r="P104" i="82"/>
  <c r="Q104" i="82"/>
  <c r="R104" i="82"/>
  <c r="S104" i="82"/>
  <c r="T104" i="82"/>
  <c r="U104" i="82"/>
  <c r="V104" i="82"/>
  <c r="W104" i="82"/>
  <c r="X104" i="82"/>
  <c r="Y104" i="82"/>
  <c r="Z104" i="82"/>
  <c r="AA104" i="82"/>
  <c r="AB104" i="82"/>
  <c r="AC104" i="82"/>
  <c r="AD104" i="82"/>
  <c r="AE104" i="82"/>
  <c r="AF104" i="82"/>
  <c r="AG104" i="82"/>
  <c r="AH104" i="82"/>
  <c r="AI104" i="82"/>
  <c r="AJ104" i="82"/>
  <c r="AK104" i="82"/>
  <c r="AL104" i="82"/>
  <c r="AM104" i="82"/>
  <c r="AN104" i="82"/>
  <c r="AO104" i="82"/>
  <c r="AP104" i="82"/>
  <c r="AQ104" i="82"/>
  <c r="AR104" i="82"/>
  <c r="AS104" i="82"/>
  <c r="AT104" i="82"/>
  <c r="AU104" i="82"/>
  <c r="AV104" i="82"/>
  <c r="AW104" i="82"/>
  <c r="AX104" i="82"/>
  <c r="AY104" i="82"/>
  <c r="AZ104" i="82"/>
  <c r="B105" i="82"/>
  <c r="C105" i="82"/>
  <c r="D105" i="82"/>
  <c r="E105" i="82"/>
  <c r="F105" i="82"/>
  <c r="G105" i="82"/>
  <c r="H105" i="82"/>
  <c r="I105" i="82"/>
  <c r="J105" i="82"/>
  <c r="K105" i="82"/>
  <c r="L105" i="82"/>
  <c r="M105" i="82"/>
  <c r="N105" i="82"/>
  <c r="O105" i="82"/>
  <c r="P105" i="82"/>
  <c r="Q105" i="82"/>
  <c r="R105" i="82"/>
  <c r="S105" i="82"/>
  <c r="T105" i="82"/>
  <c r="U105" i="82"/>
  <c r="V105" i="82"/>
  <c r="W105" i="82"/>
  <c r="X105" i="82"/>
  <c r="Y105" i="82"/>
  <c r="Z105" i="82"/>
  <c r="AA105" i="82"/>
  <c r="AB105" i="82"/>
  <c r="AC105" i="82"/>
  <c r="AD105" i="82"/>
  <c r="AE105" i="82"/>
  <c r="AF105" i="82"/>
  <c r="AG105" i="82"/>
  <c r="AH105" i="82"/>
  <c r="AI105" i="82"/>
  <c r="AJ105" i="82"/>
  <c r="AK105" i="82"/>
  <c r="AL105" i="82"/>
  <c r="AM105" i="82"/>
  <c r="AN105" i="82"/>
  <c r="AO105" i="82"/>
  <c r="AP105" i="82"/>
  <c r="AQ105" i="82"/>
  <c r="AR105" i="82"/>
  <c r="AS105" i="82"/>
  <c r="AT105" i="82"/>
  <c r="AU105" i="82"/>
  <c r="AV105" i="82"/>
  <c r="AW105" i="82"/>
  <c r="AX105" i="82"/>
  <c r="AY105" i="82"/>
  <c r="AZ105" i="82"/>
  <c r="B106" i="82"/>
  <c r="C106" i="82"/>
  <c r="D106" i="82"/>
  <c r="E106" i="82"/>
  <c r="F106" i="82"/>
  <c r="G106" i="82"/>
  <c r="H106" i="82"/>
  <c r="I106" i="82"/>
  <c r="J106" i="82"/>
  <c r="K106" i="82"/>
  <c r="L106" i="82"/>
  <c r="M106" i="82"/>
  <c r="N106" i="82"/>
  <c r="O106" i="82"/>
  <c r="P106" i="82"/>
  <c r="Q106" i="82"/>
  <c r="R106" i="82"/>
  <c r="S106" i="82"/>
  <c r="T106" i="82"/>
  <c r="U106" i="82"/>
  <c r="V106" i="82"/>
  <c r="W106" i="82"/>
  <c r="X106" i="82"/>
  <c r="Y106" i="82"/>
  <c r="Z106" i="82"/>
  <c r="AA106" i="82"/>
  <c r="AB106" i="82"/>
  <c r="AC106" i="82"/>
  <c r="AD106" i="82"/>
  <c r="AE106" i="82"/>
  <c r="AF106" i="82"/>
  <c r="AG106" i="82"/>
  <c r="AH106" i="82"/>
  <c r="AI106" i="82"/>
  <c r="AJ106" i="82"/>
  <c r="AK106" i="82"/>
  <c r="AL106" i="82"/>
  <c r="AM106" i="82"/>
  <c r="AN106" i="82"/>
  <c r="AO106" i="82"/>
  <c r="AP106" i="82"/>
  <c r="AQ106" i="82"/>
  <c r="AR106" i="82"/>
  <c r="AS106" i="82"/>
  <c r="AT106" i="82"/>
  <c r="AU106" i="82"/>
  <c r="AV106" i="82"/>
  <c r="AW106" i="82"/>
  <c r="AX106" i="82"/>
  <c r="AY106" i="82"/>
  <c r="AZ106" i="82"/>
  <c r="BA106" i="82"/>
  <c r="BB106" i="82"/>
  <c r="B107" i="82"/>
  <c r="C107" i="82"/>
  <c r="D107" i="82"/>
  <c r="E107" i="82"/>
  <c r="F107" i="82"/>
  <c r="G107" i="82"/>
  <c r="H107" i="82"/>
  <c r="I107" i="82"/>
  <c r="J107" i="82"/>
  <c r="K107" i="82"/>
  <c r="L107" i="82"/>
  <c r="M107" i="82"/>
  <c r="N107" i="82"/>
  <c r="O107" i="82"/>
  <c r="P107" i="82"/>
  <c r="Q107" i="82"/>
  <c r="R107" i="82"/>
  <c r="S107" i="82"/>
  <c r="T107" i="82"/>
  <c r="U107" i="82"/>
  <c r="V107" i="82"/>
  <c r="W107" i="82"/>
  <c r="X107" i="82"/>
  <c r="Y107" i="82"/>
  <c r="Z107" i="82"/>
  <c r="AA107" i="82"/>
  <c r="AB107" i="82"/>
  <c r="AC107" i="82"/>
  <c r="AD107" i="82"/>
  <c r="AE107" i="82"/>
  <c r="AF107" i="82"/>
  <c r="AG107" i="82"/>
  <c r="AH107" i="82"/>
  <c r="AI107" i="82"/>
  <c r="AJ107" i="82"/>
  <c r="AK107" i="82"/>
  <c r="AL107" i="82"/>
  <c r="AM107" i="82"/>
  <c r="AN107" i="82"/>
  <c r="AO107" i="82"/>
  <c r="AP107" i="82"/>
  <c r="AQ107" i="82"/>
  <c r="AR107" i="82"/>
  <c r="AS107" i="82"/>
  <c r="AT107" i="82"/>
  <c r="AU107" i="82"/>
  <c r="AV107" i="82"/>
  <c r="AW107" i="82"/>
  <c r="AX107" i="82"/>
  <c r="AY107" i="82"/>
  <c r="AZ107" i="82"/>
  <c r="B108" i="82"/>
  <c r="C108"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AH108" i="82"/>
  <c r="AI108" i="82"/>
  <c r="AJ108" i="82"/>
  <c r="AK108" i="82"/>
  <c r="AL108" i="82"/>
  <c r="AM108" i="82"/>
  <c r="AN108" i="82"/>
  <c r="AO108" i="82"/>
  <c r="AP108" i="82"/>
  <c r="AQ108" i="82"/>
  <c r="AR108" i="82"/>
  <c r="AS108" i="82"/>
  <c r="AT108" i="82"/>
  <c r="AU108" i="82"/>
  <c r="AV108" i="82"/>
  <c r="AW108" i="82"/>
  <c r="AX108" i="82"/>
  <c r="AY108" i="82"/>
  <c r="AZ108" i="82"/>
  <c r="B109" i="82"/>
  <c r="C109"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AH109" i="82"/>
  <c r="AI109" i="82"/>
  <c r="AJ109" i="82"/>
  <c r="AK109" i="82"/>
  <c r="AL109" i="82"/>
  <c r="AM109" i="82"/>
  <c r="AN109" i="82"/>
  <c r="AO109" i="82"/>
  <c r="AP109" i="82"/>
  <c r="AQ109" i="82"/>
  <c r="AR109" i="82"/>
  <c r="AS109" i="82"/>
  <c r="AT109" i="82"/>
  <c r="AU109" i="82"/>
  <c r="AV109" i="82"/>
  <c r="AW109" i="82"/>
  <c r="AX109" i="82"/>
  <c r="AY109" i="82"/>
  <c r="AZ109" i="82"/>
  <c r="B110" i="82"/>
  <c r="C110"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AH110" i="82"/>
  <c r="AI110" i="82"/>
  <c r="AJ110" i="82"/>
  <c r="AK110" i="82"/>
  <c r="AL110" i="82"/>
  <c r="AM110" i="82"/>
  <c r="AN110" i="82"/>
  <c r="AO110" i="82"/>
  <c r="AP110" i="82"/>
  <c r="AQ110" i="82"/>
  <c r="AR110" i="82"/>
  <c r="AS110" i="82"/>
  <c r="AT110" i="82"/>
  <c r="AU110" i="82"/>
  <c r="AV110" i="82"/>
  <c r="AW110" i="82"/>
  <c r="AX110" i="82"/>
  <c r="AY110" i="82"/>
  <c r="AZ110" i="82"/>
  <c r="B111" i="82"/>
  <c r="C111"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AH111" i="82"/>
  <c r="AI111" i="82"/>
  <c r="AJ111" i="82"/>
  <c r="AK111" i="82"/>
  <c r="AL111" i="82"/>
  <c r="AM111" i="82"/>
  <c r="AN111" i="82"/>
  <c r="AO111" i="82"/>
  <c r="AP111" i="82"/>
  <c r="AQ111" i="82"/>
  <c r="AR111" i="82"/>
  <c r="AS111" i="82"/>
  <c r="AT111" i="82"/>
  <c r="AU111" i="82"/>
  <c r="AV111" i="82"/>
  <c r="AW111" i="82"/>
  <c r="AX111" i="82"/>
  <c r="AY111" i="82"/>
  <c r="AZ111" i="82"/>
  <c r="B112" i="82"/>
  <c r="C112"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AH112" i="82"/>
  <c r="AI112" i="82"/>
  <c r="AJ112" i="82"/>
  <c r="AK112" i="82"/>
  <c r="AL112" i="82"/>
  <c r="AM112" i="82"/>
  <c r="AN112" i="82"/>
  <c r="AO112" i="82"/>
  <c r="AP112" i="82"/>
  <c r="AQ112" i="82"/>
  <c r="AR112" i="82"/>
  <c r="AS112" i="82"/>
  <c r="AT112" i="82"/>
  <c r="AU112" i="82"/>
  <c r="AV112" i="82"/>
  <c r="AW112" i="82"/>
  <c r="AX112" i="82"/>
  <c r="AY112" i="82"/>
  <c r="AZ112" i="82"/>
  <c r="B113" i="82"/>
  <c r="C113" i="82"/>
  <c r="D113" i="82"/>
  <c r="E113" i="82"/>
  <c r="F113" i="82"/>
  <c r="G113" i="82"/>
  <c r="H113" i="82"/>
  <c r="I113" i="82"/>
  <c r="J113" i="82"/>
  <c r="K113" i="82"/>
  <c r="L113" i="82"/>
  <c r="M113" i="82"/>
  <c r="N113" i="82"/>
  <c r="O113" i="82"/>
  <c r="P113" i="82"/>
  <c r="Q113" i="82"/>
  <c r="R113" i="82"/>
  <c r="S113" i="82"/>
  <c r="T113" i="82"/>
  <c r="U113" i="82"/>
  <c r="V113" i="82"/>
  <c r="W113" i="82"/>
  <c r="X113" i="82"/>
  <c r="Y113" i="82"/>
  <c r="Z113" i="82"/>
  <c r="AA113" i="82"/>
  <c r="AB113" i="82"/>
  <c r="AC113" i="82"/>
  <c r="AD113" i="82"/>
  <c r="AE113" i="82"/>
  <c r="AF113" i="82"/>
  <c r="AG113" i="82"/>
  <c r="AH113" i="82"/>
  <c r="AI113" i="82"/>
  <c r="AJ113" i="82"/>
  <c r="AK113" i="82"/>
  <c r="AL113" i="82"/>
  <c r="AM113" i="82"/>
  <c r="AN113" i="82"/>
  <c r="AO113" i="82"/>
  <c r="AP113" i="82"/>
  <c r="AQ113" i="82"/>
  <c r="AR113" i="82"/>
  <c r="AS113" i="82"/>
  <c r="AT113" i="82"/>
  <c r="AU113" i="82"/>
  <c r="AV113" i="82"/>
  <c r="AW113" i="82"/>
  <c r="AX113" i="82"/>
  <c r="AY113" i="82"/>
  <c r="AZ113" i="82"/>
  <c r="B114" i="82"/>
  <c r="C114"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AH114" i="82"/>
  <c r="AI114" i="82"/>
  <c r="AJ114" i="82"/>
  <c r="AK114" i="82"/>
  <c r="AL114" i="82"/>
  <c r="AM114" i="82"/>
  <c r="AN114" i="82"/>
  <c r="AO114" i="82"/>
  <c r="AP114" i="82"/>
  <c r="AQ114" i="82"/>
  <c r="AR114" i="82"/>
  <c r="AS114" i="82"/>
  <c r="AT114" i="82"/>
  <c r="AU114" i="82"/>
  <c r="AV114" i="82"/>
  <c r="AW114" i="82"/>
  <c r="AX114" i="82"/>
  <c r="AY114" i="82"/>
  <c r="AZ114" i="82"/>
  <c r="B115" i="82"/>
  <c r="C115"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AH115" i="82"/>
  <c r="AI115" i="82"/>
  <c r="AJ115" i="82"/>
  <c r="AK115" i="82"/>
  <c r="AL115" i="82"/>
  <c r="AM115" i="82"/>
  <c r="AN115" i="82"/>
  <c r="AO115" i="82"/>
  <c r="AP115" i="82"/>
  <c r="AQ115" i="82"/>
  <c r="AR115" i="82"/>
  <c r="AS115" i="82"/>
  <c r="AT115" i="82"/>
  <c r="AU115" i="82"/>
  <c r="AV115" i="82"/>
  <c r="AW115" i="82"/>
  <c r="AX115" i="82"/>
  <c r="AY115" i="82"/>
  <c r="AZ115" i="82"/>
  <c r="B116" i="82"/>
  <c r="C116"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AH116" i="82"/>
  <c r="AI116" i="82"/>
  <c r="AJ116" i="82"/>
  <c r="AK116" i="82"/>
  <c r="AL116" i="82"/>
  <c r="AM116" i="82"/>
  <c r="AN116" i="82"/>
  <c r="AO116" i="82"/>
  <c r="AP116" i="82"/>
  <c r="AQ116" i="82"/>
  <c r="AR116" i="82"/>
  <c r="AS116" i="82"/>
  <c r="AT116" i="82"/>
  <c r="AU116" i="82"/>
  <c r="AV116" i="82"/>
  <c r="AW116" i="82"/>
  <c r="AX116" i="82"/>
  <c r="AY116" i="82"/>
  <c r="AZ116" i="82"/>
  <c r="BD116" i="82"/>
  <c r="B117" i="82"/>
  <c r="C117"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AH117" i="82"/>
  <c r="AI117" i="82"/>
  <c r="AJ117" i="82"/>
  <c r="AK117" i="82"/>
  <c r="AL117" i="82"/>
  <c r="AM117" i="82"/>
  <c r="AN117" i="82"/>
  <c r="AO117" i="82"/>
  <c r="AP117" i="82"/>
  <c r="AQ117" i="82"/>
  <c r="AR117" i="82"/>
  <c r="AS117" i="82"/>
  <c r="AT117" i="82"/>
  <c r="AU117" i="82"/>
  <c r="AV117" i="82"/>
  <c r="AW117" i="82"/>
  <c r="AX117" i="82"/>
  <c r="AY117" i="82"/>
  <c r="AZ117" i="82"/>
  <c r="B118" i="82"/>
  <c r="C118"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AH118" i="82"/>
  <c r="AI118" i="82"/>
  <c r="AJ118" i="82"/>
  <c r="AK118" i="82"/>
  <c r="AL118" i="82"/>
  <c r="AM118" i="82"/>
  <c r="AN118" i="82"/>
  <c r="AO118" i="82"/>
  <c r="AP118" i="82"/>
  <c r="AQ118" i="82"/>
  <c r="AR118" i="82"/>
  <c r="AS118" i="82"/>
  <c r="AT118" i="82"/>
  <c r="AU118" i="82"/>
  <c r="AV118" i="82"/>
  <c r="AW118" i="82"/>
  <c r="AX118" i="82"/>
  <c r="AY118" i="82"/>
  <c r="AZ118" i="82"/>
  <c r="B119" i="82"/>
  <c r="C119" i="82"/>
  <c r="D119" i="82"/>
  <c r="E119" i="82"/>
  <c r="F119" i="82"/>
  <c r="G119" i="82"/>
  <c r="H119" i="82"/>
  <c r="I119" i="82"/>
  <c r="J119" i="82"/>
  <c r="K119" i="82"/>
  <c r="L119" i="82"/>
  <c r="M119" i="82"/>
  <c r="N119" i="82"/>
  <c r="O119" i="82"/>
  <c r="P119" i="82"/>
  <c r="Q119" i="82"/>
  <c r="R119" i="82"/>
  <c r="S119" i="82"/>
  <c r="T119" i="82"/>
  <c r="U119" i="82"/>
  <c r="V119" i="82"/>
  <c r="W119" i="82"/>
  <c r="X119" i="82"/>
  <c r="Y119" i="82"/>
  <c r="Z119" i="82"/>
  <c r="AA119" i="82"/>
  <c r="AB119" i="82"/>
  <c r="AC119" i="82"/>
  <c r="AD119" i="82"/>
  <c r="AE119" i="82"/>
  <c r="AF119" i="82"/>
  <c r="AG119" i="82"/>
  <c r="AH119" i="82"/>
  <c r="AI119" i="82"/>
  <c r="AJ119" i="82"/>
  <c r="AK119" i="82"/>
  <c r="AL119" i="82"/>
  <c r="AM119" i="82"/>
  <c r="AN119" i="82"/>
  <c r="AO119" i="82"/>
  <c r="AP119" i="82"/>
  <c r="AQ119" i="82"/>
  <c r="AR119" i="82"/>
  <c r="AS119" i="82"/>
  <c r="AT119" i="82"/>
  <c r="AU119" i="82"/>
  <c r="AV119" i="82"/>
  <c r="AW119" i="82"/>
  <c r="AX119" i="82"/>
  <c r="AY119" i="82"/>
  <c r="AZ119" i="82"/>
  <c r="B120" i="82"/>
  <c r="C120"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AH120" i="82"/>
  <c r="AI120" i="82"/>
  <c r="AJ120" i="82"/>
  <c r="AK120" i="82"/>
  <c r="AL120" i="82"/>
  <c r="AM120" i="82"/>
  <c r="AN120" i="82"/>
  <c r="AO120" i="82"/>
  <c r="AP120" i="82"/>
  <c r="AQ120" i="82"/>
  <c r="AR120" i="82"/>
  <c r="AS120" i="82"/>
  <c r="AT120" i="82"/>
  <c r="AU120" i="82"/>
  <c r="AV120" i="82"/>
  <c r="AW120" i="82"/>
  <c r="AX120" i="82"/>
  <c r="AY120" i="82"/>
  <c r="AZ120" i="82"/>
  <c r="B121" i="82"/>
  <c r="C121"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AH121" i="82"/>
  <c r="AI121" i="82"/>
  <c r="AJ121" i="82"/>
  <c r="AK121" i="82"/>
  <c r="AL121" i="82"/>
  <c r="AM121" i="82"/>
  <c r="AN121" i="82"/>
  <c r="AO121" i="82"/>
  <c r="AP121" i="82"/>
  <c r="AQ121" i="82"/>
  <c r="AR121" i="82"/>
  <c r="AS121" i="82"/>
  <c r="AT121" i="82"/>
  <c r="AU121" i="82"/>
  <c r="AV121" i="82"/>
  <c r="AW121" i="82"/>
  <c r="AX121" i="82"/>
  <c r="AY121" i="82"/>
  <c r="AZ121" i="82"/>
  <c r="B122" i="82"/>
  <c r="C122" i="82"/>
  <c r="D122" i="82"/>
  <c r="E122" i="82"/>
  <c r="F122" i="82"/>
  <c r="G122" i="82"/>
  <c r="H122" i="82"/>
  <c r="I122" i="82"/>
  <c r="J122" i="82"/>
  <c r="K122" i="82"/>
  <c r="L122" i="82"/>
  <c r="M122" i="82"/>
  <c r="N122" i="82"/>
  <c r="O122" i="82"/>
  <c r="P122" i="82"/>
  <c r="Q122" i="82"/>
  <c r="R122" i="82"/>
  <c r="S122" i="82"/>
  <c r="T122" i="82"/>
  <c r="U122" i="82"/>
  <c r="V122" i="82"/>
  <c r="W122" i="82"/>
  <c r="X122" i="82"/>
  <c r="Y122" i="82"/>
  <c r="Z122" i="82"/>
  <c r="AA122" i="82"/>
  <c r="AB122" i="82"/>
  <c r="AC122" i="82"/>
  <c r="AD122" i="82"/>
  <c r="AE122" i="82"/>
  <c r="AF122" i="82"/>
  <c r="AG122" i="82"/>
  <c r="AH122" i="82"/>
  <c r="AI122" i="82"/>
  <c r="AJ122" i="82"/>
  <c r="AK122" i="82"/>
  <c r="AL122" i="82"/>
  <c r="AM122" i="82"/>
  <c r="AN122" i="82"/>
  <c r="AO122" i="82"/>
  <c r="AP122" i="82"/>
  <c r="AQ122" i="82"/>
  <c r="AR122" i="82"/>
  <c r="AS122" i="82"/>
  <c r="AT122" i="82"/>
  <c r="AU122" i="82"/>
  <c r="AV122" i="82"/>
  <c r="AW122" i="82"/>
  <c r="AX122" i="82"/>
  <c r="AY122" i="82"/>
  <c r="AZ122" i="82"/>
  <c r="B123" i="82"/>
  <c r="C123" i="82"/>
  <c r="D123" i="82"/>
  <c r="E123" i="82"/>
  <c r="F123" i="82"/>
  <c r="G123" i="82"/>
  <c r="H123" i="82"/>
  <c r="I123" i="82"/>
  <c r="J123" i="82"/>
  <c r="K123" i="82"/>
  <c r="L123" i="82"/>
  <c r="M123" i="82"/>
  <c r="N123" i="82"/>
  <c r="O123" i="82"/>
  <c r="P123" i="82"/>
  <c r="Q123" i="82"/>
  <c r="R123" i="82"/>
  <c r="S123" i="82"/>
  <c r="T123" i="82"/>
  <c r="U123" i="82"/>
  <c r="V123" i="82"/>
  <c r="W123" i="82"/>
  <c r="X123" i="82"/>
  <c r="Y123" i="82"/>
  <c r="Z123" i="82"/>
  <c r="AA123" i="82"/>
  <c r="AB123" i="82"/>
  <c r="AC123" i="82"/>
  <c r="AD123" i="82"/>
  <c r="AE123" i="82"/>
  <c r="AF123" i="82"/>
  <c r="AG123" i="82"/>
  <c r="AH123" i="82"/>
  <c r="AI123" i="82"/>
  <c r="AJ123" i="82"/>
  <c r="AK123" i="82"/>
  <c r="AL123" i="82"/>
  <c r="AM123" i="82"/>
  <c r="AN123" i="82"/>
  <c r="AO123" i="82"/>
  <c r="AP123" i="82"/>
  <c r="AQ123" i="82"/>
  <c r="AR123" i="82"/>
  <c r="AS123" i="82"/>
  <c r="AT123" i="82"/>
  <c r="AU123" i="82"/>
  <c r="AV123" i="82"/>
  <c r="AW123" i="82"/>
  <c r="AX123" i="82"/>
  <c r="AY123" i="82"/>
  <c r="AZ123" i="82"/>
  <c r="B124" i="82"/>
  <c r="C124" i="82"/>
  <c r="D124" i="82"/>
  <c r="E124" i="82"/>
  <c r="F124" i="82"/>
  <c r="G124" i="82"/>
  <c r="H124" i="82"/>
  <c r="I124" i="82"/>
  <c r="J124" i="82"/>
  <c r="K124" i="82"/>
  <c r="L124" i="82"/>
  <c r="M124" i="82"/>
  <c r="N124" i="82"/>
  <c r="O124" i="82"/>
  <c r="P124" i="82"/>
  <c r="Q124" i="82"/>
  <c r="R124" i="82"/>
  <c r="S124" i="82"/>
  <c r="T124" i="82"/>
  <c r="U124" i="82"/>
  <c r="V124" i="82"/>
  <c r="W124" i="82"/>
  <c r="X124" i="82"/>
  <c r="Y124" i="82"/>
  <c r="Z124" i="82"/>
  <c r="AA124" i="82"/>
  <c r="AB124" i="82"/>
  <c r="AC124" i="82"/>
  <c r="AD124" i="82"/>
  <c r="AE124" i="82"/>
  <c r="AF124" i="82"/>
  <c r="AG124" i="82"/>
  <c r="AH124" i="82"/>
  <c r="AI124" i="82"/>
  <c r="AJ124" i="82"/>
  <c r="AK124" i="82"/>
  <c r="AL124" i="82"/>
  <c r="AM124" i="82"/>
  <c r="AN124" i="82"/>
  <c r="AO124" i="82"/>
  <c r="AP124" i="82"/>
  <c r="AQ124" i="82"/>
  <c r="AR124" i="82"/>
  <c r="AS124" i="82"/>
  <c r="AT124" i="82"/>
  <c r="AU124" i="82"/>
  <c r="AV124" i="82"/>
  <c r="AW124" i="82"/>
  <c r="AX124" i="82"/>
  <c r="AY124" i="82"/>
  <c r="AZ124" i="82"/>
  <c r="B125" i="82"/>
  <c r="C125" i="82"/>
  <c r="D125" i="82"/>
  <c r="E125" i="82"/>
  <c r="F125" i="82"/>
  <c r="G125" i="82"/>
  <c r="H125" i="82"/>
  <c r="I125" i="82"/>
  <c r="J125" i="82"/>
  <c r="K125" i="82"/>
  <c r="L125" i="82"/>
  <c r="M125" i="82"/>
  <c r="N125" i="82"/>
  <c r="O125" i="82"/>
  <c r="P125" i="82"/>
  <c r="Q125" i="82"/>
  <c r="R125" i="82"/>
  <c r="S125" i="82"/>
  <c r="T125" i="82"/>
  <c r="U125" i="82"/>
  <c r="V125" i="82"/>
  <c r="W125" i="82"/>
  <c r="X125" i="82"/>
  <c r="Y125" i="82"/>
  <c r="Z125" i="82"/>
  <c r="AA125" i="82"/>
  <c r="AB125" i="82"/>
  <c r="AC125" i="82"/>
  <c r="AD125" i="82"/>
  <c r="AE125" i="82"/>
  <c r="AF125" i="82"/>
  <c r="AG125" i="82"/>
  <c r="AH125" i="82"/>
  <c r="AI125" i="82"/>
  <c r="AJ125" i="82"/>
  <c r="AK125" i="82"/>
  <c r="AL125" i="82"/>
  <c r="AM125" i="82"/>
  <c r="AN125" i="82"/>
  <c r="AO125" i="82"/>
  <c r="AP125" i="82"/>
  <c r="AQ125" i="82"/>
  <c r="AR125" i="82"/>
  <c r="AS125" i="82"/>
  <c r="AT125" i="82"/>
  <c r="AU125" i="82"/>
  <c r="AV125" i="82"/>
  <c r="AW125" i="82"/>
  <c r="AX125" i="82"/>
  <c r="AY125" i="82"/>
  <c r="AZ125" i="82"/>
  <c r="B126" i="82"/>
  <c r="C126" i="82"/>
  <c r="D126" i="82"/>
  <c r="E126" i="82"/>
  <c r="F126" i="82"/>
  <c r="G126" i="82"/>
  <c r="H126" i="82"/>
  <c r="I126" i="82"/>
  <c r="J126" i="82"/>
  <c r="K126" i="82"/>
  <c r="L126" i="82"/>
  <c r="M126" i="82"/>
  <c r="N126" i="82"/>
  <c r="O126" i="82"/>
  <c r="P126" i="82"/>
  <c r="Q126" i="82"/>
  <c r="R126" i="82"/>
  <c r="S126" i="82"/>
  <c r="T126" i="82"/>
  <c r="U126" i="82"/>
  <c r="V126" i="82"/>
  <c r="W126" i="82"/>
  <c r="X126" i="82"/>
  <c r="Y126" i="82"/>
  <c r="Z126" i="82"/>
  <c r="AA126" i="82"/>
  <c r="AB126" i="82"/>
  <c r="AC126" i="82"/>
  <c r="AD126" i="82"/>
  <c r="AE126" i="82"/>
  <c r="AF126" i="82"/>
  <c r="AG126" i="82"/>
  <c r="AH126" i="82"/>
  <c r="AI126" i="82"/>
  <c r="AJ126" i="82"/>
  <c r="AK126" i="82"/>
  <c r="AL126" i="82"/>
  <c r="AM126" i="82"/>
  <c r="AN126" i="82"/>
  <c r="AO126" i="82"/>
  <c r="AP126" i="82"/>
  <c r="AQ126" i="82"/>
  <c r="AR126" i="82"/>
  <c r="AS126" i="82"/>
  <c r="AT126" i="82"/>
  <c r="AU126" i="82"/>
  <c r="AV126" i="82"/>
  <c r="AW126" i="82"/>
  <c r="AX126" i="82"/>
  <c r="AY126" i="82"/>
  <c r="AZ126" i="82"/>
  <c r="B127" i="82"/>
  <c r="C127" i="82"/>
  <c r="D127" i="82"/>
  <c r="E127" i="82"/>
  <c r="F127" i="82"/>
  <c r="G127" i="82"/>
  <c r="H127" i="82"/>
  <c r="I127" i="82"/>
  <c r="J127" i="82"/>
  <c r="K127" i="82"/>
  <c r="L127" i="82"/>
  <c r="M127" i="82"/>
  <c r="N127" i="82"/>
  <c r="O127" i="82"/>
  <c r="P127" i="82"/>
  <c r="Q127" i="82"/>
  <c r="R127" i="82"/>
  <c r="S127" i="82"/>
  <c r="T127" i="82"/>
  <c r="U127" i="82"/>
  <c r="V127" i="82"/>
  <c r="W127" i="82"/>
  <c r="X127" i="82"/>
  <c r="Y127" i="82"/>
  <c r="Z127" i="82"/>
  <c r="AA127" i="82"/>
  <c r="AB127" i="82"/>
  <c r="AC127" i="82"/>
  <c r="AD127" i="82"/>
  <c r="AE127" i="82"/>
  <c r="AF127" i="82"/>
  <c r="AG127" i="82"/>
  <c r="AH127" i="82"/>
  <c r="AI127" i="82"/>
  <c r="AJ127" i="82"/>
  <c r="AK127" i="82"/>
  <c r="AL127" i="82"/>
  <c r="AM127" i="82"/>
  <c r="AN127" i="82"/>
  <c r="AO127" i="82"/>
  <c r="AP127" i="82"/>
  <c r="AQ127" i="82"/>
  <c r="AR127" i="82"/>
  <c r="AS127" i="82"/>
  <c r="AT127" i="82"/>
  <c r="AU127" i="82"/>
  <c r="AV127" i="82"/>
  <c r="AW127" i="82"/>
  <c r="AX127" i="82"/>
  <c r="AY127" i="82"/>
  <c r="AZ127" i="82"/>
  <c r="B128" i="82"/>
  <c r="C128" i="82"/>
  <c r="D128" i="82"/>
  <c r="E128" i="82"/>
  <c r="F128" i="82"/>
  <c r="G128" i="82"/>
  <c r="H128" i="82"/>
  <c r="I128" i="82"/>
  <c r="J128" i="82"/>
  <c r="K128" i="82"/>
  <c r="L128" i="82"/>
  <c r="M128" i="82"/>
  <c r="N128" i="82"/>
  <c r="O128" i="82"/>
  <c r="P128" i="82"/>
  <c r="Q128" i="82"/>
  <c r="R128" i="82"/>
  <c r="S128" i="82"/>
  <c r="T128" i="82"/>
  <c r="U128" i="82"/>
  <c r="V128" i="82"/>
  <c r="W128" i="82"/>
  <c r="X128" i="82"/>
  <c r="Y128" i="82"/>
  <c r="Z128" i="82"/>
  <c r="AA128" i="82"/>
  <c r="AB128" i="82"/>
  <c r="AC128" i="82"/>
  <c r="AD128" i="82"/>
  <c r="AE128" i="82"/>
  <c r="AF128" i="82"/>
  <c r="AG128" i="82"/>
  <c r="AH128" i="82"/>
  <c r="AI128" i="82"/>
  <c r="AJ128" i="82"/>
  <c r="AK128" i="82"/>
  <c r="AL128" i="82"/>
  <c r="AM128" i="82"/>
  <c r="AN128" i="82"/>
  <c r="AO128" i="82"/>
  <c r="AP128" i="82"/>
  <c r="AQ128" i="82"/>
  <c r="AR128" i="82"/>
  <c r="AS128" i="82"/>
  <c r="AT128" i="82"/>
  <c r="AU128" i="82"/>
  <c r="AV128" i="82"/>
  <c r="AW128" i="82"/>
  <c r="AX128" i="82"/>
  <c r="AY128" i="82"/>
  <c r="AZ128" i="82"/>
  <c r="BE128" i="82"/>
  <c r="B129" i="82"/>
  <c r="C129" i="82"/>
  <c r="D129" i="82"/>
  <c r="E129" i="82"/>
  <c r="F129" i="82"/>
  <c r="G129" i="82"/>
  <c r="H129" i="82"/>
  <c r="I129" i="82"/>
  <c r="J129" i="82"/>
  <c r="K129" i="82"/>
  <c r="L129" i="82"/>
  <c r="M129" i="82"/>
  <c r="N129" i="82"/>
  <c r="O129" i="82"/>
  <c r="P129" i="82"/>
  <c r="Q129" i="82"/>
  <c r="R129" i="82"/>
  <c r="S129" i="82"/>
  <c r="T129" i="82"/>
  <c r="U129" i="82"/>
  <c r="V129" i="82"/>
  <c r="W129" i="82"/>
  <c r="X129" i="82"/>
  <c r="Y129" i="82"/>
  <c r="Z129" i="82"/>
  <c r="AA129" i="82"/>
  <c r="AB129" i="82"/>
  <c r="AC129" i="82"/>
  <c r="AD129" i="82"/>
  <c r="AE129" i="82"/>
  <c r="AF129" i="82"/>
  <c r="AG129" i="82"/>
  <c r="AH129" i="82"/>
  <c r="AI129" i="82"/>
  <c r="AJ129" i="82"/>
  <c r="AK129" i="82"/>
  <c r="AL129" i="82"/>
  <c r="AM129" i="82"/>
  <c r="AN129" i="82"/>
  <c r="AO129" i="82"/>
  <c r="AP129" i="82"/>
  <c r="AQ129" i="82"/>
  <c r="AR129" i="82"/>
  <c r="AS129" i="82"/>
  <c r="AT129" i="82"/>
  <c r="AU129" i="82"/>
  <c r="AV129" i="82"/>
  <c r="AW129" i="82"/>
  <c r="AX129" i="82"/>
  <c r="AY129" i="82"/>
  <c r="AZ129" i="82"/>
  <c r="B130" i="82"/>
  <c r="C130" i="82"/>
  <c r="D130" i="82"/>
  <c r="E130" i="82"/>
  <c r="F130" i="82"/>
  <c r="G130" i="82"/>
  <c r="H130" i="82"/>
  <c r="I130" i="82"/>
  <c r="J130" i="82"/>
  <c r="K130" i="82"/>
  <c r="L130" i="82"/>
  <c r="M130" i="82"/>
  <c r="N130" i="82"/>
  <c r="O130" i="82"/>
  <c r="P130" i="82"/>
  <c r="Q130" i="82"/>
  <c r="R130" i="82"/>
  <c r="S130" i="82"/>
  <c r="T130" i="82"/>
  <c r="U130" i="82"/>
  <c r="V130" i="82"/>
  <c r="W130" i="82"/>
  <c r="X130" i="82"/>
  <c r="Y130" i="82"/>
  <c r="Z130" i="82"/>
  <c r="AA130" i="82"/>
  <c r="AB130" i="82"/>
  <c r="AC130" i="82"/>
  <c r="AD130" i="82"/>
  <c r="AE130" i="82"/>
  <c r="AF130" i="82"/>
  <c r="AG130" i="82"/>
  <c r="AH130" i="82"/>
  <c r="AI130" i="82"/>
  <c r="AJ130" i="82"/>
  <c r="AK130" i="82"/>
  <c r="AL130" i="82"/>
  <c r="AM130" i="82"/>
  <c r="AN130" i="82"/>
  <c r="AO130" i="82"/>
  <c r="AP130" i="82"/>
  <c r="AQ130" i="82"/>
  <c r="AR130" i="82"/>
  <c r="AS130" i="82"/>
  <c r="AT130" i="82"/>
  <c r="AU130" i="82"/>
  <c r="AV130" i="82"/>
  <c r="AW130" i="82"/>
  <c r="AX130" i="82"/>
  <c r="AY130" i="82"/>
  <c r="AZ130" i="82"/>
  <c r="B131" i="82"/>
  <c r="C131" i="82"/>
  <c r="D131" i="82"/>
  <c r="E131" i="82"/>
  <c r="F131" i="82"/>
  <c r="G131" i="82"/>
  <c r="H131" i="82"/>
  <c r="I131" i="82"/>
  <c r="J131" i="82"/>
  <c r="K131" i="82"/>
  <c r="L131" i="82"/>
  <c r="M131" i="82"/>
  <c r="N131" i="82"/>
  <c r="O131" i="82"/>
  <c r="P131" i="82"/>
  <c r="Q131" i="82"/>
  <c r="R131" i="82"/>
  <c r="S131" i="82"/>
  <c r="T131" i="82"/>
  <c r="U131" i="82"/>
  <c r="V131" i="82"/>
  <c r="W131" i="82"/>
  <c r="X131" i="82"/>
  <c r="Y131" i="82"/>
  <c r="Z131" i="82"/>
  <c r="AA131" i="82"/>
  <c r="AB131" i="82"/>
  <c r="AC131" i="82"/>
  <c r="AD131" i="82"/>
  <c r="AE131" i="82"/>
  <c r="AF131" i="82"/>
  <c r="AG131" i="82"/>
  <c r="AH131" i="82"/>
  <c r="AI131" i="82"/>
  <c r="AJ131" i="82"/>
  <c r="AK131" i="82"/>
  <c r="AL131" i="82"/>
  <c r="AM131" i="82"/>
  <c r="AN131" i="82"/>
  <c r="AO131" i="82"/>
  <c r="AP131" i="82"/>
  <c r="AQ131" i="82"/>
  <c r="AR131" i="82"/>
  <c r="AS131" i="82"/>
  <c r="AT131" i="82"/>
  <c r="AU131" i="82"/>
  <c r="AV131" i="82"/>
  <c r="AW131" i="82"/>
  <c r="AX131" i="82"/>
  <c r="AY131" i="82"/>
  <c r="AZ131" i="82"/>
  <c r="B132" i="82"/>
  <c r="C132" i="82"/>
  <c r="D132" i="82"/>
  <c r="E132" i="82"/>
  <c r="F132" i="82"/>
  <c r="G132" i="82"/>
  <c r="H132" i="82"/>
  <c r="I132" i="82"/>
  <c r="J132" i="82"/>
  <c r="K132" i="82"/>
  <c r="L132" i="82"/>
  <c r="M132" i="82"/>
  <c r="N132" i="82"/>
  <c r="O132" i="82"/>
  <c r="P132" i="82"/>
  <c r="Q132" i="82"/>
  <c r="R132" i="82"/>
  <c r="S132" i="82"/>
  <c r="T132" i="82"/>
  <c r="U132" i="82"/>
  <c r="V132" i="82"/>
  <c r="W132" i="82"/>
  <c r="X132" i="82"/>
  <c r="Y132" i="82"/>
  <c r="Z132" i="82"/>
  <c r="AA132" i="82"/>
  <c r="AB132" i="82"/>
  <c r="AC132" i="82"/>
  <c r="AD132" i="82"/>
  <c r="AE132" i="82"/>
  <c r="AF132" i="82"/>
  <c r="AG132" i="82"/>
  <c r="AH132" i="82"/>
  <c r="AI132" i="82"/>
  <c r="AJ132" i="82"/>
  <c r="AK132" i="82"/>
  <c r="AL132" i="82"/>
  <c r="AM132" i="82"/>
  <c r="AN132" i="82"/>
  <c r="AO132" i="82"/>
  <c r="AP132" i="82"/>
  <c r="AQ132" i="82"/>
  <c r="AR132" i="82"/>
  <c r="AS132" i="82"/>
  <c r="AT132" i="82"/>
  <c r="AU132" i="82"/>
  <c r="AV132" i="82"/>
  <c r="AW132" i="82"/>
  <c r="AX132" i="82"/>
  <c r="AY132" i="82"/>
  <c r="AZ132" i="82"/>
  <c r="B133" i="82"/>
  <c r="C133" i="82"/>
  <c r="D133" i="82"/>
  <c r="E133" i="82"/>
  <c r="F133" i="82"/>
  <c r="G133" i="82"/>
  <c r="H133" i="82"/>
  <c r="I133" i="82"/>
  <c r="J133" i="82"/>
  <c r="K133" i="82"/>
  <c r="L133" i="82"/>
  <c r="M133" i="82"/>
  <c r="N133" i="82"/>
  <c r="O133" i="82"/>
  <c r="P133" i="82"/>
  <c r="Q133" i="82"/>
  <c r="R133" i="82"/>
  <c r="S133" i="82"/>
  <c r="T133" i="82"/>
  <c r="U133" i="82"/>
  <c r="V133" i="82"/>
  <c r="W133" i="82"/>
  <c r="X133" i="82"/>
  <c r="Y133" i="82"/>
  <c r="Z133" i="82"/>
  <c r="AA133" i="82"/>
  <c r="AB133" i="82"/>
  <c r="AC133" i="82"/>
  <c r="AD133" i="82"/>
  <c r="AE133" i="82"/>
  <c r="AF133" i="82"/>
  <c r="AG133" i="82"/>
  <c r="AH133" i="82"/>
  <c r="AI133" i="82"/>
  <c r="AJ133" i="82"/>
  <c r="AK133" i="82"/>
  <c r="AL133" i="82"/>
  <c r="AM133" i="82"/>
  <c r="AN133" i="82"/>
  <c r="AO133" i="82"/>
  <c r="AP133" i="82"/>
  <c r="AQ133" i="82"/>
  <c r="AR133" i="82"/>
  <c r="AS133" i="82"/>
  <c r="AT133" i="82"/>
  <c r="AU133" i="82"/>
  <c r="AV133" i="82"/>
  <c r="AW133" i="82"/>
  <c r="AX133" i="82"/>
  <c r="AY133" i="82"/>
  <c r="AZ133" i="82"/>
  <c r="B134" i="82"/>
  <c r="C134" i="82"/>
  <c r="D134" i="82"/>
  <c r="E134" i="82"/>
  <c r="F134" i="82"/>
  <c r="G134" i="82"/>
  <c r="H134" i="82"/>
  <c r="I134" i="82"/>
  <c r="J134" i="82"/>
  <c r="K134" i="82"/>
  <c r="L134" i="82"/>
  <c r="M134" i="82"/>
  <c r="N134" i="82"/>
  <c r="O134" i="82"/>
  <c r="P134" i="82"/>
  <c r="Q134" i="82"/>
  <c r="R134" i="82"/>
  <c r="S134" i="82"/>
  <c r="T134" i="82"/>
  <c r="U134" i="82"/>
  <c r="V134" i="82"/>
  <c r="W134" i="82"/>
  <c r="X134" i="82"/>
  <c r="Y134" i="82"/>
  <c r="Z134" i="82"/>
  <c r="AA134" i="82"/>
  <c r="AB134" i="82"/>
  <c r="AC134" i="82"/>
  <c r="AD134" i="82"/>
  <c r="AE134" i="82"/>
  <c r="AF134" i="82"/>
  <c r="AG134" i="82"/>
  <c r="AH134" i="82"/>
  <c r="AI134" i="82"/>
  <c r="AJ134" i="82"/>
  <c r="AK134" i="82"/>
  <c r="AL134" i="82"/>
  <c r="AM134" i="82"/>
  <c r="AN134" i="82"/>
  <c r="AO134" i="82"/>
  <c r="AP134" i="82"/>
  <c r="AQ134" i="82"/>
  <c r="AR134" i="82"/>
  <c r="AS134" i="82"/>
  <c r="AT134" i="82"/>
  <c r="AU134" i="82"/>
  <c r="AV134" i="82"/>
  <c r="AW134" i="82"/>
  <c r="AX134" i="82"/>
  <c r="AY134" i="82"/>
  <c r="AZ134" i="82"/>
  <c r="BD134" i="82"/>
  <c r="B135" i="82"/>
  <c r="C135" i="82"/>
  <c r="D135" i="82"/>
  <c r="E135" i="82"/>
  <c r="F135" i="82"/>
  <c r="G135" i="82"/>
  <c r="H135" i="82"/>
  <c r="I135" i="82"/>
  <c r="J135" i="82"/>
  <c r="K135" i="82"/>
  <c r="L135" i="82"/>
  <c r="M135" i="82"/>
  <c r="N135" i="82"/>
  <c r="O135" i="82"/>
  <c r="P135" i="82"/>
  <c r="Q135" i="82"/>
  <c r="R135" i="82"/>
  <c r="S135" i="82"/>
  <c r="T135" i="82"/>
  <c r="U135" i="82"/>
  <c r="V135" i="82"/>
  <c r="W135" i="82"/>
  <c r="X135" i="82"/>
  <c r="Y135" i="82"/>
  <c r="Z135" i="82"/>
  <c r="AA135" i="82"/>
  <c r="AB135" i="82"/>
  <c r="AC135" i="82"/>
  <c r="AD135" i="82"/>
  <c r="AE135" i="82"/>
  <c r="AF135" i="82"/>
  <c r="AG135" i="82"/>
  <c r="AH135" i="82"/>
  <c r="AI135" i="82"/>
  <c r="AJ135" i="82"/>
  <c r="AK135" i="82"/>
  <c r="AL135" i="82"/>
  <c r="AM135" i="82"/>
  <c r="AN135" i="82"/>
  <c r="AO135" i="82"/>
  <c r="AP135" i="82"/>
  <c r="AQ135" i="82"/>
  <c r="AR135" i="82"/>
  <c r="AS135" i="82"/>
  <c r="AT135" i="82"/>
  <c r="AU135" i="82"/>
  <c r="AV135" i="82"/>
  <c r="AW135" i="82"/>
  <c r="AX135" i="82"/>
  <c r="AY135" i="82"/>
  <c r="AZ135" i="82"/>
  <c r="BD135" i="82"/>
  <c r="B136" i="82"/>
  <c r="C136" i="82"/>
  <c r="D136" i="82"/>
  <c r="E136" i="82"/>
  <c r="F136" i="82"/>
  <c r="G136" i="82"/>
  <c r="H136" i="82"/>
  <c r="I136" i="82"/>
  <c r="J136" i="82"/>
  <c r="K136" i="82"/>
  <c r="L136" i="82"/>
  <c r="M136" i="82"/>
  <c r="N136" i="82"/>
  <c r="O136" i="82"/>
  <c r="P136" i="82"/>
  <c r="Q136" i="82"/>
  <c r="R136" i="82"/>
  <c r="S136" i="82"/>
  <c r="T136" i="82"/>
  <c r="U136" i="82"/>
  <c r="V136" i="82"/>
  <c r="W136" i="82"/>
  <c r="X136" i="82"/>
  <c r="Y136" i="82"/>
  <c r="Z136" i="82"/>
  <c r="AA136" i="82"/>
  <c r="AB136" i="82"/>
  <c r="AC136" i="82"/>
  <c r="AD136" i="82"/>
  <c r="AE136" i="82"/>
  <c r="AF136" i="82"/>
  <c r="AG136" i="82"/>
  <c r="AH136" i="82"/>
  <c r="AI136" i="82"/>
  <c r="AJ136" i="82"/>
  <c r="AK136" i="82"/>
  <c r="AL136" i="82"/>
  <c r="AM136" i="82"/>
  <c r="AN136" i="82"/>
  <c r="AO136" i="82"/>
  <c r="AP136" i="82"/>
  <c r="AQ136" i="82"/>
  <c r="AR136" i="82"/>
  <c r="AS136" i="82"/>
  <c r="AT136" i="82"/>
  <c r="AU136" i="82"/>
  <c r="AV136" i="82"/>
  <c r="AW136" i="82"/>
  <c r="AX136" i="82"/>
  <c r="AY136" i="82"/>
  <c r="AZ136" i="82"/>
  <c r="B137" i="82"/>
  <c r="C137" i="82"/>
  <c r="D137" i="82"/>
  <c r="E137" i="82"/>
  <c r="F137" i="82"/>
  <c r="G137" i="82"/>
  <c r="H137" i="82"/>
  <c r="I137" i="82"/>
  <c r="J137" i="82"/>
  <c r="K137" i="82"/>
  <c r="L137" i="82"/>
  <c r="M137" i="82"/>
  <c r="N137" i="82"/>
  <c r="O137" i="82"/>
  <c r="P137" i="82"/>
  <c r="Q137" i="82"/>
  <c r="R137" i="82"/>
  <c r="S137" i="82"/>
  <c r="T137" i="82"/>
  <c r="U137" i="82"/>
  <c r="V137" i="82"/>
  <c r="W137" i="82"/>
  <c r="X137" i="82"/>
  <c r="Y137" i="82"/>
  <c r="Z137" i="82"/>
  <c r="AA137" i="82"/>
  <c r="AB137" i="82"/>
  <c r="AC137" i="82"/>
  <c r="AD137" i="82"/>
  <c r="AE137" i="82"/>
  <c r="AF137" i="82"/>
  <c r="AG137" i="82"/>
  <c r="AH137" i="82"/>
  <c r="AI137" i="82"/>
  <c r="AJ137" i="82"/>
  <c r="AK137" i="82"/>
  <c r="AL137" i="82"/>
  <c r="AM137" i="82"/>
  <c r="AN137" i="82"/>
  <c r="AO137" i="82"/>
  <c r="AP137" i="82"/>
  <c r="AQ137" i="82"/>
  <c r="AR137" i="82"/>
  <c r="AS137" i="82"/>
  <c r="AT137" i="82"/>
  <c r="AU137" i="82"/>
  <c r="AV137" i="82"/>
  <c r="AW137" i="82"/>
  <c r="AX137" i="82"/>
  <c r="AY137" i="82"/>
  <c r="AZ137" i="82"/>
  <c r="BD137" i="82"/>
  <c r="B138" i="82"/>
  <c r="C138" i="82"/>
  <c r="D138" i="82"/>
  <c r="E138" i="82"/>
  <c r="F138" i="82"/>
  <c r="G138" i="82"/>
  <c r="H138" i="82"/>
  <c r="I138" i="82"/>
  <c r="J138" i="82"/>
  <c r="K138" i="82"/>
  <c r="L138" i="82"/>
  <c r="M138" i="82"/>
  <c r="N138" i="82"/>
  <c r="O138" i="82"/>
  <c r="P138" i="82"/>
  <c r="Q138" i="82"/>
  <c r="R138" i="82"/>
  <c r="S138" i="82"/>
  <c r="T138" i="82"/>
  <c r="U138" i="82"/>
  <c r="V138" i="82"/>
  <c r="W138" i="82"/>
  <c r="X138" i="82"/>
  <c r="Y138" i="82"/>
  <c r="Z138" i="82"/>
  <c r="AA138" i="82"/>
  <c r="AB138" i="82"/>
  <c r="AC138" i="82"/>
  <c r="AD138" i="82"/>
  <c r="AE138" i="82"/>
  <c r="AF138" i="82"/>
  <c r="AG138" i="82"/>
  <c r="AH138" i="82"/>
  <c r="AI138" i="82"/>
  <c r="AJ138" i="82"/>
  <c r="AK138" i="82"/>
  <c r="AL138" i="82"/>
  <c r="AM138" i="82"/>
  <c r="AN138" i="82"/>
  <c r="AO138" i="82"/>
  <c r="AP138" i="82"/>
  <c r="AQ138" i="82"/>
  <c r="AR138" i="82"/>
  <c r="AS138" i="82"/>
  <c r="AT138" i="82"/>
  <c r="AU138" i="82"/>
  <c r="AV138" i="82"/>
  <c r="AW138" i="82"/>
  <c r="AX138" i="82"/>
  <c r="AY138" i="82"/>
  <c r="AZ138" i="82"/>
  <c r="B139" i="82"/>
  <c r="C139" i="82"/>
  <c r="D139" i="82"/>
  <c r="E139" i="82"/>
  <c r="F139" i="82"/>
  <c r="G139" i="82"/>
  <c r="H139" i="82"/>
  <c r="I139" i="82"/>
  <c r="J139" i="82"/>
  <c r="K139" i="82"/>
  <c r="L139" i="82"/>
  <c r="M139" i="82"/>
  <c r="N139" i="82"/>
  <c r="O139" i="82"/>
  <c r="P139" i="82"/>
  <c r="Q139" i="82"/>
  <c r="R139" i="82"/>
  <c r="S139" i="82"/>
  <c r="T139" i="82"/>
  <c r="U139" i="82"/>
  <c r="V139" i="82"/>
  <c r="W139" i="82"/>
  <c r="X139" i="82"/>
  <c r="Y139" i="82"/>
  <c r="Z139" i="82"/>
  <c r="AA139" i="82"/>
  <c r="AB139" i="82"/>
  <c r="AC139" i="82"/>
  <c r="AD139" i="82"/>
  <c r="AE139" i="82"/>
  <c r="AF139" i="82"/>
  <c r="AG139" i="82"/>
  <c r="AH139" i="82"/>
  <c r="AI139" i="82"/>
  <c r="AJ139" i="82"/>
  <c r="AK139" i="82"/>
  <c r="AL139" i="82"/>
  <c r="AM139" i="82"/>
  <c r="AN139" i="82"/>
  <c r="AO139" i="82"/>
  <c r="AP139" i="82"/>
  <c r="AQ139" i="82"/>
  <c r="AR139" i="82"/>
  <c r="AS139" i="82"/>
  <c r="AT139" i="82"/>
  <c r="AU139" i="82"/>
  <c r="AV139" i="82"/>
  <c r="AW139" i="82"/>
  <c r="AX139" i="82"/>
  <c r="AY139" i="82"/>
  <c r="AZ139" i="82"/>
  <c r="B140" i="82"/>
  <c r="C140" i="82"/>
  <c r="D140" i="82"/>
  <c r="E140" i="82"/>
  <c r="F140" i="82"/>
  <c r="G140" i="82"/>
  <c r="H140" i="82"/>
  <c r="I140" i="82"/>
  <c r="J140" i="82"/>
  <c r="K140" i="82"/>
  <c r="L140" i="82"/>
  <c r="M140" i="82"/>
  <c r="N140" i="82"/>
  <c r="O140" i="82"/>
  <c r="P140" i="82"/>
  <c r="Q140" i="82"/>
  <c r="R140" i="82"/>
  <c r="S140" i="82"/>
  <c r="T140" i="82"/>
  <c r="U140" i="82"/>
  <c r="V140" i="82"/>
  <c r="W140" i="82"/>
  <c r="X140" i="82"/>
  <c r="Y140" i="82"/>
  <c r="Z140" i="82"/>
  <c r="AA140" i="82"/>
  <c r="AB140" i="82"/>
  <c r="AC140" i="82"/>
  <c r="AD140" i="82"/>
  <c r="AE140" i="82"/>
  <c r="AF140" i="82"/>
  <c r="AG140" i="82"/>
  <c r="AH140" i="82"/>
  <c r="AI140" i="82"/>
  <c r="AJ140" i="82"/>
  <c r="AK140" i="82"/>
  <c r="AL140" i="82"/>
  <c r="AM140" i="82"/>
  <c r="AN140" i="82"/>
  <c r="AO140" i="82"/>
  <c r="AP140" i="82"/>
  <c r="AQ140" i="82"/>
  <c r="AR140" i="82"/>
  <c r="AS140" i="82"/>
  <c r="AT140" i="82"/>
  <c r="AU140" i="82"/>
  <c r="AV140" i="82"/>
  <c r="AW140" i="82"/>
  <c r="AX140" i="82"/>
  <c r="AY140" i="82"/>
  <c r="AZ140" i="82"/>
  <c r="BC140" i="82"/>
  <c r="B141" i="82"/>
  <c r="C141" i="82"/>
  <c r="D141" i="82"/>
  <c r="E141" i="82"/>
  <c r="F141" i="82"/>
  <c r="G141" i="82"/>
  <c r="H141" i="82"/>
  <c r="I141" i="82"/>
  <c r="J141" i="82"/>
  <c r="K141" i="82"/>
  <c r="L141" i="82"/>
  <c r="M141" i="82"/>
  <c r="N141" i="82"/>
  <c r="O141" i="82"/>
  <c r="P141" i="82"/>
  <c r="Q141" i="82"/>
  <c r="R141" i="82"/>
  <c r="S141" i="82"/>
  <c r="T141" i="82"/>
  <c r="U141" i="82"/>
  <c r="V141" i="82"/>
  <c r="W141" i="82"/>
  <c r="X141" i="82"/>
  <c r="Y141" i="82"/>
  <c r="Z141" i="82"/>
  <c r="AA141" i="82"/>
  <c r="AB141" i="82"/>
  <c r="AC141" i="82"/>
  <c r="AD141" i="82"/>
  <c r="AE141" i="82"/>
  <c r="AF141" i="82"/>
  <c r="AG141" i="82"/>
  <c r="AH141" i="82"/>
  <c r="AI141" i="82"/>
  <c r="AJ141" i="82"/>
  <c r="AK141" i="82"/>
  <c r="AL141" i="82"/>
  <c r="AM141" i="82"/>
  <c r="AN141" i="82"/>
  <c r="AO141" i="82"/>
  <c r="AP141" i="82"/>
  <c r="AQ141" i="82"/>
  <c r="AR141" i="82"/>
  <c r="AS141" i="82"/>
  <c r="AT141" i="82"/>
  <c r="AU141" i="82"/>
  <c r="AV141" i="82"/>
  <c r="AW141" i="82"/>
  <c r="AX141" i="82"/>
  <c r="AY141" i="82"/>
  <c r="AZ141" i="82"/>
  <c r="B142" i="82"/>
  <c r="C142" i="82"/>
  <c r="D142" i="82"/>
  <c r="E142" i="82"/>
  <c r="F142" i="82"/>
  <c r="G142" i="82"/>
  <c r="H142" i="82"/>
  <c r="I142" i="82"/>
  <c r="J142" i="82"/>
  <c r="K142" i="82"/>
  <c r="L142" i="82"/>
  <c r="M142" i="82"/>
  <c r="N142" i="82"/>
  <c r="O142" i="82"/>
  <c r="P142" i="82"/>
  <c r="Q142" i="82"/>
  <c r="R142" i="82"/>
  <c r="S142" i="82"/>
  <c r="T142" i="82"/>
  <c r="U142" i="82"/>
  <c r="V142" i="82"/>
  <c r="W142" i="82"/>
  <c r="X142" i="82"/>
  <c r="Y142" i="82"/>
  <c r="Z142" i="82"/>
  <c r="AA142" i="82"/>
  <c r="AB142" i="82"/>
  <c r="AC142" i="82"/>
  <c r="AD142" i="82"/>
  <c r="AE142" i="82"/>
  <c r="AF142" i="82"/>
  <c r="AG142" i="82"/>
  <c r="AH142" i="82"/>
  <c r="AI142" i="82"/>
  <c r="AJ142" i="82"/>
  <c r="AK142" i="82"/>
  <c r="AL142" i="82"/>
  <c r="AM142" i="82"/>
  <c r="AN142" i="82"/>
  <c r="AO142" i="82"/>
  <c r="AP142" i="82"/>
  <c r="AQ142" i="82"/>
  <c r="AR142" i="82"/>
  <c r="AS142" i="82"/>
  <c r="AT142" i="82"/>
  <c r="AU142" i="82"/>
  <c r="AV142" i="82"/>
  <c r="AW142" i="82"/>
  <c r="AX142" i="82"/>
  <c r="AY142" i="82"/>
  <c r="AZ142" i="82"/>
  <c r="BC142" i="82"/>
  <c r="B143" i="82"/>
  <c r="C143" i="82"/>
  <c r="D143" i="82"/>
  <c r="E143" i="82"/>
  <c r="F143" i="82"/>
  <c r="G143" i="82"/>
  <c r="H143" i="82"/>
  <c r="I143" i="82"/>
  <c r="J143" i="82"/>
  <c r="K143" i="82"/>
  <c r="L143" i="82"/>
  <c r="M143" i="82"/>
  <c r="N143" i="82"/>
  <c r="O143" i="82"/>
  <c r="P143" i="82"/>
  <c r="Q143" i="82"/>
  <c r="R143" i="82"/>
  <c r="S143" i="82"/>
  <c r="T143" i="82"/>
  <c r="U143" i="82"/>
  <c r="V143" i="82"/>
  <c r="W143" i="82"/>
  <c r="X143" i="82"/>
  <c r="Y143" i="82"/>
  <c r="Z143" i="82"/>
  <c r="AA143" i="82"/>
  <c r="AB143" i="82"/>
  <c r="AC143" i="82"/>
  <c r="AD143" i="82"/>
  <c r="AE143" i="82"/>
  <c r="AF143" i="82"/>
  <c r="AG143" i="82"/>
  <c r="AH143" i="82"/>
  <c r="AI143" i="82"/>
  <c r="AJ143" i="82"/>
  <c r="AK143" i="82"/>
  <c r="AL143" i="82"/>
  <c r="AM143" i="82"/>
  <c r="AN143" i="82"/>
  <c r="AO143" i="82"/>
  <c r="AP143" i="82"/>
  <c r="AQ143" i="82"/>
  <c r="AR143" i="82"/>
  <c r="AS143" i="82"/>
  <c r="AT143" i="82"/>
  <c r="AU143" i="82"/>
  <c r="AV143" i="82"/>
  <c r="AW143" i="82"/>
  <c r="AX143" i="82"/>
  <c r="AY143" i="82"/>
  <c r="AZ143" i="82"/>
  <c r="B144" i="82"/>
  <c r="C144" i="82"/>
  <c r="D144" i="82"/>
  <c r="E144" i="82"/>
  <c r="F144" i="82"/>
  <c r="G144" i="82"/>
  <c r="H144" i="82"/>
  <c r="I144" i="82"/>
  <c r="J144" i="82"/>
  <c r="K144" i="82"/>
  <c r="L144" i="82"/>
  <c r="M144" i="82"/>
  <c r="N144" i="82"/>
  <c r="O144" i="82"/>
  <c r="P144" i="82"/>
  <c r="Q144" i="82"/>
  <c r="R144" i="82"/>
  <c r="S144" i="82"/>
  <c r="T144" i="82"/>
  <c r="U144" i="82"/>
  <c r="V144" i="82"/>
  <c r="W144" i="82"/>
  <c r="X144" i="82"/>
  <c r="Y144" i="82"/>
  <c r="Z144" i="82"/>
  <c r="AA144" i="82"/>
  <c r="AB144" i="82"/>
  <c r="AC144" i="82"/>
  <c r="AD144" i="82"/>
  <c r="AE144" i="82"/>
  <c r="AF144" i="82"/>
  <c r="AG144" i="82"/>
  <c r="AH144" i="82"/>
  <c r="AI144" i="82"/>
  <c r="AJ144" i="82"/>
  <c r="AK144" i="82"/>
  <c r="AL144" i="82"/>
  <c r="AM144" i="82"/>
  <c r="AN144" i="82"/>
  <c r="AO144" i="82"/>
  <c r="AP144" i="82"/>
  <c r="AQ144" i="82"/>
  <c r="AR144" i="82"/>
  <c r="AS144" i="82"/>
  <c r="AT144" i="82"/>
  <c r="AU144" i="82"/>
  <c r="AV144" i="82"/>
  <c r="AW144" i="82"/>
  <c r="AX144" i="82"/>
  <c r="AY144" i="82"/>
  <c r="AZ144" i="82"/>
  <c r="B145" i="82"/>
  <c r="C145" i="82"/>
  <c r="D145" i="82"/>
  <c r="E145" i="82"/>
  <c r="F145" i="82"/>
  <c r="G145" i="82"/>
  <c r="H145" i="82"/>
  <c r="I145" i="82"/>
  <c r="J145" i="82"/>
  <c r="K145" i="82"/>
  <c r="L145" i="82"/>
  <c r="M145" i="82"/>
  <c r="N145" i="82"/>
  <c r="O145" i="82"/>
  <c r="P145" i="82"/>
  <c r="Q145" i="82"/>
  <c r="R145" i="82"/>
  <c r="S145" i="82"/>
  <c r="T145" i="82"/>
  <c r="U145" i="82"/>
  <c r="V145" i="82"/>
  <c r="W145" i="82"/>
  <c r="X145" i="82"/>
  <c r="Y145" i="82"/>
  <c r="Z145" i="82"/>
  <c r="AA145" i="82"/>
  <c r="AB145" i="82"/>
  <c r="AC145" i="82"/>
  <c r="AD145" i="82"/>
  <c r="AE145" i="82"/>
  <c r="AF145" i="82"/>
  <c r="AG145" i="82"/>
  <c r="AH145" i="82"/>
  <c r="AI145" i="82"/>
  <c r="AJ145" i="82"/>
  <c r="AK145" i="82"/>
  <c r="AL145" i="82"/>
  <c r="AM145" i="82"/>
  <c r="AN145" i="82"/>
  <c r="AO145" i="82"/>
  <c r="AP145" i="82"/>
  <c r="AQ145" i="82"/>
  <c r="AR145" i="82"/>
  <c r="AS145" i="82"/>
  <c r="AT145" i="82"/>
  <c r="AU145" i="82"/>
  <c r="AV145" i="82"/>
  <c r="AW145" i="82"/>
  <c r="AX145" i="82"/>
  <c r="AY145" i="82"/>
  <c r="AZ145" i="82"/>
  <c r="BE145" i="82"/>
  <c r="B146" i="82"/>
  <c r="C146" i="82"/>
  <c r="D146" i="82"/>
  <c r="E146" i="82"/>
  <c r="F146" i="82"/>
  <c r="G146" i="82"/>
  <c r="H146" i="82"/>
  <c r="I146" i="82"/>
  <c r="J146" i="82"/>
  <c r="K146" i="82"/>
  <c r="L146" i="82"/>
  <c r="M146" i="82"/>
  <c r="N146" i="82"/>
  <c r="O146" i="82"/>
  <c r="P146" i="82"/>
  <c r="Q146" i="82"/>
  <c r="R146" i="82"/>
  <c r="S146" i="82"/>
  <c r="T146" i="82"/>
  <c r="U146" i="82"/>
  <c r="V146" i="82"/>
  <c r="W146" i="82"/>
  <c r="X146" i="82"/>
  <c r="Y146" i="82"/>
  <c r="Z146" i="82"/>
  <c r="AA146" i="82"/>
  <c r="AB146" i="82"/>
  <c r="AC146" i="82"/>
  <c r="AD146" i="82"/>
  <c r="AE146" i="82"/>
  <c r="AF146" i="82"/>
  <c r="AG146" i="82"/>
  <c r="AH146" i="82"/>
  <c r="AI146" i="82"/>
  <c r="AJ146" i="82"/>
  <c r="AK146" i="82"/>
  <c r="AL146" i="82"/>
  <c r="AM146" i="82"/>
  <c r="AN146" i="82"/>
  <c r="AO146" i="82"/>
  <c r="AP146" i="82"/>
  <c r="AQ146" i="82"/>
  <c r="AR146" i="82"/>
  <c r="AS146" i="82"/>
  <c r="AT146" i="82"/>
  <c r="AU146" i="82"/>
  <c r="AV146" i="82"/>
  <c r="AW146" i="82"/>
  <c r="AX146" i="82"/>
  <c r="AY146" i="82"/>
  <c r="AZ146" i="82"/>
  <c r="B147" i="82"/>
  <c r="C147" i="82"/>
  <c r="D147" i="82"/>
  <c r="E147" i="82"/>
  <c r="F147" i="82"/>
  <c r="G147" i="82"/>
  <c r="H147" i="82"/>
  <c r="I147" i="82"/>
  <c r="J147" i="82"/>
  <c r="K147" i="82"/>
  <c r="L147" i="82"/>
  <c r="M147" i="82"/>
  <c r="N147" i="82"/>
  <c r="O147" i="82"/>
  <c r="P147" i="82"/>
  <c r="Q147" i="82"/>
  <c r="R147" i="82"/>
  <c r="S147" i="82"/>
  <c r="T147" i="82"/>
  <c r="U147" i="82"/>
  <c r="V147" i="82"/>
  <c r="W147" i="82"/>
  <c r="X147" i="82"/>
  <c r="Y147" i="82"/>
  <c r="Z147" i="82"/>
  <c r="AA147" i="82"/>
  <c r="AB147" i="82"/>
  <c r="AC147" i="82"/>
  <c r="AD147" i="82"/>
  <c r="AE147" i="82"/>
  <c r="AF147" i="82"/>
  <c r="AG147" i="82"/>
  <c r="AH147" i="82"/>
  <c r="AI147" i="82"/>
  <c r="AJ147" i="82"/>
  <c r="AK147" i="82"/>
  <c r="AL147" i="82"/>
  <c r="AM147" i="82"/>
  <c r="AN147" i="82"/>
  <c r="AO147" i="82"/>
  <c r="AP147" i="82"/>
  <c r="AQ147" i="82"/>
  <c r="AR147" i="82"/>
  <c r="AS147" i="82"/>
  <c r="AT147" i="82"/>
  <c r="AU147" i="82"/>
  <c r="AV147" i="82"/>
  <c r="AW147" i="82"/>
  <c r="AX147" i="82"/>
  <c r="AY147" i="82"/>
  <c r="AZ147" i="82"/>
  <c r="B148" i="82"/>
  <c r="C148" i="82"/>
  <c r="D148" i="82"/>
  <c r="E148" i="82"/>
  <c r="F148" i="82"/>
  <c r="G148" i="82"/>
  <c r="H148" i="82"/>
  <c r="I148" i="82"/>
  <c r="J148" i="82"/>
  <c r="K148" i="82"/>
  <c r="L148" i="82"/>
  <c r="M148" i="82"/>
  <c r="N148" i="82"/>
  <c r="O148" i="82"/>
  <c r="P148" i="82"/>
  <c r="Q148" i="82"/>
  <c r="R148" i="82"/>
  <c r="S148" i="82"/>
  <c r="T148" i="82"/>
  <c r="U148" i="82"/>
  <c r="V148" i="82"/>
  <c r="W148" i="82"/>
  <c r="X148" i="82"/>
  <c r="Y148" i="82"/>
  <c r="Z148" i="82"/>
  <c r="AA148" i="82"/>
  <c r="AB148" i="82"/>
  <c r="AC148" i="82"/>
  <c r="AD148" i="82"/>
  <c r="AE148" i="82"/>
  <c r="AF148" i="82"/>
  <c r="AG148" i="82"/>
  <c r="AH148" i="82"/>
  <c r="AI148" i="82"/>
  <c r="AJ148" i="82"/>
  <c r="AK148" i="82"/>
  <c r="AL148" i="82"/>
  <c r="AM148" i="82"/>
  <c r="AN148" i="82"/>
  <c r="AO148" i="82"/>
  <c r="AP148" i="82"/>
  <c r="AQ148" i="82"/>
  <c r="AR148" i="82"/>
  <c r="AS148" i="82"/>
  <c r="AT148" i="82"/>
  <c r="AU148" i="82"/>
  <c r="AV148" i="82"/>
  <c r="AW148" i="82"/>
  <c r="AX148" i="82"/>
  <c r="AY148" i="82"/>
  <c r="AZ148" i="82"/>
  <c r="BA148" i="82"/>
  <c r="BB148" i="82"/>
  <c r="B149" i="82"/>
  <c r="C149" i="82"/>
  <c r="D149" i="82"/>
  <c r="E149" i="82"/>
  <c r="F149" i="82"/>
  <c r="G149" i="82"/>
  <c r="H149" i="82"/>
  <c r="I149" i="82"/>
  <c r="J149" i="82"/>
  <c r="K149" i="82"/>
  <c r="L149" i="82"/>
  <c r="M149" i="82"/>
  <c r="N149" i="82"/>
  <c r="O149" i="82"/>
  <c r="P149" i="82"/>
  <c r="Q149" i="82"/>
  <c r="R149" i="82"/>
  <c r="S149" i="82"/>
  <c r="T149" i="82"/>
  <c r="U149" i="82"/>
  <c r="V149" i="82"/>
  <c r="W149" i="82"/>
  <c r="X149" i="82"/>
  <c r="Y149" i="82"/>
  <c r="Z149" i="82"/>
  <c r="AA149" i="82"/>
  <c r="AB149" i="82"/>
  <c r="AC149" i="82"/>
  <c r="AD149" i="82"/>
  <c r="AE149" i="82"/>
  <c r="AF149" i="82"/>
  <c r="AG149" i="82"/>
  <c r="AH149" i="82"/>
  <c r="AI149" i="82"/>
  <c r="AJ149" i="82"/>
  <c r="AK149" i="82"/>
  <c r="AL149" i="82"/>
  <c r="AM149" i="82"/>
  <c r="AN149" i="82"/>
  <c r="AO149" i="82"/>
  <c r="AP149" i="82"/>
  <c r="AQ149" i="82"/>
  <c r="AR149" i="82"/>
  <c r="AS149" i="82"/>
  <c r="AT149" i="82"/>
  <c r="AU149" i="82"/>
  <c r="AV149" i="82"/>
  <c r="AW149" i="82"/>
  <c r="AX149" i="82"/>
  <c r="AY149" i="82"/>
  <c r="AZ149" i="82"/>
  <c r="BD149" i="82"/>
  <c r="B150" i="82"/>
  <c r="C150" i="82"/>
  <c r="D150" i="82"/>
  <c r="E150" i="82"/>
  <c r="F150" i="82"/>
  <c r="G150" i="82"/>
  <c r="H150" i="82"/>
  <c r="I150" i="82"/>
  <c r="J150" i="82"/>
  <c r="K150" i="82"/>
  <c r="L150" i="82"/>
  <c r="M150" i="82"/>
  <c r="N150" i="82"/>
  <c r="O150" i="82"/>
  <c r="P150" i="82"/>
  <c r="Q150" i="82"/>
  <c r="R150" i="82"/>
  <c r="S150" i="82"/>
  <c r="T150" i="82"/>
  <c r="U150" i="82"/>
  <c r="V150" i="82"/>
  <c r="W150" i="82"/>
  <c r="X150" i="82"/>
  <c r="Y150" i="82"/>
  <c r="Z150" i="82"/>
  <c r="AA150" i="82"/>
  <c r="AB150" i="82"/>
  <c r="AC150" i="82"/>
  <c r="AD150" i="82"/>
  <c r="AE150" i="82"/>
  <c r="AF150" i="82"/>
  <c r="AG150" i="82"/>
  <c r="AH150" i="82"/>
  <c r="AI150" i="82"/>
  <c r="AJ150" i="82"/>
  <c r="AK150" i="82"/>
  <c r="AL150" i="82"/>
  <c r="AM150" i="82"/>
  <c r="AN150" i="82"/>
  <c r="AO150" i="82"/>
  <c r="AP150" i="82"/>
  <c r="AQ150" i="82"/>
  <c r="AR150" i="82"/>
  <c r="AS150" i="82"/>
  <c r="AT150" i="82"/>
  <c r="AU150" i="82"/>
  <c r="AV150" i="82"/>
  <c r="AW150" i="82"/>
  <c r="AX150" i="82"/>
  <c r="AY150" i="82"/>
  <c r="AZ150" i="82"/>
  <c r="BD150" i="82"/>
  <c r="B151" i="82"/>
  <c r="C151" i="82"/>
  <c r="D151" i="82"/>
  <c r="E151" i="82"/>
  <c r="F151" i="82"/>
  <c r="G151" i="82"/>
  <c r="H151" i="82"/>
  <c r="I151" i="82"/>
  <c r="J151" i="82"/>
  <c r="K151" i="82"/>
  <c r="L151" i="82"/>
  <c r="M151" i="82"/>
  <c r="N151" i="82"/>
  <c r="O151" i="82"/>
  <c r="P151" i="82"/>
  <c r="Q151" i="82"/>
  <c r="R151" i="82"/>
  <c r="S151" i="82"/>
  <c r="T151" i="82"/>
  <c r="U151" i="82"/>
  <c r="V151" i="82"/>
  <c r="W151" i="82"/>
  <c r="X151" i="82"/>
  <c r="Y151" i="82"/>
  <c r="Z151" i="82"/>
  <c r="AA151" i="82"/>
  <c r="AB151" i="82"/>
  <c r="AC151" i="82"/>
  <c r="AD151" i="82"/>
  <c r="AE151" i="82"/>
  <c r="AF151" i="82"/>
  <c r="AG151" i="82"/>
  <c r="AH151" i="82"/>
  <c r="AI151" i="82"/>
  <c r="AJ151" i="82"/>
  <c r="AK151" i="82"/>
  <c r="AL151" i="82"/>
  <c r="AM151" i="82"/>
  <c r="AN151" i="82"/>
  <c r="AO151" i="82"/>
  <c r="AP151" i="82"/>
  <c r="AQ151" i="82"/>
  <c r="AR151" i="82"/>
  <c r="AS151" i="82"/>
  <c r="AT151" i="82"/>
  <c r="AU151" i="82"/>
  <c r="AV151" i="82"/>
  <c r="AW151" i="82"/>
  <c r="AX151" i="82"/>
  <c r="AY151" i="82"/>
  <c r="AZ151" i="82"/>
  <c r="B152" i="82"/>
  <c r="C152" i="82"/>
  <c r="D152" i="82"/>
  <c r="E152" i="82"/>
  <c r="F152" i="82"/>
  <c r="G152" i="82"/>
  <c r="H152" i="82"/>
  <c r="I152" i="82"/>
  <c r="J152" i="82"/>
  <c r="K152" i="82"/>
  <c r="L152" i="82"/>
  <c r="M152" i="82"/>
  <c r="N152" i="82"/>
  <c r="O152" i="82"/>
  <c r="P152" i="82"/>
  <c r="Q152" i="82"/>
  <c r="R152" i="82"/>
  <c r="S152" i="82"/>
  <c r="T152" i="82"/>
  <c r="U152" i="82"/>
  <c r="V152" i="82"/>
  <c r="W152" i="82"/>
  <c r="X152" i="82"/>
  <c r="Y152" i="82"/>
  <c r="Z152" i="82"/>
  <c r="AA152" i="82"/>
  <c r="AB152" i="82"/>
  <c r="AC152" i="82"/>
  <c r="AD152" i="82"/>
  <c r="AE152" i="82"/>
  <c r="AF152" i="82"/>
  <c r="AG152" i="82"/>
  <c r="AH152" i="82"/>
  <c r="AI152" i="82"/>
  <c r="AJ152" i="82"/>
  <c r="AK152" i="82"/>
  <c r="AL152" i="82"/>
  <c r="AM152" i="82"/>
  <c r="AN152" i="82"/>
  <c r="AO152" i="82"/>
  <c r="AP152" i="82"/>
  <c r="AQ152" i="82"/>
  <c r="AR152" i="82"/>
  <c r="AS152" i="82"/>
  <c r="AT152" i="82"/>
  <c r="AU152" i="82"/>
  <c r="AV152" i="82"/>
  <c r="AW152" i="82"/>
  <c r="AX152" i="82"/>
  <c r="AY152" i="82"/>
  <c r="AZ152" i="82"/>
  <c r="B153" i="82"/>
  <c r="C153" i="82"/>
  <c r="D153" i="82"/>
  <c r="E153" i="82"/>
  <c r="F153" i="82"/>
  <c r="G153" i="82"/>
  <c r="H153" i="82"/>
  <c r="I153" i="82"/>
  <c r="J153" i="82"/>
  <c r="K153" i="82"/>
  <c r="L153" i="82"/>
  <c r="M153" i="82"/>
  <c r="N153" i="82"/>
  <c r="O153" i="82"/>
  <c r="P153" i="82"/>
  <c r="Q153" i="82"/>
  <c r="R153" i="82"/>
  <c r="S153" i="82"/>
  <c r="T153" i="82"/>
  <c r="U153" i="82"/>
  <c r="V153" i="82"/>
  <c r="W153" i="82"/>
  <c r="X153" i="82"/>
  <c r="Y153" i="82"/>
  <c r="Z153" i="82"/>
  <c r="AA153" i="82"/>
  <c r="AB153" i="82"/>
  <c r="AC153" i="82"/>
  <c r="AD153" i="82"/>
  <c r="AE153" i="82"/>
  <c r="AF153" i="82"/>
  <c r="AG153" i="82"/>
  <c r="AH153" i="82"/>
  <c r="AI153" i="82"/>
  <c r="AJ153" i="82"/>
  <c r="AK153" i="82"/>
  <c r="AL153" i="82"/>
  <c r="AM153" i="82"/>
  <c r="AN153" i="82"/>
  <c r="AO153" i="82"/>
  <c r="AP153" i="82"/>
  <c r="AQ153" i="82"/>
  <c r="AR153" i="82"/>
  <c r="AS153" i="82"/>
  <c r="AT153" i="82"/>
  <c r="AU153" i="82"/>
  <c r="AV153" i="82"/>
  <c r="AW153" i="82"/>
  <c r="AX153" i="82"/>
  <c r="AY153" i="82"/>
  <c r="AZ153" i="82"/>
  <c r="BE153" i="82"/>
  <c r="B154" i="82"/>
  <c r="C154" i="82"/>
  <c r="D154" i="82"/>
  <c r="E154" i="82"/>
  <c r="F154" i="82"/>
  <c r="G154" i="82"/>
  <c r="H154" i="82"/>
  <c r="I154" i="82"/>
  <c r="J154" i="82"/>
  <c r="K154" i="82"/>
  <c r="L154" i="82"/>
  <c r="M154" i="82"/>
  <c r="N154" i="82"/>
  <c r="O154" i="82"/>
  <c r="P154" i="82"/>
  <c r="Q154" i="82"/>
  <c r="R154" i="82"/>
  <c r="S154" i="82"/>
  <c r="T154" i="82"/>
  <c r="U154" i="82"/>
  <c r="V154" i="82"/>
  <c r="W154" i="82"/>
  <c r="X154" i="82"/>
  <c r="Y154" i="82"/>
  <c r="Z154" i="82"/>
  <c r="AA154" i="82"/>
  <c r="AB154" i="82"/>
  <c r="AC154" i="82"/>
  <c r="AD154" i="82"/>
  <c r="AE154" i="82"/>
  <c r="AF154" i="82"/>
  <c r="AG154" i="82"/>
  <c r="AH154" i="82"/>
  <c r="AI154" i="82"/>
  <c r="AJ154" i="82"/>
  <c r="AK154" i="82"/>
  <c r="AL154" i="82"/>
  <c r="AM154" i="82"/>
  <c r="AN154" i="82"/>
  <c r="AO154" i="82"/>
  <c r="AP154" i="82"/>
  <c r="AQ154" i="82"/>
  <c r="AR154" i="82"/>
  <c r="AS154" i="82"/>
  <c r="AT154" i="82"/>
  <c r="AU154" i="82"/>
  <c r="AV154" i="82"/>
  <c r="AW154" i="82"/>
  <c r="AX154" i="82"/>
  <c r="AY154" i="82"/>
  <c r="AZ154" i="82"/>
  <c r="B155" i="82"/>
  <c r="C155" i="82"/>
  <c r="D155" i="82"/>
  <c r="E155" i="82"/>
  <c r="F155" i="82"/>
  <c r="G155" i="82"/>
  <c r="H155" i="82"/>
  <c r="I155" i="82"/>
  <c r="J155" i="82"/>
  <c r="K155" i="82"/>
  <c r="L155" i="82"/>
  <c r="M155" i="82"/>
  <c r="N155" i="82"/>
  <c r="O155" i="82"/>
  <c r="P155" i="82"/>
  <c r="Q155" i="82"/>
  <c r="R155" i="82"/>
  <c r="S155" i="82"/>
  <c r="T155" i="82"/>
  <c r="U155" i="82"/>
  <c r="V155" i="82"/>
  <c r="W155" i="82"/>
  <c r="X155" i="82"/>
  <c r="Y155" i="82"/>
  <c r="Z155" i="82"/>
  <c r="AA155" i="82"/>
  <c r="AB155" i="82"/>
  <c r="AC155" i="82"/>
  <c r="AD155" i="82"/>
  <c r="AE155" i="82"/>
  <c r="AF155" i="82"/>
  <c r="AG155" i="82"/>
  <c r="AH155" i="82"/>
  <c r="AI155" i="82"/>
  <c r="AJ155" i="82"/>
  <c r="AK155" i="82"/>
  <c r="AL155" i="82"/>
  <c r="AM155" i="82"/>
  <c r="AN155" i="82"/>
  <c r="AO155" i="82"/>
  <c r="AP155" i="82"/>
  <c r="AQ155" i="82"/>
  <c r="AR155" i="82"/>
  <c r="AS155" i="82"/>
  <c r="AT155" i="82"/>
  <c r="AU155" i="82"/>
  <c r="AV155" i="82"/>
  <c r="AW155" i="82"/>
  <c r="AX155" i="82"/>
  <c r="AY155" i="82"/>
  <c r="AZ155" i="82"/>
  <c r="B156" i="82"/>
  <c r="C156" i="82"/>
  <c r="D156" i="82"/>
  <c r="E156" i="82"/>
  <c r="F156" i="82"/>
  <c r="G156" i="82"/>
  <c r="H156" i="82"/>
  <c r="I156" i="82"/>
  <c r="J156" i="82"/>
  <c r="K156" i="82"/>
  <c r="L156" i="82"/>
  <c r="M156" i="82"/>
  <c r="N156" i="82"/>
  <c r="O156" i="82"/>
  <c r="P156" i="82"/>
  <c r="Q156" i="82"/>
  <c r="R156" i="82"/>
  <c r="S156" i="82"/>
  <c r="T156" i="82"/>
  <c r="U156" i="82"/>
  <c r="V156" i="82"/>
  <c r="W156" i="82"/>
  <c r="X156" i="82"/>
  <c r="Y156" i="82"/>
  <c r="Z156" i="82"/>
  <c r="AA156" i="82"/>
  <c r="AB156" i="82"/>
  <c r="AC156" i="82"/>
  <c r="AD156" i="82"/>
  <c r="AE156" i="82"/>
  <c r="AF156" i="82"/>
  <c r="AG156" i="82"/>
  <c r="AH156" i="82"/>
  <c r="AI156" i="82"/>
  <c r="AJ156" i="82"/>
  <c r="AK156" i="82"/>
  <c r="AL156" i="82"/>
  <c r="AM156" i="82"/>
  <c r="AN156" i="82"/>
  <c r="AO156" i="82"/>
  <c r="AP156" i="82"/>
  <c r="AQ156" i="82"/>
  <c r="AR156" i="82"/>
  <c r="AS156" i="82"/>
  <c r="AT156" i="82"/>
  <c r="AU156" i="82"/>
  <c r="AV156" i="82"/>
  <c r="AW156" i="82"/>
  <c r="AX156" i="82"/>
  <c r="AY156" i="82"/>
  <c r="AZ156" i="82"/>
  <c r="B157" i="82"/>
  <c r="C157" i="82"/>
  <c r="D157" i="82"/>
  <c r="E157" i="82"/>
  <c r="F157" i="82"/>
  <c r="G157" i="82"/>
  <c r="H157" i="82"/>
  <c r="I157" i="82"/>
  <c r="J157" i="82"/>
  <c r="K157" i="82"/>
  <c r="L157" i="82"/>
  <c r="M157" i="82"/>
  <c r="N157" i="82"/>
  <c r="O157" i="82"/>
  <c r="P157" i="82"/>
  <c r="Q157" i="82"/>
  <c r="R157" i="82"/>
  <c r="S157" i="82"/>
  <c r="T157" i="82"/>
  <c r="U157" i="82"/>
  <c r="V157" i="82"/>
  <c r="W157" i="82"/>
  <c r="X157" i="82"/>
  <c r="Y157" i="82"/>
  <c r="Z157" i="82"/>
  <c r="AA157" i="82"/>
  <c r="AB157" i="82"/>
  <c r="AC157" i="82"/>
  <c r="AD157" i="82"/>
  <c r="AE157" i="82"/>
  <c r="AF157" i="82"/>
  <c r="AG157" i="82"/>
  <c r="AH157" i="82"/>
  <c r="AI157" i="82"/>
  <c r="AJ157" i="82"/>
  <c r="AK157" i="82"/>
  <c r="AL157" i="82"/>
  <c r="AM157" i="82"/>
  <c r="AN157" i="82"/>
  <c r="AO157" i="82"/>
  <c r="AP157" i="82"/>
  <c r="AQ157" i="82"/>
  <c r="AR157" i="82"/>
  <c r="AS157" i="82"/>
  <c r="AT157" i="82"/>
  <c r="AU157" i="82"/>
  <c r="AV157" i="82"/>
  <c r="AW157" i="82"/>
  <c r="AX157" i="82"/>
  <c r="AY157" i="82"/>
  <c r="AZ157" i="82"/>
  <c r="B158" i="82"/>
  <c r="C158" i="82"/>
  <c r="D158" i="82"/>
  <c r="E158" i="82"/>
  <c r="F158" i="82"/>
  <c r="G158" i="82"/>
  <c r="H158" i="82"/>
  <c r="I158" i="82"/>
  <c r="J158" i="82"/>
  <c r="K158" i="82"/>
  <c r="L158" i="82"/>
  <c r="M158" i="82"/>
  <c r="N158" i="82"/>
  <c r="O158" i="82"/>
  <c r="P158" i="82"/>
  <c r="Q158" i="82"/>
  <c r="R158" i="82"/>
  <c r="S158" i="82"/>
  <c r="T158" i="82"/>
  <c r="U158" i="82"/>
  <c r="V158" i="82"/>
  <c r="W158" i="82"/>
  <c r="X158" i="82"/>
  <c r="Y158" i="82"/>
  <c r="Z158" i="82"/>
  <c r="AA158" i="82"/>
  <c r="AB158" i="82"/>
  <c r="AC158" i="82"/>
  <c r="AD158" i="82"/>
  <c r="AE158" i="82"/>
  <c r="AF158" i="82"/>
  <c r="AG158" i="82"/>
  <c r="AH158" i="82"/>
  <c r="AI158" i="82"/>
  <c r="AJ158" i="82"/>
  <c r="AK158" i="82"/>
  <c r="AL158" i="82"/>
  <c r="AM158" i="82"/>
  <c r="AN158" i="82"/>
  <c r="AO158" i="82"/>
  <c r="AP158" i="82"/>
  <c r="AQ158" i="82"/>
  <c r="AR158" i="82"/>
  <c r="AS158" i="82"/>
  <c r="AT158" i="82"/>
  <c r="AU158" i="82"/>
  <c r="AV158" i="82"/>
  <c r="AW158" i="82"/>
  <c r="AX158" i="82"/>
  <c r="AY158" i="82"/>
  <c r="AZ158" i="82"/>
  <c r="B159" i="82"/>
  <c r="C159" i="82"/>
  <c r="D159" i="82"/>
  <c r="E159" i="82"/>
  <c r="F159" i="82"/>
  <c r="G159" i="82"/>
  <c r="H159" i="82"/>
  <c r="I159" i="82"/>
  <c r="J159" i="82"/>
  <c r="K159" i="82"/>
  <c r="L159" i="82"/>
  <c r="M159" i="82"/>
  <c r="N159" i="82"/>
  <c r="O159" i="82"/>
  <c r="P159" i="82"/>
  <c r="Q159" i="82"/>
  <c r="R159" i="82"/>
  <c r="S159" i="82"/>
  <c r="T159" i="82"/>
  <c r="U159" i="82"/>
  <c r="V159" i="82"/>
  <c r="W159" i="82"/>
  <c r="X159" i="82"/>
  <c r="Y159" i="82"/>
  <c r="Z159" i="82"/>
  <c r="AA159" i="82"/>
  <c r="AB159" i="82"/>
  <c r="AC159" i="82"/>
  <c r="AD159" i="82"/>
  <c r="AE159" i="82"/>
  <c r="AF159" i="82"/>
  <c r="AG159" i="82"/>
  <c r="AH159" i="82"/>
  <c r="AI159" i="82"/>
  <c r="AJ159" i="82"/>
  <c r="AK159" i="82"/>
  <c r="AL159" i="82"/>
  <c r="AM159" i="82"/>
  <c r="AN159" i="82"/>
  <c r="AO159" i="82"/>
  <c r="AP159" i="82"/>
  <c r="AQ159" i="82"/>
  <c r="AR159" i="82"/>
  <c r="AS159" i="82"/>
  <c r="AT159" i="82"/>
  <c r="AU159" i="82"/>
  <c r="AV159" i="82"/>
  <c r="AW159" i="82"/>
  <c r="AX159" i="82"/>
  <c r="AY159" i="82"/>
  <c r="AZ159" i="82"/>
  <c r="B160" i="82"/>
  <c r="C160" i="82"/>
  <c r="D160" i="82"/>
  <c r="E160" i="82"/>
  <c r="F160" i="82"/>
  <c r="G160" i="82"/>
  <c r="H160" i="82"/>
  <c r="I160" i="82"/>
  <c r="J160" i="82"/>
  <c r="K160" i="82"/>
  <c r="L160" i="82"/>
  <c r="M160" i="82"/>
  <c r="N160" i="82"/>
  <c r="O160" i="82"/>
  <c r="P160" i="82"/>
  <c r="Q160" i="82"/>
  <c r="R160" i="82"/>
  <c r="S160" i="82"/>
  <c r="T160" i="82"/>
  <c r="U160" i="82"/>
  <c r="V160" i="82"/>
  <c r="W160" i="82"/>
  <c r="X160" i="82"/>
  <c r="Y160" i="82"/>
  <c r="Z160" i="82"/>
  <c r="AA160" i="82"/>
  <c r="AB160" i="82"/>
  <c r="AC160" i="82"/>
  <c r="AD160" i="82"/>
  <c r="AE160" i="82"/>
  <c r="AF160" i="82"/>
  <c r="AG160" i="82"/>
  <c r="AH160" i="82"/>
  <c r="AI160" i="82"/>
  <c r="AJ160" i="82"/>
  <c r="AK160" i="82"/>
  <c r="AL160" i="82"/>
  <c r="AM160" i="82"/>
  <c r="AN160" i="82"/>
  <c r="AO160" i="82"/>
  <c r="AP160" i="82"/>
  <c r="AQ160" i="82"/>
  <c r="AR160" i="82"/>
  <c r="AS160" i="82"/>
  <c r="AT160" i="82"/>
  <c r="AU160" i="82"/>
  <c r="AV160" i="82"/>
  <c r="AW160" i="82"/>
  <c r="AX160" i="82"/>
  <c r="AY160" i="82"/>
  <c r="AZ160" i="82"/>
  <c r="BD160" i="82"/>
  <c r="B161" i="82"/>
  <c r="C161" i="82"/>
  <c r="D161" i="82"/>
  <c r="E161" i="82"/>
  <c r="F161" i="82"/>
  <c r="G161" i="82"/>
  <c r="H161" i="82"/>
  <c r="I161" i="82"/>
  <c r="J161" i="82"/>
  <c r="K161" i="82"/>
  <c r="L161" i="82"/>
  <c r="M161" i="82"/>
  <c r="N161" i="82"/>
  <c r="O161" i="82"/>
  <c r="P161" i="82"/>
  <c r="Q161" i="82"/>
  <c r="R161" i="82"/>
  <c r="S161" i="82"/>
  <c r="T161" i="82"/>
  <c r="U161" i="82"/>
  <c r="V161" i="82"/>
  <c r="W161" i="82"/>
  <c r="X161" i="82"/>
  <c r="Y161" i="82"/>
  <c r="Z161" i="82"/>
  <c r="AA161" i="82"/>
  <c r="AB161" i="82"/>
  <c r="AC161" i="82"/>
  <c r="AD161" i="82"/>
  <c r="AE161" i="82"/>
  <c r="AF161" i="82"/>
  <c r="AG161" i="82"/>
  <c r="AH161" i="82"/>
  <c r="AI161" i="82"/>
  <c r="AJ161" i="82"/>
  <c r="AK161" i="82"/>
  <c r="AL161" i="82"/>
  <c r="AM161" i="82"/>
  <c r="AN161" i="82"/>
  <c r="AO161" i="82"/>
  <c r="AP161" i="82"/>
  <c r="AQ161" i="82"/>
  <c r="AR161" i="82"/>
  <c r="AS161" i="82"/>
  <c r="AT161" i="82"/>
  <c r="AU161" i="82"/>
  <c r="AV161" i="82"/>
  <c r="AW161" i="82"/>
  <c r="AX161" i="82"/>
  <c r="AY161" i="82"/>
  <c r="AZ161" i="82"/>
  <c r="B162" i="82"/>
  <c r="C162" i="82"/>
  <c r="D162" i="82"/>
  <c r="E162" i="82"/>
  <c r="F162" i="82"/>
  <c r="G162" i="82"/>
  <c r="H162" i="82"/>
  <c r="I162" i="82"/>
  <c r="J162" i="82"/>
  <c r="K162" i="82"/>
  <c r="L162" i="82"/>
  <c r="M162" i="82"/>
  <c r="N162" i="82"/>
  <c r="O162" i="82"/>
  <c r="P162" i="82"/>
  <c r="Q162" i="82"/>
  <c r="R162" i="82"/>
  <c r="S162" i="82"/>
  <c r="T162" i="82"/>
  <c r="U162" i="82"/>
  <c r="V162" i="82"/>
  <c r="W162" i="82"/>
  <c r="X162" i="82"/>
  <c r="Y162" i="82"/>
  <c r="Z162" i="82"/>
  <c r="AA162" i="82"/>
  <c r="AB162" i="82"/>
  <c r="AC162" i="82"/>
  <c r="AD162" i="82"/>
  <c r="AE162" i="82"/>
  <c r="AF162" i="82"/>
  <c r="AG162" i="82"/>
  <c r="AH162" i="82"/>
  <c r="AI162" i="82"/>
  <c r="AJ162" i="82"/>
  <c r="AK162" i="82"/>
  <c r="AL162" i="82"/>
  <c r="AM162" i="82"/>
  <c r="AN162" i="82"/>
  <c r="AO162" i="82"/>
  <c r="AP162" i="82"/>
  <c r="AQ162" i="82"/>
  <c r="AR162" i="82"/>
  <c r="AS162" i="82"/>
  <c r="AT162" i="82"/>
  <c r="AU162" i="82"/>
  <c r="AV162" i="82"/>
  <c r="AW162" i="82"/>
  <c r="AX162" i="82"/>
  <c r="AY162" i="82"/>
  <c r="AZ162" i="82"/>
  <c r="B163" i="82"/>
  <c r="C163" i="82"/>
  <c r="D163" i="82"/>
  <c r="E163" i="82"/>
  <c r="F163" i="82"/>
  <c r="G163" i="82"/>
  <c r="H163" i="82"/>
  <c r="I163" i="82"/>
  <c r="J163" i="82"/>
  <c r="K163" i="82"/>
  <c r="L163" i="82"/>
  <c r="M163" i="82"/>
  <c r="N163" i="82"/>
  <c r="O163" i="82"/>
  <c r="P163" i="82"/>
  <c r="Q163" i="82"/>
  <c r="R163" i="82"/>
  <c r="S163" i="82"/>
  <c r="T163" i="82"/>
  <c r="U163" i="82"/>
  <c r="V163" i="82"/>
  <c r="W163" i="82"/>
  <c r="X163" i="82"/>
  <c r="Y163" i="82"/>
  <c r="Z163" i="82"/>
  <c r="AA163" i="82"/>
  <c r="AB163" i="82"/>
  <c r="AC163" i="82"/>
  <c r="AD163" i="82"/>
  <c r="AE163" i="82"/>
  <c r="AF163" i="82"/>
  <c r="AG163" i="82"/>
  <c r="AH163" i="82"/>
  <c r="AI163" i="82"/>
  <c r="AJ163" i="82"/>
  <c r="AK163" i="82"/>
  <c r="AL163" i="82"/>
  <c r="AM163" i="82"/>
  <c r="AN163" i="82"/>
  <c r="AO163" i="82"/>
  <c r="AP163" i="82"/>
  <c r="AQ163" i="82"/>
  <c r="AR163" i="82"/>
  <c r="AS163" i="82"/>
  <c r="AT163" i="82"/>
  <c r="AU163" i="82"/>
  <c r="AV163" i="82"/>
  <c r="AW163" i="82"/>
  <c r="AX163" i="82"/>
  <c r="AY163" i="82"/>
  <c r="AZ163" i="82"/>
  <c r="B164" i="82"/>
  <c r="C164" i="82"/>
  <c r="D164" i="82"/>
  <c r="E164" i="82"/>
  <c r="F164" i="82"/>
  <c r="G164" i="82"/>
  <c r="H164" i="82"/>
  <c r="I164" i="82"/>
  <c r="J164" i="82"/>
  <c r="K164" i="82"/>
  <c r="L164" i="82"/>
  <c r="M164" i="82"/>
  <c r="N164" i="82"/>
  <c r="O164" i="82"/>
  <c r="P164" i="82"/>
  <c r="Q164" i="82"/>
  <c r="R164" i="82"/>
  <c r="S164" i="82"/>
  <c r="T164" i="82"/>
  <c r="U164" i="82"/>
  <c r="V164" i="82"/>
  <c r="W164" i="82"/>
  <c r="X164" i="82"/>
  <c r="Y164" i="82"/>
  <c r="Z164" i="82"/>
  <c r="AA164" i="82"/>
  <c r="AB164" i="82"/>
  <c r="AC164" i="82"/>
  <c r="AD164" i="82"/>
  <c r="AE164" i="82"/>
  <c r="AF164" i="82"/>
  <c r="AG164" i="82"/>
  <c r="AH164" i="82"/>
  <c r="AI164" i="82"/>
  <c r="AJ164" i="82"/>
  <c r="AK164" i="82"/>
  <c r="AL164" i="82"/>
  <c r="AM164" i="82"/>
  <c r="AN164" i="82"/>
  <c r="AO164" i="82"/>
  <c r="AP164" i="82"/>
  <c r="AQ164" i="82"/>
  <c r="AR164" i="82"/>
  <c r="AS164" i="82"/>
  <c r="AT164" i="82"/>
  <c r="AU164" i="82"/>
  <c r="AV164" i="82"/>
  <c r="AW164" i="82"/>
  <c r="AX164" i="82"/>
  <c r="AY164" i="82"/>
  <c r="AZ164" i="82"/>
  <c r="B165" i="82"/>
  <c r="C165" i="82"/>
  <c r="D165" i="82"/>
  <c r="E165" i="82"/>
  <c r="F165" i="82"/>
  <c r="G165" i="82"/>
  <c r="H165" i="82"/>
  <c r="I165" i="82"/>
  <c r="J165" i="82"/>
  <c r="K165" i="82"/>
  <c r="L165" i="82"/>
  <c r="M165" i="82"/>
  <c r="N165" i="82"/>
  <c r="O165" i="82"/>
  <c r="P165" i="82"/>
  <c r="Q165" i="82"/>
  <c r="R165" i="82"/>
  <c r="S165" i="82"/>
  <c r="T165" i="82"/>
  <c r="U165" i="82"/>
  <c r="V165" i="82"/>
  <c r="W165" i="82"/>
  <c r="X165" i="82"/>
  <c r="Y165" i="82"/>
  <c r="Z165" i="82"/>
  <c r="AA165" i="82"/>
  <c r="AB165" i="82"/>
  <c r="AC165" i="82"/>
  <c r="AD165" i="82"/>
  <c r="AE165" i="82"/>
  <c r="AF165" i="82"/>
  <c r="AG165" i="82"/>
  <c r="AH165" i="82"/>
  <c r="AI165" i="82"/>
  <c r="AJ165" i="82"/>
  <c r="AK165" i="82"/>
  <c r="AL165" i="82"/>
  <c r="AM165" i="82"/>
  <c r="AN165" i="82"/>
  <c r="AO165" i="82"/>
  <c r="AP165" i="82"/>
  <c r="AQ165" i="82"/>
  <c r="AR165" i="82"/>
  <c r="AS165" i="82"/>
  <c r="AT165" i="82"/>
  <c r="AU165" i="82"/>
  <c r="AV165" i="82"/>
  <c r="AW165" i="82"/>
  <c r="AX165" i="82"/>
  <c r="AY165" i="82"/>
  <c r="AZ165" i="82"/>
  <c r="BD165" i="82"/>
  <c r="B166" i="82"/>
  <c r="C166" i="82"/>
  <c r="D166" i="82"/>
  <c r="E166" i="82"/>
  <c r="F166" i="82"/>
  <c r="G166" i="82"/>
  <c r="H166" i="82"/>
  <c r="I166" i="82"/>
  <c r="J166" i="82"/>
  <c r="K166" i="82"/>
  <c r="L166" i="82"/>
  <c r="M166" i="82"/>
  <c r="N166" i="82"/>
  <c r="O166" i="82"/>
  <c r="P166" i="82"/>
  <c r="Q166" i="82"/>
  <c r="R166" i="82"/>
  <c r="S166" i="82"/>
  <c r="T166" i="82"/>
  <c r="U166" i="82"/>
  <c r="V166" i="82"/>
  <c r="W166" i="82"/>
  <c r="X166" i="82"/>
  <c r="Y166" i="82"/>
  <c r="Z166" i="82"/>
  <c r="AA166" i="82"/>
  <c r="AB166" i="82"/>
  <c r="AC166" i="82"/>
  <c r="AD166" i="82"/>
  <c r="AE166" i="82"/>
  <c r="AF166" i="82"/>
  <c r="AG166" i="82"/>
  <c r="AH166" i="82"/>
  <c r="AI166" i="82"/>
  <c r="AJ166" i="82"/>
  <c r="AK166" i="82"/>
  <c r="AL166" i="82"/>
  <c r="AM166" i="82"/>
  <c r="AN166" i="82"/>
  <c r="AO166" i="82"/>
  <c r="AP166" i="82"/>
  <c r="AQ166" i="82"/>
  <c r="AR166" i="82"/>
  <c r="AS166" i="82"/>
  <c r="AT166" i="82"/>
  <c r="AU166" i="82"/>
  <c r="AV166" i="82"/>
  <c r="AW166" i="82"/>
  <c r="AX166" i="82"/>
  <c r="AY166" i="82"/>
  <c r="AZ166" i="82"/>
  <c r="B167" i="82"/>
  <c r="C167" i="82"/>
  <c r="D167" i="82"/>
  <c r="E167" i="82"/>
  <c r="F167" i="82"/>
  <c r="G167" i="82"/>
  <c r="H167" i="82"/>
  <c r="I167" i="82"/>
  <c r="J167" i="82"/>
  <c r="K167" i="82"/>
  <c r="L167" i="82"/>
  <c r="M167" i="82"/>
  <c r="N167" i="82"/>
  <c r="O167" i="82"/>
  <c r="P167" i="82"/>
  <c r="Q167" i="82"/>
  <c r="R167" i="82"/>
  <c r="S167" i="82"/>
  <c r="T167" i="82"/>
  <c r="U167" i="82"/>
  <c r="V167" i="82"/>
  <c r="W167" i="82"/>
  <c r="X167" i="82"/>
  <c r="Y167" i="82"/>
  <c r="Z167" i="82"/>
  <c r="AA167" i="82"/>
  <c r="AB167" i="82"/>
  <c r="AC167" i="82"/>
  <c r="AD167" i="82"/>
  <c r="AE167" i="82"/>
  <c r="AF167" i="82"/>
  <c r="AG167" i="82"/>
  <c r="AH167" i="82"/>
  <c r="AI167" i="82"/>
  <c r="AJ167" i="82"/>
  <c r="AK167" i="82"/>
  <c r="AL167" i="82"/>
  <c r="AM167" i="82"/>
  <c r="AN167" i="82"/>
  <c r="AO167" i="82"/>
  <c r="AP167" i="82"/>
  <c r="AQ167" i="82"/>
  <c r="AR167" i="82"/>
  <c r="AS167" i="82"/>
  <c r="AT167" i="82"/>
  <c r="AU167" i="82"/>
  <c r="AV167" i="82"/>
  <c r="AW167" i="82"/>
  <c r="AX167" i="82"/>
  <c r="AY167" i="82"/>
  <c r="AZ167" i="82"/>
  <c r="B168" i="82"/>
  <c r="C168" i="82"/>
  <c r="D168" i="82"/>
  <c r="E168" i="82"/>
  <c r="F168" i="82"/>
  <c r="G168" i="82"/>
  <c r="H168" i="82"/>
  <c r="I168" i="82"/>
  <c r="J168" i="82"/>
  <c r="K168" i="82"/>
  <c r="L168" i="82"/>
  <c r="M168" i="82"/>
  <c r="N168" i="82"/>
  <c r="O168" i="82"/>
  <c r="P168" i="82"/>
  <c r="Q168" i="82"/>
  <c r="R168" i="82"/>
  <c r="S168" i="82"/>
  <c r="T168" i="82"/>
  <c r="U168" i="82"/>
  <c r="V168" i="82"/>
  <c r="W168" i="82"/>
  <c r="X168" i="82"/>
  <c r="Y168" i="82"/>
  <c r="Z168" i="82"/>
  <c r="AA168" i="82"/>
  <c r="AB168" i="82"/>
  <c r="AC168" i="82"/>
  <c r="AD168" i="82"/>
  <c r="AE168" i="82"/>
  <c r="AF168" i="82"/>
  <c r="AG168" i="82"/>
  <c r="AH168" i="82"/>
  <c r="AI168" i="82"/>
  <c r="AJ168" i="82"/>
  <c r="AK168" i="82"/>
  <c r="AL168" i="82"/>
  <c r="AM168" i="82"/>
  <c r="AN168" i="82"/>
  <c r="AO168" i="82"/>
  <c r="AP168" i="82"/>
  <c r="AQ168" i="82"/>
  <c r="AR168" i="82"/>
  <c r="AS168" i="82"/>
  <c r="AT168" i="82"/>
  <c r="AU168" i="82"/>
  <c r="AV168" i="82"/>
  <c r="AW168" i="82"/>
  <c r="AX168" i="82"/>
  <c r="AY168" i="82"/>
  <c r="AZ168" i="82"/>
  <c r="B169" i="82"/>
  <c r="C169" i="82"/>
  <c r="D169" i="82"/>
  <c r="E169" i="82"/>
  <c r="F169" i="82"/>
  <c r="G169" i="82"/>
  <c r="H169" i="82"/>
  <c r="I169" i="82"/>
  <c r="J169" i="82"/>
  <c r="K169" i="82"/>
  <c r="L169" i="82"/>
  <c r="M169" i="82"/>
  <c r="N169" i="82"/>
  <c r="O169" i="82"/>
  <c r="P169" i="82"/>
  <c r="Q169" i="82"/>
  <c r="R169" i="82"/>
  <c r="S169" i="82"/>
  <c r="T169" i="82"/>
  <c r="U169" i="82"/>
  <c r="V169" i="82"/>
  <c r="W169" i="82"/>
  <c r="X169" i="82"/>
  <c r="Y169" i="82"/>
  <c r="Z169" i="82"/>
  <c r="AA169" i="82"/>
  <c r="AB169" i="82"/>
  <c r="AC169" i="82"/>
  <c r="AD169" i="82"/>
  <c r="AE169" i="82"/>
  <c r="AF169" i="82"/>
  <c r="AG169" i="82"/>
  <c r="AH169" i="82"/>
  <c r="AI169" i="82"/>
  <c r="AJ169" i="82"/>
  <c r="AK169" i="82"/>
  <c r="AL169" i="82"/>
  <c r="AM169" i="82"/>
  <c r="AN169" i="82"/>
  <c r="AO169" i="82"/>
  <c r="AP169" i="82"/>
  <c r="AQ169" i="82"/>
  <c r="AR169" i="82"/>
  <c r="AS169" i="82"/>
  <c r="AT169" i="82"/>
  <c r="AU169" i="82"/>
  <c r="AV169" i="82"/>
  <c r="AW169" i="82"/>
  <c r="AX169" i="82"/>
  <c r="AY169" i="82"/>
  <c r="AZ169" i="82"/>
  <c r="B170" i="82"/>
  <c r="C170" i="82"/>
  <c r="D170" i="82"/>
  <c r="E170" i="82"/>
  <c r="F170" i="82"/>
  <c r="G170" i="82"/>
  <c r="H170" i="82"/>
  <c r="I170" i="82"/>
  <c r="J170" i="82"/>
  <c r="K170" i="82"/>
  <c r="L170" i="82"/>
  <c r="M170" i="82"/>
  <c r="N170" i="82"/>
  <c r="O170" i="82"/>
  <c r="P170" i="82"/>
  <c r="Q170" i="82"/>
  <c r="R170" i="82"/>
  <c r="S170" i="82"/>
  <c r="T170" i="82"/>
  <c r="U170" i="82"/>
  <c r="V170" i="82"/>
  <c r="W170" i="82"/>
  <c r="X170" i="82"/>
  <c r="Y170" i="82"/>
  <c r="Z170" i="82"/>
  <c r="AA170" i="82"/>
  <c r="AB170" i="82"/>
  <c r="AC170" i="82"/>
  <c r="AD170" i="82"/>
  <c r="AE170" i="82"/>
  <c r="AF170" i="82"/>
  <c r="AG170" i="82"/>
  <c r="AH170" i="82"/>
  <c r="AI170" i="82"/>
  <c r="AJ170" i="82"/>
  <c r="AK170" i="82"/>
  <c r="AL170" i="82"/>
  <c r="AM170" i="82"/>
  <c r="AN170" i="82"/>
  <c r="AO170" i="82"/>
  <c r="AP170" i="82"/>
  <c r="AQ170" i="82"/>
  <c r="AR170" i="82"/>
  <c r="AS170" i="82"/>
  <c r="AT170" i="82"/>
  <c r="AU170" i="82"/>
  <c r="AV170" i="82"/>
  <c r="AW170" i="82"/>
  <c r="AX170" i="82"/>
  <c r="AY170" i="82"/>
  <c r="AZ170" i="82"/>
  <c r="BE170" i="82"/>
  <c r="B171" i="82"/>
  <c r="C171" i="82"/>
  <c r="D171" i="82"/>
  <c r="E171" i="82"/>
  <c r="F171" i="82"/>
  <c r="G171" i="82"/>
  <c r="H171" i="82"/>
  <c r="I171" i="82"/>
  <c r="J171" i="82"/>
  <c r="K171" i="82"/>
  <c r="L171" i="82"/>
  <c r="M171" i="82"/>
  <c r="N171" i="82"/>
  <c r="O171" i="82"/>
  <c r="P171" i="82"/>
  <c r="Q171" i="82"/>
  <c r="R171" i="82"/>
  <c r="S171" i="82"/>
  <c r="T171" i="82"/>
  <c r="U171" i="82"/>
  <c r="V171" i="82"/>
  <c r="W171" i="82"/>
  <c r="X171" i="82"/>
  <c r="Y171" i="82"/>
  <c r="Z171" i="82"/>
  <c r="AA171" i="82"/>
  <c r="AB171" i="82"/>
  <c r="AC171" i="82"/>
  <c r="AD171" i="82"/>
  <c r="AE171" i="82"/>
  <c r="AF171" i="82"/>
  <c r="AG171" i="82"/>
  <c r="AH171" i="82"/>
  <c r="AI171" i="82"/>
  <c r="AJ171" i="82"/>
  <c r="AK171" i="82"/>
  <c r="AL171" i="82"/>
  <c r="AM171" i="82"/>
  <c r="AN171" i="82"/>
  <c r="AO171" i="82"/>
  <c r="AP171" i="82"/>
  <c r="AQ171" i="82"/>
  <c r="AR171" i="82"/>
  <c r="AS171" i="82"/>
  <c r="AT171" i="82"/>
  <c r="AU171" i="82"/>
  <c r="AV171" i="82"/>
  <c r="AW171" i="82"/>
  <c r="AX171" i="82"/>
  <c r="AY171" i="82"/>
  <c r="AZ171" i="82"/>
  <c r="B172" i="82"/>
  <c r="C172" i="82"/>
  <c r="D172" i="82"/>
  <c r="E172" i="82"/>
  <c r="F172" i="82"/>
  <c r="G172" i="82"/>
  <c r="H172" i="82"/>
  <c r="I172" i="82"/>
  <c r="J172" i="82"/>
  <c r="K172" i="82"/>
  <c r="L172" i="82"/>
  <c r="M172" i="82"/>
  <c r="N172" i="82"/>
  <c r="O172" i="82"/>
  <c r="P172" i="82"/>
  <c r="Q172" i="82"/>
  <c r="R172" i="82"/>
  <c r="S172" i="82"/>
  <c r="T172" i="82"/>
  <c r="U172" i="82"/>
  <c r="V172" i="82"/>
  <c r="W172" i="82"/>
  <c r="X172" i="82"/>
  <c r="Y172" i="82"/>
  <c r="Z172" i="82"/>
  <c r="AA172" i="82"/>
  <c r="AB172" i="82"/>
  <c r="AC172" i="82"/>
  <c r="AD172" i="82"/>
  <c r="AE172" i="82"/>
  <c r="AF172" i="82"/>
  <c r="AG172" i="82"/>
  <c r="AH172" i="82"/>
  <c r="AI172" i="82"/>
  <c r="AJ172" i="82"/>
  <c r="AK172" i="82"/>
  <c r="AL172" i="82"/>
  <c r="AM172" i="82"/>
  <c r="AN172" i="82"/>
  <c r="AO172" i="82"/>
  <c r="AP172" i="82"/>
  <c r="AQ172" i="82"/>
  <c r="AR172" i="82"/>
  <c r="AS172" i="82"/>
  <c r="AT172" i="82"/>
  <c r="AU172" i="82"/>
  <c r="AV172" i="82"/>
  <c r="AW172" i="82"/>
  <c r="AX172" i="82"/>
  <c r="AY172" i="82"/>
  <c r="AZ172" i="82"/>
  <c r="B173" i="82"/>
  <c r="C173" i="82"/>
  <c r="D173" i="82"/>
  <c r="E173" i="82"/>
  <c r="F173" i="82"/>
  <c r="G173" i="82"/>
  <c r="H173" i="82"/>
  <c r="I173" i="82"/>
  <c r="J173" i="82"/>
  <c r="K173" i="82"/>
  <c r="L173" i="82"/>
  <c r="M173" i="82"/>
  <c r="N173" i="82"/>
  <c r="O173" i="82"/>
  <c r="P173" i="82"/>
  <c r="Q173" i="82"/>
  <c r="R173" i="82"/>
  <c r="S173" i="82"/>
  <c r="T173" i="82"/>
  <c r="U173" i="82"/>
  <c r="V173" i="82"/>
  <c r="W173" i="82"/>
  <c r="X173" i="82"/>
  <c r="Y173" i="82"/>
  <c r="Z173" i="82"/>
  <c r="AA173" i="82"/>
  <c r="AB173" i="82"/>
  <c r="AC173" i="82"/>
  <c r="AD173" i="82"/>
  <c r="AE173" i="82"/>
  <c r="AF173" i="82"/>
  <c r="AG173" i="82"/>
  <c r="AH173" i="82"/>
  <c r="AI173" i="82"/>
  <c r="AJ173" i="82"/>
  <c r="AK173" i="82"/>
  <c r="AL173" i="82"/>
  <c r="AM173" i="82"/>
  <c r="AN173" i="82"/>
  <c r="AO173" i="82"/>
  <c r="AP173" i="82"/>
  <c r="AQ173" i="82"/>
  <c r="AR173" i="82"/>
  <c r="AS173" i="82"/>
  <c r="AT173" i="82"/>
  <c r="AU173" i="82"/>
  <c r="AV173" i="82"/>
  <c r="AW173" i="82"/>
  <c r="AX173" i="82"/>
  <c r="AY173" i="82"/>
  <c r="AZ173" i="82"/>
  <c r="B174" i="82"/>
  <c r="C174" i="82"/>
  <c r="D174" i="82"/>
  <c r="E174" i="82"/>
  <c r="F174" i="82"/>
  <c r="G174" i="82"/>
  <c r="H174" i="82"/>
  <c r="I174" i="82"/>
  <c r="J174" i="82"/>
  <c r="K174" i="82"/>
  <c r="L174" i="82"/>
  <c r="M174" i="82"/>
  <c r="N174" i="82"/>
  <c r="O174" i="82"/>
  <c r="P174" i="82"/>
  <c r="Q174" i="82"/>
  <c r="R174" i="82"/>
  <c r="S174" i="82"/>
  <c r="T174" i="82"/>
  <c r="U174" i="82"/>
  <c r="V174" i="82"/>
  <c r="W174" i="82"/>
  <c r="X174" i="82"/>
  <c r="Y174" i="82"/>
  <c r="Z174" i="82"/>
  <c r="AA174" i="82"/>
  <c r="AB174" i="82"/>
  <c r="AC174" i="82"/>
  <c r="AD174" i="82"/>
  <c r="AE174" i="82"/>
  <c r="AF174" i="82"/>
  <c r="AG174" i="82"/>
  <c r="AH174" i="82"/>
  <c r="AI174" i="82"/>
  <c r="AJ174" i="82"/>
  <c r="AK174" i="82"/>
  <c r="AL174" i="82"/>
  <c r="AM174" i="82"/>
  <c r="AN174" i="82"/>
  <c r="AO174" i="82"/>
  <c r="AP174" i="82"/>
  <c r="AQ174" i="82"/>
  <c r="AR174" i="82"/>
  <c r="AS174" i="82"/>
  <c r="AT174" i="82"/>
  <c r="AU174" i="82"/>
  <c r="AV174" i="82"/>
  <c r="AW174" i="82"/>
  <c r="AX174" i="82"/>
  <c r="AY174" i="82"/>
  <c r="AZ174" i="82"/>
  <c r="B175" i="82"/>
  <c r="C175" i="82"/>
  <c r="D175" i="82"/>
  <c r="E175" i="82"/>
  <c r="F175" i="82"/>
  <c r="G175" i="82"/>
  <c r="H175" i="82"/>
  <c r="I175" i="82"/>
  <c r="J175" i="82"/>
  <c r="K175" i="82"/>
  <c r="L175" i="82"/>
  <c r="M175" i="82"/>
  <c r="N175" i="82"/>
  <c r="O175" i="82"/>
  <c r="P175" i="82"/>
  <c r="Q175" i="82"/>
  <c r="R175" i="82"/>
  <c r="S175" i="82"/>
  <c r="T175" i="82"/>
  <c r="U175" i="82"/>
  <c r="V175" i="82"/>
  <c r="W175" i="82"/>
  <c r="X175" i="82"/>
  <c r="Y175" i="82"/>
  <c r="Z175" i="82"/>
  <c r="AA175" i="82"/>
  <c r="AB175" i="82"/>
  <c r="AC175" i="82"/>
  <c r="AD175" i="82"/>
  <c r="AE175" i="82"/>
  <c r="AF175" i="82"/>
  <c r="AG175" i="82"/>
  <c r="AH175" i="82"/>
  <c r="AI175" i="82"/>
  <c r="AJ175" i="82"/>
  <c r="AK175" i="82"/>
  <c r="AL175" i="82"/>
  <c r="AM175" i="82"/>
  <c r="AN175" i="82"/>
  <c r="AO175" i="82"/>
  <c r="AP175" i="82"/>
  <c r="AQ175" i="82"/>
  <c r="AR175" i="82"/>
  <c r="AS175" i="82"/>
  <c r="AT175" i="82"/>
  <c r="AU175" i="82"/>
  <c r="AV175" i="82"/>
  <c r="AW175" i="82"/>
  <c r="AX175" i="82"/>
  <c r="AY175" i="82"/>
  <c r="AZ175" i="82"/>
  <c r="BE175" i="82"/>
  <c r="B176" i="82"/>
  <c r="C176" i="82"/>
  <c r="D176" i="82"/>
  <c r="E176" i="82"/>
  <c r="F176" i="82"/>
  <c r="G176" i="82"/>
  <c r="H176" i="82"/>
  <c r="I176" i="82"/>
  <c r="J176" i="82"/>
  <c r="K176" i="82"/>
  <c r="L176" i="82"/>
  <c r="M176" i="82"/>
  <c r="N176" i="82"/>
  <c r="O176" i="82"/>
  <c r="P176" i="82"/>
  <c r="Q176" i="82"/>
  <c r="R176" i="82"/>
  <c r="S176" i="82"/>
  <c r="T176" i="82"/>
  <c r="U176" i="82"/>
  <c r="V176" i="82"/>
  <c r="W176" i="82"/>
  <c r="X176" i="82"/>
  <c r="Y176" i="82"/>
  <c r="Z176" i="82"/>
  <c r="AA176" i="82"/>
  <c r="AB176" i="82"/>
  <c r="AC176" i="82"/>
  <c r="AD176" i="82"/>
  <c r="AE176" i="82"/>
  <c r="AF176" i="82"/>
  <c r="AG176" i="82"/>
  <c r="AH176" i="82"/>
  <c r="AI176" i="82"/>
  <c r="AJ176" i="82"/>
  <c r="AK176" i="82"/>
  <c r="AL176" i="82"/>
  <c r="AM176" i="82"/>
  <c r="AN176" i="82"/>
  <c r="AO176" i="82"/>
  <c r="AP176" i="82"/>
  <c r="AQ176" i="82"/>
  <c r="AR176" i="82"/>
  <c r="AS176" i="82"/>
  <c r="AT176" i="82"/>
  <c r="AU176" i="82"/>
  <c r="AV176" i="82"/>
  <c r="AW176" i="82"/>
  <c r="AX176" i="82"/>
  <c r="AY176" i="82"/>
  <c r="AZ176" i="82"/>
  <c r="B177" i="82"/>
  <c r="C177" i="82"/>
  <c r="D177" i="82"/>
  <c r="E177" i="82"/>
  <c r="F177" i="82"/>
  <c r="G177" i="82"/>
  <c r="H177" i="82"/>
  <c r="I177" i="82"/>
  <c r="J177" i="82"/>
  <c r="K177" i="82"/>
  <c r="L177" i="82"/>
  <c r="M177" i="82"/>
  <c r="N177" i="82"/>
  <c r="O177" i="82"/>
  <c r="P177" i="82"/>
  <c r="Q177" i="82"/>
  <c r="R177" i="82"/>
  <c r="S177" i="82"/>
  <c r="T177" i="82"/>
  <c r="U177" i="82"/>
  <c r="V177" i="82"/>
  <c r="W177" i="82"/>
  <c r="X177" i="82"/>
  <c r="Y177" i="82"/>
  <c r="Z177" i="82"/>
  <c r="AA177" i="82"/>
  <c r="AB177" i="82"/>
  <c r="AC177" i="82"/>
  <c r="AD177" i="82"/>
  <c r="AE177" i="82"/>
  <c r="AF177" i="82"/>
  <c r="AG177" i="82"/>
  <c r="AH177" i="82"/>
  <c r="AI177" i="82"/>
  <c r="AJ177" i="82"/>
  <c r="AK177" i="82"/>
  <c r="AL177" i="82"/>
  <c r="AM177" i="82"/>
  <c r="AN177" i="82"/>
  <c r="AO177" i="82"/>
  <c r="AP177" i="82"/>
  <c r="AQ177" i="82"/>
  <c r="AR177" i="82"/>
  <c r="AS177" i="82"/>
  <c r="AT177" i="82"/>
  <c r="AU177" i="82"/>
  <c r="AV177" i="82"/>
  <c r="AW177" i="82"/>
  <c r="AX177" i="82"/>
  <c r="AY177" i="82"/>
  <c r="AZ177" i="82"/>
  <c r="B178" i="82"/>
  <c r="C178" i="82"/>
  <c r="D178" i="82"/>
  <c r="E178" i="82"/>
  <c r="F178" i="82"/>
  <c r="G178" i="82"/>
  <c r="H178" i="82"/>
  <c r="I178" i="82"/>
  <c r="J178" i="82"/>
  <c r="K178" i="82"/>
  <c r="L178" i="82"/>
  <c r="M178" i="82"/>
  <c r="N178" i="82"/>
  <c r="O178" i="82"/>
  <c r="P178" i="82"/>
  <c r="Q178" i="82"/>
  <c r="R178" i="82"/>
  <c r="S178" i="82"/>
  <c r="T178" i="82"/>
  <c r="U178" i="82"/>
  <c r="V178" i="82"/>
  <c r="W178" i="82"/>
  <c r="X178" i="82"/>
  <c r="Y178" i="82"/>
  <c r="Z178" i="82"/>
  <c r="AA178" i="82"/>
  <c r="AB178" i="82"/>
  <c r="AC178" i="82"/>
  <c r="AD178" i="82"/>
  <c r="AE178" i="82"/>
  <c r="AF178" i="82"/>
  <c r="AG178" i="82"/>
  <c r="AH178" i="82"/>
  <c r="AI178" i="82"/>
  <c r="AJ178" i="82"/>
  <c r="AK178" i="82"/>
  <c r="AL178" i="82"/>
  <c r="AM178" i="82"/>
  <c r="AN178" i="82"/>
  <c r="AO178" i="82"/>
  <c r="AP178" i="82"/>
  <c r="AQ178" i="82"/>
  <c r="AR178" i="82"/>
  <c r="AS178" i="82"/>
  <c r="AT178" i="82"/>
  <c r="AU178" i="82"/>
  <c r="AV178" i="82"/>
  <c r="AW178" i="82"/>
  <c r="AX178" i="82"/>
  <c r="AY178" i="82"/>
  <c r="AZ178" i="82"/>
  <c r="BC178" i="82"/>
  <c r="B179" i="82"/>
  <c r="C179" i="82"/>
  <c r="D179" i="82"/>
  <c r="E179" i="82"/>
  <c r="F179" i="82"/>
  <c r="G179" i="82"/>
  <c r="H179" i="82"/>
  <c r="I179" i="82"/>
  <c r="J179" i="82"/>
  <c r="K179" i="82"/>
  <c r="L179" i="82"/>
  <c r="M179" i="82"/>
  <c r="N179" i="82"/>
  <c r="O179" i="82"/>
  <c r="P179" i="82"/>
  <c r="Q179" i="82"/>
  <c r="R179" i="82"/>
  <c r="S179" i="82"/>
  <c r="T179" i="82"/>
  <c r="U179" i="82"/>
  <c r="V179" i="82"/>
  <c r="W179" i="82"/>
  <c r="X179" i="82"/>
  <c r="Y179" i="82"/>
  <c r="Z179" i="82"/>
  <c r="AA179" i="82"/>
  <c r="AB179" i="82"/>
  <c r="AC179" i="82"/>
  <c r="AD179" i="82"/>
  <c r="AE179" i="82"/>
  <c r="AF179" i="82"/>
  <c r="AG179" i="82"/>
  <c r="AH179" i="82"/>
  <c r="AI179" i="82"/>
  <c r="AJ179" i="82"/>
  <c r="AK179" i="82"/>
  <c r="AL179" i="82"/>
  <c r="AM179" i="82"/>
  <c r="AN179" i="82"/>
  <c r="AO179" i="82"/>
  <c r="AP179" i="82"/>
  <c r="AQ179" i="82"/>
  <c r="AR179" i="82"/>
  <c r="AS179" i="82"/>
  <c r="AT179" i="82"/>
  <c r="AU179" i="82"/>
  <c r="AV179" i="82"/>
  <c r="AW179" i="82"/>
  <c r="AX179" i="82"/>
  <c r="AY179" i="82"/>
  <c r="AZ179" i="82"/>
  <c r="B180" i="82"/>
  <c r="C180" i="82"/>
  <c r="D180" i="82"/>
  <c r="E180" i="82"/>
  <c r="F180" i="82"/>
  <c r="G180" i="82"/>
  <c r="H180" i="82"/>
  <c r="I180" i="82"/>
  <c r="J180" i="82"/>
  <c r="K180" i="82"/>
  <c r="L180" i="82"/>
  <c r="M180" i="82"/>
  <c r="N180" i="82"/>
  <c r="O180" i="82"/>
  <c r="P180" i="82"/>
  <c r="Q180" i="82"/>
  <c r="R180" i="82"/>
  <c r="S180" i="82"/>
  <c r="T180" i="82"/>
  <c r="U180" i="82"/>
  <c r="V180" i="82"/>
  <c r="W180" i="82"/>
  <c r="X180" i="82"/>
  <c r="Y180" i="82"/>
  <c r="Z180" i="82"/>
  <c r="AA180" i="82"/>
  <c r="AB180" i="82"/>
  <c r="AC180" i="82"/>
  <c r="AD180" i="82"/>
  <c r="AE180" i="82"/>
  <c r="AF180" i="82"/>
  <c r="AG180" i="82"/>
  <c r="AH180" i="82"/>
  <c r="AI180" i="82"/>
  <c r="AJ180" i="82"/>
  <c r="AK180" i="82"/>
  <c r="AL180" i="82"/>
  <c r="AM180" i="82"/>
  <c r="AN180" i="82"/>
  <c r="AO180" i="82"/>
  <c r="AP180" i="82"/>
  <c r="AQ180" i="82"/>
  <c r="AR180" i="82"/>
  <c r="AS180" i="82"/>
  <c r="AT180" i="82"/>
  <c r="AU180" i="82"/>
  <c r="AV180" i="82"/>
  <c r="AW180" i="82"/>
  <c r="AX180" i="82"/>
  <c r="AY180" i="82"/>
  <c r="AZ180" i="82"/>
  <c r="B181" i="82"/>
  <c r="C181" i="82"/>
  <c r="D181" i="82"/>
  <c r="E181" i="82"/>
  <c r="F181" i="82"/>
  <c r="G181" i="82"/>
  <c r="H181" i="82"/>
  <c r="I181" i="82"/>
  <c r="J181" i="82"/>
  <c r="K181" i="82"/>
  <c r="L181" i="82"/>
  <c r="M181" i="82"/>
  <c r="N181" i="82"/>
  <c r="O181" i="82"/>
  <c r="P181" i="82"/>
  <c r="Q181" i="82"/>
  <c r="R181" i="82"/>
  <c r="S181" i="82"/>
  <c r="T181" i="82"/>
  <c r="U181" i="82"/>
  <c r="V181" i="82"/>
  <c r="W181" i="82"/>
  <c r="X181" i="82"/>
  <c r="Y181" i="82"/>
  <c r="Z181" i="82"/>
  <c r="AA181" i="82"/>
  <c r="AB181" i="82"/>
  <c r="AC181" i="82"/>
  <c r="AD181" i="82"/>
  <c r="AE181" i="82"/>
  <c r="AF181" i="82"/>
  <c r="AG181" i="82"/>
  <c r="AH181" i="82"/>
  <c r="AI181" i="82"/>
  <c r="AJ181" i="82"/>
  <c r="AK181" i="82"/>
  <c r="AL181" i="82"/>
  <c r="AM181" i="82"/>
  <c r="AN181" i="82"/>
  <c r="AO181" i="82"/>
  <c r="AP181" i="82"/>
  <c r="AQ181" i="82"/>
  <c r="AR181" i="82"/>
  <c r="AS181" i="82"/>
  <c r="AT181" i="82"/>
  <c r="AU181" i="82"/>
  <c r="AV181" i="82"/>
  <c r="AW181" i="82"/>
  <c r="AX181" i="82"/>
  <c r="AY181" i="82"/>
  <c r="AZ181" i="82"/>
  <c r="B182" i="82"/>
  <c r="C182" i="82"/>
  <c r="D182" i="82"/>
  <c r="E182" i="82"/>
  <c r="F182" i="82"/>
  <c r="G182" i="82"/>
  <c r="H182" i="82"/>
  <c r="I182" i="82"/>
  <c r="J182" i="82"/>
  <c r="K182" i="82"/>
  <c r="L182" i="82"/>
  <c r="M182" i="82"/>
  <c r="N182" i="82"/>
  <c r="O182" i="82"/>
  <c r="P182" i="82"/>
  <c r="Q182" i="82"/>
  <c r="R182" i="82"/>
  <c r="S182" i="82"/>
  <c r="T182" i="82"/>
  <c r="U182" i="82"/>
  <c r="V182" i="82"/>
  <c r="W182" i="82"/>
  <c r="X182" i="82"/>
  <c r="Y182" i="82"/>
  <c r="Z182" i="82"/>
  <c r="AA182" i="82"/>
  <c r="AB182" i="82"/>
  <c r="AC182" i="82"/>
  <c r="AD182" i="82"/>
  <c r="AE182" i="82"/>
  <c r="AF182" i="82"/>
  <c r="AG182" i="82"/>
  <c r="AH182" i="82"/>
  <c r="AI182" i="82"/>
  <c r="AJ182" i="82"/>
  <c r="AK182" i="82"/>
  <c r="AL182" i="82"/>
  <c r="AM182" i="82"/>
  <c r="AN182" i="82"/>
  <c r="AO182" i="82"/>
  <c r="AP182" i="82"/>
  <c r="AQ182" i="82"/>
  <c r="AR182" i="82"/>
  <c r="AS182" i="82"/>
  <c r="AT182" i="82"/>
  <c r="AU182" i="82"/>
  <c r="AV182" i="82"/>
  <c r="AW182" i="82"/>
  <c r="AX182" i="82"/>
  <c r="AY182" i="82"/>
  <c r="AZ182" i="82"/>
  <c r="B183" i="82"/>
  <c r="C183" i="82"/>
  <c r="D183" i="82"/>
  <c r="E183" i="82"/>
  <c r="F183" i="82"/>
  <c r="G183" i="82"/>
  <c r="H183" i="82"/>
  <c r="I183" i="82"/>
  <c r="J183" i="82"/>
  <c r="K183" i="82"/>
  <c r="L183" i="82"/>
  <c r="M183" i="82"/>
  <c r="N183" i="82"/>
  <c r="O183" i="82"/>
  <c r="P183" i="82"/>
  <c r="Q183" i="82"/>
  <c r="R183" i="82"/>
  <c r="S183" i="82"/>
  <c r="T183" i="82"/>
  <c r="U183" i="82"/>
  <c r="V183" i="82"/>
  <c r="W183" i="82"/>
  <c r="X183" i="82"/>
  <c r="Y183" i="82"/>
  <c r="Z183" i="82"/>
  <c r="AA183" i="82"/>
  <c r="AB183" i="82"/>
  <c r="AC183" i="82"/>
  <c r="AD183" i="82"/>
  <c r="AE183" i="82"/>
  <c r="AF183" i="82"/>
  <c r="AG183" i="82"/>
  <c r="AH183" i="82"/>
  <c r="AI183" i="82"/>
  <c r="AJ183" i="82"/>
  <c r="AK183" i="82"/>
  <c r="AL183" i="82"/>
  <c r="AM183" i="82"/>
  <c r="AN183" i="82"/>
  <c r="AO183" i="82"/>
  <c r="AP183" i="82"/>
  <c r="AQ183" i="82"/>
  <c r="AR183" i="82"/>
  <c r="AS183" i="82"/>
  <c r="AT183" i="82"/>
  <c r="AU183" i="82"/>
  <c r="AV183" i="82"/>
  <c r="AW183" i="82"/>
  <c r="AX183" i="82"/>
  <c r="AY183" i="82"/>
  <c r="AZ183" i="82"/>
  <c r="B184" i="82"/>
  <c r="C184" i="82"/>
  <c r="D184" i="82"/>
  <c r="E184" i="82"/>
  <c r="F184" i="82"/>
  <c r="G184" i="82"/>
  <c r="H184" i="82"/>
  <c r="I184" i="82"/>
  <c r="J184" i="82"/>
  <c r="K184" i="82"/>
  <c r="L184" i="82"/>
  <c r="M184" i="82"/>
  <c r="N184" i="82"/>
  <c r="O184" i="82"/>
  <c r="P184" i="82"/>
  <c r="Q184" i="82"/>
  <c r="R184" i="82"/>
  <c r="S184" i="82"/>
  <c r="T184" i="82"/>
  <c r="U184" i="82"/>
  <c r="V184" i="82"/>
  <c r="W184" i="82"/>
  <c r="X184" i="82"/>
  <c r="Y184" i="82"/>
  <c r="Z184" i="82"/>
  <c r="AA184" i="82"/>
  <c r="AB184" i="82"/>
  <c r="AC184" i="82"/>
  <c r="AD184" i="82"/>
  <c r="AE184" i="82"/>
  <c r="AF184" i="82"/>
  <c r="AG184" i="82"/>
  <c r="AH184" i="82"/>
  <c r="AI184" i="82"/>
  <c r="AJ184" i="82"/>
  <c r="AK184" i="82"/>
  <c r="AL184" i="82"/>
  <c r="AM184" i="82"/>
  <c r="AN184" i="82"/>
  <c r="AO184" i="82"/>
  <c r="AP184" i="82"/>
  <c r="AQ184" i="82"/>
  <c r="AR184" i="82"/>
  <c r="AS184" i="82"/>
  <c r="AT184" i="82"/>
  <c r="AU184" i="82"/>
  <c r="AV184" i="82"/>
  <c r="AW184" i="82"/>
  <c r="AX184" i="82"/>
  <c r="AY184" i="82"/>
  <c r="AZ184" i="82"/>
  <c r="BC184" i="82"/>
  <c r="B185" i="82"/>
  <c r="C185" i="82"/>
  <c r="D185" i="82"/>
  <c r="E185" i="82"/>
  <c r="F185" i="82"/>
  <c r="G185" i="82"/>
  <c r="H185" i="82"/>
  <c r="I185" i="82"/>
  <c r="J185" i="82"/>
  <c r="K185" i="82"/>
  <c r="L185" i="82"/>
  <c r="M185" i="82"/>
  <c r="N185" i="82"/>
  <c r="O185" i="82"/>
  <c r="P185" i="82"/>
  <c r="Q185" i="82"/>
  <c r="R185" i="82"/>
  <c r="S185" i="82"/>
  <c r="T185" i="82"/>
  <c r="U185" i="82"/>
  <c r="V185" i="82"/>
  <c r="W185" i="82"/>
  <c r="X185" i="82"/>
  <c r="Y185" i="82"/>
  <c r="Z185" i="82"/>
  <c r="AA185" i="82"/>
  <c r="AB185" i="82"/>
  <c r="AC185" i="82"/>
  <c r="AD185" i="82"/>
  <c r="AE185" i="82"/>
  <c r="AF185" i="82"/>
  <c r="AG185" i="82"/>
  <c r="AH185" i="82"/>
  <c r="AI185" i="82"/>
  <c r="AJ185" i="82"/>
  <c r="AK185" i="82"/>
  <c r="AL185" i="82"/>
  <c r="AM185" i="82"/>
  <c r="AN185" i="82"/>
  <c r="AO185" i="82"/>
  <c r="AP185" i="82"/>
  <c r="AQ185" i="82"/>
  <c r="AR185" i="82"/>
  <c r="AS185" i="82"/>
  <c r="AT185" i="82"/>
  <c r="AU185" i="82"/>
  <c r="AV185" i="82"/>
  <c r="AW185" i="82"/>
  <c r="AX185" i="82"/>
  <c r="AY185" i="82"/>
  <c r="AZ185" i="82"/>
  <c r="B186" i="82"/>
  <c r="C186" i="82"/>
  <c r="D186" i="82"/>
  <c r="E186" i="82"/>
  <c r="F186" i="82"/>
  <c r="G186" i="82"/>
  <c r="H186" i="82"/>
  <c r="I186" i="82"/>
  <c r="J186" i="82"/>
  <c r="K186" i="82"/>
  <c r="L186" i="82"/>
  <c r="M186" i="82"/>
  <c r="N186" i="82"/>
  <c r="O186" i="82"/>
  <c r="P186" i="82"/>
  <c r="Q186" i="82"/>
  <c r="R186" i="82"/>
  <c r="S186" i="82"/>
  <c r="T186" i="82"/>
  <c r="U186" i="82"/>
  <c r="V186" i="82"/>
  <c r="W186" i="82"/>
  <c r="X186" i="82"/>
  <c r="Y186" i="82"/>
  <c r="Z186" i="82"/>
  <c r="AA186" i="82"/>
  <c r="AB186" i="82"/>
  <c r="AC186" i="82"/>
  <c r="AD186" i="82"/>
  <c r="AE186" i="82"/>
  <c r="AF186" i="82"/>
  <c r="AG186" i="82"/>
  <c r="AH186" i="82"/>
  <c r="AI186" i="82"/>
  <c r="AJ186" i="82"/>
  <c r="AK186" i="82"/>
  <c r="AL186" i="82"/>
  <c r="AM186" i="82"/>
  <c r="AN186" i="82"/>
  <c r="AO186" i="82"/>
  <c r="AP186" i="82"/>
  <c r="AQ186" i="82"/>
  <c r="AR186" i="82"/>
  <c r="AS186" i="82"/>
  <c r="AT186" i="82"/>
  <c r="AU186" i="82"/>
  <c r="AV186" i="82"/>
  <c r="AW186" i="82"/>
  <c r="AX186" i="82"/>
  <c r="AY186" i="82"/>
  <c r="AZ186" i="82"/>
  <c r="B187" i="82"/>
  <c r="C187" i="82"/>
  <c r="D187" i="82"/>
  <c r="E187" i="82"/>
  <c r="F187" i="82"/>
  <c r="G187" i="82"/>
  <c r="H187" i="82"/>
  <c r="I187" i="82"/>
  <c r="J187" i="82"/>
  <c r="K187" i="82"/>
  <c r="L187" i="82"/>
  <c r="M187" i="82"/>
  <c r="N187" i="82"/>
  <c r="O187" i="82"/>
  <c r="P187" i="82"/>
  <c r="Q187" i="82"/>
  <c r="R187" i="82"/>
  <c r="S187" i="82"/>
  <c r="T187" i="82"/>
  <c r="U187" i="82"/>
  <c r="V187" i="82"/>
  <c r="W187" i="82"/>
  <c r="X187" i="82"/>
  <c r="Y187" i="82"/>
  <c r="Z187" i="82"/>
  <c r="AA187" i="82"/>
  <c r="AB187" i="82"/>
  <c r="AC187" i="82"/>
  <c r="AD187" i="82"/>
  <c r="AE187" i="82"/>
  <c r="AF187" i="82"/>
  <c r="AG187" i="82"/>
  <c r="AH187" i="82"/>
  <c r="AI187" i="82"/>
  <c r="AJ187" i="82"/>
  <c r="AK187" i="82"/>
  <c r="AL187" i="82"/>
  <c r="AM187" i="82"/>
  <c r="AN187" i="82"/>
  <c r="AO187" i="82"/>
  <c r="AP187" i="82"/>
  <c r="AQ187" i="82"/>
  <c r="AR187" i="82"/>
  <c r="AS187" i="82"/>
  <c r="AT187" i="82"/>
  <c r="AU187" i="82"/>
  <c r="AV187" i="82"/>
  <c r="AW187" i="82"/>
  <c r="AX187" i="82"/>
  <c r="AY187" i="82"/>
  <c r="AZ187" i="82"/>
  <c r="B188" i="82"/>
  <c r="C188" i="82"/>
  <c r="D188" i="82"/>
  <c r="E188" i="82"/>
  <c r="F188" i="82"/>
  <c r="G188" i="82"/>
  <c r="H188" i="82"/>
  <c r="I188" i="82"/>
  <c r="J188" i="82"/>
  <c r="K188" i="82"/>
  <c r="L188" i="82"/>
  <c r="M188" i="82"/>
  <c r="N188" i="82"/>
  <c r="O188" i="82"/>
  <c r="P188" i="82"/>
  <c r="Q188" i="82"/>
  <c r="R188" i="82"/>
  <c r="S188" i="82"/>
  <c r="T188" i="82"/>
  <c r="U188" i="82"/>
  <c r="V188" i="82"/>
  <c r="W188" i="82"/>
  <c r="X188" i="82"/>
  <c r="Y188" i="82"/>
  <c r="Z188" i="82"/>
  <c r="AA188" i="82"/>
  <c r="AB188" i="82"/>
  <c r="AC188" i="82"/>
  <c r="AD188" i="82"/>
  <c r="AE188" i="82"/>
  <c r="AF188" i="82"/>
  <c r="AG188" i="82"/>
  <c r="AH188" i="82"/>
  <c r="AI188" i="82"/>
  <c r="AJ188" i="82"/>
  <c r="AK188" i="82"/>
  <c r="AL188" i="82"/>
  <c r="AM188" i="82"/>
  <c r="AN188" i="82"/>
  <c r="AO188" i="82"/>
  <c r="AP188" i="82"/>
  <c r="AQ188" i="82"/>
  <c r="AR188" i="82"/>
  <c r="AS188" i="82"/>
  <c r="AT188" i="82"/>
  <c r="AU188" i="82"/>
  <c r="AV188" i="82"/>
  <c r="AW188" i="82"/>
  <c r="AX188" i="82"/>
  <c r="AY188" i="82"/>
  <c r="AZ188" i="82"/>
  <c r="B189" i="82"/>
  <c r="C189" i="82"/>
  <c r="D189" i="82"/>
  <c r="E189" i="82"/>
  <c r="F189" i="82"/>
  <c r="G189" i="82"/>
  <c r="H189" i="82"/>
  <c r="I189" i="82"/>
  <c r="J189" i="82"/>
  <c r="K189" i="82"/>
  <c r="L189" i="82"/>
  <c r="M189" i="82"/>
  <c r="N189" i="82"/>
  <c r="O189" i="82"/>
  <c r="P189" i="82"/>
  <c r="Q189" i="82"/>
  <c r="R189" i="82"/>
  <c r="S189" i="82"/>
  <c r="T189" i="82"/>
  <c r="U189" i="82"/>
  <c r="V189" i="82"/>
  <c r="W189" i="82"/>
  <c r="X189" i="82"/>
  <c r="Y189" i="82"/>
  <c r="Z189" i="82"/>
  <c r="AA189" i="82"/>
  <c r="AB189" i="82"/>
  <c r="AC189" i="82"/>
  <c r="AD189" i="82"/>
  <c r="AE189" i="82"/>
  <c r="AF189" i="82"/>
  <c r="AG189" i="82"/>
  <c r="AH189" i="82"/>
  <c r="AI189" i="82"/>
  <c r="AJ189" i="82"/>
  <c r="AK189" i="82"/>
  <c r="AL189" i="82"/>
  <c r="AM189" i="82"/>
  <c r="AN189" i="82"/>
  <c r="AO189" i="82"/>
  <c r="AP189" i="82"/>
  <c r="AQ189" i="82"/>
  <c r="AR189" i="82"/>
  <c r="AS189" i="82"/>
  <c r="AT189" i="82"/>
  <c r="AU189" i="82"/>
  <c r="AV189" i="82"/>
  <c r="AW189" i="82"/>
  <c r="AX189" i="82"/>
  <c r="AY189" i="82"/>
  <c r="AZ189" i="82"/>
  <c r="B190" i="82"/>
  <c r="C190" i="82"/>
  <c r="D190" i="82"/>
  <c r="E190" i="82"/>
  <c r="F190" i="82"/>
  <c r="G190" i="82"/>
  <c r="H190" i="82"/>
  <c r="I190" i="82"/>
  <c r="J190" i="82"/>
  <c r="K190" i="82"/>
  <c r="L190" i="82"/>
  <c r="M190" i="82"/>
  <c r="N190" i="82"/>
  <c r="O190" i="82"/>
  <c r="P190" i="82"/>
  <c r="Q190" i="82"/>
  <c r="R190" i="82"/>
  <c r="S190" i="82"/>
  <c r="T190" i="82"/>
  <c r="U190" i="82"/>
  <c r="V190" i="82"/>
  <c r="W190" i="82"/>
  <c r="X190" i="82"/>
  <c r="Y190" i="82"/>
  <c r="Z190" i="82"/>
  <c r="AA190" i="82"/>
  <c r="AB190" i="82"/>
  <c r="AC190" i="82"/>
  <c r="AD190" i="82"/>
  <c r="AE190" i="82"/>
  <c r="AF190" i="82"/>
  <c r="AG190" i="82"/>
  <c r="AH190" i="82"/>
  <c r="AI190" i="82"/>
  <c r="AJ190" i="82"/>
  <c r="AK190" i="82"/>
  <c r="AL190" i="82"/>
  <c r="AM190" i="82"/>
  <c r="AN190" i="82"/>
  <c r="AO190" i="82"/>
  <c r="AP190" i="82"/>
  <c r="AQ190" i="82"/>
  <c r="AR190" i="82"/>
  <c r="AS190" i="82"/>
  <c r="AT190" i="82"/>
  <c r="AU190" i="82"/>
  <c r="AV190" i="82"/>
  <c r="AW190" i="82"/>
  <c r="AX190" i="82"/>
  <c r="AY190" i="82"/>
  <c r="AZ190" i="82"/>
  <c r="B191" i="82"/>
  <c r="C191" i="82"/>
  <c r="D191" i="82"/>
  <c r="E191" i="82"/>
  <c r="F191" i="82"/>
  <c r="G191" i="82"/>
  <c r="H191" i="82"/>
  <c r="I191" i="82"/>
  <c r="J191" i="82"/>
  <c r="K191" i="82"/>
  <c r="L191" i="82"/>
  <c r="M191" i="82"/>
  <c r="N191" i="82"/>
  <c r="O191" i="82"/>
  <c r="P191" i="82"/>
  <c r="Q191" i="82"/>
  <c r="R191" i="82"/>
  <c r="S191" i="82"/>
  <c r="T191" i="82"/>
  <c r="U191" i="82"/>
  <c r="V191" i="82"/>
  <c r="W191" i="82"/>
  <c r="X191" i="82"/>
  <c r="Y191" i="82"/>
  <c r="Z191" i="82"/>
  <c r="AA191" i="82"/>
  <c r="AB191" i="82"/>
  <c r="AC191" i="82"/>
  <c r="AD191" i="82"/>
  <c r="AE191" i="82"/>
  <c r="AF191" i="82"/>
  <c r="AG191" i="82"/>
  <c r="AH191" i="82"/>
  <c r="AI191" i="82"/>
  <c r="AJ191" i="82"/>
  <c r="AK191" i="82"/>
  <c r="AL191" i="82"/>
  <c r="AM191" i="82"/>
  <c r="AN191" i="82"/>
  <c r="AO191" i="82"/>
  <c r="AP191" i="82"/>
  <c r="AQ191" i="82"/>
  <c r="AR191" i="82"/>
  <c r="AS191" i="82"/>
  <c r="AT191" i="82"/>
  <c r="AU191" i="82"/>
  <c r="AV191" i="82"/>
  <c r="AW191" i="82"/>
  <c r="AX191" i="82"/>
  <c r="AY191" i="82"/>
  <c r="AZ191" i="82"/>
  <c r="B192" i="82"/>
  <c r="C192" i="82"/>
  <c r="D192" i="82"/>
  <c r="E192" i="82"/>
  <c r="F192" i="82"/>
  <c r="G192" i="82"/>
  <c r="H192" i="82"/>
  <c r="I192" i="82"/>
  <c r="J192" i="82"/>
  <c r="K192" i="82"/>
  <c r="L192" i="82"/>
  <c r="M192" i="82"/>
  <c r="N192" i="82"/>
  <c r="O192" i="82"/>
  <c r="P192" i="82"/>
  <c r="Q192" i="82"/>
  <c r="R192" i="82"/>
  <c r="S192" i="82"/>
  <c r="T192" i="82"/>
  <c r="U192" i="82"/>
  <c r="V192" i="82"/>
  <c r="W192" i="82"/>
  <c r="X192" i="82"/>
  <c r="Y192" i="82"/>
  <c r="Z192" i="82"/>
  <c r="AA192" i="82"/>
  <c r="AB192" i="82"/>
  <c r="AC192" i="82"/>
  <c r="AD192" i="82"/>
  <c r="AE192" i="82"/>
  <c r="AF192" i="82"/>
  <c r="AG192" i="82"/>
  <c r="AH192" i="82"/>
  <c r="AI192" i="82"/>
  <c r="AJ192" i="82"/>
  <c r="AK192" i="82"/>
  <c r="AL192" i="82"/>
  <c r="AM192" i="82"/>
  <c r="AN192" i="82"/>
  <c r="AO192" i="82"/>
  <c r="AP192" i="82"/>
  <c r="AQ192" i="82"/>
  <c r="AR192" i="82"/>
  <c r="AS192" i="82"/>
  <c r="AT192" i="82"/>
  <c r="AU192" i="82"/>
  <c r="AV192" i="82"/>
  <c r="AW192" i="82"/>
  <c r="AX192" i="82"/>
  <c r="AY192" i="82"/>
  <c r="AZ192" i="82"/>
  <c r="B193" i="82"/>
  <c r="C193" i="82"/>
  <c r="D193" i="82"/>
  <c r="E193" i="82"/>
  <c r="F193" i="82"/>
  <c r="G193" i="82"/>
  <c r="H193" i="82"/>
  <c r="I193" i="82"/>
  <c r="J193" i="82"/>
  <c r="K193" i="82"/>
  <c r="L193" i="82"/>
  <c r="M193" i="82"/>
  <c r="N193" i="82"/>
  <c r="O193" i="82"/>
  <c r="P193" i="82"/>
  <c r="Q193" i="82"/>
  <c r="R193" i="82"/>
  <c r="S193" i="82"/>
  <c r="T193" i="82"/>
  <c r="U193" i="82"/>
  <c r="V193" i="82"/>
  <c r="W193" i="82"/>
  <c r="X193" i="82"/>
  <c r="Y193" i="82"/>
  <c r="Z193" i="82"/>
  <c r="AA193" i="82"/>
  <c r="AB193" i="82"/>
  <c r="AC193" i="82"/>
  <c r="AD193" i="82"/>
  <c r="AE193" i="82"/>
  <c r="AF193" i="82"/>
  <c r="AG193" i="82"/>
  <c r="AH193" i="82"/>
  <c r="AI193" i="82"/>
  <c r="AJ193" i="82"/>
  <c r="AK193" i="82"/>
  <c r="AL193" i="82"/>
  <c r="AM193" i="82"/>
  <c r="AN193" i="82"/>
  <c r="AO193" i="82"/>
  <c r="AP193" i="82"/>
  <c r="AQ193" i="82"/>
  <c r="AR193" i="82"/>
  <c r="AS193" i="82"/>
  <c r="AT193" i="82"/>
  <c r="AU193" i="82"/>
  <c r="AV193" i="82"/>
  <c r="AW193" i="82"/>
  <c r="AX193" i="82"/>
  <c r="AY193" i="82"/>
  <c r="AZ193" i="82"/>
  <c r="AZ3" i="82"/>
  <c r="AY3" i="82"/>
  <c r="AX3" i="82"/>
  <c r="AW3" i="82"/>
  <c r="AV3" i="82"/>
  <c r="AU3" i="82"/>
  <c r="AT3" i="82"/>
  <c r="AS3" i="82"/>
  <c r="AR3" i="82"/>
  <c r="AQ3" i="82"/>
  <c r="AP3" i="82"/>
  <c r="AO3" i="82"/>
  <c r="AN3" i="82"/>
  <c r="AM3" i="82"/>
  <c r="AL3" i="82"/>
  <c r="AK3" i="82"/>
  <c r="AJ3" i="82"/>
  <c r="AI3" i="82"/>
  <c r="AH3" i="82"/>
  <c r="AG3" i="82"/>
  <c r="AF3" i="82"/>
  <c r="AE3" i="82"/>
  <c r="AD3" i="82"/>
  <c r="AC3" i="82"/>
  <c r="AB3" i="82"/>
  <c r="AA3" i="82"/>
  <c r="Z3" i="82"/>
  <c r="Y3" i="82"/>
  <c r="X3" i="82"/>
  <c r="W3" i="82"/>
  <c r="V3" i="82"/>
  <c r="U3" i="82"/>
  <c r="T3" i="82"/>
  <c r="S3" i="82"/>
  <c r="R3" i="82"/>
  <c r="Q3" i="82"/>
  <c r="P3" i="82"/>
  <c r="O3" i="82"/>
  <c r="N3" i="82"/>
  <c r="M3" i="82"/>
  <c r="L3" i="82"/>
  <c r="K3" i="82"/>
  <c r="J3" i="82"/>
  <c r="I3" i="82"/>
  <c r="H3" i="82"/>
  <c r="G3" i="82"/>
  <c r="F3" i="82"/>
  <c r="E3" i="82"/>
  <c r="D3" i="82"/>
  <c r="B3" i="82"/>
  <c r="C3" i="82"/>
  <c r="BA63" i="83"/>
  <c r="BB63" i="83"/>
  <c r="B113" i="75"/>
  <c r="B84" i="75"/>
  <c r="B55" i="75"/>
  <c r="B106" i="75"/>
  <c r="B73" i="75"/>
  <c r="B12" i="75"/>
  <c r="B74" i="75"/>
  <c r="B86" i="75"/>
  <c r="B122" i="75"/>
  <c r="B15" i="75"/>
  <c r="B116" i="75"/>
  <c r="B75" i="75"/>
  <c r="D13" i="3"/>
  <c r="B120" i="75"/>
  <c r="B21" i="75"/>
  <c r="B51" i="75"/>
  <c r="B123" i="75"/>
  <c r="B82" i="75"/>
  <c r="D31" i="3"/>
  <c r="B119" i="75"/>
  <c r="B69" i="75"/>
  <c r="B92" i="75"/>
  <c r="B63" i="75"/>
  <c r="B118" i="75"/>
  <c r="B28" i="75"/>
  <c r="B66" i="75"/>
  <c r="B117" i="75"/>
  <c r="B111" i="75"/>
  <c r="B50" i="75"/>
  <c r="B56" i="75"/>
  <c r="B61" i="75"/>
  <c r="B79" i="75"/>
  <c r="B115" i="75"/>
  <c r="B64" i="75"/>
  <c r="B114" i="75"/>
  <c r="B70" i="75"/>
  <c r="B65" i="75"/>
  <c r="B68" i="75"/>
  <c r="B102" i="75"/>
  <c r="B94" i="75"/>
  <c r="B16" i="75"/>
  <c r="B48" i="75"/>
  <c r="B100" i="75"/>
  <c r="B47" i="75"/>
  <c r="B53" i="75"/>
  <c r="B43" i="75"/>
  <c r="B83" i="75"/>
  <c r="B72" i="75"/>
  <c r="B30" i="75"/>
  <c r="B112" i="75"/>
  <c r="B62" i="75"/>
  <c r="B71" i="75"/>
  <c r="B93" i="75"/>
  <c r="B109" i="75"/>
  <c r="B87" i="75"/>
  <c r="B10" i="75"/>
  <c r="B13" i="4"/>
  <c r="B13" i="75"/>
  <c r="B23" i="75"/>
  <c r="B24" i="75"/>
  <c r="B25" i="75"/>
  <c r="B33" i="75"/>
  <c r="B34" i="75"/>
  <c r="B9" i="75"/>
  <c r="B31" i="4"/>
  <c r="B31" i="75"/>
  <c r="B31" i="3"/>
  <c r="B99" i="75"/>
  <c r="B95" i="75"/>
  <c r="B17" i="75"/>
  <c r="B45" i="75"/>
  <c r="B32" i="75"/>
  <c r="B35" i="75"/>
  <c r="B85" i="75"/>
  <c r="B37" i="75"/>
  <c r="B108" i="75"/>
  <c r="B40" i="75"/>
  <c r="B103" i="75"/>
  <c r="B97" i="75"/>
  <c r="B98" i="75"/>
  <c r="B46" i="75"/>
  <c r="B22" i="75"/>
  <c r="B58" i="75"/>
  <c r="B60" i="75"/>
  <c r="B18" i="75"/>
  <c r="B38" i="75"/>
  <c r="B67" i="75"/>
  <c r="B44" i="75"/>
  <c r="B11" i="75"/>
  <c r="B36" i="75"/>
  <c r="B39" i="75"/>
  <c r="B29" i="75"/>
  <c r="B41" i="75"/>
  <c r="B27" i="75"/>
  <c r="B101" i="75"/>
  <c r="B52" i="75"/>
  <c r="B80" i="75"/>
  <c r="B14" i="75"/>
  <c r="B19" i="75"/>
  <c r="B78" i="75"/>
  <c r="B20" i="75"/>
  <c r="B110" i="75"/>
  <c r="B104" i="75"/>
  <c r="B59" i="75"/>
  <c r="Z77" i="75"/>
  <c r="B88" i="75"/>
  <c r="B91" i="75"/>
  <c r="Z100" i="75"/>
  <c r="B107" i="75"/>
  <c r="B77" i="75"/>
  <c r="Z17" i="75"/>
  <c r="B42" i="75"/>
  <c r="B105" i="75"/>
  <c r="Z105" i="75"/>
  <c r="B49" i="75"/>
  <c r="B57" i="75"/>
  <c r="Z59" i="75"/>
  <c r="Z86" i="75"/>
  <c r="J188" i="85"/>
  <c r="AB10" i="75"/>
  <c r="AC10" i="75"/>
  <c r="AD10" i="75"/>
  <c r="AD13" i="4"/>
  <c r="AB26" i="75"/>
  <c r="AC26" i="75"/>
  <c r="AD26" i="75"/>
  <c r="AI27" i="75"/>
  <c r="AK27" i="75"/>
  <c r="AL27" i="75"/>
  <c r="O46" i="85"/>
  <c r="J46" i="85"/>
  <c r="AB24" i="75"/>
  <c r="AC24" i="75"/>
  <c r="AD24" i="75"/>
  <c r="AH24" i="75"/>
  <c r="AI24" i="75"/>
  <c r="AK24" i="75"/>
  <c r="AL24" i="75"/>
  <c r="AM24" i="75"/>
  <c r="M19" i="97"/>
  <c r="AJ25" i="75"/>
  <c r="AI34" i="75"/>
  <c r="AK34" i="75"/>
  <c r="AL34" i="75"/>
  <c r="AJ30" i="75"/>
  <c r="AI31" i="75"/>
  <c r="AK31" i="75"/>
  <c r="AL31" i="75"/>
  <c r="AJ32" i="75"/>
  <c r="AE35" i="75"/>
  <c r="AF35" i="75"/>
  <c r="AG35" i="75"/>
  <c r="AB35" i="75"/>
  <c r="AC35" i="75"/>
  <c r="AD35" i="75"/>
  <c r="AH35" i="75"/>
  <c r="AI36" i="75"/>
  <c r="AK36" i="75"/>
  <c r="AL36" i="75"/>
  <c r="AD31" i="4"/>
  <c r="AE31" i="4"/>
  <c r="AF31" i="4"/>
  <c r="AI33" i="75"/>
  <c r="AK33" i="75"/>
  <c r="AL33" i="75"/>
  <c r="AE38" i="75"/>
  <c r="AF38" i="75"/>
  <c r="AG38" i="75"/>
  <c r="AI43" i="75"/>
  <c r="AJ43" i="75"/>
  <c r="AK43" i="75"/>
  <c r="AL43" i="75"/>
  <c r="AI39" i="75"/>
  <c r="AK39" i="75"/>
  <c r="AL39" i="75"/>
  <c r="AJ47" i="75"/>
  <c r="AI40" i="75"/>
  <c r="AJ40" i="75"/>
  <c r="AK40" i="75"/>
  <c r="AI51" i="75"/>
  <c r="AJ51" i="75"/>
  <c r="AI50" i="75"/>
  <c r="AK50" i="75"/>
  <c r="AL50" i="75"/>
  <c r="AE51" i="75"/>
  <c r="AF51" i="75"/>
  <c r="AG51" i="75"/>
  <c r="AJ59" i="75"/>
  <c r="AI58" i="75"/>
  <c r="AK58" i="75"/>
  <c r="AL58" i="75"/>
  <c r="O162" i="85"/>
  <c r="J162" i="85"/>
  <c r="AJ65" i="75"/>
  <c r="AE67" i="75"/>
  <c r="AF67" i="75"/>
  <c r="AG67" i="75"/>
  <c r="AI56" i="75"/>
  <c r="AK56" i="75"/>
  <c r="AL56" i="75"/>
  <c r="AJ56" i="75"/>
  <c r="J112" i="85"/>
  <c r="AI77" i="75"/>
  <c r="AK77" i="75"/>
  <c r="AL77" i="75"/>
  <c r="AI78" i="75"/>
  <c r="AJ69" i="75"/>
  <c r="AF70" i="75"/>
  <c r="AG70" i="75"/>
  <c r="AI71" i="75"/>
  <c r="AK71" i="75"/>
  <c r="AL71" i="75"/>
  <c r="AI68" i="75"/>
  <c r="AK68" i="75"/>
  <c r="AL68" i="75"/>
  <c r="AE83" i="75"/>
  <c r="AF83" i="75"/>
  <c r="AG83" i="75"/>
  <c r="AJ86" i="75"/>
  <c r="AI100" i="75"/>
  <c r="AK100" i="75"/>
  <c r="AL100" i="75"/>
  <c r="AB100" i="75"/>
  <c r="AC100" i="75"/>
  <c r="AD100" i="75"/>
  <c r="AH100" i="75"/>
  <c r="AM100" i="75"/>
  <c r="M95" i="97"/>
  <c r="AI101" i="75"/>
  <c r="AK101" i="75"/>
  <c r="AL101" i="75"/>
  <c r="AI96" i="75"/>
  <c r="AI93" i="75"/>
  <c r="AK93" i="75"/>
  <c r="AL93" i="75"/>
  <c r="AE114" i="75"/>
  <c r="AF114" i="75"/>
  <c r="AG114" i="75"/>
  <c r="AB113" i="75"/>
  <c r="AC113" i="75"/>
  <c r="AD113" i="75"/>
  <c r="AI89" i="75"/>
  <c r="AK89" i="75"/>
  <c r="AL89" i="75"/>
  <c r="AJ93" i="75"/>
  <c r="AE95" i="75"/>
  <c r="AF95" i="75"/>
  <c r="AG95" i="75"/>
  <c r="AH95" i="75"/>
  <c r="AI84" i="75"/>
  <c r="AJ84" i="75"/>
  <c r="AI72" i="75"/>
  <c r="AK72" i="75"/>
  <c r="AL72" i="75"/>
  <c r="AJ72" i="75"/>
  <c r="AJ68" i="75"/>
  <c r="AJ78" i="75"/>
  <c r="AI70" i="75"/>
  <c r="AK70" i="75"/>
  <c r="AL70" i="75"/>
  <c r="AJ70" i="75"/>
  <c r="AJ77" i="75"/>
  <c r="AI55" i="75"/>
  <c r="AK55" i="75"/>
  <c r="AL55" i="75"/>
  <c r="AE55" i="75"/>
  <c r="AF55" i="75"/>
  <c r="AG55" i="75"/>
  <c r="AH55" i="75"/>
  <c r="AM55" i="75"/>
  <c r="M50" i="97"/>
  <c r="AJ55" i="75"/>
  <c r="AI49" i="75"/>
  <c r="AJ49" i="75"/>
  <c r="AE48" i="75"/>
  <c r="AF48" i="75"/>
  <c r="AG48" i="75"/>
  <c r="AB38" i="75"/>
  <c r="AC38" i="75"/>
  <c r="AD38" i="75"/>
  <c r="AI25" i="75"/>
  <c r="AK25" i="75"/>
  <c r="AL25" i="75"/>
  <c r="AJ27" i="75"/>
  <c r="AE26" i="75"/>
  <c r="AF26" i="75"/>
  <c r="AG26" i="75"/>
  <c r="AI23" i="75"/>
  <c r="AJ23" i="75"/>
  <c r="AB22" i="75"/>
  <c r="AC22" i="75"/>
  <c r="AD22" i="75"/>
  <c r="AI9" i="75"/>
  <c r="AJ9" i="75"/>
  <c r="AE90" i="75"/>
  <c r="AF90" i="75"/>
  <c r="AG90" i="75"/>
  <c r="AH90" i="75"/>
  <c r="AJ106" i="75"/>
  <c r="AI106" i="75"/>
  <c r="AK106" i="75"/>
  <c r="AL106" i="75"/>
  <c r="AI95" i="75"/>
  <c r="AK95" i="75"/>
  <c r="AL95" i="75"/>
  <c r="AJ95" i="75"/>
  <c r="AJ100" i="75"/>
  <c r="AI81" i="75"/>
  <c r="AK81" i="75"/>
  <c r="AL81" i="75"/>
  <c r="AJ81" i="75"/>
  <c r="AI69" i="75"/>
  <c r="AK69" i="75"/>
  <c r="AL69" i="75"/>
  <c r="AI74" i="75"/>
  <c r="AK74" i="75"/>
  <c r="AL74" i="75"/>
  <c r="AJ74" i="75"/>
  <c r="AE80" i="75"/>
  <c r="AF80" i="75"/>
  <c r="AG80" i="75"/>
  <c r="AI57" i="75"/>
  <c r="AK57" i="75"/>
  <c r="AL57" i="75"/>
  <c r="AJ57" i="75"/>
  <c r="AI60" i="75"/>
  <c r="AK60" i="75"/>
  <c r="AL60" i="75"/>
  <c r="AJ60" i="75"/>
  <c r="AI62" i="75"/>
  <c r="AK62" i="75"/>
  <c r="AL62" i="75"/>
  <c r="AI59" i="75"/>
  <c r="AK59" i="75"/>
  <c r="AL59" i="75"/>
  <c r="AJ50" i="75"/>
  <c r="AI48" i="75"/>
  <c r="AK48" i="75"/>
  <c r="AL48" i="75"/>
  <c r="AJ48" i="75"/>
  <c r="AE47" i="75"/>
  <c r="AF47" i="75"/>
  <c r="AG47" i="75"/>
  <c r="AI44" i="75"/>
  <c r="AI47" i="75"/>
  <c r="AK47" i="75"/>
  <c r="AL47" i="75"/>
  <c r="AE43" i="75"/>
  <c r="AF43" i="75"/>
  <c r="AG43" i="75"/>
  <c r="AI38" i="75"/>
  <c r="AK38" i="75"/>
  <c r="AL38" i="75"/>
  <c r="AJ38" i="75"/>
  <c r="AJ33" i="75"/>
  <c r="AI32" i="75"/>
  <c r="AK32" i="75"/>
  <c r="AL32" i="75"/>
  <c r="AE29" i="75"/>
  <c r="AF29" i="75"/>
  <c r="AG29" i="75"/>
  <c r="AJ31" i="75"/>
  <c r="AI30" i="75"/>
  <c r="AK30" i="75"/>
  <c r="AL30" i="75"/>
  <c r="AI28" i="75"/>
  <c r="AK28" i="75"/>
  <c r="AL28" i="75"/>
  <c r="AJ28" i="75"/>
  <c r="AI22" i="75"/>
  <c r="AI18" i="75"/>
  <c r="AK18" i="75"/>
  <c r="AL18" i="75"/>
  <c r="AJ18" i="75"/>
  <c r="AB12" i="75"/>
  <c r="AC12" i="75"/>
  <c r="AD12" i="75"/>
  <c r="AH12" i="75"/>
  <c r="AI10" i="75"/>
  <c r="AI98" i="75"/>
  <c r="AE109" i="75"/>
  <c r="AF109" i="75"/>
  <c r="AG109" i="75"/>
  <c r="AE88" i="75"/>
  <c r="AF88" i="75"/>
  <c r="AG88" i="75"/>
  <c r="AI92" i="75"/>
  <c r="AK92" i="75"/>
  <c r="AL92" i="75"/>
  <c r="AJ92" i="75"/>
  <c r="AE91" i="75"/>
  <c r="AF91" i="75"/>
  <c r="AG91" i="75"/>
  <c r="AI75" i="75"/>
  <c r="AK75" i="75"/>
  <c r="AL75" i="75"/>
  <c r="AB74" i="75"/>
  <c r="AC74" i="75"/>
  <c r="AD74" i="75"/>
  <c r="AI66" i="75"/>
  <c r="AK66" i="75"/>
  <c r="AL66" i="75"/>
  <c r="AJ66" i="75"/>
  <c r="AI64" i="75"/>
  <c r="AK64" i="75"/>
  <c r="AL64" i="75"/>
  <c r="AJ64" i="75"/>
  <c r="AI67" i="75"/>
  <c r="AK67" i="75"/>
  <c r="AL67" i="75"/>
  <c r="AJ67" i="75"/>
  <c r="AE66" i="75"/>
  <c r="AF66" i="75"/>
  <c r="AG66" i="75"/>
  <c r="AH66" i="75"/>
  <c r="AM66" i="75"/>
  <c r="M61" i="97"/>
  <c r="AI53" i="75"/>
  <c r="AK53" i="75"/>
  <c r="AL53" i="75"/>
  <c r="AJ53" i="75"/>
  <c r="AB46" i="75"/>
  <c r="AC46" i="75"/>
  <c r="AD46" i="75"/>
  <c r="AI16" i="75"/>
  <c r="AB13" i="75"/>
  <c r="AC13" i="75"/>
  <c r="AD13" i="75"/>
  <c r="AI86" i="75"/>
  <c r="AK86" i="75"/>
  <c r="AL86" i="75"/>
  <c r="AB81" i="75"/>
  <c r="AC81" i="75"/>
  <c r="AD81" i="75"/>
  <c r="AI76" i="75"/>
  <c r="AK76" i="75"/>
  <c r="AL76" i="75"/>
  <c r="AJ76" i="75"/>
  <c r="AI73" i="75"/>
  <c r="AJ73" i="75"/>
  <c r="AE65" i="75"/>
  <c r="AF65" i="75"/>
  <c r="AG65" i="75"/>
  <c r="AB56" i="75"/>
  <c r="AC56" i="75"/>
  <c r="AD56" i="75"/>
  <c r="AI65" i="75"/>
  <c r="AK65" i="75"/>
  <c r="AL65" i="75"/>
  <c r="AE62" i="75"/>
  <c r="AF62" i="75"/>
  <c r="AG62" i="75"/>
  <c r="AJ39" i="75"/>
  <c r="AE37" i="75"/>
  <c r="AF37" i="75"/>
  <c r="AG37" i="75"/>
  <c r="AI42" i="75"/>
  <c r="AK42" i="75"/>
  <c r="AL42" i="75"/>
  <c r="AJ42" i="75"/>
  <c r="AJ34" i="75"/>
  <c r="AB33" i="75"/>
  <c r="AC33" i="75"/>
  <c r="AD33" i="75"/>
  <c r="AI17" i="75"/>
  <c r="AK17" i="75"/>
  <c r="AL17" i="75"/>
  <c r="AJ17" i="75"/>
  <c r="AI21" i="75"/>
  <c r="AE20" i="75"/>
  <c r="AF20" i="75"/>
  <c r="AG20" i="75"/>
  <c r="AI19" i="75"/>
  <c r="AK19" i="75"/>
  <c r="AL19" i="75"/>
  <c r="AJ19" i="75"/>
  <c r="AI12" i="75"/>
  <c r="AK12" i="75"/>
  <c r="AL12" i="75"/>
  <c r="AJ12" i="75"/>
  <c r="AI15" i="75"/>
  <c r="AK15" i="75"/>
  <c r="AL15" i="75"/>
  <c r="AJ15" i="75"/>
  <c r="AI104" i="75"/>
  <c r="AK104" i="75"/>
  <c r="AL104" i="75"/>
  <c r="D31" i="4"/>
  <c r="AJ119" i="75"/>
  <c r="E84" i="97"/>
  <c r="B89" i="75"/>
  <c r="F41" i="97"/>
  <c r="F59" i="97"/>
  <c r="F72" i="97"/>
  <c r="F115" i="97"/>
  <c r="F105" i="97"/>
  <c r="F62" i="97"/>
  <c r="F51" i="97"/>
  <c r="F46" i="97"/>
  <c r="F27" i="97"/>
  <c r="O112" i="85"/>
  <c r="AJ123" i="75"/>
  <c r="J44" i="85"/>
  <c r="J91" i="85"/>
  <c r="O114" i="85"/>
  <c r="F66" i="97"/>
  <c r="F39" i="97"/>
  <c r="F92" i="97"/>
  <c r="F76" i="97"/>
  <c r="F95" i="97"/>
  <c r="J22" i="85"/>
  <c r="O190" i="85"/>
  <c r="O51" i="85"/>
  <c r="O71" i="85"/>
  <c r="J26" i="85"/>
  <c r="O21" i="85"/>
  <c r="O68" i="85"/>
  <c r="O129" i="85"/>
  <c r="O62" i="85"/>
  <c r="J81" i="85"/>
  <c r="J173" i="85"/>
  <c r="J68" i="85"/>
  <c r="O45" i="85"/>
  <c r="O89" i="85"/>
  <c r="O55" i="85"/>
  <c r="J33" i="85"/>
  <c r="J121" i="85"/>
  <c r="J187" i="85"/>
  <c r="F77" i="97"/>
  <c r="F31" i="97"/>
  <c r="F68" i="97"/>
  <c r="O10" i="85"/>
  <c r="J151" i="85"/>
  <c r="J146" i="85"/>
  <c r="J169" i="85"/>
  <c r="J57" i="85"/>
  <c r="J9" i="85"/>
  <c r="J172" i="85"/>
  <c r="O153" i="85"/>
  <c r="O165" i="85"/>
  <c r="O131" i="85"/>
  <c r="O184" i="85"/>
  <c r="O185" i="85"/>
  <c r="O24" i="85"/>
  <c r="O141" i="85"/>
  <c r="O155" i="85"/>
  <c r="O16" i="85"/>
  <c r="O113" i="85"/>
  <c r="O77" i="85"/>
  <c r="O22" i="85"/>
  <c r="J16" i="85"/>
  <c r="J148" i="85"/>
  <c r="J98" i="85"/>
  <c r="J101" i="85"/>
  <c r="J31" i="85"/>
  <c r="J111" i="85"/>
  <c r="J159" i="85"/>
  <c r="O37" i="85"/>
  <c r="J147" i="85"/>
  <c r="J167" i="85"/>
  <c r="J106" i="85"/>
  <c r="J149" i="85"/>
  <c r="J190" i="85"/>
  <c r="J124" i="85"/>
  <c r="J92" i="85"/>
  <c r="O93" i="85"/>
  <c r="O105" i="85"/>
  <c r="O142" i="85"/>
  <c r="O98" i="85"/>
  <c r="O157" i="85"/>
  <c r="O159" i="85"/>
  <c r="O4" i="85"/>
  <c r="F112" i="97"/>
  <c r="O14" i="85"/>
  <c r="F100" i="97"/>
  <c r="F88" i="97"/>
  <c r="F73" i="97"/>
  <c r="F67" i="97"/>
  <c r="F14" i="97"/>
  <c r="F4" i="97"/>
  <c r="F102" i="97"/>
  <c r="F81" i="97"/>
  <c r="F65" i="97"/>
  <c r="F40" i="97"/>
  <c r="F32" i="97"/>
  <c r="F16" i="97"/>
  <c r="F86" i="97"/>
  <c r="F69" i="97"/>
  <c r="F110" i="97"/>
  <c r="F107" i="97"/>
  <c r="F97" i="97"/>
  <c r="F89" i="97"/>
  <c r="F80" i="97"/>
  <c r="F35" i="97"/>
  <c r="D13" i="4"/>
  <c r="F8" i="97"/>
  <c r="F45" i="97"/>
  <c r="F71" i="97"/>
  <c r="F44" i="97"/>
  <c r="F24" i="97"/>
  <c r="F15" i="97"/>
  <c r="F7" i="97"/>
  <c r="J37" i="85"/>
  <c r="J87" i="85"/>
  <c r="J115" i="85"/>
  <c r="J95" i="85"/>
  <c r="J135" i="85"/>
  <c r="J155" i="85"/>
  <c r="J59" i="85"/>
  <c r="J174" i="85"/>
  <c r="J134" i="85"/>
  <c r="J82" i="85"/>
  <c r="J14" i="85"/>
  <c r="J165" i="85"/>
  <c r="J145" i="85"/>
  <c r="J113" i="85"/>
  <c r="J93" i="85"/>
  <c r="J77" i="85"/>
  <c r="J21" i="85"/>
  <c r="J19" i="85"/>
  <c r="J142" i="85"/>
  <c r="J70" i="85"/>
  <c r="J18" i="85"/>
  <c r="J184" i="85"/>
  <c r="J164" i="85"/>
  <c r="J144" i="85"/>
  <c r="J120" i="85"/>
  <c r="J84" i="85"/>
  <c r="J64" i="85"/>
  <c r="J36" i="85"/>
  <c r="J12" i="85"/>
  <c r="O144" i="85"/>
  <c r="O81" i="85"/>
  <c r="O48" i="85"/>
  <c r="O18" i="85"/>
  <c r="O183" i="85"/>
  <c r="O156" i="85"/>
  <c r="O123" i="85"/>
  <c r="O100" i="85"/>
  <c r="O70" i="85"/>
  <c r="O47" i="85"/>
  <c r="O17" i="85"/>
  <c r="O166" i="85"/>
  <c r="O87" i="85"/>
  <c r="O91" i="85"/>
  <c r="O63" i="85"/>
  <c r="O36" i="85"/>
  <c r="O11" i="85"/>
  <c r="O140" i="85"/>
  <c r="O180" i="85"/>
  <c r="O151" i="85"/>
  <c r="O122" i="85"/>
  <c r="O179" i="85"/>
  <c r="O154" i="85"/>
  <c r="O135" i="85"/>
  <c r="O108" i="85"/>
  <c r="O82" i="85"/>
  <c r="O57" i="85"/>
  <c r="O19" i="85"/>
  <c r="J94" i="85"/>
  <c r="J55" i="85"/>
  <c r="J51" i="85"/>
  <c r="J63" i="85"/>
  <c r="J71" i="85"/>
  <c r="J139" i="85"/>
  <c r="J43" i="85"/>
  <c r="J166" i="85"/>
  <c r="J122" i="85"/>
  <c r="J66" i="85"/>
  <c r="J6" i="85"/>
  <c r="J157" i="85"/>
  <c r="J141" i="85"/>
  <c r="J109" i="85"/>
  <c r="J89" i="85"/>
  <c r="J65" i="85"/>
  <c r="J17" i="85"/>
  <c r="J11" i="85"/>
  <c r="J138" i="85"/>
  <c r="J62" i="85"/>
  <c r="J10" i="85"/>
  <c r="J180" i="85"/>
  <c r="J156" i="85"/>
  <c r="J140" i="85"/>
  <c r="J116" i="85"/>
  <c r="J76" i="85"/>
  <c r="J60" i="85"/>
  <c r="J24" i="85"/>
  <c r="J4" i="85"/>
  <c r="O124" i="85"/>
  <c r="O65" i="85"/>
  <c r="O43" i="85"/>
  <c r="O13" i="85"/>
  <c r="O176" i="85"/>
  <c r="O152" i="85"/>
  <c r="O116" i="85"/>
  <c r="O92" i="85"/>
  <c r="O64" i="85"/>
  <c r="O39" i="85"/>
  <c r="O12" i="85"/>
  <c r="O148" i="85"/>
  <c r="O187" i="85"/>
  <c r="O84" i="85"/>
  <c r="O59" i="85"/>
  <c r="O26" i="85"/>
  <c r="O6" i="85"/>
  <c r="O120" i="85"/>
  <c r="O175" i="85"/>
  <c r="O146" i="85"/>
  <c r="O115" i="85"/>
  <c r="O174" i="85"/>
  <c r="O149" i="85"/>
  <c r="O128" i="85"/>
  <c r="O102" i="85"/>
  <c r="O72" i="85"/>
  <c r="O44" i="85"/>
  <c r="J27" i="85"/>
  <c r="O27" i="85"/>
  <c r="J183" i="85"/>
  <c r="J179" i="85"/>
  <c r="J175" i="85"/>
  <c r="J47" i="85"/>
  <c r="J131" i="85"/>
  <c r="J123" i="85"/>
  <c r="J39" i="85"/>
  <c r="J154" i="85"/>
  <c r="J114" i="85"/>
  <c r="J30" i="85"/>
  <c r="J153" i="85"/>
  <c r="J129" i="85"/>
  <c r="J105" i="85"/>
  <c r="J85" i="85"/>
  <c r="J61" i="85"/>
  <c r="J45" i="85"/>
  <c r="J13" i="85"/>
  <c r="J7" i="85"/>
  <c r="J102" i="85"/>
  <c r="J50" i="85"/>
  <c r="J185" i="85"/>
  <c r="J176" i="85"/>
  <c r="J152" i="85"/>
  <c r="J128" i="85"/>
  <c r="J108" i="85"/>
  <c r="J100" i="85"/>
  <c r="J72" i="85"/>
  <c r="J48" i="85"/>
  <c r="J20" i="85"/>
  <c r="O173" i="85"/>
  <c r="O106" i="85"/>
  <c r="O61" i="85"/>
  <c r="O31" i="85"/>
  <c r="O9" i="85"/>
  <c r="O172" i="85"/>
  <c r="O147" i="85"/>
  <c r="O139" i="85"/>
  <c r="O111" i="85"/>
  <c r="O85" i="85"/>
  <c r="O60" i="85"/>
  <c r="O30" i="85"/>
  <c r="O7" i="85"/>
  <c r="O134" i="85"/>
  <c r="O169" i="85"/>
  <c r="O76" i="85"/>
  <c r="O50" i="85"/>
  <c r="O20" i="85"/>
  <c r="O101" i="85"/>
  <c r="O164" i="85"/>
  <c r="O138" i="85"/>
  <c r="O109" i="85"/>
  <c r="O167" i="85"/>
  <c r="O145" i="85"/>
  <c r="O121" i="85"/>
  <c r="O95" i="85"/>
  <c r="O66" i="85"/>
  <c r="O33" i="85"/>
  <c r="F117" i="97"/>
  <c r="F111" i="97"/>
  <c r="F103" i="97"/>
  <c r="F101" i="97"/>
  <c r="F98" i="97"/>
  <c r="F114" i="97"/>
  <c r="F108" i="97"/>
  <c r="F57" i="97"/>
  <c r="F109" i="97"/>
  <c r="F85" i="97"/>
  <c r="F116" i="97"/>
  <c r="F106" i="97"/>
  <c r="F93" i="97"/>
  <c r="F90" i="97"/>
  <c r="F87" i="97"/>
  <c r="F82" i="97"/>
  <c r="F78" i="97"/>
  <c r="F70" i="97"/>
  <c r="F64" i="97"/>
  <c r="F63" i="97"/>
  <c r="F49" i="97"/>
  <c r="F74" i="97"/>
  <c r="F58" i="97"/>
  <c r="F56" i="97"/>
  <c r="F55" i="97"/>
  <c r="F54" i="97"/>
  <c r="F53" i="97"/>
  <c r="F48" i="97"/>
  <c r="F43" i="97"/>
  <c r="F47" i="97"/>
  <c r="F38" i="97"/>
  <c r="F28" i="97"/>
  <c r="F20" i="97"/>
  <c r="F5" i="97"/>
  <c r="F42" i="97"/>
  <c r="F36" i="97"/>
  <c r="F33" i="97"/>
  <c r="F22" i="97"/>
  <c r="F10" i="97"/>
  <c r="F25" i="97"/>
  <c r="F21" i="97"/>
  <c r="F9" i="97"/>
  <c r="F19" i="97"/>
  <c r="F18" i="97"/>
  <c r="F17" i="97"/>
  <c r="F12" i="97"/>
  <c r="F11" i="97"/>
  <c r="AI115" i="75"/>
  <c r="AK115" i="75"/>
  <c r="AL115" i="75"/>
  <c r="AE122" i="75"/>
  <c r="AF122" i="75"/>
  <c r="AG122" i="75"/>
  <c r="AI112" i="75"/>
  <c r="AK112" i="75"/>
  <c r="AL112" i="75"/>
  <c r="AE118" i="75"/>
  <c r="AF118" i="75"/>
  <c r="AG118" i="75"/>
  <c r="O79" i="85"/>
  <c r="AJ89" i="75"/>
  <c r="AJ45" i="75"/>
  <c r="AI45" i="75"/>
  <c r="AK45" i="75"/>
  <c r="AL45" i="75"/>
  <c r="AE106" i="75"/>
  <c r="AF106" i="75"/>
  <c r="AG106" i="75"/>
  <c r="AI113" i="75"/>
  <c r="AK113" i="75"/>
  <c r="AL113" i="75"/>
  <c r="AE50" i="75"/>
  <c r="AF50" i="75"/>
  <c r="AG50" i="75"/>
  <c r="AB44" i="75"/>
  <c r="AC44" i="75"/>
  <c r="AD44" i="75"/>
  <c r="AE44" i="75"/>
  <c r="AF44" i="75"/>
  <c r="AG44" i="75"/>
  <c r="AI108" i="75"/>
  <c r="AK108" i="75"/>
  <c r="AL108" i="75"/>
  <c r="AJ108" i="75"/>
  <c r="AI87" i="75"/>
  <c r="AK87" i="75"/>
  <c r="AL87" i="75"/>
  <c r="AJ87" i="75"/>
  <c r="J79" i="85"/>
  <c r="AB121" i="75"/>
  <c r="AC121" i="75"/>
  <c r="AD121" i="75"/>
  <c r="BC7" i="82"/>
  <c r="O75" i="85"/>
  <c r="O94" i="85"/>
  <c r="J42" i="85"/>
  <c r="AJ101" i="75"/>
  <c r="O42" i="85"/>
  <c r="J75" i="85"/>
  <c r="BD32" i="82"/>
  <c r="AI97" i="75"/>
  <c r="AK97" i="75"/>
  <c r="AL97" i="75"/>
  <c r="AJ97" i="75"/>
  <c r="AI41" i="75"/>
  <c r="AK41" i="75"/>
  <c r="AL41" i="75"/>
  <c r="AJ41" i="75"/>
  <c r="AE68" i="75"/>
  <c r="AF68" i="75"/>
  <c r="AG68" i="75"/>
  <c r="AB120" i="75"/>
  <c r="AC120" i="75"/>
  <c r="AD120" i="75"/>
  <c r="AC71" i="75"/>
  <c r="AD71" i="75"/>
  <c r="AE71" i="75"/>
  <c r="AF71" i="75"/>
  <c r="AG71" i="75"/>
  <c r="AJ63" i="75"/>
  <c r="AI63" i="75"/>
  <c r="AK63" i="75"/>
  <c r="AL63" i="75"/>
  <c r="AB96" i="75"/>
  <c r="AC96" i="75"/>
  <c r="AD96" i="75"/>
  <c r="AH96" i="75"/>
  <c r="AJ24" i="75"/>
  <c r="Z122" i="75"/>
  <c r="Z120" i="75"/>
  <c r="Z118" i="75"/>
  <c r="AA114" i="4"/>
  <c r="Z102" i="75"/>
  <c r="Z121" i="75"/>
  <c r="Z112" i="75"/>
  <c r="Z109" i="75"/>
  <c r="Z117" i="75"/>
  <c r="Z116" i="75"/>
  <c r="AC121" i="4"/>
  <c r="Z113" i="75"/>
  <c r="Z108" i="75"/>
  <c r="Z110" i="75"/>
  <c r="AE107" i="75"/>
  <c r="AF107" i="75"/>
  <c r="AG107" i="75"/>
  <c r="AI31" i="4"/>
  <c r="AJ31" i="4"/>
  <c r="AK31" i="4"/>
  <c r="AL31" i="4"/>
  <c r="AN31" i="4"/>
  <c r="AO31" i="4"/>
  <c r="AE99" i="75"/>
  <c r="AF99" i="75"/>
  <c r="AG99" i="75"/>
  <c r="AI26" i="75"/>
  <c r="AK26" i="75"/>
  <c r="AL26" i="75"/>
  <c r="AJ26" i="75"/>
  <c r="AJ75" i="75"/>
  <c r="AJ88" i="75"/>
  <c r="AI88" i="75"/>
  <c r="AK88" i="75"/>
  <c r="AL88" i="75"/>
  <c r="AC112" i="4"/>
  <c r="AI103" i="75"/>
  <c r="AK103" i="75"/>
  <c r="AL103" i="75"/>
  <c r="AJ103" i="75"/>
  <c r="AB112" i="75"/>
  <c r="AC112" i="75"/>
  <c r="AD112" i="75"/>
  <c r="AI99" i="75"/>
  <c r="AJ99" i="75"/>
  <c r="AA13" i="4"/>
  <c r="Z19" i="75"/>
  <c r="AM13" i="4"/>
  <c r="AC10" i="4"/>
  <c r="AF13" i="4"/>
  <c r="Z18" i="75"/>
  <c r="Z15" i="75"/>
  <c r="AC22" i="4"/>
  <c r="Z11" i="75"/>
  <c r="AA19" i="4"/>
  <c r="AC11" i="4"/>
  <c r="Z23" i="75"/>
  <c r="Z22" i="75"/>
  <c r="AJ13" i="4"/>
  <c r="AL13" i="4"/>
  <c r="AA17" i="4"/>
  <c r="AA25" i="4"/>
  <c r="Z31" i="75"/>
  <c r="Z34" i="75"/>
  <c r="AE13" i="4"/>
  <c r="AA22" i="4"/>
  <c r="Z27" i="75"/>
  <c r="Z12" i="75"/>
  <c r="AN13" i="4"/>
  <c r="Z26" i="75"/>
  <c r="AC29" i="4"/>
  <c r="AC25" i="4"/>
  <c r="Z13" i="75"/>
  <c r="AA29" i="4"/>
  <c r="Z30" i="75"/>
  <c r="AC27" i="4"/>
  <c r="AA33" i="4"/>
  <c r="Z25" i="75"/>
  <c r="AI13" i="4"/>
  <c r="AI44" i="4"/>
  <c r="Z39" i="75"/>
  <c r="AC42" i="4"/>
  <c r="AA43" i="4"/>
  <c r="AF44" i="4"/>
  <c r="Z42" i="75"/>
  <c r="Z38" i="75"/>
  <c r="AE44" i="4"/>
  <c r="AL44" i="4"/>
  <c r="AC54" i="4"/>
  <c r="Z55" i="75"/>
  <c r="AA50" i="4"/>
  <c r="Z50" i="75"/>
  <c r="Z51" i="75"/>
  <c r="AA58" i="4"/>
  <c r="AA59" i="4"/>
  <c r="AJ44" i="4"/>
  <c r="AC59" i="4"/>
  <c r="AA47" i="4"/>
  <c r="Z54" i="75"/>
  <c r="AC47" i="4"/>
  <c r="Z49" i="75"/>
  <c r="Z35" i="75"/>
  <c r="AG44" i="4"/>
  <c r="Z47" i="75"/>
  <c r="AN44" i="4"/>
  <c r="AC58" i="4"/>
  <c r="Z37" i="75"/>
  <c r="Z43" i="75"/>
  <c r="Z46" i="75"/>
  <c r="AC35" i="4"/>
  <c r="Z66" i="75"/>
  <c r="AC69" i="4"/>
  <c r="AC66" i="4"/>
  <c r="Z69" i="75"/>
  <c r="Z62" i="75"/>
  <c r="Z63" i="75"/>
  <c r="AA54" i="4"/>
  <c r="AA55" i="4"/>
  <c r="Z58" i="75"/>
  <c r="AC68" i="4"/>
  <c r="Z70" i="75"/>
  <c r="AC65" i="4"/>
  <c r="Z67" i="75"/>
  <c r="AA85" i="4"/>
  <c r="Z78" i="75"/>
  <c r="Z73" i="75"/>
  <c r="Z75" i="75"/>
  <c r="Z74" i="75"/>
  <c r="Z85" i="75"/>
  <c r="Z81" i="75"/>
  <c r="AA88" i="4"/>
  <c r="AC81" i="4"/>
  <c r="Z97" i="75"/>
  <c r="Z98" i="75"/>
  <c r="AC99" i="4"/>
  <c r="AA81" i="4"/>
  <c r="Z82" i="75"/>
  <c r="AC106" i="4"/>
  <c r="AC88" i="4"/>
  <c r="Z94" i="75"/>
  <c r="Z93" i="75"/>
  <c r="Z89" i="75"/>
  <c r="AA111" i="4"/>
  <c r="AA91" i="4"/>
  <c r="Z95" i="75"/>
  <c r="AC89" i="4"/>
  <c r="Z115" i="75"/>
  <c r="AC93" i="4"/>
  <c r="AA98" i="4"/>
  <c r="Z101" i="75"/>
  <c r="Z87" i="75"/>
  <c r="Z90" i="75"/>
  <c r="AC77" i="4"/>
  <c r="AC100" i="4"/>
  <c r="AA100" i="4"/>
  <c r="AC76" i="4"/>
  <c r="AI37" i="75"/>
  <c r="AJ37" i="75"/>
  <c r="AB16" i="75"/>
  <c r="AC16" i="75"/>
  <c r="AD16" i="75"/>
  <c r="AE16" i="75"/>
  <c r="AF16" i="75"/>
  <c r="AG16" i="75"/>
  <c r="AE73" i="75"/>
  <c r="AF73" i="75"/>
  <c r="AG73" i="75"/>
  <c r="AI20" i="75"/>
  <c r="AA104" i="4"/>
  <c r="AJ111" i="75"/>
  <c r="AJ104" i="75"/>
  <c r="AJ11" i="75"/>
  <c r="AI11" i="75"/>
  <c r="AK11" i="75"/>
  <c r="AL11" i="75"/>
  <c r="AE119" i="75"/>
  <c r="AF119" i="75"/>
  <c r="AG119" i="75"/>
  <c r="AI94" i="75"/>
  <c r="AK94" i="75"/>
  <c r="AL94" i="75"/>
  <c r="AJ94" i="75"/>
  <c r="AI83" i="75"/>
  <c r="AK83" i="75"/>
  <c r="AL83" i="75"/>
  <c r="AJ83" i="75"/>
  <c r="AA121" i="4"/>
  <c r="AC17" i="4"/>
  <c r="AJ14" i="75"/>
  <c r="AI14" i="75"/>
  <c r="AK14" i="75"/>
  <c r="AL14" i="75"/>
  <c r="AJ13" i="75"/>
  <c r="AI13" i="75"/>
  <c r="AK13" i="75"/>
  <c r="AL13" i="75"/>
  <c r="AJ85" i="75"/>
  <c r="AI85" i="75"/>
  <c r="AK85" i="75"/>
  <c r="AL85" i="75"/>
  <c r="AB103" i="75"/>
  <c r="AC103" i="75"/>
  <c r="AD103" i="75"/>
  <c r="AH103" i="75"/>
  <c r="AM103" i="75"/>
  <c r="M98" i="97"/>
  <c r="AC111" i="4"/>
  <c r="AJ82" i="75"/>
  <c r="AI82" i="75"/>
  <c r="AK82" i="75"/>
  <c r="AL82" i="75"/>
  <c r="AI79" i="75"/>
  <c r="AK79" i="75"/>
  <c r="AL79" i="75"/>
  <c r="AE79" i="75"/>
  <c r="AF79" i="75"/>
  <c r="AG79" i="75"/>
  <c r="AH79" i="75"/>
  <c r="AM79" i="75"/>
  <c r="M74" i="97"/>
  <c r="AJ79" i="75"/>
  <c r="AE76" i="75"/>
  <c r="AF76" i="75"/>
  <c r="AG76" i="75"/>
  <c r="AB76" i="75"/>
  <c r="AC76" i="75"/>
  <c r="AD76" i="75"/>
  <c r="AH76" i="75"/>
  <c r="AI91" i="75"/>
  <c r="AK91" i="75"/>
  <c r="AL91" i="75"/>
  <c r="AJ91" i="75"/>
  <c r="AJ80" i="75"/>
  <c r="AI80" i="75"/>
  <c r="AK80" i="75"/>
  <c r="AL80" i="75"/>
  <c r="AC39" i="4"/>
  <c r="AK84" i="75"/>
  <c r="AL84" i="75"/>
  <c r="AC79" i="4"/>
  <c r="AA39" i="4"/>
  <c r="AB60" i="75"/>
  <c r="AC60" i="75"/>
  <c r="AD60" i="75"/>
  <c r="AJ71" i="75"/>
  <c r="AJ36" i="75"/>
  <c r="AB49" i="75"/>
  <c r="AC49" i="75"/>
  <c r="AD49" i="75"/>
  <c r="AI102" i="75"/>
  <c r="AK102" i="75"/>
  <c r="AL102" i="75"/>
  <c r="AJ102" i="75"/>
  <c r="AJ90" i="75"/>
  <c r="AI90" i="75"/>
  <c r="AK90" i="75"/>
  <c r="AL90" i="75"/>
  <c r="AE59" i="75"/>
  <c r="AF59" i="75"/>
  <c r="AG59" i="75"/>
  <c r="AJ54" i="75"/>
  <c r="AI54" i="75"/>
  <c r="AK54" i="75"/>
  <c r="AL54" i="75"/>
  <c r="AB54" i="75"/>
  <c r="AC54" i="75"/>
  <c r="AD54" i="75"/>
  <c r="AI61" i="75"/>
  <c r="AK61" i="75"/>
  <c r="AL61" i="75"/>
  <c r="AJ61" i="75"/>
  <c r="AB53" i="75"/>
  <c r="AC53" i="75"/>
  <c r="AD53" i="75"/>
  <c r="AE53" i="75"/>
  <c r="AF53" i="75"/>
  <c r="AG53" i="75"/>
  <c r="AI52" i="75"/>
  <c r="AJ52" i="75"/>
  <c r="AK52" i="75"/>
  <c r="AJ46" i="75"/>
  <c r="AI46" i="75"/>
  <c r="AK46" i="75"/>
  <c r="AL46" i="75"/>
  <c r="AE40" i="75"/>
  <c r="AF40" i="75"/>
  <c r="AG40" i="75"/>
  <c r="AI35" i="75"/>
  <c r="AE34" i="75"/>
  <c r="AF34" i="75"/>
  <c r="AG34" i="75"/>
  <c r="AE41" i="75"/>
  <c r="AF41" i="75"/>
  <c r="AG41" i="75"/>
  <c r="AH41" i="75"/>
  <c r="AB70" i="75"/>
  <c r="AC70" i="75"/>
  <c r="AD70" i="75"/>
  <c r="AH70" i="75"/>
  <c r="AM70" i="75"/>
  <c r="M65" i="97"/>
  <c r="AI107" i="75"/>
  <c r="AK107" i="75"/>
  <c r="AL107" i="75"/>
  <c r="AJ107" i="75"/>
  <c r="AE116" i="75"/>
  <c r="AF116" i="75"/>
  <c r="AG116" i="75"/>
  <c r="AE77" i="75"/>
  <c r="AF77" i="75"/>
  <c r="AG77" i="75"/>
  <c r="AB77" i="75"/>
  <c r="AC77" i="75"/>
  <c r="AD77" i="75"/>
  <c r="AB25" i="75"/>
  <c r="AC25" i="75"/>
  <c r="AD25" i="75"/>
  <c r="AB21" i="75"/>
  <c r="AC21" i="75"/>
  <c r="AD21" i="75"/>
  <c r="AE21" i="75"/>
  <c r="AF21" i="75"/>
  <c r="AG21" i="75"/>
  <c r="AJ21" i="75"/>
  <c r="AI105" i="75"/>
  <c r="AJ105" i="75"/>
  <c r="AK105" i="75"/>
  <c r="AB94" i="75"/>
  <c r="AC94" i="75"/>
  <c r="AD94" i="75"/>
  <c r="AH94" i="75"/>
  <c r="AE87" i="75"/>
  <c r="AF87" i="75"/>
  <c r="AG87" i="75"/>
  <c r="AB87" i="75"/>
  <c r="AC87" i="75"/>
  <c r="AD87" i="75"/>
  <c r="AI29" i="75"/>
  <c r="AK29" i="75"/>
  <c r="AL29" i="75"/>
  <c r="AJ29" i="75"/>
  <c r="AB31" i="75"/>
  <c r="AC31" i="75"/>
  <c r="AD31" i="75"/>
  <c r="AB98" i="75"/>
  <c r="AC98" i="75"/>
  <c r="AD98" i="75"/>
  <c r="S39" i="97"/>
  <c r="R66" i="75"/>
  <c r="T66" i="75"/>
  <c r="U66" i="75"/>
  <c r="AJ44" i="75"/>
  <c r="N44" i="75"/>
  <c r="AJ35" i="75"/>
  <c r="AJ16" i="75"/>
  <c r="AB123" i="4"/>
  <c r="AC123" i="4"/>
  <c r="AE123" i="75"/>
  <c r="AF123" i="75"/>
  <c r="AG123" i="75"/>
  <c r="AB123" i="75"/>
  <c r="AC123" i="75"/>
  <c r="AD123" i="75"/>
  <c r="AE117" i="75"/>
  <c r="AF117" i="75"/>
  <c r="AG117" i="75"/>
  <c r="AB117" i="75"/>
  <c r="AC117" i="75"/>
  <c r="AD117" i="75"/>
  <c r="AB113" i="4"/>
  <c r="AC113" i="4"/>
  <c r="AE110" i="75"/>
  <c r="AF110" i="75"/>
  <c r="AG110" i="75"/>
  <c r="AB110" i="75"/>
  <c r="AC110" i="75"/>
  <c r="AD110" i="75"/>
  <c r="AB109" i="4"/>
  <c r="AC109" i="4"/>
  <c r="AE108" i="75"/>
  <c r="AF108" i="75"/>
  <c r="AG108" i="75"/>
  <c r="AB108" i="75"/>
  <c r="AC108" i="75"/>
  <c r="AD108" i="75"/>
  <c r="AE105" i="75"/>
  <c r="AF105" i="75"/>
  <c r="AG105" i="75"/>
  <c r="AB105" i="75"/>
  <c r="AC105" i="75"/>
  <c r="AD105" i="75"/>
  <c r="AB104" i="75"/>
  <c r="AC104" i="75"/>
  <c r="AD104" i="75"/>
  <c r="AE104" i="75"/>
  <c r="AF104" i="75"/>
  <c r="AG104" i="75"/>
  <c r="AB102" i="75"/>
  <c r="AC102" i="75"/>
  <c r="AD102" i="75"/>
  <c r="AE102" i="75"/>
  <c r="AF102" i="75"/>
  <c r="AG102" i="75"/>
  <c r="AE101" i="75"/>
  <c r="AF101" i="75"/>
  <c r="AG101" i="75"/>
  <c r="AB101" i="75"/>
  <c r="AC101" i="75"/>
  <c r="AD101" i="75"/>
  <c r="AH101" i="75"/>
  <c r="AM101" i="75"/>
  <c r="M96" i="97"/>
  <c r="AE97" i="75"/>
  <c r="AF97" i="75"/>
  <c r="AG97" i="75"/>
  <c r="AB97" i="75"/>
  <c r="AC97" i="75"/>
  <c r="AD97" i="75"/>
  <c r="AB95" i="4"/>
  <c r="AC95" i="4"/>
  <c r="AE93" i="75"/>
  <c r="AF93" i="75"/>
  <c r="AG93" i="75"/>
  <c r="AB93" i="75"/>
  <c r="AC93" i="75"/>
  <c r="AD93" i="75"/>
  <c r="AB92" i="4"/>
  <c r="AC92" i="4"/>
  <c r="AB89" i="75"/>
  <c r="AC89" i="75"/>
  <c r="AD89" i="75"/>
  <c r="AE89" i="75"/>
  <c r="AF89" i="75"/>
  <c r="AG89" i="75"/>
  <c r="AB86" i="4"/>
  <c r="AC86" i="4"/>
  <c r="AB86" i="75"/>
  <c r="AC86" i="75"/>
  <c r="AD86" i="75"/>
  <c r="AE86" i="75"/>
  <c r="AF86" i="75"/>
  <c r="AG86" i="75"/>
  <c r="AH86" i="75"/>
  <c r="AB85" i="4"/>
  <c r="AC85" i="4"/>
  <c r="AE85" i="75"/>
  <c r="AF85" i="75"/>
  <c r="AG85" i="75"/>
  <c r="AB85" i="75"/>
  <c r="AC85" i="75"/>
  <c r="AD85" i="75"/>
  <c r="AH85" i="75"/>
  <c r="AM85" i="75"/>
  <c r="AE84" i="75"/>
  <c r="AF84" i="75"/>
  <c r="AG84" i="75"/>
  <c r="AB84" i="75"/>
  <c r="AC84" i="75"/>
  <c r="AD84" i="75"/>
  <c r="AE82" i="75"/>
  <c r="AF82" i="75"/>
  <c r="AG82" i="75"/>
  <c r="AB82" i="75"/>
  <c r="AC82" i="75"/>
  <c r="AD82" i="75"/>
  <c r="AE78" i="75"/>
  <c r="AF78" i="75"/>
  <c r="AG78" i="75"/>
  <c r="AB78" i="75"/>
  <c r="AC78" i="75"/>
  <c r="AD78" i="75"/>
  <c r="AB75" i="4"/>
  <c r="AC75" i="4"/>
  <c r="AB75" i="75"/>
  <c r="AC75" i="75"/>
  <c r="AD75" i="75"/>
  <c r="AE75" i="75"/>
  <c r="AF75" i="75"/>
  <c r="AG75" i="75"/>
  <c r="AB72" i="75"/>
  <c r="AC72" i="75"/>
  <c r="AD72" i="75"/>
  <c r="AE72" i="75"/>
  <c r="AF72" i="75"/>
  <c r="AG72" i="75"/>
  <c r="AB71" i="4"/>
  <c r="AC71" i="4"/>
  <c r="AB69" i="75"/>
  <c r="AC69" i="75"/>
  <c r="AD69" i="75"/>
  <c r="AE69" i="75"/>
  <c r="AF69" i="75"/>
  <c r="AG69" i="75"/>
  <c r="AE64" i="75"/>
  <c r="AF64" i="75"/>
  <c r="AG64" i="75"/>
  <c r="AB64" i="75"/>
  <c r="AC64" i="75"/>
  <c r="AD64" i="75"/>
  <c r="AE63" i="75"/>
  <c r="AF63" i="75"/>
  <c r="AG63" i="75"/>
  <c r="AB63" i="75"/>
  <c r="AC63" i="75"/>
  <c r="AD63" i="75"/>
  <c r="AE61" i="75"/>
  <c r="AF61" i="75"/>
  <c r="AG61" i="75"/>
  <c r="AB61" i="75"/>
  <c r="AC61" i="75"/>
  <c r="AD61" i="75"/>
  <c r="AE58" i="75"/>
  <c r="AF58" i="75"/>
  <c r="AG58" i="75"/>
  <c r="AB58" i="75"/>
  <c r="AC58" i="75"/>
  <c r="AD58" i="75"/>
  <c r="AB57" i="75"/>
  <c r="AC57" i="75"/>
  <c r="AD57" i="75"/>
  <c r="AE57" i="75"/>
  <c r="AF57" i="75"/>
  <c r="AG57" i="75"/>
  <c r="AB52" i="75"/>
  <c r="AC52" i="75"/>
  <c r="AD52" i="75"/>
  <c r="AE52" i="75"/>
  <c r="AF52" i="75"/>
  <c r="AG52" i="75"/>
  <c r="AH52" i="75"/>
  <c r="AB45" i="75"/>
  <c r="AC45" i="75"/>
  <c r="AD45" i="75"/>
  <c r="AE45" i="75"/>
  <c r="AF45" i="75"/>
  <c r="AG45" i="75"/>
  <c r="AB42" i="75"/>
  <c r="AC42" i="75"/>
  <c r="AD42" i="75"/>
  <c r="AE42" i="75"/>
  <c r="AF42" i="75"/>
  <c r="AG42" i="75"/>
  <c r="AB39" i="75"/>
  <c r="AC39" i="75"/>
  <c r="AD39" i="75"/>
  <c r="AE39" i="75"/>
  <c r="AF39" i="75"/>
  <c r="AG39" i="75"/>
  <c r="AB36" i="75"/>
  <c r="AC36" i="75"/>
  <c r="AD36" i="75"/>
  <c r="AE36" i="75"/>
  <c r="AF36" i="75"/>
  <c r="AG36" i="75"/>
  <c r="AE32" i="75"/>
  <c r="AF32" i="75"/>
  <c r="AG32" i="75"/>
  <c r="AB32" i="75"/>
  <c r="AC32" i="75"/>
  <c r="AD32" i="75"/>
  <c r="AB30" i="75"/>
  <c r="AC30" i="75"/>
  <c r="AD30" i="75"/>
  <c r="AE30" i="75"/>
  <c r="AF30" i="75"/>
  <c r="AG30" i="75"/>
  <c r="AB28" i="75"/>
  <c r="AC28" i="75"/>
  <c r="AD28" i="75"/>
  <c r="AE28" i="75"/>
  <c r="AF28" i="75"/>
  <c r="AG28" i="75"/>
  <c r="AB27" i="75"/>
  <c r="AC27" i="75"/>
  <c r="AD27" i="75"/>
  <c r="AE27" i="75"/>
  <c r="AF27" i="75"/>
  <c r="AG27" i="75"/>
  <c r="AB23" i="75"/>
  <c r="AC23" i="75"/>
  <c r="AD23" i="75"/>
  <c r="AE23" i="75"/>
  <c r="AF23" i="75"/>
  <c r="AG23" i="75"/>
  <c r="AB19" i="75"/>
  <c r="AC19" i="75"/>
  <c r="AD19" i="75"/>
  <c r="AE19" i="75"/>
  <c r="AF19" i="75"/>
  <c r="AG19" i="75"/>
  <c r="AB18" i="4"/>
  <c r="AC18" i="4"/>
  <c r="AB18" i="75"/>
  <c r="AC18" i="75"/>
  <c r="AD18" i="75"/>
  <c r="AE18" i="75"/>
  <c r="AF18" i="75"/>
  <c r="AG18" i="75"/>
  <c r="AB17" i="75"/>
  <c r="AC17" i="75"/>
  <c r="AD17" i="75"/>
  <c r="AE17" i="75"/>
  <c r="AF17" i="75"/>
  <c r="AG17" i="75"/>
  <c r="AH17" i="75"/>
  <c r="AB15" i="4"/>
  <c r="AC15" i="4"/>
  <c r="AE15" i="75"/>
  <c r="AF15" i="75"/>
  <c r="AG15" i="75"/>
  <c r="AB15" i="75"/>
  <c r="AC15" i="75"/>
  <c r="AD15" i="75"/>
  <c r="AE14" i="75"/>
  <c r="AF14" i="75"/>
  <c r="AG14" i="75"/>
  <c r="AB14" i="75"/>
  <c r="AC14" i="75"/>
  <c r="AD14" i="75"/>
  <c r="AB12" i="4"/>
  <c r="AC12" i="4"/>
  <c r="AE11" i="75"/>
  <c r="AF11" i="75"/>
  <c r="AG11" i="75"/>
  <c r="AB11" i="75"/>
  <c r="AC11" i="75"/>
  <c r="AD11" i="75"/>
  <c r="AB9" i="75"/>
  <c r="AC9" i="75"/>
  <c r="AD9" i="75"/>
  <c r="AE9" i="75"/>
  <c r="AF9" i="75"/>
  <c r="AG9" i="75"/>
  <c r="B90" i="4"/>
  <c r="X90" i="4"/>
  <c r="E85" i="97"/>
  <c r="B90" i="75"/>
  <c r="R123" i="75"/>
  <c r="T123" i="75"/>
  <c r="U123" i="75"/>
  <c r="R118" i="75"/>
  <c r="T118" i="75"/>
  <c r="U118" i="75"/>
  <c r="BA123" i="82"/>
  <c r="BB123" i="82"/>
  <c r="BD108" i="82"/>
  <c r="BD73" i="82"/>
  <c r="BA56" i="82"/>
  <c r="BB56" i="82"/>
  <c r="BD46" i="82"/>
  <c r="BA33" i="82"/>
  <c r="BB33" i="82"/>
  <c r="N120" i="75"/>
  <c r="AJ120" i="75"/>
  <c r="AK120" i="75"/>
  <c r="AL120" i="75"/>
  <c r="R53" i="75"/>
  <c r="T53" i="75"/>
  <c r="U53" i="75"/>
  <c r="N40" i="75"/>
  <c r="N22" i="75"/>
  <c r="AJ22" i="75"/>
  <c r="BA5" i="82"/>
  <c r="BB5" i="82"/>
  <c r="AJ20" i="75"/>
  <c r="BD10" i="82"/>
  <c r="AE111" i="75"/>
  <c r="AF111" i="75"/>
  <c r="AG111" i="75"/>
  <c r="AE92" i="75"/>
  <c r="AF92" i="75"/>
  <c r="AG92" i="75"/>
  <c r="X105" i="4"/>
  <c r="F68" i="4"/>
  <c r="I68" i="4"/>
  <c r="S68" i="4"/>
  <c r="E59" i="4"/>
  <c r="K59" i="4"/>
  <c r="E52" i="97"/>
  <c r="B57" i="4"/>
  <c r="X57" i="4"/>
  <c r="E43" i="97"/>
  <c r="B48" i="4"/>
  <c r="X48" i="4"/>
  <c r="Y48" i="4"/>
  <c r="BC143" i="82"/>
  <c r="D33" i="75"/>
  <c r="D33" i="4"/>
  <c r="I33" i="4"/>
  <c r="D16" i="75"/>
  <c r="D16" i="4"/>
  <c r="BA105" i="82"/>
  <c r="BB105" i="82"/>
  <c r="BE76" i="82"/>
  <c r="BC69" i="82"/>
  <c r="X116" i="4"/>
  <c r="B14" i="3"/>
  <c r="E9" i="97"/>
  <c r="B9" i="3"/>
  <c r="B9" i="4"/>
  <c r="X9" i="4"/>
  <c r="Y9" i="4"/>
  <c r="D83" i="75"/>
  <c r="D83" i="4"/>
  <c r="H83" i="4"/>
  <c r="D75" i="75"/>
  <c r="D75" i="3"/>
  <c r="D75" i="4"/>
  <c r="K75" i="4"/>
  <c r="D73" i="75"/>
  <c r="D73" i="3"/>
  <c r="D73" i="4"/>
  <c r="R73" i="4"/>
  <c r="D66" i="75"/>
  <c r="D66" i="3"/>
  <c r="D38" i="75"/>
  <c r="F38" i="75"/>
  <c r="D38" i="3"/>
  <c r="D38" i="4"/>
  <c r="F38" i="4"/>
  <c r="X114" i="4"/>
  <c r="Y114" i="4"/>
  <c r="X79" i="4"/>
  <c r="X74" i="4"/>
  <c r="D107" i="75"/>
  <c r="D107" i="3"/>
  <c r="D93" i="75"/>
  <c r="D93" i="3"/>
  <c r="D91" i="75"/>
  <c r="D91" i="3"/>
  <c r="D86" i="75"/>
  <c r="J86" i="75"/>
  <c r="D86" i="3"/>
  <c r="D70" i="75"/>
  <c r="D70" i="3"/>
  <c r="D50" i="75"/>
  <c r="D50" i="3"/>
  <c r="D48" i="75"/>
  <c r="D48" i="3"/>
  <c r="D19" i="75"/>
  <c r="D19" i="3"/>
  <c r="D19" i="4"/>
  <c r="D17" i="75"/>
  <c r="D17" i="4"/>
  <c r="S17" i="4"/>
  <c r="D17" i="3"/>
  <c r="BA39" i="82"/>
  <c r="BB39" i="82"/>
  <c r="BE12" i="82"/>
  <c r="BE9" i="82"/>
  <c r="BC4" i="82"/>
  <c r="K12" i="4"/>
  <c r="B89" i="4"/>
  <c r="X89" i="4"/>
  <c r="Y89" i="4"/>
  <c r="D70" i="4"/>
  <c r="H70" i="4"/>
  <c r="S69" i="4"/>
  <c r="D68" i="3"/>
  <c r="B46" i="4"/>
  <c r="X46" i="4"/>
  <c r="B42" i="4"/>
  <c r="B39" i="4"/>
  <c r="D37" i="3"/>
  <c r="E19" i="75"/>
  <c r="F19" i="75"/>
  <c r="D119" i="75"/>
  <c r="J119" i="75"/>
  <c r="D119" i="3"/>
  <c r="D29" i="75"/>
  <c r="D29" i="3"/>
  <c r="X99" i="75"/>
  <c r="BE53" i="82"/>
  <c r="BE41" i="82"/>
  <c r="BD29" i="82"/>
  <c r="BC14" i="82"/>
  <c r="U69" i="4"/>
  <c r="B56" i="4"/>
  <c r="X56" i="4"/>
  <c r="D50" i="4"/>
  <c r="F50" i="4"/>
  <c r="D46" i="4"/>
  <c r="D37" i="4"/>
  <c r="AO26" i="4"/>
  <c r="B73" i="4"/>
  <c r="B73" i="3"/>
  <c r="B45" i="4"/>
  <c r="X45" i="4"/>
  <c r="B41" i="4"/>
  <c r="X41" i="4"/>
  <c r="D39" i="3"/>
  <c r="B27" i="3"/>
  <c r="B27" i="4"/>
  <c r="X27" i="4"/>
  <c r="E30" i="75"/>
  <c r="F30" i="75"/>
  <c r="D22" i="75"/>
  <c r="D22" i="3"/>
  <c r="D20" i="75"/>
  <c r="J20" i="75"/>
  <c r="D20" i="4"/>
  <c r="F20" i="4"/>
  <c r="Z123" i="4"/>
  <c r="AA123" i="4"/>
  <c r="Z113" i="4"/>
  <c r="AA113" i="4"/>
  <c r="Z112" i="4"/>
  <c r="AA112" i="4"/>
  <c r="Z109" i="4"/>
  <c r="AA109" i="4"/>
  <c r="Z106" i="4"/>
  <c r="AA106" i="4"/>
  <c r="Z105" i="4"/>
  <c r="AA105" i="4"/>
  <c r="Z102" i="4"/>
  <c r="AA102" i="4"/>
  <c r="Z99" i="4"/>
  <c r="AA99" i="4"/>
  <c r="Z95" i="4"/>
  <c r="AA95" i="4"/>
  <c r="Z89" i="4"/>
  <c r="AA89" i="4"/>
  <c r="Z86" i="4"/>
  <c r="AA86" i="4"/>
  <c r="Z83" i="4"/>
  <c r="AA83" i="4"/>
  <c r="Z79" i="4"/>
  <c r="AA79" i="4"/>
  <c r="Z76" i="4"/>
  <c r="AA76" i="4"/>
  <c r="Z75" i="4"/>
  <c r="AA75" i="4"/>
  <c r="Z72" i="4"/>
  <c r="AA72" i="4"/>
  <c r="Z71" i="4"/>
  <c r="AA71" i="4"/>
  <c r="Z69" i="4"/>
  <c r="AA69" i="4"/>
  <c r="Z68" i="4"/>
  <c r="AA68" i="4"/>
  <c r="Z65" i="4"/>
  <c r="AA65" i="4"/>
  <c r="Z64" i="4"/>
  <c r="AA64" i="4"/>
  <c r="Z57" i="4"/>
  <c r="AA57" i="4"/>
  <c r="Z45" i="4"/>
  <c r="AA45" i="4"/>
  <c r="Z35" i="4"/>
  <c r="AA35" i="4"/>
  <c r="Z31" i="4"/>
  <c r="AA31" i="4"/>
  <c r="Z27" i="4"/>
  <c r="AA27" i="4"/>
  <c r="AO24" i="4"/>
  <c r="Z24" i="4"/>
  <c r="AA24" i="4"/>
  <c r="Z21" i="4"/>
  <c r="AA21" i="4"/>
  <c r="Z18" i="4"/>
  <c r="AA18" i="4"/>
  <c r="Z15" i="4"/>
  <c r="AA15" i="4"/>
  <c r="Z11" i="4"/>
  <c r="AA11" i="4"/>
  <c r="X24" i="4"/>
  <c r="AK75" i="4"/>
  <c r="AH75" i="4"/>
  <c r="AK68" i="4"/>
  <c r="AK64" i="4"/>
  <c r="AK59" i="4"/>
  <c r="AK56" i="4"/>
  <c r="AK26" i="4"/>
  <c r="AK19" i="4"/>
  <c r="F87" i="75"/>
  <c r="J34" i="75"/>
  <c r="P42" i="75"/>
  <c r="Q42" i="75"/>
  <c r="I85" i="4"/>
  <c r="U85" i="4"/>
  <c r="E11" i="4"/>
  <c r="O11" i="4"/>
  <c r="X13" i="4"/>
  <c r="Y13" i="4"/>
  <c r="BE92" i="82"/>
  <c r="BB79" i="82"/>
  <c r="X12" i="4"/>
  <c r="Y12" i="4"/>
  <c r="X10" i="4"/>
  <c r="Y10" i="4"/>
  <c r="U119" i="4"/>
  <c r="R119" i="4"/>
  <c r="F79" i="4"/>
  <c r="H79" i="4"/>
  <c r="B63" i="4"/>
  <c r="X63" i="4"/>
  <c r="B23" i="3"/>
  <c r="B23" i="4"/>
  <c r="X23" i="4"/>
  <c r="D62" i="75"/>
  <c r="D62" i="3"/>
  <c r="P81" i="75"/>
  <c r="Q81" i="75"/>
  <c r="I81" i="75"/>
  <c r="R62" i="75"/>
  <c r="T62" i="75"/>
  <c r="U62" i="75"/>
  <c r="BE66" i="82"/>
  <c r="AL105" i="75"/>
  <c r="BC38" i="82"/>
  <c r="X122" i="4"/>
  <c r="Y122" i="4"/>
  <c r="X117" i="4"/>
  <c r="X110" i="4"/>
  <c r="X109" i="4"/>
  <c r="X108" i="4"/>
  <c r="Y108" i="4"/>
  <c r="B97" i="4"/>
  <c r="X97" i="4"/>
  <c r="Y97" i="4"/>
  <c r="B94" i="4"/>
  <c r="X94" i="4"/>
  <c r="X93" i="4"/>
  <c r="X85" i="4"/>
  <c r="X82" i="4"/>
  <c r="X78" i="4"/>
  <c r="B71" i="4"/>
  <c r="X71" i="4"/>
  <c r="X70" i="4"/>
  <c r="X69" i="4"/>
  <c r="X67" i="4"/>
  <c r="X37" i="4"/>
  <c r="X19" i="4"/>
  <c r="Y19" i="4"/>
  <c r="B86" i="4"/>
  <c r="X86" i="4"/>
  <c r="B29" i="3"/>
  <c r="B29" i="4"/>
  <c r="X29" i="4"/>
  <c r="D103" i="75"/>
  <c r="J103" i="75"/>
  <c r="D103" i="3"/>
  <c r="D103" i="4"/>
  <c r="D49" i="75"/>
  <c r="D49" i="4"/>
  <c r="R49" i="4"/>
  <c r="P110" i="3"/>
  <c r="P107" i="3"/>
  <c r="P102" i="97"/>
  <c r="P73" i="3"/>
  <c r="BA77" i="82"/>
  <c r="BB77" i="82"/>
  <c r="BA122" i="82"/>
  <c r="BB122" i="82"/>
  <c r="BD26" i="82"/>
  <c r="BA54" i="82"/>
  <c r="BB54" i="82"/>
  <c r="AH13" i="75"/>
  <c r="AH29" i="75"/>
  <c r="AH80" i="75"/>
  <c r="BE4" i="82"/>
  <c r="BA149" i="82"/>
  <c r="BB149" i="82"/>
  <c r="BA124" i="82"/>
  <c r="BB124" i="82"/>
  <c r="BA67" i="82"/>
  <c r="BB67" i="82"/>
  <c r="BE55" i="82"/>
  <c r="BA14" i="82"/>
  <c r="BB14" i="82"/>
  <c r="K123" i="4"/>
  <c r="X123" i="4"/>
  <c r="Y123" i="4"/>
  <c r="U117" i="4"/>
  <c r="H117" i="4"/>
  <c r="X115" i="4"/>
  <c r="X111" i="4"/>
  <c r="Y111" i="4"/>
  <c r="X107" i="4"/>
  <c r="X104" i="4"/>
  <c r="X101" i="4"/>
  <c r="B100" i="4"/>
  <c r="X100" i="4"/>
  <c r="X99" i="4"/>
  <c r="Y99" i="4"/>
  <c r="X95" i="4"/>
  <c r="X92" i="4"/>
  <c r="B80" i="4"/>
  <c r="X80" i="4"/>
  <c r="X72" i="4"/>
  <c r="B68" i="4"/>
  <c r="X68" i="4"/>
  <c r="X64" i="4"/>
  <c r="B62" i="4"/>
  <c r="X62" i="4"/>
  <c r="B60" i="4"/>
  <c r="X60" i="4"/>
  <c r="X59" i="4"/>
  <c r="X42" i="4"/>
  <c r="X40" i="4"/>
  <c r="X38" i="4"/>
  <c r="B35" i="4"/>
  <c r="X35" i="4"/>
  <c r="X33" i="4"/>
  <c r="U24" i="4"/>
  <c r="X16" i="4"/>
  <c r="D99" i="3"/>
  <c r="D76" i="3"/>
  <c r="D114" i="75"/>
  <c r="D114" i="3"/>
  <c r="D94" i="75"/>
  <c r="D94" i="3"/>
  <c r="D80" i="75"/>
  <c r="D80" i="3"/>
  <c r="D78" i="75"/>
  <c r="D78" i="4"/>
  <c r="T78" i="4"/>
  <c r="D78" i="3"/>
  <c r="D56" i="75"/>
  <c r="D56" i="3"/>
  <c r="N114" i="75"/>
  <c r="P114" i="75"/>
  <c r="Q114" i="75"/>
  <c r="AA114" i="75"/>
  <c r="L109" i="97"/>
  <c r="J109" i="97"/>
  <c r="X31" i="4"/>
  <c r="Y31" i="4"/>
  <c r="BD141" i="82"/>
  <c r="BD107" i="82"/>
  <c r="BB102" i="82"/>
  <c r="BE95" i="82"/>
  <c r="BC91" i="82"/>
  <c r="BB52" i="82"/>
  <c r="BE24" i="82"/>
  <c r="X118" i="4"/>
  <c r="I114" i="4"/>
  <c r="X102" i="4"/>
  <c r="X91" i="4"/>
  <c r="X88" i="4"/>
  <c r="Y88" i="4"/>
  <c r="H80" i="4"/>
  <c r="X75" i="4"/>
  <c r="X65" i="4"/>
  <c r="X55" i="4"/>
  <c r="X50" i="4"/>
  <c r="X49" i="4"/>
  <c r="Y49" i="4"/>
  <c r="X44" i="4"/>
  <c r="E40" i="4"/>
  <c r="U40" i="4"/>
  <c r="S34" i="4"/>
  <c r="B20" i="4"/>
  <c r="X20" i="4"/>
  <c r="E17" i="4"/>
  <c r="K17" i="4"/>
  <c r="B14" i="4"/>
  <c r="X14" i="4"/>
  <c r="Y14" i="4"/>
  <c r="AB63" i="4"/>
  <c r="AC63" i="4"/>
  <c r="AB26" i="4"/>
  <c r="AC26" i="4"/>
  <c r="B43" i="4"/>
  <c r="D58" i="75"/>
  <c r="D58" i="4"/>
  <c r="H58" i="4"/>
  <c r="Z103" i="4"/>
  <c r="AA103" i="4"/>
  <c r="Z93" i="4"/>
  <c r="AA93" i="4"/>
  <c r="Z92" i="4"/>
  <c r="AA92" i="4"/>
  <c r="Z84" i="4"/>
  <c r="AA84" i="4"/>
  <c r="Z77" i="4"/>
  <c r="AA77" i="4"/>
  <c r="Z63" i="4"/>
  <c r="AA63" i="4"/>
  <c r="Z56" i="4"/>
  <c r="AA56" i="4"/>
  <c r="Z52" i="4"/>
  <c r="AA52" i="4"/>
  <c r="Z49" i="4"/>
  <c r="AA49" i="4"/>
  <c r="Z42" i="4"/>
  <c r="AA42" i="4"/>
  <c r="Z34" i="4"/>
  <c r="AA34" i="4"/>
  <c r="Z26" i="4"/>
  <c r="AA26" i="4"/>
  <c r="Z23" i="4"/>
  <c r="AA23" i="4"/>
  <c r="Z20" i="4"/>
  <c r="AA20" i="4"/>
  <c r="Z12" i="4"/>
  <c r="AA12" i="4"/>
  <c r="Z9" i="4"/>
  <c r="AA9" i="4"/>
  <c r="E9" i="75"/>
  <c r="P120" i="4"/>
  <c r="X113" i="4"/>
  <c r="Y113" i="4"/>
  <c r="X112" i="4"/>
  <c r="X98" i="4"/>
  <c r="X84" i="4"/>
  <c r="Y84" i="4"/>
  <c r="X83" i="4"/>
  <c r="P68" i="4"/>
  <c r="X53" i="4"/>
  <c r="B51" i="4"/>
  <c r="X51" i="4"/>
  <c r="B47" i="4"/>
  <c r="X47" i="4"/>
  <c r="X39" i="4"/>
  <c r="B36" i="4"/>
  <c r="X36" i="4"/>
  <c r="X32" i="4"/>
  <c r="X21" i="4"/>
  <c r="Y21" i="4"/>
  <c r="B17" i="4"/>
  <c r="X17" i="4"/>
  <c r="B15" i="4"/>
  <c r="X15" i="4"/>
  <c r="Y15" i="4"/>
  <c r="D79" i="3"/>
  <c r="X73" i="4"/>
  <c r="D46" i="3"/>
  <c r="D12" i="3"/>
  <c r="P103" i="75"/>
  <c r="Q103" i="75"/>
  <c r="X53" i="75"/>
  <c r="P114" i="3"/>
  <c r="P109" i="97"/>
  <c r="P108" i="3"/>
  <c r="P103" i="97"/>
  <c r="P69" i="97"/>
  <c r="P31" i="3"/>
  <c r="P26" i="97"/>
  <c r="P13" i="3"/>
  <c r="P8" i="97"/>
  <c r="AK20" i="75"/>
  <c r="AL20" i="75"/>
  <c r="X98" i="75"/>
  <c r="X83" i="75"/>
  <c r="X48" i="75"/>
  <c r="X43" i="75"/>
  <c r="X21" i="75"/>
  <c r="AK21" i="75"/>
  <c r="AL21" i="75"/>
  <c r="X120" i="75"/>
  <c r="X115" i="75"/>
  <c r="X76" i="75"/>
  <c r="X72" i="75"/>
  <c r="X68" i="75"/>
  <c r="X66" i="75"/>
  <c r="X64" i="75"/>
  <c r="X16" i="75"/>
  <c r="X9" i="75"/>
  <c r="AH91" i="75"/>
  <c r="AH84" i="75"/>
  <c r="AM84" i="75"/>
  <c r="M79" i="97"/>
  <c r="P22" i="75"/>
  <c r="Q22" i="75"/>
  <c r="X123" i="75"/>
  <c r="X86" i="75"/>
  <c r="X84" i="75"/>
  <c r="X49" i="75"/>
  <c r="AK104" i="4"/>
  <c r="O77" i="4"/>
  <c r="P43" i="4"/>
  <c r="L34" i="4"/>
  <c r="O33" i="4"/>
  <c r="L24" i="4"/>
  <c r="L118" i="4"/>
  <c r="S112" i="4"/>
  <c r="T104" i="4"/>
  <c r="O95" i="4"/>
  <c r="T79" i="4"/>
  <c r="H77" i="4"/>
  <c r="AO72" i="4"/>
  <c r="P69" i="4"/>
  <c r="F69" i="4"/>
  <c r="O56" i="4"/>
  <c r="L50" i="4"/>
  <c r="AH45" i="4"/>
  <c r="T44" i="4"/>
  <c r="I34" i="4"/>
  <c r="S23" i="4"/>
  <c r="O18" i="4"/>
  <c r="L56" i="4"/>
  <c r="L43" i="4"/>
  <c r="O34" i="4"/>
  <c r="H18" i="4"/>
  <c r="AK13" i="4"/>
  <c r="S123" i="4"/>
  <c r="L122" i="4"/>
  <c r="U116" i="4"/>
  <c r="T114" i="4"/>
  <c r="S113" i="4"/>
  <c r="K112" i="4"/>
  <c r="M112" i="4"/>
  <c r="H103" i="4"/>
  <c r="R94" i="4"/>
  <c r="AK82" i="4"/>
  <c r="R79" i="4"/>
  <c r="AK72" i="4"/>
  <c r="T69" i="4"/>
  <c r="H69" i="4"/>
  <c r="L68" i="4"/>
  <c r="R59" i="4"/>
  <c r="S56" i="4"/>
  <c r="T50" i="4"/>
  <c r="O43" i="4"/>
  <c r="O42" i="4"/>
  <c r="H38" i="4"/>
  <c r="I23" i="4"/>
  <c r="P24" i="4"/>
  <c r="U18" i="4"/>
  <c r="AK111" i="4"/>
  <c r="O122" i="4"/>
  <c r="H122" i="4"/>
  <c r="L113" i="4"/>
  <c r="S100" i="4"/>
  <c r="AK93" i="4"/>
  <c r="U20" i="4"/>
  <c r="T122" i="4"/>
  <c r="AK117" i="4"/>
  <c r="I113" i="4"/>
  <c r="L100" i="4"/>
  <c r="AK97" i="4"/>
  <c r="R76" i="4"/>
  <c r="AO66" i="4"/>
  <c r="AO65" i="4"/>
  <c r="AH55" i="4"/>
  <c r="AK51" i="4"/>
  <c r="R50" i="4"/>
  <c r="AO41" i="4"/>
  <c r="H20" i="4"/>
  <c r="AK16" i="4"/>
  <c r="F120" i="4"/>
  <c r="O120" i="4"/>
  <c r="H120" i="4"/>
  <c r="R104" i="75"/>
  <c r="R83" i="75"/>
  <c r="T83" i="75"/>
  <c r="U83" i="75"/>
  <c r="N10" i="75"/>
  <c r="T81" i="4"/>
  <c r="I81" i="4"/>
  <c r="U61" i="4"/>
  <c r="O61" i="4"/>
  <c r="H26" i="4"/>
  <c r="I26" i="4"/>
  <c r="K26" i="4"/>
  <c r="R26" i="4"/>
  <c r="B121" i="4"/>
  <c r="E49" i="97"/>
  <c r="B54" i="75"/>
  <c r="B54" i="4"/>
  <c r="N98" i="75"/>
  <c r="AJ98" i="75"/>
  <c r="AK98" i="75"/>
  <c r="AL98" i="75"/>
  <c r="R42" i="75"/>
  <c r="AK120" i="4"/>
  <c r="Y110" i="4"/>
  <c r="K48" i="4"/>
  <c r="O48" i="4"/>
  <c r="H45" i="4"/>
  <c r="I45" i="4"/>
  <c r="K45" i="4"/>
  <c r="U45" i="4"/>
  <c r="E32" i="4"/>
  <c r="H32" i="4"/>
  <c r="T32" i="4"/>
  <c r="I32" i="4"/>
  <c r="O32" i="4"/>
  <c r="L32" i="4"/>
  <c r="B81" i="75"/>
  <c r="B81" i="4"/>
  <c r="X81" i="4"/>
  <c r="Y81" i="4"/>
  <c r="E71" i="97"/>
  <c r="B76" i="75"/>
  <c r="AJ109" i="75"/>
  <c r="AI121" i="75"/>
  <c r="AK121" i="75"/>
  <c r="AL121" i="75"/>
  <c r="AJ118" i="75"/>
  <c r="AJ122" i="75"/>
  <c r="AK122" i="75"/>
  <c r="AL122" i="75"/>
  <c r="AK73" i="75"/>
  <c r="AL73" i="75"/>
  <c r="AJ10" i="75"/>
  <c r="AK10" i="75"/>
  <c r="AL10" i="75"/>
  <c r="B121" i="75"/>
  <c r="E76" i="97"/>
  <c r="AH121" i="4"/>
  <c r="T120" i="4"/>
  <c r="H119" i="4"/>
  <c r="K119" i="4"/>
  <c r="Y115" i="4"/>
  <c r="AH108" i="4"/>
  <c r="H106" i="4"/>
  <c r="K106" i="4"/>
  <c r="U106" i="4"/>
  <c r="I91" i="4"/>
  <c r="R91" i="4"/>
  <c r="K65" i="4"/>
  <c r="P65" i="4"/>
  <c r="Y59" i="4"/>
  <c r="E14" i="4"/>
  <c r="T14" i="4"/>
  <c r="B96" i="4"/>
  <c r="B96" i="75"/>
  <c r="D115" i="75"/>
  <c r="F115" i="75"/>
  <c r="G115" i="75"/>
  <c r="H115" i="75"/>
  <c r="D115" i="3"/>
  <c r="D115" i="4"/>
  <c r="D111" i="75"/>
  <c r="F111" i="75"/>
  <c r="D111" i="3"/>
  <c r="D111" i="4"/>
  <c r="L111" i="4"/>
  <c r="F104" i="97"/>
  <c r="D109" i="4"/>
  <c r="D89" i="75"/>
  <c r="F89" i="75"/>
  <c r="D89" i="3"/>
  <c r="F84" i="97"/>
  <c r="F52" i="97"/>
  <c r="D57" i="4"/>
  <c r="T57" i="4"/>
  <c r="D52" i="75"/>
  <c r="D52" i="3"/>
  <c r="D52" i="4"/>
  <c r="E52" i="4"/>
  <c r="D28" i="75"/>
  <c r="F28" i="75"/>
  <c r="D28" i="3"/>
  <c r="F23" i="97"/>
  <c r="D28" i="4"/>
  <c r="K9" i="4"/>
  <c r="U9" i="4"/>
  <c r="H107" i="4"/>
  <c r="K107" i="4"/>
  <c r="R107" i="4"/>
  <c r="Y107" i="4"/>
  <c r="H105" i="4"/>
  <c r="U105" i="4"/>
  <c r="AI114" i="75"/>
  <c r="AK114" i="75"/>
  <c r="AL114" i="75"/>
  <c r="AI116" i="75"/>
  <c r="AK116" i="75"/>
  <c r="AL116" i="75"/>
  <c r="AI110" i="75"/>
  <c r="AK110" i="75"/>
  <c r="AL110" i="75"/>
  <c r="AJ117" i="75"/>
  <c r="E116" i="97"/>
  <c r="L9" i="4"/>
  <c r="AK121" i="4"/>
  <c r="U120" i="4"/>
  <c r="Y112" i="4"/>
  <c r="B76" i="4"/>
  <c r="X76" i="4"/>
  <c r="S26" i="4"/>
  <c r="B26" i="75"/>
  <c r="Y90" i="4"/>
  <c r="E21" i="97"/>
  <c r="Y118" i="4"/>
  <c r="Y116" i="4"/>
  <c r="O114" i="4"/>
  <c r="H114" i="4"/>
  <c r="AH114" i="4"/>
  <c r="U113" i="4"/>
  <c r="E113" i="4"/>
  <c r="O112" i="4"/>
  <c r="I112" i="4"/>
  <c r="Y102" i="4"/>
  <c r="P100" i="4"/>
  <c r="E100" i="4"/>
  <c r="AO100" i="4"/>
  <c r="AO96" i="4"/>
  <c r="AK95" i="4"/>
  <c r="R88" i="4"/>
  <c r="AK88" i="4"/>
  <c r="AO86" i="4"/>
  <c r="AH81" i="4"/>
  <c r="P79" i="4"/>
  <c r="U79" i="4"/>
  <c r="E79" i="4"/>
  <c r="AO74" i="4"/>
  <c r="AK73" i="4"/>
  <c r="AH59" i="4"/>
  <c r="Y51" i="4"/>
  <c r="AK49" i="4"/>
  <c r="U44" i="4"/>
  <c r="I40" i="4"/>
  <c r="F33" i="4"/>
  <c r="R27" i="4"/>
  <c r="L21" i="4"/>
  <c r="I15" i="4"/>
  <c r="AB122" i="4"/>
  <c r="AC122" i="4"/>
  <c r="AB110" i="4"/>
  <c r="AC110" i="4"/>
  <c r="AB107" i="4"/>
  <c r="AC107" i="4"/>
  <c r="AB97" i="4"/>
  <c r="AC97" i="4"/>
  <c r="AB74" i="4"/>
  <c r="AC74" i="4"/>
  <c r="AB70" i="4"/>
  <c r="AC70" i="4"/>
  <c r="D117" i="75"/>
  <c r="J117" i="75"/>
  <c r="K117" i="75"/>
  <c r="L117" i="75"/>
  <c r="D117" i="3"/>
  <c r="D106" i="75"/>
  <c r="J106" i="75"/>
  <c r="K106" i="75"/>
  <c r="L106" i="75"/>
  <c r="D106" i="3"/>
  <c r="D104" i="75"/>
  <c r="F104" i="75"/>
  <c r="D104" i="3"/>
  <c r="D92" i="75"/>
  <c r="D92" i="3"/>
  <c r="D41" i="75"/>
  <c r="D41" i="3"/>
  <c r="D36" i="75"/>
  <c r="D36" i="3"/>
  <c r="P63" i="75"/>
  <c r="Q63" i="75"/>
  <c r="I63" i="75"/>
  <c r="I26" i="75"/>
  <c r="X40" i="75"/>
  <c r="AO12" i="4"/>
  <c r="P9" i="4"/>
  <c r="AK9" i="4"/>
  <c r="AH101" i="4"/>
  <c r="Y98" i="4"/>
  <c r="AH72" i="4"/>
  <c r="AH57" i="4"/>
  <c r="Y55" i="4"/>
  <c r="Z122" i="4"/>
  <c r="AA122" i="4"/>
  <c r="Z110" i="4"/>
  <c r="AA110" i="4"/>
  <c r="Z107" i="4"/>
  <c r="AA107" i="4"/>
  <c r="Z97" i="4"/>
  <c r="AA97" i="4"/>
  <c r="Z90" i="4"/>
  <c r="AA90" i="4"/>
  <c r="Z74" i="4"/>
  <c r="AA74" i="4"/>
  <c r="Z70" i="4"/>
  <c r="AA70" i="4"/>
  <c r="Z67" i="4"/>
  <c r="AA67" i="4"/>
  <c r="Z60" i="4"/>
  <c r="AA60" i="4"/>
  <c r="Z37" i="4"/>
  <c r="AA37" i="4"/>
  <c r="Z30" i="4"/>
  <c r="AA30" i="4"/>
  <c r="D9" i="75"/>
  <c r="J9" i="75"/>
  <c r="D9" i="3"/>
  <c r="D122" i="75"/>
  <c r="D122" i="3"/>
  <c r="D82" i="75"/>
  <c r="F82" i="75"/>
  <c r="D82" i="3"/>
  <c r="D47" i="75"/>
  <c r="J47" i="75"/>
  <c r="D47" i="3"/>
  <c r="D45" i="75"/>
  <c r="J45" i="75"/>
  <c r="K45" i="75"/>
  <c r="L45" i="75"/>
  <c r="D45" i="3"/>
  <c r="D24" i="75"/>
  <c r="D24" i="3"/>
  <c r="D21" i="75"/>
  <c r="J21" i="75"/>
  <c r="D21" i="3"/>
  <c r="D18" i="75"/>
  <c r="D18" i="3"/>
  <c r="AK22" i="75"/>
  <c r="AL22" i="75"/>
  <c r="AH77" i="75"/>
  <c r="AM77" i="75"/>
  <c r="M72" i="97"/>
  <c r="AH73" i="75"/>
  <c r="AK23" i="75"/>
  <c r="AL23" i="75"/>
  <c r="AK49" i="75"/>
  <c r="AL49" i="75"/>
  <c r="AH98" i="75"/>
  <c r="M80" i="97"/>
  <c r="AL40" i="75"/>
  <c r="AH12" i="4"/>
  <c r="AH10" i="4"/>
  <c r="AK123" i="4"/>
  <c r="AK119" i="4"/>
  <c r="O113" i="4"/>
  <c r="Y109" i="4"/>
  <c r="AK107" i="4"/>
  <c r="U103" i="4"/>
  <c r="R100" i="4"/>
  <c r="Y95" i="4"/>
  <c r="AO84" i="4"/>
  <c r="O79" i="4"/>
  <c r="I79" i="4"/>
  <c r="J79" i="4"/>
  <c r="Y79" i="4"/>
  <c r="O76" i="4"/>
  <c r="AK74" i="4"/>
  <c r="Y74" i="4"/>
  <c r="Y62" i="4"/>
  <c r="L59" i="4"/>
  <c r="R43" i="4"/>
  <c r="O40" i="4"/>
  <c r="AH33" i="4"/>
  <c r="AH32" i="4"/>
  <c r="AO23" i="4"/>
  <c r="R20" i="4"/>
  <c r="I18" i="4"/>
  <c r="L17" i="4"/>
  <c r="AH40" i="4"/>
  <c r="AK38" i="4"/>
  <c r="AK36" i="4"/>
  <c r="AH35" i="4"/>
  <c r="E47" i="75"/>
  <c r="D67" i="75"/>
  <c r="J67" i="75"/>
  <c r="K67" i="75"/>
  <c r="L67" i="75"/>
  <c r="D67" i="3"/>
  <c r="J31" i="75"/>
  <c r="K31" i="75"/>
  <c r="L31" i="75"/>
  <c r="J44" i="75"/>
  <c r="I44" i="75"/>
  <c r="R69" i="75"/>
  <c r="D83" i="3"/>
  <c r="D72" i="3"/>
  <c r="D44" i="3"/>
  <c r="D33" i="3"/>
  <c r="P25" i="75"/>
  <c r="Q25" i="75"/>
  <c r="P17" i="75"/>
  <c r="Q17" i="75"/>
  <c r="X121" i="75"/>
  <c r="X114" i="75"/>
  <c r="X112" i="75"/>
  <c r="X75" i="75"/>
  <c r="X44" i="75"/>
  <c r="X32" i="75"/>
  <c r="X12" i="75"/>
  <c r="AB67" i="4"/>
  <c r="AC67" i="4"/>
  <c r="AB64" i="4"/>
  <c r="AC64" i="4"/>
  <c r="AB60" i="4"/>
  <c r="AC60" i="4"/>
  <c r="AB57" i="4"/>
  <c r="AC57" i="4"/>
  <c r="AB52" i="4"/>
  <c r="AC52" i="4"/>
  <c r="AB37" i="4"/>
  <c r="AC37" i="4"/>
  <c r="AB34" i="4"/>
  <c r="AC34" i="4"/>
  <c r="AB33" i="4"/>
  <c r="AC33" i="4"/>
  <c r="AB30" i="4"/>
  <c r="AC30" i="4"/>
  <c r="AB23" i="4"/>
  <c r="AC23" i="4"/>
  <c r="D102" i="3"/>
  <c r="D95" i="3"/>
  <c r="D88" i="3"/>
  <c r="F118" i="75"/>
  <c r="G118" i="75"/>
  <c r="H118" i="75"/>
  <c r="I82" i="75"/>
  <c r="P64" i="75"/>
  <c r="Q64" i="75"/>
  <c r="X52" i="75"/>
  <c r="J72" i="75"/>
  <c r="AH114" i="75"/>
  <c r="L121" i="4"/>
  <c r="U121" i="4"/>
  <c r="D101" i="75"/>
  <c r="J101" i="75"/>
  <c r="D101" i="3"/>
  <c r="D101" i="4"/>
  <c r="P101" i="4"/>
  <c r="N122" i="75"/>
  <c r="AL52" i="75"/>
  <c r="E31" i="4"/>
  <c r="H31" i="4"/>
  <c r="AH22" i="75"/>
  <c r="AK51" i="75"/>
  <c r="AL51" i="75"/>
  <c r="T12" i="4"/>
  <c r="I12" i="4"/>
  <c r="AK12" i="4"/>
  <c r="R11" i="4"/>
  <c r="L10" i="4"/>
  <c r="O9" i="4"/>
  <c r="H9" i="4"/>
  <c r="E122" i="4"/>
  <c r="K122" i="4"/>
  <c r="U122" i="4"/>
  <c r="AO116" i="4"/>
  <c r="K115" i="4"/>
  <c r="F114" i="4"/>
  <c r="R114" i="4"/>
  <c r="AH109" i="4"/>
  <c r="F106" i="4"/>
  <c r="I106" i="4"/>
  <c r="T106" i="4"/>
  <c r="E106" i="4"/>
  <c r="R106" i="4"/>
  <c r="AO102" i="4"/>
  <c r="K86" i="4"/>
  <c r="F86" i="4"/>
  <c r="L86" i="4"/>
  <c r="T86" i="4"/>
  <c r="E86" i="4"/>
  <c r="H86" i="4"/>
  <c r="I86" i="4"/>
  <c r="U86" i="4"/>
  <c r="S86" i="4"/>
  <c r="E72" i="4"/>
  <c r="O72" i="4"/>
  <c r="Q72" i="4"/>
  <c r="I72" i="4"/>
  <c r="L72" i="4"/>
  <c r="U72" i="4"/>
  <c r="H54" i="4"/>
  <c r="L54" i="4"/>
  <c r="P54" i="4"/>
  <c r="U54" i="4"/>
  <c r="T54" i="4"/>
  <c r="K87" i="4"/>
  <c r="H87" i="4"/>
  <c r="U87" i="4"/>
  <c r="E87" i="4"/>
  <c r="L87" i="4"/>
  <c r="F87" i="4"/>
  <c r="S87" i="4"/>
  <c r="I87" i="4"/>
  <c r="T87" i="4"/>
  <c r="I66" i="4"/>
  <c r="E66" i="4"/>
  <c r="U66" i="4"/>
  <c r="O66" i="4"/>
  <c r="P66" i="4"/>
  <c r="D96" i="75"/>
  <c r="J96" i="75"/>
  <c r="K96" i="75"/>
  <c r="L96" i="75"/>
  <c r="D96" i="4"/>
  <c r="D96" i="3"/>
  <c r="D71" i="75"/>
  <c r="D71" i="3"/>
  <c r="D71" i="4"/>
  <c r="AM13" i="75"/>
  <c r="M8" i="97"/>
  <c r="AH116" i="75"/>
  <c r="AH120" i="75"/>
  <c r="F96" i="97"/>
  <c r="AH20" i="75"/>
  <c r="AH81" i="75"/>
  <c r="AH32" i="75"/>
  <c r="AK9" i="75"/>
  <c r="AL9" i="75"/>
  <c r="AK96" i="75"/>
  <c r="AL96" i="75"/>
  <c r="AM96" i="75"/>
  <c r="M91" i="97"/>
  <c r="U12" i="4"/>
  <c r="H12" i="4"/>
  <c r="I11" i="4"/>
  <c r="AH11" i="4"/>
  <c r="O10" i="4"/>
  <c r="I10" i="4"/>
  <c r="T9" i="4"/>
  <c r="F9" i="4"/>
  <c r="S122" i="4"/>
  <c r="I122" i="4"/>
  <c r="AK122" i="4"/>
  <c r="AH122" i="4"/>
  <c r="E118" i="4"/>
  <c r="I118" i="4"/>
  <c r="AK118" i="4"/>
  <c r="E117" i="4"/>
  <c r="L117" i="4"/>
  <c r="AH117" i="4"/>
  <c r="AK116" i="4"/>
  <c r="AH116" i="4"/>
  <c r="L114" i="4"/>
  <c r="F113" i="4"/>
  <c r="H113" i="4"/>
  <c r="J113" i="4"/>
  <c r="R113" i="4"/>
  <c r="P113" i="4"/>
  <c r="F112" i="4"/>
  <c r="E112" i="4"/>
  <c r="U112" i="4"/>
  <c r="AO111" i="4"/>
  <c r="AH111" i="4"/>
  <c r="AH110" i="4"/>
  <c r="H90" i="4"/>
  <c r="R90" i="4"/>
  <c r="O87" i="4"/>
  <c r="H67" i="4"/>
  <c r="R67" i="4"/>
  <c r="AO44" i="4"/>
  <c r="AH50" i="75"/>
  <c r="AM50" i="75"/>
  <c r="M45" i="97"/>
  <c r="AH113" i="75"/>
  <c r="AH18" i="75"/>
  <c r="AH28" i="75"/>
  <c r="P12" i="4"/>
  <c r="R12" i="4"/>
  <c r="E12" i="4"/>
  <c r="S10" i="4"/>
  <c r="F10" i="4"/>
  <c r="E115" i="4"/>
  <c r="J114" i="4"/>
  <c r="R84" i="4"/>
  <c r="P84" i="4"/>
  <c r="P86" i="4"/>
  <c r="Q86" i="4"/>
  <c r="P85" i="4"/>
  <c r="H62" i="4"/>
  <c r="R62" i="4"/>
  <c r="I62" i="4"/>
  <c r="S62" i="4"/>
  <c r="E62" i="4"/>
  <c r="K62" i="4"/>
  <c r="L62" i="4"/>
  <c r="S57" i="4"/>
  <c r="L57" i="4"/>
  <c r="T46" i="4"/>
  <c r="K46" i="4"/>
  <c r="P122" i="4"/>
  <c r="Q122" i="4"/>
  <c r="AO121" i="4"/>
  <c r="AO118" i="4"/>
  <c r="AO115" i="4"/>
  <c r="AH115" i="4"/>
  <c r="P106" i="4"/>
  <c r="Q106" i="4"/>
  <c r="AO106" i="4"/>
  <c r="AH106" i="4"/>
  <c r="AO105" i="4"/>
  <c r="AH105" i="4"/>
  <c r="O100" i="4"/>
  <c r="AO98" i="4"/>
  <c r="H97" i="4"/>
  <c r="AH97" i="4"/>
  <c r="AK86" i="4"/>
  <c r="AK84" i="4"/>
  <c r="F80" i="4"/>
  <c r="U80" i="4"/>
  <c r="AK80" i="4"/>
  <c r="O75" i="4"/>
  <c r="AO68" i="4"/>
  <c r="AK66" i="4"/>
  <c r="F61" i="4"/>
  <c r="R61" i="4"/>
  <c r="AK61" i="4"/>
  <c r="M59" i="4"/>
  <c r="F47" i="4"/>
  <c r="AK27" i="4"/>
  <c r="Y20" i="4"/>
  <c r="E94" i="4"/>
  <c r="L94" i="4"/>
  <c r="E64" i="4"/>
  <c r="K64" i="4"/>
  <c r="R64" i="4"/>
  <c r="AK102" i="4"/>
  <c r="AK98" i="4"/>
  <c r="AH94" i="4"/>
  <c r="AH80" i="4"/>
  <c r="AH60" i="4"/>
  <c r="AK48" i="4"/>
  <c r="AK46" i="4"/>
  <c r="B77" i="4"/>
  <c r="X77" i="4"/>
  <c r="Y77" i="4"/>
  <c r="B30" i="3"/>
  <c r="B30" i="4"/>
  <c r="X30" i="4"/>
  <c r="Y30" i="4"/>
  <c r="B22" i="3"/>
  <c r="B22" i="4"/>
  <c r="B10" i="3"/>
  <c r="AK106" i="4"/>
  <c r="K104" i="4"/>
  <c r="M104" i="4"/>
  <c r="F104" i="4"/>
  <c r="AO103" i="4"/>
  <c r="AK101" i="4"/>
  <c r="F100" i="4"/>
  <c r="G100" i="4"/>
  <c r="I100" i="4"/>
  <c r="J100" i="4"/>
  <c r="T100" i="4"/>
  <c r="AH95" i="4"/>
  <c r="S94" i="4"/>
  <c r="E93" i="4"/>
  <c r="I93" i="4"/>
  <c r="AH92" i="4"/>
  <c r="AH91" i="4"/>
  <c r="AK90" i="4"/>
  <c r="AK89" i="4"/>
  <c r="L76" i="4"/>
  <c r="F76" i="4"/>
  <c r="AK76" i="4"/>
  <c r="E73" i="4"/>
  <c r="AK67" i="4"/>
  <c r="H65" i="4"/>
  <c r="U65" i="4"/>
  <c r="O65" i="4"/>
  <c r="AK65" i="4"/>
  <c r="P62" i="4"/>
  <c r="AO56" i="4"/>
  <c r="AK42" i="4"/>
  <c r="R36" i="4"/>
  <c r="S36" i="4"/>
  <c r="F35" i="4"/>
  <c r="O35" i="4"/>
  <c r="I35" i="4"/>
  <c r="L35" i="4"/>
  <c r="P35" i="4"/>
  <c r="AK35" i="4"/>
  <c r="F21" i="4"/>
  <c r="R21" i="4"/>
  <c r="H21" i="4"/>
  <c r="S21" i="4"/>
  <c r="I21" i="4"/>
  <c r="T21" i="4"/>
  <c r="H16" i="4"/>
  <c r="R16" i="4"/>
  <c r="Y40" i="4"/>
  <c r="AK33" i="4"/>
  <c r="AH23" i="4"/>
  <c r="D74" i="75"/>
  <c r="J74" i="75"/>
  <c r="K74" i="75"/>
  <c r="L74" i="75"/>
  <c r="D74" i="3"/>
  <c r="D42" i="75"/>
  <c r="D42" i="3"/>
  <c r="D23" i="75"/>
  <c r="F23" i="75"/>
  <c r="G23" i="75"/>
  <c r="H23" i="75"/>
  <c r="D23" i="3"/>
  <c r="D10" i="75"/>
  <c r="D10" i="3"/>
  <c r="I86" i="75"/>
  <c r="P46" i="75"/>
  <c r="Q46" i="75"/>
  <c r="I46" i="75"/>
  <c r="Y105" i="4"/>
  <c r="AK103" i="4"/>
  <c r="AK100" i="4"/>
  <c r="AK99" i="4"/>
  <c r="AO89" i="4"/>
  <c r="P87" i="4"/>
  <c r="AK87" i="4"/>
  <c r="AK77" i="4"/>
  <c r="AO73" i="4"/>
  <c r="O69" i="4"/>
  <c r="L69" i="4"/>
  <c r="O68" i="4"/>
  <c r="AH67" i="4"/>
  <c r="AO64" i="4"/>
  <c r="AO61" i="4"/>
  <c r="AO60" i="4"/>
  <c r="S59" i="4"/>
  <c r="AK57" i="4"/>
  <c r="AO55" i="4"/>
  <c r="I51" i="4"/>
  <c r="Y50" i="4"/>
  <c r="AO47" i="4"/>
  <c r="O45" i="4"/>
  <c r="AK41" i="4"/>
  <c r="F40" i="4"/>
  <c r="G40" i="4"/>
  <c r="AK39" i="4"/>
  <c r="O38" i="4"/>
  <c r="S33" i="4"/>
  <c r="R32" i="4"/>
  <c r="Y29" i="4"/>
  <c r="AK28" i="4"/>
  <c r="AK25" i="4"/>
  <c r="Y24" i="4"/>
  <c r="Y23" i="4"/>
  <c r="O20" i="4"/>
  <c r="O19" i="4"/>
  <c r="T18" i="4"/>
  <c r="E18" i="4"/>
  <c r="O17" i="4"/>
  <c r="Y17" i="4"/>
  <c r="AO16" i="4"/>
  <c r="AK14" i="4"/>
  <c r="AB117" i="4"/>
  <c r="AC117" i="4"/>
  <c r="AB116" i="4"/>
  <c r="AC116" i="4"/>
  <c r="E83" i="75"/>
  <c r="F83" i="75"/>
  <c r="D105" i="75"/>
  <c r="D105" i="3"/>
  <c r="D90" i="75"/>
  <c r="F90" i="75"/>
  <c r="D90" i="3"/>
  <c r="J88" i="75"/>
  <c r="K88" i="75"/>
  <c r="L88" i="75"/>
  <c r="D60" i="75"/>
  <c r="D60" i="3"/>
  <c r="D27" i="75"/>
  <c r="F27" i="75"/>
  <c r="D27" i="3"/>
  <c r="D25" i="75"/>
  <c r="J25" i="75"/>
  <c r="D25" i="3"/>
  <c r="I50" i="75"/>
  <c r="N27" i="75"/>
  <c r="R14" i="75"/>
  <c r="AH69" i="4"/>
  <c r="AK63" i="4"/>
  <c r="P57" i="4"/>
  <c r="R38" i="4"/>
  <c r="AK37" i="4"/>
  <c r="Y27" i="4"/>
  <c r="AH26" i="4"/>
  <c r="AK22" i="4"/>
  <c r="Y16" i="4"/>
  <c r="Z117" i="4"/>
  <c r="AA117" i="4"/>
  <c r="Z116" i="4"/>
  <c r="AA116" i="4"/>
  <c r="AO95" i="4"/>
  <c r="AO85" i="4"/>
  <c r="AO78" i="4"/>
  <c r="E75" i="75"/>
  <c r="F75" i="75"/>
  <c r="E31" i="75"/>
  <c r="F31" i="75"/>
  <c r="D98" i="75"/>
  <c r="F98" i="75"/>
  <c r="D98" i="3"/>
  <c r="J79" i="75"/>
  <c r="F79" i="75"/>
  <c r="D69" i="75"/>
  <c r="D69" i="3"/>
  <c r="D65" i="75"/>
  <c r="D65" i="3"/>
  <c r="D63" i="75"/>
  <c r="F63" i="75"/>
  <c r="G63" i="75"/>
  <c r="H63" i="75"/>
  <c r="D63" i="3"/>
  <c r="D55" i="75"/>
  <c r="F55" i="75"/>
  <c r="D55" i="3"/>
  <c r="D14" i="75"/>
  <c r="F14" i="75"/>
  <c r="D14" i="3"/>
  <c r="P99" i="75"/>
  <c r="Q99" i="75"/>
  <c r="I99" i="75"/>
  <c r="N68" i="75"/>
  <c r="I60" i="75"/>
  <c r="P60" i="75"/>
  <c r="Q60" i="75"/>
  <c r="I56" i="75"/>
  <c r="J56" i="75"/>
  <c r="J54" i="75"/>
  <c r="I54" i="75"/>
  <c r="N100" i="75"/>
  <c r="R46" i="75"/>
  <c r="AB62" i="4"/>
  <c r="AC62" i="4"/>
  <c r="AB46" i="4"/>
  <c r="AC46" i="4"/>
  <c r="AB38" i="4"/>
  <c r="AC38" i="4"/>
  <c r="G8" i="97"/>
  <c r="J113" i="75"/>
  <c r="K113" i="75"/>
  <c r="L113" i="75"/>
  <c r="J107" i="75"/>
  <c r="K107" i="75"/>
  <c r="L107" i="75"/>
  <c r="J102" i="75"/>
  <c r="K102" i="75"/>
  <c r="L102" i="75"/>
  <c r="J91" i="75"/>
  <c r="J76" i="75"/>
  <c r="P20" i="75"/>
  <c r="Q20" i="75"/>
  <c r="I14" i="75"/>
  <c r="P14" i="75"/>
  <c r="Q14" i="75"/>
  <c r="N12" i="75"/>
  <c r="P10" i="75"/>
  <c r="Q10" i="75"/>
  <c r="P120" i="75"/>
  <c r="Q120" i="75"/>
  <c r="P35" i="75"/>
  <c r="Q35" i="75"/>
  <c r="X109" i="75"/>
  <c r="X93" i="75"/>
  <c r="X67" i="75"/>
  <c r="X36" i="75"/>
  <c r="AO71" i="4"/>
  <c r="AO63" i="4"/>
  <c r="Z62" i="4"/>
  <c r="AA62" i="4"/>
  <c r="AO52" i="4"/>
  <c r="AH52" i="4"/>
  <c r="Z46" i="4"/>
  <c r="AA46" i="4"/>
  <c r="Z38" i="4"/>
  <c r="AA38" i="4"/>
  <c r="AO34" i="4"/>
  <c r="AO22" i="4"/>
  <c r="AO14" i="4"/>
  <c r="D121" i="3"/>
  <c r="F103" i="75"/>
  <c r="F95" i="75"/>
  <c r="F59" i="75"/>
  <c r="F18" i="75"/>
  <c r="G18" i="75"/>
  <c r="H18" i="75"/>
  <c r="F123" i="75"/>
  <c r="J73" i="75"/>
  <c r="I25" i="75"/>
  <c r="J19" i="75"/>
  <c r="P75" i="75"/>
  <c r="Q75" i="75"/>
  <c r="N65" i="75"/>
  <c r="J37" i="75"/>
  <c r="K37" i="75"/>
  <c r="L37" i="75"/>
  <c r="T90" i="75"/>
  <c r="U90" i="75"/>
  <c r="T78" i="75"/>
  <c r="U78" i="75"/>
  <c r="P55" i="75"/>
  <c r="Q55" i="75"/>
  <c r="R43" i="75"/>
  <c r="T43" i="75"/>
  <c r="U43" i="75"/>
  <c r="X105" i="75"/>
  <c r="X104" i="75"/>
  <c r="K103" i="75"/>
  <c r="L103" i="75"/>
  <c r="J95" i="75"/>
  <c r="J46" i="75"/>
  <c r="P34" i="75"/>
  <c r="Q34" i="75"/>
  <c r="X89" i="75"/>
  <c r="P95" i="75"/>
  <c r="Q95" i="75"/>
  <c r="P56" i="75"/>
  <c r="Q56" i="75"/>
  <c r="P45" i="75"/>
  <c r="Q45" i="75"/>
  <c r="X77" i="75"/>
  <c r="X57" i="75"/>
  <c r="X56" i="75"/>
  <c r="X51" i="75"/>
  <c r="X35" i="75"/>
  <c r="X27" i="75"/>
  <c r="X17" i="75"/>
  <c r="T64" i="75"/>
  <c r="U64" i="75"/>
  <c r="T48" i="75"/>
  <c r="U48" i="75"/>
  <c r="X18" i="75"/>
  <c r="X11" i="75"/>
  <c r="X25" i="75"/>
  <c r="BD148" i="82"/>
  <c r="BD147" i="82"/>
  <c r="AO13" i="4"/>
  <c r="AK44" i="75"/>
  <c r="AL44" i="75"/>
  <c r="AH14" i="75"/>
  <c r="BC192" i="82"/>
  <c r="BD192" i="82"/>
  <c r="BE189" i="82"/>
  <c r="BD185" i="82"/>
  <c r="BE184" i="82"/>
  <c r="BD181" i="82"/>
  <c r="BA180" i="82"/>
  <c r="BB180" i="82"/>
  <c r="BD177" i="82"/>
  <c r="BA176" i="82"/>
  <c r="BB176" i="82"/>
  <c r="BC173" i="82"/>
  <c r="BC169" i="82"/>
  <c r="BC164" i="82"/>
  <c r="BC161" i="82"/>
  <c r="BA160" i="82"/>
  <c r="BB160" i="82"/>
  <c r="BE157" i="82"/>
  <c r="BE156" i="82"/>
  <c r="BA152" i="82"/>
  <c r="BB152" i="82"/>
  <c r="BC152" i="82"/>
  <c r="BE113" i="82"/>
  <c r="BE112" i="82"/>
  <c r="BA109" i="82"/>
  <c r="BB109" i="82"/>
  <c r="BC109" i="82"/>
  <c r="AH34" i="75"/>
  <c r="AM34" i="75"/>
  <c r="M29" i="97"/>
  <c r="AH54" i="75"/>
  <c r="AM54" i="75"/>
  <c r="M49" i="97"/>
  <c r="AH44" i="75"/>
  <c r="AH117" i="75"/>
  <c r="AM117" i="75"/>
  <c r="M112" i="97"/>
  <c r="BC189" i="82"/>
  <c r="BD173" i="82"/>
  <c r="BE149" i="82"/>
  <c r="BE137" i="82"/>
  <c r="BC137" i="82"/>
  <c r="BA135" i="82"/>
  <c r="BB135" i="82"/>
  <c r="BC134" i="82"/>
  <c r="BC133" i="82"/>
  <c r="BD133" i="82"/>
  <c r="BE130" i="82"/>
  <c r="BA129" i="82"/>
  <c r="BB129" i="82"/>
  <c r="BE127" i="82"/>
  <c r="BE125" i="82"/>
  <c r="BD125" i="82"/>
  <c r="BE123" i="82"/>
  <c r="BA121" i="82"/>
  <c r="BB121" i="82"/>
  <c r="BE121" i="82"/>
  <c r="BD121" i="82"/>
  <c r="BC117" i="82"/>
  <c r="BD117" i="82"/>
  <c r="BA117" i="82"/>
  <c r="BB117" i="82"/>
  <c r="BA115" i="82"/>
  <c r="BB115" i="82"/>
  <c r="AH87" i="75"/>
  <c r="AH44" i="4"/>
  <c r="AH108" i="75"/>
  <c r="AM108" i="75"/>
  <c r="M103" i="97"/>
  <c r="BA147" i="82"/>
  <c r="BB147" i="82"/>
  <c r="AH118" i="75"/>
  <c r="AM118" i="75"/>
  <c r="M113" i="97"/>
  <c r="BD190" i="82"/>
  <c r="BC187" i="82"/>
  <c r="BC183" i="82"/>
  <c r="BE174" i="82"/>
  <c r="BD154" i="82"/>
  <c r="BA146" i="82"/>
  <c r="BB146" i="82"/>
  <c r="BD146" i="82"/>
  <c r="BA145" i="82"/>
  <c r="BB145" i="82"/>
  <c r="BD139" i="82"/>
  <c r="BD138" i="82"/>
  <c r="BE138" i="82"/>
  <c r="BE110" i="82"/>
  <c r="BD151" i="82"/>
  <c r="BE151" i="82"/>
  <c r="BC151" i="82"/>
  <c r="BE108" i="82"/>
  <c r="BA99" i="82"/>
  <c r="BB99" i="82"/>
  <c r="BE89" i="82"/>
  <c r="BC88" i="82"/>
  <c r="BC73" i="82"/>
  <c r="BD72" i="82"/>
  <c r="BD61" i="82"/>
  <c r="BE60" i="82"/>
  <c r="BE51" i="82"/>
  <c r="BD47" i="82"/>
  <c r="BC44" i="82"/>
  <c r="BC43" i="82"/>
  <c r="BE42" i="82"/>
  <c r="BD37" i="82"/>
  <c r="BC34" i="82"/>
  <c r="BD33" i="82"/>
  <c r="BC29" i="82"/>
  <c r="BC28" i="82"/>
  <c r="BD27" i="82"/>
  <c r="BC23" i="82"/>
  <c r="BA16" i="82"/>
  <c r="BB16" i="82"/>
  <c r="BE15" i="82"/>
  <c r="T109" i="4"/>
  <c r="P109" i="4"/>
  <c r="I82" i="4"/>
  <c r="H82" i="4"/>
  <c r="T82" i="4"/>
  <c r="O52" i="4"/>
  <c r="R29" i="4"/>
  <c r="O29" i="4"/>
  <c r="D53" i="75"/>
  <c r="J53" i="75"/>
  <c r="D53" i="4"/>
  <c r="R53" i="4"/>
  <c r="U53" i="4"/>
  <c r="S53" i="4"/>
  <c r="T53" i="4"/>
  <c r="V53" i="4"/>
  <c r="D53" i="3"/>
  <c r="N73" i="75"/>
  <c r="P73" i="75"/>
  <c r="Q73" i="75"/>
  <c r="AA73" i="75"/>
  <c r="L68" i="97"/>
  <c r="J68" i="97"/>
  <c r="R9" i="75"/>
  <c r="R120" i="75"/>
  <c r="N112" i="75"/>
  <c r="N94" i="75"/>
  <c r="N70" i="75"/>
  <c r="R44" i="75"/>
  <c r="N41" i="75"/>
  <c r="T28" i="75"/>
  <c r="U28" i="75"/>
  <c r="N28" i="75"/>
  <c r="N15" i="75"/>
  <c r="P68" i="97"/>
  <c r="BD103" i="82"/>
  <c r="BC100" i="82"/>
  <c r="BC76" i="82"/>
  <c r="BA88" i="82"/>
  <c r="BB88" i="82"/>
  <c r="BA86" i="82"/>
  <c r="BB86" i="82"/>
  <c r="BA107" i="82"/>
  <c r="BB107" i="82"/>
  <c r="AH21" i="75"/>
  <c r="AH40" i="75"/>
  <c r="R13" i="4"/>
  <c r="AK37" i="75"/>
  <c r="AL37" i="75"/>
  <c r="AH37" i="75"/>
  <c r="AM37" i="75"/>
  <c r="M32" i="97"/>
  <c r="AK99" i="75"/>
  <c r="AL99" i="75"/>
  <c r="AH61" i="75"/>
  <c r="AM61" i="75"/>
  <c r="M56" i="97"/>
  <c r="BD58" i="82"/>
  <c r="BC80" i="82"/>
  <c r="BD86" i="82"/>
  <c r="BE72" i="82"/>
  <c r="BD80" i="82"/>
  <c r="BD77" i="82"/>
  <c r="BA100" i="82"/>
  <c r="BB100" i="82"/>
  <c r="BA141" i="82"/>
  <c r="BB141" i="82"/>
  <c r="BE61" i="82"/>
  <c r="BE73" i="82"/>
  <c r="L13" i="4"/>
  <c r="E13" i="4"/>
  <c r="S31" i="4"/>
  <c r="H13" i="4"/>
  <c r="R31" i="4"/>
  <c r="AH111" i="75"/>
  <c r="AM111" i="75"/>
  <c r="M106" i="97"/>
  <c r="P31" i="4"/>
  <c r="BE16" i="82"/>
  <c r="BC77" i="82"/>
  <c r="BE3" i="82"/>
  <c r="BE193" i="82"/>
  <c r="BE192" i="82"/>
  <c r="BA190" i="82"/>
  <c r="BB190" i="82"/>
  <c r="BA185" i="82"/>
  <c r="BB185" i="82"/>
  <c r="BA182" i="82"/>
  <c r="BB182" i="82"/>
  <c r="BA181" i="82"/>
  <c r="BB181" i="82"/>
  <c r="BC177" i="82"/>
  <c r="BC174" i="82"/>
  <c r="BD170" i="82"/>
  <c r="BE169" i="82"/>
  <c r="BA166" i="82"/>
  <c r="BB166" i="82"/>
  <c r="BA165" i="82"/>
  <c r="BB165" i="82"/>
  <c r="BE162" i="82"/>
  <c r="BA161" i="82"/>
  <c r="BB161" i="82"/>
  <c r="BD158" i="82"/>
  <c r="BA157" i="82"/>
  <c r="BB157" i="82"/>
  <c r="BE154" i="82"/>
  <c r="BC154" i="82"/>
  <c r="BD153" i="82"/>
  <c r="BE148" i="82"/>
  <c r="BE144" i="82"/>
  <c r="BD143" i="82"/>
  <c r="BE140" i="82"/>
  <c r="BC139" i="82"/>
  <c r="BE134" i="82"/>
  <c r="BD130" i="82"/>
  <c r="BC127" i="82"/>
  <c r="BE126" i="82"/>
  <c r="BC122" i="82"/>
  <c r="BE119" i="82"/>
  <c r="BA118" i="82"/>
  <c r="BB118" i="82"/>
  <c r="BA114" i="82"/>
  <c r="BB114" i="82"/>
  <c r="BA113" i="82"/>
  <c r="BB113" i="82"/>
  <c r="BA110" i="82"/>
  <c r="BB110" i="82"/>
  <c r="BD104" i="82"/>
  <c r="BA101" i="82"/>
  <c r="BB101" i="82"/>
  <c r="BE97" i="82"/>
  <c r="BD96" i="82"/>
  <c r="BD93" i="82"/>
  <c r="BA92" i="82"/>
  <c r="BB92" i="82"/>
  <c r="BD91" i="82"/>
  <c r="BE90" i="82"/>
  <c r="BC89" i="82"/>
  <c r="BE85" i="82"/>
  <c r="BE81" i="82"/>
  <c r="BA71" i="82"/>
  <c r="BB71" i="82"/>
  <c r="BE69" i="82"/>
  <c r="BC65" i="82"/>
  <c r="BA62" i="82"/>
  <c r="BB62" i="82"/>
  <c r="BD57" i="82"/>
  <c r="BC54" i="82"/>
  <c r="BA53" i="82"/>
  <c r="BB53" i="82"/>
  <c r="BE52" i="82"/>
  <c r="BE48" i="82"/>
  <c r="BA44" i="82"/>
  <c r="BB44" i="82"/>
  <c r="BD43" i="82"/>
  <c r="BD39" i="82"/>
  <c r="BE38" i="82"/>
  <c r="BE34" i="82"/>
  <c r="BA29" i="82"/>
  <c r="BB29" i="82"/>
  <c r="BA28" i="82"/>
  <c r="BB28" i="82"/>
  <c r="BA24" i="82"/>
  <c r="BB24" i="82"/>
  <c r="BC20" i="82"/>
  <c r="BC10" i="82"/>
  <c r="BC6" i="82"/>
  <c r="J12" i="4"/>
  <c r="T11" i="4"/>
  <c r="H11" i="4"/>
  <c r="J11" i="4"/>
  <c r="AK11" i="4"/>
  <c r="P10" i="4"/>
  <c r="U10" i="4"/>
  <c r="K10" i="4"/>
  <c r="E10" i="4"/>
  <c r="G10" i="4"/>
  <c r="AO10" i="4"/>
  <c r="AO9" i="4"/>
  <c r="U123" i="4"/>
  <c r="I123" i="4"/>
  <c r="AO120" i="4"/>
  <c r="F119" i="4"/>
  <c r="E119" i="4"/>
  <c r="L119" i="4"/>
  <c r="M119" i="4"/>
  <c r="O119" i="4"/>
  <c r="U118" i="4"/>
  <c r="AH118" i="4"/>
  <c r="AP118" i="4"/>
  <c r="S113" i="97"/>
  <c r="H115" i="4"/>
  <c r="T115" i="4"/>
  <c r="E111" i="4"/>
  <c r="P105" i="4"/>
  <c r="K102" i="4"/>
  <c r="M102" i="4"/>
  <c r="U102" i="4"/>
  <c r="H102" i="4"/>
  <c r="K98" i="4"/>
  <c r="M98" i="4"/>
  <c r="U98" i="4"/>
  <c r="H98" i="4"/>
  <c r="F97" i="4"/>
  <c r="E97" i="4"/>
  <c r="U97" i="4"/>
  <c r="I97" i="4"/>
  <c r="J97" i="4"/>
  <c r="O97" i="4"/>
  <c r="AH96" i="4"/>
  <c r="E92" i="4"/>
  <c r="I92" i="4"/>
  <c r="J92" i="4"/>
  <c r="U92" i="4"/>
  <c r="O92" i="4"/>
  <c r="F92" i="4"/>
  <c r="K92" i="4"/>
  <c r="S92" i="4"/>
  <c r="L92" i="4"/>
  <c r="T92" i="4"/>
  <c r="AH64" i="4"/>
  <c r="H55" i="4"/>
  <c r="L55" i="4"/>
  <c r="T55" i="4"/>
  <c r="E55" i="4"/>
  <c r="K55" i="4"/>
  <c r="O55" i="4"/>
  <c r="F55" i="4"/>
  <c r="R55" i="4"/>
  <c r="I55" i="4"/>
  <c r="U55" i="4"/>
  <c r="P55" i="4"/>
  <c r="H49" i="4"/>
  <c r="U49" i="4"/>
  <c r="P49" i="4"/>
  <c r="F49" i="4"/>
  <c r="T49" i="4"/>
  <c r="K49" i="4"/>
  <c r="O49" i="4"/>
  <c r="L49" i="4"/>
  <c r="F22" i="4"/>
  <c r="H22" i="4"/>
  <c r="O22" i="4"/>
  <c r="E22" i="4"/>
  <c r="I22" i="4"/>
  <c r="U22" i="4"/>
  <c r="Z120" i="4"/>
  <c r="AA120" i="4"/>
  <c r="AO119" i="4"/>
  <c r="AH119" i="4"/>
  <c r="Z119" i="4"/>
  <c r="AA119" i="4"/>
  <c r="Z118" i="4"/>
  <c r="AA118" i="4"/>
  <c r="Z115" i="4"/>
  <c r="AA115" i="4"/>
  <c r="AO114" i="4"/>
  <c r="AO110" i="4"/>
  <c r="AO109" i="4"/>
  <c r="AO108" i="4"/>
  <c r="Z108" i="4"/>
  <c r="AA108" i="4"/>
  <c r="AO107" i="4"/>
  <c r="AH107" i="4"/>
  <c r="AH102" i="4"/>
  <c r="Z101" i="4"/>
  <c r="AA101" i="4"/>
  <c r="AH98" i="4"/>
  <c r="AP98" i="4"/>
  <c r="S93" i="97"/>
  <c r="AO97" i="4"/>
  <c r="Z96" i="4"/>
  <c r="AA96" i="4"/>
  <c r="AO94" i="4"/>
  <c r="Z94" i="4"/>
  <c r="AA94" i="4"/>
  <c r="Z87" i="4"/>
  <c r="AA87" i="4"/>
  <c r="Z82" i="4"/>
  <c r="AA82" i="4"/>
  <c r="AO80" i="4"/>
  <c r="Z80" i="4"/>
  <c r="AA80" i="4"/>
  <c r="AO79" i="4"/>
  <c r="AH79" i="4"/>
  <c r="Z78" i="4"/>
  <c r="AA78" i="4"/>
  <c r="AH73" i="4"/>
  <c r="Z73" i="4"/>
  <c r="AA73" i="4"/>
  <c r="AO70" i="4"/>
  <c r="B34" i="3"/>
  <c r="B34" i="4"/>
  <c r="Y76" i="4"/>
  <c r="Y36" i="4"/>
  <c r="Y37" i="4"/>
  <c r="Y39" i="4"/>
  <c r="Y45" i="4"/>
  <c r="Y73" i="4"/>
  <c r="Y78" i="4"/>
  <c r="Y94" i="4"/>
  <c r="Y32" i="4"/>
  <c r="Y64" i="4"/>
  <c r="BD183" i="82"/>
  <c r="BA179" i="82"/>
  <c r="BB179" i="82"/>
  <c r="BA162" i="82"/>
  <c r="BB162" i="82"/>
  <c r="BC160" i="82"/>
  <c r="BC136" i="82"/>
  <c r="BA127" i="82"/>
  <c r="BB127" i="82"/>
  <c r="BC123" i="82"/>
  <c r="BE107" i="82"/>
  <c r="BA89" i="82"/>
  <c r="BB89" i="82"/>
  <c r="BD87" i="82"/>
  <c r="BE86" i="82"/>
  <c r="BC82" i="82"/>
  <c r="BA78" i="82"/>
  <c r="BB78" i="82"/>
  <c r="BE75" i="82"/>
  <c r="BA74" i="82"/>
  <c r="BB74" i="82"/>
  <c r="BC66" i="82"/>
  <c r="BA63" i="82"/>
  <c r="BB63" i="82"/>
  <c r="BE59" i="82"/>
  <c r="BE43" i="82"/>
  <c r="BD41" i="82"/>
  <c r="BE32" i="82"/>
  <c r="BC31" i="82"/>
  <c r="BA26" i="82"/>
  <c r="BB26" i="82"/>
  <c r="BC25" i="82"/>
  <c r="BE22" i="82"/>
  <c r="BE21" i="82"/>
  <c r="BE17" i="82"/>
  <c r="BC11" i="82"/>
  <c r="BD8" i="82"/>
  <c r="BA7" i="82"/>
  <c r="BB7" i="82"/>
  <c r="S11" i="4"/>
  <c r="L11" i="4"/>
  <c r="F11" i="4"/>
  <c r="G11" i="4"/>
  <c r="J10" i="4"/>
  <c r="R123" i="4"/>
  <c r="H123" i="4"/>
  <c r="AO122" i="4"/>
  <c r="E121" i="4"/>
  <c r="H121" i="4"/>
  <c r="Q120" i="4"/>
  <c r="F118" i="4"/>
  <c r="H118" i="4"/>
  <c r="J118" i="4"/>
  <c r="R118" i="4"/>
  <c r="E116" i="4"/>
  <c r="H116" i="4"/>
  <c r="AO112" i="4"/>
  <c r="AH112" i="4"/>
  <c r="K105" i="4"/>
  <c r="L105" i="4"/>
  <c r="F105" i="4"/>
  <c r="T105" i="4"/>
  <c r="AH103" i="4"/>
  <c r="AO101" i="4"/>
  <c r="AP101" i="4"/>
  <c r="R89" i="4"/>
  <c r="H89" i="4"/>
  <c r="O89" i="4"/>
  <c r="K89" i="4"/>
  <c r="L89" i="4"/>
  <c r="F84" i="4"/>
  <c r="U84" i="4"/>
  <c r="K84" i="4"/>
  <c r="T84" i="4"/>
  <c r="L84" i="4"/>
  <c r="O84" i="4"/>
  <c r="E71" i="4"/>
  <c r="P71" i="4"/>
  <c r="E63" i="4"/>
  <c r="L63" i="4"/>
  <c r="O63" i="4"/>
  <c r="F63" i="4"/>
  <c r="S63" i="4"/>
  <c r="H63" i="4"/>
  <c r="T63" i="4"/>
  <c r="I63" i="4"/>
  <c r="F48" i="4"/>
  <c r="H48" i="4"/>
  <c r="R48" i="4"/>
  <c r="E48" i="4"/>
  <c r="L48" i="4"/>
  <c r="M48" i="4"/>
  <c r="U48" i="4"/>
  <c r="I48" i="4"/>
  <c r="S48" i="4"/>
  <c r="AH34" i="4"/>
  <c r="P105" i="97"/>
  <c r="AH39" i="75"/>
  <c r="AM39" i="75"/>
  <c r="M34" i="97"/>
  <c r="AH13" i="4"/>
  <c r="AP13" i="4"/>
  <c r="S8" i="97"/>
  <c r="BE186" i="82"/>
  <c r="BE178" i="82"/>
  <c r="BC166" i="82"/>
  <c r="BE159" i="82"/>
  <c r="BC150" i="82"/>
  <c r="BC149" i="82"/>
  <c r="BC135" i="82"/>
  <c r="BC131" i="82"/>
  <c r="BD115" i="82"/>
  <c r="BD114" i="82"/>
  <c r="BE105" i="82"/>
  <c r="BE70" i="82"/>
  <c r="BA50" i="82"/>
  <c r="BB50" i="82"/>
  <c r="BA49" i="82"/>
  <c r="BB49" i="82"/>
  <c r="BC46" i="82"/>
  <c r="BE45" i="82"/>
  <c r="BC40" i="82"/>
  <c r="BE36" i="82"/>
  <c r="BD35" i="82"/>
  <c r="BE29" i="82"/>
  <c r="BE28" i="82"/>
  <c r="BE8" i="82"/>
  <c r="BC51" i="82"/>
  <c r="BA66" i="82"/>
  <c r="BB66" i="82"/>
  <c r="BA25" i="82"/>
  <c r="BB25" i="82"/>
  <c r="BE25" i="82"/>
  <c r="BD24" i="82"/>
  <c r="AH112" i="75"/>
  <c r="AM112" i="75"/>
  <c r="M107" i="97"/>
  <c r="AH99" i="75"/>
  <c r="AH68" i="75"/>
  <c r="BC92" i="82"/>
  <c r="BA8" i="82"/>
  <c r="BB8" i="82"/>
  <c r="BA15" i="82"/>
  <c r="BB15" i="82"/>
  <c r="BC33" i="82"/>
  <c r="BD44" i="82"/>
  <c r="BA87" i="82"/>
  <c r="BB87" i="82"/>
  <c r="BA103" i="82"/>
  <c r="BB103" i="82"/>
  <c r="BD74" i="82"/>
  <c r="BA30" i="82"/>
  <c r="BB30" i="82"/>
  <c r="BC30" i="82"/>
  <c r="BD51" i="82"/>
  <c r="BD162" i="82"/>
  <c r="BA37" i="82"/>
  <c r="BB37" i="82"/>
  <c r="AH109" i="75"/>
  <c r="AM109" i="75"/>
  <c r="M104" i="97"/>
  <c r="AM87" i="75"/>
  <c r="M82" i="97"/>
  <c r="BC103" i="82"/>
  <c r="BA43" i="82"/>
  <c r="BB43" i="82"/>
  <c r="BA11" i="82"/>
  <c r="BB11" i="82"/>
  <c r="BD16" i="82"/>
  <c r="BA31" i="82"/>
  <c r="BB31" i="82"/>
  <c r="BD75" i="82"/>
  <c r="BE35" i="82"/>
  <c r="BE40" i="82"/>
  <c r="BE47" i="82"/>
  <c r="BC60" i="82"/>
  <c r="BD63" i="82"/>
  <c r="BE74" i="82"/>
  <c r="BD88" i="82"/>
  <c r="BD106" i="82"/>
  <c r="BA178" i="82"/>
  <c r="BB178" i="82"/>
  <c r="BA186" i="82"/>
  <c r="BB186" i="82"/>
  <c r="P13" i="4"/>
  <c r="I13" i="4"/>
  <c r="L31" i="4"/>
  <c r="I31" i="4"/>
  <c r="J31" i="4"/>
  <c r="AK119" i="75"/>
  <c r="AL119" i="75"/>
  <c r="AH119" i="75"/>
  <c r="AM119" i="75"/>
  <c r="M114" i="97"/>
  <c r="AH45" i="75"/>
  <c r="AH58" i="75"/>
  <c r="AM58" i="75"/>
  <c r="M53" i="97"/>
  <c r="AK16" i="75"/>
  <c r="AL16" i="75"/>
  <c r="AH78" i="75"/>
  <c r="AH26" i="75"/>
  <c r="AM26" i="75"/>
  <c r="M21" i="97"/>
  <c r="AH67" i="75"/>
  <c r="AM67" i="75"/>
  <c r="M62" i="97"/>
  <c r="AH31" i="4"/>
  <c r="BD17" i="82"/>
  <c r="BA191" i="82"/>
  <c r="BB191" i="82"/>
  <c r="BD188" i="82"/>
  <c r="BE187" i="82"/>
  <c r="BC186" i="82"/>
  <c r="BD179" i="82"/>
  <c r="BD176" i="82"/>
  <c r="BA175" i="82"/>
  <c r="BB175" i="82"/>
  <c r="BE172" i="82"/>
  <c r="BD171" i="82"/>
  <c r="BC170" i="82"/>
  <c r="BD168" i="82"/>
  <c r="BC167" i="82"/>
  <c r="BE164" i="82"/>
  <c r="BA163" i="82"/>
  <c r="BB163" i="82"/>
  <c r="BC162" i="82"/>
  <c r="BD157" i="82"/>
  <c r="BE155" i="82"/>
  <c r="BA151" i="82"/>
  <c r="BB151" i="82"/>
  <c r="BC147" i="82"/>
  <c r="BC146" i="82"/>
  <c r="BD145" i="82"/>
  <c r="BD142" i="82"/>
  <c r="BE141" i="82"/>
  <c r="BC138" i="82"/>
  <c r="BC132" i="82"/>
  <c r="BD129" i="82"/>
  <c r="BA128" i="82"/>
  <c r="BB128" i="82"/>
  <c r="BD126" i="82"/>
  <c r="BC125" i="82"/>
  <c r="BD124" i="82"/>
  <c r="BC121" i="82"/>
  <c r="BD120" i="82"/>
  <c r="BE117" i="82"/>
  <c r="BA116" i="82"/>
  <c r="BB116" i="82"/>
  <c r="BE114" i="82"/>
  <c r="BD112" i="82"/>
  <c r="BC111" i="82"/>
  <c r="BC102" i="82"/>
  <c r="BC98" i="82"/>
  <c r="BA95" i="82"/>
  <c r="BB95" i="82"/>
  <c r="BA94" i="82"/>
  <c r="BB94" i="82"/>
  <c r="BC84" i="82"/>
  <c r="BA83" i="82"/>
  <c r="BB83" i="82"/>
  <c r="BD79" i="82"/>
  <c r="BE71" i="82"/>
  <c r="BC68" i="82"/>
  <c r="BD67" i="82"/>
  <c r="BD64" i="82"/>
  <c r="BE56" i="82"/>
  <c r="BC55" i="82"/>
  <c r="BE19" i="82"/>
  <c r="BE18" i="82"/>
  <c r="BE14" i="82"/>
  <c r="BD13" i="82"/>
  <c r="BC12" i="82"/>
  <c r="BC9" i="82"/>
  <c r="BC5" i="82"/>
  <c r="BA4" i="82"/>
  <c r="BB4" i="82"/>
  <c r="S12" i="4"/>
  <c r="L12" i="4"/>
  <c r="M12" i="4"/>
  <c r="P11" i="4"/>
  <c r="Q11" i="4"/>
  <c r="U11" i="4"/>
  <c r="K11" i="4"/>
  <c r="M11" i="4"/>
  <c r="AO11" i="4"/>
  <c r="T10" i="4"/>
  <c r="AK10" i="4"/>
  <c r="M9" i="4"/>
  <c r="AH9" i="4"/>
  <c r="O123" i="4"/>
  <c r="L123" i="4"/>
  <c r="M123" i="4"/>
  <c r="E123" i="4"/>
  <c r="G123" i="4"/>
  <c r="AO123" i="4"/>
  <c r="AH123" i="4"/>
  <c r="AP123" i="4"/>
  <c r="S118" i="97"/>
  <c r="J122" i="4"/>
  <c r="O121" i="4"/>
  <c r="K120" i="4"/>
  <c r="L120" i="4"/>
  <c r="S119" i="4"/>
  <c r="I119" i="4"/>
  <c r="J119" i="4"/>
  <c r="O118" i="4"/>
  <c r="K118" i="4"/>
  <c r="M118" i="4"/>
  <c r="O116" i="4"/>
  <c r="P115" i="4"/>
  <c r="R115" i="4"/>
  <c r="F115" i="4"/>
  <c r="E114" i="4"/>
  <c r="G114" i="4"/>
  <c r="K114" i="4"/>
  <c r="M114" i="4"/>
  <c r="U114" i="4"/>
  <c r="V114" i="4"/>
  <c r="P114" i="4"/>
  <c r="Q114" i="4"/>
  <c r="AK114" i="4"/>
  <c r="AO113" i="4"/>
  <c r="AH113" i="4"/>
  <c r="F107" i="4"/>
  <c r="E107" i="4"/>
  <c r="L107" i="4"/>
  <c r="M107" i="4"/>
  <c r="O107" i="4"/>
  <c r="I107" i="4"/>
  <c r="U107" i="4"/>
  <c r="O105" i="4"/>
  <c r="Q105" i="4"/>
  <c r="O102" i="4"/>
  <c r="O98" i="4"/>
  <c r="L97" i="4"/>
  <c r="E96" i="4"/>
  <c r="K96" i="4"/>
  <c r="T96" i="4"/>
  <c r="F96" i="4"/>
  <c r="R96" i="4"/>
  <c r="E95" i="4"/>
  <c r="F95" i="4"/>
  <c r="R95" i="4"/>
  <c r="H95" i="4"/>
  <c r="U95" i="4"/>
  <c r="K95" i="4"/>
  <c r="M95" i="4"/>
  <c r="T95" i="4"/>
  <c r="R92" i="4"/>
  <c r="E91" i="4"/>
  <c r="U91" i="4"/>
  <c r="O91" i="4"/>
  <c r="F91" i="4"/>
  <c r="K91" i="4"/>
  <c r="S91" i="4"/>
  <c r="H91" i="4"/>
  <c r="L91" i="4"/>
  <c r="T91" i="4"/>
  <c r="P91" i="4"/>
  <c r="K85" i="4"/>
  <c r="E85" i="4"/>
  <c r="S85" i="4"/>
  <c r="F85" i="4"/>
  <c r="L85" i="4"/>
  <c r="T85" i="4"/>
  <c r="H85" i="4"/>
  <c r="J85" i="4"/>
  <c r="O85" i="4"/>
  <c r="Q85" i="4"/>
  <c r="F78" i="4"/>
  <c r="U78" i="4"/>
  <c r="P78" i="4"/>
  <c r="K78" i="4"/>
  <c r="O78" i="4"/>
  <c r="L78" i="4"/>
  <c r="R78" i="4"/>
  <c r="P63" i="4"/>
  <c r="Q63" i="4"/>
  <c r="S55" i="4"/>
  <c r="F46" i="4"/>
  <c r="L46" i="4"/>
  <c r="M46" i="4"/>
  <c r="S46" i="4"/>
  <c r="E46" i="4"/>
  <c r="H46" i="4"/>
  <c r="R46" i="4"/>
  <c r="O46" i="4"/>
  <c r="I46" i="4"/>
  <c r="U46" i="4"/>
  <c r="AH120" i="4"/>
  <c r="Y117" i="4"/>
  <c r="AK115" i="4"/>
  <c r="M113" i="4"/>
  <c r="AK113" i="4"/>
  <c r="P112" i="4"/>
  <c r="Q112" i="4"/>
  <c r="R112" i="4"/>
  <c r="H112" i="4"/>
  <c r="J112" i="4"/>
  <c r="AK110" i="4"/>
  <c r="AK108" i="4"/>
  <c r="S106" i="4"/>
  <c r="V106" i="4"/>
  <c r="L106" i="4"/>
  <c r="M106" i="4"/>
  <c r="O104" i="4"/>
  <c r="H104" i="4"/>
  <c r="AO104" i="4"/>
  <c r="Y104" i="4"/>
  <c r="L103" i="4"/>
  <c r="S101" i="4"/>
  <c r="H101" i="4"/>
  <c r="U100" i="4"/>
  <c r="K100" i="4"/>
  <c r="M100" i="4"/>
  <c r="Y100" i="4"/>
  <c r="AH99" i="4"/>
  <c r="O94" i="4"/>
  <c r="I94" i="4"/>
  <c r="J94" i="4"/>
  <c r="O93" i="4"/>
  <c r="AO93" i="4"/>
  <c r="Y93" i="4"/>
  <c r="AK92" i="4"/>
  <c r="L90" i="4"/>
  <c r="L88" i="4"/>
  <c r="M87" i="4"/>
  <c r="AH87" i="4"/>
  <c r="AH86" i="4"/>
  <c r="AK85" i="4"/>
  <c r="AH83" i="4"/>
  <c r="H81" i="4"/>
  <c r="S80" i="4"/>
  <c r="L79" i="4"/>
  <c r="F75" i="4"/>
  <c r="Y75" i="4"/>
  <c r="F74" i="4"/>
  <c r="R74" i="4"/>
  <c r="F72" i="4"/>
  <c r="S72" i="4"/>
  <c r="Y72" i="4"/>
  <c r="AK71" i="4"/>
  <c r="Y71" i="4"/>
  <c r="AH70" i="4"/>
  <c r="E68" i="4"/>
  <c r="G68" i="4"/>
  <c r="U68" i="4"/>
  <c r="AO67" i="4"/>
  <c r="T65" i="4"/>
  <c r="S64" i="4"/>
  <c r="AO62" i="4"/>
  <c r="K61" i="4"/>
  <c r="T61" i="4"/>
  <c r="H59" i="4"/>
  <c r="O59" i="4"/>
  <c r="AO58" i="4"/>
  <c r="AH58" i="4"/>
  <c r="E56" i="4"/>
  <c r="G56" i="4"/>
  <c r="U56" i="4"/>
  <c r="F54" i="4"/>
  <c r="R54" i="4"/>
  <c r="AK54" i="4"/>
  <c r="AO53" i="4"/>
  <c r="AH47" i="4"/>
  <c r="AO45" i="4"/>
  <c r="F44" i="4"/>
  <c r="H44" i="4"/>
  <c r="O44" i="4"/>
  <c r="AK43" i="4"/>
  <c r="T40" i="4"/>
  <c r="K40" i="4"/>
  <c r="U38" i="4"/>
  <c r="Y38" i="4"/>
  <c r="AK34" i="4"/>
  <c r="AO33" i="4"/>
  <c r="AP33" i="4"/>
  <c r="E24" i="4"/>
  <c r="G24" i="4"/>
  <c r="T24" i="4"/>
  <c r="AK24" i="4"/>
  <c r="AK20" i="4"/>
  <c r="J18" i="4"/>
  <c r="AO18" i="4"/>
  <c r="M17" i="4"/>
  <c r="H17" i="4"/>
  <c r="T17" i="4"/>
  <c r="F14" i="4"/>
  <c r="H14" i="4"/>
  <c r="O14" i="4"/>
  <c r="P92" i="4"/>
  <c r="Y92" i="4"/>
  <c r="Y91" i="4"/>
  <c r="AH90" i="4"/>
  <c r="AH88" i="4"/>
  <c r="Y85" i="4"/>
  <c r="AH82" i="4"/>
  <c r="E80" i="4"/>
  <c r="G80" i="4"/>
  <c r="L80" i="4"/>
  <c r="O80" i="4"/>
  <c r="G79" i="4"/>
  <c r="Q65" i="4"/>
  <c r="F65" i="4"/>
  <c r="R65" i="4"/>
  <c r="I64" i="4"/>
  <c r="U64" i="4"/>
  <c r="AH63" i="4"/>
  <c r="H60" i="4"/>
  <c r="R60" i="4"/>
  <c r="Y60" i="4"/>
  <c r="AO57" i="4"/>
  <c r="AP57" i="4"/>
  <c r="S52" i="97"/>
  <c r="Y53" i="4"/>
  <c r="AO51" i="4"/>
  <c r="AH51" i="4"/>
  <c r="Y47" i="4"/>
  <c r="S42" i="4"/>
  <c r="R42" i="4"/>
  <c r="Y42" i="4"/>
  <c r="F41" i="4"/>
  <c r="P41" i="4"/>
  <c r="Y41" i="4"/>
  <c r="L40" i="4"/>
  <c r="S40" i="4"/>
  <c r="K38" i="4"/>
  <c r="T38" i="4"/>
  <c r="Y35" i="4"/>
  <c r="Y33" i="4"/>
  <c r="J32" i="4"/>
  <c r="F32" i="4"/>
  <c r="G32" i="4"/>
  <c r="K32" i="4"/>
  <c r="M32" i="4"/>
  <c r="S32" i="4"/>
  <c r="V32" i="4"/>
  <c r="AK29" i="4"/>
  <c r="U26" i="4"/>
  <c r="O24" i="4"/>
  <c r="Q24" i="4"/>
  <c r="I24" i="4"/>
  <c r="E23" i="4"/>
  <c r="F23" i="4"/>
  <c r="O23" i="4"/>
  <c r="AK23" i="4"/>
  <c r="E21" i="4"/>
  <c r="G21" i="4"/>
  <c r="K21" i="4"/>
  <c r="U21" i="4"/>
  <c r="L20" i="4"/>
  <c r="K20" i="4"/>
  <c r="U17" i="4"/>
  <c r="I17" i="4"/>
  <c r="AH17" i="4"/>
  <c r="L16" i="4"/>
  <c r="F16" i="4"/>
  <c r="U16" i="4"/>
  <c r="U14" i="4"/>
  <c r="AK81" i="4"/>
  <c r="AO75" i="4"/>
  <c r="AH62" i="4"/>
  <c r="AH48" i="4"/>
  <c r="AK47" i="4"/>
  <c r="AK30" i="4"/>
  <c r="AK18" i="4"/>
  <c r="AK15" i="4"/>
  <c r="B52" i="4"/>
  <c r="B26" i="3"/>
  <c r="B26" i="4"/>
  <c r="E39" i="75"/>
  <c r="E22" i="75"/>
  <c r="F22" i="75"/>
  <c r="D112" i="75"/>
  <c r="F112" i="75"/>
  <c r="G112" i="75"/>
  <c r="H112" i="75"/>
  <c r="D112" i="3"/>
  <c r="D85" i="75"/>
  <c r="J85" i="75"/>
  <c r="K85" i="75"/>
  <c r="L85" i="75"/>
  <c r="D85" i="3"/>
  <c r="AK112" i="4"/>
  <c r="AP112" i="4"/>
  <c r="S107" i="97"/>
  <c r="AK109" i="4"/>
  <c r="J106" i="4"/>
  <c r="AK105" i="4"/>
  <c r="AH104" i="4"/>
  <c r="Y101" i="4"/>
  <c r="AH100" i="4"/>
  <c r="AO99" i="4"/>
  <c r="AK96" i="4"/>
  <c r="AK94" i="4"/>
  <c r="AH93" i="4"/>
  <c r="O90" i="4"/>
  <c r="AO90" i="4"/>
  <c r="O88" i="4"/>
  <c r="AO88" i="4"/>
  <c r="Y86" i="4"/>
  <c r="O83" i="4"/>
  <c r="R83" i="4"/>
  <c r="AK83" i="4"/>
  <c r="O81" i="4"/>
  <c r="P80" i="4"/>
  <c r="I80" i="4"/>
  <c r="J80" i="4"/>
  <c r="K79" i="4"/>
  <c r="S79" i="4"/>
  <c r="V79" i="4"/>
  <c r="K76" i="4"/>
  <c r="M76" i="4"/>
  <c r="T76" i="4"/>
  <c r="U75" i="4"/>
  <c r="AK70" i="4"/>
  <c r="Y70" i="4"/>
  <c r="AH68" i="4"/>
  <c r="Y68" i="4"/>
  <c r="Y67" i="4"/>
  <c r="L65" i="4"/>
  <c r="M65" i="4"/>
  <c r="Y65" i="4"/>
  <c r="P64" i="4"/>
  <c r="Q64" i="4"/>
  <c r="L64" i="4"/>
  <c r="M64" i="4"/>
  <c r="F62" i="4"/>
  <c r="G62" i="4"/>
  <c r="U62" i="4"/>
  <c r="O62" i="4"/>
  <c r="L61" i="4"/>
  <c r="U59" i="4"/>
  <c r="I59" i="4"/>
  <c r="AO59" i="4"/>
  <c r="AK58" i="4"/>
  <c r="P56" i="4"/>
  <c r="Q56" i="4"/>
  <c r="I56" i="4"/>
  <c r="AH56" i="4"/>
  <c r="AP56" i="4"/>
  <c r="Y56" i="4"/>
  <c r="O54" i="4"/>
  <c r="K54" i="4"/>
  <c r="AO54" i="4"/>
  <c r="AK52" i="4"/>
  <c r="AP52" i="4"/>
  <c r="S47" i="97"/>
  <c r="E50" i="4"/>
  <c r="G50" i="4"/>
  <c r="K50" i="4"/>
  <c r="M50" i="4"/>
  <c r="U50" i="4"/>
  <c r="AK50" i="4"/>
  <c r="H47" i="4"/>
  <c r="O47" i="4"/>
  <c r="L45" i="4"/>
  <c r="M45" i="4"/>
  <c r="E45" i="4"/>
  <c r="R45" i="4"/>
  <c r="I44" i="4"/>
  <c r="Y44" i="4"/>
  <c r="AQ44" i="4"/>
  <c r="T39" i="97"/>
  <c r="Q43" i="4"/>
  <c r="P40" i="4"/>
  <c r="Q40" i="4"/>
  <c r="R40" i="4"/>
  <c r="H40" i="4"/>
  <c r="J40" i="4"/>
  <c r="L38" i="4"/>
  <c r="AH36" i="4"/>
  <c r="AO35" i="4"/>
  <c r="AP35" i="4"/>
  <c r="E26" i="4"/>
  <c r="L26" i="4"/>
  <c r="M26" i="4"/>
  <c r="O26" i="4"/>
  <c r="S24" i="4"/>
  <c r="H24" i="4"/>
  <c r="P17" i="4"/>
  <c r="Q17" i="4"/>
  <c r="R17" i="4"/>
  <c r="F17" i="4"/>
  <c r="G17" i="4"/>
  <c r="O15" i="4"/>
  <c r="I14" i="4"/>
  <c r="AB119" i="4"/>
  <c r="AC119" i="4"/>
  <c r="AB118" i="4"/>
  <c r="AC118" i="4"/>
  <c r="AB115" i="4"/>
  <c r="AC115" i="4"/>
  <c r="AB108" i="4"/>
  <c r="AC108" i="4"/>
  <c r="AB105" i="4"/>
  <c r="AC105" i="4"/>
  <c r="AB101" i="4"/>
  <c r="AC101" i="4"/>
  <c r="AB96" i="4"/>
  <c r="AC96" i="4"/>
  <c r="AB94" i="4"/>
  <c r="AC94" i="4"/>
  <c r="AB90" i="4"/>
  <c r="AC90" i="4"/>
  <c r="AB87" i="4"/>
  <c r="AC87" i="4"/>
  <c r="AO83" i="4"/>
  <c r="AB83" i="4"/>
  <c r="AC83" i="4"/>
  <c r="AB82" i="4"/>
  <c r="AC82" i="4"/>
  <c r="AB80" i="4"/>
  <c r="AC80" i="4"/>
  <c r="AB78" i="4"/>
  <c r="AC78" i="4"/>
  <c r="AB73" i="4"/>
  <c r="AC73" i="4"/>
  <c r="AB61" i="4"/>
  <c r="AC61" i="4"/>
  <c r="AB53" i="4"/>
  <c r="AC53" i="4"/>
  <c r="AB51" i="4"/>
  <c r="AC51" i="4"/>
  <c r="AO49" i="4"/>
  <c r="AB48" i="4"/>
  <c r="AC48" i="4"/>
  <c r="AO46" i="4"/>
  <c r="AB44" i="4"/>
  <c r="AC44" i="4"/>
  <c r="AB41" i="4"/>
  <c r="AC41" i="4"/>
  <c r="AB40" i="4"/>
  <c r="AC40" i="4"/>
  <c r="AB36" i="4"/>
  <c r="AC36" i="4"/>
  <c r="AB32" i="4"/>
  <c r="AC32" i="4"/>
  <c r="AB28" i="4"/>
  <c r="AC28" i="4"/>
  <c r="AH22" i="4"/>
  <c r="AB21" i="4"/>
  <c r="AC21" i="4"/>
  <c r="AH19" i="4"/>
  <c r="AH18" i="4"/>
  <c r="AB16" i="4"/>
  <c r="AC16" i="4"/>
  <c r="AH15" i="4"/>
  <c r="AH14" i="4"/>
  <c r="AB14" i="4"/>
  <c r="AC14" i="4"/>
  <c r="B18" i="3"/>
  <c r="B18" i="4"/>
  <c r="F114" i="75"/>
  <c r="E90" i="75"/>
  <c r="E82" i="75"/>
  <c r="E27" i="75"/>
  <c r="D81" i="75"/>
  <c r="J81" i="75"/>
  <c r="K81" i="75"/>
  <c r="L81" i="75"/>
  <c r="D81" i="3"/>
  <c r="D77" i="75"/>
  <c r="J77" i="75"/>
  <c r="K77" i="75"/>
  <c r="L77" i="75"/>
  <c r="D77" i="3"/>
  <c r="D61" i="75"/>
  <c r="J61" i="75"/>
  <c r="D61" i="3"/>
  <c r="D57" i="75"/>
  <c r="F57" i="75"/>
  <c r="D57" i="3"/>
  <c r="N31" i="75"/>
  <c r="Z61" i="4"/>
  <c r="AA61" i="4"/>
  <c r="Z53" i="4"/>
  <c r="AA53" i="4"/>
  <c r="Z51" i="4"/>
  <c r="AA51" i="4"/>
  <c r="Z48" i="4"/>
  <c r="AA48" i="4"/>
  <c r="Z44" i="4"/>
  <c r="AA44" i="4"/>
  <c r="Z41" i="4"/>
  <c r="AA41" i="4"/>
  <c r="Z40" i="4"/>
  <c r="AA40" i="4"/>
  <c r="Z36" i="4"/>
  <c r="AA36" i="4"/>
  <c r="Z32" i="4"/>
  <c r="AA32" i="4"/>
  <c r="Z28" i="4"/>
  <c r="AA28" i="4"/>
  <c r="AO25" i="4"/>
  <c r="AO19" i="4"/>
  <c r="Z16" i="4"/>
  <c r="AA16" i="4"/>
  <c r="AO15" i="4"/>
  <c r="Z14" i="4"/>
  <c r="AA14" i="4"/>
  <c r="F119" i="75"/>
  <c r="G119" i="75"/>
  <c r="H119" i="75"/>
  <c r="E62" i="75"/>
  <c r="F62" i="75"/>
  <c r="E46" i="75"/>
  <c r="F46" i="75"/>
  <c r="F12" i="75"/>
  <c r="E12" i="75"/>
  <c r="D109" i="75"/>
  <c r="J109" i="75"/>
  <c r="K109" i="75"/>
  <c r="L109" i="75"/>
  <c r="D109" i="3"/>
  <c r="J71" i="75"/>
  <c r="K71" i="75"/>
  <c r="L71" i="75"/>
  <c r="F71" i="75"/>
  <c r="P104" i="75"/>
  <c r="Q104" i="75"/>
  <c r="I104" i="75"/>
  <c r="N53" i="75"/>
  <c r="Y83" i="4"/>
  <c r="Y82" i="4"/>
  <c r="Y80" i="4"/>
  <c r="AH77" i="4"/>
  <c r="Y69" i="4"/>
  <c r="AH66" i="4"/>
  <c r="Y63" i="4"/>
  <c r="Y57" i="4"/>
  <c r="AQ57" i="4"/>
  <c r="T52" i="97"/>
  <c r="AK53" i="4"/>
  <c r="AH53" i="4"/>
  <c r="P50" i="4"/>
  <c r="P46" i="4"/>
  <c r="Y46" i="4"/>
  <c r="AK45" i="4"/>
  <c r="AH41" i="4"/>
  <c r="AP41" i="4"/>
  <c r="P32" i="4"/>
  <c r="AH24" i="4"/>
  <c r="P21" i="4"/>
  <c r="Q21" i="4"/>
  <c r="AH21" i="4"/>
  <c r="F107" i="75"/>
  <c r="G107" i="75"/>
  <c r="H107" i="75"/>
  <c r="M107" i="75"/>
  <c r="K102" i="97"/>
  <c r="F102" i="75"/>
  <c r="F94" i="75"/>
  <c r="F91" i="75"/>
  <c r="G91" i="75"/>
  <c r="H91" i="75"/>
  <c r="E86" i="75"/>
  <c r="F86" i="75"/>
  <c r="E78" i="75"/>
  <c r="F78" i="75"/>
  <c r="E67" i="75"/>
  <c r="E51" i="75"/>
  <c r="F51" i="75"/>
  <c r="E34" i="75"/>
  <c r="F34" i="75"/>
  <c r="D100" i="75"/>
  <c r="F100" i="75"/>
  <c r="G100" i="75"/>
  <c r="H100" i="75"/>
  <c r="D100" i="3"/>
  <c r="J97" i="75"/>
  <c r="D43" i="75"/>
  <c r="J43" i="75"/>
  <c r="K43" i="75"/>
  <c r="L43" i="75"/>
  <c r="D43" i="3"/>
  <c r="K20" i="75"/>
  <c r="L20" i="75"/>
  <c r="J15" i="75"/>
  <c r="F15" i="75"/>
  <c r="E66" i="75"/>
  <c r="F66" i="75"/>
  <c r="E50" i="75"/>
  <c r="F50" i="75"/>
  <c r="E28" i="75"/>
  <c r="J123" i="75"/>
  <c r="F122" i="75"/>
  <c r="G122" i="75"/>
  <c r="H122" i="75"/>
  <c r="J70" i="75"/>
  <c r="J64" i="75"/>
  <c r="K64" i="75"/>
  <c r="L64" i="75"/>
  <c r="J62" i="75"/>
  <c r="K62" i="75"/>
  <c r="L62" i="75"/>
  <c r="J60" i="75"/>
  <c r="K60" i="75"/>
  <c r="L60" i="75"/>
  <c r="J48" i="75"/>
  <c r="K48" i="75"/>
  <c r="L48" i="75"/>
  <c r="J29" i="75"/>
  <c r="K29" i="75"/>
  <c r="L29" i="75"/>
  <c r="P119" i="75"/>
  <c r="Q119" i="75"/>
  <c r="I119" i="75"/>
  <c r="N102" i="75"/>
  <c r="I93" i="75"/>
  <c r="P32" i="75"/>
  <c r="Q32" i="75"/>
  <c r="I32" i="75"/>
  <c r="R98" i="75"/>
  <c r="P92" i="75"/>
  <c r="Q92" i="75"/>
  <c r="N82" i="75"/>
  <c r="P82" i="75"/>
  <c r="Q82" i="75"/>
  <c r="R32" i="75"/>
  <c r="R23" i="75"/>
  <c r="N18" i="75"/>
  <c r="E70" i="75"/>
  <c r="F70" i="75"/>
  <c r="E54" i="75"/>
  <c r="F54" i="75"/>
  <c r="F40" i="75"/>
  <c r="G40" i="75"/>
  <c r="H40" i="75"/>
  <c r="F20" i="75"/>
  <c r="E20" i="75"/>
  <c r="J59" i="75"/>
  <c r="K59" i="75"/>
  <c r="L59" i="75"/>
  <c r="K46" i="75"/>
  <c r="L46" i="75"/>
  <c r="J12" i="75"/>
  <c r="K10" i="75"/>
  <c r="L10" i="75"/>
  <c r="P51" i="75"/>
  <c r="Q51" i="75"/>
  <c r="I51" i="75"/>
  <c r="J51" i="75"/>
  <c r="P21" i="75"/>
  <c r="Q21" i="75"/>
  <c r="I21" i="75"/>
  <c r="R121" i="75"/>
  <c r="R26" i="75"/>
  <c r="R10" i="75"/>
  <c r="F88" i="75"/>
  <c r="G88" i="75"/>
  <c r="H88" i="75"/>
  <c r="F80" i="75"/>
  <c r="G80" i="75"/>
  <c r="H80" i="75"/>
  <c r="F76" i="75"/>
  <c r="G76" i="75"/>
  <c r="H76" i="75"/>
  <c r="E74" i="75"/>
  <c r="F74" i="75"/>
  <c r="E58" i="75"/>
  <c r="F58" i="75"/>
  <c r="F24" i="75"/>
  <c r="E24" i="75"/>
  <c r="E10" i="75"/>
  <c r="F10" i="75"/>
  <c r="K54" i="75"/>
  <c r="L54" i="75"/>
  <c r="J38" i="75"/>
  <c r="K38" i="75"/>
  <c r="L38" i="75"/>
  <c r="J14" i="75"/>
  <c r="K14" i="75"/>
  <c r="L14" i="75"/>
  <c r="N109" i="75"/>
  <c r="P106" i="75"/>
  <c r="Q106" i="75"/>
  <c r="R85" i="75"/>
  <c r="N52" i="75"/>
  <c r="R40" i="75"/>
  <c r="J55" i="75"/>
  <c r="K55" i="75"/>
  <c r="L55" i="75"/>
  <c r="J32" i="75"/>
  <c r="J22" i="75"/>
  <c r="K22" i="75"/>
  <c r="L22" i="75"/>
  <c r="J18" i="75"/>
  <c r="K18" i="75"/>
  <c r="L18" i="75"/>
  <c r="M18" i="75"/>
  <c r="K13" i="97"/>
  <c r="N96" i="75"/>
  <c r="N89" i="75"/>
  <c r="N77" i="75"/>
  <c r="P71" i="75"/>
  <c r="Q71" i="75"/>
  <c r="N66" i="75"/>
  <c r="P44" i="75"/>
  <c r="Q44" i="75"/>
  <c r="N36" i="75"/>
  <c r="P36" i="75"/>
  <c r="Q36" i="75"/>
  <c r="AA36" i="75"/>
  <c r="L31" i="97"/>
  <c r="P33" i="75"/>
  <c r="Q33" i="75"/>
  <c r="P30" i="75"/>
  <c r="Q30" i="75"/>
  <c r="R112" i="75"/>
  <c r="R102" i="75"/>
  <c r="R86" i="75"/>
  <c r="T86" i="75"/>
  <c r="U86" i="75"/>
  <c r="R76" i="75"/>
  <c r="R56" i="75"/>
  <c r="X116" i="75"/>
  <c r="X107" i="75"/>
  <c r="X100" i="75"/>
  <c r="X96" i="75"/>
  <c r="X91" i="75"/>
  <c r="X88" i="75"/>
  <c r="X34" i="75"/>
  <c r="X33" i="75"/>
  <c r="X22" i="75"/>
  <c r="P110" i="75"/>
  <c r="Q110" i="75"/>
  <c r="P98" i="75"/>
  <c r="Q98" i="75"/>
  <c r="P68" i="75"/>
  <c r="Q68" i="75"/>
  <c r="AA68" i="75"/>
  <c r="L63" i="97"/>
  <c r="P67" i="75"/>
  <c r="Q67" i="75"/>
  <c r="AA67" i="75"/>
  <c r="L62" i="97"/>
  <c r="T116" i="75"/>
  <c r="U116" i="75"/>
  <c r="T109" i="75"/>
  <c r="U109" i="75"/>
  <c r="R106" i="75"/>
  <c r="R92" i="75"/>
  <c r="R80" i="75"/>
  <c r="T70" i="75"/>
  <c r="U70" i="75"/>
  <c r="R60" i="75"/>
  <c r="T49" i="75"/>
  <c r="U49" i="75"/>
  <c r="P26" i="75"/>
  <c r="Q26" i="75"/>
  <c r="T18" i="75"/>
  <c r="U18" i="75"/>
  <c r="T12" i="75"/>
  <c r="U12" i="75"/>
  <c r="X61" i="75"/>
  <c r="X54" i="75"/>
  <c r="X45" i="75"/>
  <c r="X41" i="75"/>
  <c r="F72" i="75"/>
  <c r="G72" i="75"/>
  <c r="H72" i="75"/>
  <c r="F68" i="75"/>
  <c r="G68" i="75"/>
  <c r="H68" i="75"/>
  <c r="F64" i="75"/>
  <c r="G64" i="75"/>
  <c r="H64" i="75"/>
  <c r="F60" i="75"/>
  <c r="G60" i="75"/>
  <c r="H60" i="75"/>
  <c r="F56" i="75"/>
  <c r="G56" i="75"/>
  <c r="H56" i="75"/>
  <c r="F48" i="75"/>
  <c r="G48" i="75"/>
  <c r="H48" i="75"/>
  <c r="F44" i="75"/>
  <c r="G44" i="75"/>
  <c r="H44" i="75"/>
  <c r="J94" i="75"/>
  <c r="J78" i="75"/>
  <c r="K78" i="75"/>
  <c r="L78" i="75"/>
  <c r="J52" i="75"/>
  <c r="K52" i="75"/>
  <c r="L52" i="75"/>
  <c r="N84" i="75"/>
  <c r="P72" i="75"/>
  <c r="Q72" i="75"/>
  <c r="AA72" i="75"/>
  <c r="L67" i="97"/>
  <c r="P62" i="75"/>
  <c r="Q62" i="75"/>
  <c r="AA62" i="75"/>
  <c r="L57" i="97"/>
  <c r="T110" i="75"/>
  <c r="U110" i="75"/>
  <c r="R96" i="75"/>
  <c r="P91" i="75"/>
  <c r="Q91" i="75"/>
  <c r="P78" i="75"/>
  <c r="Q78" i="75"/>
  <c r="AA78" i="75"/>
  <c r="L73" i="97"/>
  <c r="T54" i="75"/>
  <c r="U54" i="75"/>
  <c r="P48" i="75"/>
  <c r="Q48" i="75"/>
  <c r="AA48" i="75"/>
  <c r="L43" i="97"/>
  <c r="R30" i="75"/>
  <c r="T22" i="75"/>
  <c r="U22" i="75"/>
  <c r="AA22" i="75"/>
  <c r="L17" i="97"/>
  <c r="X118" i="75"/>
  <c r="X113" i="75"/>
  <c r="X108" i="75"/>
  <c r="X102" i="75"/>
  <c r="X97" i="75"/>
  <c r="X92" i="75"/>
  <c r="X82" i="75"/>
  <c r="X59" i="75"/>
  <c r="X38" i="75"/>
  <c r="X28" i="75"/>
  <c r="X20" i="75"/>
  <c r="T91" i="75"/>
  <c r="U91" i="75"/>
  <c r="T79" i="75"/>
  <c r="U79" i="75"/>
  <c r="T75" i="75"/>
  <c r="U75" i="75"/>
  <c r="AA75" i="75"/>
  <c r="T59" i="75"/>
  <c r="U59" i="75"/>
  <c r="T55" i="75"/>
  <c r="U55" i="75"/>
  <c r="T50" i="75"/>
  <c r="U50" i="75"/>
  <c r="T29" i="75"/>
  <c r="U29" i="75"/>
  <c r="T20" i="75"/>
  <c r="U20" i="75"/>
  <c r="AA20" i="75"/>
  <c r="L15" i="97"/>
  <c r="X117" i="75"/>
  <c r="X85" i="75"/>
  <c r="X80" i="75"/>
  <c r="X70" i="75"/>
  <c r="X65" i="75"/>
  <c r="X60" i="75"/>
  <c r="X50" i="75"/>
  <c r="X29" i="75"/>
  <c r="X19" i="75"/>
  <c r="X13" i="75"/>
  <c r="X24" i="75"/>
  <c r="X101" i="75"/>
  <c r="X69" i="75"/>
  <c r="X37" i="75"/>
  <c r="A9" i="3"/>
  <c r="AM41" i="75"/>
  <c r="M36" i="97"/>
  <c r="AM29" i="75"/>
  <c r="M24" i="97"/>
  <c r="AM21" i="75"/>
  <c r="M16" i="97"/>
  <c r="AK35" i="75"/>
  <c r="AL35" i="75"/>
  <c r="AH53" i="75"/>
  <c r="AM53" i="75"/>
  <c r="M48" i="97"/>
  <c r="AM14" i="75"/>
  <c r="M9" i="97"/>
  <c r="AH92" i="75"/>
  <c r="AM92" i="75"/>
  <c r="M87" i="97"/>
  <c r="AH16" i="75"/>
  <c r="AH60" i="75"/>
  <c r="AM60" i="75"/>
  <c r="M55" i="97"/>
  <c r="AH104" i="75"/>
  <c r="AM104" i="75"/>
  <c r="M99" i="97"/>
  <c r="AH71" i="75"/>
  <c r="AM71" i="75"/>
  <c r="M66" i="97"/>
  <c r="AM81" i="75"/>
  <c r="M76" i="97"/>
  <c r="AM32" i="75"/>
  <c r="M27" i="97"/>
  <c r="AH121" i="75"/>
  <c r="AM45" i="75"/>
  <c r="M40" i="97"/>
  <c r="AH122" i="75"/>
  <c r="AH15" i="75"/>
  <c r="AM15" i="75"/>
  <c r="M10" i="97"/>
  <c r="AH19" i="75"/>
  <c r="AM19" i="75"/>
  <c r="M14" i="97"/>
  <c r="AM17" i="75"/>
  <c r="M12" i="97"/>
  <c r="AH33" i="75"/>
  <c r="AM33" i="75"/>
  <c r="M28" i="97"/>
  <c r="AM86" i="75"/>
  <c r="M81" i="97"/>
  <c r="AH36" i="75"/>
  <c r="AM36" i="75"/>
  <c r="M31" i="97"/>
  <c r="AH57" i="75"/>
  <c r="AM57" i="75"/>
  <c r="M52" i="97"/>
  <c r="AH63" i="75"/>
  <c r="AM63" i="75"/>
  <c r="M58" i="97"/>
  <c r="AH102" i="75"/>
  <c r="AM102" i="75"/>
  <c r="M97" i="97"/>
  <c r="AH97" i="75"/>
  <c r="AM97" i="75"/>
  <c r="M92" i="97"/>
  <c r="AH110" i="75"/>
  <c r="AM110" i="75"/>
  <c r="M105" i="97"/>
  <c r="AH27" i="75"/>
  <c r="AM27" i="75"/>
  <c r="M22" i="97"/>
  <c r="AM28" i="75"/>
  <c r="M23" i="97"/>
  <c r="AH43" i="75"/>
  <c r="AM43" i="75"/>
  <c r="M38" i="97"/>
  <c r="AH9" i="75"/>
  <c r="AM120" i="75"/>
  <c r="M115" i="97"/>
  <c r="AH105" i="75"/>
  <c r="AM105" i="75"/>
  <c r="M100" i="97"/>
  <c r="AH64" i="75"/>
  <c r="AM64" i="75"/>
  <c r="M59" i="97"/>
  <c r="AH49" i="75"/>
  <c r="AM49" i="75"/>
  <c r="M44" i="97"/>
  <c r="AP106" i="4"/>
  <c r="S101" i="97"/>
  <c r="AP95" i="4"/>
  <c r="S90" i="97"/>
  <c r="AH31" i="75"/>
  <c r="AM31" i="75"/>
  <c r="M26" i="97"/>
  <c r="AH25" i="75"/>
  <c r="AM25" i="75"/>
  <c r="M20" i="97"/>
  <c r="AM94" i="75"/>
  <c r="M89" i="97"/>
  <c r="AH75" i="75"/>
  <c r="AM75" i="75"/>
  <c r="M70" i="97"/>
  <c r="AH93" i="75"/>
  <c r="AM93" i="75"/>
  <c r="M88" i="97"/>
  <c r="AM68" i="75"/>
  <c r="M63" i="97"/>
  <c r="AH59" i="75"/>
  <c r="AM59" i="75"/>
  <c r="M54" i="97"/>
  <c r="AM90" i="75"/>
  <c r="M85" i="97"/>
  <c r="AH82" i="75"/>
  <c r="AM82" i="75"/>
  <c r="M77" i="97"/>
  <c r="AH107" i="75"/>
  <c r="AM107" i="75"/>
  <c r="M102" i="97"/>
  <c r="AH72" i="75"/>
  <c r="AM72" i="75"/>
  <c r="M67" i="97"/>
  <c r="AH88" i="75"/>
  <c r="AM88" i="75"/>
  <c r="M83" i="97"/>
  <c r="AH106" i="75"/>
  <c r="AM106" i="75"/>
  <c r="M101" i="97"/>
  <c r="AH123" i="75"/>
  <c r="AM123" i="75"/>
  <c r="M118" i="97"/>
  <c r="AH23" i="75"/>
  <c r="AH42" i="75"/>
  <c r="AM42" i="75"/>
  <c r="M37" i="97"/>
  <c r="AH62" i="75"/>
  <c r="AM62" i="75"/>
  <c r="M57" i="97"/>
  <c r="AH56" i="75"/>
  <c r="AM56" i="75"/>
  <c r="M51" i="97"/>
  <c r="AH65" i="75"/>
  <c r="AM65" i="75"/>
  <c r="M60" i="97"/>
  <c r="AH46" i="75"/>
  <c r="AM46" i="75"/>
  <c r="M41" i="97"/>
  <c r="AH11" i="75"/>
  <c r="AM11" i="75"/>
  <c r="M6" i="97"/>
  <c r="AM18" i="75"/>
  <c r="M13" i="97"/>
  <c r="AH47" i="75"/>
  <c r="AM47" i="75"/>
  <c r="M42" i="97"/>
  <c r="AH10" i="75"/>
  <c r="AH30" i="75"/>
  <c r="AM30" i="75"/>
  <c r="M25" i="97"/>
  <c r="AH48" i="75"/>
  <c r="AM48" i="75"/>
  <c r="M43" i="97"/>
  <c r="AH69" i="75"/>
  <c r="AM69" i="75"/>
  <c r="M64" i="97"/>
  <c r="AH83" i="75"/>
  <c r="AM83" i="75"/>
  <c r="M78" i="97"/>
  <c r="AH38" i="75"/>
  <c r="AM38" i="75"/>
  <c r="M33" i="97"/>
  <c r="AP12" i="4"/>
  <c r="S7" i="97"/>
  <c r="AM95" i="75"/>
  <c r="M90" i="97"/>
  <c r="AM76" i="75"/>
  <c r="M71" i="97"/>
  <c r="AH51" i="75"/>
  <c r="AH74" i="75"/>
  <c r="AM74" i="75"/>
  <c r="M69" i="97"/>
  <c r="AM22" i="75"/>
  <c r="M17" i="97"/>
  <c r="A122" i="75"/>
  <c r="A122" i="3"/>
  <c r="A122" i="4"/>
  <c r="A120" i="4"/>
  <c r="A120" i="75"/>
  <c r="A120" i="3"/>
  <c r="A95" i="4"/>
  <c r="A95" i="3"/>
  <c r="A95" i="75"/>
  <c r="A93" i="3"/>
  <c r="A93" i="75"/>
  <c r="A93" i="4"/>
  <c r="A91" i="4"/>
  <c r="A91" i="3"/>
  <c r="A91" i="75"/>
  <c r="A88" i="4"/>
  <c r="A88" i="75"/>
  <c r="A88" i="3"/>
  <c r="A86" i="4"/>
  <c r="A86" i="75"/>
  <c r="A86" i="3"/>
  <c r="A64" i="4"/>
  <c r="A64" i="3"/>
  <c r="A64" i="75"/>
  <c r="A61" i="3"/>
  <c r="A61" i="75"/>
  <c r="A61" i="4"/>
  <c r="A59" i="4"/>
  <c r="A59" i="3"/>
  <c r="A59" i="75"/>
  <c r="A57" i="3"/>
  <c r="A57" i="4"/>
  <c r="A57" i="75"/>
  <c r="A18" i="4"/>
  <c r="A18" i="75"/>
  <c r="A18" i="3"/>
  <c r="A17" i="3"/>
  <c r="A17" i="75"/>
  <c r="A17" i="4"/>
  <c r="A16" i="4"/>
  <c r="A16" i="3"/>
  <c r="A16" i="75"/>
  <c r="A15" i="4"/>
  <c r="A15" i="3"/>
  <c r="A15" i="75"/>
  <c r="A14" i="4"/>
  <c r="A14" i="75"/>
  <c r="A14" i="3"/>
  <c r="A13" i="3"/>
  <c r="A13" i="4"/>
  <c r="A13" i="75"/>
  <c r="A12" i="4"/>
  <c r="A12" i="75"/>
  <c r="A12" i="3"/>
  <c r="T103" i="4"/>
  <c r="F103" i="4"/>
  <c r="T102" i="4"/>
  <c r="F102" i="4"/>
  <c r="R101" i="4"/>
  <c r="K101" i="4"/>
  <c r="P98" i="4"/>
  <c r="T98" i="4"/>
  <c r="F98" i="4"/>
  <c r="R97" i="4"/>
  <c r="K97" i="4"/>
  <c r="M97" i="4"/>
  <c r="S96" i="4"/>
  <c r="I96" i="4"/>
  <c r="P95" i="4"/>
  <c r="Q95" i="4"/>
  <c r="S95" i="4"/>
  <c r="I95" i="4"/>
  <c r="P94" i="4"/>
  <c r="U94" i="4"/>
  <c r="K94" i="4"/>
  <c r="P93" i="4"/>
  <c r="S93" i="4"/>
  <c r="L93" i="4"/>
  <c r="F93" i="4"/>
  <c r="AO92" i="4"/>
  <c r="K90" i="4"/>
  <c r="AH89" i="4"/>
  <c r="K88" i="4"/>
  <c r="M88" i="4"/>
  <c r="AO87" i="4"/>
  <c r="K81" i="4"/>
  <c r="R81" i="4"/>
  <c r="E81" i="4"/>
  <c r="U81" i="4"/>
  <c r="P81" i="4"/>
  <c r="F81" i="4"/>
  <c r="L81" i="4"/>
  <c r="S81" i="4"/>
  <c r="AO81" i="4"/>
  <c r="E77" i="4"/>
  <c r="I77" i="4"/>
  <c r="J77" i="4"/>
  <c r="S77" i="4"/>
  <c r="P77" i="4"/>
  <c r="Q77" i="4"/>
  <c r="F77" i="4"/>
  <c r="K77" i="4"/>
  <c r="U77" i="4"/>
  <c r="L77" i="4"/>
  <c r="T77" i="4"/>
  <c r="E75" i="4"/>
  <c r="I75" i="4"/>
  <c r="S75" i="4"/>
  <c r="L75" i="4"/>
  <c r="M75" i="4"/>
  <c r="T75" i="4"/>
  <c r="P75" i="4"/>
  <c r="Q75" i="4"/>
  <c r="H75" i="4"/>
  <c r="U74" i="4"/>
  <c r="U73" i="4"/>
  <c r="U71" i="4"/>
  <c r="O70" i="4"/>
  <c r="I70" i="4"/>
  <c r="J70" i="4"/>
  <c r="O67" i="4"/>
  <c r="I67" i="4"/>
  <c r="J67" i="4"/>
  <c r="K66" i="4"/>
  <c r="R66" i="4"/>
  <c r="F66" i="4"/>
  <c r="L66" i="4"/>
  <c r="S66" i="4"/>
  <c r="H66" i="4"/>
  <c r="J66" i="4"/>
  <c r="T66" i="4"/>
  <c r="O60" i="4"/>
  <c r="AK60" i="4"/>
  <c r="AP60" i="4"/>
  <c r="S55" i="97"/>
  <c r="O58" i="4"/>
  <c r="I58" i="4"/>
  <c r="J58" i="4"/>
  <c r="E53" i="4"/>
  <c r="I53" i="4"/>
  <c r="P53" i="4"/>
  <c r="F53" i="4"/>
  <c r="K53" i="4"/>
  <c r="L53" i="4"/>
  <c r="H53" i="4"/>
  <c r="J53" i="4"/>
  <c r="A123" i="3"/>
  <c r="A123" i="4"/>
  <c r="A123" i="75"/>
  <c r="A121" i="3"/>
  <c r="A121" i="4"/>
  <c r="A121" i="75"/>
  <c r="A119" i="4"/>
  <c r="A119" i="75"/>
  <c r="A119" i="3"/>
  <c r="A96" i="4"/>
  <c r="A96" i="3"/>
  <c r="A96" i="75"/>
  <c r="A94" i="4"/>
  <c r="A94" i="75"/>
  <c r="A94" i="3"/>
  <c r="A92" i="75"/>
  <c r="A92" i="4"/>
  <c r="A92" i="3"/>
  <c r="A90" i="4"/>
  <c r="A90" i="75"/>
  <c r="A90" i="3"/>
  <c r="A87" i="4"/>
  <c r="A87" i="75"/>
  <c r="A87" i="3"/>
  <c r="A85" i="3"/>
  <c r="A85" i="4"/>
  <c r="A85" i="75"/>
  <c r="A65" i="3"/>
  <c r="A65" i="4"/>
  <c r="A65" i="75"/>
  <c r="A63" i="4"/>
  <c r="A63" i="3"/>
  <c r="A63" i="75"/>
  <c r="A62" i="4"/>
  <c r="A62" i="75"/>
  <c r="A62" i="3"/>
  <c r="A60" i="75"/>
  <c r="A60" i="4"/>
  <c r="A60" i="3"/>
  <c r="A58" i="4"/>
  <c r="A58" i="75"/>
  <c r="A58" i="3"/>
  <c r="A56" i="4"/>
  <c r="A56" i="75"/>
  <c r="A56" i="3"/>
  <c r="A35" i="4"/>
  <c r="A35" i="75"/>
  <c r="A35" i="3"/>
  <c r="BC27" i="82"/>
  <c r="BD110" i="82"/>
  <c r="BD159" i="82"/>
  <c r="BC18" i="82"/>
  <c r="BE44" i="82"/>
  <c r="BE120" i="82"/>
  <c r="BE161" i="82"/>
  <c r="BC24" i="82"/>
  <c r="BD42" i="82"/>
  <c r="BE96" i="82"/>
  <c r="BC141" i="82"/>
  <c r="S13" i="4"/>
  <c r="BD28" i="82"/>
  <c r="BA51" i="82"/>
  <c r="BB51" i="82"/>
  <c r="BD89" i="82"/>
  <c r="BD182" i="82"/>
  <c r="BE50" i="82"/>
  <c r="BC79" i="82"/>
  <c r="BC112" i="82"/>
  <c r="BA159" i="82"/>
  <c r="BB159" i="82"/>
  <c r="BD180" i="82"/>
  <c r="BA6" i="82"/>
  <c r="BB6" i="82"/>
  <c r="BA46" i="82"/>
  <c r="BB46" i="82"/>
  <c r="BD81" i="82"/>
  <c r="BE94" i="82"/>
  <c r="BD105" i="82"/>
  <c r="BC108" i="82"/>
  <c r="BE118" i="82"/>
  <c r="BA125" i="82"/>
  <c r="BB125" i="82"/>
  <c r="BA126" i="82"/>
  <c r="BB126" i="82"/>
  <c r="BE181" i="82"/>
  <c r="BD187" i="82"/>
  <c r="BE188" i="82"/>
  <c r="BD5" i="82"/>
  <c r="BC57" i="82"/>
  <c r="BA61" i="82"/>
  <c r="BB61" i="82"/>
  <c r="BC120" i="82"/>
  <c r="BE158" i="82"/>
  <c r="BA72" i="82"/>
  <c r="BB72" i="82"/>
  <c r="BD83" i="82"/>
  <c r="BD101" i="82"/>
  <c r="BD11" i="82"/>
  <c r="BC17" i="82"/>
  <c r="BE39" i="82"/>
  <c r="BA45" i="82"/>
  <c r="BB45" i="82"/>
  <c r="BA132" i="82"/>
  <c r="BB132" i="82"/>
  <c r="BD189" i="82"/>
  <c r="BE166" i="82"/>
  <c r="BA120" i="82"/>
  <c r="BB120" i="82"/>
  <c r="BD163" i="82"/>
  <c r="BC56" i="82"/>
  <c r="BA119" i="82"/>
  <c r="BB119" i="82"/>
  <c r="BE147" i="82"/>
  <c r="BA93" i="82"/>
  <c r="BB93" i="82"/>
  <c r="BE131" i="82"/>
  <c r="BD174" i="82"/>
  <c r="BA187" i="82"/>
  <c r="BB187" i="82"/>
  <c r="BC8" i="82"/>
  <c r="BC13" i="82"/>
  <c r="BE23" i="82"/>
  <c r="BE31" i="82"/>
  <c r="BC71" i="82"/>
  <c r="BA98" i="82"/>
  <c r="BB98" i="82"/>
  <c r="BD186" i="82"/>
  <c r="BD52" i="82"/>
  <c r="BE68" i="82"/>
  <c r="BE93" i="82"/>
  <c r="BC128" i="82"/>
  <c r="BC163" i="82"/>
  <c r="BD175" i="82"/>
  <c r="BC191" i="82"/>
  <c r="BE6" i="82"/>
  <c r="BD70" i="82"/>
  <c r="BA75" i="82"/>
  <c r="BB75" i="82"/>
  <c r="BC39" i="82"/>
  <c r="BA40" i="82"/>
  <c r="BB40" i="82"/>
  <c r="BA47" i="82"/>
  <c r="BB47" i="82"/>
  <c r="BD48" i="82"/>
  <c r="BC50" i="82"/>
  <c r="BC61" i="82"/>
  <c r="BC62" i="82"/>
  <c r="BA65" i="82"/>
  <c r="BB65" i="82"/>
  <c r="BE67" i="82"/>
  <c r="BD69" i="82"/>
  <c r="BC74" i="82"/>
  <c r="BD76" i="82"/>
  <c r="BD78" i="82"/>
  <c r="BD82" i="82"/>
  <c r="BC83" i="82"/>
  <c r="BE87" i="82"/>
  <c r="BC90" i="82"/>
  <c r="BA90" i="82"/>
  <c r="BB90" i="82"/>
  <c r="BC101" i="82"/>
  <c r="BE109" i="82"/>
  <c r="BA111" i="82"/>
  <c r="BB111" i="82"/>
  <c r="BA112" i="82"/>
  <c r="BB112" i="82"/>
  <c r="BC116" i="82"/>
  <c r="BD123" i="82"/>
  <c r="BA130" i="82"/>
  <c r="BB130" i="82"/>
  <c r="BA131" i="82"/>
  <c r="BB131" i="82"/>
  <c r="BA133" i="82"/>
  <c r="BB133" i="82"/>
  <c r="BA140" i="82"/>
  <c r="BB140" i="82"/>
  <c r="BA143" i="82"/>
  <c r="BB143" i="82"/>
  <c r="BA153" i="82"/>
  <c r="BB153" i="82"/>
  <c r="BA154" i="82"/>
  <c r="BB154" i="82"/>
  <c r="BD156" i="82"/>
  <c r="BC157" i="82"/>
  <c r="BA158" i="82"/>
  <c r="BB158" i="82"/>
  <c r="BE160" i="82"/>
  <c r="BE165" i="82"/>
  <c r="BA168" i="82"/>
  <c r="BB168" i="82"/>
  <c r="BD169" i="82"/>
  <c r="BA172" i="82"/>
  <c r="BB172" i="82"/>
  <c r="BC176" i="82"/>
  <c r="BD184" i="82"/>
  <c r="BE185" i="82"/>
  <c r="BC190" i="82"/>
  <c r="T13" i="4"/>
  <c r="F13" i="4"/>
  <c r="G13" i="4"/>
  <c r="T31" i="4"/>
  <c r="K31" i="4"/>
  <c r="U31" i="4"/>
  <c r="BD20" i="82"/>
  <c r="BA167" i="82"/>
  <c r="BB167" i="82"/>
  <c r="BA64" i="82"/>
  <c r="BB64" i="82"/>
  <c r="BE163" i="82"/>
  <c r="BC15" i="82"/>
  <c r="BD128" i="82"/>
  <c r="BD4" i="82"/>
  <c r="BC159" i="82"/>
  <c r="BE133" i="82"/>
  <c r="BA169" i="82"/>
  <c r="BB169" i="82"/>
  <c r="BC180" i="82"/>
  <c r="BA150" i="82"/>
  <c r="BB150" i="82"/>
  <c r="BC148" i="82"/>
  <c r="BA137" i="82"/>
  <c r="BB137" i="82"/>
  <c r="BE136" i="82"/>
  <c r="BD122" i="82"/>
  <c r="BD95" i="82"/>
  <c r="BC85" i="82"/>
  <c r="BE78" i="82"/>
  <c r="BD66" i="82"/>
  <c r="BE65" i="82"/>
  <c r="BE64" i="82"/>
  <c r="BE20" i="82"/>
  <c r="A118" i="4"/>
  <c r="A118" i="75"/>
  <c r="A118" i="3"/>
  <c r="A117" i="3"/>
  <c r="A117" i="4"/>
  <c r="A117" i="75"/>
  <c r="A116" i="3"/>
  <c r="A116" i="75"/>
  <c r="A116" i="4"/>
  <c r="A115" i="4"/>
  <c r="A115" i="75"/>
  <c r="A115" i="3"/>
  <c r="A114" i="4"/>
  <c r="A114" i="75"/>
  <c r="A114" i="3"/>
  <c r="A113" i="3"/>
  <c r="A113" i="75"/>
  <c r="A113" i="4"/>
  <c r="A112" i="4"/>
  <c r="A112" i="3"/>
  <c r="A112" i="75"/>
  <c r="A111" i="4"/>
  <c r="A111" i="3"/>
  <c r="A111" i="75"/>
  <c r="A110" i="4"/>
  <c r="A110" i="75"/>
  <c r="A110" i="3"/>
  <c r="A109" i="3"/>
  <c r="A109" i="4"/>
  <c r="A109" i="75"/>
  <c r="A108" i="4"/>
  <c r="A108" i="75"/>
  <c r="A108" i="3"/>
  <c r="A107" i="4"/>
  <c r="A107" i="3"/>
  <c r="A107" i="75"/>
  <c r="A106" i="4"/>
  <c r="A106" i="75"/>
  <c r="A106" i="3"/>
  <c r="A105" i="3"/>
  <c r="A105" i="75"/>
  <c r="A105" i="4"/>
  <c r="A84" i="3"/>
  <c r="A84" i="75"/>
  <c r="A84" i="4"/>
  <c r="A83" i="4"/>
  <c r="A83" i="75"/>
  <c r="A83" i="3"/>
  <c r="A82" i="4"/>
  <c r="A82" i="75"/>
  <c r="A82" i="3"/>
  <c r="A81" i="3"/>
  <c r="A81" i="75"/>
  <c r="A81" i="4"/>
  <c r="A55" i="4"/>
  <c r="A55" i="75"/>
  <c r="A55" i="3"/>
  <c r="A54" i="4"/>
  <c r="A54" i="75"/>
  <c r="A54" i="3"/>
  <c r="A53" i="3"/>
  <c r="A53" i="4"/>
  <c r="A53" i="75"/>
  <c r="A52" i="3"/>
  <c r="A52" i="75"/>
  <c r="A52" i="4"/>
  <c r="A51" i="4"/>
  <c r="A51" i="75"/>
  <c r="A51" i="3"/>
  <c r="A50" i="4"/>
  <c r="A50" i="75"/>
  <c r="A50" i="3"/>
  <c r="A49" i="3"/>
  <c r="A49" i="75"/>
  <c r="A49" i="4"/>
  <c r="A48" i="4"/>
  <c r="A48" i="3"/>
  <c r="A48" i="75"/>
  <c r="A47" i="4"/>
  <c r="A47" i="3"/>
  <c r="A47" i="75"/>
  <c r="A46" i="4"/>
  <c r="A46" i="75"/>
  <c r="A46" i="3"/>
  <c r="A45" i="3"/>
  <c r="A45" i="4"/>
  <c r="A45" i="75"/>
  <c r="A44" i="4"/>
  <c r="A44" i="75"/>
  <c r="A44" i="3"/>
  <c r="A43" i="4"/>
  <c r="A43" i="3"/>
  <c r="A43" i="75"/>
  <c r="A34" i="4"/>
  <c r="A34" i="75"/>
  <c r="A34" i="3"/>
  <c r="A33" i="3"/>
  <c r="A33" i="4"/>
  <c r="A33" i="75"/>
  <c r="A32" i="4"/>
  <c r="A32" i="3"/>
  <c r="A32" i="75"/>
  <c r="A11" i="4"/>
  <c r="A11" i="3"/>
  <c r="A11" i="75"/>
  <c r="A10" i="4"/>
  <c r="A10" i="75"/>
  <c r="A10" i="3"/>
  <c r="S9" i="4"/>
  <c r="I9" i="4"/>
  <c r="J9" i="4"/>
  <c r="E9" i="4"/>
  <c r="G9" i="4"/>
  <c r="P123" i="4"/>
  <c r="T123" i="4"/>
  <c r="V123" i="4"/>
  <c r="P121" i="4"/>
  <c r="Q121" i="4"/>
  <c r="R121" i="4"/>
  <c r="K121" i="4"/>
  <c r="S120" i="4"/>
  <c r="I120" i="4"/>
  <c r="J120" i="4"/>
  <c r="E120" i="4"/>
  <c r="G120" i="4"/>
  <c r="P119" i="4"/>
  <c r="T119" i="4"/>
  <c r="V119" i="4"/>
  <c r="T118" i="4"/>
  <c r="V118" i="4"/>
  <c r="R117" i="4"/>
  <c r="K117" i="4"/>
  <c r="R116" i="4"/>
  <c r="K116" i="4"/>
  <c r="M116" i="4"/>
  <c r="F116" i="4"/>
  <c r="G116" i="4"/>
  <c r="I116" i="4"/>
  <c r="J116" i="4"/>
  <c r="N116" i="4"/>
  <c r="T113" i="4"/>
  <c r="T112" i="4"/>
  <c r="R111" i="4"/>
  <c r="K111" i="4"/>
  <c r="M111" i="4"/>
  <c r="P107" i="4"/>
  <c r="T107" i="4"/>
  <c r="S105" i="4"/>
  <c r="I105" i="4"/>
  <c r="J105" i="4"/>
  <c r="E105" i="4"/>
  <c r="P104" i="4"/>
  <c r="S104" i="4"/>
  <c r="I104" i="4"/>
  <c r="E104" i="4"/>
  <c r="P103" i="4"/>
  <c r="S103" i="4"/>
  <c r="I103" i="4"/>
  <c r="J103" i="4"/>
  <c r="E103" i="4"/>
  <c r="P102" i="4"/>
  <c r="S102" i="4"/>
  <c r="I102" i="4"/>
  <c r="J102" i="4"/>
  <c r="E102" i="4"/>
  <c r="T101" i="4"/>
  <c r="S98" i="4"/>
  <c r="I98" i="4"/>
  <c r="J98" i="4"/>
  <c r="E98" i="4"/>
  <c r="P97" i="4"/>
  <c r="Q97" i="4"/>
  <c r="T97" i="4"/>
  <c r="F94" i="4"/>
  <c r="T94" i="4"/>
  <c r="U93" i="4"/>
  <c r="AO91" i="4"/>
  <c r="U90" i="4"/>
  <c r="E89" i="4"/>
  <c r="I89" i="4"/>
  <c r="J89" i="4"/>
  <c r="S89" i="4"/>
  <c r="P89" i="4"/>
  <c r="F89" i="4"/>
  <c r="T89" i="4"/>
  <c r="U88" i="4"/>
  <c r="O82" i="4"/>
  <c r="E74" i="4"/>
  <c r="G74" i="4"/>
  <c r="I74" i="4"/>
  <c r="S74" i="4"/>
  <c r="L74" i="4"/>
  <c r="M74" i="4"/>
  <c r="T74" i="4"/>
  <c r="P74" i="4"/>
  <c r="H74" i="4"/>
  <c r="F73" i="4"/>
  <c r="G73" i="4"/>
  <c r="T73" i="4"/>
  <c r="P73" i="4"/>
  <c r="L73" i="4"/>
  <c r="S73" i="4"/>
  <c r="H73" i="4"/>
  <c r="K71" i="4"/>
  <c r="R71" i="4"/>
  <c r="F71" i="4"/>
  <c r="G71" i="4"/>
  <c r="L71" i="4"/>
  <c r="S71" i="4"/>
  <c r="H71" i="4"/>
  <c r="T71" i="4"/>
  <c r="T70" i="4"/>
  <c r="T58" i="4"/>
  <c r="O53" i="4"/>
  <c r="BE182" i="82"/>
  <c r="BC3" i="82"/>
  <c r="BD3" i="82"/>
  <c r="BC188" i="82"/>
  <c r="BD172" i="82"/>
  <c r="BE150" i="82"/>
  <c r="BE62" i="82"/>
  <c r="A104" i="4"/>
  <c r="A104" i="75"/>
  <c r="A104" i="3"/>
  <c r="A103" i="4"/>
  <c r="A103" i="75"/>
  <c r="A103" i="3"/>
  <c r="A102" i="4"/>
  <c r="A102" i="75"/>
  <c r="A102" i="3"/>
  <c r="A101" i="3"/>
  <c r="A101" i="4"/>
  <c r="A101" i="75"/>
  <c r="A100" i="3"/>
  <c r="A100" i="4"/>
  <c r="A100" i="75"/>
  <c r="A80" i="4"/>
  <c r="A80" i="3"/>
  <c r="A80" i="75"/>
  <c r="A79" i="4"/>
  <c r="A79" i="3"/>
  <c r="A79" i="75"/>
  <c r="A78" i="4"/>
  <c r="A78" i="75"/>
  <c r="A78" i="3"/>
  <c r="A77" i="3"/>
  <c r="A77" i="4"/>
  <c r="A77" i="75"/>
  <c r="A76" i="4"/>
  <c r="A76" i="75"/>
  <c r="A76" i="3"/>
  <c r="A75" i="4"/>
  <c r="A75" i="3"/>
  <c r="A75" i="75"/>
  <c r="A74" i="4"/>
  <c r="A74" i="75"/>
  <c r="A74" i="3"/>
  <c r="A73" i="3"/>
  <c r="A73" i="75"/>
  <c r="A73" i="4"/>
  <c r="A72" i="4"/>
  <c r="A72" i="75"/>
  <c r="A72" i="3"/>
  <c r="A71" i="4"/>
  <c r="A71" i="75"/>
  <c r="A71" i="3"/>
  <c r="A70" i="4"/>
  <c r="A70" i="75"/>
  <c r="A70" i="3"/>
  <c r="A69" i="3"/>
  <c r="A69" i="4"/>
  <c r="A69" i="75"/>
  <c r="A68" i="3"/>
  <c r="A68" i="4"/>
  <c r="A68" i="75"/>
  <c r="A67" i="4"/>
  <c r="A67" i="75"/>
  <c r="A67" i="3"/>
  <c r="A42" i="4"/>
  <c r="A42" i="75"/>
  <c r="A42" i="3"/>
  <c r="A41" i="3"/>
  <c r="A41" i="75"/>
  <c r="A41" i="4"/>
  <c r="A40" i="4"/>
  <c r="A40" i="75"/>
  <c r="A40" i="3"/>
  <c r="A31" i="4"/>
  <c r="A31" i="3"/>
  <c r="A31" i="75"/>
  <c r="A30" i="4"/>
  <c r="A30" i="75"/>
  <c r="A30" i="3"/>
  <c r="A29" i="3"/>
  <c r="A29" i="75"/>
  <c r="A29" i="4"/>
  <c r="T121" i="4"/>
  <c r="F121" i="4"/>
  <c r="P118" i="4"/>
  <c r="T117" i="4"/>
  <c r="F117" i="4"/>
  <c r="G117" i="4"/>
  <c r="T116" i="4"/>
  <c r="P111" i="4"/>
  <c r="T111" i="4"/>
  <c r="Q93" i="4"/>
  <c r="K93" i="4"/>
  <c r="R93" i="4"/>
  <c r="AP75" i="4"/>
  <c r="S70" i="97"/>
  <c r="K70" i="4"/>
  <c r="R70" i="4"/>
  <c r="E70" i="4"/>
  <c r="U70" i="4"/>
  <c r="F70" i="4"/>
  <c r="L70" i="4"/>
  <c r="S70" i="4"/>
  <c r="P70" i="4"/>
  <c r="F67" i="4"/>
  <c r="T67" i="4"/>
  <c r="E67" i="4"/>
  <c r="K67" i="4"/>
  <c r="U67" i="4"/>
  <c r="P67" i="4"/>
  <c r="L67" i="4"/>
  <c r="S67" i="4"/>
  <c r="E60" i="4"/>
  <c r="I60" i="4"/>
  <c r="J60" i="4"/>
  <c r="S60" i="4"/>
  <c r="P60" i="4"/>
  <c r="F60" i="4"/>
  <c r="K60" i="4"/>
  <c r="U60" i="4"/>
  <c r="L60" i="4"/>
  <c r="T60" i="4"/>
  <c r="K58" i="4"/>
  <c r="R58" i="4"/>
  <c r="E58" i="4"/>
  <c r="U58" i="4"/>
  <c r="F58" i="4"/>
  <c r="L58" i="4"/>
  <c r="S58" i="4"/>
  <c r="P58" i="4"/>
  <c r="BD167" i="82"/>
  <c r="BA171" i="82"/>
  <c r="BB171" i="82"/>
  <c r="BE176" i="82"/>
  <c r="BE190" i="82"/>
  <c r="BA3" i="82"/>
  <c r="BB3" i="82"/>
  <c r="BC129" i="82"/>
  <c r="BD136" i="82"/>
  <c r="BE135" i="82"/>
  <c r="BC182" i="82"/>
  <c r="BE173" i="82"/>
  <c r="BC158" i="82"/>
  <c r="BD109" i="82"/>
  <c r="BE100" i="82"/>
  <c r="BC95" i="82"/>
  <c r="BE63" i="82"/>
  <c r="BA19" i="82"/>
  <c r="BB19" i="82"/>
  <c r="BA27" i="82"/>
  <c r="BB27" i="82"/>
  <c r="BC41" i="82"/>
  <c r="BD140" i="82"/>
  <c r="BD7" i="82"/>
  <c r="BE129" i="82"/>
  <c r="BD118" i="82"/>
  <c r="BD85" i="82"/>
  <c r="BA81" i="82"/>
  <c r="BB81" i="82"/>
  <c r="BD113" i="82"/>
  <c r="BE102" i="82"/>
  <c r="BE37" i="82"/>
  <c r="BE104" i="82"/>
  <c r="BD191" i="82"/>
  <c r="BA142" i="82"/>
  <c r="BB142" i="82"/>
  <c r="BD6" i="82"/>
  <c r="BA10" i="82"/>
  <c r="BB10" i="82"/>
  <c r="BD15" i="82"/>
  <c r="BD99" i="82"/>
  <c r="BE103" i="82"/>
  <c r="BE177" i="82"/>
  <c r="BA23" i="82"/>
  <c r="BB23" i="82"/>
  <c r="BD60" i="82"/>
  <c r="BD98" i="82"/>
  <c r="BE171" i="82"/>
  <c r="BC70" i="82"/>
  <c r="BA48" i="82"/>
  <c r="BB48" i="82"/>
  <c r="BA41" i="82"/>
  <c r="BB41" i="82"/>
  <c r="BC114" i="82"/>
  <c r="BA193" i="82"/>
  <c r="BB193" i="82"/>
  <c r="BA20" i="82"/>
  <c r="BB20" i="82"/>
  <c r="BE180" i="82"/>
  <c r="BD68" i="82"/>
  <c r="BA170" i="82"/>
  <c r="BB170" i="82"/>
  <c r="BD111" i="82"/>
  <c r="BC26" i="82"/>
  <c r="BC45" i="82"/>
  <c r="BD92" i="82"/>
  <c r="BA155" i="82"/>
  <c r="BB155" i="82"/>
  <c r="BE98" i="82"/>
  <c r="BC155" i="82"/>
  <c r="BC175" i="82"/>
  <c r="BD31" i="82"/>
  <c r="BE57" i="82"/>
  <c r="BC113" i="82"/>
  <c r="BC47" i="82"/>
  <c r="BC49" i="82"/>
  <c r="BC63" i="82"/>
  <c r="BA69" i="82"/>
  <c r="BB69" i="82"/>
  <c r="BA82" i="82"/>
  <c r="BB82" i="82"/>
  <c r="BC130" i="82"/>
  <c r="BD131" i="82"/>
  <c r="BE132" i="82"/>
  <c r="BC153" i="82"/>
  <c r="BA156" i="82"/>
  <c r="BB156" i="82"/>
  <c r="BA184" i="82"/>
  <c r="BB184" i="82"/>
  <c r="C118" i="97"/>
  <c r="C117" i="97"/>
  <c r="C116" i="97"/>
  <c r="C115" i="97"/>
  <c r="C114" i="97"/>
  <c r="A99" i="4"/>
  <c r="A99" i="75"/>
  <c r="A99" i="3"/>
  <c r="A98" i="4"/>
  <c r="A98" i="75"/>
  <c r="A98" i="3"/>
  <c r="A97" i="3"/>
  <c r="A97" i="4"/>
  <c r="A97" i="75"/>
  <c r="C91" i="97"/>
  <c r="C90" i="97"/>
  <c r="C89" i="97"/>
  <c r="C88" i="97"/>
  <c r="C87" i="97"/>
  <c r="C86" i="97"/>
  <c r="C85" i="97"/>
  <c r="A89" i="3"/>
  <c r="A89" i="4"/>
  <c r="A89" i="75"/>
  <c r="C83" i="97"/>
  <c r="C82" i="97"/>
  <c r="C81" i="97"/>
  <c r="C80" i="97"/>
  <c r="A66" i="4"/>
  <c r="A66" i="75"/>
  <c r="A66" i="3"/>
  <c r="C60" i="97"/>
  <c r="C59" i="97"/>
  <c r="C58" i="97"/>
  <c r="C57" i="97"/>
  <c r="C56" i="97"/>
  <c r="C55" i="97"/>
  <c r="C54" i="97"/>
  <c r="C53" i="97"/>
  <c r="C52" i="97"/>
  <c r="C51" i="97"/>
  <c r="A39" i="4"/>
  <c r="A39" i="75"/>
  <c r="A39" i="3"/>
  <c r="A38" i="4"/>
  <c r="A38" i="75"/>
  <c r="A38" i="3"/>
  <c r="A37" i="3"/>
  <c r="A37" i="4"/>
  <c r="A37" i="75"/>
  <c r="A36" i="3"/>
  <c r="A36" i="4"/>
  <c r="A36" i="75"/>
  <c r="C30" i="97"/>
  <c r="A28" i="75"/>
  <c r="A28" i="4"/>
  <c r="A28" i="3"/>
  <c r="A27" i="4"/>
  <c r="A27" i="3"/>
  <c r="A27" i="75"/>
  <c r="A26" i="4"/>
  <c r="A26" i="75"/>
  <c r="A26" i="3"/>
  <c r="A25" i="3"/>
  <c r="A25" i="4"/>
  <c r="A25" i="75"/>
  <c r="A24" i="4"/>
  <c r="A24" i="75"/>
  <c r="A24" i="3"/>
  <c r="A23" i="4"/>
  <c r="A23" i="75"/>
  <c r="A23" i="3"/>
  <c r="A22" i="4"/>
  <c r="A22" i="75"/>
  <c r="A22" i="3"/>
  <c r="A21" i="3"/>
  <c r="A21" i="4"/>
  <c r="A21" i="75"/>
  <c r="A20" i="3"/>
  <c r="A20" i="75"/>
  <c r="A20" i="4"/>
  <c r="A19" i="4"/>
  <c r="A19" i="75"/>
  <c r="A19" i="3"/>
  <c r="C13" i="97"/>
  <c r="C12" i="97"/>
  <c r="C11" i="97"/>
  <c r="C10" i="97"/>
  <c r="C9" i="97"/>
  <c r="C8" i="97"/>
  <c r="C7" i="97"/>
  <c r="R9" i="4"/>
  <c r="S121" i="4"/>
  <c r="I121" i="4"/>
  <c r="J121" i="4"/>
  <c r="R120" i="4"/>
  <c r="P117" i="4"/>
  <c r="Q117" i="4"/>
  <c r="S117" i="4"/>
  <c r="I117" i="4"/>
  <c r="J117" i="4"/>
  <c r="P116" i="4"/>
  <c r="Q116" i="4"/>
  <c r="S116" i="4"/>
  <c r="S111" i="4"/>
  <c r="I111" i="4"/>
  <c r="R105" i="4"/>
  <c r="R104" i="4"/>
  <c r="R103" i="4"/>
  <c r="R102" i="4"/>
  <c r="R98" i="4"/>
  <c r="T93" i="4"/>
  <c r="H93" i="4"/>
  <c r="J93" i="4"/>
  <c r="AK91" i="4"/>
  <c r="E90" i="4"/>
  <c r="I90" i="4"/>
  <c r="J90" i="4"/>
  <c r="S90" i="4"/>
  <c r="F90" i="4"/>
  <c r="T90" i="4"/>
  <c r="P90" i="4"/>
  <c r="Q90" i="4"/>
  <c r="E88" i="4"/>
  <c r="I88" i="4"/>
  <c r="J88" i="4"/>
  <c r="S88" i="4"/>
  <c r="P88" i="4"/>
  <c r="Q88" i="4"/>
  <c r="F88" i="4"/>
  <c r="T88" i="4"/>
  <c r="G86" i="4"/>
  <c r="E83" i="4"/>
  <c r="I83" i="4"/>
  <c r="J83" i="4"/>
  <c r="S83" i="4"/>
  <c r="P83" i="4"/>
  <c r="Q83" i="4"/>
  <c r="F83" i="4"/>
  <c r="K83" i="4"/>
  <c r="U83" i="4"/>
  <c r="L83" i="4"/>
  <c r="T83" i="4"/>
  <c r="K82" i="4"/>
  <c r="R82" i="4"/>
  <c r="E82" i="4"/>
  <c r="U82" i="4"/>
  <c r="F82" i="4"/>
  <c r="L82" i="4"/>
  <c r="S82" i="4"/>
  <c r="P82" i="4"/>
  <c r="AO82" i="4"/>
  <c r="AO77" i="4"/>
  <c r="O74" i="4"/>
  <c r="Q74" i="4"/>
  <c r="AH74" i="4"/>
  <c r="AP74" i="4"/>
  <c r="S69" i="97"/>
  <c r="O73" i="4"/>
  <c r="I73" i="4"/>
  <c r="G72" i="4"/>
  <c r="O71" i="4"/>
  <c r="Q71" i="4"/>
  <c r="I71" i="4"/>
  <c r="AH71" i="4"/>
  <c r="AP70" i="4"/>
  <c r="S65" i="97"/>
  <c r="AO69" i="4"/>
  <c r="AP69" i="4"/>
  <c r="K51" i="4"/>
  <c r="R51" i="4"/>
  <c r="E51" i="4"/>
  <c r="U51" i="4"/>
  <c r="F51" i="4"/>
  <c r="L51" i="4"/>
  <c r="S51" i="4"/>
  <c r="P51" i="4"/>
  <c r="Q51" i="4"/>
  <c r="H51" i="4"/>
  <c r="J51" i="4"/>
  <c r="T51" i="4"/>
  <c r="AH50" i="4"/>
  <c r="E84" i="4"/>
  <c r="G84" i="4"/>
  <c r="I84" i="4"/>
  <c r="S84" i="4"/>
  <c r="V84" i="4"/>
  <c r="AH84" i="4"/>
  <c r="AP84" i="4"/>
  <c r="E78" i="4"/>
  <c r="G78" i="4"/>
  <c r="I78" i="4"/>
  <c r="S78" i="4"/>
  <c r="AH78" i="4"/>
  <c r="E76" i="4"/>
  <c r="G76" i="4"/>
  <c r="I76" i="4"/>
  <c r="S76" i="4"/>
  <c r="V76" i="4"/>
  <c r="P76" i="4"/>
  <c r="Q76" i="4"/>
  <c r="AH76" i="4"/>
  <c r="K72" i="4"/>
  <c r="M72" i="4"/>
  <c r="R72" i="4"/>
  <c r="Q68" i="4"/>
  <c r="K68" i="4"/>
  <c r="M68" i="4"/>
  <c r="R68" i="4"/>
  <c r="F64" i="4"/>
  <c r="G64" i="4"/>
  <c r="T64" i="4"/>
  <c r="E61" i="4"/>
  <c r="G61" i="4"/>
  <c r="I61" i="4"/>
  <c r="S61" i="4"/>
  <c r="V61" i="4"/>
  <c r="P61" i="4"/>
  <c r="Q61" i="4"/>
  <c r="AH61" i="4"/>
  <c r="K56" i="4"/>
  <c r="M56" i="4"/>
  <c r="R56" i="4"/>
  <c r="M54" i="4"/>
  <c r="L52" i="4"/>
  <c r="M49" i="4"/>
  <c r="AO48" i="4"/>
  <c r="T47" i="4"/>
  <c r="AH46" i="4"/>
  <c r="G44" i="4"/>
  <c r="AO42" i="4"/>
  <c r="L41" i="4"/>
  <c r="L37" i="4"/>
  <c r="F36" i="4"/>
  <c r="T36" i="4"/>
  <c r="P36" i="4"/>
  <c r="E36" i="4"/>
  <c r="K36" i="4"/>
  <c r="U36" i="4"/>
  <c r="H36" i="4"/>
  <c r="E28" i="4"/>
  <c r="I28" i="4"/>
  <c r="P28" i="4"/>
  <c r="F28" i="4"/>
  <c r="K28" i="4"/>
  <c r="L28" i="4"/>
  <c r="T28" i="4"/>
  <c r="H28" i="4"/>
  <c r="AP22" i="4"/>
  <c r="R87" i="4"/>
  <c r="R86" i="4"/>
  <c r="V86" i="4"/>
  <c r="R85" i="4"/>
  <c r="V85" i="4"/>
  <c r="H84" i="4"/>
  <c r="K80" i="4"/>
  <c r="M80" i="4"/>
  <c r="R80" i="4"/>
  <c r="V80" i="4"/>
  <c r="AK79" i="4"/>
  <c r="AP79" i="4"/>
  <c r="H78" i="4"/>
  <c r="H76" i="4"/>
  <c r="J76" i="4"/>
  <c r="T72" i="4"/>
  <c r="H72" i="4"/>
  <c r="J72" i="4"/>
  <c r="Q69" i="4"/>
  <c r="K69" i="4"/>
  <c r="M69" i="4"/>
  <c r="R69" i="4"/>
  <c r="V69" i="4"/>
  <c r="T68" i="4"/>
  <c r="H68" i="4"/>
  <c r="J68" i="4"/>
  <c r="E65" i="4"/>
  <c r="G65" i="4"/>
  <c r="I65" i="4"/>
  <c r="J65" i="4"/>
  <c r="S65" i="4"/>
  <c r="V65" i="4"/>
  <c r="AH65" i="4"/>
  <c r="AP65" i="4"/>
  <c r="S60" i="97"/>
  <c r="H64" i="4"/>
  <c r="K63" i="4"/>
  <c r="M63" i="4"/>
  <c r="R63" i="4"/>
  <c r="V63" i="4"/>
  <c r="AK62" i="4"/>
  <c r="H61" i="4"/>
  <c r="F59" i="4"/>
  <c r="G59" i="4"/>
  <c r="T59" i="4"/>
  <c r="V59" i="4"/>
  <c r="P59" i="4"/>
  <c r="K57" i="4"/>
  <c r="M57" i="4"/>
  <c r="R57" i="4"/>
  <c r="T56" i="4"/>
  <c r="H56" i="4"/>
  <c r="J56" i="4"/>
  <c r="AK55" i="4"/>
  <c r="E54" i="4"/>
  <c r="I54" i="4"/>
  <c r="J54" i="4"/>
  <c r="S54" i="4"/>
  <c r="AH54" i="4"/>
  <c r="P52" i="4"/>
  <c r="Q52" i="4"/>
  <c r="U52" i="4"/>
  <c r="K52" i="4"/>
  <c r="AO50" i="4"/>
  <c r="E49" i="4"/>
  <c r="G49" i="4"/>
  <c r="I49" i="4"/>
  <c r="J49" i="4"/>
  <c r="S49" i="4"/>
  <c r="V49" i="4"/>
  <c r="AH49" i="4"/>
  <c r="AP49" i="4"/>
  <c r="S44" i="97"/>
  <c r="J48" i="4"/>
  <c r="P47" i="4"/>
  <c r="Q47" i="4"/>
  <c r="U47" i="4"/>
  <c r="E43" i="4"/>
  <c r="I43" i="4"/>
  <c r="S43" i="4"/>
  <c r="F43" i="4"/>
  <c r="K43" i="4"/>
  <c r="M43" i="4"/>
  <c r="U43" i="4"/>
  <c r="H43" i="4"/>
  <c r="F42" i="4"/>
  <c r="T42" i="4"/>
  <c r="P42" i="4"/>
  <c r="Q42" i="4"/>
  <c r="H42" i="4"/>
  <c r="J42" i="4"/>
  <c r="E42" i="4"/>
  <c r="K42" i="4"/>
  <c r="U42" i="4"/>
  <c r="O41" i="4"/>
  <c r="Q41" i="4"/>
  <c r="I41" i="4"/>
  <c r="AH38" i="4"/>
  <c r="O37" i="4"/>
  <c r="L36" i="4"/>
  <c r="K33" i="4"/>
  <c r="R33" i="4"/>
  <c r="E33" i="4"/>
  <c r="G33" i="4"/>
  <c r="U33" i="4"/>
  <c r="P33" i="4"/>
  <c r="Q33" i="4"/>
  <c r="H33" i="4"/>
  <c r="J33" i="4"/>
  <c r="T33" i="4"/>
  <c r="E30" i="4"/>
  <c r="I30" i="4"/>
  <c r="S30" i="4"/>
  <c r="P30" i="4"/>
  <c r="F30" i="4"/>
  <c r="K30" i="4"/>
  <c r="L30" i="4"/>
  <c r="M30" i="4"/>
  <c r="U30" i="4"/>
  <c r="T30" i="4"/>
  <c r="H30" i="4"/>
  <c r="J30" i="4"/>
  <c r="O28" i="4"/>
  <c r="AP26" i="4"/>
  <c r="S21" i="97"/>
  <c r="K25" i="4"/>
  <c r="R25" i="4"/>
  <c r="E25" i="4"/>
  <c r="U25" i="4"/>
  <c r="F25" i="4"/>
  <c r="L25" i="4"/>
  <c r="S25" i="4"/>
  <c r="P25" i="4"/>
  <c r="H25" i="4"/>
  <c r="J25" i="4"/>
  <c r="T25" i="4"/>
  <c r="AP23" i="4"/>
  <c r="S18" i="97"/>
  <c r="F52" i="4"/>
  <c r="G52" i="4"/>
  <c r="T52" i="4"/>
  <c r="AP47" i="4"/>
  <c r="S42" i="97"/>
  <c r="L42" i="4"/>
  <c r="S41" i="4"/>
  <c r="O36" i="4"/>
  <c r="I36" i="4"/>
  <c r="K35" i="4"/>
  <c r="M35" i="4"/>
  <c r="R35" i="4"/>
  <c r="E35" i="4"/>
  <c r="G35" i="4"/>
  <c r="U35" i="4"/>
  <c r="H35" i="4"/>
  <c r="J35" i="4"/>
  <c r="T35" i="4"/>
  <c r="K34" i="4"/>
  <c r="M34" i="4"/>
  <c r="R34" i="4"/>
  <c r="H34" i="4"/>
  <c r="J34" i="4"/>
  <c r="T34" i="4"/>
  <c r="E34" i="4"/>
  <c r="G34" i="4"/>
  <c r="U34" i="4"/>
  <c r="P34" i="4"/>
  <c r="Q34" i="4"/>
  <c r="L33" i="4"/>
  <c r="O30" i="4"/>
  <c r="E29" i="4"/>
  <c r="I29" i="4"/>
  <c r="S29" i="4"/>
  <c r="P29" i="4"/>
  <c r="Q29" i="4"/>
  <c r="F29" i="4"/>
  <c r="K29" i="4"/>
  <c r="U29" i="4"/>
  <c r="L29" i="4"/>
  <c r="T29" i="4"/>
  <c r="H29" i="4"/>
  <c r="R28" i="4"/>
  <c r="E27" i="4"/>
  <c r="I27" i="4"/>
  <c r="S27" i="4"/>
  <c r="P27" i="4"/>
  <c r="Q27" i="4"/>
  <c r="F27" i="4"/>
  <c r="K27" i="4"/>
  <c r="U27" i="4"/>
  <c r="L27" i="4"/>
  <c r="T27" i="4"/>
  <c r="H27" i="4"/>
  <c r="J27" i="4"/>
  <c r="O25" i="4"/>
  <c r="AO43" i="4"/>
  <c r="AO39" i="4"/>
  <c r="AO30" i="4"/>
  <c r="AO29" i="4"/>
  <c r="AO28" i="4"/>
  <c r="AO27" i="4"/>
  <c r="E47" i="4"/>
  <c r="G47" i="4"/>
  <c r="I47" i="4"/>
  <c r="S47" i="4"/>
  <c r="K47" i="4"/>
  <c r="M47" i="4"/>
  <c r="R47" i="4"/>
  <c r="K41" i="4"/>
  <c r="R41" i="4"/>
  <c r="H41" i="4"/>
  <c r="T41" i="4"/>
  <c r="E41" i="4"/>
  <c r="G41" i="4"/>
  <c r="U41" i="4"/>
  <c r="E37" i="4"/>
  <c r="I37" i="4"/>
  <c r="S37" i="4"/>
  <c r="P37" i="4"/>
  <c r="H37" i="4"/>
  <c r="F37" i="4"/>
  <c r="K37" i="4"/>
  <c r="U37" i="4"/>
  <c r="AH25" i="4"/>
  <c r="AP25" i="4"/>
  <c r="S20" i="97"/>
  <c r="AH42" i="4"/>
  <c r="AP42" i="4"/>
  <c r="S37" i="97"/>
  <c r="AO37" i="4"/>
  <c r="AO36" i="4"/>
  <c r="AP36" i="4"/>
  <c r="AO32" i="4"/>
  <c r="F19" i="4"/>
  <c r="T19" i="4"/>
  <c r="P19" i="4"/>
  <c r="Q19" i="4"/>
  <c r="F15" i="4"/>
  <c r="T15" i="4"/>
  <c r="P15" i="4"/>
  <c r="Q15" i="4"/>
  <c r="P48" i="4"/>
  <c r="Q48" i="4"/>
  <c r="T48" i="4"/>
  <c r="V48" i="4"/>
  <c r="S45" i="4"/>
  <c r="P44" i="4"/>
  <c r="Q44" i="4"/>
  <c r="S44" i="4"/>
  <c r="L44" i="4"/>
  <c r="AK40" i="4"/>
  <c r="E38" i="4"/>
  <c r="G38" i="4"/>
  <c r="I38" i="4"/>
  <c r="J38" i="4"/>
  <c r="S38" i="4"/>
  <c r="V38" i="4"/>
  <c r="P38" i="4"/>
  <c r="AH37" i="4"/>
  <c r="F26" i="4"/>
  <c r="G26" i="4"/>
  <c r="T26" i="4"/>
  <c r="V26" i="4"/>
  <c r="P26" i="4"/>
  <c r="Q26" i="4"/>
  <c r="K24" i="4"/>
  <c r="M24" i="4"/>
  <c r="R24" i="4"/>
  <c r="V24" i="4"/>
  <c r="P23" i="4"/>
  <c r="Q23" i="4"/>
  <c r="U23" i="4"/>
  <c r="S22" i="4"/>
  <c r="L22" i="4"/>
  <c r="AK21" i="4"/>
  <c r="P20" i="4"/>
  <c r="Q20" i="4"/>
  <c r="T20" i="4"/>
  <c r="H19" i="4"/>
  <c r="P18" i="4"/>
  <c r="Q18" i="4"/>
  <c r="S18" i="4"/>
  <c r="L18" i="4"/>
  <c r="AK17" i="4"/>
  <c r="P16" i="4"/>
  <c r="T16" i="4"/>
  <c r="H15" i="4"/>
  <c r="J15" i="4"/>
  <c r="P14" i="4"/>
  <c r="S14" i="4"/>
  <c r="L14" i="4"/>
  <c r="AH30" i="4"/>
  <c r="AH29" i="4"/>
  <c r="AH28" i="4"/>
  <c r="AP28" i="4"/>
  <c r="S23" i="97"/>
  <c r="AH27" i="4"/>
  <c r="AH20" i="4"/>
  <c r="AH16" i="4"/>
  <c r="AP16" i="4"/>
  <c r="S11" i="97"/>
  <c r="K23" i="4"/>
  <c r="M23" i="4"/>
  <c r="R23" i="4"/>
  <c r="P22" i="4"/>
  <c r="Q22" i="4"/>
  <c r="G22" i="4"/>
  <c r="S19" i="4"/>
  <c r="L19" i="4"/>
  <c r="G18" i="4"/>
  <c r="S15" i="4"/>
  <c r="L15" i="4"/>
  <c r="G14" i="4"/>
  <c r="F45" i="4"/>
  <c r="G45" i="4"/>
  <c r="T45" i="4"/>
  <c r="P45" i="4"/>
  <c r="Q45" i="4"/>
  <c r="K44" i="4"/>
  <c r="R44" i="4"/>
  <c r="V44" i="4"/>
  <c r="AH43" i="4"/>
  <c r="AO40" i="4"/>
  <c r="AH39" i="4"/>
  <c r="AK32" i="4"/>
  <c r="T23" i="4"/>
  <c r="H23" i="4"/>
  <c r="J23" i="4"/>
  <c r="K22" i="4"/>
  <c r="R22" i="4"/>
  <c r="V22" i="4"/>
  <c r="AO21" i="4"/>
  <c r="E20" i="4"/>
  <c r="G20" i="4"/>
  <c r="I20" i="4"/>
  <c r="J20" i="4"/>
  <c r="S20" i="4"/>
  <c r="V20" i="4"/>
  <c r="U19" i="4"/>
  <c r="K19" i="4"/>
  <c r="E19" i="4"/>
  <c r="G19" i="4"/>
  <c r="K18" i="4"/>
  <c r="R18" i="4"/>
  <c r="AO17" i="4"/>
  <c r="E16" i="4"/>
  <c r="G16" i="4"/>
  <c r="I16" i="4"/>
  <c r="J16" i="4"/>
  <c r="S16" i="4"/>
  <c r="U15" i="4"/>
  <c r="K15" i="4"/>
  <c r="E15" i="4"/>
  <c r="K14" i="4"/>
  <c r="R14" i="4"/>
  <c r="F121" i="75"/>
  <c r="D35" i="75"/>
  <c r="D35" i="3"/>
  <c r="K25" i="75"/>
  <c r="L25" i="75"/>
  <c r="N38" i="75"/>
  <c r="P38" i="75"/>
  <c r="N105" i="75"/>
  <c r="R21" i="75"/>
  <c r="N19" i="75"/>
  <c r="G70" i="75"/>
  <c r="H70" i="75"/>
  <c r="G66" i="75"/>
  <c r="H66" i="75"/>
  <c r="G50" i="75"/>
  <c r="H50" i="75"/>
  <c r="F43" i="75"/>
  <c r="G43" i="75"/>
  <c r="H43" i="75"/>
  <c r="G38" i="75"/>
  <c r="H38" i="75"/>
  <c r="G34" i="75"/>
  <c r="H34" i="75"/>
  <c r="G30" i="75"/>
  <c r="H30" i="75"/>
  <c r="G22" i="75"/>
  <c r="H22" i="75"/>
  <c r="G14" i="75"/>
  <c r="H14" i="75"/>
  <c r="M14" i="75"/>
  <c r="K9" i="97"/>
  <c r="K97" i="75"/>
  <c r="L97" i="75"/>
  <c r="J65" i="75"/>
  <c r="K65" i="75"/>
  <c r="L65" i="75"/>
  <c r="K34" i="75"/>
  <c r="L34" i="75"/>
  <c r="D26" i="75"/>
  <c r="D26" i="3"/>
  <c r="P9" i="75"/>
  <c r="Q9" i="75"/>
  <c r="I9" i="75"/>
  <c r="I115" i="75"/>
  <c r="P111" i="75"/>
  <c r="Q111" i="75"/>
  <c r="I111" i="75"/>
  <c r="J111" i="75"/>
  <c r="N74" i="75"/>
  <c r="R89" i="75"/>
  <c r="F113" i="75"/>
  <c r="F109" i="75"/>
  <c r="G109" i="75"/>
  <c r="F105" i="75"/>
  <c r="F97" i="75"/>
  <c r="F93" i="75"/>
  <c r="E89" i="75"/>
  <c r="E85" i="75"/>
  <c r="F85" i="75"/>
  <c r="E81" i="75"/>
  <c r="F81" i="75"/>
  <c r="G81" i="75"/>
  <c r="E77" i="75"/>
  <c r="E73" i="75"/>
  <c r="F73" i="75"/>
  <c r="E69" i="75"/>
  <c r="F69" i="75"/>
  <c r="E65" i="75"/>
  <c r="F65" i="75"/>
  <c r="E61" i="75"/>
  <c r="F61" i="75"/>
  <c r="E57" i="75"/>
  <c r="E53" i="75"/>
  <c r="E49" i="75"/>
  <c r="F49" i="75"/>
  <c r="E45" i="75"/>
  <c r="E41" i="75"/>
  <c r="F41" i="75"/>
  <c r="E37" i="75"/>
  <c r="F37" i="75"/>
  <c r="E33" i="75"/>
  <c r="F33" i="75"/>
  <c r="G33" i="75"/>
  <c r="E29" i="75"/>
  <c r="F29" i="75"/>
  <c r="E25" i="75"/>
  <c r="F25" i="75"/>
  <c r="E21" i="75"/>
  <c r="E17" i="75"/>
  <c r="F17" i="75"/>
  <c r="E13" i="75"/>
  <c r="F13" i="75"/>
  <c r="K101" i="75"/>
  <c r="L101" i="75"/>
  <c r="I13" i="75"/>
  <c r="J13" i="75"/>
  <c r="N108" i="75"/>
  <c r="P108" i="75"/>
  <c r="Q108" i="75"/>
  <c r="AA108" i="75"/>
  <c r="F117" i="75"/>
  <c r="G117" i="75"/>
  <c r="K95" i="75"/>
  <c r="L95" i="75"/>
  <c r="D11" i="75"/>
  <c r="F11" i="75"/>
  <c r="G11" i="75"/>
  <c r="H11" i="75"/>
  <c r="D11" i="3"/>
  <c r="N123" i="75"/>
  <c r="J118" i="75"/>
  <c r="I118" i="75"/>
  <c r="P118" i="75"/>
  <c r="Q118" i="75"/>
  <c r="AA118" i="75"/>
  <c r="L113" i="97"/>
  <c r="J33" i="75"/>
  <c r="P24" i="75"/>
  <c r="Q24" i="75"/>
  <c r="I24" i="75"/>
  <c r="J24" i="75"/>
  <c r="P11" i="75"/>
  <c r="Q11" i="75"/>
  <c r="I11" i="75"/>
  <c r="R63" i="75"/>
  <c r="R41" i="75"/>
  <c r="G123" i="75"/>
  <c r="H123" i="75"/>
  <c r="G111" i="75"/>
  <c r="H111" i="75"/>
  <c r="G103" i="75"/>
  <c r="H103" i="75"/>
  <c r="M103" i="75"/>
  <c r="K98" i="97"/>
  <c r="G95" i="75"/>
  <c r="H95" i="75"/>
  <c r="G87" i="75"/>
  <c r="H87" i="75"/>
  <c r="G79" i="75"/>
  <c r="H79" i="75"/>
  <c r="G75" i="75"/>
  <c r="H75" i="75"/>
  <c r="G71" i="75"/>
  <c r="H71" i="75"/>
  <c r="M71" i="75"/>
  <c r="K66" i="97"/>
  <c r="G59" i="75"/>
  <c r="H59" i="75"/>
  <c r="G55" i="75"/>
  <c r="H55" i="75"/>
  <c r="G31" i="75"/>
  <c r="H31" i="75"/>
  <c r="G19" i="75"/>
  <c r="H19" i="75"/>
  <c r="G15" i="75"/>
  <c r="H15" i="75"/>
  <c r="J121" i="75"/>
  <c r="K121" i="75"/>
  <c r="L121" i="75"/>
  <c r="K119" i="75"/>
  <c r="L119" i="75"/>
  <c r="M119" i="75"/>
  <c r="K114" i="97"/>
  <c r="J49" i="75"/>
  <c r="K49" i="75"/>
  <c r="L49" i="75"/>
  <c r="K12" i="75"/>
  <c r="L12" i="75"/>
  <c r="P116" i="75"/>
  <c r="Q116" i="75"/>
  <c r="AA116" i="75"/>
  <c r="L111" i="97"/>
  <c r="J116" i="75"/>
  <c r="I116" i="75"/>
  <c r="P113" i="75"/>
  <c r="Q113" i="75"/>
  <c r="T113" i="75"/>
  <c r="U113" i="75"/>
  <c r="AA113" i="75"/>
  <c r="L108" i="97"/>
  <c r="J104" i="75"/>
  <c r="K104" i="75"/>
  <c r="L104" i="75"/>
  <c r="J83" i="75"/>
  <c r="I83" i="75"/>
  <c r="K83" i="75"/>
  <c r="L83" i="75"/>
  <c r="P79" i="75"/>
  <c r="Q79" i="75"/>
  <c r="AA79" i="75"/>
  <c r="L74" i="97"/>
  <c r="I69" i="75"/>
  <c r="J69" i="75"/>
  <c r="K69" i="75"/>
  <c r="L69" i="75"/>
  <c r="K61" i="75"/>
  <c r="L61" i="75"/>
  <c r="N59" i="75"/>
  <c r="P59" i="75"/>
  <c r="Q59" i="75"/>
  <c r="K53" i="75"/>
  <c r="L53" i="75"/>
  <c r="R117" i="75"/>
  <c r="R103" i="75"/>
  <c r="N101" i="75"/>
  <c r="T76" i="75"/>
  <c r="U76" i="75"/>
  <c r="T56" i="75"/>
  <c r="U56" i="75"/>
  <c r="AA56" i="75"/>
  <c r="L51" i="97"/>
  <c r="N37" i="75"/>
  <c r="T24" i="75"/>
  <c r="U24" i="75"/>
  <c r="R17" i="75"/>
  <c r="R11" i="75"/>
  <c r="X119" i="75"/>
  <c r="X103" i="75"/>
  <c r="X87" i="75"/>
  <c r="X71" i="75"/>
  <c r="X55" i="75"/>
  <c r="X39" i="75"/>
  <c r="X23" i="75"/>
  <c r="K123" i="75"/>
  <c r="L123" i="75"/>
  <c r="K73" i="75"/>
  <c r="L73" i="75"/>
  <c r="K51" i="75"/>
  <c r="L51" i="75"/>
  <c r="K47" i="75"/>
  <c r="L47" i="75"/>
  <c r="I122" i="75"/>
  <c r="J122" i="75"/>
  <c r="K122" i="75"/>
  <c r="N88" i="75"/>
  <c r="P76" i="75"/>
  <c r="Q76" i="75"/>
  <c r="I76" i="75"/>
  <c r="K76" i="75"/>
  <c r="L76" i="75"/>
  <c r="M76" i="75"/>
  <c r="K71" i="97"/>
  <c r="K72" i="75"/>
  <c r="L72" i="75"/>
  <c r="P61" i="75"/>
  <c r="Q61" i="75"/>
  <c r="I58" i="75"/>
  <c r="J58" i="75"/>
  <c r="T105" i="75"/>
  <c r="U105" i="75"/>
  <c r="T100" i="75"/>
  <c r="U100" i="75"/>
  <c r="R99" i="75"/>
  <c r="R87" i="75"/>
  <c r="T87" i="75"/>
  <c r="U87" i="75"/>
  <c r="N85" i="75"/>
  <c r="T82" i="75"/>
  <c r="U82" i="75"/>
  <c r="AA82" i="75"/>
  <c r="L77" i="97"/>
  <c r="R81" i="75"/>
  <c r="R71" i="75"/>
  <c r="N69" i="75"/>
  <c r="P69" i="75"/>
  <c r="Q69" i="75"/>
  <c r="R61" i="75"/>
  <c r="P58" i="75"/>
  <c r="Q58" i="75"/>
  <c r="T39" i="75"/>
  <c r="U39" i="75"/>
  <c r="T19" i="75"/>
  <c r="U19" i="75"/>
  <c r="T14" i="75"/>
  <c r="U14" i="75"/>
  <c r="AA14" i="75"/>
  <c r="L9" i="97"/>
  <c r="X122" i="75"/>
  <c r="X106" i="75"/>
  <c r="X90" i="75"/>
  <c r="X74" i="75"/>
  <c r="X58" i="75"/>
  <c r="X42" i="75"/>
  <c r="X26" i="75"/>
  <c r="X10" i="75"/>
  <c r="F116" i="75"/>
  <c r="G116" i="75"/>
  <c r="H116" i="75"/>
  <c r="F52" i="75"/>
  <c r="G52" i="75"/>
  <c r="H52" i="75"/>
  <c r="F36" i="75"/>
  <c r="G36" i="75"/>
  <c r="H36" i="75"/>
  <c r="F32" i="75"/>
  <c r="G32" i="75"/>
  <c r="H32" i="75"/>
  <c r="F16" i="75"/>
  <c r="G16" i="75"/>
  <c r="H16" i="75"/>
  <c r="J16" i="75"/>
  <c r="K16" i="75"/>
  <c r="L16" i="75"/>
  <c r="M16" i="75"/>
  <c r="K11" i="97"/>
  <c r="J114" i="75"/>
  <c r="K114" i="75"/>
  <c r="L114" i="75"/>
  <c r="K91" i="75"/>
  <c r="L91" i="75"/>
  <c r="M91" i="75"/>
  <c r="K86" i="97"/>
  <c r="K79" i="75"/>
  <c r="L79" i="75"/>
  <c r="K70" i="75"/>
  <c r="L70" i="75"/>
  <c r="J63" i="75"/>
  <c r="K63" i="75"/>
  <c r="L63" i="75"/>
  <c r="M63" i="75"/>
  <c r="K58" i="97"/>
  <c r="J41" i="75"/>
  <c r="K41" i="75"/>
  <c r="L41" i="75"/>
  <c r="J40" i="75"/>
  <c r="I40" i="75"/>
  <c r="K19" i="75"/>
  <c r="L19" i="75"/>
  <c r="M19" i="75"/>
  <c r="J17" i="75"/>
  <c r="K17" i="75"/>
  <c r="L17" i="75"/>
  <c r="K15" i="75"/>
  <c r="L15" i="75"/>
  <c r="P115" i="75"/>
  <c r="Q115" i="75"/>
  <c r="I110" i="75"/>
  <c r="P107" i="75"/>
  <c r="Q107" i="75"/>
  <c r="AA107" i="75"/>
  <c r="L102" i="97"/>
  <c r="I105" i="75"/>
  <c r="J105" i="75"/>
  <c r="P97" i="75"/>
  <c r="Q97" i="75"/>
  <c r="AA97" i="75"/>
  <c r="L92" i="97"/>
  <c r="K94" i="75"/>
  <c r="L94" i="75"/>
  <c r="P93" i="75"/>
  <c r="Q93" i="75"/>
  <c r="I90" i="75"/>
  <c r="P87" i="75"/>
  <c r="Q87" i="75"/>
  <c r="I87" i="75"/>
  <c r="J87" i="75"/>
  <c r="P86" i="75"/>
  <c r="Q86" i="75"/>
  <c r="AA86" i="75"/>
  <c r="L81" i="97"/>
  <c r="P83" i="75"/>
  <c r="Q83" i="75"/>
  <c r="AA83" i="75"/>
  <c r="L78" i="97"/>
  <c r="P80" i="75"/>
  <c r="Q80" i="75"/>
  <c r="J80" i="75"/>
  <c r="K80" i="75"/>
  <c r="L80" i="75"/>
  <c r="J66" i="75"/>
  <c r="P50" i="75"/>
  <c r="Q50" i="75"/>
  <c r="AA50" i="75"/>
  <c r="L45" i="97"/>
  <c r="P47" i="75"/>
  <c r="Q47" i="75"/>
  <c r="AA47" i="75"/>
  <c r="L42" i="97"/>
  <c r="P40" i="75"/>
  <c r="Q40" i="75"/>
  <c r="J30" i="75"/>
  <c r="K30" i="75"/>
  <c r="L30" i="75"/>
  <c r="J23" i="75"/>
  <c r="P16" i="75"/>
  <c r="Q16" i="75"/>
  <c r="T121" i="75"/>
  <c r="U121" i="75"/>
  <c r="T120" i="75"/>
  <c r="U120" i="75"/>
  <c r="AA120" i="75"/>
  <c r="L115" i="97"/>
  <c r="R119" i="75"/>
  <c r="T115" i="75"/>
  <c r="U115" i="75"/>
  <c r="T112" i="75"/>
  <c r="U112" i="75"/>
  <c r="R111" i="75"/>
  <c r="T102" i="75"/>
  <c r="U102" i="75"/>
  <c r="T101" i="75"/>
  <c r="U101" i="75"/>
  <c r="T95" i="75"/>
  <c r="U95" i="75"/>
  <c r="AA95" i="75"/>
  <c r="T94" i="75"/>
  <c r="U94" i="75"/>
  <c r="R93" i="75"/>
  <c r="P90" i="75"/>
  <c r="Q90" i="75"/>
  <c r="AA90" i="75"/>
  <c r="L85" i="97"/>
  <c r="T85" i="75"/>
  <c r="U85" i="75"/>
  <c r="T84" i="75"/>
  <c r="U84" i="75"/>
  <c r="R77" i="75"/>
  <c r="T58" i="75"/>
  <c r="U58" i="75"/>
  <c r="R57" i="75"/>
  <c r="P54" i="75"/>
  <c r="Q54" i="75"/>
  <c r="T52" i="75"/>
  <c r="U52" i="75"/>
  <c r="R51" i="75"/>
  <c r="N49" i="75"/>
  <c r="R45" i="75"/>
  <c r="P43" i="75"/>
  <c r="Q43" i="75"/>
  <c r="AA43" i="75"/>
  <c r="L38" i="97"/>
  <c r="T37" i="75"/>
  <c r="U37" i="75"/>
  <c r="T35" i="75"/>
  <c r="U35" i="75"/>
  <c r="T34" i="75"/>
  <c r="U34" i="75"/>
  <c r="R33" i="75"/>
  <c r="N29" i="75"/>
  <c r="T26" i="75"/>
  <c r="U26" i="75"/>
  <c r="AA26" i="75"/>
  <c r="L21" i="97"/>
  <c r="R25" i="75"/>
  <c r="P23" i="75"/>
  <c r="Q23" i="75"/>
  <c r="T23" i="75"/>
  <c r="U23" i="75"/>
  <c r="AA23" i="75"/>
  <c r="L18" i="97"/>
  <c r="T16" i="75"/>
  <c r="U16" i="75"/>
  <c r="T15" i="75"/>
  <c r="U15" i="75"/>
  <c r="T10" i="75"/>
  <c r="U10" i="75"/>
  <c r="AA10" i="75"/>
  <c r="L5" i="97"/>
  <c r="X111" i="75"/>
  <c r="X110" i="75"/>
  <c r="X95" i="75"/>
  <c r="X94" i="75"/>
  <c r="X79" i="75"/>
  <c r="X78" i="75"/>
  <c r="X63" i="75"/>
  <c r="X62" i="75"/>
  <c r="X47" i="75"/>
  <c r="X46" i="75"/>
  <c r="X31" i="75"/>
  <c r="X30" i="75"/>
  <c r="X15" i="75"/>
  <c r="X14" i="75"/>
  <c r="J93" i="75"/>
  <c r="K93" i="75"/>
  <c r="L93" i="75"/>
  <c r="J75" i="75"/>
  <c r="K75" i="75"/>
  <c r="L75" i="75"/>
  <c r="M75" i="75"/>
  <c r="K70" i="97"/>
  <c r="J68" i="75"/>
  <c r="K68" i="75"/>
  <c r="L68" i="75"/>
  <c r="I66" i="75"/>
  <c r="I33" i="75"/>
  <c r="J50" i="75"/>
  <c r="K50" i="75"/>
  <c r="J36" i="75"/>
  <c r="K36" i="75"/>
  <c r="L36" i="75"/>
  <c r="A9" i="75"/>
  <c r="G54" i="75"/>
  <c r="H54" i="75"/>
  <c r="M54" i="75"/>
  <c r="K49" i="97"/>
  <c r="T32" i="75"/>
  <c r="U32" i="75"/>
  <c r="AA32" i="75"/>
  <c r="L27" i="97"/>
  <c r="AP73" i="4"/>
  <c r="S68" i="97"/>
  <c r="I57" i="4"/>
  <c r="H57" i="4"/>
  <c r="V122" i="4"/>
  <c r="P16" i="3"/>
  <c r="P61" i="97"/>
  <c r="AP45" i="4"/>
  <c r="S40" i="97"/>
  <c r="AP80" i="4"/>
  <c r="P65" i="75"/>
  <c r="Q65" i="75"/>
  <c r="AA65" i="75"/>
  <c r="L60" i="97"/>
  <c r="T46" i="75"/>
  <c r="U46" i="75"/>
  <c r="AA46" i="75"/>
  <c r="L41" i="97"/>
  <c r="P100" i="75"/>
  <c r="Q100" i="75"/>
  <c r="AA100" i="75"/>
  <c r="L95" i="97"/>
  <c r="O57" i="4"/>
  <c r="Q57" i="4"/>
  <c r="U57" i="4"/>
  <c r="V57" i="4"/>
  <c r="T104" i="75"/>
  <c r="U104" i="75"/>
  <c r="AA104" i="75"/>
  <c r="L99" i="97"/>
  <c r="P24" i="3"/>
  <c r="P35" i="97"/>
  <c r="Q94" i="4"/>
  <c r="E57" i="4"/>
  <c r="F57" i="4"/>
  <c r="AH89" i="75"/>
  <c r="AM89" i="75"/>
  <c r="M84" i="97"/>
  <c r="X18" i="4"/>
  <c r="Y18" i="4"/>
  <c r="AP18" i="4"/>
  <c r="AQ18" i="4"/>
  <c r="T13" i="97"/>
  <c r="G63" i="4"/>
  <c r="AP119" i="4"/>
  <c r="S114" i="97"/>
  <c r="T44" i="75"/>
  <c r="U44" i="75"/>
  <c r="T9" i="75"/>
  <c r="U9" i="75"/>
  <c r="P27" i="75"/>
  <c r="Q27" i="75"/>
  <c r="G83" i="75"/>
  <c r="H83" i="75"/>
  <c r="AM40" i="75"/>
  <c r="M35" i="97"/>
  <c r="P27" i="3"/>
  <c r="P28" i="3"/>
  <c r="P23" i="97"/>
  <c r="P39" i="97"/>
  <c r="F9" i="75"/>
  <c r="G9" i="75"/>
  <c r="H9" i="75"/>
  <c r="P19" i="3"/>
  <c r="P29" i="3"/>
  <c r="P24" i="97"/>
  <c r="P37" i="3"/>
  <c r="P32" i="97"/>
  <c r="P94" i="97"/>
  <c r="P17" i="3"/>
  <c r="AP29" i="4"/>
  <c r="S24" i="97"/>
  <c r="J84" i="4"/>
  <c r="J112" i="75"/>
  <c r="K112" i="75"/>
  <c r="L112" i="75"/>
  <c r="M112" i="75"/>
  <c r="K107" i="97"/>
  <c r="X26" i="4"/>
  <c r="Y26" i="4"/>
  <c r="AQ26" i="4"/>
  <c r="T21" i="97"/>
  <c r="X52" i="4"/>
  <c r="Y52" i="4"/>
  <c r="AQ52" i="4"/>
  <c r="T47" i="97"/>
  <c r="X54" i="4"/>
  <c r="Y54" i="4"/>
  <c r="X121" i="4"/>
  <c r="Y121" i="4"/>
  <c r="AP121" i="4"/>
  <c r="AQ121" i="4"/>
  <c r="T116" i="97"/>
  <c r="P30" i="3"/>
  <c r="P38" i="3"/>
  <c r="P33" i="97"/>
  <c r="P32" i="3"/>
  <c r="P90" i="97"/>
  <c r="P74" i="97"/>
  <c r="P12" i="3"/>
  <c r="K103" i="4"/>
  <c r="M103" i="4"/>
  <c r="O103" i="4"/>
  <c r="Q103" i="4"/>
  <c r="P114" i="97"/>
  <c r="V103" i="4"/>
  <c r="P53" i="75"/>
  <c r="Q53" i="75"/>
  <c r="AA53" i="75"/>
  <c r="L48" i="97"/>
  <c r="G62" i="75"/>
  <c r="H62" i="75"/>
  <c r="AP19" i="4"/>
  <c r="S14" i="97"/>
  <c r="X34" i="4"/>
  <c r="Y34" i="4"/>
  <c r="G113" i="4"/>
  <c r="P122" i="75"/>
  <c r="Q122" i="75"/>
  <c r="AA122" i="75"/>
  <c r="L117" i="97"/>
  <c r="AP72" i="4"/>
  <c r="S67" i="97"/>
  <c r="AM116" i="75"/>
  <c r="M111" i="97"/>
  <c r="P15" i="3"/>
  <c r="P21" i="3"/>
  <c r="P60" i="97"/>
  <c r="P54" i="97"/>
  <c r="X43" i="4"/>
  <c r="Y43" i="4"/>
  <c r="P88" i="97"/>
  <c r="M15" i="4"/>
  <c r="AP32" i="4"/>
  <c r="T30" i="75"/>
  <c r="U30" i="75"/>
  <c r="AA110" i="75"/>
  <c r="L105" i="97"/>
  <c r="G10" i="75"/>
  <c r="H10" i="75"/>
  <c r="G58" i="75"/>
  <c r="H58" i="75"/>
  <c r="G46" i="75"/>
  <c r="H46" i="75"/>
  <c r="J24" i="4"/>
  <c r="M20" i="4"/>
  <c r="P89" i="75"/>
  <c r="Q89" i="75"/>
  <c r="X22" i="4"/>
  <c r="Y22" i="4"/>
  <c r="AQ22" i="4"/>
  <c r="T17" i="97"/>
  <c r="X96" i="4"/>
  <c r="Y96" i="4"/>
  <c r="P35" i="3"/>
  <c r="P20" i="3"/>
  <c r="J57" i="75"/>
  <c r="F45" i="75"/>
  <c r="G45" i="75"/>
  <c r="H45" i="75"/>
  <c r="M45" i="75"/>
  <c r="K40" i="97"/>
  <c r="F53" i="75"/>
  <c r="G53" i="75"/>
  <c r="H53" i="75"/>
  <c r="F101" i="75"/>
  <c r="J28" i="75"/>
  <c r="K28" i="75"/>
  <c r="L28" i="75"/>
  <c r="G28" i="75"/>
  <c r="H28" i="75"/>
  <c r="F21" i="75"/>
  <c r="J82" i="75"/>
  <c r="K82" i="75"/>
  <c r="L82" i="75"/>
  <c r="J90" i="75"/>
  <c r="K90" i="75"/>
  <c r="L90" i="75"/>
  <c r="J27" i="75"/>
  <c r="K27" i="75"/>
  <c r="L27" i="75"/>
  <c r="M22" i="75"/>
  <c r="K17" i="97"/>
  <c r="P12" i="75"/>
  <c r="Q12" i="75"/>
  <c r="AA12" i="75"/>
  <c r="L7" i="97"/>
  <c r="T92" i="75"/>
  <c r="U92" i="75"/>
  <c r="F67" i="75"/>
  <c r="G67" i="75"/>
  <c r="H67" i="75"/>
  <c r="M67" i="75"/>
  <c r="K62" i="97"/>
  <c r="J62" i="97"/>
  <c r="F106" i="75"/>
  <c r="K44" i="75"/>
  <c r="L44" i="75"/>
  <c r="M44" i="75"/>
  <c r="K39" i="97"/>
  <c r="AM114" i="75"/>
  <c r="M109" i="97"/>
  <c r="L50" i="75"/>
  <c r="M50" i="75"/>
  <c r="K23" i="75"/>
  <c r="L23" i="75"/>
  <c r="M23" i="75"/>
  <c r="K18" i="97"/>
  <c r="F77" i="75"/>
  <c r="AA55" i="75"/>
  <c r="L50" i="97"/>
  <c r="J100" i="75"/>
  <c r="K100" i="75"/>
  <c r="L100" i="75"/>
  <c r="J89" i="75"/>
  <c r="K89" i="75"/>
  <c r="L89" i="75"/>
  <c r="M55" i="75"/>
  <c r="K50" i="97"/>
  <c r="J115" i="75"/>
  <c r="AM121" i="75"/>
  <c r="M116" i="97"/>
  <c r="T60" i="75"/>
  <c r="U60" i="75"/>
  <c r="AA60" i="75"/>
  <c r="L55" i="97"/>
  <c r="F96" i="75"/>
  <c r="G96" i="75"/>
  <c r="H96" i="75"/>
  <c r="F47" i="75"/>
  <c r="G47" i="75"/>
  <c r="H47" i="75"/>
  <c r="T42" i="75"/>
  <c r="U42" i="75"/>
  <c r="AA42" i="75"/>
  <c r="L37" i="97"/>
  <c r="AP24" i="4"/>
  <c r="G95" i="4"/>
  <c r="G119" i="4"/>
  <c r="AP81" i="4"/>
  <c r="S76" i="97"/>
  <c r="AP15" i="4"/>
  <c r="S10" i="97"/>
  <c r="AP58" i="4"/>
  <c r="S53" i="97"/>
  <c r="Q81" i="4"/>
  <c r="AP108" i="4"/>
  <c r="S103" i="97"/>
  <c r="J45" i="4"/>
  <c r="J26" i="4"/>
  <c r="AP93" i="4"/>
  <c r="S88" i="97"/>
  <c r="AP113" i="4"/>
  <c r="AQ113" i="4"/>
  <c r="T108" i="97"/>
  <c r="S108" i="97"/>
  <c r="AP94" i="4"/>
  <c r="S89" i="97"/>
  <c r="AP11" i="4"/>
  <c r="S6" i="97"/>
  <c r="AP115" i="4"/>
  <c r="S110" i="97"/>
  <c r="Q87" i="4"/>
  <c r="M44" i="4"/>
  <c r="V14" i="4"/>
  <c r="AP37" i="4"/>
  <c r="AP38" i="4"/>
  <c r="S33" i="97"/>
  <c r="AP54" i="4"/>
  <c r="S49" i="97"/>
  <c r="J61" i="4"/>
  <c r="Q118" i="4"/>
  <c r="Q104" i="4"/>
  <c r="M117" i="4"/>
  <c r="N117" i="4"/>
  <c r="M31" i="4"/>
  <c r="AP53" i="4"/>
  <c r="S48" i="97"/>
  <c r="AP59" i="4"/>
  <c r="Q62" i="4"/>
  <c r="M79" i="4"/>
  <c r="AP99" i="4"/>
  <c r="S94" i="97"/>
  <c r="AP85" i="4"/>
  <c r="M78" i="4"/>
  <c r="G85" i="4"/>
  <c r="V92" i="4"/>
  <c r="V12" i="4"/>
  <c r="AP31" i="4"/>
  <c r="G118" i="4"/>
  <c r="N118" i="4"/>
  <c r="M10" i="4"/>
  <c r="J87" i="4"/>
  <c r="M86" i="4"/>
  <c r="Q113" i="4"/>
  <c r="M122" i="4"/>
  <c r="AP30" i="4"/>
  <c r="S25" i="97"/>
  <c r="Q30" i="4"/>
  <c r="AP61" i="4"/>
  <c r="S56" i="97"/>
  <c r="AP71" i="4"/>
  <c r="S66" i="97"/>
  <c r="Q38" i="4"/>
  <c r="M37" i="4"/>
  <c r="J47" i="4"/>
  <c r="V54" i="4"/>
  <c r="Q59" i="4"/>
  <c r="AP62" i="4"/>
  <c r="J64" i="4"/>
  <c r="V87" i="4"/>
  <c r="AP48" i="4"/>
  <c r="S43" i="97"/>
  <c r="V78" i="4"/>
  <c r="G51" i="4"/>
  <c r="Q73" i="4"/>
  <c r="AP82" i="4"/>
  <c r="F111" i="4"/>
  <c r="G111" i="4"/>
  <c r="H111" i="4"/>
  <c r="J111" i="4"/>
  <c r="N111" i="4"/>
  <c r="G94" i="4"/>
  <c r="G102" i="4"/>
  <c r="G105" i="4"/>
  <c r="G66" i="4"/>
  <c r="G93" i="4"/>
  <c r="M94" i="4"/>
  <c r="V62" i="4"/>
  <c r="AP68" i="4"/>
  <c r="S63" i="97"/>
  <c r="AP88" i="4"/>
  <c r="S83" i="97"/>
  <c r="Q92" i="4"/>
  <c r="AP67" i="4"/>
  <c r="S62" i="97"/>
  <c r="AP86" i="4"/>
  <c r="S81" i="97"/>
  <c r="Q84" i="4"/>
  <c r="AP97" i="4"/>
  <c r="S92" i="97"/>
  <c r="AP64" i="4"/>
  <c r="U111" i="4"/>
  <c r="J21" i="4"/>
  <c r="AP111" i="4"/>
  <c r="S106" i="97"/>
  <c r="G112" i="4"/>
  <c r="AP122" i="4"/>
  <c r="S117" i="97"/>
  <c r="AP14" i="4"/>
  <c r="M21" i="4"/>
  <c r="AP90" i="4"/>
  <c r="S85" i="97"/>
  <c r="Q14" i="4"/>
  <c r="J81" i="4"/>
  <c r="O111" i="4"/>
  <c r="Q111" i="4"/>
  <c r="G115" i="4"/>
  <c r="AP110" i="4"/>
  <c r="S105" i="97"/>
  <c r="Q10" i="4"/>
  <c r="S116" i="97"/>
  <c r="Q100" i="4"/>
  <c r="P11" i="97"/>
  <c r="AQ86" i="4"/>
  <c r="T81" i="97"/>
  <c r="AQ45" i="4"/>
  <c r="T40" i="97"/>
  <c r="T71" i="75"/>
  <c r="U71" i="75"/>
  <c r="G102" i="97"/>
  <c r="T61" i="75"/>
  <c r="U61" i="75"/>
  <c r="P41" i="97"/>
  <c r="AA54" i="75"/>
  <c r="L49" i="97"/>
  <c r="AQ19" i="4"/>
  <c r="T14" i="97"/>
  <c r="G54" i="4"/>
  <c r="V64" i="4"/>
  <c r="V83" i="4"/>
  <c r="V104" i="4"/>
  <c r="AP87" i="4"/>
  <c r="AP92" i="4"/>
  <c r="J95" i="4"/>
  <c r="AP83" i="4"/>
  <c r="AQ83" i="4"/>
  <c r="AP104" i="4"/>
  <c r="S99" i="97"/>
  <c r="AP109" i="4"/>
  <c r="AQ109" i="4"/>
  <c r="T104" i="97"/>
  <c r="Q79" i="4"/>
  <c r="L103" i="97"/>
  <c r="P106" i="97"/>
  <c r="AQ15" i="4"/>
  <c r="T10" i="97"/>
  <c r="V30" i="4"/>
  <c r="AP55" i="4"/>
  <c r="J28" i="4"/>
  <c r="AP46" i="4"/>
  <c r="AQ46" i="4"/>
  <c r="T41" i="97"/>
  <c r="V105" i="4"/>
  <c r="V9" i="4"/>
  <c r="J104" i="4"/>
  <c r="AP100" i="4"/>
  <c r="S95" i="97"/>
  <c r="AP9" i="4"/>
  <c r="N113" i="4"/>
  <c r="AP116" i="4"/>
  <c r="S111" i="97"/>
  <c r="S28" i="4"/>
  <c r="U28" i="4"/>
  <c r="H52" i="4"/>
  <c r="I52" i="4"/>
  <c r="R52" i="4"/>
  <c r="S52" i="4"/>
  <c r="R109" i="4"/>
  <c r="U109" i="4"/>
  <c r="S109" i="4"/>
  <c r="E109" i="4"/>
  <c r="O109" i="4"/>
  <c r="K109" i="4"/>
  <c r="L109" i="4"/>
  <c r="I109" i="4"/>
  <c r="F109" i="4"/>
  <c r="H109" i="4"/>
  <c r="G104" i="75"/>
  <c r="H104" i="75"/>
  <c r="V17" i="4"/>
  <c r="V21" i="4"/>
  <c r="J92" i="75"/>
  <c r="K92" i="75"/>
  <c r="L92" i="75"/>
  <c r="F92" i="75"/>
  <c r="G92" i="75"/>
  <c r="H92" i="75"/>
  <c r="V36" i="4"/>
  <c r="V120" i="4"/>
  <c r="G121" i="4"/>
  <c r="Q53" i="4"/>
  <c r="Q89" i="4"/>
  <c r="Q102" i="4"/>
  <c r="Q119" i="4"/>
  <c r="M121" i="4"/>
  <c r="Q123" i="4"/>
  <c r="AP89" i="4"/>
  <c r="AM51" i="75"/>
  <c r="M46" i="97"/>
  <c r="AM9" i="75"/>
  <c r="M4" i="97"/>
  <c r="AM16" i="75"/>
  <c r="M11" i="97"/>
  <c r="J98" i="75"/>
  <c r="K98" i="75"/>
  <c r="L98" i="75"/>
  <c r="AP66" i="4"/>
  <c r="S61" i="97"/>
  <c r="Q54" i="4"/>
  <c r="AP105" i="4"/>
  <c r="AP34" i="4"/>
  <c r="J91" i="4"/>
  <c r="AP103" i="4"/>
  <c r="S98" i="97"/>
  <c r="M105" i="4"/>
  <c r="N105" i="4"/>
  <c r="AP102" i="4"/>
  <c r="M55" i="4"/>
  <c r="G55" i="4"/>
  <c r="J55" i="4"/>
  <c r="N55" i="4"/>
  <c r="V55" i="4"/>
  <c r="Q55" i="4"/>
  <c r="W55" i="4"/>
  <c r="R50" i="97"/>
  <c r="AQ55" i="4"/>
  <c r="T50" i="97"/>
  <c r="Q50" i="97"/>
  <c r="M62" i="4"/>
  <c r="I115" i="4"/>
  <c r="J115" i="4"/>
  <c r="L115" i="4"/>
  <c r="M115" i="4"/>
  <c r="S115" i="4"/>
  <c r="G103" i="4"/>
  <c r="G104" i="4"/>
  <c r="N104" i="4"/>
  <c r="Q107" i="4"/>
  <c r="V113" i="4"/>
  <c r="V77" i="4"/>
  <c r="M90" i="4"/>
  <c r="AM10" i="75"/>
  <c r="M5" i="97"/>
  <c r="AM35" i="75"/>
  <c r="M30" i="97"/>
  <c r="P96" i="75"/>
  <c r="Q96" i="75"/>
  <c r="K21" i="75"/>
  <c r="L21" i="75"/>
  <c r="P109" i="75"/>
  <c r="Q109" i="75"/>
  <c r="AA109" i="75"/>
  <c r="L104" i="97"/>
  <c r="P102" i="75"/>
  <c r="Q102" i="75"/>
  <c r="AA102" i="75"/>
  <c r="L97" i="97"/>
  <c r="Q32" i="4"/>
  <c r="J17" i="4"/>
  <c r="N17" i="4"/>
  <c r="AP63" i="4"/>
  <c r="S58" i="97"/>
  <c r="V100" i="4"/>
  <c r="AP114" i="4"/>
  <c r="AP10" i="4"/>
  <c r="S5" i="97"/>
  <c r="AM98" i="75"/>
  <c r="M93" i="97"/>
  <c r="AQ98" i="4"/>
  <c r="T93" i="97"/>
  <c r="M92" i="4"/>
  <c r="P112" i="75"/>
  <c r="Q112" i="75"/>
  <c r="K56" i="75"/>
  <c r="L56" i="75"/>
  <c r="M56" i="75"/>
  <c r="K51" i="97"/>
  <c r="Q35" i="4"/>
  <c r="J62" i="4"/>
  <c r="J107" i="4"/>
  <c r="S59" i="97"/>
  <c r="AQ64" i="4"/>
  <c r="T59" i="97"/>
  <c r="T117" i="75"/>
  <c r="U117" i="75"/>
  <c r="AP50" i="4"/>
  <c r="S45" i="97"/>
  <c r="J57" i="4"/>
  <c r="M64" i="75"/>
  <c r="K59" i="97"/>
  <c r="P15" i="97"/>
  <c r="T21" i="75"/>
  <c r="U21" i="75"/>
  <c r="P80" i="97"/>
  <c r="Q36" i="4"/>
  <c r="G42" i="4"/>
  <c r="AA35" i="75"/>
  <c r="L30" i="97"/>
  <c r="AA64" i="75"/>
  <c r="L59" i="97"/>
  <c r="P88" i="75"/>
  <c r="Q88" i="75"/>
  <c r="AA88" i="75"/>
  <c r="L83" i="97"/>
  <c r="P77" i="97"/>
  <c r="V18" i="4"/>
  <c r="P86" i="97"/>
  <c r="V47" i="4"/>
  <c r="AP77" i="4"/>
  <c r="S72" i="97"/>
  <c r="V98" i="4"/>
  <c r="M58" i="4"/>
  <c r="M60" i="4"/>
  <c r="T78" i="97"/>
  <c r="V31" i="4"/>
  <c r="G75" i="4"/>
  <c r="N95" i="4"/>
  <c r="AQ95" i="4"/>
  <c r="T90" i="97"/>
  <c r="AQ108" i="4"/>
  <c r="T103" i="97"/>
  <c r="M60" i="75"/>
  <c r="K55" i="97"/>
  <c r="J55" i="97"/>
  <c r="G91" i="4"/>
  <c r="G107" i="4"/>
  <c r="M89" i="4"/>
  <c r="N11" i="4"/>
  <c r="J42" i="75"/>
  <c r="K42" i="75"/>
  <c r="L42" i="75"/>
  <c r="F42" i="75"/>
  <c r="G42" i="75"/>
  <c r="H42" i="75"/>
  <c r="G106" i="4"/>
  <c r="N106" i="4"/>
  <c r="W106" i="4"/>
  <c r="R101" i="97"/>
  <c r="F101" i="4"/>
  <c r="E101" i="4"/>
  <c r="O101" i="4"/>
  <c r="Q101" i="4"/>
  <c r="L101" i="4"/>
  <c r="M101" i="4"/>
  <c r="U101" i="4"/>
  <c r="V101" i="4"/>
  <c r="I101" i="4"/>
  <c r="J101" i="4"/>
  <c r="K45" i="97"/>
  <c r="P14" i="97"/>
  <c r="Q38" i="75"/>
  <c r="AA38" i="75"/>
  <c r="L33" i="97"/>
  <c r="P87" i="97"/>
  <c r="L90" i="97"/>
  <c r="P19" i="97"/>
  <c r="H117" i="75"/>
  <c r="M117" i="75"/>
  <c r="K112" i="97"/>
  <c r="P83" i="97"/>
  <c r="P89" i="97"/>
  <c r="P73" i="97"/>
  <c r="J37" i="4"/>
  <c r="G37" i="4"/>
  <c r="J41" i="4"/>
  <c r="M27" i="4"/>
  <c r="V43" i="4"/>
  <c r="J78" i="4"/>
  <c r="N78" i="4"/>
  <c r="AP91" i="4"/>
  <c r="V102" i="4"/>
  <c r="M93" i="4"/>
  <c r="G98" i="4"/>
  <c r="V107" i="4"/>
  <c r="V112" i="4"/>
  <c r="V95" i="4"/>
  <c r="Q98" i="4"/>
  <c r="AQ10" i="4"/>
  <c r="T5" i="97"/>
  <c r="AM122" i="75"/>
  <c r="M117" i="97"/>
  <c r="AA91" i="75"/>
  <c r="L86" i="97"/>
  <c r="T106" i="75"/>
  <c r="U106" i="75"/>
  <c r="G24" i="75"/>
  <c r="H24" i="75"/>
  <c r="P18" i="75"/>
  <c r="Q18" i="75"/>
  <c r="AA18" i="75"/>
  <c r="L13" i="97"/>
  <c r="G94" i="75"/>
  <c r="H94" i="75"/>
  <c r="J46" i="4"/>
  <c r="G46" i="4"/>
  <c r="Q78" i="4"/>
  <c r="Q91" i="4"/>
  <c r="J123" i="4"/>
  <c r="G97" i="4"/>
  <c r="N97" i="4"/>
  <c r="P94" i="75"/>
  <c r="Q94" i="75"/>
  <c r="AA94" i="75"/>
  <c r="L89" i="97"/>
  <c r="Q66" i="4"/>
  <c r="V89" i="4"/>
  <c r="N9" i="4"/>
  <c r="AQ104" i="4"/>
  <c r="T99" i="97"/>
  <c r="T96" i="75"/>
  <c r="U96" i="75"/>
  <c r="AA96" i="75"/>
  <c r="L91" i="97"/>
  <c r="G74" i="75"/>
  <c r="H74" i="75"/>
  <c r="M74" i="75"/>
  <c r="K69" i="97"/>
  <c r="G20" i="75"/>
  <c r="H20" i="75"/>
  <c r="T98" i="75"/>
  <c r="U98" i="75"/>
  <c r="G86" i="75"/>
  <c r="H86" i="75"/>
  <c r="G82" i="75"/>
  <c r="H82" i="75"/>
  <c r="M82" i="75"/>
  <c r="K77" i="97"/>
  <c r="G98" i="75"/>
  <c r="H98" i="75"/>
  <c r="G114" i="75"/>
  <c r="H114" i="75"/>
  <c r="M114" i="75"/>
  <c r="K109" i="97"/>
  <c r="AP51" i="4"/>
  <c r="S46" i="97"/>
  <c r="V10" i="4"/>
  <c r="I8" i="97"/>
  <c r="H8" i="97"/>
  <c r="O96" i="4"/>
  <c r="H96" i="4"/>
  <c r="J96" i="4"/>
  <c r="P96" i="4"/>
  <c r="Q96" i="4"/>
  <c r="L96" i="4"/>
  <c r="M96" i="4"/>
  <c r="U96" i="4"/>
  <c r="V96" i="4"/>
  <c r="G87" i="4"/>
  <c r="N87" i="4"/>
  <c r="AM52" i="75"/>
  <c r="M47" i="97"/>
  <c r="S29" i="97"/>
  <c r="AQ80" i="4"/>
  <c r="T75" i="97"/>
  <c r="S75" i="97"/>
  <c r="AQ85" i="4"/>
  <c r="T80" i="97"/>
  <c r="S80" i="97"/>
  <c r="S54" i="97"/>
  <c r="AQ59" i="4"/>
  <c r="T54" i="97"/>
  <c r="P7" i="97"/>
  <c r="S30" i="97"/>
  <c r="AQ35" i="4"/>
  <c r="T30" i="97"/>
  <c r="S28" i="97"/>
  <c r="AQ33" i="4"/>
  <c r="T28" i="97"/>
  <c r="M70" i="75"/>
  <c r="K65" i="97"/>
  <c r="P30" i="97"/>
  <c r="G65" i="75"/>
  <c r="H65" i="75"/>
  <c r="M65" i="75"/>
  <c r="K60" i="97"/>
  <c r="G89" i="75"/>
  <c r="H89" i="75"/>
  <c r="M89" i="75"/>
  <c r="K84" i="97"/>
  <c r="G113" i="75"/>
  <c r="H113" i="75"/>
  <c r="M113" i="75"/>
  <c r="K108" i="97"/>
  <c r="L70" i="97"/>
  <c r="M68" i="75"/>
  <c r="K63" i="97"/>
  <c r="P49" i="75"/>
  <c r="Q49" i="75"/>
  <c r="AA49" i="75"/>
  <c r="L44" i="97"/>
  <c r="T93" i="75"/>
  <c r="U93" i="75"/>
  <c r="AA93" i="75"/>
  <c r="L88" i="97"/>
  <c r="T119" i="75"/>
  <c r="U119" i="75"/>
  <c r="AA119" i="75"/>
  <c r="L114" i="97"/>
  <c r="M30" i="75"/>
  <c r="K25" i="97"/>
  <c r="K87" i="75"/>
  <c r="L87" i="75"/>
  <c r="M87" i="75"/>
  <c r="K82" i="97"/>
  <c r="K40" i="75"/>
  <c r="L40" i="75"/>
  <c r="M40" i="75"/>
  <c r="K35" i="97"/>
  <c r="M59" i="75"/>
  <c r="K54" i="97"/>
  <c r="T11" i="75"/>
  <c r="U11" i="75"/>
  <c r="AA11" i="75"/>
  <c r="L6" i="97"/>
  <c r="P10" i="97"/>
  <c r="P57" i="97"/>
  <c r="K13" i="75"/>
  <c r="L13" i="75"/>
  <c r="G29" i="75"/>
  <c r="H29" i="75"/>
  <c r="M29" i="75"/>
  <c r="K24" i="97"/>
  <c r="G37" i="75"/>
  <c r="H37" i="75"/>
  <c r="M37" i="75"/>
  <c r="K32" i="97"/>
  <c r="G61" i="75"/>
  <c r="H61" i="75"/>
  <c r="M61" i="75"/>
  <c r="K56" i="97"/>
  <c r="G69" i="75"/>
  <c r="H69" i="75"/>
  <c r="G77" i="75"/>
  <c r="H77" i="75"/>
  <c r="G85" i="75"/>
  <c r="H85" i="75"/>
  <c r="M85" i="75"/>
  <c r="K80" i="97"/>
  <c r="G93" i="75"/>
  <c r="H93" i="75"/>
  <c r="G101" i="75"/>
  <c r="H101" i="75"/>
  <c r="M101" i="75"/>
  <c r="K96" i="97"/>
  <c r="H109" i="75"/>
  <c r="P48" i="97"/>
  <c r="P44" i="97"/>
  <c r="K9" i="75"/>
  <c r="L9" i="75"/>
  <c r="P50" i="97"/>
  <c r="P79" i="97"/>
  <c r="P92" i="97"/>
  <c r="P93" i="97"/>
  <c r="P99" i="97"/>
  <c r="AP17" i="4"/>
  <c r="AQ17" i="4"/>
  <c r="T12" i="97"/>
  <c r="N26" i="4"/>
  <c r="W26" i="4"/>
  <c r="R21" i="97"/>
  <c r="Q25" i="4"/>
  <c r="V27" i="4"/>
  <c r="Q28" i="4"/>
  <c r="V33" i="4"/>
  <c r="M52" i="4"/>
  <c r="N56" i="4"/>
  <c r="M51" i="4"/>
  <c r="G90" i="4"/>
  <c r="V58" i="4"/>
  <c r="V60" i="4"/>
  <c r="M67" i="4"/>
  <c r="V73" i="4"/>
  <c r="M66" i="4"/>
  <c r="J75" i="4"/>
  <c r="N75" i="4"/>
  <c r="M81" i="4"/>
  <c r="AQ99" i="4"/>
  <c r="T94" i="97"/>
  <c r="AQ93" i="4"/>
  <c r="T88" i="97"/>
  <c r="AQ112" i="4"/>
  <c r="T107" i="97"/>
  <c r="P84" i="75"/>
  <c r="Q84" i="75"/>
  <c r="AA84" i="75"/>
  <c r="L79" i="97"/>
  <c r="P77" i="75"/>
  <c r="Q77" i="75"/>
  <c r="P52" i="75"/>
  <c r="Q52" i="75"/>
  <c r="AA52" i="75"/>
  <c r="L47" i="97"/>
  <c r="G102" i="75"/>
  <c r="H102" i="75"/>
  <c r="M102" i="75"/>
  <c r="K97" i="97"/>
  <c r="P31" i="75"/>
  <c r="Q31" i="75"/>
  <c r="AA31" i="75"/>
  <c r="L26" i="97"/>
  <c r="G90" i="75"/>
  <c r="H90" i="75"/>
  <c r="G106" i="75"/>
  <c r="H106" i="75"/>
  <c r="M106" i="75"/>
  <c r="K101" i="97"/>
  <c r="G23" i="4"/>
  <c r="N23" i="4"/>
  <c r="M38" i="4"/>
  <c r="Q80" i="4"/>
  <c r="M40" i="4"/>
  <c r="N40" i="4"/>
  <c r="J44" i="4"/>
  <c r="N44" i="4"/>
  <c r="M61" i="4"/>
  <c r="V91" i="4"/>
  <c r="M120" i="4"/>
  <c r="N120" i="4"/>
  <c r="W120" i="4"/>
  <c r="R115" i="97"/>
  <c r="J22" i="4"/>
  <c r="Q49" i="4"/>
  <c r="AM44" i="75"/>
  <c r="M39" i="97"/>
  <c r="T80" i="75"/>
  <c r="U80" i="75"/>
  <c r="AA80" i="75"/>
  <c r="L75" i="97"/>
  <c r="T40" i="75"/>
  <c r="U40" i="75"/>
  <c r="AA40" i="75"/>
  <c r="L35" i="97"/>
  <c r="M48" i="75"/>
  <c r="K43" i="97"/>
  <c r="G12" i="75"/>
  <c r="H12" i="75"/>
  <c r="M12" i="75"/>
  <c r="K7" i="97"/>
  <c r="V40" i="4"/>
  <c r="M91" i="4"/>
  <c r="J63" i="4"/>
  <c r="N63" i="4"/>
  <c r="W63" i="4"/>
  <c r="R58" i="97"/>
  <c r="M84" i="4"/>
  <c r="J13" i="4"/>
  <c r="P28" i="75"/>
  <c r="Q28" i="75"/>
  <c r="AA28" i="75"/>
  <c r="L23" i="97"/>
  <c r="P41" i="75"/>
  <c r="Q41" i="75"/>
  <c r="P70" i="75"/>
  <c r="Q70" i="75"/>
  <c r="AA70" i="75"/>
  <c r="L65" i="97"/>
  <c r="AA30" i="75"/>
  <c r="L25" i="97"/>
  <c r="P55" i="97"/>
  <c r="G57" i="75"/>
  <c r="H57" i="75"/>
  <c r="H81" i="75"/>
  <c r="M81" i="75"/>
  <c r="K76" i="97"/>
  <c r="G105" i="75"/>
  <c r="H105" i="75"/>
  <c r="P97" i="97"/>
  <c r="AP40" i="4"/>
  <c r="AQ40" i="4"/>
  <c r="T35" i="97"/>
  <c r="AQ38" i="4"/>
  <c r="T33" i="97"/>
  <c r="V42" i="4"/>
  <c r="V70" i="4"/>
  <c r="V90" i="4"/>
  <c r="M96" i="75"/>
  <c r="K91" i="97"/>
  <c r="J59" i="4"/>
  <c r="N59" i="4"/>
  <c r="Q46" i="4"/>
  <c r="G96" i="4"/>
  <c r="G92" i="4"/>
  <c r="G109" i="4"/>
  <c r="G73" i="75"/>
  <c r="H73" i="75"/>
  <c r="M73" i="75"/>
  <c r="K68" i="97"/>
  <c r="G97" i="75"/>
  <c r="H97" i="75"/>
  <c r="M97" i="75"/>
  <c r="K92" i="97"/>
  <c r="M36" i="75"/>
  <c r="K31" i="97"/>
  <c r="T33" i="75"/>
  <c r="U33" i="75"/>
  <c r="AA33" i="75"/>
  <c r="L28" i="97"/>
  <c r="AA58" i="75"/>
  <c r="L53" i="97"/>
  <c r="AA76" i="75"/>
  <c r="L71" i="97"/>
  <c r="T41" i="75"/>
  <c r="U41" i="75"/>
  <c r="M95" i="75"/>
  <c r="K90" i="97"/>
  <c r="J90" i="97"/>
  <c r="P12" i="97"/>
  <c r="P51" i="97"/>
  <c r="P53" i="97"/>
  <c r="P27" i="97"/>
  <c r="K115" i="75"/>
  <c r="L115" i="75"/>
  <c r="M115" i="75"/>
  <c r="K110" i="97"/>
  <c r="P19" i="75"/>
  <c r="Q19" i="75"/>
  <c r="AA19" i="75"/>
  <c r="L14" i="97"/>
  <c r="P67" i="97"/>
  <c r="P78" i="97"/>
  <c r="G15" i="4"/>
  <c r="N15" i="4"/>
  <c r="M18" i="4"/>
  <c r="N18" i="4"/>
  <c r="W18" i="4"/>
  <c r="R13" i="97"/>
  <c r="AP43" i="4"/>
  <c r="S38" i="97"/>
  <c r="P96" i="97"/>
  <c r="AP21" i="4"/>
  <c r="AQ21" i="4"/>
  <c r="T16" i="97"/>
  <c r="AQ23" i="4"/>
  <c r="T18" i="97"/>
  <c r="V28" i="4"/>
  <c r="V29" i="4"/>
  <c r="N34" i="4"/>
  <c r="N35" i="4"/>
  <c r="G36" i="4"/>
  <c r="N64" i="4"/>
  <c r="W64" i="4"/>
  <c r="R59" i="97"/>
  <c r="Q59" i="97"/>
  <c r="V67" i="4"/>
  <c r="M70" i="4"/>
  <c r="V74" i="4"/>
  <c r="V88" i="4"/>
  <c r="I26" i="97"/>
  <c r="H26" i="97"/>
  <c r="G26" i="97"/>
  <c r="N79" i="4"/>
  <c r="J14" i="4"/>
  <c r="V46" i="4"/>
  <c r="M85" i="4"/>
  <c r="G48" i="4"/>
  <c r="N48" i="4"/>
  <c r="W48" i="4"/>
  <c r="R43" i="97"/>
  <c r="V11" i="4"/>
  <c r="AP96" i="4"/>
  <c r="AQ96" i="4"/>
  <c r="T91" i="97"/>
  <c r="Q109" i="4"/>
  <c r="S27" i="97"/>
  <c r="AQ32" i="4"/>
  <c r="T27" i="97"/>
  <c r="S57" i="97"/>
  <c r="AQ62" i="4"/>
  <c r="T57" i="97"/>
  <c r="AQ77" i="4"/>
  <c r="T72" i="97"/>
  <c r="N121" i="4"/>
  <c r="V121" i="4"/>
  <c r="W121" i="4"/>
  <c r="R116" i="97"/>
  <c r="Q116" i="97"/>
  <c r="S86" i="97"/>
  <c r="AQ91" i="4"/>
  <c r="T86" i="97"/>
  <c r="P101" i="97"/>
  <c r="S74" i="97"/>
  <c r="AQ79" i="4"/>
  <c r="T74" i="97"/>
  <c r="AQ69" i="4"/>
  <c r="T64" i="97"/>
  <c r="S64" i="97"/>
  <c r="S82" i="97"/>
  <c r="S87" i="97"/>
  <c r="AQ92" i="4"/>
  <c r="T87" i="97"/>
  <c r="P42" i="97"/>
  <c r="S31" i="97"/>
  <c r="AQ36" i="4"/>
  <c r="T31" i="97"/>
  <c r="S50" i="97"/>
  <c r="S77" i="97"/>
  <c r="AQ82" i="4"/>
  <c r="T77" i="97"/>
  <c r="AA59" i="75"/>
  <c r="L54" i="97"/>
  <c r="J54" i="97"/>
  <c r="T89" i="75"/>
  <c r="U89" i="75"/>
  <c r="AA89" i="75"/>
  <c r="L84" i="97"/>
  <c r="K111" i="75"/>
  <c r="L111" i="75"/>
  <c r="M111" i="75"/>
  <c r="K106" i="97"/>
  <c r="J26" i="75"/>
  <c r="K26" i="75"/>
  <c r="L26" i="75"/>
  <c r="F26" i="75"/>
  <c r="G26" i="75"/>
  <c r="H26" i="75"/>
  <c r="P105" i="75"/>
  <c r="Q105" i="75"/>
  <c r="AA105" i="75"/>
  <c r="L100" i="97"/>
  <c r="P63" i="97"/>
  <c r="P64" i="97"/>
  <c r="P66" i="97"/>
  <c r="P43" i="97"/>
  <c r="P111" i="97"/>
  <c r="S13" i="97"/>
  <c r="G29" i="4"/>
  <c r="V35" i="4"/>
  <c r="W35" i="4"/>
  <c r="R30" i="97"/>
  <c r="M25" i="4"/>
  <c r="M33" i="4"/>
  <c r="N33" i="4"/>
  <c r="J43" i="4"/>
  <c r="V52" i="4"/>
  <c r="AQ29" i="4"/>
  <c r="T24" i="97"/>
  <c r="J36" i="4"/>
  <c r="AQ48" i="4"/>
  <c r="T43" i="97"/>
  <c r="N80" i="4"/>
  <c r="N72" i="4"/>
  <c r="V72" i="4"/>
  <c r="W72" i="4"/>
  <c r="R67" i="97"/>
  <c r="V82" i="4"/>
  <c r="Q58" i="4"/>
  <c r="AQ73" i="4"/>
  <c r="T68" i="97"/>
  <c r="AQ75" i="4"/>
  <c r="T70" i="97"/>
  <c r="P29" i="75"/>
  <c r="Q29" i="75"/>
  <c r="AA29" i="75"/>
  <c r="L24" i="97"/>
  <c r="J24" i="97"/>
  <c r="AA16" i="75"/>
  <c r="L11" i="97"/>
  <c r="J11" i="97"/>
  <c r="L122" i="75"/>
  <c r="M122" i="75"/>
  <c r="K117" i="97"/>
  <c r="J117" i="97"/>
  <c r="AA24" i="75"/>
  <c r="L19" i="97"/>
  <c r="M83" i="75"/>
  <c r="K78" i="97"/>
  <c r="T63" i="75"/>
  <c r="U63" i="75"/>
  <c r="AA63" i="75"/>
  <c r="L58" i="97"/>
  <c r="J58" i="97"/>
  <c r="G17" i="75"/>
  <c r="H17" i="75"/>
  <c r="G25" i="75"/>
  <c r="H25" i="75"/>
  <c r="M25" i="75"/>
  <c r="K20" i="97"/>
  <c r="H33" i="75"/>
  <c r="G41" i="75"/>
  <c r="H41" i="75"/>
  <c r="G49" i="75"/>
  <c r="H49" i="75"/>
  <c r="P16" i="97"/>
  <c r="P65" i="97"/>
  <c r="P70" i="97"/>
  <c r="P81" i="97"/>
  <c r="V41" i="4"/>
  <c r="N47" i="4"/>
  <c r="G27" i="4"/>
  <c r="AQ24" i="4"/>
  <c r="T19" i="97"/>
  <c r="S19" i="97"/>
  <c r="G30" i="4"/>
  <c r="M42" i="4"/>
  <c r="N49" i="4"/>
  <c r="P117" i="97"/>
  <c r="AQ16" i="4"/>
  <c r="T11" i="97"/>
  <c r="S17" i="97"/>
  <c r="V68" i="4"/>
  <c r="AQ84" i="4"/>
  <c r="T79" i="97"/>
  <c r="S79" i="97"/>
  <c r="M82" i="4"/>
  <c r="M83" i="4"/>
  <c r="G60" i="4"/>
  <c r="G67" i="4"/>
  <c r="N67" i="4"/>
  <c r="AQ47" i="4"/>
  <c r="T42" i="97"/>
  <c r="AQ67" i="4"/>
  <c r="T62" i="97"/>
  <c r="J71" i="4"/>
  <c r="V71" i="4"/>
  <c r="N102" i="4"/>
  <c r="V117" i="4"/>
  <c r="M53" i="4"/>
  <c r="AQ70" i="4"/>
  <c r="T65" i="97"/>
  <c r="AQ12" i="4"/>
  <c r="T7" i="97"/>
  <c r="AQ74" i="4"/>
  <c r="T69" i="97"/>
  <c r="AQ94" i="4"/>
  <c r="T89" i="97"/>
  <c r="AQ100" i="4"/>
  <c r="T95" i="97"/>
  <c r="AQ118" i="4"/>
  <c r="T113" i="97"/>
  <c r="W87" i="4"/>
  <c r="R82" i="97"/>
  <c r="AQ90" i="4"/>
  <c r="T85" i="97"/>
  <c r="T45" i="75"/>
  <c r="U45" i="75"/>
  <c r="AA45" i="75"/>
  <c r="L40" i="97"/>
  <c r="J40" i="97"/>
  <c r="T77" i="75"/>
  <c r="U77" i="75"/>
  <c r="AA77" i="75"/>
  <c r="L72" i="97"/>
  <c r="K105" i="75"/>
  <c r="L105" i="75"/>
  <c r="P85" i="75"/>
  <c r="Q85" i="75"/>
  <c r="AA85" i="75"/>
  <c r="L80" i="97"/>
  <c r="T99" i="75"/>
  <c r="U99" i="75"/>
  <c r="AA99" i="75"/>
  <c r="L94" i="97"/>
  <c r="K58" i="75"/>
  <c r="L58" i="75"/>
  <c r="K33" i="75"/>
  <c r="L33" i="75"/>
  <c r="T25" i="75"/>
  <c r="U25" i="75"/>
  <c r="AA25" i="75"/>
  <c r="L20" i="97"/>
  <c r="T51" i="75"/>
  <c r="U51" i="75"/>
  <c r="AA51" i="75"/>
  <c r="L46" i="97"/>
  <c r="T57" i="75"/>
  <c r="U57" i="75"/>
  <c r="T111" i="75"/>
  <c r="U111" i="75"/>
  <c r="AA111" i="75"/>
  <c r="L106" i="97"/>
  <c r="K14" i="97"/>
  <c r="T81" i="75"/>
  <c r="U81" i="75"/>
  <c r="AA81" i="75"/>
  <c r="L76" i="97"/>
  <c r="AA9" i="75"/>
  <c r="L4" i="97"/>
  <c r="AA61" i="75"/>
  <c r="L56" i="97"/>
  <c r="T17" i="75"/>
  <c r="U17" i="75"/>
  <c r="AA17" i="75"/>
  <c r="L12" i="97"/>
  <c r="T103" i="75"/>
  <c r="U103" i="75"/>
  <c r="AA103" i="75"/>
  <c r="L98" i="97"/>
  <c r="K24" i="75"/>
  <c r="L24" i="75"/>
  <c r="P123" i="75"/>
  <c r="Q123" i="75"/>
  <c r="AA123" i="75"/>
  <c r="L118" i="97"/>
  <c r="P74" i="75"/>
  <c r="Q74" i="75"/>
  <c r="AA74" i="75"/>
  <c r="L69" i="97"/>
  <c r="G121" i="75"/>
  <c r="H121" i="75"/>
  <c r="M121" i="75"/>
  <c r="K116" i="97"/>
  <c r="H109" i="97"/>
  <c r="I109" i="97"/>
  <c r="G109" i="97"/>
  <c r="M19" i="4"/>
  <c r="N20" i="4"/>
  <c r="W20" i="4"/>
  <c r="R15" i="97"/>
  <c r="V23" i="4"/>
  <c r="AQ37" i="4"/>
  <c r="T32" i="97"/>
  <c r="S32" i="97"/>
  <c r="N38" i="4"/>
  <c r="V34" i="4"/>
  <c r="W34" i="4"/>
  <c r="R29" i="97"/>
  <c r="P118" i="97"/>
  <c r="G25" i="4"/>
  <c r="G43" i="4"/>
  <c r="AQ14" i="4"/>
  <c r="T9" i="97"/>
  <c r="S9" i="97"/>
  <c r="M28" i="4"/>
  <c r="M36" i="4"/>
  <c r="V56" i="4"/>
  <c r="N61" i="4"/>
  <c r="W61" i="4"/>
  <c r="R56" i="97"/>
  <c r="V51" i="4"/>
  <c r="G83" i="4"/>
  <c r="G58" i="4"/>
  <c r="N58" i="4"/>
  <c r="G70" i="4"/>
  <c r="N70" i="4"/>
  <c r="Q70" i="4"/>
  <c r="W70" i="4"/>
  <c r="R65" i="97"/>
  <c r="AQ60" i="4"/>
  <c r="T55" i="97"/>
  <c r="M71" i="4"/>
  <c r="J74" i="4"/>
  <c r="N74" i="4"/>
  <c r="W74" i="4"/>
  <c r="R69" i="97"/>
  <c r="G89" i="4"/>
  <c r="N89" i="4"/>
  <c r="W89" i="4"/>
  <c r="R84" i="97"/>
  <c r="G53" i="4"/>
  <c r="M77" i="4"/>
  <c r="G81" i="4"/>
  <c r="N81" i="4"/>
  <c r="V94" i="4"/>
  <c r="V97" i="4"/>
  <c r="AQ71" i="4"/>
  <c r="T66" i="97"/>
  <c r="W118" i="4"/>
  <c r="R113" i="97"/>
  <c r="AQ13" i="4"/>
  <c r="T8" i="97"/>
  <c r="AQ81" i="4"/>
  <c r="T76" i="97"/>
  <c r="AQ123" i="4"/>
  <c r="T118" i="97"/>
  <c r="AQ88" i="4"/>
  <c r="T83" i="97"/>
  <c r="K66" i="75"/>
  <c r="L66" i="75"/>
  <c r="M66" i="75"/>
  <c r="K61" i="97"/>
  <c r="P37" i="75"/>
  <c r="Q37" i="75"/>
  <c r="AA37" i="75"/>
  <c r="L32" i="97"/>
  <c r="P101" i="75"/>
  <c r="Q101" i="75"/>
  <c r="AA101" i="75"/>
  <c r="L96" i="97"/>
  <c r="J11" i="75"/>
  <c r="K11" i="75"/>
  <c r="L11" i="75"/>
  <c r="M11" i="75"/>
  <c r="K6" i="97"/>
  <c r="K118" i="75"/>
  <c r="L118" i="75"/>
  <c r="M118" i="75"/>
  <c r="K113" i="97"/>
  <c r="P22" i="97"/>
  <c r="J35" i="75"/>
  <c r="K35" i="75"/>
  <c r="L35" i="75"/>
  <c r="F35" i="75"/>
  <c r="G35" i="75"/>
  <c r="H35" i="75"/>
  <c r="P108" i="97"/>
  <c r="P45" i="97"/>
  <c r="P62" i="97"/>
  <c r="P110" i="97"/>
  <c r="V45" i="4"/>
  <c r="P113" i="97"/>
  <c r="AQ30" i="4"/>
  <c r="T25" i="97"/>
  <c r="M29" i="4"/>
  <c r="V25" i="4"/>
  <c r="Q37" i="4"/>
  <c r="N65" i="4"/>
  <c r="W65" i="4"/>
  <c r="R60" i="97"/>
  <c r="G28" i="4"/>
  <c r="N76" i="4"/>
  <c r="W76" i="4"/>
  <c r="R71" i="97"/>
  <c r="W78" i="4"/>
  <c r="R73" i="97"/>
  <c r="G82" i="4"/>
  <c r="G88" i="4"/>
  <c r="N88" i="4"/>
  <c r="V93" i="4"/>
  <c r="J73" i="4"/>
  <c r="Q82" i="4"/>
  <c r="V111" i="4"/>
  <c r="V116" i="4"/>
  <c r="Q60" i="4"/>
  <c r="V66" i="4"/>
  <c r="Q67" i="4"/>
  <c r="G77" i="4"/>
  <c r="V81" i="4"/>
  <c r="AQ122" i="4"/>
  <c r="T117" i="97"/>
  <c r="AQ53" i="4"/>
  <c r="T48" i="97"/>
  <c r="P91" i="97"/>
  <c r="P22" i="3"/>
  <c r="P17" i="97"/>
  <c r="G57" i="4"/>
  <c r="AQ54" i="4"/>
  <c r="T49" i="97"/>
  <c r="AQ50" i="4"/>
  <c r="T45" i="97"/>
  <c r="AQ115" i="4"/>
  <c r="T110" i="97"/>
  <c r="P10" i="3"/>
  <c r="P5" i="97"/>
  <c r="P72" i="97"/>
  <c r="AQ72" i="4"/>
  <c r="T67" i="97"/>
  <c r="S35" i="97"/>
  <c r="P18" i="3"/>
  <c r="P13" i="97"/>
  <c r="P34" i="3"/>
  <c r="P47" i="97"/>
  <c r="AQ97" i="4"/>
  <c r="T92" i="97"/>
  <c r="J50" i="97"/>
  <c r="J49" i="97"/>
  <c r="J25" i="97"/>
  <c r="AQ51" i="4"/>
  <c r="T46" i="97"/>
  <c r="AQ68" i="4"/>
  <c r="T63" i="97"/>
  <c r="W80" i="4"/>
  <c r="R75" i="97"/>
  <c r="AQ110" i="4"/>
  <c r="T105" i="97"/>
  <c r="N21" i="4"/>
  <c r="W21" i="4"/>
  <c r="R16" i="97"/>
  <c r="S26" i="97"/>
  <c r="AQ31" i="4"/>
  <c r="T26" i="97"/>
  <c r="AQ111" i="4"/>
  <c r="T106" i="97"/>
  <c r="S97" i="97"/>
  <c r="AQ102" i="4"/>
  <c r="T97" i="97"/>
  <c r="S84" i="97"/>
  <c r="AQ89" i="4"/>
  <c r="T84" i="97"/>
  <c r="AQ63" i="4"/>
  <c r="T58" i="97"/>
  <c r="Q58" i="97"/>
  <c r="S4" i="97"/>
  <c r="AQ9" i="4"/>
  <c r="T4" i="97"/>
  <c r="S109" i="97"/>
  <c r="AQ114" i="4"/>
  <c r="T109" i="97"/>
  <c r="P84" i="97"/>
  <c r="P98" i="97"/>
  <c r="M42" i="75"/>
  <c r="K37" i="97"/>
  <c r="S91" i="97"/>
  <c r="P46" i="97"/>
  <c r="P115" i="97"/>
  <c r="S51" i="97"/>
  <c r="AQ56" i="4"/>
  <c r="T51" i="97"/>
  <c r="N77" i="4"/>
  <c r="W77" i="4"/>
  <c r="R72" i="97"/>
  <c r="N53" i="4"/>
  <c r="W53" i="4"/>
  <c r="R48" i="97"/>
  <c r="W67" i="4"/>
  <c r="R62" i="97"/>
  <c r="N42" i="4"/>
  <c r="AQ65" i="4"/>
  <c r="T60" i="97"/>
  <c r="W95" i="4"/>
  <c r="R90" i="97"/>
  <c r="Q90" i="97"/>
  <c r="P29" i="97"/>
  <c r="W81" i="4"/>
  <c r="R76" i="97"/>
  <c r="AQ42" i="4"/>
  <c r="T37" i="97"/>
  <c r="S16" i="97"/>
  <c r="J7" i="97"/>
  <c r="S100" i="97"/>
  <c r="AQ105" i="4"/>
  <c r="T100" i="97"/>
  <c r="AA98" i="75"/>
  <c r="L93" i="97"/>
  <c r="S36" i="97"/>
  <c r="AQ41" i="4"/>
  <c r="T36" i="97"/>
  <c r="W33" i="4"/>
  <c r="R28" i="97"/>
  <c r="Q28" i="97"/>
  <c r="AA41" i="75"/>
  <c r="L36" i="97"/>
  <c r="W49" i="4"/>
  <c r="R44" i="97"/>
  <c r="N66" i="4"/>
  <c r="M109" i="75"/>
  <c r="K104" i="97"/>
  <c r="M77" i="75"/>
  <c r="K72" i="97"/>
  <c r="J59" i="97"/>
  <c r="AQ116" i="4"/>
  <c r="T111" i="97"/>
  <c r="S41" i="97"/>
  <c r="S104" i="97"/>
  <c r="S78" i="97"/>
  <c r="M53" i="75"/>
  <c r="K48" i="97"/>
  <c r="AA115" i="75"/>
  <c r="L110" i="97"/>
  <c r="M22" i="4"/>
  <c r="N22" i="4"/>
  <c r="W22" i="4"/>
  <c r="R17" i="97"/>
  <c r="Q17" i="97"/>
  <c r="AP27" i="4"/>
  <c r="AP39" i="4"/>
  <c r="K32" i="75"/>
  <c r="L32" i="75"/>
  <c r="M32" i="75"/>
  <c r="K27" i="97"/>
  <c r="J27" i="97"/>
  <c r="G51" i="75"/>
  <c r="H51" i="75"/>
  <c r="M51" i="75"/>
  <c r="K46" i="97"/>
  <c r="O115" i="4"/>
  <c r="Q115" i="4"/>
  <c r="U115" i="4"/>
  <c r="W117" i="4"/>
  <c r="R112" i="97"/>
  <c r="M100" i="75"/>
  <c r="K95" i="97"/>
  <c r="AQ34" i="4"/>
  <c r="T29" i="97"/>
  <c r="P26" i="3"/>
  <c r="P21" i="97"/>
  <c r="N45" i="4"/>
  <c r="W45" i="4"/>
  <c r="R40" i="97"/>
  <c r="N54" i="4"/>
  <c r="W54" i="4"/>
  <c r="R49" i="97"/>
  <c r="M72" i="75"/>
  <c r="K67" i="97"/>
  <c r="M20" i="75"/>
  <c r="K15" i="97"/>
  <c r="R19" i="4"/>
  <c r="V19" i="4"/>
  <c r="I19" i="4"/>
  <c r="J19" i="4"/>
  <c r="N19" i="4"/>
  <c r="W19" i="4"/>
  <c r="R14" i="97"/>
  <c r="Q14" i="97"/>
  <c r="J14" i="97"/>
  <c r="H14" i="97"/>
  <c r="I14" i="97"/>
  <c r="P52" i="97"/>
  <c r="BD193" i="82"/>
  <c r="BA192" i="82"/>
  <c r="BB192" i="82"/>
  <c r="BA189" i="82"/>
  <c r="BB189" i="82"/>
  <c r="N37" i="4"/>
  <c r="AA21" i="75"/>
  <c r="L16" i="97"/>
  <c r="AA112" i="75"/>
  <c r="L107" i="97"/>
  <c r="AA71" i="75"/>
  <c r="L66" i="97"/>
  <c r="J66" i="97"/>
  <c r="AA92" i="75"/>
  <c r="L87" i="97"/>
  <c r="M28" i="75"/>
  <c r="K23" i="97"/>
  <c r="J23" i="97"/>
  <c r="AA44" i="75"/>
  <c r="L39" i="97"/>
  <c r="J39" i="97"/>
  <c r="AA34" i="75"/>
  <c r="L29" i="97"/>
  <c r="G13" i="75"/>
  <c r="H13" i="75"/>
  <c r="M13" i="75"/>
  <c r="K8" i="97"/>
  <c r="N68" i="4"/>
  <c r="W68" i="4"/>
  <c r="R63" i="97"/>
  <c r="N114" i="4"/>
  <c r="W114" i="4"/>
  <c r="R109" i="97"/>
  <c r="Q109" i="97"/>
  <c r="P15" i="75"/>
  <c r="Q15" i="75"/>
  <c r="AA15" i="75"/>
  <c r="L10" i="97"/>
  <c r="M15" i="75"/>
  <c r="K10" i="97"/>
  <c r="J10" i="97"/>
  <c r="AQ49" i="4"/>
  <c r="T44" i="97"/>
  <c r="R37" i="4"/>
  <c r="T37" i="4"/>
  <c r="V37" i="4"/>
  <c r="O16" i="4"/>
  <c r="K16" i="4"/>
  <c r="M16" i="4"/>
  <c r="N16" i="4"/>
  <c r="AM91" i="75"/>
  <c r="M86" i="97"/>
  <c r="O13" i="4"/>
  <c r="Q13" i="4"/>
  <c r="U13" i="4"/>
  <c r="V13" i="4"/>
  <c r="K13" i="4"/>
  <c r="M13" i="4"/>
  <c r="N13" i="4"/>
  <c r="AA106" i="75"/>
  <c r="L101" i="97"/>
  <c r="V115" i="4"/>
  <c r="G21" i="75"/>
  <c r="H21" i="75"/>
  <c r="M123" i="75"/>
  <c r="K118" i="97"/>
  <c r="J118" i="97"/>
  <c r="K116" i="75"/>
  <c r="L116" i="75"/>
  <c r="M116" i="75"/>
  <c r="K111" i="97"/>
  <c r="M43" i="75"/>
  <c r="K38" i="97"/>
  <c r="J38" i="97"/>
  <c r="Q16" i="4"/>
  <c r="N32" i="4"/>
  <c r="W32" i="4"/>
  <c r="R27" i="97"/>
  <c r="Q27" i="97"/>
  <c r="AP107" i="4"/>
  <c r="AM99" i="75"/>
  <c r="M94" i="97"/>
  <c r="R75" i="4"/>
  <c r="V75" i="4"/>
  <c r="AM20" i="75"/>
  <c r="M15" i="97"/>
  <c r="S50" i="4"/>
  <c r="V50" i="4"/>
  <c r="P9" i="3"/>
  <c r="P4" i="97"/>
  <c r="P100" i="97"/>
  <c r="BC21" i="82"/>
  <c r="P85" i="97"/>
  <c r="BA13" i="82"/>
  <c r="BB13" i="82"/>
  <c r="BE116" i="82"/>
  <c r="BD178" i="82"/>
  <c r="F31" i="4"/>
  <c r="G31" i="4"/>
  <c r="N31" i="4"/>
  <c r="O31" i="4"/>
  <c r="Q31" i="4"/>
  <c r="W31" i="4"/>
  <c r="R26" i="97"/>
  <c r="Q26" i="97"/>
  <c r="BE183" i="82"/>
  <c r="BE179" i="82"/>
  <c r="BA174" i="82"/>
  <c r="BB174" i="82"/>
  <c r="BE167" i="82"/>
  <c r="BD166" i="82"/>
  <c r="BD164" i="82"/>
  <c r="BD161" i="82"/>
  <c r="BD152" i="82"/>
  <c r="BE146" i="82"/>
  <c r="BE143" i="82"/>
  <c r="BE139" i="82"/>
  <c r="BA138" i="82"/>
  <c r="BB138" i="82"/>
  <c r="BC119" i="82"/>
  <c r="BC115" i="82"/>
  <c r="BC107" i="82"/>
  <c r="BC99" i="82"/>
  <c r="BA68" i="82"/>
  <c r="BB68" i="82"/>
  <c r="BD59" i="82"/>
  <c r="BA58" i="82"/>
  <c r="BB58" i="82"/>
  <c r="BC58" i="82"/>
  <c r="BA55" i="82"/>
  <c r="BB55" i="82"/>
  <c r="BC52" i="82"/>
  <c r="BA42" i="82"/>
  <c r="BB42" i="82"/>
  <c r="BD40" i="82"/>
  <c r="BC37" i="82"/>
  <c r="BA36" i="82"/>
  <c r="BB36" i="82"/>
  <c r="BC36" i="82"/>
  <c r="BC35" i="82"/>
  <c r="BA34" i="82"/>
  <c r="BB34" i="82"/>
  <c r="BC32" i="82"/>
  <c r="BA32" i="82"/>
  <c r="BB32" i="82"/>
  <c r="BD30" i="82"/>
  <c r="BE27" i="82"/>
  <c r="BE26" i="82"/>
  <c r="BC22" i="82"/>
  <c r="BD18" i="82"/>
  <c r="BD12" i="82"/>
  <c r="BE11" i="82"/>
  <c r="BE152" i="82"/>
  <c r="G27" i="75"/>
  <c r="H27" i="75"/>
  <c r="M27" i="75"/>
  <c r="K22" i="97"/>
  <c r="K86" i="75"/>
  <c r="L86" i="75"/>
  <c r="M86" i="75"/>
  <c r="K81" i="97"/>
  <c r="J81" i="97"/>
  <c r="K73" i="4"/>
  <c r="M73" i="4"/>
  <c r="N73" i="4"/>
  <c r="W73" i="4"/>
  <c r="R68" i="97"/>
  <c r="Q68" i="97"/>
  <c r="Q12" i="4"/>
  <c r="AM113" i="75"/>
  <c r="M108" i="97"/>
  <c r="Q9" i="4"/>
  <c r="AM23" i="75"/>
  <c r="M18" i="97"/>
  <c r="I50" i="4"/>
  <c r="P34" i="97"/>
  <c r="BC145" i="82"/>
  <c r="BA84" i="82"/>
  <c r="BB84" i="82"/>
  <c r="BE58" i="82"/>
  <c r="BD22" i="82"/>
  <c r="AK78" i="75"/>
  <c r="AL78" i="75"/>
  <c r="AM78" i="75"/>
  <c r="M73" i="97"/>
  <c r="BC193" i="82"/>
  <c r="BA188" i="82"/>
  <c r="BB188" i="82"/>
  <c r="BC181" i="82"/>
  <c r="BE168" i="82"/>
  <c r="BC156" i="82"/>
  <c r="BA144" i="82"/>
  <c r="BB144" i="82"/>
  <c r="BE142" i="82"/>
  <c r="BA136" i="82"/>
  <c r="BB136" i="82"/>
  <c r="BD132" i="82"/>
  <c r="BC126" i="82"/>
  <c r="BE124" i="82"/>
  <c r="BC124" i="82"/>
  <c r="BD119" i="82"/>
  <c r="BC118" i="82"/>
  <c r="BC110" i="82"/>
  <c r="BA108" i="82"/>
  <c r="BB108" i="82"/>
  <c r="BE106" i="82"/>
  <c r="BA104" i="82"/>
  <c r="BB104" i="82"/>
  <c r="BD102" i="82"/>
  <c r="BE101" i="82"/>
  <c r="BD100" i="82"/>
  <c r="BC97" i="82"/>
  <c r="BA96" i="82"/>
  <c r="BB96" i="82"/>
  <c r="BC93" i="82"/>
  <c r="BE91" i="82"/>
  <c r="BD90" i="82"/>
  <c r="BE88" i="82"/>
  <c r="BC87" i="82"/>
  <c r="BA85" i="82"/>
  <c r="BB85" i="82"/>
  <c r="BE84" i="82"/>
  <c r="BE80" i="82"/>
  <c r="BC78" i="82"/>
  <c r="BA76" i="82"/>
  <c r="BB76" i="82"/>
  <c r="BC67" i="82"/>
  <c r="BC64" i="82"/>
  <c r="BD62" i="82"/>
  <c r="F12" i="4"/>
  <c r="G12" i="4"/>
  <c r="N12" i="4"/>
  <c r="W12" i="4"/>
  <c r="R7" i="97"/>
  <c r="Q7" i="97"/>
  <c r="X119" i="4"/>
  <c r="Y119" i="4"/>
  <c r="AQ119" i="4"/>
  <c r="T114" i="97"/>
  <c r="N119" i="4"/>
  <c r="W119" i="4"/>
  <c r="R114" i="97"/>
  <c r="Q114" i="97"/>
  <c r="B25" i="3"/>
  <c r="B25" i="4"/>
  <c r="X25" i="4"/>
  <c r="Y25" i="4"/>
  <c r="AQ25" i="4"/>
  <c r="T20" i="97"/>
  <c r="BE191" i="82"/>
  <c r="BC185" i="82"/>
  <c r="BA177" i="82"/>
  <c r="BB177" i="82"/>
  <c r="BA173" i="82"/>
  <c r="BB173" i="82"/>
  <c r="BC172" i="82"/>
  <c r="BC168" i="82"/>
  <c r="BC165" i="82"/>
  <c r="BC144" i="82"/>
  <c r="BA139" i="82"/>
  <c r="BB139" i="82"/>
  <c r="BA134" i="82"/>
  <c r="BB134" i="82"/>
  <c r="BD127" i="82"/>
  <c r="BE122" i="82"/>
  <c r="BE111" i="82"/>
  <c r="BC106" i="82"/>
  <c r="BC105" i="82"/>
  <c r="BE99" i="82"/>
  <c r="BC94" i="82"/>
  <c r="BC86" i="82"/>
  <c r="BE82" i="82"/>
  <c r="BC81" i="82"/>
  <c r="BE79" i="82"/>
  <c r="BE77" i="82"/>
  <c r="BC75" i="82"/>
  <c r="BA73" i="82"/>
  <c r="BB73" i="82"/>
  <c r="BA70" i="82"/>
  <c r="BB70" i="82"/>
  <c r="BD65" i="82"/>
  <c r="BE54" i="82"/>
  <c r="BD53" i="82"/>
  <c r="BD50" i="82"/>
  <c r="BE49" i="82"/>
  <c r="BD38" i="82"/>
  <c r="BE33" i="82"/>
  <c r="BD25" i="82"/>
  <c r="BD21" i="82"/>
  <c r="BD19" i="82"/>
  <c r="BA17" i="82"/>
  <c r="BB17" i="82"/>
  <c r="BC16" i="82"/>
  <c r="BD14" i="82"/>
  <c r="BA12" i="82"/>
  <c r="BB12" i="82"/>
  <c r="BA9" i="82"/>
  <c r="BB9" i="82"/>
  <c r="BE7" i="82"/>
  <c r="BE5" i="82"/>
  <c r="C35" i="3"/>
  <c r="C35" i="75"/>
  <c r="C35" i="4"/>
  <c r="A30" i="97"/>
  <c r="A19" i="97"/>
  <c r="C24" i="4"/>
  <c r="C24" i="75"/>
  <c r="BE10" i="82"/>
  <c r="B66" i="4"/>
  <c r="X66" i="4"/>
  <c r="Y66" i="4"/>
  <c r="AQ66" i="4"/>
  <c r="T61" i="97"/>
  <c r="B28" i="4"/>
  <c r="X28" i="4"/>
  <c r="Y28" i="4"/>
  <c r="AQ28" i="4"/>
  <c r="T23" i="97"/>
  <c r="AO117" i="4"/>
  <c r="AP117" i="4"/>
  <c r="AK78" i="4"/>
  <c r="AP78" i="4"/>
  <c r="AO20" i="4"/>
  <c r="AP20" i="4"/>
  <c r="AK44" i="4"/>
  <c r="BA183" i="82"/>
  <c r="BB183" i="82"/>
  <c r="BC179" i="82"/>
  <c r="BC171" i="82"/>
  <c r="BA164" i="82"/>
  <c r="BB164" i="82"/>
  <c r="BD155" i="82"/>
  <c r="BA60" i="82"/>
  <c r="BB60" i="82"/>
  <c r="BC59" i="82"/>
  <c r="BA57" i="82"/>
  <c r="BB57" i="82"/>
  <c r="BD55" i="82"/>
  <c r="BD23" i="82"/>
  <c r="B106" i="4"/>
  <c r="X106" i="4"/>
  <c r="Y106" i="4"/>
  <c r="AQ106" i="4"/>
  <c r="T101" i="97"/>
  <c r="Q101" i="97"/>
  <c r="B103" i="4"/>
  <c r="X103" i="4"/>
  <c r="Y103" i="4"/>
  <c r="AQ103" i="4"/>
  <c r="T98" i="97"/>
  <c r="Z66" i="4"/>
  <c r="AA66" i="4"/>
  <c r="C119" i="4"/>
  <c r="C119" i="75"/>
  <c r="A114" i="97"/>
  <c r="C119" i="3"/>
  <c r="C105" i="4"/>
  <c r="C105" i="3"/>
  <c r="A100" i="97"/>
  <c r="C105" i="75"/>
  <c r="D51" i="3"/>
  <c r="D40" i="3"/>
  <c r="N117" i="75"/>
  <c r="P117" i="75"/>
  <c r="Q117" i="75"/>
  <c r="AA117" i="75"/>
  <c r="L112" i="97"/>
  <c r="J112" i="97"/>
  <c r="X81" i="75"/>
  <c r="D84" i="3"/>
  <c r="D84" i="75"/>
  <c r="P121" i="75"/>
  <c r="Q121" i="75"/>
  <c r="AA121" i="75"/>
  <c r="L116" i="97"/>
  <c r="J116" i="97"/>
  <c r="C47" i="3"/>
  <c r="C47" i="75"/>
  <c r="C43" i="3"/>
  <c r="C43" i="4"/>
  <c r="C43" i="75"/>
  <c r="A106" i="97"/>
  <c r="C111" i="3"/>
  <c r="C100" i="4"/>
  <c r="C100" i="75"/>
  <c r="C97" i="3"/>
  <c r="C97" i="4"/>
  <c r="A85" i="97"/>
  <c r="C90" i="75"/>
  <c r="C90" i="3"/>
  <c r="C90" i="4"/>
  <c r="C22" i="75"/>
  <c r="C22" i="4"/>
  <c r="C12" i="4"/>
  <c r="C12" i="75"/>
  <c r="C12" i="3"/>
  <c r="C69" i="75"/>
  <c r="A64" i="97"/>
  <c r="C69" i="3"/>
  <c r="P66" i="75"/>
  <c r="Q66" i="75"/>
  <c r="AA66" i="75"/>
  <c r="L61" i="97"/>
  <c r="J61" i="97"/>
  <c r="C69" i="4"/>
  <c r="C33" i="75"/>
  <c r="C121" i="75"/>
  <c r="C121" i="4"/>
  <c r="A116" i="97"/>
  <c r="C121" i="3"/>
  <c r="A81" i="97"/>
  <c r="C86" i="3"/>
  <c r="C86" i="4"/>
  <c r="C73" i="4"/>
  <c r="A68" i="97"/>
  <c r="C73" i="75"/>
  <c r="A65" i="97"/>
  <c r="C70" i="3"/>
  <c r="C70" i="75"/>
  <c r="C56" i="75"/>
  <c r="C56" i="3"/>
  <c r="C56" i="4"/>
  <c r="A45" i="97"/>
  <c r="C50" i="75"/>
  <c r="C109" i="4"/>
  <c r="C109" i="3"/>
  <c r="A104" i="97"/>
  <c r="A70" i="97"/>
  <c r="C75" i="3"/>
  <c r="C75" i="4"/>
  <c r="C59" i="3"/>
  <c r="C59" i="4"/>
  <c r="C59" i="75"/>
  <c r="C55" i="4"/>
  <c r="A50" i="97"/>
  <c r="A47" i="97"/>
  <c r="C52" i="3"/>
  <c r="C52" i="75"/>
  <c r="C52" i="4"/>
  <c r="A88" i="97"/>
  <c r="C93" i="75"/>
  <c r="A79" i="97"/>
  <c r="C84" i="4"/>
  <c r="C82" i="4"/>
  <c r="C82" i="3"/>
  <c r="C77" i="3"/>
  <c r="C77" i="4"/>
  <c r="C68" i="3"/>
  <c r="A63" i="97"/>
  <c r="C68" i="75"/>
  <c r="C61" i="3"/>
  <c r="C61" i="75"/>
  <c r="A53" i="97"/>
  <c r="C58" i="3"/>
  <c r="C54" i="4"/>
  <c r="C54" i="3"/>
  <c r="C54" i="75"/>
  <c r="C17" i="75"/>
  <c r="A12" i="97"/>
  <c r="A5" i="97"/>
  <c r="C10" i="4"/>
  <c r="A108" i="97"/>
  <c r="C113" i="4"/>
  <c r="A93" i="97"/>
  <c r="C98" i="75"/>
  <c r="C98" i="4"/>
  <c r="C74" i="3"/>
  <c r="A69" i="97"/>
  <c r="C74" i="4"/>
  <c r="C57" i="3"/>
  <c r="A52" i="97"/>
  <c r="C57" i="4"/>
  <c r="C30" i="4"/>
  <c r="C30" i="75"/>
  <c r="A43" i="97"/>
  <c r="A24" i="97"/>
  <c r="H90" i="97"/>
  <c r="I90" i="97"/>
  <c r="P25" i="97"/>
  <c r="Q63" i="97"/>
  <c r="M24" i="75"/>
  <c r="K19" i="97"/>
  <c r="J19" i="97"/>
  <c r="W42" i="4"/>
  <c r="R37" i="97"/>
  <c r="M17" i="75"/>
  <c r="K12" i="97"/>
  <c r="N57" i="4"/>
  <c r="W57" i="4"/>
  <c r="R52" i="97"/>
  <c r="Q52" i="97"/>
  <c r="N28" i="4"/>
  <c r="W28" i="4"/>
  <c r="R23" i="97"/>
  <c r="Q30" i="97"/>
  <c r="Q29" i="97"/>
  <c r="J20" i="97"/>
  <c r="M58" i="75"/>
  <c r="K53" i="97"/>
  <c r="J53" i="97"/>
  <c r="W102" i="4"/>
  <c r="R97" i="97"/>
  <c r="N36" i="4"/>
  <c r="W36" i="4"/>
  <c r="R31" i="97"/>
  <c r="Q31" i="97"/>
  <c r="N43" i="4"/>
  <c r="W43" i="4"/>
  <c r="R38" i="97"/>
  <c r="W44" i="4"/>
  <c r="R39" i="97"/>
  <c r="Q39" i="97"/>
  <c r="W23" i="4"/>
  <c r="R18" i="97"/>
  <c r="Q18" i="97"/>
  <c r="W113" i="4"/>
  <c r="R108" i="97"/>
  <c r="Q108" i="97"/>
  <c r="J108" i="97"/>
  <c r="G108" i="97"/>
  <c r="N103" i="4"/>
  <c r="W103" i="4"/>
  <c r="R98" i="97"/>
  <c r="Q98" i="97"/>
  <c r="W105" i="4"/>
  <c r="R100" i="97"/>
  <c r="Q100" i="97"/>
  <c r="M46" i="75"/>
  <c r="K41" i="97"/>
  <c r="M52" i="75"/>
  <c r="K47" i="97"/>
  <c r="N27" i="4"/>
  <c r="N93" i="4"/>
  <c r="W93" i="4"/>
  <c r="R88" i="97"/>
  <c r="Q88" i="97"/>
  <c r="M80" i="75"/>
  <c r="K75" i="97"/>
  <c r="J75" i="97"/>
  <c r="G78" i="75"/>
  <c r="H78" i="75"/>
  <c r="M78" i="75"/>
  <c r="K73" i="97"/>
  <c r="J73" i="97"/>
  <c r="N100" i="4"/>
  <c r="W100" i="4"/>
  <c r="R95" i="97"/>
  <c r="P95" i="97"/>
  <c r="P107" i="97"/>
  <c r="M88" i="75"/>
  <c r="K83" i="97"/>
  <c r="M105" i="75"/>
  <c r="K100" i="97"/>
  <c r="J100" i="97"/>
  <c r="N85" i="4"/>
  <c r="W85" i="4"/>
  <c r="R80" i="97"/>
  <c r="Q80" i="97"/>
  <c r="N92" i="4"/>
  <c r="W92" i="4"/>
  <c r="R87" i="97"/>
  <c r="Q87" i="97"/>
  <c r="W40" i="4"/>
  <c r="R35" i="97"/>
  <c r="M9" i="75"/>
  <c r="K4" i="97"/>
  <c r="J4" i="97"/>
  <c r="N46" i="4"/>
  <c r="N98" i="4"/>
  <c r="W98" i="4"/>
  <c r="R93" i="97"/>
  <c r="Q93" i="97"/>
  <c r="G101" i="4"/>
  <c r="N101" i="4"/>
  <c r="W101" i="4"/>
  <c r="R96" i="97"/>
  <c r="M69" i="75"/>
  <c r="K64" i="97"/>
  <c r="P38" i="97"/>
  <c r="P104" i="97"/>
  <c r="N84" i="4"/>
  <c r="W84" i="4"/>
  <c r="R79" i="97"/>
  <c r="N90" i="4"/>
  <c r="W90" i="4"/>
  <c r="R85" i="97"/>
  <c r="Q85" i="97"/>
  <c r="Q21" i="97"/>
  <c r="N96" i="4"/>
  <c r="W96" i="4"/>
  <c r="R91" i="97"/>
  <c r="Q91" i="97"/>
  <c r="W9" i="4"/>
  <c r="R4" i="97"/>
  <c r="N123" i="4"/>
  <c r="W123" i="4"/>
  <c r="R118" i="97"/>
  <c r="Q118" i="97"/>
  <c r="N107" i="4"/>
  <c r="W107" i="4"/>
  <c r="R102" i="97"/>
  <c r="N115" i="4"/>
  <c r="W115" i="4"/>
  <c r="R110" i="97"/>
  <c r="Q110" i="97"/>
  <c r="P76" i="97"/>
  <c r="V15" i="4"/>
  <c r="W15" i="4"/>
  <c r="R10" i="97"/>
  <c r="Q10" i="97"/>
  <c r="N10" i="4"/>
  <c r="W10" i="4"/>
  <c r="R5" i="97"/>
  <c r="Q5" i="97"/>
  <c r="M35" i="75"/>
  <c r="K30" i="97"/>
  <c r="J30" i="97"/>
  <c r="Q4" i="97"/>
  <c r="J69" i="97"/>
  <c r="W116" i="4"/>
  <c r="R111" i="97"/>
  <c r="W75" i="4"/>
  <c r="R70" i="97"/>
  <c r="Q70" i="97"/>
  <c r="J70" i="97"/>
  <c r="H70" i="97"/>
  <c r="I70" i="97"/>
  <c r="W27" i="4"/>
  <c r="R22" i="97"/>
  <c r="N51" i="4"/>
  <c r="W51" i="4"/>
  <c r="R46" i="97"/>
  <c r="Q46" i="97"/>
  <c r="W88" i="4"/>
  <c r="R83" i="97"/>
  <c r="Q83" i="97"/>
  <c r="J106" i="97"/>
  <c r="J72" i="97"/>
  <c r="N60" i="4"/>
  <c r="W60" i="4"/>
  <c r="R55" i="97"/>
  <c r="Q55" i="97"/>
  <c r="Q79" i="97"/>
  <c r="W79" i="4"/>
  <c r="R74" i="97"/>
  <c r="W66" i="4"/>
  <c r="R61" i="97"/>
  <c r="M98" i="75"/>
  <c r="K93" i="97"/>
  <c r="J93" i="97"/>
  <c r="J96" i="97"/>
  <c r="J76" i="97"/>
  <c r="W111" i="4"/>
  <c r="R106" i="97"/>
  <c r="Q106" i="97"/>
  <c r="W97" i="4"/>
  <c r="R92" i="97"/>
  <c r="W46" i="4"/>
  <c r="R41" i="97"/>
  <c r="Q41" i="97"/>
  <c r="M31" i="75"/>
  <c r="K26" i="97"/>
  <c r="J26" i="97"/>
  <c r="J32" i="97"/>
  <c r="W56" i="4"/>
  <c r="R51" i="97"/>
  <c r="Q51" i="97"/>
  <c r="J80" i="97"/>
  <c r="M49" i="75"/>
  <c r="K44" i="97"/>
  <c r="Q43" i="97"/>
  <c r="N25" i="4"/>
  <c r="W25" i="4"/>
  <c r="R20" i="97"/>
  <c r="W59" i="4"/>
  <c r="R54" i="97"/>
  <c r="Q54" i="97"/>
  <c r="Q35" i="97"/>
  <c r="J35" i="97"/>
  <c r="M90" i="75"/>
  <c r="K85" i="97"/>
  <c r="J85" i="97"/>
  <c r="M93" i="75"/>
  <c r="K88" i="97"/>
  <c r="J88" i="97"/>
  <c r="J52" i="4"/>
  <c r="N52" i="4"/>
  <c r="W52" i="4"/>
  <c r="R47" i="97"/>
  <c r="Q47" i="97"/>
  <c r="M38" i="75"/>
  <c r="K33" i="97"/>
  <c r="J33" i="97"/>
  <c r="Q97" i="97"/>
  <c r="N83" i="4"/>
  <c r="W83" i="4"/>
  <c r="R78" i="97"/>
  <c r="Q78" i="97"/>
  <c r="W38" i="4"/>
  <c r="R33" i="97"/>
  <c r="Q33" i="97"/>
  <c r="M33" i="75"/>
  <c r="K28" i="97"/>
  <c r="N71" i="4"/>
  <c r="W71" i="4"/>
  <c r="R66" i="97"/>
  <c r="Q66" i="97"/>
  <c r="N30" i="4"/>
  <c r="W30" i="4"/>
  <c r="R25" i="97"/>
  <c r="Q25" i="97"/>
  <c r="W47" i="4"/>
  <c r="R42" i="97"/>
  <c r="Q42" i="97"/>
  <c r="W58" i="4"/>
  <c r="R53" i="97"/>
  <c r="W11" i="4"/>
  <c r="R6" i="97"/>
  <c r="J65" i="97"/>
  <c r="N91" i="4"/>
  <c r="W91" i="4"/>
  <c r="R86" i="97"/>
  <c r="M94" i="75"/>
  <c r="K89" i="97"/>
  <c r="J89" i="97"/>
  <c r="M92" i="75"/>
  <c r="K87" i="97"/>
  <c r="N24" i="4"/>
  <c r="W24" i="4"/>
  <c r="R19" i="97"/>
  <c r="Q19" i="97"/>
  <c r="M10" i="75"/>
  <c r="K5" i="97"/>
  <c r="J5" i="97"/>
  <c r="J78" i="97"/>
  <c r="M41" i="4"/>
  <c r="N41" i="4"/>
  <c r="W41" i="4"/>
  <c r="R36" i="97"/>
  <c r="Q36" i="97"/>
  <c r="N112" i="4"/>
  <c r="W112" i="4"/>
  <c r="R107" i="97"/>
  <c r="Q107" i="97"/>
  <c r="N94" i="4"/>
  <c r="W94" i="4"/>
  <c r="R89" i="97"/>
  <c r="Q89" i="97"/>
  <c r="M62" i="75"/>
  <c r="K57" i="97"/>
  <c r="M104" i="75"/>
  <c r="K99" i="97"/>
  <c r="M79" i="75"/>
  <c r="K74" i="97"/>
  <c r="N62" i="4"/>
  <c r="W62" i="4"/>
  <c r="R57" i="97"/>
  <c r="Q57" i="97"/>
  <c r="W17" i="4"/>
  <c r="R12" i="97"/>
  <c r="Q12" i="97"/>
  <c r="M109" i="4"/>
  <c r="V109" i="4"/>
  <c r="M14" i="4"/>
  <c r="N14" i="4"/>
  <c r="W14" i="4"/>
  <c r="R9" i="97"/>
  <c r="Q9" i="97"/>
  <c r="V16" i="4"/>
  <c r="W16" i="4"/>
  <c r="R11" i="97"/>
  <c r="Q11" i="97"/>
  <c r="H11" i="97"/>
  <c r="I11" i="97"/>
  <c r="J29" i="4"/>
  <c r="N29" i="4"/>
  <c r="W29" i="4"/>
  <c r="R24" i="97"/>
  <c r="Q24" i="97"/>
  <c r="H24" i="97"/>
  <c r="I24" i="97"/>
  <c r="J82" i="4"/>
  <c r="N82" i="4"/>
  <c r="W82" i="4"/>
  <c r="R77" i="97"/>
  <c r="Q77" i="97"/>
  <c r="J86" i="4"/>
  <c r="N86" i="4"/>
  <c r="W86" i="4"/>
  <c r="R81" i="97"/>
  <c r="Q81" i="97"/>
  <c r="I102" i="97"/>
  <c r="Q72" i="97"/>
  <c r="Q49" i="97"/>
  <c r="J98" i="97"/>
  <c r="J84" i="97"/>
  <c r="J37" i="97"/>
  <c r="Q40" i="97"/>
  <c r="J12" i="97"/>
  <c r="Q95" i="97"/>
  <c r="H102" i="97"/>
  <c r="Q37" i="97"/>
  <c r="Q111" i="97"/>
  <c r="Q60" i="97"/>
  <c r="J104" i="97"/>
  <c r="J45" i="97"/>
  <c r="J87" i="97"/>
  <c r="J95" i="97"/>
  <c r="J67" i="97"/>
  <c r="G70" i="97"/>
  <c r="J102" i="97"/>
  <c r="Q86" i="97"/>
  <c r="J56" i="97"/>
  <c r="J60" i="97"/>
  <c r="J83" i="97"/>
  <c r="J107" i="97"/>
  <c r="J57" i="97"/>
  <c r="J99" i="97"/>
  <c r="J46" i="97"/>
  <c r="Q48" i="97"/>
  <c r="Q74" i="97"/>
  <c r="J71" i="97"/>
  <c r="J63" i="97"/>
  <c r="G63" i="97"/>
  <c r="J15" i="97"/>
  <c r="J13" i="97"/>
  <c r="J74" i="97"/>
  <c r="J9" i="97"/>
  <c r="Q84" i="97"/>
  <c r="Q113" i="97"/>
  <c r="J31" i="97"/>
  <c r="J43" i="97"/>
  <c r="Q61" i="97"/>
  <c r="J18" i="97"/>
  <c r="Q92" i="97"/>
  <c r="J86" i="97"/>
  <c r="J17" i="97"/>
  <c r="G54" i="97"/>
  <c r="G50" i="97"/>
  <c r="H50" i="97"/>
  <c r="I50" i="97"/>
  <c r="Q16" i="97"/>
  <c r="J114" i="97"/>
  <c r="Q75" i="97"/>
  <c r="J91" i="97"/>
  <c r="Q13" i="97"/>
  <c r="J77" i="97"/>
  <c r="J51" i="97"/>
  <c r="G90" i="97"/>
  <c r="H49" i="97"/>
  <c r="I49" i="97"/>
  <c r="G49" i="97"/>
  <c r="Q69" i="97"/>
  <c r="Q65" i="97"/>
  <c r="Q62" i="97"/>
  <c r="J28" i="97"/>
  <c r="J97" i="97"/>
  <c r="J92" i="97"/>
  <c r="M41" i="75"/>
  <c r="K36" i="97"/>
  <c r="J47" i="97"/>
  <c r="J6" i="97"/>
  <c r="H63" i="97"/>
  <c r="I63" i="97"/>
  <c r="J101" i="97"/>
  <c r="J48" i="97"/>
  <c r="J111" i="97"/>
  <c r="J113" i="97"/>
  <c r="Q67" i="97"/>
  <c r="Q76" i="97"/>
  <c r="Q23" i="97"/>
  <c r="M26" i="75"/>
  <c r="K21" i="97"/>
  <c r="G105" i="97"/>
  <c r="I105" i="97"/>
  <c r="H105" i="97"/>
  <c r="J36" i="97"/>
  <c r="H103" i="97"/>
  <c r="I103" i="97"/>
  <c r="G103" i="97"/>
  <c r="J44" i="97"/>
  <c r="J21" i="97"/>
  <c r="J110" i="97"/>
  <c r="J41" i="97"/>
  <c r="H54" i="97"/>
  <c r="I54" i="97"/>
  <c r="S12" i="97"/>
  <c r="AA87" i="75"/>
  <c r="L82" i="97"/>
  <c r="J82" i="97"/>
  <c r="G11" i="97"/>
  <c r="P49" i="97"/>
  <c r="AQ43" i="4"/>
  <c r="T38" i="97"/>
  <c r="Q38" i="97"/>
  <c r="M21" i="75"/>
  <c r="K16" i="97"/>
  <c r="J16" i="97"/>
  <c r="W104" i="4"/>
  <c r="R99" i="97"/>
  <c r="Q99" i="97"/>
  <c r="M47" i="75"/>
  <c r="K42" i="97"/>
  <c r="J42" i="97"/>
  <c r="M34" i="75"/>
  <c r="K29" i="97"/>
  <c r="J29" i="97"/>
  <c r="J109" i="4"/>
  <c r="N109" i="4"/>
  <c r="S96" i="97"/>
  <c r="AQ101" i="4"/>
  <c r="T96" i="97"/>
  <c r="T69" i="75"/>
  <c r="U69" i="75"/>
  <c r="AA69" i="75"/>
  <c r="L64" i="97"/>
  <c r="J64" i="97"/>
  <c r="AM80" i="75"/>
  <c r="M75" i="97"/>
  <c r="AM73" i="75"/>
  <c r="M68" i="97"/>
  <c r="AM12" i="75"/>
  <c r="M7" i="97"/>
  <c r="BA91" i="82"/>
  <c r="BB91" i="82"/>
  <c r="B11" i="3"/>
  <c r="B11" i="4"/>
  <c r="X11" i="4"/>
  <c r="Y11" i="4"/>
  <c r="AQ11" i="4"/>
  <c r="T6" i="97"/>
  <c r="D39" i="75"/>
  <c r="F39" i="75"/>
  <c r="G39" i="75"/>
  <c r="H39" i="75"/>
  <c r="F34" i="97"/>
  <c r="D39" i="4"/>
  <c r="BD97" i="82"/>
  <c r="BA38" i="82"/>
  <c r="BB38" i="82"/>
  <c r="BA22" i="82"/>
  <c r="BB22" i="82"/>
  <c r="BC104" i="82"/>
  <c r="BD49" i="82"/>
  <c r="BA18" i="82"/>
  <c r="BB18" i="82"/>
  <c r="E6" i="97"/>
  <c r="E69" i="4"/>
  <c r="G69" i="4"/>
  <c r="I69" i="4"/>
  <c r="J69" i="4"/>
  <c r="N69" i="4"/>
  <c r="W69" i="4"/>
  <c r="R64" i="97"/>
  <c r="Q64" i="97"/>
  <c r="E75" i="97"/>
  <c r="B36" i="3"/>
  <c r="E31" i="97"/>
  <c r="B33" i="3"/>
  <c r="E28" i="97"/>
  <c r="D108" i="75"/>
  <c r="D108" i="4"/>
  <c r="D99" i="75"/>
  <c r="F94" i="97"/>
  <c r="D99" i="4"/>
  <c r="H50" i="4"/>
  <c r="J50" i="4"/>
  <c r="N50" i="4"/>
  <c r="O50" i="4"/>
  <c r="Q50" i="4"/>
  <c r="P23" i="3"/>
  <c r="BD144" i="82"/>
  <c r="BD9" i="82"/>
  <c r="BA80" i="82"/>
  <c r="BB80" i="82"/>
  <c r="BE115" i="82"/>
  <c r="BD36" i="82"/>
  <c r="AE115" i="75"/>
  <c r="AF115" i="75"/>
  <c r="AG115" i="75"/>
  <c r="AH115" i="75"/>
  <c r="AM115" i="75"/>
  <c r="M110" i="97"/>
  <c r="B13" i="3"/>
  <c r="E115" i="97"/>
  <c r="F13" i="97"/>
  <c r="D110" i="75"/>
  <c r="D110" i="4"/>
  <c r="D110" i="3"/>
  <c r="F122" i="4"/>
  <c r="G122" i="4"/>
  <c r="N122" i="4"/>
  <c r="W122" i="4"/>
  <c r="R117" i="97"/>
  <c r="Q117" i="97"/>
  <c r="B120" i="4"/>
  <c r="X120" i="4"/>
  <c r="Y120" i="4"/>
  <c r="AQ120" i="4"/>
  <c r="T115" i="97"/>
  <c r="Q115" i="97"/>
  <c r="AO76" i="4"/>
  <c r="AP76" i="4"/>
  <c r="B87" i="4"/>
  <c r="X87" i="4"/>
  <c r="Y87" i="4"/>
  <c r="AQ87" i="4"/>
  <c r="T82" i="97"/>
  <c r="Q82" i="97"/>
  <c r="B61" i="4"/>
  <c r="X61" i="4"/>
  <c r="Y61" i="4"/>
  <c r="AQ61" i="4"/>
  <c r="T56" i="97"/>
  <c r="Q56" i="97"/>
  <c r="D120" i="3"/>
  <c r="D120" i="75"/>
  <c r="P39" i="75"/>
  <c r="Q39" i="75"/>
  <c r="AA39" i="75"/>
  <c r="L34" i="97"/>
  <c r="I39" i="75"/>
  <c r="J39" i="75"/>
  <c r="B58" i="4"/>
  <c r="X58" i="4"/>
  <c r="Y58" i="4"/>
  <c r="AQ58" i="4"/>
  <c r="T53" i="97"/>
  <c r="X73" i="75"/>
  <c r="D123" i="3"/>
  <c r="I57" i="75"/>
  <c r="K57" i="75"/>
  <c r="L57" i="75"/>
  <c r="M57" i="75"/>
  <c r="K52" i="97"/>
  <c r="P57" i="75"/>
  <c r="Q57" i="75"/>
  <c r="AA57" i="75"/>
  <c r="L52" i="97"/>
  <c r="C92" i="4"/>
  <c r="C92" i="3"/>
  <c r="C92" i="75"/>
  <c r="A87" i="97"/>
  <c r="C81" i="3"/>
  <c r="C81" i="75"/>
  <c r="A76" i="97"/>
  <c r="C81" i="4"/>
  <c r="A22" i="97"/>
  <c r="C27" i="3"/>
  <c r="C27" i="4"/>
  <c r="C27" i="75"/>
  <c r="A8" i="97"/>
  <c r="C13" i="75"/>
  <c r="C13" i="4"/>
  <c r="AB13" i="4"/>
  <c r="AC13" i="4"/>
  <c r="Z10" i="4"/>
  <c r="AA10" i="4"/>
  <c r="R27" i="75"/>
  <c r="T27" i="75"/>
  <c r="U27" i="75"/>
  <c r="AA27" i="75"/>
  <c r="L22" i="97"/>
  <c r="C11" i="3"/>
  <c r="C11" i="4"/>
  <c r="C11" i="75"/>
  <c r="A6" i="97"/>
  <c r="A110" i="97"/>
  <c r="C115" i="4"/>
  <c r="C115" i="75"/>
  <c r="C115" i="3"/>
  <c r="A89" i="97"/>
  <c r="C94" i="4"/>
  <c r="C94" i="3"/>
  <c r="C94" i="75"/>
  <c r="A78" i="97"/>
  <c r="C83" i="75"/>
  <c r="C83" i="4"/>
  <c r="C83" i="3"/>
  <c r="C65" i="3"/>
  <c r="C65" i="75"/>
  <c r="A60" i="97"/>
  <c r="C65" i="4"/>
  <c r="C63" i="4"/>
  <c r="C63" i="75"/>
  <c r="C63" i="3"/>
  <c r="A46" i="97"/>
  <c r="C51" i="75"/>
  <c r="C51" i="4"/>
  <c r="C51" i="3"/>
  <c r="A39" i="97"/>
  <c r="C44" i="75"/>
  <c r="C44" i="4"/>
  <c r="C44" i="3"/>
  <c r="C42" i="75"/>
  <c r="C42" i="4"/>
  <c r="C42" i="3"/>
  <c r="C32" i="4"/>
  <c r="A27" i="97"/>
  <c r="C32" i="75"/>
  <c r="C23" i="3"/>
  <c r="C23" i="4"/>
  <c r="A18" i="97"/>
  <c r="C23" i="75"/>
  <c r="C20" i="75"/>
  <c r="C20" i="3"/>
  <c r="C20" i="4"/>
  <c r="A15" i="97"/>
  <c r="A113" i="97"/>
  <c r="C118" i="4"/>
  <c r="C118" i="75"/>
  <c r="C118" i="3"/>
  <c r="A105" i="97"/>
  <c r="C110" i="75"/>
  <c r="C110" i="3"/>
  <c r="C110" i="4"/>
  <c r="C122" i="4"/>
  <c r="A117" i="97"/>
  <c r="C122" i="3"/>
  <c r="C122" i="75"/>
  <c r="A102" i="97"/>
  <c r="C107" i="4"/>
  <c r="C107" i="75"/>
  <c r="A98" i="97"/>
  <c r="C103" i="3"/>
  <c r="C103" i="4"/>
  <c r="C103" i="75"/>
  <c r="A96" i="97"/>
  <c r="C101" i="3"/>
  <c r="C101" i="75"/>
  <c r="A83" i="97"/>
  <c r="C88" i="3"/>
  <c r="C88" i="4"/>
  <c r="C88" i="75"/>
  <c r="A73" i="97"/>
  <c r="C78" i="4"/>
  <c r="C78" i="75"/>
  <c r="C34" i="4"/>
  <c r="A29" i="97"/>
  <c r="C34" i="3"/>
  <c r="C25" i="3"/>
  <c r="C25" i="75"/>
  <c r="A20" i="97"/>
  <c r="C25" i="4"/>
  <c r="C107" i="3"/>
  <c r="A4" i="97"/>
  <c r="C9" i="3"/>
  <c r="C9" i="75"/>
  <c r="C9" i="4"/>
  <c r="A66" i="97"/>
  <c r="C71" i="4"/>
  <c r="C71" i="75"/>
  <c r="A35" i="97"/>
  <c r="C40" i="3"/>
  <c r="C40" i="4"/>
  <c r="C40" i="75"/>
  <c r="A33" i="97"/>
  <c r="C38" i="75"/>
  <c r="C38" i="3"/>
  <c r="C38" i="4"/>
  <c r="C31" i="75"/>
  <c r="C31" i="4"/>
  <c r="A26" i="97"/>
  <c r="C31" i="3"/>
  <c r="A23" i="97"/>
  <c r="C28" i="3"/>
  <c r="C28" i="4"/>
  <c r="C14" i="4"/>
  <c r="C14" i="3"/>
  <c r="C14" i="75"/>
  <c r="A48" i="97"/>
  <c r="C53" i="75"/>
  <c r="C53" i="3"/>
  <c r="C53" i="4"/>
  <c r="C49" i="4"/>
  <c r="C10" i="75"/>
  <c r="C108" i="3"/>
  <c r="C16" i="4"/>
  <c r="C70" i="4"/>
  <c r="C98" i="3"/>
  <c r="C91" i="3"/>
  <c r="C104" i="4"/>
  <c r="C91" i="4"/>
  <c r="C37" i="75"/>
  <c r="C76" i="4"/>
  <c r="C58" i="4"/>
  <c r="C85" i="3"/>
  <c r="C64" i="4"/>
  <c r="C15" i="75"/>
  <c r="A44" i="97"/>
  <c r="C117" i="3"/>
  <c r="C117" i="75"/>
  <c r="A95" i="97"/>
  <c r="A61" i="97"/>
  <c r="A49" i="97"/>
  <c r="C46" i="4"/>
  <c r="C46" i="3"/>
  <c r="A38" i="97"/>
  <c r="A25" i="97"/>
  <c r="C30" i="3"/>
  <c r="A14" i="97"/>
  <c r="C19" i="75"/>
  <c r="C17" i="3"/>
  <c r="C17" i="4"/>
  <c r="A10" i="97"/>
  <c r="A7" i="97"/>
  <c r="A112" i="97"/>
  <c r="C66" i="4"/>
  <c r="A111" i="97"/>
  <c r="C116" i="3"/>
  <c r="C116" i="75"/>
  <c r="C113" i="75"/>
  <c r="C113" i="3"/>
  <c r="A101" i="97"/>
  <c r="C106" i="75"/>
  <c r="A90" i="97"/>
  <c r="C95" i="4"/>
  <c r="A84" i="97"/>
  <c r="C89" i="3"/>
  <c r="C89" i="4"/>
  <c r="A77" i="97"/>
  <c r="C82" i="75"/>
  <c r="C76" i="75"/>
  <c r="C76" i="3"/>
  <c r="C64" i="3"/>
  <c r="C64" i="75"/>
  <c r="A42" i="97"/>
  <c r="C47" i="4"/>
  <c r="A40" i="97"/>
  <c r="C45" i="4"/>
  <c r="A34" i="97"/>
  <c r="C39" i="4"/>
  <c r="A28" i="97"/>
  <c r="C33" i="3"/>
  <c r="A17" i="97"/>
  <c r="C22" i="3"/>
  <c r="C100" i="3"/>
  <c r="C111" i="75"/>
  <c r="C111" i="4"/>
  <c r="A94" i="97"/>
  <c r="C99" i="75"/>
  <c r="C87" i="3"/>
  <c r="C87" i="4"/>
  <c r="C79" i="75"/>
  <c r="C79" i="4"/>
  <c r="A72" i="97"/>
  <c r="C77" i="75"/>
  <c r="A57" i="97"/>
  <c r="C62" i="3"/>
  <c r="A36" i="97"/>
  <c r="C41" i="75"/>
  <c r="C36" i="4"/>
  <c r="C36" i="75"/>
  <c r="A21" i="97"/>
  <c r="C26" i="4"/>
  <c r="C21" i="4"/>
  <c r="C21" i="3"/>
  <c r="A13" i="97"/>
  <c r="C18" i="4"/>
  <c r="C18" i="75"/>
  <c r="C97" i="75"/>
  <c r="A92" i="97"/>
  <c r="A16" i="97"/>
  <c r="H101" i="97"/>
  <c r="G27" i="97"/>
  <c r="H27" i="97"/>
  <c r="I27" i="97"/>
  <c r="S15" i="97"/>
  <c r="AQ20" i="4"/>
  <c r="T15" i="97"/>
  <c r="Q15" i="97"/>
  <c r="S73" i="97"/>
  <c r="AQ78" i="4"/>
  <c r="T73" i="97"/>
  <c r="Q73" i="97"/>
  <c r="H73" i="97"/>
  <c r="I73" i="97"/>
  <c r="G39" i="97"/>
  <c r="H39" i="97"/>
  <c r="I39" i="97"/>
  <c r="H48" i="97"/>
  <c r="H51" i="97"/>
  <c r="G14" i="97"/>
  <c r="G57" i="97"/>
  <c r="W13" i="4"/>
  <c r="R8" i="97"/>
  <c r="Q8" i="97"/>
  <c r="S34" i="97"/>
  <c r="AQ39" i="4"/>
  <c r="T34" i="97"/>
  <c r="G98" i="97"/>
  <c r="S102" i="97"/>
  <c r="AQ107" i="4"/>
  <c r="T102" i="97"/>
  <c r="Q102" i="97"/>
  <c r="S22" i="97"/>
  <c r="AQ27" i="4"/>
  <c r="T22" i="97"/>
  <c r="Q22" i="97"/>
  <c r="Q44" i="97"/>
  <c r="Q6" i="97"/>
  <c r="G97" i="97"/>
  <c r="Q20" i="97"/>
  <c r="P36" i="97"/>
  <c r="W37" i="4"/>
  <c r="R32" i="97"/>
  <c r="Q32" i="97"/>
  <c r="H32" i="97"/>
  <c r="I32" i="97"/>
  <c r="P14" i="3"/>
  <c r="P9" i="97"/>
  <c r="J22" i="97"/>
  <c r="Q96" i="97"/>
  <c r="H96" i="97"/>
  <c r="I96" i="97"/>
  <c r="G74" i="97"/>
  <c r="G61" i="97"/>
  <c r="J84" i="75"/>
  <c r="K84" i="75"/>
  <c r="L84" i="75"/>
  <c r="F84" i="75"/>
  <c r="G84" i="75"/>
  <c r="H84" i="75"/>
  <c r="M84" i="75"/>
  <c r="K79" i="97"/>
  <c r="J79" i="97"/>
  <c r="S112" i="97"/>
  <c r="AQ117" i="4"/>
  <c r="T112" i="97"/>
  <c r="Q112" i="97"/>
  <c r="P59" i="97"/>
  <c r="G44" i="97"/>
  <c r="H7" i="97"/>
  <c r="I7" i="97"/>
  <c r="H10" i="97"/>
  <c r="I10" i="97"/>
  <c r="G10" i="97"/>
  <c r="H99" i="97"/>
  <c r="I99" i="97"/>
  <c r="H97" i="97"/>
  <c r="I97" i="97"/>
  <c r="H114" i="97"/>
  <c r="I114" i="97"/>
  <c r="W109" i="4"/>
  <c r="R104" i="97"/>
  <c r="Q104" i="97"/>
  <c r="H104" i="97"/>
  <c r="I104" i="97"/>
  <c r="G17" i="97"/>
  <c r="P71" i="97"/>
  <c r="G41" i="97"/>
  <c r="H98" i="97"/>
  <c r="I98" i="97"/>
  <c r="H61" i="97"/>
  <c r="I61" i="97"/>
  <c r="H74" i="97"/>
  <c r="I74" i="97"/>
  <c r="G38" i="97"/>
  <c r="G69" i="97"/>
  <c r="H12" i="97"/>
  <c r="I12" i="97"/>
  <c r="G12" i="97"/>
  <c r="G89" i="97"/>
  <c r="H89" i="97"/>
  <c r="I89" i="97"/>
  <c r="H66" i="97"/>
  <c r="I66" i="97"/>
  <c r="G66" i="97"/>
  <c r="H106" i="97"/>
  <c r="I106" i="97"/>
  <c r="G106" i="97"/>
  <c r="H57" i="97"/>
  <c r="I57" i="97"/>
  <c r="G93" i="97"/>
  <c r="H93" i="97"/>
  <c r="I93" i="97"/>
  <c r="H62" i="97"/>
  <c r="I62" i="97"/>
  <c r="K39" i="75"/>
  <c r="L39" i="75"/>
  <c r="M39" i="75"/>
  <c r="K34" i="97"/>
  <c r="W50" i="4"/>
  <c r="R45" i="97"/>
  <c r="Q45" i="97"/>
  <c r="H108" i="97"/>
  <c r="I108" i="97"/>
  <c r="G65" i="97"/>
  <c r="G92" i="97"/>
  <c r="H23" i="97"/>
  <c r="I23" i="97"/>
  <c r="J52" i="97"/>
  <c r="G52" i="97"/>
  <c r="Q53" i="97"/>
  <c r="G53" i="97"/>
  <c r="G114" i="97"/>
  <c r="G7" i="97"/>
  <c r="G83" i="97"/>
  <c r="G67" i="97"/>
  <c r="H65" i="97"/>
  <c r="I65" i="97"/>
  <c r="H87" i="97"/>
  <c r="I87" i="97"/>
  <c r="H86" i="97"/>
  <c r="I86" i="97"/>
  <c r="H81" i="97"/>
  <c r="I81" i="97"/>
  <c r="G87" i="97"/>
  <c r="G36" i="97"/>
  <c r="H111" i="97"/>
  <c r="I111" i="97"/>
  <c r="I68" i="97"/>
  <c r="H68" i="97"/>
  <c r="G68" i="97"/>
  <c r="J34" i="97"/>
  <c r="H17" i="97"/>
  <c r="I17" i="97"/>
  <c r="I101" i="97"/>
  <c r="G101" i="97"/>
  <c r="G24" i="97"/>
  <c r="G32" i="97"/>
  <c r="G100" i="97"/>
  <c r="G23" i="97"/>
  <c r="G73" i="97"/>
  <c r="G117" i="97"/>
  <c r="H117" i="97"/>
  <c r="I117" i="97"/>
  <c r="G22" i="97"/>
  <c r="H29" i="97"/>
  <c r="I29" i="97"/>
  <c r="G29" i="97"/>
  <c r="H16" i="97"/>
  <c r="I16" i="97"/>
  <c r="G16" i="97"/>
  <c r="H42" i="97"/>
  <c r="I42" i="97"/>
  <c r="G42" i="97"/>
  <c r="S71" i="97"/>
  <c r="AQ76" i="4"/>
  <c r="T71" i="97"/>
  <c r="Q71" i="97"/>
  <c r="L110" i="4"/>
  <c r="R110" i="4"/>
  <c r="E110" i="4"/>
  <c r="H110" i="4"/>
  <c r="P110" i="4"/>
  <c r="I110" i="4"/>
  <c r="O110" i="4"/>
  <c r="K110" i="4"/>
  <c r="M110" i="4"/>
  <c r="T110" i="4"/>
  <c r="F110" i="4"/>
  <c r="S110" i="4"/>
  <c r="U110" i="4"/>
  <c r="P18" i="97"/>
  <c r="L108" i="4"/>
  <c r="R108" i="4"/>
  <c r="F108" i="4"/>
  <c r="K108" i="4"/>
  <c r="H108" i="4"/>
  <c r="O108" i="4"/>
  <c r="S108" i="4"/>
  <c r="E108" i="4"/>
  <c r="U108" i="4"/>
  <c r="T108" i="4"/>
  <c r="I108" i="4"/>
  <c r="P108" i="4"/>
  <c r="G96" i="97"/>
  <c r="G25" i="97"/>
  <c r="H25" i="97"/>
  <c r="I25" i="97"/>
  <c r="H41" i="97"/>
  <c r="I41" i="97"/>
  <c r="H53" i="97"/>
  <c r="I53" i="97"/>
  <c r="H52" i="97"/>
  <c r="I52" i="97"/>
  <c r="H44" i="97"/>
  <c r="I44" i="97"/>
  <c r="G88" i="97"/>
  <c r="H47" i="97"/>
  <c r="I47" i="97"/>
  <c r="G15" i="97"/>
  <c r="H15" i="97"/>
  <c r="I15" i="97"/>
  <c r="G77" i="97"/>
  <c r="H77" i="97"/>
  <c r="I77" i="97"/>
  <c r="G76" i="97"/>
  <c r="H76" i="97"/>
  <c r="I76" i="97"/>
  <c r="I51" i="97"/>
  <c r="F110" i="75"/>
  <c r="G110" i="75"/>
  <c r="H110" i="75"/>
  <c r="J110" i="75"/>
  <c r="K110" i="75"/>
  <c r="L110" i="75"/>
  <c r="H99" i="4"/>
  <c r="U99" i="4"/>
  <c r="P99" i="4"/>
  <c r="T99" i="4"/>
  <c r="I99" i="4"/>
  <c r="O99" i="4"/>
  <c r="R99" i="4"/>
  <c r="L99" i="4"/>
  <c r="E99" i="4"/>
  <c r="F99" i="4"/>
  <c r="G99" i="4"/>
  <c r="K99" i="4"/>
  <c r="M99" i="4"/>
  <c r="S99" i="4"/>
  <c r="J108" i="75"/>
  <c r="K108" i="75"/>
  <c r="L108" i="75"/>
  <c r="F108" i="75"/>
  <c r="G108" i="75"/>
  <c r="H108" i="75"/>
  <c r="M108" i="75"/>
  <c r="K103" i="97"/>
  <c r="J103" i="97"/>
  <c r="P116" i="97"/>
  <c r="H60" i="97"/>
  <c r="I60" i="97"/>
  <c r="G60" i="97"/>
  <c r="H55" i="97"/>
  <c r="I55" i="97"/>
  <c r="G55" i="97"/>
  <c r="H38" i="97"/>
  <c r="I38" i="97"/>
  <c r="H83" i="97"/>
  <c r="I83" i="97"/>
  <c r="G99" i="97"/>
  <c r="G48" i="97"/>
  <c r="H88" i="97"/>
  <c r="I88" i="97"/>
  <c r="H67" i="97"/>
  <c r="I67" i="97"/>
  <c r="G47" i="97"/>
  <c r="G21" i="97"/>
  <c r="H21" i="97"/>
  <c r="I21" i="97"/>
  <c r="G51" i="97"/>
  <c r="P58" i="97"/>
  <c r="H64" i="97"/>
  <c r="I64" i="97"/>
  <c r="P40" i="97"/>
  <c r="G80" i="97"/>
  <c r="H80" i="97"/>
  <c r="I80" i="97"/>
  <c r="H91" i="97"/>
  <c r="I91" i="97"/>
  <c r="G91" i="97"/>
  <c r="G110" i="97"/>
  <c r="H100" i="97"/>
  <c r="I100" i="97"/>
  <c r="H110" i="97"/>
  <c r="I110" i="97"/>
  <c r="G113" i="97"/>
  <c r="H113" i="97"/>
  <c r="I113" i="97"/>
  <c r="H78" i="97"/>
  <c r="I78" i="97"/>
  <c r="G78" i="97"/>
  <c r="G72" i="97"/>
  <c r="H72" i="97"/>
  <c r="I72" i="97"/>
  <c r="H107" i="97"/>
  <c r="I107" i="97"/>
  <c r="G107" i="97"/>
  <c r="I48" i="97"/>
  <c r="H36" i="97"/>
  <c r="I36" i="97"/>
  <c r="F120" i="75"/>
  <c r="G120" i="75"/>
  <c r="H120" i="75"/>
  <c r="J120" i="75"/>
  <c r="K120" i="75"/>
  <c r="L120" i="75"/>
  <c r="F99" i="75"/>
  <c r="G99" i="75"/>
  <c r="H99" i="75"/>
  <c r="J99" i="75"/>
  <c r="K99" i="75"/>
  <c r="L99" i="75"/>
  <c r="P39" i="4"/>
  <c r="L39" i="4"/>
  <c r="T39" i="4"/>
  <c r="R39" i="4"/>
  <c r="O39" i="4"/>
  <c r="Q39" i="4"/>
  <c r="F39" i="4"/>
  <c r="H39" i="4"/>
  <c r="E39" i="4"/>
  <c r="G39" i="4"/>
  <c r="K39" i="4"/>
  <c r="M39" i="4"/>
  <c r="I39" i="4"/>
  <c r="S39" i="4"/>
  <c r="U39" i="4"/>
  <c r="P112" i="97"/>
  <c r="H13" i="97"/>
  <c r="I13" i="97"/>
  <c r="G13" i="97"/>
  <c r="G30" i="97"/>
  <c r="H30" i="97"/>
  <c r="I30" i="97"/>
  <c r="G64" i="97"/>
  <c r="G5" i="97"/>
  <c r="H5" i="97"/>
  <c r="I5" i="97"/>
  <c r="H92" i="97"/>
  <c r="I92" i="97"/>
  <c r="H59" i="97"/>
  <c r="I59" i="97"/>
  <c r="G59" i="97"/>
  <c r="H84" i="97"/>
  <c r="I84" i="97"/>
  <c r="G84" i="97"/>
  <c r="V99" i="4"/>
  <c r="G81" i="97"/>
  <c r="H22" i="97"/>
  <c r="I22" i="97"/>
  <c r="G104" i="97"/>
  <c r="P25" i="3"/>
  <c r="G111" i="97"/>
  <c r="G95" i="97"/>
  <c r="H95" i="97"/>
  <c r="I95" i="97"/>
  <c r="P11" i="3"/>
  <c r="H69" i="97"/>
  <c r="I69" i="97"/>
  <c r="H43" i="97"/>
  <c r="I43" i="97"/>
  <c r="G43" i="97"/>
  <c r="J39" i="4"/>
  <c r="N39" i="4"/>
  <c r="G62" i="97"/>
  <c r="H9" i="97"/>
  <c r="I9" i="97"/>
  <c r="G9" i="97"/>
  <c r="H19" i="97"/>
  <c r="I19" i="97"/>
  <c r="G19" i="97"/>
  <c r="G86" i="97"/>
  <c r="G4" i="97"/>
  <c r="H4" i="97"/>
  <c r="I4" i="97"/>
  <c r="P33" i="3"/>
  <c r="J99" i="4"/>
  <c r="N99" i="4"/>
  <c r="J108" i="4"/>
  <c r="J110" i="4"/>
  <c r="H71" i="97"/>
  <c r="I71" i="97"/>
  <c r="G71" i="97"/>
  <c r="G45" i="97"/>
  <c r="H45" i="97"/>
  <c r="I45" i="97"/>
  <c r="M99" i="75"/>
  <c r="K94" i="97"/>
  <c r="J94" i="97"/>
  <c r="M120" i="75"/>
  <c r="K115" i="97"/>
  <c r="J115" i="97"/>
  <c r="H58" i="97"/>
  <c r="I58" i="97"/>
  <c r="G58" i="97"/>
  <c r="G33" i="97"/>
  <c r="H33" i="97"/>
  <c r="I33" i="97"/>
  <c r="P37" i="97"/>
  <c r="M110" i="75"/>
  <c r="K105" i="97"/>
  <c r="J105" i="97"/>
  <c r="G108" i="4"/>
  <c r="M108" i="4"/>
  <c r="G18" i="97"/>
  <c r="H18" i="97"/>
  <c r="I18" i="97"/>
  <c r="Q110" i="4"/>
  <c r="G110" i="4"/>
  <c r="P6" i="97"/>
  <c r="P36" i="3"/>
  <c r="V110" i="4"/>
  <c r="H112" i="97"/>
  <c r="I112" i="97"/>
  <c r="G112" i="97"/>
  <c r="V39" i="4"/>
  <c r="H40" i="97"/>
  <c r="I40" i="97"/>
  <c r="G40" i="97"/>
  <c r="H85" i="97"/>
  <c r="I85" i="97"/>
  <c r="G85" i="97"/>
  <c r="G116" i="97"/>
  <c r="H116" i="97"/>
  <c r="I116" i="97"/>
  <c r="Q99" i="4"/>
  <c r="Q108" i="4"/>
  <c r="V108" i="4"/>
  <c r="P20" i="97"/>
  <c r="G46" i="97"/>
  <c r="H46" i="97"/>
  <c r="I46" i="97"/>
  <c r="W39" i="4"/>
  <c r="R34" i="97"/>
  <c r="Q34" i="97"/>
  <c r="G34" i="97"/>
  <c r="N110" i="4"/>
  <c r="W99" i="4"/>
  <c r="R94" i="97"/>
  <c r="Q94" i="97"/>
  <c r="G94" i="97"/>
  <c r="H94" i="97"/>
  <c r="I94" i="97"/>
  <c r="P82" i="97"/>
  <c r="P31" i="97"/>
  <c r="W110" i="4"/>
  <c r="R105" i="97"/>
  <c r="Q105" i="97"/>
  <c r="P75" i="97"/>
  <c r="P56" i="97"/>
  <c r="H34" i="97"/>
  <c r="I34" i="97"/>
  <c r="H6" i="97"/>
  <c r="I6" i="97"/>
  <c r="G6" i="97"/>
  <c r="N108" i="4"/>
  <c r="W108" i="4"/>
  <c r="R103" i="97"/>
  <c r="Q103" i="97"/>
  <c r="H37" i="97"/>
  <c r="I37" i="97"/>
  <c r="G37" i="97"/>
  <c r="P28" i="97"/>
  <c r="G79" i="97"/>
  <c r="H79" i="97"/>
  <c r="I79" i="97"/>
  <c r="G20" i="97"/>
  <c r="H20" i="97"/>
  <c r="I20" i="97"/>
  <c r="G35" i="97"/>
  <c r="H35" i="97"/>
  <c r="I35" i="97"/>
  <c r="H28" i="97"/>
  <c r="I28" i="97"/>
  <c r="G28" i="97"/>
  <c r="H75" i="97"/>
  <c r="I75" i="97"/>
  <c r="G75" i="97"/>
  <c r="H31" i="97"/>
  <c r="I31" i="97"/>
  <c r="G31" i="97"/>
  <c r="H118" i="97"/>
  <c r="I118" i="97"/>
  <c r="G118" i="97"/>
  <c r="G56" i="97"/>
  <c r="H56" i="97"/>
  <c r="I56" i="97"/>
  <c r="H115" i="97"/>
  <c r="I115" i="97"/>
  <c r="G115" i="97"/>
  <c r="G82" i="97"/>
  <c r="H82" i="97"/>
  <c r="I82" i="97"/>
  <c r="Q18" i="3"/>
  <c r="Q17" i="3"/>
  <c r="Q15" i="3"/>
  <c r="Q9" i="3"/>
  <c r="Q10" i="3"/>
  <c r="Q11" i="3"/>
  <c r="Q12" i="3"/>
  <c r="Q14" i="3"/>
  <c r="Q16" i="3"/>
  <c r="Q19" i="3"/>
  <c r="Q20" i="3"/>
  <c r="Q21" i="3"/>
  <c r="Q22" i="3"/>
  <c r="Q23" i="3"/>
  <c r="Q24" i="3"/>
  <c r="Q25" i="3"/>
  <c r="Q26" i="3"/>
  <c r="Q27" i="3"/>
  <c r="Q28" i="3"/>
  <c r="Q29" i="3"/>
  <c r="Q30" i="3"/>
  <c r="Q32" i="3"/>
  <c r="Q33" i="3"/>
  <c r="Q34" i="3"/>
  <c r="Q35" i="3"/>
  <c r="Q36" i="3"/>
  <c r="Q37" i="3"/>
  <c r="Q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0B00-000001000000}">
      <text>
        <r>
          <rPr>
            <b/>
            <sz val="9"/>
            <color indexed="81"/>
            <rFont val="Tahoma"/>
            <family val="2"/>
          </rPr>
          <t>Luca Vernaccini:</t>
        </r>
        <r>
          <rPr>
            <sz val="9"/>
            <color indexed="81"/>
            <rFont val="Tahoma"/>
            <family val="2"/>
          </rPr>
          <t xml:space="preserve">
Data of 2016 at 17/8/2016</t>
        </r>
      </text>
    </comment>
    <comment ref="AJ3" authorId="0" shapeId="0" xr:uid="{00000000-0006-0000-0B00-000002000000}">
      <text>
        <r>
          <rPr>
            <b/>
            <sz val="9"/>
            <color indexed="81"/>
            <rFont val="Tahoma"/>
            <family val="2"/>
          </rPr>
          <t>Luca Vernaccini:</t>
        </r>
        <r>
          <rPr>
            <sz val="9"/>
            <color indexed="81"/>
            <rFont val="Tahoma"/>
            <family val="2"/>
          </rPr>
          <t xml:space="preserve">
As of 18 August 2016</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<sst xmlns="http://schemas.openxmlformats.org/spreadsheetml/2006/main" count="38809" uniqueCount="6146">
  <si>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</si>
  <si>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</si>
  <si>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</si>
  <si>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</si>
  <si>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</si>
  <si>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</si>
  <si>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</si>
  <si>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</si>
  <si>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</si>
  <si>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</si>
  <si>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</si>
  <si>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</si>
  <si>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</si>
  <si>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</si>
  <si>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</si>
  <si>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</si>
  <si>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</si>
  <si>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</si>
  <si>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</si>
  <si>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</si>
  <si>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</si>
  <si>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</si>
  <si>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</si>
  <si>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</si>
  <si>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</si>
  <si>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</si>
  <si>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</si>
  <si>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</si>
  <si>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</si>
  <si>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</si>
  <si>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</si>
  <si>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</si>
  <si>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</si>
  <si>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</si>
  <si>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</si>
  <si>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</si>
  <si>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</si>
  <si>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</si>
  <si>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</si>
  <si>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</si>
  <si>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</si>
  <si>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</si>
  <si>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</si>
  <si>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</si>
  <si>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</si>
  <si>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</si>
  <si>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</si>
  <si>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</si>
  <si>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</si>
  <si>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</si>
  <si>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</si>
  <si>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</si>
  <si>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</si>
  <si>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</si>
  <si>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</si>
  <si>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</si>
  <si>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</si>
  <si>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</si>
  <si>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</si>
  <si>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</si>
  <si>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</si>
  <si>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</si>
  <si>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</si>
  <si>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</si>
  <si>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</si>
  <si>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</si>
  <si>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</si>
  <si>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</si>
  <si>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</si>
  <si>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</si>
  <si>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</si>
  <si>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</si>
  <si>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</si>
  <si>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</si>
  <si>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</si>
  <si>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</si>
  <si>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</si>
  <si>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</si>
  <si>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</si>
  <si>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</si>
  <si>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</si>
  <si>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</si>
  <si>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</si>
  <si>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</si>
  <si>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</si>
  <si>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</si>
  <si>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</si>
  <si>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</si>
  <si>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</si>
  <si>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</si>
  <si>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</si>
  <si>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</si>
  <si>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</si>
  <si>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</si>
  <si>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</si>
  <si>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</si>
  <si>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</si>
  <si>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</si>
  <si>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</si>
  <si>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</si>
  <si>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</si>
  <si>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</si>
  <si>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</si>
  <si>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</si>
  <si>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</si>
  <si>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</si>
  <si>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</si>
  <si>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</si>
  <si>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</si>
  <si>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</si>
  <si>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</si>
  <si>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</si>
  <si>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</si>
  <si>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</si>
  <si>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</si>
  <si>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</si>
  <si>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</si>
  <si>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</si>
  <si>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</si>
  <si>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</si>
  <si>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</si>
  <si>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</si>
  <si>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</si>
  <si>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</si>
  <si>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</si>
  <si>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</si>
  <si>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</si>
  <si>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</si>
  <si>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</si>
  <si>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</si>
  <si>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</si>
  <si>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</si>
  <si>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</si>
  <si>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</si>
  <si>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</si>
  <si>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</si>
  <si>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</si>
  <si>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</si>
  <si>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</si>
  <si>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</si>
  <si>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</si>
  <si>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</si>
  <si>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</si>
  <si>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</si>
  <si>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</si>
  <si>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</si>
  <si>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</si>
  <si>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</si>
  <si>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</si>
  <si>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</si>
  <si>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</si>
  <si>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</si>
  <si>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</si>
  <si>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</si>
  <si>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</si>
  <si>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</si>
  <si>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</si>
  <si>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</si>
  <si>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</si>
  <si>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</si>
  <si>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</si>
  <si>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</si>
  <si>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</si>
  <si>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</si>
  <si>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</si>
  <si>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</si>
  <si>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</si>
  <si>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</si>
  <si>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</si>
  <si>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</si>
  <si>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</si>
  <si>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</si>
  <si>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</si>
  <si>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</si>
  <si>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</si>
  <si>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</si>
  <si>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</si>
  <si>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</si>
  <si>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</si>
  <si>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</si>
  <si>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</si>
  <si>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</si>
  <si>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</si>
  <si>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</si>
  <si>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</si>
  <si>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</si>
  <si>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</si>
  <si>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</si>
  <si>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</si>
  <si>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</si>
  <si>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</si>
  <si>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</si>
  <si>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</si>
  <si>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</si>
  <si>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</si>
  <si>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</si>
  <si>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</si>
  <si>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</si>
  <si>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</si>
  <si>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</si>
  <si>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</si>
  <si>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</si>
  <si>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</si>
  <si>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</si>
  <si>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</si>
  <si>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</si>
  <si>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</si>
  <si>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</si>
  <si>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</si>
  <si>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</si>
  <si>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</si>
  <si>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</si>
  <si>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</si>
  <si>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</si>
  <si>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</si>
  <si>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</si>
  <si>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</si>
  <si>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</si>
  <si>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</si>
  <si>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</si>
  <si>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</si>
  <si>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</si>
  <si>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</si>
  <si>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</si>
  <si>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</si>
  <si>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</si>
  <si>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</si>
  <si>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</si>
  <si>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</si>
  <si>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</si>
  <si>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</si>
  <si>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</si>
  <si>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</si>
  <si>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</si>
  <si>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</si>
  <si>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</si>
  <si>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</si>
  <si>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</si>
  <si>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</si>
  <si>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</si>
  <si>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</si>
  <si>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</si>
  <si>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</si>
  <si>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</si>
  <si>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</si>
  <si>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</si>
  <si>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</si>
  <si>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</si>
  <si>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</si>
  <si>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</si>
  <si>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</si>
  <si>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</si>
  <si>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</si>
  <si>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</si>
  <si>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</si>
  <si>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</si>
  <si>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</si>
  <si>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</si>
  <si>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</si>
  <si>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</si>
  <si>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</si>
  <si>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</si>
  <si>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</si>
  <si>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</si>
  <si>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</si>
  <si>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</si>
  <si>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</si>
  <si>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</si>
  <si>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</si>
  <si>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</si>
  <si>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</si>
  <si>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</si>
  <si>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</si>
  <si>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</si>
  <si>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</si>
  <si>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</si>
  <si>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</si>
  <si>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</si>
  <si>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</si>
  <si>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</si>
  <si>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</si>
  <si>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</si>
  <si>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</si>
  <si>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</si>
  <si>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</si>
  <si>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</si>
  <si>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</si>
  <si>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</si>
  <si>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</si>
  <si>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</si>
  <si>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</si>
  <si>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</si>
  <si>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</si>
  <si>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</si>
  <si>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</si>
  <si>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</si>
  <si>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</si>
  <si>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</si>
  <si>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</si>
  <si>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</si>
  <si>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</si>
  <si>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</si>
  <si>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</si>
  <si>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</si>
  <si>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</si>
  <si>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</si>
  <si>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</si>
  <si>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</si>
  <si>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</si>
  <si>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Swaziland</t>
  </si>
  <si>
    <t>SWE</t>
  </si>
  <si>
    <t>Sweden</t>
  </si>
  <si>
    <t>CHE</t>
  </si>
  <si>
    <t>Switzerland</t>
  </si>
  <si>
    <t>SYR</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</si>
  <si>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</si>
  <si>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</si>
  <si>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</si>
  <si>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</si>
  <si>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</si>
  <si>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</si>
  <si>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</si>
  <si>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</si>
  <si>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</si>
  <si>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</si>
  <si>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</si>
  <si>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</si>
  <si>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</si>
  <si>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</si>
  <si>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</si>
  <si>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</si>
  <si>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</si>
  <si>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</si>
  <si>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</si>
  <si>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</si>
  <si>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</si>
  <si>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</si>
  <si>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</si>
  <si>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</si>
  <si>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</si>
  <si>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</si>
  <si>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</si>
  <si>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</si>
  <si>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</si>
  <si>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</si>
  <si>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</si>
  <si>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</si>
  <si>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</si>
  <si>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</si>
  <si>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</si>
  <si>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</si>
  <si>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</si>
  <si>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</si>
  <si>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</si>
  <si>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</si>
  <si>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</si>
  <si>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</si>
  <si>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</si>
  <si>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Government Effectiveness</t>
  </si>
  <si>
    <t>Access to electricity</t>
  </si>
  <si>
    <t>Internet users</t>
  </si>
  <si>
    <t>Mobile cellular subscriptions</t>
  </si>
  <si>
    <t>Myanmar</t>
  </si>
  <si>
    <t>Côte d'Ivoire</t>
  </si>
  <si>
    <t>Guinea-Bissau</t>
  </si>
  <si>
    <t>Timor-Leste</t>
  </si>
  <si>
    <t>Congo</t>
  </si>
  <si>
    <t>Viet Nam</t>
  </si>
  <si>
    <t>China</t>
  </si>
  <si>
    <t>Russian Federation</t>
  </si>
  <si>
    <t>Latvia</t>
  </si>
  <si>
    <t>Brunei Darussalam</t>
  </si>
  <si>
    <t>COUNTRY</t>
  </si>
  <si>
    <t>Gender Inequality Index</t>
  </si>
  <si>
    <t>Human Development Index</t>
  </si>
  <si>
    <t>Multidimensional Poverty Index</t>
  </si>
  <si>
    <t>Improved water source (% of population with access)</t>
  </si>
  <si>
    <t>Improved sanitation facilities (% of population with access)</t>
  </si>
  <si>
    <t>MIN</t>
  </si>
  <si>
    <t>MAX</t>
  </si>
  <si>
    <t>Iso3</t>
  </si>
  <si>
    <t>Palestine</t>
  </si>
  <si>
    <t>U5 Under weight</t>
  </si>
  <si>
    <t>Net ODA received (% of GNI)</t>
  </si>
  <si>
    <t>Returned Refugees</t>
  </si>
  <si>
    <t>Estimated number of people living with HIV - Adult (&gt;15) rate</t>
  </si>
  <si>
    <t>Corruption Perception Index</t>
  </si>
  <si>
    <t>Average Dietary Energy Supply Adequacy</t>
  </si>
  <si>
    <t>Prevalence of Undernourishment</t>
  </si>
  <si>
    <t>Domestic Food Price Level Index</t>
  </si>
  <si>
    <t>Domestic Food Price Volatility Index</t>
  </si>
  <si>
    <t>Adult liteacy rate</t>
  </si>
  <si>
    <t>Physical exposure to earthquake MMI VI</t>
  </si>
  <si>
    <t>Physical exposure to earthquake MMI VIII</t>
  </si>
  <si>
    <t>Unit of Measurament</t>
  </si>
  <si>
    <t>Number</t>
  </si>
  <si>
    <t>Index</t>
  </si>
  <si>
    <t>HFA Scores Last recent</t>
  </si>
  <si>
    <t>No data</t>
  </si>
  <si>
    <t>Malaria death rate</t>
  </si>
  <si>
    <t>One-year-olds fully immunized against measles</t>
  </si>
  <si>
    <t>Health expenditure per capita</t>
  </si>
  <si>
    <t>Mortality rate, under-5</t>
  </si>
  <si>
    <t>Income Gini coefficient</t>
  </si>
  <si>
    <t>People affected by Natural Disasters</t>
  </si>
  <si>
    <t>Internally displaced persons (IDPs)</t>
  </si>
  <si>
    <t>Refugees by country of asylum</t>
  </si>
  <si>
    <t>Humanitarian Aid (FTS)</t>
  </si>
  <si>
    <t>Development Aid (ODA)</t>
  </si>
  <si>
    <t>Micronesia</t>
  </si>
  <si>
    <t>Land area (sq. km)</t>
  </si>
  <si>
    <t>sq. Km</t>
  </si>
  <si>
    <t>GCRI Violent Conflict probability</t>
  </si>
  <si>
    <t>Agriculture Drought probability</t>
  </si>
  <si>
    <t>Total affected by Drought</t>
  </si>
  <si>
    <t>Frequency of Drought events</t>
  </si>
  <si>
    <t>GCRI Highly Violent Conflict probability</t>
  </si>
  <si>
    <t>Bolivia</t>
  </si>
  <si>
    <t>Cabo Verde</t>
  </si>
  <si>
    <t>Korea DPR</t>
  </si>
  <si>
    <t>Congo DR</t>
  </si>
  <si>
    <t>Iran</t>
  </si>
  <si>
    <t>Lao PDR</t>
  </si>
  <si>
    <t>Korea Republic of</t>
  </si>
  <si>
    <t>Moldova Republic of</t>
  </si>
  <si>
    <t>Syria</t>
  </si>
  <si>
    <t>Tanzania</t>
  </si>
  <si>
    <t>United Kingdom</t>
  </si>
  <si>
    <t>Venezuela</t>
  </si>
  <si>
    <t>Annual Expected Exposed People to Floods</t>
  </si>
  <si>
    <t>Annual Expected Exposed People to Tsunamis</t>
  </si>
  <si>
    <t>Annual Expected Exposed People to Cyclone's Wind SS1</t>
  </si>
  <si>
    <t>Annual Expected Exposed People to Cyclone's Wind SS3</t>
  </si>
  <si>
    <t>Road lenght</t>
  </si>
  <si>
    <t>Annual Expected Exposed People to Cyclone Surge</t>
  </si>
  <si>
    <t>Physicians Density</t>
  </si>
  <si>
    <t>GDP per capita PPP int USD (Estimated)</t>
  </si>
  <si>
    <t>Incidence of Tuberculosis</t>
  </si>
  <si>
    <t>Total Population</t>
  </si>
  <si>
    <t>The former Yugoslav Republic of Macedonia</t>
  </si>
  <si>
    <t>National Power Conflict Intensity (Highly Violent)</t>
  </si>
  <si>
    <t>Subnational Conflict Intensity (Highly Violent)</t>
  </si>
  <si>
    <t>Total Population (GHS-POP)</t>
  </si>
  <si>
    <t>Maternal Mortality Rate</t>
  </si>
  <si>
    <t>Reference Year</t>
  </si>
  <si>
    <t>x</t>
  </si>
  <si>
    <t>AVG YEAR</t>
  </si>
  <si>
    <t>SUM YEAR</t>
  </si>
  <si>
    <t>NUMBER OF</t>
  </si>
  <si>
    <t>SUM MISSING</t>
  </si>
  <si>
    <t>% MISSING</t>
  </si>
  <si>
    <t>STDEV</t>
  </si>
  <si>
    <t>MEDIAN</t>
  </si>
  <si>
    <t>Physical Impact</t>
  </si>
  <si>
    <t>Human Impact</t>
  </si>
  <si>
    <t>Landmass affected by disaster</t>
  </si>
  <si>
    <t>People living in the affected area</t>
  </si>
  <si>
    <t>CRISIS</t>
  </si>
  <si>
    <t>CRISIS ID</t>
  </si>
  <si>
    <t>Building partially damaged</t>
  </si>
  <si>
    <t>Building totally damaged</t>
  </si>
  <si>
    <t>Conflict Intensity (HIIK)</t>
  </si>
  <si>
    <t>Rule of Law</t>
  </si>
  <si>
    <t>Ethnic Fractionalisation Index</t>
  </si>
  <si>
    <t># killed in the crisis affected area in the last three months</t>
  </si>
  <si>
    <t>Rule of Law (WGI)</t>
  </si>
  <si>
    <t>Rule of Law (BTI)</t>
  </si>
  <si>
    <t>CPI</t>
  </si>
  <si>
    <t>TYPE OF CRISIS</t>
  </si>
  <si>
    <t>Total # of people affected by the crisis</t>
  </si>
  <si>
    <t>Total # of crisis related displaced people</t>
  </si>
  <si>
    <t>Total # of crisis related fatalities</t>
  </si>
  <si>
    <t>Social cohesion</t>
  </si>
  <si>
    <t>Conflict Intensity</t>
  </si>
  <si>
    <t>Geographical impact</t>
  </si>
  <si>
    <t>Human impact</t>
  </si>
  <si>
    <t>People injured by disaster</t>
  </si>
  <si>
    <t>People killed by disaster</t>
  </si>
  <si>
    <t>Current Humanitarian conditions</t>
  </si>
  <si>
    <t>Geographical Impact</t>
  </si>
  <si>
    <t>Inpact of the Crisis</t>
  </si>
  <si>
    <t>Conditions of affected people</t>
  </si>
  <si>
    <t>Humanitarian Constrains</t>
  </si>
  <si>
    <t>Weights</t>
  </si>
  <si>
    <t>Level 2</t>
  </si>
  <si>
    <t>Level 3</t>
  </si>
  <si>
    <t>Level 4</t>
  </si>
  <si>
    <t>Level 5</t>
  </si>
  <si>
    <t>People living in the affected area - relative</t>
  </si>
  <si>
    <t>Landmass affected - absolute</t>
  </si>
  <si>
    <t>People living in the affected area - absolute</t>
  </si>
  <si>
    <t>Landmass affected - relative</t>
  </si>
  <si>
    <t>People affected - relative</t>
  </si>
  <si>
    <t>People affected - absolute</t>
  </si>
  <si>
    <t>Building partially damaged - relative</t>
  </si>
  <si>
    <t>Total Building in the affected area</t>
  </si>
  <si>
    <t>Freedom in the World Index</t>
  </si>
  <si>
    <t>Level 1</t>
  </si>
  <si>
    <t>people in need facing limited access constraints</t>
  </si>
  <si>
    <t>people in need facing restricted access constraints</t>
  </si>
  <si>
    <t>million USD</t>
  </si>
  <si>
    <t>Humanitarian access</t>
  </si>
  <si>
    <t>Injured</t>
  </si>
  <si>
    <t>Safety and security</t>
  </si>
  <si>
    <t>Displaced</t>
  </si>
  <si>
    <t>Dimension</t>
  </si>
  <si>
    <t>Category</t>
  </si>
  <si>
    <t>Component</t>
  </si>
  <si>
    <t>Indicator Name</t>
  </si>
  <si>
    <t>Description</t>
  </si>
  <si>
    <t>Relevance</t>
  </si>
  <si>
    <t>Validity / Limitation of indicator</t>
  </si>
  <si>
    <t>URL</t>
  </si>
  <si>
    <t>World Bank</t>
  </si>
  <si>
    <t>Common</t>
  </si>
  <si>
    <t>GHSL Population Grid</t>
  </si>
  <si>
    <t>Global Human Settlement Layer Population Grid</t>
  </si>
  <si>
    <t>Joint Research Centre, European Commission</t>
  </si>
  <si>
    <t>http://ghslsys.jrc.ec.europa.eu/</t>
  </si>
  <si>
    <t>Total population</t>
  </si>
  <si>
    <t>http://data.worldbank.org/indicator/SP.POP.TOTL</t>
  </si>
  <si>
    <t>Landmass affected by disaster (relative)</t>
  </si>
  <si>
    <t>Complexity of the crisis</t>
  </si>
  <si>
    <t>Society and safety</t>
  </si>
  <si>
    <t>Operating environment</t>
  </si>
  <si>
    <t>Population groups affected</t>
  </si>
  <si>
    <t>People living in the affected area (relative)</t>
  </si>
  <si>
    <t>People displaced by disaster</t>
  </si>
  <si>
    <t>People displaced by disaster (relative)</t>
  </si>
  <si>
    <t>People affected</t>
  </si>
  <si>
    <t>People affected (relative)</t>
  </si>
  <si>
    <t>Area affected</t>
  </si>
  <si>
    <t>People in the affected area</t>
  </si>
  <si>
    <t>Affected</t>
  </si>
  <si>
    <t>Killed</t>
  </si>
  <si>
    <t>Total # of square kilometers affected by the crisis</t>
  </si>
  <si>
    <t>% of square kilometers affected by the crisis</t>
  </si>
  <si>
    <t>Total # of people living in the affected area</t>
  </si>
  <si>
    <t>% of people living in the affected area</t>
  </si>
  <si>
    <t>% of people affected by the crisis</t>
  </si>
  <si>
    <t>Total # of crisis related injured people</t>
  </si>
  <si>
    <t>% of crisis related displaced people</t>
  </si>
  <si>
    <t>% of crisis related partially damaged buildings</t>
  </si>
  <si>
    <t>% of crisis related totally damaged buildings</t>
  </si>
  <si>
    <t>Government; OCHA; Clusters</t>
  </si>
  <si>
    <t>Government; Clusters; OCHA; IOM; UNHCR; IDMC</t>
  </si>
  <si>
    <t>Government; clusters; OCHA; WHO; activists; OHCHR</t>
  </si>
  <si>
    <t>Government; clusters; OCHA; UNOSAT; Copernicus</t>
  </si>
  <si>
    <t>Government; clusters; OCHA; HNOs; UN and NGOs; IPC</t>
  </si>
  <si>
    <t>Derived by ACAPS from: OCHA; IOM; CCCM cluster; UNHCR</t>
  </si>
  <si>
    <t>OCHA; INSO; ACLED; logistic cluster; ACAPS</t>
  </si>
  <si>
    <t>Data Sources</t>
  </si>
  <si>
    <t>% of people affected facing extreme humanitarian conditions and needs</t>
  </si>
  <si>
    <t>% of people affected facing acute humanitarian conditions and needs</t>
  </si>
  <si>
    <t>% of people affected facing moderate humanitarian conditions and needs</t>
  </si>
  <si>
    <t>% of people affected facing minimal humanitarian conditions and needs</t>
  </si>
  <si>
    <t>% of people affected facing no needs</t>
  </si>
  <si>
    <t>People with no needs (Phase 1)</t>
  </si>
  <si>
    <t>People in minimal needs (Phase 2)</t>
  </si>
  <si>
    <t>People in moderate needs (Phase 3)</t>
  </si>
  <si>
    <t>People in acute needs (Phase 4)</t>
  </si>
  <si>
    <t>People in extreme needs (Phase 5)</t>
  </si>
  <si>
    <t>Geographical scope and scale of the crisis</t>
  </si>
  <si>
    <t>http://data.worldbank.org/indicator/AG.LND.TOTL.K2</t>
  </si>
  <si>
    <t>OCHA; GDACS; UNOSAT; ACLED; INSO; HIIK</t>
  </si>
  <si>
    <t>OCHA; GDACS; USGS; UNOSAT; ACLED; INSO; HIIK; GHSL, JRC</t>
  </si>
  <si>
    <t>Ethnic fractionalisation</t>
  </si>
  <si>
    <t>HIIK</t>
  </si>
  <si>
    <t>ACLED; KII; INSO; Government</t>
  </si>
  <si>
    <t>Confict intensity</t>
  </si>
  <si>
    <t>The HIIK's annual publication Conflict Barometer describes the recent trends in global conflict developments, escalations, de-escalations, and settlements.</t>
  </si>
  <si>
    <t>Rule of law captures perceptions of the extent to which agents have confidence in and abide by the rules of society, and in particular the quality of contract enforcement, property rights, the police, and the courts, as well as the likelihood of crime and violence.</t>
  </si>
  <si>
    <t>The CPI scores and ranks countries/territories based on how corrupt a country’s public sector is perceived to be. It is a composite index, a combination of surveys and assessments of corruption, collected by a variety of reputable institutions.</t>
  </si>
  <si>
    <t>http://www.transparency.org/research/cpi/</t>
  </si>
  <si>
    <t>Trasparency International</t>
  </si>
  <si>
    <t>The indicator captures the level of misuse of political power for private benefit, which is not directly considered in the construction of the government effectiveness even though interrelated.</t>
  </si>
  <si>
    <t>Corruption Perception Index CPI</t>
  </si>
  <si>
    <t>http://info.worldbank.org/governance/wgi/index.aspx</t>
  </si>
  <si>
    <t>Worldwide Governance Indicators World Bank</t>
  </si>
  <si>
    <t>Freedom house</t>
  </si>
  <si>
    <t>https://freedomhouse.org/report/freedom-world/freedom-world-2017</t>
  </si>
  <si>
    <t>Freedom in the World is Freedom House’s flagship annual report, assessing the condition of political rights and civil liberties around the world. It is composed of numerical ratings and supporting descriptive texts for 195 countries.</t>
  </si>
  <si>
    <t>The Bertelsmann Stiftung’s Transformation Index (BTI) analyzes and evaluates the quality of democracy, a market economy and political management in 129 developing and transition countries. It measures successes and setbacks on the path toward a democracy based on the rule of law and a socially responsible market economy. It also entails an evaluation of the rule of law including the separation of powers and the prosecution of office abuse.</t>
  </si>
  <si>
    <t>https://www.bti-project.org/en/index/</t>
  </si>
  <si>
    <t>Bertelsmann Stiftung’s Transformation Index (BTI)</t>
  </si>
  <si>
    <t>Number of different types of affected population groups</t>
  </si>
  <si>
    <t>Number of different types of affected population groups, based on categories of the IASC Humanitarian profile COD 2012. The final value represents a count of types of affected group, at the lowest level of the humanitarian profile page 5 of the document.</t>
  </si>
  <si>
    <t>Number and types of affected groups influence directly the complexity and difficulty in solving a humanitarian crisis, as the more groups in different settings, the more distinct intervention strategies will need to be designed and funded.</t>
  </si>
  <si>
    <t>Humanitarian access constraints directly impact the ability of humanitarian actors or of the people in need to access humanitarian aid, adding to the complexity of interventions in humanitarian emergencies.</t>
  </si>
  <si>
    <t>Access by humanitarian actors to people in need of assistance and protection AND access by those in need to the goods and services essential for their survival and health, in a manner consistent with core humanitarian principles. Humanitarian access is generally divided into three core dimensions: access of people in need to aid, access of humanitarian actors to the population in need, and physical and security constraints.</t>
  </si>
  <si>
    <t># of people in need facing limited/moderate access constraints</t>
  </si>
  <si>
    <t># of people in need facing restricted/major constraints</t>
  </si>
  <si>
    <t>ETHZurich GREG</t>
  </si>
  <si>
    <t>Ethnic fractionalisation Index is calculated using a simple
Herfindahl concentration index from Ethnic Power Relations (EPR) Dataset.</t>
  </si>
  <si>
    <t>Empowerment</t>
  </si>
  <si>
    <t>%</t>
  </si>
  <si>
    <t>BTI - Democracy Status</t>
  </si>
  <si>
    <t>size of excluded ethnic groups</t>
  </si>
  <si>
    <t>Physical and Economic Impact</t>
  </si>
  <si>
    <t>Econimic losses</t>
  </si>
  <si>
    <t>Economic losses - absolute</t>
  </si>
  <si>
    <t>Economic losses - relative</t>
  </si>
  <si>
    <t>Economic Impact</t>
  </si>
  <si>
    <t>Trust in society</t>
  </si>
  <si>
    <t>Inequality</t>
  </si>
  <si>
    <t>Current level of humanitarian needs based on the effects of the crisis on the physical, social, mental, economic well-being of those affected</t>
  </si>
  <si>
    <t>Rule of Law Index (WGI)</t>
  </si>
  <si>
    <t>Rule of Law Index (BTI)</t>
  </si>
  <si>
    <t>Size of excluded ethnic groups</t>
  </si>
  <si>
    <t>Economic losses</t>
  </si>
  <si>
    <t>Economic losses ('000 US$)</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</si>
  <si>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</si>
  <si>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</si>
  <si>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</si>
  <si>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</si>
  <si>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UNDP Human Development Report</t>
  </si>
  <si>
    <t>http://hdr.undp.org/en/composite/GII</t>
  </si>
  <si>
    <t>http://data.worldbank.org/indicator/SI.POV.GINI</t>
  </si>
  <si>
    <t>Empowerment Rights Index</t>
  </si>
  <si>
    <t>This is an additive index constructed from the Foreign Movement, Domestic Movement, Freedom of Speech, Freedom of Assembly &amp; Association, Workers’ Rights, Electoral Self-Determination, and Freedom of Religion indicators. It ranges from 0 (no government respect for these seven rights) to 14 (full government respect for these seven rights).</t>
  </si>
  <si>
    <t>http://www.humanrightsdata.com/p/data-documentation.html</t>
  </si>
  <si>
    <t>Social cohesion/Inequality</t>
  </si>
  <si>
    <t>Social cohesion/Ethnic fractionalisation</t>
  </si>
  <si>
    <t>Social cohesion/Trust in society</t>
  </si>
  <si>
    <t>The Minorities at Risk (MAR) project,  Center for International Development and Conflict Management (CIDCM)</t>
  </si>
  <si>
    <t>http://www.mar.umd.edu/mar_data.asp</t>
  </si>
  <si>
    <t>ACAPS</t>
  </si>
  <si>
    <t>https://www.hiik.de/en/konfliktbarometer/</t>
  </si>
  <si>
    <t>Citation</t>
  </si>
  <si>
    <t>Minorities at Risk Project. 2009. “Minorities at Risk Dataset.” College Park, MD: Center for
International Development and Conflict Management. Retrieved from
http://www.cidcm.umd.edu/mar/data.aspx on: 29/01/2018</t>
  </si>
  <si>
    <t>Cingranelli, David L., David L. Richards, and K. Chad Clay. 2014. "The CIRI Human Rights Dataset."  http://www.humanrightsdata.com. Version 2014.04.14.</t>
  </si>
  <si>
    <t>CIRI Human Rights Dataset</t>
  </si>
  <si>
    <t>The Minorities at Risk (MAR) project monitors and analyzes the status and conflicts of politically-active communal groups in all countries. The focus of the MAR project has been “minorities at risk.</t>
  </si>
  <si>
    <t># of people affected facing minimal humanitarian needs (level 1)</t>
  </si>
  <si>
    <t># of people affected facing moderate humanitarian conditions and needs (level 3)</t>
  </si>
  <si>
    <t># of people affected facing severe humanitarian conditions and needs (level 4)</t>
  </si>
  <si>
    <t># of people affected facing extreme humanitarian conditions and needs (level 5)</t>
  </si>
  <si>
    <t>Impediments to entry into country (bureaucratic and administrative)</t>
  </si>
  <si>
    <t>Restriction of movement (impediments to freedom of movement and/or administrative restrictions)</t>
  </si>
  <si>
    <t>Interference into implementation of humanitarian activities</t>
  </si>
  <si>
    <t>Violence against personnel, facilities and assets</t>
  </si>
  <si>
    <t>Denial of existence of humanitarian needs or entitlements to assistance</t>
  </si>
  <si>
    <t>Restriction and obstruction of access to services and assistance</t>
  </si>
  <si>
    <t>Ongoing insecurity/hostilities affecting humanitarian assistance</t>
  </si>
  <si>
    <t xml:space="preserve">Presence of mines and improvised explosive devices </t>
  </si>
  <si>
    <t>Physical constraints in the environment (obstacles related to terrain, climate, lack of infrastructure, etc.)</t>
  </si>
  <si>
    <t>Access of Humanitarian Actors to Affected Populations</t>
  </si>
  <si>
    <t>Access of People in need to Aid</t>
  </si>
  <si>
    <t>Physical and Security Constraints</t>
  </si>
  <si>
    <t>Humanitarian Access</t>
  </si>
  <si>
    <t>Complexity</t>
  </si>
  <si>
    <t>% of total landmass affected</t>
  </si>
  <si>
    <t>Landmass affected</t>
  </si>
  <si>
    <t>% of total population living in the affected area</t>
  </si>
  <si>
    <t>% of total population affected</t>
  </si>
  <si>
    <t>People displaced - absolute</t>
  </si>
  <si>
    <t>% of total population displaced</t>
  </si>
  <si>
    <t>People displaced - relative</t>
  </si>
  <si>
    <t>People displaced</t>
  </si>
  <si>
    <t>Total # of crisis related Injuries</t>
  </si>
  <si>
    <t>Total # of crisis related ileness cases reported</t>
  </si>
  <si>
    <t>Total # of illness cases reported</t>
  </si>
  <si>
    <t xml:space="preserve">People injured and ilnesses </t>
  </si>
  <si>
    <t>Crisis related fatalities</t>
  </si>
  <si>
    <t>% total building partially damaged</t>
  </si>
  <si>
    <t>Building  damaged</t>
  </si>
  <si>
    <t>% of Building destroyed</t>
  </si>
  <si>
    <t>Building destroyed - relative</t>
  </si>
  <si>
    <t>Building destroyed</t>
  </si>
  <si>
    <t>Economic losses per capita (million US$)</t>
  </si>
  <si>
    <t># of people facing minimal humanitarian needs (level 1)</t>
  </si>
  <si>
    <t># of people facing stressed humanitarian conditions and needs (level 2)</t>
  </si>
  <si>
    <t># of people facing moderate humanitarian conditions and needs (level 3)</t>
  </si>
  <si>
    <t># of people facing severe humanitarian conditions and needs (level 4)</t>
  </si>
  <si>
    <t># of people facing extreme humanitarian conditions and needs (level 5)</t>
  </si>
  <si>
    <t>Ethnic Fractionalisation</t>
  </si>
  <si>
    <t>Gender Inequality</t>
  </si>
  <si>
    <t>Total killed in all crisis</t>
  </si>
  <si>
    <t>Corruption Perception</t>
  </si>
  <si>
    <t>Freedom in the World</t>
  </si>
  <si>
    <t>Crisis affected groups</t>
  </si>
  <si>
    <t>% of people facing limited access constraints</t>
  </si>
  <si>
    <t>% of people facing restricted access constraints</t>
  </si>
  <si>
    <t>People facing limited access constraints</t>
  </si>
  <si>
    <t>People facing restricted access constraints</t>
  </si>
  <si>
    <t>Source</t>
  </si>
  <si>
    <t>Reliability</t>
  </si>
  <si>
    <t>Crisis ID</t>
  </si>
  <si>
    <t>Country</t>
  </si>
  <si>
    <t>Indicator</t>
  </si>
  <si>
    <t>Crisis</t>
  </si>
  <si>
    <t>Figure</t>
  </si>
  <si>
    <t>Comment</t>
  </si>
  <si>
    <t>Code</t>
  </si>
  <si>
    <t>ISO code</t>
  </si>
  <si>
    <t>AFG001</t>
  </si>
  <si>
    <t>CAR</t>
  </si>
  <si>
    <t>DPRK</t>
  </si>
  <si>
    <t>DRC</t>
  </si>
  <si>
    <t>CMR001</t>
  </si>
  <si>
    <t>CAF001</t>
  </si>
  <si>
    <t>TCD001</t>
  </si>
  <si>
    <t>COL001</t>
  </si>
  <si>
    <t>COD001</t>
  </si>
  <si>
    <t>PRK001</t>
  </si>
  <si>
    <t>SLV001</t>
  </si>
  <si>
    <t>ETH001</t>
  </si>
  <si>
    <t>GTM001</t>
  </si>
  <si>
    <t>HTI001</t>
  </si>
  <si>
    <t>HND001</t>
  </si>
  <si>
    <t>IDN001</t>
  </si>
  <si>
    <t>IRQ001</t>
  </si>
  <si>
    <t>LBN001</t>
  </si>
  <si>
    <t>LBY001</t>
  </si>
  <si>
    <t>MDG001</t>
  </si>
  <si>
    <t>MLI001</t>
  </si>
  <si>
    <t>MRT001</t>
  </si>
  <si>
    <t>MMR001</t>
  </si>
  <si>
    <t>NIC001</t>
  </si>
  <si>
    <t>NER001</t>
  </si>
  <si>
    <t>NGA001</t>
  </si>
  <si>
    <t>PAK001</t>
  </si>
  <si>
    <t>PHL001</t>
  </si>
  <si>
    <t>SOM001</t>
  </si>
  <si>
    <t>SSD001</t>
  </si>
  <si>
    <t>SDN001</t>
  </si>
  <si>
    <t>SYR001</t>
  </si>
  <si>
    <t>THA001</t>
  </si>
  <si>
    <t>TUR001</t>
  </si>
  <si>
    <t>UGA001</t>
  </si>
  <si>
    <t>VEN001</t>
  </si>
  <si>
    <t>YEM001</t>
  </si>
  <si>
    <t>ZWE001</t>
  </si>
  <si>
    <t>Low</t>
  </si>
  <si>
    <t>Medium</t>
  </si>
  <si>
    <t>High</t>
  </si>
  <si>
    <t>Date</t>
  </si>
  <si>
    <t>Helper</t>
  </si>
  <si>
    <t>Helper 1</t>
  </si>
  <si>
    <t>Reliability Score</t>
  </si>
  <si>
    <t>People exposed</t>
  </si>
  <si>
    <t>Helper 2</t>
  </si>
  <si>
    <t>People affected by the crisis</t>
  </si>
  <si>
    <t>Crisis related Injuries</t>
  </si>
  <si>
    <t>Buildings in the affected area</t>
  </si>
  <si>
    <t>Economic Losses</t>
  </si>
  <si>
    <t>Helper 3</t>
  </si>
  <si>
    <t>Helper 4</t>
  </si>
  <si>
    <t>Helper 5</t>
  </si>
  <si>
    <t>Helper 6</t>
  </si>
  <si>
    <t>Helper 7</t>
  </si>
  <si>
    <t>Helper 8</t>
  </si>
  <si>
    <t>Helper 9</t>
  </si>
  <si>
    <t>Helper 10</t>
  </si>
  <si>
    <t>Helper 11</t>
  </si>
  <si>
    <t>People in Need</t>
  </si>
  <si>
    <t>Helper 12</t>
  </si>
  <si>
    <t>Helper 13</t>
  </si>
  <si>
    <t>Helper 14</t>
  </si>
  <si>
    <t># of people affected facing stressed humanitarian needs (level 2)</t>
  </si>
  <si>
    <t>People facing stressed humanitarian needs (level 2)</t>
  </si>
  <si>
    <t>People facing minimal humanitarian needs (level 1)</t>
  </si>
  <si>
    <t>Helper 15</t>
  </si>
  <si>
    <t>People  facing moderate humanitarian needs (level 3)</t>
  </si>
  <si>
    <t>Helper 16</t>
  </si>
  <si>
    <t>People facing severe humanitarian needs (level 4)</t>
  </si>
  <si>
    <t>People facing extreme humanitarian needs (level 5)</t>
  </si>
  <si>
    <t>Helper 17</t>
  </si>
  <si>
    <t>People killed in all crises</t>
  </si>
  <si>
    <t>Helper 18</t>
  </si>
  <si>
    <t>Helper 19</t>
  </si>
  <si>
    <t>Helper 20</t>
  </si>
  <si>
    <t>Helper 21</t>
  </si>
  <si>
    <t>Helper 22</t>
  </si>
  <si>
    <t>Helper 23</t>
  </si>
  <si>
    <t>Helper 24</t>
  </si>
  <si>
    <t>Helper 25</t>
  </si>
  <si>
    <t>Helper 26</t>
  </si>
  <si>
    <t>Helper 27</t>
  </si>
  <si>
    <t>Helper 28</t>
  </si>
  <si>
    <t>Helper 29</t>
  </si>
  <si>
    <t>Helper 30</t>
  </si>
  <si>
    <t>Link</t>
  </si>
  <si>
    <t>Type of crisis</t>
  </si>
  <si>
    <t>Helper 0</t>
  </si>
  <si>
    <t>Total population in country</t>
  </si>
  <si>
    <t>Date of entry</t>
  </si>
  <si>
    <t>Justification</t>
  </si>
  <si>
    <t>Conflict</t>
  </si>
  <si>
    <t>Food security</t>
  </si>
  <si>
    <t>International Displacement (from Myanmar, mostly Karen and Karenni minorities</t>
  </si>
  <si>
    <t>Drought</t>
  </si>
  <si>
    <t>Rohingya refugee crisis</t>
  </si>
  <si>
    <t>Rakhine Conflict</t>
  </si>
  <si>
    <t>Kachin and Shan Conflict</t>
  </si>
  <si>
    <t>Political and economic crisis</t>
  </si>
  <si>
    <t>International Displacement (Eritrea)</t>
  </si>
  <si>
    <t>International Displacement (South Sudan)</t>
  </si>
  <si>
    <t>Mali/Burkina Faso conflict</t>
  </si>
  <si>
    <t>International Displacement (South Sudanese)</t>
  </si>
  <si>
    <t>International Displacement (DRC)</t>
  </si>
  <si>
    <t>TUR002</t>
  </si>
  <si>
    <t>TUR003</t>
  </si>
  <si>
    <t>PSE002</t>
  </si>
  <si>
    <t>IRQ002</t>
  </si>
  <si>
    <t>IRQ003</t>
  </si>
  <si>
    <t>LBN002</t>
  </si>
  <si>
    <t>LBN003</t>
  </si>
  <si>
    <t>JOR002</t>
  </si>
  <si>
    <t>THA002</t>
  </si>
  <si>
    <t>THA003</t>
  </si>
  <si>
    <t>AFG002</t>
  </si>
  <si>
    <t>AFG003</t>
  </si>
  <si>
    <t>PAK002</t>
  </si>
  <si>
    <t>PAK003</t>
  </si>
  <si>
    <t>BGD002</t>
  </si>
  <si>
    <t>PHL002</t>
  </si>
  <si>
    <t>PHL003</t>
  </si>
  <si>
    <t>MMR002</t>
  </si>
  <si>
    <t>MMR003</t>
  </si>
  <si>
    <t>ECU002</t>
  </si>
  <si>
    <t>COL002</t>
  </si>
  <si>
    <t>PER002</t>
  </si>
  <si>
    <t>BRA002</t>
  </si>
  <si>
    <t>PAN002</t>
  </si>
  <si>
    <t>ARG002</t>
  </si>
  <si>
    <t>CMR002</t>
  </si>
  <si>
    <t>CMR003</t>
  </si>
  <si>
    <t>CMR004</t>
  </si>
  <si>
    <t>SEN002</t>
  </si>
  <si>
    <t>NGA002</t>
  </si>
  <si>
    <t>NGA003</t>
  </si>
  <si>
    <t>NGA004</t>
  </si>
  <si>
    <t>NGA005</t>
  </si>
  <si>
    <t>BDI002</t>
  </si>
  <si>
    <t>SDN002</t>
  </si>
  <si>
    <t>SDN003</t>
  </si>
  <si>
    <t>SDN004</t>
  </si>
  <si>
    <t>MRT002</t>
  </si>
  <si>
    <t>MRT003</t>
  </si>
  <si>
    <t>TCD002</t>
  </si>
  <si>
    <t>TCD003</t>
  </si>
  <si>
    <t>TCD004</t>
  </si>
  <si>
    <t>NER002</t>
  </si>
  <si>
    <t>NER003</t>
  </si>
  <si>
    <t>MOZ002</t>
  </si>
  <si>
    <t>UGA002</t>
  </si>
  <si>
    <t>UGA003</t>
  </si>
  <si>
    <t>ZMB002</t>
  </si>
  <si>
    <t>MDG002</t>
  </si>
  <si>
    <t>MDG003</t>
  </si>
  <si>
    <t>TZA002</t>
  </si>
  <si>
    <t>LSO002</t>
  </si>
  <si>
    <t>DZA002</t>
  </si>
  <si>
    <t>MAR002</t>
  </si>
  <si>
    <t>UKR002</t>
  </si>
  <si>
    <t>GRC002</t>
  </si>
  <si>
    <t>ITA002</t>
  </si>
  <si>
    <t>BIH002</t>
  </si>
  <si>
    <t>EGY002</t>
  </si>
  <si>
    <t>KEN002</t>
  </si>
  <si>
    <t>Complex crisis</t>
  </si>
  <si>
    <t>International displacement</t>
  </si>
  <si>
    <t>Other</t>
  </si>
  <si>
    <t>Epidemic</t>
  </si>
  <si>
    <t>OCHA, 13/03/2018</t>
  </si>
  <si>
    <t>https://data.humdata.org/dataset/senegal-population-statistics</t>
  </si>
  <si>
    <t>OCHA population data (2018 projections based on 2013 census)
Minus 18,029 displaced in Gambia and Guinea-Bissau due to the conflict in Casamance
Plus 14,349 refugees in Senegal, mostly from Mauritania</t>
  </si>
  <si>
    <t>FAO, 10/2018</t>
  </si>
  <si>
    <t xml:space="preserve">http://www.fao.org/3/ca1725en/CA1725EN.pdf </t>
  </si>
  <si>
    <t>Waiting for an update with the November 2018 Cadre Harmonise
Acute food security situation from June to August 2018: all departments are in IPC phases Crisis and Stressed except 9 (Dagana, Dakar, Pikine, Rufisque, Foundiongue, Nioro-Du-Rip, Bignona, Oussouye, and Ziguindhor)
Total # of square kilometers affected by the crisis only takes into account the land surface departments in IPC 2 and 3 according to the March 2018 Cadre Harmonise (will be updated once the results of the November 2018 Cadre Harmonise results are published)</t>
  </si>
  <si>
    <t>http://www.fao.org/3/ca1725en/CA1725EN.pdf</t>
  </si>
  <si>
    <t>Waiting for an update with the November 2018 Cadre Harmonise
Acute food security situation from June to August 2018: all departments are in IPC phases Crisis and Stressed except 9 (Dagana, Dakar, Pikine, Rufisque, Foundiongue, Nioro-Du-Rip, Bignona, Oussouye, and Ziguindhor)
Total # of people living in the affected area only takes into account the population of departments in IPC 2 and 3 according to the March 2018 Cadre Harmonise (will be updated once the results of the November 2018 Cadre Harmonise results are published)</t>
  </si>
  <si>
    <t>All people living in the area are affected. Beyond the impact on food security, the drought also disrupt local economies and is likely to impact more people than the ones affected by food insecurity
Waiting for an update with the November 2018 Cadre Harmonise
Acute food security situation from June to August 2018: all departments are in IPC phases Crisis and Stressed except 9 (Dagana, Dakar, Pikine, Rufisque, Foundiongue, Nioro-Du-Rip, Bignona, Oussouye, and Ziguindhor)
Total # of people living in the affected area only takes into account the population of departments in IPC 2 and 3 according to the March 2018 Cadre Harmonise (will be updated once the results of the November 2018 Cadre Harmonise results are published)</t>
  </si>
  <si>
    <t>Refugees in neighbouring countries fled violence in Casamance. Most IDPs (22,000) were also displaced due to conflict and violence.</t>
  </si>
  <si>
    <t>https://reliefweb.int/sites/reliefweb.int/files/resources/ECDM_20190117_Sahel_Food-and-Nutrition.pdf</t>
  </si>
  <si>
    <t>Number of people projected to require emergency food assistance in 2019</t>
  </si>
  <si>
    <t>FAO,11/01/2019</t>
  </si>
  <si>
    <t>https://reliefweb.int/sites/reliefweb.int/files/resources/SEN_12.pdf</t>
  </si>
  <si>
    <t>Total PIN projected to require emergency food assistance in 2019 minus the estimated number of people in IPC3 accordint to the November 2018 Cadre Harmonise
DG ECHO map shows that there is no projected IPC 4 in Senegal. The people not in IPC3 are assumed to be in IPC2</t>
  </si>
  <si>
    <t>Estimated number of people in IPC3 according to the November 2018 Cadre Harmonise</t>
  </si>
  <si>
    <t>DG ECHO 17/01/2019</t>
  </si>
  <si>
    <t>FAO,11/01/2019
DG ECHO 17/01/2019</t>
  </si>
  <si>
    <t>https://reliefweb.int/sites/reliefweb.int/files/resources/SEN_12.pdf
https://reliefweb.int/sites/reliefweb.int/files/resources/ECDM_20190117_Sahel_Food-and-Nutrition.pdf</t>
  </si>
  <si>
    <t>IDPs, refugees, host and non-host</t>
  </si>
  <si>
    <t>RFI 05/09/2017</t>
  </si>
  <si>
    <t>http://www.rfi.fr/afrique/20170905-senegal-une-mine-explose-casamance</t>
  </si>
  <si>
    <t>Mines in Casamance</t>
  </si>
  <si>
    <t>No recent number reflecting agricultural losses, or the impact of the drought on smallholder agricutlure and transhumance patterns disrupting rural economies</t>
  </si>
  <si>
    <t>IOM and UNHCR reported that they cannot operate in Nicaragua. Both of them normally operate from Costa Rica. Information on the presence of UN agencies and NGOs in Nicaragua, and their actual capacity to respond to population needs is extremely limited. The information is not confirmed. IOM is operating according to their social medial in Managua.</t>
  </si>
  <si>
    <t>Orders to restrict the departure and circulation of ambulances and humanitarian aid workers, such as diremen, Red Cross staff, as well as medical staff paramedics, medical students and volunteers.</t>
  </si>
  <si>
    <t>IACHR 21/06/2018</t>
  </si>
  <si>
    <t>Government of president Ortega is used to deny relalities in Nicaragua, including anti-governmental protests. Considering the levels of poverty in Nicaragua, the nature of the government, and the high levels of violence shared with the rest of Central America is very unlikely that there is no people in need of humanitarian assistance in Nicaragua. We have information that this is happening but no source</t>
  </si>
  <si>
    <t>Ongoing anti-governmental protests and violent governmental repression since 18 of April</t>
  </si>
  <si>
    <t>DG ECHO 22/07/2018</t>
  </si>
  <si>
    <t>http://erccportal.jrc.ec.europa.eu/ECHO-Flash</t>
  </si>
  <si>
    <t>OCHA 11/10/2017</t>
  </si>
  <si>
    <t>https://data.humdata.org/dataset/nicaragua-administrative-level-0</t>
  </si>
  <si>
    <t>OCHA's estimation of total population minus 52,000 Nicaraguans that fled the country since April 2018</t>
  </si>
  <si>
    <t>CIA World Factbook 16/01/2019</t>
  </si>
  <si>
    <t>https://www.cia.gov/library/publications/the-world-factbook/geos/nu.html</t>
  </si>
  <si>
    <t>Total land area. The whole country is affected by the crisis</t>
  </si>
  <si>
    <t xml:space="preserve">https://data.humdata.org/dataset/nicaragua-administrative-level-0 </t>
  </si>
  <si>
    <t>DG ECHO 01/11/2018</t>
  </si>
  <si>
    <t>https://reliefweb.int/report/nicaragua/nicaragua-social-unrest-dg-echo-iachr-funides-imf-echo-daily-flash-7-november-2018</t>
  </si>
  <si>
    <t>Number of people having been fired since the beginning of the crisis
This figure is conservative considering job losses impact entire households and not only individuals.</t>
  </si>
  <si>
    <t>DG ECHO 07/11/2018</t>
  </si>
  <si>
    <t>52,000 Nicaraguans displaced in Costa Rica since April 2018</t>
  </si>
  <si>
    <t>As of now, there is no real indication that the economic crisis has led to a health crisis. However, the risk of basic services collapsing remains high, and could make people's access to health services challenging</t>
  </si>
  <si>
    <t>The protests have decreased in intensity over the last 6 months, but approximately 2,000 people have been injured in the protests since April 2018</t>
  </si>
  <si>
    <t>The protests have decreased in intensity over the last 6 months, but approximately 325 people have been killed by government repression since April 2018</t>
  </si>
  <si>
    <t>325 people killed by government repression during the protests since April 2018. The protests have decreased in intensity over the last 6 months.
https://reliefweb.int/report/nicaragua/cidh-alerta-nueva-ola-de-represi-n-en-nicaragua (CIDH)</t>
  </si>
  <si>
    <t>Economic losses as of October 2018. The number is now most likely higher, but FUNIDES stopped providing updates</t>
  </si>
  <si>
    <t>http://funides.com/media/attachment/nota_prensa_segundo_monitoreo_actividades_economicas.pdf</t>
  </si>
  <si>
    <t>FUNIDES 11/11/2018</t>
  </si>
  <si>
    <t>Aid Forum 21/08/2018</t>
  </si>
  <si>
    <t>http://www.aidforum.org/topics/food-security/thousands-at-risk-of-food-insecurity-in-central-america-following-a-prolong/</t>
  </si>
  <si>
    <t>Number of people affected by food insecurity. This number is likely to have increased compared to the previous data available, however, due to lack of up-to-date data, the figure reported remains unchanged.</t>
  </si>
  <si>
    <t>OCHA 11/2018, UNHCR 31/12/2018, UNHCR 11/2018</t>
  </si>
  <si>
    <t>https://data.humdata.org/dataset/population-projection-2018-of-mali-admin-levels-3-disaggregated-by-sex
https://data2.unhcr.org/fr/documents/download/67427
https://data2.unhcr.org/fr/situations/malisituation</t>
  </si>
  <si>
    <t>17,907,114 (population) - 136,008 (Malian refugees in third countries) + 25,469 (refugees in Mali) + 824 (asylum seekers in Mali) = 17,797,399</t>
  </si>
  <si>
    <t>World Bank 2017</t>
  </si>
  <si>
    <t>https://databank.worldbank.org/data/views/reports/reportwidget.aspx?Report_Name=CountryProfile&amp;Id=b450fd57&amp;tbar=y&amp;dd=y&amp;inf=n&amp;zm=n&amp;country=MLI</t>
  </si>
  <si>
    <t xml:space="preserve">Some admin 2  are less or not affected by the conflict and/or food crisis, however data on the surface area is not avaible. It was therefore decided to concider the whole country as affected by the complex crisis. </t>
  </si>
  <si>
    <t>IOM 10/2018, UNHCR 11/2018</t>
  </si>
  <si>
    <t>17,907,114 (population) -  136,008 (Malian refugees  in third countries) + 25,469 (refugees in Mali) + 824 (asylum seekers in Mali) = 17,797,399</t>
  </si>
  <si>
    <t>https://displacement.iom.int/system/tdf/reports/Rapport_CMP_18_Oct%20_2018.pdf?file=1&amp;type=node&amp;id=4440
https://data2.unhcr.org/en/documents/download/67427</t>
  </si>
  <si>
    <t>77,046 (IDP) + 526,505 (IDP returnees)  + 136,008 (Malian refugees in third countries) + 69,390 (Refugees returnees) = 808,949</t>
  </si>
  <si>
    <t>No cases of illness directly related to the crisis</t>
  </si>
  <si>
    <t>UNSG 28/09/2018, UNSG 28/12/2018</t>
  </si>
  <si>
    <t>https://minusma.unmissions.org/sites/default/files/n1829038.pdf
https://minusma.unmissions.org/sites/default/files/report_of_the_secretary-general_on_the_situation_in_mali_-28dec2018.pdf</t>
  </si>
  <si>
    <t>Based on the last two  reports of the SG on the situation in Mali for June-August and September-November 2018. Number includes: people injured during attacks and by IED. Number is probably understated.</t>
  </si>
  <si>
    <t>Based on the last two  reports of the SG on the situation in Mali for June-August and September-November 2018. Number includes: people killed during attacks,  by IED and EJK. Number is probably understated.</t>
  </si>
  <si>
    <t>X</t>
  </si>
  <si>
    <t>No data available</t>
  </si>
  <si>
    <t>https://data.humdata.org/dataset/mali-humanitarian-needs-overview</t>
  </si>
  <si>
    <t>OCHA 27/09/2018</t>
  </si>
  <si>
    <t>PIN calculated using the PIN per admin 2. Higher than the general PIN in the HNO.</t>
  </si>
  <si>
    <t>Estimation based on comparision between PIN per admin 2 and the general severity map (admin 2)</t>
  </si>
  <si>
    <t xml:space="preserve">Estimation based on comparision between PIN per admin 2 and the general severity map (admin 2). There are people in level 5 of severity for specific sectoral needs and/or specific regions but not on the general assessment. </t>
  </si>
  <si>
    <t>IDPs, refugees, returnees, host and non-host are all affected by the complex crisis</t>
  </si>
  <si>
    <t>ACAPS Access Map</t>
  </si>
  <si>
    <t>Direction de la Prévision et de la Statistique N/A</t>
  </si>
  <si>
    <t>http://archive.wikiwix.com/cache/?url=http%3A%2F%2Fwww.xist.org%2Fcntry%2Fsenegal.aspx</t>
  </si>
  <si>
    <t>The whole country is affected by the drought</t>
  </si>
  <si>
    <t>OCHA 13/03/2018</t>
  </si>
  <si>
    <t>https://data.humdata.org/dataset/senegal-population-statistics
https://data2.unhcr.org/en/country/sen
https://reliefweb.int/sites/reliefweb.int/files/resources/66031.pdf</t>
  </si>
  <si>
    <t>CILSS 11/2018</t>
  </si>
  <si>
    <t>https://data.humdata.org/dataset/cadre-harmonise</t>
  </si>
  <si>
    <t>Results of the November 2018 Cadre Harmonise for the projected situation June-August 2019. Number of affected people include all food insecure including those in minimal IPC 1</t>
  </si>
  <si>
    <t>Estimated number of people in IPC2 according to the November 2018 Cadre Harmonise (projected period June-August 2019)</t>
  </si>
  <si>
    <t>Estimated number of people in IPC3 according to the November 2018 Cadre Harmonise (projected period June-August 2019)</t>
  </si>
  <si>
    <t>Cameroon refugees in Nigeria</t>
  </si>
  <si>
    <t>https://reliefweb.int/sites/reliefweb.int/files/resources/67364.pdf
https://reliefweb.int/sites/reliefweb.int/files/resources/ECDM_20190111_Cameroon_Crisis.pdf
https://data.humdata.org/dataset/nigeria-2016-population-data</t>
  </si>
  <si>
    <t>The total population in country  + refugees from Cameroon + returnees - Nigerian refugees</t>
  </si>
  <si>
    <t>The total square kilometers of Adamawa, Borno and Yobe states</t>
  </si>
  <si>
    <t>National Population Comission 2016, OCHA 2016</t>
  </si>
  <si>
    <t xml:space="preserve">https://data.humdata.org/dataset/nigeria-2016-population-data </t>
  </si>
  <si>
    <t>OCHA 2016,  National Population Comission, 2016</t>
  </si>
  <si>
    <t>Total number of people living in Adamawa, Borno and Yobe states</t>
  </si>
  <si>
    <t xml:space="preserve">Total amount of people living in Adamawa, Yobe and Borno, as they are likely to be affected by the conflict, particularly due to increased food insecurity, and access constraints. </t>
  </si>
  <si>
    <t>1926748 IDPs displaced by Boko Haram + returnees + Refugees from Chad Cameroon and Niger</t>
  </si>
  <si>
    <t>UNHCR 15/11/2018</t>
  </si>
  <si>
    <t>https://reliefweb.int/sites/reliefweb.int/files/resources/nga_situation_A4L_2018-11-15.pdf</t>
  </si>
  <si>
    <t>1 June 2018 - 11 January 2019 killed by Boko Haram (all actors)</t>
  </si>
  <si>
    <t>ACLED 11/01/2019</t>
  </si>
  <si>
    <t xml:space="preserve">Total number of people killed in the country between 1 June and 11 January due to Boko Haram, Farmer-herder violence, protests, riots, military forces, unidentified armed groups and other violence. </t>
  </si>
  <si>
    <t xml:space="preserve">700 public buildings, 1,200 schools, 800 health facilities and 1,600 water supply sources have been destroyed in conflict. Data from HNO 2018. No updated figures. </t>
  </si>
  <si>
    <t>OCHA 11/2018</t>
  </si>
  <si>
    <t>https://www.humanitarianresponse.info/sites/www.humanitarianresponse.info/files/documents/files/13022018_ocha_humanitarian_needs_overview.pdf</t>
  </si>
  <si>
    <t xml:space="preserve">No recent reliable data available. </t>
  </si>
  <si>
    <t xml:space="preserve">The PIN  according to the Northeast Nigeria Humanitarian Sitrep from OCHA, updated as of 30 November 2018 is 7,700,000. The PIN in the 2018 HNO is the same (7.7 million), the HNO data set has a PIN of 7714998 (decimals rounded), which is the non-rounded figure. The severity of needs in northeast Nigeria is likely to be the same in January 2019, as last year (2018). Therefore the HNO 2018 severity map was used to distribute the needs. </t>
  </si>
  <si>
    <t xml:space="preserve">IDPs, returnees, host and non-host. </t>
  </si>
  <si>
    <t>Around 800,000 people live in areas that are inaccessible to humanitarian organisations. Newly displaced people who continue to arrive in these areas – not always by choice – at towns controlled by the military.</t>
  </si>
  <si>
    <t xml:space="preserve">MSF 14/01/2019 </t>
  </si>
  <si>
    <t>https://reliefweb.int/report/nigeria/crisis-update-borno-and-yobe-states-january-2019</t>
  </si>
  <si>
    <t xml:space="preserve">All people in Benue, Plateau, Taraba, Adamawa, Nasarawa, Kebbi, Kaduna, Katsina and eight other middle belt and northern states </t>
  </si>
  <si>
    <t>National Population Comission 2016, OCHA 2016, SFCG 31/03/2018</t>
  </si>
  <si>
    <t>https://data.humdata.org/dataset/nigeria-2016-population-data  https://www.crisisgroup.org/africa/west-africa/nigeria/262-stopping-nigerias-spiralling-farmer-herder-violence
http://istmat.info/files/uploads/53129/annual_abstract_of_statistics_2011.pdf</t>
  </si>
  <si>
    <t>OCHA 2016,  National Population Comission, 2016, Crisis Group 07/2018</t>
  </si>
  <si>
    <t>https://reliefweb.int/sites/reliefweb.int/files/resources/67364.pdf  https://www.crisisgroup.org/africa/west-africa/nigeria/262-stopping-nigerias-spiralling-farmer-herder-violence
https://reliefweb.int/sites/reliefweb.int/files/resources/ECDM_20190111_Cameroon_Crisis.pdf
https://data.humdata.org/dataset/nigeria-2016-population-data</t>
  </si>
  <si>
    <t>Crisis Group 26/07/2018</t>
  </si>
  <si>
    <t>https://www.crisisgroup.org/africa/west-africa/nigeria/262-stopping-nigerias-spiralling-farmer-herder-violence</t>
  </si>
  <si>
    <t>All people displaced by the crisis between September 2017 and June 2018 (no recent figures reported) can be used as the affected population figure. There is no affected or PIN figure. Alternatively, could use the total population of the most affected states Benue, Plateau, Taraba, Adamawa, and Nasarawa, which would lead to a affected population  of 19,246,163. (People living in this area are more often exposed to farmer-herder violence and may be affected due to increased risk of food insecurity)</t>
  </si>
  <si>
    <t xml:space="preserve">September 2017 to June 2018, no recent figures reported. </t>
  </si>
  <si>
    <t>Between 1 June 2018 and 11 January 2019, a total of 576 people were killed in farmer herder violence (associated to Fulani or communal milita)</t>
  </si>
  <si>
    <t xml:space="preserve">300,000 people have been displaced by farmer-herder violence, between Septermber and June 2018. People are likely to be in severity 2, as some of the population are in IPC phase 2. Food insecurity has been aggravated by farmer-herder violence. Farmer-herder violence has not deterioated in the past months. There is no recent figure on displaced people, although considering that over 570 people have been killed due to farmer herder violence, and violence has been ongoing, It is likely that the amount of people in need has remained constant or the same. </t>
  </si>
  <si>
    <t>IDPs, refugees, returnees, host and non-host are affected by the farmer-herder violence. Refugees from cameroon are living in states where famer-herder violence is ongoing.</t>
  </si>
  <si>
    <t xml:space="preserve">The whole country is affected by food insecurity to a certain extent and is in phases 1-5. </t>
  </si>
  <si>
    <t>FEWS NET 12/2018</t>
  </si>
  <si>
    <t>http://fews.net/west-africa/nigeria</t>
  </si>
  <si>
    <t xml:space="preserve">Total amount of states in IPC phase 1-5. According to Cardre Harmonise data this adds up to: 207,331,193. However this figure is bigger than the whole population figure, which can be explained by the different population figures Cadre Harmonise is using.   Looking at the FEWS Net data, current and projected it is clear that the whole country is affected by food insecurity. Therefore, I will use the 187,584,502 as the people affected by food insecurity. </t>
  </si>
  <si>
    <t xml:space="preserve">There is no data on injuries directly as a result of food insecurity </t>
  </si>
  <si>
    <t xml:space="preserve">There is no data on fatalities directly as a result of food insecurity </t>
  </si>
  <si>
    <t xml:space="preserve">No data on the total economic losses due to food insecurity </t>
  </si>
  <si>
    <t xml:space="preserve">The PIN includes all people facing food insecurity in IPC phase 2-5. People in IPC phase 1 are not included as they are likely to meet their food needs without external assistance. </t>
  </si>
  <si>
    <t>Cadre Harmonise 12/2018</t>
  </si>
  <si>
    <t xml:space="preserve">While there are people facing IPC phase 1, they are not likely to face humanitarian needs, as they are likely to meet their own needs without humanitarian assistance. </t>
  </si>
  <si>
    <t>Since action is required in IPC phase 2 to reduce disaster risk and protect livelihoods, IPC phase 2 is included in PIN</t>
  </si>
  <si>
    <t>People in need in this phase need humanitarian assistance in order to prevent malnutrition, to protect livelihoods and to prevent deaths</t>
  </si>
  <si>
    <t xml:space="preserve">Even with humanitarian assistance, the risk of extreme loss of livelihood asssets that will lead to food consumption gaps in the short term is high. </t>
  </si>
  <si>
    <t xml:space="preserve">No people in severity 5, as no people are in Phase 5. </t>
  </si>
  <si>
    <t xml:space="preserve">IDPs, refugees from Cameroon in Nigeria, returnees, host and non-host. </t>
  </si>
  <si>
    <t xml:space="preserve">There is no data on the number of people in need facing limited access constraints </t>
  </si>
  <si>
    <t xml:space="preserve">800,000 people are likely to face restricted access contraints living in northeast Nigeria due to Boko Haram conflict. </t>
  </si>
  <si>
    <t xml:space="preserve">The total population in the four states (Akwa Ibom, Cross River, Benue and Taraba) + the total amount of refugees from Cameroon. </t>
  </si>
  <si>
    <t>Cameroonian Refugees are in Akwa Ibom, Cross River, Benue and Taraba</t>
  </si>
  <si>
    <t>UNHCR 11/10/2018</t>
  </si>
  <si>
    <t>ECHO 11/01/2019</t>
  </si>
  <si>
    <t>Total amount of refugees in Nigeria used as the total number of people affected in the area</t>
  </si>
  <si>
    <t>https://www.unhcr.org/news/stories/2018/10/5bbb5f714/cameroonian-refugees-flee-clashes-find-safety-nigeria.html</t>
  </si>
  <si>
    <t xml:space="preserve">Total amount of refugees used as the total PIN. They are likely to face increased needs as refugees from Cameroon, although they have humanitarian assistance and are in camps, reducing needs. There is a lack of data on the host population, although host population needs are unlikely to by high due to the fact that 32,000 people are spread across four states. </t>
  </si>
  <si>
    <t>https://reliefweb.int/sites/reliefweb.int/files/resources/ECDM_20190111_Cameroon_Crisis.pdf</t>
  </si>
  <si>
    <t xml:space="preserve">refuggees from Cameroon and host population </t>
  </si>
  <si>
    <t>https://data.worldbank.org/indicator/SP.POP.TOTL</t>
  </si>
  <si>
    <t>Total population - refugees</t>
  </si>
  <si>
    <t>https://data.worldbank.org/indicator/AG.LND.TOTL.K2?locations=KP</t>
  </si>
  <si>
    <t>All country is considered to be affected</t>
  </si>
  <si>
    <t>NRC</t>
  </si>
  <si>
    <t>https://www.nrc.no/news/2018/february/ten-things-you-should-know-about-refugees-from-north-korea</t>
  </si>
  <si>
    <t>Refugees as of early 2018</t>
  </si>
  <si>
    <t>OCHA HRP 2018</t>
  </si>
  <si>
    <t>https://reliefweb.int/report/democratic-peoples-republic-korea/dpr-korea-needs-and-priorities-march-2018</t>
  </si>
  <si>
    <t>OCHA HRP 2019</t>
  </si>
  <si>
    <t>OCHA HRP 2020</t>
  </si>
  <si>
    <t>OCHA HRP 2021</t>
  </si>
  <si>
    <t>OCHA HRP 2022</t>
  </si>
  <si>
    <t>OCHA HRP 2023</t>
  </si>
  <si>
    <t>Country population</t>
  </si>
  <si>
    <t>https://data.worldbank.org/indicator/AG.LND.TOTL.K2?locations=YE and https://data2.unhcr.org/en/country/yem  and https://data2.unhcr.org/en/situations/yemen</t>
  </si>
  <si>
    <t>OCHA 2017, UNHCR 2018</t>
  </si>
  <si>
    <t>Country population minus outgoing refs plus incoming refs</t>
  </si>
  <si>
    <t>https://data.worldbank.org/indicator/AG.LND.TOTL.K2?locations=YE</t>
  </si>
  <si>
    <t>OCHA 2018</t>
  </si>
  <si>
    <t>https://reliefweb.int/report/yemen/yemen-2018-humanitarian-needs-overview-enar</t>
  </si>
  <si>
    <t>Entire population is considered affected</t>
  </si>
  <si>
    <t>https://data.humdata.org/dataset/unhcr-asylum-seekers-originating-yem  https://reliefweb.int/sites/reliefweb.int/files/resources/Yemen%20EXTERNAL%20Operational%20Update%202019-01-11.pdf</t>
  </si>
  <si>
    <t>UNHCR 2018</t>
  </si>
  <si>
    <t>IDPs, Refugees in other countries</t>
  </si>
  <si>
    <t>IPC</t>
  </si>
  <si>
    <t xml:space="preserve">As the HNO figures are one year old, the December 2018 IPC figures were used. Total PIN consists of IPC levels 2-5. </t>
  </si>
  <si>
    <t>https://fscluster.org/sites/default/files/documents/ipc_yemen_full_report_as_of_19th_december_2018_2.pdf</t>
  </si>
  <si>
    <t>All groups are affected</t>
  </si>
  <si>
    <t>UNHCR, UNICEF</t>
  </si>
  <si>
    <t>https://reliefweb.int/sites/reliefweb.int/files/resources/UNICEF%20Yemen%20Humanitarian%20Situation%20Report%20-%20November%202018.pdf and https://reliefweb.int/report/yemen/unhcr-extremely-concerned-about-escalation-conflict-yemen-s-hudaydah</t>
  </si>
  <si>
    <t>Injuries</t>
  </si>
  <si>
    <t>EMRO</t>
  </si>
  <si>
    <t>http://www.emro.who.int/pandemic-epidemic-diseases/cholera/index.html</t>
  </si>
  <si>
    <t>Cholera cases between 1 July and 30 December</t>
  </si>
  <si>
    <t>ACLED, WHO</t>
  </si>
  <si>
    <t>ACLED fatalities and Cholera related deaths</t>
  </si>
  <si>
    <t>OCHA 2015</t>
  </si>
  <si>
    <t>https://data.humdata.org/dataset/estimated-population-of-haiti-2015</t>
  </si>
  <si>
    <t>Total population minus outgoing refugees</t>
  </si>
  <si>
    <t>All population is considered affected</t>
  </si>
  <si>
    <t>UNHCR and OCHA 2018</t>
  </si>
  <si>
    <t>https://data.humdata.org/dataset/unhcr-asylum-seekers-originating-hti and https://reliefweb.int/sites/reliefweb.int/files/resources/ocha-hti-snapshot-20180831_en_final.pdf</t>
  </si>
  <si>
    <t>Refugees and protracted IDPs since 2010, as of mid-2018</t>
  </si>
  <si>
    <t>OCHA</t>
  </si>
  <si>
    <t>https://reliefweb.int/sites/reliefweb.int/files/resources/ocha-hti-cholera-figures-2018123_en.pdf</t>
  </si>
  <si>
    <t>Cholera related between August and October 2018</t>
  </si>
  <si>
    <t>https://reliefweb.int/sites/reliefweb.int/files/resources/2018_haiti_revised_hrp_2.pdf</t>
  </si>
  <si>
    <t>Country population, IDPs</t>
  </si>
  <si>
    <t>National Population Comission (2016), OCHA (2016), ECHO 11/01/2019</t>
  </si>
  <si>
    <t>ECHO 11/01/2019, OCHA 2016, OCHA 11/2018</t>
  </si>
  <si>
    <t>Preimium Times 11/08/2017</t>
  </si>
  <si>
    <t>https://reliefweb.int/sites/reliefweb.int/files/resources/67364.pdf
https://reliefweb.int/sites/reliefweb.int/files/resources/ECDM_20190111_Cameroon_Crisis.pdf</t>
  </si>
  <si>
    <t>https://ncdc.gov.ng/diseases/sitreps</t>
  </si>
  <si>
    <t>https://www.premiumtimesng.com/news/more-news/239927-economic-impact-boko-haram-nigerias-north-east-now-9billion-buratai.html</t>
  </si>
  <si>
    <t xml:space="preserve">It is likely that all states are affected by the complex crisis, including  food insecurity, Boko Haram Crisis, farmer-herder violence, the cameroon refugee influx in southern states, and other (political) violence. According to the WB, the total landmass is 910777 </t>
  </si>
  <si>
    <t xml:space="preserve">It is likely that all states are affected by the complex crisis, including  food insecurity, Boko Haram Crisis, farmer-herder violence, the cameroon refugee influx in southern states, and other (political) violence. </t>
  </si>
  <si>
    <t xml:space="preserve">It is likely that all states are affected by the complex crisis, including  food insecurity, Boko Haram Crisis, farmer-herder violence, the cameroon refugee influx in southern states, and other (political) violence. This includes refugees in neighbouring countries. </t>
  </si>
  <si>
    <t xml:space="preserve">People that have been displaced in northeast Nigeria, due to farmer-herder violence and including refugees in neighboring countries and the refugee influx from Cameroon. </t>
  </si>
  <si>
    <t>700 public buildings, 1,200 schools, 800 health facilities and 1,600 water supply sources have been destroyed in conflict</t>
  </si>
  <si>
    <t xml:space="preserve">The economic impact of Boko Haram activities in the North East is estimated at $9 billion (just in 2017 or total?) </t>
  </si>
  <si>
    <t xml:space="preserve">Total PIN based on food insecurity levels from 2-5 according to Cadre Harmonise Sep-December. This decision was made as the entire country is affected by food insecurity and Boko Haram conflict and Farmer-herder conflict aggravates food insecurity. </t>
  </si>
  <si>
    <t xml:space="preserve">IDPs, refugees from Cameroon, returnees, host and non-host. </t>
  </si>
  <si>
    <t xml:space="preserve"> By using qualitative data it has been argued that there is no population in level 1 nor level 5. The distribution of the PIN figure has been done by separating the non-targeted PIN from targeted PIN, into levels 2 and 3</t>
  </si>
  <si>
    <t xml:space="preserve"> By using qualitative data it has been argued that there is no population in level 1 nor level 5. The distribution of the PIN figure has been done by separating the non-targeted PIN from targeted PIN, into levels 2 and 4</t>
  </si>
  <si>
    <t xml:space="preserve"> By using qualitative data it has been argued that there is no population in level 1 nor level 5. The distribution of the PIN figure has been done by separating the non-targeted PIN from targeted PIN, into levels 2 and 5</t>
  </si>
  <si>
    <t xml:space="preserve"> By using qualitative data it has been argued that there is no population in level 1 nor level 5. The distribution of the PIN figure has been done by separating the non-targeted PIN from targeted PIN, into levels 2 and 6</t>
  </si>
  <si>
    <t xml:space="preserve"> By using qualitative data it has been argued that there is no population in level 1 nor level 5. The distribution of the PIN figure has been done by separating the non-targeted PIN from targeted PIN, into levels 2 and 7</t>
  </si>
  <si>
    <t>OCHA 05/2018
UNHCR 12/2018</t>
  </si>
  <si>
    <t>World Bank, accessed 25/01/2019</t>
  </si>
  <si>
    <t>UNHCR 12/2018</t>
  </si>
  <si>
    <t>WHO/PAHO June-December 2018</t>
  </si>
  <si>
    <t>Observatorio Venezolano de Violencia 27/12/2018</t>
  </si>
  <si>
    <t>IMF Accessed 25/01/2019</t>
  </si>
  <si>
    <t>ENCOVI 2017</t>
  </si>
  <si>
    <t>https://data.humdata.org/dataset/venezuela-administrative-level-0-1-2-and-3-population-statistics-and-gazeteer
https://s3.amazonaws.com/unhcrsharedmedia/2018/RMRP_Venezuela_2019_OnlineVersion.pdf</t>
  </si>
  <si>
    <t>OCHA figures are based on government data (the latest census in 201) using projections for 2018.
Substrated number of Venezuelans having left the country since 2015 when the crisis began.
32,854,946 - 3,600,000 = 29,254,946</t>
  </si>
  <si>
    <t>https://data.worldbank.org/indicator/AG.SRF.TOTL.K2?locations=VE</t>
  </si>
  <si>
    <t>The whole country is affected by the crisis</t>
  </si>
  <si>
    <t>https://data.humdata.org/dataset/venezuela-administrative-level-0-1-2-and-3-population-statistics-and-gazeteer</t>
  </si>
  <si>
    <t>Everyone living inside the country</t>
  </si>
  <si>
    <t>https://s3.amazonaws.com/unhcrsharedmedia/2018/RMRP_Venezuela_2019_OnlineVersion.pdf</t>
  </si>
  <si>
    <t>International displacement since the beginning of the crisis</t>
  </si>
  <si>
    <t>Injuries during protests or from police and military brutality are likely to occur, but lack of data to give a real estimation</t>
  </si>
  <si>
    <t>https://www.paho.org/hq/index.php?option=com_docman&amp;view=download&amp;category_slug=difteria-8969&amp;alias=47348-18-de-diciembre-de-2018-difteria-actualizacion-epidemiologica&amp;Itemid=270&amp;lang=es
https://reliefweb.int/sites/reliefweb.int/files/resources/2018-nov-30-phe-epidemiological-update_measles.pdf
https://reliefweb.int/sites/reliefweb.int/files/resources/2018-JUN-08-phe-Epidemiological-Update_Measles.pdf
https://www.paho.org/hq/index.php?option=com_docman&amp;view=download&amp;category_slug=dengue-2158&amp;alias=47046-21-de-noviembre-de-2018-dengue-alerta-epidemiologica&amp;Itemid=270&amp;lang=es</t>
  </si>
  <si>
    <t>Rough estimation of measles, dengue, and diphteria cases between June and November 2018. There is an overall lack of reliable information on illnesses.
Diphteria: 498 (half the number of cases for all of 2018 - 996)
Measles: 4,216 (estimation of cases of measles between week 20 and 46 - 5,643 cases between week 1 and 19 of 2018, and 1,427 between week 1 and 44 of 2018)
Dengue: 7,265 (number of total cases - 12,295 - divided by weeks -44- then multiplicated by 26 the number of weeks covering the timeframe)</t>
  </si>
  <si>
    <t>https://observatoriodeviolencia.org.ve/ovv-lacso-informe-anual-de-violencia-2018/</t>
  </si>
  <si>
    <t>According to the Informe Annual de Violencia 2018, 7,253 people have died from police and military violence in 2018. Due to the lack of desaggregation per month, this number was divided by two to give an estimation for the period covered</t>
  </si>
  <si>
    <t xml:space="preserve">People reportedly abandoning their houses + basic services infrastructures stopping working </t>
  </si>
  <si>
    <t>https://www.imf.org/external/datamapper/PPPGDP@WEO/OEMDC/ADVEC/WEOWORLD/VEN</t>
  </si>
  <si>
    <t>Substraction from pre-crisis GDP in 2014 (543 and forecasted 2018 GDP (320.140 billion dollars)</t>
  </si>
  <si>
    <t>https://encovi.ucab.edu.ve/wp-content/uploads/sites/2/2018/02/ucv-ucab-usb-encovi-salud-2017.pdf</t>
  </si>
  <si>
    <t>PIN estimates are based on food security figures from the ENCOVI (Encuesta sobre Condiciones de Vida Venezuela) from 2017.
An estimated 90% of the population are in need of humanitarian assistance: the survey found that 9 out of 10 Venezuelans are not able to afford food daily</t>
  </si>
  <si>
    <t>An estimated 90% of the population are in need of humanitarian assistance: the survey found that 9 out of 10 Venezuelans are not able to afford food daily</t>
  </si>
  <si>
    <t>According to the ENCOVI survey, 80% of the population is food insecure (21 million). The 8.2 million who are only able to afford two meals or less a day were substracted to this number and added to a higher severity level. The 3,859,068 who experience chronic poverty were also added to a higher severity level</t>
  </si>
  <si>
    <t>https://encovi.ucab.edu.ve/wp-content/uploads/sites/2/2018/02/ucv-ucab-usb-encovi-pobreza-2017.pdf</t>
  </si>
  <si>
    <t>People who can only afford two or less meals a day, which are of poor quality</t>
  </si>
  <si>
    <t>According to the ENCOVI survey, 30% of the population is in a situation of chronic poverty. It is safe to assume that the people facing food insecurity who also have underlying vulnerabilities such as chronic poverty would experience more severe humanitarian condictions and needs
30% of 12,863,560 = 3,859,068</t>
  </si>
  <si>
    <t>Host community, it is unclear whether or not IDPs are present in the country</t>
  </si>
  <si>
    <t>PIN level 2 + 3 + 4
Venezuelan government only allows very limited aid into the country. WHO assistance is allowed, but it seems that it is under the condition that WHO works in collaboration with the government. It is also framed as development assistance rather than humanitarian. Very little information so it's difficult to assess.</t>
  </si>
  <si>
    <t>The government only allows very limited aid into the country. Cooperates with WHO now to combat diseases, and allows operations to help Colombian refugees. Otherwise there are basically only informal shipments. Source: https://www.dw.com/en/eu-lawmakers-issue-call-to-take-in-venezuelan-migrants/a-44556414</t>
  </si>
  <si>
    <t xml:space="preserve">Some WHO assistance is allowed, but it seems that WHO needs to work with the government (and it is framed more like a development assistance rather than humanitarian). Very little information about this so difficult to give a score. </t>
  </si>
  <si>
    <t>Lootings of supermarkets and pharmacies etc often reported in relation to protests. However, unclear to which extent this is violence against "humanitarian" assets. There have also been isolated attacks and threats against health workers. These reports are very difficult to verify. There is also information about CLAP boxes (food) not reaching beneficiaries</t>
  </si>
  <si>
    <t>The government denies the existence of humanitarian crisis and humanitarian needs.</t>
  </si>
  <si>
    <t xml:space="preserve">People need the "fatherland card" to qualify for governmental food aid (CLAP boxes). </t>
  </si>
  <si>
    <t>Currently there are social protests (incl. Strike of health workers). Impact on "humanitarian" assistance is unclear.</t>
  </si>
  <si>
    <t>NCDC 1/07/2018 - 26/10/2019</t>
  </si>
  <si>
    <t xml:space="preserve">There was an Cholera outbreak in northeast Nigeria, with a spike in cases between the beginning of July and October 26, this can be linked directly to the crisis due to the poor WASH infrastructure. High cases of cholera in the rest of Nigeria cannot be linked directly to the crisis. </t>
  </si>
  <si>
    <t>https://data.humdata.org/dataset/sadc-rvaa-estimated-population-2018</t>
  </si>
  <si>
    <t>Total population in country in 2018 (estimations)</t>
  </si>
  <si>
    <t>SADC 01/10/2018</t>
  </si>
  <si>
    <t>The entire territory is affected by the drought</t>
  </si>
  <si>
    <t>The entire population is exposed to the effect of the drought</t>
  </si>
  <si>
    <t>Copernicus 01/01/2019</t>
  </si>
  <si>
    <t>http://edo.jrc.ec.europa.eu/gdo/php/index.php?id=2022&amp;lon=28.500000089261&amp;lat=-29.500139865237&amp;refDate=2019-01-01&amp;ndx=RDrI</t>
  </si>
  <si>
    <t>Population affected by the drought according to the observation of Copernicus</t>
  </si>
  <si>
    <t>There are no displacement related to the drought and food crisis in the country</t>
  </si>
  <si>
    <t>No cases of injuries directly related to the crisis</t>
  </si>
  <si>
    <t>No cases of fatalities directly related to the crisis</t>
  </si>
  <si>
    <t>No damages related to the crisis</t>
  </si>
  <si>
    <t>VVA 13/07/2018, IPC 07/2018</t>
  </si>
  <si>
    <t>Non host populations are affected by the drought</t>
  </si>
  <si>
    <t xml:space="preserve">The PIN is estimated based on the number of people in need of food, nutrition, health and WASH needs </t>
  </si>
  <si>
    <t xml:space="preserve">The severity PIN was estimated using  IPC figures </t>
  </si>
  <si>
    <t>There are no access constraints observed</t>
  </si>
  <si>
    <t>Copernics 01/01/2019</t>
  </si>
  <si>
    <t>https://reliefweb.int/sites/reliefweb.int/files/resources/Overview%20of%202018%20LVAC_IPC%20results%20%2816%20July%202018%29.pdf http://www.ipcinfo.org/ipc-country-analysis/details-map/en/c/1151735/?iso3=LSO</t>
  </si>
  <si>
    <t>Governemt of Syria Populaiton estimation 2016, UNHCR data and estimated data of refugees in 2019, including HRW and the government of Jordan</t>
  </si>
  <si>
    <t xml:space="preserve">https://data2.unhcr.org/en/situations/syria
https://reliefweb.int/sites/reliefweb.int/files/resources/JRP%2B2017-2019%2B-%2BFull%2B-%2B%28June%2B30%29.pdf
https://www.hrw.org/world-report/2018/country-chapters/lebanon#
https://reliefweb.int/sites/reliefweb.int/files/resources/unrwa_-_humanitarian_snapshot_december_2018.pdf
</t>
  </si>
  <si>
    <t>The total number of people in Syria, according to the most recent government esitmation (2016), Minus the number of registered Syrian refugees and Asylum seekers outside of the country according to UNCHR (except in the case of Jordan and Lebanon where estimations of the numbers of Syrian refugees present has been taken as these are significantly higher than those reistered. See estimations tab for exact calculations.</t>
  </si>
  <si>
    <t>Syrian Government Bureau of Statistics</t>
  </si>
  <si>
    <t xml:space="preserve"> http://www.cbssyr.sy/yearbook/2011/Data-Chapter4/TAB-7-4-2011.htm </t>
  </si>
  <si>
    <t>The total country and populaiton of Syria are affected by the crisis</t>
  </si>
  <si>
    <t>See I412</t>
  </si>
  <si>
    <t>Everyone has been impacted by the war due to its protracted nature.</t>
  </si>
  <si>
    <t>UNHCR, Government of Jordan, Human Rights Watch</t>
  </si>
  <si>
    <t>https://www.hrw.org/world-report/2018/country-chapters/lebanon#, https://data2.unhcr.org/en/situations/syria, https://reliefweb.int/sites/reliefweb.int/files/resources/unrwa_-_humanitarian_snapshot_december_2018.pdf
https://reliefweb.int/sites/reliefweb.int/files/resources/unrwa_-_humanitarian_snapshot_december_2018.pdf</t>
  </si>
  <si>
    <t>Sum of total displaced IDPs plus refugees outside of Syria, using estimates of those in Jordan and Lebanon as these are estmated ot be much higher than the registered populaiton. Palestinian refugees are not included in this count.</t>
  </si>
  <si>
    <t>There are too many illnesses in Syria, which are reported very sporadically to be able to adequately captured here.</t>
  </si>
  <si>
    <t>https://www.who.int/health-cluster/countries/syria/whole_of_syria_health_cluster_bulletin_june_2018.pdf
https://www.who.int/health-cluster/countries/syria/health-cluster-bulletin-july-2018.pdf 
https://www.who.int/health-cluster/countries/syria/whole-of-syria-health-cluster-bulletin-sept-2018.pdf
https://www.who.int/health-cluster/countries/syria/whole_of_syria_health_cluster_bulletin_oct_2018.pdf
http://www.emro.who.int/images/stories/syria/01_Summary_of_key_indicators_November_2018_-_Syria.pdf?ua=1</t>
  </si>
  <si>
    <t>Taken from several sources but mostly including information from the health cluster in Syria</t>
  </si>
  <si>
    <t>There are gaps for december and august in the reporting, however the number has taken when mentioned in monthly health cluster reports, trauma cases identified by health cluster agencies and then aggregated for the previous 6 months. The true average is likely to be much higher.</t>
  </si>
  <si>
    <t>The Syrian Network for Human Rights</t>
  </si>
  <si>
    <t>http://sn4hr.org/blog/2018/07/02/52360/, http://sn4hr.org/blog/2018/08/01/52513, http://sn4hr.org/blog/2018/09/01/52627/, http://sn4hr.org/blog/2018/10/01/52714/, http://sn4hr.org/blog/2018/11/01/52808/, http://sn4hr.org/blog/2018/12/01/52896/ ,http://sn4hr.org/blog/2019/01/01/52952/</t>
  </si>
  <si>
    <t xml:space="preserve">n this data is included the number of civilians deaths from conflict in the last 6 months of 2018. The number of total estimated deaths including armed actors, according to ACLED is 11,721. Different organisations have come up with different manner which with to project fatality numbers for the Syrian context and the civilian death toll presented here she be taken as a conservative estimate. Additionally this number does not reflect fatalities related to other aspects of the crisis, including for example, those individuals who have died from disease outbreaks, WASH infrastructural breakdowns, the disnitegration of health services and public order etc.  </t>
  </si>
  <si>
    <t xml:space="preserve">This information is only for civilian death in the last 6 months according to the Syrian network for Human Rights it does not capture other data related to health and other humanitarian concerns in syria, not doe sit inlcude combatant data it should therefore be taken as a very very low estimate. </t>
  </si>
  <si>
    <t>UNHCR</t>
  </si>
  <si>
    <t>https://www.unhcr.org/sy/shelter</t>
  </si>
  <si>
    <t>This number is for shelter destruction/damage alone, and does not represent damages to schools, businesses and other damages - IT ALSO HAS NO DATE</t>
  </si>
  <si>
    <t>The World Bank</t>
  </si>
  <si>
    <t>https://www.worldbank.org/en/country/syria/publication/the-toll-of-war-the-economic-and-social-consequences-of-the-conflict-in-syria</t>
  </si>
  <si>
    <t>From 2011 until the end of 2016, the cumulative losses in gross domestic product (GDP) have been estimated at $226 billion, about four times the Syrian GDP in 2010." Though measurement of economic losses is paticularly difficult, this is one of the best estimations of the cumulative cost of the crisis, represented as a loss of gdp.</t>
  </si>
  <si>
    <t>2018 HNO</t>
  </si>
  <si>
    <t>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t>
  </si>
  <si>
    <t>https://hno-syria.org/</t>
  </si>
  <si>
    <t>Every kind of group is affected by this crisis as it covers the entire country and those displaced by it.</t>
  </si>
  <si>
    <t>This number is not known though it should not be assumed that most of the populaytion outside of hard to reach areas are not also affected by strong access constraints - espeacially in areas with ongoing conflict, and when considering that the Israeli, Turkish, Lebanese and Jordanian borders are closed.</t>
  </si>
  <si>
    <t xml:space="preserve">OCHA </t>
  </si>
  <si>
    <t>https://reliefweb.int/sites/reliefweb.int/files/resources/acc-11_syr_overview_of_hard_to_reach_areas_20181029.pdf</t>
  </si>
  <si>
    <t>https://www.acaps.org/press-room/maps</t>
  </si>
  <si>
    <t>ACAPS ACCESS MAP</t>
  </si>
  <si>
    <t>https://data.worldbank.org/indicator/SP.POP.TOTL and https://reliefweb.int/sites/reliefweb.int/files/resources/67764.pdf</t>
  </si>
  <si>
    <t>Total population plus incoming PoCs minus outgoing PoCs</t>
  </si>
  <si>
    <t xml:space="preserve"> https://www.nbs.go.tz/nbs/takwimu/census2012/Tanzania_Total_Population_by_District-Regions-2016_2017r.pdf and https://reliefweb.int/sites/reliefweb.int/files/resources/67375.pdf</t>
  </si>
  <si>
    <t>Areas affected: Kigoma, Katavi, Tabora, Tanga, Dar-es Salaam</t>
  </si>
  <si>
    <t>Nat stat, UNHCR</t>
  </si>
  <si>
    <t>https://reliefweb.int/sites/reliefweb.int/files/resources/67764.pdf</t>
  </si>
  <si>
    <t>Acled data and Who Cholera deaths 2018</t>
  </si>
  <si>
    <t>https://www.acleddata.com/data/ and https://reliefweb.int/sites/reliefweb.int/files/resources/OEW03-1218012019.pdf</t>
  </si>
  <si>
    <t>Refugees living in villages with the host community have been set at level 1, while refugees living in camps and settlements at level 2</t>
  </si>
  <si>
    <t>Refugees living in villages with the host community have been set at level 1, while refugees living in camps and settlements at level 3</t>
  </si>
  <si>
    <t>Refugees living in villages with the host community have been set at level 1, while refugees living in camps and settlements at level 4</t>
  </si>
  <si>
    <t>Refugees living in villages with the host community have been set at level 1, while refugees living in camps and settlements at level 5</t>
  </si>
  <si>
    <t>Refugees living in villages with the host community have been set at level 1, while refugees living in camps and settlements at level 6</t>
  </si>
  <si>
    <t>OCHA, CSO, UNHCR, IOM</t>
  </si>
  <si>
    <t>https://data.humdata.org/dataset/afg-est-pop, http://cso.gov.af/en/page/demography-and-socile-statistics/demograph-statistics/3897111, https://data.humdata.org/dataset/refugees-residing-afg, https://data.humdata.org/dataset/refugees-residing-afg</t>
  </si>
  <si>
    <t>The baseline figure is OCHAs estimation of the population for 2016/17, which is based on CSO numbers from 2003/05 hosthold lists but excludes 1.5 million normadic populatyion, which consequently was added. The number of returnees and refugee seekers from other countries was added, while the number of Afghan refugees in other countries was substracted.</t>
  </si>
  <si>
    <t>CSO Afghanistan</t>
  </si>
  <si>
    <t>http://cso.gov.af/en/page/1500/4722/1396</t>
  </si>
  <si>
    <t>Entire country is affected by the conflict and two thirds also by the drought.</t>
  </si>
  <si>
    <t>Entire population</t>
  </si>
  <si>
    <t>OCHA DTM, IOM, UNHCR</t>
  </si>
  <si>
    <t>https://www.humanitarianresponse.info/en/operations/afghanistan/idps, https://www.humanitarianresponse.info/en/operations/afghanistan/natural-disasters-0,  https://reliefweb.int/sites/reliefweb.int/files/resources/iom_afghanistan-return_of_undocumented_afghans-_situation_report_13_-_19_jan_2019_rev.pdf, https://reliefweb.int/sites/reliefweb.int/files/resources/iom_afghanistan-return_of_undocumented_afghans-_situation_report_30_dec_2018_05_jan_2019_-_es_0.pdf, https://reliefweb.int/sites/reliefweb.int/files/resources/67539.pdf</t>
  </si>
  <si>
    <t xml:space="preserve">Displaced populations: Returnees from Iran and Pakistan that are likley to become de-facto IDPs. According to the weekly reporting that cummulates number over one year only (assisted and undocumented) returnees between 01 January 2018 to 31 December 2018 as well as since 01 January 2019 are accounted for. The same method was applied for assisted returns and conflict and drought-indiced IDPs that are reported on on a weekly basis and cummulative throughout the year. Current numbers include those displaced throughout 2018 and the latest data available for 2019. </t>
  </si>
  <si>
    <t>Civilian casualties as reported by UNAMA. Total for January to September period minus total for January to March period as updated figures including the September to December period are not published yet. This will be updates as soon as more information becomes available. No injuries in relation to drought included.</t>
  </si>
  <si>
    <t>UNAMA quarterly reports</t>
  </si>
  <si>
    <t xml:space="preserve">https://unama.unmissions.org/sites/default/files/unama_protection_of_civilians_first_quarter_2018_report_11_april_0.pdf https://unama.unmissions.org/sites/default/files/unama_poc_midyear_update_2018_15_july_english.pdf  https://unama.unmissions.org/sites/default/files/unama_protection_of_civilians_in_armed_conflict_3rd_quarter_report_2018_10_oct.pdf </t>
  </si>
  <si>
    <t>Economic Institute of Peace, World Bank</t>
  </si>
  <si>
    <t>Based on Economic Insitute of Peace estimates the economic costs due to conflict in Afghanistan at 63% of the GDP (2017), subsequent calculation based on 2017 World Bank figures. This does not include any estimations for economic losses due to the drought.</t>
  </si>
  <si>
    <t>http://visionofhumanity.org/app/uploads/2018/11/Economic-Value-of-Peace-2018.pdf, https://data.worldbank.org/indicator/NY.GDP.MKTP.CD</t>
  </si>
  <si>
    <t>https://reliefweb.int/sites/reliefweb.int/files/resources/afg_2019_humanitarian_needs_overview.pdf</t>
  </si>
  <si>
    <t>HNO 2019</t>
  </si>
  <si>
    <t>Total PiN according to HNO 2019. Distinguishes between four thematic areas: Conflict, Population Movement, Natural Disasters, Access to basic services</t>
  </si>
  <si>
    <t>Distribution of total PiN according to severity levels in HNO.</t>
  </si>
  <si>
    <t>All population groups present in the country are affected by the complex crisis to some degree.</t>
  </si>
  <si>
    <t>This number represents the number of people that are hard to reach as defined by OCHA. This definition is "An area that is not regularly accessible to humanitarian actors for the purposes of sustained humanitarian programming as a result of denial of access,including the need to negotiate access on an ad hoc basis,or due to restrictions such as active conflict,multiple security checkpoints,or failure of the a uthorities to provide timely approval" . It is a groslly conservative estimate at best</t>
  </si>
  <si>
    <t>Count of those 22 provinces affected by the drought.</t>
  </si>
  <si>
    <t>http://cso.gov.af/en/page/1500/4722/1396 https://data.humdata.org/dataset/afg-est-pop, http://cso.gov.af/en/page/demography-and-socile-statistics/demograph-statistics/3897111, https://data.humdata.org/dataset/refugees-residing-afg, https://data.humdata.org/dataset/refugees-residing-afg</t>
  </si>
  <si>
    <t>Sum of population living in these 22 provinces according to OCHA/CSO population projections for 2016/17. Unclarity about methodlogy, most likely do not include displaced populations.</t>
  </si>
  <si>
    <t>FSAC, DTM, OCHA</t>
  </si>
  <si>
    <t>https://fscluster.org/sites/default/files/documents/fsac_drought_dashboard_30-nov-2018.pdf  https://www.humanitarianresponse.info/en/operations/afghanistan/natural-disasters-0</t>
  </si>
  <si>
    <t>As of 30 November the Food Security and Agriculture Cluster estimated that close to 6.2 million people were affected by the drought</t>
  </si>
  <si>
    <t>DTM, OCHA</t>
  </si>
  <si>
    <t>https://www.humanitarianresponse.info/en/operations/afghanistan/natural-disasters-0</t>
  </si>
  <si>
    <t>Drought-induced IDPs between 01 January 2018 and 31 December 2018. Information as of 20 January 2019.</t>
  </si>
  <si>
    <t>Information available does not allow to assign cases to a specific crisis. Will be updated upon further discussion</t>
  </si>
  <si>
    <t xml:space="preserve">Some death reported due to conditions in informal settlements, deaths from illnesses and malnutrition possible. Not enough information available to include for now. </t>
  </si>
  <si>
    <t>Not enough good information available to estimate this.</t>
  </si>
  <si>
    <t>Number of PiN in thematic area "natural diasters" that includes a caseload of sudden-onset disaster affected people (140,000).</t>
  </si>
  <si>
    <t>Civilian fatalities as reported by UNAMA. Total for January to September period minus total for January to March period as updated figures including the September to December period are not published yet. This will be updates as soon as more information becomes available. Drought related fatalities not included at this time.</t>
  </si>
  <si>
    <t>Host, non-host, IDPs, returnees. Unclarity if refugees are present in the affected area.</t>
  </si>
  <si>
    <t>Conflict in Afghanistan</t>
  </si>
  <si>
    <t>Drought in Afghanistan</t>
  </si>
  <si>
    <t>Baseline data, HNO 11/2018, UNHCR 12/2018, UNHCR 11/2018, UNHCR 12/2018</t>
  </si>
  <si>
    <t>https://reliefweb.int/sites/reliefweb.int/files/resources/Somalia_2019_HNO.PDF https://data2.unhcr.org/en/documents/download/67488 https://data2.unhcr.org/en/documents/download/67182 https://data2.unhcr.org/en/situations/horn</t>
  </si>
  <si>
    <t>12327528 (total population of Somalia) + 33102 (refugees and asylum seekers) + 123399 (returnees 2014-2018) - 808874 (refugees in Kenya, Ethiopia, Yemen, Uganda, Djibouti, Eritrea)</t>
  </si>
  <si>
    <t>Baseline data</t>
  </si>
  <si>
    <t>NA</t>
  </si>
  <si>
    <t xml:space="preserve">Whole country affected by natural hazards and/or conflict </t>
  </si>
  <si>
    <t xml:space="preserve">Total population in country as whole country affected by natural hazards and/or conflict </t>
  </si>
  <si>
    <t>HNO 11/2018</t>
  </si>
  <si>
    <t>https://reliefweb.int/sites/reliefweb.int/files/resources/Somalia_2019_HNO.PDF</t>
  </si>
  <si>
    <t>HNO uses IPC phases 2-5 to calcuate PIN. See HNO 2019 Annex 1. No data on IPC phase 1.</t>
  </si>
  <si>
    <t>UNHCR 12/2018, UNHCR 11/2018, UNHCR 12/2018</t>
  </si>
  <si>
    <t>https://unhcr.github.io/dataviz-somalia-prmn/index.html https://data2.unhcr.org/en/documents/download/67182 https://data2.unhcr.org/en/situations/horn</t>
  </si>
  <si>
    <t>2318000 (IDPs) + 123399 (returnees) + 808874 (refugees in Kenya, Ethiopia, Yemen, Uganda, Djibouti, Eritrea)</t>
  </si>
  <si>
    <t>UNSOM 08-11/2018</t>
  </si>
  <si>
    <t>https://unsom.unmissions.org/documents</t>
  </si>
  <si>
    <t>United Nations Assistance Mission in Somalia human rights and protection monthly briefs</t>
  </si>
  <si>
    <t>WHO 08-12/2018, WHO 08/2018-01/2019</t>
  </si>
  <si>
    <t>http://www.emro.who.int/som/somalia-infocus/situation-reports-on-vaccine-derived-poliovirus.html http://www.emro.who.int/som/information-resources/situation-reports.html</t>
  </si>
  <si>
    <t>12 (polio, situation report issue 1 to 16) + 813 (cholera, week 30 to 1) + 2485 (measles,  week 30 to 1)</t>
  </si>
  <si>
    <t>UNSOM 08-11/2018, WHO 08/2018-01/2019</t>
  </si>
  <si>
    <t>https://unsom.unmissions.org/documents https://www.acleddata.com/data/ http://www.emro.who.int/som/information-resources/situation-reports.html</t>
  </si>
  <si>
    <t xml:space="preserve">5 (cholera, week 30 to 1) + 275 (United Nations Assistance Mission in Somalia human rights and protection monthly briefs) </t>
  </si>
  <si>
    <t>UNDP 01/2018, Institute of Economics and Peace 10/2018</t>
  </si>
  <si>
    <t>http://www.undp.org/content/dam/undp/library/Climate%20and%20Disaster%20Resilience/GSURR_Somalia%20DINA%20Report_Volume%20I_180116_Lowres.pdf</t>
  </si>
  <si>
    <t>The Drought Impact and Needs Assessment estimates drought-related  losses to be $2.23 billion. Economic cost of conflict as % of GDP: 30% of $7.37 billion (GDP in 2017) = $2.21 billion</t>
  </si>
  <si>
    <t>HNO 11/2014</t>
  </si>
  <si>
    <t>HNO 11/2015</t>
  </si>
  <si>
    <t>HNO 11/2016</t>
  </si>
  <si>
    <t>HNO 11/2017</t>
  </si>
  <si>
    <t>HNO uses IPC phases 2-5 to calcuate PIN. See HNO 2019 Annex 1. IPC 1 is not classified as facing minimal humanitarian needs</t>
  </si>
  <si>
    <t>UNSOM 08-11/2018, WHO 08/2018-01/2020</t>
  </si>
  <si>
    <t>IOM UNHCR OCHA IDMC</t>
  </si>
  <si>
    <t>OCHA, CSO. UNHCR, IOM</t>
  </si>
  <si>
    <t xml:space="preserve">Entire country  </t>
  </si>
  <si>
    <t xml:space="preserve"> Returnees from Iran and Pakistan that are likley not able to return to areas of origin either due to insecurity or long absences and therefore counted as displaced due to conflcit. According to the weekly reporting that cummulates number over one year only returnees between 01 January 2018 to 31 December 2018 as well as since 01 January 2019 are accounted for. The same method was applied for assisted returns and cofnlict-IDPs that are reported on on a weekly basis and cummulative throughout the year. Current numbers include those displaced throughout 2018 and the latest data available for 2019.</t>
  </si>
  <si>
    <t xml:space="preserve">https://unama.unmissions.org/sites/default/files/unama_protection_of_civilians_in_armed_conflict_3rd_quarter_report_2018_10_oct.pdf </t>
  </si>
  <si>
    <t>Civilian casualties as reported by UNAMA. Total for January to September period minus total for January to March period as updated figures including the September to December period are not published yet. This will be updates as soon as more information becomes available.</t>
  </si>
  <si>
    <t>Civilian fatalities as reported by UNAMA. Total for January to September period minus total for January to March period as updated figures including the September to December period are not published yet. This will be updates as soon as more information becomes available.</t>
  </si>
  <si>
    <t>http://visionofhumanity.org/app/uploads/2018/11/Economic-Value-of-Peace-2018.pdf https://data.worldbank.org/indicator/NY.GDP.MKTP.CD</t>
  </si>
  <si>
    <t xml:space="preserve">Based on Economic Insitute of Peace estimates the economic costs due to conflict in Afghanistan at 63% of the GDP (2017), subsequent calculation based on 2017 World Bank figures. </t>
  </si>
  <si>
    <t>Combination of the PiN of three thematic areas: Conflict, population movement and access to services.</t>
  </si>
  <si>
    <t xml:space="preserve">http://www.internal-displacement.org/countries/afghanistan https://reliefweb.int/sites/reliefweb.int/files/resources/afghanistan_weekly_field_report_01_january_-_07_january_2019.pdf https://reliefweb.int/sites/reliefweb.int/files/resources/weekly_report_08_-14_january_2019.pdf https://www.humanitarianresponse.info/en/operations/afghanistan/idps https://reliefweb.int/sites/reliefweb.int/files/resources/iom_afghanistan-return_of_undocumented_afghans-_situation_report_13_-_19_jan_2019_rev.pdf https://reliefweb.int/sites/reliefweb.int/files/resources/iom_afghanistan-return_of_undocumented_afghans-_situation_report_30_dec_2018_05_jan_2019_-_es_0.pdf </t>
  </si>
  <si>
    <t>Source and Date</t>
  </si>
  <si>
    <t>Distribution spreadsheet as shared by OCHA Haiti Info Manager</t>
  </si>
  <si>
    <t>Syrian conflict</t>
  </si>
  <si>
    <t>Syrian Refugees in Turkey</t>
  </si>
  <si>
    <t>Mixed Migration Flows in Turkey</t>
  </si>
  <si>
    <t>Kurdish Conflict</t>
  </si>
  <si>
    <t>Conflict in Palestine</t>
  </si>
  <si>
    <t>Conflict  in Iraq</t>
  </si>
  <si>
    <t>Conflict in Thailand</t>
  </si>
  <si>
    <t>Drought in Pakistan</t>
  </si>
  <si>
    <t>Conflict in Pakistan</t>
  </si>
  <si>
    <t>Monsoon in Philippines</t>
  </si>
  <si>
    <t>Venezuela displacement in Ecuador</t>
  </si>
  <si>
    <t>Venezuela displacement in Colombia</t>
  </si>
  <si>
    <t>Venezuela displacement in Peru</t>
  </si>
  <si>
    <t>Venezuela displacement in Brazil</t>
  </si>
  <si>
    <t>Venezuela displacement in Panama</t>
  </si>
  <si>
    <t>Venezuela displacement in Argentina</t>
  </si>
  <si>
    <t>Boko Haram in Cameroon</t>
  </si>
  <si>
    <t>Anglophone Crisis in Cameroon</t>
  </si>
  <si>
    <t>CAR refugees in Cameroon</t>
  </si>
  <si>
    <t>Drought in Senegal</t>
  </si>
  <si>
    <t>Food insecurity in Nigeria</t>
  </si>
  <si>
    <t>Middle belt conflict</t>
  </si>
  <si>
    <t>Boko haram crisis in Nigeria</t>
  </si>
  <si>
    <t>Cameroon Refugees in Nigeria</t>
  </si>
  <si>
    <t>Political and economic crisis in Burundi</t>
  </si>
  <si>
    <t>Drought in Mauritania</t>
  </si>
  <si>
    <t>Drought in Chad</t>
  </si>
  <si>
    <t>Boko Haram in Chad</t>
  </si>
  <si>
    <t>CAR refugees in Chad</t>
  </si>
  <si>
    <t>Darfur refugees in Chad</t>
  </si>
  <si>
    <t>Conflict (Tibesti) in Chad</t>
  </si>
  <si>
    <t>Boko haram in Niger</t>
  </si>
  <si>
    <t>Drought in Mozambique</t>
  </si>
  <si>
    <t>Drought in Zambia</t>
  </si>
  <si>
    <t>Drought in Madagascar</t>
  </si>
  <si>
    <t>Measles in Madagascar</t>
  </si>
  <si>
    <t>International Displacement in Tanzania</t>
  </si>
  <si>
    <t>Drought in Lesotho</t>
  </si>
  <si>
    <t>Mixed migration flows in Algeria</t>
  </si>
  <si>
    <t>Mixed migration flows in Morocco</t>
  </si>
  <si>
    <t>Conflict in Ukraine</t>
  </si>
  <si>
    <t>Mixed migration flows in Greece</t>
  </si>
  <si>
    <t>Mixed migration flows in spain</t>
  </si>
  <si>
    <t>Mixed migration flows in Italy</t>
  </si>
  <si>
    <t>Mixed migration flows in Bosnia and Herzegovina</t>
  </si>
  <si>
    <t>Syrian Refugee Crisis in Egypt</t>
  </si>
  <si>
    <t>Mixed migration flows in Libya</t>
  </si>
  <si>
    <t>International Displacement in Kenya</t>
  </si>
  <si>
    <t>Conflict in Burkina Faso</t>
  </si>
  <si>
    <t>Mixed migration crisis in Djibouti</t>
  </si>
  <si>
    <t>Drought in Djibouti</t>
  </si>
  <si>
    <t>Food security in Malawi</t>
  </si>
  <si>
    <t>Displacement in Rwanda</t>
  </si>
  <si>
    <t>Displacement in Tunisia</t>
  </si>
  <si>
    <t>DJI001</t>
  </si>
  <si>
    <t>TUR004</t>
  </si>
  <si>
    <t>TCD005</t>
  </si>
  <si>
    <t>TCD006</t>
  </si>
  <si>
    <t>BFA002</t>
  </si>
  <si>
    <t>COG002</t>
  </si>
  <si>
    <t>DJI002</t>
  </si>
  <si>
    <t>DJI003</t>
  </si>
  <si>
    <t>MWI002</t>
  </si>
  <si>
    <t>RWA002</t>
  </si>
  <si>
    <t>TUN002</t>
  </si>
  <si>
    <t>OHCHR 08/2018
Crisis Group 02/2019</t>
  </si>
  <si>
    <t>https://www.ohchr.org/Documents/Countries/NI/HumanRightsViolationsNicaraguaApr_Aug2018_EN.pdf
https://reliefweb.int/sites/reliefweb.int/files/resources/ICG_CrisisWatch_Jan2019.pdf</t>
  </si>
  <si>
    <t>April - August 2018: Approximately 2,000 people have been injured in the protests since April 2018
January 2019: 4,578 people injured
4,578 - 2,000 = 2,578</t>
  </si>
  <si>
    <t>April - August 2018: approximately 325 people have been killed by government repression since April 2018
January 2019: 561 people killed
561 - 325 = 236</t>
  </si>
  <si>
    <t>World bank 2017 and UNHCR December 2018</t>
  </si>
  <si>
    <t>https://data.worldbank.org/indicator/SP.POP.TOTL?locations=GR and https://data2.unhcr.org/en/documents/download/67711</t>
  </si>
  <si>
    <t>Total pop plus refugees and AS remaining</t>
  </si>
  <si>
    <t>Only the areas most affected have been counted: Athens, Thessaloniki, Ioannina, Lesvos, Samos, Chios, Kos, Leros. For cities the municipal areas and population have been used</t>
  </si>
  <si>
    <t>Only the areas most affected have been counted, in this case the islands with hotspots: Lesvos, Samos, Chios, Kos, Leros</t>
  </si>
  <si>
    <t xml:space="preserve">UNHCR December 2018 and UNHCR 2019 </t>
  </si>
  <si>
    <t>https://data2.unhcr.org/en/documents/download/67711 and https://data2.unhcr.org/en/situations/mediterranean/location/5179</t>
  </si>
  <si>
    <t>POCs remaining in Greece, as estimated by UNHCR and new arrivals in January 2019</t>
  </si>
  <si>
    <t xml:space="preserve"> </t>
  </si>
  <si>
    <t>It has been judged that people benefiting from rented appartments are in level 1, while people still residing in caps are in level 2</t>
  </si>
  <si>
    <t>AS + Refs, Host population</t>
  </si>
  <si>
    <t>UNHCR , Refworld, HDX 2018, 2016</t>
  </si>
  <si>
    <t>https://reliefweb.int/sites/reliefweb.int/files/resources/67132.pdf, https://www.refworld.org/country,,UNHCR,,ZAF,,5a12b5482,0.html</t>
  </si>
  <si>
    <t>This estimation take the total population of the country from summing the population per admin level 1, available from OCHA ROSEA on HDX(2018). Then added to this is the number of refugees insude Zimbabwe according to a UNHCR factsheet from October 2018. However, this data does not represent a complete set of information on refugees inside Zimbabwe, and should be considered as a best estimate currently available. Then subtracted from this is the number of Zimbabwean refugees in other countries, however again the data for this is very incomplete and therefore shold be understood to be innacurate but the best available guidline for now</t>
  </si>
  <si>
    <t>The whole country is affected either by food insecurity, inflation or civil unrest resulting from these.</t>
  </si>
  <si>
    <t>HDX</t>
  </si>
  <si>
    <t>Very limited reporting available, but migration is plausible but currently unknown. We will wait for more information to materialise.</t>
  </si>
  <si>
    <t>WHO 16/01/2019 AND 19/12/2018</t>
  </si>
  <si>
    <t>https://reliefweb.int/sites/reliefweb.int/files/resources/OEW05-2601022019.pdf</t>
  </si>
  <si>
    <t>Cumulative cases of cholera and typhoid fever as of 16/01/2019 and 19/12/2018 from WHO report. Both of these outbreaks are related to poor WASH and sanitation conditions and sub-standard healthcare systems whivch have been heavily affected by the economic crisis.</t>
  </si>
  <si>
    <t>https://www.fsnnetwork.org/resource-library/download-all/3306</t>
  </si>
  <si>
    <t>ZimVAC Jan-May 2018</t>
  </si>
  <si>
    <t>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t>
  </si>
  <si>
    <t>World Bank, IOM 2017/2018, UNHCR 2011-2018 (HDX + Personal Communication for addition of jan-june 2018 data)</t>
  </si>
  <si>
    <t>World Bank, IOM 2017/2018, UNHCR 2011-2018 (HDX + Personal Communication for additional data for jan-june 2018 data)</t>
  </si>
  <si>
    <t>OCHA HNO dec 2017 / IOM 2018</t>
  </si>
  <si>
    <t>IOM, UNHCR 2011-2018 (HDX + Personal Communication for additional data for jan-jun 2018) / IOM 2018</t>
  </si>
  <si>
    <t>United Nations Support Mission in Libya, Report of the Secretary-Genera August-December 2018  + OCHA 2018</t>
  </si>
  <si>
    <t>United Nations Support Mission in Libya, Report of the Secretary-Genera August-December 2018 / IOM June 2018 - December 2018</t>
  </si>
  <si>
    <t>OCHA HNO dec 2017 /HRP 2019</t>
  </si>
  <si>
    <t>OCHA HNO dec 2017</t>
  </si>
  <si>
    <t xml:space="preserve">IOM 2018 (Round 22) </t>
  </si>
  <si>
    <t>IOM June 2018 - December 2018</t>
  </si>
  <si>
    <t>OCHA HNO dec 2017 / HRP 2019 /IOM DTM 2018</t>
  </si>
  <si>
    <t>http://www.globaldtm.info/libya, https://data.worldbank.org/indicator/sp.pop.totl?page=2 /, https://data.humdata.org/dataset/refugees-originating-lby</t>
  </si>
  <si>
    <t>https://data.humdata.org/dataset/admin-boundaries-villages-libya-cods</t>
  </si>
  <si>
    <t>https://reliefweb.int/sites/reliefweb.int/files/resources/2018_hno_libya_1.pdf, http://www.globaldtm.info/libya/</t>
  </si>
  <si>
    <t>https://data.humdata.org/dataset/libya-baseline-assessment-data-iom-dtm, https://data.humdata.org/dataset/unhcr-time-series-originating-lby#, http://www.globaldtm.info/libya/</t>
  </si>
  <si>
    <t>https://reliefweb.int/sites/reliefweb.int/files/resources/N1846124.pdf, https://reliefweb.int/sites/reliefweb.int/files/resources/ocha-lby-tripoli-humanitarianupdates-20180924.pdf</t>
  </si>
  <si>
    <t>https://reliefweb.int/sites/reliefweb.int/files/resources/N1846124.pdf, http://missingmigrants.iom.int/downloads</t>
  </si>
  <si>
    <t>https://reliefweb.int/sites/reliefweb.int/files/resources/2018_hno_libya_1.pdf, https://reliefweb.int/sites/reliefweb.int/files/resources/2019_LBY_HRP-FINAL.pdf</t>
  </si>
  <si>
    <t>https://reliefweb.int/sites/reliefweb.int/files/resources/2018_hno_libya_1.pdf</t>
  </si>
  <si>
    <t>http://www.globaldtm.info/libya/</t>
  </si>
  <si>
    <t>http://www.globaldtm.info/libya/, https://drive.google.com/drive/folders/1MCwwMWRsrtNA0LRkdw1Ofkm9bb8aAMkH</t>
  </si>
  <si>
    <t>https://reliefweb.int/sites/reliefweb.int/files/resources/2018_hno_libya_1.pdf, https://reliefweb.int/sites/reliefweb.int/files/resources/2019_LBY_HRP-FINAL.pdf, http://missingmigrants.iom.int/downloads</t>
  </si>
  <si>
    <t>https://reliefweb.int/sites/reliefweb.int/files/resources/2019_LBY_HRP-FINAL.pdf</t>
  </si>
  <si>
    <t>Even though Libya has "hot spots" and specific routes where the MMF crisis is more present and visible, we argue that the country as a whole is affected by the movements and presence of the transmigrants as the criris feeds into the country's instability.</t>
  </si>
  <si>
    <t xml:space="preserve">The whole country is affected by the crisis: total population </t>
  </si>
  <si>
    <t>According tot the HNO the # affected people is 1620000. We assume that this number includes the # migrants and refugees/asylum seekers in Libya (401000) the HNO is counting as this number is fully included in the PIN (p.6). However, the HNO does not use the most recent data on migrants and asylum seekers which is why we decided to add the difference (670920-401000) between the most recent figure on migrants (including refugees and asylum seekers) as counted by IOM 2018 and the 2017 number the HNO is using, to the # affected people. Side note 1: the HNO considers the #affected people as “an estimate of population living in one kilometer radius of conflict events (ACLED database) recorded” (footnote 14 p.13). Theoretically, this approach doesn’t fully take into account the MMF crisis and so the assumption that the total #migrants is included in the affected population figure may be contradictory. Side note 2: the number for migrants included in the HNO publication and the HNO dataset slightly differs possibly due to the rounding of the numbers which is why in the PIN justification column you will find a slightly lower number as calculations there were based on HNO dataset data.</t>
  </si>
  <si>
    <t xml:space="preserve">No data available </t>
  </si>
  <si>
    <t xml:space="preserve">This number represents the figure for conflict related injuries which is calculated as follows:  25 civilians injured are counted in the Report of the Secretary-General (UNSMIL) for the reporting period (which is assumed to be August - December 2018) - we assume that this figure exlcudes the # civilian injured related to the Tripoli clashes from August-September 2018 which in an OCHA report is estimated to be 560 - the two figures are added in the total amount. There was no reliable and consistent reporting on the injuries related to the MMF. </t>
  </si>
  <si>
    <t>This number represents the total # of conflict related fatalities + total # of MMF related fatalities. *Fatalities related tot the conflict are calculated as follows: 46 civilians deaths are counted in the Report of the Secretary-General (UNSMIL) for the reporting period (which is assumed to be August - December 2018). We assume that this figure exlcudes the # civilian deaths related to the Tripoli clashes from August-September 2018 which in the same document is reported to be 120. The two figures are added in the total amount. This number is still likely to be an underestimate. *Fatalities related to the MMF are derived as follows: # fatalities on the Central Mediterranean route (Libya-Italy) (excluding departures form Tunesia) + # migrant fatalities registered on Libyan territory as counted by IOM between June 2018-December 2018. Missing Migrants Project (IOM) data include the deaths of migrants who die in transportation accidents, shipwrecks, violent attacks, or due to medical complications during their journeys.  Other deaths related to the migration route including stay in detention centres/physical abuse/dehydration are excluded in the GCSI figure because of lack of reliable and consistent reporting. Therefore this number is an underestimate of the actual # MMF related fatalities. Nevertheless, the IOM reporting is very consistent as opposed to the reporting on the conflict-related fatalities.</t>
  </si>
  <si>
    <t>According tot the HNO dataset the # people in need is 1147270. This number includes the total # migrants and refugees/asylum seekers in Libya (398000) as counted by the HNO dataset. However, the HNO does not use the most recent data on migrants and asylum seekers which is why we decided to add the difference (670920-401000) between the most recent figure on migrants (including refugees and asylum seekers) as counted by IOM 2018 and the 2017 number the HNO is using, to the PIN.</t>
  </si>
  <si>
    <t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t>
  </si>
  <si>
    <t xml:space="preserve">All groups are affected by the complex crisis: Host, Non-Host, Migrants/Refugees, IDP's, Returnees </t>
  </si>
  <si>
    <t>We count the total # transmigrants as the the total # people affected as it is safe to assume that they are the most (directly) affected by the crisis in a humanitarian way and as there is no reliable way of measuring  the indirectly affected.</t>
  </si>
  <si>
    <t>This figure includes the # of Migrants from 39 nations in Libya as counted by IOM September -October 2018 and doesn't specifically include the # of registered refugees and asylumseekers in Libya by UNHR (56,204) as IOM's definiton of "migrant" does not differentiate between legal statuses.</t>
  </si>
  <si>
    <t>We assume that all Migrants are in need.</t>
  </si>
  <si>
    <t>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t>
  </si>
  <si>
    <t>Host and Non host</t>
  </si>
  <si>
    <t>International Displacement (Syrians and PRS) in Jordan</t>
  </si>
  <si>
    <t>International Displacement (Syrians and PRS) in Iraq</t>
  </si>
  <si>
    <t>Conflict and food security in Sudan</t>
  </si>
  <si>
    <t>Baseline data, UNHCR 12/2018, UNRWA, 06/2018</t>
  </si>
  <si>
    <t>Baseline data, UNHCR 12/2018, UNHCR 13/01/2019</t>
  </si>
  <si>
    <t>Baseline data, UNHCR 12/2018, UNHCR 13/01/2020</t>
  </si>
  <si>
    <t>UNHCR 12/2018, UNWR, 06/2018, UN 01/2019</t>
  </si>
  <si>
    <t xml:space="preserve">ACLED 08/2018-01/2019 </t>
  </si>
  <si>
    <t>ACAPS 08/2018</t>
  </si>
  <si>
    <t>http://reporting.unhcr.org/sites/default/files/UNHCR%20Jordan%20Fact%20Sheet%20-%20January-December%202018.pdf https://www.unrwa.org/sites/default/files/content/resources/2018_syria_crisis_progress_report_final_clean.pdf</t>
  </si>
  <si>
    <t>https://data2.unhcr.org/en/documents/details/67541 https://data2.unhcr.org/en/situations/syria/location/36</t>
  </si>
  <si>
    <t>https://data2.unhcr.org/en/documents/details/67541 https://data2.unhcr.org/en/situations/syria/location/37</t>
  </si>
  <si>
    <t xml:space="preserve">http://reporting.unhcr.org/sites/default/files/UNHCR%20Jordan%20Fact%20Sheet%20-%20January-December%202018.pdf https://www.unrwa.org/sites/default/files/content/resources/2018_syria_crisis_progress_report_final_clean.pdf </t>
  </si>
  <si>
    <t>https://www.acleddata.com/data/</t>
  </si>
  <si>
    <t>http://reporting.unhcr.org/sites/default/files/UNHCR%20Jordan%20Fact%20Sheet%20-%20January-December%202018.pdf https://reliefweb.int/sites/reliefweb.int/files/resources/UN%20in%20Syria%20Statement%20on%20Hajin%20and%20Rukban_15.01.2018.pdf https://www.unrwa.org/sites/default/files/content/resources/2018_syria_crisis_progress_report_final_clean.pdf</t>
  </si>
  <si>
    <t>https://reliefweb.int/sites/reliefweb.int/files/resources/67367.pdf</t>
  </si>
  <si>
    <t>https://www.acaps.org/sites/acaps/files/products/files/acaps_humanitarian_access_overview_august_2018_0.pdf</t>
  </si>
  <si>
    <t xml:space="preserve">10308900 (total population of Jordan) + 761100 (refugees: Syria, Iraq, Yemen, Sudan, Somalia and other) + 17824 (PRS) </t>
  </si>
  <si>
    <t>Only admin level 1 areas with districts hosting over 50,000 Syrian refugees are counted. Therefore: 1572km2 (Irbid) + 4761km2 (Zarqa) + 26551 (Mafraq) + 7579 (Amman)</t>
  </si>
  <si>
    <t>Host population: 1911600 (Irbid) + 593900 (Mafraq) + 4327800 (Amman) + 1474000 (Zarqa) = 8307300 / Syrian refugees: 197084 (Amman) + 164021 (Mafraq) + 140639 (Irbid) + 96951 (Zarqa) = 598695</t>
  </si>
  <si>
    <t>671074 (Syrian refugees) + 17824 (PRS)</t>
  </si>
  <si>
    <t>No available data</t>
  </si>
  <si>
    <t xml:space="preserve">Total number of crisis related displaced people: 671074 (Syrian refugees) + 17824 (PRS) </t>
  </si>
  <si>
    <t>83% of Syrian refugees in Jordan live in urban areas and in poverty (below the poverty line). Refugees above the poverty line and living in urban areas are considered facing minimal humanitarian needs: 17% of 671074 (Syrian refugees) + 17825 (PRS)</t>
  </si>
  <si>
    <t xml:space="preserve">83% of Syrian refugees in Jordan live in urban areas and in poverty (below the poverty line). Refugees below the poverty line are considered facing stressed humanitarian needs: 83% of 671074 (Syrian refugees) + 17825 (PRS) </t>
  </si>
  <si>
    <t xml:space="preserve">Refugees, asylum seekers and others of concern + host </t>
  </si>
  <si>
    <t>Palestinian Central Bureau of statistics 2016</t>
  </si>
  <si>
    <t>http://www.pcbs.gov.ps/site/803/default.aspx</t>
  </si>
  <si>
    <t>Palestinian central bureau of statistics estimate for 2016. The 2019 HNO put the population at 4.95 million, however the PCBS figure is hte most up to date official estimate dissagregated by admin level 1.</t>
  </si>
  <si>
    <t>Palestinian Central Bureau of statistics 2017</t>
  </si>
  <si>
    <t>Palestinian Central Bureau of statistics 2011</t>
  </si>
  <si>
    <t>http://www.pcbs.gov.ps/Portals/_Rainbow/Documents/LandUse-2011-02e.htm</t>
  </si>
  <si>
    <t>Palestinian central bureau of statistics square kilometre of admin level 1 in the West Bank and Gaza and occupied East Jerusalem.</t>
  </si>
  <si>
    <t>Everyone in the West Bank and Gaza is affected by the conflict, occupaiton and in Gaza also by the air, land and sea blockade.</t>
  </si>
  <si>
    <t>Shelter cluster Nov 2018</t>
  </si>
  <si>
    <t>https://www.sheltercluster.org/sites/default/files/docs/one_page_factsheet_nov_2018_0.pdf</t>
  </si>
  <si>
    <t>14,000 people remain internally displaced from the 2014 conflict in Gaza, while 416 people where displace din the West Bank due to housing demolitions between January and November of 2018. This number represents IDPs, however it has not taken into consideration registered refugees with UNRWA of which there are over 1.3 million in Gaza alone.</t>
  </si>
  <si>
    <t>OCHA monthly OPT report, and OCHA protection of civilians reportfrom June - December 2018</t>
  </si>
  <si>
    <t xml:space="preserve">https://www.ochaopt.org/reports/humanitarian-bulletin
https://www.ochaopt.org/reports/protection-of-civilians, </t>
  </si>
  <si>
    <t>A total of the number of Palestinian injuries resulting directly from conflict between June and December 2018.</t>
  </si>
  <si>
    <t>OCHA monthly OPT report, and OCHA protection of civilians reportfrom June - December 2019</t>
  </si>
  <si>
    <t>https://www.ochaopt.org/reports/humanitarian-bulletin</t>
  </si>
  <si>
    <t xml:space="preserve">https://www.ochaopt.org/reports/protection-of-civilians, </t>
  </si>
  <si>
    <t>The number of houses that experienced minro, major and severe damage during 2014 war.</t>
  </si>
  <si>
    <t>The total of houses destroyed in Gaza by the 2014 war, as well as housing demolitions in the West Bank and East Jerusalem as of November 2018.</t>
  </si>
  <si>
    <t>https://reliefweb.int/sites/reliefweb.int/files/resources/humanitarian_needs_overview_2019-%281%29.pdf</t>
  </si>
  <si>
    <t>ocha hno DATA 2019</t>
  </si>
  <si>
    <t>ocha hno DATA 2020</t>
  </si>
  <si>
    <t>ocha hno DATA 2021</t>
  </si>
  <si>
    <t>ocha hno DATA 2022</t>
  </si>
  <si>
    <t>ocha hno DATA 2023</t>
  </si>
  <si>
    <t>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t>
  </si>
  <si>
    <t xml:space="preserve">There are IDP's, refugees, host and non-host groups in Gaza, the West Bank and East Jerusalem. </t>
  </si>
  <si>
    <t>The total populaiton of the West Bank, Gaza and East Jerusalem face severe access constraints. Paticularly in Gaza and the West Bnak which are walled off which clsely guarded perimetres. In aza there is little room for displacement and Palestinian strugle to access service and cannot easi;y leave to access them.</t>
  </si>
  <si>
    <t>ACAPS Acces map 2018</t>
  </si>
  <si>
    <t>ACAPS Acces map 2019</t>
  </si>
  <si>
    <t>ACAPS Acces map 2020</t>
  </si>
  <si>
    <t>ACAPS Acces map 2021</t>
  </si>
  <si>
    <t>ACAPS Acces map 2022</t>
  </si>
  <si>
    <t>ACAPS Acces map 2023</t>
  </si>
  <si>
    <t>ACAPS Acces map 2024</t>
  </si>
  <si>
    <t>ACAPS Acces map 2025</t>
  </si>
  <si>
    <t>ACAPS Acces map 2026</t>
  </si>
  <si>
    <t>Government of Bangladesh 2011, UNHCR 15/01/2019</t>
  </si>
  <si>
    <t xml:space="preserve">Government of Bangladesh 2011, ISCG 08/01/2018, UNHCR 15/01/2019 </t>
  </si>
  <si>
    <t>UNHCR 15/01/2019</t>
  </si>
  <si>
    <t>WHO 12/2018</t>
  </si>
  <si>
    <t>ACLED</t>
  </si>
  <si>
    <t>IOM 01/2019</t>
  </si>
  <si>
    <t>Centre for Police Dialogue  13/05/2018</t>
  </si>
  <si>
    <t>JRP 03/2018, UNHCR 12/01/2018</t>
  </si>
  <si>
    <t xml:space="preserve">ACAPS 2018
REVA 12/2017 </t>
  </si>
  <si>
    <t>Acaps Analysis Hub 01/2018</t>
  </si>
  <si>
    <t>Acaps Access Map</t>
  </si>
  <si>
    <t xml:space="preserve">2011 census data + Rohingya refugees as of 15 January 2019 </t>
  </si>
  <si>
    <t>Total Square kilometers of Teknaf and Ukhia Upazila</t>
  </si>
  <si>
    <t xml:space="preserve">Total amount of people living in Teknaf and Uknia Upazilia, in addition to 907,199 refugees that are all living in the affected area. </t>
  </si>
  <si>
    <t xml:space="preserve">The Rohingya influx in Cox’s Bazar has put pressure on the district’s Bangladeshi community, particularly in the upazilas of Teknaf and Ukhia where the Rohingya now constitute at least one third of the total population. Given the size of the influx the entire population of Ukhia and Teknaf are expected to be affected by the influx. </t>
  </si>
  <si>
    <t xml:space="preserve">There are a total of 907,199 Rohingya refugees according to UNHCR as of 15/01/2019. These numbers are likely to have increased due to the recent influxes of Rohingya from India. </t>
  </si>
  <si>
    <t xml:space="preserve">The following disease are related to overcrowding and to poor WASH and health infrastructure: Diarrhoeal diseases, Acute Respiratory Infection, Acute Watery Diarrhoea, Bloody diarrhoea, measles, vector borne diseases in Cox's Bazar. All illnesses are added up from July to December. </t>
  </si>
  <si>
    <t>There is no  data indicating the amount of people injured directly as a result of the Rohingya crisis.</t>
  </si>
  <si>
    <t>There is no  data indicating the amount of people dead directly as a result of the Rohingya crisis, as a result of demonstrations for repatriations or due to poor shelter infrastructure. There is likelz a number of people dead by suicide.</t>
  </si>
  <si>
    <t xml:space="preserve">There is no data on there total amount of partial and total damages, although it is likely that shelters have been damaged due to heavy rain, wind and landslides. </t>
  </si>
  <si>
    <t>Bangladesh is facing several challenges due to the Rohingya Influx, including the Economic (employment, depression on daily wages, cost of living); social (lost of scool years, health issues amongst locals and Rohingyas) Environmental (deforestation,  natural calamities and unetical activities such as human trafficking). THis is costs USD 86.7 million</t>
  </si>
  <si>
    <t xml:space="preserve">Total refugee population in addition to471768(26% of the host community according to the JRP) are all likely to be in need of humanitarian assistance. Based on adjusted calculations from the PIN from the JRP from 03/2018.  </t>
  </si>
  <si>
    <t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t>
  </si>
  <si>
    <t xml:space="preserve">There is no indication that there are direct access constraints. </t>
  </si>
  <si>
    <t>http://203.112.218.65:8008/WebTestApplication/userfiles/Image/PopCen2011/Com_Cox%27s%20Bazar.pdf
https://reliefweb.int/sites/reliefweb.int/files/resources/67736.pdf</t>
  </si>
  <si>
    <t>http://203.112.218.65:8008/WebTestApplication/userfiles/Image/PopCen2011/Com_Cox%27s%20Bazar.pdf
https://www.humanitarianresponse.info/sites/www.humanitarianresponse.info/files/documents/files/190108_cox_bazar_reference_map_with_pop_id0225.pdf
https://reliefweb.int/sites/reliefweb.int/files/resources/67736.pdf</t>
  </si>
  <si>
    <t>https://reliefweb.int/sites/reliefweb.int/files/resources/67736.pdf</t>
  </si>
  <si>
    <t>http://www.searo.who.int/bangladesh/mmwb/en/</t>
  </si>
  <si>
    <t>http://iom.maps.arcgis.com/apps/webappviewer/index.html?id=8553f37b783741d5959ca67f020650d4</t>
  </si>
  <si>
    <t>https://cpd.org.bd/wp-content/uploads/2018/05/Presentation-on-Economic-Implications-of-the-Rohingya-Crisis-for-Bangladesh-and-National-Budget-FY2019.pdf</t>
  </si>
  <si>
    <t>https://www.humanitarianresponse.info/sites/www.humanitarianresponse.info/files/documents/files/2018_jrp_mid_term_review_v28.pdf</t>
  </si>
  <si>
    <t>https://www.acaps.org/sites/acaps/files/products/files/20181213_acaps_npm_analysis_hub_r13_traffic_light_0.pdf
https://fscluster.org/sites/default/files/documents/bangladesh_wfp_reva_19.01.2018.pdf</t>
  </si>
  <si>
    <t>UNHCR 18/10/2018
UNHCR 12/31/2018
PBS 2017</t>
  </si>
  <si>
    <t xml:space="preserve">PBS 2017 </t>
  </si>
  <si>
    <t>UNICEF 01/2019</t>
  </si>
  <si>
    <t>OCHA 31/07/2018
UNHCR 31/12/2018</t>
  </si>
  <si>
    <t>Ministry of National Health Services 12/2018</t>
  </si>
  <si>
    <t>ACLED 07 - 12/2018</t>
  </si>
  <si>
    <t>TheNews 05/26/2017</t>
  </si>
  <si>
    <t>SDNA 23/01/2019</t>
  </si>
  <si>
    <t>Pakistan Red Cross Society 28/01/2018</t>
  </si>
  <si>
    <t>Acled 07 - 12/2018</t>
  </si>
  <si>
    <t>https://reliefweb.int/sites/reliefweb.int/files/resources/67667.pdf
http://reporting.unhcr.org/sites/default/files/2018-2019%20Solutions%20Strategy%20for%20Afghan%20Refugees%20-%20October%202018.pdf
http://www.pbs.gov.pk/sites/default/files/PAKISTAN%20TEHSIL%20WISE%20FOR%20WEB%20CENSUS_2017.pdf</t>
  </si>
  <si>
    <t xml:space="preserve">The total population according to census data in addition to undocumented Afghans in Pakistan, Afghan PoR cardholders, minus the Pakistani refugees in Afghanistan. </t>
  </si>
  <si>
    <t>http://www.pbs.gov.pk/sites/default/files/PAKISTAN%20TEHSIL%20WISE%20FOR%20WEB%20CENSUS_2017.pdf</t>
  </si>
  <si>
    <t xml:space="preserve">The whole country is affected by different types of conflict. Balochist and and Sindh are also affected by drought. Provinces are affected to different extents. </t>
  </si>
  <si>
    <t xml:space="preserve">The whole country is affected by different types of conflict and drought, and is likely to be affected to different extents. </t>
  </si>
  <si>
    <t>https://reliefweb.int/sites/reliefweb.int/files/resources/2019-HAC-Pakistan%20%281%29.pdf</t>
  </si>
  <si>
    <t xml:space="preserve">Total amount of people in need according to UNICEF.  This is likely to be the total amount of people in need of assistance due to conflict and drought. Considering, that the total amount of people in need for drought is 2807350 according to the Red Cross, it is likely that the total amount of people affected is underestimated. </t>
  </si>
  <si>
    <t>https://www.humanitarianresponse.info/sites/www.humanitarianresponse.info/files/documents/files/ocha_pakistan_weekly_return_snapshot_31_july_2018.pdf
 https://reliefweb.int/sites/reliefweb.int/files/resources/67771.pdf</t>
  </si>
  <si>
    <t xml:space="preserve">A total of 29,452 families (x average family size 6.5: 191438) remain in displacement in KP Tribal district. In addition to 75,121 Pakistan refugees from North-Waziristan Agency registered in Khost and Paktika provinces. </t>
  </si>
  <si>
    <t>http://nhsrc.pk/healthdboard.php?frequency=m&amp;year=2018&amp;month=12&amp;quarter=</t>
  </si>
  <si>
    <t xml:space="preserve">Access to health infrastructure is challenging, increasing vulnerability particularly in conflict and drought affected regions.  Pneumonia, diarrhoea and Polio cases are considered in total illnesses in the last 6 months. There is no data on malnutrition for drought affected areas. </t>
  </si>
  <si>
    <t xml:space="preserve">There is no data on injuries due to the conflict or drought. </t>
  </si>
  <si>
    <t xml:space="preserve">Total crisis related fatalities due to conflict in all affected provinces due to unidentified armed groups, communal militia, security forces, Taliban and various other armed Groups. </t>
  </si>
  <si>
    <t>No data on crisis related damages</t>
  </si>
  <si>
    <t>https://www.thenews.com.pk/print/206709-Pakistan-suffers-1231-bn-losses-in-terror-war</t>
  </si>
  <si>
    <t xml:space="preserve">In fiscal year 2017, $3.88 billion (Rs407.2 billion) losses to economy were recorded. There is no updated sources for 2018. </t>
  </si>
  <si>
    <t xml:space="preserve">Total people in need in Pakistan due to conflict and drought, according to UNICEF. This number is likely to be an underestimation of the total people in need, considering that the Red Cross estimates that 2807350 people are affected by drought.  </t>
  </si>
  <si>
    <t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t>
  </si>
  <si>
    <t xml:space="preserve">Returnees, IDPs, Afghan refugees, host and non-host </t>
  </si>
  <si>
    <t>No data on the total amount of people facing access constraints</t>
  </si>
  <si>
    <t xml:space="preserve">The whole country is affected by different types of conflict, and is likely to be affected to different extents. </t>
  </si>
  <si>
    <t>Access to health infrastructure is challenging, increasing vulnerability particularly in conflict affected regions.  Pneumonia, diarrhoea and Polio cases are considered in total illnesses in the last 6 months.</t>
  </si>
  <si>
    <t xml:space="preserve">No data on crisis related injuries </t>
  </si>
  <si>
    <t>In fiscal year 2017, $3.88 billion (Rs407.2 billion) losses to economy were recorded. This figure was not included as there is no data available on 2018 or 2019.</t>
  </si>
  <si>
    <t xml:space="preserve">Total amount of people in need according to UNICEF. This number is likely to include conflict and drought. There is no PIN number available on conflict only. Conflict is widespread in Pakistan and at least 191438 people are displaced by the conflict in Pakistan and are going to be in high need. </t>
  </si>
  <si>
    <t xml:space="preserve">The total population according to census data in addition to undocumented Afghans in Pakistan, Afghan PoR cardholders minus the Pakistani refugees in Afghanistan. </t>
  </si>
  <si>
    <t>https://reliefweb.int/sites/reliefweb.int/files/resources/Sindh%20Drought%20Needs%20Assessment%20Report%20-%20January%2023%2C%202019.pdf</t>
  </si>
  <si>
    <t xml:space="preserve">Total square KMs of Sindh and Balochistan procince impacted by drought on agriculture, livelihoods, food security and access to water and sanitation. </t>
  </si>
  <si>
    <t>Total population living in Sindh and Balochistan province .</t>
  </si>
  <si>
    <t>https://reliefweb.int/sites/reliefweb.int/files/resources/IBPKdr280119.pdf</t>
  </si>
  <si>
    <t xml:space="preserve">There are 2,807,350 people affected by the Crisis. </t>
  </si>
  <si>
    <t xml:space="preserve">The recent drought and long dry-spell as led to out-migration of the rural population to seek for food and water. There is no data on the amount of people displaced by drought. </t>
  </si>
  <si>
    <t xml:space="preserve">Due to the difficulties in accessing potable water, communities in Sindh and Balochistan are at risk of contracting waterborne diseases. Children are most at risk in droughts, related to Pneumonia, respitoria distress, acute malnutrition and diahrrhoea. The lack of access to health services is challenging, increasing risks. Pneumonia and diarrhoea cases are considered in total illnesses in the last 6 months. No data on malnutrition cases. </t>
  </si>
  <si>
    <t xml:space="preserve">There are zero injuries that can directly be linked to the drought crisis. </t>
  </si>
  <si>
    <t xml:space="preserve">There are no crisis related damages. </t>
  </si>
  <si>
    <t>DAWN 05/11/2018</t>
  </si>
  <si>
    <t xml:space="preserve">The drought has caused deaths due to  complications as result of  malnutrition, waterborne diseases and viral infections in Sindh , raising the death toll to 544 this year as of 5 November2018. There is no accurate data on deaths due to drought in the last six months. </t>
  </si>
  <si>
    <t>https://reliefweb.int/report/pakistan/nine-more-infants-die-drought-hit-thar-day</t>
  </si>
  <si>
    <t xml:space="preserve">Total people affected by drought based on figure from Pakistan Red Cross. The people affected is equal to the People in Need. Assistance has only reach 15% of people affected. </t>
  </si>
  <si>
    <t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t>
  </si>
  <si>
    <t xml:space="preserve">Host, non-host, IDPs displaced by the drought and Afghan refugees </t>
  </si>
  <si>
    <t>Acaps Acccess Maps</t>
  </si>
  <si>
    <t>City Population 11/02/2019 (baseline data); UNHCR 31/12/2018</t>
  </si>
  <si>
    <t>UNHCR 31/12/2018</t>
  </si>
  <si>
    <t xml:space="preserve">ACLED 09/2018-01/2019 </t>
  </si>
  <si>
    <t>UNHCR 31/12/2018; WFP 2017</t>
  </si>
  <si>
    <t>UNHCR 31/12/2018; WFP 2018</t>
  </si>
  <si>
    <t>http://www.citypopulation.de/Egypt-Cities.html https://data2.unhcr.org/en/documents/download/67656</t>
  </si>
  <si>
    <t>https://data2.unhcr.org/en/documents/download/67656</t>
  </si>
  <si>
    <t>https://data2.unhcr.org/en/documents/download/67656 https://docs.wfp.org/api/documents/WFP-0000069986/download/</t>
  </si>
  <si>
    <t>97147368 (Egyptian population 2018 est.) + 244910 (asylum seekers and refugees)</t>
  </si>
  <si>
    <t>Only admin level 1 areas hosting over 50000 refugees (at least 50% Syrian) are counted. Therefore: 3085 (Cairo) + 13184 (Giza)</t>
  </si>
  <si>
    <t xml:space="preserve">Host population: 9717324 (Cairo) + 8831714 (Giza) + refugee population: 87104 (Cairo) + 80397 (Giza) </t>
  </si>
  <si>
    <t>125807 Syrian asylum seekers + 7064 refugees</t>
  </si>
  <si>
    <t>Poverty rates among Syrian refugees remained high: 54% are below the poverty threshold in Egypt. Refugees above the poverty line are considered facing minimal humanitarian needs</t>
  </si>
  <si>
    <t>Poverty rates among Syrian refugees remained high: 54% are below the poverty threshold in Egypt. Refugees below the poverty line are considered facing stressed humanitarian needs</t>
  </si>
  <si>
    <t xml:space="preserve">World Bank 2017 </t>
  </si>
  <si>
    <t>Gov Leb 2001</t>
  </si>
  <si>
    <t xml:space="preserve">LCRP 2017-2020 (2019 Update) </t>
  </si>
  <si>
    <t xml:space="preserve">Acled August 2018-January 2019  / Inter Agency Coordination Lebanon </t>
  </si>
  <si>
    <t xml:space="preserve">VASyR 2018, OCHA personal communication for Syrian refugee population in Lebanon per admin 2, LCRP 2017-2020 (2019 Update) </t>
  </si>
  <si>
    <t>LCRP 2017-2020 (2019 Update) /</t>
  </si>
  <si>
    <t>LCRP 2017-2020 (2018 Update)</t>
  </si>
  <si>
    <t>Acled August 2018-January 2019</t>
  </si>
  <si>
    <t xml:space="preserve">LCRP 2017-2020 (2019 Update) / European Parliament Briefing </t>
  </si>
  <si>
    <t xml:space="preserve">Gov Leb 2001 </t>
  </si>
  <si>
    <t xml:space="preserve">VASyR 2018 / OCHA personal communication for Syrian refugee population in Lebanon per admin 2 /LCRP 2017-2020 (2019 Update) / European Parliament Briefing </t>
  </si>
  <si>
    <t>https://data.worldbank.org/indicator/sp.pop.totl?page=2</t>
  </si>
  <si>
    <t>http://www.moe.gov.lb/ledo/soer2001pdf/appendix.pdf</t>
  </si>
  <si>
    <t>https://reliefweb.int/sites/reliefweb.int/files/resources/67780.pdf</t>
  </si>
  <si>
    <t>https://reliefweb.int/sites/reliefweb.int/files/resources/67773.pdf, https://www.acleddata.com/data/</t>
  </si>
  <si>
    <t>https://www1.wfp.org/publications/vulnerability-assessment-syrian-refugees-lebanon-vasyr-2018, https://reliefweb.int/sites/reliefweb.int/files/resources/67780.pdf</t>
  </si>
  <si>
    <t>https://reliefweb.int/sites/reliefweb.int/files/resources/LCRP2018_EN_Full_180122.pdf</t>
  </si>
  <si>
    <t>https://reliefweb.int/sites/reliefweb.int/files/resources/67780.pdf, http://www.europarl.europa.eu/RegData/etudes/BRIE/2017/599379/EPRS_BRI(2017)599379_EN.pdf</t>
  </si>
  <si>
    <t>https://www1.wfp.org/publications/vulnerability-assessment-syrian-refugees-lebanon-vasyr-2018, https://reliefweb.int/sites/reliefweb.int/files/resources/67780.pdf, http://www.europarl.europa.eu/RegData/etudes/BRIE/2017/599379/EPRS_BRI(2017)599379_EN.pdf</t>
  </si>
  <si>
    <t xml:space="preserve">Worldbank population data which should include the adjustments for people who have come into and gone out of Lebanon </t>
  </si>
  <si>
    <t xml:space="preserve">The displacement is spread over the whole country </t>
  </si>
  <si>
    <t># Syrian refugees residing in Lebanon + #PRS</t>
  </si>
  <si>
    <t>Syrian deaths related to Storm Norma. No deaths were recorder by Acled.</t>
  </si>
  <si>
    <t xml:space="preserve">The PIN is the sum of the amount of Syrians who have resorted to livelyhood coping strategies as reported in the VASyR 2018 in figure 124 (p.126). We took the sum of the stressed, crisis and emergency coping strategies in relation to the Syrian refugee population in Lebanon per admin 2. We then added the amount of PRS' who are estimated to be severly and moderately food insecure as reported in the LCRP 2019 update (p.15) since there are no figures for coping strategies for this group.  </t>
  </si>
  <si>
    <t>For PIN level 1 we looked at the percentage of Syrians who are reported to have resorted to any of the "stress coping strategies" (which includes: buying food on credit, spending of saving, selling of household goods, moving to cheaper accomodations).</t>
  </si>
  <si>
    <t>For PIN level 2 we looked at the percentage of Syrians who are reported to have resorted to any of the "crisis coping strategies" (which includes: selling productive assets, withdawing children from school, reducing essential non-food expenditures, reducing expenses on health, marriaging of children under 18). We then added the percentage of PRS who are estimated to be moderately food insecure (31%)</t>
  </si>
  <si>
    <t>For PIN level 3 we looked at the percentage of Syrians who are reported to have resorted to any of the "emergencies coping strategies" (which includes: begging, accepting high risk jobs, selling house, involving children in income activities). We then added the percentage of PRS who are estimated to be severly food insecure (63%)</t>
  </si>
  <si>
    <t>Due to the fairly stable conditions of refugees in Lebanon we decided to not allocate any numbers to the most severe PIN categories.</t>
  </si>
  <si>
    <t xml:space="preserve">Palestinian deaths + Syrian deaths </t>
  </si>
  <si>
    <t xml:space="preserve">On the basis of the  CAS/PCS/LPDC census results, the LCRP used the figure of 180,000  as the estimate for Palestinian refugees from Lebanon, taking into account the population natural growth rates and migration factors. </t>
  </si>
  <si>
    <t xml:space="preserve">Palestinian deaths as recorder by Acled </t>
  </si>
  <si>
    <t>Due to their historical precarious position in the Lebanese society (being marginalized and excluded from key aspects of social, political and economic life), we argue that the total population of Palestinian refugees in Lebanon can be considered to be included the PIN figure.</t>
  </si>
  <si>
    <t>It is estimated that 68% of the Palestinian refugees in Lebanon are living under the Lebanese poverty line. The remaining 57600 we included in PIN category 1.</t>
  </si>
  <si>
    <t>It is estimated that 68% of the Palestinian refugees in Lebanon are living under the Lebanese poverty line. These 1224000 people we included in PIN category 2.</t>
  </si>
  <si>
    <t>The total displaced population is affected: Syrians + PRS + PRL</t>
  </si>
  <si>
    <t>Syrians + PRS + PRL</t>
  </si>
  <si>
    <t xml:space="preserve">PIN for the syrian displacement + PIN for the Palestinian displacement </t>
  </si>
  <si>
    <t>OCHA 2018 (baseline data)</t>
  </si>
  <si>
    <t>WHO 10/02/2019</t>
  </si>
  <si>
    <t>OCHA 2018 est. (baseline data); WHO 10/02/2019</t>
  </si>
  <si>
    <t>IPC 01/08/2019</t>
  </si>
  <si>
    <t>IPC 01/08/2018; WHO 10/02/2019</t>
  </si>
  <si>
    <t>IPC 01/08/2018</t>
  </si>
  <si>
    <t>City Population 11/02/2019 (baseline data), IPC 01/08/2018</t>
  </si>
  <si>
    <t>OCHA 2018 est. (baseline data)</t>
  </si>
  <si>
    <t>WHO 10/02/2019; UNFPA 02/2019; WHO 17/01/2019</t>
  </si>
  <si>
    <t>https://data.humdata.org/dataset/madagascar-administrative-level-0-4-population-statistics</t>
  </si>
  <si>
    <t>https://reliefweb.int/sites/reliefweb.int/files/resources/OEW06-0410022019.pdf</t>
  </si>
  <si>
    <t>https://data.humdata.org/dataset/madagascar-administrative-level-0-4-population-statistics https://reliefweb.int/sites/reliefweb.int/files/resources/OEW06-0410022019.pdf</t>
  </si>
  <si>
    <t>http://www.ipcinfo.org/ipc-country-analysis/details-map/en/c/1151861/?iso3=MDG</t>
  </si>
  <si>
    <t>https://reliefweb.int/sites/reliefweb.int/files/resources/OEW06-0410022019.pdf https://www.unfpa.org/data/world-population/MG</t>
  </si>
  <si>
    <t>http://www.ipcinfo.org/ipc-country-analysis/details-map/en/c/1151861/?iso3=MDG https://reliefweb.int/sites/reliefweb.int/files/resources/OEW06-0410022019.pdf https://www.unfpa.org/data/world-population/MG</t>
  </si>
  <si>
    <t>http://www.citypopulation.de/php/madagascar-admin.php http://www.ipcinfo.org/ipc-country-analysis/details-map/en/c/1151861/?iso3=MDG</t>
  </si>
  <si>
    <t>https://reliefweb.int/sites/reliefweb.int/files/resources/OEW06-0410022019.pdf https://www.unfpa.org/data/world-population/MG https://www.who.int/csr/don/17-january-2019-measles-madagascar/en/</t>
  </si>
  <si>
    <t>World Bank population data is for 2017</t>
  </si>
  <si>
    <t>The whole of the country is affected by the measles crisis</t>
  </si>
  <si>
    <t>As the whole of the country is considered affected the total number of people living in the affected area is the total population in country</t>
  </si>
  <si>
    <t>People in IPC phases 1-5 (projection for November 2018 - March 2019) are considered affected</t>
  </si>
  <si>
    <t xml:space="preserve">No available data </t>
  </si>
  <si>
    <t>From 3 September 2018 to 5 February 2019, a total of 53 459 measles cases were recorded</t>
  </si>
  <si>
    <t>A total of 312 deaths (case fatality ratio 0.6%) were reported from 106 health districts, of which 182 health facility deaths were retrospectively reported after investigation in 21 health districts.</t>
  </si>
  <si>
    <t>Phase 2 of the measles vaccination campaign was launched on 5 February 2019 by the President of the Republic, with support from WHO, in the Ambolibé District, Diana Region, targeting 17 health districts from 18 February 2019. Phase 3 will target 1.5 million children from 6 months to 9 years in 24 districts and phase 4 targets 2.75 million children of the same age in the remaining 48 districts</t>
  </si>
  <si>
    <t>Measles PIN minus total of drought PIN levels 2 to 5</t>
  </si>
  <si>
    <t>People in IPC phase 2 (projection for November 2018 - March 2019)</t>
  </si>
  <si>
    <t>People in IPC phase 3 (projection for November 2018 - March 2019)</t>
  </si>
  <si>
    <t>People in IPC phase 4 (projection for November 2018 - March 2019)</t>
  </si>
  <si>
    <t>People in IPC phase 5 (projection for November 2018 - March 2019)</t>
  </si>
  <si>
    <t>Non-host</t>
  </si>
  <si>
    <t>Districts in IPC phase 1-5 (projection for November 2018 - March 2019) are considered affected</t>
  </si>
  <si>
    <t>Districts in IPC phase 1-5 (projection for November 2018 - March 2019) are considered affected. Therefore, total of district populations</t>
  </si>
  <si>
    <t>People in IPC phases 2-5 (projection for November 2018 - March 2019)</t>
  </si>
  <si>
    <t>75% (86/114) of the health districts have been affected and all 22 regions have been affected. Therefore it is considered that the whole of the country is affected</t>
  </si>
  <si>
    <t xml:space="preserve">41% of the population is aged 0-14 (UNFPA) (41% of 26696209 = 10945445). 58% of 0-14 year olds have not been vaccinated (WHO) and are therefore a high-risk group (58% of 10945445 = 6348358). 2080000 children were targetted during phase 1 of the response (6348358 - 2080000 = 4268358). It is therefore considered that 4268358 people are affected </t>
  </si>
  <si>
    <t>HDX (government census), UNHCR N/A 2010, 2016</t>
  </si>
  <si>
    <t>https://data.humdata.org/dataset/indonesia-province-infographic-datasets</t>
  </si>
  <si>
    <t>The total population according to population by admin level 1, plus the number of refugees from other countries inside indonesia (only the number registered refugees and asylum seekers -as of 2016). Ideally then would be subtracted the number of refugees outside Indonesia, however this number is currently unavailable and will be included when/ if it is found. There are also an estimated 24 million unregistered births in Indonesi a, many of these are believed to be linked to previous crises where refugees arrived but did not register and there are therefore concerns that these people are stateless. It is not clear from the population data whether these people have been factored into account so we have not included them in the total country populaiton data.</t>
  </si>
  <si>
    <t>The four regional (admin level 1) affected by the three largest disaster in the last 6 months of 2018 have been included as the affected land mass.</t>
  </si>
  <si>
    <t>IFRC , Riau Citizen.com 2018</t>
  </si>
  <si>
    <t>Indonesian census 2010 (available on HDX). 2010</t>
  </si>
  <si>
    <t xml:space="preserve">Totalling the number of people living in the regencies hit bythe three major disasters or series of disassters in 2018. </t>
  </si>
  <si>
    <t>OCHA, WHO, IFRC , (August-Dec 2018)</t>
  </si>
  <si>
    <t>file:///C:/Users/Analyst/Downloads/MDRID013rea3.pdf ,
https://reliefweb.int/sites/reliefweb.int/files/resources/MDRID013eu9_0.pdf ,
https://reliefweb.int/sites/reliefweb.int/files/resources/exsitrep_no5_sulawesi_eq_and_tsunami_20181008.pdf,
https://reliefweb.int/sites/reliefweb.int/files/resources/20181228-population_Sunda_strait_tsunami.pdf,
https://www.unocha.org/story/indonesia-us505m-needed-support-government-led-response</t>
  </si>
  <si>
    <t>The number of people affected by the crises has been calculated according to qualitative information reported by several sources. While these three events occured over a 5 month time period and contain several instances of disaster, they have been aggregated and judged using the most recently available information which suggest, paticularly wiht the Lombok earthquakes and the Sulawesi tsunami that the number affected and with needs is still very high. Additionally, there is reason to believe this number is somewhat of an underestimate given that OCHA suggested that the Sulawesi tsunami alone affected 1.5 million people (see; https://www.unocha.org/story/indonesia-us505m-needed-support-government-led-response).</t>
  </si>
  <si>
    <t>FRC, OCHA, HCT, , 27/12/2018, 14/01/2019, 10/12/2018,31/12/2018</t>
  </si>
  <si>
    <t xml:space="preserve">ttps://reliefweb.int/sites/reliefweb.int/files/resources/MDRID013rea3.pdf, https://reliefweb.int/sites/reliefweb.int/files/resources/ROAP_Snapshot_190114.pdf , https://reliefweb.int/sites/reliefweb.int/files/resources/HCT%20Sitrep%20%2310_10122018.pdf , https://reliefweb.int/sites/reliefweb.int/files/resources/ROAP_Snapshot_181231.pdf </t>
  </si>
  <si>
    <t>The number of people displaced by the crises has been calculated according to qualitative information reported by several sources. While these three events occured over a 5 month time period and contain several instances of disaster, they have been aggregated and judged using the most recently available information which suggest, paticularly wiht the Lombok earthquakes and the Sulawesi tsunami that the number affected and with needs is still very high. All three events had a high impact and qaulitative information as of January 2019 says the numbers of displaced represented above to be accurate or the best available informaiton</t>
  </si>
  <si>
    <t>It would be very very difficult to calculate this figure owing to the breath of the events and the difficulties in determining linkages, e.g malaria is normal in Indonesia, however after the 2 tsunamis caseloads of dengue and malaria ave been increasing, but the caseload is not completely clear and neither are its linkages to the events. Since this informaiton is difficult to calculate it is more meaningful therefore to leave this indicator blank.</t>
  </si>
  <si>
    <t>IFRC, HCT, OCHA 31/01/2019, 10/12/2018, 31/12/2018</t>
  </si>
  <si>
    <t>https://reliefweb.int/report/indonesia/indonesia-homes-food-water-still-top-priorities-six-months-after-lombok-earthquakes, https://reliefweb.int/sites/reliefweb.int/files/resources/HCT%20Sitrep%20%2310_10122018.pdf, https://reliefweb.int/sites/reliefweb.int/files/resources/ROAP_Snapshot_181231.pdf</t>
  </si>
  <si>
    <t>The total number of crisis related injuries has taken the number of crisis related injuries reported for each disaster from the mentioned sources and aggregated them. However, note that for the Sulawesi tsunami only 'serious injuries' are included - as this is the only one where seperate data exists for serious and non-serious, while the other 2 events simply denote injury numbers overall.</t>
  </si>
  <si>
    <t>IFRC, Jakart Post, IFRC, 31/01/2019, 01/02/2019, 27/12/2018</t>
  </si>
  <si>
    <t>The number of crisis related fatalities has been established using the same methodology and sources as the num,ber of injured and affected.</t>
  </si>
  <si>
    <t>IFRC, IFRC, BNBP, 14/01/2019, 27/12/2018, 04/01/2019</t>
  </si>
  <si>
    <t>https://reliefweb.int/sites/reliefweb.int/files/resources/MDRID013eu9_0.pdf, https://reliefweb.int/sites/reliefweb.int/files/resources/MDRID013rea3.pdf, , https://bnpb.go.id/uploads/24/info-bencana-desember-2018.pdf</t>
  </si>
  <si>
    <t>The above number represents the total for BOTH destoryed and damaged houses - the data avaliable did not disagregated between damaged, severely damaged and totally destroyed. However, paticularly in the case of the tsunamis it is evident that many of the wooden structures that people lived in in coastal areas were totally destroyed, this was also the case in Sulawesi where soil liquefaction swallowed up 2 entire villages.</t>
  </si>
  <si>
    <t>The damages of the Sulawesi tsunami is estimated to be USD910 million, however this will be updated  once the results of further needs assessments are clear. The exact number for the other crises is also either no yet readily available or in a non comaprable form e.g gdp lost.</t>
  </si>
  <si>
    <t>https://reliefweb.int/report/indonesia/central-sulawesi-earthquake-tsunami-humanitarian-country-team-situation-report-10, 
http://www.worldbank.org/en/country/indonesia/brief/dras-assessment-potential-media-enquiries , 
https://reliefweb.int/report/indonesia/central-sulawesi-recovery-will-take-3-years-official-says</t>
  </si>
  <si>
    <t>HCT, World Bank, 10/12/2019, 12/10/2018</t>
  </si>
  <si>
    <t>The population in need associated with these disasters is likely to fluctuate significantly over time. However, given the strong health, shelter, food, WASH and livelihoods intervention, required across groups, including but in no way limited to IDPs, it makes sense to include the number affected as the PiN number rather than the number of displaced is appropriate. There is also evedence to suggest that the number of perople estimated to be affected is an underestimate - see afected indicator</t>
  </si>
  <si>
    <t>https://reliefweb.int/sites/reliefweb.int/files/resources/MDRID013eu9_0.pdf ,
https://reliefweb.int/sites/reliefweb.int/files/resources/exsitrep_no5_sulawesi_eq_and_tsunami_20181008.pdf,
https://reliefweb.int/sites/reliefweb.int/files/resources/20181228-population_Sunda_strait_tsunami.pdf</t>
  </si>
  <si>
    <t>OCHA, WHO, IFRC  (August - December 2018)</t>
  </si>
  <si>
    <t>The remaining number of People in need, who ar enot displaced but have needs including clean, water, livelihoods, shelter rehabilitation and food.</t>
  </si>
  <si>
    <t>IFRC, Salvation Army, Jakarta Post, 31.01.2019, 01/02/2019</t>
  </si>
  <si>
    <t>https://media.ifrc.org/ifrc/2019/01/31/indonesia-homes-food-water-still-top-priorities-six-months-lombok-earthquakes/ , 
https://reliefweb.int/sites/reliefweb.int/files/resources/MDRID013eu9_0.pdf , 
https://reliefweb.int/report/indonesia/hygiene-education-and-health-form-basis-salvation-armys-ongoing-earthquake-response , 
https://reliefweb.int/report/indonesia/central-sulawesi-recovery-will-take-3-years-official-says</t>
  </si>
  <si>
    <t>Number of displaced people resulting from the various natural disasters. Qualtiative reporting suggests that most people displaced by the Lombok earthquakes still have very basic needs which are struggling to be met including food, water and healthcare. The same is true of both tsunamis and there have been in sulawesi and lombok several landslides and flooding which compound need and create further access issues. As resources are relatively limited and the damage was extreme,the reposnse is ongoing but people still have storng needs across several sectors. The displaced population is probably an underestimae of the people that should be considered in this catergory.</t>
  </si>
  <si>
    <t>All 5 catergories of people, except refugees live across the affected areas to one degree or another.</t>
  </si>
  <si>
    <t>No information currently available</t>
  </si>
  <si>
    <t>https://reliefweb.int/report/indonesia/indonesia-homes-food-water-still-top-priorities-six-months-after-lombok-earthquakes, https://www.thejakartapost.com/news/2019/02/01/central-sulawesi-recovery-will-take-3-years-official-says.html/, file:///C:/Users/Analyst/Downloads/MDRID013rea3.pdf</t>
  </si>
  <si>
    <t>World bank 2017 population figure (6374620) + IOM's 2018 migrant count (670920) - Refugees and Asylum seekers orginating from Libya who have left as of 30/06  (18896)</t>
  </si>
  <si>
    <t xml:space="preserve">Total # people displaced by the conflict (206319) + # people displaced by the MMF crisis (670920). Total # displaced by the conflict = # IDPs as of October 2018 according to IOM (187423) + # Libyan nationals who have left Libya as of June 2018 and are counted as refugees or asylum seekers  by UNHCR (18896). Total # displaced by MMF includes the # of Migrants from 39 nations in Libya as counted by IOM September -October 2018 </t>
  </si>
  <si>
    <t>OCHA 06/2018, UNHCR 31/12/2018</t>
  </si>
  <si>
    <t>WB 2017</t>
  </si>
  <si>
    <t>IOM and UNHCR 31/12/2018</t>
  </si>
  <si>
    <t>OCHA 10/2018</t>
  </si>
  <si>
    <t>https://data.humdata.org/dataset/car-data-20160215-population-by-admin https://data2.unhcr.org/fr/situations/car</t>
  </si>
  <si>
    <t>https://databank.worldbank.org/data/views/reports/reportwidget.aspx?Report_Name=CountryProfile&amp;Id=b450fd57&amp;tbar=y&amp;dd=y&amp;inf=n&amp;zm=n&amp;country=CAF</t>
  </si>
  <si>
    <t>https://reliefweb.int/sites/reliefweb.int/files/resources/Dashboard_DTM_CAR_Fr_Rd6.pdf https://data2.unhcr.org/fr/situations/car</t>
  </si>
  <si>
    <t>https://data.humdata.org/dataset/acled-data-for-central-african-republic</t>
  </si>
  <si>
    <t>https://reliefweb.int/sites/reliefweb.int/files/resources/rca_01112018_ocha_hno.pdf</t>
  </si>
  <si>
    <t>Total population (4,953,017) -  refugees out of CAR (584,712)</t>
  </si>
  <si>
    <t>The entire national territory is affected by the complex crisis</t>
  </si>
  <si>
    <t xml:space="preserve">The entire population is affected by the complex crisis </t>
  </si>
  <si>
    <t>IDP (580,692) + Returnee IDP (375,684) + Refugees (584,712) + Returnee refugees (118,607)</t>
  </si>
  <si>
    <t>All fatalities reported (civilians, armed groups and peace keepers included) The figure is probably higher as cases are not all reported due to lack of monitoring structure and access</t>
  </si>
  <si>
    <t>Overall PIN</t>
  </si>
  <si>
    <t xml:space="preserve">Estimation based on the PIN per admin 1 compared to average severity for each admin 1 based on the severity map </t>
  </si>
  <si>
    <t>IDP, returnees, host and non host affected by the complex crisis and in need of aid</t>
  </si>
  <si>
    <t>Food insecurity in Karamoja</t>
  </si>
  <si>
    <t>UGA004</t>
  </si>
  <si>
    <t>https://data.humdata.org/dataset/niger-administrative-level-0-3-population-statistics https://data2.unhcr.org/en/documents/download/67565 https://data.humdata.org/dataset/refugees-originating-ner</t>
  </si>
  <si>
    <t>http://www.stat-niger.org/statistique/file/DSEDS/TBS_2016.pdf</t>
  </si>
  <si>
    <t>Government of Niger 2016</t>
  </si>
  <si>
    <t>Government of Niger 2016, OCHA 31/12/2018, UNHCR 31/12/2018</t>
  </si>
  <si>
    <t>OCHA 01/2019</t>
  </si>
  <si>
    <t>https://reliefweb.int/sites/reliefweb.int/files/resources/ner_hno_2019.pdf</t>
  </si>
  <si>
    <t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t>
  </si>
  <si>
    <t>Refugees, returnees, IDPs, host and non host populations affected by the conflict</t>
  </si>
  <si>
    <t>21,466,860 (country population) + 174,798 (refugees in country) + 3,950 (asylum seekers) - 3,750 (refugees outside of the country registered in 2017)</t>
  </si>
  <si>
    <t>The whole country shows protection, food, and/or WASH need even outside of the two identified crisis</t>
  </si>
  <si>
    <t>Whole population in country</t>
  </si>
  <si>
    <t>PIN Number</t>
  </si>
  <si>
    <t>3,750 (refugees outside of the country) + 157,798 (IDPs) + 25,731 (returnees)</t>
  </si>
  <si>
    <t>https://data2.unhcr.org/en/documents/download/67565</t>
  </si>
  <si>
    <t>The whole territory of the state of Diffa is affected by the consequences of the Boko Haram crisis</t>
  </si>
  <si>
    <t>Whole population in Diffa</t>
  </si>
  <si>
    <t>Contemplates IDPs, refugees, returnees and host communities affected by the displacements</t>
  </si>
  <si>
    <t>OCHA 11/01/2019</t>
  </si>
  <si>
    <t>104,288 (IDPs in Diffa) + 25,731 (returnees in Diffa)</t>
  </si>
  <si>
    <t>Estimation based on the PIN figures disagragated per status and the severity map. IDPs, refugees and returnees are considered facing severe humanitarian needs while the rest of the PIN is considering facing stressed humanitarian conditions</t>
  </si>
  <si>
    <t>Liptako-Gourma regions of Niger, bordering Mali and Burkina Faso : Tahoua and Tillaberi excluding the city of Niamey</t>
  </si>
  <si>
    <t>Population living in the Liptako-Gourma regions of Niger, bordering Mali and Burkina Faso : Tahoua and Tillaberi, excluding the city of Niamey</t>
  </si>
  <si>
    <t>Overall number of people affected by the crisis</t>
  </si>
  <si>
    <t>53,510 IDPs in Tillaberi and Tahoua + 55,540 malian refugees</t>
  </si>
  <si>
    <t>https://data2.unhcr.org/en/documents/download/67565 https://reliefweb.int/sites/reliefweb.int/files/resources/67565.pdf</t>
  </si>
  <si>
    <t>IPCInfo 10/2018</t>
  </si>
  <si>
    <t>FEWS NET 31/01/2019</t>
  </si>
  <si>
    <t xml:space="preserve">No indication that there have been drought related illnesses. </t>
  </si>
  <si>
    <t xml:space="preserve">No indication that there have been drought related injures. </t>
  </si>
  <si>
    <t>https://reliefweb.int/sites/reliefweb.int/files/resources/GlobalWeatherHazard-19.01.25.pdf</t>
  </si>
  <si>
    <t xml:space="preserve">No  indication that there are drought related fatalities. </t>
  </si>
  <si>
    <t>No damages due to drought</t>
  </si>
  <si>
    <t>0.002 billion is the GDP potentially affected by droughts is expected to increase with a factor 2.3. While currently, annually on average 10%
of the GDP (2 billion USD) is potentially affected, this is expected to rise to 23% of the GDP.</t>
  </si>
  <si>
    <t>UNISDR 04/10/2018</t>
  </si>
  <si>
    <t>https://reliefweb.int/sites/reliefweb.int/files/resources/Report_Zambia_Final-compressed.pdf</t>
  </si>
  <si>
    <t>IPC Info 10/2018 -03/2019</t>
  </si>
  <si>
    <t>UNHCR 11/2018</t>
  </si>
  <si>
    <t>http://www.ipcinfo.org/ipc-country-analysis/details-map/en/c/1151744/</t>
  </si>
  <si>
    <t xml:space="preserve">Refugees, host and non-host groups are affected by the crisis. Most refugees are from Angola and DRC, and smaller numbers of refugees are from Rwanda, Burundi, Somalia and other nationalities. </t>
  </si>
  <si>
    <t>https://reliefweb.int/sites/reliefweb.int/files/resources/67309.pdf</t>
  </si>
  <si>
    <t xml:space="preserve">Total amount of people facing IPC 4 food insecurity levels. </t>
  </si>
  <si>
    <t xml:space="preserve">Total amount of people facing IPC 3 food insecurity levels. </t>
  </si>
  <si>
    <t xml:space="preserve">Total amount of people facing IPC 2 food insecurity levels. </t>
  </si>
  <si>
    <t>OCHA 11/06/2018
UNHCR 31/01/2018
UNHCR accessed on 01/02/2019</t>
  </si>
  <si>
    <t>Word Bank, accessed on 29/01/2019</t>
  </si>
  <si>
    <t xml:space="preserve">IPC 08/2018 </t>
  </si>
  <si>
    <t>OCHA 11/12/2018
UNHCR accessed on 01/02/2019</t>
  </si>
  <si>
    <t xml:space="preserve">DRC MoH 
WHO </t>
  </si>
  <si>
    <t>BCNUDH 30/01/2019</t>
  </si>
  <si>
    <t>WFP accessed 06/02/2019</t>
  </si>
  <si>
    <t>IPC 08/2018</t>
  </si>
  <si>
    <t>ACLED 2019
OCHA 29/01/2019</t>
  </si>
  <si>
    <t>OCHA 29/01/2019</t>
  </si>
  <si>
    <t>https://data.humdata.org/dataset/rdc-statistiques-des-populations
https://reliefweb.int/sites/reliefweb.int/files/resources/EHGL_RefAs_181231.pdf
https://data2.unhcr.org/en/situations/drc</t>
  </si>
  <si>
    <t>99,337,323: OCHA projections for 2019. There hasn't been a census since 1984, these projections are based on the natural population increase rate INS (National Statistical Institue of Statistics)
+ 534,828 refugees from neighbouring countries 
- 814,975 refugees and asylum seekers from DRC</t>
  </si>
  <si>
    <t>https://data.worldbank.org/indicator/AG.SRF.TOTL.K2?locations=CD</t>
  </si>
  <si>
    <t>http://www.ipcinfo.org/fileadmin/user_upload/ipcinfo/docs/IPC_DRC_AFI_2018August.pdf</t>
  </si>
  <si>
    <t>People in IPC 3 to 4 from August 2018 to June 2019</t>
  </si>
  <si>
    <t>https://reliefweb.int/sites/reliefweb.int/files/resources/GLR_humanitarian_snapshot_11Dec2018_final.pdf
https://data2.unhcr.org/en/situations/drc</t>
  </si>
  <si>
    <t>814,975 people who fled to neighbouring countries
4.5 million IDPs. IDP figures are from december 2017, recent information regarding the number of IDPs as of 2019 is lacking</t>
  </si>
  <si>
    <t>https://data.humdata.org/dataset/ebola-cases-and-deaths-drc
https://data.humdata.org/dataset/ebola-cases-and-deaths-drc-north-kivu
https://afro.who.int/health-topics/disease-outbreaks/outbreaks-and-other-emergencies-updates?page=4</t>
  </si>
  <si>
    <t>Ebola: 730
Cholera: 16,226
Measles: 48,803
Monkeypox: 1,750</t>
  </si>
  <si>
    <t>https://monusco.unmissions.org/sites/default/files/bcnudh_-_communique_de_presse_-_note_annuelle_2018_-_final.pdf</t>
  </si>
  <si>
    <t>Lack of (or partial) disaggregated data of civilians deaths per month.
1,059 civilian deaths in 2018, divided by 2 to get an estimation of the number of deaths for the last 6 months of 2018 (approx 530)</t>
  </si>
  <si>
    <t>https://www1.wfp.org/countries/democratic-republic-congo</t>
  </si>
  <si>
    <t>The 2016 Cost of Hunger in Africa study found that undernutrition costs the DRC 4.6% of its GDP, equivalent to US$ 1.7 billion every year</t>
  </si>
  <si>
    <t>People in IPC 2 to 3 from August 2018 to June 2019. Only a part of the territory has been analysed, the final number was calculated proportionally to the whole population of the country to better reflect the situation in the country: 16,927,880</t>
  </si>
  <si>
    <t>9,767,461 people in IPC 3 from August 2018 to June 2019
Only a part of the territory has been analysed, the final number was calculated proportionally to the whole population of the country to better reflect the situation in the country: 16,927,880</t>
  </si>
  <si>
    <t>3,373,595 people in IPC 3 from August 2018 to June 2019
Only a part of the territory has been analysed, the final number was calculated proportionally to the whole population of the country to better reflect the situation in the country: 5,855,270</t>
  </si>
  <si>
    <t>https://reliefweb.int/sites/reliefweb.int/files/resources/drc_hno_2018_fr.pdf</t>
  </si>
  <si>
    <t>Humanitarian access limited by poor road infrastructures, and administrative constraints
Identified most active conflict areas in DRC with ACLED data from the last 6 months (Sud Kivu PIN 1.71 million, Tanganyika PIN 1.18 million, Kasai Central PIN 0.91 million, Kasai PIN 2.03 million, Haut-Uele PIN 0.26 million, Kinshasa 1.81 million, Haut Katanga PIN 0.99 million, not including ebola-affected areas) and added up PIN number from 2019 HNO</t>
  </si>
  <si>
    <t>Ebola-affected areas where humanitarian activities are routinely suspended due to insecurity (Nord Kivu and Ituri)
PIN Nord Kivu: 1.63
PIN Ituri: 2.72</t>
  </si>
  <si>
    <t>Government launched administrative inquiry against national human rights NGOs, claiming they were not legally registered
Check points
https://www.frontlinedefenders.org/en/statement-report/drc-crackdown-human-rights-ngos</t>
  </si>
  <si>
    <t>https://www.frontlinedefenders.org/en/statement-report/drc-crackdown-human-rights-ngos</t>
  </si>
  <si>
    <t>Government launched administrative inquiry against national human rights NGOs, claiming they were not legally registered
Check points</t>
  </si>
  <si>
    <t>Interference of Congolese security officials with a UN experts' investigation into the killings of two UN sanctions monitors.
https://reliefweb.int/sites/reliefweb.int/files/resources/The-Aid-in-Danger-Monthly-News-Brief-April-2018.pdf 
DRC government set up a new 'Humanitarian Fund Management Agency' to 'manage, monitor, and control humanitarian funds and work to channel all financial flows affecting the humanitarian sector'
http://www.irinnews.org/analysis/2018/04/26/aid-groups-congo-fear-political-tensions-could-impede-their-work</t>
  </si>
  <si>
    <t>Attacks and lootings on humanitarian agencies compounds are regularly reported
4 aid workers killed, 7 kidnapped, 1 arrested since the beginning of 2018
https://reliefweb.int/sites/reliefweb.int/files/resources/The-Aid-in-Danger-Monthly-News-Brief-May-2018.pdf</t>
  </si>
  <si>
    <t xml:space="preserve">DRC government refused to attend its own donor conference in Geneva, accusing the UN of exaggerating the crisis.
https://www.theguardian.com/world/2018/apr/13/drc-democratic-republic-congo-snubs-aid-conference-says-crisis-exaggerated </t>
  </si>
  <si>
    <t>Military presence trying to regain control of unstable zones reduces humanitarian access
https://reliefweb.int/sites/reliefweb.int/files/resources/ochadrc-note_dinformations_humanitaires_bas-uele_haut-uele_ituri_tshopo_20180315vf.pdf</t>
  </si>
  <si>
    <t>Rising levels of violence pose an increased risk to international and local staff engaged in humanitarian work
https://kivusecurity.org/graph
http://www.rfi.fr/afrique/20180723-rdc-insecurite-recrudescence-villes-pays</t>
  </si>
  <si>
    <t>Light antipersonnel mine contamination (less than 5km2) is believed to exist in DRC
http://www.the-monitor.org/media/2615219/Landmine-Monitor-2017_final.pdf
97 mines victimes over the last 3 years
https://www.radiookapi.net/2018/04/04/actualite/securite/journee-anti-mines-linsecurite-reel-obstacle-pour-deminer-le-nord-kivu
https://www.radiookapi.net/2018/05/31/actualite/securite/rdc-plusieurs-villages-de-walikale-regorgent-dengins-non-exploses</t>
  </si>
  <si>
    <t xml:space="preserve">Lack of infrastructure, poor road conditions, some areas are complitely isolated, others can only be accessed by foot, populations in highland regions had to reach
https://www.humanitarianresponse.info/sites/www.humanitarianresponse.info/files/documents/files/ocha_sudkivu_maniema_note_informations_humanitaires_26062018.pdf
https://www.msf.org/en/article/cardrc-lives-split-over-congolese-border
</t>
  </si>
  <si>
    <t>Sahrawi refugees in Algeria</t>
  </si>
  <si>
    <t>Pool conflict</t>
  </si>
  <si>
    <t>DZA003</t>
  </si>
  <si>
    <t>LBY002</t>
  </si>
  <si>
    <t>ESP002</t>
  </si>
  <si>
    <t>International Displacement (Syrians and PRS) in Lebanon</t>
  </si>
  <si>
    <t>International Displacement (Palestinians) in Lebanon</t>
  </si>
  <si>
    <t>Worldometers 02/2019; UNHCR 01/01/2019</t>
  </si>
  <si>
    <t>UNICEF 06/2018; OCHA 2019</t>
  </si>
  <si>
    <t>UNICEF 09/01/2019; UNICEF 06/2018; OCHA 2019</t>
  </si>
  <si>
    <t xml:space="preserve"> UNHCR 01/01/2019; IDMC 2014; IDMC 16/07/2010</t>
  </si>
  <si>
    <t>Institute of Economics and Peace 10/2018</t>
  </si>
  <si>
    <t>UNICEF 09/01/2019; UNICEF 06/2018</t>
  </si>
  <si>
    <t>http://www.worldometers.info/world-population/eritrea-population/ https://reliefweb.int/sites/reliefweb.int/files/resources/EHGL_RefAs_181231.pdf</t>
  </si>
  <si>
    <t>https://reliefweb.int/sites/reliefweb.int/files/resources/UNICEF%20Eritrea%202018%20Mid%20Year%20Humanitarian%20Situation%20Report.pdf https://www.unocha.org/southern-and-eastern-africa-rosea/eritrea</t>
  </si>
  <si>
    <t>https://www.unicef.org/appeals/eritrea.html#1 https://reliefweb.int/sites/reliefweb.int/files/resources/UNICEF%20Eritrea%202018%20Mid%20Year%20Humanitarian%20Situation%20Report.pdf https://www.unocha.org/southern-and-eastern-africa-rosea/eritrea</t>
  </si>
  <si>
    <t>https://reliefweb.int/sites/reliefweb.int/files/resources/EHGL_RefAs_181231.pdf http://www.internal-displacement.org/countries/eritrea https://www.refworld.org/topic,50ffbce526e,50ffbce5274,4c4030912,0,IDMC,,ERI.html</t>
  </si>
  <si>
    <t xml:space="preserve"> https://reliefweb.int/sites/reliefweb.int/files/resources/Economic-Value-of-Peace-2018.pdf</t>
  </si>
  <si>
    <t>https://www.unicef.org/appeals/eritrea.html#1 https://reliefweb.int/sites/reliefweb.int/files/resources/UNICEF%20Eritrea%202018%20Mid%20Year%20Humanitarian%20Situation%20Report.pdf</t>
  </si>
  <si>
    <t>5263130 (population according to worldometers) + 2252 (refugees and asylum seekers in Eritrea) - 309100 (Eritrean refugees and asylum seekrs in neighbouring countries)</t>
  </si>
  <si>
    <t>Eritrea is vulnerable to climatic conditions with limited water sources, and bouts of drought. Even in times of good rainfall, food production is
estimated to meet only 60 to 70% of the population’s needs. Therefore, the whole country is considered to be affected by drought. The Eritrean economy remains depressed and will operate below potential in 2016-17 due to a lack of capital, near absence of private sector participation and foreign investment and unfavourable government policies. Therfore the whole country is also considered to be affected by the political/economic crisis</t>
  </si>
  <si>
    <t>The whole country is considered to be affected by drought and the political/economic crisis, therefore the total number of people living in the affected area is the total population in country</t>
  </si>
  <si>
    <t xml:space="preserve">Eritrea is characterized by harsh climatic conditions, exacerbating the vulnerability of communities. In recent years, the country’s climatic conditions have tested the coping capacities of the population, which is largely dependent (80%) on subsistence agriculture. Slower economic growth and the residual effects of war also perpetuate the vulnerability of approximately 66% of the population. The country is governed by a one-party state, human rights are systematically repressed, extrajudicial killings are reported, and elections have not been held since 1993. It is therefore considered that the whole population is affected by this complex crisis. </t>
  </si>
  <si>
    <t>309100 (Eritrean refugees and asylum seekers in neighbouring countries) + 2252 (refugees and asylum seekers in Eritrea) + 10000 (IDPs)</t>
  </si>
  <si>
    <t>No information available</t>
  </si>
  <si>
    <t>Economic cost of conflict as % of GDP: 22% of $6.05 billion (GDP in 2017) = $1.30</t>
  </si>
  <si>
    <t>Eritrea is characterized by harsh climatic conditions. This exacerbates the vulnerability of communities. In recent years, the country’s climatic conditions have tested the coping capacities of the population, which is largely dependent (80%) on subsistence agriculture. 80% of the total population (5000000) are therefore considered to be directly affected by drought and in need</t>
  </si>
  <si>
    <t>Due to major information gaps on the needs of the population it is not possible to disaggregate the severity of needs. The Eritrean government significantly restricts humanitarian access and there is very little information on humanitarian needs. The total PIN is therfore placed in level 3</t>
  </si>
  <si>
    <t xml:space="preserve">IDPS + refugees, asylum seekers and others of concern + returnees + host + non-host </t>
  </si>
  <si>
    <t>ERI001</t>
  </si>
  <si>
    <t>Population Census Data 2015</t>
  </si>
  <si>
    <t>DSWD 25/12/2019 - 05/02/2019</t>
  </si>
  <si>
    <t>DSWD 27/01/2019</t>
  </si>
  <si>
    <t>DSWD 03/02/2019</t>
  </si>
  <si>
    <t>DSWD</t>
  </si>
  <si>
    <t>https://data.humdata.org/dataset/philippines-2015-census-population-administrative-level-1-to-4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t>
  </si>
  <si>
    <t>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t>
  </si>
  <si>
    <t>https://reliefweb.int/sites/reliefweb.int/files/resources/davaoFFL03.pdf</t>
  </si>
  <si>
    <t>https://reliefweb.int/sites/reliefweb.int/files/resources/Jolo03.pdf</t>
  </si>
  <si>
    <t xml:space="preserve">Total population living in the Philippines. </t>
  </si>
  <si>
    <t xml:space="preserve">Total square KM affected by Davao floods and by Marawi conflict, catherdral bombing, and social disorganization due to Bangsamoro Organic law, Armed Conflict Patikul, Sulu. </t>
  </si>
  <si>
    <t xml:space="preserve">Total amount of people living in the area affected by the Davao floods and Marawi conflict, catherdral bombing, and social disorganization due to Bangsamoro Organic law, Armed Conflict Patikul, Sulu. </t>
  </si>
  <si>
    <t xml:space="preserve">Total amount of people  affected by the Davao floods and Marawi conflict, catherdral bombing, and social disorganization due to Bangsamoro Organic law, Armed Conflict Patikul, Sulu. </t>
  </si>
  <si>
    <t xml:space="preserve">Total amount of people  displaced by the Davao floods and Marawi conflict, catherdral bombing, and social disorganization due to Bangsamoro Organic law, Armed Conflict Patikul, Sulu. </t>
  </si>
  <si>
    <t xml:space="preserve">No data on illnesses due to conflict and flooding. </t>
  </si>
  <si>
    <t>Total amount of injuries following the Church bombing in Jolo, Sulu</t>
  </si>
  <si>
    <t xml:space="preserve">Total amount of partial damages to houses as a result of the flooding and landslides in Davao, and total amount of damages in the Marawi Conflict. There is no data available from buildings damaged in all of Mindao. </t>
  </si>
  <si>
    <t xml:space="preserve">Total amount of total damages to houes due to flooding and landslide incidences in Davao, and total amount of total damages to houes due to flooding and landslide incidences in Davao. </t>
  </si>
  <si>
    <t xml:space="preserve">No data on economic loss due to conflict and flooding. </t>
  </si>
  <si>
    <t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t>
  </si>
  <si>
    <t>Host, non-host and IDPs that are affected by the ongoing insecurity in Mindanao and flooding</t>
  </si>
  <si>
    <t xml:space="preserve">There is no data on people facing access constraints. </t>
  </si>
  <si>
    <t>CPCS 06/02/2019</t>
  </si>
  <si>
    <t>CPCS 06/02/2019; DSWD 27/01/2019</t>
  </si>
  <si>
    <t>PressReader 16/01/2018</t>
  </si>
  <si>
    <t xml:space="preserve">Total population living in the affected area, and affected by Marawi conflict, catherdral bombing, and social disorganization due to Bangsamoro Organic law, and Armed Conflict Patikul, Sulu. Data updated regularly by the DSWD. </t>
  </si>
  <si>
    <t xml:space="preserve">Total amount of people affected by the Marawi conflict, catherdral bombing, and social disorganization due to Bangsamoro Organic law, Armed Conflict Patikul, Sulu. </t>
  </si>
  <si>
    <t xml:space="preserve">Total amount of people affected and/or displaced by the Marawi conflict, catherdral bombing, and social disorganization due to Bangsamoro Organic law, Armed Conflict Patikul, Sulu. </t>
  </si>
  <si>
    <t>https://reliefweb.int/sites/reliefweb.int/files/resources/Marawi-Rebuilding-from-ashes-to-a-city-of-faith-hope-and-peace.pdf</t>
  </si>
  <si>
    <t xml:space="preserve">Total amount of damages in the Marawi Conflict. There is no data available from buildings damaged in all of Mindao. </t>
  </si>
  <si>
    <t>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t>
  </si>
  <si>
    <t xml:space="preserve">Host, non-host and IDPs that are affected by the ongoing insecurity in Mindanao. </t>
  </si>
  <si>
    <t xml:space="preserve">Total population living in the affected area. </t>
  </si>
  <si>
    <t xml:space="preserve">Total amount of people living in Davao and affected by the flooding. The impact of Tropical Storm Usman has significantly deteriorated since 25 December and most displaced people have returned home. Therefore, these people are not accounted for in the total amount of people affected and displaced. </t>
  </si>
  <si>
    <t xml:space="preserve">Total amount of people affected by Davao floods, which are likely to be affected by the floods to a certain extent. </t>
  </si>
  <si>
    <t xml:space="preserve">The total amount of people displaced by the floods in Davao. </t>
  </si>
  <si>
    <t xml:space="preserve">There is no data on crisis related injuries due to floods and landslide incidents as of 26/01/2019. It is likely that people are injured. </t>
  </si>
  <si>
    <t>https://www.pressreader.com/philippines/philippine.../20180116/281694025186514</t>
  </si>
  <si>
    <t xml:space="preserve">The Davao Floods killed eight people. </t>
  </si>
  <si>
    <t>Total amount of partial damages to houses as a result of the flooding and landslides in Davao.</t>
  </si>
  <si>
    <t xml:space="preserve">₱3,301,389.00 worth of assistance was provided by DSWD to the affected families. No data on economic losses due to the Davao floods and landslides. </t>
  </si>
  <si>
    <t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t>
  </si>
  <si>
    <t>OCHA 19/05/2016
UNHCR 31/12/2018
IOM 14/12/2018</t>
  </si>
  <si>
    <t>BUCREP 2010</t>
  </si>
  <si>
    <t>OCHA 19/05/2016
UNHCR 11/01/2019</t>
  </si>
  <si>
    <t>OCHA 15/11/2018
OCHA 31/12/2018</t>
  </si>
  <si>
    <t>ACLED 2019</t>
  </si>
  <si>
    <t>MoH Cameroon 02/01/2019</t>
  </si>
  <si>
    <t>World Bank 01/08/2018
GICAM 07/2018</t>
  </si>
  <si>
    <t>OCHA (HNO 2018) 11/12/2018
OCHA 31/12/2018</t>
  </si>
  <si>
    <t>VOA 24/01/2019</t>
  </si>
  <si>
    <t>https://data.humdata.org/dataset/lake-chad-basin-baseline-population
https://data2.unhcr.org/fr/country/cmr</t>
  </si>
  <si>
    <t>Total population in the country: 24,253,764
Refugee population: 380,326
Returnees from abroad: 9,890</t>
  </si>
  <si>
    <t>http://www.statistics-cameroon.org/downloads/Rapport_de_presentation_3_RGPH.pdf</t>
  </si>
  <si>
    <t>CMR002 - Extrême-Nord + Nord = 100,353
CMR003 - Sud-Ouest, Nord-Ouest, Ouest, and Littoral regions = 76,850
CMR004 - Adamoua and Est regions = 172,703
Centre region (affected by cholera) = 68,953</t>
  </si>
  <si>
    <t>https://data.humdata.org/dataset/lake-chad-basin-baseline-population</t>
  </si>
  <si>
    <t>CMR002 - Extrême-Nord + Nord regions population (4,799,751) + refugees (100,674) + IDPs (244,347) = 5,144,772
CMR003 - Sud-Ouest, Nord-Ouest, Ouest, Littoral regions = 9,692,475
CMR004 - 2,584,794
Centre region (affected by cholera) = 3,098,044</t>
  </si>
  <si>
    <t>CMR002 - Extrême-Nord + Nord regions population (4,799,751) + refugees (100,674) + IDPs (244,347) = 5,144,772
CMR003 - 4,000,000
CMR004 - 2,584,794</t>
  </si>
  <si>
    <t>https://reliefweb.int/sites/reliefweb.int/files/resources/nga_situation_A4L_2018-11-15.pdf 
https://reliefweb.int/sites/reliefweb.int/files/resources/OCHA-Cameroon_Situation_Report_no2_Final.pdf</t>
  </si>
  <si>
    <t>CMR002 - 100,674 Nigerian refugees + 244,347 IDPs = 345,021 
CMR003 - 469,500
CMR004 - 274,688</t>
  </si>
  <si>
    <t>https://www.acleddata.com/</t>
  </si>
  <si>
    <t>CMR002 - 78
CMR003 - 69</t>
  </si>
  <si>
    <t>https://reliefweb.int/sites/reliefweb.int/files/resources/SITREP-N%C2%B040.pdf</t>
  </si>
  <si>
    <t>Reported cholera cases country-wide between July and December 2018</t>
  </si>
  <si>
    <t>CMR002 - 125
CMR003 - 284</t>
  </si>
  <si>
    <t>http://documents.worldbank.org/curated/fr/500811535650451258/pdf/127883-FRENCH-REPORT-CEMAC-Agriculture.pdf
https://reliefweb.int/sites/reliefweb.int/files/resources/rapport-impacts-de-la-crise-nord%20ouest%20et%20sud%20ouest%20du%20Cameroun..pdf</t>
  </si>
  <si>
    <t>CMR002 - 5.2 million USD
CMR003 - 466 million USD</t>
  </si>
  <si>
    <t>https://data.humdata.org/dataset/humanitarian-needs-overview-cameroon
https://reliefweb.int/sites/reliefweb.int/files/resources/OCHA-Cameroon_Situation_Report_no2_Final.pdf</t>
  </si>
  <si>
    <t>CMR002 - 2,422,883
CMR003 - 1,300,000
CMR004 - 711,126</t>
  </si>
  <si>
    <t>CMR002 - 205,800
CMR003 - 0
CMR004 - 44,238</t>
  </si>
  <si>
    <t>CMR002 - 242,527
CMR003 - 0
CMR004 - 162,341</t>
  </si>
  <si>
    <t>CMR002 - 534,517
CMR003 - 922,500
CMR004 - 23,887</t>
  </si>
  <si>
    <t>CMR002 - 1,440,039
CMR003 - 377,500
CMR004 - 480,660</t>
  </si>
  <si>
    <t>CMR002 + CMR003</t>
  </si>
  <si>
    <t>IDPS, refugees, returnees (from Libya), host, and non-host</t>
  </si>
  <si>
    <t>https://www.voanews.com/a/cameroon-struggles-to-aid-idps-in-anglophone-separatist-areas/4756930.html?utm_source=NEWS&amp;utm_medium=email&amp;utm_content=1st+section+1st+story+voa&amp;utm_campaign=HQ_EN_therefugeebrief_external_20190125</t>
  </si>
  <si>
    <t>Cameroon authorities assisted 60,000 IDPs in the separatist areas, but are unable to reach most of the displaced in need because many have fled to remote areas and are trapped by ongoing fighting
437,500 IDPs - 60,000 IDPs reached by the Cameroonian authorities</t>
  </si>
  <si>
    <t>World Bank 01/08/2018</t>
  </si>
  <si>
    <t>Extrême-Nord + Nord</t>
  </si>
  <si>
    <t>Extrême-Nord + Nord regions population (4,799,751) + refugees (100,674) + IDPs (244,347)</t>
  </si>
  <si>
    <t>100,674 Nigerian refugees + 244,347 IDPs</t>
  </si>
  <si>
    <t>Civilians only</t>
  </si>
  <si>
    <t>Reported cholera cases in Nord and Extreme Nord regions between July and December 2018</t>
  </si>
  <si>
    <t>http://documents.worldbank.org/curated/fr/500811535650451258/pdf/127883-FRENCH-REPORT-CEMAC-Agriculture.pdf</t>
  </si>
  <si>
    <t>Since 2013, the cattle stolen by Boko Haram from local farmers amounts to 5.2 million of dollars in economic losses</t>
  </si>
  <si>
    <t>Based on HNO severity map. The levels of severity were redistributed to better suit the GCSI model and better reflect severity in comparison with other affected countries in the region and other crises within Cameroon.
Extreme Nord: 2,074,960
Nord: 448,328</t>
  </si>
  <si>
    <t xml:space="preserve">Based on HNO severity map. The levels of severity were redistributed to better suit the GCSI model and better reflect severity in comparison with other affected countries in the region and other crises within Cameroon.
Level 2 on HNO severity map: 205,801
</t>
  </si>
  <si>
    <t>Based on HNO severity map. The levels of severity were redistributed to better suit the GCSI model and better reflect severity in comparison with other affected countries in the region and other crises within Cameroon.
Level 4 + 3 on HNO severity map: 242,527</t>
  </si>
  <si>
    <t xml:space="preserve">Based on HNO severity map. The levels of severity were redistributed to better suit the GCSI model and better reflect severity in comparison with other affected countries in the region and other crises within Cameroon.
Level 5 on HNO severity map: 534,517
</t>
  </si>
  <si>
    <t>Based on HNO severity map. The levels of severity were redistributed to better suit the GCSI model and better reflect severity in comparison with other affected countries in the region and other crises within Cameroon.
Level 6 on HNO severity map: 1,440,039</t>
  </si>
  <si>
    <t>OCHA 31/12/2018</t>
  </si>
  <si>
    <t>GICAM 07/2018</t>
  </si>
  <si>
    <t>Sud-Ouest, Nord-Ouest, Ouest, and Littoral regions</t>
  </si>
  <si>
    <t>Sud-Ouest, Nord-Ouest, Ouest, Littoral regions</t>
  </si>
  <si>
    <t>https://reliefweb.int/sites/reliefweb.int/files/resources/OCHA-Cameroon_Situation_Report_no2_Final.pdf</t>
  </si>
  <si>
    <t>4 million people affected in the 4 regions</t>
  </si>
  <si>
    <t>The violence has uprooted 437,500 people from their homes and forced over 32,000 to flee to Nigeria</t>
  </si>
  <si>
    <t>Civilians only, not including armed separatists and Cameroonian armed forces</t>
  </si>
  <si>
    <t>Reported cholera cases in Littoral region between July and December 2018</t>
  </si>
  <si>
    <t>https://reliefweb.int/sites/reliefweb.int/files/resources/rapport-impacts-de-la-crise-nord%20ouest%20et%20sud%20ouest%20du%20Cameroun..pdf</t>
  </si>
  <si>
    <t>269,056,139,065 FCFA of economic losses since the beginning of the crisis (= 465,865,931 USD)</t>
  </si>
  <si>
    <t xml:space="preserve">PIN - number of IDPs estimated to be facing restricted access constraints </t>
  </si>
  <si>
    <t>https://www.voanews.com/a/cameroon-struggles-to-aid-idps-in-anglophone-separatist-</t>
  </si>
  <si>
    <t>Number of IDPs estimated to be facing restricted access constraints</t>
  </si>
  <si>
    <t>Adamaoua and Est regions</t>
  </si>
  <si>
    <t>Adamaoua and Est regions + 274,688 refugees from CAR</t>
  </si>
  <si>
    <t>https://data2.unhcr.org/en/situations/car</t>
  </si>
  <si>
    <t>Localisation of CAR refugees in several camps across Mbéré, Boumba et Ngoko and Kadei. Two regions affected: Adamoua and Est</t>
  </si>
  <si>
    <t>No reported cholera cases in Adamoua and Est regions between July and December 2018</t>
  </si>
  <si>
    <t>Based on HNO severity map. The levels of severity were redistributed to better suit the GCSI model and better reflect severity in comparison with other affected countries in the region and other crises within Cameroon.
Adamaoua PIN: 296,674
Est PIN: 414,452</t>
  </si>
  <si>
    <t>Based on HNO severity map. The levels of severity were redistributed to better suit the GCSI model and better reflect severity in comparison with other affected countries in the region and other crises within Cameroon.
Level 2 on HNO severity map: 44,238</t>
  </si>
  <si>
    <t>Based on HNO severity map. The levels of severity were redistributed to better suit the GCSI model and better reflect severity in comparison with other affected countries in the region and other crises within Cameroon.
Level 4 + 3 on HNO severity map: 162,341</t>
  </si>
  <si>
    <t>Based on HNO severity map. The levels of severity were redistributed to better suit the GCSI model and better reflect severity in comparison with other affected countries in the region and other crises within Cameroon.
Level 5 on HNO severity map: 23,887</t>
  </si>
  <si>
    <t>Based on HNO severity map. The levels of severity were redistributed to better suit the GCSI model and better reflect severity in comparison with other affected countries in the region and other crises within Cameroon.
Level 6 on HNO severity map: 480,660</t>
  </si>
  <si>
    <t>UNHCR 2017
Instituto Nacional de Estadistica 2017</t>
  </si>
  <si>
    <t>World Bank accessed 08/02/2019</t>
  </si>
  <si>
    <t>IPC 2018</t>
  </si>
  <si>
    <t>IDMC 2018
UNHCR 2017</t>
  </si>
  <si>
    <t>PAHO 26/11/2018</t>
  </si>
  <si>
    <t>La Tribuna 01/12/2018
El Heraldo 01/02/2019</t>
  </si>
  <si>
    <t>IMF accessed 12/02/2019
Institute for Economics and Peace 11/2018</t>
  </si>
  <si>
    <t>https://data.humdata.org/dataset/refugees-originating-hnd
https://data.humdata.org/dataset/refugees-residing-hnd
https://data.humdata.org/dataset/honduras-estimated-population-in-2017-with-pcodes</t>
  </si>
  <si>
    <t>Baseline population data from 2017: 8,866,351
Minus refugees originating from Honduras between 2007 - 2017: 44,449
Minus asylum seekers from Honduras between 2007 - 2017: 124,818</t>
  </si>
  <si>
    <t>https://data.worldbank.org/indicator/AG.SRF.TOTL.K2</t>
  </si>
  <si>
    <t>The whole country affected by the crisis</t>
  </si>
  <si>
    <t>http://www.ipcinfo.org/fileadmin/user_upload/ipcinfo/docs/IPC_Honduras_AFI_Projected_2019MarchMay.pdf</t>
  </si>
  <si>
    <t>IPC projections (1 to 4) for March - May 2019</t>
  </si>
  <si>
    <t>http://www.internal-displacement.org/sites/default/files/2018-05/GRID%202018%20-%20Figure%20Analysis%20-%20HONDURAS.pdf
https://data.humdata.org/dataset/refugees-originating-hnd</t>
  </si>
  <si>
    <t>190,000 IDPs - IDMC estimate based on a UNHCR projection of past displacement in 2016
44,449 Refugees originating from Honduras between 2007 and 2017
124,818 asylum seekers from Honduras between 2007 and 2017</t>
  </si>
  <si>
    <t>https://www.paho.org/hq/index.php?option=com_docman&amp;view=download&amp;category_slug=dengue-2158&amp;alias=47046-21-de-noviembre-de-2018-dengue-alerta-epidemiologica&amp;Itemid=270&amp;lang=en</t>
  </si>
  <si>
    <t>Dengue fever: for 2018, 6,442 suspected cases. Due to a lack of reliable data of cases per month, this number was divided by two to have a rough estimation of cases over 6 months (= 3,221 cases)</t>
  </si>
  <si>
    <t>http://www.latribuna.hn/2018/12/01/homicidios-en-honduras-bajan-mas-del-6-por-ciento/
https://www.elheraldo.hn/pais/1255467-466/polic%C3%ADa-tasa-de-homicidios-baj%C3%B3-19-por-ciento-en-enero</t>
  </si>
  <si>
    <t>Number of Homicides August - December 2018</t>
  </si>
  <si>
    <t>https://www.imf.org/external/datamapper/PPPGDP@WEO/OEMDC/ADVEC/WEOWORLD/VEN/HND
http://visionofhumanity.org/app/uploads/2018/11/Economic-Value-of-Peace-2018.pdf</t>
  </si>
  <si>
    <t>The economic impact of homicides is estimated to be 25% of GDP in Honduras.
2019 projected GDP of Honduras: 51.86 billion dollars (25% = 12.965 billion dollars)</t>
  </si>
  <si>
    <t>IPC 2 to 4
Projected situation March - May 2019 in the 'Dry Corridor' area of Honduras (5 departments - Choluteca, La Paz, Francisco Morazán, Valle and El Paraíso)</t>
  </si>
  <si>
    <t>People estimated to be in IPC 2
Projected situation March - May 2019 in the 'Dry Corridor' area of Honduras (5 departments - Choluteca, La Paz, Francisco Morazán, Valle and El Paraíso)</t>
  </si>
  <si>
    <t>People estimated to be in IPC 3
Projected situation March - May 2019 in the 'Dry Corridor' area of Honduras (5 departments - Choluteca, La Paz, Francisco Morazán, Valle and El Paraíso)</t>
  </si>
  <si>
    <t>People estimated to be in IPC 4
Projected situation March - May 2019 in the 'Dry Corridor' area of Honduras (5 departments - Choluteca, La Paz, Francisco Morazán, Valle and El Paraíso)</t>
  </si>
  <si>
    <t>IDPs, host, and non-host</t>
  </si>
  <si>
    <t>Censo de Población y Vivienda 2007</t>
  </si>
  <si>
    <t>World Bank accessed 07/02/2019</t>
  </si>
  <si>
    <t>UNHCR 2017</t>
  </si>
  <si>
    <t>MoH</t>
  </si>
  <si>
    <t>El Nuevo Diaro 01/09/2018
Insight Crime 01/10/2018
El Nuevo Diario 02/01/2019
Transparencia Activa 01/12/2018
El Mundo 01/01/2019
El Mundo 04/02/2019</t>
  </si>
  <si>
    <t>IMF accessed 08/02/2019</t>
  </si>
  <si>
    <t>https://data.humdata.org/dataset/censo-de-poblacion-y-vivienda-el-salvador-2007</t>
  </si>
  <si>
    <t>2007 Census: 5,744,113
Minus refugees and asylum seekers from El Salvador that fled between 2007 and 2017: 389,144</t>
  </si>
  <si>
    <t>The whole country is affected</t>
  </si>
  <si>
    <t>http://www.ipcinfo.org/fileadmin/user_upload/ipcinfo/docs/IPC_ElSalvador_AFI_2019AprilJuly_Projection.pdf</t>
  </si>
  <si>
    <t>IPC 1-4 figures for April - July 2019</t>
  </si>
  <si>
    <t>https://data.humdata.org/dataset/refugees-originating-slv</t>
  </si>
  <si>
    <t>UNHCR data about populations of concern origininating from El Salvador (refugees, asylum seekers, IDPs, returned IDPs, stateless people, and others of concern) for 2007 - 2017
Refugees: 116,956
Asylum Seekers: 272,188
IDPs: 71,500</t>
  </si>
  <si>
    <t>http://www.salud.gob.sv/</t>
  </si>
  <si>
    <t xml:space="preserve">August 2018 - January 2019
Dengue fever: 2,086
Zika: 303
Chikungunya: 206 </t>
  </si>
  <si>
    <t>https://www.elnuevodiario.com.ni/internacionales/centroamerica/473648-salvador-menos-muertes/
https://es.insightcrime.org/noticias/analisis/que-hay-detras-de-la-reciente-caida-de-los-homicidios-en-el-salvador/
https://www.elnuevodiario.com.ni/internacionales/centroamerica/482491-salvador-tasa-homicidios-2018/
https://www.transparenciaactiva.gob.sv/policia-confirma-reduccion-de-homicidios-en-noviembre
https://elmundo.sv/el-salvador-2018-termino-con-3340-homicidios/
https://elmundo.sv/enero-2019-registro-una-disminucion-de-homicidios/</t>
  </si>
  <si>
    <t>Homicides August 2018 - January 2019</t>
  </si>
  <si>
    <t>http://visionofhumanity.org/app/uploads/2018/11/Economic-Value-of-Peace-2018.pdf
https://www.imf.org/external/datamapper/PPPGDP@WEO/OEMDC/ADVEC/WEOWORLD/VEN/SLV</t>
  </si>
  <si>
    <t>Economic cost of violence as % of GDP in El Salvador: 49% (4th most affected country in the world)
2019 projected GDP: 56.07 billion dollars 
49% of GDP = 27,473 million dollar</t>
  </si>
  <si>
    <t>https://www.elnuevodiario.com.ni/internacionales/centroamerica/473648-salvador-menos-muertes/</t>
  </si>
  <si>
    <t>No data available on the PIN due to the conflict in the south. The data would only reflect the PIN number for the international displacement crisis at the border with Myanmar</t>
  </si>
  <si>
    <t>Non host (in the south) and refugees (at the border with myanmar)</t>
  </si>
  <si>
    <t>Number of people killed as part of the conflict registered by the Deep South Watch organisation</t>
  </si>
  <si>
    <t>Number of people injured as part of the conflict registered by the Deep South Watch organisation</t>
  </si>
  <si>
    <t>Information on potential displacement due to the conflict is not available. Data would only reflect international displacement at the border with Myanmar</t>
  </si>
  <si>
    <t>https://deepsouthwatch.org/th/dsid</t>
  </si>
  <si>
    <t>Deep South Watch July-Dec. 2018</t>
  </si>
  <si>
    <t>Population affected by the conflict and living in the camps</t>
  </si>
  <si>
    <t>https://www.citypopulation.de/php/thailand-admin.php http://data.unhcr.org/thailand/regional.php https://reliefweb.int/sites/reliefweb.int/files/resources/Thailand%20Report%202019_22012019_LowRes.pdf https://www.theborderconsortium.org/media/119470/2018-12-december-map-tbc-unhcr.pdf</t>
  </si>
  <si>
    <t>Government of Thailand 2010, UNHCR 31/12/2018, Border Consortium 31/12/2018</t>
  </si>
  <si>
    <t>Population living in the eight district where refugee camps are established at the border with myanmar and in the districts affected by the counflict in the south</t>
  </si>
  <si>
    <t xml:space="preserve">Government of Thailand 2010 </t>
  </si>
  <si>
    <t>https://www.ilo.org/surveydata/index.php/catalog/1127</t>
  </si>
  <si>
    <t>Total population in country (the census include all thai and non thai residing in the country at least 3 months prior to the census)</t>
  </si>
  <si>
    <t>Area affected by the conflict in the south and the refugees crisis at the border with Myanmar</t>
  </si>
  <si>
    <t>Non host population though there might also be displaced population (no information found)</t>
  </si>
  <si>
    <t>No information on displacement</t>
  </si>
  <si>
    <t>Areas affected by the South Thailand insurgency: Songkla (7,394) Pattani (1.940), Yala (4,521), and Narathiwat (4,475)</t>
  </si>
  <si>
    <t>Areas affected by the South Thailand insurgency: Songkla (1,424,230) Pattani (709,796), Yala (527,295), and Narathiwat (796,239)</t>
  </si>
  <si>
    <t>Refugee populations</t>
  </si>
  <si>
    <t>Most of the PIN are receiving food, nutrition and shelter assistance</t>
  </si>
  <si>
    <t xml:space="preserve">All refugees </t>
  </si>
  <si>
    <t>UNHCR 31/12/2018, Border Consortium 31/12/2018</t>
  </si>
  <si>
    <t>http://data.unhcr.org/thailand/regional.php https://reliefweb.int/sites/reliefweb.int/files/resources/Thailand%20Report%202019_22012019_LowRes.pdf https://www.theborderconsortium.org/media/119470/2018-12-december-map-tbc-unhcr.pdf</t>
  </si>
  <si>
    <t>No reported cases of injuries related to the crisis</t>
  </si>
  <si>
    <t>No reported cases of fatalities related to the crisis</t>
  </si>
  <si>
    <t>Nine 'temporary shelters' along the Thai-Myanmar border 48,917 registered refugees in temporary shelters 48,785 unregistered people in a refugee-like situation in temporary shelters 5,986 urban refugees and asylum seekers</t>
  </si>
  <si>
    <t>Population living in the eight districts (the census include all thai and non thai residing in the area at least 3 months prior to the census)</t>
  </si>
  <si>
    <t>Government of Thailand 2010</t>
  </si>
  <si>
    <t xml:space="preserve">The camps cover an area of 9km2. The total of 17,200km2 represents the surface covered by the eight districts where the camps are implanted. </t>
  </si>
  <si>
    <t>http://data.unhcr.org/thailand/documents.php?page=1&amp;view=grid&amp;Language%5B%5D=1&amp;Type%5B%5D=51</t>
  </si>
  <si>
    <t>UNHCR 21/11/2018</t>
  </si>
  <si>
    <t>Worldbank 2017 / ISCG 05/02/2019 / UNHCR 2017</t>
  </si>
  <si>
    <t>The 2014 Myanmar Population and Housing Census</t>
  </si>
  <si>
    <t>The 2014 Myanmar Population and Housing Census /OCHA HNO 2019</t>
  </si>
  <si>
    <t>HNO 2019 database / The 2014 Myanmar Population and Housing Census / OCHA HNO 2019</t>
  </si>
  <si>
    <t>ISCG (Feb 2019) / CCCM Cluster (Jan 2019) /UNHCR 2017 / CCCM cluster (Dec 2018)</t>
  </si>
  <si>
    <t>ACLED (01/08/2018-13/02/2019)</t>
  </si>
  <si>
    <t>OCHA HNO 2019</t>
  </si>
  <si>
    <t>https://data.worldbank.org/indicator/sp.pop.totl?page=2, https://data.humdata.org/dataset/refugees-originating-mmr, https://reliefweb.int/sites/reliefweb.int/files/resources/190205_4w_final.pdf</t>
  </si>
  <si>
    <t>https://myanmar.unfpa.org/sites/default/files/pub-pdf/Census%20Main%20Report%20%28UNION%29%20-%20ENGLISH_0.pdf</t>
  </si>
  <si>
    <t>https://myanmar.unfpa.org/sites/default/files/pub-pdf/Census%20Main%20Report%20%28UNION%29%20-%20ENGLISH_0.pdf, https://reliefweb.int/sites/reliefweb.int/files/resources/2019%20Myanmar%20HNO_FINAL.PDF</t>
  </si>
  <si>
    <t xml:space="preserve">https://myanmar.unfpa.org/sites/default/files/pub-pdf/Cehttps://reliefweb.int/sites/reliefweb.int/files/resources/2019%20Myanmar%20HNO_FINAL.PDFnsus%20Main%20Report%20%28UNION%29%20-%20ENGLISH_0.pdf, https://data.humdata.org/dataset/2019-myanmar-humanitarian-needs-overview-people-in-need-by-township-disaggregated-by-sex-and-age, </t>
  </si>
  <si>
    <t>https://reliefweb.int/sites/reliefweb.int/files/resources/190205_4w_final.pdf, https://reliefweb.int/sites/reliefweb.int/files/resources/Report_Shelter_NFI_CCCM_Cluster_Analysis_Report_Kachin.NShan_Dec20181.pdf, https://reliefweb.int/sites/reliefweb.int/files/resources/Report_Shelter_NFI_CCCM_Cluster_Analysis_Report_Rakhine_Jan2019.pdf, https://reliefweb.int/sites/reliefweb.int/files/resources/Report_Shelter_NFI_CCCM_Cluster_Analysis_Report_Kachin.NShan_Dec20181.pdf</t>
  </si>
  <si>
    <t>https://reliefweb.int/sites/reliefweb.int/files/resources/2019%20Myanmar%20HNO_FINAL.PDF</t>
  </si>
  <si>
    <t>Worldbank population figure (53370610)  Rohingya that have fled to Bangladesh as of 5/2/19 (901350) - UNHCR population of concern originating from Myanmar (other than those who are in Bangladesh) 2017 (265598)</t>
  </si>
  <si>
    <t xml:space="preserve">Affected area of the Rakhine conflict and the Kachin/Shan conflict </t>
  </si>
  <si>
    <t xml:space="preserve">People living in affected area of the Rakhine conflict and the Kachin/Shan conflict </t>
  </si>
  <si>
    <t xml:space="preserve">Total # people affected by the Rakhine conflict and the Kachin/Shan conflict </t>
  </si>
  <si>
    <t xml:space="preserve">Internal displacement caused by Rakhine and Kachin/Shan conflict + # refugees outside Bangladesh (UNHCR population of concern originating from Myanmar 2017) + refugees in Bangladesh originating from Myanmar (ICSG) </t>
  </si>
  <si>
    <t xml:space="preserve">fatalities caused by Rakhine conflict + Kachin/Shan conflict </t>
  </si>
  <si>
    <t>IDP's + IDP returnees/ resettled/locally integrated + Non-displaced stateless people in Rakhine +  Other vulnerable crisis-affected people (includes the non-Muslim population in the village tracts that are mixed[excluding the main urban areas] in Rakhine + 30% of the local population in conflict-affected village tracts [excluding the main urban areas] in Kachin and Shan.  It also includes a total of over 28,000 newly displaced people in Kachin and northern Shan since Jan 2018)</t>
  </si>
  <si>
    <t>Pin level 1 Rakhine conflict + Pin level 1 Kachin/Shan conflict</t>
  </si>
  <si>
    <t>Pin level 2 Rakhine conflict + Pin level 2 Kachin/Shan conflict</t>
  </si>
  <si>
    <t>Pin level 3 Rakhine conflict + Pin level 3 Kachin/Shan conflict</t>
  </si>
  <si>
    <t>Pin level 4 Rakhine conflict + Pin level 4 Kachin/Shan conflict</t>
  </si>
  <si>
    <t>Pin level 5 Rakhine conflict + Pin level 5 Kachin/Shan conflict</t>
  </si>
  <si>
    <t xml:space="preserve">IDP, Host, Non-host </t>
  </si>
  <si>
    <t>ISCG (Feb 2019) / CCCM Cluster (Jan 2019)</t>
  </si>
  <si>
    <t>https://myanmar.unfpa.org/sites/default/files/pub-pdf/Census%20Main%20Report%20%28UNION%29%20-%20ENGLISH_0.pdf, https://data.humdata.org/dataset/2019-myanmar-humanitarian-needs-overview-people-in-need-by-township-disaggregated-by-sex-and-age, https://reliefweb.int/sites/reliefweb.int/files/resources/2019%20Myanmar%20HNO_FINAL.PDF</t>
  </si>
  <si>
    <t>https://reliefweb.int/sites/reliefweb.int/files/resources/190205_4w_final.pdf, https://reliefweb.int/sites/reliefweb.int/files/resources/Report_Shelter_NFI_CCCM_Cluster_Analysis_Report_Rakhine_Jan2019.pdf</t>
  </si>
  <si>
    <t>We consider the whole of the Rakhine state to be affected by the conflict.</t>
  </si>
  <si>
    <t>We consider the whole of the Rakhine state to be affected by the conflict. We used the census to determine how many people are living in the Rakhine state. As the census is not taking into account the Rohingya population we have added the estimated 596000 Rohingya who have stayed in Myanmar.</t>
  </si>
  <si>
    <t>To come up with the affected population in the Rakhine state we looked at the HNO PIN data set and compared the townships where PIN in Rakhine are living with the Census data to determine how many people are affected assuming that not only the PIN are affected but also the people living around the areas of conflict and displacement. As the census is not taking into account the Rohingya population we have added the estimated 596000 Rohingya who have stayed in Myanmar.</t>
  </si>
  <si>
    <t>Rohingya in Bangladesh (901350) registered by ISCG as of 05/02/2019 + IDP's registered in Rakhine state (127987) by CCCM cluster as of 31/01/2019. This number is an underestimation as no reliable data on Rohingya who fled to countries other than Bangladesh is available.</t>
  </si>
  <si>
    <t xml:space="preserve">Acled data for fatalities in Myanmar between 01/08/2018 - 13/02/2019 filtered for civilians and Rakhine state </t>
  </si>
  <si>
    <t>IDP's + IDP returnees/ resettled/locally integrated + Non-displaced stateless people in Rakhine +  Other vulnerable crisis-affected people (includes the non-Muslim population in the village tracts that are mixed[excluding the main urban areas] in Rakhine)</t>
  </si>
  <si>
    <t xml:space="preserve">We didn't allocate any number to the lowest PIN levels </t>
  </si>
  <si>
    <t xml:space="preserve">According to the HNO The humanitarian situation in the three northern townships (Maungdaw, Buthidaung and Rathedaung) remains dire. Based on the HNO narrative we decided to put the PIN residing in the other townships in PIN level 3. </t>
  </si>
  <si>
    <t xml:space="preserve">According to the HNO The humanitarian situation in the three northern townships (Maungdaw, Buthidaung and Rathedaung) remains dire. Based on the HNO narrative we decided to put the PIN residing in these townships in PIN category 4. </t>
  </si>
  <si>
    <t>We didn't allocate any number to the highest PIN level.</t>
  </si>
  <si>
    <t>HNO 2019 database / The 2014 Myanmar Population and Housing Census</t>
  </si>
  <si>
    <t>CCCM cluster (Dec 2018)</t>
  </si>
  <si>
    <t>Even though the conflict in Shan state is localized in the north we assume the whole district is affected. We assume the whole of the Kachin state is affected by the conflict.</t>
  </si>
  <si>
    <t xml:space="preserve">To come up with the affected population in the Shan and Kachin state we looked at the HNO PIN data set and compared the townships where PIN in Shan and Kachin are living with the Census data to determine how many people are affected assuming that not only the PIN are affected but also the people living around the areas of conflict and displacement. </t>
  </si>
  <si>
    <t>IDP's registered by CCCM cluster in Kachin and Shan State as of 31/12/2018. Note that this number is under-estimated as no reliable breakdown of Myanmar refugees by district of origine is availble.</t>
  </si>
  <si>
    <t xml:space="preserve">Acled data for fatalities in Myanmar between 01/08/2018 - 13/02/2019 filtered for civilians and Kachin and Shan state </t>
  </si>
  <si>
    <t>IDP's + IDP returnees/ resettled/locally integrated  +  Other vulnerable crisis-affected people (This includes 30% of the local population in conflict-affected village tracts [excluding the main urban areas] in Kachin and Shan.  It also includes a total of over 28,000 newly displaced people in Kachin and northern Shan since Jan 2018)</t>
  </si>
  <si>
    <t>Based on the HNO narrative and due to a lack of data on severity distribution of people in need in the Kchin and Shan states we decided to allocate the most vulnerable group (namely children and eldery) to the 4th PIN level. The remaining PIN (men and women) we allocated to the third PIN category.</t>
  </si>
  <si>
    <t>Based on the HNO narrative and due to a lack of data on severity distribution of people in need in the Kchin and Shan states we decided to allocate the most vulnerable group (namely children and eldery) to the 4th PIN level.</t>
  </si>
  <si>
    <t>Total amount of crisis related fatalities due to Church bombing and Marawi conflict and Davao flood deaths.</t>
  </si>
  <si>
    <t>Mindanao conflict</t>
  </si>
  <si>
    <t>https://databank.worldbank.org/data/views/reports/reportwidget.aspx?Report_Name=CountryProfile&amp;Id=b450fd57&amp;tbar=y&amp;dd=y&amp;inf=n&amp;zm=n&amp;country=GTM</t>
  </si>
  <si>
    <t>The whole country and populaiton is affected by the economic crisis, ganag violence and food insecurity</t>
  </si>
  <si>
    <t>World Bank 13/02/2019 (accessed)</t>
  </si>
  <si>
    <t>world Bank, IOM accessed 13/02/2019</t>
  </si>
  <si>
    <t>world Bank, IOM accessed 13/02/2020</t>
  </si>
  <si>
    <t>https://databank.worldbank.org/data/views/reports/reportwidget.aspx?Report_Name=CountryProfile&amp;Id=b450fd57&amp;tbar=y&amp;dd=y&amp;inf=n&amp;zm=n&amp;country=GTM, https://www.iom.int/countries/guatemala</t>
  </si>
  <si>
    <t>IPC Levels 2018-2023</t>
  </si>
  <si>
    <t>http://www.ipcinfo.org/ipc-country-analysis/details-map/en/c/1151863/?iso3=GTM</t>
  </si>
  <si>
    <t>Eeveryone in IPC levels 2 and above has been catergorised as affected by the food security crisis. The people included within this factor are also likely to be affected by gang violence adn the economic crises.</t>
  </si>
  <si>
    <t>UNICEF, 2017 HNO, Data Migration Portal, Nov 2018, 2017, 2017</t>
  </si>
  <si>
    <t>https://migrationdataportal.org/data?cm49=320&amp;focus=profile+&amp;i=refug_origin&amp;t=2017 , 
https://reliefweb.int/sites/reliefweb.int/files/resources/20180221%20-%20PA%20-%20HNO%20GUATEMALA%20-%20ENG%281%29%20con%201.6%20P%20in%20need%20%281%29.pdf , 
https://reliefweb.int/sites/reliefweb.int/files/resources/UNICEF%20Guatemala%20Humanitarian%20Situation%20Report%20No.%206%20as%20of%2030%20November%202018.pdf</t>
  </si>
  <si>
    <t>In 2017 450,000 people transiited through Guatemala on thier way to Mexico, it is not clear what percentage of these people were guatemalan and which were from other  in south america. It is similarly not clear how many have transited through Guatemala or sought asylum in Guatemala in 2018 or how many guatemalans have been displaced in 2018 due to the issues caused by the complex crisis. It is known that in 2017 16,300 Guatemlalans were displaced to other countries, but it is not clear what the total for 2018 is. It is also known that as of November 2018 3,343 people were in shelters due to the June eruption of el fuego volcano however these people are not displaced as most of them are in shelters in Escuintla , close to where they lived before, and this number does not capture the overall levels of displacement resulting from food insecurity, gang violence and economic strains. Therefore it is more realistic to denote that this information is not available.</t>
  </si>
  <si>
    <t>https://www.insightcrime.org/news/analysis/insight-crime-2018-homicide-roundup/</t>
  </si>
  <si>
    <t>InSight Crime 23/01/2019</t>
  </si>
  <si>
    <t>Homicides August 2018 - January 2019 - reached by halving yearly homicide data for Guatemala in 2018.</t>
  </si>
  <si>
    <t>Severity figures were calculated using 2018-2023 IPC figures according to the IPC phase classification webiste. Level 1 was not considered as in need so the level 1 on this scale reflects IPC figures starting at level 2</t>
  </si>
  <si>
    <t>Severity figures were calculated using 2018-2023 IPC figures according to the IPC phase classification webiste. Level 1 was not considered as in need so the level 1 on this scale reflects IPC figures starting at level 3</t>
  </si>
  <si>
    <t>Severity figures were calculated using 2018-2023 IPC figures according to the IPC phase classification webiste. Level 1 was not considered as in need so the level 1 on this scale reflects IPC figures starting at level 4</t>
  </si>
  <si>
    <t>Severity figures were calculated using 2018-2023 IPC figures according to the IPC phase classification webiste. Level 1 was not considered as in need so the level 1 on this scale reflects IPC figures starting at level 5</t>
  </si>
  <si>
    <t>Severity figures were calculated using 2018-2023 IPC figures according to the IPC phase classification webiste. Level 1 was not considered as in need so the level 1 on this scale reflects IPC figures starting at level 6</t>
  </si>
  <si>
    <t>As we do not have specific informaiton on the number of refugees in or leaving guatemala, it is very hard to calculate the groups affected by the crisis, but anecdotal informaiton suggest many people have been displaced by ganag violence and thus we cna assume that at least 3 groups have been affected, likely 5 as there are retrunees from the USA, but there has not yet been established a credible data source to reflect this.</t>
  </si>
  <si>
    <t>The populaiton of Spain plus incoming refugee and migrant arrivals identified by UNCHR and spanish ministry of interior in 2019.</t>
  </si>
  <si>
    <t>https://reliefweb.int/sites/reliefweb.int/files/resources/67962.pdf , https://databank.worldbank.org/data/views/reports/reportwidget.aspx?Report_Name=CountryProfile&amp;Id=b450fd57&amp;tbar=y&amp;dd=y&amp;inf=n&amp;zm=n&amp;country=ESP</t>
  </si>
  <si>
    <t>World Bank, UNHCR 2018/2019</t>
  </si>
  <si>
    <t>https://en.wikipedia.org/wiki/Autonomous_communities_of_Spain</t>
  </si>
  <si>
    <t>The population and sq km of andulsia region in spain where all of the arrivals come into</t>
  </si>
  <si>
    <t>Wikipedia</t>
  </si>
  <si>
    <t>https://data2.unhcr.org/en/country/esp</t>
  </si>
  <si>
    <t>58569+5463 = 64032
The running total of land and sea arrivals in 2018 and 2019.</t>
  </si>
  <si>
    <t>IOM missing migrant project (August-December 2018/9)</t>
  </si>
  <si>
    <t>http://missingmigrants.iom.int/region/mediterranean?migrant_route%5B%5D=1378</t>
  </si>
  <si>
    <t>The number of migrants who died in the western Mediterranean en route to Spain</t>
  </si>
  <si>
    <t>The running total of land and sea arrivals in 2018 and 2019.Everyone who arrived in spain is considered as level 1 severity.</t>
  </si>
  <si>
    <t>Host and refugees/asylum seekers are the only affected groups</t>
  </si>
  <si>
    <t>UNFPA, UNHCR</t>
  </si>
  <si>
    <t>Population plus AS and refs in country</t>
  </si>
  <si>
    <t xml:space="preserve"> Bassikounou commune, next to which the Mbera camp is located</t>
  </si>
  <si>
    <t>Census 2013</t>
  </si>
  <si>
    <t>https://www.citypopulation.de/php/mauritania-admin.php</t>
  </si>
  <si>
    <t>Host, refs</t>
  </si>
  <si>
    <t>https://data2.unhcr.org/en/documents/download/67708</t>
  </si>
  <si>
    <t>https://data.worldbank.org/indicator/SP.POP.TOTL?locations=EC</t>
  </si>
  <si>
    <t>The RRP quotes a MSNA conducted in September and October 2018, which found that more than 55 per cent of those surveyed were unable to meet their basic needs, resulting in high levels of food insecurity. Thus, 55% of PIN are level 3, the others level 2</t>
  </si>
  <si>
    <t>https://r4v.info/es/situations/platform</t>
  </si>
  <si>
    <t>It is argued that the cities and towns closest to the border crossings to Colombia and Peru are affected, in this case Tulcan, Nueva Loja/Lago Agrio, Macara and Huaquillas, as well as Quito as the main destination</t>
  </si>
  <si>
    <t>Colombia complex crisis</t>
  </si>
  <si>
    <t>COL003</t>
  </si>
  <si>
    <t>Bureau of Statitics Government of Colombia 02/11/2018, HNO 15/01/2019</t>
  </si>
  <si>
    <t>OCHA HNO 15/01/2019</t>
  </si>
  <si>
    <t>OCHA HNO 15/01/2020</t>
  </si>
  <si>
    <t>WHO, PAHO from 25/07/2018 to 31/12/2018</t>
  </si>
  <si>
    <t>DANE</t>
  </si>
  <si>
    <t>DANE, INDEPAZ</t>
  </si>
  <si>
    <t>N/A</t>
  </si>
  <si>
    <t>OCHA HNO 15/01/2021</t>
  </si>
  <si>
    <t>OCHA HNO 15/01/2022</t>
  </si>
  <si>
    <t>OCHA HNO 15/01/2023</t>
  </si>
  <si>
    <t>OCHA HNO 15/01/2024</t>
  </si>
  <si>
    <t>UNICEF</t>
  </si>
  <si>
    <t>IOM</t>
  </si>
  <si>
    <t>UNHCR, IOM</t>
  </si>
  <si>
    <t>IPC, HRP</t>
  </si>
  <si>
    <t>IPC 01-03/2019</t>
  </si>
  <si>
    <t>OCHA, South Sudan National Bureau of Statistics 15/08/2018</t>
  </si>
  <si>
    <t>FAO 2011</t>
  </si>
  <si>
    <t>OCHA HNO 13/12/2018</t>
  </si>
  <si>
    <t>WHO weekly bulletin from July to December</t>
  </si>
  <si>
    <t>IPC 09/2018</t>
  </si>
  <si>
    <t>World Bank, UNDESA</t>
  </si>
  <si>
    <t>Statoids</t>
  </si>
  <si>
    <t>OCHA HRP 03/2018</t>
  </si>
  <si>
    <t>IDMC</t>
  </si>
  <si>
    <t>IRIN</t>
  </si>
  <si>
    <t xml:space="preserve">WFP 30/11/2018, OCHA </t>
  </si>
  <si>
    <t>INE 2018</t>
  </si>
  <si>
    <t>INE 2013</t>
  </si>
  <si>
    <t>HRP 21/01/2019; FAO 11/02/2019</t>
  </si>
  <si>
    <t>IPC september 2018 acute food insecurity analysis</t>
  </si>
  <si>
    <t>https://www.dane.gov.co/index.php/estadisticas-por-tema/demografia-y-poblacion/censo-nacional-de-poblacion-y-vivenda-2018/cuantos-somos, https://reliefweb.int/sites/reliefweb.int/files/resources/14012019_hno_2019_es.pdf</t>
  </si>
  <si>
    <t>https://databank.worldbank.org/data/views/reports/reportwidget.aspx?Report_Name=CountryProfile&amp;Id=b450fd57&amp;tbar=y&amp;dd=y&amp;inf=n&amp;zm=n&amp;country=COL</t>
  </si>
  <si>
    <t>https://reliefweb.int/sites/reliefweb.int/files/resources/14012019_hno_2019_es.pdf      https://reliefweb.int/sites/reliefweb.int/files/resources/14012019_hno_2019_es.pdf, https://reliefweb.int/sites/reliefweb.int/files/resources/67685.pdf, https://public.tableau.com/profile/migraci.n.colombia#!/vizhome/TablasdeSalidas2018/FlujosMigratoriosdeColombianos2017</t>
  </si>
  <si>
    <t>https://reliefweb.int/sites/reliefweb.int/files/resources/14012019_hno_2019_es.pdf, https://reliefweb.int/sites/reliefweb.int/files/resources/67685.pdf, https://public.tableau.com/profile/migraci.n.colombia#!/vizhome/TablasdeSalidas2018/FlujosMigratoriosdeColombianos2017</t>
  </si>
  <si>
    <t>https://www.paho.org/hq/index.php?option=com_content&amp;view=article&amp;id=1239:epidemiological-alerts-updates&amp;Itemid=2291&amp;lang=en</t>
  </si>
  <si>
    <t>https://www.datos.gov.co/Inclusi-n-Social-y-Reconciliaci-n/Situaci-n-V-ctimas-Minas-Antipersonal-en-Colombia/yhxn-eqqw/data</t>
  </si>
  <si>
    <t xml:space="preserve">https://www.datos.gov.co/Inclusi-n-Social-y-Reconciliaci-n/Situaci-n-V-ctimas-Minas-Antipersonal-en-Colombia/yhxn-eqqw/data, http://www.indepaz.org.co/566-lideres-sociales-y-defensores-de-derechos-humanos-han-sido-asesinados-desde-el-1-de-enero-de-2016-al-10-de-enero-de-2019/, https://co.boell.org/sites/default/files/20180629_ideas_verdes_8_web.ok_.pdf </t>
  </si>
  <si>
    <t>https://reliefweb.int/sites/reliefweb.int/files/resources/14012019_hno_2019_es.pdf</t>
  </si>
  <si>
    <t>https://databank.worldbank.org/data/reports.aspx?source=2&amp;country=DJI</t>
  </si>
  <si>
    <t xml:space="preserve">http://reporting.unhcr.org/sites/default/files/UNHCR%20Djibouti%20Fact%20Sheet%20-%20January%202019.pdf, https://www.globaldtm.info/djibouti/  </t>
  </si>
  <si>
    <t>https://reliefweb.int/sites/reliefweb.int/files/resources/UNICEF%20Djibouti%20Situation%20Report_Year%20End%202018.pdf</t>
  </si>
  <si>
    <t>http://missingmigrants.iom.int/downloads</t>
  </si>
  <si>
    <t>http://www.ipcinfo.org/ipc-country-analysis/details-map/en/c/1026996/, https://reliefweb.int/sites/reliefweb.int/files/resources/HRP%20Djib%202017.pdf</t>
  </si>
  <si>
    <t>http://www.ipcinfo.org/ipc-country-analysis/details-map/en/c/1026996/</t>
  </si>
  <si>
    <t>https://data.humdata.org/dataset/south-sudan-population-statistics, https://reliefweb.int/sites/reliefweb.int/files/resources/South_Sudan_2019_Humanitarian_Needs_Overview.pdf</t>
  </si>
  <si>
    <t>http://www.fao.org/3/a-be895e.pdf</t>
  </si>
  <si>
    <t>https://reliefweb.int/sites/reliefweb.int/files/resources/South_Sudan_2019_Humanitarian_Needs_Overview.pdf</t>
  </si>
  <si>
    <t>https://www.afro.who.int/publications/south-sudan-weekly-disease-surveillance-bulletin-2018</t>
  </si>
  <si>
    <t>https://databank.worldbank.org/data/reports.aspx?source=2&amp;type=metadata&amp;series=NY.GDP.MKTP.CD</t>
  </si>
  <si>
    <t>http://www.ipcinfo.org/ipc-country-analysis/details-map/en/c/1151633/?iso3=SSD</t>
  </si>
  <si>
    <t>https://databank.worldbank.org/data/reports.aspx?source=2&amp;country=COG, https://population.un.org/wpp/DataQuery/, https://reliefweb.int/sites/reliefweb.int/files/resources/67816.pdf      https://data2.unhcr.org/fr/situations/car/location/476</t>
  </si>
  <si>
    <t>http://www.statoids.com/ucg.html  https://www.citypopulation.de/Congo.html</t>
  </si>
  <si>
    <t>https://www.humanitarianresponse.info/sites/www.humanitarianresponse.info/files/documents/files/congo_brazza-hrp-20180221-en-lowres.pdf</t>
  </si>
  <si>
    <t>http://www.internal-displacement.org/sites/default/files/2018-05/GRID%202018%20-%20Figure%20Analysis%20-%20CONGO.pdf</t>
  </si>
  <si>
    <t>https://www.irinnews.org/special-report/2018/06/18/updated-congo-brazzaville-s-hidden-war</t>
  </si>
  <si>
    <t>https://databank.worldbank.org/data/reports.aspx?source=2&amp;country=COG</t>
  </si>
  <si>
    <t>https://reliefweb.int/sites/reliefweb.int/files/resources/congo_nov18.pdf, https://reliefweb.int/sites/reliefweb.int/files/resources/Congo_Brazza-HRP-20180221-EN-LowRes.pdf</t>
  </si>
  <si>
    <t>http://www.ine.gov.mz/operacoes-estatisticas/censos/censo-2007/censo-2017</t>
  </si>
  <si>
    <t>http://www.ine.gov.mz/estatisticas/estatisticas-territorias-distritais</t>
  </si>
  <si>
    <t>https://reliefweb.int/sites/reliefweb.int/files/resources/Mozambique%20Humanitarian%20Response%20Plan_210119_FINAL.pdf, https://reliefweb.int/sites/reliefweb.int/files/resources/ca3197en.pdf, http://www.setsan.gov.mz/wp-content/uploads/2018/07/Relat%C3%B3rio-da-Avalia%C3%A7%C3%A3o-Sazonal-de-Nutri%C3%A7%C3%A3o-2018.pdf</t>
  </si>
  <si>
    <t>http://www.ipcinfo.org/ipc-country-analysis/details-map/en/c/1151806/</t>
  </si>
  <si>
    <t>It includes total population of the country 45.5m + Venezuelan refugees 1m + Colombian returnees 300k</t>
  </si>
  <si>
    <t>IDPs + affected by natural disasters + people with mobility constraints + host communities for IDPs + Venezuelans with intention to stay (1,032,000) + Colombian returnees (300,000) + Transit population (537,500) + Host communities for Venezuelans (310,000)</t>
  </si>
  <si>
    <t xml:space="preserve">IDPs between 2016-2018; Displacement by expulsion + Mass displacement + Venezuelans with intention to stay (1,032,000) + Colombian returnees (300,000) + Transit population (537,500) </t>
  </si>
  <si>
    <t>It includes 165 case of measles and 8 cases of dhipteria among Venezualans or import related among Colombians</t>
  </si>
  <si>
    <t>Injured by UXOs</t>
  </si>
  <si>
    <t>6 Dead by UXOx + 170 Social leaders killed in the same period (I calculated this number by subtracting the fatalities from January to May from the total for 2018)</t>
  </si>
  <si>
    <t>Host communities + victims of sexual abuse + affected by UXOs + Pendular migrants 108,000 + host communities 310,000 + Colombian returnees 93,000</t>
  </si>
  <si>
    <t>IDPs + Mass displacements + affected by natural disasters + Venezuelans with intention to stay 904,000</t>
  </si>
  <si>
    <t>People with limited access + confinement + attacks against civil populations + Venezuelans living in the Catatumbo region 9,000 (they are exposed to armed groups, affected by protection issues in addition to needs for shelter, food, health) + Transit population 446,000</t>
  </si>
  <si>
    <t>Refugees, returnees, host, non-host, IDPs</t>
  </si>
  <si>
    <t>It includes Venezuelans with intention to stay (1,032,000) + Transit population (537,000) + Colombian returnees (300,000) + Pendular migrants (1,539,000) + Host communities (310,000)</t>
  </si>
  <si>
    <t>It inclueds Venezuelans with intention to stay (1,032,000) + Colombian returnees (300,000) + Transit population (537,000)</t>
  </si>
  <si>
    <t>Not for the last six months, but from January to September there have been 310 deaths of Venezuelans both violent and accidental. In the Catatumbo region, 13.6% of 125 people killed were Venezuelans (17 people) but it's not clear if in the last 6 months. https://reliefweb.int/sites/reliefweb.int/files/resources/28012019_infografia_situacion_catatumbo.pdf</t>
  </si>
  <si>
    <t xml:space="preserve">It includes Venezuelans with intention to stay (913,000) + Colombian returnees (93,000) + Pendular migrants (108,000) + Transit population (446,000) + Host communities (310,000) NOTE UNHCR figure for Venezuelans in need in Colombia is 1,114,266 </t>
  </si>
  <si>
    <t>Refugees, returnees, host</t>
  </si>
  <si>
    <t>IDPs + affected by natural disasters + people with mobility constraints + host communities between 2016-2018</t>
  </si>
  <si>
    <t>IDPs between 2016-2018; Displacement by expulsion + Mass displacement</t>
  </si>
  <si>
    <t>No availability of data disaggregated for the last 6 months; not sure which diseases to take into account as related to crisis</t>
  </si>
  <si>
    <t>Host communities, victims of sexual abuse, affected by UXOs</t>
  </si>
  <si>
    <t>IDPs, Mass displacements, affected by natural disasters</t>
  </si>
  <si>
    <t>People with limited access, confinement, and attacks against civil populations</t>
  </si>
  <si>
    <t>957,000 2018 estimate population based on 2009 census + 29,214 refugees and asylum seekers + 20,295 average of migrants per month</t>
  </si>
  <si>
    <t>The whole country, although some areas are more affected being on the migration route, the other areas are were refugees camps are located.</t>
  </si>
  <si>
    <t>29,214 refugees and asylum seekers as of January 2019 + 20,295 average of migrants per month + local population on migration routes (?)</t>
  </si>
  <si>
    <t>29,214 refugees and asylum seekers as of January 2019 + 20,295 average of migrants per month</t>
  </si>
  <si>
    <t>1,000 cases of AWD among migrants and local communities along migrant routes reported, no time</t>
  </si>
  <si>
    <t>Migrants dead by drowning or starvation in Djibouti, including 18 people (minimum estimated number of people missing) from a boat between July and December 2018</t>
  </si>
  <si>
    <t>Refugees and asylum seekers</t>
  </si>
  <si>
    <t>Migrants</t>
  </si>
  <si>
    <t>Refugees and host</t>
  </si>
  <si>
    <t>The whole country, except Djibouti which is not affected. Dikhil, Tadjourah and Obock are most exposed to the drought (19,000 sqkm)</t>
  </si>
  <si>
    <t>284,000 rural population in IPC phases 1 to 4 (there's no IPC 5) + 28,250 urban population in food insecurity + 29,200 refugees + 20,300 migrants</t>
  </si>
  <si>
    <t>957,000 (2018 estimate population based on 2009 census) - 475,000 (population in Djibouti province based on 2009 census no estimate) + 29,214 refugees and asylum seekers + 20,295 average of migrants per month</t>
  </si>
  <si>
    <t>20,000 cases annually of  acute malnutrition. I assume the figure is still valid since it's also chrnonic malnutrition.  According to estimates by the Nutrition sector working group, 85,128 people (children under five years, pregnant and lactating women and others) are affected by either acute malnutrition or chronic malnutrition. The majority of the affected population is the local population of 80,497 living in the suburban area of Balbala, as well as in the regions of Obock, Ali Sabieh, Dikhil, and 4,631 children and women in the refugee camps.</t>
  </si>
  <si>
    <t>Number of migrants who died of starvation in the last 6 months</t>
  </si>
  <si>
    <t>130,830 rural population in IPC phases 3 and 4 + 28,250 urban population in food insecurity + 29,200 refugees + 20,300 migrants</t>
  </si>
  <si>
    <t>28,250 urban population in food insecurity + 29,200 refugees (they are considered to be in stressed conditions because they receive humanitarian assistance)</t>
  </si>
  <si>
    <t>86,415 people in IPC 3</t>
  </si>
  <si>
    <t>20,300 migrants (they are considered to face severe humanitarian conditions given the context in which they travel through the country, with migrants stranded and dying from starvation) + 44,413 people in IPC 4 based on Food Insecurity Situation November 2016 - May 2017, the figure are still considered valid</t>
  </si>
  <si>
    <t>Refugees, host and non-host</t>
  </si>
  <si>
    <t>Population estimates for 2019 + 300,000 refugees in South Sudan + 658,000 returnees in 2018</t>
  </si>
  <si>
    <t>Other sources report a surface of 644,000 sq km, however the sources are not reliable. No data from the World Bank</t>
  </si>
  <si>
    <t>It included 2m IDPs + 2.2m South Sudanese refugees in neighbouring countries</t>
  </si>
  <si>
    <t>It includes malaria, ARI, AWD, bloody diarrhoea, AJS, measles, other. See tab in data collection spreadsheet</t>
  </si>
  <si>
    <t>The number of casualties doesn't differentiate between civilians and militias. Intercommunal clashes lead to widespread violence with related fatalities. Militias are not always organized and members might take up arms in defense from an attack. To differentiate between purely civilian and not, wouldn't be representative of the crisis.</t>
  </si>
  <si>
    <t>Result difference between GDP in 2011 year of independence and 2016 latest data available</t>
  </si>
  <si>
    <t>Calculated based on the highest figure per sector, excluding protection, and adding refugees</t>
  </si>
  <si>
    <t>Based on severity map from the HNO with distribution of people in need, see tab in data collection spreadsheet</t>
  </si>
  <si>
    <t>People in IPC phase 5, estimatefor January-March 2019</t>
  </si>
  <si>
    <t>refugees, host, non-host, returnees. IDPs</t>
  </si>
  <si>
    <t>5,260,750 population estimate for 2017 based on 2007 census + 31,688 refugees from CAR + 15,715 refugees from DRC</t>
  </si>
  <si>
    <t>Pool department</t>
  </si>
  <si>
    <t>Population living in Pool department, based on population estimates for 2014</t>
  </si>
  <si>
    <t>Estimation of the population in the areas affected by the humanitarian situation, including displaced, non-host and host communities.</t>
  </si>
  <si>
    <t xml:space="preserve">108k people displaced (stock) including 86k new displacement in 2017.  A multi-agency assessment by the Congo's Ministry of Social Affairs and Humanitarian Affairs estimate 108,000 people displaced and in need of assistance due to the Pool crisis by the end of 2017, based on 2007 census for population estimates. The figure is likely to be an underestimate due to limited access to at least five districts. The estimate for the new displacement of 86,000 people has been based on discussions with key informants and focused groups. An increasing number of people have been returning to their homes, over 70% in Mayama and Kindamba, whil ethe majority of the population in Goma TseTse is still displaced. </t>
  </si>
  <si>
    <t>Numbers of casulaties, both civilians and military, from July to December 2018</t>
  </si>
  <si>
    <t>Satellite images showed at least 105 structures destroyed in Soumouna, Mayama, Malengo and Kindamba</t>
  </si>
  <si>
    <t>GDP difference between 2016 and 2017 from 9,035,848,070 - 8,701,334,800</t>
  </si>
  <si>
    <t xml:space="preserve">It includes 64,000 IDPs + 25,000 host population + 25,000 non-host   In the HRP published in March 2018 people in need was 160,000 of which 114,000 targeted. WFP December 2018 brief reported a general number of 114,000 people in need. </t>
  </si>
  <si>
    <t>Although there is no info of the total number of people with mobility constraints, the localities of Goma TseTse, Kindamba, Vindza and Kimba have been out of access for nearly one year. It is hard to assess if and how many people had previously left the areas or where affected by constraints.</t>
  </si>
  <si>
    <t>IDPs, returnees, Host, non-host</t>
  </si>
  <si>
    <t>Based on 2017 census</t>
  </si>
  <si>
    <t>19,500 chidren in nine districts are expected to suffer from acute malnutrition during the next six months. The acute malnutrition analysis was conducted by the SETSAN in April 2018 so I assume it is valide for the period cover ed by this indicator (July-December)</t>
  </si>
  <si>
    <t>Estimate of population in IPC 3 and 4 between January and March 2019</t>
  </si>
  <si>
    <t>Estimate of population in IPC 3 between January and March 2019</t>
  </si>
  <si>
    <t>Estimate of population in IPC 4 between January and March 2019</t>
  </si>
  <si>
    <t>Non-host, returnees</t>
  </si>
  <si>
    <t>Ukraine Statistical Service, November 2018 UNHCR, December 2018 Update</t>
  </si>
  <si>
    <t>Ministry of Foreign Affairs, last accessed 05/02/2019</t>
  </si>
  <si>
    <t>OCHA Press Briefing on HRP, January 2019</t>
  </si>
  <si>
    <t>UNHCR 10/01/2019 UNHCR, December 2018 NRC, 31/01/2019</t>
  </si>
  <si>
    <t>OCHA, monthly reporting</t>
  </si>
  <si>
    <t>Institute for Peace and Economics, 2018; World Bank Data</t>
  </si>
  <si>
    <t>HRP December 2018</t>
  </si>
  <si>
    <t>ACAPS Access Map August 2018</t>
  </si>
  <si>
    <t>http://database.ukrcensus.gov.ua/PXWEB2007/eng/news/op_popul_e.asp http://www.ukrstat.gov.ua/operativ/operativ2018/ds/kn/kn_e/kn1118_e.html https://reliefweb.int/sites/reliefweb.int/files/resources/2018-12-UNHCR-UKRAINE-Fact-Sheet-FINAL- NG.pdf</t>
  </si>
  <si>
    <t>Population figures admin level 1 "resident population" from State Statistics Service of Ukraine as of 01/11/2018, excluding the temporarily occupied territories of the Autonomous Republic of Crimea, and the city of Sevastopol. The number of population (estimation) is calculated according to the available administrative data on the official birth and death registration including changes in registration of the residence. (OCHAs projections for 2020 are slightly lower than that at 41.7 million and the World Bank 2017 figures higher at 44.8 million people, see below) 42,028,846 + 9,377 Refugees and Asylum Seekers (UNHCR) + 35,574 Stateless Persons. As the figure has recently been updated the number of refugees and asylum seekers from Ukraine (1,041,137 people between the beginning of the conflict in 2014 and 2017 according to UNHCR) has not been substracted as it is assumed that this number was taken into account for the population estimation.</t>
  </si>
  <si>
    <t>https://mfa.gov.ua/en/about-ukraine/info/regions/26-lugansk https://mfa.gov.ua/en/about-ukraine/info/regions/25-doneck</t>
  </si>
  <si>
    <t xml:space="preserve">Affected area limited to the oblasts of Luhansk and Donetsks although repercussions of the conflict in eastern Ukraine might be felt elsewhere given the broader tensions with Russia and economical impact. Most sources state Ukraine TOTAL surface area at 603,628, whereas my estimation is at 602.135 sqkm. Difference might be due to missing figure for the City of Kyiv, although unclear if already included in Kyiv oblast, or rounding of numbers but does not seem relevant for the affected area. </t>
  </si>
  <si>
    <t>http://database.ukrcensus.gov.ua/PXWEB2007/eng/news/op_popul_e.asp http://www.ukrstat.gov.ua/operativ/operativ2018/ds/kn/kn_e/kn1118_e.html https://reliefweb.int/sites/reliefweb.int/files/resources/2018-12-UNHCR-UKRAINE-Fact-Sheet-FINAL-ENG.pdf</t>
  </si>
  <si>
    <t>Resident population of Luhansk and Donetsk Oblast according to the Ukraine Statistical Office.</t>
  </si>
  <si>
    <t>https://www.humanitarianresponse.info/sites/www.humanitarianresponse.info/files/documents/files/media_advisory_-_hrp_launch_-_eng.pdf</t>
  </si>
  <si>
    <t>https://app.powerbi.com/view?r=eyJrIjoiZDU3MDEyNDgtZWNhNy00ODBmLWI0ZDYtMmJiZDQyMzExZGJkIiwidCI6ImU1YzM3OTgxLTY2NjQtNDEzNC04YTBjLTY1NDNkMmFmODBiZSIsImMiOjh9 https://www.unhcr.org/ua/wp-content/uploads/sites/38/2019/01/2018-12-UNHCR-UKRAINE-Operational-Update-FINAL-2.pdf https://www.nrc.no/news/2019/january/over-five-million-people-affected-by-forgotten-ukraine-crisis/</t>
  </si>
  <si>
    <t>Registered IDPs (1,512,303) number and reporting on IDPs often varies plus external displacement since the beginning of the conflict (480,156). In other datasets UNHCR counts at least 1,041,137 refugees and asylum seekers from Ukraine.</t>
  </si>
  <si>
    <t>https://reliefweb.int/sites/reliefweb.int/files/resources/ukraine_humanitarian_snapshot_20190116.pdf https://reliefweb.int/sites/reliefweb.int/files/resources/humanitarian_snapshot_20181214.pdf https://reliefweb.int/sites/reliefweb.int/files/resources/humanitarian_snapshot_20181112.pdf</t>
  </si>
  <si>
    <t>Number of injured people according to OCHA (July to December)</t>
  </si>
  <si>
    <t>Key challenges include lack of formal reporting by the de facto authorities. Accordingt to the 2018 HNO every 4 out of 10 TB cases and every second HIV case is not detected. High incidence rate of mental and psychological impact of crisis (trauma). Increased risk of HIV and tuberculosis particulalry multi-drug restistant TB is a concern in conflict-affected areas, aggravated by high mobility and scanty healthcare services. As well as lack of vaccination/ low immunization rates in NGCA and frequent water shortages increasing the risk of communcable diseases such as polio, measles, rubella and diphteria. Higher HIV incidence in eastern Ukraine. Non-communicable diseases account for 86% of annual deaths , the highest number in Europe (cancer, cardiovascular disease, diabetis and respiratory diseases)</t>
  </si>
  <si>
    <t>Number of civilians killed due to the conflict according to OCHA (July to December)</t>
  </si>
  <si>
    <t>http://visionofhumanity.org/app/uploads/2018/11/Economic-Value-of-Peace-2018.pdf https://data.worldbank.org/country/ukraine</t>
  </si>
  <si>
    <t>The cost of the conflict is estimated at 20% of the GDP (2017 at 112.154 billion USD).</t>
  </si>
  <si>
    <t>https://www.humanitarianresponse.info/sites/www.humanitarianresponse.info/files/documents/files/ukraine_humanitarian_response_plan_2019_en.pdf</t>
  </si>
  <si>
    <t>2.2 million of these are located in the NGCA and 0.8 million within a 20km distance from the contact line in GCAs. The highest cluster caseloads can be found in WASH and protection. This number has slightly increased from last year due to widespread landmine contamination as well as the mental and psychological impact of the protracted crisis. The GRP also notes that 30% of the people in need are elderly and 2 million people who reside close to the contact line. Distribution as per HRP, will be readjusted with the HNO 2019 data.</t>
  </si>
  <si>
    <t>Number of people in need in GCA more than 20k away from the contact line (IDPs etc.).</t>
  </si>
  <si>
    <t>Number of people in need located in GCA in proximity to the contact line.</t>
  </si>
  <si>
    <t>PiN in NGCA, including those near the contact line.</t>
  </si>
  <si>
    <t>No one expected to be in level 4 or 5</t>
  </si>
  <si>
    <t>Same as crisis level</t>
  </si>
  <si>
    <t xml:space="preserve">PiN in NGCA </t>
  </si>
  <si>
    <t>The data for this country might not be publicly available</t>
  </si>
  <si>
    <t>OCHA, DTM, UNHCR</t>
  </si>
  <si>
    <t>http://proxy.hxlstandard.org/data.csv?url=http%3A//popstats.unhcr.org/en/persons_of_concern.hxl&amp;filter01=select&amp;select-query01-01=%23country%2Borigin=Peru  https://data.humdata.org/dataset/proyeccion-de-poblacion-por-distrito-y-edad-de-peru</t>
  </si>
  <si>
    <t>Peru is both a state of transit and destination. According to government figures the majority of Venezuelans can be found in only five regions (La Libertad, Callao, Ica, Lima and Arequipa). The affected area has been estimated as these provinces plus the province of the main entry point (Tumbes). Likley to be an overestimation.</t>
  </si>
  <si>
    <t>National Statistical Institute Publication; R4V as of 31/10/2018; Migration Bulletin, January 2019</t>
  </si>
  <si>
    <t>https://www.inei.gob.pe/media/MenuRecursivo/publicaciones_digitales/Est/Lib1140/cap01.pdf https://data2.unhcr.org/es/documents/download/67311 https://www.migraciones.gob.pe/estadisticas/Informe-Estadistico-Ciudadanos-Venezolanos-2018.pdf</t>
  </si>
  <si>
    <t>Population figures (31,151,643) accroding to OCHA's projections s for 2015 deriving from the latest Census in 2007 plus incoming refugees and asylum seekers minus refugees and asylum seekers from Peru (16149 between 2015 and 2017, counting * as 1). Population estimations from the national statistics institute estimate a lower number with 29.38 million people, will need to be reviewed as OCHA figures might already include projections for population movement.</t>
  </si>
  <si>
    <t>OCHA, July 2015</t>
  </si>
  <si>
    <t>https://data.humdata.org/dataset/proyeccion-de-poblacion-por-distrito-y-edad-de-peru</t>
  </si>
  <si>
    <t>Number of people living in 5 provinces that were included as affected by the crisis. Based on OCHA population estimation. Overcount.</t>
  </si>
  <si>
    <t xml:space="preserve">Venezuelan refugees and host communities. Due to the lack of up-to-date information on this, the projection of the regional response plan was used. Another option would be to calculate the number of Venezuelans plus the population within the affected area, which would be an overestimation. </t>
  </si>
  <si>
    <t>Migration Office, January 2019; Regional Response Plan, october 2018</t>
  </si>
  <si>
    <t>https://www.migraciones.gob.pe/comunicaciones/publicaciones/RevistaMigraciones_Enero_2019.pdf https://r4v.info/es/documents/download/67282</t>
  </si>
  <si>
    <t>DTM, November 2018; Regional Response Plan, October 2018</t>
  </si>
  <si>
    <t>https://www.migraciones.gob.pe/comunicaciones/publicaciones/RevistaMigraciones_Enero_2019.pdf https://reliefweb.int/sites/reliefweb.int/files/resources/DTM_R4%20-%20English.pdf https://r4v.info/es/documents/download/67282</t>
  </si>
  <si>
    <t>According to the Regional Response Plan, there were 698,275 Venezuelans projected to be in Peru in December 2018 whereas the Migration Bulletin from January 2019 states there were 660,000 and the DTM 530,731 between 2017 and October 2018. As the figure from the migration office is not a projection, it was chosen here. However, this number does only include registrations through official entry points and it is unclear whether departures via the southern border are substracted.</t>
  </si>
  <si>
    <t>IFRC 01/02/2019</t>
  </si>
  <si>
    <t>No reporting on this as far as I can tell.</t>
  </si>
  <si>
    <t>During 2018, migrants from Venezuela constituted 96% of imported malaria cases along the Ecuador Peru border. Plasmodium vivax dominated. Autochthonous malaria cases emerged in areas previously malaria-free.</t>
  </si>
  <si>
    <t>https://reliefweb.int/sites/reliefweb.int/files/resources/MDR42004eu1.pdf</t>
  </si>
  <si>
    <t>No indication of PiN with limited access</t>
  </si>
  <si>
    <t>No indication of PinN with restricted access</t>
  </si>
  <si>
    <t>Only annecdotal information about single deaths (of Venezuelans and at the hands of Venezuelans) but rather as a result of general violence and xenophobia than as a imminent result of the conflict.</t>
  </si>
  <si>
    <t>There is certainly a cost of answering to the influx but unclear what could be considered economic losses due to international displacement.</t>
  </si>
  <si>
    <t xml:space="preserve">The Regional Response Plan for Peru estimates that there will be 1,368,703 Venezuelan refugees and migrants in Peru by the end of 2019 and estimates that 85% of these will be in need of assistance as well as 630,000 persons from host communities, resulting in  1,163,398 people in need. As there are currently 660,000 Venezuelans (December) in the country, 85% of these would be 561,000 as another option for the PiN, excluding the host community as there are no current estimation of number of affected from host community nor their needs. </t>
  </si>
  <si>
    <t>DTM, Novermber 2018; Regional Response Plan R4V, Migration Bulletin Januar 2019</t>
  </si>
  <si>
    <t>https://reliefweb.int/sites/reliefweb.int/files/resources/DTM_R4%20-%20English.pdf https://r4v.info/es/documents/download/67282 https://www.migraciones.gob.pe/estadisticas/Informe-Estadistico-Ciudadanos-Venezolanos-2018.pdf</t>
  </si>
  <si>
    <t>It is likely that the majority of Venezuelans displaced by the crisis face minimal to stressed humanitarian needs.</t>
  </si>
  <si>
    <t>The highest needs can be found among those when entering the country (water, food, shelter, health services as well as transportation and legal orientation, protection concerns for women and minors). 60,000 people enter the country through official entry points on a monthly basis as a rough estimation for those facing stressed (or higher) humanitarian needs.</t>
  </si>
  <si>
    <t>Considering the number of people with no regular access to food and chronic illnesses, as well as the number of minors (emotional impact) arriving in Peru as well as the impact of transit per se, it is possible that at least a limited number of people (temporarily) face moderate humanitarian needs.</t>
  </si>
  <si>
    <t xml:space="preserve">Considering Peru as a upper-middle income country and current response activities I do not expect Venezuelans within the country to face severe or extreme humanitarian needs. </t>
  </si>
  <si>
    <t>Data for this country might not be publicly available.</t>
  </si>
  <si>
    <t>No indications for access constraints.</t>
  </si>
  <si>
    <t>The number of people in camps/ in transit could be used as a PiN but is currently not available. Shelter, food, WASH, health, protection and education needs likley. Particularly protection issues are likely to concern most. Number of people arrested is increasing too but no current information and inclusion would likely distort picture.</t>
  </si>
  <si>
    <t>No expectation of PiN with severe to extreme humanitarian needs.</t>
  </si>
  <si>
    <t>Recensement General de la Population et de l'Habitat 2014; HCP Projections based on Census; UNHCR</t>
  </si>
  <si>
    <t>https://www.hcp.ma/Projections-de-la-population-totale-du-Maroc-par-age-simple-et-sexe-2014-2050_a2209.html https://rgph2014.hcp.ma/Note-sur-les-premiers-resultats-du-Recensement-General-de-la-Population-et- e-l-Habitat-2014_a369.html https://data2.unhcr.org/en/situations/mediterranean</t>
  </si>
  <si>
    <t>Official sources project the population in 2018 to reach 35219547 people (close to the World Bank estimation) plus refugees and asylum seekers minus outbound refugees and asylum seekers. Currently no number available for mixed migration.</t>
  </si>
  <si>
    <t>CIA World Fact book</t>
  </si>
  <si>
    <t>https://www.cia.gov/library/publications/the-world-factbook/geos/print_mo.html</t>
  </si>
  <si>
    <t>According to UNHCR there are at least seven migrant settlements in the northers and central parts of the country. The four most southern regions were excluded (which include disputed territory) but this is still an broad overestimation, due to lack of more information.</t>
  </si>
  <si>
    <t>Recensement General de la Population et de l'Habitat 2014</t>
  </si>
  <si>
    <t>https://rgph2014.hcp.ma/Note-sur-les-premiers-resultats-du-Recensement-General-de-la-Population-et-de-l-Habitat-2014_a369.html</t>
  </si>
  <si>
    <t>Number of people living in that area according to the 2014 census as admin 1 information for later projections is not available.</t>
  </si>
  <si>
    <t>NYT October 2018</t>
  </si>
  <si>
    <t>Affected = displaced (transit and destination country) + Host Community. There is a lack of information about the number of people and conditions in and outside of informal settlements in Morocco. According to NYT up to 70,000 sub-Saharans are estimated to reside in Morocco which also comprises those that have or are in the process of getting residency status.</t>
  </si>
  <si>
    <t>https://www.nytimes.com/2018/10/22/world/africa/morocco-crackdown-sub-saharan-migrants-spain.html</t>
  </si>
  <si>
    <t>Lack of information about number and conditions in camps and outside of camps. Looking at arrivals via the western route gives an idea of the extent: more than 35k crossed to Spain in the first three quarters of 2018 while arrivals to Italy are decreasing.  Moroccon authorities are dismantling shelters and arresting migrants at least since the beginning of 2018 in the north (near Tangier and Nador) and northeast (Tetouan and Oujda).Less favourable conditions for sea crossings between December and March are likley pushing migrants towards cities in wait for more favourable conditions.</t>
  </si>
  <si>
    <t>General lack of information on conditions and location of migrants</t>
  </si>
  <si>
    <t>WHO 2018</t>
  </si>
  <si>
    <t>https://www.who.int/migrants/publications/EMRO-Practices.pdf?ua=1</t>
  </si>
  <si>
    <t>Not enough information available to include for now.</t>
  </si>
  <si>
    <t>Iom, Missing Migrants Project, last accessed 11/02/2010</t>
  </si>
  <si>
    <t>Number of people who died in the meditarranean western route. Does (so far) not include any other deaths (on land etc) due to lack of reliable information.</t>
  </si>
  <si>
    <t>Likely slightly higher as other causes of death are not accounted for.</t>
  </si>
  <si>
    <t>No economic losses expected due to mixed migration.</t>
  </si>
  <si>
    <t>No damages expected due to mixed migration.</t>
  </si>
  <si>
    <t>Number of people living in 106 highest conflict-affected districts</t>
  </si>
  <si>
    <t>UNFPA/ ISTEEBU, UNHCR</t>
  </si>
  <si>
    <t>USAID/ISTEEBU (National Statistical Office)</t>
  </si>
  <si>
    <t>UNICEF, January 2019; OCHA, 21/12/2018; UNHCR, December 2018</t>
  </si>
  <si>
    <t>UNICEF as of 17/01/2019, UNICEF 30/01/2019</t>
  </si>
  <si>
    <t>Security Council Report, 20/11/2018 ACLED Data, accessed 04/02/2019</t>
  </si>
  <si>
    <t>Institute for Economics and Peace, November 2018 World Bank Data, accessed 30/01/19</t>
  </si>
  <si>
    <t>UNICEF, January 2019 OCHA January 2019 Meeting Minutes Food Security Cluster, 21/11/2018 IPC Info July 2018</t>
  </si>
  <si>
    <t>Fews Net, 31/01/2019</t>
  </si>
  <si>
    <t>UNICEF, January 2019; OCHA January 2019; Meeting Minutes Food Security Cluster, 21/11/2018; IPC Info July 2018</t>
  </si>
  <si>
    <t>https://data.humdata.org/dataset/burundi-administrative-level-0-2-population-statistics-2018 https://data2.unhcr.org/en/documents/download/67594 https://reliefweb.int/sites/reliefweb.int/files/resources/EHGL_RefAs_181231.pdf</t>
  </si>
  <si>
    <t>Baseline population estimation by UNFPA with the Institut de Statistiques et d'etudes economiques du Burundi. Sum of Admin 2 levels. - Burundian refugees in neighbouring countries and + refugees and asylum seekers in Burundi. Returnee numbers have not been included at this moment as the population dataset is fairly recent and the methodlogy is unclear. Will be adjusted when more information becomes available.</t>
  </si>
  <si>
    <t>https://www.usaid.gov/sites/default/files/documents/1866/2008%20Burundi%20Population%20Survey_Status%20and%20Structure%20of%20Population.pdf</t>
  </si>
  <si>
    <t>This excludes water areas, the total territory would be 27,834 sqkm</t>
  </si>
  <si>
    <t>Same as total population as the political and socio-economic crisis is likley to affect the whole population to varying degrees. Natural disasters are another driver of humanitarian needs in the country and needs or respectively a lack of coping/response capacity can be linked to the weak socio-economic situation of the country.</t>
  </si>
  <si>
    <t>https://reliefweb.int/sites/reliefweb.int/files/resources/2019-HAC-Burundi.pdf https://www.humanitarianresponse.info/sites/www.humanitarianresponse.info/files/documents/files/bdi_rapport_de_situation_-_21_dec._2018.pdf https://data2.unhcr.org/en/documents/download/67594</t>
  </si>
  <si>
    <t xml:space="preserve">Displaced populations: 310155 Burundian refugees + 31908 IDPs (excluding those due to natural disasters and other reasons) As of 21 December there were 147086 IDPs in the country. By the end of 2019 120,000 Burundian are expected to return to the country. Overall possitive trend: the number of IDPs in 2018 decreased by 25% in comparison to 2017 and the number of refugees by 20% which is manily due to repatriations from Tanzania. </t>
  </si>
  <si>
    <t>Not sufficient and reliable information available to be included at this time.</t>
  </si>
  <si>
    <t>https://reliefweb.int/sites/reliefweb.int/files/resources/Cholera%20Outbreaks%20Bulletin%20for%20Eastern%20and%20Southern%20Africa%20Region%2C%20as%20of%2017%20January%202019%2C%201st%20Issue.pdf https://www.humanitarianresponse.info/sites/www.humanitarianresponse.info/files/documents/files/ocha-bdi-snapshot-_dec2018_en.pdf https://reliefweb.int/sites/reliefweb.int/files/resources/siterep_january_19_emergency_final.pdf https://www.humanitarianresponse.info/sites/www.humanitarianresponse.info/files/documents/files/bdi_rapport_de_situation_-_21_dec._2018.pdf https://www.who.int/malaria/publications/country-profiles/profile_bdi_en.pdf?ua=1</t>
  </si>
  <si>
    <t>70,000 children suffering from SAM and 141 cholera cases - outbreak in Rumonge and Bujumbura province since late December 2018. Malaria cases have not been included due to a lack of recent numbers, as of late December remain under the threshold to declare a national alert.  The risk of a spill over of the Ebola crisis from DRC (low likelihood)will likely have a severe impact  as the country is not equipped to adequately respond to the health crisis. Therefore reliability has been set at low.</t>
  </si>
  <si>
    <t>http://www.securitycouncilreport.org/atf/cf/%7B65BFCF9B-6D27-4E9C-8CD3-CF6E4FF96FF9%7D/s_2018_1028.pdf</t>
  </si>
  <si>
    <t>At this time the information availbale on civilian deaths does not seem sufficient to be included here. Mainly based on anecdotal evidence (UNSC) and news media reports (ACLED) where it is often not possible to determine whether violence was in the context of the socio=economic, political crisis (land disputes, lynchings etc). At the same time and considering the lack of information on grave human rights violations (such as extrajudicial killings and forced disappearance) this figure wuld distort the picture of the situation in the country.</t>
  </si>
  <si>
    <t>No mayor damaged in relation to this specific crisis recently reported. In November 400 houses were destroyed due to natural disasters.</t>
  </si>
  <si>
    <t>http://visionofhumanity.org/app/uploads/2018/11/Economic-Value-of-Peace-2018.pdf https://data.worldbank.org/country/burundi</t>
  </si>
  <si>
    <t>14% of the GDP (IEP) and 3.172 Billion GDP (WB).</t>
  </si>
  <si>
    <t>https://reliefweb.int/sites/reliefweb.int/files/resources/2019-HAC-Burundi.pdf https://www.humanitarianresponse.info/sites/www.humanitarianresponse.in http://www.ipcinfo.org/ipc-country-analysis/details-map/en/c/1151912/?iso3= https://fscluster.org/burundiBDIfo/files/documents/files/ocha-bdi-snapshot-_dec2018_en.pdf</t>
  </si>
  <si>
    <t xml:space="preserve">UNICEF states that 1.8 million people are in need of humanitarian assistance according to the draft HNO. The decrease (PiN in 2018 was 3.6 million) is mostly due to a decrease of the number of people suffering from crisis levels of food insecurity (improvements due to early rainy season and below average staple food prices). However, reporting and analysis of humanitarian needs do not differentiate consistently between needs due to climatic hazards and the socio-political and economic crisis. The food security cluster states that 75,000 of those in IPC 3 and 4 are victims of natural disasters. </t>
  </si>
  <si>
    <t>https://reliefweb.int/report/burundi/burundi-key-message-update-january-2019</t>
  </si>
  <si>
    <t>The whole population is facing some form of food insecurity, with 84% in Ipc 1 or 2 in October to December 2018 wherefore these people are not currently included in the PiN figures. There is a discrepancy between numbers reported by Fews Net and IPC, even within IPC publications there is some unclarity. As OCHA and WFP use IPC numbers, these estimations will be included in the model for consistency. However, when comparing the latest food insecurity estimations, between 1.72 and 1.8 million people are estimated to be in IPC 3 or IPC 4. Therefore a distribution according to IPC phases - not considering that a recent breakdown of phases is not provided - does not seem feasible (higher total, according to maps most of the population is in IPC2).</t>
  </si>
  <si>
    <t>PiN minus number of people facing acute food insecurity (3 and 4)</t>
  </si>
  <si>
    <t xml:space="preserve">Number of people in IPC 3 and 4 minus 1% of the population that is anticipated to remain in IPC 4 (conservative estimate). According to the minutes from a meeting of the cluster in November, 1.8 million people are in need of food assistance (IPC 3 and 4). Whereas the document does not disaggreagate the number of people in IPC 3 or 4 it does give information on the categories of people in need. However, the latest OCHA humanitarian snapshot estimates 1,72 million as acute food insecure and according to the map and graphs there are currently no people in IPC 4. </t>
  </si>
  <si>
    <t xml:space="preserve">According to the latest IPC report the number of people in IPC 3 and 4 increases from 13% in September to 16% in December 2018. 1% of the population(98,000) was previously in IPC 4 and considering the overall increase of food insecurity it is anticipated that at least 1% will remain in IPC 4 for the October December period and is therefore inculded in severity level 4 in the model. According to humanitarian snapshot no people in IPC 4. However, as IPC figures do not seem the adequate proxy for PiN in Burundi, it is possible that there are people in level 4. These could include people facing protection concerns (political persecution and human rights violations, forced recruitment) or children with more severe needs. </t>
  </si>
  <si>
    <t>No people are expected to face extreme humanitarian conditions.</t>
  </si>
  <si>
    <t>OCHA 21/09/2018; UNHCR last updated 07/02/2019</t>
  </si>
  <si>
    <t>UNHCR 31/01/2019</t>
  </si>
  <si>
    <t>OCHA 21/09/2018; UNHCR 31/01/2019</t>
  </si>
  <si>
    <t>UNHCR, 30/11/2018; Burundi RRRP 2019</t>
  </si>
  <si>
    <t>UNHCR, 30/11/2018</t>
  </si>
  <si>
    <t>UNICEF 31/12/2018; UNHCR 30/11/2018; UNICEF as of 01/02/2019</t>
  </si>
  <si>
    <t>Fews Net December 2018 Burundi Regional Response Plan 2019</t>
  </si>
  <si>
    <t>WFP December 2018; Fews Net January 2019; UNICEF 31/12/2018; UNHCR 30/11/2018; UNICEF as of 01/02/2019</t>
  </si>
  <si>
    <t>https://data.humdata.org/dataset/rwanda-population-statistics https://data.humdata.org/dataset/94b26815-cd91-4553-b64d-7a6f153400bc/resource/af21db64-6274-4c14-889f-3df5e608382f/download/rphc_4_publication_tables.pdf  https://data.humdata.org/dataset/refugees-originating-rwa</t>
  </si>
  <si>
    <t xml:space="preserve">The calculation of the total population (based on OCHA/2012 Census + Refugges/Asylum Seekers + Returns since 2013-2017 (after Census) - PoC from Rwanda since 2013-2017) was at 9,660,525 and thus considerably lower than the number used by most agencies (12 million). However, as there are no numbers available per admin 1 or 2 needed for the affected population this number will b used for the model until new figures become available.  </t>
  </si>
  <si>
    <t>https://reliefweb.int/sites/reliefweb.int/files/resources/67897.pdf</t>
  </si>
  <si>
    <t>The affected area was estimated on an admin 2 level, counting districts that host refugees and asylum seekers based on a UNHCR map as of 31/01/2019 including the following districts: Karongi, Nyamagabe, Huye, Kigali, Ngoma, Bugesra, Kirehe, Gatsimbo and Gicumbi). There are six refugee camps plus a four transit centers.</t>
  </si>
  <si>
    <t>https://data.humdata.org/dataset/rwanda-population-statistics https://reliefweb.int/sites/reliefweb.int/files/resources/67897.pdf</t>
  </si>
  <si>
    <t>Population in affected districts (OCHA based on 2012 Census). This number does not take into consideration the displaced community which was not added as the assumption that the whole district is affected is already an overestimation.</t>
  </si>
  <si>
    <t>https://data2.unhcr.org/en/documents/download/67256 https://reliefweb.int/sites/reliefweb.int/files/resources/67385.pdf</t>
  </si>
  <si>
    <t xml:space="preserve">Displaced population (150,448) plus host community (123,000) according to the Burundi RRRP 2019. The number included there (p33) is a projection for the end of the year but was included due to a lack of other estimations. </t>
  </si>
  <si>
    <t>https://data2.unhcr.org/en/documents/download/67256</t>
  </si>
  <si>
    <t xml:space="preserve">Breakdown: 4,553 Asylum Seekers plus 69,089 Refugees from Burundi. 76,202 refigees from DRC and 604 refugees with other nationalities. There are later numbers availbale (DRC Situation), however, it is unclear how these numbers reflect approved asylum applications and therefore the PoC UNHCR November numbers were included. </t>
  </si>
  <si>
    <t>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t>
  </si>
  <si>
    <t>No recent information on injuries of the internationally displaced population. Could be calculated based on 2017 camp reports.</t>
  </si>
  <si>
    <t>No recent information on illnesses of the internationally displaced population. Could be calculated based on 2017 camp reports.</t>
  </si>
  <si>
    <t>Not enough information.</t>
  </si>
  <si>
    <t>No indication of (recent) damages due to international displacement.</t>
  </si>
  <si>
    <t>No indication of economic losses due to international displacement</t>
  </si>
  <si>
    <t>https://www.unicef.org/appeals/files/UNICEF_Rwanda_Humanitarian_SitRep_Dec_2018.pdf https://data.humdata.org/dataset/eastern-and-southern-africa-humanitarian-update-december-2018 https://data2.unhcr.org/en/documents/download/67256</t>
  </si>
  <si>
    <t>PiN = Refugee (AS) Population living in and outside of camps + possibly affected host-communities. According to the latest UNICEF (UNHCR) Humanitarian Situation Report, 133,270 of 150,448 refugees and asylum seekers live in camps, the majority of which can be found in Mahama camp in the south-east.</t>
  </si>
  <si>
    <t>http://fews.net/east-africa/rwanda/remote-monitoring-report/december-2018 https://reliefweb.int/sites/reliefweb.int/files/resources/67385.pdf</t>
  </si>
  <si>
    <t>Not enough information to determine needs of refugees outside of refugee camps and the host community.  The impact of international displacement on the host communities is unclear and considering poverty and malnutrition rates as well as minimal food insecurity, displaced communties could add a strain to the host communities resources.</t>
  </si>
  <si>
    <t>https://docs.wfp.org/api/documents/WFP-0000102425/download/?_ga=2.260916109.1226402072.1550049833-51397137.1536834309; http://fews.net/east-africa/rwanda https://www.unicef.org/appeals/files/UNICEF_Rwanda_Humanitarian_SitRep_Dec_2018.pdf https://data.humdata.org/dataset/eastern-and-southern-africa-humanitarian-update-december-2018 https://data2.unhcr.org/en/documents/download/67256</t>
  </si>
  <si>
    <t>According to WFP refugees in camps rely almost entirely on food assistance and have (very) limited access to livelihood opportunities. Additional needs (WASH, education, protection, health) also reported. In there operational update from December it was reported that WFP provided food and nutrition assistance to more than 132,000 people, which is why the entire camp population has been included as facing (at least) stressed humanitarian needs.</t>
  </si>
  <si>
    <t>Possibility that most vulnerable populations in camps face moderate humanitarian needs. Due to a lack of data to disaggregate the number of PiN further, no people have been attributed to level 3 at this point.</t>
  </si>
  <si>
    <t>No one currently expected to face severe or extreme needs.</t>
  </si>
  <si>
    <t>Not enough information available</t>
  </si>
  <si>
    <t>No (significant) access constraints.</t>
  </si>
  <si>
    <t>Data for this country might not be publicly available</t>
  </si>
  <si>
    <t>Government of Algeria 2008, UNHCR 01/2019</t>
  </si>
  <si>
    <t>http://www.ons.dz/IMG/pdf/pop3_national.pdf http://reporting.unhcr.org/sites/default/files/UNHCR%20Algeria%20Operational%20Update%20-%20October-December%202018.pdf</t>
  </si>
  <si>
    <t>33080000 (population in country) + 173,600 (sahrawi population) + 9300 (other refugees, mostly syrian)</t>
  </si>
  <si>
    <t xml:space="preserve">Most of the migrants arriving in Algeria are looking for work and have settled in different areas of the country, while a minority are in transit on their way to Europe. There is no clear areas where the migrants are located so we considered the whole country as affected. </t>
  </si>
  <si>
    <t>https://databank.worldbank.org/data/views/reports/reportwidget.aspx?Report_Name=CountryProfile&amp;Id=b450fd57&amp;tbar=y&amp;dd=y&amp;inf=n&amp;zm=n&amp;country=DZA</t>
  </si>
  <si>
    <t xml:space="preserve">There is no clear data regarding the number of irregular migrants residing in or transiting through Algeria. Some estimates vary fron 25,000 to 100,000. </t>
  </si>
  <si>
    <t>There is no clear data regarding the number of irregular migrants residing in or transiting through Algeria. Some estimates vary fron 25,000 to 100,000. Lack of information on conditions, needs and locations of the migrants.</t>
  </si>
  <si>
    <t>General lack of information on conditions and location of migrants. Detention conditions are poor and are likely to have health consequences.</t>
  </si>
  <si>
    <t>No data available. Detention and deportation conditions are likely to cause injuries among the migrant population.</t>
  </si>
  <si>
    <t>No data available. Detentions and deportation conditions are likely to have led to the fatalities among the affected population. West African migrants cannot be expelled to Niger under the agreement between Niger and Algeria. Instead, the Algerian authorities round up these migrants and drop them off in the desert – some 25 kilometres away from the Niger border.</t>
  </si>
  <si>
    <t>https://www.clingendael.org/sites/default/files/2018-12/caught-in-the-middle_0.pdf</t>
  </si>
  <si>
    <t>No cases of damages reported</t>
  </si>
  <si>
    <t>The number of people in camps/ in transit could be used as a PIN but is currently not available. They are likely to face shelter, food, WASH, health, protection and education needs. Waves of people arrested and deported are still ongoing.</t>
  </si>
  <si>
    <t xml:space="preserve">No data available but limited access to detention centers where human rights abuses have been reported </t>
  </si>
  <si>
    <t>DZA001</t>
  </si>
  <si>
    <t>City Population 2008</t>
  </si>
  <si>
    <t>http://www.citypopulation.de/Algeria-Cities.html</t>
  </si>
  <si>
    <t>Total superficie of the Tindouf province where the camps are implanted</t>
  </si>
  <si>
    <t>Population of Tindouf (49,149) + sahrawi refugees population (173,600)</t>
  </si>
  <si>
    <t>UNHCR 03/2018</t>
  </si>
  <si>
    <t>Sahrawi refugees in camps in Tindouf. Data hasn’t been updated since 2017 which might have consequences on the adaptation of the response to the needs</t>
  </si>
  <si>
    <t>http://www.usc.es/export9/sites/webinstitucional/gl/institutos/ceso/descargas/UNHCR_Tindouf-Total-In-Camp-Population_March-2018.pdf</t>
  </si>
  <si>
    <t>No injures reported</t>
  </si>
  <si>
    <t>No injuries reported</t>
  </si>
  <si>
    <t>No report of damages for the considered period. However, during rainy season, frequent sporadic reports of damages to the mud houses.</t>
  </si>
  <si>
    <t>https://www.unicef.org/appeals/files/UNICEF_Saharawi_Refugee_Camps_Algeria_Humanitarian_Situation_Report_18_Aug_2016.pdf</t>
  </si>
  <si>
    <t>Sahrawi refugees in camps in Tindouf. Data hasn’t been updated since 2017 which might have consequences on the adaptation of the response to the needs.</t>
  </si>
  <si>
    <t>173,600 total PIN - 90,000 most vulnerable. The 83,600 are considered to face stressed level of humanitarian conditions due to their high dependance on aid to survive.</t>
  </si>
  <si>
    <t>Refugees</t>
  </si>
  <si>
    <t>No reports of access constraints</t>
  </si>
  <si>
    <t>The PIN only reflects the situation of the sahrawi refugees</t>
  </si>
  <si>
    <t>https://www.unhcr.org/en-lk/news/press/2018/9/5bae473c4/tindouf-camps-planning-figures.html</t>
  </si>
  <si>
    <t>UNHCR 28/09/2018</t>
  </si>
  <si>
    <t>Migrants and refugees</t>
  </si>
  <si>
    <t>No data available, limited access to detention centers</t>
  </si>
  <si>
    <t>173600 sahrawi refugees + 9300 refugees from other countries, mostly Syria. Does not take in considaration the number of migrants</t>
  </si>
  <si>
    <t>Sahrawi refugees</t>
  </si>
  <si>
    <t>Whole country</t>
  </si>
  <si>
    <t>Whole population</t>
  </si>
  <si>
    <t>National Statistics Institute 2006</t>
  </si>
  <si>
    <t>INSD 2006, ECHO 24/01/2019</t>
  </si>
  <si>
    <t>ECHO 25/01/2019</t>
  </si>
  <si>
    <t>ACLED 07/2018-01/2019</t>
  </si>
  <si>
    <t>No data available but access constraints due to insecurity especially in Sahel region</t>
  </si>
  <si>
    <t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t>
  </si>
  <si>
    <t>PIN according to the last OCHA estimates</t>
  </si>
  <si>
    <t>OCHA 06/02/2019</t>
  </si>
  <si>
    <t>https://www.humanitarianresponse.info/sites/www.humanitarianresponse.info/files/documents/files/2019-02-06_-_ocha_bfa_-_apercu_humanitaire_-_en.pdf</t>
  </si>
  <si>
    <t>OCHA 06/02/2019, UNICEF 13/02/2019, OCHA 05/02/2019, ECHO 25/01/2019, Cadre Harmonisé 2018</t>
  </si>
  <si>
    <t>Refugees, IDP, host and non host</t>
  </si>
  <si>
    <t>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t>
  </si>
  <si>
    <t>UNHCR (Jan 2019) / UNHCR (2017) / Worldbank 2017</t>
  </si>
  <si>
    <t>UNHCR (Jan 2019) / Kenya National Bureau of Statistics - Census 2009</t>
  </si>
  <si>
    <t>UNHCR (Jan 2019)</t>
  </si>
  <si>
    <t>UNHCR 2019</t>
  </si>
  <si>
    <t>https://www.unhcr.org/ke/wp-content/uploads/sites/2/2019/02/Kenya-Infographics_January-2019.pdf, https://data.humdata.org/dataset/unhcr-time-series-originating-ken, https://data.worldbank.org/indicator/sp.pop.totl?page=2</t>
  </si>
  <si>
    <t>https://www.knbs.or.ke/download/population-distribution-by-sex-number-of-households-area-and-density-by-county-and-district/, https://www.unhcr.org/ke/wp-content/uploads/sites/2/2019/02/Kenya-Infographics_January-2019.pdf</t>
  </si>
  <si>
    <t>https://www.unhcr.org/ke/wp-content/uploads/sites/2/2019/02/Kenya-Infographics_January-2019.pdf</t>
  </si>
  <si>
    <t>https://www.unhcr.org/ke/wp-content/uploads/sites/2/2019/02/Kenya-Infographics_January-2019.pdf, https://reliefweb.int/sites/reliefweb.int/files/resources/reach_ken_factsheet_msna_dadaab_refugee_complex_december_2018.pdf</t>
  </si>
  <si>
    <t>https://www.unhcr.org/ke/</t>
  </si>
  <si>
    <t>Worldbank population figure (49699860) + registered refugees and asylum seekers in Kenya as of Jan 2019 (475,412) - UNHCR'S (2017) population of concern originating from Kenya (13274)</t>
  </si>
  <si>
    <t>To come up with the affected area we looked at the districts (admin 2) where the majority of the displacement is registered by UNHCR and linked those areas to the 2009 census. The districts identified are:  Turkana (Kalobeyei and Kakuma camps), Garissa (Alinjugur and Dabaab camps), Nairobi (urban refugeee location), and Moyale (Urban refugee location)</t>
  </si>
  <si>
    <t>To come up with the # people living in the affected area we looked at the districts (admin 2) where the majority of the displacement is registered by UNHCR and linked those areas to the 2009 census. The districts identified are:  Turkana (Kalobeyei and Kakuma camps), Garissa (Alinjugur and Dabaab camps), Nairobi (urban refugeee location), and Moyale (Urban refugee location)</t>
  </si>
  <si>
    <t>Total # people affected by the crisis are the total of the registered refugees and asylumseekers in kenya as reported by UNHCR (Jan 2019)</t>
  </si>
  <si>
    <t>Total of registered refugees and asylum seekers as reported by UNHCR (Jan 2019)</t>
  </si>
  <si>
    <t>We consider the total displaced population to be in need.</t>
  </si>
  <si>
    <t>Based on the condtions recorderd in the camps, we haven't allocated any numbers to the lowest PIN category.</t>
  </si>
  <si>
    <t>As there is a relatively strong presence of  NGO's and UN agencies, we assume that generally speaking the need levels are not critical.  However, given the protracted nature of the crisis, some needed attention forthe needs and conditions of the displaced communities, may be lacking.</t>
  </si>
  <si>
    <t>Based on the condtions recorderd in the camps, we haven't allocated any numbers to the highest PIN categories</t>
  </si>
  <si>
    <t xml:space="preserve">Refugee and host </t>
  </si>
  <si>
    <t xml:space="preserve">Host and refugees/asylum seekers </t>
  </si>
  <si>
    <t>Host and refugees</t>
  </si>
  <si>
    <t>The total displaced population is affected: Syrians + PRS. We assume the host community to be affected in some way by the displacement crisis. However, as we did not find a reliable way of calculating numbers, we did not include this group in the affected figure.</t>
  </si>
  <si>
    <t>The total displaced population is affected. On the basis of the  CAS/PCS/LPDC census results, the LCRP used the figure of 180,000  as the estimate for Palestinian refugees from Lebanon, taking into account the population natural growth rates and migration factors. We assume the host community to be affected in some way by the displacement crisis. However, as we did not find a reliable way of calculating numbers, we did not include this group in the affected figure.</t>
  </si>
  <si>
    <t>City Population 30/06/2017 (baseline data)</t>
  </si>
  <si>
    <t>City Population 30/06/2017 (baseline data); ACAPS 20/12/2018</t>
  </si>
  <si>
    <t>City Population 30/06/2017; ACAPS 20/12/2018; ECHO 13/02/2019</t>
  </si>
  <si>
    <t>City Population 30/06/2017; ECHO 13/02/2019</t>
  </si>
  <si>
    <t>ECHO 13/02/2019</t>
  </si>
  <si>
    <t>http://www.citypopulation.de/Bosnia-Cities.html</t>
  </si>
  <si>
    <t>http://www.citypopulation.de/Bosnia-Cities.html https://www.acaps.org/sites/acaps/files/slides/files/20181220_acaps_start_bosnia-herzegovina_increase_in_migrant_arrivals.pdf</t>
  </si>
  <si>
    <t>http://www.citypopulation.de/Bosnia-Cities.html https://www.acaps.org/sites/acaps/files/slides/files/20181220_acaps_start_bosnia-herzegovina_increase_in_migrant_arrivals.pdf https://reliefweb.int/report/bosnia-and-herzegovina/bosnia-and-herzegovina-assistance-refugees-asylum-seekers-and-migrants</t>
  </si>
  <si>
    <t>http://www.citypopulation.de/Bosnia-Cities.html https://reliefweb.int/report/bosnia-and-herzegovina/bosnia-and-herzegovina-assistance-refugees-asylum-seekers-and-migrants</t>
  </si>
  <si>
    <t>https://reliefweb.int/report/bosnia-and-herzegovina/bosnia-and-herzegovina-assistance-refugees-asylum-seekers-and-migrants</t>
  </si>
  <si>
    <t>No CODs available for BiH</t>
  </si>
  <si>
    <t xml:space="preserve">Cantons hosting migrants: 4125 (Una-Sana Canton) + 1277 (Sarajevo Canton) + 4401 (Herzegovina Neretva Canton) </t>
  </si>
  <si>
    <t>270299 (Una-Sana Canton) + 418542 (Sarajevo Canton) + 218473 (Herzegovina Neretva Canton) + 5400 (migrants)</t>
  </si>
  <si>
    <t>Over 25530 detected refugees, asylum seekers and migrants have passed through BiH since the beginning of January 2018. An estimated 5400 are still in-country, mostly in Una-Sana Canton. Therefore people affected: 5400 (migrants) + 270299 (population of Una-Sana Canton)</t>
  </si>
  <si>
    <t xml:space="preserve">An estimated 5400 are still in-country </t>
  </si>
  <si>
    <t xml:space="preserve">No information available </t>
  </si>
  <si>
    <t>An estimated 5400 are still in-country with over 4700 assisted by international organisations</t>
  </si>
  <si>
    <t>Refugees, asylum seekers and migrants in BiH who are not being assisted by international organisations</t>
  </si>
  <si>
    <t>Refugees, asylum seekers, and others of concern + host</t>
  </si>
  <si>
    <t>City Population 16/05/2010 (baseline data); R4V 14/12/2018</t>
  </si>
  <si>
    <t xml:space="preserve">City Population 16/05/2010 (baseline data); UNHCR 08/10/2018 </t>
  </si>
  <si>
    <t>R4V 14/12/2018</t>
  </si>
  <si>
    <t>R4V 14/12/2018; UNHCR 2018</t>
  </si>
  <si>
    <t>http://www.citypopulation.de/Panama-Cities.html https://reliefweb.int/sites/reliefweb.int/files/resources/RMRP_Venezuela_2019_OnlineVersion.pdf</t>
  </si>
  <si>
    <t>http://www.citypopulation.de/Panama-Cities.html https://data2.unhcr.org/en/documents/download/66667</t>
  </si>
  <si>
    <t>https://reliefweb.int/sites/reliefweb.int/files/resources/RMRP_Venezuela_2019_OnlineVersion.pdf</t>
  </si>
  <si>
    <t>https://reliefweb.int/sites/reliefweb.int/files/resources/RMRP_Venezuela_2019_OnlineVersion.pdf http://reporting.unhcr.org/sites/default/files/unhcr%20venezuela%20situation%202018%20supplementary%20appeal.pdf</t>
  </si>
  <si>
    <t>3,405,813 (population) + 94,000 (Venezuelan refugees in Panama)</t>
  </si>
  <si>
    <t>IOM estimates that at least 88,000 regular and irregular migrants remain in Panama, 90% of them in Panama province. Therefore, only Panama province is considered affected</t>
  </si>
  <si>
    <t>IOM estimates that at least 88,000 regular and irregular migrants remain in Panama, 90% of them in Panama province. 1,713,070 (population of Panama province) + 79,200 (Venezuelan refugees in Panama province)</t>
  </si>
  <si>
    <t>Panama continues to be the main destination for refugees and migrants from Venezuela in Central America, hosting an estimated 94,000 people as of the end of October 2018</t>
  </si>
  <si>
    <t>Panama continues to be the main destination for refugees and migrants from Venezuela in Central America, hosting an estimated 94,000 people as of the end of October 2018. Key protection needs are related to: (i) access to basic services such as health, education, housing and humanitarian assistance; (ii) access to socio-economic integration, livelihoods and labour opportunities; and (iii) access to inclusion in national and local social welfare programmes.</t>
  </si>
  <si>
    <t>No information available on the severity of needs and figures. Therefore it is assumed that the majority of the 94,000 Venezuelan refugees in Panama are facing minimal humanitarian needs. It is known however that key protection needs are related to: (i) access to basic services such as health, education, housing and humanitarian assistance; (ii) access to socio-economic integration, livelihoods and labour opportunities; and (iii) access to inclusion in national and local social welfare programmes.</t>
  </si>
  <si>
    <t xml:space="preserve">Refugees, asylum seekers, and others of concern </t>
  </si>
  <si>
    <t>National Institute of Statistics and Census 2018 (baseline data); UNHCR 08/11/2018; IFRC 01/02/2019</t>
  </si>
  <si>
    <t xml:space="preserve">City Population 2019 (baseline data); R4V 14/12/2018 </t>
  </si>
  <si>
    <t xml:space="preserve">National Institute of Statistics and Census 2018 (baseline data); R4V 14/12/2018 </t>
  </si>
  <si>
    <t>UNHCR 08/11/2018; IFRC 01/02/2019</t>
  </si>
  <si>
    <t>https://www.indec.gob.ar/nivel4_default.asp?id_tema_1=2&amp;id_tema_2=24&amp;id_tema_3=84 https://www.unhcr.org/news/press/2018/11/5be4192b4/number-refugees-migrants-venezuela-reaches-3-million.html https://reliefweb.int/sites/reliefweb.int/files/resources/MDR42004eu1.pdf</t>
  </si>
  <si>
    <t>http://www.citypopulation.de/Argentina-Cities.html https://reliefweb.int/sites/reliefweb.int/files/resources/RMRP_Venezuela_2019_OnlineVersion.pdf</t>
  </si>
  <si>
    <t>https://www.indec.gob.ar/nivel4_default.asp?id_tema_1=2&amp;id_tema_2=24&amp;id_tema_3=84 https://reliefweb.int/sites/reliefweb.int/files/resources/RMRP_Venezuela_2019_OnlineVersion.pdf</t>
  </si>
  <si>
    <t>https://www.unhcr.org/news/press/2018/11/5be4192b4/number-refugees-migrants-venezuela-reaches-3-million.html https://reliefweb.int/sites/reliefweb.int/files/resources/MDR42004eu1.pdf</t>
  </si>
  <si>
    <t>44,494,502 (population) + 130,000 (Venezuelan refugees in Argentina)</t>
  </si>
  <si>
    <t>In Argentina 85% of Venezuelan refugees are in Buenos Aires. Therfore only Buenos Aires is considered affected</t>
  </si>
  <si>
    <t>3,068,043 (population of Buenos Aires) + 110,500 (85% of Venezuelan refugees are in Buenos Aires)</t>
  </si>
  <si>
    <t>The ministry of international relations of Argentina states that there are currently 130,000 migrants and refugees from Venezuela registered in the country</t>
  </si>
  <si>
    <t>No information available on the severity of needs and figures. Therefore it is assumed that the majority of the 130,000 Venezuelan refugees in Argentina are facing minimal humanitarian needs</t>
  </si>
  <si>
    <t>UNHCR population estimates 2018 based on 2014 census, sent via email to AZ, see DP
UNHCR 31/1/2019</t>
  </si>
  <si>
    <t xml:space="preserve">UNHCR 31/12/2018
OPM/UNHCR 12/2018
FEWSNET 12/2018
Wikipedia </t>
  </si>
  <si>
    <t>UNHCR 31/12/2018
OPM/UNHCR 12/2018
OCHA 10/2018
UNHCR population estimates sent via email to AZ, see DP</t>
  </si>
  <si>
    <t>UNHCR 31.01.2018</t>
  </si>
  <si>
    <t>UNHCR/REACH 08/2018
UNHCR 1/2019
OCHA 10/2018</t>
  </si>
  <si>
    <t>UNHCR/REACH 08/2018
UNHCR 1/2019
Fewsnet 12/2018</t>
  </si>
  <si>
    <t>own judgement</t>
  </si>
  <si>
    <t>ACAPS Access Map 08/2018</t>
  </si>
  <si>
    <t>Email link, 
https://data.worldbank.org/indicator/SP.POP.TOTL?locations=UG&amp;page=2
https://reliefweb.int/sites/reliefweb.int/files/resources/67906.pdf</t>
  </si>
  <si>
    <t>https://data2.unhcr.org/en/documents/download/67595
https://ugandarefugees.org/en/country/uga#category-4
http://fews.net/east-africa/uganda/food-security-outlook/december-2018
https://en.wikipedia.org/wiki/Districts_of_Uganda</t>
  </si>
  <si>
    <t>https://data2.unhcr.org/en/documents/download/67595
https://ugandarefugees.org/en/country/uga#category-4
http://fews.net/east-africa/uganda/food-security-outlook/december-2018</t>
  </si>
  <si>
    <t>https://data2.unhcr.org/en/documents/download/67595
https://ugandarefugees.org/en/country/uga#category-4
https://reliefweb.int/sites/reliefweb.int/files/resources/GLR_humanitarian_snapshot_11Dec2018_final.pdf</t>
  </si>
  <si>
    <t>https://reliefweb.int/sites/reliefweb.int/files/resources/67906.pdf</t>
  </si>
  <si>
    <t xml:space="preserve">38823100 total Ugandan population, UNHCR projection 2018 based on census from 2014; adding 1205913 refugees (as of 1/2019)
(some districts are newly created in 2018 and will be created in June 2019. New population numbers for those dristricts are currently not available and will be if needed estimated)  </t>
  </si>
  <si>
    <t>Main South Sudanese and DRC refugee hosting districts; 
affected districts by food insecurity in Karamoja</t>
  </si>
  <si>
    <t>people living in districts affected by the 3 crisis</t>
  </si>
  <si>
    <t>accumulative number of people affected by the refugee influx and the food insecurity in Karamoja region</t>
  </si>
  <si>
    <t>Total number of South Sudanese and DRC refugees in Uganda. Some host communities might have been relocated. However, there is no data available on it.</t>
  </si>
  <si>
    <t>there are several cases, most importantly Cholera recorded, however, only on a 3 month basis, and just for single settlements. Email to the UNHCR Public Health Officer has been send out (13/02/2019) to get better data</t>
  </si>
  <si>
    <t>cummulative number of the 3 crisis</t>
  </si>
  <si>
    <t>refugees and host communities are affected, non-host communities are affected</t>
  </si>
  <si>
    <t>There are no severe access constraints for humanitarian actors in Uganda, neither are there high bureaucratic access constraints for refugees to access services. Each refugee is given an identification card. Organisations assits OPM in case refugees are encountering issues</t>
  </si>
  <si>
    <t>UNHCR population estimates sent via email to AZ, see DP
31/1/2018</t>
  </si>
  <si>
    <t>UNHCR 31/12/2018
OPM/UNHCR 12/2018
WIKIPEDIA</t>
  </si>
  <si>
    <t>UNHCR 31/12/2018
OPM/UNHCR 12/2018
UNHCR population estimates sent via email to AZ, see DP</t>
  </si>
  <si>
    <t xml:space="preserve">UNHCR/REACH 08/2018
UNHCR 1/2019
</t>
  </si>
  <si>
    <t>https://data.worldbank.org/indicator/SP.POP.TOTL?locations=UG&amp;page=2
https://reliefweb.int/sites/reliefweb.int/files/resources/67906.pdf</t>
  </si>
  <si>
    <t>https://data2.unhcr.org/en/documents/download/67595
https://ugandarefugees.org/en/country/uga#category-4
https://en.wikipedia.org/wiki/Districts_of_Uganda</t>
  </si>
  <si>
    <t>https://data2.unhcr.org/en/documents/download/67595
https://ugandarefugees.org/en/country/uga#category-4</t>
  </si>
  <si>
    <t>Main Host districts of SSD refugees: 
Yumbe (2393)
Adjumani (3030.9)
Moyo (1800.9)
Arua (3236.4)
Kiryandongo (3624.1)
Lamwo (5595.8)
Koboko (759.7)
unfortunately only wikipdeia data available, as the 2005 UOBS dataset does not account for many newly created districts</t>
  </si>
  <si>
    <t>host and refugees communities are affected by the South Sudanese refugee influx;
Only Admin level 1 is considered (no further breakdown of population data available), therefore this is a slight overestimation. (However, main reports focus only on Admin 1, too). The districts listed are hosting most exclusively South Sudanese refugees but there are more districts affected by the South Sudanese refugee influx (such as Kampala) but the number of South Sudanese Refugees staying in those districts are very small in numbers compared to the overall South Sudanese refugee population in Uganda and can tehrefore be marginalized. On the other hand, even though only small in number, refugees from other countries are also residing in the listed settlements. The number was adjusted to match the overall number of South Sudanese refugees. (see estimation page)
Considered districts: Yumbe, Adjumani, Moyo, Arua, Kiryandongo, Lamwo, Koboko (see estimation page)
population data was taken from UNHCR . They have estimates for Ugandan 2018 population that are based on the 2014 census. and the refugee population living in these distrcits</t>
  </si>
  <si>
    <t>Host communties are affected, too, as some villages had to be relocated, their resources are shared (land, fire wood, schools, hospitals). Due to the ReHOPE strategy, 30% of all humanitarian funding attributed towards refugees is supposed to be allocated to serve the host communities, too, to ease tensions and offsett negative impact by the high influx of refugees. Most districts have taken in more refugees than host population. The affects can therefore be beneficial for many marginalized host commnuities, too, as services and infratstuructre as well as new employment oppurtinities are made available to them. 
Only Admin level 1 is considered due to the datasets availale. This is an overestimation. 
See Geographical Impact for considered districts. There are more districts affected, such as Kampala but the number of SSD Refugees staying in those districts are very few. Even though only small in number, refugees from other countries are also residing in these settlements. The number was adjusted to match the overall number of SSD refugees. (see estimation page)</t>
  </si>
  <si>
    <t>All South Sudanese refugees in Uganda. Some host communities might have been relocated. However, there is no data available on it.</t>
  </si>
  <si>
    <t xml:space="preserve">It is estimated that all refugees are in need. Even though some members of the host communities are negativly affected by the refugee influx, there are many positive effects for many host communties such as market access, employment opporuntities, availability of new health and educational services. The needs of host community members, if any, are not caused by the refugee influx but are rather developmental issues. Therefore, they are not considered in this calculation. </t>
  </si>
  <si>
    <t xml:space="preserve">related to the Uganda Joint Multi Sector Needs Assessments: 
REACH states that 41%  (rounded to make it overall 100%)of all South Sudanese refugees (houshold level) staying in the northwest of Uganda (districts hosting South Sudanese refugees) are PIN in 1-3 sectors (the sectors differ a bit to the standard humanitarian sectors but can be compared).  This calculated percentage of the overall PIN is is taken as level 1. </t>
  </si>
  <si>
    <t xml:space="preserve">related to the Uganda Joint Multi Sector Needs Assessments: 
REACH states that 25%  of all South Sudanese refugees (houshold level) staying in the northwest of Uganda (districts hosting South Sudanese refugees) are PIN in 4 sectors (the sectors differ a bit to the standard humanitarian sectors but can be compared).  This calculated percentage of the overall PIN is is taken as level 2. 
</t>
  </si>
  <si>
    <t xml:space="preserve">related to the Uganda Joint Multi Sector Needs Assessments: 
REACH states that 34%  of all South Sudanese refugees (houshold level) staying in the northwest of Uganda (districts hosting South Sudanese refugees) are PIN in 5 sector or more sectors (the sectors differ a bit to the standard humanitarian sectors but can be compared).  This calculated percentage of the overall PIN is is taken as moderate humanitarian conditions (level 3) as the refugees are able to access humanitarian support if severely needed. </t>
  </si>
  <si>
    <t>no data/inforamtion supporting any PIN in severity 4 levels</t>
  </si>
  <si>
    <t>no data/inforamtion supporting any PIN in severity 5 levels</t>
  </si>
  <si>
    <t xml:space="preserve">Refugees and host communities are affected. </t>
  </si>
  <si>
    <t xml:space="preserve">UNHCR population estimates 2018 based on 2014 census, sent via email to AZ, see DP
UNHCR 31/1/2019
</t>
  </si>
  <si>
    <t>OPM/UNHCR 01/2019</t>
  </si>
  <si>
    <t>UNHCR/REACH 08/2018</t>
  </si>
  <si>
    <t>FEWSNET 12/2018
WIKIPEDIA</t>
  </si>
  <si>
    <t>UNHCR population estimates sent via email to AZ, see DP</t>
  </si>
  <si>
    <t>Fewsnet 12/2018</t>
  </si>
  <si>
    <t>http://fews.net/east-africa/uganda/food-security-outlook/december-2018
https://en.wikipedia.org/wiki/Districts_of_Uganda</t>
  </si>
  <si>
    <t>https://reliefweb.int/sites/reliefweb.int/files/resources/GLR_humanitarian_snapshot_11Dec2018_final.pdf</t>
  </si>
  <si>
    <t>http://fews.net/east-africa/uganda/food-security-outlook/december-2018</t>
  </si>
  <si>
    <t>Isingiro (2655.6)
Kyegegwa (1747)
Kamwenge (2439.4)
Kampala (189)
Kibuube (new distrcit since June 2018, no sq km available, Hoima is the parental distrcit: 3664.1sqkm; around a half of its size; 1832.05sqkm was taken)</t>
  </si>
  <si>
    <t xml:space="preserve">host and refugees together; as only Admin level 1 is considered, this is an overestimation, especially for Kampala district. Some number were adjusted based on estimations to match the overall number of DRC refugees. (see estimation page) Host community figures for Kibuube is estimates, as before, 50% of the population of the parental district Hoima is used for this estmation. </t>
  </si>
  <si>
    <t xml:space="preserve">host and refugee communities living in hosting district (admin 1), same distrcits were considered as in geographical impact. See estimation page.  number was adjusted for Kampala, taken only 50,000; </t>
  </si>
  <si>
    <t>Number of DRC refugees in Uganda; Some host communities might have been relocated. However, there is no data available resporting it.</t>
  </si>
  <si>
    <t>It is estimated that all refugees are in need. Even though some members of the host communities are negativly affected by the refugee influx, there are many positive effects for many host communties such as market access, employment opporuntities, availability of new health and educational services. The needs of host community members, if any, are not caused by the refugee influx but are rather developmental issues. Therefore, they are not considered in this calculation.</t>
  </si>
  <si>
    <t xml:space="preserve">related to the Uganda Joint Multi Sector Needs Assessments: 
REACH states that 31%  (rounded to make it overall 100%) of all DRC refugees (houshold level) staying in the southwest of Uganda (districts hosting DRC refugees) are PIN in 1-3 sectors (the sectors differ a bit to the standard humanitarian sectors but can be compared).  This calculated percentage of the overall PIN is is taken as level 1. </t>
  </si>
  <si>
    <t xml:space="preserve">related to the Uganda Joint Multi Sector Needs Assessments: 
REACH states that 21%  of all DRC refugees (houshold level) staying in the souththwest of Uganda (districts hosting DRC refugees) are PIN in 4 sectors (the sectors differ a bit to the standard humanitarian sectors but can be compared).  This calculated percentage of the overall PIN is is taken as level 2. </t>
  </si>
  <si>
    <t xml:space="preserve">related to the Uganda Joint Multi Sector Needs Assessments: 
REACH states that 48%  of all DRC refugees (houshold level) staying in the southwest of Uganda (districts hosting DRC refugees) are PIN in 5 sector or more sectors (the sectors differ a bit to the standard humanitarian sectors but can be compared).  This calculated percentage of the overall PIN is is taken as moderate humanitarian conditions (level 3) as the refugees are able to access humanitarian support if severely needed. </t>
  </si>
  <si>
    <t>There are no severe access constraints for humanitarian actors in Uganda, neither are there bureaucratic access constraints for refugees to access services. Each refugee is given an identification card. Organisations assits OPM in case refugees are encountering issues</t>
  </si>
  <si>
    <t>districts affected in Karamoja: 
Nakapiripint 4201.6
Moroto 3537.6
Napak 4978.4
Abim 2353.3
Kotido 3618
Kaboong 7223.7</t>
  </si>
  <si>
    <t>districts affected in Karamoja: 
Nakapiripint 184800
Moroto 112500
Napak 151700
Abim 135400
Kotido 203300
Kaboong 183600</t>
  </si>
  <si>
    <t xml:space="preserve">food insecure people in Uganda stae by OCHA: Refugees are excluded in this estimates as the crisis only focuses on Karamoja region and the food needs of refugees are facing a different situation as they are getting a (different) response and different (climate) conditions. </t>
  </si>
  <si>
    <t xml:space="preserve">Since 3  years OCHA estimates that 400000 people food are insecure people in Uganda. Therefore this number is taken. However it can varry seasonally.   Refugees are excluded in this estimates as the crisis only focuses on Karamoja region and the food needs of refugees are facing a different situation as they are getting a (different) response and different (climate) conditions. </t>
  </si>
  <si>
    <t>the difference of total PIN and those in level 3</t>
  </si>
  <si>
    <t>Crisis (IPC Phase 3) outcomes are expected among 18 (to 20) percent of poor households, concentrated in Kotido and Kaabong, from February to May</t>
  </si>
  <si>
    <t>https://data.worldbank.org/indicator/SP.POP.TOTL?locations=UG&amp;page=2
https://reliefweb.int/sites/reliefweb.int/files/resources/67906.pdf</t>
  </si>
  <si>
    <t>https://data2.unhcr.org/en/documents/download/65982
https://reliefweb.int/sites/reliefweb.int/files/resources/67906.pdf
https://reliefweb.int/sites/reliefweb.int/files/resources/GLR_humanitarian_snapshot_11Dec2018_final.pdf</t>
  </si>
  <si>
    <t>https://data2.unhcr.org/en/documents/download/65982</t>
  </si>
  <si>
    <t>https://data2.unhcr.org/en/documents/download/67595
https://ugandarefugees.org/en/country/uga#category-4</t>
  </si>
  <si>
    <t xml:space="preserve">HNO 11/2019 </t>
  </si>
  <si>
    <t>https://fscluster.org/sites/default/files/documents/01022019_ocha_nigeria_humanitarian_needs_overview.pdf</t>
  </si>
  <si>
    <t>UNHCR 12/2018, UNWR, 06/2018, UN 01/2019; UNRWA 01/01/2019</t>
  </si>
  <si>
    <t>UNHCR 12/2018, UNWR, 06/2018, UN 01/2019; UNRWA 01/01/2020</t>
  </si>
  <si>
    <t>UNHCR 12/2018; UNRWA 01/01/2020</t>
  </si>
  <si>
    <t>http://reporting.unhcr.org/sites/default/files/UNHCR%20Jordan%20Fact%20Sheet%20-%20January-December%202018.pdf https://www.unrwa.org/sites/default/files/content/resources/2018_syria_crisis_progress_report_final_clean.pdf https://reliefweb.int/sites/reliefweb.int/files/resources/unrwa_in_figures_2018_eng_v1_31_1_2019_final.pdf</t>
  </si>
  <si>
    <t>http://reporting.unhcr.org/sites/default/files/UNHCR%20Jordan%20Fact%20Sheet%20-%20January-December%202018.pdf https://reliefweb.int/sites/reliefweb.int/files/resources/UN%20in%20Syria%20Statement%20on%20Hajin%20and%20Rukban_15.01.2018.pdf https://www.unrwa.org/sites/default/files/content/resources/2018_syria_crisis_progress_report_final_clean.pdf https://reliefweb.int/sites/reliefweb.int/files/resources/unrwa_in_figures_2018_eng_v1_31_1_2019_final.pdf</t>
  </si>
  <si>
    <t>https://reliefweb.int/sites/reliefweb.int/files/resources/67367.pdf https://reliefweb.int/sites/reliefweb.int/files/resources/unrwa_in_figures_2018_eng_v1_31_1_2019_final.pdf</t>
  </si>
  <si>
    <t>Only admin level 1 areas with districts hosting over 50000 Syrian refugees are counted. Therefore: 1572km2 (Irbid) + 4761km2 (Zarqa) + 26551 (Mafraq) + 7579 (Amman). In regards to Palestinian refugees, Amman governorate (where the most camps are located) is taken as the basis for the # of square kilometres affected</t>
  </si>
  <si>
    <t xml:space="preserve">671074 (Syrian refugees) + 17824 (PRS) + 408000 (Palestinians in camps) </t>
  </si>
  <si>
    <t>Total number of crisis related displaced people: 671074 (Syrian refugees) + 17824 (PRS) + 408000 (Palestinians in camps)</t>
  </si>
  <si>
    <t xml:space="preserve">83% of Syrian refugees in Jordan live in urban areas and in poverty (below the poverty line). Refugees below the poverty line are considered facing stressed humanitarian needs: 83% of 671074 (Syrian refugees) + 17825 (PRS). The 408000 Palestinian refugees in camps are also placed in this level </t>
  </si>
  <si>
    <t>JOR001</t>
  </si>
  <si>
    <t>Palestinians refugees in Jordan</t>
  </si>
  <si>
    <t>JOR003</t>
  </si>
  <si>
    <t>Baseline data,  UNRWA, 2016</t>
  </si>
  <si>
    <t>UNRWA 01/01/2018</t>
  </si>
  <si>
    <t>UNRWA 01/01/2020</t>
  </si>
  <si>
    <t>https://www.unrwa.org/where-we-work/jordan</t>
  </si>
  <si>
    <t>https://reliefweb.int/sites/reliefweb.int/files/resources/unrwa_in_figures_2018_eng_v1_31_1_2019_final.pdf</t>
  </si>
  <si>
    <t>For the displacement crisis of Palestinian refugees in Jordan, only those living in camps are still considered here. As the camps are spread throughout the western edge of Jordan, but do not take up a significant area of land, Amman governorate (where the most camps are located) will be taken as the basis for the # of square kilometres affected</t>
  </si>
  <si>
    <t>The number of registered Palestinian refugees living in UNRWA camps in Jordan at the beggining of 2018 (The figure of registered Palestinian refugees in Jordan is actaully 2,206,736)</t>
  </si>
  <si>
    <t>Due to its protracted nature and the conditions in which Palestinian refugees in Jordan experience, only those Palestinian refugees still present in camps are considered as affected and 'displaced' by this crisis</t>
  </si>
  <si>
    <t>Due to its protracted nature and the conditions in which Palestinian refugees in Jordan experience, only those Palestinian refugees still present in camps are considered as in need</t>
  </si>
  <si>
    <t>The total population of Palestinian refugees in Jordan are considered to be facing stressed humanitarian needs owing to several factors including; the defunding of UNRWA, inflation in Jordan, unemployment and related employment restrictions for refugees, healthcare limitations (in some camps 50% of refugees have no health insurance) and levels of poverty</t>
  </si>
  <si>
    <t>UNFPA and UNHCR</t>
  </si>
  <si>
    <t>https://data.humdata.org/dataset/mauritania-population-statistics</t>
  </si>
  <si>
    <t>Total pop with refugees and as</t>
  </si>
  <si>
    <t>Total country is affected</t>
  </si>
  <si>
    <t>Total PoCs</t>
  </si>
  <si>
    <t>CH 2018 and UNHCR</t>
  </si>
  <si>
    <t>Total IPC levels 2-5 and Pocs</t>
  </si>
  <si>
    <t>CH figures for food insecurity + urban AS and refs, which are considered in a lower severity category compared to the refs in Mbera camp, who are in level 3</t>
  </si>
  <si>
    <t>CH figures for food insecurity + refs in Mbera camp</t>
  </si>
  <si>
    <t>Figures are based on December 2018 CH analysis. The projected figures for June August 2019 are too far into the future, and based on lean season effect</t>
  </si>
  <si>
    <t>Host, nonhost, as and refs</t>
  </si>
  <si>
    <t>Access Map</t>
  </si>
  <si>
    <t>total population plus refs and AS in the country</t>
  </si>
  <si>
    <t>UNFPA 2018</t>
  </si>
  <si>
    <t>entire country is affected</t>
  </si>
  <si>
    <t>total population minus the refugees in Mbera camp</t>
  </si>
  <si>
    <t>CH 2018</t>
  </si>
  <si>
    <t>OCHA (Dec 2018); UNHCR (Dec 2018)</t>
  </si>
  <si>
    <t>Populationdata.net</t>
  </si>
  <si>
    <t>OCHA 12/2018; UNHCR 01/2019</t>
  </si>
  <si>
    <t>UNHCR 01/2019; IOM 01/2019</t>
  </si>
  <si>
    <t>OCHA 12/2018</t>
  </si>
  <si>
    <t>Acled 02/2019</t>
  </si>
  <si>
    <t>OCHA 12/2018; UNHCR 12/2018</t>
  </si>
  <si>
    <t>populationdata.net</t>
  </si>
  <si>
    <t>OCHA 12/2018; UNHCR 12/2019</t>
  </si>
  <si>
    <t>ACLED 02/2019</t>
  </si>
  <si>
    <t>https://www.humanitarianresponse.info/en/operations/chad/document/tchad-aper%C3%A7u-des-besoins-humanitaires-2019-hno-2019-21-dec-2018
https://data2.unhcr.org/en/country/tcd</t>
  </si>
  <si>
    <t>Total country popluation according to OCHA HNO 2019 (15,775,428) + Refugee population (451,210) + Chadian returnees (41,240)</t>
  </si>
  <si>
    <t>https://www.populationdata.net/pays/tchad/divisions</t>
  </si>
  <si>
    <t xml:space="preserve">Area of Lac region. The crisis affects the entirety of the region. </t>
  </si>
  <si>
    <t>https://www.humanitarianresponse.info/en/operations/chad/document/tchad-aper%C3%A7u-des-besoins-humanitaires-2019-hno-2019-21-dec-2018
https://data2.unhcr.org/en/situations/nigeriasituation</t>
  </si>
  <si>
    <t xml:space="preserve">Baseline population of Lac region (616,984)+ Nigerian refugees (11,310) + Chadian returnees (41,240) as they come from abroad and increase baseline population. Follow up with OCHA to see if IDPs and IDP returnees are included in the baseline population. However most IDPs originate from Lac reegion so likely counted within baseline estimates, therefore not taken into account here999. </t>
  </si>
  <si>
    <t>The entire population of Lac region is affected by the crisis.</t>
  </si>
  <si>
    <t>https://data2.unhcr.org/en/situations/nigeriasituation
https://reliefweb.int/sites/reliefweb.int/files/resources/IOM%20DTM%20Dashboard%20Chad_Round_6_AL_tcd_final_FR.pdf</t>
  </si>
  <si>
    <t xml:space="preserve">Nigerian refugee population (11,310) + IDPs in Lac region (126,313). IDP figure includes Chadian returnees. </t>
  </si>
  <si>
    <t>https://data.humdata.org/dataset/chad-humanitarian-needs-overview</t>
  </si>
  <si>
    <t xml:space="preserve">Figure taken from Chad HNO 2019. Number corresponds to the number of people in need in Lac region. </t>
  </si>
  <si>
    <t xml:space="preserve">No information available. </t>
  </si>
  <si>
    <t xml:space="preserve">Estimate derived from severity map in HNO 2019 and people in need figures at admin lv.2 for Lac region. Fouli (123,808)+Kaya (112,056)+Wayi (143,893). </t>
  </si>
  <si>
    <t xml:space="preserve">Estimate derived from severity map in HNO 2019 and people in need figures at admin lv.2 for Lac region. Mamdi (106,631). </t>
  </si>
  <si>
    <t>Number of casualties across Chad between August 2018 and early Feb 2019.</t>
  </si>
  <si>
    <t>Refugee, IDP, host, non-host, returnee</t>
  </si>
  <si>
    <t xml:space="preserve">Total number of fatilities recorded by Acled in Lac region, August 2018 early Feb 2019. Figure could be an under-estimation, as violent incidents often go unreported.  </t>
  </si>
  <si>
    <t>https://www.humanitarianresponse.info/en/operations/chad/document/tchad-aper%C3%A7u-des-besoins-humanitaires-2019-hno-2019-21-dec-2018. https://data2.unhcr.org/en/country/tcd</t>
  </si>
  <si>
    <t xml:space="preserve">The entire country is affected by food insecurity. Figure represents the sum of all regions. </t>
  </si>
  <si>
    <t xml:space="preserve">The entire country is affected by food insecurity. Figure represents the total population of all regions. </t>
  </si>
  <si>
    <t xml:space="preserve">Figure is derived by summing the number of people in IPC phases 2-5. The source used was the Cadre Harmonise November 2018. </t>
  </si>
  <si>
    <t>Cadre Harmonise November 2018, phase 2</t>
  </si>
  <si>
    <t>https://www.humanitarianresponse.info/en/operations/chad/document/tchad-aper%C3%A7u-des-besoins-humanitaires-2019-hno-2019-21-dec-2018</t>
  </si>
  <si>
    <t>Refugees (449,748) + IDPs (124,078) +Chadian returnees (81,253) +other displaced (2,460)</t>
  </si>
  <si>
    <t xml:space="preserve">Figure taken from OCHA 2019 HNO report for Chad. </t>
  </si>
  <si>
    <t xml:space="preserve">Figure derived from the severity map provided in the 2019 HNO for Chad. Sum of people in need for departments classified as having level 1 needs. </t>
  </si>
  <si>
    <t xml:space="preserve">Figure derived from the severity map provided in the 2019 HNO for Chad. Sum of people in need figures for departments classified as having level 2 needs. </t>
  </si>
  <si>
    <t xml:space="preserve">Figure derived from the severity map provided in the 2019 HNO for Chad. Sum of people in need figures for departments classified as having level 3 needs. </t>
  </si>
  <si>
    <t xml:space="preserve">Figure derived from the severity map provided in the 2019 HNO for Chad. Sum of people in need figures for departments classified as having level 4 needs. </t>
  </si>
  <si>
    <t>Figure derived from the severity map provided in the 2019 HNO for Chad. No departments were classified as having level 5 needs.</t>
  </si>
  <si>
    <t>Refugee, IDP, Host, non-host, returnee</t>
  </si>
  <si>
    <t>Total country popluation according to OCHA HNO 2019</t>
  </si>
  <si>
    <t>Area of Tibesti region</t>
  </si>
  <si>
    <t>Population of Tibesti region</t>
  </si>
  <si>
    <t xml:space="preserve">It has been assumed that the whole population of Tibesti is affected by the conflict. Tibesti has a high baseline level of vulnerability, which has been made significantly worse by the conflict. </t>
  </si>
  <si>
    <t>Number of casualties in Tibesti region between August 2018 and early Feb 2019</t>
  </si>
  <si>
    <t>Province area: wikipedia</t>
  </si>
  <si>
    <t>Province population: GoT</t>
  </si>
  <si>
    <t>Acled 02/2019, IOM 02/2019</t>
  </si>
  <si>
    <t>Syrian refugees and asylum seekers: UNHCR 12/2018
Non-Syrian refugees and asylum seekers: IOM 12/2018</t>
  </si>
  <si>
    <t>Unicef 04/2018</t>
  </si>
  <si>
    <t>UNHCR 01/2018</t>
  </si>
  <si>
    <t>Province area: Wikipedia
Most affected provinces: UNHCR 12/2018</t>
  </si>
  <si>
    <t>Province population: GoT
Most affected provinces: UNHCR 12/2018</t>
  </si>
  <si>
    <t>UNCHR, 31/01/2019</t>
  </si>
  <si>
    <t>Unicef, 04/2018</t>
  </si>
  <si>
    <t>Province area: wikipedia
Affected provinces: IOM</t>
  </si>
  <si>
    <t>Province population: GoT
Affected provinces: IOM</t>
  </si>
  <si>
    <t>Acled, ICG, Wikipedia</t>
  </si>
  <si>
    <t>GoT, Acled, ICG</t>
  </si>
  <si>
    <t>https://data.worldbank.org/country/turkey</t>
  </si>
  <si>
    <t>World Bank figures, includes refugee population</t>
  </si>
  <si>
    <t>https://en.wikipedia.org/wiki/Provinces_of_Turkey</t>
  </si>
  <si>
    <t xml:space="preserve">Represents the total area of provinces affected by one or more crisis. </t>
  </si>
  <si>
    <t>http://web.turkstat.gov.tr/UstMenu.do?metod=temelist</t>
  </si>
  <si>
    <t xml:space="preserve">Represents the total population of provinces affected by one or more crisis. </t>
  </si>
  <si>
    <t xml:space="preserve">Sum of people affected across all crises. Figure is likely to be an underestimation, as the number of affected people is not available for the Kurdish conflict. </t>
  </si>
  <si>
    <t xml:space="preserve">Figure represents the total number of displaced people in Turkey (Syrians, non-Syrians). IDPs for the Kurdish conflict are not included, as there is a lack of reliable data. </t>
  </si>
  <si>
    <t>No information available.</t>
  </si>
  <si>
    <t>Figure represents the number of fatilities from the Kurdish conflict from August 2018-Early February 2019 (673) +  the number of migrants and refugees who died in Turkey August 2018-early February 2019 (116).</t>
  </si>
  <si>
    <t>https://www.unicef.org/emergencies/files/2018-04_-_UNICEF_response_to_the_Syria_Crisis.pdf</t>
  </si>
  <si>
    <t xml:space="preserve">Figure represents the total number of Syrian refugees and asylum seekers (3,640,466) + Non-Syrian refugees and asylum seekers (368,230 in Turkey. Given the available data, there is no reliable way of quantifying refugees who do not require assistance or host community members that do. </t>
  </si>
  <si>
    <t>https://reliefweb.int/sites/reliefweb.int/files/resources/63168.pdf</t>
  </si>
  <si>
    <t xml:space="preserve">Figure represents the estimated number of Syrian refugees who are above the poverty line. </t>
  </si>
  <si>
    <t>Figure represents the number of Syrian refugees who are below the poverty line but above the extreme poverty line.</t>
  </si>
  <si>
    <t xml:space="preserve">Figure represents the number of Syrian refugees who are below the extreme poverty line (669,845), added to the total number of non-Syrian refugees and asylum seekers (368,230). Non-Syrian refugees and asylum seekers are assumed to be more vulnerable than most Syrian refugees because they tend to have less access to protection and basic services.  </t>
  </si>
  <si>
    <t>The number of people facing severe humanitarian needs is unknown.</t>
  </si>
  <si>
    <t>The number of people facing extreme humanitarian needs is unknown.</t>
  </si>
  <si>
    <t>Refugees, IDPs, host, non-host</t>
  </si>
  <si>
    <t>https://en.wikipedia.org/wiki/Provinces_of_Turkey
https://data2.unhcr.org/en/documents/download/67206</t>
  </si>
  <si>
    <t>Figure represents the combined total area of provinces with &gt; 100,000 Syrian refugees. Likely to be over-estimation. Provinces included: Istanbul, Hatay, Bursa Gaziantep, Sanliurfa, Izmir, Konya, Mersin, Adana, Kilis</t>
  </si>
  <si>
    <t xml:space="preserve">
http://web.turkstat.gov.tr/UstMenu.do?metod=temelist
https://data2.unhcr.org/en/documents/download/67206</t>
  </si>
  <si>
    <t>Figure represents the combined total population of provinces with &gt; 100,000 Syrian refugees. Likely to be over-estimation. Provinces included: Istanbul, Hatay, Gaziantep, Sanliurfa, Izmir, Konya, Mersin, Adana, Kilis</t>
  </si>
  <si>
    <t>https://data2.unhcr.org/en/situations/syria/location/113</t>
  </si>
  <si>
    <t xml:space="preserve">Figure represents registered Syrian refugees in Turkey. Host communities in Turkey are likely to be affected as well, but it is impossible to quantify how many. Data comes from the most recent operational update for UNHCR Turkey </t>
  </si>
  <si>
    <t xml:space="preserve">Figure represents registered Syrian refugees in Turkey. Data comes from the most recent operational update for UNHCR Turkey </t>
  </si>
  <si>
    <t>No comprehensive data about the number of illnesses among Syrian refugees</t>
  </si>
  <si>
    <t>No comprehensive data about the number of injuries among Syrian refugees</t>
  </si>
  <si>
    <t>https://www.acleddata.com/
https://missingmigrants.iom.int/downloads</t>
  </si>
  <si>
    <t xml:space="preserve">The Syrian refugees crisis has not caused a significant number of partial damages. </t>
  </si>
  <si>
    <t xml:space="preserve">The Syrian refugees crisis has not caused a significant number of total damages. </t>
  </si>
  <si>
    <t>No comprehensive data about the number of fatalities among Syrian refugees</t>
  </si>
  <si>
    <t xml:space="preserve">No comprehensive data about the economic impact of  the Syrian refugee crisis in Turkey exists. This is a topic that is very politically divisive. </t>
  </si>
  <si>
    <t xml:space="preserve">Figure represents the total population of Syrian refugees in Turkey. Some Syrian refugees probably do not require assistance, though it is impossible to estimate how many with the available data. Given the available data, it is also impossible to estimate how many people in host communities require assistance. </t>
  </si>
  <si>
    <t xml:space="preserve">36% of the Syrian refugee population in Turkey falls above the poverty line. Syrian refugees who are above the poverty line are considered to have minimal needs. </t>
  </si>
  <si>
    <t>This figure was calculated by subtracting the number of Syrian refugees below the extreme poverty line (18.4%) from the total population of Syrian refugees living under the poverty line (64%). Syrian refugees living below the poverty line but above the extreme poverty line are assumed to have stressed needs.</t>
  </si>
  <si>
    <t xml:space="preserve">18.4% of Syrian refugees fall below the extreme poverty line. Refugees who fall below the extreme poverty line are assumed to have moderate needs.  </t>
  </si>
  <si>
    <t>The number of people facing severe humanitarian needs is unknown, but likely to be minimal.</t>
  </si>
  <si>
    <t>Refugees, host</t>
  </si>
  <si>
    <t xml:space="preserve">Data about the number of Syrian refugees facing access constraints is unavailable </t>
  </si>
  <si>
    <t>https://en.wikipedia.org/wiki/Provinces_of_Turkey
https://reliefweb.int/sites/reliefweb.int/files/resources/Q4_quarterly-oct-nov-dec-18.pdf</t>
  </si>
  <si>
    <t>Estimation based on the provinces that are the most important entry/exit points for migrants and refugees, according to IOM. Provinces included: Edirne, Kirklareli, Canakkale, Istanbul, Izmir, Mugla, Antala, Hatay, Kilis, Ankara, Gaziantep, Sanliurfa, Agri, Van, Hakkari, Sirnak</t>
  </si>
  <si>
    <t xml:space="preserve">
http://web.turkstat.gov.tr/UstMenu.do?metod=temelist
https://reliefweb.int/sites/reliefweb.int/files/resources/Q4_quarterly-oct-nov-dec-18.pdf</t>
  </si>
  <si>
    <t xml:space="preserve">Figure represents the total number of Syrian refugees and asylum seekers (3,640,466) + Non-Syrian refugees and asylum seekers (368,230) in Turkey. People from host communities are affected as well, but it is impossible to quantify how many given the available data.   </t>
  </si>
  <si>
    <t>https://data2.unhcr.org/en/situations/syria/location/113
https://reliefweb.int/sites/reliefweb.int/files/resources/Q4_quarterly-oct-nov-dec-18.pdf</t>
  </si>
  <si>
    <t xml:space="preserve">Figure represents the total number of refugees and asylum seekers in Turkey of all nationalities.  </t>
  </si>
  <si>
    <t>https://missingmigrants.iom.int/downloads</t>
  </si>
  <si>
    <t xml:space="preserve">Figure represents the number of fatalities and missing among migrants in Turkey Aug-2018 to Early Feb-2019, according to IOM's Missing Migrant Database. The true number of fatalities may be higher as a result of unreported incidents. </t>
  </si>
  <si>
    <t>Refugee/asylum seekers, host</t>
  </si>
  <si>
    <t>The number of people facing limited access is unknown</t>
  </si>
  <si>
    <t>The number of people facing restricted access is unknown</t>
  </si>
  <si>
    <t>https://en.wikipedia.org/wiki/Provinces_of_Turkey
https://www.acleddata.com/
http://www.crisisgroup.be/interactives/turkey/</t>
  </si>
  <si>
    <t xml:space="preserve">
http://web.turkstat.gov.tr/UstMenu.do?metod=temelist
https://www.acleddata.com/
http://www.crisisgroup.be/interactives/turkey/</t>
  </si>
  <si>
    <t>http://www.internal-displacement.org/sites/default/files/2018-05/GRID%202018%20-%20Figure%20Analysis%20-%20TURKEY.pdf</t>
  </si>
  <si>
    <t xml:space="preserve">According to IDMC, up to 1,100,000 people could potentially be internally displaced in southeastern Turkey as a result of fighting between government forces and non-state armed groups. </t>
  </si>
  <si>
    <t xml:space="preserve">Figure represents the number of fatalities from the Kurdish conflict from August 2018-Early February 2019. Includes both combatants and civilians. As a result of the  nature of the conflict and the data available, it is not possible to reliably distinguish combatants and civilians from one another. </t>
  </si>
  <si>
    <t xml:space="preserve">The number of people in need of humanitarian assistance as a result of the kurdish conflict is unknown, but expected to be high. Affected regions of southeastern Turkey have been subjected to decades of violence, which has deeply affected many aspects of life. Large numbers of people remain in a situation of protracted displacement, though their specific needs are not known. </t>
  </si>
  <si>
    <t>No data available.</t>
  </si>
  <si>
    <t>IDP, host, non-host</t>
  </si>
  <si>
    <t xml:space="preserve">The precise number of people in need facing access constraints is unknown. In general, humanitarian access in conflict-affected areas is extremely limited, which constrains both information gathering and servce delivery. </t>
  </si>
  <si>
    <t>UNHCR 01/2019</t>
  </si>
  <si>
    <t>https://www.humanitarianresponse.info/en/operations/chad/document/tchad-aper%C3%A7u-des-besoins-humanitaires-2019-hno-2019-21-dec-2018, https://data2.unhcr.org/en/country/tcd</t>
  </si>
  <si>
    <t>https://data2.unhcr.org/fr/documents/download/67654</t>
  </si>
  <si>
    <t>Combined area of the regions identified by UNHCR as being affected. Regions included: Logone Occidental, Logone Oriental, Moyen Chari, Salamat, Mandoul.</t>
  </si>
  <si>
    <t xml:space="preserve">Combined population of the regions identified by UNHCR as being affected. Regions included: Logone Occidental, Logone Oriental, Moyen Chari, Salamat, Mandoul. </t>
  </si>
  <si>
    <t xml:space="preserve">In the absence of additional data, the PIN figure has been used as an approximation of the people affected. </t>
  </si>
  <si>
    <t xml:space="preserve">Sum of CAR refugees (101,511) + Chadian returnees from CAR (42,576). Both refugees and returnees have been forcibly displaced for the same reasons. </t>
  </si>
  <si>
    <t>The presence of refugees from CAR has not been associated with damaged buildings</t>
  </si>
  <si>
    <t xml:space="preserve">Sum of the pin figure of the 5 regions most affected by the CAR refugee crisis: Logone Occidental, Logone Oriental, Moyen Chari, Salamat, Mandoul. </t>
  </si>
  <si>
    <t xml:space="preserve">Figure derived from the severity map provided in the 2019 HNO for Chad. No departments in the affected area were listed as having level three needs. </t>
  </si>
  <si>
    <t xml:space="preserve">Figure derived from the severity map provided in the 2019 HNO for Chad. La Nya Pende was the only department in the affected area classified as having level 4 needs. </t>
  </si>
  <si>
    <t>Figure derived from the severity map provided in the 2019 HNO for Chad. No departments in the affected area were classified as having level 5 needs.</t>
  </si>
  <si>
    <t>Refugees, returnees, host communities</t>
  </si>
  <si>
    <t>UNHCR 01/2019, population data</t>
  </si>
  <si>
    <t>https://data2.unhcr.org/fr/documents/download/67654, https://www.populationdata.net/pays/tchad/divisions</t>
  </si>
  <si>
    <t>Combined area of the regions identified by UNHCR as being affected. Regions included: Ennedi Est, Wadi Fira, Ouaddai, Sila.</t>
  </si>
  <si>
    <t>Combined population of the regions identified by UNHCR as being affected. Regions included: Ennedi Est, Wadi Fira, Ouaddai, Sila.</t>
  </si>
  <si>
    <t>Figure taken from OCHA 2019 HNO for Chad.</t>
  </si>
  <si>
    <t>The presence of refugees from Darfur has not been associated with damaged buildings</t>
  </si>
  <si>
    <t xml:space="preserve">Sum of the pin figure of the four regions most affected by the CAR refugee crisis: Ennedi Est, Wadi Fira, Ouaddai, and Sila. </t>
  </si>
  <si>
    <t xml:space="preserve">Figure derived from the severity map provided in the 2019 HNO for Chad. Sum of people in need for departments classified as having level 2 needs. </t>
  </si>
  <si>
    <t xml:space="preserve">Figure derived from the severity map provided in the 2019 HNO for Chad. Sum of people in need for departments classified as having level 3 needs. </t>
  </si>
  <si>
    <t xml:space="preserve">Figure derived from the severity map provided in the 2019 HNO for Chad. Sum of people in need for departments classified as having level 4 needs. </t>
  </si>
  <si>
    <t xml:space="preserve">Figure derived from the severity map provided in the 2019 HNO for Chad. Sum of people in need for departments classified as having level 5 needs. </t>
  </si>
  <si>
    <t>Refugees, host communities</t>
  </si>
  <si>
    <t xml:space="preserve">Citypopulation, quoted after (2018) Central Organization for Statistics and Information Technology (web) </t>
  </si>
  <si>
    <t xml:space="preserve">UNHCR 31.12.2018 / City population 2018/ OCHA 2018 </t>
  </si>
  <si>
    <t>IOM DTM 15/12/2018; UNHCR 17/5/2018; UNHCR 31/12/2018, BBC 2018, EU stat 2019</t>
  </si>
  <si>
    <t>UNAMI 31/12/2018</t>
  </si>
  <si>
    <t>World Bank, Spring 2018, data based on 2017 figures</t>
  </si>
  <si>
    <t>Citypopulation, quoted after (2018) Central Organization for Statistics and Information Technology (web) 2018</t>
  </si>
  <si>
    <t>IOM DTM 15/12/2018; UNHCR 17/5/2018</t>
  </si>
  <si>
    <t>UNHCR 31/12/2018 / City population 2019</t>
  </si>
  <si>
    <t>UNHCR 31/12/2018, OCHA 11/2018, UNHCR 31/12/2018</t>
  </si>
  <si>
    <t>OCHA 11/2018; OCHA 08/2018</t>
  </si>
  <si>
    <t>IPC 15/1/2019 / UNHCR 31/1/2019</t>
  </si>
  <si>
    <t>OCHA 2017</t>
  </si>
  <si>
    <t>OCHA 1/10/2019 / OCHA  02/2018</t>
  </si>
  <si>
    <t>ACLED August-Jan 2019</t>
  </si>
  <si>
    <t>IPC 15/1/2019</t>
  </si>
  <si>
    <t xml:space="preserve">Humanitarian Access Map ACAPS </t>
  </si>
  <si>
    <t>UNHCR 31/1/2019</t>
  </si>
  <si>
    <t>UNHCR 31/12/2018 / African Monitors 25/7/2018</t>
  </si>
  <si>
    <t>OCHA 2/2018</t>
  </si>
  <si>
    <t>UNHCR 2019, Stat Italia 2019</t>
  </si>
  <si>
    <t>https://data.worldbank.org/indicator/SP.POP.TOTL?locations=IQ&amp;page=2</t>
  </si>
  <si>
    <t>refugees inflows and outflows are already included</t>
  </si>
  <si>
    <t>http://www.citypopulation.de/Iraq-Cities.html</t>
  </si>
  <si>
    <t>the whole country is affected as the conflict affects all aspects of life in all regions in Iraq</t>
  </si>
  <si>
    <t>https://data2.unhcr.org/en/situations/syria/location/5
Source: http://www.citypopulation.de/Iraq-Cities.html
https://reliefweb.int/sites/reliefweb.int/files/resources/irq_2019_hno.pdf</t>
  </si>
  <si>
    <t>combination of conflict and int. displacement numbers</t>
  </si>
  <si>
    <t>http://iraqdtm.iom.int/
https://reliefweb.int/sites/reliefweb.int/files/resources/WFP-0000071726.pdf
https://data2.unhcr.org/en/documents/download/67489
https://www.bbc.com/news/world-europe-44660699
https://reliefweb.int/report/iraq/iraqi-migration-europe-2016-profiles-drivers-and-return
https://ec.europa.eu/eurostat/statistics-explained/index.php?title=File:Table_1_First-time_asylum_applicants_in_the_EU-28_by_citizenship,_Q3_2017_%E2%80%93_Q3_2018.png</t>
  </si>
  <si>
    <t>2680202 conflict displaced people (this is most likely an underrepresenation due to the limited inforamtion on Iraqi refugees in other countries) 252451 total number of Syrian refugees registered in Iraq</t>
  </si>
  <si>
    <t>http://www.uniraq.org/index.php?option=com_k2&amp;view=item&amp;id=10269:un-casualty-figures-for-iraq-for-the-month-of-december-2018&amp;Itemid=633&amp;lang=en</t>
  </si>
  <si>
    <t>Numbers published by UNAMI from July -Dec 2018, number include: ordinary citizens and others considered civilian at the time of death such as police on non-combat functions, civil defence, personal security teams, facilities protection police and fire department personnel</t>
  </si>
  <si>
    <t>http://documents.worldbank.org/curated/en/771451524124058858/pdf/125406-WP-PUBLIC-P163016-Iraq-Economic-Monitor-text-Spring-2018-4-18-18web.pdf</t>
  </si>
  <si>
    <t>The 2017  Iraq Damage and Needs Assessment (DNA) on the seven directly affected governorates estimates the overall damages to be US$45.7 billion and reconstruction and recovery needs to total US$88.2 billion</t>
  </si>
  <si>
    <t>https://www.humanitarianresponse.info/en/operations/iraq/document/2019-iraq-humanitarian-needs-overview</t>
  </si>
  <si>
    <t>HNO figure adjusted (6.7m) so that breakdown of admin 1 levels adds up</t>
  </si>
  <si>
    <t>Estimated governorates in severity level 1 due to the average estimated on the basis of the 'severity if needs' map of the HNO 2019.The people in need figures, segregated by Admin 1, are matched. This is an estimation and requires further validation. see estimation page</t>
  </si>
  <si>
    <t>Estimated governorates in severity level 2 due to the average estimated on the basis of the 'severity if needs' map of the HNO 2019.The people in need figures, segregated by Admin 1, are matched. This is an estimation and requires further validation.see estimation page</t>
  </si>
  <si>
    <t>Estimated governorates in severity level 3 due to the average estimated on the basis of the 'severity if needs' map of the HNO 2019.The people in need figures, segregated by Admin 1, are matched. This is an estimation and requires further validation.see estimation page</t>
  </si>
  <si>
    <t>Estimated governorates in severity level 4 due to the average estimated on the basis of the 'severity if needs' map of the HNO 2019.The people in need figures, segregated by Admin 1, are matched. This is an estimation and requires further validation.see estimation page</t>
  </si>
  <si>
    <t>Estimated governorates in severity level 5 due to the average estimated on the basis of the 'severity if needs' map of the HNO 2019.The people in need figures, segregated by Admin 1, are matched. This is an estimation and requires further validation.see estimation page</t>
  </si>
  <si>
    <t>every group is affected</t>
  </si>
  <si>
    <t>people in need living in admin 2 areas defined as 'low access constraints' defined by HNO/OCHA (Dahuk, Diyala, Salah alDin)</t>
  </si>
  <si>
    <t>people in need living in admin 2 areas defined as 'medium and high access constraints' defined by HNO/OCHA (Anabar, Ninewa, Erbil, Kirkuk, Baghdad)</t>
  </si>
  <si>
    <t>Source: http://www.citypopulation.de/Iraq-Cities.html</t>
  </si>
  <si>
    <t>population living in crisis affected areas according to the HNO</t>
  </si>
  <si>
    <t>IDPs and Iraqi refugees outside Iraq, and arrivals in Europe since 2014 (these numbers are most likley underestimated) not including Iraqis in Asia, Africa and Americas.</t>
  </si>
  <si>
    <t>https://data2.unhcr.org/en/situations/syria/location/5
 https://www.citypopulation.de/Iraq-Cities.html</t>
  </si>
  <si>
    <t xml:space="preserve">This accounts for the Admin level 1 area of governorates of Duhok, Erbil and Sulaymaniyah; 99% (249,329 persons) live in Kurdistan Region  – Iraq (KR-I) (these three governorates), 01% (3,197 persons) live in other locations in Iraq- out of which 1093 Syrian refugees live in 1 camp in Anbar governorate. </t>
  </si>
  <si>
    <t>https://data2.unhcr.org/en/situations/syria/location/5
https://www.citypopulation.de/Iraq-Cities.html</t>
  </si>
  <si>
    <t>252451 Syrian refugees + 3262613 host (Sulaymaniyah: 2053000,  Dahuk: 1202535; Erbil: 1854778)</t>
  </si>
  <si>
    <t>total number of Syrian refugees registered in Iraq</t>
  </si>
  <si>
    <t>no data available</t>
  </si>
  <si>
    <t>https://data2.unhcr.org/en/documents/download/67489
https://reliefweb.int/sites/reliefweb.int/files/resources/irq_2019_hno.pdf
https://data2.unhcr.org/en/situations/syria/location/5</t>
  </si>
  <si>
    <t xml:space="preserve"> https://reliefweb.int/sites/reliefweb.int/files/resources/irq_2019_hno.pdf
https://data2.unhcr.org/en/documents/download/67489</t>
  </si>
  <si>
    <t xml:space="preserve">all groups are affected as the syrian refugees are spread and living in camps, non camps as well as remote and urban areas. </t>
  </si>
  <si>
    <t>Syrian refugees living in KR-I areas that are defined as 'low access constraints' defined by HNO/OCHA   (Duhok 88503; /Erbil non camp: 98339; Darashakran camp (Erbil district):11680; Qushtapa camp (Erbil district) 8060; Kawergosk Camp (Erbil district): 7735; Basirma Camp (Erbil district): 2861) However, it remains unclear how the access sitation to the camps really is</t>
  </si>
  <si>
    <t>Syrian refugees in Iraq living in areas that are defined as 'medium and high access constraints' defined by HNO/OCHA  (Kirkuk 751; Ninewa 513)  However, it remains unclear how the access sitation to the camps really is</t>
  </si>
  <si>
    <t>http://www.ipcinfo.org/ipc-country-analysis/details-map/en/c/1151896/; https://reliefweb.int/sites/reliefweb.int/files/resources/67675.pdf</t>
  </si>
  <si>
    <t>population figures, estimates of 2018. not clear if refugees are included</t>
  </si>
  <si>
    <t>https://data.humdata.org/dataset/sudan-administrative-boundaries-levels-0-2</t>
  </si>
  <si>
    <t xml:space="preserve">the whole country is affected by food insecruity and/or conflict </t>
  </si>
  <si>
    <t>http://www.ipcinfo.org/ipc-country-analysis/details-map/en/c/1151896/, https://reliefweb.int/sites/reliefweb.int/files/resources/67675.pdf</t>
  </si>
  <si>
    <t>the whole country is affected by food insecruity and/or conflict , In Darfur States: (10963145), South Kordofan and Blue Nile State: (2405893)</t>
  </si>
  <si>
    <t>the sum of all IPC phases = the whole population is affected by the crisis</t>
  </si>
  <si>
    <t>https://reliefweb.int/sites/reliefweb.int/files/resources/Darfur_Humanitarian_Overview_01Oct18_A3%20%281%29.pdf; https://reliefweb.int/sites/reliefweb.int/files/resources/Sudan_2018_Humanitarian_Needs_Overview.pdf</t>
  </si>
  <si>
    <t xml:space="preserve">people in protracted displacement, IDPs in Darfur states (1760000), South Kordofan/Blue Nile (235000), Sudanese in neighbouring states (see estimation page): 655397, numbers from feb 2018 </t>
  </si>
  <si>
    <t>Protests that started on 19 December 2018 caused several injuries. However numbers are ambigous</t>
  </si>
  <si>
    <t xml:space="preserve">all civilians listed by ACLED as being killed from August-January 2019; including protetors; civilians killing civilians are included too. Protets that spiked since 19 December and are ongoing are included, however the reports being </t>
  </si>
  <si>
    <t>http://www.ipcinfo.org/ipc-country-analysis/details-map/en/c/1151896/</t>
  </si>
  <si>
    <t>people classified as food insecure (phase 3-5) by IPC Jan-March 2019 as this matches the procedures that the HNO follows, 3.14 estimanted number of people in need of hum assitance in Darfur States , (breakdown: 1760000 IDPs, 300000 refugees, 780000 residents, 295710 returnees), 235,000 IDPs in need in the two areas</t>
  </si>
  <si>
    <t>people classified as IPC phase 3 by IPC Jan-March 2019</t>
  </si>
  <si>
    <t>people classified as IPC phase 4 by IPC Jan-March 2019</t>
  </si>
  <si>
    <t>people classified as IPC phase 5 by IPC between Jan-March 2019</t>
  </si>
  <si>
    <t>all groups are afffected</t>
  </si>
  <si>
    <t>the whole country is affected by food insecruity and/or conflict, In Darfur States: (10963145), South Kordofan and Blue Nile State: (2405893)</t>
  </si>
  <si>
    <t>A minimum of 19130691 people classified as food insecure (phase 2-5) by IPC Jan-March 2019 are affected by the food insecurity and conflict in Sudan as they are already facing food needs follow negative copting strategies., 3.14 estimanted number of people in need of hum assitance in Darfur States, (breakdown: 1760000 IDPs, 300000 refugees, 780000 residents, 295710 returnees), 235,000 IDPs in need in the two areas</t>
  </si>
  <si>
    <t>https://reliefweb.int/sites/reliefweb.int/files/resources/Darfur_Humanitarian_Overview_01Oct18_A3%20%281%29.pdf, https://reliefweb.int/sites/reliefweb.int/files/resources/Sudan_2018_Humanitarian_Needs_Overview.pdf</t>
  </si>
  <si>
    <t xml:space="preserve">people in protracted displacement,  IDPs in Darfur states (1760000), South Kordofan/Blue Nile (235000); Sudanese in neighbouring states (see estimation page): 655397, numbers from feb 2018 </t>
  </si>
  <si>
    <t>people classified as food insecure (phase 3-5) by IPC Jan-March 2019 as this matches the procedures that the HNO follows. 3.14 estimanted number of people in need of hum assitance in Darfur States. (breakdown: 1760000 IDPs, 300000 refugees, 780000 residents, 295710 returnees). 235,000 IDPs in need in the two areas</t>
  </si>
  <si>
    <t>host community, non-host, refugees, IDPs, retunrees</t>
  </si>
  <si>
    <t>no Admin 2 data available; all states are hosting South Sudanese refugees, however, Khartoum, White Nile, East Darfur and West Kordofan are hosting the most refugees (all over 50,000). Therefore, these 4 states will be taken as a representative sample. This is an over representation</t>
  </si>
  <si>
    <t>https://reliefweb.int/sites/reliefweb.int/files/resources/67675.pdf</t>
  </si>
  <si>
    <t>no Admin 2 data available; ll states are hosting South Sudanese refugees,  however, Karthoum, White Nile, East Darfur and West Kordofan are hosting the most refugees (all over 50,000). Therefore, these 4 states will be taken as a representative sample.  This is an over representation</t>
  </si>
  <si>
    <t xml:space="preserve">As the living conditions are already bad for many Sudanese communities, the influx of the refugees will not much negatively impact them further. If anything, the availability of employment opporuntities or access to services might improve. Therefore only the refugee population is taken into account. </t>
  </si>
  <si>
    <t>all South Sudanese refugees registered, however, some additioanl sources estimate a total of 1.3 million SS in Sudan, verification is needed</t>
  </si>
  <si>
    <t>the rest</t>
  </si>
  <si>
    <t>according to IPC figures, 9.27% of the host communities living in the 4 most affected states are facing IPC phase 3 (see stimation page). It is assumed that the refugees are in similar conditions as the host communities, even though they may recieve more aid/have better access to services. The procentage is going to be used to calculate the level 3 PIN for the South Sudanese refugees</t>
  </si>
  <si>
    <t>according to IPC figures, 4.64% of the host communities living in the 4 most affected states are facing IPC phase 3 (see stimation page). It is assumed that the refugees are in similar conditions as the host communities, even though they may recieve more aid/have better access to services. The procentage is going to be used to calculate the level 4 PIN for the South Sudanese refugees</t>
  </si>
  <si>
    <t>https://reliefweb.int/sites/reliefweb.int/files/resources/67675.pdf, https://africamonitors.org/2018/07/25/eritrean-refugees-in-sudan/</t>
  </si>
  <si>
    <t xml:space="preserve">It is unclear where Eritrean refugees reside. Furthermore, no Admin 2 data is available.  It is assumed that most Eritrean refugees stay in Kassala state. However, some may live  in Khartoum or Gadarif. As this is already an slight overestimatation, onlt Kassala state will be cnsidered in this calculation. </t>
  </si>
  <si>
    <t>It is unclear where Eritrean refugees reside. Furthermore, no Admin 2 data is available.  It is assumed that most Eritrean refugees stay in Kassala state. However, some may live  in Khartoum or Gadarif. As this is already an slight overestimatation, onlt Kassala state will be cnsidered in this calculation. Population Kassala State: 2438808. Refugees in Kassala State: 98939 ( this number may include refugees from other countries of origin)</t>
  </si>
  <si>
    <t>All refugees from Eritrea in Sudan</t>
  </si>
  <si>
    <t>according to IPC figures, 16.4% of the host communities living in the most affected state are facing IPC phase 3 (see stimation page). It is assumed that the refugees are in similar conditions as the host communities, even though they may recieve more aid/have better access to services. The procentage is going to be used to calculate the level 3 PIN for the South Sudanese refugees</t>
  </si>
  <si>
    <t xml:space="preserve">no % of people in IPC 4 in Kasala state. This does not mean that there are no Eritrean refugees in severity level 4. </t>
  </si>
  <si>
    <t xml:space="preserve">https://data2.unhcr.org/en/situations/mediterranean/location/5205, http://dati.istat.it/Index.aspx?QueryId=18460&amp;lang=en 1 Jan 2019 </t>
  </si>
  <si>
    <t>Population 60483973 + refugees: 136073</t>
  </si>
  <si>
    <t>https://data2.unhcr.org/en/situations/mediterranean/location/5205</t>
  </si>
  <si>
    <t>Hot spots in Sicily and Calabria</t>
  </si>
  <si>
    <t>Population living in the hot spots in Sicily (5026989) and Calabria (1956687)</t>
  </si>
  <si>
    <t>https://data2.unhcr.org/en/situations/mediterranean/location/5205, https://reliefweb.int/sites/reliefweb.int/files/resources/67557.pdf</t>
  </si>
  <si>
    <t>135,858 adult asylum-seekers were accommodated in reception facilities in the end of 2018, 215 new sea arrivals in 2019. Migration study foundation ISMU estimates there are some 500,000 people living in Italy illegally.</t>
  </si>
  <si>
    <t>https://app.powerbi.com/view?r=eyJrIjoiZmY5YTM2MGEtMmNhZC00MjFhLTgyY2EtMmQ1YzYzOGJlMzkwIiwidCI6ImU1YzM3OTgxLTY2NjQtNDEzNC04YTBjLTY1NDNkMmFmODBiZSIsImMiOjh9</t>
  </si>
  <si>
    <t xml:space="preserve">Dead or missing on central route (from Tunisia and Libya)    </t>
  </si>
  <si>
    <t>No damage reported</t>
  </si>
  <si>
    <t>https://data2.unhcr.org/en/situations/mediterranean/location/5205 https://reliefweb.int/sites/reliefweb.int/files/resources/67557.pdf</t>
  </si>
  <si>
    <t>135,858 adult asylum-seekers were accommodated in reception facilities in the end of 2018, 215 new sea arrivals in 2019</t>
  </si>
  <si>
    <t>No information on their needs, support and access to services is mostly given, therefore the whole population is out in level 1</t>
  </si>
  <si>
    <t xml:space="preserve">Host communities and refugees </t>
  </si>
  <si>
    <t>IBGE 2018</t>
  </si>
  <si>
    <t>Reuters 11/2017</t>
  </si>
  <si>
    <t>IOM/UNHCR 2019</t>
  </si>
  <si>
    <t>https://www.ibge.gov.br/cidades-e-estados/rr.html</t>
  </si>
  <si>
    <t xml:space="preserve">Boa Vista, the state capital of Roraima, has hosted a large percentage of Venezuelan refugees and migrants in Brazil. The city is home to approximately 300,000 people, and is situated in one of the poorest regions of Brazil -- increasing the baseline level of vulnerability. </t>
  </si>
  <si>
    <t xml:space="preserve">An estimated 88,900 Venezuelans have soughtprotection in Brazil. This number could expand to 190,000 by the end of 2019.  </t>
  </si>
  <si>
    <t>Sum of refugee population in need of assistance (88,900) + host community in need of assistance (110,000).</t>
  </si>
  <si>
    <t xml:space="preserve">Figure represents the number of people in Brazilian host communities that are in need of assistance, according to UNHCR. Detailed information about needs is not available, but it can be assumed that needs are minimal and relatively less severe than those of Venezuelan refugees and migrants. </t>
  </si>
  <si>
    <t xml:space="preserve">Figure represents the number of Venezuelan refugees and migrants currently in Brazil. A detailed breakdown of severity of need is not available. Needs have been reported in the areas of shelter and nutrition. </t>
  </si>
  <si>
    <t>Refugee, host</t>
  </si>
  <si>
    <t>Figure represents the population of Roraima state.  The vast majority of Venezuelan refugees and migrants in Brazil have gone to Roraima, with a much smaller number choosing  Amazonas, specifically the city of Manaus.</t>
  </si>
  <si>
    <t>UN Data 2014</t>
  </si>
  <si>
    <t>IPC Info/GoM 2018</t>
  </si>
  <si>
    <t>Total population in country, according to World Bank estimates from 2017. The last national census was conducted in 2008</t>
  </si>
  <si>
    <t xml:space="preserve">Figure represents the total area of Malawi. Food insecurity is prevalent throughout the country, and is not confined to one particular area. </t>
  </si>
  <si>
    <t xml:space="preserve">Figure represents the number of people in Malawi in IPC categories 1-5. </t>
  </si>
  <si>
    <t xml:space="preserve">Figure represents the number of people in Malawi in IPC phases 2-5. Estimates for the period October 2018-March 2019. </t>
  </si>
  <si>
    <t>nonhost</t>
  </si>
  <si>
    <t>https://data.worldbank.org/country/malawi</t>
  </si>
  <si>
    <t>http://data.un.org/CountryProfile.aspx/_Docs/CountryProfile.aspx?crName=Malawi</t>
  </si>
  <si>
    <t>http://www.ipcinfo.org/fileadmin/user_upload/ipcinfo/docs/Malawi_MVAC_IPC_AcuteAnalysis_Report2018.pdf</t>
  </si>
  <si>
    <t>OCHA 2013</t>
  </si>
  <si>
    <t>Area figures: GoT 2017</t>
  </si>
  <si>
    <t>Population figures: OCHA 2013 and Information about which areas are affected: REACH Initiative 20/2018</t>
  </si>
  <si>
    <t xml:space="preserve">Brookings 01/2019; Ansamed 12/2018 </t>
  </si>
  <si>
    <t>IOM 02/2019</t>
  </si>
  <si>
    <t>Figure is from OCHA COD, which is in turn derived from the national Statistics Bureau of Tunisia. Estimate for 2013.</t>
  </si>
  <si>
    <t xml:space="preserve">Figure represents the entire geographic area of Tunisia. Almost every Tunisian governorate is affected by migration in some capacity. Governorates near the border with Libya and Algeria are transit points for migrants making overland journeys to and from Tunisia. Tunisia's medeteranean coast is an important launching point for migrants hoping to reach Europe by sea.  </t>
  </si>
  <si>
    <t>Figure represents the total population of Tunisia. Almost the entire population resides in areas affected by migration in some capacity. Governorates near the border with Libya and Algeria are transit points for migrants making overland journeys to and from Tunisia. Tunisia's medeteranean coast is an important launching point for migrants hoping to reach Europe by sea.</t>
  </si>
  <si>
    <t xml:space="preserve">Very little information is available regarding the number of migrants in Tunisia. The population of  migrants could be up to 60,000, according ot the Brookings Institute. This includes people who intend to stay in Tunisia, as well as those who seek to move on to other places. </t>
  </si>
  <si>
    <t xml:space="preserve">Figure represents the number of dead and missing migrant who perished in or near Tunisia during the period August 2018-early February 2019. Data taken from IOM's missing migrant database. The true number of fatalities is likely to be higher as a result of unreported incidents. </t>
  </si>
  <si>
    <t>AS and refs</t>
  </si>
  <si>
    <t>https://data.humdata.org/dataset/tunisia-population-statistics-0</t>
  </si>
  <si>
    <t>http://www.tunisieindustrie.nat.tn/fr/doc.asp?mcat=13&amp;mrub=105  and https://reliefweb.int/sites/reliefweb.int/files/resources/reach_tns_subsaharan_migration_in_tunisia_report_october_2018.pdf</t>
  </si>
  <si>
    <t>https://data.humdata.org/dataset/tunisia-population-statistics-0 https://reliefweb.int/sites/reliefweb.int/files/resources/reach_tns_subsaharan_migration_in_tunisia_report_october_2018.pdf</t>
  </si>
  <si>
    <t>World Bank 2017; UNHCR 08/2018</t>
  </si>
  <si>
    <t>CIA world factbook 2018</t>
  </si>
  <si>
    <t>UNHCR 08/2018; IOM 01/2019</t>
  </si>
  <si>
    <t>Unicef 09/2019; WHO Ethiopia 02/2019</t>
  </si>
  <si>
    <t>IDMC 09/2018</t>
  </si>
  <si>
    <t xml:space="preserve">World Bank projected population for 2017 (104,957,438) + refugee population (905,831). The refugee population was added because it does not seem to have been included in the original WB estimate. </t>
  </si>
  <si>
    <t xml:space="preserve">Figure represents the total area of Ethiopia. Humanitarian needs are present in all regions. </t>
  </si>
  <si>
    <t xml:space="preserve">Figure represents the total population of Ethiopia. World Bank projected population for 2017 (104,957,438) + refugee population (905,831) </t>
  </si>
  <si>
    <t xml:space="preserve">The PIN figure for Ethiopia supplied in the global HNO has been used to approximate the number of people affected due to a lack of more precise data. It is likely that there is a significant number of people who are affected, but may not require humanitarian assistance. </t>
  </si>
  <si>
    <t xml:space="preserve">Figure represents the combined total population of refugees and IDPs in Ethiopia. Refugees (905,831) + climate-induced IDPs (498,417) + conflict-induced IDPs (1,773,482). </t>
  </si>
  <si>
    <t xml:space="preserve">No reliable data exists. </t>
  </si>
  <si>
    <t xml:space="preserve">Figure represents the number of fatalities stemming from violence during the period August 2018-early Februrary 2019. The actual number of violent fatalities is likely to be higher as a result of un-reported incidents. Fatalities from causes other than violence have not been included as a result of the lack of reliable and representative data. </t>
  </si>
  <si>
    <t xml:space="preserve">Many buldings have been damaged and destroyed as a result of intercommunal conflict in several regions in Ethiopia. Shelter needs among the displaced population are a particular concern. Despite this, almost no reliable data has been collected. </t>
  </si>
  <si>
    <t xml:space="preserve">No reliable data exists concerning the economic impact of the complex crisis in ethiopia. </t>
  </si>
  <si>
    <t xml:space="preserve">PIN figure provided by the global HNO section on Ethiopia. </t>
  </si>
  <si>
    <t xml:space="preserve">A method for distributing the severity of people in needs in Ethiopia is still being developed. IPC figures for Ethiopia are not publically available and the country-level HNO for 2019 has not yet been released. </t>
  </si>
  <si>
    <t>IDPs, refugees, host, non-host</t>
  </si>
  <si>
    <t>https://data.worldbank.org/country/ethiopia ; https://data2.unhcr.org/en/country/eth</t>
  </si>
  <si>
    <t>https://www.cia.gov/library/publications/the-world-factbook/geos/et.html</t>
  </si>
  <si>
    <t>https://www.unocha.org/sites/unocha/files/GHO2019.pdf</t>
  </si>
  <si>
    <t>https://data2.unhcr.org/en/country/eth</t>
  </si>
  <si>
    <t>https://reliefweb.int/report/ethiopia/ethiopia-launches-measles-vaccine-second-dose-mcv2-introduction-over-33-million ; https://reliefweb.int/sites/reliefweb.int/files/resources/UNICEF%20Ethiopia%20Humanitarian%20Situation%20Report%20No.%209%20-%20September%202018.pdf</t>
  </si>
  <si>
    <t>https://reliefweb.int/sites/reliefweb.int/files/resources/201809-mid-year-figures.pdf</t>
  </si>
  <si>
    <t>Total People in Need</t>
  </si>
  <si>
    <t>Refugees from Mali in Mauritania</t>
  </si>
  <si>
    <t>AFG001Total population in country</t>
  </si>
  <si>
    <t>AFG001Landmass affected by disaster</t>
  </si>
  <si>
    <t>AFG001People exposed</t>
  </si>
  <si>
    <t>AFG001People affected by the crisis</t>
  </si>
  <si>
    <t>AFG001Total # of crisis related displaced people</t>
  </si>
  <si>
    <t>AFG001Crisis related Injuries</t>
  </si>
  <si>
    <t>AFG001Total # of illness cases reported</t>
  </si>
  <si>
    <t>AFG001Crisis related fatalities</t>
  </si>
  <si>
    <t>AFG001Building partially damaged</t>
  </si>
  <si>
    <t>AFG001Building totally damaged</t>
  </si>
  <si>
    <t>AFG001Buildings in the affected area</t>
  </si>
  <si>
    <t>AFG001Economic Losses</t>
  </si>
  <si>
    <t>AFG001People killed in all crises</t>
  </si>
  <si>
    <t>AFG001Crisis affected groups</t>
  </si>
  <si>
    <t>AFG001People facing limited access constraints</t>
  </si>
  <si>
    <t>AFG001People facing restricted access constraints</t>
  </si>
  <si>
    <t>AFG001Impediments to entry into country (bureaucratic and administrative)</t>
  </si>
  <si>
    <t>AFG001Restriction of movement (impediments to freedom of movement and/or administrative restrictions)</t>
  </si>
  <si>
    <t>AFG001Interference into implementation of humanitarian activities</t>
  </si>
  <si>
    <t>AFG001Violence against personnel, facilities and assets</t>
  </si>
  <si>
    <t>AFG001Denial of existence of humanitarian needs or entitlements to assistance</t>
  </si>
  <si>
    <t>AFG001Restriction and obstruction of access to services and assistance</t>
  </si>
  <si>
    <t>AFG001Ongoing insecurity/hostilities affecting humanitarian assistance</t>
  </si>
  <si>
    <t xml:space="preserve">AFG001Presence of mines and improvised explosive devices </t>
  </si>
  <si>
    <t>AFG001Physical constraints in the environment (obstacles related to terrain, climate, lack of infrastructure, etc.)</t>
  </si>
  <si>
    <t>AFG002Total population in country</t>
  </si>
  <si>
    <t>AFG002Landmass affected by disaster</t>
  </si>
  <si>
    <t>AFG002People exposed</t>
  </si>
  <si>
    <t>AFG002People affected by the crisis</t>
  </si>
  <si>
    <t>AFG002Total # of crisis related displaced people</t>
  </si>
  <si>
    <t>AFG002Crisis related Injuries</t>
  </si>
  <si>
    <t>AFG002Total # of illness cases reported</t>
  </si>
  <si>
    <t>AFG002Crisis related fatalities</t>
  </si>
  <si>
    <t>AFG002Building partially damaged</t>
  </si>
  <si>
    <t>AFG002Building totally damaged</t>
  </si>
  <si>
    <t>AFG002Buildings in the affected area</t>
  </si>
  <si>
    <t>AFG002Economic Losses</t>
  </si>
  <si>
    <t>AFG002People killed in all crises</t>
  </si>
  <si>
    <t>AFG002Crisis affected groups</t>
  </si>
  <si>
    <t>AFG002People facing limited access constraints</t>
  </si>
  <si>
    <t>AFG002People facing restricted access constraints</t>
  </si>
  <si>
    <t>AFG002Impediments to entry into country (bureaucratic and administrative)</t>
  </si>
  <si>
    <t>AFG002Restriction of movement (impediments to freedom of movement and/or administrative restrictions)</t>
  </si>
  <si>
    <t>AFG002Interference into implementation of humanitarian activities</t>
  </si>
  <si>
    <t>AFG002Violence against personnel, facilities and assets</t>
  </si>
  <si>
    <t>AFG002Denial of existence of humanitarian needs or entitlements to assistance</t>
  </si>
  <si>
    <t>AFG002Restriction and obstruction of access to services and assistance</t>
  </si>
  <si>
    <t>AFG002Ongoing insecurity/hostilities affecting humanitarian assistance</t>
  </si>
  <si>
    <t xml:space="preserve">AFG002Presence of mines and improvised explosive devices </t>
  </si>
  <si>
    <t>AFG002Physical constraints in the environment (obstacles related to terrain, climate, lack of infrastructure, etc.)</t>
  </si>
  <si>
    <t>AFG003Total population in country</t>
  </si>
  <si>
    <t>AFG003Landmass affected by disaster</t>
  </si>
  <si>
    <t>AFG003People exposed</t>
  </si>
  <si>
    <t>AFG003People affected by the crisis</t>
  </si>
  <si>
    <t>AFG003Total # of crisis related displaced people</t>
  </si>
  <si>
    <t>AFG003Crisis related Injuries</t>
  </si>
  <si>
    <t>AFG003Total # of illness cases reported</t>
  </si>
  <si>
    <t>AFG003Crisis related fatalities</t>
  </si>
  <si>
    <t>AFG003Building partially damaged</t>
  </si>
  <si>
    <t>AFG003Building totally damaged</t>
  </si>
  <si>
    <t>AFG003Buildings in the affected area</t>
  </si>
  <si>
    <t>AFG003Economic Losses</t>
  </si>
  <si>
    <t>AFG003People killed in all crises</t>
  </si>
  <si>
    <t>AFG003Crisis affected groups</t>
  </si>
  <si>
    <t>AFG003People facing limited access constraints</t>
  </si>
  <si>
    <t>AFG003People facing restricted access constraints</t>
  </si>
  <si>
    <t>AFG003Impediments to entry into country (bureaucratic and administrative)</t>
  </si>
  <si>
    <t>AFG003Restriction of movement (impediments to freedom of movement and/or administrative restrictions)</t>
  </si>
  <si>
    <t>AFG003Interference into implementation of humanitarian activities</t>
  </si>
  <si>
    <t>AFG003Violence against personnel, facilities and assets</t>
  </si>
  <si>
    <t>AFG003Denial of existence of humanitarian needs or entitlements to assistance</t>
  </si>
  <si>
    <t>AFG003Restriction and obstruction of access to services and assistance</t>
  </si>
  <si>
    <t>AFG003Ongoing insecurity/hostilities affecting humanitarian assistance</t>
  </si>
  <si>
    <t xml:space="preserve">AFG003Presence of mines and improvised explosive devices </t>
  </si>
  <si>
    <t>AFG003Physical constraints in the environment (obstacles related to terrain, climate, lack of infrastructure, etc.)</t>
  </si>
  <si>
    <t>DZA001Total population in country</t>
  </si>
  <si>
    <t>DZA001Landmass affected by disaster</t>
  </si>
  <si>
    <t>DZA001People exposed</t>
  </si>
  <si>
    <t>DZA001People affected by the crisis</t>
  </si>
  <si>
    <t>DZA001Total # of crisis related displaced people</t>
  </si>
  <si>
    <t>DZA001Crisis related Injuries</t>
  </si>
  <si>
    <t>DZA001Total # of illness cases reported</t>
  </si>
  <si>
    <t>DZA001Crisis related fatalities</t>
  </si>
  <si>
    <t>DZA001Building partially damaged</t>
  </si>
  <si>
    <t>DZA001Building totally damaged</t>
  </si>
  <si>
    <t>DZA001Buildings in the affected area</t>
  </si>
  <si>
    <t>DZA001Economic Losses</t>
  </si>
  <si>
    <t>DZA001People killed in all crises</t>
  </si>
  <si>
    <t>DZA001Crisis affected groups</t>
  </si>
  <si>
    <t>DZA001People facing limited access constraints</t>
  </si>
  <si>
    <t>DZA001People facing restricted access constraints</t>
  </si>
  <si>
    <t>DZA001Impediments to entry into country (bureaucratic and administrative)</t>
  </si>
  <si>
    <t>DZA001Restriction of movement (impediments to freedom of movement and/or administrative restrictions)</t>
  </si>
  <si>
    <t>DZA001Interference into implementation of humanitarian activities</t>
  </si>
  <si>
    <t>DZA001Violence against personnel, facilities and assets</t>
  </si>
  <si>
    <t>DZA001Denial of existence of humanitarian needs or entitlements to assistance</t>
  </si>
  <si>
    <t>DZA001Restriction and obstruction of access to services and assistance</t>
  </si>
  <si>
    <t>DZA001Ongoing insecurity/hostilities affecting humanitarian assistance</t>
  </si>
  <si>
    <t xml:space="preserve">DZA001Presence of mines and improvised explosive devices </t>
  </si>
  <si>
    <t>DZA001Physical constraints in the environment (obstacles related to terrain, climate, lack of infrastructure, etc.)</t>
  </si>
  <si>
    <t>DZA002Total population in country</t>
  </si>
  <si>
    <t>DZA002Landmass affected by disaster</t>
  </si>
  <si>
    <t>DZA002People exposed</t>
  </si>
  <si>
    <t>DZA002People affected by the crisis</t>
  </si>
  <si>
    <t>DZA002Total # of crisis related displaced people</t>
  </si>
  <si>
    <t>DZA002Crisis related Injuries</t>
  </si>
  <si>
    <t>DZA002Total # of illness cases reported</t>
  </si>
  <si>
    <t>DZA002Crisis related fatalities</t>
  </si>
  <si>
    <t>DZA002Building partially damaged</t>
  </si>
  <si>
    <t>DZA002Building totally damaged</t>
  </si>
  <si>
    <t>DZA002Buildings in the affected area</t>
  </si>
  <si>
    <t>DZA002Economic Losses</t>
  </si>
  <si>
    <t>DZA002People killed in all crises</t>
  </si>
  <si>
    <t>DZA002Crisis affected groups</t>
  </si>
  <si>
    <t>DZA002People facing limited access constraints</t>
  </si>
  <si>
    <t>DZA002People facing restricted access constraints</t>
  </si>
  <si>
    <t>DZA002Impediments to entry into country (bureaucratic and administrative)</t>
  </si>
  <si>
    <t>DZA002Restriction of movement (impediments to freedom of movement and/or administrative restrictions)</t>
  </si>
  <si>
    <t>DZA002Interference into implementation of humanitarian activities</t>
  </si>
  <si>
    <t>DZA002Violence against personnel, facilities and assets</t>
  </si>
  <si>
    <t>DZA002Denial of existence of humanitarian needs or entitlements to assistance</t>
  </si>
  <si>
    <t>DZA002Restriction and obstruction of access to services and assistance</t>
  </si>
  <si>
    <t>DZA002Ongoing insecurity/hostilities affecting humanitarian assistance</t>
  </si>
  <si>
    <t xml:space="preserve">DZA002Presence of mines and improvised explosive devices </t>
  </si>
  <si>
    <t>DZA002Physical constraints in the environment (obstacles related to terrain, climate, lack of infrastructure, etc.)</t>
  </si>
  <si>
    <t>DZA003Total population in country</t>
  </si>
  <si>
    <t>DZA003Landmass affected by disaster</t>
  </si>
  <si>
    <t>DZA003People exposed</t>
  </si>
  <si>
    <t>DZA003People affected by the crisis</t>
  </si>
  <si>
    <t>DZA003Total # of crisis related displaced people</t>
  </si>
  <si>
    <t>DZA003Crisis related Injuries</t>
  </si>
  <si>
    <t>DZA003Total # of illness cases reported</t>
  </si>
  <si>
    <t>DZA003Crisis related fatalities</t>
  </si>
  <si>
    <t>DZA003Building partially damaged</t>
  </si>
  <si>
    <t>DZA003Building totally damaged</t>
  </si>
  <si>
    <t>DZA003Buildings in the affected area</t>
  </si>
  <si>
    <t>DZA003Economic Losses</t>
  </si>
  <si>
    <t>DZA003People killed in all crises</t>
  </si>
  <si>
    <t>DZA003Crisis affected groups</t>
  </si>
  <si>
    <t>DZA003People facing limited access constraints</t>
  </si>
  <si>
    <t>DZA003People facing restricted access constraints</t>
  </si>
  <si>
    <t>DZA003Impediments to entry into country (bureaucratic and administrative)</t>
  </si>
  <si>
    <t>DZA003Restriction of movement (impediments to freedom of movement and/or administrative restrictions)</t>
  </si>
  <si>
    <t>DZA003Interference into implementation of humanitarian activities</t>
  </si>
  <si>
    <t>DZA003Violence against personnel, facilities and assets</t>
  </si>
  <si>
    <t>DZA003Denial of existence of humanitarian needs or entitlements to assistance</t>
  </si>
  <si>
    <t>DZA003Restriction and obstruction of access to services and assistance</t>
  </si>
  <si>
    <t>DZA003Ongoing insecurity/hostilities affecting humanitarian assistance</t>
  </si>
  <si>
    <t xml:space="preserve">DZA003Presence of mines and improvised explosive devices </t>
  </si>
  <si>
    <t>DZA003Physical constraints in the environment (obstacles related to terrain, climate, lack of infrastructure, etc.)</t>
  </si>
  <si>
    <t>ARG002Total population in country</t>
  </si>
  <si>
    <t>ARG002Landmass affected by disaster</t>
  </si>
  <si>
    <t>ARG002People exposed</t>
  </si>
  <si>
    <t>ARG002People affected by the crisis</t>
  </si>
  <si>
    <t>ARG002Total # of crisis related displaced people</t>
  </si>
  <si>
    <t>ARG002Crisis related Injuries</t>
  </si>
  <si>
    <t>ARG002Total # of illness cases reported</t>
  </si>
  <si>
    <t>ARG002Crisis related fatalities</t>
  </si>
  <si>
    <t>ARG002Building partially damaged</t>
  </si>
  <si>
    <t>ARG002Building totally damaged</t>
  </si>
  <si>
    <t>ARG002Buildings in the affected area</t>
  </si>
  <si>
    <t>ARG002Economic Losses</t>
  </si>
  <si>
    <t>ARG002People killed in all crises</t>
  </si>
  <si>
    <t>ARG002Crisis affected groups</t>
  </si>
  <si>
    <t>ARG002People facing limited access constraints</t>
  </si>
  <si>
    <t>ARG002People facing restricted access constraints</t>
  </si>
  <si>
    <t>ARG002Impediments to entry into country (bureaucratic and administrative)</t>
  </si>
  <si>
    <t>ARG002Restriction of movement (impediments to freedom of movement and/or administrative restrictions)</t>
  </si>
  <si>
    <t>ARG002Interference into implementation of humanitarian activities</t>
  </si>
  <si>
    <t>ARG002Violence against personnel, facilities and assets</t>
  </si>
  <si>
    <t>ARG002Denial of existence of humanitarian needs or entitlements to assistance</t>
  </si>
  <si>
    <t>ARG002Restriction and obstruction of access to services and assistance</t>
  </si>
  <si>
    <t>ARG002Ongoing insecurity/hostilities affecting humanitarian assistance</t>
  </si>
  <si>
    <t xml:space="preserve">ARG002Presence of mines and improvised explosive devices </t>
  </si>
  <si>
    <t>ARG002Physical constraints in the environment (obstacles related to terrain, climate, lack of infrastructure, etc.)</t>
  </si>
  <si>
    <t>BGD002Total population in country</t>
  </si>
  <si>
    <t>BGD002Landmass affected by disaster</t>
  </si>
  <si>
    <t>BGD002People exposed</t>
  </si>
  <si>
    <t>BGD002People affected by the crisis</t>
  </si>
  <si>
    <t>BGD002Total # of crisis related displaced people</t>
  </si>
  <si>
    <t>BGD002Crisis related Injuries</t>
  </si>
  <si>
    <t>BGD002Total # of illness cases reported</t>
  </si>
  <si>
    <t>BGD002Crisis related fatalities</t>
  </si>
  <si>
    <t>BGD002Building partially damaged</t>
  </si>
  <si>
    <t>BGD002Building totally damaged</t>
  </si>
  <si>
    <t>BGD002Buildings in the affected area</t>
  </si>
  <si>
    <t>BGD002Economic Losses</t>
  </si>
  <si>
    <t>BGD002People killed in all crises</t>
  </si>
  <si>
    <t>BGD002Crisis affected groups</t>
  </si>
  <si>
    <t>BGD002People facing limited access constraints</t>
  </si>
  <si>
    <t>BGD002People facing restricted access constraints</t>
  </si>
  <si>
    <t>BGD002Impediments to entry into country (bureaucratic and administrative)</t>
  </si>
  <si>
    <t>BGD002Restriction of movement (impediments to freedom of movement and/or administrative restrictions)</t>
  </si>
  <si>
    <t>BGD002Interference into implementation of humanitarian activities</t>
  </si>
  <si>
    <t>BGD002Violence against personnel, facilities and assets</t>
  </si>
  <si>
    <t>BGD002Denial of existence of humanitarian needs or entitlements to assistance</t>
  </si>
  <si>
    <t>BGD002Restriction and obstruction of access to services and assistance</t>
  </si>
  <si>
    <t>BGD002Ongoing insecurity/hostilities affecting humanitarian assistance</t>
  </si>
  <si>
    <t xml:space="preserve">BGD002Presence of mines and improvised explosive devices </t>
  </si>
  <si>
    <t>BGD002Physical constraints in the environment (obstacles related to terrain, climate, lack of infrastructure, etc.)</t>
  </si>
  <si>
    <t>BIH002Total population in country</t>
  </si>
  <si>
    <t>BIH002Landmass affected by disaster</t>
  </si>
  <si>
    <t>BIH002People exposed</t>
  </si>
  <si>
    <t>BIH002People affected by the crisis</t>
  </si>
  <si>
    <t>BIH002Total # of crisis related displaced people</t>
  </si>
  <si>
    <t>BIH002Crisis related Injuries</t>
  </si>
  <si>
    <t>BIH002Total # of illness cases reported</t>
  </si>
  <si>
    <t>BIH002Crisis related fatalities</t>
  </si>
  <si>
    <t>BIH002Building partially damaged</t>
  </si>
  <si>
    <t>BIH002Building totally damaged</t>
  </si>
  <si>
    <t>BIH002Buildings in the affected area</t>
  </si>
  <si>
    <t>BIH002Economic Losses</t>
  </si>
  <si>
    <t>BIH002People killed in all crises</t>
  </si>
  <si>
    <t>BIH002Crisis affected groups</t>
  </si>
  <si>
    <t>BIH002People facing limited access constraints</t>
  </si>
  <si>
    <t>BIH002People facing restricted access constraints</t>
  </si>
  <si>
    <t>BIH002Impediments to entry into country (bureaucratic and administrative)</t>
  </si>
  <si>
    <t>BIH002Restriction of movement (impediments to freedom of movement and/or administrative restrictions)</t>
  </si>
  <si>
    <t>BIH002Interference into implementation of humanitarian activities</t>
  </si>
  <si>
    <t>BIH002Violence against personnel, facilities and assets</t>
  </si>
  <si>
    <t>BIH002Denial of existence of humanitarian needs or entitlements to assistance</t>
  </si>
  <si>
    <t>BIH002Restriction and obstruction of access to services and assistance</t>
  </si>
  <si>
    <t>BIH002Ongoing insecurity/hostilities affecting humanitarian assistance</t>
  </si>
  <si>
    <t xml:space="preserve">BIH002Presence of mines and improvised explosive devices </t>
  </si>
  <si>
    <t>BIH002Physical constraints in the environment (obstacles related to terrain, climate, lack of infrastructure, etc.)</t>
  </si>
  <si>
    <t>BRA002Total population in country</t>
  </si>
  <si>
    <t>BRA002Landmass affected by disaster</t>
  </si>
  <si>
    <t>BRA002People exposed</t>
  </si>
  <si>
    <t>BRA002People affected by the crisis</t>
  </si>
  <si>
    <t>BRA002Total # of crisis related displaced people</t>
  </si>
  <si>
    <t>BRA002Crisis related Injuries</t>
  </si>
  <si>
    <t>BRA002Total # of illness cases reported</t>
  </si>
  <si>
    <t>BRA002Crisis related fatalities</t>
  </si>
  <si>
    <t>BRA002Building partially damaged</t>
  </si>
  <si>
    <t>BRA002Building totally damaged</t>
  </si>
  <si>
    <t>BRA002Buildings in the affected area</t>
  </si>
  <si>
    <t>BRA002Economic Losses</t>
  </si>
  <si>
    <t>BRA002People killed in all crises</t>
  </si>
  <si>
    <t>BRA002Crisis affected groups</t>
  </si>
  <si>
    <t>BRA002People facing limited access constraints</t>
  </si>
  <si>
    <t>BRA002People facing restricted access constraints</t>
  </si>
  <si>
    <t>BRA002Impediments to entry into country (bureaucratic and administrative)</t>
  </si>
  <si>
    <t>BRA002Restriction of movement (impediments to freedom of movement and/or administrative restrictions)</t>
  </si>
  <si>
    <t>BRA002Interference into implementation of humanitarian activities</t>
  </si>
  <si>
    <t>BRA002Violence against personnel, facilities and assets</t>
  </si>
  <si>
    <t>BRA002Denial of existence of humanitarian needs or entitlements to assistance</t>
  </si>
  <si>
    <t>BRA002Restriction and obstruction of access to services and assistance</t>
  </si>
  <si>
    <t>BRA002Ongoing insecurity/hostilities affecting humanitarian assistance</t>
  </si>
  <si>
    <t xml:space="preserve">BRA002Presence of mines and improvised explosive devices </t>
  </si>
  <si>
    <t>BRA002Physical constraints in the environment (obstacles related to terrain, climate, lack of infrastructure, etc.)</t>
  </si>
  <si>
    <t>BFA002Total population in country</t>
  </si>
  <si>
    <t>BFA002Landmass affected by disaster</t>
  </si>
  <si>
    <t>BFA002People exposed</t>
  </si>
  <si>
    <t>BFA002People affected by the crisis</t>
  </si>
  <si>
    <t>BFA002Total # of crisis related displaced people</t>
  </si>
  <si>
    <t>BFA002Crisis related Injuries</t>
  </si>
  <si>
    <t>BFA002Total # of illness cases reported</t>
  </si>
  <si>
    <t>BFA002Crisis related fatalities</t>
  </si>
  <si>
    <t>BFA002Building partially damaged</t>
  </si>
  <si>
    <t>BFA002Building totally damaged</t>
  </si>
  <si>
    <t>BFA002Buildings in the affected area</t>
  </si>
  <si>
    <t>BFA002Economic Losses</t>
  </si>
  <si>
    <t>BFA002People killed in all crises</t>
  </si>
  <si>
    <t>BFA002Crisis affected groups</t>
  </si>
  <si>
    <t>BFA002People facing limited access constraints</t>
  </si>
  <si>
    <t>BFA002People facing restricted access constraints</t>
  </si>
  <si>
    <t>BFA002Impediments to entry into country (bureaucratic and administrative)</t>
  </si>
  <si>
    <t>BFA002Restriction of movement (impediments to freedom of movement and/or administrative restrictions)</t>
  </si>
  <si>
    <t>BFA002Interference into implementation of humanitarian activities</t>
  </si>
  <si>
    <t>BFA002Violence against personnel, facilities and assets</t>
  </si>
  <si>
    <t>BFA002Denial of existence of humanitarian needs or entitlements to assistance</t>
  </si>
  <si>
    <t>BFA002Restriction and obstruction of access to services and assistance</t>
  </si>
  <si>
    <t>BFA002Ongoing insecurity/hostilities affecting humanitarian assistance</t>
  </si>
  <si>
    <t xml:space="preserve">BFA002Presence of mines and improvised explosive devices </t>
  </si>
  <si>
    <t>BFA002Physical constraints in the environment (obstacles related to terrain, climate, lack of infrastructure, etc.)</t>
  </si>
  <si>
    <t>BDI002Total population in country</t>
  </si>
  <si>
    <t>BDI002Landmass affected by disaster</t>
  </si>
  <si>
    <t>BDI002People exposed</t>
  </si>
  <si>
    <t>BDI002People affected by the crisis</t>
  </si>
  <si>
    <t>BDI002Total # of crisis related displaced people</t>
  </si>
  <si>
    <t>BDI002Crisis related Injuries</t>
  </si>
  <si>
    <t>BDI002Total # of illness cases reported</t>
  </si>
  <si>
    <t>BDI002Crisis related fatalities</t>
  </si>
  <si>
    <t>BDI002Building partially damaged</t>
  </si>
  <si>
    <t>BDI002Building totally damaged</t>
  </si>
  <si>
    <t>BDI002Buildings in the affected area</t>
  </si>
  <si>
    <t>BDI002Economic Losses</t>
  </si>
  <si>
    <t>BDI002People killed in all crises</t>
  </si>
  <si>
    <t>BDI002Crisis affected groups</t>
  </si>
  <si>
    <t>BDI002People facing limited access constraints</t>
  </si>
  <si>
    <t>BDI002People facing restricted access constraints</t>
  </si>
  <si>
    <t>BDI002Impediments to entry into country (bureaucratic and administrative)</t>
  </si>
  <si>
    <t>BDI002Restriction of movement (impediments to freedom of movement and/or administrative restrictions)</t>
  </si>
  <si>
    <t>BDI002Interference into implementation of humanitarian activities</t>
  </si>
  <si>
    <t>BDI002Violence against personnel, facilities and assets</t>
  </si>
  <si>
    <t>BDI002Denial of existence of humanitarian needs or entitlements to assistance</t>
  </si>
  <si>
    <t>BDI002Restriction and obstruction of access to services and assistance</t>
  </si>
  <si>
    <t>BDI002Ongoing insecurity/hostilities affecting humanitarian assistance</t>
  </si>
  <si>
    <t xml:space="preserve">BDI002Presence of mines and improvised explosive devices </t>
  </si>
  <si>
    <t>BDI002Physical constraints in the environment (obstacles related to terrain, climate, lack of infrastructure, etc.)</t>
  </si>
  <si>
    <t>CMR001Total population in country</t>
  </si>
  <si>
    <t>CMR001Landmass affected by disaster</t>
  </si>
  <si>
    <t>CMR001People exposed</t>
  </si>
  <si>
    <t>CMR001People affected by the crisis</t>
  </si>
  <si>
    <t>CMR001Total # of crisis related displaced people</t>
  </si>
  <si>
    <t>CMR001Crisis related Injuries</t>
  </si>
  <si>
    <t>CMR001Total # of illness cases reported</t>
  </si>
  <si>
    <t>CMR001Crisis related fatalities</t>
  </si>
  <si>
    <t>CMR001Building partially damaged</t>
  </si>
  <si>
    <t>CMR001Building totally damaged</t>
  </si>
  <si>
    <t>CMR001Buildings in the affected area</t>
  </si>
  <si>
    <t>CMR001Economic Losses</t>
  </si>
  <si>
    <t>CMR001People killed in all crises</t>
  </si>
  <si>
    <t>CMR001Crisis affected groups</t>
  </si>
  <si>
    <t>CMR001People facing limited access constraints</t>
  </si>
  <si>
    <t>CMR001People facing restricted access constraints</t>
  </si>
  <si>
    <t>CMR001Impediments to entry into country (bureaucratic and administrative)</t>
  </si>
  <si>
    <t>CMR001Restriction of movement (impediments to freedom of movement and/or administrative restrictions)</t>
  </si>
  <si>
    <t>CMR001Interference into implementation of humanitarian activities</t>
  </si>
  <si>
    <t>CMR001Violence against personnel, facilities and assets</t>
  </si>
  <si>
    <t>CMR001Denial of existence of humanitarian needs or entitlements to assistance</t>
  </si>
  <si>
    <t>CMR001Restriction and obstruction of access to services and assistance</t>
  </si>
  <si>
    <t>CMR001Ongoing insecurity/hostilities affecting humanitarian assistance</t>
  </si>
  <si>
    <t xml:space="preserve">CMR001Presence of mines and improvised explosive devices </t>
  </si>
  <si>
    <t>CMR001Physical constraints in the environment (obstacles related to terrain, climate, lack of infrastructure, etc.)</t>
  </si>
  <si>
    <t>CMR002Total population in country</t>
  </si>
  <si>
    <t>CMR002Landmass affected by disaster</t>
  </si>
  <si>
    <t>CMR002People exposed</t>
  </si>
  <si>
    <t>CMR002People affected by the crisis</t>
  </si>
  <si>
    <t>CMR002Total # of crisis related displaced people</t>
  </si>
  <si>
    <t>CMR002Crisis related Injuries</t>
  </si>
  <si>
    <t>CMR002Total # of illness cases reported</t>
  </si>
  <si>
    <t>CMR002Crisis related fatalities</t>
  </si>
  <si>
    <t>CMR002Building partially damaged</t>
  </si>
  <si>
    <t>CMR002Building totally damaged</t>
  </si>
  <si>
    <t>CMR002Buildings in the affected area</t>
  </si>
  <si>
    <t>CMR002Economic Losses</t>
  </si>
  <si>
    <t>CMR002People killed in all crises</t>
  </si>
  <si>
    <t>CMR002Crisis affected groups</t>
  </si>
  <si>
    <t>CMR002People facing limited access constraints</t>
  </si>
  <si>
    <t>CMR002People facing restricted access constraints</t>
  </si>
  <si>
    <t>CMR002Impediments to entry into country (bureaucratic and administrative)</t>
  </si>
  <si>
    <t>CMR002Restriction of movement (impediments to freedom of movement and/or administrative restrictions)</t>
  </si>
  <si>
    <t>CMR002Interference into implementation of humanitarian activities</t>
  </si>
  <si>
    <t>CMR002Violence against personnel, facilities and assets</t>
  </si>
  <si>
    <t>CMR002Denial of existence of humanitarian needs or entitlements to assistance</t>
  </si>
  <si>
    <t>CMR002Restriction and obstruction of access to services and assistance</t>
  </si>
  <si>
    <t>CMR002Ongoing insecurity/hostilities affecting humanitarian assistance</t>
  </si>
  <si>
    <t xml:space="preserve">CMR002Presence of mines and improvised explosive devices </t>
  </si>
  <si>
    <t>CMR002Physical constraints in the environment (obstacles related to terrain, climate, lack of infrastructure, etc.)</t>
  </si>
  <si>
    <t>CMR003Total population in country</t>
  </si>
  <si>
    <t>CMR003Landmass affected by disaster</t>
  </si>
  <si>
    <t>CMR003People exposed</t>
  </si>
  <si>
    <t>CMR003People affected by the crisis</t>
  </si>
  <si>
    <t>CMR003Total # of crisis related displaced people</t>
  </si>
  <si>
    <t>CMR003Crisis related Injuries</t>
  </si>
  <si>
    <t>CMR003Total # of illness cases reported</t>
  </si>
  <si>
    <t>CMR003Crisis related fatalities</t>
  </si>
  <si>
    <t>CMR003Building partially damaged</t>
  </si>
  <si>
    <t>CMR003Building totally damaged</t>
  </si>
  <si>
    <t>CMR003Buildings in the affected area</t>
  </si>
  <si>
    <t>CMR003Economic Losses</t>
  </si>
  <si>
    <t>CMR003People killed in all crises</t>
  </si>
  <si>
    <t>CMR003Crisis affected groups</t>
  </si>
  <si>
    <t>CMR003People facing limited access constraints</t>
  </si>
  <si>
    <t>CMR003People facing restricted access constraints</t>
  </si>
  <si>
    <t>CMR003Impediments to entry into country (bureaucratic and administrative)</t>
  </si>
  <si>
    <t>CMR003Restriction of movement (impediments to freedom of movement and/or administrative restrictions)</t>
  </si>
  <si>
    <t>CMR003Interference into implementation of humanitarian activities</t>
  </si>
  <si>
    <t>CMR003Violence against personnel, facilities and assets</t>
  </si>
  <si>
    <t>CMR003Denial of existence of humanitarian needs or entitlements to assistance</t>
  </si>
  <si>
    <t>CMR003Restriction and obstruction of access to services and assistance</t>
  </si>
  <si>
    <t>CMR003Ongoing insecurity/hostilities affecting humanitarian assistance</t>
  </si>
  <si>
    <t xml:space="preserve">CMR003Presence of mines and improvised explosive devices </t>
  </si>
  <si>
    <t>CMR003Physical constraints in the environment (obstacles related to terrain, climate, lack of infrastructure, etc.)</t>
  </si>
  <si>
    <t>CMR004Total population in country</t>
  </si>
  <si>
    <t>CMR004Landmass affected by disaster</t>
  </si>
  <si>
    <t>CMR004People exposed</t>
  </si>
  <si>
    <t>CMR004People affected by the crisis</t>
  </si>
  <si>
    <t>CMR004Total # of crisis related displaced people</t>
  </si>
  <si>
    <t>CMR004Crisis related Injuries</t>
  </si>
  <si>
    <t>CMR004Total # of illness cases reported</t>
  </si>
  <si>
    <t>CMR004Crisis related fatalities</t>
  </si>
  <si>
    <t>CMR004Building partially damaged</t>
  </si>
  <si>
    <t>CMR004Building totally damaged</t>
  </si>
  <si>
    <t>CMR004Buildings in the affected area</t>
  </si>
  <si>
    <t>CMR004Economic Losses</t>
  </si>
  <si>
    <t>CMR004People killed in all crises</t>
  </si>
  <si>
    <t>CMR004Crisis affected groups</t>
  </si>
  <si>
    <t>CMR004People facing limited access constraints</t>
  </si>
  <si>
    <t>CMR004People facing restricted access constraints</t>
  </si>
  <si>
    <t>CMR004Impediments to entry into country (bureaucratic and administrative)</t>
  </si>
  <si>
    <t>CMR004Restriction of movement (impediments to freedom of movement and/or administrative restrictions)</t>
  </si>
  <si>
    <t>CMR004Interference into implementation of humanitarian activities</t>
  </si>
  <si>
    <t>CMR004Violence against personnel, facilities and assets</t>
  </si>
  <si>
    <t>CMR004Denial of existence of humanitarian needs or entitlements to assistance</t>
  </si>
  <si>
    <t>CMR004Restriction and obstruction of access to services and assistance</t>
  </si>
  <si>
    <t>CMR004Ongoing insecurity/hostilities affecting humanitarian assistance</t>
  </si>
  <si>
    <t xml:space="preserve">CMR004Presence of mines and improvised explosive devices </t>
  </si>
  <si>
    <t>CMR004Physical constraints in the environment (obstacles related to terrain, climate, lack of infrastructure, etc.)</t>
  </si>
  <si>
    <t>CAF001Total population in country</t>
  </si>
  <si>
    <t>CAF001Landmass affected by disaster</t>
  </si>
  <si>
    <t>CAF001People exposed</t>
  </si>
  <si>
    <t>CAF001People affected by the crisis</t>
  </si>
  <si>
    <t>CAF001Total # of crisis related displaced people</t>
  </si>
  <si>
    <t>CAF001Crisis related Injuries</t>
  </si>
  <si>
    <t>CAF001Total # of illness cases reported</t>
  </si>
  <si>
    <t>CAF001Crisis related fatalities</t>
  </si>
  <si>
    <t>CAF001Building partially damaged</t>
  </si>
  <si>
    <t>CAF001Building totally damaged</t>
  </si>
  <si>
    <t>CAF001Buildings in the affected area</t>
  </si>
  <si>
    <t>CAF001Economic Losses</t>
  </si>
  <si>
    <t>CAF001People killed in all crises</t>
  </si>
  <si>
    <t>CAF001Crisis affected groups</t>
  </si>
  <si>
    <t>CAF001People facing limited access constraints</t>
  </si>
  <si>
    <t>CAF001People facing restricted access constraints</t>
  </si>
  <si>
    <t>CAF001Impediments to entry into country (bureaucratic and administrative)</t>
  </si>
  <si>
    <t>CAF001Restriction of movement (impediments to freedom of movement and/or administrative restrictions)</t>
  </si>
  <si>
    <t>CAF001Interference into implementation of humanitarian activities</t>
  </si>
  <si>
    <t>CAF001Violence against personnel, facilities and assets</t>
  </si>
  <si>
    <t>CAF001Denial of existence of humanitarian needs or entitlements to assistance</t>
  </si>
  <si>
    <t>CAF001Restriction and obstruction of access to services and assistance</t>
  </si>
  <si>
    <t>CAF001Ongoing insecurity/hostilities affecting humanitarian assistance</t>
  </si>
  <si>
    <t xml:space="preserve">CAF001Presence of mines and improvised explosive devices </t>
  </si>
  <si>
    <t>CAF001Physical constraints in the environment (obstacles related to terrain, climate, lack of infrastructure, etc.)</t>
  </si>
  <si>
    <t>TCD001Total population in country</t>
  </si>
  <si>
    <t>TCD001Landmass affected by disaster</t>
  </si>
  <si>
    <t>TCD001People exposed</t>
  </si>
  <si>
    <t>TCD001People affected by the crisis</t>
  </si>
  <si>
    <t>TCD001Total # of crisis related displaced people</t>
  </si>
  <si>
    <t>TCD001Crisis related Injuries</t>
  </si>
  <si>
    <t>TCD001Total # of illness cases reported</t>
  </si>
  <si>
    <t>TCD001Crisis related fatalities</t>
  </si>
  <si>
    <t>TCD001Building partially damaged</t>
  </si>
  <si>
    <t>TCD001Building totally damaged</t>
  </si>
  <si>
    <t>TCD001Buildings in the affected area</t>
  </si>
  <si>
    <t>TCD001Economic Losses</t>
  </si>
  <si>
    <t>TCD001People killed in all crises</t>
  </si>
  <si>
    <t>TCD001Crisis affected groups</t>
  </si>
  <si>
    <t>TCD001People facing limited access constraints</t>
  </si>
  <si>
    <t>TCD001People facing restricted access constraints</t>
  </si>
  <si>
    <t>TCD001Impediments to entry into country (bureaucratic and administrative)</t>
  </si>
  <si>
    <t>TCD001Restriction of movement (impediments to freedom of movement and/or administrative restrictions)</t>
  </si>
  <si>
    <t>TCD001Interference into implementation of humanitarian activities</t>
  </si>
  <si>
    <t>TCD001Violence against personnel, facilities and assets</t>
  </si>
  <si>
    <t>TCD001Denial of existence of humanitarian needs or entitlements to assistance</t>
  </si>
  <si>
    <t>TCD001Restriction and obstruction of access to services and assistance</t>
  </si>
  <si>
    <t>TCD001Ongoing insecurity/hostilities affecting humanitarian assistance</t>
  </si>
  <si>
    <t xml:space="preserve">TCD001Presence of mines and improvised explosive devices </t>
  </si>
  <si>
    <t>TCD001Physical constraints in the environment (obstacles related to terrain, climate, lack of infrastructure, etc.)</t>
  </si>
  <si>
    <t>TCD002Total population in country</t>
  </si>
  <si>
    <t>TCD002Landmass affected by disaster</t>
  </si>
  <si>
    <t>TCD002People exposed</t>
  </si>
  <si>
    <t>TCD002People affected by the crisis</t>
  </si>
  <si>
    <t>TCD002Total # of crisis related displaced people</t>
  </si>
  <si>
    <t>TCD002Crisis related Injuries</t>
  </si>
  <si>
    <t>TCD002Total # of illness cases reported</t>
  </si>
  <si>
    <t>TCD002Crisis related fatalities</t>
  </si>
  <si>
    <t>TCD002Building partially damaged</t>
  </si>
  <si>
    <t>TCD002Building totally damaged</t>
  </si>
  <si>
    <t>TCD002Buildings in the affected area</t>
  </si>
  <si>
    <t>TCD002Economic Losses</t>
  </si>
  <si>
    <t>TCD002People killed in all crises</t>
  </si>
  <si>
    <t>TCD002Crisis affected groups</t>
  </si>
  <si>
    <t>TCD002People facing limited access constraints</t>
  </si>
  <si>
    <t>TCD002People facing restricted access constraints</t>
  </si>
  <si>
    <t>TCD002Impediments to entry into country (bureaucratic and administrative)</t>
  </si>
  <si>
    <t>TCD002Restriction of movement (impediments to freedom of movement and/or administrative restrictions)</t>
  </si>
  <si>
    <t>TCD002Interference into implementation of humanitarian activities</t>
  </si>
  <si>
    <t>TCD002Violence against personnel, facilities and assets</t>
  </si>
  <si>
    <t>TCD002Denial of existence of humanitarian needs or entitlements to assistance</t>
  </si>
  <si>
    <t>TCD002Restriction and obstruction of access to services and assistance</t>
  </si>
  <si>
    <t>TCD002Ongoing insecurity/hostilities affecting humanitarian assistance</t>
  </si>
  <si>
    <t xml:space="preserve">TCD002Presence of mines and improvised explosive devices </t>
  </si>
  <si>
    <t>TCD002Physical constraints in the environment (obstacles related to terrain, climate, lack of infrastructure, etc.)</t>
  </si>
  <si>
    <t>TCD003Total population in country</t>
  </si>
  <si>
    <t>TCD003Landmass affected by disaster</t>
  </si>
  <si>
    <t>TCD003People exposed</t>
  </si>
  <si>
    <t>TCD003People affected by the crisis</t>
  </si>
  <si>
    <t>TCD003Total # of crisis related displaced people</t>
  </si>
  <si>
    <t>TCD003Crisis related Injuries</t>
  </si>
  <si>
    <t>TCD003Total # of illness cases reported</t>
  </si>
  <si>
    <t>TCD003Crisis related fatalities</t>
  </si>
  <si>
    <t>TCD003Building partially damaged</t>
  </si>
  <si>
    <t>TCD003Building totally damaged</t>
  </si>
  <si>
    <t>TCD003Buildings in the affected area</t>
  </si>
  <si>
    <t>TCD003Economic Losses</t>
  </si>
  <si>
    <t>TCD003People killed in all crises</t>
  </si>
  <si>
    <t>TCD003Crisis affected groups</t>
  </si>
  <si>
    <t>TCD003People facing limited access constraints</t>
  </si>
  <si>
    <t>TCD003People facing restricted access constraints</t>
  </si>
  <si>
    <t>TCD003Impediments to entry into country (bureaucratic and administrative)</t>
  </si>
  <si>
    <t>TCD003Restriction of movement (impediments to freedom of movement and/or administrative restrictions)</t>
  </si>
  <si>
    <t>TCD003Interference into implementation of humanitarian activities</t>
  </si>
  <si>
    <t>TCD003Violence against personnel, facilities and assets</t>
  </si>
  <si>
    <t>TCD003Denial of existence of humanitarian needs or entitlements to assistance</t>
  </si>
  <si>
    <t>TCD003Restriction and obstruction of access to services and assistance</t>
  </si>
  <si>
    <t>TCD003Ongoing insecurity/hostilities affecting humanitarian assistance</t>
  </si>
  <si>
    <t xml:space="preserve">TCD003Presence of mines and improvised explosive devices </t>
  </si>
  <si>
    <t>TCD003Physical constraints in the environment (obstacles related to terrain, climate, lack of infrastructure, etc.)</t>
  </si>
  <si>
    <t>TCD004Total population in country</t>
  </si>
  <si>
    <t>TCD004Landmass affected by disaster</t>
  </si>
  <si>
    <t>TCD004People exposed</t>
  </si>
  <si>
    <t>TCD004People affected by the crisis</t>
  </si>
  <si>
    <t>TCD004Total # of crisis related displaced people</t>
  </si>
  <si>
    <t>TCD004Crisis related Injuries</t>
  </si>
  <si>
    <t>TCD004Total # of illness cases reported</t>
  </si>
  <si>
    <t>TCD004Crisis related fatalities</t>
  </si>
  <si>
    <t>TCD004Building partially damaged</t>
  </si>
  <si>
    <t>TCD004Building totally damaged</t>
  </si>
  <si>
    <t>TCD004Buildings in the affected area</t>
  </si>
  <si>
    <t>TCD004Economic Losses</t>
  </si>
  <si>
    <t>TCD004People killed in all crises</t>
  </si>
  <si>
    <t>TCD004Crisis affected groups</t>
  </si>
  <si>
    <t>TCD004People facing limited access constraints</t>
  </si>
  <si>
    <t>TCD004People facing restricted access constraints</t>
  </si>
  <si>
    <t>TCD004Impediments to entry into country (bureaucratic and administrative)</t>
  </si>
  <si>
    <t>TCD004Restriction of movement (impediments to freedom of movement and/or administrative restrictions)</t>
  </si>
  <si>
    <t>TCD004Interference into implementation of humanitarian activities</t>
  </si>
  <si>
    <t>TCD004Violence against personnel, facilities and assets</t>
  </si>
  <si>
    <t>TCD004Denial of existence of humanitarian needs or entitlements to assistance</t>
  </si>
  <si>
    <t>TCD004Restriction and obstruction of access to services and assistance</t>
  </si>
  <si>
    <t>TCD004Ongoing insecurity/hostilities affecting humanitarian assistance</t>
  </si>
  <si>
    <t xml:space="preserve">TCD004Presence of mines and improvised explosive devices </t>
  </si>
  <si>
    <t>TCD004Physical constraints in the environment (obstacles related to terrain, climate, lack of infrastructure, etc.)</t>
  </si>
  <si>
    <t>TCD005Total population in country</t>
  </si>
  <si>
    <t>TCD005Landmass affected by disaster</t>
  </si>
  <si>
    <t>TCD005People exposed</t>
  </si>
  <si>
    <t>TCD005People affected by the crisis</t>
  </si>
  <si>
    <t>TCD005Total # of crisis related displaced people</t>
  </si>
  <si>
    <t>TCD005Crisis related Injuries</t>
  </si>
  <si>
    <t>TCD005Total # of illness cases reported</t>
  </si>
  <si>
    <t>TCD005Crisis related fatalities</t>
  </si>
  <si>
    <t>TCD005Building partially damaged</t>
  </si>
  <si>
    <t>TCD005Building totally damaged</t>
  </si>
  <si>
    <t>TCD005Buildings in the affected area</t>
  </si>
  <si>
    <t>TCD005Economic Losses</t>
  </si>
  <si>
    <t>TCD005People killed in all crises</t>
  </si>
  <si>
    <t>TCD005Crisis affected groups</t>
  </si>
  <si>
    <t>TCD005People facing limited access constraints</t>
  </si>
  <si>
    <t>TCD005People facing restricted access constraints</t>
  </si>
  <si>
    <t>TCD005Impediments to entry into country (bureaucratic and administrative)</t>
  </si>
  <si>
    <t>TCD005Restriction of movement (impediments to freedom of movement and/or administrative restrictions)</t>
  </si>
  <si>
    <t>TCD005Interference into implementation of humanitarian activities</t>
  </si>
  <si>
    <t>TCD005Violence against personnel, facilities and assets</t>
  </si>
  <si>
    <t>TCD005Denial of existence of humanitarian needs or entitlements to assistance</t>
  </si>
  <si>
    <t>TCD005Restriction and obstruction of access to services and assistance</t>
  </si>
  <si>
    <t>TCD005Ongoing insecurity/hostilities affecting humanitarian assistance</t>
  </si>
  <si>
    <t xml:space="preserve">TCD005Presence of mines and improvised explosive devices </t>
  </si>
  <si>
    <t>TCD005Physical constraints in the environment (obstacles related to terrain, climate, lack of infrastructure, etc.)</t>
  </si>
  <si>
    <t>TCD006Total population in country</t>
  </si>
  <si>
    <t>TCD006Landmass affected by disaster</t>
  </si>
  <si>
    <t>TCD006People exposed</t>
  </si>
  <si>
    <t>TCD006People affected by the crisis</t>
  </si>
  <si>
    <t>TCD006Total # of crisis related displaced people</t>
  </si>
  <si>
    <t>TCD006Crisis related Injuries</t>
  </si>
  <si>
    <t>TCD006Total # of illness cases reported</t>
  </si>
  <si>
    <t>TCD006Crisis related fatalities</t>
  </si>
  <si>
    <t>TCD006Building partially damaged</t>
  </si>
  <si>
    <t>TCD006Building totally damaged</t>
  </si>
  <si>
    <t>TCD006Buildings in the affected area</t>
  </si>
  <si>
    <t>TCD006Economic Losses</t>
  </si>
  <si>
    <t>TCD006People killed in all crises</t>
  </si>
  <si>
    <t>TCD006Crisis affected groups</t>
  </si>
  <si>
    <t>TCD006People facing limited access constraints</t>
  </si>
  <si>
    <t>TCD006People facing restricted access constraints</t>
  </si>
  <si>
    <t>TCD006Impediments to entry into country (bureaucratic and administrative)</t>
  </si>
  <si>
    <t>TCD006Restriction of movement (impediments to freedom of movement and/or administrative restrictions)</t>
  </si>
  <si>
    <t>TCD006Interference into implementation of humanitarian activities</t>
  </si>
  <si>
    <t>TCD006Violence against personnel, facilities and assets</t>
  </si>
  <si>
    <t>TCD006Denial of existence of humanitarian needs or entitlements to assistance</t>
  </si>
  <si>
    <t>TCD006Restriction and obstruction of access to services and assistance</t>
  </si>
  <si>
    <t>TCD006Ongoing insecurity/hostilities affecting humanitarian assistance</t>
  </si>
  <si>
    <t xml:space="preserve">TCD006Presence of mines and improvised explosive devices </t>
  </si>
  <si>
    <t>TCD006Physical constraints in the environment (obstacles related to terrain, climate, lack of infrastructure, etc.)</t>
  </si>
  <si>
    <t>COL001Total population in country</t>
  </si>
  <si>
    <t>COL001Landmass affected by disaster</t>
  </si>
  <si>
    <t>COL001People exposed</t>
  </si>
  <si>
    <t>COL001People affected by the crisis</t>
  </si>
  <si>
    <t>COL001Total # of crisis related displaced people</t>
  </si>
  <si>
    <t>COL001Crisis related Injuries</t>
  </si>
  <si>
    <t>COL001Total # of illness cases reported</t>
  </si>
  <si>
    <t>COL001Crisis related fatalities</t>
  </si>
  <si>
    <t>COL001Building partially damaged</t>
  </si>
  <si>
    <t>COL001Building totally damaged</t>
  </si>
  <si>
    <t>COL001Buildings in the affected area</t>
  </si>
  <si>
    <t>COL001Economic Losses</t>
  </si>
  <si>
    <t>COL001People killed in all crises</t>
  </si>
  <si>
    <t>COL001Crisis affected groups</t>
  </si>
  <si>
    <t>COL001People facing limited access constraints</t>
  </si>
  <si>
    <t>COL001People facing restricted access constraints</t>
  </si>
  <si>
    <t>COL001Impediments to entry into country (bureaucratic and administrative)</t>
  </si>
  <si>
    <t>COL001Restriction of movement (impediments to freedom of movement and/or administrative restrictions)</t>
  </si>
  <si>
    <t>COL001Interference into implementation of humanitarian activities</t>
  </si>
  <si>
    <t>COL001Violence against personnel, facilities and assets</t>
  </si>
  <si>
    <t>COL001Denial of existence of humanitarian needs or entitlements to assistance</t>
  </si>
  <si>
    <t>COL001Restriction and obstruction of access to services and assistance</t>
  </si>
  <si>
    <t>COL001Ongoing insecurity/hostilities affecting humanitarian assistance</t>
  </si>
  <si>
    <t xml:space="preserve">COL001Presence of mines and improvised explosive devices </t>
  </si>
  <si>
    <t>COL001Physical constraints in the environment (obstacles related to terrain, climate, lack of infrastructure, etc.)</t>
  </si>
  <si>
    <t>COL002Total population in country</t>
  </si>
  <si>
    <t>COL002Landmass affected by disaster</t>
  </si>
  <si>
    <t>COL002People exposed</t>
  </si>
  <si>
    <t>COL002People affected by the crisis</t>
  </si>
  <si>
    <t>COL002Total # of crisis related displaced people</t>
  </si>
  <si>
    <t>COL002Crisis related Injuries</t>
  </si>
  <si>
    <t>COL002Total # of illness cases reported</t>
  </si>
  <si>
    <t>COL002Crisis related fatalities</t>
  </si>
  <si>
    <t>COL002Building partially damaged</t>
  </si>
  <si>
    <t>COL002Building totally damaged</t>
  </si>
  <si>
    <t>COL002Buildings in the affected area</t>
  </si>
  <si>
    <t>COL002Economic Losses</t>
  </si>
  <si>
    <t>COL002People killed in all crises</t>
  </si>
  <si>
    <t>COL002Crisis affected groups</t>
  </si>
  <si>
    <t>COL002People facing limited access constraints</t>
  </si>
  <si>
    <t>COL002People facing restricted access constraints</t>
  </si>
  <si>
    <t>COL002Impediments to entry into country (bureaucratic and administrative)</t>
  </si>
  <si>
    <t>COL002Restriction of movement (impediments to freedom of movement and/or administrative restrictions)</t>
  </si>
  <si>
    <t>COL002Interference into implementation of humanitarian activities</t>
  </si>
  <si>
    <t>COL002Violence against personnel, facilities and assets</t>
  </si>
  <si>
    <t>COL002Denial of existence of humanitarian needs or entitlements to assistance</t>
  </si>
  <si>
    <t>COL002Restriction and obstruction of access to services and assistance</t>
  </si>
  <si>
    <t>COL002Ongoing insecurity/hostilities affecting humanitarian assistance</t>
  </si>
  <si>
    <t xml:space="preserve">COL002Presence of mines and improvised explosive devices </t>
  </si>
  <si>
    <t>COL002Physical constraints in the environment (obstacles related to terrain, climate, lack of infrastructure, etc.)</t>
  </si>
  <si>
    <t>COL003Total population in country</t>
  </si>
  <si>
    <t>COL003Landmass affected by disaster</t>
  </si>
  <si>
    <t>COL003People exposed</t>
  </si>
  <si>
    <t>COL003People affected by the crisis</t>
  </si>
  <si>
    <t>COL003Total # of crisis related displaced people</t>
  </si>
  <si>
    <t>COL003Crisis related Injuries</t>
  </si>
  <si>
    <t>COL003Total # of illness cases reported</t>
  </si>
  <si>
    <t>COL003Crisis related fatalities</t>
  </si>
  <si>
    <t>COL003Building partially damaged</t>
  </si>
  <si>
    <t>COL003Building totally damaged</t>
  </si>
  <si>
    <t>COL003Buildings in the affected area</t>
  </si>
  <si>
    <t>COL003Economic Losses</t>
  </si>
  <si>
    <t>COL003People killed in all crises</t>
  </si>
  <si>
    <t>COL003Crisis affected groups</t>
  </si>
  <si>
    <t>COL003People facing limited access constraints</t>
  </si>
  <si>
    <t>COL003People facing restricted access constraints</t>
  </si>
  <si>
    <t>COL003Impediments to entry into country (bureaucratic and administrative)</t>
  </si>
  <si>
    <t>COL003Restriction of movement (impediments to freedom of movement and/or administrative restrictions)</t>
  </si>
  <si>
    <t>COL003Interference into implementation of humanitarian activities</t>
  </si>
  <si>
    <t>COL003Violence against personnel, facilities and assets</t>
  </si>
  <si>
    <t>COL003Denial of existence of humanitarian needs or entitlements to assistance</t>
  </si>
  <si>
    <t>COL003Restriction and obstruction of access to services and assistance</t>
  </si>
  <si>
    <t>COL003Ongoing insecurity/hostilities affecting humanitarian assistance</t>
  </si>
  <si>
    <t xml:space="preserve">COL003Presence of mines and improvised explosive devices </t>
  </si>
  <si>
    <t>COL003Physical constraints in the environment (obstacles related to terrain, climate, lack of infrastructure, etc.)</t>
  </si>
  <si>
    <t>COG002Total population in country</t>
  </si>
  <si>
    <t>COG002Landmass affected by disaster</t>
  </si>
  <si>
    <t>COG002People exposed</t>
  </si>
  <si>
    <t>COG002People affected by the crisis</t>
  </si>
  <si>
    <t>COG002Total # of crisis related displaced people</t>
  </si>
  <si>
    <t>COG002Crisis related Injuries</t>
  </si>
  <si>
    <t>COG002Total # of illness cases reported</t>
  </si>
  <si>
    <t>COG002Crisis related fatalities</t>
  </si>
  <si>
    <t>COG002Building partially damaged</t>
  </si>
  <si>
    <t>COG002Building totally damaged</t>
  </si>
  <si>
    <t>COG002Buildings in the affected area</t>
  </si>
  <si>
    <t>COG002Economic Losses</t>
  </si>
  <si>
    <t>COG002People killed in all crises</t>
  </si>
  <si>
    <t>COG002Crisis affected groups</t>
  </si>
  <si>
    <t>COG002People facing limited access constraints</t>
  </si>
  <si>
    <t>COG002People facing restricted access constraints</t>
  </si>
  <si>
    <t>COG002Impediments to entry into country (bureaucratic and administrative)</t>
  </si>
  <si>
    <t>COG002Restriction of movement (impediments to freedom of movement and/or administrative restrictions)</t>
  </si>
  <si>
    <t>COG002Interference into implementation of humanitarian activities</t>
  </si>
  <si>
    <t>COG002Violence against personnel, facilities and assets</t>
  </si>
  <si>
    <t>COG002Denial of existence of humanitarian needs or entitlements to assistance</t>
  </si>
  <si>
    <t>COG002Restriction and obstruction of access to services and assistance</t>
  </si>
  <si>
    <t>COG002Ongoing insecurity/hostilities affecting humanitarian assistance</t>
  </si>
  <si>
    <t xml:space="preserve">COG002Presence of mines and improvised explosive devices </t>
  </si>
  <si>
    <t>COG002Physical constraints in the environment (obstacles related to terrain, climate, lack of infrastructure, etc.)</t>
  </si>
  <si>
    <t>DJI001Total population in country</t>
  </si>
  <si>
    <t>DJI001Landmass affected by disaster</t>
  </si>
  <si>
    <t>DJI001People exposed</t>
  </si>
  <si>
    <t>DJI001People affected by the crisis</t>
  </si>
  <si>
    <t>DJI001Total # of crisis related displaced people</t>
  </si>
  <si>
    <t>DJI001Crisis related Injuries</t>
  </si>
  <si>
    <t>DJI001Total # of illness cases reported</t>
  </si>
  <si>
    <t>DJI001Crisis related fatalities</t>
  </si>
  <si>
    <t>DJI001Building partially damaged</t>
  </si>
  <si>
    <t>DJI001Building totally damaged</t>
  </si>
  <si>
    <t>DJI001Buildings in the affected area</t>
  </si>
  <si>
    <t>DJI001Economic Losses</t>
  </si>
  <si>
    <t>DJI001People killed in all crises</t>
  </si>
  <si>
    <t>DJI001Crisis affected groups</t>
  </si>
  <si>
    <t>DJI001People facing limited access constraints</t>
  </si>
  <si>
    <t>DJI001People facing restricted access constraints</t>
  </si>
  <si>
    <t>DJI001Impediments to entry into country (bureaucratic and administrative)</t>
  </si>
  <si>
    <t>DJI001Restriction of movement (impediments to freedom of movement and/or administrative restrictions)</t>
  </si>
  <si>
    <t>DJI001Interference into implementation of humanitarian activities</t>
  </si>
  <si>
    <t>DJI001Violence against personnel, facilities and assets</t>
  </si>
  <si>
    <t>DJI001Denial of existence of humanitarian needs or entitlements to assistance</t>
  </si>
  <si>
    <t>DJI001Restriction and obstruction of access to services and assistance</t>
  </si>
  <si>
    <t>DJI001Ongoing insecurity/hostilities affecting humanitarian assistance</t>
  </si>
  <si>
    <t xml:space="preserve">DJI001Presence of mines and improvised explosive devices </t>
  </si>
  <si>
    <t>DJI001Physical constraints in the environment (obstacles related to terrain, climate, lack of infrastructure, etc.)</t>
  </si>
  <si>
    <t>DJI002Total population in country</t>
  </si>
  <si>
    <t>DJI002Landmass affected by disaster</t>
  </si>
  <si>
    <t>DJI002People exposed</t>
  </si>
  <si>
    <t>DJI002People affected by the crisis</t>
  </si>
  <si>
    <t>DJI002Total # of crisis related displaced people</t>
  </si>
  <si>
    <t>DJI002Crisis related Injuries</t>
  </si>
  <si>
    <t>DJI002Total # of illness cases reported</t>
  </si>
  <si>
    <t>DJI002Crisis related fatalities</t>
  </si>
  <si>
    <t>DJI002Building partially damaged</t>
  </si>
  <si>
    <t>DJI002Building totally damaged</t>
  </si>
  <si>
    <t>DJI002Buildings in the affected area</t>
  </si>
  <si>
    <t>DJI002Economic Losses</t>
  </si>
  <si>
    <t>DJI002People killed in all crises</t>
  </si>
  <si>
    <t>DJI002Crisis affected groups</t>
  </si>
  <si>
    <t>DJI002People facing limited access constraints</t>
  </si>
  <si>
    <t>DJI002People facing restricted access constraints</t>
  </si>
  <si>
    <t>DJI002Impediments to entry into country (bureaucratic and administrative)</t>
  </si>
  <si>
    <t>DJI002Restriction of movement (impediments to freedom of movement and/or administrative restrictions)</t>
  </si>
  <si>
    <t>DJI002Interference into implementation of humanitarian activities</t>
  </si>
  <si>
    <t>DJI002Violence against personnel, facilities and assets</t>
  </si>
  <si>
    <t>DJI002Denial of existence of humanitarian needs or entitlements to assistance</t>
  </si>
  <si>
    <t>DJI002Restriction and obstruction of access to services and assistance</t>
  </si>
  <si>
    <t>DJI002Ongoing insecurity/hostilities affecting humanitarian assistance</t>
  </si>
  <si>
    <t xml:space="preserve">DJI002Presence of mines and improvised explosive devices </t>
  </si>
  <si>
    <t>DJI002Physical constraints in the environment (obstacles related to terrain, climate, lack of infrastructure, etc.)</t>
  </si>
  <si>
    <t>DJI003Total population in country</t>
  </si>
  <si>
    <t>DJI003Landmass affected by disaster</t>
  </si>
  <si>
    <t>DJI003People exposed</t>
  </si>
  <si>
    <t>DJI003People affected by the crisis</t>
  </si>
  <si>
    <t>DJI003Total # of crisis related displaced people</t>
  </si>
  <si>
    <t>DJI003Crisis related Injuries</t>
  </si>
  <si>
    <t>DJI003Total # of illness cases reported</t>
  </si>
  <si>
    <t>DJI003Crisis related fatalities</t>
  </si>
  <si>
    <t>DJI003Building partially damaged</t>
  </si>
  <si>
    <t>DJI003Building totally damaged</t>
  </si>
  <si>
    <t>DJI003Buildings in the affected area</t>
  </si>
  <si>
    <t>DJI003Economic Losses</t>
  </si>
  <si>
    <t>DJI003People killed in all crises</t>
  </si>
  <si>
    <t>DJI003Crisis affected groups</t>
  </si>
  <si>
    <t>DJI003People facing limited access constraints</t>
  </si>
  <si>
    <t>DJI003People facing restricted access constraints</t>
  </si>
  <si>
    <t>DJI003Impediments to entry into country (bureaucratic and administrative)</t>
  </si>
  <si>
    <t>DJI003Restriction of movement (impediments to freedom of movement and/or administrative restrictions)</t>
  </si>
  <si>
    <t>DJI003Interference into implementation of humanitarian activities</t>
  </si>
  <si>
    <t>DJI003Violence against personnel, facilities and assets</t>
  </si>
  <si>
    <t>DJI003Denial of existence of humanitarian needs or entitlements to assistance</t>
  </si>
  <si>
    <t>DJI003Restriction and obstruction of access to services and assistance</t>
  </si>
  <si>
    <t>DJI003Ongoing insecurity/hostilities affecting humanitarian assistance</t>
  </si>
  <si>
    <t xml:space="preserve">DJI003Presence of mines and improvised explosive devices </t>
  </si>
  <si>
    <t>DJI003Physical constraints in the environment (obstacles related to terrain, climate, lack of infrastructure, etc.)</t>
  </si>
  <si>
    <t>PRK001Total population in country</t>
  </si>
  <si>
    <t>PRK001Landmass affected by disaster</t>
  </si>
  <si>
    <t>PRK001People exposed</t>
  </si>
  <si>
    <t>PRK001People affected by the crisis</t>
  </si>
  <si>
    <t>PRK001Total # of crisis related displaced people</t>
  </si>
  <si>
    <t>PRK001Crisis related Injuries</t>
  </si>
  <si>
    <t>PRK001Total # of illness cases reported</t>
  </si>
  <si>
    <t>PRK001Crisis related fatalities</t>
  </si>
  <si>
    <t>PRK001Building partially damaged</t>
  </si>
  <si>
    <t>PRK001Building totally damaged</t>
  </si>
  <si>
    <t>PRK001Buildings in the affected area</t>
  </si>
  <si>
    <t>PRK001Economic Losses</t>
  </si>
  <si>
    <t>PRK001People killed in all crises</t>
  </si>
  <si>
    <t>PRK001Crisis affected groups</t>
  </si>
  <si>
    <t>PRK001People facing limited access constraints</t>
  </si>
  <si>
    <t>PRK001People facing restricted access constraints</t>
  </si>
  <si>
    <t>PRK001Impediments to entry into country (bureaucratic and administrative)</t>
  </si>
  <si>
    <t>PRK001Restriction of movement (impediments to freedom of movement and/or administrative restrictions)</t>
  </si>
  <si>
    <t>PRK001Interference into implementation of humanitarian activities</t>
  </si>
  <si>
    <t>PRK001Violence against personnel, facilities and assets</t>
  </si>
  <si>
    <t>PRK001Denial of existence of humanitarian needs or entitlements to assistance</t>
  </si>
  <si>
    <t>PRK001Restriction and obstruction of access to services and assistance</t>
  </si>
  <si>
    <t>PRK001Ongoing insecurity/hostilities affecting humanitarian assistance</t>
  </si>
  <si>
    <t xml:space="preserve">PRK001Presence of mines and improvised explosive devices </t>
  </si>
  <si>
    <t>PRK001Physical constraints in the environment (obstacles related to terrain, climate, lack of infrastructure, etc.)</t>
  </si>
  <si>
    <t>COD001Total population in country</t>
  </si>
  <si>
    <t>COD001Landmass affected by disaster</t>
  </si>
  <si>
    <t>COD001People exposed</t>
  </si>
  <si>
    <t>COD001People affected by the crisis</t>
  </si>
  <si>
    <t>COD001Total # of crisis related displaced people</t>
  </si>
  <si>
    <t>COD001Crisis related Injuries</t>
  </si>
  <si>
    <t>COD001Total # of illness cases reported</t>
  </si>
  <si>
    <t>COD001Crisis related fatalities</t>
  </si>
  <si>
    <t>COD001Building partially damaged</t>
  </si>
  <si>
    <t>COD001Building totally damaged</t>
  </si>
  <si>
    <t>COD001Buildings in the affected area</t>
  </si>
  <si>
    <t>COD001Economic Losses</t>
  </si>
  <si>
    <t>COD001People killed in all crises</t>
  </si>
  <si>
    <t>COD001Crisis affected groups</t>
  </si>
  <si>
    <t>COD001People facing limited access constraints</t>
  </si>
  <si>
    <t>COD001People facing restricted access constraints</t>
  </si>
  <si>
    <t>COD001Impediments to entry into country (bureaucratic and administrative)</t>
  </si>
  <si>
    <t>COD001Restriction of movement (impediments to freedom of movement and/or administrative restrictions)</t>
  </si>
  <si>
    <t>COD001Interference into implementation of humanitarian activities</t>
  </si>
  <si>
    <t>COD001Violence against personnel, facilities and assets</t>
  </si>
  <si>
    <t>COD001Denial of existence of humanitarian needs or entitlements to assistance</t>
  </si>
  <si>
    <t>COD001Restriction and obstruction of access to services and assistance</t>
  </si>
  <si>
    <t>COD001Ongoing insecurity/hostilities affecting humanitarian assistance</t>
  </si>
  <si>
    <t xml:space="preserve">COD001Presence of mines and improvised explosive devices </t>
  </si>
  <si>
    <t>COD001Physical constraints in the environment (obstacles related to terrain, climate, lack of infrastructure, etc.)</t>
  </si>
  <si>
    <t>ECU002Total population in country</t>
  </si>
  <si>
    <t>ECU002Landmass affected by disaster</t>
  </si>
  <si>
    <t>ECU002People exposed</t>
  </si>
  <si>
    <t>ECU002People affected by the crisis</t>
  </si>
  <si>
    <t>ECU002Total # of crisis related displaced people</t>
  </si>
  <si>
    <t>ECU002Crisis related Injuries</t>
  </si>
  <si>
    <t>ECU002Total # of illness cases reported</t>
  </si>
  <si>
    <t>ECU002Crisis related fatalities</t>
  </si>
  <si>
    <t>ECU002Building partially damaged</t>
  </si>
  <si>
    <t>ECU002Building totally damaged</t>
  </si>
  <si>
    <t>ECU002Buildings in the affected area</t>
  </si>
  <si>
    <t>ECU002Economic Losses</t>
  </si>
  <si>
    <t>ECU002People killed in all crises</t>
  </si>
  <si>
    <t>ECU002Crisis affected groups</t>
  </si>
  <si>
    <t>ECU002People facing limited access constraints</t>
  </si>
  <si>
    <t>ECU002People facing restricted access constraints</t>
  </si>
  <si>
    <t>ECU002Impediments to entry into country (bureaucratic and administrative)</t>
  </si>
  <si>
    <t>ECU002Restriction of movement (impediments to freedom of movement and/or administrative restrictions)</t>
  </si>
  <si>
    <t>ECU002Interference into implementation of humanitarian activities</t>
  </si>
  <si>
    <t>ECU002Violence against personnel, facilities and assets</t>
  </si>
  <si>
    <t>ECU002Denial of existence of humanitarian needs or entitlements to assistance</t>
  </si>
  <si>
    <t>ECU002Restriction and obstruction of access to services and assistance</t>
  </si>
  <si>
    <t>ECU002Ongoing insecurity/hostilities affecting humanitarian assistance</t>
  </si>
  <si>
    <t xml:space="preserve">ECU002Presence of mines and improvised explosive devices </t>
  </si>
  <si>
    <t>ECU002Physical constraints in the environment (obstacles related to terrain, climate, lack of infrastructure, etc.)</t>
  </si>
  <si>
    <t>EGY002Total population in country</t>
  </si>
  <si>
    <t>EGY002Landmass affected by disaster</t>
  </si>
  <si>
    <t>EGY002People exposed</t>
  </si>
  <si>
    <t>EGY002People affected by the crisis</t>
  </si>
  <si>
    <t>EGY002Total # of crisis related displaced people</t>
  </si>
  <si>
    <t>EGY002Crisis related Injuries</t>
  </si>
  <si>
    <t>EGY002Total # of illness cases reported</t>
  </si>
  <si>
    <t>EGY002Crisis related fatalities</t>
  </si>
  <si>
    <t>EGY002Building partially damaged</t>
  </si>
  <si>
    <t>EGY002Building totally damaged</t>
  </si>
  <si>
    <t>EGY002Buildings in the affected area</t>
  </si>
  <si>
    <t>EGY002Economic Losses</t>
  </si>
  <si>
    <t>EGY002People killed in all crises</t>
  </si>
  <si>
    <t>EGY002Crisis affected groups</t>
  </si>
  <si>
    <t>EGY002People facing limited access constraints</t>
  </si>
  <si>
    <t>EGY002People facing restricted access constraints</t>
  </si>
  <si>
    <t>EGY002Impediments to entry into country (bureaucratic and administrative)</t>
  </si>
  <si>
    <t>EGY002Restriction of movement (impediments to freedom of movement and/or administrative restrictions)</t>
  </si>
  <si>
    <t>EGY002Interference into implementation of humanitarian activities</t>
  </si>
  <si>
    <t>EGY002Violence against personnel, facilities and assets</t>
  </si>
  <si>
    <t>EGY002Denial of existence of humanitarian needs or entitlements to assistance</t>
  </si>
  <si>
    <t>EGY002Restriction and obstruction of access to services and assistance</t>
  </si>
  <si>
    <t>EGY002Ongoing insecurity/hostilities affecting humanitarian assistance</t>
  </si>
  <si>
    <t xml:space="preserve">EGY002Presence of mines and improvised explosive devices </t>
  </si>
  <si>
    <t>EGY002Physical constraints in the environment (obstacles related to terrain, climate, lack of infrastructure, etc.)</t>
  </si>
  <si>
    <t>SLV001Total population in country</t>
  </si>
  <si>
    <t>SLV001Landmass affected by disaster</t>
  </si>
  <si>
    <t>SLV001People exposed</t>
  </si>
  <si>
    <t>SLV001People affected by the crisis</t>
  </si>
  <si>
    <t>SLV001Total # of crisis related displaced people</t>
  </si>
  <si>
    <t>SLV001Crisis related Injuries</t>
  </si>
  <si>
    <t>SLV001Total # of illness cases reported</t>
  </si>
  <si>
    <t>SLV001Crisis related fatalities</t>
  </si>
  <si>
    <t>SLV001Building partially damaged</t>
  </si>
  <si>
    <t>SLV001Building totally damaged</t>
  </si>
  <si>
    <t>SLV001Buildings in the affected area</t>
  </si>
  <si>
    <t>SLV001Economic Losses</t>
  </si>
  <si>
    <t>SLV001People killed in all crises</t>
  </si>
  <si>
    <t>SLV001Crisis affected groups</t>
  </si>
  <si>
    <t>SLV001People facing limited access constraints</t>
  </si>
  <si>
    <t>SLV001People facing restricted access constraints</t>
  </si>
  <si>
    <t>SLV001Impediments to entry into country (bureaucratic and administrative)</t>
  </si>
  <si>
    <t>SLV001Restriction of movement (impediments to freedom of movement and/or administrative restrictions)</t>
  </si>
  <si>
    <t>SLV001Interference into implementation of humanitarian activities</t>
  </si>
  <si>
    <t>SLV001Violence against personnel, facilities and assets</t>
  </si>
  <si>
    <t>SLV001Denial of existence of humanitarian needs or entitlements to assistance</t>
  </si>
  <si>
    <t>SLV001Restriction and obstruction of access to services and assistance</t>
  </si>
  <si>
    <t>SLV001Ongoing insecurity/hostilities affecting humanitarian assistance</t>
  </si>
  <si>
    <t xml:space="preserve">SLV001Presence of mines and improvised explosive devices </t>
  </si>
  <si>
    <t>SLV001Physical constraints in the environment (obstacles related to terrain, climate, lack of infrastructure, etc.)</t>
  </si>
  <si>
    <t>ERI001Total population in country</t>
  </si>
  <si>
    <t>ERI001Landmass affected by disaster</t>
  </si>
  <si>
    <t>ERI001People exposed</t>
  </si>
  <si>
    <t>ERI001People affected by the crisis</t>
  </si>
  <si>
    <t>ERI001Total # of crisis related displaced people</t>
  </si>
  <si>
    <t>ERI001Crisis related Injuries</t>
  </si>
  <si>
    <t>ERI001Total # of illness cases reported</t>
  </si>
  <si>
    <t>ERI001Crisis related fatalities</t>
  </si>
  <si>
    <t>ERI001Building partially damaged</t>
  </si>
  <si>
    <t>ERI001Building totally damaged</t>
  </si>
  <si>
    <t>ERI001Buildings in the affected area</t>
  </si>
  <si>
    <t>ERI001Economic Losses</t>
  </si>
  <si>
    <t>ERI001People killed in all crises</t>
  </si>
  <si>
    <t>ERI001Crisis affected groups</t>
  </si>
  <si>
    <t>ERI001People facing limited access constraints</t>
  </si>
  <si>
    <t>ERI001People facing restricted access constraints</t>
  </si>
  <si>
    <t>ERI001Impediments to entry into country (bureaucratic and administrative)</t>
  </si>
  <si>
    <t>ERI001Restriction of movement (impediments to freedom of movement and/or administrative restrictions)</t>
  </si>
  <si>
    <t>ERI001Interference into implementation of humanitarian activities</t>
  </si>
  <si>
    <t>ERI001Violence against personnel, facilities and assets</t>
  </si>
  <si>
    <t>ERI001Denial of existence of humanitarian needs or entitlements to assistance</t>
  </si>
  <si>
    <t>ERI001Restriction and obstruction of access to services and assistance</t>
  </si>
  <si>
    <t>ERI001Ongoing insecurity/hostilities affecting humanitarian assistance</t>
  </si>
  <si>
    <t xml:space="preserve">ERI001Presence of mines and improvised explosive devices </t>
  </si>
  <si>
    <t>ERI001Physical constraints in the environment (obstacles related to terrain, climate, lack of infrastructure, etc.)</t>
  </si>
  <si>
    <t>ETH001Total population in country</t>
  </si>
  <si>
    <t>ETH001Landmass affected by disaster</t>
  </si>
  <si>
    <t>ETH001People exposed</t>
  </si>
  <si>
    <t>ETH001People affected by the crisis</t>
  </si>
  <si>
    <t>ETH001Total # of crisis related displaced people</t>
  </si>
  <si>
    <t>ETH001Crisis related Injuries</t>
  </si>
  <si>
    <t>ETH001Total # of illness cases reported</t>
  </si>
  <si>
    <t>ETH001Crisis related fatalities</t>
  </si>
  <si>
    <t>ETH001Building partially damaged</t>
  </si>
  <si>
    <t>ETH001Building totally damaged</t>
  </si>
  <si>
    <t>ETH001Buildings in the affected area</t>
  </si>
  <si>
    <t>ETH001Economic Losses</t>
  </si>
  <si>
    <t>ETH001People killed in all crises</t>
  </si>
  <si>
    <t>ETH001Crisis affected groups</t>
  </si>
  <si>
    <t>ETH001People facing limited access constraints</t>
  </si>
  <si>
    <t>ETH001People facing restricted access constraints</t>
  </si>
  <si>
    <t>ETH001Impediments to entry into country (bureaucratic and administrative)</t>
  </si>
  <si>
    <t>ETH001Restriction of movement (impediments to freedom of movement and/or administrative restrictions)</t>
  </si>
  <si>
    <t>ETH001Interference into implementation of humanitarian activities</t>
  </si>
  <si>
    <t>ETH001Violence against personnel, facilities and assets</t>
  </si>
  <si>
    <t>ETH001Denial of existence of humanitarian needs or entitlements to assistance</t>
  </si>
  <si>
    <t>ETH001Restriction and obstruction of access to services and assistance</t>
  </si>
  <si>
    <t>ETH001Ongoing insecurity/hostilities affecting humanitarian assistance</t>
  </si>
  <si>
    <t xml:space="preserve">ETH001Presence of mines and improvised explosive devices </t>
  </si>
  <si>
    <t>ETH001Physical constraints in the environment (obstacles related to terrain, climate, lack of infrastructure, etc.)</t>
  </si>
  <si>
    <t>GRC002Total population in country</t>
  </si>
  <si>
    <t>GRC002Landmass affected by disaster</t>
  </si>
  <si>
    <t>GRC002People exposed</t>
  </si>
  <si>
    <t>GRC002People affected by the crisis</t>
  </si>
  <si>
    <t>GRC002Total # of crisis related displaced people</t>
  </si>
  <si>
    <t>GRC002Crisis related Injuries</t>
  </si>
  <si>
    <t>GRC002Total # of illness cases reported</t>
  </si>
  <si>
    <t>GRC002Crisis related fatalities</t>
  </si>
  <si>
    <t>GRC002Building partially damaged</t>
  </si>
  <si>
    <t>GRC002Building totally damaged</t>
  </si>
  <si>
    <t>GRC002Buildings in the affected area</t>
  </si>
  <si>
    <t>GRC002Economic Losses</t>
  </si>
  <si>
    <t>GRC002People killed in all crises</t>
  </si>
  <si>
    <t>GRC002Crisis affected groups</t>
  </si>
  <si>
    <t>GRC002People facing limited access constraints</t>
  </si>
  <si>
    <t>GRC002People facing restricted access constraints</t>
  </si>
  <si>
    <t>GRC002Impediments to entry into country (bureaucratic and administrative)</t>
  </si>
  <si>
    <t>GRC002Restriction of movement (impediments to freedom of movement and/or administrative restrictions)</t>
  </si>
  <si>
    <t>GRC002Interference into implementation of humanitarian activities</t>
  </si>
  <si>
    <t>GRC002Violence against personnel, facilities and assets</t>
  </si>
  <si>
    <t>GRC002Denial of existence of humanitarian needs or entitlements to assistance</t>
  </si>
  <si>
    <t>GRC002Restriction and obstruction of access to services and assistance</t>
  </si>
  <si>
    <t>GRC002Ongoing insecurity/hostilities affecting humanitarian assistance</t>
  </si>
  <si>
    <t xml:space="preserve">GRC002Presence of mines and improvised explosive devices </t>
  </si>
  <si>
    <t>GRC002Physical constraints in the environment (obstacles related to terrain, climate, lack of infrastructure, etc.)</t>
  </si>
  <si>
    <t>GTM001Total population in country</t>
  </si>
  <si>
    <t>GTM001Landmass affected by disaster</t>
  </si>
  <si>
    <t>GTM001People exposed</t>
  </si>
  <si>
    <t>GTM001People affected by the crisis</t>
  </si>
  <si>
    <t>GTM001Total # of crisis related displaced people</t>
  </si>
  <si>
    <t>GTM001Crisis related Injuries</t>
  </si>
  <si>
    <t>GTM001Total # of illness cases reported</t>
  </si>
  <si>
    <t>GTM001Crisis related fatalities</t>
  </si>
  <si>
    <t>GTM001Building partially damaged</t>
  </si>
  <si>
    <t>GTM001Building totally damaged</t>
  </si>
  <si>
    <t>GTM001Buildings in the affected area</t>
  </si>
  <si>
    <t>GTM001Economic Losses</t>
  </si>
  <si>
    <t>GTM001People killed in all crises</t>
  </si>
  <si>
    <t>GTM001Crisis affected groups</t>
  </si>
  <si>
    <t>GTM001People facing limited access constraints</t>
  </si>
  <si>
    <t>GTM001People facing restricted access constraints</t>
  </si>
  <si>
    <t>GTM001Impediments to entry into country (bureaucratic and administrative)</t>
  </si>
  <si>
    <t>GTM001Restriction of movement (impediments to freedom of movement and/or administrative restrictions)</t>
  </si>
  <si>
    <t>GTM001Interference into implementation of humanitarian activities</t>
  </si>
  <si>
    <t>GTM001Violence against personnel, facilities and assets</t>
  </si>
  <si>
    <t>GTM001Denial of existence of humanitarian needs or entitlements to assistance</t>
  </si>
  <si>
    <t>GTM001Restriction and obstruction of access to services and assistance</t>
  </si>
  <si>
    <t>GTM001Ongoing insecurity/hostilities affecting humanitarian assistance</t>
  </si>
  <si>
    <t xml:space="preserve">GTM001Presence of mines and improvised explosive devices </t>
  </si>
  <si>
    <t>GTM001Physical constraints in the environment (obstacles related to terrain, climate, lack of infrastructure, etc.)</t>
  </si>
  <si>
    <t>HTI001Total population in country</t>
  </si>
  <si>
    <t>HTI001Landmass affected by disaster</t>
  </si>
  <si>
    <t>HTI001People exposed</t>
  </si>
  <si>
    <t>HTI001People affected by the crisis</t>
  </si>
  <si>
    <t>HTI001Total # of crisis related displaced people</t>
  </si>
  <si>
    <t>HTI001Crisis related Injuries</t>
  </si>
  <si>
    <t>HTI001Total # of illness cases reported</t>
  </si>
  <si>
    <t>HTI001Crisis related fatalities</t>
  </si>
  <si>
    <t>HTI001Building partially damaged</t>
  </si>
  <si>
    <t>HTI001Building totally damaged</t>
  </si>
  <si>
    <t>HTI001Buildings in the affected area</t>
  </si>
  <si>
    <t>HTI001Economic Losses</t>
  </si>
  <si>
    <t>HTI001People killed in all crises</t>
  </si>
  <si>
    <t>HTI001Crisis affected groups</t>
  </si>
  <si>
    <t>HTI001People facing limited access constraints</t>
  </si>
  <si>
    <t>HTI001People facing restricted access constraints</t>
  </si>
  <si>
    <t>HTI001Impediments to entry into country (bureaucratic and administrative)</t>
  </si>
  <si>
    <t>HTI001Restriction of movement (impediments to freedom of movement and/or administrative restrictions)</t>
  </si>
  <si>
    <t>HTI001Interference into implementation of humanitarian activities</t>
  </si>
  <si>
    <t>HTI001Violence against personnel, facilities and assets</t>
  </si>
  <si>
    <t>HTI001Denial of existence of humanitarian needs or entitlements to assistance</t>
  </si>
  <si>
    <t>HTI001Restriction and obstruction of access to services and assistance</t>
  </si>
  <si>
    <t>HTI001Ongoing insecurity/hostilities affecting humanitarian assistance</t>
  </si>
  <si>
    <t xml:space="preserve">HTI001Presence of mines and improvised explosive devices </t>
  </si>
  <si>
    <t>HTI001Physical constraints in the environment (obstacles related to terrain, climate, lack of infrastructure, etc.)</t>
  </si>
  <si>
    <t>HND001Total population in country</t>
  </si>
  <si>
    <t>HND001Landmass affected by disaster</t>
  </si>
  <si>
    <t>HND001People exposed</t>
  </si>
  <si>
    <t>HND001People affected by the crisis</t>
  </si>
  <si>
    <t>HND001Total # of crisis related displaced people</t>
  </si>
  <si>
    <t>HND001Crisis related Injuries</t>
  </si>
  <si>
    <t>HND001Total # of illness cases reported</t>
  </si>
  <si>
    <t>HND001Crisis related fatalities</t>
  </si>
  <si>
    <t>HND001Building partially damaged</t>
  </si>
  <si>
    <t>HND001Building totally damaged</t>
  </si>
  <si>
    <t>HND001Buildings in the affected area</t>
  </si>
  <si>
    <t>HND001Economic Losses</t>
  </si>
  <si>
    <t>HND001People killed in all crises</t>
  </si>
  <si>
    <t>HND001Crisis affected groups</t>
  </si>
  <si>
    <t>HND001People facing limited access constraints</t>
  </si>
  <si>
    <t>HND001People facing restricted access constraints</t>
  </si>
  <si>
    <t>HND001Impediments to entry into country (bureaucratic and administrative)</t>
  </si>
  <si>
    <t>HND001Restriction of movement (impediments to freedom of movement and/or administrative restrictions)</t>
  </si>
  <si>
    <t>HND001Interference into implementation of humanitarian activities</t>
  </si>
  <si>
    <t>HND001Violence against personnel, facilities and assets</t>
  </si>
  <si>
    <t>HND001Denial of existence of humanitarian needs or entitlements to assistance</t>
  </si>
  <si>
    <t>HND001Restriction and obstruction of access to services and assistance</t>
  </si>
  <si>
    <t>HND001Ongoing insecurity/hostilities affecting humanitarian assistance</t>
  </si>
  <si>
    <t xml:space="preserve">HND001Presence of mines and improvised explosive devices </t>
  </si>
  <si>
    <t>HND001Physical constraints in the environment (obstacles related to terrain, climate, lack of infrastructure, etc.)</t>
  </si>
  <si>
    <t>IDN001Total population in country</t>
  </si>
  <si>
    <t>IDN001Landmass affected by disaster</t>
  </si>
  <si>
    <t>IDN001People exposed</t>
  </si>
  <si>
    <t>IDN001People affected by the crisis</t>
  </si>
  <si>
    <t>IDN001Total # of crisis related displaced people</t>
  </si>
  <si>
    <t>IDN001Crisis related Injuries</t>
  </si>
  <si>
    <t>IDN001Total # of illness cases reported</t>
  </si>
  <si>
    <t>IDN001Crisis related fatalities</t>
  </si>
  <si>
    <t>IDN001Building partially damaged</t>
  </si>
  <si>
    <t>IDN001Building totally damaged</t>
  </si>
  <si>
    <t>IDN001Buildings in the affected area</t>
  </si>
  <si>
    <t>IDN001Economic Losses</t>
  </si>
  <si>
    <t>IDN001People killed in all crises</t>
  </si>
  <si>
    <t>IDN001Crisis affected groups</t>
  </si>
  <si>
    <t>IDN001People facing limited access constraints</t>
  </si>
  <si>
    <t>IDN001People facing restricted access constraints</t>
  </si>
  <si>
    <t>IDN001Impediments to entry into country (bureaucratic and administrative)</t>
  </si>
  <si>
    <t>IDN001Restriction of movement (impediments to freedom of movement and/or administrative restrictions)</t>
  </si>
  <si>
    <t>IDN001Interference into implementation of humanitarian activities</t>
  </si>
  <si>
    <t>IDN001Violence against personnel, facilities and assets</t>
  </si>
  <si>
    <t>IDN001Denial of existence of humanitarian needs or entitlements to assistance</t>
  </si>
  <si>
    <t>IDN001Restriction and obstruction of access to services and assistance</t>
  </si>
  <si>
    <t>IDN001Ongoing insecurity/hostilities affecting humanitarian assistance</t>
  </si>
  <si>
    <t xml:space="preserve">IDN001Presence of mines and improvised explosive devices </t>
  </si>
  <si>
    <t>IDN001Physical constraints in the environment (obstacles related to terrain, climate, lack of infrastructure, etc.)</t>
  </si>
  <si>
    <t>IRQ001Total population in country</t>
  </si>
  <si>
    <t>IRQ001Landmass affected by disaster</t>
  </si>
  <si>
    <t>IRQ001People exposed</t>
  </si>
  <si>
    <t>IRQ001People affected by the crisis</t>
  </si>
  <si>
    <t>IRQ001Total # of crisis related displaced people</t>
  </si>
  <si>
    <t>IRQ001Crisis related Injuries</t>
  </si>
  <si>
    <t>IRQ001Total # of illness cases reported</t>
  </si>
  <si>
    <t>IRQ001Crisis related fatalities</t>
  </si>
  <si>
    <t>IRQ001Building partially damaged</t>
  </si>
  <si>
    <t>IRQ001Building totally damaged</t>
  </si>
  <si>
    <t>IRQ001Buildings in the affected area</t>
  </si>
  <si>
    <t>IRQ001Economic Losses</t>
  </si>
  <si>
    <t>IRQ001People killed in all crises</t>
  </si>
  <si>
    <t>IRQ001Crisis affected groups</t>
  </si>
  <si>
    <t>IRQ001People facing limited access constraints</t>
  </si>
  <si>
    <t>IRQ001People facing restricted access constraints</t>
  </si>
  <si>
    <t>IRQ001Impediments to entry into country (bureaucratic and administrative)</t>
  </si>
  <si>
    <t>IRQ001Restriction of movement (impediments to freedom of movement and/or administrative restrictions)</t>
  </si>
  <si>
    <t>IRQ001Interference into implementation of humanitarian activities</t>
  </si>
  <si>
    <t>IRQ001Violence against personnel, facilities and assets</t>
  </si>
  <si>
    <t>IRQ001Denial of existence of humanitarian needs or entitlements to assistance</t>
  </si>
  <si>
    <t>IRQ001Restriction and obstruction of access to services and assistance</t>
  </si>
  <si>
    <t>IRQ001Ongoing insecurity/hostilities affecting humanitarian assistance</t>
  </si>
  <si>
    <t xml:space="preserve">IRQ001Presence of mines and improvised explosive devices </t>
  </si>
  <si>
    <t>IRQ001Physical constraints in the environment (obstacles related to terrain, climate, lack of infrastructure, etc.)</t>
  </si>
  <si>
    <t>IRQ002Total population in country</t>
  </si>
  <si>
    <t>IRQ002Landmass affected by disaster</t>
  </si>
  <si>
    <t>IRQ002People exposed</t>
  </si>
  <si>
    <t>IRQ002People affected by the crisis</t>
  </si>
  <si>
    <t>IRQ002Total # of crisis related displaced people</t>
  </si>
  <si>
    <t>IRQ002Crisis related Injuries</t>
  </si>
  <si>
    <t>IRQ002Total # of illness cases reported</t>
  </si>
  <si>
    <t>IRQ002Crisis related fatalities</t>
  </si>
  <si>
    <t>IRQ002Building partially damaged</t>
  </si>
  <si>
    <t>IRQ002Building totally damaged</t>
  </si>
  <si>
    <t>IRQ002Buildings in the affected area</t>
  </si>
  <si>
    <t>IRQ002Economic Losses</t>
  </si>
  <si>
    <t>IRQ002People killed in all crises</t>
  </si>
  <si>
    <t>IRQ002Crisis affected groups</t>
  </si>
  <si>
    <t>IRQ002People facing limited access constraints</t>
  </si>
  <si>
    <t>IRQ002People facing restricted access constraints</t>
  </si>
  <si>
    <t>IRQ002Impediments to entry into country (bureaucratic and administrative)</t>
  </si>
  <si>
    <t>IRQ002Restriction of movement (impediments to freedom of movement and/or administrative restrictions)</t>
  </si>
  <si>
    <t>IRQ002Interference into implementation of humanitarian activities</t>
  </si>
  <si>
    <t>IRQ002Violence against personnel, facilities and assets</t>
  </si>
  <si>
    <t>IRQ002Denial of existence of humanitarian needs or entitlements to assistance</t>
  </si>
  <si>
    <t>IRQ002Restriction and obstruction of access to services and assistance</t>
  </si>
  <si>
    <t>IRQ002Ongoing insecurity/hostilities affecting humanitarian assistance</t>
  </si>
  <si>
    <t xml:space="preserve">IRQ002Presence of mines and improvised explosive devices </t>
  </si>
  <si>
    <t>IRQ002Physical constraints in the environment (obstacles related to terrain, climate, lack of infrastructure, etc.)</t>
  </si>
  <si>
    <t>IRQ003Total population in country</t>
  </si>
  <si>
    <t>IRQ003Landmass affected by disaster</t>
  </si>
  <si>
    <t>IRQ003People exposed</t>
  </si>
  <si>
    <t>IRQ003People affected by the crisis</t>
  </si>
  <si>
    <t>IRQ003Total # of crisis related displaced people</t>
  </si>
  <si>
    <t>IRQ003Crisis related Injuries</t>
  </si>
  <si>
    <t>IRQ003Total # of illness cases reported</t>
  </si>
  <si>
    <t>IRQ003Crisis related fatalities</t>
  </si>
  <si>
    <t>IRQ003Building partially damaged</t>
  </si>
  <si>
    <t>IRQ003Building totally damaged</t>
  </si>
  <si>
    <t>IRQ003Buildings in the affected area</t>
  </si>
  <si>
    <t>IRQ003Economic Losses</t>
  </si>
  <si>
    <t>IRQ003People killed in all crises</t>
  </si>
  <si>
    <t>IRQ003Crisis affected groups</t>
  </si>
  <si>
    <t>IRQ003People facing limited access constraints</t>
  </si>
  <si>
    <t>IRQ003People facing restricted access constraints</t>
  </si>
  <si>
    <t>IRQ003Impediments to entry into country (bureaucratic and administrative)</t>
  </si>
  <si>
    <t>IRQ003Restriction of movement (impediments to freedom of movement and/or administrative restrictions)</t>
  </si>
  <si>
    <t>IRQ003Interference into implementation of humanitarian activities</t>
  </si>
  <si>
    <t>IRQ003Violence against personnel, facilities and assets</t>
  </si>
  <si>
    <t>IRQ003Denial of existence of humanitarian needs or entitlements to assistance</t>
  </si>
  <si>
    <t>IRQ003Restriction and obstruction of access to services and assistance</t>
  </si>
  <si>
    <t>IRQ003Ongoing insecurity/hostilities affecting humanitarian assistance</t>
  </si>
  <si>
    <t xml:space="preserve">IRQ003Presence of mines and improvised explosive devices </t>
  </si>
  <si>
    <t>IRQ003Physical constraints in the environment (obstacles related to terrain, climate, lack of infrastructure, etc.)</t>
  </si>
  <si>
    <t>ITA002Total population in country</t>
  </si>
  <si>
    <t>ITA002Landmass affected by disaster</t>
  </si>
  <si>
    <t>ITA002People exposed</t>
  </si>
  <si>
    <t>ITA002People affected by the crisis</t>
  </si>
  <si>
    <t>ITA002Total # of crisis related displaced people</t>
  </si>
  <si>
    <t>ITA002Crisis related Injuries</t>
  </si>
  <si>
    <t>ITA002Total # of illness cases reported</t>
  </si>
  <si>
    <t>ITA002Crisis related fatalities</t>
  </si>
  <si>
    <t>ITA002Building partially damaged</t>
  </si>
  <si>
    <t>ITA002Building totally damaged</t>
  </si>
  <si>
    <t>ITA002Buildings in the affected area</t>
  </si>
  <si>
    <t>ITA002Economic Losses</t>
  </si>
  <si>
    <t>ITA002People killed in all crises</t>
  </si>
  <si>
    <t>ITA002Crisis affected groups</t>
  </si>
  <si>
    <t>ITA002People facing limited access constraints</t>
  </si>
  <si>
    <t>ITA002People facing restricted access constraints</t>
  </si>
  <si>
    <t>ITA002Impediments to entry into country (bureaucratic and administrative)</t>
  </si>
  <si>
    <t>ITA002Restriction of movement (impediments to freedom of movement and/or administrative restrictions)</t>
  </si>
  <si>
    <t>ITA002Interference into implementation of humanitarian activities</t>
  </si>
  <si>
    <t>ITA002Violence against personnel, facilities and assets</t>
  </si>
  <si>
    <t>ITA002Denial of existence of humanitarian needs or entitlements to assistance</t>
  </si>
  <si>
    <t>ITA002Restriction and obstruction of access to services and assistance</t>
  </si>
  <si>
    <t>ITA002Ongoing insecurity/hostilities affecting humanitarian assistance</t>
  </si>
  <si>
    <t xml:space="preserve">ITA002Presence of mines and improvised explosive devices </t>
  </si>
  <si>
    <t>ITA002Physical constraints in the environment (obstacles related to terrain, climate, lack of infrastructure, etc.)</t>
  </si>
  <si>
    <t>JOR001Total population in country</t>
  </si>
  <si>
    <t>JOR001Landmass affected by disaster</t>
  </si>
  <si>
    <t>JOR001People exposed</t>
  </si>
  <si>
    <t>JOR001People affected by the crisis</t>
  </si>
  <si>
    <t>JOR001Total # of crisis related displaced people</t>
  </si>
  <si>
    <t>JOR001Crisis related Injuries</t>
  </si>
  <si>
    <t>JOR001Total # of illness cases reported</t>
  </si>
  <si>
    <t>JOR001Crisis related fatalities</t>
  </si>
  <si>
    <t>JOR001Building partially damaged</t>
  </si>
  <si>
    <t>JOR001Building totally damaged</t>
  </si>
  <si>
    <t>JOR001Buildings in the affected area</t>
  </si>
  <si>
    <t>JOR001Economic Losses</t>
  </si>
  <si>
    <t>JOR001People killed in all crises</t>
  </si>
  <si>
    <t>JOR001Crisis affected groups</t>
  </si>
  <si>
    <t>JOR001People facing limited access constraints</t>
  </si>
  <si>
    <t>JOR001People facing restricted access constraints</t>
  </si>
  <si>
    <t>JOR001Impediments to entry into country (bureaucratic and administrative)</t>
  </si>
  <si>
    <t>JOR001Restriction of movement (impediments to freedom of movement and/or administrative restrictions)</t>
  </si>
  <si>
    <t>JOR001Interference into implementation of humanitarian activities</t>
  </si>
  <si>
    <t>JOR001Violence against personnel, facilities and assets</t>
  </si>
  <si>
    <t>JOR001Denial of existence of humanitarian needs or entitlements to assistance</t>
  </si>
  <si>
    <t>JOR001Restriction and obstruction of access to services and assistance</t>
  </si>
  <si>
    <t>JOR001Ongoing insecurity/hostilities affecting humanitarian assistance</t>
  </si>
  <si>
    <t xml:space="preserve">JOR001Presence of mines and improvised explosive devices </t>
  </si>
  <si>
    <t>JOR001Physical constraints in the environment (obstacles related to terrain, climate, lack of infrastructure, etc.)</t>
  </si>
  <si>
    <t>JOR002Total population in country</t>
  </si>
  <si>
    <t>JOR002Landmass affected by disaster</t>
  </si>
  <si>
    <t>JOR002People exposed</t>
  </si>
  <si>
    <t>JOR002People affected by the crisis</t>
  </si>
  <si>
    <t>JOR002Total # of crisis related displaced people</t>
  </si>
  <si>
    <t>JOR002Crisis related Injuries</t>
  </si>
  <si>
    <t>JOR002Total # of illness cases reported</t>
  </si>
  <si>
    <t>JOR002Crisis related fatalities</t>
  </si>
  <si>
    <t>JOR002Building partially damaged</t>
  </si>
  <si>
    <t>JOR002Building totally damaged</t>
  </si>
  <si>
    <t>JOR002Buildings in the affected area</t>
  </si>
  <si>
    <t>JOR002Economic Losses</t>
  </si>
  <si>
    <t>JOR002People killed in all crises</t>
  </si>
  <si>
    <t>JOR002Crisis affected groups</t>
  </si>
  <si>
    <t>JOR002People facing limited access constraints</t>
  </si>
  <si>
    <t>JOR002People facing restricted access constraints</t>
  </si>
  <si>
    <t>JOR002Impediments to entry into country (bureaucratic and administrative)</t>
  </si>
  <si>
    <t>JOR002Restriction of movement (impediments to freedom of movement and/or administrative restrictions)</t>
  </si>
  <si>
    <t>JOR002Interference into implementation of humanitarian activities</t>
  </si>
  <si>
    <t>JOR002Violence against personnel, facilities and assets</t>
  </si>
  <si>
    <t>JOR002Denial of existence of humanitarian needs or entitlements to assistance</t>
  </si>
  <si>
    <t>JOR002Restriction and obstruction of access to services and assistance</t>
  </si>
  <si>
    <t>JOR002Ongoing insecurity/hostilities affecting humanitarian assistance</t>
  </si>
  <si>
    <t xml:space="preserve">JOR002Presence of mines and improvised explosive devices </t>
  </si>
  <si>
    <t>JOR002Physical constraints in the environment (obstacles related to terrain, climate, lack of infrastructure, etc.)</t>
  </si>
  <si>
    <t>JOR003Total population in country</t>
  </si>
  <si>
    <t>JOR003Landmass affected by disaster</t>
  </si>
  <si>
    <t>JOR003People exposed</t>
  </si>
  <si>
    <t>JOR003People affected by the crisis</t>
  </si>
  <si>
    <t>JOR003Total # of crisis related displaced people</t>
  </si>
  <si>
    <t>JOR003Crisis related Injuries</t>
  </si>
  <si>
    <t>JOR003Total # of illness cases reported</t>
  </si>
  <si>
    <t>JOR003Crisis related fatalities</t>
  </si>
  <si>
    <t>JOR003Building partially damaged</t>
  </si>
  <si>
    <t>JOR003Building totally damaged</t>
  </si>
  <si>
    <t>JOR003Buildings in the affected area</t>
  </si>
  <si>
    <t>JOR003Economic Losses</t>
  </si>
  <si>
    <t>JOR003People killed in all crises</t>
  </si>
  <si>
    <t>JOR003Crisis affected groups</t>
  </si>
  <si>
    <t>JOR003People facing limited access constraints</t>
  </si>
  <si>
    <t>JOR003People facing restricted access constraints</t>
  </si>
  <si>
    <t>JOR003Impediments to entry into country (bureaucratic and administrative)</t>
  </si>
  <si>
    <t>JOR003Restriction of movement (impediments to freedom of movement and/or administrative restrictions)</t>
  </si>
  <si>
    <t>JOR003Interference into implementation of humanitarian activities</t>
  </si>
  <si>
    <t>JOR003Violence against personnel, facilities and assets</t>
  </si>
  <si>
    <t>JOR003Denial of existence of humanitarian needs or entitlements to assistance</t>
  </si>
  <si>
    <t>JOR003Restriction and obstruction of access to services and assistance</t>
  </si>
  <si>
    <t>JOR003Ongoing insecurity/hostilities affecting humanitarian assistance</t>
  </si>
  <si>
    <t xml:space="preserve">JOR003Presence of mines and improvised explosive devices </t>
  </si>
  <si>
    <t>JOR003Physical constraints in the environment (obstacles related to terrain, climate, lack of infrastructure, etc.)</t>
  </si>
  <si>
    <t>KEN002Total population in country</t>
  </si>
  <si>
    <t>KEN002Landmass affected by disaster</t>
  </si>
  <si>
    <t>KEN002People exposed</t>
  </si>
  <si>
    <t>KEN002People affected by the crisis</t>
  </si>
  <si>
    <t>KEN002Total # of crisis related displaced people</t>
  </si>
  <si>
    <t>KEN002Crisis related Injuries</t>
  </si>
  <si>
    <t>KEN002Total # of illness cases reported</t>
  </si>
  <si>
    <t>KEN002Crisis related fatalities</t>
  </si>
  <si>
    <t>KEN002Building partially damaged</t>
  </si>
  <si>
    <t>KEN002Building totally damaged</t>
  </si>
  <si>
    <t>KEN002Buildings in the affected area</t>
  </si>
  <si>
    <t>KEN002Economic Losses</t>
  </si>
  <si>
    <t>KEN002People killed in all crises</t>
  </si>
  <si>
    <t>KEN002Crisis affected groups</t>
  </si>
  <si>
    <t>KEN002People facing limited access constraints</t>
  </si>
  <si>
    <t>KEN002People facing restricted access constraints</t>
  </si>
  <si>
    <t>KEN002Impediments to entry into country (bureaucratic and administrative)</t>
  </si>
  <si>
    <t>KEN002Restriction of movement (impediments to freedom of movement and/or administrative restrictions)</t>
  </si>
  <si>
    <t>KEN002Interference into implementation of humanitarian activities</t>
  </si>
  <si>
    <t>KEN002Violence against personnel, facilities and assets</t>
  </si>
  <si>
    <t>KEN002Denial of existence of humanitarian needs or entitlements to assistance</t>
  </si>
  <si>
    <t>KEN002Restriction and obstruction of access to services and assistance</t>
  </si>
  <si>
    <t>KEN002Ongoing insecurity/hostilities affecting humanitarian assistance</t>
  </si>
  <si>
    <t xml:space="preserve">KEN002Presence of mines and improvised explosive devices </t>
  </si>
  <si>
    <t>KEN002Physical constraints in the environment (obstacles related to terrain, climate, lack of infrastructure, etc.)</t>
  </si>
  <si>
    <t>LBN001Total population in country</t>
  </si>
  <si>
    <t>LBN001Landmass affected by disaster</t>
  </si>
  <si>
    <t>LBN001People exposed</t>
  </si>
  <si>
    <t>LBN001People affected by the crisis</t>
  </si>
  <si>
    <t>LBN001Total # of crisis related displaced people</t>
  </si>
  <si>
    <t>LBN001Crisis related Injuries</t>
  </si>
  <si>
    <t>LBN001Total # of illness cases reported</t>
  </si>
  <si>
    <t>LBN001Crisis related fatalities</t>
  </si>
  <si>
    <t>LBN001Building partially damaged</t>
  </si>
  <si>
    <t>LBN001Building totally damaged</t>
  </si>
  <si>
    <t>LBN001Buildings in the affected area</t>
  </si>
  <si>
    <t>LBN001Economic Losses</t>
  </si>
  <si>
    <t>LBN001People killed in all crises</t>
  </si>
  <si>
    <t>LBN001Crisis affected groups</t>
  </si>
  <si>
    <t>LBN001People facing limited access constraints</t>
  </si>
  <si>
    <t>LBN001People facing restricted access constraints</t>
  </si>
  <si>
    <t>LBN001Impediments to entry into country (bureaucratic and administrative)</t>
  </si>
  <si>
    <t>LBN001Restriction of movement (impediments to freedom of movement and/or administrative restrictions)</t>
  </si>
  <si>
    <t>LBN001Interference into implementation of humanitarian activities</t>
  </si>
  <si>
    <t>LBN001Violence against personnel, facilities and assets</t>
  </si>
  <si>
    <t>LBN001Denial of existence of humanitarian needs or entitlements to assistance</t>
  </si>
  <si>
    <t>LBN001Restriction and obstruction of access to services and assistance</t>
  </si>
  <si>
    <t>LBN001Ongoing insecurity/hostilities affecting humanitarian assistance</t>
  </si>
  <si>
    <t xml:space="preserve">LBN001Presence of mines and improvised explosive devices </t>
  </si>
  <si>
    <t>LBN001Physical constraints in the environment (obstacles related to terrain, climate, lack of infrastructure, etc.)</t>
  </si>
  <si>
    <t>LBN002Total population in country</t>
  </si>
  <si>
    <t>LBN002Landmass affected by disaster</t>
  </si>
  <si>
    <t>LBN002People exposed</t>
  </si>
  <si>
    <t>LBN002People affected by the crisis</t>
  </si>
  <si>
    <t>LBN002Total # of crisis related displaced people</t>
  </si>
  <si>
    <t>LBN002Crisis related Injuries</t>
  </si>
  <si>
    <t>LBN002Total # of illness cases reported</t>
  </si>
  <si>
    <t>LBN002Crisis related fatalities</t>
  </si>
  <si>
    <t>LBN002Building partially damaged</t>
  </si>
  <si>
    <t>LBN002Building totally damaged</t>
  </si>
  <si>
    <t>LBN002Buildings in the affected area</t>
  </si>
  <si>
    <t>LBN002Economic Losses</t>
  </si>
  <si>
    <t>LBN002People killed in all crises</t>
  </si>
  <si>
    <t>LBN002Crisis affected groups</t>
  </si>
  <si>
    <t>LBN002People facing limited access constraints</t>
  </si>
  <si>
    <t>LBN002People facing restricted access constraints</t>
  </si>
  <si>
    <t>LBN002Impediments to entry into country (bureaucratic and administrative)</t>
  </si>
  <si>
    <t>LBN002Restriction of movement (impediments to freedom of movement and/or administrative restrictions)</t>
  </si>
  <si>
    <t>LBN002Interference into implementation of humanitarian activities</t>
  </si>
  <si>
    <t>LBN002Violence against personnel, facilities and assets</t>
  </si>
  <si>
    <t>LBN002Denial of existence of humanitarian needs or entitlements to assistance</t>
  </si>
  <si>
    <t>LBN002Restriction and obstruction of access to services and assistance</t>
  </si>
  <si>
    <t>LBN002Ongoing insecurity/hostilities affecting humanitarian assistance</t>
  </si>
  <si>
    <t xml:space="preserve">LBN002Presence of mines and improvised explosive devices </t>
  </si>
  <si>
    <t>LBN002Physical constraints in the environment (obstacles related to terrain, climate, lack of infrastructure, etc.)</t>
  </si>
  <si>
    <t>LBN003Total population in country</t>
  </si>
  <si>
    <t>LBN003Landmass affected by disaster</t>
  </si>
  <si>
    <t>LBN003People exposed</t>
  </si>
  <si>
    <t>LBN003People affected by the crisis</t>
  </si>
  <si>
    <t>LBN003Total # of crisis related displaced people</t>
  </si>
  <si>
    <t>LBN003Crisis related Injuries</t>
  </si>
  <si>
    <t>LBN003Total # of illness cases reported</t>
  </si>
  <si>
    <t>LBN003Crisis related fatalities</t>
  </si>
  <si>
    <t>LBN003Building partially damaged</t>
  </si>
  <si>
    <t>LBN003Building totally damaged</t>
  </si>
  <si>
    <t>LBN003Buildings in the affected area</t>
  </si>
  <si>
    <t>LBN003Economic Losses</t>
  </si>
  <si>
    <t>LBN003People killed in all crises</t>
  </si>
  <si>
    <t>LBN003Crisis affected groups</t>
  </si>
  <si>
    <t>LBN003People facing limited access constraints</t>
  </si>
  <si>
    <t>LBN003People facing restricted access constraints</t>
  </si>
  <si>
    <t>LBN003Impediments to entry into country (bureaucratic and administrative)</t>
  </si>
  <si>
    <t>LBN003Restriction of movement (impediments to freedom of movement and/or administrative restrictions)</t>
  </si>
  <si>
    <t>LBN003Interference into implementation of humanitarian activities</t>
  </si>
  <si>
    <t>LBN003Violence against personnel, facilities and assets</t>
  </si>
  <si>
    <t>LBN003Denial of existence of humanitarian needs or entitlements to assistance</t>
  </si>
  <si>
    <t>LBN003Restriction and obstruction of access to services and assistance</t>
  </si>
  <si>
    <t>LBN003Ongoing insecurity/hostilities affecting humanitarian assistance</t>
  </si>
  <si>
    <t xml:space="preserve">LBN003Presence of mines and improvised explosive devices </t>
  </si>
  <si>
    <t>LBN003Physical constraints in the environment (obstacles related to terrain, climate, lack of infrastructure, etc.)</t>
  </si>
  <si>
    <t>LSO002Total population in country</t>
  </si>
  <si>
    <t>LSO002Landmass affected by disaster</t>
  </si>
  <si>
    <t>LSO002People exposed</t>
  </si>
  <si>
    <t>LSO002People affected by the crisis</t>
  </si>
  <si>
    <t>LSO002Total # of crisis related displaced people</t>
  </si>
  <si>
    <t>LSO002Crisis related Injuries</t>
  </si>
  <si>
    <t>LSO002Total # of illness cases reported</t>
  </si>
  <si>
    <t>LSO002Crisis related fatalities</t>
  </si>
  <si>
    <t>LSO002Building partially damaged</t>
  </si>
  <si>
    <t>LSO002Building totally damaged</t>
  </si>
  <si>
    <t>LSO002Buildings in the affected area</t>
  </si>
  <si>
    <t>LSO002Economic Losses</t>
  </si>
  <si>
    <t>LSO002People killed in all crises</t>
  </si>
  <si>
    <t>LSO002Crisis affected groups</t>
  </si>
  <si>
    <t>LSO002People facing limited access constraints</t>
  </si>
  <si>
    <t>LSO002People facing restricted access constraints</t>
  </si>
  <si>
    <t>LSO002Impediments to entry into country (bureaucratic and administrative)</t>
  </si>
  <si>
    <t>LSO002Restriction of movement (impediments to freedom of movement and/or administrative restrictions)</t>
  </si>
  <si>
    <t>LSO002Interference into implementation of humanitarian activities</t>
  </si>
  <si>
    <t>LSO002Violence against personnel, facilities and assets</t>
  </si>
  <si>
    <t>LSO002Denial of existence of humanitarian needs or entitlements to assistance</t>
  </si>
  <si>
    <t>LSO002Restriction and obstruction of access to services and assistance</t>
  </si>
  <si>
    <t>LSO002Ongoing insecurity/hostilities affecting humanitarian assistance</t>
  </si>
  <si>
    <t xml:space="preserve">LSO002Presence of mines and improvised explosive devices </t>
  </si>
  <si>
    <t>LSO002Physical constraints in the environment (obstacles related to terrain, climate, lack of infrastructure, etc.)</t>
  </si>
  <si>
    <t>LBY001Total population in country</t>
  </si>
  <si>
    <t>LBY001Landmass affected by disaster</t>
  </si>
  <si>
    <t>LBY001People exposed</t>
  </si>
  <si>
    <t>LBY001People affected by the crisis</t>
  </si>
  <si>
    <t>LBY001Total # of crisis related displaced people</t>
  </si>
  <si>
    <t>LBY001Crisis related Injuries</t>
  </si>
  <si>
    <t>LBY001Total # of illness cases reported</t>
  </si>
  <si>
    <t>LBY001Crisis related fatalities</t>
  </si>
  <si>
    <t>LBY001Building partially damaged</t>
  </si>
  <si>
    <t>LBY001Building totally damaged</t>
  </si>
  <si>
    <t>LBY001Buildings in the affected area</t>
  </si>
  <si>
    <t>LBY001Economic Losses</t>
  </si>
  <si>
    <t>LBY001People killed in all crises</t>
  </si>
  <si>
    <t>LBY001Crisis affected groups</t>
  </si>
  <si>
    <t>LBY001People facing limited access constraints</t>
  </si>
  <si>
    <t>LBY001People facing restricted access constraints</t>
  </si>
  <si>
    <t>LBY001Impediments to entry into country (bureaucratic and administrative)</t>
  </si>
  <si>
    <t>LBY001Restriction of movement (impediments to freedom of movement and/or administrative restrictions)</t>
  </si>
  <si>
    <t>LBY001Interference into implementation of humanitarian activities</t>
  </si>
  <si>
    <t>LBY001Violence against personnel, facilities and assets</t>
  </si>
  <si>
    <t>LBY001Denial of existence of humanitarian needs or entitlements to assistance</t>
  </si>
  <si>
    <t>LBY001Restriction and obstruction of access to services and assistance</t>
  </si>
  <si>
    <t>LBY001Ongoing insecurity/hostilities affecting humanitarian assistance</t>
  </si>
  <si>
    <t xml:space="preserve">LBY001Presence of mines and improvised explosive devices </t>
  </si>
  <si>
    <t>LBY001Physical constraints in the environment (obstacles related to terrain, climate, lack of infrastructure, etc.)</t>
  </si>
  <si>
    <t>LBY002Total population in country</t>
  </si>
  <si>
    <t>LBY002Landmass affected by disaster</t>
  </si>
  <si>
    <t>LBY002People exposed</t>
  </si>
  <si>
    <t>LBY002People affected by the crisis</t>
  </si>
  <si>
    <t>LBY002Total # of crisis related displaced people</t>
  </si>
  <si>
    <t>LBY002Crisis related Injuries</t>
  </si>
  <si>
    <t>LBY002Total # of illness cases reported</t>
  </si>
  <si>
    <t>LBY002Crisis related fatalities</t>
  </si>
  <si>
    <t>LBY002Building partially damaged</t>
  </si>
  <si>
    <t>LBY002Building totally damaged</t>
  </si>
  <si>
    <t>LBY002Buildings in the affected area</t>
  </si>
  <si>
    <t>LBY002Economic Losses</t>
  </si>
  <si>
    <t>LBY002People killed in all crises</t>
  </si>
  <si>
    <t>LBY002Crisis affected groups</t>
  </si>
  <si>
    <t>LBY002People facing limited access constraints</t>
  </si>
  <si>
    <t>LBY002People facing restricted access constraints</t>
  </si>
  <si>
    <t>LBY002Impediments to entry into country (bureaucratic and administrative)</t>
  </si>
  <si>
    <t>LBY002Restriction of movement (impediments to freedom of movement and/or administrative restrictions)</t>
  </si>
  <si>
    <t>LBY002Interference into implementation of humanitarian activities</t>
  </si>
  <si>
    <t>LBY002Violence against personnel, facilities and assets</t>
  </si>
  <si>
    <t>LBY002Denial of existence of humanitarian needs or entitlements to assistance</t>
  </si>
  <si>
    <t>LBY002Restriction and obstruction of access to services and assistance</t>
  </si>
  <si>
    <t>LBY002Ongoing insecurity/hostilities affecting humanitarian assistance</t>
  </si>
  <si>
    <t xml:space="preserve">LBY002Presence of mines and improvised explosive devices </t>
  </si>
  <si>
    <t>LBY002Physical constraints in the environment (obstacles related to terrain, climate, lack of infrastructure, etc.)</t>
  </si>
  <si>
    <t>MDG001Total population in country</t>
  </si>
  <si>
    <t>MDG001Landmass affected by disaster</t>
  </si>
  <si>
    <t>MDG001People exposed</t>
  </si>
  <si>
    <t>MDG001People affected by the crisis</t>
  </si>
  <si>
    <t>MDG001Total # of crisis related displaced people</t>
  </si>
  <si>
    <t>MDG001Crisis related Injuries</t>
  </si>
  <si>
    <t>MDG001Total # of illness cases reported</t>
  </si>
  <si>
    <t>MDG001Crisis related fatalities</t>
  </si>
  <si>
    <t>MDG001Building partially damaged</t>
  </si>
  <si>
    <t>MDG001Building totally damaged</t>
  </si>
  <si>
    <t>MDG001Buildings in the affected area</t>
  </si>
  <si>
    <t>MDG001Economic Losses</t>
  </si>
  <si>
    <t>MDG001People killed in all crises</t>
  </si>
  <si>
    <t>MDG001Crisis affected groups</t>
  </si>
  <si>
    <t>MDG001People facing limited access constraints</t>
  </si>
  <si>
    <t>MDG001People facing restricted access constraints</t>
  </si>
  <si>
    <t>MDG001Impediments to entry into country (bureaucratic and administrative)</t>
  </si>
  <si>
    <t>MDG001Restriction of movement (impediments to freedom of movement and/or administrative restrictions)</t>
  </si>
  <si>
    <t>MDG001Interference into implementation of humanitarian activities</t>
  </si>
  <si>
    <t>MDG001Violence against personnel, facilities and assets</t>
  </si>
  <si>
    <t>MDG001Denial of existence of humanitarian needs or entitlements to assistance</t>
  </si>
  <si>
    <t>MDG001Restriction and obstruction of access to services and assistance</t>
  </si>
  <si>
    <t>MDG001Ongoing insecurity/hostilities affecting humanitarian assistance</t>
  </si>
  <si>
    <t xml:space="preserve">MDG001Presence of mines and improvised explosive devices </t>
  </si>
  <si>
    <t>MDG001Physical constraints in the environment (obstacles related to terrain, climate, lack of infrastructure, etc.)</t>
  </si>
  <si>
    <t>MDG002Total population in country</t>
  </si>
  <si>
    <t>MDG002Landmass affected by disaster</t>
  </si>
  <si>
    <t>MDG002People exposed</t>
  </si>
  <si>
    <t>MDG002People affected by the crisis</t>
  </si>
  <si>
    <t>MDG002Total # of crisis related displaced people</t>
  </si>
  <si>
    <t>MDG002Crisis related Injuries</t>
  </si>
  <si>
    <t>MDG002Total # of illness cases reported</t>
  </si>
  <si>
    <t>MDG002Crisis related fatalities</t>
  </si>
  <si>
    <t>MDG002Building partially damaged</t>
  </si>
  <si>
    <t>MDG002Building totally damaged</t>
  </si>
  <si>
    <t>MDG002Buildings in the affected area</t>
  </si>
  <si>
    <t>MDG002Economic Losses</t>
  </si>
  <si>
    <t>MDG002People killed in all crises</t>
  </si>
  <si>
    <t>MDG002Crisis affected groups</t>
  </si>
  <si>
    <t>MDG002People facing limited access constraints</t>
  </si>
  <si>
    <t>MDG002People facing restricted access constraints</t>
  </si>
  <si>
    <t>MDG002Impediments to entry into country (bureaucratic and administrative)</t>
  </si>
  <si>
    <t>MDG002Restriction of movement (impediments to freedom of movement and/or administrative restrictions)</t>
  </si>
  <si>
    <t>MDG002Interference into implementation of humanitarian activities</t>
  </si>
  <si>
    <t>MDG002Violence against personnel, facilities and assets</t>
  </si>
  <si>
    <t>MDG002Denial of existence of humanitarian needs or entitlements to assistance</t>
  </si>
  <si>
    <t>MDG002Restriction and obstruction of access to services and assistance</t>
  </si>
  <si>
    <t>MDG002Ongoing insecurity/hostilities affecting humanitarian assistance</t>
  </si>
  <si>
    <t xml:space="preserve">MDG002Presence of mines and improvised explosive devices </t>
  </si>
  <si>
    <t>MDG002Physical constraints in the environment (obstacles related to terrain, climate, lack of infrastructure, etc.)</t>
  </si>
  <si>
    <t>MDG003Total population in country</t>
  </si>
  <si>
    <t>MDG003Landmass affected by disaster</t>
  </si>
  <si>
    <t>MDG003People exposed</t>
  </si>
  <si>
    <t>MDG003People affected by the crisis</t>
  </si>
  <si>
    <t>MDG003Total # of crisis related displaced people</t>
  </si>
  <si>
    <t>MDG003Crisis related Injuries</t>
  </si>
  <si>
    <t>MDG003Total # of illness cases reported</t>
  </si>
  <si>
    <t>MDG003Crisis related fatalities</t>
  </si>
  <si>
    <t>MDG003Building partially damaged</t>
  </si>
  <si>
    <t>MDG003Building totally damaged</t>
  </si>
  <si>
    <t>MDG003Buildings in the affected area</t>
  </si>
  <si>
    <t>MDG003Economic Losses</t>
  </si>
  <si>
    <t>MDG003People killed in all crises</t>
  </si>
  <si>
    <t>MDG003Crisis affected groups</t>
  </si>
  <si>
    <t>MDG003People facing limited access constraints</t>
  </si>
  <si>
    <t>MDG003People facing restricted access constraints</t>
  </si>
  <si>
    <t>MDG003Impediments to entry into country (bureaucratic and administrative)</t>
  </si>
  <si>
    <t>MDG003Restriction of movement (impediments to freedom of movement and/or administrative restrictions)</t>
  </si>
  <si>
    <t>MDG003Interference into implementation of humanitarian activities</t>
  </si>
  <si>
    <t>MDG003Violence against personnel, facilities and assets</t>
  </si>
  <si>
    <t>MDG003Denial of existence of humanitarian needs or entitlements to assistance</t>
  </si>
  <si>
    <t>MDG003Restriction and obstruction of access to services and assistance</t>
  </si>
  <si>
    <t>MDG003Ongoing insecurity/hostilities affecting humanitarian assistance</t>
  </si>
  <si>
    <t xml:space="preserve">MDG003Presence of mines and improvised explosive devices </t>
  </si>
  <si>
    <t>MDG003Physical constraints in the environment (obstacles related to terrain, climate, lack of infrastructure, etc.)</t>
  </si>
  <si>
    <t>MWI002Total population in country</t>
  </si>
  <si>
    <t>MWI002Landmass affected by disaster</t>
  </si>
  <si>
    <t>MWI002People exposed</t>
  </si>
  <si>
    <t>MWI002People affected by the crisis</t>
  </si>
  <si>
    <t>MWI002Total # of crisis related displaced people</t>
  </si>
  <si>
    <t>MWI002Crisis related Injuries</t>
  </si>
  <si>
    <t>MWI002Total # of illness cases reported</t>
  </si>
  <si>
    <t>MWI002Crisis related fatalities</t>
  </si>
  <si>
    <t>MWI002Building partially damaged</t>
  </si>
  <si>
    <t>MWI002Building totally damaged</t>
  </si>
  <si>
    <t>MWI002Buildings in the affected area</t>
  </si>
  <si>
    <t>MWI002Economic Losses</t>
  </si>
  <si>
    <t>MWI002People killed in all crises</t>
  </si>
  <si>
    <t>MWI002Crisis affected groups</t>
  </si>
  <si>
    <t>MWI002People facing limited access constraints</t>
  </si>
  <si>
    <t>MWI002People facing restricted access constraints</t>
  </si>
  <si>
    <t>MWI002Impediments to entry into country (bureaucratic and administrative)</t>
  </si>
  <si>
    <t>MWI002Restriction of movement (impediments to freedom of movement and/or administrative restrictions)</t>
  </si>
  <si>
    <t>MWI002Interference into implementation of humanitarian activities</t>
  </si>
  <si>
    <t>MWI002Violence against personnel, facilities and assets</t>
  </si>
  <si>
    <t>MWI002Denial of existence of humanitarian needs or entitlements to assistance</t>
  </si>
  <si>
    <t>MWI002Restriction and obstruction of access to services and assistance</t>
  </si>
  <si>
    <t>MWI002Ongoing insecurity/hostilities affecting humanitarian assistance</t>
  </si>
  <si>
    <t xml:space="preserve">MWI002Presence of mines and improvised explosive devices </t>
  </si>
  <si>
    <t>MWI002Physical constraints in the environment (obstacles related to terrain, climate, lack of infrastructure, etc.)</t>
  </si>
  <si>
    <t>MLI001Total population in country</t>
  </si>
  <si>
    <t>MLI001Landmass affected by disaster</t>
  </si>
  <si>
    <t>MLI001People exposed</t>
  </si>
  <si>
    <t>MLI001People affected by the crisis</t>
  </si>
  <si>
    <t>MLI001Total # of crisis related displaced people</t>
  </si>
  <si>
    <t>MLI001Crisis related Injuries</t>
  </si>
  <si>
    <t>MLI001Total # of illness cases reported</t>
  </si>
  <si>
    <t>MLI001Crisis related fatalities</t>
  </si>
  <si>
    <t>MLI001Building partially damaged</t>
  </si>
  <si>
    <t>MLI001Building totally damaged</t>
  </si>
  <si>
    <t>MLI001Buildings in the affected area</t>
  </si>
  <si>
    <t>MLI001Economic Losses</t>
  </si>
  <si>
    <t>MLI001People killed in all crises</t>
  </si>
  <si>
    <t>MLI001Crisis affected groups</t>
  </si>
  <si>
    <t>MLI001People facing limited access constraints</t>
  </si>
  <si>
    <t>MLI001People facing restricted access constraints</t>
  </si>
  <si>
    <t>MLI001Impediments to entry into country (bureaucratic and administrative)</t>
  </si>
  <si>
    <t>MLI001Restriction of movement (impediments to freedom of movement and/or administrative restrictions)</t>
  </si>
  <si>
    <t>MLI001Interference into implementation of humanitarian activities</t>
  </si>
  <si>
    <t>MLI001Violence against personnel, facilities and assets</t>
  </si>
  <si>
    <t>MLI001Denial of existence of humanitarian needs or entitlements to assistance</t>
  </si>
  <si>
    <t>MLI001Restriction and obstruction of access to services and assistance</t>
  </si>
  <si>
    <t>MLI001Ongoing insecurity/hostilities affecting humanitarian assistance</t>
  </si>
  <si>
    <t xml:space="preserve">MLI001Presence of mines and improvised explosive devices </t>
  </si>
  <si>
    <t>MLI001Physical constraints in the environment (obstacles related to terrain, climate, lack of infrastructure, etc.)</t>
  </si>
  <si>
    <t>MRT001Total population in country</t>
  </si>
  <si>
    <t>MRT001Landmass affected by disaster</t>
  </si>
  <si>
    <t>MRT001People exposed</t>
  </si>
  <si>
    <t>MRT001People affected by the crisis</t>
  </si>
  <si>
    <t>MRT001Total # of crisis related displaced people</t>
  </si>
  <si>
    <t>MRT001Crisis related Injuries</t>
  </si>
  <si>
    <t>MRT001Total # of illness cases reported</t>
  </si>
  <si>
    <t>MRT001Crisis related fatalities</t>
  </si>
  <si>
    <t>MRT001Building partially damaged</t>
  </si>
  <si>
    <t>MRT001Building totally damaged</t>
  </si>
  <si>
    <t>MRT001Buildings in the affected area</t>
  </si>
  <si>
    <t>MRT001Economic Losses</t>
  </si>
  <si>
    <t>MRT001People killed in all crises</t>
  </si>
  <si>
    <t>MRT001Crisis affected groups</t>
  </si>
  <si>
    <t>MRT001People facing limited access constraints</t>
  </si>
  <si>
    <t>MRT001People facing restricted access constraints</t>
  </si>
  <si>
    <t>MRT001Impediments to entry into country (bureaucratic and administrative)</t>
  </si>
  <si>
    <t>MRT001Restriction of movement (impediments to freedom of movement and/or administrative restrictions)</t>
  </si>
  <si>
    <t>MRT001Interference into implementation of humanitarian activities</t>
  </si>
  <si>
    <t>MRT001Violence against personnel, facilities and assets</t>
  </si>
  <si>
    <t>MRT001Denial of existence of humanitarian needs or entitlements to assistance</t>
  </si>
  <si>
    <t>MRT001Restriction and obstruction of access to services and assistance</t>
  </si>
  <si>
    <t>MRT001Ongoing insecurity/hostilities affecting humanitarian assistance</t>
  </si>
  <si>
    <t xml:space="preserve">MRT001Presence of mines and improvised explosive devices </t>
  </si>
  <si>
    <t>MRT001Physical constraints in the environment (obstacles related to terrain, climate, lack of infrastructure, etc.)</t>
  </si>
  <si>
    <t>MRT002Total population in country</t>
  </si>
  <si>
    <t>MRT002Landmass affected by disaster</t>
  </si>
  <si>
    <t>MRT002People exposed</t>
  </si>
  <si>
    <t>MRT002People affected by the crisis</t>
  </si>
  <si>
    <t>MRT002Total # of crisis related displaced people</t>
  </si>
  <si>
    <t>MRT002Crisis related Injuries</t>
  </si>
  <si>
    <t>MRT002Total # of illness cases reported</t>
  </si>
  <si>
    <t>MRT002Crisis related fatalities</t>
  </si>
  <si>
    <t>MRT002Building partially damaged</t>
  </si>
  <si>
    <t>MRT002Building totally damaged</t>
  </si>
  <si>
    <t>MRT002Buildings in the affected area</t>
  </si>
  <si>
    <t>MRT002Economic Losses</t>
  </si>
  <si>
    <t>MRT002People killed in all crises</t>
  </si>
  <si>
    <t>MRT002Crisis affected groups</t>
  </si>
  <si>
    <t>MRT002People facing limited access constraints</t>
  </si>
  <si>
    <t>MRT002People facing restricted access constraints</t>
  </si>
  <si>
    <t>MRT002Impediments to entry into country (bureaucratic and administrative)</t>
  </si>
  <si>
    <t>MRT002Restriction of movement (impediments to freedom of movement and/or administrative restrictions)</t>
  </si>
  <si>
    <t>MRT002Interference into implementation of humanitarian activities</t>
  </si>
  <si>
    <t>MRT002Violence against personnel, facilities and assets</t>
  </si>
  <si>
    <t>MRT002Denial of existence of humanitarian needs or entitlements to assistance</t>
  </si>
  <si>
    <t>MRT002Restriction and obstruction of access to services and assistance</t>
  </si>
  <si>
    <t>MRT002Ongoing insecurity/hostilities affecting humanitarian assistance</t>
  </si>
  <si>
    <t xml:space="preserve">MRT002Presence of mines and improvised explosive devices </t>
  </si>
  <si>
    <t>MRT002Physical constraints in the environment (obstacles related to terrain, climate, lack of infrastructure, etc.)</t>
  </si>
  <si>
    <t>MRT003Total population in country</t>
  </si>
  <si>
    <t>MRT003Landmass affected by disaster</t>
  </si>
  <si>
    <t>MRT003People exposed</t>
  </si>
  <si>
    <t>MRT003People affected by the crisis</t>
  </si>
  <si>
    <t>MRT003Total # of crisis related displaced people</t>
  </si>
  <si>
    <t>MRT003Crisis related Injuries</t>
  </si>
  <si>
    <t>MRT003Total # of illness cases reported</t>
  </si>
  <si>
    <t>MRT003Crisis related fatalities</t>
  </si>
  <si>
    <t>MRT003Building partially damaged</t>
  </si>
  <si>
    <t>MRT003Building totally damaged</t>
  </si>
  <si>
    <t>MRT003Buildings in the affected area</t>
  </si>
  <si>
    <t>MRT003Economic Losses</t>
  </si>
  <si>
    <t>MRT003People killed in all crises</t>
  </si>
  <si>
    <t>MRT003Crisis affected groups</t>
  </si>
  <si>
    <t>MRT003People facing limited access constraints</t>
  </si>
  <si>
    <t>MRT003People facing restricted access constraints</t>
  </si>
  <si>
    <t>MRT003Impediments to entry into country (bureaucratic and administrative)</t>
  </si>
  <si>
    <t>MRT003Restriction of movement (impediments to freedom of movement and/or administrative restrictions)</t>
  </si>
  <si>
    <t>MRT003Interference into implementation of humanitarian activities</t>
  </si>
  <si>
    <t>MRT003Violence against personnel, facilities and assets</t>
  </si>
  <si>
    <t>MRT003Denial of existence of humanitarian needs or entitlements to assistance</t>
  </si>
  <si>
    <t>MRT003Restriction and obstruction of access to services and assistance</t>
  </si>
  <si>
    <t>MRT003Ongoing insecurity/hostilities affecting humanitarian assistance</t>
  </si>
  <si>
    <t xml:space="preserve">MRT003Presence of mines and improvised explosive devices </t>
  </si>
  <si>
    <t>MRT003Physical constraints in the environment (obstacles related to terrain, climate, lack of infrastructure, etc.)</t>
  </si>
  <si>
    <t>MAR002Total population in country</t>
  </si>
  <si>
    <t>MAR002Landmass affected by disaster</t>
  </si>
  <si>
    <t>MAR002People exposed</t>
  </si>
  <si>
    <t>MAR002People affected by the crisis</t>
  </si>
  <si>
    <t>MAR002Total # of crisis related displaced people</t>
  </si>
  <si>
    <t>MAR002Crisis related Injuries</t>
  </si>
  <si>
    <t>MAR002Total # of illness cases reported</t>
  </si>
  <si>
    <t>MAR002Crisis related fatalities</t>
  </si>
  <si>
    <t>MAR002Building partially damaged</t>
  </si>
  <si>
    <t>MAR002Building totally damaged</t>
  </si>
  <si>
    <t>MAR002Buildings in the affected area</t>
  </si>
  <si>
    <t>MAR002Economic Losses</t>
  </si>
  <si>
    <t>MAR002People killed in all crises</t>
  </si>
  <si>
    <t>MAR002Crisis affected groups</t>
  </si>
  <si>
    <t>MAR002People facing limited access constraints</t>
  </si>
  <si>
    <t>MAR002People facing restricted access constraints</t>
  </si>
  <si>
    <t>MAR002Impediments to entry into country (bureaucratic and administrative)</t>
  </si>
  <si>
    <t>MAR002Restriction of movement (impediments to freedom of movement and/or administrative restrictions)</t>
  </si>
  <si>
    <t>MAR002Interference into implementation of humanitarian activities</t>
  </si>
  <si>
    <t>MAR002Violence against personnel, facilities and assets</t>
  </si>
  <si>
    <t>MAR002Denial of existence of humanitarian needs or entitlements to assistance</t>
  </si>
  <si>
    <t>MAR002Restriction and obstruction of access to services and assistance</t>
  </si>
  <si>
    <t>MAR002Ongoing insecurity/hostilities affecting humanitarian assistance</t>
  </si>
  <si>
    <t xml:space="preserve">MAR002Presence of mines and improvised explosive devices </t>
  </si>
  <si>
    <t>MAR002Physical constraints in the environment (obstacles related to terrain, climate, lack of infrastructure, etc.)</t>
  </si>
  <si>
    <t>MOZ002Total population in country</t>
  </si>
  <si>
    <t>MOZ002Landmass affected by disaster</t>
  </si>
  <si>
    <t>MOZ002People exposed</t>
  </si>
  <si>
    <t>MOZ002People affected by the crisis</t>
  </si>
  <si>
    <t>MOZ002Total # of crisis related displaced people</t>
  </si>
  <si>
    <t>MOZ002Crisis related Injuries</t>
  </si>
  <si>
    <t>MOZ002Total # of illness cases reported</t>
  </si>
  <si>
    <t>MOZ002Crisis related fatalities</t>
  </si>
  <si>
    <t>MOZ002Building partially damaged</t>
  </si>
  <si>
    <t>MOZ002Building totally damaged</t>
  </si>
  <si>
    <t>MOZ002Buildings in the affected area</t>
  </si>
  <si>
    <t>MOZ002Economic Losses</t>
  </si>
  <si>
    <t>MOZ002People killed in all crises</t>
  </si>
  <si>
    <t>MOZ002Crisis affected groups</t>
  </si>
  <si>
    <t>MOZ002People facing limited access constraints</t>
  </si>
  <si>
    <t>MOZ002People facing restricted access constraints</t>
  </si>
  <si>
    <t>MOZ002Impediments to entry into country (bureaucratic and administrative)</t>
  </si>
  <si>
    <t>MOZ002Restriction of movement (impediments to freedom of movement and/or administrative restrictions)</t>
  </si>
  <si>
    <t>MOZ002Interference into implementation of humanitarian activities</t>
  </si>
  <si>
    <t>MOZ002Violence against personnel, facilities and assets</t>
  </si>
  <si>
    <t>MOZ002Denial of existence of humanitarian needs or entitlements to assistance</t>
  </si>
  <si>
    <t>MOZ002Restriction and obstruction of access to services and assistance</t>
  </si>
  <si>
    <t>MOZ002Ongoing insecurity/hostilities affecting humanitarian assistance</t>
  </si>
  <si>
    <t xml:space="preserve">MOZ002Presence of mines and improvised explosive devices </t>
  </si>
  <si>
    <t>MOZ002Physical constraints in the environment (obstacles related to terrain, climate, lack of infrastructure, etc.)</t>
  </si>
  <si>
    <t>MMR001Total population in country</t>
  </si>
  <si>
    <t>MMR001Landmass affected by disaster</t>
  </si>
  <si>
    <t>MMR001People exposed</t>
  </si>
  <si>
    <t>MMR001People affected by the crisis</t>
  </si>
  <si>
    <t>MMR001Total # of crisis related displaced people</t>
  </si>
  <si>
    <t>MMR001Crisis related Injuries</t>
  </si>
  <si>
    <t>MMR001Total # of illness cases reported</t>
  </si>
  <si>
    <t>MMR001Crisis related fatalities</t>
  </si>
  <si>
    <t>MMR001Building partially damaged</t>
  </si>
  <si>
    <t>MMR001Building totally damaged</t>
  </si>
  <si>
    <t>MMR001Buildings in the affected area</t>
  </si>
  <si>
    <t>MMR001Economic Losses</t>
  </si>
  <si>
    <t>MMR001People killed in all crises</t>
  </si>
  <si>
    <t>MMR001Crisis affected groups</t>
  </si>
  <si>
    <t>MMR001People facing limited access constraints</t>
  </si>
  <si>
    <t>MMR001People facing restricted access constraints</t>
  </si>
  <si>
    <t>MMR001Impediments to entry into country (bureaucratic and administrative)</t>
  </si>
  <si>
    <t>MMR001Restriction of movement (impediments to freedom of movement and/or administrative restrictions)</t>
  </si>
  <si>
    <t>MMR001Interference into implementation of humanitarian activities</t>
  </si>
  <si>
    <t>MMR001Violence against personnel, facilities and assets</t>
  </si>
  <si>
    <t>MMR001Denial of existence of humanitarian needs or entitlements to assistance</t>
  </si>
  <si>
    <t>MMR001Restriction and obstruction of access to services and assistance</t>
  </si>
  <si>
    <t>MMR001Ongoing insecurity/hostilities affecting humanitarian assistance</t>
  </si>
  <si>
    <t xml:space="preserve">MMR001Presence of mines and improvised explosive devices </t>
  </si>
  <si>
    <t>MMR001Physical constraints in the environment (obstacles related to terrain, climate, lack of infrastructure, etc.)</t>
  </si>
  <si>
    <t>MMR002Total population in country</t>
  </si>
  <si>
    <t>MMR002Landmass affected by disaster</t>
  </si>
  <si>
    <t>MMR002People exposed</t>
  </si>
  <si>
    <t>MMR002People affected by the crisis</t>
  </si>
  <si>
    <t>MMR002Total # of crisis related displaced people</t>
  </si>
  <si>
    <t>MMR002Crisis related Injuries</t>
  </si>
  <si>
    <t>MMR002Total # of illness cases reported</t>
  </si>
  <si>
    <t>MMR002Crisis related fatalities</t>
  </si>
  <si>
    <t>MMR002Building partially damaged</t>
  </si>
  <si>
    <t>MMR002Building totally damaged</t>
  </si>
  <si>
    <t>MMR002Buildings in the affected area</t>
  </si>
  <si>
    <t>MMR002Economic Losses</t>
  </si>
  <si>
    <t>MMR002People killed in all crises</t>
  </si>
  <si>
    <t>MMR002Crisis affected groups</t>
  </si>
  <si>
    <t>MMR002People facing limited access constraints</t>
  </si>
  <si>
    <t>MMR002People facing restricted access constraints</t>
  </si>
  <si>
    <t>MMR002Impediments to entry into country (bureaucratic and administrative)</t>
  </si>
  <si>
    <t>MMR002Restriction of movement (impediments to freedom of movement and/or administrative restrictions)</t>
  </si>
  <si>
    <t>MMR002Interference into implementation of humanitarian activities</t>
  </si>
  <si>
    <t>MMR002Violence against personnel, facilities and assets</t>
  </si>
  <si>
    <t>MMR002Denial of existence of humanitarian needs or entitlements to assistance</t>
  </si>
  <si>
    <t>MMR002Restriction and obstruction of access to services and assistance</t>
  </si>
  <si>
    <t>MMR002Ongoing insecurity/hostilities affecting humanitarian assistance</t>
  </si>
  <si>
    <t xml:space="preserve">MMR002Presence of mines and improvised explosive devices </t>
  </si>
  <si>
    <t>MMR002Physical constraints in the environment (obstacles related to terrain, climate, lack of infrastructure, etc.)</t>
  </si>
  <si>
    <t>MMR003Total population in country</t>
  </si>
  <si>
    <t>MMR003Landmass affected by disaster</t>
  </si>
  <si>
    <t>MMR003People exposed</t>
  </si>
  <si>
    <t>MMR003People affected by the crisis</t>
  </si>
  <si>
    <t>MMR003Total # of crisis related displaced people</t>
  </si>
  <si>
    <t>MMR003Crisis related Injuries</t>
  </si>
  <si>
    <t>MMR003Total # of illness cases reported</t>
  </si>
  <si>
    <t>MMR003Crisis related fatalities</t>
  </si>
  <si>
    <t>MMR003Building partially damaged</t>
  </si>
  <si>
    <t>MMR003Building totally damaged</t>
  </si>
  <si>
    <t>MMR003Buildings in the affected area</t>
  </si>
  <si>
    <t>MMR003Economic Losses</t>
  </si>
  <si>
    <t>MMR003People killed in all crises</t>
  </si>
  <si>
    <t>MMR003Crisis affected groups</t>
  </si>
  <si>
    <t>MMR003People facing limited access constraints</t>
  </si>
  <si>
    <t>MMR003People facing restricted access constraints</t>
  </si>
  <si>
    <t>MMR003Impediments to entry into country (bureaucratic and administrative)</t>
  </si>
  <si>
    <t>MMR003Restriction of movement (impediments to freedom of movement and/or administrative restrictions)</t>
  </si>
  <si>
    <t>MMR003Interference into implementation of humanitarian activities</t>
  </si>
  <si>
    <t>MMR003Violence against personnel, facilities and assets</t>
  </si>
  <si>
    <t>MMR003Denial of existence of humanitarian needs or entitlements to assistance</t>
  </si>
  <si>
    <t>MMR003Restriction and obstruction of access to services and assistance</t>
  </si>
  <si>
    <t>MMR003Ongoing insecurity/hostilities affecting humanitarian assistance</t>
  </si>
  <si>
    <t xml:space="preserve">MMR003Presence of mines and improvised explosive devices </t>
  </si>
  <si>
    <t>MMR003Physical constraints in the environment (obstacles related to terrain, climate, lack of infrastructure, etc.)</t>
  </si>
  <si>
    <t>NIC001Total population in country</t>
  </si>
  <si>
    <t>NIC001Landmass affected by disaster</t>
  </si>
  <si>
    <t>NIC001People exposed</t>
  </si>
  <si>
    <t>NIC001People affected by the crisis</t>
  </si>
  <si>
    <t>NIC001Total # of crisis related displaced people</t>
  </si>
  <si>
    <t>NIC001Crisis related Injuries</t>
  </si>
  <si>
    <t>NIC001Total # of illness cases reported</t>
  </si>
  <si>
    <t>NIC001Crisis related fatalities</t>
  </si>
  <si>
    <t>NIC001Building partially damaged</t>
  </si>
  <si>
    <t>NIC001Building totally damaged</t>
  </si>
  <si>
    <t>NIC001Buildings in the affected area</t>
  </si>
  <si>
    <t>NIC001Economic Losses</t>
  </si>
  <si>
    <t>NIC001People killed in all crises</t>
  </si>
  <si>
    <t>NIC001Crisis affected groups</t>
  </si>
  <si>
    <t>NIC001People facing limited access constraints</t>
  </si>
  <si>
    <t>NIC001People facing restricted access constraints</t>
  </si>
  <si>
    <t>NIC001Impediments to entry into country (bureaucratic and administrative)</t>
  </si>
  <si>
    <t>NIC001Restriction of movement (impediments to freedom of movement and/or administrative restrictions)</t>
  </si>
  <si>
    <t>NIC001Interference into implementation of humanitarian activities</t>
  </si>
  <si>
    <t>NIC001Violence against personnel, facilities and assets</t>
  </si>
  <si>
    <t>NIC001Denial of existence of humanitarian needs or entitlements to assistance</t>
  </si>
  <si>
    <t>NIC001Restriction and obstruction of access to services and assistance</t>
  </si>
  <si>
    <t>NIC001Ongoing insecurity/hostilities affecting humanitarian assistance</t>
  </si>
  <si>
    <t xml:space="preserve">NIC001Presence of mines and improvised explosive devices </t>
  </si>
  <si>
    <t>NIC001Physical constraints in the environment (obstacles related to terrain, climate, lack of infrastructure, etc.)</t>
  </si>
  <si>
    <t>NER001Total population in country</t>
  </si>
  <si>
    <t>NER001Landmass affected by disaster</t>
  </si>
  <si>
    <t>NER001People exposed</t>
  </si>
  <si>
    <t>NER001People affected by the crisis</t>
  </si>
  <si>
    <t>NER001Total # of crisis related displaced people</t>
  </si>
  <si>
    <t>NER001Crisis related Injuries</t>
  </si>
  <si>
    <t>NER001Total # of illness cases reported</t>
  </si>
  <si>
    <t>NER001Crisis related fatalities</t>
  </si>
  <si>
    <t>NER001Building partially damaged</t>
  </si>
  <si>
    <t>NER001Building totally damaged</t>
  </si>
  <si>
    <t>NER001Buildings in the affected area</t>
  </si>
  <si>
    <t>NER001Economic Losses</t>
  </si>
  <si>
    <t>NER001People killed in all crises</t>
  </si>
  <si>
    <t>NER001Crisis affected groups</t>
  </si>
  <si>
    <t>NER001People facing limited access constraints</t>
  </si>
  <si>
    <t>NER001People facing restricted access constraints</t>
  </si>
  <si>
    <t>NER001Impediments to entry into country (bureaucratic and administrative)</t>
  </si>
  <si>
    <t>NER001Restriction of movement (impediments to freedom of movement and/or administrative restrictions)</t>
  </si>
  <si>
    <t>NER001Interference into implementation of humanitarian activities</t>
  </si>
  <si>
    <t>NER001Violence against personnel, facilities and assets</t>
  </si>
  <si>
    <t>NER001Denial of existence of humanitarian needs or entitlements to assistance</t>
  </si>
  <si>
    <t>NER001Restriction and obstruction of access to services and assistance</t>
  </si>
  <si>
    <t>NER001Ongoing insecurity/hostilities affecting humanitarian assistance</t>
  </si>
  <si>
    <t xml:space="preserve">NER001Presence of mines and improvised explosive devices </t>
  </si>
  <si>
    <t>NER001Physical constraints in the environment (obstacles related to terrain, climate, lack of infrastructure, etc.)</t>
  </si>
  <si>
    <t>NER002Total population in country</t>
  </si>
  <si>
    <t>NER002Landmass affected by disaster</t>
  </si>
  <si>
    <t>NER002People exposed</t>
  </si>
  <si>
    <t>NER002People affected by the crisis</t>
  </si>
  <si>
    <t>NER002Total # of crisis related displaced people</t>
  </si>
  <si>
    <t>NER002Crisis related Injuries</t>
  </si>
  <si>
    <t>NER002Total # of illness cases reported</t>
  </si>
  <si>
    <t>NER002Crisis related fatalities</t>
  </si>
  <si>
    <t>NER002Building partially damaged</t>
  </si>
  <si>
    <t>NER002Building totally damaged</t>
  </si>
  <si>
    <t>NER002Buildings in the affected area</t>
  </si>
  <si>
    <t>NER002Economic Losses</t>
  </si>
  <si>
    <t>NER002People killed in all crises</t>
  </si>
  <si>
    <t>NER002Crisis affected groups</t>
  </si>
  <si>
    <t>NER002People facing limited access constraints</t>
  </si>
  <si>
    <t>NER002People facing restricted access constraints</t>
  </si>
  <si>
    <t>NER002Impediments to entry into country (bureaucratic and administrative)</t>
  </si>
  <si>
    <t>NER002Restriction of movement (impediments to freedom of movement and/or administrative restrictions)</t>
  </si>
  <si>
    <t>NER002Interference into implementation of humanitarian activities</t>
  </si>
  <si>
    <t>NER002Violence against personnel, facilities and assets</t>
  </si>
  <si>
    <t>NER002Denial of existence of humanitarian needs or entitlements to assistance</t>
  </si>
  <si>
    <t>NER002Restriction and obstruction of access to services and assistance</t>
  </si>
  <si>
    <t>NER002Ongoing insecurity/hostilities affecting humanitarian assistance</t>
  </si>
  <si>
    <t xml:space="preserve">NER002Presence of mines and improvised explosive devices </t>
  </si>
  <si>
    <t>NER002Physical constraints in the environment (obstacles related to terrain, climate, lack of infrastructure, etc.)</t>
  </si>
  <si>
    <t>NER003Total population in country</t>
  </si>
  <si>
    <t>NER003Landmass affected by disaster</t>
  </si>
  <si>
    <t>NER003People exposed</t>
  </si>
  <si>
    <t>NER003People affected by the crisis</t>
  </si>
  <si>
    <t>NER003Total # of crisis related displaced people</t>
  </si>
  <si>
    <t>NER003Crisis related Injuries</t>
  </si>
  <si>
    <t>NER003Total # of illness cases reported</t>
  </si>
  <si>
    <t>NER003Crisis related fatalities</t>
  </si>
  <si>
    <t>NER003Building partially damaged</t>
  </si>
  <si>
    <t>NER003Building totally damaged</t>
  </si>
  <si>
    <t>NER003Buildings in the affected area</t>
  </si>
  <si>
    <t>NER003Economic Losses</t>
  </si>
  <si>
    <t>NER003People killed in all crises</t>
  </si>
  <si>
    <t>NER003Crisis affected groups</t>
  </si>
  <si>
    <t>NER003People facing limited access constraints</t>
  </si>
  <si>
    <t>NER003People facing restricted access constraints</t>
  </si>
  <si>
    <t>NER003Impediments to entry into country (bureaucratic and administrative)</t>
  </si>
  <si>
    <t>NER003Restriction of movement (impediments to freedom of movement and/or administrative restrictions)</t>
  </si>
  <si>
    <t>NER003Interference into implementation of humanitarian activities</t>
  </si>
  <si>
    <t>NER003Violence against personnel, facilities and assets</t>
  </si>
  <si>
    <t>NER003Denial of existence of humanitarian needs or entitlements to assistance</t>
  </si>
  <si>
    <t>NER003Restriction and obstruction of access to services and assistance</t>
  </si>
  <si>
    <t>NER003Ongoing insecurity/hostilities affecting humanitarian assistance</t>
  </si>
  <si>
    <t xml:space="preserve">NER003Presence of mines and improvised explosive devices </t>
  </si>
  <si>
    <t>NER003Physical constraints in the environment (obstacles related to terrain, climate, lack of infrastructure, etc.)</t>
  </si>
  <si>
    <t>NGA001Total population in country</t>
  </si>
  <si>
    <t>NGA001Landmass affected by disaster</t>
  </si>
  <si>
    <t>NGA001People exposed</t>
  </si>
  <si>
    <t>NGA001People affected by the crisis</t>
  </si>
  <si>
    <t>NGA001Total # of crisis related displaced people</t>
  </si>
  <si>
    <t>NGA001Crisis related Injuries</t>
  </si>
  <si>
    <t>NGA001Total # of illness cases reported</t>
  </si>
  <si>
    <t>NGA001Crisis related fatalities</t>
  </si>
  <si>
    <t>NGA001Building partially damaged</t>
  </si>
  <si>
    <t>NGA001Building totally damaged</t>
  </si>
  <si>
    <t>NGA001Buildings in the affected area</t>
  </si>
  <si>
    <t>NGA001Economic Losses</t>
  </si>
  <si>
    <t>NGA001People killed in all crises</t>
  </si>
  <si>
    <t>NGA001Crisis affected groups</t>
  </si>
  <si>
    <t>NGA001People facing limited access constraints</t>
  </si>
  <si>
    <t>NGA001People facing restricted access constraints</t>
  </si>
  <si>
    <t>NGA001Impediments to entry into country (bureaucratic and administrative)</t>
  </si>
  <si>
    <t>NGA001Restriction of movement (impediments to freedom of movement and/or administrative restrictions)</t>
  </si>
  <si>
    <t>NGA001Interference into implementation of humanitarian activities</t>
  </si>
  <si>
    <t>NGA001Violence against personnel, facilities and assets</t>
  </si>
  <si>
    <t>NGA001Denial of existence of humanitarian needs or entitlements to assistance</t>
  </si>
  <si>
    <t>NGA001Restriction and obstruction of access to services and assistance</t>
  </si>
  <si>
    <t>NGA001Ongoing insecurity/hostilities affecting humanitarian assistance</t>
  </si>
  <si>
    <t xml:space="preserve">NGA001Presence of mines and improvised explosive devices </t>
  </si>
  <si>
    <t>NGA001Physical constraints in the environment (obstacles related to terrain, climate, lack of infrastructure, etc.)</t>
  </si>
  <si>
    <t>NGA002Total population in country</t>
  </si>
  <si>
    <t>NGA002Landmass affected by disaster</t>
  </si>
  <si>
    <t>NGA002People exposed</t>
  </si>
  <si>
    <t>NGA002People affected by the crisis</t>
  </si>
  <si>
    <t>NGA002Total # of crisis related displaced people</t>
  </si>
  <si>
    <t>NGA002Crisis related Injuries</t>
  </si>
  <si>
    <t>NGA002Total # of illness cases reported</t>
  </si>
  <si>
    <t>NGA002Crisis related fatalities</t>
  </si>
  <si>
    <t>NGA002Building partially damaged</t>
  </si>
  <si>
    <t>NGA002Building totally damaged</t>
  </si>
  <si>
    <t>NGA002Buildings in the affected area</t>
  </si>
  <si>
    <t>NGA002Economic Losses</t>
  </si>
  <si>
    <t>NGA002People killed in all crises</t>
  </si>
  <si>
    <t>NGA002Crisis affected groups</t>
  </si>
  <si>
    <t>NGA002People facing limited access constraints</t>
  </si>
  <si>
    <t>NGA002People facing restricted access constraints</t>
  </si>
  <si>
    <t>NGA002Impediments to entry into country (bureaucratic and administrative)</t>
  </si>
  <si>
    <t>NGA002Restriction of movement (impediments to freedom of movement and/or administrative restrictions)</t>
  </si>
  <si>
    <t>NGA002Interference into implementation of humanitarian activities</t>
  </si>
  <si>
    <t>NGA002Violence against personnel, facilities and assets</t>
  </si>
  <si>
    <t>NGA002Denial of existence of humanitarian needs or entitlements to assistance</t>
  </si>
  <si>
    <t>NGA002Restriction and obstruction of access to services and assistance</t>
  </si>
  <si>
    <t>NGA002Ongoing insecurity/hostilities affecting humanitarian assistance</t>
  </si>
  <si>
    <t xml:space="preserve">NGA002Presence of mines and improvised explosive devices </t>
  </si>
  <si>
    <t>NGA002Physical constraints in the environment (obstacles related to terrain, climate, lack of infrastructure, etc.)</t>
  </si>
  <si>
    <t>NGA003Total population in country</t>
  </si>
  <si>
    <t>NGA003Landmass affected by disaster</t>
  </si>
  <si>
    <t>NGA003People exposed</t>
  </si>
  <si>
    <t>NGA003People affected by the crisis</t>
  </si>
  <si>
    <t>NGA003Total # of crisis related displaced people</t>
  </si>
  <si>
    <t>NGA003Crisis related Injuries</t>
  </si>
  <si>
    <t>NGA003Total # of illness cases reported</t>
  </si>
  <si>
    <t>NGA003Crisis related fatalities</t>
  </si>
  <si>
    <t>NGA003Building partially damaged</t>
  </si>
  <si>
    <t>NGA003Building totally damaged</t>
  </si>
  <si>
    <t>NGA003Buildings in the affected area</t>
  </si>
  <si>
    <t>NGA003Economic Losses</t>
  </si>
  <si>
    <t>NGA003People killed in all crises</t>
  </si>
  <si>
    <t>NGA003Crisis affected groups</t>
  </si>
  <si>
    <t>NGA003People facing limited access constraints</t>
  </si>
  <si>
    <t>NGA003People facing restricted access constraints</t>
  </si>
  <si>
    <t>NGA003Impediments to entry into country (bureaucratic and administrative)</t>
  </si>
  <si>
    <t>NGA003Restriction of movement (impediments to freedom of movement and/or administrative restrictions)</t>
  </si>
  <si>
    <t>NGA003Interference into implementation of humanitarian activities</t>
  </si>
  <si>
    <t>NGA003Violence against personnel, facilities and assets</t>
  </si>
  <si>
    <t>NGA003Denial of existence of humanitarian needs or entitlements to assistance</t>
  </si>
  <si>
    <t>NGA003Restriction and obstruction of access to services and assistance</t>
  </si>
  <si>
    <t>NGA003Ongoing insecurity/hostilities affecting humanitarian assistance</t>
  </si>
  <si>
    <t xml:space="preserve">NGA003Presence of mines and improvised explosive devices </t>
  </si>
  <si>
    <t>NGA003Physical constraints in the environment (obstacles related to terrain, climate, lack of infrastructure, etc.)</t>
  </si>
  <si>
    <t>NGA004Total population in country</t>
  </si>
  <si>
    <t>NGA004Landmass affected by disaster</t>
  </si>
  <si>
    <t>NGA004People exposed</t>
  </si>
  <si>
    <t>NGA004People affected by the crisis</t>
  </si>
  <si>
    <t>NGA004Total # of crisis related displaced people</t>
  </si>
  <si>
    <t>NGA004Crisis related Injuries</t>
  </si>
  <si>
    <t>NGA004Total # of illness cases reported</t>
  </si>
  <si>
    <t>NGA004Crisis related fatalities</t>
  </si>
  <si>
    <t>NGA004Building partially damaged</t>
  </si>
  <si>
    <t>NGA004Building totally damaged</t>
  </si>
  <si>
    <t>NGA004Buildings in the affected area</t>
  </si>
  <si>
    <t>NGA004Economic Losses</t>
  </si>
  <si>
    <t>NGA004People killed in all crises</t>
  </si>
  <si>
    <t>NGA004Crisis affected groups</t>
  </si>
  <si>
    <t>NGA004People facing limited access constraints</t>
  </si>
  <si>
    <t>NGA004People facing restricted access constraints</t>
  </si>
  <si>
    <t>NGA004Impediments to entry into country (bureaucratic and administrative)</t>
  </si>
  <si>
    <t>NGA004Restriction of movement (impediments to freedom of movement and/or administrative restrictions)</t>
  </si>
  <si>
    <t>NGA004Interference into implementation of humanitarian activities</t>
  </si>
  <si>
    <t>NGA004Violence against personnel, facilities and assets</t>
  </si>
  <si>
    <t>NGA004Denial of existence of humanitarian needs or entitlements to assistance</t>
  </si>
  <si>
    <t>NGA004Restriction and obstruction of access to services and assistance</t>
  </si>
  <si>
    <t>NGA004Ongoing insecurity/hostilities affecting humanitarian assistance</t>
  </si>
  <si>
    <t xml:space="preserve">NGA004Presence of mines and improvised explosive devices </t>
  </si>
  <si>
    <t>NGA004Physical constraints in the environment (obstacles related to terrain, climate, lack of infrastructure, etc.)</t>
  </si>
  <si>
    <t>NGA005Total population in country</t>
  </si>
  <si>
    <t>NGA005Landmass affected by disaster</t>
  </si>
  <si>
    <t>NGA005People exposed</t>
  </si>
  <si>
    <t>NGA005People affected by the crisis</t>
  </si>
  <si>
    <t>NGA005Total # of crisis related displaced people</t>
  </si>
  <si>
    <t>NGA005Crisis related Injuries</t>
  </si>
  <si>
    <t>NGA005Total # of illness cases reported</t>
  </si>
  <si>
    <t>NGA005Crisis related fatalities</t>
  </si>
  <si>
    <t>NGA005Building partially damaged</t>
  </si>
  <si>
    <t>NGA005Building totally damaged</t>
  </si>
  <si>
    <t>NGA005Buildings in the affected area</t>
  </si>
  <si>
    <t>NGA005Economic Losses</t>
  </si>
  <si>
    <t>NGA005People killed in all crises</t>
  </si>
  <si>
    <t>NGA005Crisis affected groups</t>
  </si>
  <si>
    <t>NGA005People facing limited access constraints</t>
  </si>
  <si>
    <t>NGA005People facing restricted access constraints</t>
  </si>
  <si>
    <t>NGA005Impediments to entry into country (bureaucratic and administrative)</t>
  </si>
  <si>
    <t>NGA005Restriction of movement (impediments to freedom of movement and/or administrative restrictions)</t>
  </si>
  <si>
    <t>NGA005Interference into implementation of humanitarian activities</t>
  </si>
  <si>
    <t>NGA005Violence against personnel, facilities and assets</t>
  </si>
  <si>
    <t>NGA005Denial of existence of humanitarian needs or entitlements to assistance</t>
  </si>
  <si>
    <t>NGA005Restriction and obstruction of access to services and assistance</t>
  </si>
  <si>
    <t>NGA005Ongoing insecurity/hostilities affecting humanitarian assistance</t>
  </si>
  <si>
    <t xml:space="preserve">NGA005Presence of mines and improvised explosive devices </t>
  </si>
  <si>
    <t>NGA005Physical constraints in the environment (obstacles related to terrain, climate, lack of infrastructure, etc.)</t>
  </si>
  <si>
    <t>PAK001Total population in country</t>
  </si>
  <si>
    <t>PAK001Landmass affected by disaster</t>
  </si>
  <si>
    <t>PAK001People exposed</t>
  </si>
  <si>
    <t>PAK001People affected by the crisis</t>
  </si>
  <si>
    <t>PAK001Total # of crisis related displaced people</t>
  </si>
  <si>
    <t>PAK001Crisis related Injuries</t>
  </si>
  <si>
    <t>PAK001Total # of illness cases reported</t>
  </si>
  <si>
    <t>PAK001Crisis related fatalities</t>
  </si>
  <si>
    <t>PAK001Building partially damaged</t>
  </si>
  <si>
    <t>PAK001Building totally damaged</t>
  </si>
  <si>
    <t>PAK001Buildings in the affected area</t>
  </si>
  <si>
    <t>PAK001Economic Losses</t>
  </si>
  <si>
    <t>PAK001People killed in all crises</t>
  </si>
  <si>
    <t>PAK001Crisis affected groups</t>
  </si>
  <si>
    <t>PAK001People facing limited access constraints</t>
  </si>
  <si>
    <t>PAK001People facing restricted access constraints</t>
  </si>
  <si>
    <t>PAK001Impediments to entry into country (bureaucratic and administrative)</t>
  </si>
  <si>
    <t>PAK001Restriction of movement (impediments to freedom of movement and/or administrative restrictions)</t>
  </si>
  <si>
    <t>PAK001Interference into implementation of humanitarian activities</t>
  </si>
  <si>
    <t>PAK001Violence against personnel, facilities and assets</t>
  </si>
  <si>
    <t>PAK001Denial of existence of humanitarian needs or entitlements to assistance</t>
  </si>
  <si>
    <t>PAK001Restriction and obstruction of access to services and assistance</t>
  </si>
  <si>
    <t>PAK001Ongoing insecurity/hostilities affecting humanitarian assistance</t>
  </si>
  <si>
    <t xml:space="preserve">PAK001Presence of mines and improvised explosive devices </t>
  </si>
  <si>
    <t>PAK001Physical constraints in the environment (obstacles related to terrain, climate, lack of infrastructure, etc.)</t>
  </si>
  <si>
    <t>PAK002Total population in country</t>
  </si>
  <si>
    <t>PAK002Landmass affected by disaster</t>
  </si>
  <si>
    <t>PAK002People exposed</t>
  </si>
  <si>
    <t>PAK002People affected by the crisis</t>
  </si>
  <si>
    <t>PAK002Total # of crisis related displaced people</t>
  </si>
  <si>
    <t>PAK002Crisis related Injuries</t>
  </si>
  <si>
    <t>PAK002Total # of illness cases reported</t>
  </si>
  <si>
    <t>PAK002Crisis related fatalities</t>
  </si>
  <si>
    <t>PAK002Building partially damaged</t>
  </si>
  <si>
    <t>PAK002Building totally damaged</t>
  </si>
  <si>
    <t>PAK002Buildings in the affected area</t>
  </si>
  <si>
    <t>PAK002Economic Losses</t>
  </si>
  <si>
    <t>PAK002People killed in all crises</t>
  </si>
  <si>
    <t>PAK002Crisis affected groups</t>
  </si>
  <si>
    <t>PAK002People facing limited access constraints</t>
  </si>
  <si>
    <t>PAK002People facing restricted access constraints</t>
  </si>
  <si>
    <t>PAK002Impediments to entry into country (bureaucratic and administrative)</t>
  </si>
  <si>
    <t>PAK002Restriction of movement (impediments to freedom of movement and/or administrative restrictions)</t>
  </si>
  <si>
    <t>PAK002Interference into implementation of humanitarian activities</t>
  </si>
  <si>
    <t>PAK002Violence against personnel, facilities and assets</t>
  </si>
  <si>
    <t>PAK002Denial of existence of humanitarian needs or entitlements to assistance</t>
  </si>
  <si>
    <t>PAK002Restriction and obstruction of access to services and assistance</t>
  </si>
  <si>
    <t>PAK002Ongoing insecurity/hostilities affecting humanitarian assistance</t>
  </si>
  <si>
    <t xml:space="preserve">PAK002Presence of mines and improvised explosive devices </t>
  </si>
  <si>
    <t>PAK002Physical constraints in the environment (obstacles related to terrain, climate, lack of infrastructure, etc.)</t>
  </si>
  <si>
    <t>PAK003Total population in country</t>
  </si>
  <si>
    <t>PAK003Landmass affected by disaster</t>
  </si>
  <si>
    <t>PAK003People exposed</t>
  </si>
  <si>
    <t>PAK003People affected by the crisis</t>
  </si>
  <si>
    <t>PAK003Total # of crisis related displaced people</t>
  </si>
  <si>
    <t>PAK003Crisis related Injuries</t>
  </si>
  <si>
    <t>PAK003Total # of illness cases reported</t>
  </si>
  <si>
    <t>PAK003Crisis related fatalities</t>
  </si>
  <si>
    <t>PAK003Building partially damaged</t>
  </si>
  <si>
    <t>PAK003Building totally damaged</t>
  </si>
  <si>
    <t>PAK003Buildings in the affected area</t>
  </si>
  <si>
    <t>PAK003Economic Losses</t>
  </si>
  <si>
    <t>PAK003People killed in all crises</t>
  </si>
  <si>
    <t>PAK003Crisis affected groups</t>
  </si>
  <si>
    <t>PAK003People facing limited access constraints</t>
  </si>
  <si>
    <t>PAK003People facing restricted access constraints</t>
  </si>
  <si>
    <t>PAK003Impediments to entry into country (bureaucratic and administrative)</t>
  </si>
  <si>
    <t>PAK003Restriction of movement (impediments to freedom of movement and/or administrative restrictions)</t>
  </si>
  <si>
    <t>PAK003Interference into implementation of humanitarian activities</t>
  </si>
  <si>
    <t>PAK003Violence against personnel, facilities and assets</t>
  </si>
  <si>
    <t>PAK003Denial of existence of humanitarian needs or entitlements to assistance</t>
  </si>
  <si>
    <t>PAK003Restriction and obstruction of access to services and assistance</t>
  </si>
  <si>
    <t>PAK003Ongoing insecurity/hostilities affecting humanitarian assistance</t>
  </si>
  <si>
    <t xml:space="preserve">PAK003Presence of mines and improvised explosive devices </t>
  </si>
  <si>
    <t>PAK003Physical constraints in the environment (obstacles related to terrain, climate, lack of infrastructure, etc.)</t>
  </si>
  <si>
    <t>PSE002Total population in country</t>
  </si>
  <si>
    <t>PSE002Landmass affected by disaster</t>
  </si>
  <si>
    <t>PSE002People exposed</t>
  </si>
  <si>
    <t>PSE002People affected by the crisis</t>
  </si>
  <si>
    <t>PSE002Total # of crisis related displaced people</t>
  </si>
  <si>
    <t>PSE002Crisis related Injuries</t>
  </si>
  <si>
    <t>PSE002Total # of illness cases reported</t>
  </si>
  <si>
    <t>PSE002Crisis related fatalities</t>
  </si>
  <si>
    <t>PSE002Building partially damaged</t>
  </si>
  <si>
    <t>PSE002Building totally damaged</t>
  </si>
  <si>
    <t>PSE002Buildings in the affected area</t>
  </si>
  <si>
    <t>PSE002Economic Losses</t>
  </si>
  <si>
    <t>PSE002People killed in all crises</t>
  </si>
  <si>
    <t>PSE002Crisis affected groups</t>
  </si>
  <si>
    <t>PSE002People facing limited access constraints</t>
  </si>
  <si>
    <t>PSE002People facing restricted access constraints</t>
  </si>
  <si>
    <t>PSE002Impediments to entry into country (bureaucratic and administrative)</t>
  </si>
  <si>
    <t>PSE002Restriction of movement (impediments to freedom of movement and/or administrative restrictions)</t>
  </si>
  <si>
    <t>PSE002Interference into implementation of humanitarian activities</t>
  </si>
  <si>
    <t>PSE002Violence against personnel, facilities and assets</t>
  </si>
  <si>
    <t>PSE002Denial of existence of humanitarian needs or entitlements to assistance</t>
  </si>
  <si>
    <t>PSE002Restriction and obstruction of access to services and assistance</t>
  </si>
  <si>
    <t>PSE002Ongoing insecurity/hostilities affecting humanitarian assistance</t>
  </si>
  <si>
    <t xml:space="preserve">PSE002Presence of mines and improvised explosive devices </t>
  </si>
  <si>
    <t>PSE002Physical constraints in the environment (obstacles related to terrain, climate, lack of infrastructure, etc.)</t>
  </si>
  <si>
    <t>PAN002Total population in country</t>
  </si>
  <si>
    <t>PAN002Landmass affected by disaster</t>
  </si>
  <si>
    <t>PAN002People exposed</t>
  </si>
  <si>
    <t>PAN002People affected by the crisis</t>
  </si>
  <si>
    <t>PAN002Total # of crisis related displaced people</t>
  </si>
  <si>
    <t>PAN002Crisis related Injuries</t>
  </si>
  <si>
    <t>PAN002Total # of illness cases reported</t>
  </si>
  <si>
    <t>PAN002Crisis related fatalities</t>
  </si>
  <si>
    <t>PAN002Building partially damaged</t>
  </si>
  <si>
    <t>PAN002Building totally damaged</t>
  </si>
  <si>
    <t>PAN002Buildings in the affected area</t>
  </si>
  <si>
    <t>PAN002Economic Losses</t>
  </si>
  <si>
    <t>PAN002People killed in all crises</t>
  </si>
  <si>
    <t>PAN002Crisis affected groups</t>
  </si>
  <si>
    <t>PAN002People facing limited access constraints</t>
  </si>
  <si>
    <t>PAN002People facing restricted access constraints</t>
  </si>
  <si>
    <t>PAN002Impediments to entry into country (bureaucratic and administrative)</t>
  </si>
  <si>
    <t>PAN002Restriction of movement (impediments to freedom of movement and/or administrative restrictions)</t>
  </si>
  <si>
    <t>PAN002Interference into implementation of humanitarian activities</t>
  </si>
  <si>
    <t>PAN002Violence against personnel, facilities and assets</t>
  </si>
  <si>
    <t>PAN002Denial of existence of humanitarian needs or entitlements to assistance</t>
  </si>
  <si>
    <t>PAN002Restriction and obstruction of access to services and assistance</t>
  </si>
  <si>
    <t>PAN002Ongoing insecurity/hostilities affecting humanitarian assistance</t>
  </si>
  <si>
    <t xml:space="preserve">PAN002Presence of mines and improvised explosive devices </t>
  </si>
  <si>
    <t>PAN002Physical constraints in the environment (obstacles related to terrain, climate, lack of infrastructure, etc.)</t>
  </si>
  <si>
    <t>PER002Total population in country</t>
  </si>
  <si>
    <t>PER002Landmass affected by disaster</t>
  </si>
  <si>
    <t>PER002People exposed</t>
  </si>
  <si>
    <t>PER002People affected by the crisis</t>
  </si>
  <si>
    <t>PER002Total # of crisis related displaced people</t>
  </si>
  <si>
    <t>PER002Crisis related Injuries</t>
  </si>
  <si>
    <t>PER002Total # of illness cases reported</t>
  </si>
  <si>
    <t>PER002Crisis related fatalities</t>
  </si>
  <si>
    <t>PER002Building partially damaged</t>
  </si>
  <si>
    <t>PER002Building totally damaged</t>
  </si>
  <si>
    <t>PER002Buildings in the affected area</t>
  </si>
  <si>
    <t>PER002Economic Losses</t>
  </si>
  <si>
    <t>PER002People killed in all crises</t>
  </si>
  <si>
    <t>PER002Crisis affected groups</t>
  </si>
  <si>
    <t>PER002People facing limited access constraints</t>
  </si>
  <si>
    <t>PER002People facing restricted access constraints</t>
  </si>
  <si>
    <t>PER002Impediments to entry into country (bureaucratic and administrative)</t>
  </si>
  <si>
    <t>PER002Restriction of movement (impediments to freedom of movement and/or administrative restrictions)</t>
  </si>
  <si>
    <t>PER002Interference into implementation of humanitarian activities</t>
  </si>
  <si>
    <t>PER002Violence against personnel, facilities and assets</t>
  </si>
  <si>
    <t>PER002Denial of existence of humanitarian needs or entitlements to assistance</t>
  </si>
  <si>
    <t>PER002Restriction and obstruction of access to services and assistance</t>
  </si>
  <si>
    <t>PER002Ongoing insecurity/hostilities affecting humanitarian assistance</t>
  </si>
  <si>
    <t xml:space="preserve">PER002Presence of mines and improvised explosive devices </t>
  </si>
  <si>
    <t>PER002Physical constraints in the environment (obstacles related to terrain, climate, lack of infrastructure, etc.)</t>
  </si>
  <si>
    <t>PHL001Total population in country</t>
  </si>
  <si>
    <t>PHL001Landmass affected by disaster</t>
  </si>
  <si>
    <t>PHL001People exposed</t>
  </si>
  <si>
    <t>PHL001People affected by the crisis</t>
  </si>
  <si>
    <t>PHL001Total # of crisis related displaced people</t>
  </si>
  <si>
    <t>PHL001Crisis related Injuries</t>
  </si>
  <si>
    <t>PHL001Total # of illness cases reported</t>
  </si>
  <si>
    <t>PHL001Crisis related fatalities</t>
  </si>
  <si>
    <t>PHL001Building partially damaged</t>
  </si>
  <si>
    <t>PHL001Building totally damaged</t>
  </si>
  <si>
    <t>PHL001Buildings in the affected area</t>
  </si>
  <si>
    <t>PHL001Economic Losses</t>
  </si>
  <si>
    <t>PHL001People killed in all crises</t>
  </si>
  <si>
    <t>PHL001Crisis affected groups</t>
  </si>
  <si>
    <t>PHL001People facing limited access constraints</t>
  </si>
  <si>
    <t>PHL001People facing restricted access constraints</t>
  </si>
  <si>
    <t>PHL001Impediments to entry into country (bureaucratic and administrative)</t>
  </si>
  <si>
    <t>PHL001Restriction of movement (impediments to freedom of movement and/or administrative restrictions)</t>
  </si>
  <si>
    <t>PHL001Interference into implementation of humanitarian activities</t>
  </si>
  <si>
    <t>PHL001Violence against personnel, facilities and assets</t>
  </si>
  <si>
    <t>PHL001Denial of existence of humanitarian needs or entitlements to assistance</t>
  </si>
  <si>
    <t>PHL001Restriction and obstruction of access to services and assistance</t>
  </si>
  <si>
    <t>PHL001Ongoing insecurity/hostilities affecting humanitarian assistance</t>
  </si>
  <si>
    <t xml:space="preserve">PHL001Presence of mines and improvised explosive devices </t>
  </si>
  <si>
    <t>PHL001Physical constraints in the environment (obstacles related to terrain, climate, lack of infrastructure, etc.)</t>
  </si>
  <si>
    <t>PHL002Total population in country</t>
  </si>
  <si>
    <t>PHL002Landmass affected by disaster</t>
  </si>
  <si>
    <t>PHL002People exposed</t>
  </si>
  <si>
    <t>PHL002People affected by the crisis</t>
  </si>
  <si>
    <t>PHL002Total # of crisis related displaced people</t>
  </si>
  <si>
    <t>PHL002Crisis related Injuries</t>
  </si>
  <si>
    <t>PHL002Total # of illness cases reported</t>
  </si>
  <si>
    <t>PHL002Crisis related fatalities</t>
  </si>
  <si>
    <t>PHL002Building partially damaged</t>
  </si>
  <si>
    <t>PHL002Building totally damaged</t>
  </si>
  <si>
    <t>PHL002Buildings in the affected area</t>
  </si>
  <si>
    <t>PHL002Economic Losses</t>
  </si>
  <si>
    <t>PHL002People killed in all crises</t>
  </si>
  <si>
    <t>PHL002Crisis affected groups</t>
  </si>
  <si>
    <t>PHL002People facing limited access constraints</t>
  </si>
  <si>
    <t>PHL002People facing restricted access constraints</t>
  </si>
  <si>
    <t>PHL002Impediments to entry into country (bureaucratic and administrative)</t>
  </si>
  <si>
    <t>PHL002Restriction of movement (impediments to freedom of movement and/or administrative restrictions)</t>
  </si>
  <si>
    <t>PHL002Interference into implementation of humanitarian activities</t>
  </si>
  <si>
    <t>PHL002Violence against personnel, facilities and assets</t>
  </si>
  <si>
    <t>PHL002Denial of existence of humanitarian needs or entitlements to assistance</t>
  </si>
  <si>
    <t>PHL002Restriction and obstruction of access to services and assistance</t>
  </si>
  <si>
    <t>PHL002Ongoing insecurity/hostilities affecting humanitarian assistance</t>
  </si>
  <si>
    <t xml:space="preserve">PHL002Presence of mines and improvised explosive devices </t>
  </si>
  <si>
    <t>PHL002Physical constraints in the environment (obstacles related to terrain, climate, lack of infrastructure, etc.)</t>
  </si>
  <si>
    <t>PHL003Total population in country</t>
  </si>
  <si>
    <t>PHL003Landmass affected by disaster</t>
  </si>
  <si>
    <t>PHL003People exposed</t>
  </si>
  <si>
    <t>PHL003People affected by the crisis</t>
  </si>
  <si>
    <t>PHL003Total # of crisis related displaced people</t>
  </si>
  <si>
    <t>PHL003Crisis related Injuries</t>
  </si>
  <si>
    <t>PHL003Total # of illness cases reported</t>
  </si>
  <si>
    <t>PHL003Crisis related fatalities</t>
  </si>
  <si>
    <t>PHL003Building partially damaged</t>
  </si>
  <si>
    <t>PHL003Building totally damaged</t>
  </si>
  <si>
    <t>PHL003Buildings in the affected area</t>
  </si>
  <si>
    <t>PHL003Economic Losses</t>
  </si>
  <si>
    <t>PHL003People killed in all crises</t>
  </si>
  <si>
    <t>PHL003Crisis affected groups</t>
  </si>
  <si>
    <t>PHL003People facing limited access constraints</t>
  </si>
  <si>
    <t>PHL003People facing restricted access constraints</t>
  </si>
  <si>
    <t>PHL003Impediments to entry into country (bureaucratic and administrative)</t>
  </si>
  <si>
    <t>PHL003Restriction of movement (impediments to freedom of movement and/or administrative restrictions)</t>
  </si>
  <si>
    <t>PHL003Interference into implementation of humanitarian activities</t>
  </si>
  <si>
    <t>PHL003Violence against personnel, facilities and assets</t>
  </si>
  <si>
    <t>PHL003Denial of existence of humanitarian needs or entitlements to assistance</t>
  </si>
  <si>
    <t>PHL003Restriction and obstruction of access to services and assistance</t>
  </si>
  <si>
    <t>PHL003Ongoing insecurity/hostilities affecting humanitarian assistance</t>
  </si>
  <si>
    <t xml:space="preserve">PHL003Presence of mines and improvised explosive devices </t>
  </si>
  <si>
    <t>PHL003Physical constraints in the environment (obstacles related to terrain, climate, lack of infrastructure, etc.)</t>
  </si>
  <si>
    <t>RWA002Total population in country</t>
  </si>
  <si>
    <t>RWA002Landmass affected by disaster</t>
  </si>
  <si>
    <t>RWA002People exposed</t>
  </si>
  <si>
    <t>RWA002People affected by the crisis</t>
  </si>
  <si>
    <t>RWA002Total # of crisis related displaced people</t>
  </si>
  <si>
    <t>RWA002Crisis related Injuries</t>
  </si>
  <si>
    <t>RWA002Total # of illness cases reported</t>
  </si>
  <si>
    <t>RWA002Crisis related fatalities</t>
  </si>
  <si>
    <t>RWA002Building partially damaged</t>
  </si>
  <si>
    <t>RWA002Building totally damaged</t>
  </si>
  <si>
    <t>RWA002Buildings in the affected area</t>
  </si>
  <si>
    <t>RWA002Economic Losses</t>
  </si>
  <si>
    <t>RWA002People killed in all crises</t>
  </si>
  <si>
    <t>RWA002Crisis affected groups</t>
  </si>
  <si>
    <t>RWA002People facing limited access constraints</t>
  </si>
  <si>
    <t>RWA002People facing restricted access constraints</t>
  </si>
  <si>
    <t>RWA002Impediments to entry into country (bureaucratic and administrative)</t>
  </si>
  <si>
    <t>RWA002Restriction of movement (impediments to freedom of movement and/or administrative restrictions)</t>
  </si>
  <si>
    <t>RWA002Interference into implementation of humanitarian activities</t>
  </si>
  <si>
    <t>RWA002Violence against personnel, facilities and assets</t>
  </si>
  <si>
    <t>RWA002Denial of existence of humanitarian needs or entitlements to assistance</t>
  </si>
  <si>
    <t>RWA002Restriction and obstruction of access to services and assistance</t>
  </si>
  <si>
    <t>RWA002Ongoing insecurity/hostilities affecting humanitarian assistance</t>
  </si>
  <si>
    <t xml:space="preserve">RWA002Presence of mines and improvised explosive devices </t>
  </si>
  <si>
    <t>RWA002Physical constraints in the environment (obstacles related to terrain, climate, lack of infrastructure, etc.)</t>
  </si>
  <si>
    <t>SEN002Total population in country</t>
  </si>
  <si>
    <t>SEN002Landmass affected by disaster</t>
  </si>
  <si>
    <t>SEN002People exposed</t>
  </si>
  <si>
    <t>SEN002People affected by the crisis</t>
  </si>
  <si>
    <t>SEN002Total # of crisis related displaced people</t>
  </si>
  <si>
    <t>SEN002Crisis related Injuries</t>
  </si>
  <si>
    <t>SEN002Total # of illness cases reported</t>
  </si>
  <si>
    <t>SEN002Crisis related fatalities</t>
  </si>
  <si>
    <t>SEN002Building partially damaged</t>
  </si>
  <si>
    <t>SEN002Building totally damaged</t>
  </si>
  <si>
    <t>SEN002Buildings in the affected area</t>
  </si>
  <si>
    <t>SEN002Economic Losses</t>
  </si>
  <si>
    <t>SEN002People killed in all crises</t>
  </si>
  <si>
    <t>SEN002Crisis affected groups</t>
  </si>
  <si>
    <t>SEN002People facing limited access constraints</t>
  </si>
  <si>
    <t>SEN002People facing restricted access constraints</t>
  </si>
  <si>
    <t>SEN002Impediments to entry into country (bureaucratic and administrative)</t>
  </si>
  <si>
    <t>SEN002Restriction of movement (impediments to freedom of movement and/or administrative restrictions)</t>
  </si>
  <si>
    <t>SEN002Interference into implementation of humanitarian activities</t>
  </si>
  <si>
    <t>SEN002Violence against personnel, facilities and assets</t>
  </si>
  <si>
    <t>SEN002Denial of existence of humanitarian needs or entitlements to assistance</t>
  </si>
  <si>
    <t>SEN002Restriction and obstruction of access to services and assistance</t>
  </si>
  <si>
    <t>SEN002Ongoing insecurity/hostilities affecting humanitarian assistance</t>
  </si>
  <si>
    <t xml:space="preserve">SEN002Presence of mines and improvised explosive devices </t>
  </si>
  <si>
    <t>SEN002Physical constraints in the environment (obstacles related to terrain, climate, lack of infrastructure, etc.)</t>
  </si>
  <si>
    <t>SOM001Total population in country</t>
  </si>
  <si>
    <t>SOM001Landmass affected by disaster</t>
  </si>
  <si>
    <t>SOM001People exposed</t>
  </si>
  <si>
    <t>SOM001People affected by the crisis</t>
  </si>
  <si>
    <t>SOM001Total # of crisis related displaced people</t>
  </si>
  <si>
    <t>SOM001Crisis related Injuries</t>
  </si>
  <si>
    <t>SOM001Total # of illness cases reported</t>
  </si>
  <si>
    <t>SOM001Crisis related fatalities</t>
  </si>
  <si>
    <t>SOM001Building partially damaged</t>
  </si>
  <si>
    <t>SOM001Building totally damaged</t>
  </si>
  <si>
    <t>SOM001Buildings in the affected area</t>
  </si>
  <si>
    <t>SOM001Economic Losses</t>
  </si>
  <si>
    <t>SOM001People killed in all crises</t>
  </si>
  <si>
    <t>SOM001Crisis affected groups</t>
  </si>
  <si>
    <t>SOM001People facing limited access constraints</t>
  </si>
  <si>
    <t>SOM001People facing restricted access constraints</t>
  </si>
  <si>
    <t>SOM001Impediments to entry into country (bureaucratic and administrative)</t>
  </si>
  <si>
    <t>SOM001Restriction of movement (impediments to freedom of movement and/or administrative restrictions)</t>
  </si>
  <si>
    <t>SOM001Interference into implementation of humanitarian activities</t>
  </si>
  <si>
    <t>SOM001Violence against personnel, facilities and assets</t>
  </si>
  <si>
    <t>SOM001Denial of existence of humanitarian needs or entitlements to assistance</t>
  </si>
  <si>
    <t>SOM001Restriction and obstruction of access to services and assistance</t>
  </si>
  <si>
    <t>SOM001Ongoing insecurity/hostilities affecting humanitarian assistance</t>
  </si>
  <si>
    <t xml:space="preserve">SOM001Presence of mines and improvised explosive devices </t>
  </si>
  <si>
    <t>SOM001Physical constraints in the environment (obstacles related to terrain, climate, lack of infrastructure, etc.)</t>
  </si>
  <si>
    <t>SSD001Total population in country</t>
  </si>
  <si>
    <t>SSD001Landmass affected by disaster</t>
  </si>
  <si>
    <t>SSD001People exposed</t>
  </si>
  <si>
    <t>SSD001People affected by the crisis</t>
  </si>
  <si>
    <t>SSD001Total # of crisis related displaced people</t>
  </si>
  <si>
    <t>SSD001Crisis related Injuries</t>
  </si>
  <si>
    <t>SSD001Total # of illness cases reported</t>
  </si>
  <si>
    <t>SSD001Crisis related fatalities</t>
  </si>
  <si>
    <t>SSD001Building partially damaged</t>
  </si>
  <si>
    <t>SSD001Building totally damaged</t>
  </si>
  <si>
    <t>SSD001Buildings in the affected area</t>
  </si>
  <si>
    <t>SSD001Economic Losses</t>
  </si>
  <si>
    <t>SSD001People killed in all crises</t>
  </si>
  <si>
    <t>SSD001Crisis affected groups</t>
  </si>
  <si>
    <t>SSD001People facing limited access constraints</t>
  </si>
  <si>
    <t>SSD001People facing restricted access constraints</t>
  </si>
  <si>
    <t>SSD001Impediments to entry into country (bureaucratic and administrative)</t>
  </si>
  <si>
    <t>SSD001Restriction of movement (impediments to freedom of movement and/or administrative restrictions)</t>
  </si>
  <si>
    <t>SSD001Interference into implementation of humanitarian activities</t>
  </si>
  <si>
    <t>SSD001Violence against personnel, facilities and assets</t>
  </si>
  <si>
    <t>SSD001Denial of existence of humanitarian needs or entitlements to assistance</t>
  </si>
  <si>
    <t>SSD001Restriction and obstruction of access to services and assistance</t>
  </si>
  <si>
    <t>SSD001Ongoing insecurity/hostilities affecting humanitarian assistance</t>
  </si>
  <si>
    <t xml:space="preserve">SSD001Presence of mines and improvised explosive devices </t>
  </si>
  <si>
    <t>SSD001Physical constraints in the environment (obstacles related to terrain, climate, lack of infrastructure, etc.)</t>
  </si>
  <si>
    <t>ESP002Total population in country</t>
  </si>
  <si>
    <t>ESP002Landmass affected by disaster</t>
  </si>
  <si>
    <t>ESP002People exposed</t>
  </si>
  <si>
    <t>ESP002People affected by the crisis</t>
  </si>
  <si>
    <t>ESP002Total # of crisis related displaced people</t>
  </si>
  <si>
    <t>ESP002Crisis related Injuries</t>
  </si>
  <si>
    <t>ESP002Total # of illness cases reported</t>
  </si>
  <si>
    <t>ESP002Crisis related fatalities</t>
  </si>
  <si>
    <t>ESP002Building partially damaged</t>
  </si>
  <si>
    <t>ESP002Building totally damaged</t>
  </si>
  <si>
    <t>ESP002Buildings in the affected area</t>
  </si>
  <si>
    <t>ESP002Economic Losses</t>
  </si>
  <si>
    <t>ESP002People killed in all crises</t>
  </si>
  <si>
    <t>ESP002Crisis affected groups</t>
  </si>
  <si>
    <t>ESP002People facing limited access constraints</t>
  </si>
  <si>
    <t>ESP002People facing restricted access constraints</t>
  </si>
  <si>
    <t>ESP002Impediments to entry into country (bureaucratic and administrative)</t>
  </si>
  <si>
    <t>ESP002Restriction of movement (impediments to freedom of movement and/or administrative restrictions)</t>
  </si>
  <si>
    <t>ESP002Interference into implementation of humanitarian activities</t>
  </si>
  <si>
    <t>ESP002Violence against personnel, facilities and assets</t>
  </si>
  <si>
    <t>ESP002Denial of existence of humanitarian needs or entitlements to assistance</t>
  </si>
  <si>
    <t>ESP002Restriction and obstruction of access to services and assistance</t>
  </si>
  <si>
    <t>ESP002Ongoing insecurity/hostilities affecting humanitarian assistance</t>
  </si>
  <si>
    <t xml:space="preserve">ESP002Presence of mines and improvised explosive devices </t>
  </si>
  <si>
    <t>ESP002Physical constraints in the environment (obstacles related to terrain, climate, lack of infrastructure, etc.)</t>
  </si>
  <si>
    <t>SDN001Total population in country</t>
  </si>
  <si>
    <t>SDN001Landmass affected by disaster</t>
  </si>
  <si>
    <t>SDN001People exposed</t>
  </si>
  <si>
    <t>SDN001People affected by the crisis</t>
  </si>
  <si>
    <t>SDN001Total # of crisis related displaced people</t>
  </si>
  <si>
    <t>SDN001Crisis related Injuries</t>
  </si>
  <si>
    <t>SDN001Total # of illness cases reported</t>
  </si>
  <si>
    <t>SDN001Crisis related fatalities</t>
  </si>
  <si>
    <t>SDN001Building partially damaged</t>
  </si>
  <si>
    <t>SDN001Building totally damaged</t>
  </si>
  <si>
    <t>SDN001Buildings in the affected area</t>
  </si>
  <si>
    <t>SDN001Economic Losses</t>
  </si>
  <si>
    <t>SDN001People killed in all crises</t>
  </si>
  <si>
    <t>SDN001Crisis affected groups</t>
  </si>
  <si>
    <t>SDN001People facing limited access constraints</t>
  </si>
  <si>
    <t>SDN001People facing restricted access constraints</t>
  </si>
  <si>
    <t>SDN001Impediments to entry into country (bureaucratic and administrative)</t>
  </si>
  <si>
    <t>SDN001Restriction of movement (impediments to freedom of movement and/or administrative restrictions)</t>
  </si>
  <si>
    <t>SDN001Interference into implementation of humanitarian activities</t>
  </si>
  <si>
    <t>SDN001Violence against personnel, facilities and assets</t>
  </si>
  <si>
    <t>SDN001Denial of existence of humanitarian needs or entitlements to assistance</t>
  </si>
  <si>
    <t>SDN001Restriction and obstruction of access to services and assistance</t>
  </si>
  <si>
    <t>SDN001Ongoing insecurity/hostilities affecting humanitarian assistance</t>
  </si>
  <si>
    <t xml:space="preserve">SDN001Presence of mines and improvised explosive devices </t>
  </si>
  <si>
    <t>SDN001Physical constraints in the environment (obstacles related to terrain, climate, lack of infrastructure, etc.)</t>
  </si>
  <si>
    <t>SDN002Total population in country</t>
  </si>
  <si>
    <t>SDN002Landmass affected by disaster</t>
  </si>
  <si>
    <t>SDN002People exposed</t>
  </si>
  <si>
    <t>SDN002People affected by the crisis</t>
  </si>
  <si>
    <t>SDN002Total # of crisis related displaced people</t>
  </si>
  <si>
    <t>SDN002Crisis related Injuries</t>
  </si>
  <si>
    <t>SDN002Total # of illness cases reported</t>
  </si>
  <si>
    <t>SDN002Crisis related fatalities</t>
  </si>
  <si>
    <t>SDN002Building partially damaged</t>
  </si>
  <si>
    <t>SDN002Building totally damaged</t>
  </si>
  <si>
    <t>SDN002Buildings in the affected area</t>
  </si>
  <si>
    <t>SDN002Economic Losses</t>
  </si>
  <si>
    <t>SDN002People killed in all crises</t>
  </si>
  <si>
    <t>SDN002Crisis affected groups</t>
  </si>
  <si>
    <t>SDN002People facing limited access constraints</t>
  </si>
  <si>
    <t>SDN002People facing restricted access constraints</t>
  </si>
  <si>
    <t>SDN002Impediments to entry into country (bureaucratic and administrative)</t>
  </si>
  <si>
    <t>SDN002Restriction of movement (impediments to freedom of movement and/or administrative restrictions)</t>
  </si>
  <si>
    <t>SDN002Interference into implementation of humanitarian activities</t>
  </si>
  <si>
    <t>SDN002Violence against personnel, facilities and assets</t>
  </si>
  <si>
    <t>SDN002Denial of existence of humanitarian needs or entitlements to assistance</t>
  </si>
  <si>
    <t>SDN002Restriction and obstruction of access to services and assistance</t>
  </si>
  <si>
    <t>SDN002Ongoing insecurity/hostilities affecting humanitarian assistance</t>
  </si>
  <si>
    <t xml:space="preserve">SDN002Presence of mines and improvised explosive devices </t>
  </si>
  <si>
    <t>SDN002Physical constraints in the environment (obstacles related to terrain, climate, lack of infrastructure, etc.)</t>
  </si>
  <si>
    <t>SDN003Total population in country</t>
  </si>
  <si>
    <t>SDN003Landmass affected by disaster</t>
  </si>
  <si>
    <t>SDN003People exposed</t>
  </si>
  <si>
    <t>SDN003People affected by the crisis</t>
  </si>
  <si>
    <t>SDN003Total # of crisis related displaced people</t>
  </si>
  <si>
    <t>SDN003Crisis related Injuries</t>
  </si>
  <si>
    <t>SDN003Total # of illness cases reported</t>
  </si>
  <si>
    <t>SDN003Crisis related fatalities</t>
  </si>
  <si>
    <t>SDN003Building partially damaged</t>
  </si>
  <si>
    <t>SDN003Building totally damaged</t>
  </si>
  <si>
    <t>SDN003Buildings in the affected area</t>
  </si>
  <si>
    <t>SDN003Economic Losses</t>
  </si>
  <si>
    <t>SDN003People killed in all crises</t>
  </si>
  <si>
    <t>SDN003Crisis affected groups</t>
  </si>
  <si>
    <t>SDN003People facing limited access constraints</t>
  </si>
  <si>
    <t>SDN003People facing restricted access constraints</t>
  </si>
  <si>
    <t>SDN003Impediments to entry into country (bureaucratic and administrative)</t>
  </si>
  <si>
    <t>SDN003Restriction of movement (impediments to freedom of movement and/or administrative restrictions)</t>
  </si>
  <si>
    <t>SDN003Interference into implementation of humanitarian activities</t>
  </si>
  <si>
    <t>SDN003Violence against personnel, facilities and assets</t>
  </si>
  <si>
    <t>SDN003Denial of existence of humanitarian needs or entitlements to assistance</t>
  </si>
  <si>
    <t>SDN003Restriction and obstruction of access to services and assistance</t>
  </si>
  <si>
    <t>SDN003Ongoing insecurity/hostilities affecting humanitarian assistance</t>
  </si>
  <si>
    <t xml:space="preserve">SDN003Presence of mines and improvised explosive devices </t>
  </si>
  <si>
    <t>SDN003Physical constraints in the environment (obstacles related to terrain, climate, lack of infrastructure, etc.)</t>
  </si>
  <si>
    <t>SDN004Total population in country</t>
  </si>
  <si>
    <t>SDN004Landmass affected by disaster</t>
  </si>
  <si>
    <t>SDN004People exposed</t>
  </si>
  <si>
    <t>SDN004People affected by the crisis</t>
  </si>
  <si>
    <t>SDN004Total # of crisis related displaced people</t>
  </si>
  <si>
    <t>SDN004Crisis related Injuries</t>
  </si>
  <si>
    <t>SDN004Total # of illness cases reported</t>
  </si>
  <si>
    <t>SDN004Crisis related fatalities</t>
  </si>
  <si>
    <t>SDN004Building partially damaged</t>
  </si>
  <si>
    <t>SDN004Building totally damaged</t>
  </si>
  <si>
    <t>SDN004Buildings in the affected area</t>
  </si>
  <si>
    <t>SDN004Economic Losses</t>
  </si>
  <si>
    <t>SDN004People killed in all crises</t>
  </si>
  <si>
    <t>SDN004Crisis affected groups</t>
  </si>
  <si>
    <t>SDN004People facing limited access constraints</t>
  </si>
  <si>
    <t>SDN004People facing restricted access constraints</t>
  </si>
  <si>
    <t>SDN004Impediments to entry into country (bureaucratic and administrative)</t>
  </si>
  <si>
    <t>SDN004Restriction of movement (impediments to freedom of movement and/or administrative restrictions)</t>
  </si>
  <si>
    <t>SDN004Interference into implementation of humanitarian activities</t>
  </si>
  <si>
    <t>SDN004Violence against personnel, facilities and assets</t>
  </si>
  <si>
    <t>SDN004Denial of existence of humanitarian needs or entitlements to assistance</t>
  </si>
  <si>
    <t>SDN004Restriction and obstruction of access to services and assistance</t>
  </si>
  <si>
    <t>SDN004Ongoing insecurity/hostilities affecting humanitarian assistance</t>
  </si>
  <si>
    <t xml:space="preserve">SDN004Presence of mines and improvised explosive devices </t>
  </si>
  <si>
    <t>SDN004Physical constraints in the environment (obstacles related to terrain, climate, lack of infrastructure, etc.)</t>
  </si>
  <si>
    <t>SYR001Total population in country</t>
  </si>
  <si>
    <t>SYR001Landmass affected by disaster</t>
  </si>
  <si>
    <t>SYR001People exposed</t>
  </si>
  <si>
    <t>SYR001People affected by the crisis</t>
  </si>
  <si>
    <t>SYR001Total # of crisis related displaced people</t>
  </si>
  <si>
    <t>SYR001Crisis related Injuries</t>
  </si>
  <si>
    <t>SYR001Total # of illness cases reported</t>
  </si>
  <si>
    <t>SYR001Crisis related fatalities</t>
  </si>
  <si>
    <t>SYR001Building partially damaged</t>
  </si>
  <si>
    <t>SYR001Building totally damaged</t>
  </si>
  <si>
    <t>SYR001Buildings in the affected area</t>
  </si>
  <si>
    <t>SYR001Economic Losses</t>
  </si>
  <si>
    <t>SYR001People killed in all crises</t>
  </si>
  <si>
    <t>SYR001Crisis affected groups</t>
  </si>
  <si>
    <t>SYR001People facing limited access constraints</t>
  </si>
  <si>
    <t>SYR001People facing restricted access constraints</t>
  </si>
  <si>
    <t>SYR001Impediments to entry into country (bureaucratic and administrative)</t>
  </si>
  <si>
    <t>SYR001Restriction of movement (impediments to freedom of movement and/or administrative restrictions)</t>
  </si>
  <si>
    <t>SYR001Interference into implementation of humanitarian activities</t>
  </si>
  <si>
    <t>SYR001Violence against personnel, facilities and assets</t>
  </si>
  <si>
    <t>SYR001Denial of existence of humanitarian needs or entitlements to assistance</t>
  </si>
  <si>
    <t>SYR001Restriction and obstruction of access to services and assistance</t>
  </si>
  <si>
    <t>SYR001Ongoing insecurity/hostilities affecting humanitarian assistance</t>
  </si>
  <si>
    <t xml:space="preserve">SYR001Presence of mines and improvised explosive devices </t>
  </si>
  <si>
    <t>SYR001Physical constraints in the environment (obstacles related to terrain, climate, lack of infrastructure, etc.)</t>
  </si>
  <si>
    <t>TZA002Total population in country</t>
  </si>
  <si>
    <t>TZA002Landmass affected by disaster</t>
  </si>
  <si>
    <t>TZA002People exposed</t>
  </si>
  <si>
    <t>TZA002People affected by the crisis</t>
  </si>
  <si>
    <t>TZA002Total # of crisis related displaced people</t>
  </si>
  <si>
    <t>TZA002Crisis related Injuries</t>
  </si>
  <si>
    <t>TZA002Total # of illness cases reported</t>
  </si>
  <si>
    <t>TZA002Crisis related fatalities</t>
  </si>
  <si>
    <t>TZA002Building partially damaged</t>
  </si>
  <si>
    <t>TZA002Building totally damaged</t>
  </si>
  <si>
    <t>TZA002Buildings in the affected area</t>
  </si>
  <si>
    <t>TZA002Economic Losses</t>
  </si>
  <si>
    <t>TZA002People killed in all crises</t>
  </si>
  <si>
    <t>TZA002Crisis affected groups</t>
  </si>
  <si>
    <t>TZA002People facing limited access constraints</t>
  </si>
  <si>
    <t>TZA002People facing restricted access constraints</t>
  </si>
  <si>
    <t>TZA002Impediments to entry into country (bureaucratic and administrative)</t>
  </si>
  <si>
    <t>TZA002Restriction of movement (impediments to freedom of movement and/or administrative restrictions)</t>
  </si>
  <si>
    <t>TZA002Interference into implementation of humanitarian activities</t>
  </si>
  <si>
    <t>TZA002Violence against personnel, facilities and assets</t>
  </si>
  <si>
    <t>TZA002Denial of existence of humanitarian needs or entitlements to assistance</t>
  </si>
  <si>
    <t>TZA002Restriction and obstruction of access to services and assistance</t>
  </si>
  <si>
    <t>TZA002Ongoing insecurity/hostilities affecting humanitarian assistance</t>
  </si>
  <si>
    <t xml:space="preserve">TZA002Presence of mines and improvised explosive devices </t>
  </si>
  <si>
    <t>TZA002Physical constraints in the environment (obstacles related to terrain, climate, lack of infrastructure, etc.)</t>
  </si>
  <si>
    <t>THA001Total population in country</t>
  </si>
  <si>
    <t>THA001Landmass affected by disaster</t>
  </si>
  <si>
    <t>THA001People exposed</t>
  </si>
  <si>
    <t>THA001People affected by the crisis</t>
  </si>
  <si>
    <t>THA001Total # of crisis related displaced people</t>
  </si>
  <si>
    <t>THA001Crisis related Injuries</t>
  </si>
  <si>
    <t>THA001Total # of illness cases reported</t>
  </si>
  <si>
    <t>THA001Crisis related fatalities</t>
  </si>
  <si>
    <t>THA001Building partially damaged</t>
  </si>
  <si>
    <t>THA001Building totally damaged</t>
  </si>
  <si>
    <t>THA001Buildings in the affected area</t>
  </si>
  <si>
    <t>THA001Economic Losses</t>
  </si>
  <si>
    <t>THA001People killed in all crises</t>
  </si>
  <si>
    <t>THA001Crisis affected groups</t>
  </si>
  <si>
    <t>THA001People facing limited access constraints</t>
  </si>
  <si>
    <t>THA001People facing restricted access constraints</t>
  </si>
  <si>
    <t>THA001Impediments to entry into country (bureaucratic and administrative)</t>
  </si>
  <si>
    <t>THA001Restriction of movement (impediments to freedom of movement and/or administrative restrictions)</t>
  </si>
  <si>
    <t>THA001Interference into implementation of humanitarian activities</t>
  </si>
  <si>
    <t>THA001Violence against personnel, facilities and assets</t>
  </si>
  <si>
    <t>THA001Denial of existence of humanitarian needs or entitlements to assistance</t>
  </si>
  <si>
    <t>THA001Restriction and obstruction of access to services and assistance</t>
  </si>
  <si>
    <t>THA001Ongoing insecurity/hostilities affecting humanitarian assistance</t>
  </si>
  <si>
    <t xml:space="preserve">THA001Presence of mines and improvised explosive devices </t>
  </si>
  <si>
    <t>THA001Physical constraints in the environment (obstacles related to terrain, climate, lack of infrastructure, etc.)</t>
  </si>
  <si>
    <t>THA002Total population in country</t>
  </si>
  <si>
    <t>THA002Landmass affected by disaster</t>
  </si>
  <si>
    <t>THA002People exposed</t>
  </si>
  <si>
    <t>THA002People affected by the crisis</t>
  </si>
  <si>
    <t>THA002Total # of crisis related displaced people</t>
  </si>
  <si>
    <t>THA002Crisis related Injuries</t>
  </si>
  <si>
    <t>THA002Total # of illness cases reported</t>
  </si>
  <si>
    <t>THA002Crisis related fatalities</t>
  </si>
  <si>
    <t>THA002Building partially damaged</t>
  </si>
  <si>
    <t>THA002Building totally damaged</t>
  </si>
  <si>
    <t>THA002Buildings in the affected area</t>
  </si>
  <si>
    <t>THA002Economic Losses</t>
  </si>
  <si>
    <t>THA002People killed in all crises</t>
  </si>
  <si>
    <t>THA002Crisis affected groups</t>
  </si>
  <si>
    <t>THA002People facing limited access constraints</t>
  </si>
  <si>
    <t>THA002People facing restricted access constraints</t>
  </si>
  <si>
    <t>THA002Impediments to entry into country (bureaucratic and administrative)</t>
  </si>
  <si>
    <t>THA002Restriction of movement (impediments to freedom of movement and/or administrative restrictions)</t>
  </si>
  <si>
    <t>THA002Interference into implementation of humanitarian activities</t>
  </si>
  <si>
    <t>THA002Violence against personnel, facilities and assets</t>
  </si>
  <si>
    <t>THA002Denial of existence of humanitarian needs or entitlements to assistance</t>
  </si>
  <si>
    <t>THA002Restriction and obstruction of access to services and assistance</t>
  </si>
  <si>
    <t>THA002Ongoing insecurity/hostilities affecting humanitarian assistance</t>
  </si>
  <si>
    <t xml:space="preserve">THA002Presence of mines and improvised explosive devices </t>
  </si>
  <si>
    <t>THA002Physical constraints in the environment (obstacles related to terrain, climate, lack of infrastructure, etc.)</t>
  </si>
  <si>
    <t>THA003Total population in country</t>
  </si>
  <si>
    <t>THA003Landmass affected by disaster</t>
  </si>
  <si>
    <t>THA003People exposed</t>
  </si>
  <si>
    <t>THA003People affected by the crisis</t>
  </si>
  <si>
    <t>THA003Total # of crisis related displaced people</t>
  </si>
  <si>
    <t>THA003Crisis related Injuries</t>
  </si>
  <si>
    <t>THA003Total # of illness cases reported</t>
  </si>
  <si>
    <t>THA003Crisis related fatalities</t>
  </si>
  <si>
    <t>THA003Building partially damaged</t>
  </si>
  <si>
    <t>THA003Building totally damaged</t>
  </si>
  <si>
    <t>THA003Buildings in the affected area</t>
  </si>
  <si>
    <t>THA003Economic Losses</t>
  </si>
  <si>
    <t>THA003People killed in all crises</t>
  </si>
  <si>
    <t>THA003Crisis affected groups</t>
  </si>
  <si>
    <t>THA003People facing limited access constraints</t>
  </si>
  <si>
    <t>THA003People facing restricted access constraints</t>
  </si>
  <si>
    <t>THA003Impediments to entry into country (bureaucratic and administrative)</t>
  </si>
  <si>
    <t>THA003Restriction of movement (impediments to freedom of movement and/or administrative restrictions)</t>
  </si>
  <si>
    <t>THA003Interference into implementation of humanitarian activities</t>
  </si>
  <si>
    <t>THA003Violence against personnel, facilities and assets</t>
  </si>
  <si>
    <t>THA003Denial of existence of humanitarian needs or entitlements to assistance</t>
  </si>
  <si>
    <t>THA003Restriction and obstruction of access to services and assistance</t>
  </si>
  <si>
    <t>THA003Ongoing insecurity/hostilities affecting humanitarian assistance</t>
  </si>
  <si>
    <t xml:space="preserve">THA003Presence of mines and improvised explosive devices </t>
  </si>
  <si>
    <t>THA003Physical constraints in the environment (obstacles related to terrain, climate, lack of infrastructure, etc.)</t>
  </si>
  <si>
    <t>TUN002Total population in country</t>
  </si>
  <si>
    <t>TUN002Landmass affected by disaster</t>
  </si>
  <si>
    <t>TUN002People exposed</t>
  </si>
  <si>
    <t>TUN002People affected by the crisis</t>
  </si>
  <si>
    <t>TUN002Total # of crisis related displaced people</t>
  </si>
  <si>
    <t>TUN002Crisis related Injuries</t>
  </si>
  <si>
    <t>TUN002Total # of illness cases reported</t>
  </si>
  <si>
    <t>TUN002Crisis related fatalities</t>
  </si>
  <si>
    <t>TUN002Building partially damaged</t>
  </si>
  <si>
    <t>TUN002Building totally damaged</t>
  </si>
  <si>
    <t>TUN002Buildings in the affected area</t>
  </si>
  <si>
    <t>TUN002Economic Losses</t>
  </si>
  <si>
    <t>TUN002People killed in all crises</t>
  </si>
  <si>
    <t>TUN002Crisis affected groups</t>
  </si>
  <si>
    <t>TUN002People facing limited access constraints</t>
  </si>
  <si>
    <t>TUN002People facing restricted access constraints</t>
  </si>
  <si>
    <t>TUN002Impediments to entry into country (bureaucratic and administrative)</t>
  </si>
  <si>
    <t>TUN002Restriction of movement (impediments to freedom of movement and/or administrative restrictions)</t>
  </si>
  <si>
    <t>TUN002Interference into implementation of humanitarian activities</t>
  </si>
  <si>
    <t>TUN002Violence against personnel, facilities and assets</t>
  </si>
  <si>
    <t>TUN002Denial of existence of humanitarian needs or entitlements to assistance</t>
  </si>
  <si>
    <t>TUN002Restriction and obstruction of access to services and assistance</t>
  </si>
  <si>
    <t>TUN002Ongoing insecurity/hostilities affecting humanitarian assistance</t>
  </si>
  <si>
    <t xml:space="preserve">TUN002Presence of mines and improvised explosive devices </t>
  </si>
  <si>
    <t>TUN002Physical constraints in the environment (obstacles related to terrain, climate, lack of infrastructure, etc.)</t>
  </si>
  <si>
    <t>TUR001Total population in country</t>
  </si>
  <si>
    <t>TUR001Landmass affected by disaster</t>
  </si>
  <si>
    <t>TUR001People exposed</t>
  </si>
  <si>
    <t>TUR001People affected by the crisis</t>
  </si>
  <si>
    <t>TUR001Total # of crisis related displaced people</t>
  </si>
  <si>
    <t>TUR001Crisis related Injuries</t>
  </si>
  <si>
    <t>TUR001Total # of illness cases reported</t>
  </si>
  <si>
    <t>TUR001Crisis related fatalities</t>
  </si>
  <si>
    <t>TUR001Building partially damaged</t>
  </si>
  <si>
    <t>TUR001Building totally damaged</t>
  </si>
  <si>
    <t>TUR001Buildings in the affected area</t>
  </si>
  <si>
    <t>TUR001Economic Losses</t>
  </si>
  <si>
    <t>TUR001People killed in all crises</t>
  </si>
  <si>
    <t>TUR001Crisis affected groups</t>
  </si>
  <si>
    <t>TUR001People facing limited access constraints</t>
  </si>
  <si>
    <t>TUR001People facing restricted access constraints</t>
  </si>
  <si>
    <t>TUR001Impediments to entry into country (bureaucratic and administrative)</t>
  </si>
  <si>
    <t>TUR001Restriction of movement (impediments to freedom of movement and/or administrative restrictions)</t>
  </si>
  <si>
    <t>TUR001Interference into implementation of humanitarian activities</t>
  </si>
  <si>
    <t>TUR001Violence against personnel, facilities and assets</t>
  </si>
  <si>
    <t>TUR001Denial of existence of humanitarian needs or entitlements to assistance</t>
  </si>
  <si>
    <t>TUR001Restriction and obstruction of access to services and assistance</t>
  </si>
  <si>
    <t>TUR001Ongoing insecurity/hostilities affecting humanitarian assistance</t>
  </si>
  <si>
    <t xml:space="preserve">TUR001Presence of mines and improvised explosive devices </t>
  </si>
  <si>
    <t>TUR001Physical constraints in the environment (obstacles related to terrain, climate, lack of infrastructure, etc.)</t>
  </si>
  <si>
    <t>TUR002Total population in country</t>
  </si>
  <si>
    <t>TUR002Landmass affected by disaster</t>
  </si>
  <si>
    <t>TUR002People exposed</t>
  </si>
  <si>
    <t>TUR002People affected by the crisis</t>
  </si>
  <si>
    <t>TUR002Total # of crisis related displaced people</t>
  </si>
  <si>
    <t>TUR002Crisis related Injuries</t>
  </si>
  <si>
    <t>TUR002Total # of illness cases reported</t>
  </si>
  <si>
    <t>TUR002Crisis related fatalities</t>
  </si>
  <si>
    <t>TUR002Building partially damaged</t>
  </si>
  <si>
    <t>TUR002Building totally damaged</t>
  </si>
  <si>
    <t>TUR002Buildings in the affected area</t>
  </si>
  <si>
    <t>TUR002Economic Losses</t>
  </si>
  <si>
    <t>TUR002People killed in all crises</t>
  </si>
  <si>
    <t>TUR002Crisis affected groups</t>
  </si>
  <si>
    <t>TUR002People facing limited access constraints</t>
  </si>
  <si>
    <t>TUR002People facing restricted access constraints</t>
  </si>
  <si>
    <t>TUR002Impediments to entry into country (bureaucratic and administrative)</t>
  </si>
  <si>
    <t>TUR002Restriction of movement (impediments to freedom of movement and/or administrative restrictions)</t>
  </si>
  <si>
    <t>TUR002Interference into implementation of humanitarian activities</t>
  </si>
  <si>
    <t>TUR002Violence against personnel, facilities and assets</t>
  </si>
  <si>
    <t>TUR002Denial of existence of humanitarian needs or entitlements to assistance</t>
  </si>
  <si>
    <t>TUR002Restriction and obstruction of access to services and assistance</t>
  </si>
  <si>
    <t>TUR002Ongoing insecurity/hostilities affecting humanitarian assistance</t>
  </si>
  <si>
    <t xml:space="preserve">TUR002Presence of mines and improvised explosive devices </t>
  </si>
  <si>
    <t>TUR002Physical constraints in the environment (obstacles related to terrain, climate, lack of infrastructure, etc.)</t>
  </si>
  <si>
    <t>TUR003Total population in country</t>
  </si>
  <si>
    <t>TUR003Landmass affected by disaster</t>
  </si>
  <si>
    <t>TUR003People exposed</t>
  </si>
  <si>
    <t>TUR003People affected by the crisis</t>
  </si>
  <si>
    <t>TUR003Total # of crisis related displaced people</t>
  </si>
  <si>
    <t>TUR003Crisis related Injuries</t>
  </si>
  <si>
    <t>TUR003Total # of illness cases reported</t>
  </si>
  <si>
    <t>TUR003Crisis related fatalities</t>
  </si>
  <si>
    <t>TUR003Building partially damaged</t>
  </si>
  <si>
    <t>TUR003Building totally damaged</t>
  </si>
  <si>
    <t>TUR003Buildings in the affected area</t>
  </si>
  <si>
    <t>TUR003Economic Losses</t>
  </si>
  <si>
    <t>TUR003People killed in all crises</t>
  </si>
  <si>
    <t>TUR003Crisis affected groups</t>
  </si>
  <si>
    <t>TUR003People facing limited access constraints</t>
  </si>
  <si>
    <t>TUR003People facing restricted access constraints</t>
  </si>
  <si>
    <t>TUR003Impediments to entry into country (bureaucratic and administrative)</t>
  </si>
  <si>
    <t>TUR003Restriction of movement (impediments to freedom of movement and/or administrative restrictions)</t>
  </si>
  <si>
    <t>TUR003Interference into implementation of humanitarian activities</t>
  </si>
  <si>
    <t>TUR003Violence against personnel, facilities and assets</t>
  </si>
  <si>
    <t>TUR003Denial of existence of humanitarian needs or entitlements to assistance</t>
  </si>
  <si>
    <t>TUR003Restriction and obstruction of access to services and assistance</t>
  </si>
  <si>
    <t>TUR003Ongoing insecurity/hostilities affecting humanitarian assistance</t>
  </si>
  <si>
    <t xml:space="preserve">TUR003Presence of mines and improvised explosive devices </t>
  </si>
  <si>
    <t>TUR003Physical constraints in the environment (obstacles related to terrain, climate, lack of infrastructure, etc.)</t>
  </si>
  <si>
    <t>TUR004Total population in country</t>
  </si>
  <si>
    <t>TUR004Landmass affected by disaster</t>
  </si>
  <si>
    <t>TUR004People exposed</t>
  </si>
  <si>
    <t>TUR004People affected by the crisis</t>
  </si>
  <si>
    <t>TUR004Total # of crisis related displaced people</t>
  </si>
  <si>
    <t>TUR004Crisis related Injuries</t>
  </si>
  <si>
    <t>TUR004Total # of illness cases reported</t>
  </si>
  <si>
    <t>TUR004Crisis related fatalities</t>
  </si>
  <si>
    <t>TUR004Building partially damaged</t>
  </si>
  <si>
    <t>TUR004Building totally damaged</t>
  </si>
  <si>
    <t>TUR004Buildings in the affected area</t>
  </si>
  <si>
    <t>TUR004Economic Losses</t>
  </si>
  <si>
    <t>TUR004People killed in all crises</t>
  </si>
  <si>
    <t>TUR004Crisis affected groups</t>
  </si>
  <si>
    <t>TUR004People facing limited access constraints</t>
  </si>
  <si>
    <t>TUR004People facing restricted access constraints</t>
  </si>
  <si>
    <t>TUR004Impediments to entry into country (bureaucratic and administrative)</t>
  </si>
  <si>
    <t>TUR004Restriction of movement (impediments to freedom of movement and/or administrative restrictions)</t>
  </si>
  <si>
    <t>TUR004Interference into implementation of humanitarian activities</t>
  </si>
  <si>
    <t>TUR004Violence against personnel, facilities and assets</t>
  </si>
  <si>
    <t>TUR004Denial of existence of humanitarian needs or entitlements to assistance</t>
  </si>
  <si>
    <t>TUR004Restriction and obstruction of access to services and assistance</t>
  </si>
  <si>
    <t>TUR004Ongoing insecurity/hostilities affecting humanitarian assistance</t>
  </si>
  <si>
    <t xml:space="preserve">TUR004Presence of mines and improvised explosive devices </t>
  </si>
  <si>
    <t>TUR004Physical constraints in the environment (obstacles related to terrain, climate, lack of infrastructure, etc.)</t>
  </si>
  <si>
    <t>UGA001Total population in country</t>
  </si>
  <si>
    <t>UGA001Landmass affected by disaster</t>
  </si>
  <si>
    <t>UGA001People exposed</t>
  </si>
  <si>
    <t>UGA001People affected by the crisis</t>
  </si>
  <si>
    <t>UGA001Total # of crisis related displaced people</t>
  </si>
  <si>
    <t>UGA001Crisis related Injuries</t>
  </si>
  <si>
    <t>UGA001Total # of illness cases reported</t>
  </si>
  <si>
    <t>UGA001Crisis related fatalities</t>
  </si>
  <si>
    <t>UGA001Building partially damaged</t>
  </si>
  <si>
    <t>UGA001Building totally damaged</t>
  </si>
  <si>
    <t>UGA001Buildings in the affected area</t>
  </si>
  <si>
    <t>UGA001Economic Losses</t>
  </si>
  <si>
    <t>UGA001People killed in all crises</t>
  </si>
  <si>
    <t>UGA001Crisis affected groups</t>
  </si>
  <si>
    <t>UGA001People facing limited access constraints</t>
  </si>
  <si>
    <t>UGA001People facing restricted access constraints</t>
  </si>
  <si>
    <t>UGA001Impediments to entry into country (bureaucratic and administrative)</t>
  </si>
  <si>
    <t>UGA001Restriction of movement (impediments to freedom of movement and/or administrative restrictions)</t>
  </si>
  <si>
    <t>UGA001Interference into implementation of humanitarian activities</t>
  </si>
  <si>
    <t>UGA001Violence against personnel, facilities and assets</t>
  </si>
  <si>
    <t>UGA001Denial of existence of humanitarian needs or entitlements to assistance</t>
  </si>
  <si>
    <t>UGA001Restriction and obstruction of access to services and assistance</t>
  </si>
  <si>
    <t>UGA001Ongoing insecurity/hostilities affecting humanitarian assistance</t>
  </si>
  <si>
    <t xml:space="preserve">UGA001Presence of mines and improvised explosive devices </t>
  </si>
  <si>
    <t>UGA001Physical constraints in the environment (obstacles related to terrain, climate, lack of infrastructure, etc.)</t>
  </si>
  <si>
    <t>UGA002Total population in country</t>
  </si>
  <si>
    <t>UGA002Landmass affected by disaster</t>
  </si>
  <si>
    <t>UGA002People exposed</t>
  </si>
  <si>
    <t>UGA002People affected by the crisis</t>
  </si>
  <si>
    <t>UGA002Total # of crisis related displaced people</t>
  </si>
  <si>
    <t>UGA002Crisis related Injuries</t>
  </si>
  <si>
    <t>UGA002Total # of illness cases reported</t>
  </si>
  <si>
    <t>UGA002Crisis related fatalities</t>
  </si>
  <si>
    <t>UGA002Building partially damaged</t>
  </si>
  <si>
    <t>UGA002Building totally damaged</t>
  </si>
  <si>
    <t>UGA002Buildings in the affected area</t>
  </si>
  <si>
    <t>UGA002Economic Losses</t>
  </si>
  <si>
    <t>UGA002People killed in all crises</t>
  </si>
  <si>
    <t>UGA002Crisis affected groups</t>
  </si>
  <si>
    <t>UGA002People facing limited access constraints</t>
  </si>
  <si>
    <t>UGA002People facing restricted access constraints</t>
  </si>
  <si>
    <t>UGA002Impediments to entry into country (bureaucratic and administrative)</t>
  </si>
  <si>
    <t>UGA002Restriction of movement (impediments to freedom of movement and/or administrative restrictions)</t>
  </si>
  <si>
    <t>UGA002Interference into implementation of humanitarian activities</t>
  </si>
  <si>
    <t>UGA002Violence against personnel, facilities and assets</t>
  </si>
  <si>
    <t>UGA002Denial of existence of humanitarian needs or entitlements to assistance</t>
  </si>
  <si>
    <t>UGA002Restriction and obstruction of access to services and assistance</t>
  </si>
  <si>
    <t>UGA002Ongoing insecurity/hostilities affecting humanitarian assistance</t>
  </si>
  <si>
    <t xml:space="preserve">UGA002Presence of mines and improvised explosive devices </t>
  </si>
  <si>
    <t>UGA002Physical constraints in the environment (obstacles related to terrain, climate, lack of infrastructure, etc.)</t>
  </si>
  <si>
    <t>UGA003Total population in country</t>
  </si>
  <si>
    <t>UGA003Landmass affected by disaster</t>
  </si>
  <si>
    <t>UGA003People exposed</t>
  </si>
  <si>
    <t>UGA003People affected by the crisis</t>
  </si>
  <si>
    <t>UGA003Total # of crisis related displaced people</t>
  </si>
  <si>
    <t>UGA003Crisis related Injuries</t>
  </si>
  <si>
    <t>UGA003Total # of illness cases reported</t>
  </si>
  <si>
    <t>UGA003Crisis related fatalities</t>
  </si>
  <si>
    <t>UGA003Building partially damaged</t>
  </si>
  <si>
    <t>UGA003Building totally damaged</t>
  </si>
  <si>
    <t>UGA003Buildings in the affected area</t>
  </si>
  <si>
    <t>UGA003Economic Losses</t>
  </si>
  <si>
    <t>UGA003People killed in all crises</t>
  </si>
  <si>
    <t>UGA003Crisis affected groups</t>
  </si>
  <si>
    <t>UGA003People facing limited access constraints</t>
  </si>
  <si>
    <t>UGA003People facing restricted access constraints</t>
  </si>
  <si>
    <t>UGA003Impediments to entry into country (bureaucratic and administrative)</t>
  </si>
  <si>
    <t>UGA003Restriction of movement (impediments to freedom of movement and/or administrative restrictions)</t>
  </si>
  <si>
    <t>UGA003Interference into implementation of humanitarian activities</t>
  </si>
  <si>
    <t>UGA003Violence against personnel, facilities and assets</t>
  </si>
  <si>
    <t>UGA003Denial of existence of humanitarian needs or entitlements to assistance</t>
  </si>
  <si>
    <t>UGA003Restriction and obstruction of access to services and assistance</t>
  </si>
  <si>
    <t>UGA003Ongoing insecurity/hostilities affecting humanitarian assistance</t>
  </si>
  <si>
    <t xml:space="preserve">UGA003Presence of mines and improvised explosive devices </t>
  </si>
  <si>
    <t>UGA003Physical constraints in the environment (obstacles related to terrain, climate, lack of infrastructure, etc.)</t>
  </si>
  <si>
    <t>UGA004Total population in country</t>
  </si>
  <si>
    <t>UGA004Landmass affected by disaster</t>
  </si>
  <si>
    <t>UGA004People exposed</t>
  </si>
  <si>
    <t>UGA004People affected by the crisis</t>
  </si>
  <si>
    <t>UGA004Total # of crisis related displaced people</t>
  </si>
  <si>
    <t>UGA004Crisis related Injuries</t>
  </si>
  <si>
    <t>UGA004Total # of illness cases reported</t>
  </si>
  <si>
    <t>UGA004Crisis related fatalities</t>
  </si>
  <si>
    <t>UGA004Building partially damaged</t>
  </si>
  <si>
    <t>UGA004Building totally damaged</t>
  </si>
  <si>
    <t>UGA004Buildings in the affected area</t>
  </si>
  <si>
    <t>UGA004Economic Losses</t>
  </si>
  <si>
    <t>UGA004People killed in all crises</t>
  </si>
  <si>
    <t>UGA004Crisis affected groups</t>
  </si>
  <si>
    <t>UGA004People facing limited access constraints</t>
  </si>
  <si>
    <t>UGA004People facing restricted access constraints</t>
  </si>
  <si>
    <t>UGA004Impediments to entry into country (bureaucratic and administrative)</t>
  </si>
  <si>
    <t>UGA004Restriction of movement (impediments to freedom of movement and/or administrative restrictions)</t>
  </si>
  <si>
    <t>UGA004Interference into implementation of humanitarian activities</t>
  </si>
  <si>
    <t>UGA004Violence against personnel, facilities and assets</t>
  </si>
  <si>
    <t>UGA004Denial of existence of humanitarian needs or entitlements to assistance</t>
  </si>
  <si>
    <t>UGA004Restriction and obstruction of access to services and assistance</t>
  </si>
  <si>
    <t>UGA004Ongoing insecurity/hostilities affecting humanitarian assistance</t>
  </si>
  <si>
    <t xml:space="preserve">UGA004Presence of mines and improvised explosive devices </t>
  </si>
  <si>
    <t>UGA004Physical constraints in the environment (obstacles related to terrain, climate, lack of infrastructure, etc.)</t>
  </si>
  <si>
    <t>UKR002Total population in country</t>
  </si>
  <si>
    <t>UKR002Landmass affected by disaster</t>
  </si>
  <si>
    <t>UKR002People exposed</t>
  </si>
  <si>
    <t>UKR002People affected by the crisis</t>
  </si>
  <si>
    <t>UKR002Total # of crisis related displaced people</t>
  </si>
  <si>
    <t>UKR002Crisis related Injuries</t>
  </si>
  <si>
    <t>UKR002Total # of illness cases reported</t>
  </si>
  <si>
    <t>UKR002Crisis related fatalities</t>
  </si>
  <si>
    <t>UKR002Building partially damaged</t>
  </si>
  <si>
    <t>UKR002Building totally damaged</t>
  </si>
  <si>
    <t>UKR002Buildings in the affected area</t>
  </si>
  <si>
    <t>UKR002Economic Losses</t>
  </si>
  <si>
    <t>UKR002People killed in all crises</t>
  </si>
  <si>
    <t>UKR002Crisis affected groups</t>
  </si>
  <si>
    <t>UKR002People facing limited access constraints</t>
  </si>
  <si>
    <t>UKR002People facing restricted access constraints</t>
  </si>
  <si>
    <t>UKR002Impediments to entry into country (bureaucratic and administrative)</t>
  </si>
  <si>
    <t>UKR002Restriction of movement (impediments to freedom of movement and/or administrative restrictions)</t>
  </si>
  <si>
    <t>UKR002Interference into implementation of humanitarian activities</t>
  </si>
  <si>
    <t>UKR002Violence against personnel, facilities and assets</t>
  </si>
  <si>
    <t>UKR002Denial of existence of humanitarian needs or entitlements to assistance</t>
  </si>
  <si>
    <t>UKR002Restriction and obstruction of access to services and assistance</t>
  </si>
  <si>
    <t>UKR002Ongoing insecurity/hostilities affecting humanitarian assistance</t>
  </si>
  <si>
    <t xml:space="preserve">UKR002Presence of mines and improvised explosive devices </t>
  </si>
  <si>
    <t>UKR002Physical constraints in the environment (obstacles related to terrain, climate, lack of infrastructure, etc.)</t>
  </si>
  <si>
    <t>VEN001Total population in country</t>
  </si>
  <si>
    <t>VEN001Landmass affected by disaster</t>
  </si>
  <si>
    <t>VEN001People exposed</t>
  </si>
  <si>
    <t>VEN001People affected by the crisis</t>
  </si>
  <si>
    <t>VEN001Total # of crisis related displaced people</t>
  </si>
  <si>
    <t>VEN001Crisis related Injuries</t>
  </si>
  <si>
    <t>VEN001Total # of illness cases reported</t>
  </si>
  <si>
    <t>VEN001Crisis related fatalities</t>
  </si>
  <si>
    <t>VEN001Building partially damaged</t>
  </si>
  <si>
    <t>VEN001Building totally damaged</t>
  </si>
  <si>
    <t>VEN001Buildings in the affected area</t>
  </si>
  <si>
    <t>VEN001Economic Losses</t>
  </si>
  <si>
    <t>VEN001People killed in all crises</t>
  </si>
  <si>
    <t>VEN001Crisis affected groups</t>
  </si>
  <si>
    <t>VEN001People facing limited access constraints</t>
  </si>
  <si>
    <t>VEN001People facing restricted access constraints</t>
  </si>
  <si>
    <t>VEN001Impediments to entry into country (bureaucratic and administrative)</t>
  </si>
  <si>
    <t>VEN001Restriction of movement (impediments to freedom of movement and/or administrative restrictions)</t>
  </si>
  <si>
    <t>VEN001Interference into implementation of humanitarian activities</t>
  </si>
  <si>
    <t>VEN001Violence against personnel, facilities and assets</t>
  </si>
  <si>
    <t>VEN001Denial of existence of humanitarian needs or entitlements to assistance</t>
  </si>
  <si>
    <t>VEN001Restriction and obstruction of access to services and assistance</t>
  </si>
  <si>
    <t>VEN001Ongoing insecurity/hostilities affecting humanitarian assistance</t>
  </si>
  <si>
    <t xml:space="preserve">VEN001Presence of mines and improvised explosive devices </t>
  </si>
  <si>
    <t>VEN001Physical constraints in the environment (obstacles related to terrain, climate, lack of infrastructure, etc.)</t>
  </si>
  <si>
    <t>YEM001Total population in country</t>
  </si>
  <si>
    <t>YEM001Landmass affected by disaster</t>
  </si>
  <si>
    <t>YEM001People exposed</t>
  </si>
  <si>
    <t>YEM001People affected by the crisis</t>
  </si>
  <si>
    <t>YEM001Total # of crisis related displaced people</t>
  </si>
  <si>
    <t>YEM001Crisis related Injuries</t>
  </si>
  <si>
    <t>YEM001Total # of illness cases reported</t>
  </si>
  <si>
    <t>YEM001Crisis related fatalities</t>
  </si>
  <si>
    <t>YEM001Building partially damaged</t>
  </si>
  <si>
    <t>YEM001Building totally damaged</t>
  </si>
  <si>
    <t>YEM001Buildings in the affected area</t>
  </si>
  <si>
    <t>YEM001Economic Losses</t>
  </si>
  <si>
    <t>YEM001People killed in all crises</t>
  </si>
  <si>
    <t>YEM001Crisis affected groups</t>
  </si>
  <si>
    <t>YEM001People facing limited access constraints</t>
  </si>
  <si>
    <t>YEM001People facing restricted access constraints</t>
  </si>
  <si>
    <t>YEM001Impediments to entry into country (bureaucratic and administrative)</t>
  </si>
  <si>
    <t>YEM001Restriction of movement (impediments to freedom of movement and/or administrative restrictions)</t>
  </si>
  <si>
    <t>YEM001Interference into implementation of humanitarian activities</t>
  </si>
  <si>
    <t>YEM001Violence against personnel, facilities and assets</t>
  </si>
  <si>
    <t>YEM001Denial of existence of humanitarian needs or entitlements to assistance</t>
  </si>
  <si>
    <t>YEM001Restriction and obstruction of access to services and assistance</t>
  </si>
  <si>
    <t>YEM001Ongoing insecurity/hostilities affecting humanitarian assistance</t>
  </si>
  <si>
    <t xml:space="preserve">YEM001Presence of mines and improvised explosive devices </t>
  </si>
  <si>
    <t>YEM001Physical constraints in the environment (obstacles related to terrain, climate, lack of infrastructure, etc.)</t>
  </si>
  <si>
    <t>ZMB002Total population in country</t>
  </si>
  <si>
    <t>ZMB002Landmass affected by disaster</t>
  </si>
  <si>
    <t>ZMB002People exposed</t>
  </si>
  <si>
    <t>ZMB002People affected by the crisis</t>
  </si>
  <si>
    <t>ZMB002Total # of crisis related displaced people</t>
  </si>
  <si>
    <t>ZMB002Crisis related Injuries</t>
  </si>
  <si>
    <t>ZMB002Total # of illness cases reported</t>
  </si>
  <si>
    <t>ZMB002Crisis related fatalities</t>
  </si>
  <si>
    <t>ZMB002Building partially damaged</t>
  </si>
  <si>
    <t>ZMB002Building totally damaged</t>
  </si>
  <si>
    <t>ZMB002Buildings in the affected area</t>
  </si>
  <si>
    <t>ZMB002Economic Losses</t>
  </si>
  <si>
    <t>ZMB002People killed in all crises</t>
  </si>
  <si>
    <t>ZMB002Crisis affected groups</t>
  </si>
  <si>
    <t>ZMB002People facing limited access constraints</t>
  </si>
  <si>
    <t>ZMB002People facing restricted access constraints</t>
  </si>
  <si>
    <t>ZMB002Impediments to entry into country (bureaucratic and administrative)</t>
  </si>
  <si>
    <t>ZMB002Restriction of movement (impediments to freedom of movement and/or administrative restrictions)</t>
  </si>
  <si>
    <t>ZMB002Interference into implementation of humanitarian activities</t>
  </si>
  <si>
    <t>ZMB002Violence against personnel, facilities and assets</t>
  </si>
  <si>
    <t>ZMB002Denial of existence of humanitarian needs or entitlements to assistance</t>
  </si>
  <si>
    <t>ZMB002Restriction and obstruction of access to services and assistance</t>
  </si>
  <si>
    <t>ZMB002Ongoing insecurity/hostilities affecting humanitarian assistance</t>
  </si>
  <si>
    <t xml:space="preserve">ZMB002Presence of mines and improvised explosive devices </t>
  </si>
  <si>
    <t>ZMB002Physical constraints in the environment (obstacles related to terrain, climate, lack of infrastructure, etc.)</t>
  </si>
  <si>
    <t>ZWE001Total population in country</t>
  </si>
  <si>
    <t>ZWE001Landmass affected by disaster</t>
  </si>
  <si>
    <t>ZWE001People exposed</t>
  </si>
  <si>
    <t>ZWE001People affected by the crisis</t>
  </si>
  <si>
    <t>ZWE001Total # of crisis related displaced people</t>
  </si>
  <si>
    <t>ZWE001Crisis related Injuries</t>
  </si>
  <si>
    <t>ZWE001Total # of illness cases reported</t>
  </si>
  <si>
    <t>ZWE001Crisis related fatalities</t>
  </si>
  <si>
    <t>ZWE001Building partially damaged</t>
  </si>
  <si>
    <t>ZWE001Building totally damaged</t>
  </si>
  <si>
    <t>ZWE001Buildings in the affected area</t>
  </si>
  <si>
    <t>ZWE001Economic Losses</t>
  </si>
  <si>
    <t>ZWE001People killed in all crises</t>
  </si>
  <si>
    <t>ZWE001Crisis affected groups</t>
  </si>
  <si>
    <t>ZWE001People facing limited access constraints</t>
  </si>
  <si>
    <t>ZWE001People facing restricted access constraints</t>
  </si>
  <si>
    <t>ZWE001Impediments to entry into country (bureaucratic and administrative)</t>
  </si>
  <si>
    <t>ZWE001Restriction of movement (impediments to freedom of movement and/or administrative restrictions)</t>
  </si>
  <si>
    <t>ZWE001Interference into implementation of humanitarian activities</t>
  </si>
  <si>
    <t>ZWE001Violence against personnel, facilities and assets</t>
  </si>
  <si>
    <t>ZWE001Denial of existence of humanitarian needs or entitlements to assistance</t>
  </si>
  <si>
    <t>ZWE001Restriction and obstruction of access to services and assistance</t>
  </si>
  <si>
    <t>ZWE001Ongoing insecurity/hostilities affecting humanitarian assistance</t>
  </si>
  <si>
    <t xml:space="preserve">ZWE001Presence of mines and improvised explosive devices </t>
  </si>
  <si>
    <t>ZWE001Physical constraints in the environment (obstacles related to terrain, climate, lack of infrastructure, etc.)</t>
  </si>
  <si>
    <t>DISCLAIMER</t>
  </si>
  <si>
    <t>The data is provided to the beta-testers for them to identify and raise possible concerns and challenges in the model.</t>
  </si>
  <si>
    <t>GCSI</t>
  </si>
  <si>
    <t>The impact of the crisis expressed through its geographical and human effects.</t>
  </si>
  <si>
    <t>The complexity of the crisis, including aspects of that affect its mitigation or resolution.</t>
  </si>
  <si>
    <t>The core indicators are the set of 31 indicators the ACAPS analysis team is collecting on a regular basis. In this tab you will be able to find the figures, the sources, and the justification for each indicator.</t>
  </si>
  <si>
    <t>All indicators on crisis level.</t>
  </si>
  <si>
    <t>All indicators on country level.</t>
  </si>
  <si>
    <r>
      <t xml:space="preserve">This excel spreadsheet is </t>
    </r>
    <r>
      <rPr>
        <b/>
        <sz val="11"/>
        <color theme="1"/>
        <rFont val="Calibri"/>
        <family val="2"/>
        <scheme val="minor"/>
      </rPr>
      <t xml:space="preserve">not a public document, should not be forwarded outside the beta-tester group </t>
    </r>
    <r>
      <rPr>
        <sz val="11"/>
        <color theme="1"/>
        <rFont val="Calibri"/>
        <family val="2"/>
        <scheme val="minor"/>
      </rPr>
      <t>and should not be used to inform nor make any decisions.</t>
    </r>
  </si>
  <si>
    <t>Raw data</t>
  </si>
  <si>
    <t>The raw data of the core indicators.</t>
  </si>
  <si>
    <t>Lists</t>
  </si>
  <si>
    <t>Reference lists of all crises, countries, and indicators in the model</t>
  </si>
  <si>
    <t>Metadata of indicators</t>
  </si>
  <si>
    <t xml:space="preserve">Egypt </t>
  </si>
  <si>
    <t>kenya</t>
  </si>
  <si>
    <t>Short crisis names</t>
  </si>
  <si>
    <t>IMPACT OF THE CRISIS</t>
  </si>
  <si>
    <t>CRISIS SEVERITY</t>
  </si>
  <si>
    <t>SEVERITY CATEGORY</t>
  </si>
  <si>
    <t>HUMANITARIAN CONDITIONS</t>
  </si>
  <si>
    <t>COMPLEXITY</t>
  </si>
  <si>
    <t>Humanitarian conditions of affected population</t>
  </si>
  <si>
    <t>The results show the components and dimensions of the GCSI, each rated on a scale of 0-5, where 0 represents the lowest contribution to severity and 5 the highest.</t>
  </si>
  <si>
    <t>Total population plus incoming As and refs,  minus outgoing AS and refs</t>
  </si>
  <si>
    <t>https://data.humdata.org/dataset/yemen-cso-2017-population-projections-by-governorate-district-sex-age-disaggregated</t>
  </si>
  <si>
    <t>OCHA 2018 HNO</t>
  </si>
  <si>
    <t>All country afected</t>
  </si>
  <si>
    <t>Entire pop affected</t>
  </si>
  <si>
    <t>IDPs, Yemeni refugees in the area, asylum seekers in 38 countries</t>
  </si>
  <si>
    <t>https://www.acleddata.com/data/, https://www.afro.who.int/publications/south-sudan-weekly-disease-surveillance-bulletin-2018, https://www.afro.who.int/publications/south-sudan-weekly-disease-surveillance-bulletin-2019, https://www.afro.who.int/sites/default/files/2019-02/South%20Sudan%20Humanitarian%20Situation%20Report%20Issue%20%23%207_%2011-17%20February%20-%202019....pdf</t>
  </si>
  <si>
    <t>Complex</t>
  </si>
  <si>
    <t>Displacement</t>
  </si>
  <si>
    <t xml:space="preserve">Political and economic crisis </t>
  </si>
  <si>
    <t>Regions affected</t>
  </si>
  <si>
    <t>Asia</t>
  </si>
  <si>
    <t>Africa</t>
  </si>
  <si>
    <t>America</t>
  </si>
  <si>
    <t>Europe</t>
  </si>
  <si>
    <t>MENA</t>
  </si>
  <si>
    <t>Pacific</t>
  </si>
  <si>
    <t>53,510 IDPs in Tillaberi and Tahoua</t>
  </si>
  <si>
    <t>CRISIS INSIGHT LOGO</t>
  </si>
  <si>
    <t>Table of Contents</t>
  </si>
  <si>
    <t>Sheets</t>
  </si>
  <si>
    <t>(Introduction)</t>
  </si>
  <si>
    <t>Impact of Crisis</t>
  </si>
  <si>
    <t>Core Indicator</t>
  </si>
  <si>
    <t>Crisis Indicator Data</t>
  </si>
  <si>
    <t>Country Indicator Data</t>
  </si>
  <si>
    <t xml:space="preserve">STILL TO DISCUSS: </t>
  </si>
  <si>
    <t>which sheets will be included in the public version?</t>
  </si>
  <si>
    <t xml:space="preserve">To discuss: </t>
  </si>
  <si>
    <t>the issue about "complex crisis"</t>
  </si>
  <si>
    <t xml:space="preserve">only show country level scores instead of crisis scores to mainiain a better overview? </t>
  </si>
  <si>
    <t>Have one graph shoing the overall crisis?</t>
  </si>
  <si>
    <t>GLOBAL CRISIS SEVERITY INDEX (GCSI)</t>
  </si>
  <si>
    <t>released: 31 January  2019</t>
  </si>
  <si>
    <t>The Glocla Crisis Severity Index (GCSI) is balbalbalbalbal</t>
  </si>
  <si>
    <t>ACAPS identifies crisis  balbalbalbal</t>
  </si>
  <si>
    <t>The GCSI provides a balbalbalba… supports a decision making blablabla</t>
  </si>
  <si>
    <t>Final table with severity scores per crisis and scores for each of the three main pillars</t>
  </si>
  <si>
    <t xml:space="preserve">The impact on people in areas affected, including information about the distribution of severity </t>
  </si>
  <si>
    <t>TO DO</t>
  </si>
  <si>
    <t>Revise the discriptions</t>
  </si>
  <si>
    <t>create hyperlinks to the individual sheet</t>
  </si>
  <si>
    <t>METHODOLOGY</t>
  </si>
  <si>
    <t>For Further information www.acaps.org</t>
  </si>
  <si>
    <t>CONTACT Caroline Draveny, Gead of communications: cd@acaps.org</t>
  </si>
  <si>
    <t>SUMMARY JANUARY</t>
  </si>
  <si>
    <t xml:space="preserve">The GCSI is based on three main pillars…. </t>
  </si>
  <si>
    <t>31 out of 74 indicators are collected by ACAPS and monitored on a daily basis. …</t>
  </si>
  <si>
    <t>INFORM expert working group developped this balbalba ACAPS role balbalba</t>
  </si>
  <si>
    <t xml:space="preserve">The remaining inficators balbalbalbal… INFROM groups provides imput …balbalbalba  </t>
  </si>
  <si>
    <t xml:space="preserve">FURTHER CONTACT </t>
  </si>
  <si>
    <t>Indicator Metadata</t>
  </si>
  <si>
    <t>Between 1 July 2018 and 31 Dec, a total of 576 people were killed in farmer herder violence (associated to Fulani or communal milita)</t>
  </si>
  <si>
    <t>ACLED 31/12/2019</t>
  </si>
  <si>
    <t>Minimal humanitarian conditions - Level 1</t>
  </si>
  <si>
    <t>Stressed humanitarian conditions - Level 2</t>
  </si>
  <si>
    <t>Moderate humanitarian conditions - Level 3</t>
  </si>
  <si>
    <t>Severe humanitarian conditions - Level 4</t>
  </si>
  <si>
    <t>Extreme humanitarian conditions - Level 5</t>
  </si>
  <si>
    <t>Multiple crises in Chad</t>
  </si>
  <si>
    <t>Complex situation in Turkey</t>
  </si>
  <si>
    <t>Province population: GoT 2018</t>
  </si>
  <si>
    <t>Tropical Cyclone Idai in Malawi</t>
  </si>
  <si>
    <t>MWI003</t>
  </si>
  <si>
    <t>UNICEF 12/05/2019</t>
  </si>
  <si>
    <t>Tropical Cyclone Idai in Zimbabwe</t>
  </si>
  <si>
    <t>ZWE002</t>
  </si>
  <si>
    <t>Popstats accesssed 01/04/2019, OCHA 27/03/2019</t>
  </si>
  <si>
    <t>Tropical Cyclone Idai in mozambique</t>
  </si>
  <si>
    <t>MOZ003</t>
  </si>
  <si>
    <t>OCHA 30/03/2019</t>
  </si>
  <si>
    <t>Popstats 2019
OCHA 27.03.2019
MSF 10/4/2019</t>
  </si>
  <si>
    <t>OCHA 23/03/2019
OCHA  26/03/2019
MSF 10/4/2019</t>
  </si>
  <si>
    <t>MSF 10/4/2019</t>
  </si>
  <si>
    <t>Nicaraguan refugees in Costa Rica</t>
  </si>
  <si>
    <t>CRI002</t>
  </si>
  <si>
    <t>Reuters 17/4/2019
Statoids 2011</t>
  </si>
  <si>
    <t>Reuters 17/04/2019</t>
  </si>
  <si>
    <t>OCHA 10.04.2019</t>
  </si>
  <si>
    <t>ECHO 22/03/2019, INSD 2018</t>
  </si>
  <si>
    <t>ECHO 22/03/2019</t>
  </si>
  <si>
    <t>IOM 11/4/2019</t>
  </si>
  <si>
    <t>Multiple crises in Uganda</t>
  </si>
  <si>
    <t>UNHCR/REACH 08/2018
UNHCR 31/3/2019
IPC 3/2019</t>
  </si>
  <si>
    <t>IPC 1/3/2019</t>
  </si>
  <si>
    <t>South Sudanese refugees in Uganda</t>
  </si>
  <si>
    <t xml:space="preserve">UNHCR/REACH 08/2018
UNHCR 31/03/2019
</t>
  </si>
  <si>
    <t>DRC refugees in Uganda</t>
  </si>
  <si>
    <t xml:space="preserve">UNHCR  31/03/2019
UNHCR population estimates sent via email to AZ, see DB
</t>
  </si>
  <si>
    <t xml:space="preserve">Food insecurity in northeast </t>
  </si>
  <si>
    <t xml:space="preserve">IPC 1/3/2019
</t>
  </si>
  <si>
    <t>IPC 1/3/2020</t>
  </si>
  <si>
    <t>IPC 1/3/2021</t>
  </si>
  <si>
    <t>City Population 11/02/2019 (baseline data); UNHCR 12/2018</t>
  </si>
  <si>
    <t>UNHCR 12/2018; WFP 2017</t>
  </si>
  <si>
    <t>UNHCR 15/04/2019
Stat Italia 01/2019</t>
  </si>
  <si>
    <t>UNHCR 12/2018
UNHCR 15/04/2019</t>
  </si>
  <si>
    <t xml:space="preserve">City Population 16/05/2010 (baseline data); UNICEF 08/10/2018; R4V 14/12/2018 </t>
  </si>
  <si>
    <t>National Statistics office, UNHCR 31/01/2019</t>
  </si>
  <si>
    <t>ECHO 13/02/2019, UNHCR 25/03/2019</t>
  </si>
  <si>
    <t>Complex crisis in Eritrea</t>
  </si>
  <si>
    <t>Conflict and food insecurity in Sudan</t>
  </si>
  <si>
    <t>IPC 15/1/2019
WFP 20/1/2019
WFP (VAM) 31/1/2019
OCHA 02/2019
UNHCR 31/12/2019</t>
  </si>
  <si>
    <t>South Sudanese refugees in Sudan</t>
  </si>
  <si>
    <t>UNHCR 28/2/2019
IPC 15/1/2019
OCHA 02/2019</t>
  </si>
  <si>
    <t>UNHCR 28/2/2019
IPC 15/1/2019</t>
  </si>
  <si>
    <t>Eritrean refugees in Sudan</t>
  </si>
  <si>
    <t>UNHCR 28/2/2019
WFP (VAM) 31/1/2019
IPC 15/1/2019</t>
  </si>
  <si>
    <t>Complex crisis in Sudan</t>
  </si>
  <si>
    <t>Complex situation in Madagascar</t>
  </si>
  <si>
    <t>OCHA 2018 est. (baseline data); WHO 16/04/2019</t>
  </si>
  <si>
    <t>WHO 16/04/2019</t>
  </si>
  <si>
    <t>Multiple crises in Iraq</t>
  </si>
  <si>
    <t>Syrian and Palestinian refugees in iraq</t>
  </si>
  <si>
    <t>UNHCR 31.03.2019</t>
  </si>
  <si>
    <t>Refugee situation in Jordan</t>
  </si>
  <si>
    <t>UNHCR 12/2018: UNRWA 01/01/2020</t>
  </si>
  <si>
    <t>Syrian refugees in Jordan</t>
  </si>
  <si>
    <t>Palestinian refugees in Jordan</t>
  </si>
  <si>
    <t>Complex crisis in Somalia</t>
  </si>
  <si>
    <t>UNFPA 2014, UNHCR 31/01/2019, UNHCR 30/11/2018, UNHCR 31/01/2019</t>
  </si>
  <si>
    <t>HNO 11/2018, IPC 30/06/2019</t>
  </si>
  <si>
    <t>DSWD 25/12/2019 - 14/04/2019</t>
  </si>
  <si>
    <t>Multiple crises  in Pakistan</t>
  </si>
  <si>
    <t>Complex crisis in Haiti</t>
  </si>
  <si>
    <t>IPC 12/2018</t>
  </si>
  <si>
    <t>Earthquake and Tsunami in Indonesia</t>
  </si>
  <si>
    <t xml:space="preserve">Indonesian census 2010 (available on HDX); OCHA; WHO; IFRC </t>
  </si>
  <si>
    <t>IFRC 31.01.2019; Salvation Army; Jakarta Post 01/02/2019</t>
  </si>
  <si>
    <t>Complex crisis in CAR</t>
  </si>
  <si>
    <t>Multiple crises in Niger</t>
  </si>
  <si>
    <t>Boko Haram in Niger</t>
  </si>
  <si>
    <t>Refugee situation in Lebanon</t>
  </si>
  <si>
    <t>Syrian refugees in Lebanon</t>
  </si>
  <si>
    <t>Palestinians in Lebanon</t>
  </si>
  <si>
    <t>Complex crisis in Mali</t>
  </si>
  <si>
    <t>Palestinian Central Bureau of statistics 2016; OCHA 11/2019</t>
  </si>
  <si>
    <t>OCHA 11/2019</t>
  </si>
  <si>
    <t>Conflict in Yemen</t>
  </si>
  <si>
    <t>OCHA 14/02/2019</t>
  </si>
  <si>
    <t>OCHA 14/02/2019; IPC 01/2019</t>
  </si>
  <si>
    <t>IPC 01/2019</t>
  </si>
  <si>
    <t>Mixed migration flows in Yemen</t>
  </si>
  <si>
    <t>YEM002</t>
  </si>
  <si>
    <t>IBGE 2017</t>
  </si>
  <si>
    <t>Complex crisis in DPRK</t>
  </si>
  <si>
    <t>N&amp;P 2019</t>
  </si>
  <si>
    <t>Refugee situation in Kenya</t>
  </si>
  <si>
    <t>UNHCR (31 March)</t>
  </si>
  <si>
    <t>Multiple crises in Algeria</t>
  </si>
  <si>
    <t xml:space="preserve">UNHCR 28/09/2018, UNSC 27/04/2018 </t>
  </si>
  <si>
    <t>Myanmar refugees in Thailand</t>
  </si>
  <si>
    <t>UNHCR 28/02/2019, Border Consortium 31/03/2019</t>
  </si>
  <si>
    <t>Regional Kashmir conflict</t>
  </si>
  <si>
    <t>REG003</t>
  </si>
  <si>
    <t>IND, PAK</t>
  </si>
  <si>
    <t>Complex crisis in Zimbabwe</t>
  </si>
  <si>
    <t>Integrated Food Security Phase Classification 02/ 2019
 OCHA Flash Appeal January-June 2019</t>
  </si>
  <si>
    <t>Popstats 2019
OCHA 17.04.2019</t>
  </si>
  <si>
    <t>Venezuelan refugees in Trinidad and Tobago</t>
  </si>
  <si>
    <t>TTO002</t>
  </si>
  <si>
    <t>World Bank, estimate for 2017</t>
  </si>
  <si>
    <t>R4V March 2019 Update; UNICEF 27/03/2019; NPR 18/12/2018; IFRC 01/02/2019</t>
  </si>
  <si>
    <t>Regional Response Plan R4V; R4V March 2019 Update; UNICEF Situation Update January 2019; UNHCR January 2019</t>
  </si>
  <si>
    <t>Regional Response Plan R4V; R4V March 2019 Update</t>
  </si>
  <si>
    <t>Conflict in Jammu and Kashmir</t>
  </si>
  <si>
    <t>IND002</t>
  </si>
  <si>
    <t>GoI 2011</t>
  </si>
  <si>
    <t>Complex crisis in Libya</t>
  </si>
  <si>
    <t>World Bank, IOM 2018, UNHCR 2018</t>
  </si>
  <si>
    <t>OCHA HNO Oct 2018 /IOM 2018</t>
  </si>
  <si>
    <t>World Bank, IOM 2018, UNHCR 2018 (HDX june 2018 data)</t>
  </si>
  <si>
    <t xml:space="preserve">IOM 2018 (Round 23) </t>
  </si>
  <si>
    <t>OCHA HNO oct. 2018 / HRP 2019 /IOM DTM 2018</t>
  </si>
  <si>
    <t>Complex in Burundi</t>
  </si>
  <si>
    <t>BDI001</t>
  </si>
  <si>
    <t>HNO 2019 , OCHA 22/02/2019; Shelter Cluster January 2019, OCHA March 2019</t>
  </si>
  <si>
    <t>Flooding in Burundi</t>
  </si>
  <si>
    <t>OCHA March 2019</t>
  </si>
  <si>
    <t>OCHA 22/02/2019; Shelter Cluster January 2019, OCHA March 2019</t>
  </si>
  <si>
    <t>OCHA 11/2018, IPC 30/06/2019</t>
  </si>
  <si>
    <t>Central Mediterranean Route</t>
  </si>
  <si>
    <t>REG007</t>
  </si>
  <si>
    <t>DZA, TUN, LBY, ITA</t>
  </si>
  <si>
    <t>Western Mediterranean Route</t>
  </si>
  <si>
    <t>REG008</t>
  </si>
  <si>
    <t>DZA, MAR, ESP</t>
  </si>
  <si>
    <t>Complex crisis in Honduras</t>
  </si>
  <si>
    <t>Censo de Población y Vivienda 2007; IPC 2018</t>
  </si>
  <si>
    <t>Socioeconomic crisis in Nicaragua</t>
  </si>
  <si>
    <t>OCHA 11/10/2018</t>
  </si>
  <si>
    <t>Complex crisis in El Salvador</t>
  </si>
  <si>
    <t>Multiple crises in Myanmar</t>
  </si>
  <si>
    <t>Complex crisis in PNG</t>
  </si>
  <si>
    <t>PNG002</t>
  </si>
  <si>
    <t>Mixed Migration Flows in Somalia</t>
  </si>
  <si>
    <t>SOM002</t>
  </si>
  <si>
    <t>UNHCR 31/03/2019; Baseline data</t>
  </si>
  <si>
    <t>OCHA 03/01/2019</t>
  </si>
  <si>
    <t>Iran Floods</t>
  </si>
  <si>
    <t>IRN002</t>
  </si>
  <si>
    <t>City pop, OCHA 18/04/2019</t>
  </si>
  <si>
    <t>OCHA 18/04/2019</t>
  </si>
  <si>
    <t>Multiple crises in Cameroon</t>
  </si>
  <si>
    <t>OCHA HNO 2019 21/02/2019</t>
  </si>
  <si>
    <t>OCHA 19/05/2016; UNHCR 31/03/2019</t>
  </si>
  <si>
    <t>Rohingya Regional Crisis</t>
  </si>
  <si>
    <t>REG011</t>
  </si>
  <si>
    <t>BGD, MMR</t>
  </si>
  <si>
    <t>Acaps Basic Needs Gap Index 04/2019</t>
  </si>
  <si>
    <t>OCHA 03/2018</t>
  </si>
  <si>
    <t>City Population</t>
  </si>
  <si>
    <t xml:space="preserve">R4V March 2019 </t>
  </si>
  <si>
    <t>Complex crisis in Guatemala</t>
  </si>
  <si>
    <t>Complex situation in Mauritania</t>
  </si>
  <si>
    <t>UNFPA</t>
  </si>
  <si>
    <t>UNHCR 31/03/2019</t>
  </si>
  <si>
    <t>Complex crisis in South Sudan</t>
  </si>
  <si>
    <t>IPC; HNO</t>
  </si>
  <si>
    <t>Complex crisis in Venezuela</t>
  </si>
  <si>
    <t>OCHA; UNHCR</t>
  </si>
  <si>
    <t>ENCOVI 2018</t>
  </si>
  <si>
    <t>ECHO 22/03/2019
OCHA 24/4/2019</t>
  </si>
  <si>
    <t>Tropical Cyclone Kenneth in Comoros</t>
  </si>
  <si>
    <t>COM002</t>
  </si>
  <si>
    <t>OCHA  accessed 1/2019
UNOSAT 23/4/2019</t>
  </si>
  <si>
    <t>WHO 28/4/2019</t>
  </si>
  <si>
    <t xml:space="preserve">IPC September 2018 </t>
  </si>
  <si>
    <t>Cabo Delgado Islamist Insurgency</t>
  </si>
  <si>
    <t>MOZ004</t>
  </si>
  <si>
    <t>Club of Mozambique 05/04/2019; RFI 25/11/2018</t>
  </si>
  <si>
    <t>UNOSAT 12/03/2019</t>
  </si>
  <si>
    <t>OCHA 22/04/2019</t>
  </si>
  <si>
    <t>HNO; GIFMM</t>
  </si>
  <si>
    <t>Venezuela Regional Crisis</t>
  </si>
  <si>
    <t>REG002</t>
  </si>
  <si>
    <t>VEN, BRA, COL, ECU, PER, TTO</t>
  </si>
  <si>
    <t>UNHCR 08/11/2018 
IFRC 01/02/2019
IOM/UNHCR 2019
DTM, Novermber 2018
Regional Response Plan R4V
UNHCR/IOM January 2019
UNHCR 2018</t>
  </si>
  <si>
    <t>ENCOVI 2018
IOM/UNHCR 2019
DTM, Novermber 2018
Regional Response Plan R4V</t>
  </si>
  <si>
    <t>ENCOVI 2018
HNO 15/01/2019
UNICEF 27/03/2019
NRC 18/12/2019
IFRC 01/02/2019</t>
  </si>
  <si>
    <t>ENCOVI 2018
HNO 15/01/2019</t>
  </si>
  <si>
    <t>OCHA 28/12/2017; OCHA 16/12/2018</t>
  </si>
  <si>
    <t>OCHA 28/12/2017</t>
  </si>
  <si>
    <t>Regional Boko Haram Crisis</t>
  </si>
  <si>
    <t>REG001</t>
  </si>
  <si>
    <t>NGA, NER, TCD, CMR</t>
  </si>
  <si>
    <t xml:space="preserve">HNO 11/2019; HNO 12/2018 </t>
  </si>
  <si>
    <t>WHO 28/4/2019
UNICEF 29/4/2019</t>
  </si>
  <si>
    <t>OCHA  accessed 1/2019
UNOSAT 23/4/2019
UNICEF 29/4/2019</t>
  </si>
  <si>
    <t>Mixed Migration Flows in Eritrea</t>
  </si>
  <si>
    <t>UNHCR 01/01/2019</t>
  </si>
  <si>
    <t>Tropical Cyclone Kenneth in Mozambique</t>
  </si>
  <si>
    <t>MOZ005</t>
  </si>
  <si>
    <t>UNOSAT 23/04/2019</t>
  </si>
  <si>
    <t>ECHO 23/04/2019</t>
  </si>
  <si>
    <t>Multiple crises in Mozambique</t>
  </si>
  <si>
    <t>MOZ001</t>
  </si>
  <si>
    <t>OCHA 22/04/2019; IPC January-March 2019; ECHO 30/04/2019</t>
  </si>
  <si>
    <t>OCHA 22/04/2019; IPC January-March 2019; ECHO 30/04/2020</t>
  </si>
  <si>
    <t>OCHA 22/04/2019; IPC January-March 2019; ECHO 30/04/2021</t>
  </si>
  <si>
    <t>OCHA 22/04/2019; IPC January-March 2019; ECHO 30/04/2022</t>
  </si>
  <si>
    <t>Burundi and DRC refugees in Rwanda</t>
  </si>
  <si>
    <t>FEWS Net March 2019</t>
  </si>
  <si>
    <t>UN OCHA Press Briefing on HRP, January 2019, HNO 2019; HRP 2019</t>
  </si>
  <si>
    <t>HNO 2019; HRP 2019</t>
  </si>
  <si>
    <t>World bank 2017 and UNHCR 2019</t>
  </si>
  <si>
    <t>UNHCR March 2019</t>
  </si>
  <si>
    <t>Complex crisis in Afghanistan</t>
  </si>
  <si>
    <t>HNO 2019, October 2018</t>
  </si>
  <si>
    <t>Floods in Afghanistan</t>
  </si>
  <si>
    <t>AFG004</t>
  </si>
  <si>
    <t>OCHA 19/03/2019 Central Statistics Organization of the Islamic Republic of Afghanistan</t>
  </si>
  <si>
    <t>OCHA 19/03/2019 ACAPS 13/03/2019</t>
  </si>
  <si>
    <t>ACAPS 13/03/2019</t>
  </si>
  <si>
    <t>Complex crisis in DRC</t>
  </si>
  <si>
    <t>OCHA 11/06/2018 UNHCR 31/01/2018 UNHCR accessed on 01/02/2019</t>
  </si>
  <si>
    <t>National Statistics office, UNHCR 31/03/2019</t>
  </si>
  <si>
    <t>City Population 11/02/2019 (baseline data); UNHCR 03/2019</t>
  </si>
  <si>
    <t>UNHCR 31/03/2019; WFP 2017</t>
  </si>
  <si>
    <t>IBGE 2018
Reuters 11/2017</t>
  </si>
  <si>
    <t>Baseline data; UNHCR 09/04/2019</t>
  </si>
  <si>
    <t>UNHCR 09/04/2019; UNHCR 31/12/2018</t>
  </si>
  <si>
    <t>Baseline data, UNHCR 09/04/2019</t>
  </si>
  <si>
    <t>UNHCR 09/04/2019; UNRWA 01/01/2020</t>
  </si>
  <si>
    <t>Mixed migration in Djibouti</t>
  </si>
  <si>
    <t>UNHCR; IOM</t>
  </si>
  <si>
    <t>WHO 05/05/2019</t>
  </si>
  <si>
    <t xml:space="preserve">Population Census Data 2015, OCHA 02/05/2019 </t>
  </si>
  <si>
    <t>OCHA 11/2018; FEWS NET 29/04/2019; IPC 30/06/2019</t>
  </si>
  <si>
    <t>Multiple crises in Nigeria</t>
  </si>
  <si>
    <t>Crisis Group 26/07/2018; HNO 11/2019</t>
  </si>
  <si>
    <t>Cadre Harmonise 01/2019 - 05/2019</t>
  </si>
  <si>
    <t xml:space="preserve">Eastern Mediterranean Route </t>
  </si>
  <si>
    <t>REG006</t>
  </si>
  <si>
    <t>TUR, GRC</t>
  </si>
  <si>
    <t>OCHA HNO, IPC</t>
  </si>
  <si>
    <t>Gov of Mozambique, WHO 10/5/2019; IPC January-March 2019</t>
  </si>
  <si>
    <t>Gov of Mozambique; WHO 10/05/2019; INE 2007</t>
  </si>
  <si>
    <t>Gov of Mozambique; WHO 10/05/2019</t>
  </si>
  <si>
    <t xml:space="preserve">IPC 12/2018 </t>
  </si>
  <si>
    <t>Syrian Regional Crisis</t>
  </si>
  <si>
    <t>REG004</t>
  </si>
  <si>
    <t>SYR, TUR, IRQ, EGY, JOR, LBN</t>
  </si>
  <si>
    <t xml:space="preserve">See the individual crises </t>
  </si>
  <si>
    <t xml:space="preserve">UNHCR 09/04/2019; UNHCR 31/12/2018; JRP 20/09/2016 </t>
  </si>
  <si>
    <t>Worldbank 2017, OCHA 18/04/2019, WHO 19/05/2019</t>
  </si>
  <si>
    <t>World Bank, IOM 2019, UNHCR 2018</t>
  </si>
  <si>
    <t>OCHA HNO Oct 2018 /IOM 2019</t>
  </si>
  <si>
    <t>World Bank, IOM 2019, UNHCR 2019 (HDX june 2018 data)</t>
  </si>
  <si>
    <t xml:space="preserve">IOM 2019 </t>
  </si>
  <si>
    <t>OCHA HNO oct. 2018 / HRP 2019 /IOM DTM 2019</t>
  </si>
  <si>
    <t>ACAPS 04/2019; REVA 12/2017; ISCG 05/2019; JRP 01/2019</t>
  </si>
  <si>
    <t>ACAPS 2018; REVA 12/2017; ISCG 01/2019; JRP 01/2019</t>
  </si>
  <si>
    <t>UNHCR April 2019</t>
  </si>
  <si>
    <t>OCHA 11/2018; IPC 30/06/2019</t>
  </si>
  <si>
    <t>CH 2019</t>
  </si>
  <si>
    <t>CH 2019; UNHCR 15/05/2019</t>
  </si>
  <si>
    <t>City population</t>
  </si>
  <si>
    <t>UNCHR 15/05/2019</t>
  </si>
  <si>
    <t>IPC June 2019</t>
  </si>
  <si>
    <t>OCHA 17/04/2019
ECHO 22/03/2019
OCHA 24/4/2019</t>
  </si>
  <si>
    <t>% of people facing minimal humanitarian conditions related to the total population of the affected area (level 1)</t>
  </si>
  <si>
    <t>% of people facing stressed humanitarian conditions related to the total population of the affected area (level 2)</t>
  </si>
  <si>
    <t>% of people facing moderate humanitarian conditions and needs related to the total population of the affected area (level 3)</t>
  </si>
  <si>
    <t>% of people facing severe humanitarian conditions and needs related to the total population of the affected area (level 4)</t>
  </si>
  <si>
    <t>% of people facing extreme humanitarian conditions and needs related to the total population of the affected area (level 5)</t>
  </si>
  <si>
    <t>Current humanitarian conditions of total population in the affected area</t>
  </si>
  <si>
    <t>PIN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</si>
</sst>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_-* #,##0.00_-;\-* #,##0.00_-;_-* &quot;-&quot;??_-;_-@_-"/>
    <numFmt numFmtId="165" formatCode="_ * #,##0.00_ ;_ * \-#,##0.00_ ;_ * &quot;-&quot;??_ ;_ @_ "/>
    <numFmt numFmtId="166" formatCode="0.0"/>
    <numFmt numFmtId="167" formatCode="0.0%"/>
    <numFmt numFmtId="168" formatCode="_-* #,##0.00_-;_-* #,##0.00\-;_-* &quot;-&quot;??_-;_-@_-"/>
    <numFmt numFmtId="169" formatCode="&quot;$&quot;#,##0\ ;\(&quot;$&quot;#,##0\)"/>
    <numFmt numFmtId="170" formatCode="_-* #,##0\ _F_B_-;\-* #,##0\ _F_B_-;_-* &quot;-&quot;\ _F_B_-;_-@_-"/>
    <numFmt numFmtId="171" formatCode="_-* #,##0.00\ _F_B_-;\-* #,##0.00\ _F_B_-;_-* &quot;-&quot;??\ _F_B_-;_-@_-"/>
    <numFmt numFmtId="172" formatCode="_(&quot;€&quot;* #,##0.00_);_(&quot;€&quot;* \(#,##0.00\);_(&quot;€&quot;* &quot;-&quot;??_);_(@_)"/>
    <numFmt numFmtId="173" formatCode="##0.0"/>
    <numFmt numFmtId="174" formatCode="##0.0\ \|"/>
    <numFmt numFmtId="175" formatCode="_-* #,##0\ &quot;FB&quot;_-;\-* #,##0\ &quot;FB&quot;_-;_-* &quot;-&quot;\ &quot;FB&quot;_-;_-@_-"/>
    <numFmt numFmtId="176" formatCode="_-* #,##0.00\ &quot;FB&quot;_-;\-* #,##0.00\ &quot;FB&quot;_-;_-* &quot;-&quot;??\ &quot;FB&quot;_-;_-@_-"/>
    <numFmt numFmtId="177" formatCode="0.000"/>
    <numFmt numFmtId="178" formatCode="#,##0.0"/>
  </numFmts>
  <fonts count="12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u/>
      <sz val="11"/>
      <color theme="10"/>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b/>
      <sz val="10"/>
      <color rgb="FF323232"/>
      <name val="Arial"/>
      <family val="2"/>
    </font>
    <font>
      <b/>
      <sz val="10"/>
      <color theme="3" tint="-0.249977111117893"/>
      <name val="Arial"/>
      <family val="2"/>
    </font>
    <font>
      <sz val="10"/>
      <color theme="0"/>
      <name val="Arial"/>
      <family val="2"/>
    </font>
    <font>
      <b/>
      <sz val="10"/>
      <color theme="0"/>
      <name val="Arial"/>
      <family val="2"/>
    </font>
    <font>
      <sz val="9"/>
      <color theme="1"/>
      <name val="Arial"/>
      <family val="2"/>
    </font>
    <font>
      <b/>
      <sz val="10"/>
      <color theme="1" tint="0.499984740745262"/>
      <name val="Arial"/>
      <family val="2"/>
    </font>
    <font>
      <sz val="9"/>
      <color indexed="81"/>
      <name val="Tahoma"/>
      <family val="2"/>
    </font>
    <font>
      <b/>
      <sz val="9"/>
      <color indexed="81"/>
      <name val="Tahoma"/>
      <family val="2"/>
    </font>
    <font>
      <sz val="11"/>
      <name val="Calibri"/>
      <family val="2"/>
      <scheme val="minor"/>
    </font>
    <font>
      <b/>
      <sz val="10"/>
      <color theme="1"/>
      <name val="Arial"/>
      <family val="2"/>
    </font>
    <font>
      <b/>
      <sz val="10"/>
      <color indexed="8"/>
      <name val="Arial"/>
      <family val="2"/>
    </font>
    <font>
      <sz val="10"/>
      <color rgb="FF000000"/>
      <name val="Arial"/>
      <family val="2"/>
    </font>
    <font>
      <sz val="10"/>
      <color rgb="FF000000"/>
      <name val="Arial"/>
      <family val="2"/>
    </font>
    <font>
      <u/>
      <sz val="10"/>
      <color theme="10"/>
      <name val="Arial"/>
      <family val="2"/>
    </font>
    <font>
      <sz val="11"/>
      <color theme="1"/>
      <name val="Calibri"/>
      <family val="2"/>
      <scheme val="minor"/>
    </font>
    <font>
      <b/>
      <sz val="11"/>
      <name val="Calibri"/>
      <family val="2"/>
      <charset val="161"/>
      <scheme val="minor"/>
    </font>
    <font>
      <sz val="11"/>
      <color rgb="FF4A2B54"/>
      <name val="Calibri"/>
      <family val="2"/>
      <scheme val="minor"/>
    </font>
    <font>
      <b/>
      <sz val="11"/>
      <color theme="0"/>
      <name val="Calibri"/>
      <family val="2"/>
      <charset val="161"/>
      <scheme val="minor"/>
    </font>
    <font>
      <b/>
      <sz val="18"/>
      <color rgb="FF4A2B54"/>
      <name val="Cambria"/>
      <family val="2"/>
      <scheme val="major"/>
    </font>
    <font>
      <sz val="10"/>
      <color rgb="FF000000"/>
      <name val="Arial"/>
      <family val="2"/>
    </font>
    <font>
      <b/>
      <sz val="11"/>
      <color theme="1"/>
      <name val="Calibri"/>
      <family val="2"/>
      <charset val="161"/>
      <scheme val="minor"/>
    </font>
    <font>
      <b/>
      <sz val="12"/>
      <color rgb="FF9768A4"/>
      <name val="Arial"/>
      <family val="2"/>
    </font>
    <font>
      <b/>
      <sz val="12"/>
      <color rgb="FF714B7B"/>
      <name val="Arial"/>
      <family val="2"/>
    </font>
    <font>
      <b/>
      <sz val="12"/>
      <color rgb="FF004446"/>
      <name val="Arial"/>
      <family val="2"/>
    </font>
    <font>
      <b/>
      <sz val="12"/>
      <color rgb="FF8E2255"/>
      <name val="Arial"/>
      <family val="2"/>
    </font>
    <font>
      <b/>
      <sz val="12"/>
      <color rgb="FF6D594B"/>
      <name val="Arial"/>
      <family val="2"/>
    </font>
    <font>
      <sz val="12"/>
      <color rgb="FFCEAF8E"/>
      <name val="Arial"/>
      <family val="2"/>
    </font>
    <font>
      <sz val="12"/>
      <color rgb="FF007F81"/>
      <name val="Arial"/>
      <family val="2"/>
    </font>
    <font>
      <sz val="12"/>
      <color rgb="FFD15278"/>
      <name val="Arial"/>
      <family val="2"/>
    </font>
    <font>
      <sz val="12"/>
      <color theme="4" tint="-0.249977111117893"/>
      <name val="Arial"/>
      <family val="2"/>
    </font>
    <font>
      <b/>
      <sz val="10"/>
      <color rgb="FF4A2B54"/>
      <name val="Arial"/>
      <family val="2"/>
    </font>
    <font>
      <sz val="11"/>
      <name val="Arial"/>
      <family val="2"/>
    </font>
    <font>
      <i/>
      <sz val="11"/>
      <name val="Arial"/>
      <family val="2"/>
    </font>
    <font>
      <b/>
      <sz val="20"/>
      <color theme="0"/>
      <name val="Cambria"/>
      <family val="1"/>
      <scheme val="major"/>
    </font>
    <font>
      <b/>
      <sz val="20"/>
      <color rgb="FF4A2B54"/>
      <name val="Cambria"/>
      <family val="1"/>
      <scheme val="major"/>
    </font>
    <font>
      <b/>
      <sz val="14"/>
      <color theme="0"/>
      <name val="Cambria"/>
      <family val="1"/>
      <scheme val="major"/>
    </font>
    <font>
      <b/>
      <sz val="14"/>
      <color rgb="FF4A2B54"/>
      <name val="Cambria"/>
      <family val="1"/>
      <scheme val="major"/>
    </font>
    <font>
      <b/>
      <sz val="14"/>
      <color theme="0"/>
      <name val="Cambria"/>
      <family val="2"/>
      <scheme val="major"/>
    </font>
    <font>
      <b/>
      <sz val="14"/>
      <color rgb="FF4A2B54"/>
      <name val="Cambria"/>
      <family val="2"/>
      <scheme val="major"/>
    </font>
    <font>
      <b/>
      <sz val="16"/>
      <color theme="0"/>
      <name val="Arial"/>
      <family val="2"/>
    </font>
    <font>
      <u/>
      <sz val="12"/>
      <color theme="10"/>
      <name val="Calibri"/>
      <family val="2"/>
    </font>
    <font>
      <sz val="12"/>
      <name val="Arial"/>
      <family val="2"/>
    </font>
  </fonts>
  <fills count="10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theme="8" tint="0.79998168889431442"/>
        <bgColor indexed="64"/>
      </patternFill>
    </fill>
    <fill>
      <patternFill patternType="solid">
        <fgColor rgb="FFCE3327"/>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4A2B54"/>
        <bgColor indexed="64"/>
      </patternFill>
    </fill>
    <fill>
      <patternFill patternType="solid">
        <fgColor rgb="FF007F81"/>
        <bgColor indexed="64"/>
      </patternFill>
    </fill>
    <fill>
      <patternFill patternType="solid">
        <fgColor rgb="FF49AEAE"/>
        <bgColor indexed="64"/>
      </patternFill>
    </fill>
    <fill>
      <patternFill patternType="solid">
        <fgColor rgb="FF8E2255"/>
        <bgColor indexed="64"/>
      </patternFill>
    </fill>
    <fill>
      <patternFill patternType="solid">
        <fgColor rgb="FFD15278"/>
        <bgColor indexed="64"/>
      </patternFill>
    </fill>
    <fill>
      <patternFill patternType="solid">
        <fgColor rgb="FFCEAF8E"/>
        <bgColor indexed="64"/>
      </patternFill>
    </fill>
    <fill>
      <patternFill patternType="solid">
        <fgColor rgb="FFEAD7A7"/>
        <bgColor indexed="64"/>
      </patternFill>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rgb="FFCCE0D8"/>
        <bgColor indexed="64"/>
      </patternFill>
    </fill>
    <fill>
      <patternFill patternType="solid">
        <fgColor rgb="FFFBDDE5"/>
        <bgColor indexed="64"/>
      </patternFill>
    </fill>
    <fill>
      <patternFill patternType="solid">
        <fgColor rgb="FF84A39D"/>
        <bgColor indexed="64"/>
      </patternFill>
    </fill>
    <fill>
      <patternFill patternType="solid">
        <fgColor rgb="FFB2CFCB"/>
        <bgColor indexed="64"/>
      </patternFill>
    </fill>
    <fill>
      <patternFill patternType="solid">
        <fgColor rgb="FFF7B3D1"/>
        <bgColor indexed="64"/>
      </patternFill>
    </fill>
    <fill>
      <patternFill patternType="solid">
        <fgColor rgb="FFC498A9"/>
        <bgColor indexed="64"/>
      </patternFill>
    </fill>
    <fill>
      <patternFill patternType="solid">
        <fgColor rgb="FFECE8C3"/>
        <bgColor indexed="64"/>
      </patternFill>
    </fill>
    <fill>
      <patternFill patternType="solid">
        <fgColor rgb="FFC6B69F"/>
        <bgColor indexed="64"/>
      </patternFill>
    </fill>
    <fill>
      <patternFill patternType="solid">
        <fgColor rgb="FFAF8D72"/>
        <bgColor indexed="64"/>
      </patternFill>
    </fill>
    <fill>
      <patternFill patternType="solid">
        <fgColor rgb="FF90D5CC"/>
        <bgColor indexed="64"/>
      </patternFill>
    </fill>
    <fill>
      <patternFill patternType="solid">
        <fgColor rgb="FFE8A6BA"/>
        <bgColor indexed="64"/>
      </patternFill>
    </fill>
    <fill>
      <patternFill patternType="solid">
        <fgColor rgb="FFD4C8B6"/>
        <bgColor indexed="64"/>
      </patternFill>
    </fill>
    <fill>
      <patternFill patternType="solid">
        <fgColor rgb="FFCFB9D5"/>
        <bgColor indexed="64"/>
      </patternFill>
    </fill>
    <fill>
      <patternFill patternType="solid">
        <fgColor rgb="FFFFFF00"/>
        <bgColor indexed="64"/>
      </patternFill>
    </fill>
    <fill>
      <patternFill patternType="solid">
        <fgColor rgb="FF714B7B"/>
        <bgColor indexed="64"/>
      </patternFill>
    </fill>
    <fill>
      <patternFill patternType="solid">
        <fgColor theme="0"/>
        <bgColor indexed="10"/>
      </patternFill>
    </fill>
    <fill>
      <patternFill patternType="solid">
        <fgColor theme="2" tint="-9.9978637043366805E-2"/>
        <bgColor indexed="10"/>
      </patternFill>
    </fill>
    <fill>
      <patternFill patternType="solid">
        <fgColor rgb="FFFFFF00"/>
        <bgColor indexed="10"/>
      </patternFill>
    </fill>
    <fill>
      <patternFill patternType="solid">
        <fgColor rgb="FFCFB9D5"/>
        <bgColor indexed="10"/>
      </patternFill>
    </fill>
    <fill>
      <patternFill patternType="solid">
        <fgColor rgb="FF714B7B"/>
        <bgColor indexed="10"/>
      </patternFill>
    </fill>
    <fill>
      <patternFill patternType="solid">
        <fgColor rgb="FFE6DBE9"/>
        <bgColor indexed="10"/>
      </patternFill>
    </fill>
  </fills>
  <borders count="8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style="medium">
        <color indexed="64"/>
      </right>
      <top/>
      <bottom/>
      <diagonal/>
    </border>
    <border>
      <left style="thin">
        <color auto="1"/>
      </left>
      <right style="thin">
        <color auto="1"/>
      </right>
      <top/>
      <bottom/>
      <diagonal/>
    </border>
    <border>
      <left style="thin">
        <color theme="0"/>
      </left>
      <right style="thin">
        <color theme="0"/>
      </right>
      <top/>
      <bottom style="thin">
        <color theme="0"/>
      </bottom>
      <diagonal/>
    </border>
    <border>
      <left style="thin">
        <color indexed="9"/>
      </left>
      <right style="thin">
        <color indexed="9"/>
      </right>
      <top/>
      <bottom style="thin">
        <color indexed="9"/>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9"/>
      </left>
      <right/>
      <top/>
      <bottom style="thin">
        <color indexed="9"/>
      </bottom>
      <diagonal/>
    </border>
    <border>
      <left style="thick">
        <color indexed="9"/>
      </left>
      <right style="thin">
        <color indexed="9"/>
      </right>
      <top style="thick">
        <color theme="0"/>
      </top>
      <bottom style="thin">
        <color theme="0"/>
      </bottom>
      <diagonal/>
    </border>
    <border>
      <left style="thick">
        <color indexed="9"/>
      </left>
      <right style="thin">
        <color indexed="9"/>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right/>
      <top style="thick">
        <color theme="0"/>
      </top>
      <bottom/>
      <diagonal/>
    </border>
    <border>
      <left style="thick">
        <color theme="0"/>
      </left>
      <right style="thick">
        <color theme="0"/>
      </right>
      <top/>
      <bottom/>
      <diagonal/>
    </border>
    <border>
      <left/>
      <right style="medium">
        <color indexed="64"/>
      </right>
      <top style="medium">
        <color indexed="64"/>
      </top>
      <bottom style="medium">
        <color indexed="64"/>
      </bottom>
      <diagonal/>
    </border>
    <border>
      <left/>
      <right/>
      <top style="thin">
        <color indexed="9"/>
      </top>
      <bottom style="thin">
        <color indexed="9"/>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theme="0"/>
      </left>
      <right/>
      <top style="thin">
        <color theme="0"/>
      </top>
      <bottom/>
      <diagonal/>
    </border>
    <border>
      <left style="thin">
        <color theme="0"/>
      </left>
      <right/>
      <top/>
      <bottom/>
      <diagonal/>
    </border>
    <border>
      <left style="thin">
        <color theme="0"/>
      </left>
      <right/>
      <top style="thick">
        <color theme="0"/>
      </top>
      <bottom/>
      <diagonal/>
    </border>
    <border>
      <left/>
      <right/>
      <top style="thin">
        <color theme="0"/>
      </top>
      <bottom/>
      <diagonal/>
    </border>
    <border>
      <left/>
      <right style="thin">
        <color indexed="64"/>
      </right>
      <top/>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diagonal/>
    </border>
    <border>
      <left/>
      <right style="thin">
        <color theme="0"/>
      </right>
      <top/>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rgb="FF714B7B"/>
      </bottom>
      <diagonal/>
    </border>
    <border>
      <left/>
      <right style="thin">
        <color theme="0"/>
      </right>
      <top style="thin">
        <color theme="0"/>
      </top>
      <bottom style="thin">
        <color rgb="FF714B7B"/>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9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7" fillId="40" borderId="0" applyNumberFormat="0" applyBorder="0" applyAlignment="0" applyProtection="0"/>
    <xf numFmtId="0" fontId="17" fillId="38"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1" borderId="0" applyNumberFormat="0" applyBorder="0" applyAlignment="0" applyProtection="0"/>
    <xf numFmtId="0" fontId="21" fillId="3" borderId="0" applyNumberFormat="0" applyBorder="0" applyAlignment="0" applyProtection="0"/>
    <xf numFmtId="0" fontId="11" fillId="46" borderId="4" applyNumberFormat="0" applyAlignment="0" applyProtection="0"/>
    <xf numFmtId="0" fontId="22" fillId="0" borderId="11" applyNumberFormat="0" applyFill="0" applyAlignment="0" applyProtection="0"/>
    <xf numFmtId="0" fontId="23" fillId="0" borderId="2" applyNumberFormat="0" applyFill="0" applyAlignment="0" applyProtection="0"/>
    <xf numFmtId="0" fontId="24" fillId="0" borderId="12" applyNumberFormat="0" applyFill="0" applyAlignment="0" applyProtection="0"/>
    <xf numFmtId="0" fontId="24"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20" fillId="8" borderId="8" applyNumberFormat="0" applyFont="0" applyAlignment="0" applyProtection="0"/>
    <xf numFmtId="0" fontId="10" fillId="46" borderId="5" applyNumberFormat="0" applyAlignment="0" applyProtection="0"/>
    <xf numFmtId="0" fontId="25" fillId="0" borderId="0" applyNumberFormat="0" applyFill="0" applyBorder="0" applyAlignment="0" applyProtection="0"/>
    <xf numFmtId="0" fontId="16" fillId="0" borderId="13" applyNumberFormat="0" applyFill="0" applyAlignment="0" applyProtection="0"/>
    <xf numFmtId="164" fontId="18" fillId="0" borderId="0" applyFont="0" applyFill="0" applyBorder="0" applyAlignment="0" applyProtection="0"/>
    <xf numFmtId="0" fontId="1" fillId="0" borderId="0"/>
    <xf numFmtId="0" fontId="1" fillId="8" borderId="8" applyNumberFormat="0" applyFont="0" applyAlignment="0" applyProtection="0"/>
    <xf numFmtId="9" fontId="1" fillId="0" borderId="0" applyFont="0" applyFill="0" applyBorder="0" applyAlignment="0" applyProtection="0"/>
    <xf numFmtId="0" fontId="1" fillId="8" borderId="8" applyNumberFormat="0" applyFont="0" applyAlignment="0" applyProtection="0"/>
    <xf numFmtId="0" fontId="18" fillId="0" borderId="0"/>
    <xf numFmtId="43" fontId="18" fillId="0" borderId="0" applyFont="0" applyFill="0" applyBorder="0" applyAlignment="0" applyProtection="0"/>
    <xf numFmtId="0" fontId="18" fillId="0" borderId="0"/>
    <xf numFmtId="0" fontId="26" fillId="0" borderId="0">
      <alignment vertical="top"/>
    </xf>
    <xf numFmtId="0" fontId="26" fillId="0" borderId="0">
      <alignment vertical="top"/>
    </xf>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7" fillId="52" borderId="0" applyNumberFormat="0" applyBorder="0" applyAlignment="0" applyProtection="0"/>
    <xf numFmtId="0" fontId="20" fillId="52" borderId="0" applyNumberFormat="0" applyBorder="0" applyAlignment="0" applyProtection="0"/>
    <xf numFmtId="0" fontId="27" fillId="53" borderId="0" applyNumberFormat="0" applyBorder="0" applyAlignment="0" applyProtection="0"/>
    <xf numFmtId="0" fontId="20" fillId="53"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37" borderId="0" applyNumberFormat="0" applyBorder="0" applyAlignment="0" applyProtection="0"/>
    <xf numFmtId="0" fontId="27" fillId="54"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7" fillId="37"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37"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8" fillId="40" borderId="0" applyNumberFormat="0" applyBorder="0" applyAlignment="0" applyProtection="0"/>
    <xf numFmtId="0" fontId="29" fillId="54" borderId="0" applyNumberFormat="0" applyBorder="0" applyAlignment="0" applyProtection="0"/>
    <xf numFmtId="0" fontId="28" fillId="54" borderId="0" applyNumberFormat="0" applyBorder="0" applyAlignment="0" applyProtection="0"/>
    <xf numFmtId="0" fontId="28" fillId="38" borderId="0" applyNumberFormat="0" applyBorder="0" applyAlignment="0" applyProtection="0"/>
    <xf numFmtId="0" fontId="28" fillId="41" borderId="0" applyNumberFormat="0" applyBorder="0" applyAlignment="0" applyProtection="0"/>
    <xf numFmtId="0" fontId="29" fillId="55" borderId="0" applyNumberFormat="0" applyBorder="0" applyAlignment="0" applyProtection="0"/>
    <xf numFmtId="0" fontId="28" fillId="55" borderId="0" applyNumberFormat="0" applyBorder="0" applyAlignment="0" applyProtection="0"/>
    <xf numFmtId="0" fontId="28" fillId="42" borderId="0" applyNumberFormat="0" applyBorder="0" applyAlignment="0" applyProtection="0"/>
    <xf numFmtId="0" fontId="28" fillId="40" borderId="0" applyNumberFormat="0" applyBorder="0" applyAlignment="0" applyProtection="0"/>
    <xf numFmtId="0" fontId="28" fillId="54" borderId="0" applyNumberFormat="0" applyBorder="0" applyAlignment="0" applyProtection="0"/>
    <xf numFmtId="0" fontId="28" fillId="38" borderId="0" applyNumberFormat="0" applyBorder="0" applyAlignment="0" applyProtection="0"/>
    <xf numFmtId="0" fontId="28" fillId="41" borderId="0" applyNumberFormat="0" applyBorder="0" applyAlignment="0" applyProtection="0"/>
    <xf numFmtId="0" fontId="28" fillId="55"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1" borderId="0" applyNumberFormat="0" applyBorder="0" applyAlignment="0" applyProtection="0"/>
    <xf numFmtId="0" fontId="29" fillId="55" borderId="0" applyNumberFormat="0" applyBorder="0" applyAlignment="0" applyProtection="0"/>
    <xf numFmtId="0" fontId="28" fillId="55" borderId="0" applyNumberFormat="0" applyBorder="0" applyAlignment="0" applyProtection="0"/>
    <xf numFmtId="0" fontId="29" fillId="56" borderId="0" applyNumberFormat="0" applyBorder="0" applyAlignment="0" applyProtection="0"/>
    <xf numFmtId="0" fontId="28" fillId="56" borderId="0" applyNumberFormat="0" applyBorder="0" applyAlignment="0" applyProtection="0"/>
    <xf numFmtId="0" fontId="18" fillId="0" borderId="0" applyNumberFormat="0" applyFill="0" applyBorder="0" applyAlignment="0" applyProtection="0"/>
    <xf numFmtId="0" fontId="30" fillId="46" borderId="21" applyNumberFormat="0" applyAlignment="0" applyProtection="0"/>
    <xf numFmtId="0" fontId="31" fillId="57" borderId="22"/>
    <xf numFmtId="0" fontId="32" fillId="58" borderId="23">
      <alignment horizontal="right" vertical="top" wrapText="1"/>
    </xf>
    <xf numFmtId="0" fontId="33" fillId="46" borderId="21" applyNumberFormat="0" applyAlignment="0" applyProtection="0"/>
    <xf numFmtId="0" fontId="31" fillId="0" borderId="20"/>
    <xf numFmtId="0" fontId="34" fillId="0" borderId="24" applyNumberFormat="0" applyFill="0" applyAlignment="0" applyProtection="0"/>
    <xf numFmtId="0" fontId="35" fillId="59" borderId="25" applyNumberFormat="0" applyAlignment="0" applyProtection="0"/>
    <xf numFmtId="0" fontId="36" fillId="59" borderId="25" applyNumberFormat="0" applyAlignment="0" applyProtection="0"/>
    <xf numFmtId="0" fontId="37" fillId="50" borderId="0">
      <alignment horizontal="center"/>
    </xf>
    <xf numFmtId="0" fontId="38" fillId="50" borderId="0">
      <alignment horizontal="center" vertical="center"/>
    </xf>
    <xf numFmtId="0" fontId="28" fillId="43"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1" borderId="0" applyNumberFormat="0" applyBorder="0" applyAlignment="0" applyProtection="0"/>
    <xf numFmtId="0" fontId="28" fillId="55" borderId="0" applyNumberFormat="0" applyBorder="0" applyAlignment="0" applyProtection="0"/>
    <xf numFmtId="0" fontId="28" fillId="56" borderId="0" applyNumberFormat="0" applyBorder="0" applyAlignment="0" applyProtection="0"/>
    <xf numFmtId="0" fontId="18" fillId="60" borderId="0">
      <alignment horizontal="center" wrapText="1"/>
    </xf>
    <xf numFmtId="0" fontId="39" fillId="50" borderId="0">
      <alignment horizontal="center"/>
    </xf>
    <xf numFmtId="168" fontId="27"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3" fontId="18" fillId="0" borderId="0" applyFont="0" applyFill="0" applyBorder="0" applyAlignment="0" applyProtection="0"/>
    <xf numFmtId="0" fontId="36" fillId="59" borderId="25" applyNumberFormat="0" applyAlignment="0" applyProtection="0"/>
    <xf numFmtId="169" fontId="18" fillId="0" borderId="0" applyFont="0" applyFill="0" applyBorder="0" applyAlignment="0" applyProtection="0"/>
    <xf numFmtId="0" fontId="40" fillId="51" borderId="22" applyBorder="0">
      <protection locked="0"/>
    </xf>
    <xf numFmtId="0" fontId="18" fillId="0" borderId="0" applyFont="0" applyFill="0" applyBorder="0" applyAlignment="0" applyProtection="0"/>
    <xf numFmtId="170" fontId="18" fillId="0" borderId="0" applyFont="0" applyFill="0" applyBorder="0" applyAlignment="0" applyProtection="0"/>
    <xf numFmtId="171" fontId="18" fillId="0" borderId="0" applyFont="0" applyFill="0" applyBorder="0" applyAlignment="0" applyProtection="0"/>
    <xf numFmtId="0" fontId="41" fillId="51" borderId="22">
      <protection locked="0"/>
    </xf>
    <xf numFmtId="0" fontId="18" fillId="51" borderId="20"/>
    <xf numFmtId="0" fontId="18" fillId="50" borderId="0"/>
    <xf numFmtId="172" fontId="18" fillId="0" borderId="0" applyFont="0" applyFill="0" applyBorder="0" applyAlignment="0" applyProtection="0"/>
    <xf numFmtId="0" fontId="42" fillId="0" borderId="0" applyNumberFormat="0" applyFill="0" applyBorder="0" applyAlignment="0" applyProtection="0"/>
    <xf numFmtId="2" fontId="18" fillId="0" borderId="0" applyFont="0" applyFill="0" applyBorder="0" applyAlignment="0" applyProtection="0"/>
    <xf numFmtId="0" fontId="43" fillId="50" borderId="20">
      <alignment horizontal="left"/>
    </xf>
    <xf numFmtId="0" fontId="26" fillId="50" borderId="0">
      <alignment horizontal="left"/>
    </xf>
    <xf numFmtId="0" fontId="44" fillId="0" borderId="24" applyNumberFormat="0" applyFill="0" applyAlignment="0" applyProtection="0"/>
    <xf numFmtId="0" fontId="45" fillId="35" borderId="0" applyNumberFormat="0" applyBorder="0" applyAlignment="0" applyProtection="0"/>
    <xf numFmtId="0" fontId="45" fillId="35" borderId="0" applyNumberFormat="0" applyBorder="0" applyAlignment="0" applyProtection="0"/>
    <xf numFmtId="0" fontId="32" fillId="61" borderId="0">
      <alignment horizontal="right" vertical="top" wrapText="1"/>
    </xf>
    <xf numFmtId="0" fontId="46" fillId="0" borderId="0" applyNumberFormat="0" applyFill="0" applyBorder="0" applyAlignment="0" applyProtection="0">
      <alignment vertical="top"/>
      <protection locked="0"/>
    </xf>
    <xf numFmtId="0" fontId="47" fillId="53" borderId="21" applyNumberFormat="0" applyAlignment="0" applyProtection="0"/>
    <xf numFmtId="0" fontId="47" fillId="53" borderId="21" applyNumberFormat="0" applyAlignment="0" applyProtection="0"/>
    <xf numFmtId="0" fontId="48" fillId="60" borderId="0">
      <alignment horizontal="center"/>
    </xf>
    <xf numFmtId="0" fontId="18" fillId="50" borderId="20">
      <alignment horizontal="centerContinuous" wrapText="1"/>
    </xf>
    <xf numFmtId="0" fontId="49" fillId="62" borderId="0">
      <alignment horizontal="center" wrapText="1"/>
    </xf>
    <xf numFmtId="168" fontId="27" fillId="0" borderId="0" applyFont="0" applyFill="0" applyBorder="0" applyAlignment="0" applyProtection="0"/>
    <xf numFmtId="0" fontId="50" fillId="0" borderId="11" applyNumberFormat="0" applyFill="0" applyAlignment="0" applyProtection="0"/>
    <xf numFmtId="0" fontId="51" fillId="0" borderId="26" applyNumberFormat="0" applyFill="0" applyAlignment="0" applyProtection="0"/>
    <xf numFmtId="0" fontId="52" fillId="0" borderId="12" applyNumberFormat="0" applyFill="0" applyAlignment="0" applyProtection="0"/>
    <xf numFmtId="0" fontId="52" fillId="0" borderId="0" applyNumberFormat="0" applyFill="0" applyBorder="0" applyAlignment="0" applyProtection="0"/>
    <xf numFmtId="0" fontId="31" fillId="50" borderId="27">
      <alignment wrapText="1"/>
    </xf>
    <xf numFmtId="0" fontId="31" fillId="50" borderId="15"/>
    <xf numFmtId="0" fontId="31" fillId="50" borderId="28"/>
    <xf numFmtId="0" fontId="31" fillId="50" borderId="29">
      <alignment horizontal="center" wrapText="1"/>
    </xf>
    <xf numFmtId="0" fontId="44" fillId="0" borderId="24" applyNumberFormat="0" applyFill="0" applyAlignment="0" applyProtection="0"/>
    <xf numFmtId="0" fontId="18" fillId="0" borderId="0" applyFont="0" applyFill="0" applyBorder="0" applyAlignment="0" applyProtection="0"/>
    <xf numFmtId="0" fontId="53" fillId="63" borderId="0" applyNumberFormat="0" applyBorder="0" applyAlignment="0" applyProtection="0"/>
    <xf numFmtId="0" fontId="53" fillId="63" borderId="0" applyNumberFormat="0" applyBorder="0" applyAlignment="0" applyProtection="0"/>
    <xf numFmtId="0" fontId="54" fillId="63" borderId="0" applyNumberFormat="0" applyBorder="0" applyAlignment="0" applyProtection="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27" fillId="0" borderId="0"/>
    <xf numFmtId="0" fontId="20" fillId="0" borderId="0"/>
    <xf numFmtId="0" fontId="27" fillId="0" borderId="0"/>
    <xf numFmtId="0" fontId="27" fillId="0" borderId="0"/>
    <xf numFmtId="0" fontId="18" fillId="0" borderId="0"/>
    <xf numFmtId="0" fontId="27" fillId="0" borderId="0"/>
    <xf numFmtId="0" fontId="20" fillId="0" borderId="0"/>
    <xf numFmtId="0" fontId="27" fillId="0" borderId="0"/>
    <xf numFmtId="0" fontId="18" fillId="0" borderId="0" applyNumberFormat="0" applyFill="0" applyBorder="0" applyAlignment="0" applyProtection="0"/>
    <xf numFmtId="0" fontId="20" fillId="0" borderId="0"/>
    <xf numFmtId="0" fontId="18" fillId="0" borderId="0"/>
    <xf numFmtId="0" fontId="18" fillId="0" borderId="0"/>
    <xf numFmtId="0" fontId="18" fillId="0" borderId="0"/>
    <xf numFmtId="0" fontId="18" fillId="0" borderId="0"/>
    <xf numFmtId="0" fontId="26" fillId="0" borderId="0"/>
    <xf numFmtId="0" fontId="20" fillId="64" borderId="30" applyNumberFormat="0" applyFont="0" applyAlignment="0" applyProtection="0"/>
    <xf numFmtId="0" fontId="20" fillId="64" borderId="30" applyNumberFormat="0" applyFont="0" applyAlignment="0" applyProtection="0"/>
    <xf numFmtId="0" fontId="27" fillId="64" borderId="30" applyNumberFormat="0" applyFont="0" applyAlignment="0" applyProtection="0"/>
    <xf numFmtId="0" fontId="55" fillId="34" borderId="0" applyNumberFormat="0" applyBorder="0" applyAlignment="0" applyProtection="0"/>
    <xf numFmtId="9" fontId="18" fillId="0" borderId="0" applyFont="0" applyFill="0" applyBorder="0" applyAlignment="0" applyProtection="0"/>
    <xf numFmtId="9" fontId="18" fillId="0" borderId="0" applyNumberFormat="0" applyFont="0" applyFill="0" applyBorder="0" applyAlignment="0" applyProtection="0"/>
    <xf numFmtId="0" fontId="31" fillId="50" borderId="20"/>
    <xf numFmtId="0" fontId="38" fillId="50" borderId="0">
      <alignment horizontal="right"/>
    </xf>
    <xf numFmtId="0" fontId="56" fillId="62" borderId="0">
      <alignment horizontal="center"/>
    </xf>
    <xf numFmtId="0" fontId="57" fillId="61" borderId="20">
      <alignment horizontal="left" vertical="top" wrapText="1"/>
    </xf>
    <xf numFmtId="0" fontId="58" fillId="61" borderId="31">
      <alignment horizontal="left" vertical="top" wrapText="1"/>
    </xf>
    <xf numFmtId="0" fontId="57" fillId="61" borderId="32">
      <alignment horizontal="left" vertical="top" wrapText="1"/>
    </xf>
    <xf numFmtId="0" fontId="57" fillId="61" borderId="31">
      <alignment horizontal="left" vertical="top"/>
    </xf>
    <xf numFmtId="0" fontId="18" fillId="65" borderId="0" applyNumberFormat="0" applyFont="0" applyBorder="0" applyProtection="0">
      <alignment horizontal="left" vertical="center"/>
    </xf>
    <xf numFmtId="0" fontId="18" fillId="0" borderId="33" applyNumberFormat="0" applyFill="0" applyProtection="0">
      <alignment horizontal="left" vertical="center" wrapText="1" indent="1"/>
    </xf>
    <xf numFmtId="173" fontId="18" fillId="0" borderId="33" applyFill="0" applyProtection="0">
      <alignment horizontal="right" vertical="center" wrapText="1"/>
    </xf>
    <xf numFmtId="0" fontId="18" fillId="0" borderId="0" applyNumberFormat="0" applyFill="0" applyBorder="0" applyProtection="0">
      <alignment horizontal="left" vertical="center" wrapText="1"/>
    </xf>
    <xf numFmtId="0" fontId="18" fillId="0" borderId="0" applyNumberFormat="0" applyFill="0" applyBorder="0" applyProtection="0">
      <alignment horizontal="left" vertical="center" wrapText="1" indent="1"/>
    </xf>
    <xf numFmtId="173" fontId="18" fillId="0" borderId="0" applyFill="0" applyBorder="0" applyProtection="0">
      <alignment horizontal="right" vertical="center" wrapText="1"/>
    </xf>
    <xf numFmtId="174" fontId="18" fillId="0" borderId="0" applyFill="0" applyBorder="0" applyProtection="0">
      <alignment horizontal="right" vertical="center" wrapText="1"/>
    </xf>
    <xf numFmtId="0" fontId="18" fillId="0" borderId="34" applyNumberFormat="0" applyFill="0" applyProtection="0">
      <alignment horizontal="left" vertical="center" wrapText="1"/>
    </xf>
    <xf numFmtId="0" fontId="18" fillId="0" borderId="34" applyNumberFormat="0" applyFill="0" applyProtection="0">
      <alignment horizontal="left" vertical="center" wrapText="1" indent="1"/>
    </xf>
    <xf numFmtId="173" fontId="18" fillId="0" borderId="34" applyFill="0" applyProtection="0">
      <alignment horizontal="right" vertical="center" wrapText="1"/>
    </xf>
    <xf numFmtId="0" fontId="18" fillId="0" borderId="0" applyNumberFormat="0" applyFill="0" applyBorder="0" applyProtection="0">
      <alignment vertical="center" wrapText="1"/>
    </xf>
    <xf numFmtId="0" fontId="18" fillId="0" borderId="0" applyNumberFormat="0" applyFill="0" applyBorder="0" applyAlignment="0" applyProtection="0"/>
    <xf numFmtId="0" fontId="18" fillId="0" borderId="0" applyNumberFormat="0" applyFill="0" applyBorder="0" applyProtection="0">
      <alignment vertical="center" wrapText="1"/>
    </xf>
    <xf numFmtId="0" fontId="18" fillId="0" borderId="0" applyNumberFormat="0" applyFill="0" applyBorder="0" applyProtection="0">
      <alignment vertical="center" wrapText="1"/>
    </xf>
    <xf numFmtId="0" fontId="18" fillId="0" borderId="0" applyNumberFormat="0" applyFont="0" applyFill="0" applyBorder="0" applyProtection="0">
      <alignment horizontal="right" vertical="center"/>
    </xf>
    <xf numFmtId="0" fontId="59" fillId="0" borderId="0" applyNumberFormat="0" applyFill="0" applyBorder="0" applyProtection="0">
      <alignment horizontal="left" vertical="center" wrapText="1"/>
    </xf>
    <xf numFmtId="0" fontId="59" fillId="0" borderId="0" applyNumberFormat="0" applyFill="0" applyBorder="0" applyProtection="0">
      <alignment horizontal="left" vertical="center" wrapText="1"/>
    </xf>
    <xf numFmtId="0" fontId="60" fillId="0" borderId="0" applyNumberFormat="0" applyFill="0" applyBorder="0" applyProtection="0">
      <alignment vertical="center" wrapText="1"/>
    </xf>
    <xf numFmtId="0" fontId="18" fillId="0" borderId="35" applyNumberFormat="0" applyFont="0" applyFill="0" applyProtection="0">
      <alignment horizontal="center" vertical="center" wrapText="1"/>
    </xf>
    <xf numFmtId="0" fontId="59" fillId="0" borderId="35" applyNumberFormat="0" applyFill="0" applyProtection="0">
      <alignment horizontal="center" vertical="center" wrapText="1"/>
    </xf>
    <xf numFmtId="0" fontId="59" fillId="0" borderId="35" applyNumberFormat="0" applyFill="0" applyProtection="0">
      <alignment horizontal="center" vertical="center" wrapText="1"/>
    </xf>
    <xf numFmtId="0" fontId="18" fillId="0" borderId="33" applyNumberFormat="0" applyFill="0" applyProtection="0">
      <alignment horizontal="left" vertical="center" wrapText="1"/>
    </xf>
    <xf numFmtId="0" fontId="27" fillId="0" borderId="0"/>
    <xf numFmtId="0" fontId="61" fillId="0" borderId="0"/>
    <xf numFmtId="0" fontId="18" fillId="0" borderId="0"/>
    <xf numFmtId="0" fontId="18" fillId="0" borderId="0">
      <alignment horizontal="left" wrapText="1"/>
    </xf>
    <xf numFmtId="0" fontId="18" fillId="0" borderId="0">
      <alignment vertical="top"/>
    </xf>
    <xf numFmtId="0" fontId="62" fillId="0" borderId="36"/>
    <xf numFmtId="0" fontId="63" fillId="0" borderId="0"/>
    <xf numFmtId="0" fontId="64" fillId="0" borderId="0">
      <alignment horizontal="left" vertical="top"/>
    </xf>
    <xf numFmtId="0" fontId="37" fillId="50" borderId="0">
      <alignment horizontal="center"/>
    </xf>
    <xf numFmtId="0" fontId="65" fillId="0" borderId="0" applyNumberFormat="0" applyFill="0" applyBorder="0" applyAlignment="0" applyProtection="0"/>
    <xf numFmtId="0" fontId="66" fillId="0" borderId="0" applyNumberFormat="0" applyFill="0" applyBorder="0" applyAlignment="0" applyProtection="0"/>
    <xf numFmtId="0" fontId="67" fillId="0" borderId="0">
      <alignment vertical="top"/>
    </xf>
    <xf numFmtId="0" fontId="68" fillId="50" borderId="0"/>
    <xf numFmtId="0" fontId="69" fillId="0" borderId="0" applyNumberFormat="0" applyFill="0" applyBorder="0" applyAlignment="0" applyProtection="0"/>
    <xf numFmtId="0" fontId="70" fillId="0" borderId="11" applyNumberFormat="0" applyFill="0" applyAlignment="0" applyProtection="0"/>
    <xf numFmtId="0" fontId="71" fillId="0" borderId="26" applyNumberFormat="0" applyFill="0" applyAlignment="0" applyProtection="0"/>
    <xf numFmtId="0" fontId="72" fillId="0" borderId="12" applyNumberFormat="0" applyFill="0" applyAlignment="0" applyProtection="0"/>
    <xf numFmtId="0" fontId="72" fillId="0" borderId="0" applyNumberFormat="0" applyFill="0" applyBorder="0" applyAlignment="0" applyProtection="0"/>
    <xf numFmtId="0" fontId="69" fillId="0" borderId="0" applyNumberFormat="0" applyFill="0" applyBorder="0" applyAlignment="0" applyProtection="0"/>
    <xf numFmtId="0" fontId="73" fillId="0" borderId="13" applyNumberFormat="0" applyFill="0" applyAlignment="0" applyProtection="0"/>
    <xf numFmtId="0" fontId="74" fillId="0" borderId="13" applyNumberFormat="0" applyFill="0" applyAlignment="0" applyProtection="0"/>
    <xf numFmtId="0" fontId="75" fillId="46" borderId="37" applyNumberFormat="0" applyAlignment="0" applyProtection="0"/>
    <xf numFmtId="0" fontId="76" fillId="34" borderId="0" applyNumberFormat="0" applyBorder="0" applyAlignment="0" applyProtection="0"/>
    <xf numFmtId="0" fontId="77" fillId="35" borderId="0" applyNumberFormat="0" applyBorder="0" applyAlignment="0" applyProtection="0"/>
    <xf numFmtId="0" fontId="42" fillId="0" borderId="0" applyNumberFormat="0" applyFill="0" applyBorder="0" applyAlignment="0" applyProtection="0"/>
    <xf numFmtId="0" fontId="78" fillId="0" borderId="0" applyNumberFormat="0" applyFill="0" applyBorder="0" applyAlignment="0" applyProtection="0"/>
    <xf numFmtId="175" fontId="18" fillId="0" borderId="0" applyFont="0" applyFill="0" applyBorder="0" applyAlignment="0" applyProtection="0"/>
    <xf numFmtId="176" fontId="18" fillId="0" borderId="0" applyFon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alignment vertical="top"/>
      <protection locked="0"/>
    </xf>
    <xf numFmtId="0" fontId="80" fillId="0" borderId="0" applyNumberFormat="0" applyFill="0" applyBorder="0" applyAlignment="0" applyProtection="0"/>
    <xf numFmtId="166" fontId="26" fillId="49" borderId="42">
      <alignment horizontal="center" vertical="center"/>
    </xf>
    <xf numFmtId="0" fontId="97" fillId="0" borderId="0"/>
    <xf numFmtId="0" fontId="99" fillId="0" borderId="0" applyNumberFormat="0" applyFill="0" applyBorder="0" applyAlignment="0" applyProtection="0"/>
    <xf numFmtId="0" fontId="98" fillId="0" borderId="0"/>
    <xf numFmtId="0" fontId="100" fillId="0" borderId="0"/>
    <xf numFmtId="0" fontId="1" fillId="0" borderId="0"/>
    <xf numFmtId="0" fontId="17" fillId="12" borderId="0" applyNumberFormat="0" applyBorder="0" applyAlignment="0" applyProtection="0"/>
    <xf numFmtId="0" fontId="105" fillId="0" borderId="0"/>
    <xf numFmtId="165" fontId="105" fillId="0" borderId="0" applyFont="0" applyFill="0" applyBorder="0" applyAlignment="0" applyProtection="0"/>
    <xf numFmtId="0" fontId="97" fillId="0" borderId="0"/>
    <xf numFmtId="0" fontId="1" fillId="24" borderId="0" applyNumberFormat="0" applyBorder="0" applyAlignment="0" applyProtection="0"/>
    <xf numFmtId="165" fontId="18" fillId="0" borderId="0" applyFont="0" applyFill="0" applyBorder="0" applyAlignment="0" applyProtection="0"/>
    <xf numFmtId="165" fontId="20" fillId="0" borderId="0" applyFont="0" applyFill="0" applyBorder="0" applyAlignment="0" applyProtection="0"/>
    <xf numFmtId="0" fontId="97" fillId="0" borderId="0"/>
    <xf numFmtId="0" fontId="1" fillId="0" borderId="0"/>
  </cellStyleXfs>
  <cellXfs count="319">
    <xf numFmtId="0" fontId="0" fillId="0" borderId="0" xfId="0"/>
    <xf numFmtId="0" fontId="0" fillId="48" borderId="0" xfId="0" applyFill="1"/>
    <xf numFmtId="0" fontId="4" fillId="48" borderId="0" xfId="3" applyFill="1" applyBorder="1"/>
    <xf numFmtId="0" fontId="13" fillId="48" borderId="0" xfId="20" applyFont="1" applyFill="1"/>
    <xf numFmtId="0" fontId="19" fillId="48" borderId="0" xfId="18" applyFont="1" applyFill="1"/>
    <xf numFmtId="0" fontId="0" fillId="48" borderId="0" xfId="0" applyFill="1" applyAlignment="1">
      <alignment textRotation="90"/>
    </xf>
    <xf numFmtId="0" fontId="0" fillId="48" borderId="0" xfId="0" applyFill="1" applyAlignment="1">
      <alignment horizontal="center"/>
    </xf>
    <xf numFmtId="0" fontId="13" fillId="48" borderId="0" xfId="32" applyFont="1" applyFill="1"/>
    <xf numFmtId="166" fontId="0" fillId="48" borderId="0" xfId="0" applyNumberFormat="1" applyFill="1"/>
    <xf numFmtId="0" fontId="0" fillId="48" borderId="0" xfId="0" applyFill="1" applyAlignment="1">
      <alignment horizontal="center" textRotation="90" wrapText="1"/>
    </xf>
    <xf numFmtId="0" fontId="86" fillId="48" borderId="18" xfId="3" applyFont="1" applyFill="1" applyBorder="1"/>
    <xf numFmtId="0" fontId="82" fillId="48" borderId="0" xfId="0" applyFont="1" applyFill="1" applyAlignment="1">
      <alignment horizontal="center"/>
    </xf>
    <xf numFmtId="0" fontId="82" fillId="48" borderId="0" xfId="0" applyFont="1" applyFill="1" applyAlignment="1">
      <alignment horizontal="center" wrapText="1"/>
    </xf>
    <xf numFmtId="0" fontId="84" fillId="47" borderId="0" xfId="0" applyFont="1" applyFill="1"/>
    <xf numFmtId="0" fontId="84" fillId="47" borderId="0" xfId="34" applyFont="1" applyFill="1" applyAlignment="1">
      <alignment horizontal="center" wrapText="1"/>
    </xf>
    <xf numFmtId="1" fontId="84" fillId="47" borderId="0" xfId="31" applyNumberFormat="1" applyFont="1" applyFill="1" applyAlignment="1">
      <alignment horizontal="center" vertical="center" wrapText="1"/>
    </xf>
    <xf numFmtId="1" fontId="91" fillId="47" borderId="0" xfId="32" applyNumberFormat="1" applyFont="1" applyFill="1" applyAlignment="1">
      <alignment horizontal="center" vertical="center" wrapText="1"/>
    </xf>
    <xf numFmtId="166" fontId="84" fillId="47" borderId="0" xfId="31" applyNumberFormat="1" applyFont="1" applyFill="1" applyAlignment="1">
      <alignment horizontal="center" vertical="center" wrapText="1"/>
    </xf>
    <xf numFmtId="0" fontId="91" fillId="47" borderId="0" xfId="32" applyFont="1" applyFill="1" applyAlignment="1">
      <alignment horizontal="center" vertical="center" wrapText="1"/>
    </xf>
    <xf numFmtId="1" fontId="81" fillId="0" borderId="0" xfId="0" applyNumberFormat="1" applyFont="1" applyAlignment="1">
      <alignment horizontal="right"/>
    </xf>
    <xf numFmtId="0" fontId="82" fillId="0" borderId="0" xfId="0" applyFont="1"/>
    <xf numFmtId="0" fontId="83" fillId="0" borderId="0" xfId="0" applyFont="1" applyAlignment="1">
      <alignment horizontal="center" vertical="center" wrapText="1"/>
    </xf>
    <xf numFmtId="0" fontId="86" fillId="48" borderId="18" xfId="3" applyFont="1" applyFill="1" applyBorder="1" applyAlignment="1">
      <alignment horizontal="left" indent="1"/>
    </xf>
    <xf numFmtId="0" fontId="82" fillId="48" borderId="0" xfId="0" applyFont="1" applyFill="1" applyAlignment="1">
      <alignment horizontal="left" indent="1"/>
    </xf>
    <xf numFmtId="0" fontId="82" fillId="0" borderId="0" xfId="0" applyFont="1" applyAlignment="1">
      <alignment horizontal="left" indent="1"/>
    </xf>
    <xf numFmtId="0" fontId="83" fillId="0" borderId="0" xfId="0" applyFont="1" applyAlignment="1">
      <alignment horizontal="left" indent="1"/>
    </xf>
    <xf numFmtId="0" fontId="83" fillId="0" borderId="0" xfId="0" applyFont="1" applyAlignment="1">
      <alignment horizontal="left" vertical="center" indent="1"/>
    </xf>
    <xf numFmtId="0" fontId="82" fillId="0" borderId="0" xfId="0" applyFont="1" applyAlignment="1">
      <alignment horizontal="center" textRotation="90" wrapText="1"/>
    </xf>
    <xf numFmtId="0" fontId="81" fillId="48" borderId="0" xfId="0" applyFont="1" applyFill="1" applyAlignment="1">
      <alignment horizontal="center" vertical="center"/>
    </xf>
    <xf numFmtId="1" fontId="81" fillId="0" borderId="0" xfId="0" applyNumberFormat="1" applyFont="1" applyAlignment="1">
      <alignment horizontal="center" vertical="center"/>
    </xf>
    <xf numFmtId="0" fontId="81" fillId="48" borderId="0" xfId="0" applyFont="1" applyFill="1" applyAlignment="1">
      <alignment horizontal="center"/>
    </xf>
    <xf numFmtId="0" fontId="81" fillId="0" borderId="0" xfId="0" applyFont="1" applyAlignment="1">
      <alignment horizontal="center"/>
    </xf>
    <xf numFmtId="0" fontId="0" fillId="0" borderId="0" xfId="0" applyAlignment="1">
      <alignment textRotation="90"/>
    </xf>
    <xf numFmtId="0" fontId="0" fillId="0" borderId="0" xfId="0" applyAlignment="1">
      <alignment horizontal="center"/>
    </xf>
    <xf numFmtId="2" fontId="0" fillId="0" borderId="0" xfId="0" applyNumberFormat="1"/>
    <xf numFmtId="9" fontId="0" fillId="0" borderId="0" xfId="73" applyFont="1"/>
    <xf numFmtId="166" fontId="0" fillId="0" borderId="0" xfId="0" applyNumberFormat="1"/>
    <xf numFmtId="0" fontId="87" fillId="48" borderId="0" xfId="2" applyFont="1" applyFill="1" applyBorder="1" applyAlignment="1">
      <alignment horizontal="center" textRotation="90" wrapText="1"/>
    </xf>
    <xf numFmtId="0" fontId="82" fillId="68" borderId="0" xfId="0" applyFont="1" applyFill="1" applyAlignment="1">
      <alignment horizontal="left" indent="1"/>
    </xf>
    <xf numFmtId="0" fontId="82" fillId="68" borderId="0" xfId="0" applyFont="1" applyFill="1" applyAlignment="1">
      <alignment horizontal="center"/>
    </xf>
    <xf numFmtId="0" fontId="82" fillId="68" borderId="0" xfId="19" applyFont="1" applyFill="1" applyAlignment="1">
      <alignment horizontal="center" textRotation="90" wrapText="1"/>
    </xf>
    <xf numFmtId="0" fontId="82" fillId="68" borderId="0" xfId="18" applyFont="1" applyFill="1" applyAlignment="1">
      <alignment horizontal="center" textRotation="90" wrapText="1"/>
    </xf>
    <xf numFmtId="0" fontId="89" fillId="68" borderId="0" xfId="20" applyFont="1" applyFill="1" applyAlignment="1">
      <alignment horizontal="center" textRotation="90" wrapText="1"/>
    </xf>
    <xf numFmtId="0" fontId="89" fillId="68" borderId="0" xfId="17" applyFont="1" applyFill="1" applyAlignment="1">
      <alignment horizontal="center" textRotation="90" wrapText="1"/>
    </xf>
    <xf numFmtId="3" fontId="31" fillId="47" borderId="29" xfId="20" applyNumberFormat="1" applyFont="1" applyFill="1" applyBorder="1" applyAlignment="1">
      <alignment horizontal="center"/>
    </xf>
    <xf numFmtId="3" fontId="31" fillId="47" borderId="29" xfId="19" applyNumberFormat="1" applyFont="1" applyFill="1" applyBorder="1" applyAlignment="1">
      <alignment horizontal="center"/>
    </xf>
    <xf numFmtId="3" fontId="31" fillId="47" borderId="29" xfId="18" applyNumberFormat="1" applyFont="1" applyFill="1" applyBorder="1" applyAlignment="1">
      <alignment horizontal="center"/>
    </xf>
    <xf numFmtId="3" fontId="31" fillId="47" borderId="29" xfId="17" applyNumberFormat="1" applyFont="1" applyFill="1" applyBorder="1" applyAlignment="1">
      <alignment horizontal="center"/>
    </xf>
    <xf numFmtId="3" fontId="31" fillId="47" borderId="20" xfId="20" applyNumberFormat="1" applyFont="1" applyFill="1" applyBorder="1" applyAlignment="1">
      <alignment horizontal="center"/>
    </xf>
    <xf numFmtId="3" fontId="31" fillId="47" borderId="20" xfId="19" applyNumberFormat="1" applyFont="1" applyFill="1" applyBorder="1" applyAlignment="1">
      <alignment horizontal="center"/>
    </xf>
    <xf numFmtId="3" fontId="31" fillId="47" borderId="20" xfId="18" applyNumberFormat="1" applyFont="1" applyFill="1" applyBorder="1" applyAlignment="1">
      <alignment horizontal="center"/>
    </xf>
    <xf numFmtId="3" fontId="31" fillId="47" borderId="20" xfId="17" applyNumberFormat="1" applyFont="1" applyFill="1" applyBorder="1" applyAlignment="1">
      <alignment horizontal="center"/>
    </xf>
    <xf numFmtId="9" fontId="31" fillId="47" borderId="29" xfId="73" applyFont="1" applyFill="1" applyBorder="1" applyAlignment="1">
      <alignment horizontal="center"/>
    </xf>
    <xf numFmtId="9" fontId="31" fillId="47" borderId="20" xfId="73" applyFont="1" applyFill="1" applyBorder="1" applyAlignment="1">
      <alignment horizontal="center"/>
    </xf>
    <xf numFmtId="1" fontId="81" fillId="0" borderId="0" xfId="0" applyNumberFormat="1" applyFont="1" applyAlignment="1">
      <alignment horizontal="center"/>
    </xf>
    <xf numFmtId="177" fontId="81" fillId="0" borderId="0" xfId="0" applyNumberFormat="1" applyFont="1" applyAlignment="1">
      <alignment horizontal="center"/>
    </xf>
    <xf numFmtId="178" fontId="31" fillId="47" borderId="29" xfId="20" applyNumberFormat="1" applyFont="1" applyFill="1" applyBorder="1" applyAlignment="1">
      <alignment horizontal="center"/>
    </xf>
    <xf numFmtId="178" fontId="31" fillId="47" borderId="29" xfId="73" applyNumberFormat="1" applyFont="1" applyFill="1" applyBorder="1" applyAlignment="1">
      <alignment horizontal="center"/>
    </xf>
    <xf numFmtId="178" fontId="31" fillId="47" borderId="29" xfId="19" applyNumberFormat="1" applyFont="1" applyFill="1" applyBorder="1" applyAlignment="1">
      <alignment horizontal="center"/>
    </xf>
    <xf numFmtId="178" fontId="31" fillId="47" borderId="29" xfId="18" applyNumberFormat="1" applyFont="1" applyFill="1" applyBorder="1" applyAlignment="1">
      <alignment horizontal="center"/>
    </xf>
    <xf numFmtId="178" fontId="31" fillId="47" borderId="29" xfId="17" applyNumberFormat="1" applyFont="1" applyFill="1" applyBorder="1" applyAlignment="1">
      <alignment horizontal="center"/>
    </xf>
    <xf numFmtId="178" fontId="31" fillId="47" borderId="20" xfId="20" applyNumberFormat="1" applyFont="1" applyFill="1" applyBorder="1" applyAlignment="1">
      <alignment horizontal="center"/>
    </xf>
    <xf numFmtId="178" fontId="31" fillId="47" borderId="20" xfId="19" applyNumberFormat="1" applyFont="1" applyFill="1" applyBorder="1" applyAlignment="1">
      <alignment horizontal="center"/>
    </xf>
    <xf numFmtId="178" fontId="31" fillId="47" borderId="20" xfId="18" applyNumberFormat="1" applyFont="1" applyFill="1" applyBorder="1" applyAlignment="1">
      <alignment horizontal="center"/>
    </xf>
    <xf numFmtId="178" fontId="31" fillId="47" borderId="20" xfId="73" applyNumberFormat="1" applyFont="1" applyFill="1" applyBorder="1" applyAlignment="1">
      <alignment horizontal="center"/>
    </xf>
    <xf numFmtId="178" fontId="31" fillId="47" borderId="20" xfId="17" applyNumberFormat="1" applyFont="1" applyFill="1" applyBorder="1" applyAlignment="1">
      <alignment horizontal="center"/>
    </xf>
    <xf numFmtId="3" fontId="31" fillId="47" borderId="29" xfId="73" applyNumberFormat="1" applyFont="1" applyFill="1" applyBorder="1" applyAlignment="1">
      <alignment horizontal="center"/>
    </xf>
    <xf numFmtId="3" fontId="31" fillId="47" borderId="20" xfId="73" applyNumberFormat="1" applyFont="1" applyFill="1" applyBorder="1" applyAlignment="1">
      <alignment horizontal="center"/>
    </xf>
    <xf numFmtId="0" fontId="0" fillId="47" borderId="0" xfId="0" applyFill="1"/>
    <xf numFmtId="0" fontId="86" fillId="0" borderId="49" xfId="0" applyFont="1" applyBorder="1" applyAlignment="1">
      <alignment horizontal="center"/>
    </xf>
    <xf numFmtId="0" fontId="94" fillId="48" borderId="0" xfId="0" applyFont="1" applyFill="1"/>
    <xf numFmtId="0" fontId="85" fillId="69" borderId="29" xfId="0" applyFont="1" applyFill="1" applyBorder="1" applyAlignment="1">
      <alignment horizontal="left" vertical="top" wrapText="1" indent="1"/>
    </xf>
    <xf numFmtId="0" fontId="85" fillId="0" borderId="29" xfId="0" applyFont="1" applyBorder="1" applyAlignment="1">
      <alignment horizontal="left" vertical="top" wrapText="1" indent="1"/>
    </xf>
    <xf numFmtId="0" fontId="85" fillId="0" borderId="20" xfId="0" applyFont="1" applyBorder="1" applyAlignment="1">
      <alignment horizontal="left" vertical="top" wrapText="1" indent="1"/>
    </xf>
    <xf numFmtId="0" fontId="85" fillId="66" borderId="20" xfId="0" applyFont="1" applyFill="1" applyBorder="1" applyAlignment="1">
      <alignment horizontal="left" vertical="top" wrapText="1" indent="1"/>
    </xf>
    <xf numFmtId="0" fontId="85" fillId="70" borderId="20" xfId="0" applyFont="1" applyFill="1" applyBorder="1" applyAlignment="1">
      <alignment horizontal="left" vertical="top" wrapText="1" indent="1"/>
    </xf>
    <xf numFmtId="0" fontId="79" fillId="0" borderId="20" xfId="281" applyBorder="1" applyAlignment="1" applyProtection="1">
      <alignment horizontal="left" vertical="top" wrapText="1" indent="1"/>
    </xf>
    <xf numFmtId="0" fontId="85" fillId="47" borderId="20" xfId="0" applyFont="1" applyFill="1" applyBorder="1" applyAlignment="1">
      <alignment horizontal="left" vertical="top" wrapText="1" indent="1"/>
    </xf>
    <xf numFmtId="2" fontId="81" fillId="0" borderId="0" xfId="0" applyNumberFormat="1" applyFont="1" applyAlignment="1">
      <alignment horizontal="center"/>
    </xf>
    <xf numFmtId="0" fontId="82" fillId="47" borderId="0" xfId="0" applyFont="1" applyFill="1" applyAlignment="1">
      <alignment horizontal="center" textRotation="90" wrapText="1"/>
    </xf>
    <xf numFmtId="0" fontId="0" fillId="47" borderId="0" xfId="0" applyFill="1" applyAlignment="1">
      <alignment horizontal="center" textRotation="90" wrapText="1"/>
    </xf>
    <xf numFmtId="3" fontId="81" fillId="0" borderId="0" xfId="0" applyNumberFormat="1" applyFont="1" applyAlignment="1">
      <alignment horizontal="right"/>
    </xf>
    <xf numFmtId="1" fontId="31" fillId="47" borderId="29" xfId="73" applyNumberFormat="1" applyFont="1" applyFill="1" applyBorder="1" applyAlignment="1">
      <alignment horizontal="center"/>
    </xf>
    <xf numFmtId="1" fontId="31" fillId="47" borderId="20" xfId="73" applyNumberFormat="1" applyFont="1" applyFill="1" applyBorder="1" applyAlignment="1">
      <alignment horizontal="center"/>
    </xf>
    <xf numFmtId="3" fontId="84" fillId="48" borderId="0" xfId="0" applyNumberFormat="1" applyFont="1" applyFill="1" applyAlignment="1">
      <alignment horizontal="center"/>
    </xf>
    <xf numFmtId="3" fontId="84" fillId="47" borderId="0" xfId="0" applyNumberFormat="1" applyFont="1" applyFill="1" applyAlignment="1">
      <alignment horizontal="center"/>
    </xf>
    <xf numFmtId="0" fontId="19" fillId="48" borderId="0" xfId="0" applyFont="1" applyFill="1"/>
    <xf numFmtId="0" fontId="82" fillId="0" borderId="0" xfId="0" applyFont="1" applyAlignment="1">
      <alignment horizontal="left" vertical="center"/>
    </xf>
    <xf numFmtId="0" fontId="0" fillId="0" borderId="0" xfId="0" applyAlignment="1">
      <alignment horizontal="left" vertical="center"/>
    </xf>
    <xf numFmtId="14" fontId="0" fillId="0" borderId="0" xfId="0" applyNumberFormat="1"/>
    <xf numFmtId="0" fontId="13" fillId="71" borderId="0" xfId="0" applyFont="1" applyFill="1" applyAlignment="1">
      <alignment horizontal="center"/>
    </xf>
    <xf numFmtId="0" fontId="102" fillId="71" borderId="0" xfId="0" applyFont="1" applyFill="1"/>
    <xf numFmtId="0" fontId="13" fillId="72" borderId="0" xfId="0" applyFont="1" applyFill="1" applyAlignment="1">
      <alignment horizontal="center"/>
    </xf>
    <xf numFmtId="0" fontId="13" fillId="73" borderId="0" xfId="0" applyFont="1" applyFill="1" applyAlignment="1">
      <alignment horizontal="center"/>
    </xf>
    <xf numFmtId="0" fontId="103" fillId="74" borderId="0" xfId="0" applyFont="1" applyFill="1"/>
    <xf numFmtId="0" fontId="13" fillId="74" borderId="0" xfId="0" applyFont="1" applyFill="1" applyAlignment="1">
      <alignment horizontal="center"/>
    </xf>
    <xf numFmtId="0" fontId="13" fillId="75" borderId="0" xfId="0" applyFont="1" applyFill="1" applyAlignment="1">
      <alignment horizontal="center"/>
    </xf>
    <xf numFmtId="0" fontId="13" fillId="75" borderId="0" xfId="0" applyFont="1" applyFill="1" applyAlignment="1">
      <alignment horizontal="left"/>
    </xf>
    <xf numFmtId="0" fontId="13" fillId="76" borderId="0" xfId="0" applyFont="1" applyFill="1" applyAlignment="1">
      <alignment horizontal="center"/>
    </xf>
    <xf numFmtId="0" fontId="13" fillId="77" borderId="0" xfId="0" applyFont="1" applyFill="1" applyAlignment="1">
      <alignment horizontal="center"/>
    </xf>
    <xf numFmtId="0" fontId="101" fillId="78" borderId="52" xfId="0" applyFont="1" applyFill="1" applyBorder="1" applyAlignment="1">
      <alignment horizontal="center"/>
    </xf>
    <xf numFmtId="0" fontId="13" fillId="0" borderId="0" xfId="0" applyFont="1" applyAlignment="1">
      <alignment vertical="top"/>
    </xf>
    <xf numFmtId="0" fontId="103" fillId="0" borderId="0" xfId="0" applyFont="1"/>
    <xf numFmtId="0" fontId="13" fillId="0" borderId="0" xfId="0" applyFont="1" applyAlignment="1">
      <alignment horizontal="center"/>
    </xf>
    <xf numFmtId="0" fontId="13" fillId="0" borderId="0" xfId="0" applyFont="1" applyAlignment="1">
      <alignment horizontal="left"/>
    </xf>
    <xf numFmtId="0" fontId="13" fillId="0" borderId="0" xfId="0" applyFont="1"/>
    <xf numFmtId="0" fontId="88" fillId="0" borderId="0" xfId="0" applyFont="1" applyAlignment="1">
      <alignment horizontal="left" indent="1"/>
    </xf>
    <xf numFmtId="0" fontId="103" fillId="71" borderId="0" xfId="0" applyFont="1" applyFill="1" applyAlignment="1">
      <alignment horizontal="center"/>
    </xf>
    <xf numFmtId="0" fontId="48" fillId="48" borderId="20" xfId="3" applyFont="1" applyFill="1" applyBorder="1" applyAlignment="1">
      <alignment horizontal="center" vertical="center" wrapText="1"/>
    </xf>
    <xf numFmtId="0" fontId="48" fillId="48" borderId="20" xfId="2" applyFont="1" applyFill="1" applyBorder="1" applyAlignment="1">
      <alignment horizontal="center" vertical="center" wrapText="1"/>
    </xf>
    <xf numFmtId="0" fontId="18" fillId="48" borderId="20" xfId="4" applyFont="1" applyFill="1" applyBorder="1" applyAlignment="1">
      <alignment horizontal="center" vertical="center" wrapText="1"/>
    </xf>
    <xf numFmtId="167" fontId="82" fillId="81" borderId="14" xfId="18" applyNumberFormat="1" applyFont="1" applyFill="1" applyBorder="1" applyAlignment="1">
      <alignment horizontal="center" vertical="center"/>
    </xf>
    <xf numFmtId="0" fontId="82" fillId="83" borderId="44" xfId="19" applyFont="1" applyFill="1" applyBorder="1" applyAlignment="1">
      <alignment horizontal="center" textRotation="90" wrapText="1"/>
    </xf>
    <xf numFmtId="0" fontId="82" fillId="84" borderId="44" xfId="19" applyFont="1" applyFill="1" applyBorder="1" applyAlignment="1">
      <alignment horizontal="center" textRotation="90" wrapText="1"/>
    </xf>
    <xf numFmtId="0" fontId="82" fillId="84" borderId="47" xfId="19" applyFont="1" applyFill="1" applyBorder="1" applyAlignment="1">
      <alignment horizontal="center" textRotation="90" wrapText="1"/>
    </xf>
    <xf numFmtId="1" fontId="82" fillId="84" borderId="10" xfId="19" applyNumberFormat="1" applyFont="1" applyFill="1" applyBorder="1" applyAlignment="1">
      <alignment horizontal="center" vertical="center"/>
    </xf>
    <xf numFmtId="166" fontId="82" fillId="84" borderId="10" xfId="19" applyNumberFormat="1" applyFont="1" applyFill="1" applyBorder="1" applyAlignment="1">
      <alignment horizontal="center" vertical="center"/>
    </xf>
    <xf numFmtId="166" fontId="88" fillId="83" borderId="0" xfId="20" applyNumberFormat="1" applyFont="1" applyFill="1" applyAlignment="1">
      <alignment horizontal="center" vertical="center"/>
    </xf>
    <xf numFmtId="1" fontId="88" fillId="83" borderId="0" xfId="20" applyNumberFormat="1" applyFont="1" applyFill="1" applyAlignment="1">
      <alignment horizontal="center" vertical="center"/>
    </xf>
    <xf numFmtId="166" fontId="88" fillId="83" borderId="10" xfId="20" applyNumberFormat="1" applyFont="1" applyFill="1" applyBorder="1" applyAlignment="1">
      <alignment horizontal="center" vertical="center"/>
    </xf>
    <xf numFmtId="166" fontId="89" fillId="83" borderId="0" xfId="20" applyNumberFormat="1" applyFont="1" applyFill="1" applyAlignment="1">
      <alignment horizontal="center" vertical="center"/>
    </xf>
    <xf numFmtId="0" fontId="89" fillId="73" borderId="44" xfId="17" applyFont="1" applyFill="1" applyBorder="1" applyAlignment="1">
      <alignment horizontal="center" textRotation="90" wrapText="1"/>
    </xf>
    <xf numFmtId="166" fontId="89" fillId="73" borderId="10" xfId="17" applyNumberFormat="1" applyFont="1" applyFill="1" applyBorder="1" applyAlignment="1">
      <alignment horizontal="center"/>
    </xf>
    <xf numFmtId="167" fontId="82" fillId="81" borderId="44" xfId="18" applyNumberFormat="1" applyFont="1" applyFill="1" applyBorder="1" applyAlignment="1">
      <alignment horizontal="center" vertical="center" textRotation="90" wrapText="1"/>
    </xf>
    <xf numFmtId="0" fontId="90" fillId="72" borderId="0" xfId="0" applyFont="1" applyFill="1"/>
    <xf numFmtId="0" fontId="90" fillId="72" borderId="0" xfId="0" applyFont="1" applyFill="1" applyAlignment="1">
      <alignment horizontal="center"/>
    </xf>
    <xf numFmtId="2" fontId="18" fillId="82" borderId="14" xfId="36" applyNumberFormat="1" applyFont="1" applyFill="1" applyBorder="1" applyAlignment="1">
      <alignment horizontal="center" vertical="center"/>
    </xf>
    <xf numFmtId="0" fontId="18" fillId="82" borderId="38" xfId="36" applyFont="1" applyFill="1" applyBorder="1" applyAlignment="1">
      <alignment horizontal="center" textRotation="90" wrapText="1"/>
    </xf>
    <xf numFmtId="0" fontId="18" fillId="82" borderId="40" xfId="36" applyFont="1" applyFill="1" applyBorder="1" applyAlignment="1">
      <alignment horizontal="center" textRotation="90" wrapText="1"/>
    </xf>
    <xf numFmtId="0" fontId="18" fillId="85" borderId="44" xfId="36" applyFont="1" applyFill="1" applyBorder="1" applyAlignment="1">
      <alignment horizontal="center" textRotation="90" wrapText="1"/>
    </xf>
    <xf numFmtId="0" fontId="88" fillId="75" borderId="40" xfId="33" applyFont="1" applyFill="1" applyBorder="1" applyAlignment="1">
      <alignment horizontal="center" textRotation="90" wrapText="1"/>
    </xf>
    <xf numFmtId="1" fontId="88" fillId="75" borderId="0" xfId="33" applyNumberFormat="1" applyFont="1" applyFill="1" applyAlignment="1">
      <alignment horizontal="center" vertical="center"/>
    </xf>
    <xf numFmtId="0" fontId="89" fillId="74" borderId="38" xfId="37" applyFont="1" applyFill="1" applyBorder="1" applyAlignment="1">
      <alignment horizontal="center" textRotation="90" wrapText="1"/>
    </xf>
    <xf numFmtId="166" fontId="88" fillId="74" borderId="14" xfId="37" applyNumberFormat="1" applyFont="1" applyFill="1" applyBorder="1" applyAlignment="1">
      <alignment horizontal="center" vertical="center"/>
    </xf>
    <xf numFmtId="167" fontId="18" fillId="86" borderId="10" xfId="73" applyNumberFormat="1" applyFont="1" applyFill="1" applyBorder="1" applyAlignment="1">
      <alignment horizontal="center" vertical="center"/>
    </xf>
    <xf numFmtId="0" fontId="82" fillId="87" borderId="39" xfId="31" applyFont="1" applyFill="1" applyBorder="1" applyAlignment="1">
      <alignment horizontal="center" textRotation="90" wrapText="1"/>
    </xf>
    <xf numFmtId="0" fontId="95" fillId="87" borderId="39" xfId="31" applyFont="1" applyFill="1" applyBorder="1" applyAlignment="1">
      <alignment horizontal="center" textRotation="90" wrapText="1"/>
    </xf>
    <xf numFmtId="166" fontId="82" fillId="87" borderId="10" xfId="31" applyNumberFormat="1" applyFont="1" applyFill="1" applyBorder="1" applyAlignment="1">
      <alignment horizontal="center" vertical="center"/>
    </xf>
    <xf numFmtId="166" fontId="95" fillId="87" borderId="10" xfId="31" applyNumberFormat="1" applyFont="1" applyFill="1" applyBorder="1" applyAlignment="1">
      <alignment horizontal="center" vertical="center"/>
    </xf>
    <xf numFmtId="167" fontId="18" fillId="87" borderId="10" xfId="73" applyNumberFormat="1" applyFont="1" applyFill="1" applyBorder="1" applyAlignment="1">
      <alignment horizontal="center" vertical="center"/>
    </xf>
    <xf numFmtId="0" fontId="18" fillId="87" borderId="39" xfId="32" applyFont="1" applyFill="1" applyBorder="1" applyAlignment="1">
      <alignment horizontal="center" textRotation="90" wrapText="1"/>
    </xf>
    <xf numFmtId="1" fontId="18" fillId="87" borderId="10" xfId="73" applyNumberFormat="1" applyFont="1" applyFill="1" applyBorder="1" applyAlignment="1">
      <alignment horizontal="center" vertical="center"/>
    </xf>
    <xf numFmtId="0" fontId="82" fillId="88" borderId="39" xfId="31" applyFont="1" applyFill="1" applyBorder="1" applyAlignment="1">
      <alignment horizontal="center" textRotation="90" wrapText="1"/>
    </xf>
    <xf numFmtId="166" fontId="82" fillId="88" borderId="10" xfId="31" applyNumberFormat="1" applyFont="1" applyFill="1" applyBorder="1" applyAlignment="1">
      <alignment horizontal="center" vertical="center"/>
    </xf>
    <xf numFmtId="1" fontId="82" fillId="88" borderId="10" xfId="31" applyNumberFormat="1" applyFont="1" applyFill="1" applyBorder="1" applyAlignment="1">
      <alignment horizontal="center" vertical="center"/>
    </xf>
    <xf numFmtId="0" fontId="89" fillId="76" borderId="39" xfId="32" applyFont="1" applyFill="1" applyBorder="1" applyAlignment="1">
      <alignment horizontal="center" textRotation="90" wrapText="1"/>
    </xf>
    <xf numFmtId="166" fontId="89" fillId="76" borderId="10" xfId="32" applyNumberFormat="1" applyFont="1" applyFill="1" applyBorder="1" applyAlignment="1">
      <alignment horizontal="center" vertical="center"/>
    </xf>
    <xf numFmtId="1" fontId="89" fillId="76" borderId="10" xfId="32" applyNumberFormat="1" applyFont="1" applyFill="1" applyBorder="1" applyAlignment="1">
      <alignment horizontal="center" vertical="center"/>
    </xf>
    <xf numFmtId="0" fontId="89" fillId="89" borderId="40" xfId="29" applyFont="1" applyFill="1" applyBorder="1" applyAlignment="1">
      <alignment horizontal="center" textRotation="90" wrapText="1"/>
    </xf>
    <xf numFmtId="166" fontId="89" fillId="89" borderId="0" xfId="29" applyNumberFormat="1" applyFont="1" applyFill="1" applyAlignment="1">
      <alignment horizontal="center" vertical="center"/>
    </xf>
    <xf numFmtId="0" fontId="82" fillId="89" borderId="0" xfId="0" applyFont="1" applyFill="1"/>
    <xf numFmtId="0" fontId="0" fillId="79" borderId="53" xfId="0" applyFill="1" applyBorder="1"/>
    <xf numFmtId="167" fontId="31" fillId="47" borderId="29" xfId="73" applyNumberFormat="1" applyFont="1" applyFill="1" applyBorder="1" applyAlignment="1">
      <alignment horizontal="center"/>
    </xf>
    <xf numFmtId="167" fontId="31" fillId="47" borderId="20" xfId="73" applyNumberFormat="1" applyFont="1" applyFill="1" applyBorder="1" applyAlignment="1">
      <alignment horizontal="center"/>
    </xf>
    <xf numFmtId="0" fontId="101" fillId="78" borderId="0" xfId="0" applyFont="1" applyFill="1" applyAlignment="1" applyProtection="1">
      <alignment horizontal="center"/>
      <protection locked="0"/>
    </xf>
    <xf numFmtId="0" fontId="101" fillId="78" borderId="52" xfId="0" applyFont="1" applyFill="1" applyBorder="1" applyAlignment="1" applyProtection="1">
      <alignment horizontal="center"/>
      <protection locked="0"/>
    </xf>
    <xf numFmtId="0" fontId="0" fillId="79" borderId="45" xfId="0" applyFill="1" applyBorder="1" applyProtection="1">
      <protection locked="0"/>
    </xf>
    <xf numFmtId="0" fontId="0" fillId="79" borderId="53" xfId="0" applyFill="1" applyBorder="1" applyProtection="1">
      <protection locked="0"/>
    </xf>
    <xf numFmtId="0" fontId="0" fillId="80" borderId="54" xfId="0" applyFill="1" applyBorder="1" applyProtection="1">
      <protection locked="0"/>
    </xf>
    <xf numFmtId="0" fontId="0" fillId="80" borderId="51" xfId="0" applyFill="1" applyBorder="1" applyProtection="1">
      <protection locked="0"/>
    </xf>
    <xf numFmtId="0" fontId="0" fillId="0" borderId="0" xfId="0" applyProtection="1">
      <protection locked="0"/>
    </xf>
    <xf numFmtId="14" fontId="79" fillId="79" borderId="53" xfId="281" applyNumberFormat="1" applyFill="1" applyBorder="1" applyAlignment="1">
      <protection locked="0"/>
    </xf>
    <xf numFmtId="14" fontId="79" fillId="80" borderId="51" xfId="281" applyNumberFormat="1" applyFill="1" applyBorder="1" applyAlignment="1">
      <protection locked="0"/>
    </xf>
    <xf numFmtId="14" fontId="0" fillId="80" borderId="51" xfId="0" applyNumberFormat="1" applyFill="1" applyBorder="1" applyProtection="1">
      <protection locked="0"/>
    </xf>
    <xf numFmtId="14" fontId="101" fillId="78" borderId="52" xfId="0" applyNumberFormat="1" applyFont="1" applyFill="1" applyBorder="1" applyAlignment="1" applyProtection="1">
      <alignment horizontal="center"/>
      <protection locked="0"/>
    </xf>
    <xf numFmtId="14" fontId="0" fillId="79" borderId="53" xfId="0" applyNumberFormat="1" applyFill="1" applyBorder="1" applyProtection="1">
      <protection locked="0"/>
    </xf>
    <xf numFmtId="14" fontId="0" fillId="0" borderId="0" xfId="0" applyNumberFormat="1" applyProtection="1">
      <protection locked="0"/>
    </xf>
    <xf numFmtId="0" fontId="1" fillId="48" borderId="0" xfId="288" applyFill="1"/>
    <xf numFmtId="0" fontId="13" fillId="48" borderId="0" xfId="289" applyFont="1" applyFill="1"/>
    <xf numFmtId="1" fontId="26" fillId="49" borderId="43" xfId="288" applyNumberFormat="1" applyFont="1" applyFill="1" applyBorder="1" applyAlignment="1">
      <alignment horizontal="center" vertical="center"/>
    </xf>
    <xf numFmtId="166" fontId="96" fillId="49" borderId="48" xfId="288" applyNumberFormat="1" applyFont="1" applyFill="1" applyBorder="1" applyAlignment="1">
      <alignment horizontal="center" vertical="center"/>
    </xf>
    <xf numFmtId="166" fontId="26" fillId="49" borderId="17" xfId="288" applyNumberFormat="1" applyFont="1" applyFill="1" applyBorder="1" applyAlignment="1">
      <alignment horizontal="center" vertical="center"/>
    </xf>
    <xf numFmtId="166" fontId="26" fillId="49" borderId="41" xfId="288" applyNumberFormat="1" applyFont="1" applyFill="1" applyBorder="1" applyAlignment="1">
      <alignment horizontal="center" vertical="center"/>
    </xf>
    <xf numFmtId="0" fontId="86" fillId="48" borderId="16" xfId="288" applyFont="1" applyFill="1" applyBorder="1" applyAlignment="1">
      <alignment horizontal="left" indent="1"/>
    </xf>
    <xf numFmtId="0" fontId="86" fillId="48" borderId="45" xfId="3" applyFont="1" applyFill="1" applyBorder="1"/>
    <xf numFmtId="0" fontId="102" fillId="48" borderId="0" xfId="288" applyFont="1" applyFill="1"/>
    <xf numFmtId="0" fontId="104" fillId="71" borderId="0" xfId="68" applyFont="1" applyFill="1"/>
    <xf numFmtId="2" fontId="31" fillId="47" borderId="29" xfId="73" applyNumberFormat="1" applyFont="1" applyFill="1" applyBorder="1" applyAlignment="1">
      <alignment horizontal="center"/>
    </xf>
    <xf numFmtId="0" fontId="13" fillId="73" borderId="55" xfId="0" applyFont="1" applyFill="1" applyBorder="1" applyAlignment="1">
      <alignment horizontal="center"/>
    </xf>
    <xf numFmtId="14" fontId="0" fillId="0" borderId="55" xfId="0" applyNumberFormat="1" applyBorder="1"/>
    <xf numFmtId="0" fontId="0" fillId="0" borderId="55" xfId="0" applyBorder="1"/>
    <xf numFmtId="0" fontId="13" fillId="72" borderId="55" xfId="0" applyFont="1" applyFill="1" applyBorder="1" applyAlignment="1">
      <alignment horizontal="center"/>
    </xf>
    <xf numFmtId="0" fontId="0" fillId="47" borderId="56" xfId="0" applyFill="1" applyBorder="1"/>
    <xf numFmtId="0" fontId="0" fillId="47" borderId="57" xfId="0" applyFill="1" applyBorder="1"/>
    <xf numFmtId="0" fontId="0" fillId="0" borderId="57" xfId="0" applyBorder="1"/>
    <xf numFmtId="0" fontId="0" fillId="48" borderId="57" xfId="0" applyFill="1" applyBorder="1"/>
    <xf numFmtId="0" fontId="0" fillId="47" borderId="58" xfId="0" applyFill="1" applyBorder="1"/>
    <xf numFmtId="0" fontId="0" fillId="47" borderId="59" xfId="0" applyFill="1" applyBorder="1"/>
    <xf numFmtId="0" fontId="0" fillId="0" borderId="59" xfId="0" applyBorder="1"/>
    <xf numFmtId="0" fontId="0" fillId="48" borderId="59" xfId="0" applyFill="1" applyBorder="1"/>
    <xf numFmtId="0" fontId="0" fillId="47" borderId="60" xfId="0" applyFill="1" applyBorder="1"/>
    <xf numFmtId="0" fontId="0" fillId="47" borderId="61" xfId="0" applyFill="1" applyBorder="1"/>
    <xf numFmtId="0" fontId="0" fillId="0" borderId="61" xfId="0" applyBorder="1"/>
    <xf numFmtId="0" fontId="0" fillId="48" borderId="61" xfId="0" applyFill="1" applyBorder="1"/>
    <xf numFmtId="14" fontId="0" fillId="0" borderId="57" xfId="0" applyNumberFormat="1" applyBorder="1"/>
    <xf numFmtId="14" fontId="0" fillId="0" borderId="59" xfId="0" applyNumberFormat="1" applyBorder="1"/>
    <xf numFmtId="14" fontId="0" fillId="0" borderId="61" xfId="0" applyNumberFormat="1" applyBorder="1"/>
    <xf numFmtId="0" fontId="0" fillId="0" borderId="56" xfId="0" applyBorder="1"/>
    <xf numFmtId="0" fontId="0" fillId="0" borderId="58" xfId="0" applyBorder="1"/>
    <xf numFmtId="0" fontId="0" fillId="0" borderId="60" xfId="0" applyBorder="1"/>
    <xf numFmtId="14" fontId="0" fillId="47" borderId="62" xfId="0" applyNumberFormat="1" applyFill="1" applyBorder="1"/>
    <xf numFmtId="14" fontId="0" fillId="47" borderId="63" xfId="0" applyNumberFormat="1" applyFill="1" applyBorder="1"/>
    <xf numFmtId="14" fontId="0" fillId="47" borderId="64" xfId="0" applyNumberFormat="1" applyFill="1" applyBorder="1"/>
    <xf numFmtId="14" fontId="0" fillId="48" borderId="62" xfId="0" applyNumberFormat="1" applyFill="1" applyBorder="1"/>
    <xf numFmtId="14" fontId="0" fillId="48" borderId="63" xfId="0" applyNumberFormat="1" applyFill="1" applyBorder="1"/>
    <xf numFmtId="14" fontId="0" fillId="48" borderId="64" xfId="0" applyNumberFormat="1" applyFill="1" applyBorder="1"/>
    <xf numFmtId="14" fontId="0" fillId="0" borderId="62" xfId="0" applyNumberFormat="1" applyBorder="1"/>
    <xf numFmtId="14" fontId="0" fillId="0" borderId="63" xfId="0" applyNumberFormat="1" applyBorder="1"/>
    <xf numFmtId="14" fontId="0" fillId="0" borderId="64" xfId="0" applyNumberFormat="1" applyBorder="1"/>
    <xf numFmtId="0" fontId="13" fillId="74" borderId="55" xfId="0" applyFont="1" applyFill="1" applyBorder="1" applyAlignment="1">
      <alignment horizontal="center"/>
    </xf>
    <xf numFmtId="0" fontId="103" fillId="74" borderId="55" xfId="0" applyFont="1" applyFill="1" applyBorder="1"/>
    <xf numFmtId="0" fontId="13" fillId="76" borderId="55" xfId="0" applyFont="1" applyFill="1" applyBorder="1" applyAlignment="1">
      <alignment horizontal="center"/>
    </xf>
    <xf numFmtId="0" fontId="13" fillId="77" borderId="55" xfId="0" applyFont="1" applyFill="1" applyBorder="1" applyAlignment="1">
      <alignment horizontal="center"/>
    </xf>
    <xf numFmtId="14" fontId="13" fillId="76" borderId="55" xfId="0" applyNumberFormat="1" applyFont="1" applyFill="1" applyBorder="1" applyAlignment="1">
      <alignment horizontal="center"/>
    </xf>
    <xf numFmtId="3" fontId="0" fillId="47" borderId="59" xfId="0" applyNumberFormat="1" applyFill="1" applyBorder="1"/>
    <xf numFmtId="0" fontId="0" fillId="94" borderId="0" xfId="0" applyFill="1"/>
    <xf numFmtId="0" fontId="107" fillId="48" borderId="19" xfId="2" applyFont="1" applyFill="1" applyBorder="1" applyAlignment="1">
      <alignment horizontal="center" textRotation="90" wrapText="1"/>
    </xf>
    <xf numFmtId="0" fontId="108" fillId="93" borderId="19" xfId="2" applyFont="1" applyFill="1" applyBorder="1" applyAlignment="1">
      <alignment horizontal="center" textRotation="90" wrapText="1"/>
    </xf>
    <xf numFmtId="0" fontId="109" fillId="90" borderId="46" xfId="3" applyFont="1" applyFill="1" applyBorder="1" applyAlignment="1">
      <alignment horizontal="center" textRotation="90" wrapText="1"/>
    </xf>
    <xf numFmtId="0" fontId="110" fillId="91" borderId="46" xfId="2" applyFont="1" applyFill="1" applyBorder="1" applyAlignment="1">
      <alignment horizontal="center" textRotation="90" wrapText="1"/>
    </xf>
    <xf numFmtId="0" fontId="111" fillId="92" borderId="46" xfId="2" applyFont="1" applyFill="1" applyBorder="1" applyAlignment="1">
      <alignment horizontal="center" textRotation="90" wrapText="1"/>
    </xf>
    <xf numFmtId="0" fontId="112" fillId="48" borderId="46" xfId="4" applyFont="1" applyFill="1" applyBorder="1" applyAlignment="1">
      <alignment horizontal="center" textRotation="90" wrapText="1"/>
    </xf>
    <xf numFmtId="0" fontId="113" fillId="48" borderId="46" xfId="3" applyFont="1" applyFill="1" applyBorder="1" applyAlignment="1">
      <alignment horizontal="center" textRotation="90" wrapText="1"/>
    </xf>
    <xf numFmtId="0" fontId="114" fillId="48" borderId="46" xfId="3" applyFont="1" applyFill="1" applyBorder="1" applyAlignment="1">
      <alignment horizontal="center" textRotation="90" wrapText="1"/>
    </xf>
    <xf numFmtId="0" fontId="112" fillId="48" borderId="46" xfId="3" applyFont="1" applyFill="1" applyBorder="1" applyAlignment="1">
      <alignment horizontal="center" textRotation="90" wrapText="1"/>
    </xf>
    <xf numFmtId="0" fontId="115" fillId="48" borderId="46" xfId="3" applyFont="1" applyFill="1" applyBorder="1" applyAlignment="1">
      <alignment horizontal="center" textRotation="90" wrapText="1"/>
    </xf>
    <xf numFmtId="0" fontId="104" fillId="0" borderId="0" xfId="68" applyFont="1"/>
    <xf numFmtId="0" fontId="48" fillId="96" borderId="0" xfId="174" applyFill="1">
      <alignment horizontal="center"/>
    </xf>
    <xf numFmtId="0" fontId="48" fillId="97" borderId="72" xfId="174" applyFill="1" applyBorder="1">
      <alignment horizontal="center"/>
    </xf>
    <xf numFmtId="0" fontId="48" fillId="97" borderId="73" xfId="174" applyFill="1" applyBorder="1">
      <alignment horizontal="center"/>
    </xf>
    <xf numFmtId="0" fontId="48" fillId="97" borderId="0" xfId="174" applyFill="1">
      <alignment horizontal="center"/>
    </xf>
    <xf numFmtId="0" fontId="48" fillId="97" borderId="55" xfId="174" applyFill="1" applyBorder="1">
      <alignment horizontal="center"/>
    </xf>
    <xf numFmtId="0" fontId="48" fillId="97" borderId="28" xfId="174" applyFill="1" applyBorder="1">
      <alignment horizontal="center"/>
    </xf>
    <xf numFmtId="0" fontId="48" fillId="97" borderId="76" xfId="174" applyFill="1" applyBorder="1">
      <alignment horizontal="center"/>
    </xf>
    <xf numFmtId="0" fontId="48" fillId="96" borderId="0" xfId="174" applyFill="1" applyAlignment="1">
      <alignment horizontal="left"/>
    </xf>
    <xf numFmtId="0" fontId="48" fillId="98" borderId="0" xfId="174" applyFill="1">
      <alignment horizontal="center"/>
    </xf>
    <xf numFmtId="0" fontId="117" fillId="96" borderId="0" xfId="174" applyFont="1" applyFill="1" applyAlignment="1">
      <alignment horizontal="left"/>
    </xf>
    <xf numFmtId="0" fontId="117" fillId="96" borderId="0" xfId="174" applyFont="1" applyFill="1">
      <alignment horizontal="center"/>
    </xf>
    <xf numFmtId="0" fontId="48" fillId="99" borderId="0" xfId="174" applyFill="1">
      <alignment horizontal="center"/>
    </xf>
    <xf numFmtId="0" fontId="117" fillId="99" borderId="0" xfId="174" applyFont="1" applyFill="1" applyAlignment="1">
      <alignment horizontal="left"/>
    </xf>
    <xf numFmtId="0" fontId="16" fillId="94" borderId="0" xfId="0" applyFont="1" applyFill="1"/>
    <xf numFmtId="0" fontId="0" fillId="65" borderId="0" xfId="230" applyFont="1">
      <alignment horizontal="left" vertical="center"/>
    </xf>
    <xf numFmtId="0" fontId="0" fillId="48" borderId="0" xfId="230" applyFont="1" applyFill="1">
      <alignment horizontal="left" vertical="center"/>
    </xf>
    <xf numFmtId="0" fontId="119" fillId="71" borderId="0" xfId="68" applyFont="1" applyFill="1"/>
    <xf numFmtId="0" fontId="120" fillId="71" borderId="0" xfId="68" applyFont="1" applyFill="1"/>
    <xf numFmtId="0" fontId="121" fillId="71" borderId="0" xfId="68" applyFont="1" applyFill="1"/>
    <xf numFmtId="0" fontId="122" fillId="71" borderId="0" xfId="68" applyFont="1" applyFill="1"/>
    <xf numFmtId="0" fontId="104" fillId="48" borderId="0" xfId="68" applyFont="1" applyFill="1"/>
    <xf numFmtId="0" fontId="123" fillId="71" borderId="0" xfId="68" applyFont="1" applyFill="1"/>
    <xf numFmtId="0" fontId="48" fillId="100" borderId="71" xfId="174" applyFill="1" applyBorder="1">
      <alignment horizontal="center"/>
    </xf>
    <xf numFmtId="0" fontId="48" fillId="100" borderId="72" xfId="174" applyFill="1" applyBorder="1">
      <alignment horizontal="center"/>
    </xf>
    <xf numFmtId="0" fontId="48" fillId="100" borderId="0" xfId="174" applyFill="1">
      <alignment horizontal="center"/>
    </xf>
    <xf numFmtId="0" fontId="48" fillId="100" borderId="75" xfId="174" applyFill="1" applyBorder="1">
      <alignment horizontal="center"/>
    </xf>
    <xf numFmtId="0" fontId="48" fillId="100" borderId="28" xfId="174" applyFill="1" applyBorder="1">
      <alignment horizontal="center"/>
    </xf>
    <xf numFmtId="0" fontId="89" fillId="100" borderId="74" xfId="174" applyFont="1" applyFill="1" applyBorder="1">
      <alignment horizontal="center"/>
    </xf>
    <xf numFmtId="0" fontId="89" fillId="100" borderId="0" xfId="174" applyFont="1" applyFill="1">
      <alignment horizontal="center"/>
    </xf>
    <xf numFmtId="0" fontId="48" fillId="101" borderId="0" xfId="174" applyFill="1">
      <alignment horizontal="center"/>
    </xf>
    <xf numFmtId="0" fontId="117" fillId="101" borderId="0" xfId="174" applyFont="1" applyFill="1">
      <alignment horizontal="center"/>
    </xf>
    <xf numFmtId="0" fontId="0" fillId="93" borderId="66" xfId="0" applyFill="1" applyBorder="1"/>
    <xf numFmtId="0" fontId="117" fillId="101" borderId="0" xfId="174" applyFont="1" applyFill="1" applyAlignment="1"/>
    <xf numFmtId="0" fontId="117" fillId="99" borderId="0" xfId="174" applyFont="1" applyFill="1" applyAlignment="1"/>
    <xf numFmtId="0" fontId="18" fillId="101" borderId="0" xfId="174" applyFont="1" applyFill="1" applyAlignment="1"/>
    <xf numFmtId="0" fontId="18" fillId="98" borderId="0" xfId="174" applyFont="1" applyFill="1" applyAlignment="1">
      <alignment horizontal="left"/>
    </xf>
    <xf numFmtId="0" fontId="13" fillId="48" borderId="65" xfId="0" applyFont="1" applyFill="1" applyBorder="1" applyAlignment="1">
      <alignment horizontal="left"/>
    </xf>
    <xf numFmtId="0" fontId="13" fillId="48" borderId="0" xfId="0" applyFont="1" applyFill="1"/>
    <xf numFmtId="0" fontId="17" fillId="48" borderId="0" xfId="0" applyFont="1" applyFill="1"/>
    <xf numFmtId="0" fontId="16" fillId="48" borderId="67" xfId="0" applyFont="1" applyFill="1" applyBorder="1"/>
    <xf numFmtId="0" fontId="0" fillId="48" borderId="66" xfId="0" applyFill="1" applyBorder="1"/>
    <xf numFmtId="0" fontId="16" fillId="48" borderId="70" xfId="0" applyFont="1" applyFill="1" applyBorder="1"/>
    <xf numFmtId="0" fontId="0" fillId="48" borderId="69" xfId="0" applyFill="1" applyBorder="1"/>
    <xf numFmtId="0" fontId="118" fillId="96" borderId="0" xfId="174" applyFont="1" applyFill="1">
      <alignment horizontal="center"/>
    </xf>
    <xf numFmtId="0" fontId="118" fillId="96" borderId="0" xfId="174" applyFont="1" applyFill="1" applyAlignment="1">
      <alignment horizontal="left"/>
    </xf>
    <xf numFmtId="0" fontId="0" fillId="94" borderId="0" xfId="230" applyFont="1" applyFill="1">
      <alignment horizontal="left" vertical="center"/>
    </xf>
    <xf numFmtId="0" fontId="106" fillId="94" borderId="77" xfId="230" applyFont="1" applyFill="1" applyBorder="1">
      <alignment horizontal="left" vertical="center"/>
    </xf>
    <xf numFmtId="0" fontId="0" fillId="94" borderId="78" xfId="230" applyFont="1" applyFill="1" applyBorder="1">
      <alignment horizontal="left" vertical="center"/>
    </xf>
    <xf numFmtId="0" fontId="0" fillId="94" borderId="79" xfId="230" applyFont="1" applyFill="1" applyBorder="1">
      <alignment horizontal="left" vertical="center"/>
    </xf>
    <xf numFmtId="0" fontId="0" fillId="94" borderId="80" xfId="230" applyFont="1" applyFill="1" applyBorder="1">
      <alignment horizontal="left" vertical="center"/>
    </xf>
    <xf numFmtId="0" fontId="0" fillId="94" borderId="14" xfId="230" applyFont="1" applyFill="1" applyBorder="1">
      <alignment horizontal="left" vertical="center"/>
    </xf>
    <xf numFmtId="0" fontId="0" fillId="94" borderId="81" xfId="230" applyFont="1" applyFill="1" applyBorder="1">
      <alignment horizontal="left" vertical="center"/>
    </xf>
    <xf numFmtId="0" fontId="0" fillId="94" borderId="50" xfId="230" applyFont="1" applyFill="1" applyBorder="1">
      <alignment horizontal="left" vertical="center"/>
    </xf>
    <xf numFmtId="0" fontId="0" fillId="94" borderId="82" xfId="230" applyFont="1" applyFill="1" applyBorder="1">
      <alignment horizontal="left" vertical="center"/>
    </xf>
    <xf numFmtId="0" fontId="0" fillId="94" borderId="77" xfId="230" applyFont="1" applyFill="1" applyBorder="1">
      <alignment horizontal="left" vertical="center"/>
    </xf>
    <xf numFmtId="0" fontId="0" fillId="94" borderId="81" xfId="0" applyFill="1" applyBorder="1"/>
    <xf numFmtId="0" fontId="0" fillId="94" borderId="50" xfId="0" applyFill="1" applyBorder="1"/>
    <xf numFmtId="0" fontId="59" fillId="101" borderId="0" xfId="174" applyFont="1" applyFill="1">
      <alignment horizontal="center"/>
    </xf>
    <xf numFmtId="0" fontId="126" fillId="101" borderId="0" xfId="281" applyFont="1" applyFill="1" applyAlignment="1" applyProtection="1">
      <alignment horizontal="left"/>
    </xf>
    <xf numFmtId="0" fontId="59" fillId="99" borderId="0" xfId="174" applyFont="1" applyFill="1">
      <alignment horizontal="center"/>
    </xf>
    <xf numFmtId="0" fontId="126" fillId="99" borderId="0" xfId="281" applyFont="1" applyFill="1" applyAlignment="1" applyProtection="1">
      <alignment horizontal="left"/>
    </xf>
    <xf numFmtId="0" fontId="126" fillId="101" borderId="0" xfId="281" applyFont="1" applyFill="1" applyAlignment="1" applyProtection="1"/>
    <xf numFmtId="0" fontId="127" fillId="101" borderId="0" xfId="174" applyFont="1" applyFill="1" applyAlignment="1"/>
    <xf numFmtId="0" fontId="127" fillId="99" borderId="0" xfId="174" applyFont="1" applyFill="1" applyAlignment="1">
      <alignment horizontal="left"/>
    </xf>
    <xf numFmtId="0" fontId="123" fillId="48" borderId="0" xfId="68" applyFont="1" applyFill="1"/>
    <xf numFmtId="0" fontId="124" fillId="48" borderId="0" xfId="68" applyFont="1" applyFill="1"/>
    <xf numFmtId="0" fontId="13" fillId="95" borderId="0" xfId="0" applyFont="1" applyFill="1" applyAlignment="1">
      <alignment horizontal="center"/>
    </xf>
    <xf numFmtId="0" fontId="48" fillId="96" borderId="0" xfId="174" applyFill="1" applyAlignment="1">
      <alignment horizontal="center" vertical="center"/>
    </xf>
    <xf numFmtId="0" fontId="0" fillId="48" borderId="68" xfId="0" applyFill="1" applyBorder="1" applyAlignment="1">
      <alignment horizontal="left" wrapText="1"/>
    </xf>
    <xf numFmtId="0" fontId="0" fillId="48" borderId="66" xfId="0" applyFill="1" applyBorder="1" applyAlignment="1">
      <alignment horizontal="left" wrapText="1"/>
    </xf>
    <xf numFmtId="0" fontId="48" fillId="98" borderId="0" xfId="174" applyFill="1" applyAlignment="1">
      <alignment horizontal="left" vertical="top" wrapText="1"/>
    </xf>
    <xf numFmtId="0" fontId="125" fillId="100" borderId="72" xfId="174" applyFont="1" applyFill="1" applyBorder="1" applyAlignment="1">
      <alignment horizontal="center" vertical="center"/>
    </xf>
    <xf numFmtId="0" fontId="125" fillId="100" borderId="0" xfId="174" applyFont="1" applyFill="1" applyAlignment="1">
      <alignment horizontal="center" vertical="center"/>
    </xf>
    <xf numFmtId="0" fontId="125" fillId="100" borderId="28" xfId="174" applyFont="1" applyFill="1" applyBorder="1" applyAlignment="1">
      <alignment horizontal="center" vertical="center"/>
    </xf>
    <xf numFmtId="0" fontId="126" fillId="101" borderId="0" xfId="281" applyFont="1" applyFill="1" applyAlignment="1" applyProtection="1">
      <alignment horizontal="center"/>
    </xf>
    <xf numFmtId="0" fontId="116" fillId="0" borderId="0" xfId="68" applyFont="1" applyAlignment="1">
      <alignment horizontal="center" vertical="top" wrapText="1"/>
    </xf>
    <xf numFmtId="0" fontId="0" fillId="75" borderId="0" xfId="0" applyFill="1" applyAlignment="1">
      <alignment horizontal="center"/>
    </xf>
    <xf numFmtId="0" fontId="13" fillId="76" borderId="0" xfId="0" applyFont="1" applyFill="1" applyAlignment="1">
      <alignment horizontal="center"/>
    </xf>
    <xf numFmtId="0" fontId="13" fillId="77" borderId="0" xfId="0" applyFont="1" applyFill="1" applyAlignment="1">
      <alignment horizontal="center"/>
    </xf>
    <xf numFmtId="0" fontId="13" fillId="72" borderId="0" xfId="0" applyFont="1" applyFill="1" applyAlignment="1">
      <alignment horizontal="center" vertical="top"/>
    </xf>
    <xf numFmtId="0" fontId="103" fillId="73" borderId="0" xfId="0" applyFont="1" applyFill="1" applyAlignment="1">
      <alignment horizontal="center"/>
    </xf>
    <xf numFmtId="0" fontId="103" fillId="75" borderId="0" xfId="0" applyFont="1" applyFill="1" applyAlignment="1">
      <alignment horizontal="center"/>
    </xf>
    <xf numFmtId="0" fontId="103" fillId="74" borderId="0" xfId="0" applyFont="1" applyFill="1" applyAlignment="1">
      <alignment horizontal="center"/>
    </xf>
    <xf numFmtId="0" fontId="82" fillId="71" borderId="28" xfId="0" applyFont="1" applyFill="1" applyBorder="1" applyAlignment="1">
      <alignment horizontal="center"/>
    </xf>
    <xf numFmtId="0" fontId="82" fillId="67" borderId="0" xfId="0" applyFont="1" applyFill="1" applyAlignment="1">
      <alignment horizontal="center"/>
    </xf>
    <xf numFmtId="0" fontId="0" fillId="80" borderId="45" xfId="0" applyFill="1" applyBorder="1" applyProtection="1">
      <protection locked="0"/>
    </xf>
    <xf numFmtId="0" fontId="0" fillId="80" borderId="53" xfId="0" applyFill="1" applyBorder="1" applyProtection="1">
      <protection locked="0"/>
    </xf>
    <xf numFmtId="0" fontId="0" fillId="79" borderId="52" xfId="0" applyFill="1" applyBorder="1"/>
    <xf numFmtId="14" fontId="0" fillId="80" borderId="51" xfId="0" applyNumberFormat="1" applyFill="1" applyBorder="1" applyAlignment="1" applyProtection="1">
      <protection locked="0"/>
    </xf>
    <xf numFmtId="14" fontId="0" fillId="80" borderId="52" xfId="0" applyNumberFormat="1" applyFill="1" applyBorder="1" applyAlignment="1" applyProtection="1">
      <protection locked="0"/>
    </xf>
    <xf numFmtId="0" fontId="0" fillId="80" borderId="52" xfId="0" applyFill="1" applyBorder="1" applyProtection="1">
      <protection locked="0"/>
    </xf>
    <xf numFmtId="14" fontId="0" fillId="80" borderId="52" xfId="0" applyNumberFormat="1" applyFill="1" applyBorder="1" applyProtection="1">
      <protection locked="0"/>
    </xf>
  </cellXfs>
  <cellStyles count="298">
    <cellStyle name="_x000d__x000a_JournalTemplate=C:\COMFO\CTALK\JOURSTD.TPL_x000d__x000a_LbStateAddress=3 3 0 251 1 89 2 311_x000d__x000a_LbStateJou" xfId="77" xr:uid="{00000000-0005-0000-0000-000000000000}"/>
    <cellStyle name="_KF08 DL 080909 raw data Part III Ch1" xfId="78" xr:uid="{00000000-0005-0000-0000-000001000000}"/>
    <cellStyle name="_KF08 DL 080909 raw data Part III Ch1_KF2010 Figure 1 1 1 World GERD 100310 (2)" xfId="79" xr:uid="{00000000-0005-0000-0000-000002000000}"/>
    <cellStyle name="20% - Accent1" xfId="18" builtinId="30" customBuiltin="1"/>
    <cellStyle name="20% - Accent1 2" xfId="41" xr:uid="{00000000-0005-0000-0000-000004000000}"/>
    <cellStyle name="20% - Accent1 3" xfId="80" xr:uid="{00000000-0005-0000-0000-000005000000}"/>
    <cellStyle name="20% - Accent2" xfId="22" builtinId="34" customBuiltin="1"/>
    <cellStyle name="20% - Accent2 2" xfId="42" xr:uid="{00000000-0005-0000-0000-000007000000}"/>
    <cellStyle name="20% - Accent2 3" xfId="81" xr:uid="{00000000-0005-0000-0000-000008000000}"/>
    <cellStyle name="20% - Accent3" xfId="26" builtinId="38" customBuiltin="1"/>
    <cellStyle name="20% - Accent3 2" xfId="43" xr:uid="{00000000-0005-0000-0000-00000A000000}"/>
    <cellStyle name="20% - Accent3 3" xfId="82" xr:uid="{00000000-0005-0000-0000-00000B000000}"/>
    <cellStyle name="20% - Accent4" xfId="30" builtinId="42" customBuiltin="1"/>
    <cellStyle name="20% - Accent4 2" xfId="44" xr:uid="{00000000-0005-0000-0000-00000D000000}"/>
    <cellStyle name="20% - Accent4 3" xfId="83" xr:uid="{00000000-0005-0000-0000-00000E000000}"/>
    <cellStyle name="20% - Accent5" xfId="34" builtinId="46" customBuiltin="1"/>
    <cellStyle name="20% - Accent5 2" xfId="84" xr:uid="{00000000-0005-0000-0000-000010000000}"/>
    <cellStyle name="20% - Accent5 3" xfId="85" xr:uid="{00000000-0005-0000-0000-000011000000}"/>
    <cellStyle name="20% - Accent6" xfId="38" builtinId="50" customBuiltin="1"/>
    <cellStyle name="20% - Accent6 2" xfId="86" xr:uid="{00000000-0005-0000-0000-000013000000}"/>
    <cellStyle name="20% - Accent6 3" xfId="87" xr:uid="{00000000-0005-0000-0000-000014000000}"/>
    <cellStyle name="20% - Colore 1" xfId="88" xr:uid="{00000000-0005-0000-0000-000015000000}"/>
    <cellStyle name="20% - Colore 2" xfId="89" xr:uid="{00000000-0005-0000-0000-000016000000}"/>
    <cellStyle name="20% - Colore 3" xfId="90" xr:uid="{00000000-0005-0000-0000-000017000000}"/>
    <cellStyle name="20% - Colore 4" xfId="91" xr:uid="{00000000-0005-0000-0000-000018000000}"/>
    <cellStyle name="20% - Colore 5" xfId="92" xr:uid="{00000000-0005-0000-0000-000019000000}"/>
    <cellStyle name="20% - Colore 6" xfId="93" xr:uid="{00000000-0005-0000-0000-00001A000000}"/>
    <cellStyle name="40% - Accent1" xfId="19" builtinId="31" customBuiltin="1"/>
    <cellStyle name="40% - Accent1 2" xfId="45" xr:uid="{00000000-0005-0000-0000-00001C000000}"/>
    <cellStyle name="40% - Accent1 3" xfId="94" xr:uid="{00000000-0005-0000-0000-00001D000000}"/>
    <cellStyle name="40% - Accent2" xfId="23" builtinId="35" customBuiltin="1"/>
    <cellStyle name="40% - Accent2 2" xfId="95" xr:uid="{00000000-0005-0000-0000-00001F000000}"/>
    <cellStyle name="40% - Accent2 3" xfId="96" xr:uid="{00000000-0005-0000-0000-000020000000}"/>
    <cellStyle name="40% - Accent3" xfId="27" builtinId="39" customBuiltin="1"/>
    <cellStyle name="40% - Accent3 2" xfId="46" xr:uid="{00000000-0005-0000-0000-000022000000}"/>
    <cellStyle name="40% - Accent3 3" xfId="97" xr:uid="{00000000-0005-0000-0000-000023000000}"/>
    <cellStyle name="40% - Accent4" xfId="31" builtinId="43" customBuiltin="1"/>
    <cellStyle name="40% - Accent4 2" xfId="47" xr:uid="{00000000-0005-0000-0000-000025000000}"/>
    <cellStyle name="40% - Accent4 3" xfId="98" xr:uid="{00000000-0005-0000-0000-000026000000}"/>
    <cellStyle name="40% - Accent5" xfId="35" builtinId="47" customBuiltin="1"/>
    <cellStyle name="40% - Accent5 2" xfId="99" xr:uid="{00000000-0005-0000-0000-000028000000}"/>
    <cellStyle name="40% - Accent5 3" xfId="100" xr:uid="{00000000-0005-0000-0000-000029000000}"/>
    <cellStyle name="40% - Accent6" xfId="39" builtinId="51" customBuiltin="1"/>
    <cellStyle name="40% - Accent6 2" xfId="48" xr:uid="{00000000-0005-0000-0000-00002B000000}"/>
    <cellStyle name="40% - Accent6 3" xfId="101" xr:uid="{00000000-0005-0000-0000-00002C000000}"/>
    <cellStyle name="40% - Colore 1" xfId="102" xr:uid="{00000000-0005-0000-0000-00002D000000}"/>
    <cellStyle name="40% - Colore 2" xfId="103" xr:uid="{00000000-0005-0000-0000-00002E000000}"/>
    <cellStyle name="40% - Colore 3" xfId="104" xr:uid="{00000000-0005-0000-0000-00002F000000}"/>
    <cellStyle name="40% - Colore 4" xfId="105" xr:uid="{00000000-0005-0000-0000-000030000000}"/>
    <cellStyle name="40% - Colore 5" xfId="106" xr:uid="{00000000-0005-0000-0000-000031000000}"/>
    <cellStyle name="40% - Colore 6" xfId="107" xr:uid="{00000000-0005-0000-0000-000032000000}"/>
    <cellStyle name="60% - Accent1" xfId="20" builtinId="32" customBuiltin="1"/>
    <cellStyle name="60% - Accent1 2" xfId="49" xr:uid="{00000000-0005-0000-0000-000034000000}"/>
    <cellStyle name="60% - Accent1 2 2" xfId="289" xr:uid="{00000000-0005-0000-0000-000035000000}"/>
    <cellStyle name="60% - Accent1 3" xfId="108" xr:uid="{00000000-0005-0000-0000-000036000000}"/>
    <cellStyle name="60% - Accent2" xfId="24" builtinId="36" customBuiltin="1"/>
    <cellStyle name="60% - Accent2 2" xfId="109" xr:uid="{00000000-0005-0000-0000-000038000000}"/>
    <cellStyle name="60% - Accent2 3" xfId="110" xr:uid="{00000000-0005-0000-0000-000039000000}"/>
    <cellStyle name="60% - Accent3" xfId="28" builtinId="40" customBuiltin="1"/>
    <cellStyle name="60% - Accent3 2" xfId="50" xr:uid="{00000000-0005-0000-0000-00003B000000}"/>
    <cellStyle name="60% - Accent3 3" xfId="111" xr:uid="{00000000-0005-0000-0000-00003C000000}"/>
    <cellStyle name="60% - Accent4" xfId="32" builtinId="44" customBuiltin="1"/>
    <cellStyle name="60% - Accent4 2" xfId="51" xr:uid="{00000000-0005-0000-0000-00003E000000}"/>
    <cellStyle name="60% - Accent4 3" xfId="112" xr:uid="{00000000-0005-0000-0000-00003F000000}"/>
    <cellStyle name="60% - Accent4 4" xfId="293" xr:uid="{00000000-0005-0000-0000-000040000000}"/>
    <cellStyle name="60% - Accent5" xfId="36" builtinId="48" customBuiltin="1"/>
    <cellStyle name="60% - Accent5 2" xfId="113" xr:uid="{00000000-0005-0000-0000-000042000000}"/>
    <cellStyle name="60% - Accent5 3" xfId="114" xr:uid="{00000000-0005-0000-0000-000043000000}"/>
    <cellStyle name="60% - Accent6" xfId="40" builtinId="52" customBuiltin="1"/>
    <cellStyle name="60% - Accent6 2" xfId="52" xr:uid="{00000000-0005-0000-0000-000045000000}"/>
    <cellStyle name="60% - Accent6 3" xfId="115" xr:uid="{00000000-0005-0000-0000-000046000000}"/>
    <cellStyle name="60% - Colore 1" xfId="116" xr:uid="{00000000-0005-0000-0000-000047000000}"/>
    <cellStyle name="60% - Colore 2" xfId="117" xr:uid="{00000000-0005-0000-0000-000048000000}"/>
    <cellStyle name="60% - Colore 3" xfId="118" xr:uid="{00000000-0005-0000-0000-000049000000}"/>
    <cellStyle name="60% - Colore 4" xfId="119" xr:uid="{00000000-0005-0000-0000-00004A000000}"/>
    <cellStyle name="60% - Colore 5" xfId="120" xr:uid="{00000000-0005-0000-0000-00004B000000}"/>
    <cellStyle name="60% - Colore 6" xfId="121" xr:uid="{00000000-0005-0000-0000-00004C000000}"/>
    <cellStyle name="Accent1" xfId="17" builtinId="29" customBuiltin="1"/>
    <cellStyle name="Accent1 2" xfId="53" xr:uid="{00000000-0005-0000-0000-00004E000000}"/>
    <cellStyle name="Accent1 3" xfId="122" xr:uid="{00000000-0005-0000-0000-00004F000000}"/>
    <cellStyle name="Accent2" xfId="21" builtinId="33" customBuiltin="1"/>
    <cellStyle name="Accent2 2" xfId="54" xr:uid="{00000000-0005-0000-0000-000051000000}"/>
    <cellStyle name="Accent2 3" xfId="123" xr:uid="{00000000-0005-0000-0000-000052000000}"/>
    <cellStyle name="Accent3" xfId="25" builtinId="37" customBuiltin="1"/>
    <cellStyle name="Accent3 2" xfId="55" xr:uid="{00000000-0005-0000-0000-000054000000}"/>
    <cellStyle name="Accent3 3" xfId="124" xr:uid="{00000000-0005-0000-0000-000055000000}"/>
    <cellStyle name="Accent4" xfId="29" builtinId="41" customBuiltin="1"/>
    <cellStyle name="Accent4 2" xfId="56" xr:uid="{00000000-0005-0000-0000-000057000000}"/>
    <cellStyle name="Accent4 3" xfId="125" xr:uid="{00000000-0005-0000-0000-000058000000}"/>
    <cellStyle name="Accent5" xfId="33" builtinId="45" customBuiltin="1"/>
    <cellStyle name="Accent5 2" xfId="126" xr:uid="{00000000-0005-0000-0000-00005A000000}"/>
    <cellStyle name="Accent5 3" xfId="127" xr:uid="{00000000-0005-0000-0000-00005B000000}"/>
    <cellStyle name="Accent6" xfId="37" builtinId="49" customBuiltin="1"/>
    <cellStyle name="Accent6 2" xfId="128" xr:uid="{00000000-0005-0000-0000-00005D000000}"/>
    <cellStyle name="Accent6 3" xfId="129" xr:uid="{00000000-0005-0000-0000-00005E000000}"/>
    <cellStyle name="ANCLAS,REZONES Y SUS PARTES,DE FUNDICION,DE HIERRO O DE ACERO" xfId="130" xr:uid="{00000000-0005-0000-0000-00005F000000}"/>
    <cellStyle name="Bad" xfId="7" builtinId="27" customBuiltin="1"/>
    <cellStyle name="Bad 2" xfId="57" xr:uid="{00000000-0005-0000-0000-000061000000}"/>
    <cellStyle name="Berekening 2" xfId="131" xr:uid="{00000000-0005-0000-0000-000062000000}"/>
    <cellStyle name="bin" xfId="132" xr:uid="{00000000-0005-0000-0000-000063000000}"/>
    <cellStyle name="blue" xfId="133" xr:uid="{00000000-0005-0000-0000-000064000000}"/>
    <cellStyle name="Calcolo" xfId="134" xr:uid="{00000000-0005-0000-0000-000065000000}"/>
    <cellStyle name="Calculation" xfId="11" builtinId="22" customBuiltin="1"/>
    <cellStyle name="Calculation 2" xfId="58" xr:uid="{00000000-0005-0000-0000-000067000000}"/>
    <cellStyle name="cell" xfId="135" xr:uid="{00000000-0005-0000-0000-000068000000}"/>
    <cellStyle name="Cella collegata" xfId="136" xr:uid="{00000000-0005-0000-0000-000069000000}"/>
    <cellStyle name="Cella da controllare" xfId="137" xr:uid="{00000000-0005-0000-0000-00006A000000}"/>
    <cellStyle name="Check Cell" xfId="13" builtinId="23" customBuiltin="1"/>
    <cellStyle name="Check Cell 2" xfId="138" xr:uid="{00000000-0005-0000-0000-00006C000000}"/>
    <cellStyle name="Col&amp;RowHeadings" xfId="139" xr:uid="{00000000-0005-0000-0000-00006D000000}"/>
    <cellStyle name="ColCodes" xfId="140" xr:uid="{00000000-0005-0000-0000-00006E000000}"/>
    <cellStyle name="Colore 1" xfId="141" xr:uid="{00000000-0005-0000-0000-00006F000000}"/>
    <cellStyle name="Colore 2" xfId="142" xr:uid="{00000000-0005-0000-0000-000070000000}"/>
    <cellStyle name="Colore 3" xfId="143" xr:uid="{00000000-0005-0000-0000-000071000000}"/>
    <cellStyle name="Colore 4" xfId="144" xr:uid="{00000000-0005-0000-0000-000072000000}"/>
    <cellStyle name="Colore 5" xfId="145" xr:uid="{00000000-0005-0000-0000-000073000000}"/>
    <cellStyle name="Colore 6" xfId="146" xr:uid="{00000000-0005-0000-0000-000074000000}"/>
    <cellStyle name="ColTitles" xfId="147" xr:uid="{00000000-0005-0000-0000-000075000000}"/>
    <cellStyle name="column" xfId="148" xr:uid="{00000000-0005-0000-0000-000076000000}"/>
    <cellStyle name="Comma 2" xfId="70" xr:uid="{00000000-0005-0000-0000-000077000000}"/>
    <cellStyle name="Comma 2 2" xfId="149" xr:uid="{00000000-0005-0000-0000-000078000000}"/>
    <cellStyle name="Comma 2 3" xfId="150" xr:uid="{00000000-0005-0000-0000-000079000000}"/>
    <cellStyle name="Comma 2 3 2" xfId="294" xr:uid="{00000000-0005-0000-0000-00007A000000}"/>
    <cellStyle name="Comma 2_GII2013_Mika_June07" xfId="76" xr:uid="{00000000-0005-0000-0000-00007B000000}"/>
    <cellStyle name="Comma 3" xfId="151" xr:uid="{00000000-0005-0000-0000-00007C000000}"/>
    <cellStyle name="Comma 3 2" xfId="295" xr:uid="{00000000-0005-0000-0000-00007D000000}"/>
    <cellStyle name="Comma 4" xfId="291" xr:uid="{00000000-0005-0000-0000-00007E000000}"/>
    <cellStyle name="Comma0" xfId="152" xr:uid="{00000000-0005-0000-0000-00007F000000}"/>
    <cellStyle name="Controlecel 2" xfId="153" xr:uid="{00000000-0005-0000-0000-000080000000}"/>
    <cellStyle name="Currency0" xfId="154" xr:uid="{00000000-0005-0000-0000-000081000000}"/>
    <cellStyle name="DataEntryCells" xfId="155" xr:uid="{00000000-0005-0000-0000-000082000000}"/>
    <cellStyle name="Date" xfId="156" xr:uid="{00000000-0005-0000-0000-000083000000}"/>
    <cellStyle name="Dezimal [0]_Germany" xfId="157" xr:uid="{00000000-0005-0000-0000-000084000000}"/>
    <cellStyle name="Dezimal_Germany" xfId="158" xr:uid="{00000000-0005-0000-0000-000085000000}"/>
    <cellStyle name="ErrRpt_DataEntryCells" xfId="159" xr:uid="{00000000-0005-0000-0000-000086000000}"/>
    <cellStyle name="ErrRpt-DataEntryCells" xfId="160" xr:uid="{00000000-0005-0000-0000-000087000000}"/>
    <cellStyle name="ErrRpt-GreyBackground" xfId="161" xr:uid="{00000000-0005-0000-0000-000088000000}"/>
    <cellStyle name="Euro" xfId="162" xr:uid="{00000000-0005-0000-0000-000089000000}"/>
    <cellStyle name="Explanatory Text" xfId="15" builtinId="53" customBuiltin="1"/>
    <cellStyle name="Explanatory Text 2" xfId="163" xr:uid="{00000000-0005-0000-0000-00008B000000}"/>
    <cellStyle name="Fixed" xfId="164" xr:uid="{00000000-0005-0000-0000-00008C000000}"/>
    <cellStyle name="formula" xfId="165" xr:uid="{00000000-0005-0000-0000-00008D000000}"/>
    <cellStyle name="gap" xfId="166" xr:uid="{00000000-0005-0000-0000-00008E000000}"/>
    <cellStyle name="Gekoppelde cel 2" xfId="167" xr:uid="{00000000-0005-0000-0000-00008F000000}"/>
    <cellStyle name="Goed 2" xfId="168" xr:uid="{00000000-0005-0000-0000-000090000000}"/>
    <cellStyle name="Good" xfId="6" builtinId="26" customBuiltin="1"/>
    <cellStyle name="Good 2" xfId="169" xr:uid="{00000000-0005-0000-0000-000092000000}"/>
    <cellStyle name="GreyBackground" xfId="170" xr:uid="{00000000-0005-0000-0000-000093000000}"/>
    <cellStyle name="Heading 1" xfId="2" builtinId="16" customBuiltin="1"/>
    <cellStyle name="Heading 1 2" xfId="59" xr:uid="{00000000-0005-0000-0000-000095000000}"/>
    <cellStyle name="Heading 2" xfId="3" builtinId="17" customBuiltin="1"/>
    <cellStyle name="Heading 2 2" xfId="60" xr:uid="{00000000-0005-0000-0000-000097000000}"/>
    <cellStyle name="Heading 3" xfId="4" builtinId="18" customBuiltin="1"/>
    <cellStyle name="Heading 3 2" xfId="61" xr:uid="{00000000-0005-0000-0000-000099000000}"/>
    <cellStyle name="Heading 4" xfId="5" builtinId="19" customBuiltin="1"/>
    <cellStyle name="Heading 4 2" xfId="62" xr:uid="{00000000-0005-0000-0000-00009B000000}"/>
    <cellStyle name="Hyperlink" xfId="281" builtinId="8"/>
    <cellStyle name="Hyperlink 2" xfId="171" xr:uid="{00000000-0005-0000-0000-00009D000000}"/>
    <cellStyle name="Hyperlink 3" xfId="282" xr:uid="{00000000-0005-0000-0000-00009E000000}"/>
    <cellStyle name="Hyperlink 4" xfId="285" xr:uid="{00000000-0005-0000-0000-00009F000000}"/>
    <cellStyle name="Input" xfId="9" builtinId="20" customBuiltin="1"/>
    <cellStyle name="Input 2" xfId="172" xr:uid="{00000000-0005-0000-0000-0000A1000000}"/>
    <cellStyle name="Invoer 2" xfId="173" xr:uid="{00000000-0005-0000-0000-0000A2000000}"/>
    <cellStyle name="ISC" xfId="174" xr:uid="{00000000-0005-0000-0000-0000A3000000}"/>
    <cellStyle name="isced" xfId="175" xr:uid="{00000000-0005-0000-0000-0000A4000000}"/>
    <cellStyle name="ISCED Titles" xfId="176" xr:uid="{00000000-0005-0000-0000-0000A5000000}"/>
    <cellStyle name="Komma 2" xfId="177" xr:uid="{00000000-0005-0000-0000-0000A6000000}"/>
    <cellStyle name="Kop 1 2" xfId="178" xr:uid="{00000000-0005-0000-0000-0000A7000000}"/>
    <cellStyle name="Kop 2 2" xfId="179" xr:uid="{00000000-0005-0000-0000-0000A8000000}"/>
    <cellStyle name="Kop 3 2" xfId="180" xr:uid="{00000000-0005-0000-0000-0000A9000000}"/>
    <cellStyle name="Kop 4 2" xfId="181" xr:uid="{00000000-0005-0000-0000-0000AA000000}"/>
    <cellStyle name="level1a" xfId="182" xr:uid="{00000000-0005-0000-0000-0000AB000000}"/>
    <cellStyle name="level2" xfId="183" xr:uid="{00000000-0005-0000-0000-0000AC000000}"/>
    <cellStyle name="level2a" xfId="184" xr:uid="{00000000-0005-0000-0000-0000AD000000}"/>
    <cellStyle name="level3" xfId="185" xr:uid="{00000000-0005-0000-0000-0000AE000000}"/>
    <cellStyle name="Linked Cell" xfId="12" builtinId="24" customBuiltin="1"/>
    <cellStyle name="Linked Cell 2" xfId="186" xr:uid="{00000000-0005-0000-0000-0000B0000000}"/>
    <cellStyle name="Migliaia (0)_conti99" xfId="187" xr:uid="{00000000-0005-0000-0000-0000B1000000}"/>
    <cellStyle name="Neutraal 2" xfId="188" xr:uid="{00000000-0005-0000-0000-0000B2000000}"/>
    <cellStyle name="Neutral" xfId="8" builtinId="28" customBuiltin="1"/>
    <cellStyle name="Neutral 2" xfId="189" xr:uid="{00000000-0005-0000-0000-0000B4000000}"/>
    <cellStyle name="Neutrale" xfId="190" xr:uid="{00000000-0005-0000-0000-0000B5000000}"/>
    <cellStyle name="Normal" xfId="0" builtinId="0"/>
    <cellStyle name="Normal 10" xfId="287" xr:uid="{00000000-0005-0000-0000-0000B7000000}"/>
    <cellStyle name="Normal 10 2" xfId="297" xr:uid="{00000000-0005-0000-0000-0000B8000000}"/>
    <cellStyle name="Normal 11" xfId="290" xr:uid="{00000000-0005-0000-0000-0000B9000000}"/>
    <cellStyle name="Normal 19" xfId="191" xr:uid="{00000000-0005-0000-0000-0000BA000000}"/>
    <cellStyle name="Normal 2" xfId="63" xr:uid="{00000000-0005-0000-0000-0000BB000000}"/>
    <cellStyle name="Normal 2 10" xfId="292" xr:uid="{00000000-0005-0000-0000-0000BC000000}"/>
    <cellStyle name="Normal 2 2" xfId="64" xr:uid="{00000000-0005-0000-0000-0000BD000000}"/>
    <cellStyle name="Normal 2 2 2" xfId="192" xr:uid="{00000000-0005-0000-0000-0000BE000000}"/>
    <cellStyle name="Normal 2 2 3" xfId="193" xr:uid="{00000000-0005-0000-0000-0000BF000000}"/>
    <cellStyle name="Normal 2 2_GII2013_Mika_June07" xfId="75" xr:uid="{00000000-0005-0000-0000-0000C0000000}"/>
    <cellStyle name="Normal 2 3" xfId="71" xr:uid="{00000000-0005-0000-0000-0000C1000000}"/>
    <cellStyle name="Normal 2 3 2" xfId="194" xr:uid="{00000000-0005-0000-0000-0000C2000000}"/>
    <cellStyle name="Normal 2 3_GII2013_Mika_June07" xfId="195" xr:uid="{00000000-0005-0000-0000-0000C3000000}"/>
    <cellStyle name="Normal 2 4" xfId="196" xr:uid="{00000000-0005-0000-0000-0000C4000000}"/>
    <cellStyle name="Normal 2 5" xfId="197" xr:uid="{00000000-0005-0000-0000-0000C5000000}"/>
    <cellStyle name="Normal 2 6" xfId="198" xr:uid="{00000000-0005-0000-0000-0000C6000000}"/>
    <cellStyle name="Normal 2 7" xfId="199" xr:uid="{00000000-0005-0000-0000-0000C7000000}"/>
    <cellStyle name="Normal 2 8" xfId="200" xr:uid="{00000000-0005-0000-0000-0000C8000000}"/>
    <cellStyle name="Normal 2 9" xfId="286" xr:uid="{00000000-0005-0000-0000-0000C9000000}"/>
    <cellStyle name="Normal 2 9 2" xfId="296" xr:uid="{00000000-0005-0000-0000-0000CA000000}"/>
    <cellStyle name="Normal 2_962010071P1G001" xfId="201" xr:uid="{00000000-0005-0000-0000-0000CB000000}"/>
    <cellStyle name="Normal 3" xfId="65" xr:uid="{00000000-0005-0000-0000-0000CC000000}"/>
    <cellStyle name="Normal 3 2" xfId="202" xr:uid="{00000000-0005-0000-0000-0000CD000000}"/>
    <cellStyle name="Normal 3 2 2" xfId="203" xr:uid="{00000000-0005-0000-0000-0000CE000000}"/>
    <cellStyle name="Normal 3 2_SSI2012-Finaldata_JRCresults_2003" xfId="204" xr:uid="{00000000-0005-0000-0000-0000CF000000}"/>
    <cellStyle name="Normal 3 3" xfId="205" xr:uid="{00000000-0005-0000-0000-0000D0000000}"/>
    <cellStyle name="Normal 3 3 2" xfId="206" xr:uid="{00000000-0005-0000-0000-0000D1000000}"/>
    <cellStyle name="Normal 3 3_SSI2012-Finaldata_JRCresults_2003" xfId="207" xr:uid="{00000000-0005-0000-0000-0000D2000000}"/>
    <cellStyle name="Normal 3 4" xfId="208" xr:uid="{00000000-0005-0000-0000-0000D3000000}"/>
    <cellStyle name="Normal 3 5" xfId="288" xr:uid="{00000000-0005-0000-0000-0000D4000000}"/>
    <cellStyle name="Normal 3_SSI2012-Finaldata_JRCresults_2003" xfId="209" xr:uid="{00000000-0005-0000-0000-0000D5000000}"/>
    <cellStyle name="Normal 4" xfId="210" xr:uid="{00000000-0005-0000-0000-0000D6000000}"/>
    <cellStyle name="Normal 5" xfId="211" xr:uid="{00000000-0005-0000-0000-0000D7000000}"/>
    <cellStyle name="Normal 6" xfId="212" xr:uid="{00000000-0005-0000-0000-0000D8000000}"/>
    <cellStyle name="Normal 6 2" xfId="213" xr:uid="{00000000-0005-0000-0000-0000D9000000}"/>
    <cellStyle name="Normal 7" xfId="214" xr:uid="{00000000-0005-0000-0000-0000DA000000}"/>
    <cellStyle name="Normal 8" xfId="215" xr:uid="{00000000-0005-0000-0000-0000DB000000}"/>
    <cellStyle name="Normal 9" xfId="284" xr:uid="{00000000-0005-0000-0000-0000DC000000}"/>
    <cellStyle name="Normale_Foglio1" xfId="216" xr:uid="{00000000-0005-0000-0000-0000DD000000}"/>
    <cellStyle name="Nota" xfId="217" xr:uid="{00000000-0005-0000-0000-0000DE000000}"/>
    <cellStyle name="Note" xfId="74" builtinId="10" customBuiltin="1"/>
    <cellStyle name="Note 2" xfId="66" xr:uid="{00000000-0005-0000-0000-0000E0000000}"/>
    <cellStyle name="Note 2 2" xfId="72" xr:uid="{00000000-0005-0000-0000-0000E1000000}"/>
    <cellStyle name="Note 2 3" xfId="218" xr:uid="{00000000-0005-0000-0000-0000E2000000}"/>
    <cellStyle name="Notitie 2" xfId="219" xr:uid="{00000000-0005-0000-0000-0000E3000000}"/>
    <cellStyle name="Ongeldig 2" xfId="220" xr:uid="{00000000-0005-0000-0000-0000E4000000}"/>
    <cellStyle name="Output" xfId="10" builtinId="21" customBuiltin="1"/>
    <cellStyle name="Output 2" xfId="67" xr:uid="{00000000-0005-0000-0000-0000E6000000}"/>
    <cellStyle name="Percent" xfId="73" builtinId="5"/>
    <cellStyle name="Percent 2" xfId="221" xr:uid="{00000000-0005-0000-0000-0000E8000000}"/>
    <cellStyle name="Prozent_SubCatperStud" xfId="222" xr:uid="{00000000-0005-0000-0000-0000E9000000}"/>
    <cellStyle name="row" xfId="223" xr:uid="{00000000-0005-0000-0000-0000EA000000}"/>
    <cellStyle name="RowCodes" xfId="224" xr:uid="{00000000-0005-0000-0000-0000EB000000}"/>
    <cellStyle name="Row-Col Headings" xfId="225" xr:uid="{00000000-0005-0000-0000-0000EC000000}"/>
    <cellStyle name="RowTitles" xfId="226" xr:uid="{00000000-0005-0000-0000-0000ED000000}"/>
    <cellStyle name="RowTitles1-Detail" xfId="227" xr:uid="{00000000-0005-0000-0000-0000EE000000}"/>
    <cellStyle name="RowTitles-Col2" xfId="228" xr:uid="{00000000-0005-0000-0000-0000EF000000}"/>
    <cellStyle name="RowTitles-Detail" xfId="229" xr:uid="{00000000-0005-0000-0000-0000F0000000}"/>
    <cellStyle name="ss1" xfId="230" xr:uid="{00000000-0005-0000-0000-0000F1000000}"/>
    <cellStyle name="ss10" xfId="231" xr:uid="{00000000-0005-0000-0000-0000F2000000}"/>
    <cellStyle name="ss11" xfId="232" xr:uid="{00000000-0005-0000-0000-0000F3000000}"/>
    <cellStyle name="ss12" xfId="233" xr:uid="{00000000-0005-0000-0000-0000F4000000}"/>
    <cellStyle name="ss13" xfId="234" xr:uid="{00000000-0005-0000-0000-0000F5000000}"/>
    <cellStyle name="ss14" xfId="235" xr:uid="{00000000-0005-0000-0000-0000F6000000}"/>
    <cellStyle name="ss15" xfId="236" xr:uid="{00000000-0005-0000-0000-0000F7000000}"/>
    <cellStyle name="ss16" xfId="237" xr:uid="{00000000-0005-0000-0000-0000F8000000}"/>
    <cellStyle name="ss17" xfId="238" xr:uid="{00000000-0005-0000-0000-0000F9000000}"/>
    <cellStyle name="ss18" xfId="239" xr:uid="{00000000-0005-0000-0000-0000FA000000}"/>
    <cellStyle name="ss19" xfId="240" xr:uid="{00000000-0005-0000-0000-0000FB000000}"/>
    <cellStyle name="ss2" xfId="241" xr:uid="{00000000-0005-0000-0000-0000FC000000}"/>
    <cellStyle name="ss20" xfId="242" xr:uid="{00000000-0005-0000-0000-0000FD000000}"/>
    <cellStyle name="ss21" xfId="243" xr:uid="{00000000-0005-0000-0000-0000FE000000}"/>
    <cellStyle name="ss22" xfId="244" xr:uid="{00000000-0005-0000-0000-0000FF000000}"/>
    <cellStyle name="ss3" xfId="245" xr:uid="{00000000-0005-0000-0000-000000010000}"/>
    <cellStyle name="ss4" xfId="246" xr:uid="{00000000-0005-0000-0000-000001010000}"/>
    <cellStyle name="ss5" xfId="247" xr:uid="{00000000-0005-0000-0000-000002010000}"/>
    <cellStyle name="ss6" xfId="248" xr:uid="{00000000-0005-0000-0000-000003010000}"/>
    <cellStyle name="ss7" xfId="249" xr:uid="{00000000-0005-0000-0000-000004010000}"/>
    <cellStyle name="ss8" xfId="250" xr:uid="{00000000-0005-0000-0000-000005010000}"/>
    <cellStyle name="ss9" xfId="251" xr:uid="{00000000-0005-0000-0000-000006010000}"/>
    <cellStyle name="Standaard 2" xfId="252" xr:uid="{00000000-0005-0000-0000-000007010000}"/>
    <cellStyle name="Standaard 3" xfId="253" xr:uid="{00000000-0005-0000-0000-000008010000}"/>
    <cellStyle name="Standard_cpi-mp-be-stats" xfId="254" xr:uid="{00000000-0005-0000-0000-000009010000}"/>
    <cellStyle name="Style 1" xfId="255" xr:uid="{00000000-0005-0000-0000-00000A010000}"/>
    <cellStyle name="Style 2" xfId="256" xr:uid="{00000000-0005-0000-0000-00000B010000}"/>
    <cellStyle name="Table No." xfId="257" xr:uid="{00000000-0005-0000-0000-00000C010000}"/>
    <cellStyle name="Table Title" xfId="258" xr:uid="{00000000-0005-0000-0000-00000D010000}"/>
    <cellStyle name="Tagline" xfId="259" xr:uid="{00000000-0005-0000-0000-00000E010000}"/>
    <cellStyle name="temp" xfId="260" xr:uid="{00000000-0005-0000-0000-00000F010000}"/>
    <cellStyle name="test" xfId="283" xr:uid="{00000000-0005-0000-0000-000010010000}"/>
    <cellStyle name="Testo avviso" xfId="261" xr:uid="{00000000-0005-0000-0000-000011010000}"/>
    <cellStyle name="Testo descrittivo" xfId="262" xr:uid="{00000000-0005-0000-0000-000012010000}"/>
    <cellStyle name="Title" xfId="1" builtinId="15" customBuiltin="1"/>
    <cellStyle name="Title 1" xfId="263" xr:uid="{00000000-0005-0000-0000-000014010000}"/>
    <cellStyle name="Title 2" xfId="68" xr:uid="{00000000-0005-0000-0000-000015010000}"/>
    <cellStyle name="title1" xfId="264" xr:uid="{00000000-0005-0000-0000-000016010000}"/>
    <cellStyle name="Titolo" xfId="265" xr:uid="{00000000-0005-0000-0000-000017010000}"/>
    <cellStyle name="Titolo 1" xfId="266" xr:uid="{00000000-0005-0000-0000-000018010000}"/>
    <cellStyle name="Titolo 2" xfId="267" xr:uid="{00000000-0005-0000-0000-000019010000}"/>
    <cellStyle name="Titolo 3" xfId="268" xr:uid="{00000000-0005-0000-0000-00001A010000}"/>
    <cellStyle name="Titolo 4" xfId="269" xr:uid="{00000000-0005-0000-0000-00001B010000}"/>
    <cellStyle name="Titolo_SSI2012-Finaldata_JRCresults_2003" xfId="270" xr:uid="{00000000-0005-0000-0000-00001C010000}"/>
    <cellStyle name="Totaal 2" xfId="271" xr:uid="{00000000-0005-0000-0000-00001D010000}"/>
    <cellStyle name="Total" xfId="16" builtinId="25" customBuiltin="1"/>
    <cellStyle name="Total 2" xfId="69" xr:uid="{00000000-0005-0000-0000-00001F010000}"/>
    <cellStyle name="Totale" xfId="272" xr:uid="{00000000-0005-0000-0000-000020010000}"/>
    <cellStyle name="Uitvoer 2" xfId="273" xr:uid="{00000000-0005-0000-0000-000021010000}"/>
    <cellStyle name="Valore non valido" xfId="274" xr:uid="{00000000-0005-0000-0000-000022010000}"/>
    <cellStyle name="Valore valido" xfId="275" xr:uid="{00000000-0005-0000-0000-000023010000}"/>
    <cellStyle name="Verklarende tekst 2" xfId="276" xr:uid="{00000000-0005-0000-0000-000024010000}"/>
    <cellStyle name="Waarschuwingstekst 2" xfId="277" xr:uid="{00000000-0005-0000-0000-000025010000}"/>
    <cellStyle name="Währung [0]_Germany" xfId="278" xr:uid="{00000000-0005-0000-0000-000026010000}"/>
    <cellStyle name="Währung_Germany" xfId="279" xr:uid="{00000000-0005-0000-0000-000027010000}"/>
    <cellStyle name="Warning Text" xfId="14" builtinId="11" customBuiltin="1"/>
    <cellStyle name="Warning Text 2" xfId="280" xr:uid="{00000000-0005-0000-0000-000029010000}"/>
  </cellStyles>
  <dxfs count="68">
    <dxf>
      <font>
        <b/>
        <i val="0"/>
      </font>
      <fill>
        <patternFill>
          <bgColor rgb="FFFBF2C0"/>
        </patternFill>
      </fill>
    </dxf>
    <dxf>
      <font>
        <b/>
        <i val="0"/>
      </font>
      <fill>
        <patternFill>
          <bgColor rgb="FFEAD7A7"/>
        </patternFill>
      </fill>
    </dxf>
    <dxf>
      <font>
        <b/>
        <i val="0"/>
      </font>
      <fill>
        <patternFill>
          <bgColor rgb="FFCEAF8E"/>
        </patternFill>
      </fill>
    </dxf>
    <dxf>
      <font>
        <b/>
        <i val="0"/>
        <color theme="0"/>
      </font>
      <fill>
        <patternFill>
          <bgColor rgb="FFAF8D72"/>
        </patternFill>
      </fill>
    </dxf>
    <dxf>
      <font>
        <b/>
        <i val="0"/>
        <color theme="0"/>
      </font>
      <fill>
        <patternFill>
          <bgColor rgb="FF6D594B"/>
        </patternFill>
      </fill>
    </dxf>
    <dxf>
      <font>
        <b/>
        <i val="0"/>
      </font>
      <fill>
        <patternFill>
          <bgColor rgb="FFFBF2C0"/>
        </patternFill>
      </fill>
    </dxf>
    <dxf>
      <font>
        <b/>
        <i val="0"/>
      </font>
      <fill>
        <patternFill>
          <bgColor rgb="FFEAD7A7"/>
        </patternFill>
      </fill>
    </dxf>
    <dxf>
      <font>
        <b/>
        <i val="0"/>
      </font>
      <fill>
        <patternFill>
          <bgColor rgb="FFCEAF8E"/>
        </patternFill>
      </fill>
    </dxf>
    <dxf>
      <font>
        <b/>
        <i val="0"/>
        <color theme="0"/>
      </font>
      <fill>
        <patternFill>
          <bgColor rgb="FFAF8D72"/>
        </patternFill>
      </fill>
    </dxf>
    <dxf>
      <font>
        <b/>
        <i val="0"/>
        <color theme="0"/>
      </font>
      <fill>
        <patternFill>
          <bgColor rgb="FF6D594B"/>
        </patternFill>
      </fill>
    </dxf>
    <dxf>
      <font>
        <b/>
        <i val="0"/>
      </font>
      <fill>
        <patternFill>
          <bgColor rgb="FFE4C7E4"/>
        </patternFill>
      </fill>
    </dxf>
    <dxf>
      <font>
        <b/>
        <i val="0"/>
      </font>
      <fill>
        <patternFill>
          <bgColor rgb="FFD17EBD"/>
        </patternFill>
      </fill>
    </dxf>
    <dxf>
      <font>
        <b/>
        <i val="0"/>
        <color theme="0"/>
      </font>
      <fill>
        <patternFill>
          <bgColor rgb="FF714B7B"/>
        </patternFill>
      </fill>
    </dxf>
    <dxf>
      <font>
        <b/>
        <i val="0"/>
        <color theme="0"/>
      </font>
      <fill>
        <patternFill>
          <bgColor rgb="FF4A2B54"/>
        </patternFill>
      </fill>
    </dxf>
    <dxf>
      <font>
        <b/>
        <i val="0"/>
        <color theme="0"/>
      </font>
      <fill>
        <patternFill>
          <bgColor rgb="FF2F0C3C"/>
        </patternFill>
      </fill>
    </dxf>
    <dxf>
      <font>
        <b/>
        <i val="0"/>
      </font>
      <fill>
        <patternFill>
          <bgColor rgb="FFECE8C3"/>
        </patternFill>
      </fill>
    </dxf>
    <dxf>
      <font>
        <b/>
        <i val="0"/>
      </font>
      <fill>
        <patternFill>
          <bgColor rgb="FFDED7B5"/>
        </patternFill>
      </fill>
    </dxf>
    <dxf>
      <font>
        <b/>
        <i val="0"/>
      </font>
      <fill>
        <patternFill>
          <bgColor rgb="FFC6B69F"/>
        </patternFill>
      </fill>
    </dxf>
    <dxf>
      <font>
        <b/>
        <i val="0"/>
        <color theme="0"/>
      </font>
      <fill>
        <patternFill>
          <bgColor rgb="FF93887C"/>
        </patternFill>
      </fill>
    </dxf>
    <dxf>
      <font>
        <b/>
        <i val="0"/>
        <color theme="0"/>
      </font>
      <fill>
        <patternFill>
          <bgColor rgb="FF5A524D"/>
        </patternFill>
      </fill>
    </dxf>
    <dxf>
      <font>
        <b/>
        <i val="0"/>
      </font>
      <fill>
        <patternFill>
          <bgColor rgb="FFECE8C3"/>
        </patternFill>
      </fill>
    </dxf>
    <dxf>
      <font>
        <b/>
        <i val="0"/>
      </font>
      <fill>
        <patternFill>
          <bgColor rgb="FFDED7B5"/>
        </patternFill>
      </fill>
    </dxf>
    <dxf>
      <font>
        <b/>
        <i val="0"/>
      </font>
      <fill>
        <patternFill>
          <bgColor rgb="FFC6B69F"/>
        </patternFill>
      </fill>
    </dxf>
    <dxf>
      <font>
        <b/>
        <i val="0"/>
        <color theme="0"/>
      </font>
      <fill>
        <patternFill>
          <bgColor rgb="FF93887C"/>
        </patternFill>
      </fill>
    </dxf>
    <dxf>
      <font>
        <b/>
        <i val="0"/>
        <color theme="0"/>
      </font>
      <fill>
        <patternFill>
          <bgColor rgb="FF5A524D"/>
        </patternFill>
      </fill>
    </dxf>
    <dxf>
      <font>
        <b/>
        <i val="0"/>
      </font>
      <fill>
        <patternFill>
          <bgColor rgb="FFECE8C3"/>
        </patternFill>
      </fill>
    </dxf>
    <dxf>
      <font>
        <b/>
        <i val="0"/>
      </font>
      <fill>
        <patternFill>
          <bgColor rgb="FFDED7B5"/>
        </patternFill>
      </fill>
    </dxf>
    <dxf>
      <font>
        <b/>
        <i val="0"/>
      </font>
      <fill>
        <patternFill>
          <bgColor rgb="FFC6B69F"/>
        </patternFill>
      </fill>
    </dxf>
    <dxf>
      <font>
        <b/>
        <i val="0"/>
        <color theme="0"/>
      </font>
      <fill>
        <patternFill>
          <bgColor rgb="FF93887C"/>
        </patternFill>
      </fill>
    </dxf>
    <dxf>
      <font>
        <b/>
        <i val="0"/>
        <color theme="0"/>
      </font>
      <fill>
        <patternFill>
          <bgColor rgb="FF5A524D"/>
        </patternFill>
      </fill>
    </dxf>
    <dxf>
      <font>
        <b/>
        <i val="0"/>
      </font>
      <fill>
        <patternFill>
          <bgColor rgb="FFFBDDE5"/>
        </patternFill>
      </fill>
    </dxf>
    <dxf>
      <font>
        <b/>
        <i val="0"/>
      </font>
      <fill>
        <patternFill>
          <bgColor rgb="FFF7B3D1"/>
        </patternFill>
      </fill>
    </dxf>
    <dxf>
      <font>
        <b/>
        <i val="0"/>
      </font>
      <fill>
        <patternFill>
          <bgColor rgb="FFD15278"/>
        </patternFill>
      </fill>
    </dxf>
    <dxf>
      <font>
        <b/>
        <i val="0"/>
        <color theme="0"/>
      </font>
      <fill>
        <patternFill>
          <bgColor rgb="FF8E2255"/>
        </patternFill>
      </fill>
    </dxf>
    <dxf>
      <font>
        <b/>
        <i val="0"/>
        <color theme="0"/>
      </font>
      <fill>
        <patternFill>
          <bgColor rgb="FF53003D"/>
        </patternFill>
      </fill>
    </dxf>
    <dxf>
      <font>
        <b/>
        <i val="0"/>
      </font>
      <fill>
        <patternFill>
          <bgColor rgb="FFDEC8CD"/>
        </patternFill>
      </fill>
    </dxf>
    <dxf>
      <font>
        <b/>
        <i val="0"/>
      </font>
      <fill>
        <patternFill>
          <bgColor rgb="FFC398A9"/>
        </patternFill>
      </fill>
    </dxf>
    <dxf>
      <font>
        <b/>
        <i val="0"/>
      </font>
      <fill>
        <patternFill>
          <bgColor rgb="FFC47490"/>
        </patternFill>
      </fill>
    </dxf>
    <dxf>
      <font>
        <b/>
        <i val="0"/>
        <color theme="0"/>
      </font>
      <fill>
        <patternFill>
          <bgColor rgb="FF743951"/>
        </patternFill>
      </fill>
    </dxf>
    <dxf>
      <font>
        <b/>
        <i val="0"/>
        <color theme="0"/>
      </font>
      <fill>
        <patternFill>
          <bgColor rgb="FF361A25"/>
        </patternFill>
      </fill>
    </dxf>
    <dxf>
      <font>
        <b/>
        <i val="0"/>
      </font>
      <fill>
        <patternFill>
          <bgColor rgb="FFE4C7E4"/>
        </patternFill>
      </fill>
    </dxf>
    <dxf>
      <font>
        <b/>
        <i val="0"/>
      </font>
      <fill>
        <patternFill>
          <bgColor rgb="FFD17EBD"/>
        </patternFill>
      </fill>
    </dxf>
    <dxf>
      <font>
        <b/>
        <i val="0"/>
        <color theme="0"/>
      </font>
      <fill>
        <patternFill>
          <bgColor rgb="FF714B7B"/>
        </patternFill>
      </fill>
    </dxf>
    <dxf>
      <font>
        <b/>
        <i val="0"/>
        <color theme="0"/>
      </font>
      <fill>
        <patternFill>
          <bgColor rgb="FF4A2B54"/>
        </patternFill>
      </fill>
    </dxf>
    <dxf>
      <font>
        <b/>
        <i val="0"/>
        <color theme="0"/>
      </font>
      <fill>
        <patternFill>
          <bgColor rgb="FF2F0C3C"/>
        </patternFill>
      </fill>
    </dxf>
    <dxf>
      <font>
        <b/>
        <i val="0"/>
      </font>
      <fill>
        <patternFill>
          <bgColor rgb="FFCCE0D8"/>
        </patternFill>
      </fill>
    </dxf>
    <dxf>
      <font>
        <b/>
        <i val="0"/>
      </font>
      <fill>
        <patternFill>
          <bgColor rgb="FFB2CFCB"/>
        </patternFill>
      </fill>
    </dxf>
    <dxf>
      <font>
        <b/>
        <i val="0"/>
      </font>
      <fill>
        <patternFill>
          <bgColor rgb="FF84A39D"/>
        </patternFill>
      </fill>
    </dxf>
    <dxf>
      <font>
        <b/>
        <i val="0"/>
        <color theme="0"/>
      </font>
      <fill>
        <patternFill>
          <bgColor rgb="FF648680"/>
        </patternFill>
      </fill>
    </dxf>
    <dxf>
      <font>
        <b/>
        <i val="0"/>
        <color theme="0"/>
      </font>
      <fill>
        <patternFill>
          <bgColor rgb="FF274F56"/>
        </patternFill>
      </fill>
    </dxf>
    <dxf>
      <font>
        <b/>
        <i val="0"/>
      </font>
      <fill>
        <patternFill>
          <bgColor rgb="FFCAE8DE"/>
        </patternFill>
      </fill>
    </dxf>
    <dxf>
      <font>
        <b/>
        <i val="0"/>
      </font>
      <fill>
        <patternFill>
          <bgColor rgb="FF90D5CC"/>
        </patternFill>
      </fill>
    </dxf>
    <dxf>
      <font>
        <b/>
        <i val="0"/>
      </font>
      <fill>
        <patternFill>
          <bgColor rgb="FF49AEAE"/>
        </patternFill>
      </fill>
    </dxf>
    <dxf>
      <font>
        <b/>
        <i val="0"/>
        <color theme="0"/>
      </font>
      <fill>
        <patternFill>
          <bgColor rgb="FF007F81"/>
        </patternFill>
      </fill>
    </dxf>
    <dxf>
      <font>
        <b/>
        <i val="0"/>
        <color theme="0"/>
      </font>
      <fill>
        <patternFill>
          <bgColor rgb="FF005065"/>
        </patternFill>
      </fill>
    </dxf>
    <dxf>
      <numFmt numFmtId="19" formatCode="m/d/yyyy"/>
      <fill>
        <patternFill patternType="solid">
          <fgColor theme="8" tint="0.79998168889431442"/>
          <bgColor theme="8" tint="0.79998168889431442"/>
        </patternFill>
      </fill>
      <border diagonalUp="0" diagonalDown="0">
        <left style="thin">
          <color theme="0"/>
        </left>
        <right/>
        <top style="thin">
          <color theme="0"/>
        </top>
        <bottom/>
        <vertical/>
        <horizontal/>
      </border>
      <protection locked="0" hidden="0"/>
    </dxf>
    <dxf>
      <fill>
        <patternFill patternType="solid">
          <fgColor theme="8" tint="0.59999389629810485"/>
          <bgColor theme="8" tint="0.59999389629810485"/>
        </patternFill>
      </fill>
      <border diagonalUp="0" diagonalDown="0">
        <left style="thin">
          <color theme="0"/>
        </left>
        <right/>
        <top style="thick">
          <color theme="0"/>
        </top>
        <bottom/>
        <vertical/>
        <horizontal/>
      </border>
    </dxf>
    <dxf>
      <fill>
        <patternFill patternType="solid">
          <fgColor theme="8" tint="0.79998168889431442"/>
          <bgColor theme="8" tint="0.79998168889431442"/>
        </patternFill>
      </fill>
      <border diagonalUp="0" diagonalDown="0">
        <left style="thin">
          <color theme="0"/>
        </left>
        <right/>
        <top style="thin">
          <color theme="0"/>
        </top>
        <bottom/>
        <vertical/>
        <horizontal/>
      </border>
      <protection locked="0" hidden="0"/>
    </dxf>
    <dxf>
      <numFmt numFmtId="19" formatCode="m/d/yyyy"/>
      <fill>
        <patternFill patternType="solid">
          <fgColor theme="8" tint="0.79998168889431442"/>
          <bgColor theme="8" tint="0.79998168889431442"/>
        </patternFill>
      </fill>
      <alignment horizontal="general" vertical="bottom" textRotation="0" wrapText="0" indent="0" justifyLastLine="0" shrinkToFit="0" readingOrder="0"/>
      <border diagonalUp="0" diagonalDown="0">
        <left style="thin">
          <color theme="0"/>
        </left>
        <right/>
        <top style="thin">
          <color theme="0"/>
        </top>
        <bottom/>
        <vertical/>
        <horizontal/>
      </border>
    </dxf>
    <dxf>
      <fill>
        <patternFill patternType="solid">
          <fgColor theme="8" tint="0.59999389629810485"/>
          <bgColor theme="8" tint="0.59999389629810485"/>
        </patternFill>
      </fill>
      <border diagonalUp="0" diagonalDown="0">
        <left style="thin">
          <color theme="0"/>
        </left>
        <right/>
        <top style="thick">
          <color theme="0"/>
        </top>
        <bottom/>
        <vertical/>
        <horizontal/>
      </border>
    </dxf>
    <dxf>
      <fill>
        <patternFill patternType="solid">
          <fgColor theme="8" tint="0.79998168889431442"/>
          <bgColor theme="8" tint="0.79998168889431442"/>
        </patternFill>
      </fill>
      <border diagonalUp="0" diagonalDown="0">
        <left style="thin">
          <color theme="0"/>
        </left>
        <right/>
        <top style="thin">
          <color theme="0"/>
        </top>
        <bottom/>
        <vertical/>
        <horizontal/>
      </border>
      <protection locked="0" hidden="0"/>
    </dxf>
    <dxf>
      <fill>
        <patternFill patternType="solid">
          <fgColor theme="8" tint="0.79998168889431442"/>
          <bgColor theme="8" tint="0.79998168889431442"/>
        </patternFill>
      </fill>
      <border diagonalUp="0" diagonalDown="0">
        <left style="thin">
          <color theme="0"/>
        </left>
        <right/>
        <top style="thin">
          <color theme="0"/>
        </top>
        <bottom/>
        <vertical/>
        <horizontal/>
      </border>
      <protection locked="0" hidden="0"/>
    </dxf>
    <dxf>
      <fill>
        <patternFill patternType="solid">
          <fgColor theme="8" tint="0.79998168889431442"/>
          <bgColor theme="8" tint="0.79998168889431442"/>
        </patternFill>
      </fill>
      <border diagonalUp="0" diagonalDown="0">
        <left style="thin">
          <color theme="0"/>
        </left>
        <right/>
        <top style="thin">
          <color theme="0"/>
        </top>
        <bottom/>
        <vertical/>
        <horizontal/>
      </border>
      <protection locked="0" hidden="0"/>
    </dxf>
    <dxf>
      <fill>
        <patternFill patternType="solid">
          <fgColor theme="8" tint="0.79998168889431442"/>
          <bgColor theme="8" tint="0.79998168889431442"/>
        </patternFill>
      </fill>
      <border diagonalUp="0" diagonalDown="0">
        <left style="thin">
          <color theme="0"/>
        </left>
        <right/>
        <top style="thin">
          <color theme="0"/>
        </top>
        <bottom/>
        <vertical/>
        <horizontal/>
      </border>
      <protection locked="0" hidden="0"/>
    </dxf>
    <dxf>
      <fill>
        <patternFill patternType="solid">
          <fgColor theme="8" tint="0.79998168889431442"/>
          <bgColor theme="8" tint="0.79998168889431442"/>
        </patternFill>
      </fill>
      <border diagonalUp="0" diagonalDown="0">
        <left style="thin">
          <color theme="0"/>
        </left>
        <right/>
        <top style="thin">
          <color theme="0"/>
        </top>
        <bottom/>
        <vertical/>
        <horizontal/>
      </border>
      <protection locked="0" hidden="0"/>
    </dxf>
    <dxf>
      <fill>
        <patternFill patternType="solid">
          <fgColor theme="8" tint="0.79998168889431442"/>
          <bgColor theme="8" tint="0.79998168889431442"/>
        </patternFill>
      </fill>
      <border diagonalUp="0" diagonalDown="0">
        <left style="thin">
          <color theme="0"/>
        </left>
        <right/>
        <top style="thin">
          <color theme="0"/>
        </top>
        <bottom/>
        <vertical/>
        <horizontal/>
      </border>
      <protection locked="0" hidden="0"/>
    </dxf>
    <dxf>
      <fill>
        <patternFill patternType="solid">
          <fgColor theme="8" tint="0.79998168889431442"/>
          <bgColor theme="8" tint="0.79998168889431442"/>
        </patternFill>
      </fill>
      <border diagonalUp="0" diagonalDown="0">
        <left/>
        <right/>
        <top style="thin">
          <color theme="0"/>
        </top>
        <bottom/>
        <vertical/>
        <horizontal/>
      </border>
      <protection locked="0" hidden="0"/>
    </dxf>
    <dxf>
      <border outline="0">
        <bottom style="thick">
          <color theme="0"/>
        </bottom>
      </border>
    </dxf>
  </dxfs>
  <tableStyles count="0" defaultTableStyle="TableStyleMedium2" defaultPivotStyle="PivotStyleLight16"/>
  <colors>
    <mruColors>
      <color rgb="FF714B7B"/>
      <color rgb="FFCFB9D5"/>
      <color rgb="FFE6DBE9"/>
      <color rgb="FF9768A4"/>
      <color rgb="FFD4C8B6"/>
      <color rgb="FFC6B69F"/>
      <color rgb="FFE8A6BA"/>
      <color rgb="FFD15278"/>
      <color rgb="FF90D5CC"/>
      <color rgb="FF2EC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kumimoji="0" lang="en-US" sz="1400" b="1" i="0" u="none" strike="noStrike" kern="1200" cap="none" spc="0" normalizeH="0" baseline="0">
                <a:ln>
                  <a:noFill/>
                </a:ln>
                <a:solidFill>
                  <a:sysClr val="windowText" lastClr="000000">
                    <a:lumMod val="65000"/>
                    <a:lumOff val="35000"/>
                  </a:sysClr>
                </a:solidFill>
                <a:effectLst/>
                <a:uLnTx/>
                <a:uFillTx/>
                <a:latin typeface="Calibri"/>
                <a:ea typeface="+mn-ea"/>
                <a:cs typeface="+mn-cs"/>
              </a:defRPr>
            </a:pPr>
            <a:r>
              <a:rPr kumimoji="0" lang="en-US" sz="1400" b="1" i="0" u="none" strike="noStrike" kern="1200" cap="none" spc="0" normalizeH="0" baseline="0" dirty="0">
                <a:ln>
                  <a:noFill/>
                </a:ln>
                <a:solidFill>
                  <a:sysClr val="windowText" lastClr="000000">
                    <a:lumMod val="65000"/>
                    <a:lumOff val="35000"/>
                  </a:sysClr>
                </a:solidFill>
                <a:effectLst/>
                <a:uLnTx/>
                <a:uFillTx/>
                <a:latin typeface="Calibri"/>
                <a:ea typeface="+mn-ea"/>
                <a:cs typeface="+mn-cs"/>
              </a:rPr>
              <a:t>Type of crisis</a:t>
            </a:r>
          </a:p>
        </c:rich>
      </c:tx>
      <c:overlay val="0"/>
      <c:spPr>
        <a:noFill/>
        <a:ln>
          <a:noFill/>
        </a:ln>
        <a:effectLst/>
      </c:spPr>
      <c:txPr>
        <a:bodyPr rot="0" spcFirstLastPara="1" vertOverflow="ellipsis" vert="horz" wrap="square" anchor="ctr" anchorCtr="1"/>
        <a:lstStyle/>
        <a:p>
          <a:pPr algn="ctr" rtl="0">
            <a:defRPr kumimoji="0" lang="en-US" sz="1400" b="1" i="0" u="none" strike="noStrike" kern="1200" cap="none" spc="0" normalizeH="0" baseline="0">
              <a:ln>
                <a:noFill/>
              </a:ln>
              <a:solidFill>
                <a:sysClr val="windowText" lastClr="000000">
                  <a:lumMod val="65000"/>
                  <a:lumOff val="35000"/>
                </a:sysClr>
              </a:solidFill>
              <a:effectLst/>
              <a:uLnTx/>
              <a:uFillTx/>
              <a:latin typeface="Calibri"/>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4B-443C-9A1A-3A31BEA7B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4B-443C-9A1A-3A31BEA7B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4B-443C-9A1A-3A31BEA7B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4B-443C-9A1A-3A31BEA7B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A4B-443C-9A1A-3A31BEA7B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A4B-443C-9A1A-3A31BEA7B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A4B-443C-9A1A-3A31BEA7B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A4B-443C-9A1A-3A31BEA7B36D}"/>
              </c:ext>
            </c:extLst>
          </c:dPt>
          <c:cat>
            <c:strRef>
              <c:f>Introduction!$A$24:$A$31</c:f>
              <c:strCache>
                <c:ptCount val="8"/>
                <c:pt idx="0">
                  <c:v>Complex</c:v>
                </c:pt>
                <c:pt idx="1">
                  <c:v>Displacement</c:v>
                </c:pt>
                <c:pt idx="2">
                  <c:v>Conflict</c:v>
                </c:pt>
                <c:pt idx="3">
                  <c:v>Drought</c:v>
                </c:pt>
                <c:pt idx="4">
                  <c:v>Food security</c:v>
                </c:pt>
                <c:pt idx="5">
                  <c:v>Epidemic</c:v>
                </c:pt>
                <c:pt idx="6">
                  <c:v>Political and economic crisis </c:v>
                </c:pt>
                <c:pt idx="7">
                  <c:v>Other</c:v>
                </c:pt>
              </c:strCache>
            </c:strRef>
          </c:cat>
          <c:val>
            <c:numRef>
              <c:f>Introduction!$B$24:$B$31</c:f>
              <c:numCache>
                <c:formatCode>General</c:formatCode>
                <c:ptCount val="8"/>
                <c:pt idx="0">
                  <c:v>41</c:v>
                </c:pt>
                <c:pt idx="1">
                  <c:v>38</c:v>
                </c:pt>
                <c:pt idx="2">
                  <c:v>20</c:v>
                </c:pt>
                <c:pt idx="3">
                  <c:v>10</c:v>
                </c:pt>
                <c:pt idx="4">
                  <c:v>3</c:v>
                </c:pt>
                <c:pt idx="5">
                  <c:v>1</c:v>
                </c:pt>
                <c:pt idx="6">
                  <c:v>1</c:v>
                </c:pt>
                <c:pt idx="7">
                  <c:v>1</c:v>
                </c:pt>
              </c:numCache>
            </c:numRef>
          </c:val>
          <c:extLst>
            <c:ext xmlns:c16="http://schemas.microsoft.com/office/drawing/2014/chart" uri="{C3380CC4-5D6E-409C-BE32-E72D297353CC}">
              <c16:uniqueId val="{00000000-6693-43A9-BACE-790ABD184D2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a:t>
            </a:r>
            <a:r>
              <a:rPr lang="en-US" baseline="0"/>
              <a:t> of the crisis</a:t>
            </a:r>
            <a:endParaRPr lang="en-US"/>
          </a:p>
        </c:rich>
      </c:tx>
      <c:layout>
        <c:manualLayout>
          <c:xMode val="edge"/>
          <c:yMode val="edge"/>
          <c:x val="0.31431589279965166"/>
          <c:y val="1.80777359728156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3"/>
            </a:solidFill>
            <a:ln>
              <a:noFill/>
            </a:ln>
            <a:effectLst/>
          </c:spPr>
          <c:invertIfNegative val="0"/>
          <c:cat>
            <c:strRef>
              <c:f>GCSI!$C$4:$C$118</c:f>
              <c:strCache>
                <c:ptCount val="115"/>
                <c:pt idx="0">
                  <c:v>Afghanistan</c:v>
                </c:pt>
                <c:pt idx="1">
                  <c:v>Conflict in Afghanistan</c:v>
                </c:pt>
                <c:pt idx="2">
                  <c:v>Drought in Afghanistan</c:v>
                </c:pt>
                <c:pt idx="3">
                  <c:v>Algeria</c:v>
                </c:pt>
                <c:pt idx="4">
                  <c:v>Mixed migration flows in Algeria</c:v>
                </c:pt>
                <c:pt idx="5">
                  <c:v>Sahrawi refugees in Algeria</c:v>
                </c:pt>
                <c:pt idx="6">
                  <c:v>Venezuela displacement in Argentina</c:v>
                </c:pt>
                <c:pt idx="7">
                  <c:v>Rohingya refugee crisis</c:v>
                </c:pt>
                <c:pt idx="8">
                  <c:v>Mixed migration flows in Bosnia and Herzegovina</c:v>
                </c:pt>
                <c:pt idx="9">
                  <c:v>Venezuela displacement in Brazil</c:v>
                </c:pt>
                <c:pt idx="10">
                  <c:v>Conflict in Burkina Faso</c:v>
                </c:pt>
                <c:pt idx="11">
                  <c:v>Political and economic crisis in Burundi</c:v>
                </c:pt>
                <c:pt idx="12">
                  <c:v>Cameroon</c:v>
                </c:pt>
                <c:pt idx="13">
                  <c:v>Boko Haram in Cameroon</c:v>
                </c:pt>
                <c:pt idx="14">
                  <c:v>Anglophone Crisis in Cameroon</c:v>
                </c:pt>
                <c:pt idx="15">
                  <c:v>CAR refugees in Cameroon</c:v>
                </c:pt>
                <c:pt idx="16">
                  <c:v>CAR</c:v>
                </c:pt>
                <c:pt idx="17">
                  <c:v>Chad</c:v>
                </c:pt>
                <c:pt idx="18">
                  <c:v>Drought in Chad</c:v>
                </c:pt>
                <c:pt idx="19">
                  <c:v>Boko Haram in Chad</c:v>
                </c:pt>
                <c:pt idx="20">
                  <c:v>CAR refugees in Chad</c:v>
                </c:pt>
                <c:pt idx="21">
                  <c:v>Darfur refugees in Chad</c:v>
                </c:pt>
                <c:pt idx="22">
                  <c:v>Conflict (Tibesti) in Chad</c:v>
                </c:pt>
                <c:pt idx="23">
                  <c:v>Colombia</c:v>
                </c:pt>
                <c:pt idx="24">
                  <c:v>Venezuela displacement in Colombia</c:v>
                </c:pt>
                <c:pt idx="25">
                  <c:v>Colombia complex crisis</c:v>
                </c:pt>
                <c:pt idx="26">
                  <c:v>Pool conflict</c:v>
                </c:pt>
                <c:pt idx="27">
                  <c:v>Djibouti</c:v>
                </c:pt>
                <c:pt idx="28">
                  <c:v>Mixed migration crisis in Djibouti</c:v>
                </c:pt>
                <c:pt idx="29">
                  <c:v>Drought in Djibouti</c:v>
                </c:pt>
                <c:pt idx="30">
                  <c:v>DPRK</c:v>
                </c:pt>
                <c:pt idx="31">
                  <c:v>DRC</c:v>
                </c:pt>
                <c:pt idx="32">
                  <c:v>Venezuela displacement in Ecuador</c:v>
                </c:pt>
                <c:pt idx="33">
                  <c:v>Syrian Refugee Crisis in Egypt</c:v>
                </c:pt>
                <c:pt idx="34">
                  <c:v>El Salvador</c:v>
                </c:pt>
                <c:pt idx="35">
                  <c:v>Eritrea</c:v>
                </c:pt>
                <c:pt idx="36">
                  <c:v>Ethiopia</c:v>
                </c:pt>
                <c:pt idx="37">
                  <c:v>Mixed migration flows in Greece</c:v>
                </c:pt>
                <c:pt idx="38">
                  <c:v>Guatemala</c:v>
                </c:pt>
                <c:pt idx="39">
                  <c:v>Haiti</c:v>
                </c:pt>
                <c:pt idx="40">
                  <c:v>Honduras</c:v>
                </c:pt>
                <c:pt idx="41">
                  <c:v>Indonesia</c:v>
                </c:pt>
                <c:pt idx="42">
                  <c:v>Iraq</c:v>
                </c:pt>
                <c:pt idx="43">
                  <c:v>Conflict  in Iraq</c:v>
                </c:pt>
                <c:pt idx="44">
                  <c:v>International Displacement (Syrians and PRS) in Iraq</c:v>
                </c:pt>
                <c:pt idx="45">
                  <c:v>Mixed migration flows in Italy</c:v>
                </c:pt>
                <c:pt idx="46">
                  <c:v>Jordan</c:v>
                </c:pt>
                <c:pt idx="47">
                  <c:v>International Displacement (Syrians and PRS) in Jordan</c:v>
                </c:pt>
                <c:pt idx="48">
                  <c:v>Palestinians refugees in Jordan</c:v>
                </c:pt>
                <c:pt idx="49">
                  <c:v>International Displacement in Kenya</c:v>
                </c:pt>
                <c:pt idx="50">
                  <c:v>Lebanon</c:v>
                </c:pt>
                <c:pt idx="51">
                  <c:v>International Displacement (Syrians and PRS) in Lebanon</c:v>
                </c:pt>
                <c:pt idx="52">
                  <c:v>International Displacement (Palestinians) in Lebanon</c:v>
                </c:pt>
                <c:pt idx="53">
                  <c:v>Drought in Lesotho</c:v>
                </c:pt>
                <c:pt idx="54">
                  <c:v>Libya</c:v>
                </c:pt>
                <c:pt idx="55">
                  <c:v>Mixed migration flows in Libya</c:v>
                </c:pt>
                <c:pt idx="56">
                  <c:v>Madagascar</c:v>
                </c:pt>
                <c:pt idx="57">
                  <c:v>Drought in Madagascar</c:v>
                </c:pt>
                <c:pt idx="58">
                  <c:v>Measles in Madagascar</c:v>
                </c:pt>
                <c:pt idx="59">
                  <c:v>Food security in Malawi</c:v>
                </c:pt>
                <c:pt idx="60">
                  <c:v>Mali</c:v>
                </c:pt>
                <c:pt idx="61">
                  <c:v>Mauritania</c:v>
                </c:pt>
                <c:pt idx="62">
                  <c:v>Refugees from Mali in Mauritania</c:v>
                </c:pt>
                <c:pt idx="63">
                  <c:v>Drought in Mauritania</c:v>
                </c:pt>
                <c:pt idx="64">
                  <c:v>Mixed migration flows in Morocco</c:v>
                </c:pt>
                <c:pt idx="65">
                  <c:v>Drought in Mozambique</c:v>
                </c:pt>
                <c:pt idx="66">
                  <c:v>Myanmar</c:v>
                </c:pt>
                <c:pt idx="67">
                  <c:v>Rakhine Conflict</c:v>
                </c:pt>
                <c:pt idx="68">
                  <c:v>Kachin and Shan Conflict</c:v>
                </c:pt>
                <c:pt idx="69">
                  <c:v>Nicaragua</c:v>
                </c:pt>
                <c:pt idx="70">
                  <c:v>Niger</c:v>
                </c:pt>
                <c:pt idx="71">
                  <c:v>Boko haram in Niger</c:v>
                </c:pt>
                <c:pt idx="72">
                  <c:v>Mali/Burkina Faso conflict</c:v>
                </c:pt>
                <c:pt idx="73">
                  <c:v>Nigeria</c:v>
                </c:pt>
                <c:pt idx="74">
                  <c:v>Food insecurity in Nigeria</c:v>
                </c:pt>
                <c:pt idx="75">
                  <c:v>Middle belt conflict</c:v>
                </c:pt>
                <c:pt idx="76">
                  <c:v>Boko haram crisis in Nigeria</c:v>
                </c:pt>
                <c:pt idx="77">
                  <c:v>Cameroon Refugees in Nigeria</c:v>
                </c:pt>
                <c:pt idx="78">
                  <c:v>Pakistan</c:v>
                </c:pt>
                <c:pt idx="79">
                  <c:v>Drought in Pakistan</c:v>
                </c:pt>
                <c:pt idx="80">
                  <c:v>Conflict in Pakistan</c:v>
                </c:pt>
                <c:pt idx="81">
                  <c:v>Conflict in Palestine</c:v>
                </c:pt>
                <c:pt idx="82">
                  <c:v>Venezuela displacement in Panama</c:v>
                </c:pt>
                <c:pt idx="83">
                  <c:v>Venezuela displacement in Peru</c:v>
                </c:pt>
                <c:pt idx="84">
                  <c:v>Philippines</c:v>
                </c:pt>
                <c:pt idx="85">
                  <c:v>Mindanao conflict</c:v>
                </c:pt>
                <c:pt idx="86">
                  <c:v>Monsoon in Philippines</c:v>
                </c:pt>
                <c:pt idx="87">
                  <c:v>Displacement in Rwanda</c:v>
                </c:pt>
                <c:pt idx="88">
                  <c:v>Drought in Senegal</c:v>
                </c:pt>
                <c:pt idx="89">
                  <c:v>Somalia</c:v>
                </c:pt>
                <c:pt idx="90">
                  <c:v>South Sudan</c:v>
                </c:pt>
                <c:pt idx="91">
                  <c:v>Mixed migration flows in spain</c:v>
                </c:pt>
                <c:pt idx="92">
                  <c:v>Sudan</c:v>
                </c:pt>
                <c:pt idx="93">
                  <c:v>Conflict and food security in Sudan</c:v>
                </c:pt>
                <c:pt idx="94">
                  <c:v>International Displacement (Eritrea)</c:v>
                </c:pt>
                <c:pt idx="95">
                  <c:v>International Displacement (South Sudan)</c:v>
                </c:pt>
                <c:pt idx="96">
                  <c:v>Syrian conflict</c:v>
                </c:pt>
                <c:pt idx="97">
                  <c:v>International Displacement in Tanzania</c:v>
                </c:pt>
                <c:pt idx="98">
                  <c:v>Thailand</c:v>
                </c:pt>
                <c:pt idx="99">
                  <c:v>Conflict in Thailand</c:v>
                </c:pt>
                <c:pt idx="100">
                  <c:v>International Displacement (from Myanmar, mostly Karen and Karenni minorities</c:v>
                </c:pt>
                <c:pt idx="101">
                  <c:v>Displacement in Tunisia</c:v>
                </c:pt>
                <c:pt idx="102">
                  <c:v>Turkey</c:v>
                </c:pt>
                <c:pt idx="103">
                  <c:v>Syrian Refugees in Turkey</c:v>
                </c:pt>
                <c:pt idx="104">
                  <c:v>Mixed Migration Flows in Turkey</c:v>
                </c:pt>
                <c:pt idx="105">
                  <c:v>Kurdish Conflict</c:v>
                </c:pt>
                <c:pt idx="106">
                  <c:v>Uganda</c:v>
                </c:pt>
                <c:pt idx="107">
                  <c:v>International Displacement (South Sudanese)</c:v>
                </c:pt>
                <c:pt idx="108">
                  <c:v>International Displacement (DRC)</c:v>
                </c:pt>
                <c:pt idx="109">
                  <c:v>Food insecurity in Karamoja</c:v>
                </c:pt>
                <c:pt idx="110">
                  <c:v>Conflict in Ukraine</c:v>
                </c:pt>
                <c:pt idx="111">
                  <c:v>Venezuela</c:v>
                </c:pt>
                <c:pt idx="112">
                  <c:v>Yemen</c:v>
                </c:pt>
                <c:pt idx="113">
                  <c:v>Drought in Zambia</c:v>
                </c:pt>
                <c:pt idx="114">
                  <c:v>Zimbabwe</c:v>
                </c:pt>
              </c:strCache>
            </c:strRef>
          </c:cat>
          <c:val>
            <c:numRef>
              <c:f>GCSI!$J$4:$J$118</c:f>
              <c:numCache>
                <c:formatCode>0.0</c:formatCode>
                <c:ptCount val="115"/>
                <c:pt idx="0">
                  <c:v>4.5</c:v>
                </c:pt>
                <c:pt idx="1">
                  <c:v>4.4000000000000004</c:v>
                </c:pt>
                <c:pt idx="2">
                  <c:v>3.3</c:v>
                </c:pt>
                <c:pt idx="3">
                  <c:v>2.6</c:v>
                </c:pt>
                <c:pt idx="4">
                  <c:v>0</c:v>
                </c:pt>
                <c:pt idx="5">
                  <c:v>1.6</c:v>
                </c:pt>
                <c:pt idx="6">
                  <c:v>1.5</c:v>
                </c:pt>
                <c:pt idx="7">
                  <c:v>1.9</c:v>
                </c:pt>
                <c:pt idx="8">
                  <c:v>1.5</c:v>
                </c:pt>
                <c:pt idx="9">
                  <c:v>1.6</c:v>
                </c:pt>
                <c:pt idx="10">
                  <c:v>2.9</c:v>
                </c:pt>
                <c:pt idx="11">
                  <c:v>3.8</c:v>
                </c:pt>
                <c:pt idx="12">
                  <c:v>3.9</c:v>
                </c:pt>
                <c:pt idx="13">
                  <c:v>2.9</c:v>
                </c:pt>
                <c:pt idx="14">
                  <c:v>2.9</c:v>
                </c:pt>
                <c:pt idx="15">
                  <c:v>2.8</c:v>
                </c:pt>
                <c:pt idx="16">
                  <c:v>4.4000000000000004</c:v>
                </c:pt>
                <c:pt idx="17">
                  <c:v>3.5</c:v>
                </c:pt>
                <c:pt idx="18">
                  <c:v>4.5999999999999996</c:v>
                </c:pt>
                <c:pt idx="19">
                  <c:v>1.7</c:v>
                </c:pt>
                <c:pt idx="20">
                  <c:v>2.2000000000000002</c:v>
                </c:pt>
                <c:pt idx="21">
                  <c:v>2.5</c:v>
                </c:pt>
                <c:pt idx="22">
                  <c:v>1.3</c:v>
                </c:pt>
                <c:pt idx="23">
                  <c:v>4</c:v>
                </c:pt>
                <c:pt idx="24">
                  <c:v>3.8</c:v>
                </c:pt>
                <c:pt idx="25">
                  <c:v>3.6</c:v>
                </c:pt>
                <c:pt idx="26">
                  <c:v>2.2000000000000002</c:v>
                </c:pt>
                <c:pt idx="27">
                  <c:v>2.7</c:v>
                </c:pt>
                <c:pt idx="28">
                  <c:v>2.5</c:v>
                </c:pt>
                <c:pt idx="29">
                  <c:v>2.6</c:v>
                </c:pt>
                <c:pt idx="30">
                  <c:v>3.5</c:v>
                </c:pt>
                <c:pt idx="31">
                  <c:v>4.7</c:v>
                </c:pt>
                <c:pt idx="32">
                  <c:v>2.6</c:v>
                </c:pt>
                <c:pt idx="33">
                  <c:v>1.7</c:v>
                </c:pt>
                <c:pt idx="34">
                  <c:v>3.4</c:v>
                </c:pt>
                <c:pt idx="35">
                  <c:v>3.9</c:v>
                </c:pt>
                <c:pt idx="36">
                  <c:v>3.8</c:v>
                </c:pt>
                <c:pt idx="37">
                  <c:v>1.7</c:v>
                </c:pt>
                <c:pt idx="38">
                  <c:v>4</c:v>
                </c:pt>
                <c:pt idx="39">
                  <c:v>3.2</c:v>
                </c:pt>
                <c:pt idx="40">
                  <c:v>3.1</c:v>
                </c:pt>
                <c:pt idx="41">
                  <c:v>2.6</c:v>
                </c:pt>
                <c:pt idx="42">
                  <c:v>3.9</c:v>
                </c:pt>
                <c:pt idx="43">
                  <c:v>3.7</c:v>
                </c:pt>
                <c:pt idx="44">
                  <c:v>2.4</c:v>
                </c:pt>
                <c:pt idx="45">
                  <c:v>1.7</c:v>
                </c:pt>
                <c:pt idx="46">
                  <c:v>3.2</c:v>
                </c:pt>
                <c:pt idx="47">
                  <c:v>3.2</c:v>
                </c:pt>
                <c:pt idx="48">
                  <c:v>2</c:v>
                </c:pt>
                <c:pt idx="49">
                  <c:v>2.2000000000000002</c:v>
                </c:pt>
                <c:pt idx="50">
                  <c:v>3.8</c:v>
                </c:pt>
                <c:pt idx="51">
                  <c:v>3.8</c:v>
                </c:pt>
                <c:pt idx="52">
                  <c:v>2.7</c:v>
                </c:pt>
                <c:pt idx="53">
                  <c:v>2.2000000000000002</c:v>
                </c:pt>
                <c:pt idx="54">
                  <c:v>3.7</c:v>
                </c:pt>
                <c:pt idx="55">
                  <c:v>3.5</c:v>
                </c:pt>
                <c:pt idx="56">
                  <c:v>3.5</c:v>
                </c:pt>
                <c:pt idx="57">
                  <c:v>2.7</c:v>
                </c:pt>
                <c:pt idx="58">
                  <c:v>2.5</c:v>
                </c:pt>
                <c:pt idx="59">
                  <c:v>4</c:v>
                </c:pt>
                <c:pt idx="60">
                  <c:v>3.5</c:v>
                </c:pt>
                <c:pt idx="61">
                  <c:v>3.5</c:v>
                </c:pt>
                <c:pt idx="62">
                  <c:v>1.4</c:v>
                </c:pt>
                <c:pt idx="63">
                  <c:v>4.0999999999999996</c:v>
                </c:pt>
                <c:pt idx="64">
                  <c:v>0</c:v>
                </c:pt>
                <c:pt idx="65">
                  <c:v>3.4</c:v>
                </c:pt>
                <c:pt idx="66">
                  <c:v>3.2</c:v>
                </c:pt>
                <c:pt idx="67">
                  <c:v>2.8</c:v>
                </c:pt>
                <c:pt idx="68">
                  <c:v>2.2999999999999998</c:v>
                </c:pt>
                <c:pt idx="69">
                  <c:v>2.4</c:v>
                </c:pt>
                <c:pt idx="70">
                  <c:v>3.1</c:v>
                </c:pt>
                <c:pt idx="71">
                  <c:v>1.8</c:v>
                </c:pt>
                <c:pt idx="72">
                  <c:v>2</c:v>
                </c:pt>
                <c:pt idx="73">
                  <c:v>4.5</c:v>
                </c:pt>
                <c:pt idx="74">
                  <c:v>4.5999999999999996</c:v>
                </c:pt>
                <c:pt idx="75">
                  <c:v>2.6</c:v>
                </c:pt>
                <c:pt idx="76">
                  <c:v>3.3</c:v>
                </c:pt>
                <c:pt idx="77">
                  <c:v>1.6</c:v>
                </c:pt>
                <c:pt idx="78">
                  <c:v>3.1</c:v>
                </c:pt>
                <c:pt idx="79">
                  <c:v>2.2000000000000002</c:v>
                </c:pt>
                <c:pt idx="80">
                  <c:v>3.1</c:v>
                </c:pt>
                <c:pt idx="81">
                  <c:v>2.8</c:v>
                </c:pt>
                <c:pt idx="82">
                  <c:v>2.2999999999999998</c:v>
                </c:pt>
                <c:pt idx="83">
                  <c:v>2.6</c:v>
                </c:pt>
                <c:pt idx="84">
                  <c:v>1.7</c:v>
                </c:pt>
                <c:pt idx="85">
                  <c:v>1.5</c:v>
                </c:pt>
                <c:pt idx="86">
                  <c:v>1.4</c:v>
                </c:pt>
                <c:pt idx="87">
                  <c:v>2</c:v>
                </c:pt>
                <c:pt idx="88">
                  <c:v>2.8</c:v>
                </c:pt>
                <c:pt idx="89">
                  <c:v>4.3</c:v>
                </c:pt>
                <c:pt idx="90">
                  <c:v>4.7</c:v>
                </c:pt>
                <c:pt idx="91">
                  <c:v>1.5</c:v>
                </c:pt>
                <c:pt idx="92">
                  <c:v>4.5999999999999996</c:v>
                </c:pt>
                <c:pt idx="93">
                  <c:v>4.2</c:v>
                </c:pt>
                <c:pt idx="94">
                  <c:v>1.6</c:v>
                </c:pt>
                <c:pt idx="95">
                  <c:v>2.5</c:v>
                </c:pt>
                <c:pt idx="96">
                  <c:v>4.5999999999999996</c:v>
                </c:pt>
                <c:pt idx="97">
                  <c:v>3.2</c:v>
                </c:pt>
                <c:pt idx="98">
                  <c:v>2.4</c:v>
                </c:pt>
                <c:pt idx="99">
                  <c:v>2.2999999999999998</c:v>
                </c:pt>
                <c:pt idx="100">
                  <c:v>1.4</c:v>
                </c:pt>
                <c:pt idx="101">
                  <c:v>2.2999999999999998</c:v>
                </c:pt>
                <c:pt idx="102">
                  <c:v>3.9</c:v>
                </c:pt>
                <c:pt idx="103">
                  <c:v>3.3</c:v>
                </c:pt>
                <c:pt idx="104">
                  <c:v>3.8</c:v>
                </c:pt>
                <c:pt idx="105">
                  <c:v>0</c:v>
                </c:pt>
                <c:pt idx="106">
                  <c:v>3.2</c:v>
                </c:pt>
                <c:pt idx="107">
                  <c:v>2.5</c:v>
                </c:pt>
                <c:pt idx="108">
                  <c:v>2.2999999999999998</c:v>
                </c:pt>
                <c:pt idx="109">
                  <c:v>0.8</c:v>
                </c:pt>
                <c:pt idx="110">
                  <c:v>3.1</c:v>
                </c:pt>
                <c:pt idx="111">
                  <c:v>4.5</c:v>
                </c:pt>
                <c:pt idx="112">
                  <c:v>4.9000000000000004</c:v>
                </c:pt>
                <c:pt idx="113">
                  <c:v>3.6</c:v>
                </c:pt>
                <c:pt idx="114">
                  <c:v>4.4000000000000004</c:v>
                </c:pt>
              </c:numCache>
            </c:numRef>
          </c:val>
          <c:extLst>
            <c:ext xmlns:c16="http://schemas.microsoft.com/office/drawing/2014/chart" uri="{C3380CC4-5D6E-409C-BE32-E72D297353CC}">
              <c16:uniqueId val="{00000000-3292-45D0-A810-CB44073E5F1C}"/>
            </c:ext>
          </c:extLst>
        </c:ser>
        <c:dLbls>
          <c:showLegendKey val="0"/>
          <c:showVal val="0"/>
          <c:showCatName val="0"/>
          <c:showSerName val="0"/>
          <c:showPercent val="0"/>
          <c:showBubbleSize val="0"/>
        </c:dLbls>
        <c:gapWidth val="219"/>
        <c:axId val="641027768"/>
        <c:axId val="641030392"/>
      </c:barChart>
      <c:catAx>
        <c:axId val="6410277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30392"/>
        <c:crosses val="autoZero"/>
        <c:auto val="1"/>
        <c:lblAlgn val="ctr"/>
        <c:lblOffset val="100"/>
        <c:noMultiLvlLbl val="0"/>
      </c:catAx>
      <c:valAx>
        <c:axId val="641030392"/>
        <c:scaling>
          <c:orientation val="minMax"/>
          <c:max val="5"/>
          <c:min val="1"/>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27768"/>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Humanitarian</a:t>
            </a:r>
            <a:r>
              <a:rPr lang="en-US" baseline="0"/>
              <a:t> conditions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2"/>
            </a:solidFill>
            <a:ln>
              <a:noFill/>
            </a:ln>
            <a:effectLst/>
          </c:spPr>
          <c:invertIfNegative val="0"/>
          <c:cat>
            <c:strRef>
              <c:f>GCSI!$C$4:$C$118</c:f>
              <c:strCache>
                <c:ptCount val="115"/>
                <c:pt idx="0">
                  <c:v>Afghanistan</c:v>
                </c:pt>
                <c:pt idx="1">
                  <c:v>Conflict in Afghanistan</c:v>
                </c:pt>
                <c:pt idx="2">
                  <c:v>Drought in Afghanistan</c:v>
                </c:pt>
                <c:pt idx="3">
                  <c:v>Algeria</c:v>
                </c:pt>
                <c:pt idx="4">
                  <c:v>Mixed migration flows in Algeria</c:v>
                </c:pt>
                <c:pt idx="5">
                  <c:v>Sahrawi refugees in Algeria</c:v>
                </c:pt>
                <c:pt idx="6">
                  <c:v>Venezuela displacement in Argentina</c:v>
                </c:pt>
                <c:pt idx="7">
                  <c:v>Rohingya refugee crisis</c:v>
                </c:pt>
                <c:pt idx="8">
                  <c:v>Mixed migration flows in Bosnia and Herzegovina</c:v>
                </c:pt>
                <c:pt idx="9">
                  <c:v>Venezuela displacement in Brazil</c:v>
                </c:pt>
                <c:pt idx="10">
                  <c:v>Conflict in Burkina Faso</c:v>
                </c:pt>
                <c:pt idx="11">
                  <c:v>Political and economic crisis in Burundi</c:v>
                </c:pt>
                <c:pt idx="12">
                  <c:v>Cameroon</c:v>
                </c:pt>
                <c:pt idx="13">
                  <c:v>Boko Haram in Cameroon</c:v>
                </c:pt>
                <c:pt idx="14">
                  <c:v>Anglophone Crisis in Cameroon</c:v>
                </c:pt>
                <c:pt idx="15">
                  <c:v>CAR refugees in Cameroon</c:v>
                </c:pt>
                <c:pt idx="16">
                  <c:v>CAR</c:v>
                </c:pt>
                <c:pt idx="17">
                  <c:v>Chad</c:v>
                </c:pt>
                <c:pt idx="18">
                  <c:v>Drought in Chad</c:v>
                </c:pt>
                <c:pt idx="19">
                  <c:v>Boko Haram in Chad</c:v>
                </c:pt>
                <c:pt idx="20">
                  <c:v>CAR refugees in Chad</c:v>
                </c:pt>
                <c:pt idx="21">
                  <c:v>Darfur refugees in Chad</c:v>
                </c:pt>
                <c:pt idx="22">
                  <c:v>Conflict (Tibesti) in Chad</c:v>
                </c:pt>
                <c:pt idx="23">
                  <c:v>Colombia</c:v>
                </c:pt>
                <c:pt idx="24">
                  <c:v>Venezuela displacement in Colombia</c:v>
                </c:pt>
                <c:pt idx="25">
                  <c:v>Colombia complex crisis</c:v>
                </c:pt>
                <c:pt idx="26">
                  <c:v>Pool conflict</c:v>
                </c:pt>
                <c:pt idx="27">
                  <c:v>Djibouti</c:v>
                </c:pt>
                <c:pt idx="28">
                  <c:v>Mixed migration crisis in Djibouti</c:v>
                </c:pt>
                <c:pt idx="29">
                  <c:v>Drought in Djibouti</c:v>
                </c:pt>
                <c:pt idx="30">
                  <c:v>DPRK</c:v>
                </c:pt>
                <c:pt idx="31">
                  <c:v>DRC</c:v>
                </c:pt>
                <c:pt idx="32">
                  <c:v>Venezuela displacement in Ecuador</c:v>
                </c:pt>
                <c:pt idx="33">
                  <c:v>Syrian Refugee Crisis in Egypt</c:v>
                </c:pt>
                <c:pt idx="34">
                  <c:v>El Salvador</c:v>
                </c:pt>
                <c:pt idx="35">
                  <c:v>Eritrea</c:v>
                </c:pt>
                <c:pt idx="36">
                  <c:v>Ethiopia</c:v>
                </c:pt>
                <c:pt idx="37">
                  <c:v>Mixed migration flows in Greece</c:v>
                </c:pt>
                <c:pt idx="38">
                  <c:v>Guatemala</c:v>
                </c:pt>
                <c:pt idx="39">
                  <c:v>Haiti</c:v>
                </c:pt>
                <c:pt idx="40">
                  <c:v>Honduras</c:v>
                </c:pt>
                <c:pt idx="41">
                  <c:v>Indonesia</c:v>
                </c:pt>
                <c:pt idx="42">
                  <c:v>Iraq</c:v>
                </c:pt>
                <c:pt idx="43">
                  <c:v>Conflict  in Iraq</c:v>
                </c:pt>
                <c:pt idx="44">
                  <c:v>International Displacement (Syrians and PRS) in Iraq</c:v>
                </c:pt>
                <c:pt idx="45">
                  <c:v>Mixed migration flows in Italy</c:v>
                </c:pt>
                <c:pt idx="46">
                  <c:v>Jordan</c:v>
                </c:pt>
                <c:pt idx="47">
                  <c:v>International Displacement (Syrians and PRS) in Jordan</c:v>
                </c:pt>
                <c:pt idx="48">
                  <c:v>Palestinians refugees in Jordan</c:v>
                </c:pt>
                <c:pt idx="49">
                  <c:v>International Displacement in Kenya</c:v>
                </c:pt>
                <c:pt idx="50">
                  <c:v>Lebanon</c:v>
                </c:pt>
                <c:pt idx="51">
                  <c:v>International Displacement (Syrians and PRS) in Lebanon</c:v>
                </c:pt>
                <c:pt idx="52">
                  <c:v>International Displacement (Palestinians) in Lebanon</c:v>
                </c:pt>
                <c:pt idx="53">
                  <c:v>Drought in Lesotho</c:v>
                </c:pt>
                <c:pt idx="54">
                  <c:v>Libya</c:v>
                </c:pt>
                <c:pt idx="55">
                  <c:v>Mixed migration flows in Libya</c:v>
                </c:pt>
                <c:pt idx="56">
                  <c:v>Madagascar</c:v>
                </c:pt>
                <c:pt idx="57">
                  <c:v>Drought in Madagascar</c:v>
                </c:pt>
                <c:pt idx="58">
                  <c:v>Measles in Madagascar</c:v>
                </c:pt>
                <c:pt idx="59">
                  <c:v>Food security in Malawi</c:v>
                </c:pt>
                <c:pt idx="60">
                  <c:v>Mali</c:v>
                </c:pt>
                <c:pt idx="61">
                  <c:v>Mauritania</c:v>
                </c:pt>
                <c:pt idx="62">
                  <c:v>Refugees from Mali in Mauritania</c:v>
                </c:pt>
                <c:pt idx="63">
                  <c:v>Drought in Mauritania</c:v>
                </c:pt>
                <c:pt idx="64">
                  <c:v>Mixed migration flows in Morocco</c:v>
                </c:pt>
                <c:pt idx="65">
                  <c:v>Drought in Mozambique</c:v>
                </c:pt>
                <c:pt idx="66">
                  <c:v>Myanmar</c:v>
                </c:pt>
                <c:pt idx="67">
                  <c:v>Rakhine Conflict</c:v>
                </c:pt>
                <c:pt idx="68">
                  <c:v>Kachin and Shan Conflict</c:v>
                </c:pt>
                <c:pt idx="69">
                  <c:v>Nicaragua</c:v>
                </c:pt>
                <c:pt idx="70">
                  <c:v>Niger</c:v>
                </c:pt>
                <c:pt idx="71">
                  <c:v>Boko haram in Niger</c:v>
                </c:pt>
                <c:pt idx="72">
                  <c:v>Mali/Burkina Faso conflict</c:v>
                </c:pt>
                <c:pt idx="73">
                  <c:v>Nigeria</c:v>
                </c:pt>
                <c:pt idx="74">
                  <c:v>Food insecurity in Nigeria</c:v>
                </c:pt>
                <c:pt idx="75">
                  <c:v>Middle belt conflict</c:v>
                </c:pt>
                <c:pt idx="76">
                  <c:v>Boko haram crisis in Nigeria</c:v>
                </c:pt>
                <c:pt idx="77">
                  <c:v>Cameroon Refugees in Nigeria</c:v>
                </c:pt>
                <c:pt idx="78">
                  <c:v>Pakistan</c:v>
                </c:pt>
                <c:pt idx="79">
                  <c:v>Drought in Pakistan</c:v>
                </c:pt>
                <c:pt idx="80">
                  <c:v>Conflict in Pakistan</c:v>
                </c:pt>
                <c:pt idx="81">
                  <c:v>Conflict in Palestine</c:v>
                </c:pt>
                <c:pt idx="82">
                  <c:v>Venezuela displacement in Panama</c:v>
                </c:pt>
                <c:pt idx="83">
                  <c:v>Venezuela displacement in Peru</c:v>
                </c:pt>
                <c:pt idx="84">
                  <c:v>Philippines</c:v>
                </c:pt>
                <c:pt idx="85">
                  <c:v>Mindanao conflict</c:v>
                </c:pt>
                <c:pt idx="86">
                  <c:v>Monsoon in Philippines</c:v>
                </c:pt>
                <c:pt idx="87">
                  <c:v>Displacement in Rwanda</c:v>
                </c:pt>
                <c:pt idx="88">
                  <c:v>Drought in Senegal</c:v>
                </c:pt>
                <c:pt idx="89">
                  <c:v>Somalia</c:v>
                </c:pt>
                <c:pt idx="90">
                  <c:v>South Sudan</c:v>
                </c:pt>
                <c:pt idx="91">
                  <c:v>Mixed migration flows in spain</c:v>
                </c:pt>
                <c:pt idx="92">
                  <c:v>Sudan</c:v>
                </c:pt>
                <c:pt idx="93">
                  <c:v>Conflict and food security in Sudan</c:v>
                </c:pt>
                <c:pt idx="94">
                  <c:v>International Displacement (Eritrea)</c:v>
                </c:pt>
                <c:pt idx="95">
                  <c:v>International Displacement (South Sudan)</c:v>
                </c:pt>
                <c:pt idx="96">
                  <c:v>Syrian conflict</c:v>
                </c:pt>
                <c:pt idx="97">
                  <c:v>International Displacement in Tanzania</c:v>
                </c:pt>
                <c:pt idx="98">
                  <c:v>Thailand</c:v>
                </c:pt>
                <c:pt idx="99">
                  <c:v>Conflict in Thailand</c:v>
                </c:pt>
                <c:pt idx="100">
                  <c:v>International Displacement (from Myanmar, mostly Karen and Karenni minorities</c:v>
                </c:pt>
                <c:pt idx="101">
                  <c:v>Displacement in Tunisia</c:v>
                </c:pt>
                <c:pt idx="102">
                  <c:v>Turkey</c:v>
                </c:pt>
                <c:pt idx="103">
                  <c:v>Syrian Refugees in Turkey</c:v>
                </c:pt>
                <c:pt idx="104">
                  <c:v>Mixed Migration Flows in Turkey</c:v>
                </c:pt>
                <c:pt idx="105">
                  <c:v>Kurdish Conflict</c:v>
                </c:pt>
                <c:pt idx="106">
                  <c:v>Uganda</c:v>
                </c:pt>
                <c:pt idx="107">
                  <c:v>International Displacement (South Sudanese)</c:v>
                </c:pt>
                <c:pt idx="108">
                  <c:v>International Displacement (DRC)</c:v>
                </c:pt>
                <c:pt idx="109">
                  <c:v>Food insecurity in Karamoja</c:v>
                </c:pt>
                <c:pt idx="110">
                  <c:v>Conflict in Ukraine</c:v>
                </c:pt>
                <c:pt idx="111">
                  <c:v>Venezuela</c:v>
                </c:pt>
                <c:pt idx="112">
                  <c:v>Yemen</c:v>
                </c:pt>
                <c:pt idx="113">
                  <c:v>Drought in Zambia</c:v>
                </c:pt>
                <c:pt idx="114">
                  <c:v>Zimbabwe</c:v>
                </c:pt>
              </c:strCache>
            </c:strRef>
          </c:cat>
          <c:val>
            <c:numRef>
              <c:f>GCSI!$N$4:$N$118</c:f>
              <c:numCache>
                <c:formatCode>0.0</c:formatCode>
                <c:ptCount val="115"/>
                <c:pt idx="0">
                  <c:v>4</c:v>
                </c:pt>
                <c:pt idx="1">
                  <c:v>4</c:v>
                </c:pt>
                <c:pt idx="2">
                  <c:v>4</c:v>
                </c:pt>
                <c:pt idx="3">
                  <c:v>2</c:v>
                </c:pt>
                <c:pt idx="4">
                  <c:v>0</c:v>
                </c:pt>
                <c:pt idx="5">
                  <c:v>2</c:v>
                </c:pt>
                <c:pt idx="6">
                  <c:v>0.5</c:v>
                </c:pt>
                <c:pt idx="7">
                  <c:v>3</c:v>
                </c:pt>
                <c:pt idx="8">
                  <c:v>0.5</c:v>
                </c:pt>
                <c:pt idx="9">
                  <c:v>1</c:v>
                </c:pt>
                <c:pt idx="10">
                  <c:v>2.5</c:v>
                </c:pt>
                <c:pt idx="11">
                  <c:v>3</c:v>
                </c:pt>
                <c:pt idx="12">
                  <c:v>4</c:v>
                </c:pt>
                <c:pt idx="13">
                  <c:v>3.5</c:v>
                </c:pt>
                <c:pt idx="14">
                  <c:v>3</c:v>
                </c:pt>
                <c:pt idx="15">
                  <c:v>3</c:v>
                </c:pt>
                <c:pt idx="16">
                  <c:v>3.5</c:v>
                </c:pt>
                <c:pt idx="17">
                  <c:v>3</c:v>
                </c:pt>
                <c:pt idx="18">
                  <c:v>2</c:v>
                </c:pt>
                <c:pt idx="19">
                  <c:v>3</c:v>
                </c:pt>
                <c:pt idx="20">
                  <c:v>1.5</c:v>
                </c:pt>
                <c:pt idx="21">
                  <c:v>2.5</c:v>
                </c:pt>
                <c:pt idx="22">
                  <c:v>0</c:v>
                </c:pt>
                <c:pt idx="23">
                  <c:v>3.5</c:v>
                </c:pt>
                <c:pt idx="24">
                  <c:v>3</c:v>
                </c:pt>
                <c:pt idx="25">
                  <c:v>3.5</c:v>
                </c:pt>
                <c:pt idx="26">
                  <c:v>2</c:v>
                </c:pt>
                <c:pt idx="27">
                  <c:v>2.5</c:v>
                </c:pt>
                <c:pt idx="28">
                  <c:v>1.5</c:v>
                </c:pt>
                <c:pt idx="29">
                  <c:v>2.5</c:v>
                </c:pt>
                <c:pt idx="30">
                  <c:v>3.5</c:v>
                </c:pt>
                <c:pt idx="31">
                  <c:v>4.5</c:v>
                </c:pt>
                <c:pt idx="32">
                  <c:v>2</c:v>
                </c:pt>
                <c:pt idx="33">
                  <c:v>1</c:v>
                </c:pt>
                <c:pt idx="34">
                  <c:v>1.5</c:v>
                </c:pt>
                <c:pt idx="35">
                  <c:v>3.5</c:v>
                </c:pt>
                <c:pt idx="36">
                  <c:v>3.5</c:v>
                </c:pt>
                <c:pt idx="37">
                  <c:v>1</c:v>
                </c:pt>
                <c:pt idx="38">
                  <c:v>3</c:v>
                </c:pt>
                <c:pt idx="39">
                  <c:v>3.5</c:v>
                </c:pt>
                <c:pt idx="40">
                  <c:v>1.5</c:v>
                </c:pt>
                <c:pt idx="41">
                  <c:v>2</c:v>
                </c:pt>
                <c:pt idx="42">
                  <c:v>4.5</c:v>
                </c:pt>
                <c:pt idx="43">
                  <c:v>4.5</c:v>
                </c:pt>
                <c:pt idx="44">
                  <c:v>2</c:v>
                </c:pt>
                <c:pt idx="45">
                  <c:v>0.5</c:v>
                </c:pt>
                <c:pt idx="46">
                  <c:v>1</c:v>
                </c:pt>
                <c:pt idx="47">
                  <c:v>1</c:v>
                </c:pt>
                <c:pt idx="48">
                  <c:v>1</c:v>
                </c:pt>
                <c:pt idx="49">
                  <c:v>1</c:v>
                </c:pt>
                <c:pt idx="50">
                  <c:v>1.5</c:v>
                </c:pt>
                <c:pt idx="51">
                  <c:v>1.5</c:v>
                </c:pt>
                <c:pt idx="52">
                  <c:v>1</c:v>
                </c:pt>
                <c:pt idx="53">
                  <c:v>2</c:v>
                </c:pt>
                <c:pt idx="54">
                  <c:v>4</c:v>
                </c:pt>
                <c:pt idx="55">
                  <c:v>3</c:v>
                </c:pt>
                <c:pt idx="56">
                  <c:v>2.5</c:v>
                </c:pt>
                <c:pt idx="57">
                  <c:v>3.5</c:v>
                </c:pt>
                <c:pt idx="58">
                  <c:v>1</c:v>
                </c:pt>
                <c:pt idx="59">
                  <c:v>3.5</c:v>
                </c:pt>
                <c:pt idx="60">
                  <c:v>3.5</c:v>
                </c:pt>
                <c:pt idx="61">
                  <c:v>2</c:v>
                </c:pt>
                <c:pt idx="62">
                  <c:v>2</c:v>
                </c:pt>
                <c:pt idx="63">
                  <c:v>2</c:v>
                </c:pt>
                <c:pt idx="64">
                  <c:v>0</c:v>
                </c:pt>
                <c:pt idx="65">
                  <c:v>3</c:v>
                </c:pt>
                <c:pt idx="66">
                  <c:v>2.5</c:v>
                </c:pt>
                <c:pt idx="67">
                  <c:v>3</c:v>
                </c:pt>
                <c:pt idx="68">
                  <c:v>2</c:v>
                </c:pt>
                <c:pt idx="69">
                  <c:v>2</c:v>
                </c:pt>
                <c:pt idx="70">
                  <c:v>2</c:v>
                </c:pt>
                <c:pt idx="71">
                  <c:v>2.5</c:v>
                </c:pt>
                <c:pt idx="72">
                  <c:v>1.5</c:v>
                </c:pt>
                <c:pt idx="73">
                  <c:v>2.5</c:v>
                </c:pt>
                <c:pt idx="74">
                  <c:v>2.5</c:v>
                </c:pt>
                <c:pt idx="75">
                  <c:v>1</c:v>
                </c:pt>
                <c:pt idx="76">
                  <c:v>4</c:v>
                </c:pt>
                <c:pt idx="77">
                  <c:v>1</c:v>
                </c:pt>
                <c:pt idx="78">
                  <c:v>3</c:v>
                </c:pt>
                <c:pt idx="79">
                  <c:v>2</c:v>
                </c:pt>
                <c:pt idx="80">
                  <c:v>3</c:v>
                </c:pt>
                <c:pt idx="81">
                  <c:v>4</c:v>
                </c:pt>
                <c:pt idx="82">
                  <c:v>0.5</c:v>
                </c:pt>
                <c:pt idx="83">
                  <c:v>0.5</c:v>
                </c:pt>
                <c:pt idx="84">
                  <c:v>1</c:v>
                </c:pt>
                <c:pt idx="85">
                  <c:v>1</c:v>
                </c:pt>
                <c:pt idx="86">
                  <c:v>1</c:v>
                </c:pt>
                <c:pt idx="87">
                  <c:v>1</c:v>
                </c:pt>
                <c:pt idx="88">
                  <c:v>1.5</c:v>
                </c:pt>
                <c:pt idx="89">
                  <c:v>3</c:v>
                </c:pt>
                <c:pt idx="90">
                  <c:v>4</c:v>
                </c:pt>
                <c:pt idx="91">
                  <c:v>0.5</c:v>
                </c:pt>
                <c:pt idx="92">
                  <c:v>3.5</c:v>
                </c:pt>
                <c:pt idx="93">
                  <c:v>3.5</c:v>
                </c:pt>
                <c:pt idx="94">
                  <c:v>1.5</c:v>
                </c:pt>
                <c:pt idx="95">
                  <c:v>1.5</c:v>
                </c:pt>
                <c:pt idx="96">
                  <c:v>5</c:v>
                </c:pt>
                <c:pt idx="97">
                  <c:v>1</c:v>
                </c:pt>
                <c:pt idx="98">
                  <c:v>0</c:v>
                </c:pt>
                <c:pt idx="99">
                  <c:v>0</c:v>
                </c:pt>
                <c:pt idx="100">
                  <c:v>0.5</c:v>
                </c:pt>
                <c:pt idx="101">
                  <c:v>0</c:v>
                </c:pt>
                <c:pt idx="102">
                  <c:v>2.5</c:v>
                </c:pt>
                <c:pt idx="103">
                  <c:v>2</c:v>
                </c:pt>
                <c:pt idx="104">
                  <c:v>2.5</c:v>
                </c:pt>
                <c:pt idx="105">
                  <c:v>0</c:v>
                </c:pt>
                <c:pt idx="106">
                  <c:v>2.5</c:v>
                </c:pt>
                <c:pt idx="107">
                  <c:v>2</c:v>
                </c:pt>
                <c:pt idx="108">
                  <c:v>2</c:v>
                </c:pt>
                <c:pt idx="109">
                  <c:v>2</c:v>
                </c:pt>
                <c:pt idx="110">
                  <c:v>3</c:v>
                </c:pt>
                <c:pt idx="111">
                  <c:v>4.5</c:v>
                </c:pt>
                <c:pt idx="112">
                  <c:v>4.5</c:v>
                </c:pt>
                <c:pt idx="113">
                  <c:v>3</c:v>
                </c:pt>
                <c:pt idx="114">
                  <c:v>3</c:v>
                </c:pt>
              </c:numCache>
            </c:numRef>
          </c:val>
          <c:extLst>
            <c:ext xmlns:c16="http://schemas.microsoft.com/office/drawing/2014/chart" uri="{C3380CC4-5D6E-409C-BE32-E72D297353CC}">
              <c16:uniqueId val="{00000000-4D66-4405-B865-C3037D2BB0B9}"/>
            </c:ext>
          </c:extLst>
        </c:ser>
        <c:dLbls>
          <c:showLegendKey val="0"/>
          <c:showVal val="0"/>
          <c:showCatName val="0"/>
          <c:showSerName val="0"/>
          <c:showPercent val="0"/>
          <c:showBubbleSize val="0"/>
        </c:dLbls>
        <c:gapWidth val="182"/>
        <c:axId val="501591848"/>
        <c:axId val="501595128"/>
      </c:barChart>
      <c:catAx>
        <c:axId val="5015918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595128"/>
        <c:crosses val="autoZero"/>
        <c:auto val="1"/>
        <c:lblAlgn val="ctr"/>
        <c:lblOffset val="100"/>
        <c:noMultiLvlLbl val="0"/>
      </c:catAx>
      <c:valAx>
        <c:axId val="501595128"/>
        <c:scaling>
          <c:orientation val="minMax"/>
          <c:max val="5"/>
          <c:min val="1"/>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591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Complexity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GCSI!$C$4:$C$118</c:f>
              <c:strCache>
                <c:ptCount val="115"/>
                <c:pt idx="0">
                  <c:v>Afghanistan</c:v>
                </c:pt>
                <c:pt idx="1">
                  <c:v>Conflict in Afghanistan</c:v>
                </c:pt>
                <c:pt idx="2">
                  <c:v>Drought in Afghanistan</c:v>
                </c:pt>
                <c:pt idx="3">
                  <c:v>Algeria</c:v>
                </c:pt>
                <c:pt idx="4">
                  <c:v>Mixed migration flows in Algeria</c:v>
                </c:pt>
                <c:pt idx="5">
                  <c:v>Sahrawi refugees in Algeria</c:v>
                </c:pt>
                <c:pt idx="6">
                  <c:v>Venezuela displacement in Argentina</c:v>
                </c:pt>
                <c:pt idx="7">
                  <c:v>Rohingya refugee crisis</c:v>
                </c:pt>
                <c:pt idx="8">
                  <c:v>Mixed migration flows in Bosnia and Herzegovina</c:v>
                </c:pt>
                <c:pt idx="9">
                  <c:v>Venezuela displacement in Brazil</c:v>
                </c:pt>
                <c:pt idx="10">
                  <c:v>Conflict in Burkina Faso</c:v>
                </c:pt>
                <c:pt idx="11">
                  <c:v>Political and economic crisis in Burundi</c:v>
                </c:pt>
                <c:pt idx="12">
                  <c:v>Cameroon</c:v>
                </c:pt>
                <c:pt idx="13">
                  <c:v>Boko Haram in Cameroon</c:v>
                </c:pt>
                <c:pt idx="14">
                  <c:v>Anglophone Crisis in Cameroon</c:v>
                </c:pt>
                <c:pt idx="15">
                  <c:v>CAR refugees in Cameroon</c:v>
                </c:pt>
                <c:pt idx="16">
                  <c:v>CAR</c:v>
                </c:pt>
                <c:pt idx="17">
                  <c:v>Chad</c:v>
                </c:pt>
                <c:pt idx="18">
                  <c:v>Drought in Chad</c:v>
                </c:pt>
                <c:pt idx="19">
                  <c:v>Boko Haram in Chad</c:v>
                </c:pt>
                <c:pt idx="20">
                  <c:v>CAR refugees in Chad</c:v>
                </c:pt>
                <c:pt idx="21">
                  <c:v>Darfur refugees in Chad</c:v>
                </c:pt>
                <c:pt idx="22">
                  <c:v>Conflict (Tibesti) in Chad</c:v>
                </c:pt>
                <c:pt idx="23">
                  <c:v>Colombia</c:v>
                </c:pt>
                <c:pt idx="24">
                  <c:v>Venezuela displacement in Colombia</c:v>
                </c:pt>
                <c:pt idx="25">
                  <c:v>Colombia complex crisis</c:v>
                </c:pt>
                <c:pt idx="26">
                  <c:v>Pool conflict</c:v>
                </c:pt>
                <c:pt idx="27">
                  <c:v>Djibouti</c:v>
                </c:pt>
                <c:pt idx="28">
                  <c:v>Mixed migration crisis in Djibouti</c:v>
                </c:pt>
                <c:pt idx="29">
                  <c:v>Drought in Djibouti</c:v>
                </c:pt>
                <c:pt idx="30">
                  <c:v>DPRK</c:v>
                </c:pt>
                <c:pt idx="31">
                  <c:v>DRC</c:v>
                </c:pt>
                <c:pt idx="32">
                  <c:v>Venezuela displacement in Ecuador</c:v>
                </c:pt>
                <c:pt idx="33">
                  <c:v>Syrian Refugee Crisis in Egypt</c:v>
                </c:pt>
                <c:pt idx="34">
                  <c:v>El Salvador</c:v>
                </c:pt>
                <c:pt idx="35">
                  <c:v>Eritrea</c:v>
                </c:pt>
                <c:pt idx="36">
                  <c:v>Ethiopia</c:v>
                </c:pt>
                <c:pt idx="37">
                  <c:v>Mixed migration flows in Greece</c:v>
                </c:pt>
                <c:pt idx="38">
                  <c:v>Guatemala</c:v>
                </c:pt>
                <c:pt idx="39">
                  <c:v>Haiti</c:v>
                </c:pt>
                <c:pt idx="40">
                  <c:v>Honduras</c:v>
                </c:pt>
                <c:pt idx="41">
                  <c:v>Indonesia</c:v>
                </c:pt>
                <c:pt idx="42">
                  <c:v>Iraq</c:v>
                </c:pt>
                <c:pt idx="43">
                  <c:v>Conflict  in Iraq</c:v>
                </c:pt>
                <c:pt idx="44">
                  <c:v>International Displacement (Syrians and PRS) in Iraq</c:v>
                </c:pt>
                <c:pt idx="45">
                  <c:v>Mixed migration flows in Italy</c:v>
                </c:pt>
                <c:pt idx="46">
                  <c:v>Jordan</c:v>
                </c:pt>
                <c:pt idx="47">
                  <c:v>International Displacement (Syrians and PRS) in Jordan</c:v>
                </c:pt>
                <c:pt idx="48">
                  <c:v>Palestinians refugees in Jordan</c:v>
                </c:pt>
                <c:pt idx="49">
                  <c:v>International Displacement in Kenya</c:v>
                </c:pt>
                <c:pt idx="50">
                  <c:v>Lebanon</c:v>
                </c:pt>
                <c:pt idx="51">
                  <c:v>International Displacement (Syrians and PRS) in Lebanon</c:v>
                </c:pt>
                <c:pt idx="52">
                  <c:v>International Displacement (Palestinians) in Lebanon</c:v>
                </c:pt>
                <c:pt idx="53">
                  <c:v>Drought in Lesotho</c:v>
                </c:pt>
                <c:pt idx="54">
                  <c:v>Libya</c:v>
                </c:pt>
                <c:pt idx="55">
                  <c:v>Mixed migration flows in Libya</c:v>
                </c:pt>
                <c:pt idx="56">
                  <c:v>Madagascar</c:v>
                </c:pt>
                <c:pt idx="57">
                  <c:v>Drought in Madagascar</c:v>
                </c:pt>
                <c:pt idx="58">
                  <c:v>Measles in Madagascar</c:v>
                </c:pt>
                <c:pt idx="59">
                  <c:v>Food security in Malawi</c:v>
                </c:pt>
                <c:pt idx="60">
                  <c:v>Mali</c:v>
                </c:pt>
                <c:pt idx="61">
                  <c:v>Mauritania</c:v>
                </c:pt>
                <c:pt idx="62">
                  <c:v>Refugees from Mali in Mauritania</c:v>
                </c:pt>
                <c:pt idx="63">
                  <c:v>Drought in Mauritania</c:v>
                </c:pt>
                <c:pt idx="64">
                  <c:v>Mixed migration flows in Morocco</c:v>
                </c:pt>
                <c:pt idx="65">
                  <c:v>Drought in Mozambique</c:v>
                </c:pt>
                <c:pt idx="66">
                  <c:v>Myanmar</c:v>
                </c:pt>
                <c:pt idx="67">
                  <c:v>Rakhine Conflict</c:v>
                </c:pt>
                <c:pt idx="68">
                  <c:v>Kachin and Shan Conflict</c:v>
                </c:pt>
                <c:pt idx="69">
                  <c:v>Nicaragua</c:v>
                </c:pt>
                <c:pt idx="70">
                  <c:v>Niger</c:v>
                </c:pt>
                <c:pt idx="71">
                  <c:v>Boko haram in Niger</c:v>
                </c:pt>
                <c:pt idx="72">
                  <c:v>Mali/Burkina Faso conflict</c:v>
                </c:pt>
                <c:pt idx="73">
                  <c:v>Nigeria</c:v>
                </c:pt>
                <c:pt idx="74">
                  <c:v>Food insecurity in Nigeria</c:v>
                </c:pt>
                <c:pt idx="75">
                  <c:v>Middle belt conflict</c:v>
                </c:pt>
                <c:pt idx="76">
                  <c:v>Boko haram crisis in Nigeria</c:v>
                </c:pt>
                <c:pt idx="77">
                  <c:v>Cameroon Refugees in Nigeria</c:v>
                </c:pt>
                <c:pt idx="78">
                  <c:v>Pakistan</c:v>
                </c:pt>
                <c:pt idx="79">
                  <c:v>Drought in Pakistan</c:v>
                </c:pt>
                <c:pt idx="80">
                  <c:v>Conflict in Pakistan</c:v>
                </c:pt>
                <c:pt idx="81">
                  <c:v>Conflict in Palestine</c:v>
                </c:pt>
                <c:pt idx="82">
                  <c:v>Venezuela displacement in Panama</c:v>
                </c:pt>
                <c:pt idx="83">
                  <c:v>Venezuela displacement in Peru</c:v>
                </c:pt>
                <c:pt idx="84">
                  <c:v>Philippines</c:v>
                </c:pt>
                <c:pt idx="85">
                  <c:v>Mindanao conflict</c:v>
                </c:pt>
                <c:pt idx="86">
                  <c:v>Monsoon in Philippines</c:v>
                </c:pt>
                <c:pt idx="87">
                  <c:v>Displacement in Rwanda</c:v>
                </c:pt>
                <c:pt idx="88">
                  <c:v>Drought in Senegal</c:v>
                </c:pt>
                <c:pt idx="89">
                  <c:v>Somalia</c:v>
                </c:pt>
                <c:pt idx="90">
                  <c:v>South Sudan</c:v>
                </c:pt>
                <c:pt idx="91">
                  <c:v>Mixed migration flows in spain</c:v>
                </c:pt>
                <c:pt idx="92">
                  <c:v>Sudan</c:v>
                </c:pt>
                <c:pt idx="93">
                  <c:v>Conflict and food security in Sudan</c:v>
                </c:pt>
                <c:pt idx="94">
                  <c:v>International Displacement (Eritrea)</c:v>
                </c:pt>
                <c:pt idx="95">
                  <c:v>International Displacement (South Sudan)</c:v>
                </c:pt>
                <c:pt idx="96">
                  <c:v>Syrian conflict</c:v>
                </c:pt>
                <c:pt idx="97">
                  <c:v>International Displacement in Tanzania</c:v>
                </c:pt>
                <c:pt idx="98">
                  <c:v>Thailand</c:v>
                </c:pt>
                <c:pt idx="99">
                  <c:v>Conflict in Thailand</c:v>
                </c:pt>
                <c:pt idx="100">
                  <c:v>International Displacement (from Myanmar, mostly Karen and Karenni minorities</c:v>
                </c:pt>
                <c:pt idx="101">
                  <c:v>Displacement in Tunisia</c:v>
                </c:pt>
                <c:pt idx="102">
                  <c:v>Turkey</c:v>
                </c:pt>
                <c:pt idx="103">
                  <c:v>Syrian Refugees in Turkey</c:v>
                </c:pt>
                <c:pt idx="104">
                  <c:v>Mixed Migration Flows in Turkey</c:v>
                </c:pt>
                <c:pt idx="105">
                  <c:v>Kurdish Conflict</c:v>
                </c:pt>
                <c:pt idx="106">
                  <c:v>Uganda</c:v>
                </c:pt>
                <c:pt idx="107">
                  <c:v>International Displacement (South Sudanese)</c:v>
                </c:pt>
                <c:pt idx="108">
                  <c:v>International Displacement (DRC)</c:v>
                </c:pt>
                <c:pt idx="109">
                  <c:v>Food insecurity in Karamoja</c:v>
                </c:pt>
                <c:pt idx="110">
                  <c:v>Conflict in Ukraine</c:v>
                </c:pt>
                <c:pt idx="111">
                  <c:v>Venezuela</c:v>
                </c:pt>
                <c:pt idx="112">
                  <c:v>Yemen</c:v>
                </c:pt>
                <c:pt idx="113">
                  <c:v>Drought in Zambia</c:v>
                </c:pt>
                <c:pt idx="114">
                  <c:v>Zimbabwe</c:v>
                </c:pt>
              </c:strCache>
            </c:strRef>
          </c:cat>
          <c:val>
            <c:numRef>
              <c:f>GCSI!$Q$4:$Q$118</c:f>
              <c:numCache>
                <c:formatCode>0.0</c:formatCode>
                <c:ptCount val="115"/>
                <c:pt idx="0">
                  <c:v>4.0999999999999996</c:v>
                </c:pt>
                <c:pt idx="1">
                  <c:v>4.0999999999999996</c:v>
                </c:pt>
                <c:pt idx="2">
                  <c:v>3.9</c:v>
                </c:pt>
                <c:pt idx="3">
                  <c:v>2.1</c:v>
                </c:pt>
                <c:pt idx="4">
                  <c:v>1.9</c:v>
                </c:pt>
                <c:pt idx="5">
                  <c:v>1.9</c:v>
                </c:pt>
                <c:pt idx="6">
                  <c:v>1</c:v>
                </c:pt>
                <c:pt idx="7">
                  <c:v>2.6</c:v>
                </c:pt>
                <c:pt idx="8">
                  <c:v>1.6</c:v>
                </c:pt>
                <c:pt idx="9">
                  <c:v>1.8</c:v>
                </c:pt>
                <c:pt idx="10">
                  <c:v>2.6</c:v>
                </c:pt>
                <c:pt idx="11">
                  <c:v>3.5</c:v>
                </c:pt>
                <c:pt idx="12">
                  <c:v>3.8</c:v>
                </c:pt>
                <c:pt idx="13">
                  <c:v>3.5</c:v>
                </c:pt>
                <c:pt idx="14">
                  <c:v>3.3</c:v>
                </c:pt>
                <c:pt idx="15">
                  <c:v>3.3</c:v>
                </c:pt>
                <c:pt idx="16">
                  <c:v>3.8</c:v>
                </c:pt>
                <c:pt idx="17">
                  <c:v>3.5</c:v>
                </c:pt>
                <c:pt idx="18">
                  <c:v>3.5</c:v>
                </c:pt>
                <c:pt idx="19">
                  <c:v>3.5</c:v>
                </c:pt>
                <c:pt idx="20">
                  <c:v>3</c:v>
                </c:pt>
                <c:pt idx="21">
                  <c:v>2.8</c:v>
                </c:pt>
                <c:pt idx="22">
                  <c:v>2.6</c:v>
                </c:pt>
                <c:pt idx="23">
                  <c:v>3.1</c:v>
                </c:pt>
                <c:pt idx="24">
                  <c:v>2.6</c:v>
                </c:pt>
                <c:pt idx="25">
                  <c:v>3.1</c:v>
                </c:pt>
                <c:pt idx="26">
                  <c:v>2.8</c:v>
                </c:pt>
                <c:pt idx="27">
                  <c:v>1.8</c:v>
                </c:pt>
                <c:pt idx="28">
                  <c:v>1.6</c:v>
                </c:pt>
                <c:pt idx="29">
                  <c:v>1.8</c:v>
                </c:pt>
                <c:pt idx="30">
                  <c:v>3</c:v>
                </c:pt>
                <c:pt idx="31">
                  <c:v>4.2</c:v>
                </c:pt>
                <c:pt idx="32">
                  <c:v>1.7</c:v>
                </c:pt>
                <c:pt idx="33">
                  <c:v>1.8</c:v>
                </c:pt>
                <c:pt idx="34">
                  <c:v>2.2000000000000002</c:v>
                </c:pt>
                <c:pt idx="35">
                  <c:v>4.3</c:v>
                </c:pt>
                <c:pt idx="36">
                  <c:v>3.4</c:v>
                </c:pt>
                <c:pt idx="37">
                  <c:v>1.4</c:v>
                </c:pt>
                <c:pt idx="38">
                  <c:v>2.1</c:v>
                </c:pt>
                <c:pt idx="39">
                  <c:v>2.1</c:v>
                </c:pt>
                <c:pt idx="40">
                  <c:v>2.5</c:v>
                </c:pt>
                <c:pt idx="41">
                  <c:v>2.5</c:v>
                </c:pt>
                <c:pt idx="42">
                  <c:v>3.5</c:v>
                </c:pt>
                <c:pt idx="43">
                  <c:v>3.5</c:v>
                </c:pt>
                <c:pt idx="44">
                  <c:v>3.5</c:v>
                </c:pt>
                <c:pt idx="45">
                  <c:v>1.4</c:v>
                </c:pt>
                <c:pt idx="46">
                  <c:v>1.9</c:v>
                </c:pt>
                <c:pt idx="47">
                  <c:v>1.9</c:v>
                </c:pt>
                <c:pt idx="48">
                  <c:v>1.9</c:v>
                </c:pt>
                <c:pt idx="49">
                  <c:v>2.6</c:v>
                </c:pt>
                <c:pt idx="50">
                  <c:v>2.4</c:v>
                </c:pt>
                <c:pt idx="51">
                  <c:v>2.4</c:v>
                </c:pt>
                <c:pt idx="52">
                  <c:v>2.4</c:v>
                </c:pt>
                <c:pt idx="53">
                  <c:v>1.1000000000000001</c:v>
                </c:pt>
                <c:pt idx="54">
                  <c:v>4.3</c:v>
                </c:pt>
                <c:pt idx="55">
                  <c:v>3.5</c:v>
                </c:pt>
                <c:pt idx="56">
                  <c:v>1.4</c:v>
                </c:pt>
                <c:pt idx="57">
                  <c:v>1.4</c:v>
                </c:pt>
                <c:pt idx="58">
                  <c:v>1.4</c:v>
                </c:pt>
                <c:pt idx="59">
                  <c:v>1.1000000000000001</c:v>
                </c:pt>
                <c:pt idx="60">
                  <c:v>3.3</c:v>
                </c:pt>
                <c:pt idx="61">
                  <c:v>2.5</c:v>
                </c:pt>
                <c:pt idx="62">
                  <c:v>2.2000000000000002</c:v>
                </c:pt>
                <c:pt idx="63">
                  <c:v>2</c:v>
                </c:pt>
                <c:pt idx="64">
                  <c:v>1.8</c:v>
                </c:pt>
                <c:pt idx="65">
                  <c:v>2.2999999999999998</c:v>
                </c:pt>
                <c:pt idx="66">
                  <c:v>3.2</c:v>
                </c:pt>
                <c:pt idx="67">
                  <c:v>3.2</c:v>
                </c:pt>
                <c:pt idx="68">
                  <c:v>3.2</c:v>
                </c:pt>
                <c:pt idx="69">
                  <c:v>1.9</c:v>
                </c:pt>
                <c:pt idx="70">
                  <c:v>3.5</c:v>
                </c:pt>
                <c:pt idx="71">
                  <c:v>3.5</c:v>
                </c:pt>
                <c:pt idx="72">
                  <c:v>3.5</c:v>
                </c:pt>
                <c:pt idx="73">
                  <c:v>3.7</c:v>
                </c:pt>
                <c:pt idx="74">
                  <c:v>3.7</c:v>
                </c:pt>
                <c:pt idx="75">
                  <c:v>3.7</c:v>
                </c:pt>
                <c:pt idx="76">
                  <c:v>3.4</c:v>
                </c:pt>
                <c:pt idx="77">
                  <c:v>2.9</c:v>
                </c:pt>
                <c:pt idx="78">
                  <c:v>3.9</c:v>
                </c:pt>
                <c:pt idx="79">
                  <c:v>3.7</c:v>
                </c:pt>
                <c:pt idx="80">
                  <c:v>3.9</c:v>
                </c:pt>
                <c:pt idx="81">
                  <c:v>3.2</c:v>
                </c:pt>
                <c:pt idx="82">
                  <c:v>0.9</c:v>
                </c:pt>
                <c:pt idx="83">
                  <c:v>1.9</c:v>
                </c:pt>
                <c:pt idx="84">
                  <c:v>1.9</c:v>
                </c:pt>
                <c:pt idx="85">
                  <c:v>1.9</c:v>
                </c:pt>
                <c:pt idx="86">
                  <c:v>1.9</c:v>
                </c:pt>
                <c:pt idx="87">
                  <c:v>2.2000000000000002</c:v>
                </c:pt>
                <c:pt idx="88">
                  <c:v>2</c:v>
                </c:pt>
                <c:pt idx="89">
                  <c:v>4.3</c:v>
                </c:pt>
                <c:pt idx="90">
                  <c:v>4</c:v>
                </c:pt>
                <c:pt idx="91">
                  <c:v>1.5</c:v>
                </c:pt>
                <c:pt idx="92">
                  <c:v>3.9</c:v>
                </c:pt>
                <c:pt idx="93">
                  <c:v>3.9</c:v>
                </c:pt>
                <c:pt idx="94">
                  <c:v>3.2</c:v>
                </c:pt>
                <c:pt idx="95">
                  <c:v>3.2</c:v>
                </c:pt>
                <c:pt idx="96">
                  <c:v>4.5999999999999996</c:v>
                </c:pt>
                <c:pt idx="97">
                  <c:v>1.6</c:v>
                </c:pt>
                <c:pt idx="98">
                  <c:v>2</c:v>
                </c:pt>
                <c:pt idx="99">
                  <c:v>1.7</c:v>
                </c:pt>
                <c:pt idx="100">
                  <c:v>1.7</c:v>
                </c:pt>
                <c:pt idx="101">
                  <c:v>1.3</c:v>
                </c:pt>
                <c:pt idx="102">
                  <c:v>3.4</c:v>
                </c:pt>
                <c:pt idx="103">
                  <c:v>2.9</c:v>
                </c:pt>
                <c:pt idx="104">
                  <c:v>2.9</c:v>
                </c:pt>
                <c:pt idx="105">
                  <c:v>3.1</c:v>
                </c:pt>
                <c:pt idx="106">
                  <c:v>2.2999999999999998</c:v>
                </c:pt>
                <c:pt idx="107">
                  <c:v>2.1</c:v>
                </c:pt>
                <c:pt idx="108">
                  <c:v>2.1</c:v>
                </c:pt>
                <c:pt idx="109">
                  <c:v>1.8</c:v>
                </c:pt>
                <c:pt idx="110">
                  <c:v>2.7</c:v>
                </c:pt>
                <c:pt idx="111">
                  <c:v>3.3</c:v>
                </c:pt>
                <c:pt idx="112">
                  <c:v>4.5</c:v>
                </c:pt>
                <c:pt idx="113">
                  <c:v>1.6</c:v>
                </c:pt>
                <c:pt idx="114">
                  <c:v>2.7</c:v>
                </c:pt>
              </c:numCache>
            </c:numRef>
          </c:val>
          <c:extLst>
            <c:ext xmlns:c16="http://schemas.microsoft.com/office/drawing/2014/chart" uri="{C3380CC4-5D6E-409C-BE32-E72D297353CC}">
              <c16:uniqueId val="{00000000-D485-4CC7-80D3-5C49E014AD0C}"/>
            </c:ext>
          </c:extLst>
        </c:ser>
        <c:dLbls>
          <c:showLegendKey val="0"/>
          <c:showVal val="0"/>
          <c:showCatName val="0"/>
          <c:showSerName val="0"/>
          <c:showPercent val="0"/>
          <c:showBubbleSize val="0"/>
        </c:dLbls>
        <c:gapWidth val="182"/>
        <c:axId val="649490992"/>
        <c:axId val="649491976"/>
      </c:barChart>
      <c:catAx>
        <c:axId val="649490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491976"/>
        <c:crosses val="autoZero"/>
        <c:auto val="1"/>
        <c:lblAlgn val="ctr"/>
        <c:lblOffset val="100"/>
        <c:noMultiLvlLbl val="0"/>
      </c:catAx>
      <c:valAx>
        <c:axId val="649491976"/>
        <c:scaling>
          <c:orientation val="minMax"/>
          <c:min val="1"/>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49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Regions of the world</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a:rPr>
            <a:t>Regions of the world</a:t>
          </a:r>
        </a:p>
      </cx:txPr>
    </cx:title>
    <cx:plotArea>
      <cx:plotAreaRegion>
        <cx:series layoutId="sunburst" uniqueId="{384CB812-F681-4A2E-91B1-682270EDD359}">
          <cx:dataId val="0"/>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1.JP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184149</xdr:rowOff>
    </xdr:from>
    <xdr:to>
      <xdr:col>3</xdr:col>
      <xdr:colOff>381000</xdr:colOff>
      <xdr:row>36</xdr:row>
      <xdr:rowOff>106362</xdr:rowOff>
    </xdr:to>
    <xdr:graphicFrame macro="">
      <xdr:nvGraphicFramePr>
        <xdr:cNvPr id="5" name="Chart 4">
          <a:extLst>
            <a:ext uri="{FF2B5EF4-FFF2-40B4-BE49-F238E27FC236}">
              <a16:creationId xmlns:a16="http://schemas.microsoft.com/office/drawing/2014/main" id="{3F8791BD-D6E6-4970-B3FA-0EA3151FD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396611</xdr:colOff>
      <xdr:row>17</xdr:row>
      <xdr:rowOff>161659</xdr:rowOff>
    </xdr:from>
    <xdr:to>
      <xdr:col>14</xdr:col>
      <xdr:colOff>27252</xdr:colOff>
      <xdr:row>36</xdr:row>
      <xdr:rowOff>105040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E59CC8D-3AFA-45D2-B7BA-27A712B2F2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414631" y="3514459"/>
              <a:ext cx="3532081" cy="34181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264</xdr:colOff>
      <xdr:row>17</xdr:row>
      <xdr:rowOff>176211</xdr:rowOff>
    </xdr:from>
    <xdr:to>
      <xdr:col>9</xdr:col>
      <xdr:colOff>98424</xdr:colOff>
      <xdr:row>36</xdr:row>
      <xdr:rowOff>43920</xdr:rowOff>
    </xdr:to>
    <xdr:sp macro="" textlink="">
      <xdr:nvSpPr>
        <xdr:cNvPr id="7" name="TextBox 6">
          <a:extLst>
            <a:ext uri="{FF2B5EF4-FFF2-40B4-BE49-F238E27FC236}">
              <a16:creationId xmlns:a16="http://schemas.microsoft.com/office/drawing/2014/main" id="{C4F1BAD4-699B-43F1-A8B1-22B8F0AB5861}"/>
            </a:ext>
          </a:extLst>
        </xdr:cNvPr>
        <xdr:cNvSpPr txBox="1"/>
      </xdr:nvSpPr>
      <xdr:spPr>
        <a:xfrm>
          <a:off x="3786452" y="2819399"/>
          <a:ext cx="3134253" cy="34872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600">
              <a:solidFill>
                <a:srgbClr val="714B7B"/>
              </a:solidFill>
              <a:latin typeface="Bebas Neue" panose="020B0606020202050201" pitchFamily="34" charset="0"/>
            </a:rPr>
            <a:t>115</a:t>
          </a:r>
        </a:p>
        <a:p>
          <a:pPr algn="ctr"/>
          <a:r>
            <a:rPr lang="en-US" sz="2400">
              <a:solidFill>
                <a:srgbClr val="714B7B"/>
              </a:solidFill>
              <a:latin typeface="Roboto Condensed" pitchFamily="2" charset="0"/>
              <a:ea typeface="Roboto Condensed" pitchFamily="2" charset="0"/>
              <a:cs typeface="Roboto Condensed" pitchFamily="2" charset="0"/>
            </a:rPr>
            <a:t>crisis identified </a:t>
          </a:r>
        </a:p>
      </xdr:txBody>
    </xdr:sp>
    <xdr:clientData/>
  </xdr:twoCellAnchor>
  <xdr:twoCellAnchor>
    <xdr:from>
      <xdr:col>0</xdr:col>
      <xdr:colOff>1</xdr:colOff>
      <xdr:row>37</xdr:row>
      <xdr:rowOff>143934</xdr:rowOff>
    </xdr:from>
    <xdr:to>
      <xdr:col>3</xdr:col>
      <xdr:colOff>504826</xdr:colOff>
      <xdr:row>74</xdr:row>
      <xdr:rowOff>120650</xdr:rowOff>
    </xdr:to>
    <xdr:graphicFrame macro="">
      <xdr:nvGraphicFramePr>
        <xdr:cNvPr id="8" name="Chart 7">
          <a:extLst>
            <a:ext uri="{FF2B5EF4-FFF2-40B4-BE49-F238E27FC236}">
              <a16:creationId xmlns:a16="http://schemas.microsoft.com/office/drawing/2014/main" id="{D3F3D1B5-94C5-441A-BC72-E651ACC0C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11642</xdr:colOff>
      <xdr:row>37</xdr:row>
      <xdr:rowOff>160601</xdr:rowOff>
    </xdr:from>
    <xdr:to>
      <xdr:col>9</xdr:col>
      <xdr:colOff>301625</xdr:colOff>
      <xdr:row>74</xdr:row>
      <xdr:rowOff>111918</xdr:rowOff>
    </xdr:to>
    <xdr:graphicFrame macro="">
      <xdr:nvGraphicFramePr>
        <xdr:cNvPr id="9" name="Chart 8">
          <a:extLst>
            <a:ext uri="{FF2B5EF4-FFF2-40B4-BE49-F238E27FC236}">
              <a16:creationId xmlns:a16="http://schemas.microsoft.com/office/drawing/2014/main" id="{880642C9-4A0D-4950-9FB9-6D9364914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411162</xdr:colOff>
      <xdr:row>37</xdr:row>
      <xdr:rowOff>179652</xdr:rowOff>
    </xdr:from>
    <xdr:to>
      <xdr:col>13</xdr:col>
      <xdr:colOff>1352550</xdr:colOff>
      <xdr:row>74</xdr:row>
      <xdr:rowOff>99219</xdr:rowOff>
    </xdr:to>
    <xdr:graphicFrame macro="">
      <xdr:nvGraphicFramePr>
        <xdr:cNvPr id="10" name="Chart 9">
          <a:extLst>
            <a:ext uri="{FF2B5EF4-FFF2-40B4-BE49-F238E27FC236}">
              <a16:creationId xmlns:a16="http://schemas.microsoft.com/office/drawing/2014/main" id="{CD7B968A-0CB4-474A-8478-FFC889636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1046672</xdr:colOff>
      <xdr:row>84</xdr:row>
      <xdr:rowOff>124619</xdr:rowOff>
    </xdr:from>
    <xdr:to>
      <xdr:col>12</xdr:col>
      <xdr:colOff>476248</xdr:colOff>
      <xdr:row>116</xdr:row>
      <xdr:rowOff>184056</xdr:rowOff>
    </xdr:to>
    <xdr:pic>
      <xdr:nvPicPr>
        <xdr:cNvPr id="3" name="Picture 2">
          <a:extLst>
            <a:ext uri="{FF2B5EF4-FFF2-40B4-BE49-F238E27FC236}">
              <a16:creationId xmlns:a16="http://schemas.microsoft.com/office/drawing/2014/main" id="{81276F04-1E74-454E-B708-1FFD6A97A7E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6672" y="16317119"/>
          <a:ext cx="8073514" cy="615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alyst.ACAPSPC13/Dropbox%20(ACAPS)/ACAPS%20Analysis%20Team/2.%20GCSI/20190204%20GCSI%20database%20beta%20vers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alyst/Desktop/20190124%20GCSI%20Database%20Beta%20Version%20CG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nalyst/Documents/GCSI/GCSI%20Training/20190201%20GCSI%20Database%20Beta%20Work%20Version%20EMPTY%20COPY.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nalyst.ACAPSPC13/Dropbox%20(ACAPS)/ACAPS%20Analysis%20Team/2.%20GCSI/20190204%20GCSI%20database%20beta%20version%20(Angeliki's%20changes%202019-05-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GCSI"/>
      <sheetName val="Impact of Crisis"/>
      <sheetName val="Conditions of affected people"/>
      <sheetName val="Complexity"/>
      <sheetName val="Core Indicators"/>
      <sheetName val="Crisis Indicator Data"/>
      <sheetName val="Country Indicator Data"/>
      <sheetName val="Regional Crises"/>
      <sheetName val="Reliability"/>
      <sheetName val="Lists"/>
      <sheetName val="Indicator Metadata"/>
      <sheetName val="Indicator Date hidden"/>
      <sheetName val="Indicator Date hidden2"/>
      <sheetName val="Imputed and missing data hidden"/>
    </sheetNames>
    <sheetDataSet>
      <sheetData sheetId="0"/>
      <sheetData sheetId="1"/>
      <sheetData sheetId="2"/>
      <sheetData sheetId="3"/>
      <sheetData sheetId="4"/>
      <sheetData sheetId="5"/>
      <sheetData sheetId="6">
        <row r="118">
          <cell r="D118" t="str">
            <v>Yemen</v>
          </cell>
        </row>
        <row r="119">
          <cell r="D119" t="str">
            <v>Zambia</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GCSI"/>
      <sheetName val="Impact of Crisis"/>
      <sheetName val="Conditions of affected people"/>
      <sheetName val="Complexity"/>
      <sheetName val="Core Indicators"/>
      <sheetName val="Crisis Indicator Data"/>
      <sheetName val="Country Indicator Data"/>
      <sheetName val="Lists"/>
      <sheetName val="Indicator Metadata"/>
      <sheetName val="Indicator Date hidden"/>
      <sheetName val="Indicator Date hidden2"/>
      <sheetName val="Imputed and missing data hidd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A1" t="str">
            <v>Crisis</v>
          </cell>
        </row>
      </sheetData>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Lists"/>
      <sheetName val="Indicator Date hidden"/>
      <sheetName val="Indicator Date hidden2"/>
      <sheetName val="Imputed and missing data hidden"/>
    </sheetNames>
    <sheetDataSet>
      <sheetData sheetId="0"/>
      <sheetData sheetId="1"/>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Table of Contents"/>
      <sheetName val="GCSI"/>
      <sheetName val="Impact of Crisis"/>
      <sheetName val="Conditions of affected people"/>
      <sheetName val="Complexity"/>
      <sheetName val="Core Indicators"/>
      <sheetName val="Raw data"/>
      <sheetName val="Crisis Indicator Data"/>
      <sheetName val="Country Indicator Data"/>
      <sheetName val="Lists"/>
      <sheetName val="Indicator Metadata"/>
      <sheetName val="Indicator Date hidden"/>
      <sheetName val="Indicator Date hidden2"/>
      <sheetName val="Imputed and missing data hidden"/>
    </sheetNames>
    <sheetDataSet>
      <sheetData sheetId="0"/>
      <sheetData sheetId="1"/>
      <sheetData sheetId="2"/>
      <sheetData sheetId="3"/>
      <sheetData sheetId="4"/>
      <sheetData sheetId="5"/>
      <sheetData sheetId="6"/>
      <sheetData sheetId="7">
        <row r="1">
          <cell r="F1" t="str">
            <v>Source and Date</v>
          </cell>
          <cell r="G1" t="str">
            <v>Reliability</v>
          </cell>
          <cell r="H1" t="str">
            <v>Reliability Score</v>
          </cell>
          <cell r="I1" t="str">
            <v>Link</v>
          </cell>
          <cell r="J1" t="str">
            <v>Justification</v>
          </cell>
          <cell r="K1" t="str">
            <v>Helper</v>
          </cell>
          <cell r="L1" t="str">
            <v>Date of entry</v>
          </cell>
        </row>
        <row r="2">
          <cell r="F2" t="str">
            <v>OCHA, 13/03/2018</v>
          </cell>
          <cell r="G2" t="str">
            <v>High</v>
          </cell>
          <cell r="H2">
            <v>1</v>
          </cell>
          <cell r="I2" t="str">
            <v>https://data.humdata.org/dataset/senegal-population-statistics</v>
          </cell>
          <cell r="J2" t="str">
            <v>OCHA population data (2018 projections based on 2013 census)
Minus 18,029 displaced in Gambia and Guinea-Bissau due to the conflict in Casamance
Plus 14,349 refugees in Senegal, mostly from Mauritania</v>
          </cell>
          <cell r="K2" t="str">
            <v>SEN002Total population in country</v>
          </cell>
          <cell r="L2">
            <v>43489</v>
          </cell>
        </row>
        <row r="3">
          <cell r="F3" t="str">
            <v>FAO, 10/2018</v>
          </cell>
          <cell r="G3" t="str">
            <v>High</v>
          </cell>
          <cell r="H3">
            <v>1</v>
          </cell>
          <cell r="I3" t="str">
            <v xml:space="preserve">http://www.fao.org/3/ca1725en/CA1725EN.pdf </v>
          </cell>
          <cell r="J3" t="str">
            <v>Waiting for an update with the November 2018 Cadre Harmonise
Acute food security situation from June to August 2018: all departments are in IPC phases Crisis and Stressed except 9 (Dagana, Dakar, Pikine, Rufisque, Foundiongue, Nioro-Du-Rip, Bignona, Oussouye, and Ziguindhor)
Total # of square kilometers affected by the crisis only takes into account the land surface departments in IPC 2 and 3 according to the March 2018 Cadre Harmonise (will be updated once the results of the November 2018 Cadre Harmonise results are published)</v>
          </cell>
          <cell r="K3" t="str">
            <v>SEN002Landmass affected by disaster</v>
          </cell>
          <cell r="L3">
            <v>43489</v>
          </cell>
        </row>
        <row r="4">
          <cell r="F4" t="str">
            <v>FAO, 10/2018</v>
          </cell>
          <cell r="G4" t="str">
            <v>High</v>
          </cell>
          <cell r="H4">
            <v>1</v>
          </cell>
          <cell r="I4" t="str">
            <v>http://www.fao.org/3/ca1725en/CA1725EN.pdf</v>
          </cell>
          <cell r="J4" t="str">
            <v>Waiting for an update with the November 2018 Cadre Harmonise
Acute food security situation from June to August 2018: all departments are in IPC phases Crisis and Stressed except 9 (Dagana, Dakar, Pikine, Rufisque, Foundiongue, Nioro-Du-Rip, Bignona, Oussouye, and Ziguindhor)
Total # of people living in the affected area only takes into account the population of departments in IPC 2 and 3 according to the March 2018 Cadre Harmonise (will be updated once the results of the November 2018 Cadre Harmonise results are published)</v>
          </cell>
          <cell r="K4" t="str">
            <v>SEN002People exposed</v>
          </cell>
          <cell r="L4">
            <v>43489</v>
          </cell>
        </row>
        <row r="5">
          <cell r="F5" t="str">
            <v>FAO, 10/2018</v>
          </cell>
          <cell r="G5" t="str">
            <v>High</v>
          </cell>
          <cell r="H5">
            <v>1</v>
          </cell>
          <cell r="I5" t="str">
            <v xml:space="preserve">http://www.fao.org/3/ca1725en/CA1725EN.pdf </v>
          </cell>
          <cell r="J5" t="str">
            <v>All people living in the area are affected. Beyond the impact on food security, the drought also disrupt local economies and is likely to impact more people than the ones affected by food insecurity
Waiting for an update with the November 2018 Cadre Harmonise
Acute food security situation from June to August 2018: all departments are in IPC phases Crisis and Stressed except 9 (Dagana, Dakar, Pikine, Rufisque, Foundiongue, Nioro-Du-Rip, Bignona, Oussouye, and Ziguindhor)
Total # of people living in the affected area only takes into account the population of departments in IPC 2 and 3 according to the March 2018 Cadre Harmonise (will be updated once the results of the November 2018 Cadre Harmonise results are published)</v>
          </cell>
          <cell r="K5" t="str">
            <v>SEN002People affected by the crisis</v>
          </cell>
          <cell r="L5">
            <v>43489</v>
          </cell>
        </row>
        <row r="6">
          <cell r="F6"/>
          <cell r="G6"/>
          <cell r="H6" t="b">
            <v>0</v>
          </cell>
          <cell r="I6"/>
          <cell r="J6" t="str">
            <v>Refugees in neighbouring countries fled violence in Casamance. Most IDPs (22,000) were also displaced due to conflict and violence.</v>
          </cell>
          <cell r="K6" t="str">
            <v>SEN002Total # of crisis related displaced people</v>
          </cell>
          <cell r="L6">
            <v>43489</v>
          </cell>
        </row>
        <row r="7">
          <cell r="F7"/>
          <cell r="G7"/>
          <cell r="H7" t="b">
            <v>0</v>
          </cell>
          <cell r="I7"/>
          <cell r="J7"/>
          <cell r="K7" t="str">
            <v>SEN002Crisis related Injuries</v>
          </cell>
          <cell r="L7">
            <v>43489</v>
          </cell>
        </row>
        <row r="8">
          <cell r="F8"/>
          <cell r="G8"/>
          <cell r="H8" t="b">
            <v>0</v>
          </cell>
          <cell r="I8"/>
          <cell r="J8"/>
          <cell r="K8" t="str">
            <v>SEN002Total # of illness cases reported</v>
          </cell>
          <cell r="L8">
            <v>43489</v>
          </cell>
        </row>
        <row r="9">
          <cell r="F9"/>
          <cell r="G9"/>
          <cell r="H9" t="b">
            <v>0</v>
          </cell>
          <cell r="I9"/>
          <cell r="J9"/>
          <cell r="K9" t="str">
            <v>SEN002Crisis related fatalities</v>
          </cell>
          <cell r="L9">
            <v>43489</v>
          </cell>
        </row>
        <row r="10">
          <cell r="F10"/>
          <cell r="G10"/>
          <cell r="H10" t="b">
            <v>0</v>
          </cell>
          <cell r="I10"/>
          <cell r="J10"/>
          <cell r="K10" t="str">
            <v>SEN002Building partially damaged</v>
          </cell>
          <cell r="L10">
            <v>43489</v>
          </cell>
        </row>
        <row r="11">
          <cell r="F11"/>
          <cell r="G11"/>
          <cell r="H11" t="b">
            <v>0</v>
          </cell>
          <cell r="I11"/>
          <cell r="J11"/>
          <cell r="K11" t="str">
            <v>SEN002Building totally damaged</v>
          </cell>
          <cell r="L11">
            <v>43489</v>
          </cell>
        </row>
        <row r="12">
          <cell r="F12"/>
          <cell r="G12"/>
          <cell r="H12" t="b">
            <v>0</v>
          </cell>
          <cell r="I12"/>
          <cell r="J12" t="str">
            <v>No recent number reflecting agricultural losses, or the impact of the drought on smallholder agricutlure and transhumance patterns disrupting rural economies</v>
          </cell>
          <cell r="K12" t="str">
            <v>SEN002Economic Losses</v>
          </cell>
          <cell r="L12">
            <v>43489</v>
          </cell>
        </row>
        <row r="13">
          <cell r="F13" t="str">
            <v>DG ECHO 17/01/2019</v>
          </cell>
          <cell r="G13" t="str">
            <v>Medium</v>
          </cell>
          <cell r="H13">
            <v>2</v>
          </cell>
          <cell r="I13" t="str">
            <v>https://reliefweb.int/sites/reliefweb.int/files/resources/ECDM_20190117_Sahel_Food-and-Nutrition.pdf</v>
          </cell>
          <cell r="J13" t="str">
            <v>Number of people projected to require emergency food assistance in 2019</v>
          </cell>
          <cell r="K13" t="str">
            <v>SEN002People in Need</v>
          </cell>
          <cell r="L13">
            <v>43489</v>
          </cell>
        </row>
        <row r="14">
          <cell r="F14"/>
          <cell r="G14"/>
          <cell r="H14" t="b">
            <v>0</v>
          </cell>
          <cell r="I14"/>
          <cell r="J14"/>
          <cell r="K14" t="str">
            <v>SEN002People facing minimal humanitarian needs (level 1)</v>
          </cell>
          <cell r="L14">
            <v>43489</v>
          </cell>
        </row>
        <row r="15">
          <cell r="F15" t="str">
            <v>FAO,11/01/2019</v>
          </cell>
          <cell r="G15" t="str">
            <v>Medium</v>
          </cell>
          <cell r="H15">
            <v>2</v>
          </cell>
          <cell r="I15" t="str">
            <v>https://reliefweb.int/sites/reliefweb.int/files/resources/SEN_12.pdf</v>
          </cell>
          <cell r="J15" t="str">
            <v>Total PIN projected to require emergency food assistance in 2019 minus the estimated number of people in IPC3 accordint to the November 2018 Cadre Harmonise
DG ECHO map shows that there is no projected IPC 4 in Senegal. The people not in IPC3 are assumed to be in IPC2</v>
          </cell>
          <cell r="K15" t="str">
            <v>SEN002People facing stressed humanitarian needs (level 2)</v>
          </cell>
          <cell r="L15">
            <v>43489</v>
          </cell>
        </row>
        <row r="16">
          <cell r="F16" t="str">
            <v>FAO,11/01/2019
DG ECHO 17/01/2019</v>
          </cell>
          <cell r="G16" t="str">
            <v>High</v>
          </cell>
          <cell r="H16">
            <v>1</v>
          </cell>
          <cell r="I16" t="str">
            <v>https://reliefweb.int/sites/reliefweb.int/files/resources/SEN_12.pdf
https://reliefweb.int/sites/reliefweb.int/files/resources/ECDM_20190117_Sahel_Food-and-Nutrition.pdf</v>
          </cell>
          <cell r="J16" t="str">
            <v>Estimated number of people in IPC3 according to the November 2018 Cadre Harmonise</v>
          </cell>
          <cell r="K16" t="str">
            <v>SEN002People  facing moderate humanitarian needs (level 3)</v>
          </cell>
          <cell r="L16">
            <v>43489</v>
          </cell>
        </row>
        <row r="17">
          <cell r="F17"/>
          <cell r="G17"/>
          <cell r="H17" t="b">
            <v>0</v>
          </cell>
          <cell r="I17"/>
          <cell r="J17"/>
          <cell r="K17" t="str">
            <v>SEN002People facing severe humanitarian needs (level 4)</v>
          </cell>
          <cell r="L17">
            <v>43489</v>
          </cell>
        </row>
        <row r="18">
          <cell r="F18"/>
          <cell r="G18"/>
          <cell r="H18" t="b">
            <v>0</v>
          </cell>
          <cell r="I18"/>
          <cell r="J18"/>
          <cell r="K18" t="str">
            <v>SEN002People facing extreme humanitarian needs (level 5)</v>
          </cell>
          <cell r="L18">
            <v>43489</v>
          </cell>
        </row>
        <row r="19">
          <cell r="F19"/>
          <cell r="G19"/>
          <cell r="H19" t="b">
            <v>0</v>
          </cell>
          <cell r="I19"/>
          <cell r="J19"/>
          <cell r="K19" t="str">
            <v>SEN002People killed in all crises</v>
          </cell>
          <cell r="L19">
            <v>43489</v>
          </cell>
        </row>
        <row r="20">
          <cell r="F20"/>
          <cell r="G20"/>
          <cell r="H20" t="b">
            <v>0</v>
          </cell>
          <cell r="I20"/>
          <cell r="J20" t="str">
            <v>IDPs, refugees, host and non-host</v>
          </cell>
          <cell r="K20" t="str">
            <v>SEN002Crisis affected groups</v>
          </cell>
          <cell r="L20">
            <v>43489</v>
          </cell>
        </row>
        <row r="21">
          <cell r="F21"/>
          <cell r="G21"/>
          <cell r="H21" t="b">
            <v>0</v>
          </cell>
          <cell r="I21"/>
          <cell r="J21"/>
          <cell r="K21" t="str">
            <v>SEN002People facing limited access constraints</v>
          </cell>
          <cell r="L21">
            <v>43489</v>
          </cell>
        </row>
        <row r="22">
          <cell r="F22"/>
          <cell r="G22"/>
          <cell r="H22" t="b">
            <v>0</v>
          </cell>
          <cell r="I22"/>
          <cell r="J22"/>
          <cell r="K22" t="str">
            <v>SEN002People facing restricted access constraints</v>
          </cell>
          <cell r="L22">
            <v>43489</v>
          </cell>
        </row>
        <row r="23">
          <cell r="F23"/>
          <cell r="G23"/>
          <cell r="H23" t="b">
            <v>0</v>
          </cell>
          <cell r="I23"/>
          <cell r="J23"/>
          <cell r="K23" t="str">
            <v>SEN002Impediments to entry into country (bureaucratic and administrative)</v>
          </cell>
          <cell r="L23">
            <v>43489</v>
          </cell>
        </row>
        <row r="24">
          <cell r="F24"/>
          <cell r="G24"/>
          <cell r="H24" t="b">
            <v>0</v>
          </cell>
          <cell r="I24"/>
          <cell r="J24"/>
          <cell r="K24" t="str">
            <v>SEN002Restriction of movement (impediments to freedom of movement and/or administrative restrictions)</v>
          </cell>
          <cell r="L24">
            <v>43489</v>
          </cell>
        </row>
        <row r="25">
          <cell r="F25"/>
          <cell r="G25"/>
          <cell r="H25" t="b">
            <v>0</v>
          </cell>
          <cell r="I25"/>
          <cell r="J25"/>
          <cell r="K25" t="str">
            <v>SEN002Interference into implementation of humanitarian activities</v>
          </cell>
          <cell r="L25">
            <v>43489</v>
          </cell>
        </row>
        <row r="26">
          <cell r="F26"/>
          <cell r="G26"/>
          <cell r="H26" t="b">
            <v>0</v>
          </cell>
          <cell r="I26"/>
          <cell r="J26"/>
          <cell r="K26" t="str">
            <v>SEN002Violence against personnel, facilities and assets</v>
          </cell>
          <cell r="L26">
            <v>43489</v>
          </cell>
        </row>
        <row r="27">
          <cell r="F27"/>
          <cell r="G27"/>
          <cell r="H27" t="b">
            <v>0</v>
          </cell>
          <cell r="I27"/>
          <cell r="J27"/>
          <cell r="K27" t="str">
            <v>SEN002Denial of existence of humanitarian needs or entitlements to assistance</v>
          </cell>
          <cell r="L27">
            <v>43489</v>
          </cell>
        </row>
        <row r="28">
          <cell r="F28"/>
          <cell r="G28"/>
          <cell r="H28" t="b">
            <v>0</v>
          </cell>
          <cell r="I28"/>
          <cell r="J28"/>
          <cell r="K28" t="str">
            <v>SEN002Restriction and obstruction of access to services and assistance</v>
          </cell>
          <cell r="L28">
            <v>43489</v>
          </cell>
        </row>
        <row r="29">
          <cell r="F29"/>
          <cell r="G29"/>
          <cell r="H29" t="b">
            <v>0</v>
          </cell>
          <cell r="I29"/>
          <cell r="J29"/>
          <cell r="K29" t="str">
            <v>SEN002Ongoing insecurity/hostilities affecting humanitarian assistance</v>
          </cell>
          <cell r="L29">
            <v>43489</v>
          </cell>
        </row>
        <row r="30">
          <cell r="F30"/>
          <cell r="G30"/>
          <cell r="H30" t="b">
            <v>0</v>
          </cell>
          <cell r="I30"/>
          <cell r="J30"/>
          <cell r="K30" t="str">
            <v xml:space="preserve">SEN002Presence of mines and improvised explosive devices </v>
          </cell>
          <cell r="L30">
            <v>43489</v>
          </cell>
        </row>
        <row r="31">
          <cell r="F31" t="str">
            <v>RFI 05/09/2017</v>
          </cell>
          <cell r="G31" t="str">
            <v>High</v>
          </cell>
          <cell r="H31">
            <v>1</v>
          </cell>
          <cell r="I31" t="str">
            <v>http://www.rfi.fr/afrique/20170905-senegal-une-mine-explose-casamance</v>
          </cell>
          <cell r="J31" t="str">
            <v>Mines in Casamance</v>
          </cell>
          <cell r="K31" t="str">
            <v>SEN002Physical constraints in the environment (obstacles related to terrain, climate, lack of infrastructure, etc.)</v>
          </cell>
          <cell r="L31">
            <v>43489</v>
          </cell>
        </row>
        <row r="32">
          <cell r="F32" t="str">
            <v>OCHA 11/10/2017</v>
          </cell>
          <cell r="G32" t="str">
            <v>High</v>
          </cell>
          <cell r="H32">
            <v>1</v>
          </cell>
          <cell r="I32" t="str">
            <v>https://data.humdata.org/dataset/nicaragua-administrative-level-0</v>
          </cell>
          <cell r="J32" t="str">
            <v>OCHA's estimation of total population minus 52,000 Nicaraguans that fled the country since April 2018</v>
          </cell>
          <cell r="K32" t="str">
            <v>NIC001Total population in country</v>
          </cell>
          <cell r="L32">
            <v>43489</v>
          </cell>
        </row>
        <row r="33">
          <cell r="F33" t="str">
            <v>CIA World Factbook 16/01/2019</v>
          </cell>
          <cell r="G33" t="str">
            <v>High</v>
          </cell>
          <cell r="H33">
            <v>1</v>
          </cell>
          <cell r="I33" t="str">
            <v>https://www.cia.gov/library/publications/the-world-factbook/geos/nu.html</v>
          </cell>
          <cell r="J33" t="str">
            <v>Total land area. The whole country is affected by the crisis</v>
          </cell>
          <cell r="K33" t="str">
            <v>NIC001Landmass affected by disaster</v>
          </cell>
          <cell r="L33">
            <v>43489</v>
          </cell>
        </row>
        <row r="34">
          <cell r="F34" t="str">
            <v>OCHA 11/10/2017</v>
          </cell>
          <cell r="G34" t="str">
            <v>High</v>
          </cell>
          <cell r="H34">
            <v>1</v>
          </cell>
          <cell r="I34" t="str">
            <v xml:space="preserve">https://data.humdata.org/dataset/nicaragua-administrative-level-0 </v>
          </cell>
          <cell r="J34" t="str">
            <v>OCHA's estimation of total population minus 52,000 Nicaraguans that fled the country since April 2018</v>
          </cell>
          <cell r="K34" t="str">
            <v>NIC001People exposed</v>
          </cell>
          <cell r="L34">
            <v>43489</v>
          </cell>
        </row>
        <row r="35">
          <cell r="F35" t="str">
            <v>DG ECHO 01/11/2018</v>
          </cell>
          <cell r="G35" t="str">
            <v>Medium</v>
          </cell>
          <cell r="H35">
            <v>2</v>
          </cell>
          <cell r="I35" t="str">
            <v>https://reliefweb.int/report/nicaragua/nicaragua-social-unrest-dg-echo-iachr-funides-imf-echo-daily-flash-7-november-2018</v>
          </cell>
          <cell r="J35" t="str">
            <v>Number of people having been fired since the beginning of the crisis
This figure is conservative considering job losses impact entire households and not only individuals.</v>
          </cell>
          <cell r="K35" t="str">
            <v>NIC001People affected by the crisis</v>
          </cell>
          <cell r="L35">
            <v>43489</v>
          </cell>
        </row>
        <row r="36">
          <cell r="F36" t="str">
            <v>DG ECHO 07/11/2018</v>
          </cell>
          <cell r="G36" t="str">
            <v>High</v>
          </cell>
          <cell r="H36">
            <v>1</v>
          </cell>
          <cell r="I36" t="str">
            <v>https://reliefweb.int/report/nicaragua/nicaragua-social-unrest-dg-echo-iachr-funides-imf-echo-daily-flash-7-november-2018</v>
          </cell>
          <cell r="J36" t="str">
            <v>52,000 Nicaraguans displaced in Costa Rica since April 2018</v>
          </cell>
          <cell r="K36" t="str">
            <v>NIC001Total # of crisis related displaced people</v>
          </cell>
          <cell r="L36">
            <v>43489</v>
          </cell>
        </row>
        <row r="37">
          <cell r="F37"/>
          <cell r="G37"/>
          <cell r="H37" t="b">
            <v>0</v>
          </cell>
          <cell r="I37"/>
          <cell r="J37" t="str">
            <v>The protests have decreased in intensity over the last 6 months, but approximately 2,000 people have been injured in the protests since April 2018</v>
          </cell>
          <cell r="K37" t="str">
            <v>NIC001Crisis related Injuries</v>
          </cell>
          <cell r="L37">
            <v>43489</v>
          </cell>
        </row>
        <row r="38">
          <cell r="F38"/>
          <cell r="G38"/>
          <cell r="H38" t="b">
            <v>0</v>
          </cell>
          <cell r="I38"/>
          <cell r="J38" t="str">
            <v>As of now, there is no real indication that the economic crisis has led to a health crisis. However, the risk of basic services collapsing remains high, and could make people's access to health services challenging</v>
          </cell>
          <cell r="K38" t="str">
            <v>NIC001Total # of illness cases reported</v>
          </cell>
          <cell r="L38">
            <v>43489</v>
          </cell>
        </row>
        <row r="39">
          <cell r="F39"/>
          <cell r="G39"/>
          <cell r="H39" t="b">
            <v>0</v>
          </cell>
          <cell r="I39"/>
          <cell r="J39" t="str">
            <v>The protests have decreased in intensity over the last 6 months, but approximately 325 people have been killed by government repression since April 2018</v>
          </cell>
          <cell r="K39" t="str">
            <v>NIC001Crisis related fatalities</v>
          </cell>
          <cell r="L39">
            <v>43489</v>
          </cell>
        </row>
        <row r="40">
          <cell r="F40"/>
          <cell r="G40"/>
          <cell r="H40" t="b">
            <v>0</v>
          </cell>
          <cell r="I40"/>
          <cell r="J40"/>
          <cell r="K40" t="str">
            <v>NIC001Building partially damaged</v>
          </cell>
          <cell r="L40">
            <v>43489</v>
          </cell>
        </row>
        <row r="41">
          <cell r="F41"/>
          <cell r="G41"/>
          <cell r="H41" t="b">
            <v>0</v>
          </cell>
          <cell r="I41"/>
          <cell r="J41"/>
          <cell r="K41" t="str">
            <v>NIC001Building totally damaged</v>
          </cell>
          <cell r="L41">
            <v>43489</v>
          </cell>
        </row>
        <row r="42">
          <cell r="F42" t="str">
            <v>FUNIDES 11/11/2018</v>
          </cell>
          <cell r="G42" t="str">
            <v>Medium</v>
          </cell>
          <cell r="H42">
            <v>2</v>
          </cell>
          <cell r="I42" t="str">
            <v>http://funides.com/media/attachment/nota_prensa_segundo_monitoreo_actividades_economicas.pdf</v>
          </cell>
          <cell r="J42" t="str">
            <v>Economic losses as of October 2018. The number is now most likely higher, but FUNIDES stopped providing updates</v>
          </cell>
          <cell r="K42" t="str">
            <v>NIC001Economic Losses</v>
          </cell>
          <cell r="L42">
            <v>43489</v>
          </cell>
        </row>
        <row r="43">
          <cell r="F43" t="str">
            <v>Aid Forum 21/08/2018</v>
          </cell>
          <cell r="G43" t="str">
            <v>Medium</v>
          </cell>
          <cell r="H43">
            <v>2</v>
          </cell>
          <cell r="I43" t="str">
            <v>http://www.aidforum.org/topics/food-security/thousands-at-risk-of-food-insecurity-in-central-america-following-a-prolong/</v>
          </cell>
          <cell r="J43" t="str">
            <v>Number of people affected by food insecurity. This number is likely to have increased compared to the previous data available, however, due to lack of up-to-date data, the figure reported remains unchanged.</v>
          </cell>
          <cell r="K43" t="str">
            <v>NIC001People in Need</v>
          </cell>
          <cell r="L43">
            <v>43489</v>
          </cell>
        </row>
        <row r="44">
          <cell r="F44"/>
          <cell r="G44"/>
          <cell r="H44" t="b">
            <v>0</v>
          </cell>
          <cell r="I44"/>
          <cell r="J44"/>
          <cell r="K44" t="str">
            <v>NIC001People facing minimal humanitarian needs (level 1)</v>
          </cell>
          <cell r="L44">
            <v>43489</v>
          </cell>
        </row>
        <row r="45">
          <cell r="F45"/>
          <cell r="G45"/>
          <cell r="H45" t="b">
            <v>0</v>
          </cell>
          <cell r="I45"/>
          <cell r="J45"/>
          <cell r="K45" t="str">
            <v>NIC001People facing stressed humanitarian needs (level 2)</v>
          </cell>
          <cell r="L45">
            <v>43489</v>
          </cell>
        </row>
        <row r="46">
          <cell r="F46" t="str">
            <v>Aid Forum 21/08/2018</v>
          </cell>
          <cell r="G46" t="str">
            <v>Medium</v>
          </cell>
          <cell r="H46">
            <v>2</v>
          </cell>
          <cell r="I46" t="str">
            <v>http://www.aidforum.org/topics/food-security/thousands-at-risk-of-food-insecurity-in-central-america-following-a-prolong/</v>
          </cell>
          <cell r="J46" t="str">
            <v>Number of people affected by food insecurity. This number is likely to have increased compared to the previous data available, however, due to lack of up-to-date data, the figure reported remains unchanged.</v>
          </cell>
          <cell r="K46" t="str">
            <v>NIC001People  facing moderate humanitarian needs (level 3)</v>
          </cell>
          <cell r="L46">
            <v>43489</v>
          </cell>
        </row>
        <row r="47">
          <cell r="F47"/>
          <cell r="G47"/>
          <cell r="H47" t="b">
            <v>0</v>
          </cell>
          <cell r="I47"/>
          <cell r="J47"/>
          <cell r="K47" t="str">
            <v>NIC001People facing severe humanitarian needs (level 4)</v>
          </cell>
          <cell r="L47">
            <v>43489</v>
          </cell>
        </row>
        <row r="48">
          <cell r="F48"/>
          <cell r="G48"/>
          <cell r="H48" t="b">
            <v>0</v>
          </cell>
          <cell r="I48"/>
          <cell r="J48"/>
          <cell r="K48" t="str">
            <v>NIC001People facing extreme humanitarian needs (level 5)</v>
          </cell>
          <cell r="L48">
            <v>43489</v>
          </cell>
        </row>
        <row r="49">
          <cell r="F49"/>
          <cell r="G49"/>
          <cell r="H49" t="b">
            <v>0</v>
          </cell>
          <cell r="I49"/>
          <cell r="J49" t="str">
            <v>325 people killed by government repression during the protests since April 2018. The protests have decreased in intensity over the last 6 months.
https://reliefweb.int/report/nicaragua/cidh-alerta-nueva-ola-de-represi-n-en-nicaragua (CIDH)</v>
          </cell>
          <cell r="K49" t="str">
            <v>NIC001People killed in all crises</v>
          </cell>
          <cell r="L49">
            <v>43489</v>
          </cell>
        </row>
        <row r="50">
          <cell r="F50"/>
          <cell r="G50"/>
          <cell r="H50" t="b">
            <v>0</v>
          </cell>
          <cell r="I50"/>
          <cell r="J50"/>
          <cell r="K50" t="str">
            <v>NIC001Crisis affected groups</v>
          </cell>
          <cell r="L50">
            <v>43489</v>
          </cell>
        </row>
        <row r="51">
          <cell r="F51"/>
          <cell r="G51"/>
          <cell r="H51" t="b">
            <v>0</v>
          </cell>
          <cell r="I51"/>
          <cell r="J51"/>
          <cell r="K51" t="str">
            <v>NIC001People facing limited access constraints</v>
          </cell>
          <cell r="L51">
            <v>43489</v>
          </cell>
        </row>
        <row r="52">
          <cell r="F52"/>
          <cell r="G52"/>
          <cell r="H52" t="b">
            <v>0</v>
          </cell>
          <cell r="I52"/>
          <cell r="J52"/>
          <cell r="K52" t="str">
            <v>NIC001People facing restricted access constraints</v>
          </cell>
          <cell r="L52">
            <v>43489</v>
          </cell>
        </row>
        <row r="53">
          <cell r="F53"/>
          <cell r="G53"/>
          <cell r="H53" t="b">
            <v>0</v>
          </cell>
          <cell r="I53"/>
          <cell r="J53" t="str">
            <v>IOM and UNHCR reported that they cannot operate in Nicaragua. Both of them normally operate from Costa Rica. Information on the presence of UN agencies and NGOs in Nicaragua, and their actual capacity to respond to population needs is extremely limited. The information is not confirmed. IOM is operating according to their social medial in Managua.</v>
          </cell>
          <cell r="K53" t="str">
            <v>NIC001Impediments to entry into country (bureaucratic and administrative)</v>
          </cell>
          <cell r="L53">
            <v>43489</v>
          </cell>
        </row>
        <row r="54">
          <cell r="F54"/>
          <cell r="G54"/>
          <cell r="H54" t="b">
            <v>0</v>
          </cell>
          <cell r="I54"/>
          <cell r="J54"/>
          <cell r="K54" t="str">
            <v>NIC001Restriction of movement (impediments to freedom of movement and/or administrative restrictions)</v>
          </cell>
          <cell r="L54">
            <v>43489</v>
          </cell>
        </row>
        <row r="55">
          <cell r="F55" t="str">
            <v>IACHR 21/06/2018</v>
          </cell>
          <cell r="G55" t="str">
            <v>High</v>
          </cell>
          <cell r="H55">
            <v>1</v>
          </cell>
          <cell r="I55"/>
          <cell r="J55" t="str">
            <v>Orders to restrict the departure and circulation of ambulances and humanitarian aid workers, such as diremen, Red Cross staff, as well as medical staff paramedics, medical students and volunteers.</v>
          </cell>
          <cell r="K55" t="str">
            <v>NIC001Interference into implementation of humanitarian activities</v>
          </cell>
          <cell r="L55">
            <v>43489</v>
          </cell>
        </row>
        <row r="56">
          <cell r="F56"/>
          <cell r="G56"/>
          <cell r="H56" t="b">
            <v>0</v>
          </cell>
          <cell r="I56"/>
          <cell r="J56"/>
          <cell r="K56" t="str">
            <v>NIC001Violence against personnel, facilities and assets</v>
          </cell>
          <cell r="L56">
            <v>43489</v>
          </cell>
        </row>
        <row r="57">
          <cell r="F57"/>
          <cell r="G57"/>
          <cell r="H57" t="b">
            <v>0</v>
          </cell>
          <cell r="I57"/>
          <cell r="J57" t="str">
            <v>Government of president Ortega is used to deny relalities in Nicaragua, including anti-governmental protests. Considering the levels of poverty in Nicaragua, the nature of the government, and the high levels of violence shared with the rest of Central America is very unlikely that there is no people in need of humanitarian assistance in Nicaragua. We have information that this is happening but no source</v>
          </cell>
          <cell r="K57" t="str">
            <v>NIC001Denial of existence of humanitarian needs or entitlements to assistance</v>
          </cell>
          <cell r="L57">
            <v>43489</v>
          </cell>
        </row>
        <row r="58">
          <cell r="F58"/>
          <cell r="G58"/>
          <cell r="H58" t="b">
            <v>0</v>
          </cell>
          <cell r="I58"/>
          <cell r="J58"/>
          <cell r="K58" t="str">
            <v>NIC001Restriction and obstruction of access to services and assistance</v>
          </cell>
          <cell r="L58">
            <v>43489</v>
          </cell>
        </row>
        <row r="59">
          <cell r="F59" t="str">
            <v>DG ECHO 22/07/2018</v>
          </cell>
          <cell r="G59" t="str">
            <v>High</v>
          </cell>
          <cell r="H59">
            <v>1</v>
          </cell>
          <cell r="I59" t="str">
            <v>http://erccportal.jrc.ec.europa.eu/ECHO-Flash</v>
          </cell>
          <cell r="J59" t="str">
            <v>Ongoing anti-governmental protests and violent governmental repression since 18 of April</v>
          </cell>
          <cell r="K59" t="str">
            <v>NIC001Ongoing insecurity/hostilities affecting humanitarian assistance</v>
          </cell>
          <cell r="L59">
            <v>43489</v>
          </cell>
        </row>
        <row r="60">
          <cell r="F60"/>
          <cell r="G60"/>
          <cell r="H60" t="b">
            <v>0</v>
          </cell>
          <cell r="I60"/>
          <cell r="J60"/>
          <cell r="K60" t="str">
            <v xml:space="preserve">NIC001Presence of mines and improvised explosive devices </v>
          </cell>
          <cell r="L60">
            <v>43489</v>
          </cell>
        </row>
        <row r="61">
          <cell r="F61"/>
          <cell r="G61"/>
          <cell r="H61" t="b">
            <v>0</v>
          </cell>
          <cell r="I61"/>
          <cell r="J61"/>
          <cell r="K61" t="str">
            <v>NIC001Physical constraints in the environment (obstacles related to terrain, climate, lack of infrastructure, etc.)</v>
          </cell>
          <cell r="L61">
            <v>43489</v>
          </cell>
        </row>
        <row r="62">
          <cell r="F62" t="str">
            <v>OCHA 11/2018, UNHCR 31/12/2018, UNHCR 11/2018</v>
          </cell>
          <cell r="G62" t="str">
            <v>High</v>
          </cell>
          <cell r="H62">
            <v>1</v>
          </cell>
          <cell r="I62" t="str">
            <v>https://data.humdata.org/dataset/population-projection-2018-of-mali-admin-levels-3-disaggregated-by-sex
https://data2.unhcr.org/fr/documents/download/67427
https://data2.unhcr.org/fr/situations/malisituation</v>
          </cell>
          <cell r="J62" t="str">
            <v>17,907,114 (population) - 136,008 (Malian refugees in third countries) + 25,469 (refugees in Mali) + 824 (asylum seekers in Mali) = 17,797,399</v>
          </cell>
          <cell r="K62" t="str">
            <v>MLI001Total population in country</v>
          </cell>
          <cell r="L62">
            <v>43489</v>
          </cell>
        </row>
        <row r="63">
          <cell r="F63" t="str">
            <v>World Bank 2017</v>
          </cell>
          <cell r="G63" t="str">
            <v>High</v>
          </cell>
          <cell r="H63">
            <v>1</v>
          </cell>
          <cell r="I63" t="str">
            <v>https://databank.worldbank.org/data/views/reports/reportwidget.aspx?Report_Name=CountryProfile&amp;Id=b450fd57&amp;tbar=y&amp;dd=y&amp;inf=n&amp;zm=n&amp;country=MLI</v>
          </cell>
          <cell r="J63" t="str">
            <v xml:space="preserve">Some admin 2  are less or not affected by the conflict and/or food crisis, however data on the surface area is not avaible. It was therefore decided to concider the whole country as affected by the complex crisis. </v>
          </cell>
          <cell r="K63" t="str">
            <v>MLI001Landmass affected by disaster</v>
          </cell>
          <cell r="L63">
            <v>43489</v>
          </cell>
        </row>
        <row r="64">
          <cell r="F64" t="str">
            <v>OCHA 11/2018, UNHCR 31/12/2018, UNHCR 11/2018</v>
          </cell>
          <cell r="G64" t="str">
            <v>Medium</v>
          </cell>
          <cell r="H64">
            <v>2</v>
          </cell>
          <cell r="I64" t="str">
            <v>https://data.humdata.org/dataset/population-projection-2018-of-mali-admin-levels-3-disaggregated-by-sex
https://data2.unhcr.org/fr/documents/download/67427
https://data2.unhcr.org/fr/situations/malisituation</v>
          </cell>
          <cell r="J64" t="str">
            <v>17,907,114 (population) -  136,008 (Malian refugees  in third countries) + 25,469 (refugees in Mali) + 824 (asylum seekers in Mali) = 17,797,399</v>
          </cell>
          <cell r="K64" t="str">
            <v>MLI001People exposed</v>
          </cell>
          <cell r="L64">
            <v>43489</v>
          </cell>
        </row>
        <row r="65">
          <cell r="F65" t="str">
            <v>OCHA 11/2018, UNHCR 31/12/2018, UNHCR 11/2018</v>
          </cell>
          <cell r="G65" t="str">
            <v>Medium</v>
          </cell>
          <cell r="H65">
            <v>2</v>
          </cell>
          <cell r="I65" t="str">
            <v>https://data.humdata.org/dataset/population-projection-2018-of-mali-admin-levels-3-disaggregated-by-sex
https://data2.unhcr.org/fr/documents/download/67427
https://data2.unhcr.org/fr/situations/malisituation</v>
          </cell>
          <cell r="J65" t="str">
            <v>17,907,114 (population) -  136,008 (Malian refugees  in third countries) + 25,469 (refugees in Mali) + 824 (asylum seekers in Mali) = 17,797,399</v>
          </cell>
          <cell r="K65" t="str">
            <v>MLI001People affected by the crisis</v>
          </cell>
          <cell r="L65">
            <v>43489</v>
          </cell>
        </row>
        <row r="66">
          <cell r="F66" t="str">
            <v>IOM 10/2018, UNHCR 11/2018</v>
          </cell>
          <cell r="G66" t="str">
            <v>High</v>
          </cell>
          <cell r="H66">
            <v>1</v>
          </cell>
          <cell r="I66" t="str">
            <v>https://displacement.iom.int/system/tdf/reports/Rapport_CMP_18_Oct%20_2018.pdf?file=1&amp;type=node&amp;id=4440
https://data2.unhcr.org/en/documents/download/67427</v>
          </cell>
          <cell r="J66" t="str">
            <v>77,046 (IDP) + 526,505 (IDP returnees)  + 136,008 (Malian refugees in third countries) + 69,390 (Refugees returnees) = 808,949</v>
          </cell>
          <cell r="K66" t="str">
            <v>MLI001Total # of crisis related displaced people</v>
          </cell>
          <cell r="L66">
            <v>43489</v>
          </cell>
        </row>
        <row r="67">
          <cell r="F67"/>
          <cell r="G67"/>
          <cell r="H67" t="b">
            <v>0</v>
          </cell>
          <cell r="I67"/>
          <cell r="J67" t="str">
            <v>No cases of illness directly related to the crisis</v>
          </cell>
          <cell r="K67" t="str">
            <v>MLI001Total # of illness cases reported</v>
          </cell>
          <cell r="L67">
            <v>43489</v>
          </cell>
        </row>
        <row r="68">
          <cell r="F68" t="str">
            <v>UNSG 28/09/2018, UNSG 28/12/2018</v>
          </cell>
          <cell r="G68" t="str">
            <v>Medium</v>
          </cell>
          <cell r="H68">
            <v>2</v>
          </cell>
          <cell r="I68" t="str">
            <v>https://minusma.unmissions.org/sites/default/files/n1829038.pdf
https://minusma.unmissions.org/sites/default/files/report_of_the_secretary-general_on_the_situation_in_mali_-28dec2018.pdf</v>
          </cell>
          <cell r="J68" t="str">
            <v>Based on the last two  reports of the SG on the situation in Mali for June-August and September-November 2018. Number includes: people injured during attacks and by IED. Number is probably understated.</v>
          </cell>
          <cell r="K68" t="str">
            <v>MLI001Crisis related Injuries</v>
          </cell>
          <cell r="L68">
            <v>43489</v>
          </cell>
        </row>
        <row r="69">
          <cell r="F69" t="str">
            <v>UNSG 28/09/2018, UNSG 28/12/2018</v>
          </cell>
          <cell r="G69" t="str">
            <v>Medium</v>
          </cell>
          <cell r="H69">
            <v>2</v>
          </cell>
          <cell r="I69" t="str">
            <v>https://minusma.unmissions.org/sites/default/files/n1829038.pdf
https://minusma.unmissions.org/sites/default/files/report_of_the_secretary-general_on_the_situation_in_mali_-28dec2018.pdf</v>
          </cell>
          <cell r="J69" t="str">
            <v>Based on the last two  reports of the SG on the situation in Mali for June-August and September-November 2018. Number includes: people killed during attacks,  by IED and EJK. Number is probably understated.</v>
          </cell>
          <cell r="K69" t="str">
            <v>MLI001Crisis related fatalities</v>
          </cell>
          <cell r="L69">
            <v>43489</v>
          </cell>
        </row>
        <row r="70">
          <cell r="F70" t="str">
            <v>UNSG 28/09/2018, UNSG 28/12/2018</v>
          </cell>
          <cell r="G70" t="str">
            <v>Medium</v>
          </cell>
          <cell r="H70">
            <v>2</v>
          </cell>
          <cell r="I70" t="str">
            <v>https://minusma.unmissions.org/sites/default/files/n1829038.pdf
https://minusma.unmissions.org/sites/default/files/report_of_the_secretary-general_on_the_situation_in_mali_-28dec2018.pdf</v>
          </cell>
          <cell r="J70" t="str">
            <v>Based on the last two  reports of the SG on the situation in Mali for June-August and September-November 2018. Number includes: people killed during attacks,  by IED and EJK. Number is probably understated.</v>
          </cell>
          <cell r="K70" t="str">
            <v>MLI001People killed in all crises</v>
          </cell>
          <cell r="L70">
            <v>43489</v>
          </cell>
        </row>
        <row r="71">
          <cell r="F71"/>
          <cell r="G71"/>
          <cell r="H71" t="b">
            <v>0</v>
          </cell>
          <cell r="I71"/>
          <cell r="J71" t="str">
            <v>No data available</v>
          </cell>
          <cell r="K71" t="str">
            <v>MLI001Building partially damaged</v>
          </cell>
          <cell r="L71">
            <v>43489</v>
          </cell>
        </row>
        <row r="72">
          <cell r="F72"/>
          <cell r="G72"/>
          <cell r="H72" t="b">
            <v>0</v>
          </cell>
          <cell r="I72"/>
          <cell r="J72" t="str">
            <v>No data available</v>
          </cell>
          <cell r="K72" t="str">
            <v>MLI001Building totally damaged</v>
          </cell>
          <cell r="L72">
            <v>43489</v>
          </cell>
        </row>
        <row r="73">
          <cell r="F73"/>
          <cell r="G73"/>
          <cell r="H73" t="b">
            <v>0</v>
          </cell>
          <cell r="I73"/>
          <cell r="J73" t="str">
            <v>No data available</v>
          </cell>
          <cell r="K73" t="str">
            <v>MLI001Economic Losses</v>
          </cell>
          <cell r="L73">
            <v>43489</v>
          </cell>
        </row>
        <row r="74">
          <cell r="F74" t="str">
            <v>OCHA 27/09/2018</v>
          </cell>
          <cell r="G74" t="str">
            <v>High</v>
          </cell>
          <cell r="H74">
            <v>1</v>
          </cell>
          <cell r="I74" t="str">
            <v>https://data.humdata.org/dataset/mali-humanitarian-needs-overview</v>
          </cell>
          <cell r="J74" t="str">
            <v>PIN calculated using the PIN per admin 2. Higher than the general PIN in the HNO.</v>
          </cell>
          <cell r="K74" t="str">
            <v>MLI001People in Need</v>
          </cell>
          <cell r="L74">
            <v>43124</v>
          </cell>
        </row>
        <row r="75">
          <cell r="F75" t="str">
            <v>OCHA 27/09/2018</v>
          </cell>
          <cell r="G75" t="str">
            <v>Medium</v>
          </cell>
          <cell r="H75">
            <v>2</v>
          </cell>
          <cell r="I75" t="str">
            <v>https://data.humdata.org/dataset/mali-humanitarian-needs-overview</v>
          </cell>
          <cell r="J75" t="str">
            <v>Estimation based on comparision between PIN per admin 2 and the general severity map (admin 2)</v>
          </cell>
          <cell r="K75" t="str">
            <v>MLI001People facing minimal humanitarian needs (level 1)</v>
          </cell>
          <cell r="L75">
            <v>43489</v>
          </cell>
        </row>
        <row r="76">
          <cell r="F76" t="str">
            <v>OCHA 27/09/2018</v>
          </cell>
          <cell r="G76" t="str">
            <v>Medium</v>
          </cell>
          <cell r="H76">
            <v>2</v>
          </cell>
          <cell r="I76" t="str">
            <v>https://data.humdata.org/dataset/mali-humanitarian-needs-overview</v>
          </cell>
          <cell r="J76" t="str">
            <v>Estimation based on comparision between PIN per admin 2 and the general severity map (admin 2)</v>
          </cell>
          <cell r="K76" t="str">
            <v>MLI001People facing stressed humanitarian needs (level 2)</v>
          </cell>
          <cell r="L76">
            <v>43489</v>
          </cell>
        </row>
        <row r="77">
          <cell r="F77" t="str">
            <v>OCHA 27/09/2018</v>
          </cell>
          <cell r="G77" t="str">
            <v>Medium</v>
          </cell>
          <cell r="H77">
            <v>2</v>
          </cell>
          <cell r="I77" t="str">
            <v>https://data.humdata.org/dataset/mali-humanitarian-needs-overview</v>
          </cell>
          <cell r="J77" t="str">
            <v>Estimation based on comparision between PIN per admin 2 and the general severity map (admin 2)</v>
          </cell>
          <cell r="K77" t="str">
            <v>MLI001People  facing moderate humanitarian needs (level 3)</v>
          </cell>
          <cell r="L77">
            <v>43489</v>
          </cell>
        </row>
        <row r="78">
          <cell r="F78" t="str">
            <v>OCHA 27/09/2018</v>
          </cell>
          <cell r="G78" t="str">
            <v>Medium</v>
          </cell>
          <cell r="H78">
            <v>2</v>
          </cell>
          <cell r="I78" t="str">
            <v>https://data.humdata.org/dataset/mali-humanitarian-needs-overview</v>
          </cell>
          <cell r="J78" t="str">
            <v>Estimation based on comparision between PIN per admin 2 and the general severity map (admin 2)</v>
          </cell>
          <cell r="K78" t="str">
            <v>MLI001People facing severe humanitarian needs (level 4)</v>
          </cell>
          <cell r="L78">
            <v>43489</v>
          </cell>
        </row>
        <row r="79">
          <cell r="F79" t="str">
            <v>OCHA 27/09/2018</v>
          </cell>
          <cell r="G79" t="str">
            <v>Medium</v>
          </cell>
          <cell r="H79">
            <v>2</v>
          </cell>
          <cell r="I79" t="str">
            <v>https://data.humdata.org/dataset/mali-humanitarian-needs-overview</v>
          </cell>
          <cell r="J79" t="str">
            <v xml:space="preserve">Estimation based on comparision between PIN per admin 2 and the general severity map (admin 2). There are people in level 5 of severity for specific sectoral needs and/or specific regions but not on the general assessment. </v>
          </cell>
          <cell r="K79" t="str">
            <v>MLI001People facing extreme humanitarian needs (level 5)</v>
          </cell>
          <cell r="L79">
            <v>43489</v>
          </cell>
        </row>
        <row r="80">
          <cell r="F80"/>
          <cell r="G80"/>
          <cell r="H80" t="b">
            <v>0</v>
          </cell>
          <cell r="I80"/>
          <cell r="J80" t="str">
            <v>IDPs, refugees, returnees, host and non-host are all affected by the complex crisis</v>
          </cell>
          <cell r="K80" t="str">
            <v>MLI001Crisis affected groups</v>
          </cell>
          <cell r="L80">
            <v>43489</v>
          </cell>
        </row>
        <row r="81">
          <cell r="F81"/>
          <cell r="G81"/>
          <cell r="H81" t="b">
            <v>0</v>
          </cell>
          <cell r="I81"/>
          <cell r="J81" t="str">
            <v>No data available</v>
          </cell>
          <cell r="K81" t="str">
            <v>MLI001People facing limited access constraints</v>
          </cell>
          <cell r="L81">
            <v>43489</v>
          </cell>
        </row>
        <row r="82">
          <cell r="F82"/>
          <cell r="G82"/>
          <cell r="H82" t="b">
            <v>0</v>
          </cell>
          <cell r="I82"/>
          <cell r="J82" t="str">
            <v>No data available</v>
          </cell>
          <cell r="K82" t="str">
            <v>MLI001People facing restricted access constraints</v>
          </cell>
          <cell r="L82">
            <v>43489</v>
          </cell>
        </row>
        <row r="83">
          <cell r="F83" t="str">
            <v>ACAPS Access Map</v>
          </cell>
          <cell r="G83"/>
          <cell r="H83" t="b">
            <v>0</v>
          </cell>
          <cell r="I83"/>
          <cell r="J83"/>
          <cell r="K83" t="str">
            <v>MLI001Impediments to entry into country (bureaucratic and administrative)</v>
          </cell>
          <cell r="L83">
            <v>43489</v>
          </cell>
        </row>
        <row r="84">
          <cell r="F84" t="str">
            <v>ACAPS Access Map</v>
          </cell>
          <cell r="G84"/>
          <cell r="H84" t="b">
            <v>0</v>
          </cell>
          <cell r="I84"/>
          <cell r="J84"/>
          <cell r="K84" t="str">
            <v>MLI001Restriction of movement (impediments to freedom of movement and/or administrative restrictions)</v>
          </cell>
          <cell r="L84">
            <v>43489</v>
          </cell>
        </row>
        <row r="85">
          <cell r="F85" t="str">
            <v>ACAPS Access Map</v>
          </cell>
          <cell r="G85"/>
          <cell r="H85" t="b">
            <v>0</v>
          </cell>
          <cell r="I85"/>
          <cell r="J85"/>
          <cell r="K85" t="str">
            <v>MLI001Interference into implementation of humanitarian activities</v>
          </cell>
          <cell r="L85">
            <v>43489</v>
          </cell>
        </row>
        <row r="86">
          <cell r="F86" t="str">
            <v>ACAPS Access Map</v>
          </cell>
          <cell r="G86"/>
          <cell r="H86" t="b">
            <v>0</v>
          </cell>
          <cell r="I86"/>
          <cell r="J86"/>
          <cell r="K86" t="str">
            <v>MLI001Violence against personnel, facilities and assets</v>
          </cell>
          <cell r="L86">
            <v>43489</v>
          </cell>
        </row>
        <row r="87">
          <cell r="F87" t="str">
            <v>ACAPS Access Map</v>
          </cell>
          <cell r="G87"/>
          <cell r="H87" t="b">
            <v>0</v>
          </cell>
          <cell r="I87"/>
          <cell r="J87"/>
          <cell r="K87" t="str">
            <v>MLI001Denial of existence of humanitarian needs or entitlements to assistance</v>
          </cell>
          <cell r="L87">
            <v>43489</v>
          </cell>
        </row>
        <row r="88">
          <cell r="F88" t="str">
            <v>ACAPS Access Map</v>
          </cell>
          <cell r="G88"/>
          <cell r="H88" t="b">
            <v>0</v>
          </cell>
          <cell r="I88"/>
          <cell r="J88"/>
          <cell r="K88" t="str">
            <v>MLI001Restriction and obstruction of access to services and assistance</v>
          </cell>
          <cell r="L88">
            <v>43489</v>
          </cell>
        </row>
        <row r="89">
          <cell r="F89" t="str">
            <v>ACAPS Access Map</v>
          </cell>
          <cell r="G89"/>
          <cell r="H89" t="b">
            <v>0</v>
          </cell>
          <cell r="I89"/>
          <cell r="J89"/>
          <cell r="K89" t="str">
            <v>MLI001Ongoing insecurity/hostilities affecting humanitarian assistance</v>
          </cell>
          <cell r="L89">
            <v>43489</v>
          </cell>
        </row>
        <row r="90">
          <cell r="F90" t="str">
            <v>ACAPS Access Map</v>
          </cell>
          <cell r="G90"/>
          <cell r="H90" t="b">
            <v>0</v>
          </cell>
          <cell r="I90"/>
          <cell r="J90"/>
          <cell r="K90" t="str">
            <v xml:space="preserve">MLI001Presence of mines and improvised explosive devices </v>
          </cell>
          <cell r="L90">
            <v>43489</v>
          </cell>
        </row>
        <row r="91">
          <cell r="F91" t="str">
            <v>ACAPS Access Map</v>
          </cell>
          <cell r="G91"/>
          <cell r="H91" t="b">
            <v>0</v>
          </cell>
          <cell r="I91"/>
          <cell r="J91"/>
          <cell r="K91" t="str">
            <v>MLI001Physical constraints in the environment (obstacles related to terrain, climate, lack of infrastructure, etc.)</v>
          </cell>
          <cell r="L91">
            <v>43489</v>
          </cell>
        </row>
        <row r="92">
          <cell r="F92" t="str">
            <v>Direction de la Prévision et de la Statistique N/A</v>
          </cell>
          <cell r="G92" t="str">
            <v>High</v>
          </cell>
          <cell r="H92">
            <v>1</v>
          </cell>
          <cell r="I92" t="str">
            <v>http://archive.wikiwix.com/cache/?url=http%3A%2F%2Fwww.xist.org%2Fcntry%2Fsenegal.aspx</v>
          </cell>
          <cell r="J92" t="str">
            <v>The whole country is affected by the drought</v>
          </cell>
          <cell r="K92" t="str">
            <v>SEN002Landmass affected by disaster</v>
          </cell>
          <cell r="L92">
            <v>43490</v>
          </cell>
        </row>
        <row r="93">
          <cell r="F93" t="str">
            <v>OCHA 13/03/2018</v>
          </cell>
          <cell r="G93" t="str">
            <v>High</v>
          </cell>
          <cell r="H93">
            <v>1</v>
          </cell>
          <cell r="I93" t="str">
            <v>https://data.humdata.org/dataset/senegal-population-statistics
https://data2.unhcr.org/en/country/sen
https://reliefweb.int/sites/reliefweb.int/files/resources/66031.pdf</v>
          </cell>
          <cell r="J93" t="str">
            <v>OCHA population data (2018 projections based on 2013 census)
Minus 18,029 displaced in Gambia and Guinea-Bissau due to the conflict in Casamance
Plus 14,349 refugees in Senegal, mostly from Mauritania</v>
          </cell>
          <cell r="K93" t="str">
            <v>SEN002People exposed</v>
          </cell>
          <cell r="L93">
            <v>43490</v>
          </cell>
        </row>
        <row r="94">
          <cell r="F94" t="str">
            <v>CILSS 11/2018</v>
          </cell>
          <cell r="G94" t="str">
            <v>High</v>
          </cell>
          <cell r="H94">
            <v>1</v>
          </cell>
          <cell r="I94" t="str">
            <v>https://data.humdata.org/dataset/cadre-harmonise</v>
          </cell>
          <cell r="J94" t="str">
            <v>Results of the November 2018 Cadre Harmonise for the projected situation June-August 2019. Number of affected people include all food insecure including those in minimal IPC 1</v>
          </cell>
          <cell r="K94" t="str">
            <v>SEN002People affected by the crisis</v>
          </cell>
          <cell r="L94">
            <v>43490</v>
          </cell>
        </row>
        <row r="95">
          <cell r="F95" t="str">
            <v>CILSS 11/2018</v>
          </cell>
          <cell r="G95" t="str">
            <v>High</v>
          </cell>
          <cell r="H95">
            <v>1</v>
          </cell>
          <cell r="I95" t="str">
            <v>https://data.humdata.org/dataset/cadre-harmonise</v>
          </cell>
          <cell r="J95" t="str">
            <v>Number of people projected to require emergency food assistance in 2019</v>
          </cell>
          <cell r="K95" t="str">
            <v>SEN002People in Need</v>
          </cell>
          <cell r="L95">
            <v>43490</v>
          </cell>
        </row>
        <row r="96">
          <cell r="F96" t="str">
            <v>CILSS 11/2018</v>
          </cell>
          <cell r="G96" t="str">
            <v>High</v>
          </cell>
          <cell r="H96">
            <v>1</v>
          </cell>
          <cell r="I96" t="str">
            <v>https://data.humdata.org/dataset/cadre-harmonise</v>
          </cell>
          <cell r="J96" t="str">
            <v>Estimated number of people in IPC2 according to the November 2018 Cadre Harmonise (projected period June-August 2019)</v>
          </cell>
          <cell r="K96" t="str">
            <v>SEN002People facing stressed humanitarian needs (level 2)</v>
          </cell>
          <cell r="L96">
            <v>43490</v>
          </cell>
        </row>
        <row r="97">
          <cell r="F97" t="str">
            <v>CILSS 11/2018</v>
          </cell>
          <cell r="G97" t="str">
            <v>High</v>
          </cell>
          <cell r="H97">
            <v>1</v>
          </cell>
          <cell r="I97" t="str">
            <v>https://data.humdata.org/dataset/cadre-harmonise</v>
          </cell>
          <cell r="J97" t="str">
            <v>Estimated number of people in IPC3 according to the November 2018 Cadre Harmonise (projected period June-August 2019)</v>
          </cell>
          <cell r="K97" t="str">
            <v>SEN002People  facing moderate humanitarian needs (level 3)</v>
          </cell>
          <cell r="L97">
            <v>43490</v>
          </cell>
        </row>
        <row r="98">
          <cell r="F98"/>
          <cell r="G98"/>
          <cell r="H98" t="b">
            <v>0</v>
          </cell>
          <cell r="I98"/>
          <cell r="J98" t="str">
            <v>The protests have decreased in intensity over the last 6 months, but approximately 2,000 people have been injured in the protests since April 2018</v>
          </cell>
          <cell r="K98" t="str">
            <v>NIC001Crisis related Injuries</v>
          </cell>
          <cell r="L98">
            <v>43490</v>
          </cell>
        </row>
        <row r="99">
          <cell r="F99"/>
          <cell r="G99"/>
          <cell r="H99" t="b">
            <v>0</v>
          </cell>
          <cell r="I99"/>
          <cell r="J99" t="str">
            <v>The protests have decreased in intensity over the last 6 months, but approximately 325 people have been killed by government repression since April 2018</v>
          </cell>
          <cell r="K99" t="str">
            <v>NIC001Crisis related fatalities</v>
          </cell>
          <cell r="L99">
            <v>43490</v>
          </cell>
        </row>
        <row r="100">
          <cell r="F100"/>
          <cell r="G100"/>
          <cell r="H100" t="b">
            <v>0</v>
          </cell>
          <cell r="I100"/>
          <cell r="J100" t="str">
            <v>325 people killed by government repression during the protests since April 2018. The protests have decreased in intensity over the last 6 months.
https://reliefweb.int/report/nicaragua/cidh-alerta-nueva-ola-de-represi-n-en-nicaragua (CIDH)</v>
          </cell>
          <cell r="K100" t="str">
            <v>NIC001People killed in all crises</v>
          </cell>
          <cell r="L100">
            <v>43490</v>
          </cell>
        </row>
        <row r="101">
          <cell r="F101" t="str">
            <v>OCHA 2016,  National Population Comission, 2016</v>
          </cell>
          <cell r="G101" t="str">
            <v>High</v>
          </cell>
          <cell r="H101">
            <v>1</v>
          </cell>
          <cell r="I101" t="str">
            <v>https://reliefweb.int/sites/reliefweb.int/files/resources/67364.pdf
https://reliefweb.int/sites/reliefweb.int/files/resources/ECDM_20190111_Cameroon_Crisis.pdf
https://data.humdata.org/dataset/nigeria-2016-population-data</v>
          </cell>
          <cell r="J101" t="str">
            <v>The total population in country  + refugees from Cameroon + returnees - Nigerian refugees</v>
          </cell>
          <cell r="K101" t="str">
            <v>NGA004Total population in country</v>
          </cell>
          <cell r="L101">
            <v>43490</v>
          </cell>
        </row>
        <row r="102">
          <cell r="F102" t="str">
            <v>National Population Comission 2016, OCHA 2016</v>
          </cell>
          <cell r="G102" t="str">
            <v>High</v>
          </cell>
          <cell r="H102">
            <v>1</v>
          </cell>
          <cell r="I102" t="str">
            <v xml:space="preserve">https://data.humdata.org/dataset/nigeria-2016-population-data </v>
          </cell>
          <cell r="J102" t="str">
            <v>The total square kilometers of Adamawa, Borno and Yobe states</v>
          </cell>
          <cell r="K102" t="str">
            <v>NGA004Landmass affected by disaster</v>
          </cell>
          <cell r="L102">
            <v>43490</v>
          </cell>
        </row>
        <row r="103">
          <cell r="F103" t="str">
            <v>OCHA 2016,  National Population Comission, 2016</v>
          </cell>
          <cell r="G103" t="str">
            <v>High</v>
          </cell>
          <cell r="H103">
            <v>1</v>
          </cell>
          <cell r="I103" t="str">
            <v>https://reliefweb.int/sites/reliefweb.int/files/resources/67364.pdf
https://reliefweb.int/sites/reliefweb.int/files/resources/ECDM_20190111_Cameroon_Crisis.pdf
https://data.humdata.org/dataset/nigeria-2016-population-data</v>
          </cell>
          <cell r="J103" t="str">
            <v>Total number of people living in Adamawa, Borno and Yobe states</v>
          </cell>
          <cell r="K103" t="str">
            <v>NGA004People exposed</v>
          </cell>
          <cell r="L103">
            <v>43490</v>
          </cell>
        </row>
        <row r="104">
          <cell r="F104" t="str">
            <v>OCHA 2016,  National Population Comission, 2016</v>
          </cell>
          <cell r="G104" t="str">
            <v>High</v>
          </cell>
          <cell r="H104">
            <v>1</v>
          </cell>
          <cell r="I104" t="str">
            <v xml:space="preserve">https://data.humdata.org/dataset/nigeria-2016-population-data </v>
          </cell>
          <cell r="J104" t="str">
            <v xml:space="preserve">Total amount of people living in Adamawa, Yobe and Borno, as they are likely to be affected by the conflict, particularly due to increased food insecurity, and access constraints. </v>
          </cell>
          <cell r="K104" t="str">
            <v>NGA004People affected by the crisis</v>
          </cell>
          <cell r="L104">
            <v>43490</v>
          </cell>
        </row>
        <row r="105">
          <cell r="F105" t="str">
            <v>UNHCR 15/11/2018</v>
          </cell>
          <cell r="G105" t="str">
            <v>High</v>
          </cell>
          <cell r="H105">
            <v>1</v>
          </cell>
          <cell r="I105" t="str">
            <v>https://reliefweb.int/sites/reliefweb.int/files/resources/nga_situation_A4L_2018-11-15.pdf</v>
          </cell>
          <cell r="J105" t="str">
            <v>1926748 IDPs displaced by Boko Haram + returnees + Refugees from Chad Cameroon and Niger</v>
          </cell>
          <cell r="K105" t="str">
            <v>NGA004Total # of crisis related displaced people</v>
          </cell>
          <cell r="L105">
            <v>43490</v>
          </cell>
        </row>
        <row r="106">
          <cell r="F106"/>
          <cell r="G106"/>
          <cell r="H106" t="b">
            <v>0</v>
          </cell>
          <cell r="I106"/>
          <cell r="J106" t="str">
            <v>No data available</v>
          </cell>
          <cell r="K106" t="str">
            <v>NGA004Crisis related Injuries</v>
          </cell>
          <cell r="L106">
            <v>43490</v>
          </cell>
        </row>
        <row r="107">
          <cell r="F107" t="str">
            <v>ACLED 11/01/2019</v>
          </cell>
          <cell r="G107" t="str">
            <v>Medium</v>
          </cell>
          <cell r="H107">
            <v>2</v>
          </cell>
          <cell r="I107"/>
          <cell r="J107" t="str">
            <v>1 June 2018 - 11 January 2019 killed by Boko Haram (all actors)</v>
          </cell>
          <cell r="K107" t="str">
            <v>NGA004Crisis related fatalities</v>
          </cell>
          <cell r="L107">
            <v>43490</v>
          </cell>
        </row>
        <row r="108">
          <cell r="F108" t="str">
            <v>ACLED 11/01/2019</v>
          </cell>
          <cell r="G108" t="str">
            <v>Medium</v>
          </cell>
          <cell r="H108">
            <v>2</v>
          </cell>
          <cell r="I108"/>
          <cell r="J108" t="str">
            <v xml:space="preserve">Total number of people killed in the country between 1 June and 11 January due to Boko Haram, Farmer-herder violence, protests, riots, military forces, unidentified armed groups and other violence. </v>
          </cell>
          <cell r="K108" t="str">
            <v>NGA004People killed in all crises</v>
          </cell>
          <cell r="L108">
            <v>43490</v>
          </cell>
        </row>
        <row r="109">
          <cell r="F109"/>
          <cell r="G109"/>
          <cell r="H109" t="b">
            <v>0</v>
          </cell>
          <cell r="I109"/>
          <cell r="J109"/>
          <cell r="K109" t="str">
            <v>NGA004Building partially damaged</v>
          </cell>
          <cell r="L109">
            <v>43490</v>
          </cell>
        </row>
        <row r="110">
          <cell r="F110" t="str">
            <v>OCHA 11/2018</v>
          </cell>
          <cell r="G110" t="str">
            <v>Medium</v>
          </cell>
          <cell r="H110">
            <v>2</v>
          </cell>
          <cell r="I110" t="str">
            <v>https://www.humanitarianresponse.info/sites/www.humanitarianresponse.info/files/documents/files/13022018_ocha_humanitarian_needs_overview.pdf</v>
          </cell>
          <cell r="J110" t="str">
            <v xml:space="preserve">700 public buildings, 1,200 schools, 800 health facilities and 1,600 water supply sources have been destroyed in conflict. Data from HNO 2018. No updated figures. </v>
          </cell>
          <cell r="K110" t="str">
            <v>NGA004Building totally damaged</v>
          </cell>
          <cell r="L110">
            <v>43490</v>
          </cell>
        </row>
        <row r="111">
          <cell r="F111"/>
          <cell r="G111"/>
          <cell r="H111" t="b">
            <v>0</v>
          </cell>
          <cell r="I111"/>
          <cell r="J111" t="str">
            <v xml:space="preserve">No recent reliable data available. </v>
          </cell>
          <cell r="K111" t="str">
            <v>NGA004Economic Losses</v>
          </cell>
          <cell r="L111">
            <v>43490</v>
          </cell>
        </row>
        <row r="112">
          <cell r="F112" t="str">
            <v xml:space="preserve">HNO 11/2019 </v>
          </cell>
          <cell r="G112" t="str">
            <v>High</v>
          </cell>
          <cell r="H112">
            <v>1</v>
          </cell>
          <cell r="I112" t="str">
            <v>https://fscluster.org/sites/default/files/documents/01022019_ocha_nigeria_humanitarian_needs_overview.pdf</v>
          </cell>
          <cell r="J112" t="str">
            <v xml:space="preserve">The PIN  according to the Northeast Nigeria Humanitarian Sitrep from OCHA, updated as of 30 November 2018 is 7,700,000. The PIN in the 2018 HNO is the same (7.7 million), the HNO data set has a PIN of 7714998 (decimals rounded), which is the non-rounded figure. The severity of needs in northeast Nigeria is likely to be the same in January 2019, as last year (2018). Therefore the HNO 2018 severity map was used to distribute the needs. </v>
          </cell>
          <cell r="K112" t="str">
            <v>NGA004People in Need</v>
          </cell>
          <cell r="L112">
            <v>43490</v>
          </cell>
        </row>
        <row r="113">
          <cell r="F113" t="str">
            <v xml:space="preserve">HNO 11/2019 </v>
          </cell>
          <cell r="G113" t="str">
            <v>High</v>
          </cell>
          <cell r="H113">
            <v>1</v>
          </cell>
          <cell r="I113" t="str">
            <v>https://fscluster.org/sites/default/files/documents/01022019_ocha_nigeria_humanitarian_needs_overview.pdf</v>
          </cell>
          <cell r="J113"/>
          <cell r="K113" t="str">
            <v>NGA004People facing minimal humanitarian needs (level 1)</v>
          </cell>
          <cell r="L113">
            <v>43490</v>
          </cell>
        </row>
        <row r="114">
          <cell r="F114" t="str">
            <v xml:space="preserve">HNO 11/2019 </v>
          </cell>
          <cell r="G114" t="str">
            <v>High</v>
          </cell>
          <cell r="H114">
            <v>1</v>
          </cell>
          <cell r="I114" t="str">
            <v>https://fscluster.org/sites/default/files/documents/01022019_ocha_nigeria_humanitarian_needs_overview.pdf</v>
          </cell>
          <cell r="J114"/>
          <cell r="K114" t="str">
            <v>NGA004People facing stressed humanitarian needs (level 2)</v>
          </cell>
          <cell r="L114">
            <v>43490</v>
          </cell>
        </row>
        <row r="115">
          <cell r="F115" t="str">
            <v xml:space="preserve">HNO 11/2019 </v>
          </cell>
          <cell r="G115" t="str">
            <v>High</v>
          </cell>
          <cell r="H115">
            <v>1</v>
          </cell>
          <cell r="I115" t="str">
            <v>https://fscluster.org/sites/default/files/documents/01022019_ocha_nigeria_humanitarian_needs_overview.pdf</v>
          </cell>
          <cell r="J115"/>
          <cell r="K115" t="str">
            <v>NGA004People  facing moderate humanitarian needs (level 3)</v>
          </cell>
          <cell r="L115">
            <v>43490</v>
          </cell>
        </row>
        <row r="116">
          <cell r="F116" t="str">
            <v xml:space="preserve">HNO 11/2019 </v>
          </cell>
          <cell r="G116" t="str">
            <v>High</v>
          </cell>
          <cell r="H116">
            <v>1</v>
          </cell>
          <cell r="I116" t="str">
            <v>https://fscluster.org/sites/default/files/documents/01022019_ocha_nigeria_humanitarian_needs_overview.pdf</v>
          </cell>
          <cell r="J116"/>
          <cell r="K116" t="str">
            <v>NGA004People facing severe humanitarian needs (level 4)</v>
          </cell>
          <cell r="L116">
            <v>43490</v>
          </cell>
        </row>
        <row r="117">
          <cell r="F117" t="str">
            <v xml:space="preserve">HNO 11/2019 </v>
          </cell>
          <cell r="G117" t="str">
            <v>High</v>
          </cell>
          <cell r="H117">
            <v>1</v>
          </cell>
          <cell r="I117" t="str">
            <v>https://fscluster.org/sites/default/files/documents/01022019_ocha_nigeria_humanitarian_needs_overview.pdf</v>
          </cell>
          <cell r="J117"/>
          <cell r="K117" t="str">
            <v>NGA004People facing extreme humanitarian needs (level 5)</v>
          </cell>
          <cell r="L117">
            <v>43490</v>
          </cell>
        </row>
        <row r="118">
          <cell r="F118"/>
          <cell r="G118" t="str">
            <v>High</v>
          </cell>
          <cell r="H118">
            <v>1</v>
          </cell>
          <cell r="I118"/>
          <cell r="J118" t="str">
            <v xml:space="preserve">IDPs, returnees, host and non-host. </v>
          </cell>
          <cell r="K118" t="str">
            <v>NGA004Crisis affected groups</v>
          </cell>
          <cell r="L118">
            <v>43490</v>
          </cell>
        </row>
        <row r="119">
          <cell r="F119"/>
          <cell r="G119" t="str">
            <v>Low</v>
          </cell>
          <cell r="H119">
            <v>3</v>
          </cell>
          <cell r="I119"/>
          <cell r="J119" t="str">
            <v>No data available</v>
          </cell>
          <cell r="K119" t="str">
            <v>NGA004People facing limited access constraints</v>
          </cell>
          <cell r="L119">
            <v>43490</v>
          </cell>
        </row>
        <row r="120">
          <cell r="F120" t="str">
            <v xml:space="preserve">MSF 14/01/2019 </v>
          </cell>
          <cell r="G120"/>
          <cell r="H120" t="b">
            <v>0</v>
          </cell>
          <cell r="I120" t="str">
            <v>https://reliefweb.int/report/nigeria/crisis-update-borno-and-yobe-states-january-2019</v>
          </cell>
          <cell r="J120" t="str">
            <v>Around 800,000 people live in areas that are inaccessible to humanitarian organisations. Newly displaced people who continue to arrive in these areas – not always by choice – at towns controlled by the military.</v>
          </cell>
          <cell r="K120" t="str">
            <v>NGA004People facing restricted access constraints</v>
          </cell>
          <cell r="L120">
            <v>43490</v>
          </cell>
        </row>
        <row r="121">
          <cell r="F121" t="str">
            <v>ACAPS Access Map</v>
          </cell>
          <cell r="G121"/>
          <cell r="H121" t="b">
            <v>0</v>
          </cell>
          <cell r="I121"/>
          <cell r="J121"/>
          <cell r="K121" t="str">
            <v>NGA004Impediments to entry into country (bureaucratic and administrative)</v>
          </cell>
          <cell r="L121">
            <v>43490</v>
          </cell>
        </row>
        <row r="122">
          <cell r="F122" t="str">
            <v>ACAPS Access Map</v>
          </cell>
          <cell r="G122"/>
          <cell r="H122" t="b">
            <v>0</v>
          </cell>
          <cell r="I122"/>
          <cell r="J122"/>
          <cell r="K122" t="str">
            <v>NGA004Restriction of movement (impediments to freedom of movement and/or administrative restrictions)</v>
          </cell>
          <cell r="L122">
            <v>43490</v>
          </cell>
        </row>
        <row r="123">
          <cell r="F123" t="str">
            <v>ACAPS Access Map</v>
          </cell>
          <cell r="G123"/>
          <cell r="H123" t="b">
            <v>0</v>
          </cell>
          <cell r="I123"/>
          <cell r="J123"/>
          <cell r="K123" t="str">
            <v>NGA004Interference into implementation of humanitarian activities</v>
          </cell>
          <cell r="L123">
            <v>43490</v>
          </cell>
        </row>
        <row r="124">
          <cell r="F124" t="str">
            <v>ACAPS Access Map</v>
          </cell>
          <cell r="G124"/>
          <cell r="H124" t="b">
            <v>0</v>
          </cell>
          <cell r="I124"/>
          <cell r="J124"/>
          <cell r="K124" t="str">
            <v>NGA004Violence against personnel, facilities and assets</v>
          </cell>
          <cell r="L124">
            <v>43490</v>
          </cell>
        </row>
        <row r="125">
          <cell r="F125" t="str">
            <v>ACAPS Access Map</v>
          </cell>
          <cell r="G125"/>
          <cell r="H125" t="b">
            <v>0</v>
          </cell>
          <cell r="I125"/>
          <cell r="J125"/>
          <cell r="K125" t="str">
            <v>NGA004Denial of existence of humanitarian needs or entitlements to assistance</v>
          </cell>
          <cell r="L125">
            <v>43490</v>
          </cell>
        </row>
        <row r="126">
          <cell r="F126" t="str">
            <v>ACAPS Access Map</v>
          </cell>
          <cell r="G126"/>
          <cell r="H126" t="b">
            <v>0</v>
          </cell>
          <cell r="I126"/>
          <cell r="J126"/>
          <cell r="K126" t="str">
            <v>NGA004Restriction and obstruction of access to services and assistance</v>
          </cell>
          <cell r="L126">
            <v>43490</v>
          </cell>
        </row>
        <row r="127">
          <cell r="F127" t="str">
            <v>ACAPS Access Map</v>
          </cell>
          <cell r="G127"/>
          <cell r="H127" t="b">
            <v>0</v>
          </cell>
          <cell r="I127"/>
          <cell r="J127"/>
          <cell r="K127" t="str">
            <v>NGA004Ongoing insecurity/hostilities affecting humanitarian assistance</v>
          </cell>
          <cell r="L127">
            <v>43490</v>
          </cell>
        </row>
        <row r="128">
          <cell r="F128" t="str">
            <v>ACAPS Access Map</v>
          </cell>
          <cell r="G128"/>
          <cell r="H128" t="b">
            <v>0</v>
          </cell>
          <cell r="I128"/>
          <cell r="J128"/>
          <cell r="K128" t="str">
            <v>NGA004Physical constraints in the environment (obstacles related to terrain, climate, lack of infrastructure, etc.)</v>
          </cell>
          <cell r="L128">
            <v>43490</v>
          </cell>
        </row>
        <row r="129">
          <cell r="F129" t="str">
            <v>ACAPS Access Map</v>
          </cell>
          <cell r="G129"/>
          <cell r="H129" t="b">
            <v>0</v>
          </cell>
          <cell r="I129"/>
          <cell r="J129"/>
          <cell r="K129" t="str">
            <v xml:space="preserve">NGA004Presence of mines and improvised explosive devices </v>
          </cell>
          <cell r="L129">
            <v>43490</v>
          </cell>
        </row>
        <row r="130">
          <cell r="F130"/>
          <cell r="G130" t="str">
            <v>Low</v>
          </cell>
          <cell r="H130">
            <v>3</v>
          </cell>
          <cell r="I130"/>
          <cell r="J130" t="str">
            <v>No data available</v>
          </cell>
          <cell r="K130" t="str">
            <v>NGA003People facing limited access constraints</v>
          </cell>
          <cell r="L130">
            <v>43490</v>
          </cell>
        </row>
        <row r="131">
          <cell r="F131"/>
          <cell r="G131" t="str">
            <v>Low</v>
          </cell>
          <cell r="H131">
            <v>3</v>
          </cell>
          <cell r="I131"/>
          <cell r="J131" t="str">
            <v>No data available</v>
          </cell>
          <cell r="K131" t="str">
            <v>NGA003People facing restricted access constraints</v>
          </cell>
          <cell r="L131">
            <v>43490</v>
          </cell>
        </row>
        <row r="132">
          <cell r="F132" t="str">
            <v>ACAPS Access Map</v>
          </cell>
          <cell r="G132"/>
          <cell r="H132" t="b">
            <v>0</v>
          </cell>
          <cell r="I132"/>
          <cell r="J132"/>
          <cell r="K132" t="str">
            <v>NGA003Impediments to entry into country (bureaucratic and administrative)</v>
          </cell>
          <cell r="L132">
            <v>43490</v>
          </cell>
        </row>
        <row r="133">
          <cell r="F133" t="str">
            <v>ACAPS Access Map</v>
          </cell>
          <cell r="G133"/>
          <cell r="H133" t="b">
            <v>0</v>
          </cell>
          <cell r="I133"/>
          <cell r="J133"/>
          <cell r="K133" t="str">
            <v>NGA003Restriction of movement (impediments to freedom of movement and/or administrative restrictions)</v>
          </cell>
          <cell r="L133">
            <v>43490</v>
          </cell>
        </row>
        <row r="134">
          <cell r="F134" t="str">
            <v>ACAPS Access Map</v>
          </cell>
          <cell r="G134"/>
          <cell r="H134" t="b">
            <v>0</v>
          </cell>
          <cell r="I134"/>
          <cell r="J134"/>
          <cell r="K134" t="str">
            <v>NGA003Interference into implementation of humanitarian activities</v>
          </cell>
          <cell r="L134">
            <v>43490</v>
          </cell>
        </row>
        <row r="135">
          <cell r="F135" t="str">
            <v>ACAPS Access Map</v>
          </cell>
          <cell r="G135"/>
          <cell r="H135" t="b">
            <v>0</v>
          </cell>
          <cell r="I135"/>
          <cell r="J135"/>
          <cell r="K135" t="str">
            <v>NGA003Violence against personnel, facilities and assets</v>
          </cell>
          <cell r="L135">
            <v>43490</v>
          </cell>
        </row>
        <row r="136">
          <cell r="F136" t="str">
            <v>ACAPS Access Map</v>
          </cell>
          <cell r="G136"/>
          <cell r="H136" t="b">
            <v>0</v>
          </cell>
          <cell r="I136"/>
          <cell r="J136"/>
          <cell r="K136" t="str">
            <v>NGA003Denial of existence of humanitarian needs or entitlements to assistance</v>
          </cell>
          <cell r="L136">
            <v>43490</v>
          </cell>
        </row>
        <row r="137">
          <cell r="F137" t="str">
            <v>ACAPS Access Map</v>
          </cell>
          <cell r="G137"/>
          <cell r="H137" t="b">
            <v>0</v>
          </cell>
          <cell r="I137"/>
          <cell r="J137"/>
          <cell r="K137" t="str">
            <v>NGA003Restriction and obstruction of access to services and assistance</v>
          </cell>
          <cell r="L137">
            <v>43490</v>
          </cell>
        </row>
        <row r="138">
          <cell r="F138" t="str">
            <v>ACAPS Access Map</v>
          </cell>
          <cell r="G138"/>
          <cell r="H138" t="b">
            <v>0</v>
          </cell>
          <cell r="I138"/>
          <cell r="J138"/>
          <cell r="K138" t="str">
            <v>NGA003Ongoing insecurity/hostilities affecting humanitarian assistance</v>
          </cell>
          <cell r="L138">
            <v>43490</v>
          </cell>
        </row>
        <row r="139">
          <cell r="F139" t="str">
            <v>ACAPS Access Map</v>
          </cell>
          <cell r="G139"/>
          <cell r="H139" t="b">
            <v>0</v>
          </cell>
          <cell r="I139"/>
          <cell r="J139"/>
          <cell r="K139" t="str">
            <v>NGA003Physical constraints in the environment (obstacles related to terrain, climate, lack of infrastructure, etc.)</v>
          </cell>
          <cell r="L139">
            <v>43490</v>
          </cell>
        </row>
        <row r="140">
          <cell r="F140" t="str">
            <v>ACAPS Access Map</v>
          </cell>
          <cell r="G140"/>
          <cell r="H140" t="b">
            <v>0</v>
          </cell>
          <cell r="I140"/>
          <cell r="J140"/>
          <cell r="K140" t="str">
            <v xml:space="preserve">NGA003Presence of mines and improvised explosive devices </v>
          </cell>
          <cell r="L140">
            <v>43490</v>
          </cell>
        </row>
        <row r="141">
          <cell r="F141" t="str">
            <v>OCHA 2016,  National Population Comission, 2016</v>
          </cell>
          <cell r="G141" t="str">
            <v>High</v>
          </cell>
          <cell r="H141">
            <v>1</v>
          </cell>
          <cell r="I141" t="str">
            <v>https://reliefweb.int/sites/reliefweb.int/files/resources/67364.pdf
https://reliefweb.int/sites/reliefweb.int/files/resources/ECDM_20190111_Cameroon_Crisis.pdf
https://data.humdata.org/dataset/nigeria-2016-population-data</v>
          </cell>
          <cell r="J141" t="str">
            <v>The total population in country  + refugees from Cameroon + returnees - Nigerian refugees</v>
          </cell>
          <cell r="K141" t="str">
            <v>NGA003Total population in country</v>
          </cell>
          <cell r="L141">
            <v>43490</v>
          </cell>
        </row>
        <row r="142">
          <cell r="F142" t="str">
            <v>National Population Comission 2016, OCHA 2016, SFCG 31/03/2018</v>
          </cell>
          <cell r="G142" t="str">
            <v>High</v>
          </cell>
          <cell r="H142">
            <v>1</v>
          </cell>
          <cell r="I142" t="str">
            <v>https://data.humdata.org/dataset/nigeria-2016-population-data  https://www.crisisgroup.org/africa/west-africa/nigeria/262-stopping-nigerias-spiralling-farmer-herder-violence
http://istmat.info/files/uploads/53129/annual_abstract_of_statistics_2011.pdf</v>
          </cell>
          <cell r="J142" t="str">
            <v xml:space="preserve">All people in Benue, Plateau, Taraba, Adamawa, Nasarawa, Kebbi, Kaduna, Katsina and eight other middle belt and northern states </v>
          </cell>
          <cell r="K142" t="str">
            <v>NGA003Landmass affected by disaster</v>
          </cell>
          <cell r="L142">
            <v>43490</v>
          </cell>
        </row>
        <row r="143">
          <cell r="F143" t="str">
            <v>OCHA 2016,  National Population Comission, 2016, Crisis Group 07/2018</v>
          </cell>
          <cell r="G143" t="str">
            <v>High</v>
          </cell>
          <cell r="H143">
            <v>1</v>
          </cell>
          <cell r="I143" t="str">
            <v>https://reliefweb.int/sites/reliefweb.int/files/resources/67364.pdf  https://www.crisisgroup.org/africa/west-africa/nigeria/262-stopping-nigerias-spiralling-farmer-herder-violence
https://reliefweb.int/sites/reliefweb.int/files/resources/ECDM_20190111_Cameroon_Crisis.pdf
https://data.humdata.org/dataset/nigeria-2016-population-data</v>
          </cell>
          <cell r="J143"/>
          <cell r="K143" t="str">
            <v>NGA003People exposed</v>
          </cell>
          <cell r="L143">
            <v>43490</v>
          </cell>
        </row>
        <row r="144">
          <cell r="F144" t="str">
            <v>OCHA 2016,  National Population Comission, 2016</v>
          </cell>
          <cell r="G144" t="str">
            <v>High</v>
          </cell>
          <cell r="H144">
            <v>1</v>
          </cell>
          <cell r="I144" t="str">
            <v xml:space="preserve">https://data.humdata.org/dataset/nigeria-2016-population-data </v>
          </cell>
          <cell r="J144" t="str">
            <v>All people displaced by the crisis between September 2017 and June 2018 (no recent figures reported) can be used as the affected population figure. There is no affected or PIN figure. Alternatively, could use the total population of the most affected states Benue, Plateau, Taraba, Adamawa, and Nasarawa, which would lead to a affected population  of 19,246,163. (People living in this area are more often exposed to farmer-herder violence and may be affected due to increased risk of food insecurity)</v>
          </cell>
          <cell r="K144" t="str">
            <v>NGA003People affected by the crisis</v>
          </cell>
          <cell r="L144">
            <v>43490</v>
          </cell>
        </row>
        <row r="145">
          <cell r="F145" t="str">
            <v>Crisis Group 26/07/2018</v>
          </cell>
          <cell r="G145"/>
          <cell r="H145" t="b">
            <v>0</v>
          </cell>
          <cell r="I145" t="str">
            <v>https://www.crisisgroup.org/africa/west-africa/nigeria/262-stopping-nigerias-spiralling-farmer-herder-violence</v>
          </cell>
          <cell r="J145" t="str">
            <v xml:space="preserve">September 2017 to June 2018, no recent figures reported. </v>
          </cell>
          <cell r="K145" t="str">
            <v>NGA003Total # of crisis related displaced people</v>
          </cell>
          <cell r="L145">
            <v>43490</v>
          </cell>
        </row>
        <row r="146">
          <cell r="F146"/>
          <cell r="G146"/>
          <cell r="H146" t="b">
            <v>0</v>
          </cell>
          <cell r="I146"/>
          <cell r="J146" t="str">
            <v>Between 1 June 2018 and 11 January 2019, a total of 576 people were killed in farmer herder violence (associated to Fulani or communal milita)</v>
          </cell>
          <cell r="K146" t="str">
            <v>NGA004Total # of illness cases reported</v>
          </cell>
          <cell r="L146">
            <v>43490</v>
          </cell>
        </row>
        <row r="147">
          <cell r="F147"/>
          <cell r="G147"/>
          <cell r="H147" t="b">
            <v>0</v>
          </cell>
          <cell r="I147"/>
          <cell r="J147"/>
          <cell r="K147" t="str">
            <v>NGA003Crisis related Injuries</v>
          </cell>
          <cell r="L147">
            <v>43490</v>
          </cell>
        </row>
        <row r="148">
          <cell r="F148" t="str">
            <v>NCDC 1/07/2018 - 26/10/2019</v>
          </cell>
          <cell r="G148" t="str">
            <v>Medium</v>
          </cell>
          <cell r="H148">
            <v>2</v>
          </cell>
          <cell r="I148" t="str">
            <v>https://ncdc.gov.ng/diseases/sitreps</v>
          </cell>
          <cell r="J148" t="str">
            <v xml:space="preserve">There was an Cholera outbreak in northeast Nigeria, with a spike in cases between the beginning of July and October 26, this can be linked directly to the crisis due to the poor WASH infrastructure. High cases of cholera in the rest of Nigeria cannot be linked directly to the crisis. </v>
          </cell>
          <cell r="K148" t="str">
            <v>NGA003Total # of illness cases reported</v>
          </cell>
          <cell r="L148">
            <v>43490</v>
          </cell>
        </row>
        <row r="149">
          <cell r="F149" t="str">
            <v>ACLED 11/01/2019</v>
          </cell>
          <cell r="G149" t="str">
            <v>Medium</v>
          </cell>
          <cell r="H149">
            <v>2</v>
          </cell>
          <cell r="I149"/>
          <cell r="J149" t="str">
            <v>Between 1 June 2018 and 11 January 2019, a total of 576 people were killed in farmer herder violence (associated to Fulani or communal milita)</v>
          </cell>
          <cell r="K149" t="str">
            <v>NGA003Crisis related fatalities</v>
          </cell>
          <cell r="L149">
            <v>43490</v>
          </cell>
        </row>
        <row r="150">
          <cell r="F150" t="str">
            <v>ACLED 11/01/2019</v>
          </cell>
          <cell r="G150" t="str">
            <v>Medium</v>
          </cell>
          <cell r="H150">
            <v>2</v>
          </cell>
          <cell r="I150"/>
          <cell r="J150" t="str">
            <v xml:space="preserve">Total number of people killed in the country between 1 June and 11 January due to Boko Haram, Farmer-herder violence, protests, riots, military forces, unidentified armed groups and other violence. </v>
          </cell>
          <cell r="K150" t="str">
            <v>NGA003People killed in all crises</v>
          </cell>
          <cell r="L150">
            <v>43490</v>
          </cell>
        </row>
        <row r="151">
          <cell r="F151"/>
          <cell r="G151" t="str">
            <v>Medium</v>
          </cell>
          <cell r="H151">
            <v>2</v>
          </cell>
          <cell r="I151"/>
          <cell r="J151" t="str">
            <v>No data available</v>
          </cell>
          <cell r="K151" t="str">
            <v>NGA003Building partially damaged</v>
          </cell>
          <cell r="L151">
            <v>43490</v>
          </cell>
        </row>
        <row r="152">
          <cell r="F152"/>
          <cell r="G152" t="str">
            <v>Medium</v>
          </cell>
          <cell r="H152">
            <v>2</v>
          </cell>
          <cell r="I152"/>
          <cell r="J152" t="str">
            <v>No data available</v>
          </cell>
          <cell r="K152" t="str">
            <v>NGA003Building totally damaged</v>
          </cell>
          <cell r="L152">
            <v>43490</v>
          </cell>
        </row>
        <row r="153">
          <cell r="F153"/>
          <cell r="G153" t="str">
            <v>Medium</v>
          </cell>
          <cell r="H153">
            <v>2</v>
          </cell>
          <cell r="I153"/>
          <cell r="J153" t="str">
            <v>No data available</v>
          </cell>
          <cell r="K153" t="str">
            <v>NGA003Economic Losses</v>
          </cell>
          <cell r="L153">
            <v>43490</v>
          </cell>
        </row>
        <row r="154">
          <cell r="F154"/>
          <cell r="G154" t="str">
            <v>Medium</v>
          </cell>
          <cell r="H154">
            <v>2</v>
          </cell>
          <cell r="I154"/>
          <cell r="J154" t="str">
            <v xml:space="preserve">300,000 people have been displaced by farmer-herder violence, between Septermber and June 2018. People are likely to be in severity 2, as some of the population are in IPC phase 2. Food insecurity has been aggravated by farmer-herder violence. Farmer-herder violence has not deterioated in the past months. There is no recent figure on displaced people, although considering that over 570 people have been killed due to farmer herder violence, and violence has been ongoing, It is likely that the amount of people in need has remained constant or the same. </v>
          </cell>
          <cell r="K154" t="str">
            <v>NGA003People in Need</v>
          </cell>
          <cell r="L154">
            <v>43490</v>
          </cell>
        </row>
        <row r="155">
          <cell r="F155"/>
          <cell r="G155" t="str">
            <v>Medium</v>
          </cell>
          <cell r="H155">
            <v>2</v>
          </cell>
          <cell r="I155"/>
          <cell r="J155"/>
          <cell r="K155" t="str">
            <v>NGA003People facing minimal humanitarian needs (level 1)</v>
          </cell>
          <cell r="L155">
            <v>43490</v>
          </cell>
        </row>
        <row r="156">
          <cell r="F156"/>
          <cell r="G156" t="str">
            <v>Medium</v>
          </cell>
          <cell r="H156">
            <v>2</v>
          </cell>
          <cell r="I156"/>
          <cell r="J156" t="str">
            <v xml:space="preserve">300,000 people have been displaced by farmer-herder violence, between Septermber and June 2018. People are likely to be in severity 2, as some of the population are in IPC phase 2. Food insecurity has been aggravated by farmer-herder violence. Farmer-herder violence has not deterioated in the past months. There is no recent figure on displaced people, although considering that over 570 people have been killed due to farmer herder violence, and violence has been ongoing, It is likely that the amount of people in need has remained constant or the same. </v>
          </cell>
          <cell r="K156" t="str">
            <v>NGA003People facing stressed humanitarian needs (level 2)</v>
          </cell>
          <cell r="L156">
            <v>43490</v>
          </cell>
        </row>
        <row r="157">
          <cell r="F157"/>
          <cell r="G157" t="str">
            <v>Medium</v>
          </cell>
          <cell r="H157">
            <v>2</v>
          </cell>
          <cell r="I157"/>
          <cell r="J157"/>
          <cell r="K157" t="str">
            <v>NGA003People  facing moderate humanitarian needs (level 3)</v>
          </cell>
          <cell r="L157">
            <v>43490</v>
          </cell>
        </row>
        <row r="158">
          <cell r="F158"/>
          <cell r="G158" t="str">
            <v>Medium</v>
          </cell>
          <cell r="H158">
            <v>2</v>
          </cell>
          <cell r="I158"/>
          <cell r="J158"/>
          <cell r="K158" t="str">
            <v>NGA003People facing severe humanitarian needs (level 4)</v>
          </cell>
          <cell r="L158">
            <v>43490</v>
          </cell>
        </row>
        <row r="159">
          <cell r="F159"/>
          <cell r="G159" t="str">
            <v>Medium</v>
          </cell>
          <cell r="H159">
            <v>2</v>
          </cell>
          <cell r="I159"/>
          <cell r="J159"/>
          <cell r="K159" t="str">
            <v>NGA003People facing extreme humanitarian needs (level 5)</v>
          </cell>
          <cell r="L159">
            <v>43490</v>
          </cell>
        </row>
        <row r="160">
          <cell r="F160"/>
          <cell r="G160" t="str">
            <v>Medium</v>
          </cell>
          <cell r="H160">
            <v>2</v>
          </cell>
          <cell r="I160"/>
          <cell r="J160" t="str">
            <v>IDPs, refugees, returnees, host and non-host are affected by the farmer-herder violence. Refugees from cameroon are living in states where famer-herder violence is ongoing.</v>
          </cell>
          <cell r="K160" t="str">
            <v>NGA003Crisis affected groups</v>
          </cell>
          <cell r="L160">
            <v>43490</v>
          </cell>
        </row>
        <row r="161">
          <cell r="F161" t="str">
            <v>OCHA 2016,  National Population Comission, 2016</v>
          </cell>
          <cell r="G161" t="str">
            <v>High</v>
          </cell>
          <cell r="H161">
            <v>1</v>
          </cell>
          <cell r="I161" t="str">
            <v>https://reliefweb.int/sites/reliefweb.int/files/resources/67364.pdf
https://reliefweb.int/sites/reliefweb.int/files/resources/ECDM_20190111_Cameroon_Crisis.pdf
https://data.humdata.org/dataset/nigeria-2016-population-data</v>
          </cell>
          <cell r="J161" t="str">
            <v>The total population in country  + refugees from Cameroon + returnees - Nigerian refugees</v>
          </cell>
          <cell r="K161" t="str">
            <v>NGA002Total population in country</v>
          </cell>
          <cell r="L161">
            <v>43490</v>
          </cell>
        </row>
        <row r="162">
          <cell r="F162"/>
          <cell r="G162" t="str">
            <v>Low</v>
          </cell>
          <cell r="H162">
            <v>3</v>
          </cell>
          <cell r="I162"/>
          <cell r="J162" t="str">
            <v xml:space="preserve">There is no data on the number of people in need facing limited access constraints </v>
          </cell>
          <cell r="K162" t="str">
            <v>NGA002People facing limited access constraints</v>
          </cell>
          <cell r="L162">
            <v>43490</v>
          </cell>
        </row>
        <row r="163">
          <cell r="F163" t="str">
            <v xml:space="preserve">MSF 14/01/2019 </v>
          </cell>
          <cell r="G163" t="str">
            <v>High</v>
          </cell>
          <cell r="H163">
            <v>1</v>
          </cell>
          <cell r="I163" t="str">
            <v>https://reliefweb.int/report/nigeria/crisis-update-borno-and-yobe-states-january-2019</v>
          </cell>
          <cell r="J163" t="str">
            <v xml:space="preserve">800,000 people are likely to face restricted access contraints living in northeast Nigeria due to Boko Haram conflict. </v>
          </cell>
          <cell r="K163" t="str">
            <v>NGA002People facing restricted access constraints</v>
          </cell>
          <cell r="L163">
            <v>43490</v>
          </cell>
        </row>
        <row r="164">
          <cell r="F164" t="str">
            <v>ACAPS Access Map</v>
          </cell>
          <cell r="G164"/>
          <cell r="H164" t="b">
            <v>0</v>
          </cell>
          <cell r="I164"/>
          <cell r="J164"/>
          <cell r="K164" t="str">
            <v>NGA002Impediments to entry into country (bureaucratic and administrative)</v>
          </cell>
          <cell r="L164">
            <v>43490</v>
          </cell>
        </row>
        <row r="165">
          <cell r="F165" t="str">
            <v>ACAPS Access Map</v>
          </cell>
          <cell r="G165"/>
          <cell r="H165" t="b">
            <v>0</v>
          </cell>
          <cell r="I165"/>
          <cell r="J165"/>
          <cell r="K165" t="str">
            <v>NGA002Restriction of movement (impediments to freedom of movement and/or administrative restrictions)</v>
          </cell>
          <cell r="L165">
            <v>43490</v>
          </cell>
        </row>
        <row r="166">
          <cell r="F166" t="str">
            <v>ACAPS Access Map</v>
          </cell>
          <cell r="G166"/>
          <cell r="H166" t="b">
            <v>0</v>
          </cell>
          <cell r="I166"/>
          <cell r="J166"/>
          <cell r="K166" t="str">
            <v>NGA002Interference into implementation of humanitarian activities</v>
          </cell>
          <cell r="L166">
            <v>43490</v>
          </cell>
        </row>
        <row r="167">
          <cell r="F167" t="str">
            <v>ACAPS Access Map</v>
          </cell>
          <cell r="G167"/>
          <cell r="H167" t="b">
            <v>0</v>
          </cell>
          <cell r="I167"/>
          <cell r="J167"/>
          <cell r="K167" t="str">
            <v>NGA002Violence against personnel, facilities and assets</v>
          </cell>
          <cell r="L167">
            <v>43490</v>
          </cell>
        </row>
        <row r="168">
          <cell r="F168" t="str">
            <v>ACAPS Access Map</v>
          </cell>
          <cell r="G168"/>
          <cell r="H168" t="b">
            <v>0</v>
          </cell>
          <cell r="I168"/>
          <cell r="J168"/>
          <cell r="K168" t="str">
            <v>NGA002Denial of existence of humanitarian needs or entitlements to assistance</v>
          </cell>
          <cell r="L168">
            <v>43490</v>
          </cell>
        </row>
        <row r="169">
          <cell r="F169" t="str">
            <v>ACAPS Access Map</v>
          </cell>
          <cell r="G169"/>
          <cell r="H169" t="b">
            <v>0</v>
          </cell>
          <cell r="I169"/>
          <cell r="J169"/>
          <cell r="K169" t="str">
            <v>NGA002Restriction and obstruction of access to services and assistance</v>
          </cell>
          <cell r="L169">
            <v>43490</v>
          </cell>
        </row>
        <row r="170">
          <cell r="F170" t="str">
            <v>ACAPS Access Map</v>
          </cell>
          <cell r="G170"/>
          <cell r="H170" t="b">
            <v>0</v>
          </cell>
          <cell r="I170"/>
          <cell r="J170"/>
          <cell r="K170" t="str">
            <v>NGA002Ongoing insecurity/hostilities affecting humanitarian assistance</v>
          </cell>
          <cell r="L170">
            <v>43490</v>
          </cell>
        </row>
        <row r="171">
          <cell r="F171" t="str">
            <v>ACAPS Access Map</v>
          </cell>
          <cell r="G171"/>
          <cell r="H171" t="b">
            <v>0</v>
          </cell>
          <cell r="I171"/>
          <cell r="J171"/>
          <cell r="K171" t="str">
            <v>NGA002Physical constraints in the environment (obstacles related to terrain, climate, lack of infrastructure, etc.)</v>
          </cell>
          <cell r="L171">
            <v>43490</v>
          </cell>
        </row>
        <row r="172">
          <cell r="F172" t="str">
            <v>ACAPS Access Map</v>
          </cell>
          <cell r="G172"/>
          <cell r="H172" t="b">
            <v>0</v>
          </cell>
          <cell r="I172"/>
          <cell r="J172"/>
          <cell r="K172" t="str">
            <v xml:space="preserve">NGA002Presence of mines and improvised explosive devices </v>
          </cell>
          <cell r="L172">
            <v>43490</v>
          </cell>
        </row>
        <row r="173">
          <cell r="F173" t="str">
            <v>FEWS NET 12/2018</v>
          </cell>
          <cell r="G173" t="str">
            <v>High</v>
          </cell>
          <cell r="H173">
            <v>1</v>
          </cell>
          <cell r="I173" t="str">
            <v>http://fews.net/west-africa/nigeria</v>
          </cell>
          <cell r="J173" t="str">
            <v xml:space="preserve">Total amount of states in IPC phase 1-5. According to Cardre Harmonise data this adds up to: 207,331,193. However this figure is bigger than the whole population figure, which can be explained by the different population figures Cadre Harmonise is using.   Looking at the FEWS Net data, current and projected it is clear that the whole country is affected by food insecurity. Therefore, I will use the 187,584,502 as the people affected by food insecurity. </v>
          </cell>
          <cell r="K173" t="str">
            <v>NGA002People exposed</v>
          </cell>
          <cell r="L173">
            <v>43490</v>
          </cell>
        </row>
        <row r="174">
          <cell r="F174" t="str">
            <v>FEWS NET 12/2018</v>
          </cell>
          <cell r="G174" t="str">
            <v>High</v>
          </cell>
          <cell r="H174">
            <v>1</v>
          </cell>
          <cell r="I174" t="str">
            <v>http://fews.net/west-africa/nigeria</v>
          </cell>
          <cell r="J174"/>
          <cell r="K174" t="str">
            <v>NGA002People affected by the crisis</v>
          </cell>
          <cell r="L174">
            <v>43490</v>
          </cell>
        </row>
        <row r="175">
          <cell r="F175"/>
          <cell r="G175" t="str">
            <v>Medium</v>
          </cell>
          <cell r="H175">
            <v>2</v>
          </cell>
          <cell r="I175"/>
          <cell r="J175" t="str">
            <v>No data available</v>
          </cell>
          <cell r="K175" t="str">
            <v>NGA002Total # of crisis related displaced people</v>
          </cell>
          <cell r="L175">
            <v>43490</v>
          </cell>
        </row>
        <row r="176">
          <cell r="F176"/>
          <cell r="G176" t="str">
            <v>Medium</v>
          </cell>
          <cell r="H176">
            <v>2</v>
          </cell>
          <cell r="I176"/>
          <cell r="J176"/>
          <cell r="K176" t="str">
            <v>NGA002Total # of illness cases reported</v>
          </cell>
          <cell r="L176">
            <v>43490</v>
          </cell>
        </row>
        <row r="177">
          <cell r="F177"/>
          <cell r="G177" t="str">
            <v>Medium</v>
          </cell>
          <cell r="H177">
            <v>2</v>
          </cell>
          <cell r="I177"/>
          <cell r="J177" t="str">
            <v xml:space="preserve">There is no data on fatalities directly as a result of food insecurity </v>
          </cell>
          <cell r="K177" t="str">
            <v>NGA002Crisis related fatalities</v>
          </cell>
          <cell r="L177">
            <v>43490</v>
          </cell>
        </row>
        <row r="178">
          <cell r="F178" t="str">
            <v>ACLED 11/01/2019</v>
          </cell>
          <cell r="G178" t="str">
            <v>Medium</v>
          </cell>
          <cell r="H178">
            <v>2</v>
          </cell>
          <cell r="I178"/>
          <cell r="J178" t="str">
            <v xml:space="preserve">Total number of people killed in the country between 1 June and 11 January due to Boko Haram, Farmer-herder violence, protests, riots, military forces, unidentified armed groups and other violence. </v>
          </cell>
          <cell r="K178" t="str">
            <v>NGA002People killed in all crises</v>
          </cell>
          <cell r="L178">
            <v>43490</v>
          </cell>
        </row>
        <row r="179">
          <cell r="F179"/>
          <cell r="G179" t="str">
            <v>High</v>
          </cell>
          <cell r="H179">
            <v>1</v>
          </cell>
          <cell r="I179"/>
          <cell r="J179" t="str">
            <v>No data available</v>
          </cell>
          <cell r="K179" t="str">
            <v>NGA002Building partially damaged</v>
          </cell>
          <cell r="L179">
            <v>43490</v>
          </cell>
        </row>
        <row r="180">
          <cell r="F180"/>
          <cell r="G180" t="str">
            <v>High</v>
          </cell>
          <cell r="H180">
            <v>1</v>
          </cell>
          <cell r="I180"/>
          <cell r="J180" t="str">
            <v>No data available</v>
          </cell>
          <cell r="K180" t="str">
            <v>NGA002Building totally damaged</v>
          </cell>
          <cell r="L180">
            <v>43490</v>
          </cell>
        </row>
        <row r="181">
          <cell r="F181"/>
          <cell r="G181" t="str">
            <v>Medium</v>
          </cell>
          <cell r="H181">
            <v>2</v>
          </cell>
          <cell r="I181"/>
          <cell r="J181" t="str">
            <v xml:space="preserve">No data on the total economic losses due to food insecurity </v>
          </cell>
          <cell r="K181" t="str">
            <v>NGA002Economic Losses</v>
          </cell>
          <cell r="L181">
            <v>43490</v>
          </cell>
        </row>
        <row r="182">
          <cell r="F182" t="str">
            <v>Cadre Harmonise 12/2018</v>
          </cell>
          <cell r="G182" t="str">
            <v>High</v>
          </cell>
          <cell r="H182">
            <v>1</v>
          </cell>
          <cell r="I182" t="str">
            <v>https://data.humdata.org/dataset/cadre-harmonise</v>
          </cell>
          <cell r="J182" t="str">
            <v xml:space="preserve">The PIN includes all people facing food insecurity in IPC phase 2-5. People in IPC phase 1 are not included as they are likely to meet their food needs without external assistance. </v>
          </cell>
          <cell r="K182" t="str">
            <v>NGA002People in Need</v>
          </cell>
          <cell r="L182">
            <v>43490</v>
          </cell>
        </row>
        <row r="183">
          <cell r="F183" t="str">
            <v>Cadre Harmonise 12/2018</v>
          </cell>
          <cell r="G183" t="str">
            <v>High</v>
          </cell>
          <cell r="H183">
            <v>1</v>
          </cell>
          <cell r="I183" t="str">
            <v>https://data.humdata.org/dataset/cadre-harmonise</v>
          </cell>
          <cell r="J183" t="str">
            <v xml:space="preserve">While there are people facing IPC phase 1, they are not likely to face humanitarian needs, as they are likely to meet their own needs without humanitarian assistance. </v>
          </cell>
          <cell r="K183" t="str">
            <v>NGA002People facing minimal humanitarian needs (level 1)</v>
          </cell>
          <cell r="L183">
            <v>43490</v>
          </cell>
        </row>
        <row r="184">
          <cell r="F184" t="str">
            <v>Cadre Harmonise 12/2018</v>
          </cell>
          <cell r="G184" t="str">
            <v>High</v>
          </cell>
          <cell r="H184">
            <v>1</v>
          </cell>
          <cell r="I184" t="str">
            <v>https://data.humdata.org/dataset/cadre-harmonise</v>
          </cell>
          <cell r="J184" t="str">
            <v>Since action is required in IPC phase 2 to reduce disaster risk and protect livelihoods, IPC phase 2 is included in PIN</v>
          </cell>
          <cell r="K184" t="str">
            <v>NGA002People facing stressed humanitarian needs (level 2)</v>
          </cell>
          <cell r="L184">
            <v>43490</v>
          </cell>
        </row>
        <row r="185">
          <cell r="F185" t="str">
            <v>Cadre Harmonise 12/2018</v>
          </cell>
          <cell r="G185" t="str">
            <v>High</v>
          </cell>
          <cell r="H185">
            <v>1</v>
          </cell>
          <cell r="I185" t="str">
            <v>https://data.humdata.org/dataset/cadre-harmonise</v>
          </cell>
          <cell r="J185" t="str">
            <v>People in need in this phase need humanitarian assistance in order to prevent malnutrition, to protect livelihoods and to prevent deaths</v>
          </cell>
          <cell r="K185" t="str">
            <v>NGA002People  facing moderate humanitarian needs (level 3)</v>
          </cell>
          <cell r="L185">
            <v>43490</v>
          </cell>
        </row>
        <row r="186">
          <cell r="F186" t="str">
            <v>Cadre Harmonise 12/2018</v>
          </cell>
          <cell r="G186" t="str">
            <v>High</v>
          </cell>
          <cell r="H186">
            <v>1</v>
          </cell>
          <cell r="I186" t="str">
            <v>https://data.humdata.org/dataset/cadre-harmonise</v>
          </cell>
          <cell r="J186" t="str">
            <v xml:space="preserve">Even with humanitarian assistance, the risk of extreme loss of livelihood asssets that will lead to food consumption gaps in the short term is high. </v>
          </cell>
          <cell r="K186" t="str">
            <v>NGA002People facing severe humanitarian needs (level 4)</v>
          </cell>
          <cell r="L186">
            <v>43490</v>
          </cell>
        </row>
        <row r="187">
          <cell r="F187" t="str">
            <v>Cadre Harmonise 12/2018</v>
          </cell>
          <cell r="G187" t="str">
            <v>High</v>
          </cell>
          <cell r="H187">
            <v>1</v>
          </cell>
          <cell r="I187" t="str">
            <v>https://data.humdata.org/dataset/cadre-harmonise</v>
          </cell>
          <cell r="J187" t="str">
            <v xml:space="preserve">No people in severity 5, as no people are in Phase 5. </v>
          </cell>
          <cell r="K187" t="str">
            <v>NGA002People facing extreme humanitarian needs (level 5)</v>
          </cell>
          <cell r="L187">
            <v>43490</v>
          </cell>
        </row>
        <row r="188">
          <cell r="F188"/>
          <cell r="G188"/>
          <cell r="H188" t="b">
            <v>0</v>
          </cell>
          <cell r="I188"/>
          <cell r="J188" t="str">
            <v xml:space="preserve">IDPs, refugees from Cameroon in Nigeria, returnees, host and non-host. </v>
          </cell>
          <cell r="K188" t="str">
            <v>NGA002Crisis affected groups</v>
          </cell>
          <cell r="L188">
            <v>43490</v>
          </cell>
        </row>
        <row r="189">
          <cell r="F189"/>
          <cell r="G189" t="str">
            <v>Medium</v>
          </cell>
          <cell r="H189">
            <v>2</v>
          </cell>
          <cell r="I189"/>
          <cell r="J189" t="str">
            <v xml:space="preserve">There is no data on injuries directly as a result of food insecurity </v>
          </cell>
          <cell r="K189" t="str">
            <v>NGA002Crisis related Injuries</v>
          </cell>
          <cell r="L189">
            <v>43490</v>
          </cell>
        </row>
        <row r="190">
          <cell r="F190" t="str">
            <v>FEWS NET 12/2018</v>
          </cell>
          <cell r="G190" t="str">
            <v>High</v>
          </cell>
          <cell r="H190">
            <v>1</v>
          </cell>
          <cell r="I190" t="str">
            <v>http://fews.net/west-africa/nigeria</v>
          </cell>
          <cell r="J190" t="str">
            <v xml:space="preserve">The whole country is affected by food insecurity to a certain extent and is in phases 1-5. </v>
          </cell>
          <cell r="K190" t="str">
            <v>NGA002Landmass affected by disaster</v>
          </cell>
          <cell r="L190">
            <v>43490</v>
          </cell>
        </row>
        <row r="191">
          <cell r="F191" t="str">
            <v>UNHCR 11/10/2018</v>
          </cell>
          <cell r="G191" t="str">
            <v>High</v>
          </cell>
          <cell r="H191">
            <v>1</v>
          </cell>
          <cell r="I191" t="str">
            <v>https://www.unhcr.org/news/stories/2018/10/5bbb5f714/cameroonian-refugees-flee-clashes-find-safety-nigeria.html</v>
          </cell>
          <cell r="J191" t="str">
            <v>Cameroonian Refugees are in Akwa Ibom, Cross River, Benue and Taraba</v>
          </cell>
          <cell r="K191" t="str">
            <v>NGA005Landmass affected by disaster</v>
          </cell>
          <cell r="L191">
            <v>43490</v>
          </cell>
        </row>
        <row r="192">
          <cell r="F192" t="str">
            <v>ECHO 11/01/2019</v>
          </cell>
          <cell r="G192" t="str">
            <v>High</v>
          </cell>
          <cell r="H192">
            <v>1</v>
          </cell>
          <cell r="I192" t="str">
            <v>https://reliefweb.int/sites/reliefweb.int/files/resources/ECDM_20190111_Cameroon_Crisis.pdf</v>
          </cell>
          <cell r="J192" t="str">
            <v xml:space="preserve">The total population in the four states (Akwa Ibom, Cross River, Benue and Taraba) + the total amount of refugees from Cameroon. </v>
          </cell>
          <cell r="K192" t="str">
            <v>NGA005People exposed</v>
          </cell>
          <cell r="L192">
            <v>43490</v>
          </cell>
        </row>
        <row r="193">
          <cell r="F193" t="str">
            <v>ECHO 11/01/2019</v>
          </cell>
          <cell r="G193" t="str">
            <v>High</v>
          </cell>
          <cell r="H193">
            <v>1</v>
          </cell>
          <cell r="I193" t="str">
            <v>https://reliefweb.int/sites/reliefweb.int/files/resources/ECDM_20190111_Cameroon_Crisis.pdf</v>
          </cell>
          <cell r="J193" t="str">
            <v>Total amount of refugees in Nigeria used as the total number of people affected in the area</v>
          </cell>
          <cell r="K193" t="str">
            <v>NGA005People affected by the crisis</v>
          </cell>
          <cell r="L193">
            <v>43490</v>
          </cell>
        </row>
        <row r="194">
          <cell r="F194" t="str">
            <v>ECHO 11/01/2019</v>
          </cell>
          <cell r="G194" t="str">
            <v>High</v>
          </cell>
          <cell r="H194">
            <v>1</v>
          </cell>
          <cell r="I194" t="str">
            <v>https://reliefweb.int/sites/reliefweb.int/files/resources/ECDM_20190111_Cameroon_Crisis.pdf</v>
          </cell>
          <cell r="J194" t="str">
            <v>Total amount of refugees in Nigeria used as the total number of people affected in the area</v>
          </cell>
          <cell r="K194" t="str">
            <v>NGA005Total # of crisis related displaced people</v>
          </cell>
          <cell r="L194">
            <v>43490</v>
          </cell>
        </row>
        <row r="195">
          <cell r="F195"/>
          <cell r="G195"/>
          <cell r="H195" t="b">
            <v>0</v>
          </cell>
          <cell r="I195"/>
          <cell r="J195"/>
          <cell r="K195" t="str">
            <v>NGA005Crisis related Injuries</v>
          </cell>
          <cell r="L195">
            <v>43490</v>
          </cell>
        </row>
        <row r="196">
          <cell r="F196"/>
          <cell r="G196"/>
          <cell r="H196" t="b">
            <v>0</v>
          </cell>
          <cell r="I196"/>
          <cell r="J196"/>
          <cell r="K196" t="str">
            <v>NGA005Crisis related fatalities</v>
          </cell>
          <cell r="L196">
            <v>43490</v>
          </cell>
        </row>
        <row r="197">
          <cell r="F197" t="str">
            <v>ACLED 11/01/2019</v>
          </cell>
          <cell r="G197" t="str">
            <v>High</v>
          </cell>
          <cell r="H197">
            <v>1</v>
          </cell>
          <cell r="I197"/>
          <cell r="J197" t="str">
            <v xml:space="preserve">Total number of people killed in the country between 1 June and 11 January due to Boko Haram, Farmer-herder violence, protests, riots, military forces, unidentified armed groups and other violence. </v>
          </cell>
          <cell r="K197" t="str">
            <v>NGA005People killed in all crises</v>
          </cell>
          <cell r="L197">
            <v>43490</v>
          </cell>
        </row>
        <row r="198">
          <cell r="F198"/>
          <cell r="G198"/>
          <cell r="H198" t="b">
            <v>0</v>
          </cell>
          <cell r="I198"/>
          <cell r="J198"/>
          <cell r="K198" t="str">
            <v>NGA005Building partially damaged</v>
          </cell>
          <cell r="L198">
            <v>43490</v>
          </cell>
        </row>
        <row r="199">
          <cell r="F199"/>
          <cell r="G199"/>
          <cell r="H199" t="b">
            <v>0</v>
          </cell>
          <cell r="I199"/>
          <cell r="J199"/>
          <cell r="K199" t="str">
            <v>NGA005Building totally damaged</v>
          </cell>
          <cell r="L199">
            <v>43490</v>
          </cell>
        </row>
        <row r="200">
          <cell r="F200"/>
          <cell r="G200"/>
          <cell r="H200" t="b">
            <v>0</v>
          </cell>
          <cell r="I200"/>
          <cell r="J200"/>
          <cell r="K200" t="str">
            <v>NGA005Economic Losses</v>
          </cell>
          <cell r="L200">
            <v>43490</v>
          </cell>
        </row>
        <row r="201">
          <cell r="F201" t="str">
            <v>ECHO 11/01/2019</v>
          </cell>
          <cell r="G201" t="str">
            <v>High</v>
          </cell>
          <cell r="H201">
            <v>1</v>
          </cell>
          <cell r="I201" t="str">
            <v>https://reliefweb.int/sites/reliefweb.int/files/resources/ECDM_20190111_Cameroon_Crisis.pdf</v>
          </cell>
          <cell r="J201" t="str">
            <v xml:space="preserve">Total amount of refugees used as the total PIN. They are likely to face increased needs as refugees from Cameroon, although they have humanitarian assistance and are in camps, reducing needs. There is a lack of data on the host population, although host population needs are unlikely to by high due to the fact that 32,000 people are spread across four states. </v>
          </cell>
          <cell r="K201" t="str">
            <v>NGA005People in Need</v>
          </cell>
          <cell r="L201">
            <v>43490</v>
          </cell>
        </row>
        <row r="202">
          <cell r="F202"/>
          <cell r="G202"/>
          <cell r="H202" t="b">
            <v>0</v>
          </cell>
          <cell r="I202"/>
          <cell r="J202"/>
          <cell r="K202" t="str">
            <v>NGA005People facing minimal humanitarian needs (level 1)</v>
          </cell>
          <cell r="L202">
            <v>43490</v>
          </cell>
        </row>
        <row r="203">
          <cell r="F203" t="str">
            <v>ECHO 11/01/2019</v>
          </cell>
          <cell r="G203" t="str">
            <v>High</v>
          </cell>
          <cell r="H203">
            <v>1</v>
          </cell>
          <cell r="I203" t="str">
            <v>https://reliefweb.int/sites/reliefweb.int/files/resources/ECDM_20190111_Cameroon_Crisis.pdf</v>
          </cell>
          <cell r="J203" t="str">
            <v xml:space="preserve">Total amount of refugees used as the total PIN. They are likely to face increased needs as refugees from Cameroon, although they have humanitarian assistance and are in camps, reducing needs. There is a lack of data on the host population, although host population needs are unlikely to by high due to the fact that 32,000 people are spread across four states. </v>
          </cell>
          <cell r="K203" t="str">
            <v>NGA005People facing stressed humanitarian needs (level 2)</v>
          </cell>
          <cell r="L203">
            <v>43490</v>
          </cell>
        </row>
        <row r="204">
          <cell r="F204"/>
          <cell r="G204"/>
          <cell r="H204" t="b">
            <v>0</v>
          </cell>
          <cell r="I204"/>
          <cell r="J204"/>
          <cell r="K204" t="str">
            <v>NGA005People  facing moderate humanitarian needs (level 3)</v>
          </cell>
          <cell r="L204">
            <v>43490</v>
          </cell>
        </row>
        <row r="205">
          <cell r="F205"/>
          <cell r="G205"/>
          <cell r="H205" t="b">
            <v>0</v>
          </cell>
          <cell r="I205"/>
          <cell r="J205"/>
          <cell r="K205" t="str">
            <v>NGA005People facing severe humanitarian needs (level 4)</v>
          </cell>
          <cell r="L205">
            <v>43490</v>
          </cell>
        </row>
        <row r="206">
          <cell r="F206"/>
          <cell r="G206"/>
          <cell r="H206" t="b">
            <v>0</v>
          </cell>
          <cell r="I206"/>
          <cell r="J206"/>
          <cell r="K206" t="str">
            <v>NGA005People facing extreme humanitarian needs (level 5)</v>
          </cell>
          <cell r="L206">
            <v>43490</v>
          </cell>
        </row>
        <row r="207">
          <cell r="F207"/>
          <cell r="G207"/>
          <cell r="H207" t="b">
            <v>0</v>
          </cell>
          <cell r="I207"/>
          <cell r="J207" t="str">
            <v xml:space="preserve">refuggees from Cameroon and host population </v>
          </cell>
          <cell r="K207" t="str">
            <v>NGA005Crisis affected groups</v>
          </cell>
          <cell r="L207">
            <v>43490</v>
          </cell>
        </row>
        <row r="208">
          <cell r="F208"/>
          <cell r="G208" t="str">
            <v>Medium</v>
          </cell>
          <cell r="H208">
            <v>2</v>
          </cell>
          <cell r="I208"/>
          <cell r="J208" t="str">
            <v>No data available</v>
          </cell>
          <cell r="K208" t="str">
            <v>NGA005People facing limited access constraints</v>
          </cell>
          <cell r="L208">
            <v>43490</v>
          </cell>
        </row>
        <row r="209">
          <cell r="F209"/>
          <cell r="G209" t="str">
            <v>Medium</v>
          </cell>
          <cell r="H209">
            <v>2</v>
          </cell>
          <cell r="I209"/>
          <cell r="J209" t="str">
            <v>No data available</v>
          </cell>
          <cell r="K209" t="str">
            <v>NGA005People facing restricted access constraints</v>
          </cell>
          <cell r="L209">
            <v>43490</v>
          </cell>
        </row>
        <row r="210">
          <cell r="F210" t="str">
            <v>ACAPS Access Map</v>
          </cell>
          <cell r="G210"/>
          <cell r="H210" t="b">
            <v>0</v>
          </cell>
          <cell r="I210"/>
          <cell r="J210"/>
          <cell r="K210" t="str">
            <v>NGA005Impediments to entry into country (bureaucratic and administrative)</v>
          </cell>
          <cell r="L210">
            <v>43490</v>
          </cell>
        </row>
        <row r="211">
          <cell r="F211" t="str">
            <v>ACAPS Access Map</v>
          </cell>
          <cell r="G211"/>
          <cell r="H211" t="b">
            <v>0</v>
          </cell>
          <cell r="I211"/>
          <cell r="J211"/>
          <cell r="K211" t="str">
            <v>NGA005Restriction of movement (impediments to freedom of movement and/or administrative restrictions)</v>
          </cell>
          <cell r="L211">
            <v>43490</v>
          </cell>
        </row>
        <row r="212">
          <cell r="F212" t="str">
            <v>ACAPS Access Map</v>
          </cell>
          <cell r="G212"/>
          <cell r="H212" t="b">
            <v>0</v>
          </cell>
          <cell r="I212"/>
          <cell r="J212"/>
          <cell r="K212" t="str">
            <v>NGA005Interference into implementation of humanitarian activities</v>
          </cell>
          <cell r="L212">
            <v>43490</v>
          </cell>
        </row>
        <row r="213">
          <cell r="F213" t="str">
            <v>ACAPS Access Map</v>
          </cell>
          <cell r="G213"/>
          <cell r="H213" t="b">
            <v>0</v>
          </cell>
          <cell r="I213"/>
          <cell r="J213"/>
          <cell r="K213" t="str">
            <v>NGA005Violence against personnel, facilities and assets</v>
          </cell>
          <cell r="L213">
            <v>43490</v>
          </cell>
        </row>
        <row r="214">
          <cell r="F214" t="str">
            <v>ACAPS Access Map</v>
          </cell>
          <cell r="G214"/>
          <cell r="H214" t="b">
            <v>0</v>
          </cell>
          <cell r="I214"/>
          <cell r="J214"/>
          <cell r="K214" t="str">
            <v>NGA005Denial of existence of humanitarian needs or entitlements to assistance</v>
          </cell>
          <cell r="L214">
            <v>43490</v>
          </cell>
        </row>
        <row r="215">
          <cell r="F215" t="str">
            <v>ACAPS Access Map</v>
          </cell>
          <cell r="G215"/>
          <cell r="H215" t="b">
            <v>0</v>
          </cell>
          <cell r="I215"/>
          <cell r="J215"/>
          <cell r="K215" t="str">
            <v>NGA005Restriction and obstruction of access to services and assistance</v>
          </cell>
          <cell r="L215">
            <v>43490</v>
          </cell>
        </row>
        <row r="216">
          <cell r="F216" t="str">
            <v>ACAPS Access Map</v>
          </cell>
          <cell r="G216"/>
          <cell r="H216" t="b">
            <v>0</v>
          </cell>
          <cell r="I216"/>
          <cell r="J216"/>
          <cell r="K216" t="str">
            <v>NGA005Ongoing insecurity/hostilities affecting humanitarian assistance</v>
          </cell>
          <cell r="L216">
            <v>43490</v>
          </cell>
        </row>
        <row r="217">
          <cell r="F217" t="str">
            <v>ACAPS Access Map</v>
          </cell>
          <cell r="G217"/>
          <cell r="H217" t="b">
            <v>0</v>
          </cell>
          <cell r="I217"/>
          <cell r="J217"/>
          <cell r="K217" t="str">
            <v>NGA005Physical constraints in the environment (obstacles related to terrain, climate, lack of infrastructure, etc.)</v>
          </cell>
          <cell r="L217">
            <v>43490</v>
          </cell>
        </row>
        <row r="218">
          <cell r="F218" t="str">
            <v>ACAPS Access Map</v>
          </cell>
          <cell r="G218"/>
          <cell r="H218" t="b">
            <v>0</v>
          </cell>
          <cell r="I218"/>
          <cell r="J218"/>
          <cell r="K218" t="str">
            <v xml:space="preserve">NGA005Presence of mines and improvised explosive devices </v>
          </cell>
          <cell r="L218">
            <v>43490</v>
          </cell>
        </row>
        <row r="219">
          <cell r="F219"/>
          <cell r="G219"/>
          <cell r="H219" t="b">
            <v>0</v>
          </cell>
          <cell r="I219"/>
          <cell r="J219"/>
          <cell r="K219" t="str">
            <v>NGA005Total # of illness cases reported</v>
          </cell>
          <cell r="L219">
            <v>43490</v>
          </cell>
        </row>
        <row r="220">
          <cell r="F220" t="str">
            <v>OCHA 2016,  National Population Comission, 2016</v>
          </cell>
          <cell r="G220" t="str">
            <v>High</v>
          </cell>
          <cell r="H220">
            <v>1</v>
          </cell>
          <cell r="I220" t="str">
            <v>https://reliefweb.int/sites/reliefweb.int/files/resources/67364.pdf
https://reliefweb.int/sites/reliefweb.int/files/resources/ECDM_20190111_Cameroon_Crisis.pdf
https://data.humdata.org/dataset/nigeria-2016-population-data</v>
          </cell>
          <cell r="J220" t="str">
            <v>The total population in country  + refugees from Cameroon + returnees - Nigerian refugees</v>
          </cell>
          <cell r="K220" t="str">
            <v>NGA005Total population in country</v>
          </cell>
          <cell r="L220">
            <v>43490</v>
          </cell>
        </row>
        <row r="221">
          <cell r="F221" t="str">
            <v>World Bank 2017</v>
          </cell>
          <cell r="G221" t="str">
            <v>High</v>
          </cell>
          <cell r="H221">
            <v>1</v>
          </cell>
          <cell r="I221" t="str">
            <v>https://data.worldbank.org/indicator/SP.POP.TOTL</v>
          </cell>
          <cell r="J221" t="str">
            <v>Total population - refugees</v>
          </cell>
          <cell r="K221" t="str">
            <v>PRK001Total population in country</v>
          </cell>
          <cell r="L221">
            <v>43493</v>
          </cell>
        </row>
        <row r="222">
          <cell r="F222" t="str">
            <v>World Bank 2017</v>
          </cell>
          <cell r="G222" t="str">
            <v>High</v>
          </cell>
          <cell r="H222">
            <v>1</v>
          </cell>
          <cell r="I222" t="str">
            <v>https://data.worldbank.org/indicator/AG.LND.TOTL.K2?locations=KP</v>
          </cell>
          <cell r="J222" t="str">
            <v>All country is considered to be affected</v>
          </cell>
          <cell r="K222" t="str">
            <v>PRK001Landmass affected by disaster</v>
          </cell>
          <cell r="L222">
            <v>43493</v>
          </cell>
        </row>
        <row r="223">
          <cell r="F223" t="str">
            <v>World Bank 2017</v>
          </cell>
          <cell r="G223" t="str">
            <v>High</v>
          </cell>
          <cell r="H223">
            <v>1</v>
          </cell>
          <cell r="I223" t="str">
            <v>https://data.worldbank.org/indicator/SP.POP.TOTL</v>
          </cell>
          <cell r="J223" t="str">
            <v>Total population - refugees</v>
          </cell>
          <cell r="K223" t="str">
            <v>PRK001People exposed</v>
          </cell>
          <cell r="L223">
            <v>43493</v>
          </cell>
        </row>
        <row r="224">
          <cell r="F224" t="str">
            <v>World Bank 2017</v>
          </cell>
          <cell r="G224" t="str">
            <v>High</v>
          </cell>
          <cell r="H224">
            <v>1</v>
          </cell>
          <cell r="I224" t="str">
            <v>https://data.worldbank.org/indicator/SP.POP.TOTL</v>
          </cell>
          <cell r="J224" t="str">
            <v>Total population - refugees</v>
          </cell>
          <cell r="K224" t="str">
            <v>PRK001People affected by the crisis</v>
          </cell>
          <cell r="L224">
            <v>43493</v>
          </cell>
        </row>
        <row r="225">
          <cell r="F225" t="str">
            <v>NRC</v>
          </cell>
          <cell r="G225" t="str">
            <v>Medium</v>
          </cell>
          <cell r="H225">
            <v>2</v>
          </cell>
          <cell r="I225" t="str">
            <v>https://www.nrc.no/news/2018/february/ten-things-you-should-know-about-refugees-from-north-korea</v>
          </cell>
          <cell r="J225" t="str">
            <v>Refugees as of early 2018</v>
          </cell>
          <cell r="K225" t="str">
            <v>PRK001Total # of crisis related displaced people</v>
          </cell>
          <cell r="L225">
            <v>43493</v>
          </cell>
        </row>
        <row r="226">
          <cell r="F226"/>
          <cell r="G226"/>
          <cell r="H226" t="b">
            <v>0</v>
          </cell>
          <cell r="I226"/>
          <cell r="J226"/>
          <cell r="K226" t="str">
            <v>PRK001Crisis related Injuries</v>
          </cell>
          <cell r="L226">
            <v>43493</v>
          </cell>
        </row>
        <row r="227">
          <cell r="F227"/>
          <cell r="G227"/>
          <cell r="H227" t="b">
            <v>0</v>
          </cell>
          <cell r="I227"/>
          <cell r="J227"/>
          <cell r="K227" t="str">
            <v>PRK001Total # of illness cases reported</v>
          </cell>
          <cell r="L227">
            <v>43493</v>
          </cell>
        </row>
        <row r="228">
          <cell r="F228"/>
          <cell r="G228"/>
          <cell r="H228" t="b">
            <v>0</v>
          </cell>
          <cell r="I228"/>
          <cell r="J228"/>
          <cell r="K228" t="str">
            <v>PRK001Crisis related fatalities</v>
          </cell>
          <cell r="L228">
            <v>43493</v>
          </cell>
        </row>
        <row r="229">
          <cell r="F229"/>
          <cell r="G229"/>
          <cell r="H229" t="b">
            <v>0</v>
          </cell>
          <cell r="I229"/>
          <cell r="J229"/>
          <cell r="K229" t="str">
            <v>PRK001Building partially damaged</v>
          </cell>
          <cell r="L229">
            <v>43493</v>
          </cell>
        </row>
        <row r="230">
          <cell r="F230"/>
          <cell r="G230"/>
          <cell r="H230" t="b">
            <v>0</v>
          </cell>
          <cell r="I230"/>
          <cell r="J230"/>
          <cell r="K230" t="str">
            <v>PRK001Building totally damaged</v>
          </cell>
          <cell r="L230">
            <v>43493</v>
          </cell>
        </row>
        <row r="231">
          <cell r="F231"/>
          <cell r="G231"/>
          <cell r="H231" t="b">
            <v>0</v>
          </cell>
          <cell r="I231"/>
          <cell r="J231"/>
          <cell r="K231" t="str">
            <v>PRK001Economic Losses</v>
          </cell>
          <cell r="L231">
            <v>43493</v>
          </cell>
        </row>
        <row r="232">
          <cell r="F232" t="str">
            <v>OCHA HRP 2018</v>
          </cell>
          <cell r="G232" t="str">
            <v>High</v>
          </cell>
          <cell r="H232">
            <v>1</v>
          </cell>
          <cell r="I232" t="str">
            <v>https://reliefweb.int/report/democratic-peoples-republic-korea/dpr-korea-needs-and-priorities-march-2018</v>
          </cell>
          <cell r="J232"/>
          <cell r="K232" t="str">
            <v>PRK001People in Need</v>
          </cell>
          <cell r="L232">
            <v>43493</v>
          </cell>
        </row>
        <row r="233">
          <cell r="F233" t="str">
            <v>OCHA HRP 2019</v>
          </cell>
          <cell r="G233" t="str">
            <v>High</v>
          </cell>
          <cell r="H233">
            <v>1</v>
          </cell>
          <cell r="I233" t="str">
            <v>https://reliefweb.int/report/democratic-peoples-republic-korea/dpr-korea-needs-and-priorities-march-2018</v>
          </cell>
          <cell r="J233" t="str">
            <v xml:space="preserve"> By using qualitative data it has been argued that there is no population in level 1 nor level 5. The distribution of the PIN figure has been done by separating the non-targeted PIN from targeted PIN, into levels 2 and 3</v>
          </cell>
          <cell r="K233" t="str">
            <v>PRK001People facing minimal humanitarian needs (level 1)</v>
          </cell>
          <cell r="L233">
            <v>43493</v>
          </cell>
        </row>
        <row r="234">
          <cell r="F234" t="str">
            <v>OCHA HRP 2020</v>
          </cell>
          <cell r="G234" t="str">
            <v>High</v>
          </cell>
          <cell r="H234">
            <v>1</v>
          </cell>
          <cell r="I234" t="str">
            <v>https://reliefweb.int/report/democratic-peoples-republic-korea/dpr-korea-needs-and-priorities-march-2018</v>
          </cell>
          <cell r="J234" t="str">
            <v xml:space="preserve"> By using qualitative data it has been argued that there is no population in level 1 nor level 5. The distribution of the PIN figure has been done by separating the non-targeted PIN from targeted PIN, into levels 2 and 4</v>
          </cell>
          <cell r="K234" t="str">
            <v>PRK001People facing stressed humanitarian needs (level 2)</v>
          </cell>
          <cell r="L234">
            <v>43493</v>
          </cell>
        </row>
        <row r="235">
          <cell r="F235" t="str">
            <v>OCHA HRP 2021</v>
          </cell>
          <cell r="G235" t="str">
            <v>High</v>
          </cell>
          <cell r="H235">
            <v>1</v>
          </cell>
          <cell r="I235" t="str">
            <v>https://reliefweb.int/report/democratic-peoples-republic-korea/dpr-korea-needs-and-priorities-march-2018</v>
          </cell>
          <cell r="J235" t="str">
            <v xml:space="preserve"> By using qualitative data it has been argued that there is no population in level 1 nor level 5. The distribution of the PIN figure has been done by separating the non-targeted PIN from targeted PIN, into levels 2 and 5</v>
          </cell>
          <cell r="K235" t="str">
            <v>PRK001People  facing moderate humanitarian needs (level 3)</v>
          </cell>
          <cell r="L235">
            <v>43493</v>
          </cell>
        </row>
        <row r="236">
          <cell r="F236" t="str">
            <v>OCHA HRP 2022</v>
          </cell>
          <cell r="G236" t="str">
            <v>High</v>
          </cell>
          <cell r="H236">
            <v>1</v>
          </cell>
          <cell r="I236" t="str">
            <v>https://reliefweb.int/report/democratic-peoples-republic-korea/dpr-korea-needs-and-priorities-march-2018</v>
          </cell>
          <cell r="J236" t="str">
            <v xml:space="preserve"> By using qualitative data it has been argued that there is no population in level 1 nor level 5. The distribution of the PIN figure has been done by separating the non-targeted PIN from targeted PIN, into levels 2 and 6</v>
          </cell>
          <cell r="K236" t="str">
            <v>PRK001People facing severe humanitarian needs (level 4)</v>
          </cell>
          <cell r="L236">
            <v>43493</v>
          </cell>
        </row>
        <row r="237">
          <cell r="F237" t="str">
            <v>OCHA HRP 2023</v>
          </cell>
          <cell r="G237" t="str">
            <v>High</v>
          </cell>
          <cell r="H237">
            <v>1</v>
          </cell>
          <cell r="I237" t="str">
            <v>https://reliefweb.int/report/democratic-peoples-republic-korea/dpr-korea-needs-and-priorities-march-2018</v>
          </cell>
          <cell r="J237" t="str">
            <v xml:space="preserve"> By using qualitative data it has been argued that there is no population in level 1 nor level 5. The distribution of the PIN figure has been done by separating the non-targeted PIN from targeted PIN, into levels 2 and 7</v>
          </cell>
          <cell r="K237" t="str">
            <v>PRK001People facing extreme humanitarian needs (level 5)</v>
          </cell>
          <cell r="L237">
            <v>43493</v>
          </cell>
        </row>
        <row r="238">
          <cell r="F238"/>
          <cell r="G238"/>
          <cell r="H238" t="b">
            <v>0</v>
          </cell>
          <cell r="I238"/>
          <cell r="J238"/>
          <cell r="K238" t="str">
            <v>PRK001People killed in all crises</v>
          </cell>
          <cell r="L238">
            <v>43493</v>
          </cell>
        </row>
        <row r="239">
          <cell r="F239"/>
          <cell r="G239"/>
          <cell r="H239" t="b">
            <v>0</v>
          </cell>
          <cell r="I239"/>
          <cell r="J239" t="str">
            <v>Country population</v>
          </cell>
          <cell r="K239" t="str">
            <v>PRK001Crisis affected groups</v>
          </cell>
          <cell r="L239">
            <v>43493</v>
          </cell>
        </row>
        <row r="240">
          <cell r="F240"/>
          <cell r="G240"/>
          <cell r="H240" t="b">
            <v>0</v>
          </cell>
          <cell r="I240"/>
          <cell r="J240"/>
          <cell r="K240" t="str">
            <v>PRK001People facing limited access constraints</v>
          </cell>
          <cell r="L240">
            <v>43493</v>
          </cell>
        </row>
        <row r="241">
          <cell r="F241"/>
          <cell r="G241"/>
          <cell r="H241" t="b">
            <v>0</v>
          </cell>
          <cell r="I241"/>
          <cell r="J241"/>
          <cell r="K241" t="str">
            <v>PRK001People facing restricted access constraints</v>
          </cell>
          <cell r="L241">
            <v>43493</v>
          </cell>
        </row>
        <row r="242">
          <cell r="F242" t="str">
            <v>ACAPS Access Map</v>
          </cell>
          <cell r="G242"/>
          <cell r="H242" t="b">
            <v>0</v>
          </cell>
          <cell r="I242"/>
          <cell r="J242"/>
          <cell r="K242" t="str">
            <v>PRK001Impediments to entry into country (bureaucratic and administrative)</v>
          </cell>
          <cell r="L242">
            <v>43493</v>
          </cell>
        </row>
        <row r="243">
          <cell r="F243" t="str">
            <v>ACAPS Access Map</v>
          </cell>
          <cell r="G243"/>
          <cell r="H243" t="b">
            <v>0</v>
          </cell>
          <cell r="I243"/>
          <cell r="J243"/>
          <cell r="K243" t="str">
            <v>PRK001Restriction of movement (impediments to freedom of movement and/or administrative restrictions)</v>
          </cell>
          <cell r="L243">
            <v>43493</v>
          </cell>
        </row>
        <row r="244">
          <cell r="F244" t="str">
            <v>ACAPS Access Map</v>
          </cell>
          <cell r="G244"/>
          <cell r="H244" t="b">
            <v>0</v>
          </cell>
          <cell r="I244"/>
          <cell r="J244"/>
          <cell r="K244" t="str">
            <v>PRK001Interference into implementation of humanitarian activities</v>
          </cell>
          <cell r="L244">
            <v>43493</v>
          </cell>
        </row>
        <row r="245">
          <cell r="F245" t="str">
            <v>ACAPS Access Map</v>
          </cell>
          <cell r="G245"/>
          <cell r="H245" t="b">
            <v>0</v>
          </cell>
          <cell r="I245"/>
          <cell r="J245"/>
          <cell r="K245" t="str">
            <v>PRK001Violence against personnel, facilities and assets</v>
          </cell>
          <cell r="L245">
            <v>43493</v>
          </cell>
        </row>
        <row r="246">
          <cell r="F246" t="str">
            <v>ACAPS Access Map</v>
          </cell>
          <cell r="G246"/>
          <cell r="H246" t="b">
            <v>0</v>
          </cell>
          <cell r="I246"/>
          <cell r="J246"/>
          <cell r="K246" t="str">
            <v>PRK001Denial of existence of humanitarian needs or entitlements to assistance</v>
          </cell>
          <cell r="L246">
            <v>43493</v>
          </cell>
        </row>
        <row r="247">
          <cell r="F247" t="str">
            <v>ACAPS Access Map</v>
          </cell>
          <cell r="G247"/>
          <cell r="H247" t="b">
            <v>0</v>
          </cell>
          <cell r="I247"/>
          <cell r="J247"/>
          <cell r="K247" t="str">
            <v>PRK001Restriction and obstruction of access to services and assistance</v>
          </cell>
          <cell r="L247">
            <v>43493</v>
          </cell>
        </row>
        <row r="248">
          <cell r="F248" t="str">
            <v>ACAPS Access Map</v>
          </cell>
          <cell r="G248"/>
          <cell r="H248" t="b">
            <v>0</v>
          </cell>
          <cell r="I248"/>
          <cell r="J248"/>
          <cell r="K248" t="str">
            <v>PRK001Ongoing insecurity/hostilities affecting humanitarian assistance</v>
          </cell>
          <cell r="L248">
            <v>43493</v>
          </cell>
        </row>
        <row r="249">
          <cell r="F249" t="str">
            <v>ACAPS Access Map</v>
          </cell>
          <cell r="G249"/>
          <cell r="H249" t="b">
            <v>0</v>
          </cell>
          <cell r="I249"/>
          <cell r="J249"/>
          <cell r="K249" t="str">
            <v xml:space="preserve">PRK001Presence of mines and improvised explosive devices </v>
          </cell>
          <cell r="L249">
            <v>43493</v>
          </cell>
        </row>
        <row r="250">
          <cell r="F250" t="str">
            <v>ACAPS Access Map</v>
          </cell>
          <cell r="G250"/>
          <cell r="H250" t="b">
            <v>0</v>
          </cell>
          <cell r="I250"/>
          <cell r="J250"/>
          <cell r="K250" t="str">
            <v>PRK001Physical constraints in the environment (obstacles related to terrain, climate, lack of infrastructure, etc.)</v>
          </cell>
          <cell r="L250">
            <v>43493</v>
          </cell>
        </row>
        <row r="251">
          <cell r="F251" t="str">
            <v>OCHA 2017, UNHCR 2018</v>
          </cell>
          <cell r="G251" t="str">
            <v>High</v>
          </cell>
          <cell r="H251">
            <v>1</v>
          </cell>
          <cell r="I251" t="str">
            <v>https://data.worldbank.org/indicator/AG.LND.TOTL.K2?locations=YE and https://data2.unhcr.org/en/country/yem  and https://data2.unhcr.org/en/situations/yemen</v>
          </cell>
          <cell r="J251" t="str">
            <v>Country population minus outgoing refs plus incoming refs</v>
          </cell>
          <cell r="K251" t="str">
            <v>YEM001Total population in country</v>
          </cell>
          <cell r="L251">
            <v>43493</v>
          </cell>
        </row>
        <row r="252">
          <cell r="F252" t="str">
            <v>World Bank 2017</v>
          </cell>
          <cell r="G252" t="str">
            <v>High</v>
          </cell>
          <cell r="H252">
            <v>1</v>
          </cell>
          <cell r="I252" t="str">
            <v>https://data.worldbank.org/indicator/AG.LND.TOTL.K2?locations=YE</v>
          </cell>
          <cell r="J252"/>
          <cell r="K252" t="str">
            <v>YEM001Landmass affected by disaster</v>
          </cell>
          <cell r="L252">
            <v>43493</v>
          </cell>
        </row>
        <row r="253">
          <cell r="F253" t="str">
            <v>OCHA 2018</v>
          </cell>
          <cell r="G253" t="str">
            <v>High</v>
          </cell>
          <cell r="H253">
            <v>1</v>
          </cell>
          <cell r="I253" t="str">
            <v>https://reliefweb.int/report/yemen/yemen-2018-humanitarian-needs-overview-enar</v>
          </cell>
          <cell r="J253" t="str">
            <v>All country is considered to be affected</v>
          </cell>
          <cell r="K253" t="str">
            <v>YEM001People exposed</v>
          </cell>
          <cell r="L253">
            <v>43493</v>
          </cell>
        </row>
        <row r="254">
          <cell r="F254" t="str">
            <v>OCHA 2018</v>
          </cell>
          <cell r="G254" t="str">
            <v>High</v>
          </cell>
          <cell r="H254">
            <v>1</v>
          </cell>
          <cell r="I254" t="str">
            <v>https://reliefweb.int/report/yemen/yemen-2018-humanitarian-needs-overview-enar</v>
          </cell>
          <cell r="J254" t="str">
            <v>Entire population is considered affected</v>
          </cell>
          <cell r="K254" t="str">
            <v>YEM001People affected by the crisis</v>
          </cell>
          <cell r="L254">
            <v>43493</v>
          </cell>
        </row>
        <row r="255">
          <cell r="F255" t="str">
            <v>UNHCR 2018</v>
          </cell>
          <cell r="G255" t="str">
            <v>High</v>
          </cell>
          <cell r="H255">
            <v>1</v>
          </cell>
          <cell r="I255" t="str">
            <v>https://data.humdata.org/dataset/unhcr-asylum-seekers-originating-yem  https://reliefweb.int/sites/reliefweb.int/files/resources/Yemen%20EXTERNAL%20Operational%20Update%202019-01-11.pdf</v>
          </cell>
          <cell r="J255" t="str">
            <v>IDPs, Refugees in other countries</v>
          </cell>
          <cell r="K255" t="str">
            <v>YEM001Total # of crisis related displaced people</v>
          </cell>
          <cell r="L255">
            <v>43493</v>
          </cell>
        </row>
        <row r="256">
          <cell r="F256" t="str">
            <v>UNHCR, UNICEF</v>
          </cell>
          <cell r="G256" t="str">
            <v>High</v>
          </cell>
          <cell r="H256">
            <v>1</v>
          </cell>
          <cell r="I256" t="str">
            <v>https://reliefweb.int/sites/reliefweb.int/files/resources/UNICEF%20Yemen%20Humanitarian%20Situation%20Report%20-%20November%202018.pdf and https://reliefweb.int/report/yemen/unhcr-extremely-concerned-about-escalation-conflict-yemen-s-hudaydah</v>
          </cell>
          <cell r="J256" t="str">
            <v>Injuries</v>
          </cell>
          <cell r="K256" t="str">
            <v>YEM001Crisis related Injuries</v>
          </cell>
          <cell r="L256">
            <v>43493</v>
          </cell>
        </row>
        <row r="257">
          <cell r="F257" t="str">
            <v>EMRO</v>
          </cell>
          <cell r="G257" t="str">
            <v>High</v>
          </cell>
          <cell r="H257">
            <v>1</v>
          </cell>
          <cell r="I257" t="str">
            <v>http://www.emro.who.int/pandemic-epidemic-diseases/cholera/index.html</v>
          </cell>
          <cell r="J257" t="str">
            <v>Cholera cases between 1 July and 30 December</v>
          </cell>
          <cell r="K257" t="str">
            <v>YEM001Total # of illness cases reported</v>
          </cell>
          <cell r="L257">
            <v>43493</v>
          </cell>
        </row>
        <row r="258">
          <cell r="F258" t="str">
            <v>ACLED, WHO</v>
          </cell>
          <cell r="G258" t="str">
            <v>High</v>
          </cell>
          <cell r="H258">
            <v>1</v>
          </cell>
          <cell r="I258"/>
          <cell r="J258" t="str">
            <v>ACLED fatalities and Cholera related deaths</v>
          </cell>
          <cell r="K258" t="str">
            <v>YEM001Crisis related fatalities</v>
          </cell>
          <cell r="L258">
            <v>43493</v>
          </cell>
        </row>
        <row r="259">
          <cell r="F259"/>
          <cell r="G259"/>
          <cell r="H259" t="b">
            <v>0</v>
          </cell>
          <cell r="I259"/>
          <cell r="J259"/>
          <cell r="K259" t="str">
            <v>YEM001Building partially damaged</v>
          </cell>
          <cell r="L259">
            <v>43493</v>
          </cell>
        </row>
        <row r="260">
          <cell r="F260"/>
          <cell r="G260"/>
          <cell r="H260" t="b">
            <v>0</v>
          </cell>
          <cell r="I260"/>
          <cell r="J260"/>
          <cell r="K260" t="str">
            <v>YEM001Building totally damaged</v>
          </cell>
          <cell r="L260">
            <v>43493</v>
          </cell>
        </row>
        <row r="261">
          <cell r="F261"/>
          <cell r="G261"/>
          <cell r="H261" t="b">
            <v>0</v>
          </cell>
          <cell r="I261"/>
          <cell r="J261"/>
          <cell r="K261" t="str">
            <v>YEM001Economic Losses</v>
          </cell>
          <cell r="L261">
            <v>43493</v>
          </cell>
        </row>
        <row r="262">
          <cell r="F262" t="str">
            <v>IPC</v>
          </cell>
          <cell r="G262" t="str">
            <v>Medium</v>
          </cell>
          <cell r="H262">
            <v>2</v>
          </cell>
          <cell r="I262" t="str">
            <v>https://fscluster.org/sites/default/files/documents/ipc_yemen_full_report_as_of_19th_december_2018_2.pdf</v>
          </cell>
          <cell r="J262" t="str">
            <v xml:space="preserve">As the HNO figures are one year old, the December 2018 IPC figures were used. Total PIN consists of IPC levels 2-5. </v>
          </cell>
          <cell r="K262" t="str">
            <v>YEM001People in Need</v>
          </cell>
          <cell r="L262">
            <v>43493</v>
          </cell>
        </row>
        <row r="263">
          <cell r="F263" t="str">
            <v>IPC</v>
          </cell>
          <cell r="G263" t="str">
            <v>Medium</v>
          </cell>
          <cell r="H263">
            <v>2</v>
          </cell>
          <cell r="I263" t="str">
            <v>https://fscluster.org/sites/default/files/documents/ipc_yemen_full_report_as_of_19th_december_2018_2.pdf</v>
          </cell>
          <cell r="J263" t="str">
            <v xml:space="preserve">As the HNO figures are one year old, the December 2018 IPC figures were used. Total PIN consists of IPC levels 2-5. </v>
          </cell>
          <cell r="K263" t="str">
            <v>YEM001People facing minimal humanitarian needs (level 1)</v>
          </cell>
          <cell r="L263">
            <v>43493</v>
          </cell>
        </row>
        <row r="264">
          <cell r="F264" t="str">
            <v>IPC</v>
          </cell>
          <cell r="G264" t="str">
            <v>Medium</v>
          </cell>
          <cell r="H264">
            <v>2</v>
          </cell>
          <cell r="I264" t="str">
            <v>https://fscluster.org/sites/default/files/documents/ipc_yemen_full_report_as_of_19th_december_2018_2.pdf</v>
          </cell>
          <cell r="J264" t="str">
            <v xml:space="preserve">As the HNO figures are one year old, the December 2018 IPC figures were used. Total PIN consists of IPC levels 2-5. </v>
          </cell>
          <cell r="K264" t="str">
            <v>YEM001People facing stressed humanitarian needs (level 2)</v>
          </cell>
          <cell r="L264">
            <v>43493</v>
          </cell>
        </row>
        <row r="265">
          <cell r="F265" t="str">
            <v>IPC</v>
          </cell>
          <cell r="G265" t="str">
            <v>Medium</v>
          </cell>
          <cell r="H265">
            <v>2</v>
          </cell>
          <cell r="I265" t="str">
            <v>https://fscluster.org/sites/default/files/documents/ipc_yemen_full_report_as_of_19th_december_2018_2.pdf</v>
          </cell>
          <cell r="J265" t="str">
            <v xml:space="preserve">As the HNO figures are one year old, the December 2018 IPC figures were used. Total PIN consists of IPC levels 2-5. </v>
          </cell>
          <cell r="K265" t="str">
            <v>YEM001People  facing moderate humanitarian needs (level 3)</v>
          </cell>
          <cell r="L265">
            <v>43493</v>
          </cell>
        </row>
        <row r="266">
          <cell r="F266" t="str">
            <v>IPC</v>
          </cell>
          <cell r="G266" t="str">
            <v>Medium</v>
          </cell>
          <cell r="H266">
            <v>2</v>
          </cell>
          <cell r="I266" t="str">
            <v>https://fscluster.org/sites/default/files/documents/ipc_yemen_full_report_as_of_19th_december_2018_2.pdf</v>
          </cell>
          <cell r="J266" t="str">
            <v xml:space="preserve">As the HNO figures are one year old, the December 2018 IPC figures were used. Total PIN consists of IPC levels 2-5. </v>
          </cell>
          <cell r="K266" t="str">
            <v>YEM001People facing severe humanitarian needs (level 4)</v>
          </cell>
          <cell r="L266">
            <v>43493</v>
          </cell>
        </row>
        <row r="267">
          <cell r="F267" t="str">
            <v>IPC</v>
          </cell>
          <cell r="G267" t="str">
            <v>Medium</v>
          </cell>
          <cell r="H267">
            <v>2</v>
          </cell>
          <cell r="I267" t="str">
            <v>https://fscluster.org/sites/default/files/documents/ipc_yemen_full_report_as_of_19th_december_2018_2.pdf</v>
          </cell>
          <cell r="J267" t="str">
            <v xml:space="preserve">As the HNO figures are one year old, the December 2018 IPC figures were used. Total PIN consists of IPC levels 2-5. </v>
          </cell>
          <cell r="K267" t="str">
            <v>YEM001People facing extreme humanitarian needs (level 5)</v>
          </cell>
          <cell r="L267">
            <v>43493</v>
          </cell>
        </row>
        <row r="268">
          <cell r="F268"/>
          <cell r="G268"/>
          <cell r="H268" t="b">
            <v>0</v>
          </cell>
          <cell r="I268"/>
          <cell r="J268"/>
          <cell r="K268" t="str">
            <v>YEM001People killed in all crises</v>
          </cell>
          <cell r="L268">
            <v>43493</v>
          </cell>
        </row>
        <row r="269">
          <cell r="F269"/>
          <cell r="G269"/>
          <cell r="H269" t="b">
            <v>0</v>
          </cell>
          <cell r="I269"/>
          <cell r="J269" t="str">
            <v>All groups are affected</v>
          </cell>
          <cell r="K269" t="str">
            <v>YEM001Crisis affected groups</v>
          </cell>
          <cell r="L269">
            <v>43493</v>
          </cell>
        </row>
        <row r="270">
          <cell r="F270"/>
          <cell r="G270"/>
          <cell r="H270" t="b">
            <v>0</v>
          </cell>
          <cell r="I270"/>
          <cell r="J270"/>
          <cell r="K270" t="str">
            <v>YEM001People facing limited access constraints</v>
          </cell>
          <cell r="L270">
            <v>43493</v>
          </cell>
        </row>
        <row r="271">
          <cell r="F271"/>
          <cell r="G271"/>
          <cell r="H271" t="b">
            <v>0</v>
          </cell>
          <cell r="I271"/>
          <cell r="J271"/>
          <cell r="K271" t="str">
            <v>YEM001People facing restricted access constraints</v>
          </cell>
          <cell r="L271">
            <v>43493</v>
          </cell>
        </row>
        <row r="272">
          <cell r="F272" t="str">
            <v>ACAPS Access Map</v>
          </cell>
          <cell r="G272"/>
          <cell r="H272" t="b">
            <v>0</v>
          </cell>
          <cell r="I272"/>
          <cell r="J272"/>
          <cell r="K272" t="str">
            <v>YEM001Impediments to entry into country (bureaucratic and administrative)</v>
          </cell>
          <cell r="L272">
            <v>43493</v>
          </cell>
        </row>
        <row r="273">
          <cell r="F273" t="str">
            <v>ACAPS Access Map</v>
          </cell>
          <cell r="G273"/>
          <cell r="H273" t="b">
            <v>0</v>
          </cell>
          <cell r="I273"/>
          <cell r="J273"/>
          <cell r="K273" t="str">
            <v>YEM001Restriction of movement (impediments to freedom of movement and/or administrative restrictions)</v>
          </cell>
          <cell r="L273">
            <v>43493</v>
          </cell>
        </row>
        <row r="274">
          <cell r="F274" t="str">
            <v>ACAPS Access Map</v>
          </cell>
          <cell r="G274"/>
          <cell r="H274" t="b">
            <v>0</v>
          </cell>
          <cell r="I274"/>
          <cell r="J274"/>
          <cell r="K274" t="str">
            <v>YEM001Interference into implementation of humanitarian activities</v>
          </cell>
          <cell r="L274">
            <v>43493</v>
          </cell>
        </row>
        <row r="275">
          <cell r="F275" t="str">
            <v>ACAPS Access Map</v>
          </cell>
          <cell r="G275"/>
          <cell r="H275" t="b">
            <v>0</v>
          </cell>
          <cell r="I275"/>
          <cell r="J275"/>
          <cell r="K275" t="str">
            <v>YEM001Violence against personnel, facilities and assets</v>
          </cell>
          <cell r="L275">
            <v>43493</v>
          </cell>
        </row>
        <row r="276">
          <cell r="F276" t="str">
            <v>ACAPS Access Map</v>
          </cell>
          <cell r="G276"/>
          <cell r="H276" t="b">
            <v>0</v>
          </cell>
          <cell r="I276"/>
          <cell r="J276"/>
          <cell r="K276" t="str">
            <v>YEM001Denial of existence of humanitarian needs or entitlements to assistance</v>
          </cell>
          <cell r="L276">
            <v>43493</v>
          </cell>
        </row>
        <row r="277">
          <cell r="F277" t="str">
            <v>ACAPS Access Map</v>
          </cell>
          <cell r="G277"/>
          <cell r="H277" t="b">
            <v>0</v>
          </cell>
          <cell r="I277"/>
          <cell r="J277"/>
          <cell r="K277" t="str">
            <v>YEM001Restriction and obstruction of access to services and assistance</v>
          </cell>
          <cell r="L277">
            <v>43493</v>
          </cell>
        </row>
        <row r="278">
          <cell r="F278" t="str">
            <v>ACAPS Access Map</v>
          </cell>
          <cell r="G278"/>
          <cell r="H278" t="b">
            <v>0</v>
          </cell>
          <cell r="I278"/>
          <cell r="J278"/>
          <cell r="K278" t="str">
            <v>YEM001Ongoing insecurity/hostilities affecting humanitarian assistance</v>
          </cell>
          <cell r="L278">
            <v>43493</v>
          </cell>
        </row>
        <row r="279">
          <cell r="F279" t="str">
            <v>ACAPS Access Map</v>
          </cell>
          <cell r="G279"/>
          <cell r="H279" t="b">
            <v>0</v>
          </cell>
          <cell r="I279"/>
          <cell r="J279"/>
          <cell r="K279" t="str">
            <v xml:space="preserve">YEM001Presence of mines and improvised explosive devices </v>
          </cell>
          <cell r="L279">
            <v>43493</v>
          </cell>
        </row>
        <row r="280">
          <cell r="F280" t="str">
            <v>ACAPS Access Map</v>
          </cell>
          <cell r="G280"/>
          <cell r="H280" t="b">
            <v>0</v>
          </cell>
          <cell r="I280"/>
          <cell r="J280"/>
          <cell r="K280" t="str">
            <v>YEM001Physical constraints in the environment (obstacles related to terrain, climate, lack of infrastructure, etc.)</v>
          </cell>
          <cell r="L280">
            <v>43493</v>
          </cell>
        </row>
        <row r="281">
          <cell r="F281" t="str">
            <v>OCHA 2015</v>
          </cell>
          <cell r="G281" t="str">
            <v>High</v>
          </cell>
          <cell r="H281">
            <v>1</v>
          </cell>
          <cell r="I281" t="str">
            <v>https://data.humdata.org/dataset/estimated-population-of-haiti-2015</v>
          </cell>
          <cell r="J281" t="str">
            <v>Total population minus outgoing refugees</v>
          </cell>
          <cell r="K281" t="str">
            <v>HTI001Total population in country</v>
          </cell>
          <cell r="L281">
            <v>43493</v>
          </cell>
        </row>
        <row r="282">
          <cell r="F282" t="str">
            <v>OCHA 2015</v>
          </cell>
          <cell r="G282" t="str">
            <v>High</v>
          </cell>
          <cell r="H282">
            <v>1</v>
          </cell>
          <cell r="I282" t="str">
            <v>https://data.humdata.org/dataset/estimated-population-of-haiti-2015</v>
          </cell>
          <cell r="J282" t="str">
            <v>All country is considered to be affected</v>
          </cell>
          <cell r="K282" t="str">
            <v>HTI001Landmass affected by disaster</v>
          </cell>
          <cell r="L282">
            <v>43493</v>
          </cell>
        </row>
        <row r="283">
          <cell r="F283" t="str">
            <v>OCHA 2015</v>
          </cell>
          <cell r="G283" t="str">
            <v>High</v>
          </cell>
          <cell r="H283">
            <v>1</v>
          </cell>
          <cell r="I283" t="str">
            <v>https://data.humdata.org/dataset/estimated-population-of-haiti-2015</v>
          </cell>
          <cell r="J283" t="str">
            <v>Total population minus outgoing refugees</v>
          </cell>
          <cell r="K283" t="str">
            <v>HTI001People exposed</v>
          </cell>
          <cell r="L283">
            <v>43493</v>
          </cell>
        </row>
        <row r="284">
          <cell r="F284" t="str">
            <v>OCHA 2015</v>
          </cell>
          <cell r="G284" t="str">
            <v>High</v>
          </cell>
          <cell r="H284">
            <v>1</v>
          </cell>
          <cell r="I284" t="str">
            <v>https://data.humdata.org/dataset/estimated-population-of-haiti-2015</v>
          </cell>
          <cell r="J284" t="str">
            <v>All population is considered affected</v>
          </cell>
          <cell r="K284" t="str">
            <v>HTI001People affected by the crisis</v>
          </cell>
          <cell r="L284">
            <v>43493</v>
          </cell>
        </row>
        <row r="285">
          <cell r="F285" t="str">
            <v>UNHCR and OCHA 2018</v>
          </cell>
          <cell r="G285" t="str">
            <v>High</v>
          </cell>
          <cell r="H285">
            <v>1</v>
          </cell>
          <cell r="I285" t="str">
            <v>https://data.humdata.org/dataset/unhcr-asylum-seekers-originating-hti and https://reliefweb.int/sites/reliefweb.int/files/resources/ocha-hti-snapshot-20180831_en_final.pdf</v>
          </cell>
          <cell r="J285" t="str">
            <v>Refugees and protracted IDPs since 2010, as of mid-2018</v>
          </cell>
          <cell r="K285" t="str">
            <v>HTI001Total # of crisis related displaced people</v>
          </cell>
          <cell r="L285">
            <v>43493</v>
          </cell>
        </row>
        <row r="286">
          <cell r="F286"/>
          <cell r="G286"/>
          <cell r="H286" t="b">
            <v>0</v>
          </cell>
          <cell r="I286"/>
          <cell r="J286"/>
          <cell r="K286" t="str">
            <v>HTI001Crisis related Injuries</v>
          </cell>
          <cell r="L286">
            <v>43493</v>
          </cell>
        </row>
        <row r="287">
          <cell r="F287" t="str">
            <v>OCHA</v>
          </cell>
          <cell r="G287" t="str">
            <v>High</v>
          </cell>
          <cell r="H287">
            <v>1</v>
          </cell>
          <cell r="I287" t="str">
            <v>https://reliefweb.int/sites/reliefweb.int/files/resources/ocha-hti-cholera-figures-2018123_en.pdf</v>
          </cell>
          <cell r="J287" t="str">
            <v>Cholera related between August and October 2018</v>
          </cell>
          <cell r="K287" t="str">
            <v>HTI001Total # of illness cases reported</v>
          </cell>
          <cell r="L287">
            <v>43493</v>
          </cell>
        </row>
        <row r="288">
          <cell r="F288" t="str">
            <v>OCHA</v>
          </cell>
          <cell r="G288" t="str">
            <v>High</v>
          </cell>
          <cell r="H288">
            <v>1</v>
          </cell>
          <cell r="I288" t="str">
            <v>https://reliefweb.int/sites/reliefweb.int/files/resources/ocha-hti-cholera-figures-2018123_en.pdf</v>
          </cell>
          <cell r="J288" t="str">
            <v>Cholera related between August and October 2018</v>
          </cell>
          <cell r="K288" t="str">
            <v>HTI001Crisis related fatalities</v>
          </cell>
          <cell r="L288">
            <v>43493</v>
          </cell>
        </row>
        <row r="289">
          <cell r="F289"/>
          <cell r="G289"/>
          <cell r="H289" t="b">
            <v>0</v>
          </cell>
          <cell r="I289"/>
          <cell r="J289"/>
          <cell r="K289" t="str">
            <v>HTI001Building totally damaged</v>
          </cell>
          <cell r="L289">
            <v>43493</v>
          </cell>
        </row>
        <row r="290">
          <cell r="F290"/>
          <cell r="G290"/>
          <cell r="H290" t="b">
            <v>0</v>
          </cell>
          <cell r="I290"/>
          <cell r="J290"/>
          <cell r="K290" t="str">
            <v>HTI001Building partially damaged</v>
          </cell>
          <cell r="L290">
            <v>43493</v>
          </cell>
        </row>
        <row r="291">
          <cell r="F291"/>
          <cell r="G291"/>
          <cell r="H291" t="b">
            <v>0</v>
          </cell>
          <cell r="I291"/>
          <cell r="J291"/>
          <cell r="K291" t="str">
            <v>HTI001Economic Losses</v>
          </cell>
          <cell r="L291">
            <v>43493</v>
          </cell>
        </row>
        <row r="292">
          <cell r="F292" t="str">
            <v>OCHA HRP 2018</v>
          </cell>
          <cell r="G292" t="str">
            <v>High</v>
          </cell>
          <cell r="H292">
            <v>1</v>
          </cell>
          <cell r="I292" t="str">
            <v>https://reliefweb.int/sites/reliefweb.int/files/resources/2018_haiti_revised_hrp_2.pdf</v>
          </cell>
          <cell r="J292"/>
          <cell r="K292" t="str">
            <v>HTI001People in Need</v>
          </cell>
          <cell r="L292">
            <v>43493</v>
          </cell>
        </row>
        <row r="293">
          <cell r="F293" t="str">
            <v>OCHA HRP 2018</v>
          </cell>
          <cell r="G293" t="str">
            <v>High</v>
          </cell>
          <cell r="H293">
            <v>1</v>
          </cell>
          <cell r="I293" t="str">
            <v>https://reliefweb.int/sites/reliefweb.int/files/resources/2018_haiti_revised_hrp_2.pdf</v>
          </cell>
          <cell r="J293" t="str">
            <v>Distribution spreadsheet as shared by OCHA Haiti Info Manager</v>
          </cell>
          <cell r="K293" t="str">
            <v>HTI001People facing minimal humanitarian needs (level 1)</v>
          </cell>
          <cell r="L293">
            <v>43493</v>
          </cell>
        </row>
        <row r="294">
          <cell r="F294" t="str">
            <v>OCHA HRP 2018</v>
          </cell>
          <cell r="G294" t="str">
            <v>High</v>
          </cell>
          <cell r="H294">
            <v>1</v>
          </cell>
          <cell r="I294" t="str">
            <v>https://reliefweb.int/sites/reliefweb.int/files/resources/2018_haiti_revised_hrp_2.pdf</v>
          </cell>
          <cell r="J294" t="str">
            <v>Distribution spreadsheet as shared by OCHA Haiti Info Manager</v>
          </cell>
          <cell r="K294" t="str">
            <v>HTI001People facing stressed humanitarian needs (level 2)</v>
          </cell>
          <cell r="L294">
            <v>43493</v>
          </cell>
        </row>
        <row r="295">
          <cell r="F295" t="str">
            <v>OCHA HRP 2018</v>
          </cell>
          <cell r="G295" t="str">
            <v>High</v>
          </cell>
          <cell r="H295">
            <v>1</v>
          </cell>
          <cell r="I295" t="str">
            <v>https://reliefweb.int/sites/reliefweb.int/files/resources/2018_haiti_revised_hrp_2.pdf</v>
          </cell>
          <cell r="J295" t="str">
            <v>Distribution spreadsheet as shared by OCHA Haiti Info Manager</v>
          </cell>
          <cell r="K295" t="str">
            <v>HTI001People  facing moderate humanitarian needs (level 3)</v>
          </cell>
          <cell r="L295">
            <v>43493</v>
          </cell>
        </row>
        <row r="296">
          <cell r="F296" t="str">
            <v>OCHA HRP 2018</v>
          </cell>
          <cell r="G296" t="str">
            <v>High</v>
          </cell>
          <cell r="H296">
            <v>1</v>
          </cell>
          <cell r="I296" t="str">
            <v>https://reliefweb.int/sites/reliefweb.int/files/resources/2018_haiti_revised_hrp_2.pdf</v>
          </cell>
          <cell r="J296" t="str">
            <v>Distribution spreadsheet as shared by OCHA Haiti Info Manager</v>
          </cell>
          <cell r="K296" t="str">
            <v>HTI001People facing severe humanitarian needs (level 4)</v>
          </cell>
          <cell r="L296">
            <v>43493</v>
          </cell>
        </row>
        <row r="297">
          <cell r="F297" t="str">
            <v>OCHA HRP 2018</v>
          </cell>
          <cell r="G297" t="str">
            <v>High</v>
          </cell>
          <cell r="H297">
            <v>1</v>
          </cell>
          <cell r="I297" t="str">
            <v>https://reliefweb.int/sites/reliefweb.int/files/resources/2018_haiti_revised_hrp_2.pdf</v>
          </cell>
          <cell r="J297" t="str">
            <v>Distribution spreadsheet as shared by OCHA Haiti Info Manager</v>
          </cell>
          <cell r="K297" t="str">
            <v>HTI001People facing extreme humanitarian needs (level 5)</v>
          </cell>
          <cell r="L297">
            <v>43493</v>
          </cell>
        </row>
        <row r="298">
          <cell r="F298" t="str">
            <v>OCHA</v>
          </cell>
          <cell r="G298" t="str">
            <v>High</v>
          </cell>
          <cell r="H298">
            <v>1</v>
          </cell>
          <cell r="I298" t="str">
            <v>https://reliefweb.int/sites/reliefweb.int/files/resources/ocha-hti-cholera-figures-2018123_en.pdf</v>
          </cell>
          <cell r="J298" t="str">
            <v>Cholera related between August and October 2018</v>
          </cell>
          <cell r="K298" t="str">
            <v>HTI001People killed in all crises</v>
          </cell>
          <cell r="L298">
            <v>43493</v>
          </cell>
        </row>
        <row r="299">
          <cell r="F299"/>
          <cell r="G299"/>
          <cell r="H299" t="b">
            <v>0</v>
          </cell>
          <cell r="I299"/>
          <cell r="J299" t="str">
            <v>Country population, IDPs</v>
          </cell>
          <cell r="K299" t="str">
            <v>HTI001Crisis affected groups</v>
          </cell>
          <cell r="L299">
            <v>43493</v>
          </cell>
        </row>
        <row r="300">
          <cell r="F300"/>
          <cell r="G300"/>
          <cell r="H300" t="b">
            <v>0</v>
          </cell>
          <cell r="I300"/>
          <cell r="J300"/>
          <cell r="K300" t="str">
            <v>HTI001People facing limited access constraints</v>
          </cell>
          <cell r="L300">
            <v>43493</v>
          </cell>
        </row>
        <row r="301">
          <cell r="F301"/>
          <cell r="G301"/>
          <cell r="H301" t="b">
            <v>0</v>
          </cell>
          <cell r="I301"/>
          <cell r="J301"/>
          <cell r="K301" t="str">
            <v>HTI001People facing restricted access constraints</v>
          </cell>
          <cell r="L301">
            <v>43493</v>
          </cell>
        </row>
        <row r="302">
          <cell r="F302" t="str">
            <v>ACAPS Access Map</v>
          </cell>
          <cell r="G302"/>
          <cell r="H302" t="b">
            <v>0</v>
          </cell>
          <cell r="I302"/>
          <cell r="J302"/>
          <cell r="K302" t="str">
            <v>HTI001Impediments to entry into country (bureaucratic and administrative)</v>
          </cell>
          <cell r="L302">
            <v>43493</v>
          </cell>
        </row>
        <row r="303">
          <cell r="F303" t="str">
            <v>ACAPS Access Map</v>
          </cell>
          <cell r="G303"/>
          <cell r="H303" t="b">
            <v>0</v>
          </cell>
          <cell r="I303"/>
          <cell r="J303"/>
          <cell r="K303" t="str">
            <v>HTI001Restriction of movement (impediments to freedom of movement and/or administrative restrictions)</v>
          </cell>
          <cell r="L303">
            <v>43493</v>
          </cell>
        </row>
        <row r="304">
          <cell r="F304" t="str">
            <v>ACAPS Access Map</v>
          </cell>
          <cell r="G304"/>
          <cell r="H304" t="b">
            <v>0</v>
          </cell>
          <cell r="I304"/>
          <cell r="J304"/>
          <cell r="K304" t="str">
            <v>HTI001Interference into implementation of humanitarian activities</v>
          </cell>
          <cell r="L304">
            <v>43493</v>
          </cell>
        </row>
        <row r="305">
          <cell r="F305" t="str">
            <v>ACAPS Access Map</v>
          </cell>
          <cell r="G305"/>
          <cell r="H305" t="b">
            <v>0</v>
          </cell>
          <cell r="I305"/>
          <cell r="J305"/>
          <cell r="K305" t="str">
            <v>HTI001Violence against personnel, facilities and assets</v>
          </cell>
          <cell r="L305">
            <v>43493</v>
          </cell>
        </row>
        <row r="306">
          <cell r="F306" t="str">
            <v>ACAPS Access Map</v>
          </cell>
          <cell r="G306"/>
          <cell r="H306" t="b">
            <v>0</v>
          </cell>
          <cell r="I306"/>
          <cell r="J306"/>
          <cell r="K306" t="str">
            <v>HTI001Denial of existence of humanitarian needs or entitlements to assistance</v>
          </cell>
          <cell r="L306">
            <v>43493</v>
          </cell>
        </row>
        <row r="307">
          <cell r="F307" t="str">
            <v>ACAPS Access Map</v>
          </cell>
          <cell r="G307"/>
          <cell r="H307" t="b">
            <v>0</v>
          </cell>
          <cell r="I307"/>
          <cell r="J307"/>
          <cell r="K307" t="str">
            <v>HTI001Restriction and obstruction of access to services and assistance</v>
          </cell>
          <cell r="L307">
            <v>43493</v>
          </cell>
        </row>
        <row r="308">
          <cell r="F308" t="str">
            <v>ACAPS Access Map</v>
          </cell>
          <cell r="G308"/>
          <cell r="H308" t="b">
            <v>0</v>
          </cell>
          <cell r="I308"/>
          <cell r="J308"/>
          <cell r="K308" t="str">
            <v>HTI001Ongoing insecurity/hostilities affecting humanitarian assistance</v>
          </cell>
          <cell r="L308">
            <v>43493</v>
          </cell>
        </row>
        <row r="309">
          <cell r="F309" t="str">
            <v>ACAPS Access Map</v>
          </cell>
          <cell r="G309"/>
          <cell r="H309" t="b">
            <v>0</v>
          </cell>
          <cell r="I309"/>
          <cell r="J309"/>
          <cell r="K309" t="str">
            <v xml:space="preserve">HTI001Presence of mines and improvised explosive devices </v>
          </cell>
          <cell r="L309">
            <v>43493</v>
          </cell>
        </row>
        <row r="310">
          <cell r="F310" t="str">
            <v>ACAPS Access Map</v>
          </cell>
          <cell r="G310"/>
          <cell r="H310" t="b">
            <v>0</v>
          </cell>
          <cell r="I310"/>
          <cell r="J310"/>
          <cell r="K310" t="str">
            <v>HTI001Physical constraints in the environment (obstacles related to terrain, climate, lack of infrastructure, etc.)</v>
          </cell>
          <cell r="L310">
            <v>43493</v>
          </cell>
        </row>
        <row r="311">
          <cell r="F311" t="str">
            <v>National Population Comission (2016), OCHA (2016), ECHO 11/01/2019</v>
          </cell>
          <cell r="G311" t="str">
            <v>High</v>
          </cell>
          <cell r="H311">
            <v>1</v>
          </cell>
          <cell r="I311" t="str">
            <v>https://reliefweb.int/sites/reliefweb.int/files/resources/67364.pdf
https://reliefweb.int/sites/reliefweb.int/files/resources/ECDM_20190111_Cameroon_Crisis.pdf
https://data.humdata.org/dataset/nigeria-2016-population-data</v>
          </cell>
          <cell r="J311" t="str">
            <v>The total population in country  + refugees from Cameroon + returnees - Nigerian refugees</v>
          </cell>
          <cell r="K311" t="str">
            <v>NGA001Total population in country</v>
          </cell>
          <cell r="L311">
            <v>43494</v>
          </cell>
        </row>
        <row r="312">
          <cell r="F312" t="str">
            <v>National Population Comission (2016), OCHA (2016), ECHO 11/01/2019</v>
          </cell>
          <cell r="G312" t="str">
            <v>High</v>
          </cell>
          <cell r="H312">
            <v>1</v>
          </cell>
          <cell r="I312" t="str">
            <v>https://reliefweb.int/sites/reliefweb.int/files/resources/67364.pdf
https://reliefweb.int/sites/reliefweb.int/files/resources/ECDM_20190111_Cameroon_Crisis.pdf
https://data.humdata.org/dataset/nigeria-2016-population-data</v>
          </cell>
          <cell r="J312" t="str">
            <v xml:space="preserve">It is likely that all states are affected by the complex crisis, including  food insecurity, Boko Haram Crisis, farmer-herder violence, the cameroon refugee influx in southern states, and other (political) violence. According to the WB, the total landmass is 910777 </v>
          </cell>
          <cell r="K312" t="str">
            <v>NGA001Landmass affected by disaster</v>
          </cell>
          <cell r="L312">
            <v>43494</v>
          </cell>
        </row>
        <row r="313">
          <cell r="F313" t="str">
            <v>ECHO 11/01/2019, OCHA 2016, OCHA 11/2018</v>
          </cell>
          <cell r="G313" t="str">
            <v>High</v>
          </cell>
          <cell r="H313">
            <v>1</v>
          </cell>
          <cell r="I313" t="str">
            <v>https://reliefweb.int/sites/reliefweb.int/files/resources/67364.pdf
https://reliefweb.int/sites/reliefweb.int/files/resources/ECDM_20190111_Cameroon_Crisis.pdf
https://data.humdata.org/dataset/nigeria-2016-population-data</v>
          </cell>
          <cell r="J313" t="str">
            <v xml:space="preserve">It is likely that all states are affected by the complex crisis, including  food insecurity, Boko Haram Crisis, farmer-herder violence, the cameroon refugee influx in southern states, and other (political) violence. </v>
          </cell>
          <cell r="K313" t="str">
            <v>NGA001People exposed</v>
          </cell>
          <cell r="L313">
            <v>43494</v>
          </cell>
        </row>
        <row r="314">
          <cell r="F314"/>
          <cell r="G314" t="str">
            <v>High</v>
          </cell>
          <cell r="H314">
            <v>1</v>
          </cell>
          <cell r="I314"/>
          <cell r="J314" t="str">
            <v xml:space="preserve">It is likely that all states are affected by the complex crisis, including  food insecurity, Boko Haram Crisis, farmer-herder violence, the cameroon refugee influx in southern states, and other (political) violence. This includes refugees in neighbouring countries. </v>
          </cell>
          <cell r="K314" t="str">
            <v>NGA001People affected by the crisis</v>
          </cell>
          <cell r="L314">
            <v>43494</v>
          </cell>
        </row>
        <row r="315">
          <cell r="F315" t="str">
            <v>ECHO 11/01/2019, OCHA 2016, OCHA 11/2018</v>
          </cell>
          <cell r="G315" t="str">
            <v>High</v>
          </cell>
          <cell r="H315">
            <v>1</v>
          </cell>
          <cell r="I315" t="str">
            <v>https://reliefweb.int/sites/reliefweb.int/files/resources/67364.pdf
https://reliefweb.int/sites/reliefweb.int/files/resources/ECDM_20190111_Cameroon_Crisis.pdf</v>
          </cell>
          <cell r="J315" t="str">
            <v xml:space="preserve">People that have been displaced in northeast Nigeria, due to farmer-herder violence and including refugees in neighboring countries and the refugee influx from Cameroon. </v>
          </cell>
          <cell r="K315" t="str">
            <v>NGA001Total # of crisis related displaced people</v>
          </cell>
          <cell r="L315">
            <v>43494</v>
          </cell>
        </row>
        <row r="316">
          <cell r="F316" t="str">
            <v>NCDC 1/07/2018 - 26/10/2019</v>
          </cell>
          <cell r="G316" t="str">
            <v>Medium</v>
          </cell>
          <cell r="H316">
            <v>2</v>
          </cell>
          <cell r="I316" t="str">
            <v>https://ncdc.gov.ng/diseases/sitreps</v>
          </cell>
          <cell r="J316" t="str">
            <v xml:space="preserve">There was an Cholera outbreak in northeast Nigeria, with a spike in cases between the beginning of July and October 26, this can be linked directly to the crisis due to the poor WASH infrastructure. High cases of cholera in the rest of Nigeria cannot be linked directly to the crisis. </v>
          </cell>
          <cell r="K316" t="str">
            <v>NGA001Total # of illness cases reported</v>
          </cell>
          <cell r="L316">
            <v>43494</v>
          </cell>
        </row>
        <row r="317">
          <cell r="F317"/>
          <cell r="G317" t="str">
            <v>Medium</v>
          </cell>
          <cell r="H317">
            <v>2</v>
          </cell>
          <cell r="I317"/>
          <cell r="J317" t="str">
            <v>No data available</v>
          </cell>
          <cell r="K317" t="str">
            <v>NGA001Crisis related Injuries</v>
          </cell>
          <cell r="L317">
            <v>43494</v>
          </cell>
        </row>
        <row r="318">
          <cell r="F318" t="str">
            <v>ACLED 11/01/2019</v>
          </cell>
          <cell r="G318" t="str">
            <v>High</v>
          </cell>
          <cell r="H318">
            <v>1</v>
          </cell>
          <cell r="I318"/>
          <cell r="J318" t="str">
            <v xml:space="preserve">Total number of people killed in the country between 1 June and 11 January due to Boko Haram, Farmer-herder violence, protests, riots, military forces, unidentified armed groups and other violence. </v>
          </cell>
          <cell r="K318" t="str">
            <v>NGA001People killed in all crises</v>
          </cell>
          <cell r="L318">
            <v>43494</v>
          </cell>
        </row>
        <row r="319">
          <cell r="F319"/>
          <cell r="G319" t="str">
            <v>Medium</v>
          </cell>
          <cell r="H319">
            <v>2</v>
          </cell>
          <cell r="I319"/>
          <cell r="J319" t="str">
            <v>No data available</v>
          </cell>
          <cell r="K319" t="str">
            <v>NGA001Building partially damaged</v>
          </cell>
          <cell r="L319">
            <v>43494</v>
          </cell>
        </row>
        <row r="320">
          <cell r="F320"/>
          <cell r="G320" t="str">
            <v>High</v>
          </cell>
          <cell r="H320">
            <v>1</v>
          </cell>
          <cell r="I320" t="str">
            <v>https://www.humanitarianresponse.info/sites/www.humanitarianresponse.info/files/documents/files/13022018_ocha_humanitarian_needs_overview.pdf</v>
          </cell>
          <cell r="J320" t="str">
            <v>700 public buildings, 1,200 schools, 800 health facilities and 1,600 water supply sources have been destroyed in conflict</v>
          </cell>
          <cell r="K320" t="str">
            <v>NGA001Building totally damaged</v>
          </cell>
          <cell r="L320">
            <v>43494</v>
          </cell>
        </row>
        <row r="321">
          <cell r="F321" t="str">
            <v>ACLED 11/01/2019</v>
          </cell>
          <cell r="G321" t="str">
            <v>High</v>
          </cell>
          <cell r="H321">
            <v>1</v>
          </cell>
          <cell r="I321"/>
          <cell r="J321" t="str">
            <v xml:space="preserve">Total number of people killed in the country between 1 June and 11 January due to Boko Haram, Farmer-herder violence, protests, riots, military forces, unidentified armed groups and other violence. </v>
          </cell>
          <cell r="K321" t="str">
            <v>NGA001Crisis related fatalities</v>
          </cell>
          <cell r="L321">
            <v>43494</v>
          </cell>
        </row>
        <row r="322">
          <cell r="F322" t="str">
            <v>Preimium Times 11/08/2017</v>
          </cell>
          <cell r="G322" t="str">
            <v>Medium</v>
          </cell>
          <cell r="H322">
            <v>2</v>
          </cell>
          <cell r="I322" t="str">
            <v>https://www.premiumtimesng.com/news/more-news/239927-economic-impact-boko-haram-nigerias-north-east-now-9billion-buratai.html</v>
          </cell>
          <cell r="J322" t="str">
            <v xml:space="preserve">The economic impact of Boko Haram activities in the North East is estimated at $9 billion (just in 2017 or total?) </v>
          </cell>
          <cell r="K322" t="str">
            <v>NGA001Economic Losses</v>
          </cell>
          <cell r="L322">
            <v>43494</v>
          </cell>
        </row>
        <row r="323">
          <cell r="F323"/>
          <cell r="G323" t="str">
            <v>High</v>
          </cell>
          <cell r="H323">
            <v>1</v>
          </cell>
          <cell r="I323"/>
          <cell r="J323" t="str">
            <v xml:space="preserve">Total PIN based on food insecurity levels from 2-5 according to Cadre Harmonise Sep-December. This decision was made as the entire country is affected by food insecurity and Boko Haram conflict and Farmer-herder conflict aggravates food insecurity. </v>
          </cell>
          <cell r="K323" t="str">
            <v>NGA001People in Need</v>
          </cell>
          <cell r="L323">
            <v>43494</v>
          </cell>
        </row>
        <row r="324">
          <cell r="F324"/>
          <cell r="G324" t="str">
            <v>High</v>
          </cell>
          <cell r="H324">
            <v>1</v>
          </cell>
          <cell r="I324"/>
          <cell r="J324"/>
          <cell r="K324" t="str">
            <v>NGA001People facing minimal humanitarian needs (level 1)</v>
          </cell>
          <cell r="L324">
            <v>43494</v>
          </cell>
        </row>
        <row r="325">
          <cell r="F325"/>
          <cell r="G325" t="str">
            <v>High</v>
          </cell>
          <cell r="H325">
            <v>1</v>
          </cell>
          <cell r="I325"/>
          <cell r="J325" t="str">
            <v xml:space="preserve">Total PIN based on food insecurity levels from 2-5 according to Cadre Harmonise Sep-December. This decision was made as the entire country is affected by food insecurity and Boko Haram conflict and Farmer-herder conflict aggravates food insecurity. </v>
          </cell>
          <cell r="K325" t="str">
            <v>NGA001People facing stressed humanitarian needs (level 2)</v>
          </cell>
          <cell r="L325">
            <v>43494</v>
          </cell>
        </row>
        <row r="326">
          <cell r="F326"/>
          <cell r="G326" t="str">
            <v>High</v>
          </cell>
          <cell r="H326">
            <v>1</v>
          </cell>
          <cell r="I326"/>
          <cell r="J326" t="str">
            <v xml:space="preserve">Total PIN based on food insecurity levels from 2-5 according to Cadre Harmonise Sep-December. This decision was made as the entire country is affected by food insecurity and Boko Haram conflict and Farmer-herder conflict aggravates food insecurity. </v>
          </cell>
          <cell r="K326" t="str">
            <v>NGA001People  facing moderate humanitarian needs (level 3)</v>
          </cell>
          <cell r="L326">
            <v>43494</v>
          </cell>
        </row>
        <row r="327">
          <cell r="F327"/>
          <cell r="G327" t="str">
            <v>High</v>
          </cell>
          <cell r="H327">
            <v>1</v>
          </cell>
          <cell r="I327"/>
          <cell r="J327" t="str">
            <v xml:space="preserve">Total PIN based on food insecurity levels from 2-5 according to Cadre Harmonise Sep-December. This decision was made as the entire country is affected by food insecurity and Boko Haram conflict and Farmer-herder conflict aggravates food insecurity. </v>
          </cell>
          <cell r="K327" t="str">
            <v>NGA001People facing severe humanitarian needs (level 4)</v>
          </cell>
          <cell r="L327">
            <v>43494</v>
          </cell>
        </row>
        <row r="328">
          <cell r="F328"/>
          <cell r="G328" t="str">
            <v>High</v>
          </cell>
          <cell r="H328">
            <v>1</v>
          </cell>
          <cell r="I328"/>
          <cell r="J328"/>
          <cell r="K328" t="str">
            <v>NGA001People facing extreme humanitarian needs (level 5)</v>
          </cell>
          <cell r="L328">
            <v>43494</v>
          </cell>
        </row>
        <row r="329">
          <cell r="F329"/>
          <cell r="G329" t="str">
            <v>High</v>
          </cell>
          <cell r="H329">
            <v>1</v>
          </cell>
          <cell r="I329"/>
          <cell r="J329" t="str">
            <v xml:space="preserve">IDPs, refugees from Cameroon, returnees, host and non-host. </v>
          </cell>
          <cell r="K329" t="str">
            <v>NGA001Crisis affected groups</v>
          </cell>
          <cell r="L329">
            <v>43494</v>
          </cell>
        </row>
        <row r="330">
          <cell r="F330"/>
          <cell r="G330" t="str">
            <v>Medium</v>
          </cell>
          <cell r="H330">
            <v>2</v>
          </cell>
          <cell r="I330"/>
          <cell r="J330"/>
          <cell r="K330" t="str">
            <v>NGA001People facing limited access constraints</v>
          </cell>
          <cell r="L330">
            <v>43494</v>
          </cell>
        </row>
        <row r="331">
          <cell r="F331" t="str">
            <v xml:space="preserve">MSF 14/01/2019 </v>
          </cell>
          <cell r="G331" t="str">
            <v>High</v>
          </cell>
          <cell r="H331">
            <v>1</v>
          </cell>
          <cell r="I331" t="str">
            <v>https://reliefweb.int/report/nigeria/crisis-update-borno-and-yobe-states-january-2019</v>
          </cell>
          <cell r="J331" t="str">
            <v>Around 800,000 people live in areas that are inaccessible to humanitarian organisations. Newly displaced people who continue to arrive in these areas – not always by choice – at towns controlled by the military.</v>
          </cell>
          <cell r="K331" t="str">
            <v>NGA001People facing restricted access constraints</v>
          </cell>
          <cell r="L331">
            <v>43494</v>
          </cell>
        </row>
        <row r="332">
          <cell r="F332" t="str">
            <v>ACAPS Access Map</v>
          </cell>
          <cell r="G332" t="str">
            <v>Medium</v>
          </cell>
          <cell r="H332">
            <v>2</v>
          </cell>
          <cell r="I332"/>
          <cell r="J332"/>
          <cell r="K332" t="str">
            <v>NGA001Impediments to entry into country (bureaucratic and administrative)</v>
          </cell>
          <cell r="L332">
            <v>43494</v>
          </cell>
        </row>
        <row r="333">
          <cell r="F333" t="str">
            <v>ACAPS Access Map</v>
          </cell>
          <cell r="G333" t="str">
            <v>Medium</v>
          </cell>
          <cell r="H333">
            <v>2</v>
          </cell>
          <cell r="I333"/>
          <cell r="J333"/>
          <cell r="K333" t="str">
            <v>NGA001Restriction of movement (impediments to freedom of movement and/or administrative restrictions)</v>
          </cell>
          <cell r="L333">
            <v>43494</v>
          </cell>
        </row>
        <row r="334">
          <cell r="F334" t="str">
            <v>ACAPS Access Map</v>
          </cell>
          <cell r="G334" t="str">
            <v>Medium</v>
          </cell>
          <cell r="H334">
            <v>2</v>
          </cell>
          <cell r="I334"/>
          <cell r="J334"/>
          <cell r="K334" t="str">
            <v>NGA001Interference into implementation of humanitarian activities</v>
          </cell>
          <cell r="L334">
            <v>43494</v>
          </cell>
        </row>
        <row r="335">
          <cell r="F335" t="str">
            <v>ACAPS Access Map</v>
          </cell>
          <cell r="G335" t="str">
            <v>Medium</v>
          </cell>
          <cell r="H335">
            <v>2</v>
          </cell>
          <cell r="I335"/>
          <cell r="J335"/>
          <cell r="K335" t="str">
            <v>NGA001Violence against personnel, facilities and assets</v>
          </cell>
          <cell r="L335">
            <v>43494</v>
          </cell>
        </row>
        <row r="336">
          <cell r="F336" t="str">
            <v>ACAPS Access Map</v>
          </cell>
          <cell r="G336" t="str">
            <v>Medium</v>
          </cell>
          <cell r="H336">
            <v>2</v>
          </cell>
          <cell r="I336"/>
          <cell r="J336"/>
          <cell r="K336" t="str">
            <v>NGA001Denial of existence of humanitarian needs or entitlements to assistance</v>
          </cell>
          <cell r="L336">
            <v>43494</v>
          </cell>
        </row>
        <row r="337">
          <cell r="F337" t="str">
            <v>ACAPS Access Map</v>
          </cell>
          <cell r="G337" t="str">
            <v>Medium</v>
          </cell>
          <cell r="H337">
            <v>2</v>
          </cell>
          <cell r="I337"/>
          <cell r="J337"/>
          <cell r="K337" t="str">
            <v>NGA001Restriction and obstruction of access to services and assistance</v>
          </cell>
          <cell r="L337">
            <v>43494</v>
          </cell>
        </row>
        <row r="338">
          <cell r="F338" t="str">
            <v>ACAPS Access Map</v>
          </cell>
          <cell r="G338" t="str">
            <v>Medium</v>
          </cell>
          <cell r="H338">
            <v>2</v>
          </cell>
          <cell r="I338"/>
          <cell r="J338"/>
          <cell r="K338" t="str">
            <v>NGA001Ongoing insecurity/hostilities affecting humanitarian assistance</v>
          </cell>
          <cell r="L338">
            <v>43494</v>
          </cell>
        </row>
        <row r="339">
          <cell r="F339" t="str">
            <v>ACAPS Access Map</v>
          </cell>
          <cell r="G339" t="str">
            <v>Medium</v>
          </cell>
          <cell r="H339">
            <v>2</v>
          </cell>
          <cell r="I339"/>
          <cell r="J339"/>
          <cell r="K339" t="str">
            <v>NGA001Physical constraints in the environment (obstacles related to terrain, climate, lack of infrastructure, etc.)</v>
          </cell>
          <cell r="L339">
            <v>43494</v>
          </cell>
        </row>
        <row r="340">
          <cell r="F340" t="str">
            <v>ACAPS Access Map</v>
          </cell>
          <cell r="G340" t="str">
            <v>Medium</v>
          </cell>
          <cell r="H340">
            <v>2</v>
          </cell>
          <cell r="I340"/>
          <cell r="J340"/>
          <cell r="K340" t="str">
            <v xml:space="preserve">NGA001Presence of mines and improvised explosive devices </v>
          </cell>
          <cell r="L340">
            <v>43494</v>
          </cell>
        </row>
        <row r="341">
          <cell r="F341" t="str">
            <v>OCHA 05/2018
UNHCR 12/2018</v>
          </cell>
          <cell r="G341" t="str">
            <v>High</v>
          </cell>
          <cell r="H341">
            <v>1</v>
          </cell>
          <cell r="I341" t="str">
            <v>https://data.humdata.org/dataset/venezuela-administrative-level-0-1-2-and-3-population-statistics-and-gazeteer
https://s3.amazonaws.com/unhcrsharedmedia/2018/RMRP_Venezuela_2019_OnlineVersion.pdf</v>
          </cell>
          <cell r="J341" t="str">
            <v>OCHA figures are based on government data (the latest census in 201) using projections for 2018.
Substrated number of Venezuelans having left the country since 2015 when the crisis began.
32,854,946 - 3,600,000 = 29,254,946</v>
          </cell>
          <cell r="K341" t="str">
            <v>VEN001Total population in country</v>
          </cell>
          <cell r="L341">
            <v>43494</v>
          </cell>
        </row>
        <row r="342">
          <cell r="F342" t="str">
            <v>World Bank, accessed 25/01/2019</v>
          </cell>
          <cell r="G342" t="str">
            <v>High</v>
          </cell>
          <cell r="H342">
            <v>1</v>
          </cell>
          <cell r="I342" t="str">
            <v>https://data.worldbank.org/indicator/AG.SRF.TOTL.K2?locations=VE</v>
          </cell>
          <cell r="J342" t="str">
            <v>The whole country is affected by the crisis</v>
          </cell>
          <cell r="K342" t="str">
            <v>VEN001Landmass affected by disaster</v>
          </cell>
          <cell r="L342">
            <v>43494</v>
          </cell>
        </row>
        <row r="343">
          <cell r="F343" t="str">
            <v>OCHA 05/2018
UNHCR 12/2018</v>
          </cell>
          <cell r="G343" t="str">
            <v>High</v>
          </cell>
          <cell r="H343">
            <v>1</v>
          </cell>
          <cell r="I343" t="str">
            <v>https://data.humdata.org/dataset/venezuela-administrative-level-0-1-2-and-3-population-statistics-and-gazeteer
https://s3.amazonaws.com/unhcrsharedmedia/2018/RMRP_Venezuela_2019_OnlineVersion.pdf</v>
          </cell>
          <cell r="J343" t="str">
            <v>OCHA figures are based on government data (the latest census in 201) using projections for 2018.
Substrated number of Venezuelans having left the country since 2015 when the crisis began.
32,854,946 - 3,600,000 = 29,254,946</v>
          </cell>
          <cell r="K343" t="str">
            <v>VEN001People exposed</v>
          </cell>
          <cell r="L343">
            <v>43494</v>
          </cell>
        </row>
        <row r="344">
          <cell r="F344" t="str">
            <v>OCHA 05/2018
UNHCR 12/2018</v>
          </cell>
          <cell r="G344" t="str">
            <v>High</v>
          </cell>
          <cell r="H344">
            <v>1</v>
          </cell>
          <cell r="I344" t="str">
            <v>https://data.humdata.org/dataset/venezuela-administrative-level-0-1-2-and-3-population-statistics-and-gazeteer</v>
          </cell>
          <cell r="J344" t="str">
            <v>Everyone living inside the country</v>
          </cell>
          <cell r="K344" t="str">
            <v>VEN001People affected by the crisis</v>
          </cell>
          <cell r="L344">
            <v>43494</v>
          </cell>
        </row>
        <row r="345">
          <cell r="F345" t="str">
            <v>UNHCR 12/2018</v>
          </cell>
          <cell r="G345" t="str">
            <v>High</v>
          </cell>
          <cell r="H345">
            <v>1</v>
          </cell>
          <cell r="I345" t="str">
            <v>https://s3.amazonaws.com/unhcrsharedmedia/2018/RMRP_Venezuela_2019_OnlineVersion.pdf</v>
          </cell>
          <cell r="J345" t="str">
            <v>International displacement since the beginning of the crisis</v>
          </cell>
          <cell r="K345" t="str">
            <v>VEN001Total # of crisis related displaced people</v>
          </cell>
          <cell r="L345">
            <v>43494</v>
          </cell>
        </row>
        <row r="346">
          <cell r="F346"/>
          <cell r="G346"/>
          <cell r="H346" t="b">
            <v>0</v>
          </cell>
          <cell r="I346"/>
          <cell r="J346" t="str">
            <v>Injuries during protests or from police and military brutality are likely to occur, but lack of data to give a real estimation</v>
          </cell>
          <cell r="K346" t="str">
            <v>VEN001Crisis related Injuries</v>
          </cell>
          <cell r="L346">
            <v>43494</v>
          </cell>
        </row>
        <row r="347">
          <cell r="F347" t="str">
            <v>WHO/PAHO June-December 2018</v>
          </cell>
          <cell r="G347" t="str">
            <v>Medium</v>
          </cell>
          <cell r="H347">
            <v>2</v>
          </cell>
          <cell r="I347" t="str">
            <v>https://www.paho.org/hq/index.php?option=com_docman&amp;view=download&amp;category_slug=difteria-8969&amp;alias=47348-18-de-diciembre-de-2018-difteria-actualizacion-epidemiologica&amp;Itemid=270&amp;lang=es
https://reliefweb.int/sites/reliefweb.int/files/resources/2018-nov-30-phe-epidemiological-update_measles.pdf
https://reliefweb.int/sites/reliefweb.int/files/resources/2018-JUN-08-phe-Epidemiological-Update_Measles.pdf
https://www.paho.org/hq/index.php?option=com_docman&amp;view=download&amp;category_slug=dengue-2158&amp;alias=47046-21-de-noviembre-de-2018-dengue-alerta-epidemiologica&amp;Itemid=270&amp;lang=es</v>
          </cell>
          <cell r="J347" t="str">
            <v>Rough estimation of measles, dengue, and diphteria cases between June and November 2018. There is an overall lack of reliable information on illnesses.
Diphteria: 498 (half the number of cases for all of 2018 - 996)
Measles: 4,216 (estimation of cases of measles between week 20 and 46 - 5,643 cases between week 1 and 19 of 2018, and 1,427 between week 1 and 44 of 2018)
Dengue: 7,265 (number of total cases - 12,295 - divided by weeks -44- then multiplicated by 26 the number of weeks covering the timeframe)</v>
          </cell>
          <cell r="K347" t="str">
            <v>VEN001Total # of illness cases reported</v>
          </cell>
          <cell r="L347">
            <v>43494</v>
          </cell>
        </row>
        <row r="348">
          <cell r="F348" t="str">
            <v>Observatorio Venezolano de Violencia 27/12/2018</v>
          </cell>
          <cell r="G348" t="str">
            <v>High</v>
          </cell>
          <cell r="H348">
            <v>1</v>
          </cell>
          <cell r="I348" t="str">
            <v>https://observatoriodeviolencia.org.ve/ovv-lacso-informe-anual-de-violencia-2018/</v>
          </cell>
          <cell r="J348" t="str">
            <v>According to the Informe Annual de Violencia 2018, 7,253 people have died from police and military violence in 2018. Due to the lack of desaggregation per month, this number was divided by two to give an estimation for the period covered</v>
          </cell>
          <cell r="K348" t="str">
            <v>VEN001Crisis related fatalities</v>
          </cell>
          <cell r="L348">
            <v>43494</v>
          </cell>
        </row>
        <row r="349">
          <cell r="F349"/>
          <cell r="G349"/>
          <cell r="H349" t="b">
            <v>0</v>
          </cell>
          <cell r="I349"/>
          <cell r="J349" t="str">
            <v xml:space="preserve">People reportedly abandoning their houses + basic services infrastructures stopping working </v>
          </cell>
          <cell r="K349" t="str">
            <v>VEN001Building partially damaged</v>
          </cell>
          <cell r="L349">
            <v>43494</v>
          </cell>
        </row>
        <row r="350">
          <cell r="F350"/>
          <cell r="G350"/>
          <cell r="H350" t="b">
            <v>0</v>
          </cell>
          <cell r="I350"/>
          <cell r="J350"/>
          <cell r="K350" t="str">
            <v>VEN001Building totally damaged</v>
          </cell>
          <cell r="L350">
            <v>43494</v>
          </cell>
        </row>
        <row r="351">
          <cell r="F351" t="str">
            <v>IMF Accessed 25/01/2019</v>
          </cell>
          <cell r="G351" t="str">
            <v>High</v>
          </cell>
          <cell r="H351">
            <v>1</v>
          </cell>
          <cell r="I351" t="str">
            <v>https://www.imf.org/external/datamapper/PPPGDP@WEO/OEMDC/ADVEC/WEOWORLD/VEN</v>
          </cell>
          <cell r="J351" t="str">
            <v>Substraction from pre-crisis GDP in 2014 (543 and forecasted 2018 GDP (320.140 billion dollars)</v>
          </cell>
          <cell r="K351" t="str">
            <v>VEN001Economic Losses</v>
          </cell>
          <cell r="L351">
            <v>43494</v>
          </cell>
        </row>
        <row r="352">
          <cell r="F352" t="str">
            <v>ENCOVI 2017</v>
          </cell>
          <cell r="G352" t="str">
            <v>Medium</v>
          </cell>
          <cell r="H352">
            <v>2</v>
          </cell>
          <cell r="I352" t="str">
            <v>https://encovi.ucab.edu.ve/wp-content/uploads/sites/2/2018/02/ucv-ucab-usb-encovi-salud-2017.pdf</v>
          </cell>
          <cell r="J352" t="str">
            <v>PIN estimates are based on food security figures from the ENCOVI (Encuesta sobre Condiciones de Vida Venezuela) from 2017.
An estimated 90% of the population are in need of humanitarian assistance: the survey found that 9 out of 10 Venezuelans are not able to afford food daily</v>
          </cell>
          <cell r="K352" t="str">
            <v>VEN001People in Need</v>
          </cell>
          <cell r="L352">
            <v>43494</v>
          </cell>
        </row>
        <row r="353">
          <cell r="F353" t="str">
            <v>ENCOVI 2017</v>
          </cell>
          <cell r="G353" t="str">
            <v>Medium</v>
          </cell>
          <cell r="H353">
            <v>2</v>
          </cell>
          <cell r="I353" t="str">
            <v>https://encovi.ucab.edu.ve/wp-content/uploads/sites/2/2018/02/ucv-ucab-usb-encovi-salud-2017.pdf</v>
          </cell>
          <cell r="J353" t="str">
            <v>An estimated 90% of the population are in need of humanitarian assistance: the survey found that 9 out of 10 Venezuelans are not able to afford food daily</v>
          </cell>
          <cell r="K353" t="str">
            <v>VEN001People facing minimal humanitarian needs (level 1)</v>
          </cell>
          <cell r="L353">
            <v>43494</v>
          </cell>
        </row>
        <row r="354">
          <cell r="F354" t="str">
            <v>ENCOVI 2017</v>
          </cell>
          <cell r="G354" t="str">
            <v>Medium</v>
          </cell>
          <cell r="H354">
            <v>2</v>
          </cell>
          <cell r="I354" t="str">
            <v>https://encovi.ucab.edu.ve/wp-content/uploads/sites/2/2018/02/ucv-ucab-usb-encovi-salud-2017.pdf</v>
          </cell>
          <cell r="J354" t="str">
            <v>According to the ENCOVI survey, 80% of the population is food insecure (21 million). The 8.2 million who are only able to afford two meals or less a day were substracted to this number and added to a higher severity level. The 3,859,068 who experience chronic poverty were also added to a higher severity level</v>
          </cell>
          <cell r="K354" t="str">
            <v>VEN001People facing stressed humanitarian needs (level 2)</v>
          </cell>
          <cell r="L354">
            <v>43494</v>
          </cell>
        </row>
        <row r="355">
          <cell r="F355" t="str">
            <v>ENCOVI 2017</v>
          </cell>
          <cell r="G355" t="str">
            <v>Medium</v>
          </cell>
          <cell r="H355">
            <v>2</v>
          </cell>
          <cell r="I355" t="str">
            <v>https://encovi.ucab.edu.ve/wp-content/uploads/sites/2/2018/02/ucv-ucab-usb-encovi-pobreza-2017.pdf</v>
          </cell>
          <cell r="J355" t="str">
            <v>People who can only afford two or less meals a day, which are of poor quality</v>
          </cell>
          <cell r="K355" t="str">
            <v>VEN001People  facing moderate humanitarian needs (level 3)</v>
          </cell>
          <cell r="L355">
            <v>43494</v>
          </cell>
        </row>
        <row r="356">
          <cell r="F356" t="str">
            <v>ENCOVI 2017</v>
          </cell>
          <cell r="G356" t="str">
            <v>Medium</v>
          </cell>
          <cell r="H356">
            <v>2</v>
          </cell>
          <cell r="I356" t="str">
            <v>https://encovi.ucab.edu.ve/wp-content/uploads/sites/2/2018/02/ucv-ucab-usb-encovi-pobreza-2017.pdf</v>
          </cell>
          <cell r="J356" t="str">
            <v>According to the ENCOVI survey, 30% of the population is in a situation of chronic poverty. It is safe to assume that the people facing food insecurity who also have underlying vulnerabilities such as chronic poverty would experience more severe humanitarian condictions and needs
30% of 12,863,560 = 3,859,068</v>
          </cell>
          <cell r="K356" t="str">
            <v>VEN001People facing severe humanitarian needs (level 4)</v>
          </cell>
          <cell r="L356">
            <v>43494</v>
          </cell>
        </row>
        <row r="357">
          <cell r="F357"/>
          <cell r="G357"/>
          <cell r="H357" t="b">
            <v>0</v>
          </cell>
          <cell r="I357"/>
          <cell r="J357"/>
          <cell r="K357" t="str">
            <v>VEN001People facing extreme humanitarian needs (level 5)</v>
          </cell>
          <cell r="L357">
            <v>43494</v>
          </cell>
        </row>
        <row r="358">
          <cell r="F358" t="str">
            <v>Observatorio Venezolano de Violencia 27/12/2018</v>
          </cell>
          <cell r="G358" t="str">
            <v>High</v>
          </cell>
          <cell r="H358">
            <v>1</v>
          </cell>
          <cell r="I358" t="str">
            <v>https://observatoriodeviolencia.org.ve/ovv-lacso-informe-anual-de-violencia-2018/</v>
          </cell>
          <cell r="J358" t="str">
            <v>According to the Informe Annual de Violencia 2018, 7,253 people have died from police and military violence in 2018. Due to the lack of desaggregation per month, this number was divided by two to give an estimation for the period covered</v>
          </cell>
          <cell r="K358" t="str">
            <v>VEN001People killed in all crises</v>
          </cell>
          <cell r="L358">
            <v>43494</v>
          </cell>
        </row>
        <row r="359">
          <cell r="F359"/>
          <cell r="G359"/>
          <cell r="H359" t="b">
            <v>0</v>
          </cell>
          <cell r="I359"/>
          <cell r="J359" t="str">
            <v>Host community, it is unclear whether or not IDPs are present in the country</v>
          </cell>
          <cell r="K359" t="str">
            <v>VEN001Crisis affected groups</v>
          </cell>
          <cell r="L359">
            <v>43494</v>
          </cell>
        </row>
        <row r="360">
          <cell r="F360"/>
          <cell r="G360"/>
          <cell r="H360" t="b">
            <v>0</v>
          </cell>
          <cell r="I360"/>
          <cell r="J360" t="str">
            <v>PIN level 2 + 3 + 4
Venezuelan government only allows very limited aid into the country. WHO assistance is allowed, but it seems that it is under the condition that WHO works in collaboration with the government. It is also framed as development assistance rather than humanitarian. Very little information so it's difficult to assess.</v>
          </cell>
          <cell r="K360" t="str">
            <v>VEN001People facing limited access constraints</v>
          </cell>
          <cell r="L360">
            <v>43494</v>
          </cell>
        </row>
        <row r="361">
          <cell r="F361"/>
          <cell r="G361"/>
          <cell r="H361" t="b">
            <v>0</v>
          </cell>
          <cell r="I361"/>
          <cell r="J361"/>
          <cell r="K361" t="str">
            <v>VEN001People facing restricted access constraints</v>
          </cell>
          <cell r="L361">
            <v>43494</v>
          </cell>
        </row>
        <row r="362">
          <cell r="F362"/>
          <cell r="G362"/>
          <cell r="H362" t="b">
            <v>0</v>
          </cell>
          <cell r="I362"/>
          <cell r="J362" t="str">
            <v>The government only allows very limited aid into the country. Cooperates with WHO now to combat diseases, and allows operations to help Colombian refugees. Otherwise there are basically only informal shipments. Source: https://www.dw.com/en/eu-lawmakers-issue-call-to-take-in-venezuelan-migrants/a-44556414</v>
          </cell>
          <cell r="K362" t="str">
            <v>VEN001Impediments to entry into country (bureaucratic and administrative)</v>
          </cell>
          <cell r="L362">
            <v>43494</v>
          </cell>
        </row>
        <row r="363">
          <cell r="F363" t="str">
            <v>ACAPS Access Map</v>
          </cell>
          <cell r="G363"/>
          <cell r="H363" t="b">
            <v>0</v>
          </cell>
          <cell r="I363"/>
          <cell r="J363"/>
          <cell r="K363" t="str">
            <v>VEN001Restriction of movement (impediments to freedom of movement and/or administrative restrictions)</v>
          </cell>
          <cell r="L363">
            <v>43494</v>
          </cell>
        </row>
        <row r="364">
          <cell r="F364" t="str">
            <v>ACAPS Access Map</v>
          </cell>
          <cell r="G364"/>
          <cell r="H364" t="b">
            <v>0</v>
          </cell>
          <cell r="I364"/>
          <cell r="J364" t="str">
            <v xml:space="preserve">Some WHO assistance is allowed, but it seems that WHO needs to work with the government (and it is framed more like a development assistance rather than humanitarian). Very little information about this so difficult to give a score. </v>
          </cell>
          <cell r="K364" t="str">
            <v>VEN001Interference into implementation of humanitarian activities</v>
          </cell>
          <cell r="L364">
            <v>43494</v>
          </cell>
        </row>
        <row r="365">
          <cell r="F365" t="str">
            <v>ACAPS Access Map</v>
          </cell>
          <cell r="G365"/>
          <cell r="H365" t="b">
            <v>0</v>
          </cell>
          <cell r="I365"/>
          <cell r="J365" t="str">
            <v>Lootings of supermarkets and pharmacies etc often reported in relation to protests. However, unclear to which extent this is violence against "humanitarian" assets. There have also been isolated attacks and threats against health workers. These reports are very difficult to verify. There is also information about CLAP boxes (food) not reaching beneficiaries</v>
          </cell>
          <cell r="K365" t="str">
            <v>VEN001Violence against personnel, facilities and assets</v>
          </cell>
          <cell r="L365">
            <v>43494</v>
          </cell>
        </row>
        <row r="366">
          <cell r="F366" t="str">
            <v>ACAPS Access Map</v>
          </cell>
          <cell r="G366"/>
          <cell r="H366" t="b">
            <v>0</v>
          </cell>
          <cell r="I366"/>
          <cell r="J366" t="str">
            <v>The government denies the existence of humanitarian crisis and humanitarian needs.</v>
          </cell>
          <cell r="K366" t="str">
            <v>VEN001Denial of existence of humanitarian needs or entitlements to assistance</v>
          </cell>
          <cell r="L366">
            <v>43494</v>
          </cell>
        </row>
        <row r="367">
          <cell r="F367" t="str">
            <v>ACAPS Access Map</v>
          </cell>
          <cell r="G367"/>
          <cell r="H367" t="b">
            <v>0</v>
          </cell>
          <cell r="I367"/>
          <cell r="J367" t="str">
            <v xml:space="preserve">People need the "fatherland card" to qualify for governmental food aid (CLAP boxes). </v>
          </cell>
          <cell r="K367" t="str">
            <v>VEN001Restriction and obstruction of access to services and assistance</v>
          </cell>
          <cell r="L367">
            <v>43494</v>
          </cell>
        </row>
        <row r="368">
          <cell r="F368" t="str">
            <v>ACAPS Access Map</v>
          </cell>
          <cell r="G368"/>
          <cell r="H368" t="b">
            <v>0</v>
          </cell>
          <cell r="I368"/>
          <cell r="J368" t="str">
            <v>Currently there are social protests (incl. Strike of health workers). Impact on "humanitarian" assistance is unclear.</v>
          </cell>
          <cell r="K368" t="str">
            <v>VEN001Ongoing insecurity/hostilities affecting humanitarian assistance</v>
          </cell>
          <cell r="L368">
            <v>43494</v>
          </cell>
        </row>
        <row r="369">
          <cell r="F369" t="str">
            <v>ACAPS Access Map</v>
          </cell>
          <cell r="G369"/>
          <cell r="H369" t="b">
            <v>0</v>
          </cell>
          <cell r="I369"/>
          <cell r="J369"/>
          <cell r="K369" t="str">
            <v xml:space="preserve">VEN001Presence of mines and improvised explosive devices </v>
          </cell>
          <cell r="L369">
            <v>43494</v>
          </cell>
        </row>
        <row r="370">
          <cell r="F370" t="str">
            <v>ACAPS Access Map</v>
          </cell>
          <cell r="G370"/>
          <cell r="H370" t="b">
            <v>0</v>
          </cell>
          <cell r="I370"/>
          <cell r="J370"/>
          <cell r="K370" t="str">
            <v>VEN001Physical constraints in the environment (obstacles related to terrain, climate, lack of infrastructure, etc.)</v>
          </cell>
          <cell r="L370">
            <v>43494</v>
          </cell>
        </row>
        <row r="371">
          <cell r="F371" t="str">
            <v>SADC 01/10/2018</v>
          </cell>
          <cell r="G371"/>
          <cell r="H371" t="b">
            <v>0</v>
          </cell>
          <cell r="I371" t="str">
            <v>https://data.humdata.org/dataset/sadc-rvaa-estimated-population-2018</v>
          </cell>
          <cell r="J371" t="str">
            <v>Total population in country in 2018 (estimations)</v>
          </cell>
          <cell r="K371" t="str">
            <v>LSO002Total population in country</v>
          </cell>
          <cell r="L371">
            <v>43495</v>
          </cell>
        </row>
        <row r="372">
          <cell r="F372" t="str">
            <v>Copernics 01/01/2019</v>
          </cell>
          <cell r="G372"/>
          <cell r="H372" t="b">
            <v>0</v>
          </cell>
          <cell r="I372" t="str">
            <v>http://edo.jrc.ec.europa.eu/gdo/php/index.php?id=2022&amp;lon=28.500000089261&amp;lat=-29.500139865237&amp;refDate=2019-01-01&amp;ndx=RDrI</v>
          </cell>
          <cell r="J372" t="str">
            <v>The entire territory is affected by the drought</v>
          </cell>
          <cell r="K372" t="str">
            <v>LSO002Landmass affected by disaster</v>
          </cell>
          <cell r="L372">
            <v>43495</v>
          </cell>
        </row>
        <row r="373">
          <cell r="F373" t="str">
            <v>SADC 01/10/2018</v>
          </cell>
          <cell r="G373"/>
          <cell r="H373" t="b">
            <v>0</v>
          </cell>
          <cell r="I373" t="str">
            <v>https://data.humdata.org/dataset/sadc-rvaa-estimated-population-2018</v>
          </cell>
          <cell r="J373" t="str">
            <v>The entire population is exposed to the effect of the drought</v>
          </cell>
          <cell r="K373" t="str">
            <v>LSO002People exposed</v>
          </cell>
          <cell r="L373">
            <v>43495</v>
          </cell>
        </row>
        <row r="374">
          <cell r="F374" t="str">
            <v>Copernicus 01/01/2019</v>
          </cell>
          <cell r="G374"/>
          <cell r="H374" t="b">
            <v>0</v>
          </cell>
          <cell r="I374" t="str">
            <v>http://edo.jrc.ec.europa.eu/gdo/php/index.php?id=2022&amp;lon=28.500000089261&amp;lat=-29.500139865237&amp;refDate=2019-01-01&amp;ndx=RDrI</v>
          </cell>
          <cell r="J374" t="str">
            <v>Population affected by the drought according to the observation of Copernicus</v>
          </cell>
          <cell r="K374" t="str">
            <v>LSO002People affected by the crisis</v>
          </cell>
          <cell r="L374">
            <v>43495</v>
          </cell>
        </row>
        <row r="375">
          <cell r="F375"/>
          <cell r="G375"/>
          <cell r="H375" t="b">
            <v>0</v>
          </cell>
          <cell r="I375"/>
          <cell r="J375" t="str">
            <v>There are no displacement related to the drought and food crisis in the country</v>
          </cell>
          <cell r="K375" t="str">
            <v>LSO002Total # of crisis related displaced people</v>
          </cell>
          <cell r="L375">
            <v>43495</v>
          </cell>
        </row>
        <row r="376">
          <cell r="F376"/>
          <cell r="G376"/>
          <cell r="H376" t="b">
            <v>0</v>
          </cell>
          <cell r="I376"/>
          <cell r="J376" t="str">
            <v>No cases of illness directly related to the crisis</v>
          </cell>
          <cell r="K376" t="str">
            <v>LSO002Total # of illness cases reported</v>
          </cell>
          <cell r="L376">
            <v>43495</v>
          </cell>
        </row>
        <row r="377">
          <cell r="F377"/>
          <cell r="G377"/>
          <cell r="H377" t="b">
            <v>0</v>
          </cell>
          <cell r="I377"/>
          <cell r="J377" t="str">
            <v>No cases of injuries directly related to the crisis</v>
          </cell>
          <cell r="K377" t="str">
            <v>LSO002Crisis related Injuries</v>
          </cell>
          <cell r="L377">
            <v>43495</v>
          </cell>
        </row>
        <row r="378">
          <cell r="F378"/>
          <cell r="G378"/>
          <cell r="H378" t="b">
            <v>0</v>
          </cell>
          <cell r="I378"/>
          <cell r="J378" t="str">
            <v>No cases of fatalities directly related to the crisis</v>
          </cell>
          <cell r="K378" t="str">
            <v>LSO002Crisis related fatalities</v>
          </cell>
          <cell r="L378">
            <v>43495</v>
          </cell>
        </row>
        <row r="379">
          <cell r="F379"/>
          <cell r="G379"/>
          <cell r="H379" t="b">
            <v>0</v>
          </cell>
          <cell r="I379"/>
          <cell r="J379" t="str">
            <v>No cases of fatalities directly related to the crisis</v>
          </cell>
          <cell r="K379" t="str">
            <v>LSO002People killed in all crises</v>
          </cell>
          <cell r="L379">
            <v>43495</v>
          </cell>
        </row>
        <row r="380">
          <cell r="F380"/>
          <cell r="G380"/>
          <cell r="H380" t="b">
            <v>0</v>
          </cell>
          <cell r="I380"/>
          <cell r="J380" t="str">
            <v>No damages related to the crisis</v>
          </cell>
          <cell r="K380" t="str">
            <v>LSO002Building partially damaged</v>
          </cell>
          <cell r="L380">
            <v>43495</v>
          </cell>
        </row>
        <row r="381">
          <cell r="F381"/>
          <cell r="G381"/>
          <cell r="H381" t="b">
            <v>0</v>
          </cell>
          <cell r="I381"/>
          <cell r="J381" t="str">
            <v>No damages related to the crisis</v>
          </cell>
          <cell r="K381" t="str">
            <v>LSO002Building totally damaged</v>
          </cell>
          <cell r="L381">
            <v>43495</v>
          </cell>
        </row>
        <row r="382">
          <cell r="F382"/>
          <cell r="G382"/>
          <cell r="H382" t="b">
            <v>0</v>
          </cell>
          <cell r="I382"/>
          <cell r="J382" t="str">
            <v>No data available</v>
          </cell>
          <cell r="K382" t="str">
            <v>LSO002Economic Losses</v>
          </cell>
          <cell r="L382">
            <v>43495</v>
          </cell>
        </row>
        <row r="383">
          <cell r="F383" t="str">
            <v>VVA 13/07/2018, IPC 07/2018</v>
          </cell>
          <cell r="G383"/>
          <cell r="H383" t="b">
            <v>0</v>
          </cell>
          <cell r="I383" t="str">
            <v>https://reliefweb.int/sites/reliefweb.int/files/resources/Overview%20of%202018%20LVAC_IPC%20results%20%2816%20July%202018%29.pdf http://www.ipcinfo.org/ipc-country-analysis/details-map/en/c/1151735/?iso3=LSO</v>
          </cell>
          <cell r="J383" t="str">
            <v xml:space="preserve">The PIN is estimated based on the number of people in need of food, nutrition, health and WASH needs </v>
          </cell>
          <cell r="K383" t="str">
            <v>LSO002People in Need</v>
          </cell>
          <cell r="L383">
            <v>43495</v>
          </cell>
        </row>
        <row r="384">
          <cell r="F384" t="str">
            <v>VVA 13/07/2018, IPC 07/2018</v>
          </cell>
          <cell r="G384"/>
          <cell r="H384" t="b">
            <v>0</v>
          </cell>
          <cell r="I384" t="str">
            <v>https://reliefweb.int/sites/reliefweb.int/files/resources/Overview%20of%202018%20LVAC_IPC%20results%20%2816%20July%202018%29.pdf http://www.ipcinfo.org/ipc-country-analysis/details-map/en/c/1151735/?iso3=LSO</v>
          </cell>
          <cell r="J384" t="str">
            <v xml:space="preserve">The severity PIN was estimated using  IPC figures </v>
          </cell>
          <cell r="K384" t="str">
            <v>LSO002People facing minimal humanitarian needs (level 1)</v>
          </cell>
          <cell r="L384">
            <v>43495</v>
          </cell>
        </row>
        <row r="385">
          <cell r="F385" t="str">
            <v>VVA 13/07/2018, IPC 07/2018</v>
          </cell>
          <cell r="G385"/>
          <cell r="H385" t="b">
            <v>0</v>
          </cell>
          <cell r="I385" t="str">
            <v>https://reliefweb.int/sites/reliefweb.int/files/resources/Overview%20of%202018%20LVAC_IPC%20results%20%2816%20July%202018%29.pdf http://www.ipcinfo.org/ipc-country-analysis/details-map/en/c/1151735/?iso3=LSO</v>
          </cell>
          <cell r="J385" t="str">
            <v xml:space="preserve">The severity PIN was estimated using  IPC figures </v>
          </cell>
          <cell r="K385" t="str">
            <v>LSO002People facing stressed humanitarian needs (level 2)</v>
          </cell>
          <cell r="L385">
            <v>43495</v>
          </cell>
        </row>
        <row r="386">
          <cell r="F386" t="str">
            <v>VVA 13/07/2018, IPC 07/2018</v>
          </cell>
          <cell r="G386"/>
          <cell r="H386" t="b">
            <v>0</v>
          </cell>
          <cell r="I386" t="str">
            <v>https://reliefweb.int/sites/reliefweb.int/files/resources/Overview%20of%202018%20LVAC_IPC%20results%20%2816%20July%202018%29.pdf http://www.ipcinfo.org/ipc-country-analysis/details-map/en/c/1151735/?iso3=LSO</v>
          </cell>
          <cell r="J386" t="str">
            <v xml:space="preserve">The severity PIN was estimated using  IPC figures </v>
          </cell>
          <cell r="K386" t="str">
            <v>LSO002People  facing moderate humanitarian needs (level 3)</v>
          </cell>
          <cell r="L386">
            <v>43495</v>
          </cell>
        </row>
        <row r="387">
          <cell r="F387" t="str">
            <v>VVA 13/07/2018, IPC 07/2018</v>
          </cell>
          <cell r="G387"/>
          <cell r="H387" t="b">
            <v>0</v>
          </cell>
          <cell r="I387" t="str">
            <v>https://reliefweb.int/sites/reliefweb.int/files/resources/Overview%20of%202018%20LVAC_IPC%20results%20%2816%20July%202018%29.pdf http://www.ipcinfo.org/ipc-country-analysis/details-map/en/c/1151735/?iso3=LSO</v>
          </cell>
          <cell r="J387" t="str">
            <v xml:space="preserve">The severity PIN was estimated using  IPC figures </v>
          </cell>
          <cell r="K387" t="str">
            <v>LSO002People facing severe humanitarian needs (level 4)</v>
          </cell>
          <cell r="L387">
            <v>43495</v>
          </cell>
        </row>
        <row r="388">
          <cell r="F388" t="str">
            <v>VVA 13/07/2018, IPC 07/2018</v>
          </cell>
          <cell r="G388"/>
          <cell r="H388" t="b">
            <v>0</v>
          </cell>
          <cell r="I388" t="str">
            <v>https://reliefweb.int/sites/reliefweb.int/files/resources/Overview%20of%202018%20LVAC_IPC%20results%20%2816%20July%202018%29.pdf http://www.ipcinfo.org/ipc-country-analysis/details-map/en/c/1151735/?iso3=LSO</v>
          </cell>
          <cell r="J388" t="str">
            <v xml:space="preserve">The severity PIN was estimated using  IPC figures </v>
          </cell>
          <cell r="K388" t="str">
            <v>LSO002People facing extreme humanitarian needs (level 5)</v>
          </cell>
          <cell r="L388">
            <v>43495</v>
          </cell>
        </row>
        <row r="389">
          <cell r="F389"/>
          <cell r="G389"/>
          <cell r="H389" t="b">
            <v>0</v>
          </cell>
          <cell r="I389"/>
          <cell r="J389" t="str">
            <v>Non host populations are affected by the drought</v>
          </cell>
          <cell r="K389" t="str">
            <v>LSO002Crisis affected groups</v>
          </cell>
          <cell r="L389">
            <v>43495</v>
          </cell>
        </row>
        <row r="390">
          <cell r="F390"/>
          <cell r="G390"/>
          <cell r="H390" t="b">
            <v>0</v>
          </cell>
          <cell r="I390"/>
          <cell r="J390" t="str">
            <v>There are no access constraints observed</v>
          </cell>
          <cell r="K390" t="str">
            <v>LSO002People facing limited access constraints</v>
          </cell>
          <cell r="L390">
            <v>43495</v>
          </cell>
        </row>
        <row r="391">
          <cell r="F391"/>
          <cell r="G391"/>
          <cell r="H391" t="b">
            <v>0</v>
          </cell>
          <cell r="I391"/>
          <cell r="J391" t="str">
            <v>There are no access constraints observed</v>
          </cell>
          <cell r="K391" t="str">
            <v>LSO002People facing restricted access constraints</v>
          </cell>
          <cell r="L391">
            <v>43495</v>
          </cell>
        </row>
        <row r="392">
          <cell r="F392" t="str">
            <v>ACAPS Access Map</v>
          </cell>
          <cell r="G392"/>
          <cell r="H392" t="b">
            <v>0</v>
          </cell>
          <cell r="I392"/>
          <cell r="J392"/>
          <cell r="K392" t="str">
            <v>LSO002Impediments to entry into country (bureaucratic and administrative)</v>
          </cell>
          <cell r="L392">
            <v>43495</v>
          </cell>
        </row>
        <row r="393">
          <cell r="F393" t="str">
            <v>ACAPS Access Map</v>
          </cell>
          <cell r="G393"/>
          <cell r="H393" t="b">
            <v>0</v>
          </cell>
          <cell r="I393"/>
          <cell r="J393"/>
          <cell r="K393" t="str">
            <v>LSO002Restriction of movement (impediments to freedom of movement and/or administrative restrictions)</v>
          </cell>
          <cell r="L393">
            <v>43495</v>
          </cell>
        </row>
        <row r="394">
          <cell r="F394" t="str">
            <v>ACAPS Access Map</v>
          </cell>
          <cell r="G394"/>
          <cell r="H394" t="b">
            <v>0</v>
          </cell>
          <cell r="I394"/>
          <cell r="J394"/>
          <cell r="K394" t="str">
            <v>LSO002Interference into implementation of humanitarian activities</v>
          </cell>
          <cell r="L394">
            <v>43495</v>
          </cell>
        </row>
        <row r="395">
          <cell r="F395" t="str">
            <v>ACAPS Access Map</v>
          </cell>
          <cell r="G395"/>
          <cell r="H395" t="b">
            <v>0</v>
          </cell>
          <cell r="I395"/>
          <cell r="J395"/>
          <cell r="K395" t="str">
            <v>LSO002Violence against personnel, facilities and assets</v>
          </cell>
          <cell r="L395">
            <v>43495</v>
          </cell>
        </row>
        <row r="396">
          <cell r="F396" t="str">
            <v>ACAPS Access Map</v>
          </cell>
          <cell r="G396"/>
          <cell r="H396" t="b">
            <v>0</v>
          </cell>
          <cell r="I396"/>
          <cell r="J396"/>
          <cell r="K396" t="str">
            <v>LSO002Denial of existence of humanitarian needs or entitlements to assistance</v>
          </cell>
          <cell r="L396">
            <v>43495</v>
          </cell>
        </row>
        <row r="397">
          <cell r="F397" t="str">
            <v>ACAPS Access Map</v>
          </cell>
          <cell r="G397"/>
          <cell r="H397" t="b">
            <v>0</v>
          </cell>
          <cell r="I397"/>
          <cell r="J397"/>
          <cell r="K397" t="str">
            <v>LSO002Restriction and obstruction of access to services and assistance</v>
          </cell>
          <cell r="L397">
            <v>43495</v>
          </cell>
        </row>
        <row r="398">
          <cell r="F398" t="str">
            <v>ACAPS Access Map</v>
          </cell>
          <cell r="G398"/>
          <cell r="H398" t="b">
            <v>0</v>
          </cell>
          <cell r="I398"/>
          <cell r="J398"/>
          <cell r="K398" t="str">
            <v>LSO002Ongoing insecurity/hostilities affecting humanitarian assistance</v>
          </cell>
          <cell r="L398">
            <v>43495</v>
          </cell>
        </row>
        <row r="399">
          <cell r="F399" t="str">
            <v>ACAPS Access Map</v>
          </cell>
          <cell r="G399"/>
          <cell r="H399" t="b">
            <v>0</v>
          </cell>
          <cell r="I399"/>
          <cell r="J399"/>
          <cell r="K399" t="str">
            <v xml:space="preserve">LSO002Presence of mines and improvised explosive devices </v>
          </cell>
          <cell r="L399">
            <v>43495</v>
          </cell>
        </row>
        <row r="400">
          <cell r="F400" t="str">
            <v>ACAPS Access Map</v>
          </cell>
          <cell r="G400"/>
          <cell r="H400" t="b">
            <v>0</v>
          </cell>
          <cell r="I400"/>
          <cell r="J400"/>
          <cell r="K400" t="str">
            <v>LSO002Physical constraints in the environment (obstacles related to terrain, climate, lack of infrastructure, etc.)</v>
          </cell>
          <cell r="L400">
            <v>43495</v>
          </cell>
        </row>
        <row r="401">
          <cell r="F401" t="str">
            <v>Governemt of Syria Populaiton estimation 2016, UNHCR data and estimated data of refugees in 2019, including HRW and the government of Jordan</v>
          </cell>
          <cell r="G401" t="str">
            <v>Medium</v>
          </cell>
          <cell r="H401">
            <v>2</v>
          </cell>
          <cell r="I401" t="str">
            <v xml:space="preserve">https://data2.unhcr.org/en/situations/syria
https://reliefweb.int/sites/reliefweb.int/files/resources/JRP%2B2017-2019%2B-%2BFull%2B-%2B%28June%2B30%29.pdf
https://www.hrw.org/world-report/2018/country-chapters/lebanon#
https://reliefweb.int/sites/reliefweb.int/files/resources/unrwa_-_humanitarian_snapshot_december_2018.pdf
</v>
          </cell>
          <cell r="J401" t="str">
            <v>The total number of people in Syria, according to the most recent government esitmation (2016), Minus the number of registered Syrian refugees and Asylum seekers outside of the country according to UNCHR (except in the case of Jordan and Lebanon where estimations of the numbers of Syrian refugees present has been taken as these are significantly higher than those reistered. See estimations tab for exact calculations.</v>
          </cell>
          <cell r="K401" t="str">
            <v>SYR001Total population in country</v>
          </cell>
          <cell r="L401">
            <v>43495</v>
          </cell>
        </row>
        <row r="402">
          <cell r="F402" t="str">
            <v>Syrian Government Bureau of Statistics</v>
          </cell>
          <cell r="G402" t="str">
            <v>Medium</v>
          </cell>
          <cell r="H402">
            <v>2</v>
          </cell>
          <cell r="I402" t="str">
            <v xml:space="preserve"> http://www.cbssyr.sy/yearbook/2011/Data-Chapter4/TAB-7-4-2011.htm </v>
          </cell>
          <cell r="J402" t="str">
            <v>The total country and populaiton of Syria are affected by the crisis</v>
          </cell>
          <cell r="K402" t="str">
            <v>SYR001Landmass affected by disaster</v>
          </cell>
          <cell r="L402">
            <v>43495</v>
          </cell>
        </row>
        <row r="403">
          <cell r="F403" t="str">
            <v>Governemt of Syria Populaiton estimation 2016, UNHCR data and estimated data of refugees in 2019, including HRW and the government of Jordan</v>
          </cell>
          <cell r="G403" t="str">
            <v>Medium</v>
          </cell>
          <cell r="H403">
            <v>2</v>
          </cell>
          <cell r="I403" t="str">
            <v>See I412</v>
          </cell>
          <cell r="J403" t="str">
            <v>The total country and populaiton of Syria are affected by the crisis</v>
          </cell>
          <cell r="K403" t="str">
            <v>SYR001People exposed</v>
          </cell>
          <cell r="L403">
            <v>43495</v>
          </cell>
        </row>
        <row r="404">
          <cell r="F404" t="str">
            <v>Governemt of Syria Populaiton estimation 2016, UNHCR data and estimated data of refugees in 2019, including HRW and the government of Jordan</v>
          </cell>
          <cell r="G404" t="str">
            <v>Medium</v>
          </cell>
          <cell r="H404">
            <v>2</v>
          </cell>
          <cell r="I404"/>
          <cell r="J404" t="str">
            <v>Everyone has been impacted by the war due to its protracted nature.</v>
          </cell>
          <cell r="K404" t="str">
            <v>SYR001People affected by the crisis</v>
          </cell>
          <cell r="L404">
            <v>43495</v>
          </cell>
        </row>
        <row r="405">
          <cell r="F405" t="str">
            <v>UNHCR, Government of Jordan, Human Rights Watch</v>
          </cell>
          <cell r="G405"/>
          <cell r="H405" t="b">
            <v>0</v>
          </cell>
          <cell r="I405" t="str">
            <v>https://www.hrw.org/world-report/2018/country-chapters/lebanon#, https://data2.unhcr.org/en/situations/syria, https://reliefweb.int/sites/reliefweb.int/files/resources/unrwa_-_humanitarian_snapshot_december_2018.pdf
https://reliefweb.int/sites/reliefweb.int/files/resources/unrwa_-_humanitarian_snapshot_december_2018.pdf</v>
          </cell>
          <cell r="J405" t="str">
            <v>Sum of total displaced IDPs plus refugees outside of Syria, using estimates of those in Jordan and Lebanon as these are estmated ot be much higher than the registered populaiton. Palestinian refugees are not included in this count.</v>
          </cell>
          <cell r="K405" t="str">
            <v>SYR001Total # of crisis related displaced people</v>
          </cell>
          <cell r="L405">
            <v>43495</v>
          </cell>
        </row>
        <row r="406">
          <cell r="F406" t="str">
            <v>x</v>
          </cell>
          <cell r="G406"/>
          <cell r="H406" t="b">
            <v>0</v>
          </cell>
          <cell r="I406"/>
          <cell r="J406" t="str">
            <v>There are too many illnesses in Syria, which are reported very sporadically to be able to adequately captured here.</v>
          </cell>
          <cell r="K406" t="str">
            <v>SYR001Total # of illness cases reported</v>
          </cell>
          <cell r="L406">
            <v>43495</v>
          </cell>
        </row>
        <row r="407">
          <cell r="F407" t="str">
            <v>Taken from several sources but mostly including information from the health cluster in Syria</v>
          </cell>
          <cell r="G407" t="str">
            <v>Medium</v>
          </cell>
          <cell r="H407">
            <v>2</v>
          </cell>
          <cell r="I407" t="str">
            <v>https://www.who.int/health-cluster/countries/syria/whole_of_syria_health_cluster_bulletin_june_2018.pdf
https://www.who.int/health-cluster/countries/syria/health-cluster-bulletin-july-2018.pdf 
https://www.who.int/health-cluster/countries/syria/whole-of-syria-health-cluster-bulletin-sept-2018.pdf
https://www.who.int/health-cluster/countries/syria/whole_of_syria_health_cluster_bulletin_oct_2018.pdf
http://www.emro.who.int/images/stories/syria/01_Summary_of_key_indicators_November_2018_-_Syria.pdf?ua=1</v>
          </cell>
          <cell r="J407" t="str">
            <v>There are gaps for december and august in the reporting, however the number has taken when mentioned in monthly health cluster reports, trauma cases identified by health cluster agencies and then aggregated for the previous 6 months. The true average is likely to be much higher.</v>
          </cell>
          <cell r="K407" t="str">
            <v>SYR001Crisis related Injuries</v>
          </cell>
          <cell r="L407">
            <v>43495</v>
          </cell>
        </row>
        <row r="408">
          <cell r="F408" t="str">
            <v>The Syrian Network for Human Rights</v>
          </cell>
          <cell r="G408" t="str">
            <v>Medium</v>
          </cell>
          <cell r="H408">
            <v>2</v>
          </cell>
          <cell r="I408" t="str">
            <v>http://sn4hr.org/blog/2018/07/02/52360/, http://sn4hr.org/blog/2018/08/01/52513, http://sn4hr.org/blog/2018/09/01/52627/, http://sn4hr.org/blog/2018/10/01/52714/, http://sn4hr.org/blog/2018/11/01/52808/, http://sn4hr.org/blog/2018/12/01/52896/ ,http://sn4hr.org/blog/2019/01/01/52952/</v>
          </cell>
          <cell r="J408" t="str">
            <v xml:space="preserve">n this data is included the number of civilians deaths from conflict in the last 6 months of 2018. The number of total estimated deaths including armed actors, according to ACLED is 11,721. Different organisations have come up with different manner which with to project fatality numbers for the Syrian context and the civilian death toll presented here she be taken as a conservative estimate. Additionally this number does not reflect fatalities related to other aspects of the crisis, including for example, those individuals who have died from disease outbreaks, WASH infrastructural breakdowns, the disnitegration of health services and public order etc.  </v>
          </cell>
          <cell r="K408" t="str">
            <v>SYR001Crisis related fatalities</v>
          </cell>
          <cell r="L408">
            <v>43495</v>
          </cell>
        </row>
        <row r="409">
          <cell r="F409" t="str">
            <v>The Syrian Network for Human Rights</v>
          </cell>
          <cell r="G409" t="str">
            <v>Medium</v>
          </cell>
          <cell r="H409">
            <v>2</v>
          </cell>
          <cell r="I409" t="str">
            <v>http://sn4hr.org/blog/2018/07/02/52360/, http://sn4hr.org/blog/2018/08/01/52513, http://sn4hr.org/blog/2018/09/01/52627/, http://sn4hr.org/blog/2018/10/01/52714/, http://sn4hr.org/blog/2018/11/01/52808/, http://sn4hr.org/blog/2018/12/01/52896/ ,http://sn4hr.org/blog/2019/01/01/52952/</v>
          </cell>
          <cell r="J409" t="str">
            <v xml:space="preserve">This information is only for civilian death in the last 6 months according to the Syrian network for Human Rights it does not capture other data related to health and other humanitarian concerns in syria, not doe sit inlcude combatant data it should therefore be taken as a very very low estimate. </v>
          </cell>
          <cell r="K409" t="str">
            <v>SYR001People killed in all crises</v>
          </cell>
          <cell r="L409">
            <v>43495</v>
          </cell>
        </row>
        <row r="410">
          <cell r="F410" t="str">
            <v>UNHCR</v>
          </cell>
          <cell r="G410" t="str">
            <v>Medium</v>
          </cell>
          <cell r="H410">
            <v>2</v>
          </cell>
          <cell r="I410" t="str">
            <v>https://www.unhcr.org/sy/shelter</v>
          </cell>
          <cell r="J410" t="str">
            <v>This number is for shelter destruction/damage alone, and does not represent damages to schools, businesses and other damages - IT ALSO HAS NO DATE</v>
          </cell>
          <cell r="K410" t="str">
            <v>SYR001Building partially damaged</v>
          </cell>
          <cell r="L410">
            <v>43495</v>
          </cell>
        </row>
        <row r="411">
          <cell r="F411" t="str">
            <v>UNHCR</v>
          </cell>
          <cell r="G411" t="str">
            <v>Medium</v>
          </cell>
          <cell r="H411">
            <v>2</v>
          </cell>
          <cell r="I411" t="str">
            <v>https://www.unhcr.org/sy/shelter</v>
          </cell>
          <cell r="J411" t="str">
            <v>This number is for shelter destruction/damage alone, and does not represent damages to schools, businesses and other damages - IT ALSO HAS NO DATE</v>
          </cell>
          <cell r="K411" t="str">
            <v>SYR001Building totally damaged</v>
          </cell>
          <cell r="L411">
            <v>43495</v>
          </cell>
        </row>
        <row r="412">
          <cell r="F412" t="str">
            <v>The World Bank</v>
          </cell>
          <cell r="G412" t="str">
            <v>Medium</v>
          </cell>
          <cell r="H412">
            <v>2</v>
          </cell>
          <cell r="I412" t="str">
            <v>https://www.worldbank.org/en/country/syria/publication/the-toll-of-war-the-economic-and-social-consequences-of-the-conflict-in-syria</v>
          </cell>
          <cell r="J412" t="str">
            <v>From 2011 until the end of 2016, the cumulative losses in gross domestic product (GDP) have been estimated at $226 billion, about four times the Syrian GDP in 2010." Though measurement of economic losses is paticularly difficult, this is one of the best estimations of the cumulative cost of the crisis, represented as a loss of gdp.</v>
          </cell>
          <cell r="K412" t="str">
            <v>SYR001Economic Losses</v>
          </cell>
          <cell r="L412">
            <v>43495</v>
          </cell>
        </row>
        <row r="413">
          <cell r="F413" t="str">
            <v>2018 HNO</v>
          </cell>
          <cell r="G413" t="str">
            <v>Medium</v>
          </cell>
          <cell r="H413">
            <v>2</v>
          </cell>
          <cell r="I413" t="str">
            <v>https://hno-syria.org/</v>
          </cell>
          <cell r="J413"/>
          <cell r="K413" t="str">
            <v>SYR001People in Need</v>
          </cell>
          <cell r="L413">
            <v>43495</v>
          </cell>
        </row>
        <row r="414">
          <cell r="F414" t="str">
            <v>2018 HNO</v>
          </cell>
          <cell r="G414" t="str">
            <v>Medium</v>
          </cell>
          <cell r="H414">
            <v>2</v>
          </cell>
          <cell r="I414" t="str">
            <v>https://hno-syria.org/</v>
          </cell>
          <cell r="J414" t="str">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ell>
          <cell r="K414" t="str">
            <v>SYR001People facing minimal humanitarian needs (level 1)</v>
          </cell>
          <cell r="L414">
            <v>43495</v>
          </cell>
        </row>
        <row r="415">
          <cell r="F415" t="str">
            <v>2018 HNO</v>
          </cell>
          <cell r="G415" t="str">
            <v>Medium</v>
          </cell>
          <cell r="H415">
            <v>2</v>
          </cell>
          <cell r="I415" t="str">
            <v>https://hno-syria.org/</v>
          </cell>
          <cell r="J415" t="str">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ell>
          <cell r="K415" t="str">
            <v>SYR001People facing stressed humanitarian needs (level 2)</v>
          </cell>
          <cell r="L415">
            <v>43495</v>
          </cell>
        </row>
        <row r="416">
          <cell r="F416" t="str">
            <v>2018 HNO</v>
          </cell>
          <cell r="G416" t="str">
            <v>Medium</v>
          </cell>
          <cell r="H416">
            <v>2</v>
          </cell>
          <cell r="I416" t="str">
            <v>https://hno-syria.org/</v>
          </cell>
          <cell r="J416" t="str">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ell>
          <cell r="K416" t="str">
            <v>SYR001People  facing moderate humanitarian needs (level 3)</v>
          </cell>
          <cell r="L416">
            <v>43495</v>
          </cell>
        </row>
        <row r="417">
          <cell r="F417" t="str">
            <v>2018 HNO</v>
          </cell>
          <cell r="G417" t="str">
            <v>Medium</v>
          </cell>
          <cell r="H417">
            <v>2</v>
          </cell>
          <cell r="I417" t="str">
            <v>https://hno-syria.org/</v>
          </cell>
          <cell r="J417" t="str">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ell>
          <cell r="K417" t="str">
            <v>SYR001People facing severe humanitarian needs (level 4)</v>
          </cell>
          <cell r="L417">
            <v>43495</v>
          </cell>
        </row>
        <row r="418">
          <cell r="F418" t="str">
            <v>2018 HNO</v>
          </cell>
          <cell r="G418" t="str">
            <v>Medium</v>
          </cell>
          <cell r="H418">
            <v>2</v>
          </cell>
          <cell r="I418" t="str">
            <v>https://hno-syria.org/</v>
          </cell>
          <cell r="J418" t="str">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ell>
          <cell r="K418" t="str">
            <v>SYR001People facing extreme humanitarian needs (level 5)</v>
          </cell>
          <cell r="L418">
            <v>43495</v>
          </cell>
        </row>
        <row r="419">
          <cell r="F419"/>
          <cell r="G419"/>
          <cell r="H419" t="b">
            <v>0</v>
          </cell>
          <cell r="I419"/>
          <cell r="J419" t="str">
            <v>Every kind of group is affected by this crisis as it covers the entire country and those displaced by it.</v>
          </cell>
          <cell r="K419" t="str">
            <v>SYR001Crisis affected groups</v>
          </cell>
          <cell r="L419">
            <v>43495</v>
          </cell>
        </row>
        <row r="420">
          <cell r="F420"/>
          <cell r="G420"/>
          <cell r="H420" t="b">
            <v>0</v>
          </cell>
          <cell r="I420"/>
          <cell r="J420" t="str">
            <v>This number is not known though it should not be assumed that most of the populaytion outside of hard to reach areas are not also affected by strong access constraints - espeacially in areas with ongoing conflict, and when considering that the Israeli, Turkish, Lebanese and Jordanian borders are closed.</v>
          </cell>
          <cell r="K420" t="str">
            <v>SYR001People facing limited access constraints</v>
          </cell>
          <cell r="L420">
            <v>43495</v>
          </cell>
        </row>
        <row r="421">
          <cell r="F421" t="str">
            <v xml:space="preserve">OCHA </v>
          </cell>
          <cell r="G421" t="str">
            <v>Medium</v>
          </cell>
          <cell r="H421">
            <v>2</v>
          </cell>
          <cell r="I421" t="str">
            <v>https://reliefweb.int/sites/reliefweb.int/files/resources/acc-11_syr_overview_of_hard_to_reach_areas_20181029.pdf</v>
          </cell>
          <cell r="J421" t="str">
            <v>This number represents the number of people that are hard to reach as defined by OCHA. This definition is "An area that is not regularly accessible to humanitarian actors for the purposes of sustained humanitarian programming as a result of denial of access,including the need to negotiate access on an ad hoc basis,or due to restrictions such as active conflict,multiple security checkpoints,or failure of the a uthorities to provide timely approval" . It is a groslly conservative estimate at best</v>
          </cell>
          <cell r="K421" t="str">
            <v>SYR001People facing restricted access constraints</v>
          </cell>
          <cell r="L421">
            <v>43495</v>
          </cell>
        </row>
        <row r="422">
          <cell r="F422" t="str">
            <v>ACAPS ACCESS MAP</v>
          </cell>
          <cell r="G422" t="str">
            <v>Medium</v>
          </cell>
          <cell r="H422">
            <v>2</v>
          </cell>
          <cell r="I422" t="str">
            <v>https://www.acaps.org/press-room/maps</v>
          </cell>
          <cell r="J422"/>
          <cell r="K422" t="str">
            <v>SYR001Impediments to entry into country (bureaucratic and administrative)</v>
          </cell>
          <cell r="L422">
            <v>43495</v>
          </cell>
        </row>
        <row r="423">
          <cell r="F423" t="str">
            <v>ACAPS ACCESS MAP</v>
          </cell>
          <cell r="G423" t="str">
            <v>Medium</v>
          </cell>
          <cell r="H423">
            <v>2</v>
          </cell>
          <cell r="I423" t="str">
            <v>https://www.acaps.org/press-room/maps</v>
          </cell>
          <cell r="J423"/>
          <cell r="K423" t="str">
            <v>SYR001Restriction of movement (impediments to freedom of movement and/or administrative restrictions)</v>
          </cell>
          <cell r="L423">
            <v>43495</v>
          </cell>
        </row>
        <row r="424">
          <cell r="F424" t="str">
            <v>ACAPS ACCESS MAP</v>
          </cell>
          <cell r="G424" t="str">
            <v>Medium</v>
          </cell>
          <cell r="H424">
            <v>2</v>
          </cell>
          <cell r="I424" t="str">
            <v>https://www.acaps.org/press-room/maps</v>
          </cell>
          <cell r="J424"/>
          <cell r="K424" t="str">
            <v>SYR001Interference into implementation of humanitarian activities</v>
          </cell>
          <cell r="L424">
            <v>43495</v>
          </cell>
        </row>
        <row r="425">
          <cell r="F425" t="str">
            <v>ACAPS ACCESS MAP</v>
          </cell>
          <cell r="G425" t="str">
            <v>Medium</v>
          </cell>
          <cell r="H425">
            <v>2</v>
          </cell>
          <cell r="I425" t="str">
            <v>https://www.acaps.org/press-room/maps</v>
          </cell>
          <cell r="J425"/>
          <cell r="K425" t="str">
            <v>SYR001Violence against personnel, facilities and assets</v>
          </cell>
          <cell r="L425">
            <v>43495</v>
          </cell>
        </row>
        <row r="426">
          <cell r="F426" t="str">
            <v>ACAPS ACCESS MAP</v>
          </cell>
          <cell r="G426" t="str">
            <v>Medium</v>
          </cell>
          <cell r="H426">
            <v>2</v>
          </cell>
          <cell r="I426" t="str">
            <v>https://www.acaps.org/press-room/maps</v>
          </cell>
          <cell r="J426"/>
          <cell r="K426" t="str">
            <v>SYR001Denial of existence of humanitarian needs or entitlements to assistance</v>
          </cell>
          <cell r="L426">
            <v>43495</v>
          </cell>
        </row>
        <row r="427">
          <cell r="F427" t="str">
            <v>ACAPS ACCESS MAP</v>
          </cell>
          <cell r="G427" t="str">
            <v>Medium</v>
          </cell>
          <cell r="H427">
            <v>2</v>
          </cell>
          <cell r="I427" t="str">
            <v>https://www.acaps.org/press-room/maps</v>
          </cell>
          <cell r="J427"/>
          <cell r="K427" t="str">
            <v>SYR001Restriction and obstruction of access to services and assistance</v>
          </cell>
          <cell r="L427">
            <v>43495</v>
          </cell>
        </row>
        <row r="428">
          <cell r="F428" t="str">
            <v>ACAPS ACCESS MAP</v>
          </cell>
          <cell r="G428" t="str">
            <v>Medium</v>
          </cell>
          <cell r="H428">
            <v>2</v>
          </cell>
          <cell r="I428" t="str">
            <v>https://www.acaps.org/press-room/maps</v>
          </cell>
          <cell r="J428"/>
          <cell r="K428" t="str">
            <v>SYR001Ongoing insecurity/hostilities affecting humanitarian assistance</v>
          </cell>
          <cell r="L428">
            <v>43495</v>
          </cell>
        </row>
        <row r="429">
          <cell r="F429" t="str">
            <v>ACAPS ACCESS MAP</v>
          </cell>
          <cell r="G429" t="str">
            <v>Medium</v>
          </cell>
          <cell r="H429">
            <v>2</v>
          </cell>
          <cell r="I429" t="str">
            <v>https://www.acaps.org/press-room/maps</v>
          </cell>
          <cell r="J429"/>
          <cell r="K429" t="str">
            <v xml:space="preserve">SYR001Presence of mines and improvised explosive devices </v>
          </cell>
          <cell r="L429">
            <v>43495</v>
          </cell>
        </row>
        <row r="430">
          <cell r="F430" t="str">
            <v>ACAPS ACCESS MAP</v>
          </cell>
          <cell r="G430" t="str">
            <v>Medium</v>
          </cell>
          <cell r="H430">
            <v>2</v>
          </cell>
          <cell r="I430" t="str">
            <v>https://www.acaps.org/press-room/maps</v>
          </cell>
          <cell r="J430"/>
          <cell r="K430" t="str">
            <v>SYR001Physical constraints in the environment (obstacles related to terrain, climate, lack of infrastructure, etc.)</v>
          </cell>
          <cell r="L430">
            <v>43495</v>
          </cell>
        </row>
        <row r="431">
          <cell r="F431" t="str">
            <v>World Bank 2017</v>
          </cell>
          <cell r="G431" t="str">
            <v>High</v>
          </cell>
          <cell r="H431">
            <v>1</v>
          </cell>
          <cell r="I431" t="str">
            <v>https://data.worldbank.org/indicator/SP.POP.TOTL and https://reliefweb.int/sites/reliefweb.int/files/resources/67764.pdf</v>
          </cell>
          <cell r="J431" t="str">
            <v>Total population plus incoming PoCs minus outgoing PoCs</v>
          </cell>
          <cell r="K431" t="str">
            <v>TZA002Total population in country</v>
          </cell>
          <cell r="L431">
            <v>43495</v>
          </cell>
        </row>
        <row r="432">
          <cell r="F432" t="str">
            <v>Nat stat, UNHCR</v>
          </cell>
          <cell r="G432" t="str">
            <v>High</v>
          </cell>
          <cell r="H432">
            <v>1</v>
          </cell>
          <cell r="I432" t="str">
            <v xml:space="preserve"> https://www.nbs.go.tz/nbs/takwimu/census2012/Tanzania_Total_Population_by_District-Regions-2016_2017r.pdf and https://reliefweb.int/sites/reliefweb.int/files/resources/67375.pdf</v>
          </cell>
          <cell r="J432" t="str">
            <v>Areas affected: Kigoma, Katavi, Tabora, Tanga, Dar-es Salaam</v>
          </cell>
          <cell r="K432" t="str">
            <v>TZA002Landmass affected by disaster</v>
          </cell>
          <cell r="L432">
            <v>43495</v>
          </cell>
        </row>
        <row r="433">
          <cell r="F433" t="str">
            <v>Nat stat, UNHCR</v>
          </cell>
          <cell r="G433" t="str">
            <v>High</v>
          </cell>
          <cell r="H433">
            <v>1</v>
          </cell>
          <cell r="I433" t="str">
            <v xml:space="preserve"> https://www.nbs.go.tz/nbs/takwimu/census2012/Tanzania_Total_Population_by_District-Regions-2016_2017r.pdf and https://reliefweb.int/sites/reliefweb.int/files/resources/67375.pdf</v>
          </cell>
          <cell r="J433" t="str">
            <v>Areas affected: Kigoma, Katavi, Tabora, Tanga, Dar-es Salaam</v>
          </cell>
          <cell r="K433" t="str">
            <v>TZA002People exposed</v>
          </cell>
          <cell r="L433">
            <v>43495</v>
          </cell>
        </row>
        <row r="434">
          <cell r="F434" t="str">
            <v>Nat stat, UNHCR</v>
          </cell>
          <cell r="G434" t="str">
            <v>High</v>
          </cell>
          <cell r="H434">
            <v>1</v>
          </cell>
          <cell r="I434" t="str">
            <v xml:space="preserve"> https://www.nbs.go.tz/nbs/takwimu/census2012/Tanzania_Total_Population_by_District-Regions-2016_2017r.pdf and https://reliefweb.int/sites/reliefweb.int/files/resources/67375.pdf</v>
          </cell>
          <cell r="J434" t="str">
            <v>Areas affected: Kigoma, Katavi, Tabora, Tanga, Dar-es Salaam</v>
          </cell>
          <cell r="K434" t="str">
            <v>TZA002People affected by the crisis</v>
          </cell>
          <cell r="L434">
            <v>43495</v>
          </cell>
        </row>
        <row r="435">
          <cell r="F435" t="str">
            <v>UNHCR</v>
          </cell>
          <cell r="G435" t="str">
            <v>High</v>
          </cell>
          <cell r="H435">
            <v>1</v>
          </cell>
          <cell r="I435" t="str">
            <v>https://reliefweb.int/sites/reliefweb.int/files/resources/67764.pdf</v>
          </cell>
          <cell r="J435"/>
          <cell r="K435" t="str">
            <v>TZA002Total # of crisis related displaced people</v>
          </cell>
          <cell r="L435">
            <v>43495</v>
          </cell>
        </row>
        <row r="436">
          <cell r="F436"/>
          <cell r="G436"/>
          <cell r="H436" t="b">
            <v>0</v>
          </cell>
          <cell r="I436"/>
          <cell r="J436"/>
          <cell r="K436" t="str">
            <v>TZA002Crisis related Injuries</v>
          </cell>
          <cell r="L436">
            <v>43495</v>
          </cell>
        </row>
        <row r="437">
          <cell r="F437"/>
          <cell r="G437"/>
          <cell r="H437" t="b">
            <v>0</v>
          </cell>
          <cell r="I437"/>
          <cell r="J437"/>
          <cell r="K437" t="str">
            <v>TZA002Total # of illness cases reported</v>
          </cell>
          <cell r="L437">
            <v>43495</v>
          </cell>
        </row>
        <row r="438">
          <cell r="F438"/>
          <cell r="G438"/>
          <cell r="H438" t="b">
            <v>0</v>
          </cell>
          <cell r="I438"/>
          <cell r="J438"/>
          <cell r="K438" t="str">
            <v>TZA002Crisis related fatalities</v>
          </cell>
          <cell r="L438">
            <v>43495</v>
          </cell>
        </row>
        <row r="439">
          <cell r="F439"/>
          <cell r="G439"/>
          <cell r="H439" t="b">
            <v>0</v>
          </cell>
          <cell r="I439"/>
          <cell r="J439"/>
          <cell r="K439" t="str">
            <v>TZA002Building partially damaged</v>
          </cell>
          <cell r="L439">
            <v>43495</v>
          </cell>
        </row>
        <row r="440">
          <cell r="F440"/>
          <cell r="G440"/>
          <cell r="H440" t="b">
            <v>0</v>
          </cell>
          <cell r="I440"/>
          <cell r="J440"/>
          <cell r="K440" t="str">
            <v>TZA002Building totally damaged</v>
          </cell>
          <cell r="L440">
            <v>43495</v>
          </cell>
        </row>
        <row r="441">
          <cell r="F441"/>
          <cell r="G441"/>
          <cell r="H441" t="b">
            <v>0</v>
          </cell>
          <cell r="I441"/>
          <cell r="J441"/>
          <cell r="K441" t="str">
            <v>TZA002Economic Losses</v>
          </cell>
          <cell r="L441">
            <v>43495</v>
          </cell>
        </row>
        <row r="442">
          <cell r="F442" t="str">
            <v>ACLED, WHO</v>
          </cell>
          <cell r="G442" t="str">
            <v>High</v>
          </cell>
          <cell r="H442">
            <v>1</v>
          </cell>
          <cell r="I442" t="str">
            <v>https://www.acleddata.com/data/ and https://reliefweb.int/sites/reliefweb.int/files/resources/OEW03-1218012019.pdf</v>
          </cell>
          <cell r="J442" t="str">
            <v>Acled data and Who Cholera deaths 2018</v>
          </cell>
          <cell r="K442" t="str">
            <v>TZA002People killed in all crises</v>
          </cell>
          <cell r="L442">
            <v>43495</v>
          </cell>
        </row>
        <row r="443">
          <cell r="F443" t="str">
            <v>UNHCR</v>
          </cell>
          <cell r="G443" t="str">
            <v>High</v>
          </cell>
          <cell r="H443">
            <v>1</v>
          </cell>
          <cell r="I443" t="str">
            <v>https://reliefweb.int/sites/reliefweb.int/files/resources/67764.pdf</v>
          </cell>
          <cell r="J443" t="str">
            <v>Refugees living in villages with the host community have been set at level 1, while refugees living in camps and settlements at level 2</v>
          </cell>
          <cell r="K443" t="str">
            <v>TZA002People facing minimal humanitarian needs (level 1)</v>
          </cell>
          <cell r="L443">
            <v>43495</v>
          </cell>
        </row>
        <row r="444">
          <cell r="F444" t="str">
            <v>UNHCR</v>
          </cell>
          <cell r="G444" t="str">
            <v>High</v>
          </cell>
          <cell r="H444">
            <v>1</v>
          </cell>
          <cell r="I444" t="str">
            <v>https://reliefweb.int/sites/reliefweb.int/files/resources/67764.pdf</v>
          </cell>
          <cell r="J444" t="str">
            <v>Refugees living in villages with the host community have been set at level 1, while refugees living in camps and settlements at level 3</v>
          </cell>
          <cell r="K444" t="str">
            <v>TZA002People facing stressed humanitarian needs (level 2)</v>
          </cell>
          <cell r="L444">
            <v>43495</v>
          </cell>
        </row>
        <row r="445">
          <cell r="F445" t="str">
            <v>UNHCR</v>
          </cell>
          <cell r="G445" t="str">
            <v>High</v>
          </cell>
          <cell r="H445">
            <v>1</v>
          </cell>
          <cell r="I445" t="str">
            <v>https://reliefweb.int/sites/reliefweb.int/files/resources/67764.pdf</v>
          </cell>
          <cell r="J445" t="str">
            <v>Refugees living in villages with the host community have been set at level 1, while refugees living in camps and settlements at level 4</v>
          </cell>
          <cell r="K445" t="str">
            <v>TZA002People  facing moderate humanitarian needs (level 3)</v>
          </cell>
          <cell r="L445">
            <v>43495</v>
          </cell>
        </row>
        <row r="446">
          <cell r="F446" t="str">
            <v>UNHCR</v>
          </cell>
          <cell r="G446" t="str">
            <v>High</v>
          </cell>
          <cell r="H446">
            <v>1</v>
          </cell>
          <cell r="I446" t="str">
            <v>https://reliefweb.int/sites/reliefweb.int/files/resources/67764.pdf</v>
          </cell>
          <cell r="J446" t="str">
            <v>Refugees living in villages with the host community have been set at level 1, while refugees living in camps and settlements at level 5</v>
          </cell>
          <cell r="K446" t="str">
            <v>TZA002People facing severe humanitarian needs (level 4)</v>
          </cell>
          <cell r="L446">
            <v>43495</v>
          </cell>
        </row>
        <row r="447">
          <cell r="F447" t="str">
            <v>UNHCR</v>
          </cell>
          <cell r="G447" t="str">
            <v>High</v>
          </cell>
          <cell r="H447">
            <v>1</v>
          </cell>
          <cell r="I447" t="str">
            <v>https://reliefweb.int/sites/reliefweb.int/files/resources/67764.pdf</v>
          </cell>
          <cell r="J447" t="str">
            <v>Refugees living in villages with the host community have been set at level 1, while refugees living in camps and settlements at level 6</v>
          </cell>
          <cell r="K447" t="str">
            <v>TZA002People facing extreme humanitarian needs (level 5)</v>
          </cell>
          <cell r="L447">
            <v>43495</v>
          </cell>
        </row>
        <row r="448">
          <cell r="F448"/>
          <cell r="G448"/>
          <cell r="H448" t="b">
            <v>0</v>
          </cell>
          <cell r="I448"/>
          <cell r="J448"/>
          <cell r="K448" t="str">
            <v>TZA002Crisis affected groups</v>
          </cell>
          <cell r="L448">
            <v>43495</v>
          </cell>
        </row>
        <row r="449">
          <cell r="F449" t="str">
            <v>UNHCR</v>
          </cell>
          <cell r="G449" t="str">
            <v>High</v>
          </cell>
          <cell r="H449">
            <v>1</v>
          </cell>
          <cell r="I449" t="str">
            <v>https://reliefweb.int/sites/reliefweb.int/files/resources/67764.pdf</v>
          </cell>
          <cell r="J449"/>
          <cell r="K449" t="str">
            <v>TZA002People in Need</v>
          </cell>
          <cell r="L449">
            <v>43495</v>
          </cell>
        </row>
        <row r="450">
          <cell r="F450" t="str">
            <v>ACAPS ACCESS MAP</v>
          </cell>
          <cell r="G450"/>
          <cell r="H450" t="b">
            <v>0</v>
          </cell>
          <cell r="I450"/>
          <cell r="J450"/>
          <cell r="K450" t="str">
            <v>TZA002People facing limited access constraints</v>
          </cell>
          <cell r="L450">
            <v>43495</v>
          </cell>
        </row>
        <row r="451">
          <cell r="F451" t="str">
            <v>ACAPS ACCESS MAP</v>
          </cell>
          <cell r="G451"/>
          <cell r="H451" t="b">
            <v>0</v>
          </cell>
          <cell r="I451"/>
          <cell r="J451"/>
          <cell r="K451" t="str">
            <v>TZA002People facing restricted access constraints</v>
          </cell>
          <cell r="L451">
            <v>43495</v>
          </cell>
        </row>
        <row r="452">
          <cell r="F452" t="str">
            <v>ACAPS ACCESS MAP</v>
          </cell>
          <cell r="G452"/>
          <cell r="H452" t="b">
            <v>0</v>
          </cell>
          <cell r="I452"/>
          <cell r="J452"/>
          <cell r="K452" t="str">
            <v>TZA002Impediments to entry into country (bureaucratic and administrative)</v>
          </cell>
          <cell r="L452">
            <v>43495</v>
          </cell>
        </row>
        <row r="453">
          <cell r="F453" t="str">
            <v>ACAPS ACCESS MAP</v>
          </cell>
          <cell r="G453"/>
          <cell r="H453" t="b">
            <v>0</v>
          </cell>
          <cell r="I453"/>
          <cell r="J453"/>
          <cell r="K453" t="str">
            <v>TZA002Restriction of movement (impediments to freedom of movement and/or administrative restrictions)</v>
          </cell>
          <cell r="L453">
            <v>43495</v>
          </cell>
        </row>
        <row r="454">
          <cell r="F454" t="str">
            <v>ACAPS ACCESS MAP</v>
          </cell>
          <cell r="G454"/>
          <cell r="H454" t="b">
            <v>0</v>
          </cell>
          <cell r="I454"/>
          <cell r="J454"/>
          <cell r="K454" t="str">
            <v>TZA002Interference into implementation of humanitarian activities</v>
          </cell>
          <cell r="L454">
            <v>43495</v>
          </cell>
        </row>
        <row r="455">
          <cell r="F455" t="str">
            <v>ACAPS ACCESS MAP</v>
          </cell>
          <cell r="G455"/>
          <cell r="H455" t="b">
            <v>0</v>
          </cell>
          <cell r="I455"/>
          <cell r="J455"/>
          <cell r="K455" t="str">
            <v>TZA002Violence against personnel, facilities and assets</v>
          </cell>
          <cell r="L455">
            <v>43495</v>
          </cell>
        </row>
        <row r="456">
          <cell r="F456" t="str">
            <v>ACAPS ACCESS MAP</v>
          </cell>
          <cell r="G456"/>
          <cell r="H456" t="b">
            <v>0</v>
          </cell>
          <cell r="I456"/>
          <cell r="J456"/>
          <cell r="K456" t="str">
            <v>TZA002Denial of existence of humanitarian needs or entitlements to assistance</v>
          </cell>
          <cell r="L456">
            <v>43495</v>
          </cell>
        </row>
        <row r="457">
          <cell r="F457" t="str">
            <v>ACAPS ACCESS MAP</v>
          </cell>
          <cell r="G457"/>
          <cell r="H457" t="b">
            <v>0</v>
          </cell>
          <cell r="I457"/>
          <cell r="J457"/>
          <cell r="K457" t="str">
            <v>TZA002Restriction and obstruction of access to services and assistance</v>
          </cell>
          <cell r="L457">
            <v>43495</v>
          </cell>
        </row>
        <row r="458">
          <cell r="F458" t="str">
            <v>ACAPS ACCESS MAP</v>
          </cell>
          <cell r="G458"/>
          <cell r="H458" t="b">
            <v>0</v>
          </cell>
          <cell r="I458"/>
          <cell r="J458"/>
          <cell r="K458" t="str">
            <v>TZA002Ongoing insecurity/hostilities affecting humanitarian assistance</v>
          </cell>
          <cell r="L458">
            <v>43495</v>
          </cell>
        </row>
        <row r="459">
          <cell r="F459" t="str">
            <v>ACAPS ACCESS MAP</v>
          </cell>
          <cell r="G459"/>
          <cell r="H459" t="b">
            <v>0</v>
          </cell>
          <cell r="I459"/>
          <cell r="J459"/>
          <cell r="K459" t="str">
            <v xml:space="preserve">TZA002Presence of mines and improvised explosive devices </v>
          </cell>
          <cell r="L459">
            <v>43495</v>
          </cell>
        </row>
        <row r="460">
          <cell r="F460" t="str">
            <v>ACAPS ACCESS MAP</v>
          </cell>
          <cell r="G460"/>
          <cell r="H460" t="b">
            <v>0</v>
          </cell>
          <cell r="I460"/>
          <cell r="J460"/>
          <cell r="K460" t="str">
            <v>TZA002Physical constraints in the environment (obstacles related to terrain, climate, lack of infrastructure, etc.)</v>
          </cell>
          <cell r="L460">
            <v>43495</v>
          </cell>
        </row>
        <row r="461">
          <cell r="F461" t="str">
            <v>OCHA, CSO, UNHCR, IOM</v>
          </cell>
          <cell r="G461" t="str">
            <v>Low</v>
          </cell>
          <cell r="H461">
            <v>3</v>
          </cell>
          <cell r="I461" t="str">
            <v>https://data.humdata.org/dataset/afg-est-pop, http://cso.gov.af/en/page/demography-and-socile-statistics/demograph-statistics/3897111, https://data.humdata.org/dataset/refugees-residing-afg, https://data.humdata.org/dataset/refugees-residing-afg</v>
          </cell>
          <cell r="J461" t="str">
            <v>The baseline figure is OCHAs estimation of the population for 2016/17, which is based on CSO numbers from 2003/05 hosthold lists but excludes 1.5 million normadic populatyion, which consequently was added. The number of returnees and refugee seekers from other countries was added, while the number of Afghan refugees in other countries was substracted.</v>
          </cell>
          <cell r="K461" t="str">
            <v>AFG001Total population in country</v>
          </cell>
          <cell r="L461">
            <v>43495</v>
          </cell>
        </row>
        <row r="462">
          <cell r="F462" t="str">
            <v>CSO Afghanistan</v>
          </cell>
          <cell r="G462" t="str">
            <v>High</v>
          </cell>
          <cell r="H462">
            <v>1</v>
          </cell>
          <cell r="I462" t="str">
            <v>http://cso.gov.af/en/page/1500/4722/1396</v>
          </cell>
          <cell r="J462" t="str">
            <v>Entire country is affected by the conflict and two thirds also by the drought.</v>
          </cell>
          <cell r="K462" t="str">
            <v>AFG001Landmass affected by disaster</v>
          </cell>
          <cell r="L462">
            <v>43495</v>
          </cell>
        </row>
        <row r="463">
          <cell r="F463" t="str">
            <v>OCHA, CSO, UNHCR, IOM</v>
          </cell>
          <cell r="G463" t="str">
            <v>Low</v>
          </cell>
          <cell r="H463">
            <v>3</v>
          </cell>
          <cell r="I463" t="str">
            <v>https://data.humdata.org/dataset/afg-est-pop, http://cso.gov.af/en/page/demography-and-socile-statistics/demograph-statistics/3897111, https://data.humdata.org/dataset/refugees-residing-afg, https://data.humdata.org/dataset/refugees-residing-afg</v>
          </cell>
          <cell r="J463" t="str">
            <v>Entire population</v>
          </cell>
          <cell r="K463" t="str">
            <v>AFG001People exposed</v>
          </cell>
          <cell r="L463">
            <v>43495</v>
          </cell>
        </row>
        <row r="464">
          <cell r="F464" t="str">
            <v>OCHA, CSO, UNHCR, IOM</v>
          </cell>
          <cell r="G464" t="str">
            <v>Low</v>
          </cell>
          <cell r="H464">
            <v>3</v>
          </cell>
          <cell r="I464" t="str">
            <v>https://data.humdata.org/dataset/afg-est-pop, http://cso.gov.af/en/page/demography-and-socile-statistics/demograph-statistics/3897111, https://data.humdata.org/dataset/refugees-residing-afg, https://data.humdata.org/dataset/refugees-residing-afg</v>
          </cell>
          <cell r="J464" t="str">
            <v>Entire population</v>
          </cell>
          <cell r="K464" t="str">
            <v>AFG001People affected by the crisis</v>
          </cell>
          <cell r="L464">
            <v>43495</v>
          </cell>
        </row>
        <row r="465">
          <cell r="F465" t="str">
            <v>OCHA DTM, IOM, UNHCR</v>
          </cell>
          <cell r="G465" t="str">
            <v>Low</v>
          </cell>
          <cell r="H465">
            <v>3</v>
          </cell>
          <cell r="I465" t="str">
            <v>https://www.humanitarianresponse.info/en/operations/afghanistan/idps, https://www.humanitarianresponse.info/en/operations/afghanistan/natural-disasters-0,  https://reliefweb.int/sites/reliefweb.int/files/resources/iom_afghanistan-return_of_undocumented_afghans-_situation_report_13_-_19_jan_2019_rev.pdf, https://reliefweb.int/sites/reliefweb.int/files/resources/iom_afghanistan-return_of_undocumented_afghans-_situation_report_30_dec_2018_05_jan_2019_-_es_0.pdf, https://reliefweb.int/sites/reliefweb.int/files/resources/67539.pdf</v>
          </cell>
          <cell r="J465" t="str">
            <v xml:space="preserve">Displaced populations: Returnees from Iran and Pakistan that are likley to become de-facto IDPs. According to the weekly reporting that cummulates number over one year only (assisted and undocumented) returnees between 01 January 2018 to 31 December 2018 as well as since 01 January 2019 are accounted for. The same method was applied for assisted returns and conflict and drought-indiced IDPs that are reported on on a weekly basis and cummulative throughout the year. Current numbers include those displaced throughout 2018 and the latest data available for 2019. </v>
          </cell>
          <cell r="K465" t="str">
            <v>AFG001Total # of crisis related displaced people</v>
          </cell>
          <cell r="L465">
            <v>43495</v>
          </cell>
        </row>
        <row r="466">
          <cell r="F466" t="str">
            <v>UNAMA quarterly reports</v>
          </cell>
          <cell r="G466" t="str">
            <v>Medium</v>
          </cell>
          <cell r="H466">
            <v>2</v>
          </cell>
          <cell r="I466" t="str">
            <v xml:space="preserve">https://unama.unmissions.org/sites/default/files/unama_protection_of_civilians_first_quarter_2018_report_11_april_0.pdf https://unama.unmissions.org/sites/default/files/unama_poc_midyear_update_2018_15_july_english.pdf  https://unama.unmissions.org/sites/default/files/unama_protection_of_civilians_in_armed_conflict_3rd_quarter_report_2018_10_oct.pdf </v>
          </cell>
          <cell r="J466" t="str">
            <v>Civilian casualties as reported by UNAMA. Total for January to September period minus total for January to March period as updated figures including the September to December period are not published yet. This will be updates as soon as more information becomes available. No injuries in relation to drought included.</v>
          </cell>
          <cell r="K466" t="str">
            <v>AFG001Crisis related Injuries</v>
          </cell>
          <cell r="L466">
            <v>43495</v>
          </cell>
        </row>
        <row r="467">
          <cell r="F467"/>
          <cell r="G467"/>
          <cell r="H467" t="b">
            <v>0</v>
          </cell>
          <cell r="I467"/>
          <cell r="J467"/>
          <cell r="K467" t="str">
            <v>AFG001Total # of illness cases reported</v>
          </cell>
          <cell r="L467">
            <v>43495</v>
          </cell>
        </row>
        <row r="468">
          <cell r="F468" t="str">
            <v>UNAMA quarterly reports</v>
          </cell>
          <cell r="G468" t="str">
            <v>Medium</v>
          </cell>
          <cell r="H468">
            <v>2</v>
          </cell>
          <cell r="I468" t="str">
            <v xml:space="preserve">https://unama.unmissions.org/sites/default/files/unama_protection_of_civilians_first_quarter_2018_report_11_april_0.pdf https://unama.unmissions.org/sites/default/files/unama_poc_midyear_update_2018_15_july_english.pdf  https://unama.unmissions.org/sites/default/files/unama_protection_of_civilians_in_armed_conflict_3rd_quarter_report_2018_10_oct.pdf </v>
          </cell>
          <cell r="J468" t="str">
            <v>Civilian fatalities as reported by UNAMA. Total for January to September period minus total for January to March period as updated figures including the September to December period are not published yet. This will be updates as soon as more information becomes available. Drought related fatalities not included at this time.</v>
          </cell>
          <cell r="K468" t="str">
            <v>AFG001Crisis related fatalities</v>
          </cell>
          <cell r="L468">
            <v>43495</v>
          </cell>
        </row>
        <row r="469">
          <cell r="F469"/>
          <cell r="G469"/>
          <cell r="H469" t="b">
            <v>0</v>
          </cell>
          <cell r="I469"/>
          <cell r="J469"/>
          <cell r="K469" t="str">
            <v>AFG001Building partially damaged</v>
          </cell>
          <cell r="L469">
            <v>43495</v>
          </cell>
        </row>
        <row r="470">
          <cell r="F470"/>
          <cell r="G470"/>
          <cell r="H470" t="b">
            <v>0</v>
          </cell>
          <cell r="I470"/>
          <cell r="J470"/>
          <cell r="K470" t="str">
            <v>AFG001Building partially damaged</v>
          </cell>
          <cell r="L470">
            <v>43495</v>
          </cell>
        </row>
        <row r="471">
          <cell r="F471" t="str">
            <v>Economic Institute of Peace, World Bank</v>
          </cell>
          <cell r="G471" t="str">
            <v>Medium</v>
          </cell>
          <cell r="H471">
            <v>2</v>
          </cell>
          <cell r="I471" t="str">
            <v>http://visionofhumanity.org/app/uploads/2018/11/Economic-Value-of-Peace-2018.pdf, https://data.worldbank.org/indicator/NY.GDP.MKTP.CD</v>
          </cell>
          <cell r="J471" t="str">
            <v>Based on Economic Insitute of Peace estimates the economic costs due to conflict in Afghanistan at 63% of the GDP (2017), subsequent calculation based on 2017 World Bank figures. This does not include any estimations for economic losses due to the drought.</v>
          </cell>
          <cell r="K471" t="str">
            <v>AFG001Economic Losses</v>
          </cell>
          <cell r="L471">
            <v>43495</v>
          </cell>
        </row>
        <row r="472">
          <cell r="F472" t="str">
            <v>HNO 2019</v>
          </cell>
          <cell r="G472" t="str">
            <v>Medium</v>
          </cell>
          <cell r="H472">
            <v>2</v>
          </cell>
          <cell r="I472" t="str">
            <v>https://reliefweb.int/sites/reliefweb.int/files/resources/afg_2019_humanitarian_needs_overview.pdf</v>
          </cell>
          <cell r="J472" t="str">
            <v>Total PiN according to HNO 2019. Distinguishes between four thematic areas: Conflict, Population Movement, Natural Disasters, Access to basic services</v>
          </cell>
          <cell r="K472" t="str">
            <v>AFG001People in Need</v>
          </cell>
          <cell r="L472">
            <v>43495</v>
          </cell>
        </row>
        <row r="473">
          <cell r="F473" t="str">
            <v>HNO 2019</v>
          </cell>
          <cell r="G473" t="str">
            <v>Medium</v>
          </cell>
          <cell r="H473">
            <v>2</v>
          </cell>
          <cell r="I473" t="str">
            <v>https://reliefweb.int/sites/reliefweb.int/files/resources/afg_2019_humanitarian_needs_overview.pdf</v>
          </cell>
          <cell r="J473" t="str">
            <v>Distribution of total PiN according to severity levels in HNO.</v>
          </cell>
          <cell r="K473" t="str">
            <v>AFG001People facing minimal humanitarian needs (level 1)</v>
          </cell>
          <cell r="L473">
            <v>43495</v>
          </cell>
        </row>
        <row r="474">
          <cell r="F474" t="str">
            <v>HNO 2019</v>
          </cell>
          <cell r="G474" t="str">
            <v>Medium</v>
          </cell>
          <cell r="H474">
            <v>2</v>
          </cell>
          <cell r="I474" t="str">
            <v>https://reliefweb.int/sites/reliefweb.int/files/resources/afg_2019_humanitarian_needs_overview.pdf</v>
          </cell>
          <cell r="J474" t="str">
            <v>Distribution of total PiN according to severity levels in HNO.</v>
          </cell>
          <cell r="K474" t="str">
            <v>AFG001People facing stressed humanitarian needs (level 2)</v>
          </cell>
          <cell r="L474">
            <v>43495</v>
          </cell>
        </row>
        <row r="475">
          <cell r="F475" t="str">
            <v>HNO 2019</v>
          </cell>
          <cell r="G475" t="str">
            <v>Medium</v>
          </cell>
          <cell r="H475">
            <v>2</v>
          </cell>
          <cell r="I475" t="str">
            <v>https://reliefweb.int/sites/reliefweb.int/files/resources/afg_2019_humanitarian_needs_overview.pdf</v>
          </cell>
          <cell r="J475" t="str">
            <v>Distribution of total PiN according to severity levels in HNO.</v>
          </cell>
          <cell r="K475" t="str">
            <v>AFG001People  facing moderate humanitarian needs (level 3)</v>
          </cell>
          <cell r="L475">
            <v>43495</v>
          </cell>
        </row>
        <row r="476">
          <cell r="F476" t="str">
            <v>HNO 2019</v>
          </cell>
          <cell r="G476" t="str">
            <v>Medium</v>
          </cell>
          <cell r="H476">
            <v>2</v>
          </cell>
          <cell r="I476" t="str">
            <v>https://reliefweb.int/sites/reliefweb.int/files/resources/afg_2019_humanitarian_needs_overview.pdf</v>
          </cell>
          <cell r="J476" t="str">
            <v>Distribution of total PiN according to severity levels in HNO.</v>
          </cell>
          <cell r="K476" t="str">
            <v>AFG001People facing severe humanitarian needs (level 4)</v>
          </cell>
          <cell r="L476">
            <v>43495</v>
          </cell>
        </row>
        <row r="477">
          <cell r="F477" t="str">
            <v>HNO 2019</v>
          </cell>
          <cell r="G477" t="str">
            <v>Medium</v>
          </cell>
          <cell r="H477">
            <v>2</v>
          </cell>
          <cell r="I477" t="str">
            <v>https://reliefweb.int/sites/reliefweb.int/files/resources/afg_2019_humanitarian_needs_overview.pdf</v>
          </cell>
          <cell r="J477" t="str">
            <v>Distribution of total PiN according to severity levels in HNO.</v>
          </cell>
          <cell r="K477" t="str">
            <v>AFG001People facing extreme humanitarian needs (level 5)</v>
          </cell>
          <cell r="L477">
            <v>43495</v>
          </cell>
        </row>
        <row r="478">
          <cell r="F478"/>
          <cell r="G478" t="str">
            <v>High</v>
          </cell>
          <cell r="H478">
            <v>1</v>
          </cell>
          <cell r="I478"/>
          <cell r="J478" t="str">
            <v>All population groups present in the country are affected by the complex crisis to some degree.</v>
          </cell>
          <cell r="K478" t="str">
            <v>AFG001Crisis affected groups</v>
          </cell>
          <cell r="L478">
            <v>43495</v>
          </cell>
        </row>
        <row r="479">
          <cell r="F479"/>
          <cell r="G479"/>
          <cell r="H479" t="b">
            <v>0</v>
          </cell>
          <cell r="I479"/>
          <cell r="J479"/>
          <cell r="K479" t="str">
            <v>AFG001People facing limited access constraints</v>
          </cell>
          <cell r="L479">
            <v>43495</v>
          </cell>
        </row>
        <row r="480">
          <cell r="F480"/>
          <cell r="G480"/>
          <cell r="H480" t="b">
            <v>0</v>
          </cell>
          <cell r="I480"/>
          <cell r="J480"/>
          <cell r="K480" t="str">
            <v>AFG001People facing restricted access constraints</v>
          </cell>
          <cell r="L480">
            <v>43495</v>
          </cell>
        </row>
        <row r="481">
          <cell r="F481" t="str">
            <v>ACAPS ACCESS MAP</v>
          </cell>
          <cell r="G481" t="str">
            <v>Medium</v>
          </cell>
          <cell r="H481">
            <v>2</v>
          </cell>
          <cell r="I481" t="str">
            <v>https://www.acaps.org/press-room/maps</v>
          </cell>
          <cell r="J481"/>
          <cell r="K481" t="str">
            <v>AFG001Impediments to entry into country (bureaucratic and administrative)</v>
          </cell>
          <cell r="L481">
            <v>43495</v>
          </cell>
        </row>
        <row r="482">
          <cell r="F482" t="str">
            <v>ACAPS ACCESS MAP</v>
          </cell>
          <cell r="G482" t="str">
            <v>Medium</v>
          </cell>
          <cell r="H482">
            <v>2</v>
          </cell>
          <cell r="I482" t="str">
            <v>https://www.acaps.org/press-room/maps</v>
          </cell>
          <cell r="J482"/>
          <cell r="K482" t="str">
            <v>AFG001Restriction of movement (impediments to freedom of movement and/or administrative restrictions)</v>
          </cell>
          <cell r="L482">
            <v>43495</v>
          </cell>
        </row>
        <row r="483">
          <cell r="F483" t="str">
            <v>ACAPS ACCESS MAP</v>
          </cell>
          <cell r="G483" t="str">
            <v>Medium</v>
          </cell>
          <cell r="H483">
            <v>2</v>
          </cell>
          <cell r="I483" t="str">
            <v>https://www.acaps.org/press-room/maps</v>
          </cell>
          <cell r="J483"/>
          <cell r="K483" t="str">
            <v>AFG001Interference into implementation of humanitarian activities</v>
          </cell>
          <cell r="L483">
            <v>43495</v>
          </cell>
        </row>
        <row r="484">
          <cell r="F484" t="str">
            <v>ACAPS ACCESS MAP</v>
          </cell>
          <cell r="G484" t="str">
            <v>Medium</v>
          </cell>
          <cell r="H484">
            <v>2</v>
          </cell>
          <cell r="I484" t="str">
            <v>https://www.acaps.org/press-room/maps</v>
          </cell>
          <cell r="J484"/>
          <cell r="K484" t="str">
            <v>AFG001Violence against personnel, facilities and assets</v>
          </cell>
          <cell r="L484">
            <v>43495</v>
          </cell>
        </row>
        <row r="485">
          <cell r="F485" t="str">
            <v>ACAPS ACCESS MAP</v>
          </cell>
          <cell r="G485" t="str">
            <v>Medium</v>
          </cell>
          <cell r="H485">
            <v>2</v>
          </cell>
          <cell r="I485" t="str">
            <v>https://www.acaps.org/press-room/maps</v>
          </cell>
          <cell r="J485"/>
          <cell r="K485" t="str">
            <v>AFG001Denial of existence of humanitarian needs or entitlements to assistance</v>
          </cell>
          <cell r="L485">
            <v>43495</v>
          </cell>
        </row>
        <row r="486">
          <cell r="F486" t="str">
            <v>ACAPS ACCESS MAP</v>
          </cell>
          <cell r="G486" t="str">
            <v>Medium</v>
          </cell>
          <cell r="H486">
            <v>2</v>
          </cell>
          <cell r="I486" t="str">
            <v>https://www.acaps.org/press-room/maps</v>
          </cell>
          <cell r="J486"/>
          <cell r="K486" t="str">
            <v>AFG001Restriction and obstruction of access to services and assistance</v>
          </cell>
          <cell r="L486">
            <v>43495</v>
          </cell>
        </row>
        <row r="487">
          <cell r="F487" t="str">
            <v>ACAPS ACCESS MAP</v>
          </cell>
          <cell r="G487" t="str">
            <v>Medium</v>
          </cell>
          <cell r="H487">
            <v>2</v>
          </cell>
          <cell r="I487" t="str">
            <v>https://www.acaps.org/press-room/maps</v>
          </cell>
          <cell r="J487"/>
          <cell r="K487" t="str">
            <v>AFG001Ongoing insecurity/hostilities affecting humanitarian assistance</v>
          </cell>
          <cell r="L487">
            <v>43495</v>
          </cell>
        </row>
        <row r="488">
          <cell r="F488" t="str">
            <v>ACAPS ACCESS MAP</v>
          </cell>
          <cell r="G488" t="str">
            <v>Medium</v>
          </cell>
          <cell r="H488">
            <v>2</v>
          </cell>
          <cell r="I488" t="str">
            <v>https://www.acaps.org/press-room/maps</v>
          </cell>
          <cell r="J488"/>
          <cell r="K488" t="str">
            <v xml:space="preserve">AFG001Presence of mines and improvised explosive devices </v>
          </cell>
          <cell r="L488">
            <v>43495</v>
          </cell>
        </row>
        <row r="489">
          <cell r="F489" t="str">
            <v>ACAPS ACCESS MAP</v>
          </cell>
          <cell r="G489" t="str">
            <v>Medium</v>
          </cell>
          <cell r="H489">
            <v>2</v>
          </cell>
          <cell r="I489" t="str">
            <v>https://www.acaps.org/press-room/maps</v>
          </cell>
          <cell r="J489"/>
          <cell r="K489" t="str">
            <v>AFG001Physical constraints in the environment (obstacles related to terrain, climate, lack of infrastructure, etc.)</v>
          </cell>
          <cell r="L489">
            <v>43495</v>
          </cell>
        </row>
        <row r="490">
          <cell r="F490" t="str">
            <v>OCHA, CSO, UNHCR, IOM</v>
          </cell>
          <cell r="G490" t="str">
            <v>Low</v>
          </cell>
          <cell r="H490">
            <v>3</v>
          </cell>
          <cell r="I490" t="str">
            <v>https://data.humdata.org/dataset/afg-est-pop, http://cso.gov.af/en/page/demography-and-socile-statistics/demograph-statistics/3897111, https://data.humdata.org/dataset/refugees-residing-afg, https://data.humdata.org/dataset/refugees-residing-afg</v>
          </cell>
          <cell r="J490" t="str">
            <v>The baseline figure is OCHAs estimation of the population for 2016/17, which is based on CSO numbers from 2003/05 hosthold lists but excludes 1.5 million normadic populatyion, which consequently was added. The number of returnees and refugee seekers from other countries was added, while the number of Afghan refugees in other countries was substracted.</v>
          </cell>
          <cell r="K490" t="str">
            <v>AFG003Total population in country</v>
          </cell>
          <cell r="L490">
            <v>43495</v>
          </cell>
        </row>
        <row r="491">
          <cell r="F491" t="str">
            <v>CSO Afghanistan</v>
          </cell>
          <cell r="G491" t="str">
            <v>Medium</v>
          </cell>
          <cell r="H491">
            <v>2</v>
          </cell>
          <cell r="I491" t="str">
            <v>http://cso.gov.af/en/page/1500/4722/1396</v>
          </cell>
          <cell r="J491" t="str">
            <v>Count of those 22 provinces affected by the drought.</v>
          </cell>
          <cell r="K491" t="str">
            <v>AFG003Landmass affected by disaster</v>
          </cell>
          <cell r="L491">
            <v>43495</v>
          </cell>
        </row>
        <row r="492">
          <cell r="F492" t="str">
            <v>OCHA, CSO, UNHCR, IOM</v>
          </cell>
          <cell r="G492" t="str">
            <v>Low</v>
          </cell>
          <cell r="H492">
            <v>3</v>
          </cell>
          <cell r="I492" t="str">
            <v>http://cso.gov.af/en/page/1500/4722/1396 https://data.humdata.org/dataset/afg-est-pop, http://cso.gov.af/en/page/demography-and-socile-statistics/demograph-statistics/3897111, https://data.humdata.org/dataset/refugees-residing-afg, https://data.humdata.org/dataset/refugees-residing-afg</v>
          </cell>
          <cell r="J492" t="str">
            <v>Sum of population living in these 22 provinces according to OCHA/CSO population projections for 2016/17. Unclarity about methodlogy, most likely do not include displaced populations.</v>
          </cell>
          <cell r="K492" t="str">
            <v>AFG003People exposed</v>
          </cell>
          <cell r="L492">
            <v>43495</v>
          </cell>
        </row>
        <row r="493">
          <cell r="F493" t="str">
            <v>FSAC, DTM, OCHA</v>
          </cell>
          <cell r="G493"/>
          <cell r="H493" t="b">
            <v>0</v>
          </cell>
          <cell r="I493" t="str">
            <v>https://fscluster.org/sites/default/files/documents/fsac_drought_dashboard_30-nov-2018.pdf  https://www.humanitarianresponse.info/en/operations/afghanistan/natural-disasters-0</v>
          </cell>
          <cell r="J493" t="str">
            <v>As of 30 November the Food Security and Agriculture Cluster estimated that close to 6.2 million people were affected by the drought</v>
          </cell>
          <cell r="K493" t="str">
            <v>AFG003People affected by the crisis</v>
          </cell>
          <cell r="L493">
            <v>43495</v>
          </cell>
        </row>
        <row r="494">
          <cell r="F494" t="str">
            <v>DTM, OCHA</v>
          </cell>
          <cell r="G494" t="str">
            <v>Medium</v>
          </cell>
          <cell r="H494">
            <v>2</v>
          </cell>
          <cell r="I494" t="str">
            <v>https://www.humanitarianresponse.info/en/operations/afghanistan/natural-disasters-0</v>
          </cell>
          <cell r="J494" t="str">
            <v>Drought-induced IDPs between 01 January 2018 and 31 December 2018. Information as of 20 January 2019.</v>
          </cell>
          <cell r="K494" t="str">
            <v>AFG003Total # of crisis related displaced people</v>
          </cell>
          <cell r="L494">
            <v>43495</v>
          </cell>
        </row>
        <row r="495">
          <cell r="F495"/>
          <cell r="G495"/>
          <cell r="H495" t="b">
            <v>0</v>
          </cell>
          <cell r="I495"/>
          <cell r="J495"/>
          <cell r="K495" t="str">
            <v>AFG003Crisis related Injuries</v>
          </cell>
          <cell r="L495">
            <v>43495</v>
          </cell>
        </row>
        <row r="496">
          <cell r="F496"/>
          <cell r="G496"/>
          <cell r="H496" t="b">
            <v>0</v>
          </cell>
          <cell r="I496"/>
          <cell r="J496" t="str">
            <v>Information available does not allow to assign cases to a specific crisis. Will be updated upon further discussion</v>
          </cell>
          <cell r="K496" t="str">
            <v>AFG003Total # of illness cases reported</v>
          </cell>
          <cell r="L496">
            <v>43495</v>
          </cell>
        </row>
        <row r="497">
          <cell r="F497"/>
          <cell r="G497"/>
          <cell r="H497" t="b">
            <v>0</v>
          </cell>
          <cell r="I497"/>
          <cell r="J497" t="str">
            <v xml:space="preserve">Some death reported due to conditions in informal settlements, deaths from illnesses and malnutrition possible. Not enough information available to include for now. </v>
          </cell>
          <cell r="K497" t="str">
            <v>AFG003Crisis related fatalities</v>
          </cell>
          <cell r="L497">
            <v>43495</v>
          </cell>
        </row>
        <row r="498">
          <cell r="F498"/>
          <cell r="G498"/>
          <cell r="H498" t="b">
            <v>0</v>
          </cell>
          <cell r="I498"/>
          <cell r="J498"/>
          <cell r="K498" t="str">
            <v>AFG003Building partially damaged</v>
          </cell>
          <cell r="L498">
            <v>43495</v>
          </cell>
        </row>
        <row r="499">
          <cell r="F499"/>
          <cell r="G499"/>
          <cell r="H499" t="b">
            <v>0</v>
          </cell>
          <cell r="I499"/>
          <cell r="J499"/>
          <cell r="K499" t="str">
            <v>AFG003Building totally damaged</v>
          </cell>
          <cell r="L499">
            <v>43495</v>
          </cell>
        </row>
        <row r="500">
          <cell r="F500"/>
          <cell r="G500"/>
          <cell r="H500" t="b">
            <v>0</v>
          </cell>
          <cell r="I500"/>
          <cell r="J500" t="str">
            <v>Not enough good information available to estimate this.</v>
          </cell>
          <cell r="K500" t="str">
            <v>AFG003Economic Losses</v>
          </cell>
          <cell r="L500">
            <v>43495</v>
          </cell>
        </row>
        <row r="501">
          <cell r="F501" t="str">
            <v>HNO 2019</v>
          </cell>
          <cell r="G501" t="str">
            <v>Medium</v>
          </cell>
          <cell r="H501">
            <v>2</v>
          </cell>
          <cell r="I501" t="str">
            <v>https://reliefweb.int/sites/reliefweb.int/files/resources/afg_2019_humanitarian_needs_overview.pdf</v>
          </cell>
          <cell r="J501" t="str">
            <v>Number of PiN in thematic area "natural diasters" that includes a caseload of sudden-onset disaster affected people (140,000).</v>
          </cell>
          <cell r="K501" t="str">
            <v>AFG003People in Need</v>
          </cell>
          <cell r="L501">
            <v>43495</v>
          </cell>
        </row>
        <row r="502">
          <cell r="F502" t="str">
            <v>HNO 2019</v>
          </cell>
          <cell r="G502" t="str">
            <v>Medium</v>
          </cell>
          <cell r="H502">
            <v>2</v>
          </cell>
          <cell r="I502" t="str">
            <v>https://reliefweb.int/sites/reliefweb.int/files/resources/afg_2019_humanitarian_needs_overview.pdf</v>
          </cell>
          <cell r="J502" t="str">
            <v>Number of PiN in thematic area "natural diasters" that includes a caseload of sudden-onset disaster affected people (140,000).</v>
          </cell>
          <cell r="K502" t="str">
            <v>AFG003People facing minimal humanitarian needs (level 1)</v>
          </cell>
          <cell r="L502">
            <v>43495</v>
          </cell>
        </row>
        <row r="503">
          <cell r="F503" t="str">
            <v>HNO 2019</v>
          </cell>
          <cell r="G503" t="str">
            <v>Medium</v>
          </cell>
          <cell r="H503">
            <v>2</v>
          </cell>
          <cell r="I503" t="str">
            <v>https://reliefweb.int/sites/reliefweb.int/files/resources/afg_2019_humanitarian_needs_overview.pdf</v>
          </cell>
          <cell r="J503" t="str">
            <v>Number of PiN in thematic area "natural diasters" that includes a caseload of sudden-onset disaster affected people (140,000).</v>
          </cell>
          <cell r="K503" t="str">
            <v>AFG003People facing stressed humanitarian needs (level 2)</v>
          </cell>
          <cell r="L503">
            <v>43495</v>
          </cell>
        </row>
        <row r="504">
          <cell r="F504" t="str">
            <v>HNO 2019</v>
          </cell>
          <cell r="G504" t="str">
            <v>Medium</v>
          </cell>
          <cell r="H504">
            <v>2</v>
          </cell>
          <cell r="I504" t="str">
            <v>https://reliefweb.int/sites/reliefweb.int/files/resources/afg_2019_humanitarian_needs_overview.pdf</v>
          </cell>
          <cell r="J504" t="str">
            <v>Number of PiN in thematic area "natural diasters" that includes a caseload of sudden-onset disaster affected people (140,000).</v>
          </cell>
          <cell r="K504" t="str">
            <v>AFG003People  facing moderate humanitarian needs (level 3)</v>
          </cell>
          <cell r="L504">
            <v>43495</v>
          </cell>
        </row>
        <row r="505">
          <cell r="F505" t="str">
            <v>HNO 2019</v>
          </cell>
          <cell r="G505" t="str">
            <v>Medium</v>
          </cell>
          <cell r="H505">
            <v>2</v>
          </cell>
          <cell r="I505" t="str">
            <v>https://reliefweb.int/sites/reliefweb.int/files/resources/afg_2019_humanitarian_needs_overview.pdf</v>
          </cell>
          <cell r="J505" t="str">
            <v>Number of PiN in thematic area "natural diasters" that includes a caseload of sudden-onset disaster affected people (140,000).</v>
          </cell>
          <cell r="K505" t="str">
            <v>AFG003People facing severe humanitarian needs (level 4)</v>
          </cell>
          <cell r="L505">
            <v>43495</v>
          </cell>
        </row>
        <row r="506">
          <cell r="F506" t="str">
            <v>HNO 2019</v>
          </cell>
          <cell r="G506" t="str">
            <v>Medium</v>
          </cell>
          <cell r="H506">
            <v>2</v>
          </cell>
          <cell r="I506" t="str">
            <v>https://reliefweb.int/sites/reliefweb.int/files/resources/afg_2019_humanitarian_needs_overview.pdf</v>
          </cell>
          <cell r="J506" t="str">
            <v>Number of PiN in thematic area "natural diasters" that includes a caseload of sudden-onset disaster affected people (140,000).</v>
          </cell>
          <cell r="K506" t="str">
            <v>AFG003People facing extreme humanitarian needs (level 5)</v>
          </cell>
          <cell r="L506">
            <v>43495</v>
          </cell>
        </row>
        <row r="507">
          <cell r="F507" t="str">
            <v>UNAMA quarterly reports</v>
          </cell>
          <cell r="G507" t="str">
            <v>Medium</v>
          </cell>
          <cell r="H507">
            <v>2</v>
          </cell>
          <cell r="I507" t="str">
            <v xml:space="preserve">https://unama.unmissions.org/sites/default/files/unama_protection_of_civilians_first_quarter_2018_report_11_april_0.pdf https://unama.unmissions.org/sites/default/files/unama_poc_midyear_update_2018_15_july_english.pdf  https://unama.unmissions.org/sites/default/files/unama_protection_of_civilians_in_armed_conflict_3rd_quarter_report_2018_10_oct.pdf </v>
          </cell>
          <cell r="J507" t="str">
            <v>Civilian fatalities as reported by UNAMA. Total for January to September period minus total for January to March period as updated figures including the September to December period are not published yet. This will be updates as soon as more information becomes available. Drought related fatalities not included at this time.</v>
          </cell>
          <cell r="K507" t="str">
            <v>AFG003People killed in all crises</v>
          </cell>
          <cell r="L507">
            <v>43495</v>
          </cell>
        </row>
        <row r="508">
          <cell r="F508"/>
          <cell r="G508"/>
          <cell r="H508" t="b">
            <v>0</v>
          </cell>
          <cell r="I508"/>
          <cell r="J508" t="str">
            <v>Host, non-host, IDPs, returnees. Unclarity if refugees are present in the affected area.</v>
          </cell>
          <cell r="K508" t="str">
            <v>AFG003Crisis affected groups</v>
          </cell>
          <cell r="L508">
            <v>43495</v>
          </cell>
        </row>
        <row r="509">
          <cell r="F509"/>
          <cell r="G509"/>
          <cell r="H509" t="b">
            <v>0</v>
          </cell>
          <cell r="I509"/>
          <cell r="J509"/>
          <cell r="K509" t="str">
            <v>AFG003People facing limited access constraints</v>
          </cell>
          <cell r="L509">
            <v>43495</v>
          </cell>
        </row>
        <row r="510">
          <cell r="F510"/>
          <cell r="G510" t="str">
            <v>Medium</v>
          </cell>
          <cell r="H510">
            <v>2</v>
          </cell>
          <cell r="I510"/>
          <cell r="J510"/>
          <cell r="K510" t="str">
            <v>AFG003People facing restricted access constraints</v>
          </cell>
          <cell r="L510">
            <v>43495</v>
          </cell>
        </row>
        <row r="511">
          <cell r="F511" t="str">
            <v>ACAPS ACCESS MAP</v>
          </cell>
          <cell r="G511" t="str">
            <v>Medium</v>
          </cell>
          <cell r="H511">
            <v>2</v>
          </cell>
          <cell r="I511" t="str">
            <v>https://www.acaps.org/press-room/maps</v>
          </cell>
          <cell r="J511"/>
          <cell r="K511" t="str">
            <v>AFG003Impediments to entry into country (bureaucratic and administrative)</v>
          </cell>
          <cell r="L511">
            <v>43495</v>
          </cell>
        </row>
        <row r="512">
          <cell r="F512" t="str">
            <v>ACAPS ACCESS MAP</v>
          </cell>
          <cell r="G512" t="str">
            <v>Medium</v>
          </cell>
          <cell r="H512">
            <v>2</v>
          </cell>
          <cell r="I512" t="str">
            <v>https://www.acaps.org/press-room/maps</v>
          </cell>
          <cell r="J512"/>
          <cell r="K512" t="str">
            <v>AFG003Restriction of movement (impediments to freedom of movement and/or administrative restrictions)</v>
          </cell>
          <cell r="L512">
            <v>43495</v>
          </cell>
        </row>
        <row r="513">
          <cell r="F513" t="str">
            <v>ACAPS ACCESS MAP</v>
          </cell>
          <cell r="G513" t="str">
            <v>Medium</v>
          </cell>
          <cell r="H513">
            <v>2</v>
          </cell>
          <cell r="I513" t="str">
            <v>https://www.acaps.org/press-room/maps</v>
          </cell>
          <cell r="J513"/>
          <cell r="K513" t="str">
            <v>AFG003Interference into implementation of humanitarian activities</v>
          </cell>
          <cell r="L513">
            <v>43495</v>
          </cell>
        </row>
        <row r="514">
          <cell r="F514" t="str">
            <v>ACAPS ACCESS MAP</v>
          </cell>
          <cell r="G514" t="str">
            <v>Medium</v>
          </cell>
          <cell r="H514">
            <v>2</v>
          </cell>
          <cell r="I514" t="str">
            <v>https://www.acaps.org/press-room/maps</v>
          </cell>
          <cell r="J514"/>
          <cell r="K514" t="str">
            <v>AFG003Violence against personnel, facilities and assets</v>
          </cell>
          <cell r="L514">
            <v>43495</v>
          </cell>
        </row>
        <row r="515">
          <cell r="F515" t="str">
            <v>ACAPS ACCESS MAP</v>
          </cell>
          <cell r="G515" t="str">
            <v>Medium</v>
          </cell>
          <cell r="H515">
            <v>2</v>
          </cell>
          <cell r="I515" t="str">
            <v>https://www.acaps.org/press-room/maps</v>
          </cell>
          <cell r="J515"/>
          <cell r="K515" t="str">
            <v>AFG003Denial of existence of humanitarian needs or entitlements to assistance</v>
          </cell>
          <cell r="L515">
            <v>43495</v>
          </cell>
        </row>
        <row r="516">
          <cell r="F516" t="str">
            <v>ACAPS ACCESS MAP</v>
          </cell>
          <cell r="G516" t="str">
            <v>Medium</v>
          </cell>
          <cell r="H516">
            <v>2</v>
          </cell>
          <cell r="I516" t="str">
            <v>https://www.acaps.org/press-room/maps</v>
          </cell>
          <cell r="J516"/>
          <cell r="K516" t="str">
            <v>AFG003Restriction and obstruction of access to services and assistance</v>
          </cell>
          <cell r="L516">
            <v>43495</v>
          </cell>
        </row>
        <row r="517">
          <cell r="F517" t="str">
            <v>ACAPS ACCESS MAP</v>
          </cell>
          <cell r="G517" t="str">
            <v>Medium</v>
          </cell>
          <cell r="H517">
            <v>2</v>
          </cell>
          <cell r="I517" t="str">
            <v>https://www.acaps.org/press-room/maps</v>
          </cell>
          <cell r="J517"/>
          <cell r="K517" t="str">
            <v>AFG003Ongoing insecurity/hostilities affecting humanitarian assistance</v>
          </cell>
          <cell r="L517">
            <v>43495</v>
          </cell>
        </row>
        <row r="518">
          <cell r="F518" t="str">
            <v>ACAPS ACCESS MAP</v>
          </cell>
          <cell r="G518" t="str">
            <v>Medium</v>
          </cell>
          <cell r="H518">
            <v>2</v>
          </cell>
          <cell r="I518" t="str">
            <v>https://www.acaps.org/press-room/maps</v>
          </cell>
          <cell r="J518"/>
          <cell r="K518" t="str">
            <v xml:space="preserve">AFG003Presence of mines and improvised explosive devices </v>
          </cell>
          <cell r="L518">
            <v>43495</v>
          </cell>
        </row>
        <row r="519">
          <cell r="F519" t="str">
            <v>ACAPS ACCESS MAP</v>
          </cell>
          <cell r="G519" t="str">
            <v>Medium</v>
          </cell>
          <cell r="H519">
            <v>2</v>
          </cell>
          <cell r="I519" t="str">
            <v>https://www.acaps.org/press-room/maps</v>
          </cell>
          <cell r="J519"/>
          <cell r="K519" t="str">
            <v>AFG003Physical constraints in the environment (obstacles related to terrain, climate, lack of infrastructure, etc.)</v>
          </cell>
          <cell r="L519">
            <v>43495</v>
          </cell>
        </row>
        <row r="520">
          <cell r="F520" t="str">
            <v>Baseline data, HNO 11/2018, UNHCR 12/2018, UNHCR 11/2018, UNHCR 12/2018</v>
          </cell>
          <cell r="G520" t="str">
            <v>Medium</v>
          </cell>
          <cell r="H520">
            <v>2</v>
          </cell>
          <cell r="I520" t="str">
            <v>https://reliefweb.int/sites/reliefweb.int/files/resources/Somalia_2019_HNO.PDF https://data2.unhcr.org/en/documents/download/67488 https://data2.unhcr.org/en/documents/download/67182 https://data2.unhcr.org/en/situations/horn</v>
          </cell>
          <cell r="J520" t="str">
            <v>12327528 (total population of Somalia) + 33102 (refugees and asylum seekers) + 123399 (returnees 2014-2018) - 808874 (refugees in Kenya, Ethiopia, Yemen, Uganda, Djibouti, Eritrea)</v>
          </cell>
          <cell r="K520" t="str">
            <v>SOM001Total population in country</v>
          </cell>
          <cell r="L520">
            <v>43496</v>
          </cell>
        </row>
        <row r="521">
          <cell r="F521" t="str">
            <v>Baseline data</v>
          </cell>
          <cell r="G521" t="str">
            <v>Medium</v>
          </cell>
          <cell r="H521">
            <v>2</v>
          </cell>
          <cell r="I521" t="str">
            <v>NA</v>
          </cell>
          <cell r="J521" t="str">
            <v xml:space="preserve">Whole country affected by natural hazards and/or conflict </v>
          </cell>
          <cell r="K521" t="str">
            <v>SOM001Landmass affected by disaster</v>
          </cell>
          <cell r="L521">
            <v>43496</v>
          </cell>
        </row>
        <row r="522">
          <cell r="F522" t="str">
            <v>Baseline data, HNO 11/2018, UNHCR 12/2018, UNHCR 11/2018, UNHCR 12/2018</v>
          </cell>
          <cell r="G522" t="str">
            <v>Medium</v>
          </cell>
          <cell r="H522">
            <v>2</v>
          </cell>
          <cell r="I522" t="str">
            <v>https://reliefweb.int/sites/reliefweb.int/files/resources/Somalia_2019_HNO.PDF https://data2.unhcr.org/en/documents/download/67488 https://data2.unhcr.org/en/documents/download/67182 https://data2.unhcr.org/en/situations/horn</v>
          </cell>
          <cell r="J522" t="str">
            <v xml:space="preserve">Total population in country as whole country affected by natural hazards and/or conflict </v>
          </cell>
          <cell r="K522" t="str">
            <v>SOM001People exposed</v>
          </cell>
          <cell r="L522">
            <v>43496</v>
          </cell>
        </row>
        <row r="523">
          <cell r="F523" t="str">
            <v>HNO 11/2018</v>
          </cell>
          <cell r="G523" t="str">
            <v>Medium</v>
          </cell>
          <cell r="H523">
            <v>2</v>
          </cell>
          <cell r="I523" t="str">
            <v>https://reliefweb.int/sites/reliefweb.int/files/resources/Somalia_2019_HNO.PDF</v>
          </cell>
          <cell r="J523" t="str">
            <v>HNO uses IPC phases 2-5 to calcuate PIN. See HNO 2019 Annex 1. No data on IPC phase 1.</v>
          </cell>
          <cell r="K523" t="str">
            <v>SOM001People affected by the crisis</v>
          </cell>
          <cell r="L523">
            <v>43496</v>
          </cell>
        </row>
        <row r="524">
          <cell r="F524" t="str">
            <v>UNHCR 12/2018, UNHCR 11/2018, UNHCR 12/2018</v>
          </cell>
          <cell r="G524" t="str">
            <v>Medium</v>
          </cell>
          <cell r="H524">
            <v>2</v>
          </cell>
          <cell r="I524" t="str">
            <v>https://unhcr.github.io/dataviz-somalia-prmn/index.html https://data2.unhcr.org/en/documents/download/67182 https://data2.unhcr.org/en/situations/horn</v>
          </cell>
          <cell r="J524" t="str">
            <v>2318000 (IDPs) + 123399 (returnees) + 808874 (refugees in Kenya, Ethiopia, Yemen, Uganda, Djibouti, Eritrea)</v>
          </cell>
          <cell r="K524" t="str">
            <v>SOM001Total # of crisis related displaced people</v>
          </cell>
          <cell r="L524">
            <v>43496</v>
          </cell>
        </row>
        <row r="525">
          <cell r="F525" t="str">
            <v>UNSOM 08-11/2018</v>
          </cell>
          <cell r="G525" t="str">
            <v>Medium</v>
          </cell>
          <cell r="H525">
            <v>2</v>
          </cell>
          <cell r="I525" t="str">
            <v>https://unsom.unmissions.org/documents</v>
          </cell>
          <cell r="J525" t="str">
            <v>United Nations Assistance Mission in Somalia human rights and protection monthly briefs</v>
          </cell>
          <cell r="K525" t="str">
            <v>SOM001Crisis related Injuries</v>
          </cell>
          <cell r="L525">
            <v>43496</v>
          </cell>
        </row>
        <row r="526">
          <cell r="F526" t="str">
            <v>WHO 08-12/2018, WHO 08/2018-01/2019</v>
          </cell>
          <cell r="G526" t="str">
            <v>Medium</v>
          </cell>
          <cell r="H526">
            <v>2</v>
          </cell>
          <cell r="I526" t="str">
            <v>http://www.emro.who.int/som/somalia-infocus/situation-reports-on-vaccine-derived-poliovirus.html http://www.emro.who.int/som/information-resources/situation-reports.html</v>
          </cell>
          <cell r="J526" t="str">
            <v>12 (polio, situation report issue 1 to 16) + 813 (cholera, week 30 to 1) + 2485 (measles,  week 30 to 1)</v>
          </cell>
          <cell r="K526" t="str">
            <v>SOM001Total # of illness cases reported</v>
          </cell>
          <cell r="L526">
            <v>43496</v>
          </cell>
        </row>
        <row r="527">
          <cell r="F527" t="str">
            <v>UNSOM 08-11/2018, WHO 08/2018-01/2019</v>
          </cell>
          <cell r="G527" t="str">
            <v>Low</v>
          </cell>
          <cell r="H527">
            <v>3</v>
          </cell>
          <cell r="I527" t="str">
            <v>https://unsom.unmissions.org/documents https://www.acleddata.com/data/ http://www.emro.who.int/som/information-resources/situation-reports.html</v>
          </cell>
          <cell r="J527" t="str">
            <v xml:space="preserve">5 (cholera, week 30 to 1) + 275 (United Nations Assistance Mission in Somalia human rights and protection monthly briefs) </v>
          </cell>
          <cell r="K527" t="str">
            <v>SOM001Crisis related fatalities</v>
          </cell>
          <cell r="L527">
            <v>43496</v>
          </cell>
        </row>
        <row r="528">
          <cell r="F528"/>
          <cell r="G528"/>
          <cell r="H528" t="b">
            <v>0</v>
          </cell>
          <cell r="I528"/>
          <cell r="J528"/>
          <cell r="K528" t="str">
            <v>SOM001Building partially damaged</v>
          </cell>
          <cell r="L528">
            <v>43496</v>
          </cell>
        </row>
        <row r="529">
          <cell r="F529"/>
          <cell r="G529"/>
          <cell r="H529" t="b">
            <v>0</v>
          </cell>
          <cell r="I529"/>
          <cell r="J529"/>
          <cell r="K529" t="str">
            <v>SOM001Building totally damaged</v>
          </cell>
          <cell r="L529">
            <v>43496</v>
          </cell>
        </row>
        <row r="530">
          <cell r="F530" t="str">
            <v>UNDP 01/2018, Institute of Economics and Peace 10/2018</v>
          </cell>
          <cell r="G530" t="str">
            <v>Medium</v>
          </cell>
          <cell r="H530">
            <v>2</v>
          </cell>
          <cell r="I530" t="str">
            <v>http://www.undp.org/content/dam/undp/library/Climate%20and%20Disaster%20Resilience/GSURR_Somalia%20DINA%20Report_Volume%20I_180116_Lowres.pdf</v>
          </cell>
          <cell r="J530" t="str">
            <v>The Drought Impact and Needs Assessment estimates drought-related  losses to be $2.23 billion. Economic cost of conflict as % of GDP: 30% of $7.37 billion (GDP in 2017) = $2.21 billion</v>
          </cell>
          <cell r="K530" t="str">
            <v>SOM001Economic Losses</v>
          </cell>
          <cell r="L530">
            <v>43496</v>
          </cell>
        </row>
        <row r="531">
          <cell r="F531" t="str">
            <v>HNO 11/2014</v>
          </cell>
          <cell r="G531" t="str">
            <v>Medium</v>
          </cell>
          <cell r="H531">
            <v>2</v>
          </cell>
          <cell r="I531" t="str">
            <v>https://reliefweb.int/sites/reliefweb.int/files/resources/Somalia_2019_HNO.PDF</v>
          </cell>
          <cell r="J531" t="str">
            <v>HNO uses IPC phases 2-5 to calcuate PIN. See HNO 2019 Annex 1. IPC 1 is not classified as facing minimal humanitarian needs</v>
          </cell>
          <cell r="K531" t="str">
            <v>SOM001People in Need</v>
          </cell>
          <cell r="L531">
            <v>43496</v>
          </cell>
        </row>
        <row r="532">
          <cell r="F532" t="str">
            <v>HNO 11/2015</v>
          </cell>
          <cell r="G532" t="str">
            <v>Medium</v>
          </cell>
          <cell r="H532">
            <v>2</v>
          </cell>
          <cell r="I532" t="str">
            <v>https://reliefweb.int/sites/reliefweb.int/files/resources/Somalia_2019_HNO.PDF</v>
          </cell>
          <cell r="J532" t="str">
            <v>HNO uses IPC phases 2-5 to calcuate PIN. See HNO 2019 Annex 1. IPC 1 is not classified as facing minimal humanitarian needs</v>
          </cell>
          <cell r="K532" t="str">
            <v>SOM001People facing minimal humanitarian needs (level 1)</v>
          </cell>
          <cell r="L532">
            <v>43496</v>
          </cell>
        </row>
        <row r="533">
          <cell r="F533" t="str">
            <v>HNO 11/2016</v>
          </cell>
          <cell r="G533" t="str">
            <v>Medium</v>
          </cell>
          <cell r="H533">
            <v>2</v>
          </cell>
          <cell r="I533" t="str">
            <v>https://reliefweb.int/sites/reliefweb.int/files/resources/Somalia_2019_HNO.PDF</v>
          </cell>
          <cell r="J533" t="str">
            <v>HNO uses IPC phases 2-5 to calcuate PIN. See HNO 2019 Annex 1. IPC 1 is not classified as facing minimal humanitarian needs</v>
          </cell>
          <cell r="K533" t="str">
            <v>SOM001People facing stressed humanitarian needs (level 2)</v>
          </cell>
          <cell r="L533">
            <v>43496</v>
          </cell>
        </row>
        <row r="534">
          <cell r="F534" t="str">
            <v>HNO 11/2017</v>
          </cell>
          <cell r="G534" t="str">
            <v>Medium</v>
          </cell>
          <cell r="H534">
            <v>2</v>
          </cell>
          <cell r="I534" t="str">
            <v>https://reliefweb.int/sites/reliefweb.int/files/resources/Somalia_2019_HNO.PDF</v>
          </cell>
          <cell r="J534" t="str">
            <v>HNO uses IPC phases 2-5 to calcuate PIN. See HNO 2019 Annex 1. IPC 1 is not classified as facing minimal humanitarian needs</v>
          </cell>
          <cell r="K534" t="str">
            <v>SOM001People  facing moderate humanitarian needs (level 3)</v>
          </cell>
          <cell r="L534">
            <v>43496</v>
          </cell>
        </row>
        <row r="535">
          <cell r="F535" t="str">
            <v>HNO 11/2018</v>
          </cell>
          <cell r="G535" t="str">
            <v>Medium</v>
          </cell>
          <cell r="H535">
            <v>2</v>
          </cell>
          <cell r="I535" t="str">
            <v>https://reliefweb.int/sites/reliefweb.int/files/resources/Somalia_2019_HNO.PDF</v>
          </cell>
          <cell r="J535" t="str">
            <v>HNO uses IPC phases 2-5 to calcuate PIN. See HNO 2019 Annex 1. IPC 1 is not classified as facing minimal humanitarian needs</v>
          </cell>
          <cell r="K535" t="str">
            <v>SOM001People facing severe humanitarian needs (level 4)</v>
          </cell>
          <cell r="L535">
            <v>43496</v>
          </cell>
        </row>
        <row r="536">
          <cell r="F536" t="str">
            <v>HNO 11/2018</v>
          </cell>
          <cell r="G536" t="str">
            <v>Medium</v>
          </cell>
          <cell r="H536">
            <v>2</v>
          </cell>
          <cell r="I536" t="str">
            <v>https://reliefweb.int/sites/reliefweb.int/files/resources/Somalia_2019_HNO.PDF</v>
          </cell>
          <cell r="J536" t="str">
            <v>HNO uses IPC phases 2-5 to calcuate PIN. See HNO 2019 Annex 1. IPC 1 is not classified as facing minimal humanitarian needs</v>
          </cell>
          <cell r="K536" t="str">
            <v>SOM001People facing extreme humanitarian needs (level 5)</v>
          </cell>
          <cell r="L536">
            <v>43496</v>
          </cell>
        </row>
        <row r="537">
          <cell r="F537" t="str">
            <v>UNSOM 08-11/2018, WHO 08/2018-01/2020</v>
          </cell>
          <cell r="G537" t="str">
            <v>Medium</v>
          </cell>
          <cell r="H537">
            <v>2</v>
          </cell>
          <cell r="I537" t="str">
            <v>https://unsom.unmissions.org/documents https://www.acleddata.com/data/ http://www.emro.who.int/som/information-resources/situation-reports.html</v>
          </cell>
          <cell r="J537" t="str">
            <v xml:space="preserve">5 (cholera, week 30 to 1) + 275 (United Nations Assistance Mission in Somalia human rights and protection monthly briefs) </v>
          </cell>
          <cell r="K537" t="str">
            <v>SOM001People killed in all crises</v>
          </cell>
          <cell r="L537">
            <v>43496</v>
          </cell>
        </row>
        <row r="538">
          <cell r="F538"/>
          <cell r="G538" t="str">
            <v>High</v>
          </cell>
          <cell r="H538">
            <v>1</v>
          </cell>
          <cell r="I538"/>
          <cell r="J538"/>
          <cell r="K538" t="str">
            <v>SOM001Crisis affected groups</v>
          </cell>
          <cell r="L538">
            <v>43496</v>
          </cell>
        </row>
        <row r="539">
          <cell r="F539"/>
          <cell r="G539"/>
          <cell r="H539" t="b">
            <v>0</v>
          </cell>
          <cell r="I539"/>
          <cell r="J539"/>
          <cell r="K539" t="str">
            <v>SOM001People facing limited access constraints</v>
          </cell>
          <cell r="L539">
            <v>43496</v>
          </cell>
        </row>
        <row r="540">
          <cell r="F540"/>
          <cell r="G540"/>
          <cell r="H540" t="b">
            <v>0</v>
          </cell>
          <cell r="I540"/>
          <cell r="J540"/>
          <cell r="K540" t="str">
            <v>SOM001People facing restricted access constraints</v>
          </cell>
          <cell r="L540">
            <v>43496</v>
          </cell>
        </row>
        <row r="541">
          <cell r="F541" t="str">
            <v>ACAPS ACCESS MAP</v>
          </cell>
          <cell r="G541" t="str">
            <v>Medium</v>
          </cell>
          <cell r="H541">
            <v>2</v>
          </cell>
          <cell r="I541" t="str">
            <v>https://www.acaps.org/press-room/maps</v>
          </cell>
          <cell r="J541"/>
          <cell r="K541" t="str">
            <v>SOM001Impediments to entry into country (bureaucratic and administrative)</v>
          </cell>
          <cell r="L541">
            <v>43496</v>
          </cell>
        </row>
        <row r="542">
          <cell r="F542" t="str">
            <v>ACAPS ACCESS MAP</v>
          </cell>
          <cell r="G542" t="str">
            <v>Medium</v>
          </cell>
          <cell r="H542">
            <v>2</v>
          </cell>
          <cell r="I542" t="str">
            <v>https://www.acaps.org/press-room/maps</v>
          </cell>
          <cell r="J542"/>
          <cell r="K542" t="str">
            <v>SOM001Restriction of movement (impediments to freedom of movement and/or administrative restrictions)</v>
          </cell>
          <cell r="L542">
            <v>43496</v>
          </cell>
        </row>
        <row r="543">
          <cell r="F543" t="str">
            <v>ACAPS ACCESS MAP</v>
          </cell>
          <cell r="G543" t="str">
            <v>Medium</v>
          </cell>
          <cell r="H543">
            <v>2</v>
          </cell>
          <cell r="I543" t="str">
            <v>https://www.acaps.org/press-room/maps</v>
          </cell>
          <cell r="J543"/>
          <cell r="K543" t="str">
            <v>SOM001Interference into implementation of humanitarian activities</v>
          </cell>
          <cell r="L543">
            <v>43496</v>
          </cell>
        </row>
        <row r="544">
          <cell r="F544" t="str">
            <v>ACAPS ACCESS MAP</v>
          </cell>
          <cell r="G544" t="str">
            <v>Medium</v>
          </cell>
          <cell r="H544">
            <v>2</v>
          </cell>
          <cell r="I544" t="str">
            <v>https://www.acaps.org/press-room/maps</v>
          </cell>
          <cell r="J544"/>
          <cell r="K544" t="str">
            <v>SOM001Violence against personnel, facilities and assets</v>
          </cell>
          <cell r="L544">
            <v>43496</v>
          </cell>
        </row>
        <row r="545">
          <cell r="F545" t="str">
            <v>ACAPS ACCESS MAP</v>
          </cell>
          <cell r="G545" t="str">
            <v>Medium</v>
          </cell>
          <cell r="H545">
            <v>2</v>
          </cell>
          <cell r="I545" t="str">
            <v>https://www.acaps.org/press-room/maps</v>
          </cell>
          <cell r="J545"/>
          <cell r="K545" t="str">
            <v>SOM001Denial of existence of humanitarian needs or entitlements to assistance</v>
          </cell>
          <cell r="L545">
            <v>43496</v>
          </cell>
        </row>
        <row r="546">
          <cell r="F546" t="str">
            <v>ACAPS ACCESS MAP</v>
          </cell>
          <cell r="G546" t="str">
            <v>Medium</v>
          </cell>
          <cell r="H546">
            <v>2</v>
          </cell>
          <cell r="I546" t="str">
            <v>https://www.acaps.org/press-room/maps</v>
          </cell>
          <cell r="J546"/>
          <cell r="K546" t="str">
            <v>SOM001Restriction and obstruction of access to services and assistance</v>
          </cell>
          <cell r="L546">
            <v>43496</v>
          </cell>
        </row>
        <row r="547">
          <cell r="F547" t="str">
            <v>ACAPS ACCESS MAP</v>
          </cell>
          <cell r="G547" t="str">
            <v>Medium</v>
          </cell>
          <cell r="H547">
            <v>2</v>
          </cell>
          <cell r="I547" t="str">
            <v>https://www.acaps.org/press-room/maps</v>
          </cell>
          <cell r="J547"/>
          <cell r="K547" t="str">
            <v>SOM001Ongoing insecurity/hostilities affecting humanitarian assistance</v>
          </cell>
          <cell r="L547">
            <v>43496</v>
          </cell>
        </row>
        <row r="548">
          <cell r="F548" t="str">
            <v>ACAPS ACCESS MAP</v>
          </cell>
          <cell r="G548" t="str">
            <v>Medium</v>
          </cell>
          <cell r="H548">
            <v>2</v>
          </cell>
          <cell r="I548" t="str">
            <v>https://www.acaps.org/press-room/maps</v>
          </cell>
          <cell r="J548"/>
          <cell r="K548" t="str">
            <v xml:space="preserve">SOM001Presence of mines and improvised explosive devices </v>
          </cell>
          <cell r="L548">
            <v>43496</v>
          </cell>
        </row>
        <row r="549">
          <cell r="F549" t="str">
            <v>ACAPS ACCESS MAP</v>
          </cell>
          <cell r="G549" t="str">
            <v>Medium</v>
          </cell>
          <cell r="H549">
            <v>2</v>
          </cell>
          <cell r="I549" t="str">
            <v>https://www.acaps.org/press-room/maps</v>
          </cell>
          <cell r="J549"/>
          <cell r="K549" t="str">
            <v>SOM001Physical constraints in the environment (obstacles related to terrain, climate, lack of infrastructure, etc.)</v>
          </cell>
          <cell r="L549">
            <v>43496</v>
          </cell>
        </row>
        <row r="550">
          <cell r="F550" t="str">
            <v>OCHA, CSO. UNHCR, IOM</v>
          </cell>
          <cell r="G550" t="str">
            <v>Low</v>
          </cell>
          <cell r="H550">
            <v>3</v>
          </cell>
          <cell r="I550" t="str">
            <v>https://data.humdata.org/dataset/afg-est-pop, http://cso.gov.af/en/page/demography-and-socile-statistics/demograph-statistics/3897111, https://data.humdata.org/dataset/refugees-residing-afg, https://data.humdata.org/dataset/refugees-residing-afg</v>
          </cell>
          <cell r="J550" t="str">
            <v>The baseline figure is OCHAs estimation of the population for 2016/17, which is based on CSO numbers from 2003/05 hosthold lists but excludes 1.5 million normadic populatyion, which consequently was added. The number of returnees and refugee seekers from other countries was added, while the number of Afghan refugees in other countries was substracted.</v>
          </cell>
          <cell r="K550" t="str">
            <v>AFG002Total population in country</v>
          </cell>
          <cell r="L550">
            <v>43496</v>
          </cell>
        </row>
        <row r="551">
          <cell r="F551" t="str">
            <v>CSO Afghanistan</v>
          </cell>
          <cell r="G551" t="str">
            <v>High</v>
          </cell>
          <cell r="H551">
            <v>1</v>
          </cell>
          <cell r="I551" t="str">
            <v>http://cso.gov.af/en/page/1500/4722/1396</v>
          </cell>
          <cell r="J551" t="str">
            <v xml:space="preserve">Entire country  </v>
          </cell>
          <cell r="K551" t="str">
            <v>AFG002Landmass affected by disaster</v>
          </cell>
          <cell r="L551">
            <v>43496</v>
          </cell>
        </row>
        <row r="552">
          <cell r="F552" t="str">
            <v>OCHA, CSO, UNHCR, IOM</v>
          </cell>
          <cell r="G552" t="str">
            <v>Low</v>
          </cell>
          <cell r="H552">
            <v>3</v>
          </cell>
          <cell r="I552" t="str">
            <v>https://data.humdata.org/dataset/afg-est-pop, http://cso.gov.af/en/page/demography-and-socile-statistics/demograph-statistics/3897111, https://data.humdata.org/dataset/refugees-residing-afg, https://data.humdata.org/dataset/refugees-residing-afg</v>
          </cell>
          <cell r="J552" t="str">
            <v>Entire population</v>
          </cell>
          <cell r="K552" t="str">
            <v>AFG002People exposed</v>
          </cell>
          <cell r="L552">
            <v>43496</v>
          </cell>
        </row>
        <row r="553">
          <cell r="F553" t="str">
            <v>OCHA, CSO, UNHCR, IOM</v>
          </cell>
          <cell r="G553" t="str">
            <v>Low</v>
          </cell>
          <cell r="H553">
            <v>3</v>
          </cell>
          <cell r="I553" t="str">
            <v>https://data.humdata.org/dataset/afg-est-pop, http://cso.gov.af/en/page/demography-and-socile-statistics/demograph-statistics/3897111, https://data.humdata.org/dataset/refugees-residing-afg, https://data.humdata.org/dataset/refugees-residing-afg</v>
          </cell>
          <cell r="J553" t="str">
            <v>Entire population</v>
          </cell>
          <cell r="K553" t="str">
            <v>AFG002People affected by the crisis</v>
          </cell>
          <cell r="L553">
            <v>43496</v>
          </cell>
        </row>
        <row r="554">
          <cell r="F554" t="str">
            <v>IOM UNHCR OCHA IDMC</v>
          </cell>
          <cell r="G554" t="str">
            <v>Low</v>
          </cell>
          <cell r="H554">
            <v>3</v>
          </cell>
          <cell r="I554" t="str">
            <v xml:space="preserve">http://www.internal-displacement.org/countries/afghanistan https://reliefweb.int/sites/reliefweb.int/files/resources/afghanistan_weekly_field_report_01_january_-_07_january_2019.pdf https://reliefweb.int/sites/reliefweb.int/files/resources/weekly_report_08_-14_january_2019.pdf https://www.humanitarianresponse.info/en/operations/afghanistan/idps https://reliefweb.int/sites/reliefweb.int/files/resources/iom_afghanistan-return_of_undocumented_afghans-_situation_report_13_-_19_jan_2019_rev.pdf https://reliefweb.int/sites/reliefweb.int/files/resources/iom_afghanistan-return_of_undocumented_afghans-_situation_report_30_dec_2018_05_jan_2019_-_es_0.pdf </v>
          </cell>
          <cell r="J554" t="str">
            <v xml:space="preserve"> Returnees from Iran and Pakistan that are likley not able to return to areas of origin either due to insecurity or long absences and therefore counted as displaced due to conflcit. According to the weekly reporting that cummulates number over one year only returnees between 01 January 2018 to 31 December 2018 as well as since 01 January 2019 are accounted for. The same method was applied for assisted returns and cofnlict-IDPs that are reported on on a weekly basis and cummulative throughout the year. Current numbers include those displaced throughout 2018 and the latest data available for 2019.</v>
          </cell>
          <cell r="K554" t="str">
            <v>AFG002Total # of crisis related displaced people</v>
          </cell>
          <cell r="L554">
            <v>43496</v>
          </cell>
        </row>
        <row r="555">
          <cell r="F555" t="str">
            <v>UNAMA quarterly reports</v>
          </cell>
          <cell r="G555" t="str">
            <v>Medium</v>
          </cell>
          <cell r="H555">
            <v>2</v>
          </cell>
          <cell r="I555" t="str">
            <v xml:space="preserve">https://unama.unmissions.org/sites/default/files/unama_protection_of_civilians_in_armed_conflict_3rd_quarter_report_2018_10_oct.pdf </v>
          </cell>
          <cell r="J555" t="str">
            <v>Civilian casualties as reported by UNAMA. Total for January to September period minus total for January to March period as updated figures including the September to December period are not published yet. This will be updates as soon as more information becomes available.</v>
          </cell>
          <cell r="K555" t="str">
            <v>AFG002Crisis related Injuries</v>
          </cell>
          <cell r="L555">
            <v>43496</v>
          </cell>
        </row>
        <row r="556">
          <cell r="F556"/>
          <cell r="G556" t="str">
            <v>Low</v>
          </cell>
          <cell r="H556">
            <v>3</v>
          </cell>
          <cell r="I556"/>
          <cell r="J556"/>
          <cell r="K556" t="str">
            <v>AFG002Total # of illness cases reported</v>
          </cell>
          <cell r="L556">
            <v>43496</v>
          </cell>
        </row>
        <row r="557">
          <cell r="F557" t="str">
            <v>UNAMA quarterly reports</v>
          </cell>
          <cell r="G557" t="str">
            <v>Medium</v>
          </cell>
          <cell r="H557">
            <v>2</v>
          </cell>
          <cell r="I557" t="str">
            <v xml:space="preserve">https://unama.unmissions.org/sites/default/files/unama_protection_of_civilians_in_armed_conflict_3rd_quarter_report_2018_10_oct.pdf </v>
          </cell>
          <cell r="J557" t="str">
            <v>Civilian fatalities as reported by UNAMA. Total for January to September period minus total for January to March period as updated figures including the September to December period are not published yet. This will be updates as soon as more information becomes available.</v>
          </cell>
          <cell r="K557" t="str">
            <v>AFG002Crisis related fatalities</v>
          </cell>
          <cell r="L557">
            <v>43496</v>
          </cell>
        </row>
        <row r="558">
          <cell r="F558"/>
          <cell r="G558"/>
          <cell r="H558" t="b">
            <v>0</v>
          </cell>
          <cell r="I558"/>
          <cell r="J558"/>
          <cell r="K558" t="str">
            <v>AFG002Building partially damaged</v>
          </cell>
          <cell r="L558">
            <v>43496</v>
          </cell>
        </row>
        <row r="559">
          <cell r="F559"/>
          <cell r="G559"/>
          <cell r="H559" t="b">
            <v>0</v>
          </cell>
          <cell r="I559"/>
          <cell r="J559"/>
          <cell r="K559" t="str">
            <v>AFG002Building totally damaged</v>
          </cell>
          <cell r="L559">
            <v>43496</v>
          </cell>
        </row>
        <row r="560">
          <cell r="F560" t="str">
            <v>Economic Institute of Peace, World Bank</v>
          </cell>
          <cell r="G560" t="str">
            <v>Medium</v>
          </cell>
          <cell r="H560">
            <v>2</v>
          </cell>
          <cell r="I560" t="str">
            <v>http://visionofhumanity.org/app/uploads/2018/11/Economic-Value-of-Peace-2018.pdf https://data.worldbank.org/indicator/NY.GDP.MKTP.CD</v>
          </cell>
          <cell r="J560" t="str">
            <v xml:space="preserve">Based on Economic Insitute of Peace estimates the economic costs due to conflict in Afghanistan at 63% of the GDP (2017), subsequent calculation based on 2017 World Bank figures. </v>
          </cell>
          <cell r="K560" t="str">
            <v>AFG002Economic Losses</v>
          </cell>
          <cell r="L560">
            <v>43496</v>
          </cell>
        </row>
        <row r="561">
          <cell r="F561" t="str">
            <v>HNO 2019</v>
          </cell>
          <cell r="G561" t="str">
            <v>Medium</v>
          </cell>
          <cell r="H561">
            <v>2</v>
          </cell>
          <cell r="I561" t="str">
            <v>https://reliefweb.int/sites/reliefweb.int/files/resources/afg_2019_humanitarian_needs_overview.pdf</v>
          </cell>
          <cell r="J561" t="str">
            <v>Combination of the PiN of three thematic areas: Conflict, population movement and access to services.</v>
          </cell>
          <cell r="K561" t="str">
            <v>AFG002People in Need</v>
          </cell>
          <cell r="L561">
            <v>43496</v>
          </cell>
        </row>
        <row r="562">
          <cell r="F562" t="str">
            <v>HNO 2019</v>
          </cell>
          <cell r="G562" t="str">
            <v>Medium</v>
          </cell>
          <cell r="H562">
            <v>2</v>
          </cell>
          <cell r="I562" t="str">
            <v>https://reliefweb.int/sites/reliefweb.int/files/resources/afg_2019_humanitarian_needs_overview.pdf</v>
          </cell>
          <cell r="J562" t="str">
            <v>Combination of the PiN of three thematic areas: Conflict, population movement and access to services.</v>
          </cell>
          <cell r="K562" t="str">
            <v>AFG002People facing minimal humanitarian needs (level 1)</v>
          </cell>
          <cell r="L562">
            <v>43496</v>
          </cell>
        </row>
        <row r="563">
          <cell r="F563" t="str">
            <v>HNO 2019</v>
          </cell>
          <cell r="G563" t="str">
            <v>Medium</v>
          </cell>
          <cell r="H563">
            <v>2</v>
          </cell>
          <cell r="I563" t="str">
            <v>https://reliefweb.int/sites/reliefweb.int/files/resources/afg_2019_humanitarian_needs_overview.pdf</v>
          </cell>
          <cell r="J563" t="str">
            <v>Combination of the PiN of three thematic areas: Conflict, population movement and access to services.</v>
          </cell>
          <cell r="K563" t="str">
            <v>AFG002People facing stressed humanitarian needs (level 2)</v>
          </cell>
          <cell r="L563">
            <v>43496</v>
          </cell>
        </row>
        <row r="564">
          <cell r="F564" t="str">
            <v>HNO 2019</v>
          </cell>
          <cell r="G564" t="str">
            <v>Medium</v>
          </cell>
          <cell r="H564">
            <v>2</v>
          </cell>
          <cell r="I564" t="str">
            <v>https://reliefweb.int/sites/reliefweb.int/files/resources/afg_2019_humanitarian_needs_overview.pdf</v>
          </cell>
          <cell r="J564" t="str">
            <v>Combination of the PiN of three thematic areas: Conflict, population movement and access to services.</v>
          </cell>
          <cell r="K564" t="str">
            <v>AFG002People  facing moderate humanitarian needs (level 3)</v>
          </cell>
          <cell r="L564">
            <v>43496</v>
          </cell>
        </row>
        <row r="565">
          <cell r="F565" t="str">
            <v>HNO 2019</v>
          </cell>
          <cell r="G565" t="str">
            <v>Medium</v>
          </cell>
          <cell r="H565">
            <v>2</v>
          </cell>
          <cell r="I565" t="str">
            <v>https://reliefweb.int/sites/reliefweb.int/files/resources/afg_2019_humanitarian_needs_overview.pdf</v>
          </cell>
          <cell r="J565" t="str">
            <v>Combination of the PiN of three thematic areas: Conflict, population movement and access to services.</v>
          </cell>
          <cell r="K565" t="str">
            <v>AFG002People facing severe humanitarian needs (level 4)</v>
          </cell>
          <cell r="L565">
            <v>43496</v>
          </cell>
        </row>
        <row r="566">
          <cell r="F566" t="str">
            <v>HNO 2019</v>
          </cell>
          <cell r="G566" t="str">
            <v>Medium</v>
          </cell>
          <cell r="H566">
            <v>2</v>
          </cell>
          <cell r="I566" t="str">
            <v>https://reliefweb.int/sites/reliefweb.int/files/resources/afg_2019_humanitarian_needs_overview.pdf</v>
          </cell>
          <cell r="J566" t="str">
            <v>Combination of the PiN of three thematic areas: Conflict, population movement and access to services.</v>
          </cell>
          <cell r="K566" t="str">
            <v>AFG002People facing extreme humanitarian needs (level 5)</v>
          </cell>
          <cell r="L566">
            <v>43496</v>
          </cell>
        </row>
        <row r="567">
          <cell r="F567" t="str">
            <v>UNAMA quarterly reports</v>
          </cell>
          <cell r="G567" t="str">
            <v>Medium</v>
          </cell>
          <cell r="H567">
            <v>2</v>
          </cell>
          <cell r="I567" t="str">
            <v xml:space="preserve">https://unama.unmissions.org/sites/default/files/unama_protection_of_civilians_in_armed_conflict_3rd_quarter_report_2018_10_oct.pdf </v>
          </cell>
          <cell r="J567" t="str">
            <v>Civilian fatalities as reported by UNAMA. Total for January to September period minus total for January to March period as updated figures including the September to December period are not published yet. This will be updates as soon as more information becomes available.</v>
          </cell>
          <cell r="K567" t="str">
            <v>AFG002People killed in all crises</v>
          </cell>
          <cell r="L567">
            <v>43496</v>
          </cell>
        </row>
        <row r="568">
          <cell r="F568"/>
          <cell r="G568"/>
          <cell r="H568" t="b">
            <v>0</v>
          </cell>
          <cell r="I568"/>
          <cell r="J568"/>
          <cell r="K568" t="str">
            <v>AFG002Crisis affected groups</v>
          </cell>
          <cell r="L568">
            <v>43496</v>
          </cell>
        </row>
        <row r="569">
          <cell r="F569"/>
          <cell r="G569"/>
          <cell r="H569" t="b">
            <v>0</v>
          </cell>
          <cell r="I569"/>
          <cell r="J569"/>
          <cell r="K569" t="str">
            <v>AFG002People facing limited access constraints</v>
          </cell>
          <cell r="L569">
            <v>43496</v>
          </cell>
        </row>
        <row r="570">
          <cell r="F570"/>
          <cell r="G570"/>
          <cell r="H570" t="b">
            <v>0</v>
          </cell>
          <cell r="I570"/>
          <cell r="J570"/>
          <cell r="K570" t="str">
            <v>AFG002People facing restricted access constraints</v>
          </cell>
          <cell r="L570">
            <v>43496</v>
          </cell>
        </row>
        <row r="571">
          <cell r="F571" t="str">
            <v>ACAPS ACCESS MAP</v>
          </cell>
          <cell r="G571" t="str">
            <v>Medium</v>
          </cell>
          <cell r="H571">
            <v>2</v>
          </cell>
          <cell r="I571" t="str">
            <v>https://www.acaps.org/press-room/maps</v>
          </cell>
          <cell r="J571"/>
          <cell r="K571" t="str">
            <v>AFG002Impediments to entry into country (bureaucratic and administrative)</v>
          </cell>
          <cell r="L571">
            <v>43496</v>
          </cell>
        </row>
        <row r="572">
          <cell r="F572" t="str">
            <v>ACAPS ACCESS MAP</v>
          </cell>
          <cell r="G572" t="str">
            <v>Medium</v>
          </cell>
          <cell r="H572">
            <v>2</v>
          </cell>
          <cell r="I572" t="str">
            <v>https://www.acaps.org/press-room/maps</v>
          </cell>
          <cell r="J572"/>
          <cell r="K572" t="str">
            <v>AFG002Restriction of movement (impediments to freedom of movement and/or administrative restrictions)</v>
          </cell>
          <cell r="L572">
            <v>43496</v>
          </cell>
        </row>
        <row r="573">
          <cell r="F573" t="str">
            <v>ACAPS ACCESS MAP</v>
          </cell>
          <cell r="G573" t="str">
            <v>Medium</v>
          </cell>
          <cell r="H573">
            <v>2</v>
          </cell>
          <cell r="I573" t="str">
            <v>https://www.acaps.org/press-room/maps</v>
          </cell>
          <cell r="J573"/>
          <cell r="K573" t="str">
            <v>AFG002Interference into implementation of humanitarian activities</v>
          </cell>
          <cell r="L573">
            <v>43496</v>
          </cell>
        </row>
        <row r="574">
          <cell r="F574" t="str">
            <v>ACAPS ACCESS MAP</v>
          </cell>
          <cell r="G574" t="str">
            <v>Medium</v>
          </cell>
          <cell r="H574">
            <v>2</v>
          </cell>
          <cell r="I574" t="str">
            <v>https://www.acaps.org/press-room/maps</v>
          </cell>
          <cell r="J574"/>
          <cell r="K574" t="str">
            <v>AFG002Violence against personnel, facilities and assets</v>
          </cell>
          <cell r="L574">
            <v>43496</v>
          </cell>
        </row>
        <row r="575">
          <cell r="F575" t="str">
            <v>ACAPS ACCESS MAP</v>
          </cell>
          <cell r="G575" t="str">
            <v>Medium</v>
          </cell>
          <cell r="H575">
            <v>2</v>
          </cell>
          <cell r="I575" t="str">
            <v>https://www.acaps.org/press-room/maps</v>
          </cell>
          <cell r="J575"/>
          <cell r="K575" t="str">
            <v>AFG002Denial of existence of humanitarian needs or entitlements to assistance</v>
          </cell>
          <cell r="L575">
            <v>43496</v>
          </cell>
        </row>
        <row r="576">
          <cell r="F576" t="str">
            <v>ACAPS ACCESS MAP</v>
          </cell>
          <cell r="G576" t="str">
            <v>Medium</v>
          </cell>
          <cell r="H576">
            <v>2</v>
          </cell>
          <cell r="I576" t="str">
            <v>https://www.acaps.org/press-room/maps</v>
          </cell>
          <cell r="J576"/>
          <cell r="K576" t="str">
            <v>AFG002Restriction and obstruction of access to services and assistance</v>
          </cell>
          <cell r="L576">
            <v>43496</v>
          </cell>
        </row>
        <row r="577">
          <cell r="F577" t="str">
            <v>ACAPS ACCESS MAP</v>
          </cell>
          <cell r="G577" t="str">
            <v>Medium</v>
          </cell>
          <cell r="H577">
            <v>2</v>
          </cell>
          <cell r="I577" t="str">
            <v>https://www.acaps.org/press-room/maps</v>
          </cell>
          <cell r="J577"/>
          <cell r="K577" t="str">
            <v>AFG002Ongoing insecurity/hostilities affecting humanitarian assistance</v>
          </cell>
          <cell r="L577">
            <v>43496</v>
          </cell>
        </row>
        <row r="578">
          <cell r="F578" t="str">
            <v>ACAPS ACCESS MAP</v>
          </cell>
          <cell r="G578" t="str">
            <v>Medium</v>
          </cell>
          <cell r="H578">
            <v>2</v>
          </cell>
          <cell r="I578" t="str">
            <v>https://www.acaps.org/press-room/maps</v>
          </cell>
          <cell r="J578"/>
          <cell r="K578" t="str">
            <v xml:space="preserve">AFG002Presence of mines and improvised explosive devices </v>
          </cell>
          <cell r="L578">
            <v>43496</v>
          </cell>
        </row>
        <row r="579">
          <cell r="F579" t="str">
            <v>ACAPS ACCESS MAP</v>
          </cell>
          <cell r="G579" t="str">
            <v>Medium</v>
          </cell>
          <cell r="H579">
            <v>2</v>
          </cell>
          <cell r="I579" t="str">
            <v>https://www.acaps.org/press-room/maps</v>
          </cell>
          <cell r="J579"/>
          <cell r="K579" t="str">
            <v>AFG002Physical constraints in the environment (obstacles related to terrain, climate, lack of infrastructure, etc.)</v>
          </cell>
          <cell r="L579">
            <v>43496</v>
          </cell>
        </row>
        <row r="580">
          <cell r="F580" t="str">
            <v>UNAMA quarterly reports</v>
          </cell>
          <cell r="G580" t="str">
            <v>Medium</v>
          </cell>
          <cell r="H580">
            <v>2</v>
          </cell>
          <cell r="I580" t="str">
            <v xml:space="preserve">https://unama.unmissions.org/sites/default/files/unama_protection_of_civilians_in_armed_conflict_3rd_quarter_report_2018_10_oct.pdf </v>
          </cell>
          <cell r="J580" t="str">
            <v>Civilian fatalities as reported by UNAMA. Total for January to September period minus total for January to March period as updated figures including the September to December period are not published yet. This will be updates as soon as more information becomes available.</v>
          </cell>
          <cell r="K580" t="str">
            <v>AFG001People killed in all crises</v>
          </cell>
          <cell r="L580">
            <v>43496</v>
          </cell>
        </row>
        <row r="581">
          <cell r="F581" t="str">
            <v>OHCHR 08/2018
Crisis Group 02/2019</v>
          </cell>
          <cell r="G581" t="str">
            <v>High</v>
          </cell>
          <cell r="H581">
            <v>1</v>
          </cell>
          <cell r="I581" t="str">
            <v>https://www.ohchr.org/Documents/Countries/NI/HumanRightsViolationsNicaraguaApr_Aug2018_EN.pdf
https://reliefweb.int/sites/reliefweb.int/files/resources/ICG_CrisisWatch_Jan2019.pdf</v>
          </cell>
          <cell r="J581" t="str">
            <v>April - August 2018: Approximately 2,000 people have been injured in the protests since April 2018
January 2019: 4,578 people injured
4,578 - 2,000 = 2,578</v>
          </cell>
          <cell r="K581" t="str">
            <v>NIC001Crisis related Injuries</v>
          </cell>
          <cell r="L581">
            <v>43501</v>
          </cell>
        </row>
        <row r="582">
          <cell r="F582" t="str">
            <v>OHCHR 08/2018
Crisis Group 02/2019</v>
          </cell>
          <cell r="G582" t="str">
            <v>High</v>
          </cell>
          <cell r="H582">
            <v>1</v>
          </cell>
          <cell r="I582" t="str">
            <v>https://www.ohchr.org/Documents/Countries/NI/HumanRightsViolationsNicaraguaApr_Aug2018_EN.pdf
https://reliefweb.int/sites/reliefweb.int/files/resources/ICG_CrisisWatch_Jan2019.pdf</v>
          </cell>
          <cell r="J582" t="str">
            <v>April - August 2018: approximately 325 people have been killed by government repression since April 2018
January 2019: 561 people killed
561 - 325 = 236</v>
          </cell>
          <cell r="K582" t="str">
            <v>NIC001Crisis related fatalities</v>
          </cell>
          <cell r="L582">
            <v>43501</v>
          </cell>
        </row>
        <row r="583">
          <cell r="F583" t="str">
            <v>OHCHR 08/2018
Crisis Group 02/2019</v>
          </cell>
          <cell r="G583" t="str">
            <v>High</v>
          </cell>
          <cell r="H583">
            <v>1</v>
          </cell>
          <cell r="I583" t="str">
            <v>https://www.ohchr.org/Documents/Countries/NI/HumanRightsViolationsNicaraguaApr_Aug2018_EN.pdf
https://reliefweb.int/sites/reliefweb.int/files/resources/ICG_CrisisWatch_Jan2019.pdf</v>
          </cell>
          <cell r="J583" t="str">
            <v>April - August 2018: approximately 325 people have been killed by government repression since April 2018
January 2019: 561 people killed
561 - 325 = 236</v>
          </cell>
          <cell r="K583" t="str">
            <v>NIC001People killed in all crises</v>
          </cell>
          <cell r="L583">
            <v>43501</v>
          </cell>
        </row>
        <row r="584">
          <cell r="F584" t="str">
            <v>World bank 2017 and UNHCR December 2018</v>
          </cell>
          <cell r="G584" t="str">
            <v>High</v>
          </cell>
          <cell r="H584">
            <v>1</v>
          </cell>
          <cell r="I584" t="str">
            <v>https://data.worldbank.org/indicator/SP.POP.TOTL?locations=GR and https://data2.unhcr.org/en/documents/download/67711</v>
          </cell>
          <cell r="J584" t="str">
            <v>Total pop plus refugees and AS remaining</v>
          </cell>
          <cell r="K584" t="str">
            <v>GRC002Total population in country</v>
          </cell>
          <cell r="L584">
            <v>43501</v>
          </cell>
        </row>
        <row r="585">
          <cell r="F585"/>
          <cell r="G585" t="str">
            <v>Medium</v>
          </cell>
          <cell r="H585">
            <v>2</v>
          </cell>
          <cell r="I585"/>
          <cell r="J585" t="str">
            <v>Only the areas most affected have been counted: Athens, Thessaloniki, Ioannina, Lesvos, Samos, Chios, Kos, Leros. For cities the municipal areas and population have been used</v>
          </cell>
          <cell r="K585" t="str">
            <v>GRC002Landmass affected by disaster</v>
          </cell>
          <cell r="L585">
            <v>43501</v>
          </cell>
        </row>
        <row r="586">
          <cell r="F586"/>
          <cell r="G586" t="str">
            <v>Medium</v>
          </cell>
          <cell r="H586">
            <v>2</v>
          </cell>
          <cell r="I586"/>
          <cell r="J586" t="str">
            <v>Only the areas most affected have been counted: Athens, Thessaloniki, Ioannina, Lesvos, Samos, Chios, Kos, Leros. For cities the municipal areas and population have been used</v>
          </cell>
          <cell r="K586" t="str">
            <v>GRC002People exposed</v>
          </cell>
          <cell r="L586">
            <v>43501</v>
          </cell>
        </row>
        <row r="587">
          <cell r="F587"/>
          <cell r="G587" t="str">
            <v>Medium</v>
          </cell>
          <cell r="H587">
            <v>2</v>
          </cell>
          <cell r="I587"/>
          <cell r="J587" t="str">
            <v>Only the areas most affected have been counted, in this case the islands with hotspots: Lesvos, Samos, Chios, Kos, Leros</v>
          </cell>
          <cell r="K587" t="str">
            <v>GRC002People affected by the crisis</v>
          </cell>
          <cell r="L587">
            <v>43501</v>
          </cell>
        </row>
        <row r="588">
          <cell r="F588" t="str">
            <v xml:space="preserve">UNHCR December 2018 and UNHCR 2019 </v>
          </cell>
          <cell r="G588" t="str">
            <v>High</v>
          </cell>
          <cell r="H588">
            <v>1</v>
          </cell>
          <cell r="I588" t="str">
            <v>https://data2.unhcr.org/en/documents/download/67711 and https://data2.unhcr.org/en/situations/mediterranean/location/5179</v>
          </cell>
          <cell r="J588" t="str">
            <v>POCs remaining in Greece, as estimated by UNHCR and new arrivals in January 2019</v>
          </cell>
          <cell r="K588" t="str">
            <v>GRC002Total # of crisis related displaced people</v>
          </cell>
          <cell r="L588">
            <v>43501</v>
          </cell>
        </row>
        <row r="589">
          <cell r="F589"/>
          <cell r="G589"/>
          <cell r="H589" t="b">
            <v>0</v>
          </cell>
          <cell r="I589"/>
          <cell r="J589"/>
          <cell r="K589" t="str">
            <v>GRC002Crisis related Injuries</v>
          </cell>
          <cell r="L589">
            <v>43501</v>
          </cell>
        </row>
        <row r="590">
          <cell r="F590"/>
          <cell r="G590"/>
          <cell r="H590" t="b">
            <v>0</v>
          </cell>
          <cell r="I590"/>
          <cell r="J590"/>
          <cell r="K590" t="str">
            <v>GRC002Total # of illness cases reported</v>
          </cell>
          <cell r="L590">
            <v>43501</v>
          </cell>
        </row>
        <row r="591">
          <cell r="F591" t="str">
            <v xml:space="preserve">UNHCR December 2018 and UNHCR 2019 </v>
          </cell>
          <cell r="G591" t="str">
            <v>High</v>
          </cell>
          <cell r="H591">
            <v>1</v>
          </cell>
          <cell r="I591" t="str">
            <v>https://data2.unhcr.org/en/documents/download/67711 and https://data2.unhcr.org/en/situations/mediterranean/location/5179</v>
          </cell>
          <cell r="J591" t="str">
            <v xml:space="preserve"> </v>
          </cell>
          <cell r="K591" t="str">
            <v>GRC002Crisis related fatalities</v>
          </cell>
          <cell r="L591">
            <v>43501</v>
          </cell>
        </row>
        <row r="592">
          <cell r="F592"/>
          <cell r="G592"/>
          <cell r="H592" t="b">
            <v>0</v>
          </cell>
          <cell r="I592"/>
          <cell r="J592"/>
          <cell r="K592" t="str">
            <v>GRC002Building partially damaged</v>
          </cell>
          <cell r="L592">
            <v>43501</v>
          </cell>
        </row>
        <row r="593">
          <cell r="F593"/>
          <cell r="G593"/>
          <cell r="H593" t="b">
            <v>0</v>
          </cell>
          <cell r="I593"/>
          <cell r="J593"/>
          <cell r="K593" t="str">
            <v>GRC002Building totally damaged</v>
          </cell>
          <cell r="L593">
            <v>43501</v>
          </cell>
        </row>
        <row r="594">
          <cell r="F594"/>
          <cell r="G594"/>
          <cell r="H594" t="b">
            <v>0</v>
          </cell>
          <cell r="I594"/>
          <cell r="J594"/>
          <cell r="K594" t="str">
            <v>GRC002Economic Losses</v>
          </cell>
          <cell r="L594">
            <v>43501</v>
          </cell>
        </row>
        <row r="595">
          <cell r="F595" t="str">
            <v xml:space="preserve">UNHCR December 2018 and UNHCR 2019 </v>
          </cell>
          <cell r="G595" t="str">
            <v>High</v>
          </cell>
          <cell r="H595">
            <v>1</v>
          </cell>
          <cell r="I595" t="str">
            <v>https://data2.unhcr.org/en/documents/download/67711 and https://data2.unhcr.org/en/situations/mediterranean/location/5179</v>
          </cell>
          <cell r="J595" t="str">
            <v xml:space="preserve"> </v>
          </cell>
          <cell r="K595" t="str">
            <v>GRC002People killed in all crises</v>
          </cell>
          <cell r="L595">
            <v>43501</v>
          </cell>
        </row>
        <row r="596">
          <cell r="F596" t="str">
            <v xml:space="preserve">UNHCR December 2018 and UNHCR 2019 </v>
          </cell>
          <cell r="G596" t="str">
            <v>High</v>
          </cell>
          <cell r="H596">
            <v>1</v>
          </cell>
          <cell r="I596" t="str">
            <v>https://data2.unhcr.org/en/documents/download/67711 and https://data2.unhcr.org/en/situations/mediterranean/location/5179</v>
          </cell>
          <cell r="J596" t="str">
            <v>POCs remaining in Greece, as estimated by UNHCR and new arrivals in January 2019</v>
          </cell>
          <cell r="K596" t="str">
            <v>GRC002People in Need</v>
          </cell>
          <cell r="L596">
            <v>43501</v>
          </cell>
        </row>
        <row r="597">
          <cell r="F597"/>
          <cell r="G597"/>
          <cell r="H597" t="b">
            <v>0</v>
          </cell>
          <cell r="I597"/>
          <cell r="J597" t="str">
            <v>It has been judged that people benefiting from rented appartments are in level 1, while people still residing in caps are in level 2</v>
          </cell>
          <cell r="K597" t="str">
            <v>GRC002People facing minimal humanitarian needs (level 1)</v>
          </cell>
          <cell r="L597">
            <v>43501</v>
          </cell>
        </row>
        <row r="598">
          <cell r="F598"/>
          <cell r="G598"/>
          <cell r="H598" t="b">
            <v>0</v>
          </cell>
          <cell r="I598"/>
          <cell r="J598" t="str">
            <v>It has been judged that people benefiting from rented appartments are in level 1, while people still residing in caps are in level 2</v>
          </cell>
          <cell r="K598" t="str">
            <v>GRC002People facing stressed humanitarian needs (level 2)</v>
          </cell>
          <cell r="L598">
            <v>43501</v>
          </cell>
        </row>
        <row r="599">
          <cell r="F599"/>
          <cell r="G599"/>
          <cell r="H599" t="b">
            <v>0</v>
          </cell>
          <cell r="I599"/>
          <cell r="J599" t="str">
            <v>It has been judged that people benefiting from rented appartments are in level 1, while people still residing in caps are in level 2</v>
          </cell>
          <cell r="K599" t="str">
            <v>GRC002People  facing moderate humanitarian needs (level 3)</v>
          </cell>
          <cell r="L599">
            <v>43501</v>
          </cell>
        </row>
        <row r="600">
          <cell r="F600"/>
          <cell r="G600"/>
          <cell r="H600" t="b">
            <v>0</v>
          </cell>
          <cell r="I600"/>
          <cell r="J600" t="str">
            <v>It has been judged that people benefiting from rented appartments are in level 1, while people still residing in caps are in level 2</v>
          </cell>
          <cell r="K600" t="str">
            <v>GRC002People facing severe humanitarian needs (level 4)</v>
          </cell>
          <cell r="L600">
            <v>43501</v>
          </cell>
        </row>
        <row r="601">
          <cell r="F601"/>
          <cell r="G601"/>
          <cell r="H601" t="b">
            <v>0</v>
          </cell>
          <cell r="I601"/>
          <cell r="J601" t="str">
            <v>It has been judged that people benefiting from rented appartments are in level 1, while people still residing in caps are in level 2</v>
          </cell>
          <cell r="K601" t="str">
            <v>GRC002People facing extreme humanitarian needs (level 5)</v>
          </cell>
          <cell r="L601">
            <v>43501</v>
          </cell>
        </row>
        <row r="602">
          <cell r="F602"/>
          <cell r="G602"/>
          <cell r="H602" t="b">
            <v>0</v>
          </cell>
          <cell r="I602"/>
          <cell r="J602" t="str">
            <v>AS + Refs, Host population</v>
          </cell>
          <cell r="K602" t="str">
            <v>GRC002Crisis affected groups</v>
          </cell>
          <cell r="L602">
            <v>43501</v>
          </cell>
        </row>
        <row r="603">
          <cell r="F603"/>
          <cell r="G603"/>
          <cell r="H603" t="b">
            <v>0</v>
          </cell>
          <cell r="I603"/>
          <cell r="J603"/>
          <cell r="K603" t="str">
            <v>GRC002People facing restricted access constraints</v>
          </cell>
          <cell r="L603">
            <v>43501</v>
          </cell>
        </row>
        <row r="604">
          <cell r="F604"/>
          <cell r="G604"/>
          <cell r="H604" t="b">
            <v>0</v>
          </cell>
          <cell r="I604"/>
          <cell r="J604"/>
          <cell r="K604" t="str">
            <v>GRC002People facing limited access constraints</v>
          </cell>
          <cell r="L604">
            <v>43501</v>
          </cell>
        </row>
        <row r="605">
          <cell r="F605"/>
          <cell r="G605"/>
          <cell r="H605" t="b">
            <v>0</v>
          </cell>
          <cell r="I605"/>
          <cell r="J605"/>
          <cell r="K605" t="str">
            <v>GRC002Impediments to entry into country (bureaucratic and administrative)</v>
          </cell>
          <cell r="L605">
            <v>43501</v>
          </cell>
        </row>
        <row r="606">
          <cell r="F606"/>
          <cell r="G606"/>
          <cell r="H606" t="b">
            <v>0</v>
          </cell>
          <cell r="I606"/>
          <cell r="J606"/>
          <cell r="K606" t="str">
            <v>GRC002Restriction of movement (impediments to freedom of movement and/or administrative restrictions)</v>
          </cell>
          <cell r="L606">
            <v>43501</v>
          </cell>
        </row>
        <row r="607">
          <cell r="F607"/>
          <cell r="G607"/>
          <cell r="H607" t="b">
            <v>0</v>
          </cell>
          <cell r="I607"/>
          <cell r="J607"/>
          <cell r="K607" t="str">
            <v>GRC002Interference into implementation of humanitarian activities</v>
          </cell>
          <cell r="L607">
            <v>43501</v>
          </cell>
        </row>
        <row r="608">
          <cell r="F608"/>
          <cell r="G608"/>
          <cell r="H608" t="b">
            <v>0</v>
          </cell>
          <cell r="I608"/>
          <cell r="J608"/>
          <cell r="K608" t="str">
            <v>GRC002Violence against personnel, facilities and assets</v>
          </cell>
          <cell r="L608">
            <v>43501</v>
          </cell>
        </row>
        <row r="609">
          <cell r="F609"/>
          <cell r="G609"/>
          <cell r="H609" t="b">
            <v>0</v>
          </cell>
          <cell r="I609"/>
          <cell r="J609"/>
          <cell r="K609" t="str">
            <v>GRC002Denial of existence of humanitarian needs or entitlements to assistance</v>
          </cell>
          <cell r="L609">
            <v>43501</v>
          </cell>
        </row>
        <row r="610">
          <cell r="F610"/>
          <cell r="G610"/>
          <cell r="H610" t="b">
            <v>0</v>
          </cell>
          <cell r="I610"/>
          <cell r="J610"/>
          <cell r="K610" t="str">
            <v>GRC002Restriction and obstruction of access to services and assistance</v>
          </cell>
          <cell r="L610">
            <v>43501</v>
          </cell>
        </row>
        <row r="611">
          <cell r="F611"/>
          <cell r="G611"/>
          <cell r="H611" t="b">
            <v>0</v>
          </cell>
          <cell r="I611"/>
          <cell r="J611"/>
          <cell r="K611" t="str">
            <v>GRC002Ongoing insecurity/hostilities affecting humanitarian assistance</v>
          </cell>
          <cell r="L611">
            <v>43501</v>
          </cell>
        </row>
        <row r="612">
          <cell r="F612"/>
          <cell r="G612"/>
          <cell r="H612" t="b">
            <v>0</v>
          </cell>
          <cell r="I612"/>
          <cell r="J612"/>
          <cell r="K612" t="str">
            <v xml:space="preserve">GRC002Presence of mines and improvised explosive devices </v>
          </cell>
          <cell r="L612">
            <v>43501</v>
          </cell>
        </row>
        <row r="613">
          <cell r="F613"/>
          <cell r="G613"/>
          <cell r="H613" t="b">
            <v>0</v>
          </cell>
          <cell r="I613"/>
          <cell r="J613"/>
          <cell r="K613" t="str">
            <v>GRC002Physical constraints in the environment (obstacles related to terrain, climate, lack of infrastructure, etc.)</v>
          </cell>
          <cell r="L613">
            <v>43501</v>
          </cell>
        </row>
        <row r="614">
          <cell r="F614" t="str">
            <v>UNHCR , Refworld, HDX 2018, 2016</v>
          </cell>
          <cell r="G614" t="str">
            <v>Medium</v>
          </cell>
          <cell r="H614">
            <v>2</v>
          </cell>
          <cell r="I614" t="str">
            <v>https://reliefweb.int/sites/reliefweb.int/files/resources/67132.pdf, https://www.refworld.org/country,,UNHCR,,ZAF,,5a12b5482,0.html</v>
          </cell>
          <cell r="J614" t="str">
            <v>This estimation take the total population of the country from summing the population per admin level 1, available from OCHA ROSEA on HDX(2018). Then added to this is the number of refugees insude Zimbabwe according to a UNHCR factsheet from October 2018. However, this data does not represent a complete set of information on refugees inside Zimbabwe, and should be considered as a best estimate currently available. Then subtracted from this is the number of Zimbabwean refugees in other countries, however again the data for this is very incomplete and therefore shold be understood to be innacurate but the best available guidline for now</v>
          </cell>
          <cell r="K614" t="str">
            <v>ZWE001Total population in country</v>
          </cell>
          <cell r="L614">
            <v>43502</v>
          </cell>
        </row>
        <row r="615">
          <cell r="F615" t="str">
            <v>HDX</v>
          </cell>
          <cell r="G615" t="str">
            <v>Medium</v>
          </cell>
          <cell r="H615">
            <v>2</v>
          </cell>
          <cell r="I615"/>
          <cell r="J615" t="str">
            <v>The whole country is affected either by food insecurity, inflation or civil unrest resulting from these.</v>
          </cell>
          <cell r="K615" t="str">
            <v>ZWE001Landmass affected by disaster</v>
          </cell>
          <cell r="L615">
            <v>43502</v>
          </cell>
        </row>
        <row r="616">
          <cell r="F616"/>
          <cell r="G616" t="str">
            <v>Medium</v>
          </cell>
          <cell r="H616">
            <v>2</v>
          </cell>
          <cell r="I616"/>
          <cell r="J616" t="str">
            <v>The whole country is affected either by food insecurity, inflation or civil unrest resulting from these.</v>
          </cell>
          <cell r="K616" t="str">
            <v>ZWE001People exposed</v>
          </cell>
          <cell r="L616">
            <v>43502</v>
          </cell>
        </row>
        <row r="617">
          <cell r="F617"/>
          <cell r="G617" t="str">
            <v>Medium</v>
          </cell>
          <cell r="H617">
            <v>2</v>
          </cell>
          <cell r="I617"/>
          <cell r="J617" t="str">
            <v>The whole country is affected either by food insecurity, inflation or civil unrest resulting from these.</v>
          </cell>
          <cell r="K617" t="str">
            <v>ZWE001People affected by the crisis</v>
          </cell>
          <cell r="L617">
            <v>43502</v>
          </cell>
        </row>
        <row r="618">
          <cell r="F618"/>
          <cell r="G618"/>
          <cell r="H618" t="b">
            <v>0</v>
          </cell>
          <cell r="I618"/>
          <cell r="J618" t="str">
            <v>Very limited reporting available, but migration is plausible but currently unknown. We will wait for more information to materialise.</v>
          </cell>
          <cell r="K618" t="str">
            <v>ZWE001Total # of crisis related displaced people</v>
          </cell>
          <cell r="L618">
            <v>43502</v>
          </cell>
        </row>
        <row r="619">
          <cell r="F619"/>
          <cell r="G619"/>
          <cell r="H619" t="b">
            <v>0</v>
          </cell>
          <cell r="I619"/>
          <cell r="J619"/>
          <cell r="K619" t="str">
            <v>ZWE001Crisis related Injuries</v>
          </cell>
          <cell r="L619">
            <v>43502</v>
          </cell>
        </row>
        <row r="620">
          <cell r="F620" t="str">
            <v>WHO 16/01/2019 AND 19/12/2018</v>
          </cell>
          <cell r="G620"/>
          <cell r="H620" t="b">
            <v>0</v>
          </cell>
          <cell r="I620" t="str">
            <v>https://reliefweb.int/sites/reliefweb.int/files/resources/OEW05-2601022019.pdf</v>
          </cell>
          <cell r="J620" t="str">
            <v>Cumulative cases of cholera and typhoid fever as of 16/01/2019 and 19/12/2018 from WHO report. Both of these outbreaks are related to poor WASH and sanitation conditions and sub-standard healthcare systems whivch have been heavily affected by the economic crisis.</v>
          </cell>
          <cell r="K620" t="str">
            <v>ZWE001Total # of illness cases reported</v>
          </cell>
          <cell r="L620">
            <v>43502</v>
          </cell>
        </row>
        <row r="621">
          <cell r="F621"/>
          <cell r="G621"/>
          <cell r="H621" t="b">
            <v>0</v>
          </cell>
          <cell r="I621"/>
          <cell r="J621"/>
          <cell r="K621" t="str">
            <v>ZWE001Crisis related fatalities</v>
          </cell>
          <cell r="L621">
            <v>43502</v>
          </cell>
        </row>
        <row r="622">
          <cell r="F622"/>
          <cell r="G622"/>
          <cell r="H622" t="b">
            <v>0</v>
          </cell>
          <cell r="I622"/>
          <cell r="J622"/>
          <cell r="K622" t="str">
            <v>ZWE001Building partially damaged</v>
          </cell>
          <cell r="L622">
            <v>43502</v>
          </cell>
        </row>
        <row r="623">
          <cell r="F623"/>
          <cell r="G623"/>
          <cell r="H623" t="b">
            <v>0</v>
          </cell>
          <cell r="I623"/>
          <cell r="J623"/>
          <cell r="K623" t="str">
            <v>ZWE001Building totally damaged</v>
          </cell>
          <cell r="L623">
            <v>43502</v>
          </cell>
        </row>
        <row r="624">
          <cell r="F624"/>
          <cell r="G624"/>
          <cell r="H624" t="b">
            <v>0</v>
          </cell>
          <cell r="I624"/>
          <cell r="J624"/>
          <cell r="K624" t="str">
            <v>ZWE001Economic Losses</v>
          </cell>
          <cell r="L624">
            <v>43502</v>
          </cell>
        </row>
        <row r="625">
          <cell r="F625"/>
          <cell r="G625"/>
          <cell r="H625" t="b">
            <v>0</v>
          </cell>
          <cell r="I625"/>
          <cell r="J625"/>
          <cell r="K625" t="str">
            <v>ZWE001People killed in all crises</v>
          </cell>
          <cell r="L625">
            <v>43502</v>
          </cell>
        </row>
        <row r="626">
          <cell r="F626" t="str">
            <v>ZimVAC Jan-May 2018</v>
          </cell>
          <cell r="G626"/>
          <cell r="H626" t="b">
            <v>0</v>
          </cell>
          <cell r="I626" t="str">
            <v>https://www.fsnnetwork.org/resource-library/download-all/3306</v>
          </cell>
          <cell r="J626"/>
          <cell r="K626" t="str">
            <v>ZWE001People in Need</v>
          </cell>
          <cell r="L626">
            <v>43502</v>
          </cell>
        </row>
        <row r="627">
          <cell r="F627"/>
          <cell r="G627"/>
          <cell r="H627" t="b">
            <v>0</v>
          </cell>
          <cell r="I627"/>
          <cell r="J627" t="str">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ell>
          <cell r="K627" t="str">
            <v>ZWE001People facing minimal humanitarian needs (level 1)</v>
          </cell>
          <cell r="L627">
            <v>43502</v>
          </cell>
        </row>
        <row r="628">
          <cell r="F628"/>
          <cell r="G628"/>
          <cell r="H628" t="b">
            <v>0</v>
          </cell>
          <cell r="I628"/>
          <cell r="J628" t="str">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ell>
          <cell r="K628" t="str">
            <v>ZWE001People facing stressed humanitarian needs (level 2)</v>
          </cell>
          <cell r="L628">
            <v>43502</v>
          </cell>
        </row>
        <row r="629">
          <cell r="F629"/>
          <cell r="G629"/>
          <cell r="H629" t="b">
            <v>0</v>
          </cell>
          <cell r="I629"/>
          <cell r="J629" t="str">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ell>
          <cell r="K629" t="str">
            <v>ZWE001People  facing moderate humanitarian needs (level 3)</v>
          </cell>
          <cell r="L629">
            <v>43502</v>
          </cell>
        </row>
        <row r="630">
          <cell r="F630"/>
          <cell r="G630"/>
          <cell r="H630" t="b">
            <v>0</v>
          </cell>
          <cell r="I630"/>
          <cell r="J630" t="str">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ell>
          <cell r="K630" t="str">
            <v>ZWE001People facing severe humanitarian needs (level 4)</v>
          </cell>
          <cell r="L630">
            <v>43502</v>
          </cell>
        </row>
        <row r="631">
          <cell r="F631"/>
          <cell r="G631"/>
          <cell r="H631" t="b">
            <v>0</v>
          </cell>
          <cell r="I631"/>
          <cell r="J631" t="str">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ell>
          <cell r="K631" t="str">
            <v>ZWE001People facing extreme humanitarian needs (level 5)</v>
          </cell>
          <cell r="L631">
            <v>43502</v>
          </cell>
        </row>
        <row r="632">
          <cell r="F632"/>
          <cell r="G632"/>
          <cell r="H632" t="b">
            <v>0</v>
          </cell>
          <cell r="I632"/>
          <cell r="J632"/>
          <cell r="K632" t="str">
            <v>ZWE001Crisis affected groups</v>
          </cell>
          <cell r="L632">
            <v>43502</v>
          </cell>
        </row>
        <row r="633">
          <cell r="F633"/>
          <cell r="G633"/>
          <cell r="H633" t="b">
            <v>0</v>
          </cell>
          <cell r="I633"/>
          <cell r="J633"/>
          <cell r="K633" t="str">
            <v>ZWE001People facing restricted access constraints</v>
          </cell>
          <cell r="L633">
            <v>43502</v>
          </cell>
        </row>
        <row r="634">
          <cell r="F634"/>
          <cell r="G634"/>
          <cell r="H634" t="b">
            <v>0</v>
          </cell>
          <cell r="I634"/>
          <cell r="J634"/>
          <cell r="K634" t="str">
            <v>ZWE001People facing limited access constraints</v>
          </cell>
          <cell r="L634">
            <v>43502</v>
          </cell>
        </row>
        <row r="635">
          <cell r="F635"/>
          <cell r="G635"/>
          <cell r="H635" t="b">
            <v>0</v>
          </cell>
          <cell r="I635"/>
          <cell r="J635"/>
          <cell r="K635" t="str">
            <v>ZWE001Impediments to entry into country (bureaucratic and administrative)</v>
          </cell>
          <cell r="L635">
            <v>43502</v>
          </cell>
        </row>
        <row r="636">
          <cell r="F636"/>
          <cell r="G636"/>
          <cell r="H636" t="b">
            <v>0</v>
          </cell>
          <cell r="I636"/>
          <cell r="J636"/>
          <cell r="K636" t="str">
            <v>ZWE001Restriction of movement (impediments to freedom of movement and/or administrative restrictions)</v>
          </cell>
          <cell r="L636">
            <v>43502</v>
          </cell>
        </row>
        <row r="637">
          <cell r="F637"/>
          <cell r="G637"/>
          <cell r="H637" t="b">
            <v>0</v>
          </cell>
          <cell r="I637"/>
          <cell r="J637"/>
          <cell r="K637" t="str">
            <v>ZWE001Interference into implementation of humanitarian activities</v>
          </cell>
          <cell r="L637">
            <v>43502</v>
          </cell>
        </row>
        <row r="638">
          <cell r="F638"/>
          <cell r="G638"/>
          <cell r="H638" t="b">
            <v>0</v>
          </cell>
          <cell r="I638"/>
          <cell r="J638"/>
          <cell r="K638" t="str">
            <v>ZWE001Violence against personnel, facilities and assets</v>
          </cell>
          <cell r="L638">
            <v>43502</v>
          </cell>
        </row>
        <row r="639">
          <cell r="F639"/>
          <cell r="G639"/>
          <cell r="H639" t="b">
            <v>0</v>
          </cell>
          <cell r="I639"/>
          <cell r="J639"/>
          <cell r="K639" t="str">
            <v>ZWE001Denial of existence of humanitarian needs or entitlements to assistance</v>
          </cell>
          <cell r="L639">
            <v>43502</v>
          </cell>
        </row>
        <row r="640">
          <cell r="F640"/>
          <cell r="G640"/>
          <cell r="H640" t="b">
            <v>0</v>
          </cell>
          <cell r="I640"/>
          <cell r="J640"/>
          <cell r="K640" t="str">
            <v>ZWE001Restriction and obstruction of access to services and assistance</v>
          </cell>
          <cell r="L640">
            <v>43502</v>
          </cell>
        </row>
        <row r="641">
          <cell r="F641"/>
          <cell r="G641"/>
          <cell r="H641" t="b">
            <v>0</v>
          </cell>
          <cell r="I641"/>
          <cell r="J641"/>
          <cell r="K641" t="str">
            <v>ZWE001Ongoing insecurity/hostilities affecting humanitarian assistance</v>
          </cell>
          <cell r="L641">
            <v>43502</v>
          </cell>
        </row>
        <row r="642">
          <cell r="F642"/>
          <cell r="G642"/>
          <cell r="H642" t="b">
            <v>0</v>
          </cell>
          <cell r="I642"/>
          <cell r="J642"/>
          <cell r="K642" t="str">
            <v xml:space="preserve">ZWE001Presence of mines and improvised explosive devices </v>
          </cell>
          <cell r="L642">
            <v>43502</v>
          </cell>
        </row>
        <row r="643">
          <cell r="F643"/>
          <cell r="G643"/>
          <cell r="H643" t="b">
            <v>0</v>
          </cell>
          <cell r="I643"/>
          <cell r="J643"/>
          <cell r="K643" t="str">
            <v>ZWE001Physical constraints in the environment (obstacles related to terrain, climate, lack of infrastructure, etc.)</v>
          </cell>
          <cell r="L643">
            <v>43502</v>
          </cell>
        </row>
        <row r="644">
          <cell r="F644" t="str">
            <v>World Bank, IOM 2017/2018, UNHCR 2011-2018 (HDX + Personal Communication for addition of jan-june 2018 data)</v>
          </cell>
          <cell r="G644" t="str">
            <v>Medium</v>
          </cell>
          <cell r="H644">
            <v>2</v>
          </cell>
          <cell r="I644" t="str">
            <v>http://www.globaldtm.info/libya, https://data.worldbank.org/indicator/sp.pop.totl?page=2 /, https://data.humdata.org/dataset/refugees-originating-lby</v>
          </cell>
          <cell r="J644" t="str">
            <v>World bank 2017 population figure (6374620) + IOM's 2018 migrant count (670920) - Refugees and Asylum seekers orginating from Libya who have left as of 30/06  (18896)</v>
          </cell>
          <cell r="K644" t="str">
            <v>LBY001Total population in country</v>
          </cell>
          <cell r="L644">
            <v>43503</v>
          </cell>
        </row>
        <row r="645">
          <cell r="F645" t="str">
            <v xml:space="preserve">OCHA </v>
          </cell>
          <cell r="G645" t="str">
            <v>High</v>
          </cell>
          <cell r="H645">
            <v>1</v>
          </cell>
          <cell r="I645" t="str">
            <v>https://data.humdata.org/dataset/admin-boundaries-villages-libya-cods</v>
          </cell>
          <cell r="J645" t="str">
            <v>Even though Libya has "hot spots" and specific routes where the MMF crisis is more present and visible, we argue that the country as a whole is affected by the movements and presence of the transmigrants as the criris feeds into the country's instability.</v>
          </cell>
          <cell r="K645" t="str">
            <v>LBY001Landmass affected by disaster</v>
          </cell>
          <cell r="L645">
            <v>43503</v>
          </cell>
        </row>
        <row r="646">
          <cell r="F646" t="str">
            <v>World Bank, IOM 2017/2018, UNHCR 2011-2018 (HDX + Personal Communication for additional data for jan-june 2018 data)</v>
          </cell>
          <cell r="G646" t="str">
            <v>Medium</v>
          </cell>
          <cell r="H646">
            <v>2</v>
          </cell>
          <cell r="I646" t="str">
            <v>http://www.globaldtm.info/libya, https://data.worldbank.org/indicator/sp.pop.totl?page=2 /, https://data.humdata.org/dataset/refugees-originating-lby</v>
          </cell>
          <cell r="J646" t="str">
            <v xml:space="preserve">The whole country is affected by the crisis: total population </v>
          </cell>
          <cell r="K646" t="str">
            <v>LBY001People exposed</v>
          </cell>
          <cell r="L646">
            <v>43503</v>
          </cell>
        </row>
        <row r="647">
          <cell r="F647" t="str">
            <v>OCHA HNO dec 2017 / IOM 2018</v>
          </cell>
          <cell r="G647" t="str">
            <v>Low</v>
          </cell>
          <cell r="H647">
            <v>3</v>
          </cell>
          <cell r="I647" t="str">
            <v>https://reliefweb.int/sites/reliefweb.int/files/resources/2018_hno_libya_1.pdf, http://www.globaldtm.info/libya/</v>
          </cell>
          <cell r="J647" t="str">
            <v>According tot the HNO the # affected people is 1620000. We assume that this number includes the # migrants and refugees/asylum seekers in Libya (401000) the HNO is counting as this number is fully included in the PIN (p.6). However, the HNO does not use the most recent data on migrants and asylum seekers which is why we decided to add the difference (670920-401000) between the most recent figure on migrants (including refugees and asylum seekers) as counted by IOM 2018 and the 2017 number the HNO is using, to the # affected people. Side note 1: the HNO considers the #affected people as “an estimate of population living in one kilometer radius of conflict events (ACLED database) recorded” (footnote 14 p.13). Theoretically, this approach doesn’t fully take into account the MMF crisis and so the assumption that the total #migrants is included in the affected population figure may be contradictory. Side note 2: the number for migrants included in the HNO publication and the HNO dataset slightly differs possibly due to the rounding of the numbers which is why in the PIN justification column you will find a slightly lower number as calculations there were based on HNO dataset data.</v>
          </cell>
          <cell r="K647" t="str">
            <v>LBY001People affected by the crisis</v>
          </cell>
          <cell r="L647">
            <v>43503</v>
          </cell>
        </row>
        <row r="648">
          <cell r="F648" t="str">
            <v>IOM, UNHCR 2011-2018 (HDX + Personal Communication for additional data for jan-jun 2018) / IOM 2018</v>
          </cell>
          <cell r="G648" t="str">
            <v>Medium</v>
          </cell>
          <cell r="H648">
            <v>2</v>
          </cell>
          <cell r="I648" t="str">
            <v>https://data.humdata.org/dataset/libya-baseline-assessment-data-iom-dtm, https://data.humdata.org/dataset/unhcr-time-series-originating-lby#, http://www.globaldtm.info/libya/</v>
          </cell>
          <cell r="J648" t="str">
            <v xml:space="preserve">Total # people displaced by the conflict (206319) + # people displaced by the MMF crisis (670920). Total # displaced by the conflict = # IDPs as of October 2018 according to IOM (187423) + # Libyan nationals who have left Libya as of June 2018 and are counted as refugees or asylum seekers  by UNHCR (18896). Total # displaced by MMF includes the # of Migrants from 39 nations in Libya as counted by IOM September -October 2018 </v>
          </cell>
          <cell r="K648" t="str">
            <v>LBY001Total # of crisis related displaced people</v>
          </cell>
          <cell r="L648">
            <v>43503</v>
          </cell>
        </row>
        <row r="649">
          <cell r="F649"/>
          <cell r="G649"/>
          <cell r="H649" t="b">
            <v>0</v>
          </cell>
          <cell r="I649"/>
          <cell r="J649" t="str">
            <v xml:space="preserve">No data available </v>
          </cell>
          <cell r="K649" t="str">
            <v>LBY001Total # of illness cases reported</v>
          </cell>
          <cell r="L649">
            <v>43503</v>
          </cell>
        </row>
        <row r="650">
          <cell r="F650" t="str">
            <v>United Nations Support Mission in Libya, Report of the Secretary-Genera August-December 2018  + OCHA 2018</v>
          </cell>
          <cell r="G650" t="str">
            <v>Low</v>
          </cell>
          <cell r="H650">
            <v>3</v>
          </cell>
          <cell r="I650" t="str">
            <v>https://reliefweb.int/sites/reliefweb.int/files/resources/N1846124.pdf, https://reliefweb.int/sites/reliefweb.int/files/resources/ocha-lby-tripoli-humanitarianupdates-20180924.pdf</v>
          </cell>
          <cell r="J650" t="str">
            <v xml:space="preserve">This number represents the figure for conflict related injuries which is calculated as follows:  25 civilians injured are counted in the Report of the Secretary-General (UNSMIL) for the reporting period (which is assumed to be August - December 2018) - we assume that this figure exlcudes the # civilian injured related to the Tripoli clashes from August-September 2018 which in an OCHA report is estimated to be 560 - the two figures are added in the total amount. There was no reliable and consistent reporting on the injuries related to the MMF. </v>
          </cell>
          <cell r="K650" t="str">
            <v>LBY001Crisis related Injuries</v>
          </cell>
          <cell r="L650">
            <v>43503</v>
          </cell>
        </row>
        <row r="651">
          <cell r="F651" t="str">
            <v>United Nations Support Mission in Libya, Report of the Secretary-Genera August-December 2018 / IOM June 2018 - December 2018</v>
          </cell>
          <cell r="G651" t="str">
            <v>Low</v>
          </cell>
          <cell r="H651">
            <v>3</v>
          </cell>
          <cell r="I651" t="str">
            <v>https://reliefweb.int/sites/reliefweb.int/files/resources/N1846124.pdf, http://missingmigrants.iom.int/downloads</v>
          </cell>
          <cell r="J651" t="str">
            <v>This number represents the total # of conflict related fatalities + total # of MMF related fatalities. *Fatalities related tot the conflict are calculated as follows: 46 civilians deaths are counted in the Report of the Secretary-General (UNSMIL) for the reporting period (which is assumed to be August - December 2018). We assume that this figure exlcudes the # civilian deaths related to the Tripoli clashes from August-September 2018 which in the same document is reported to be 120. The two figures are added in the total amount. This number is still likely to be an underestimate. *Fatalities related to the MMF are derived as follows: # fatalities on the Central Mediterranean route (Libya-Italy) (excluding departures form Tunesia) + # migrant fatalities registered on Libyan territory as counted by IOM between June 2018-December 2018. Missing Migrants Project (IOM) data include the deaths of migrants who die in transportation accidents, shipwrecks, violent attacks, or due to medical complications during their journeys.  Other deaths related to the migration route including stay in detention centres/physical abuse/dehydration are excluded in the GCSI figure because of lack of reliable and consistent reporting. Therefore this number is an underestimate of the actual # MMF related fatalities. Nevertheless, the IOM reporting is very consistent as opposed to the reporting on the conflict-related fatalities.</v>
          </cell>
          <cell r="K651" t="str">
            <v>LBY001Crisis related fatalities</v>
          </cell>
          <cell r="L651">
            <v>43503</v>
          </cell>
        </row>
        <row r="652">
          <cell r="F652"/>
          <cell r="G652"/>
          <cell r="H652" t="b">
            <v>0</v>
          </cell>
          <cell r="I652"/>
          <cell r="J652" t="str">
            <v xml:space="preserve">No data available </v>
          </cell>
          <cell r="K652" t="str">
            <v>LBY001Building partially damaged</v>
          </cell>
          <cell r="L652">
            <v>43503</v>
          </cell>
        </row>
        <row r="653">
          <cell r="F653"/>
          <cell r="G653"/>
          <cell r="H653" t="b">
            <v>0</v>
          </cell>
          <cell r="I653"/>
          <cell r="J653" t="str">
            <v xml:space="preserve">No data available </v>
          </cell>
          <cell r="K653" t="str">
            <v>LBY001Building totally damaged</v>
          </cell>
          <cell r="L653">
            <v>43503</v>
          </cell>
        </row>
        <row r="654">
          <cell r="F654"/>
          <cell r="G654"/>
          <cell r="H654" t="b">
            <v>0</v>
          </cell>
          <cell r="I654"/>
          <cell r="J654" t="str">
            <v xml:space="preserve">No data available </v>
          </cell>
          <cell r="K654" t="str">
            <v>LBY001Economic Losses</v>
          </cell>
          <cell r="L654">
            <v>43503</v>
          </cell>
        </row>
        <row r="655">
          <cell r="F655" t="str">
            <v>OCHA HNO dec 2017 /HRP 2019</v>
          </cell>
          <cell r="G655" t="str">
            <v>Low</v>
          </cell>
          <cell r="H655">
            <v>3</v>
          </cell>
          <cell r="I655" t="str">
            <v>https://reliefweb.int/sites/reliefweb.int/files/resources/2018_hno_libya_1.pdf, https://reliefweb.int/sites/reliefweb.int/files/resources/2019_LBY_HRP-FINAL.pdf</v>
          </cell>
          <cell r="J655" t="str">
            <v>According tot the HNO dataset the # people in need is 1147270. This number includes the total # migrants and refugees/asylum seekers in Libya (398000) as counted by the HNO dataset. However, the HNO does not use the most recent data on migrants and asylum seekers which is why we decided to add the difference (670920-401000) between the most recent figure on migrants (including refugees and asylum seekers) as counted by IOM 2018 and the 2017 number the HNO is using, to the PIN.</v>
          </cell>
          <cell r="K655" t="str">
            <v>LBY001People in Need</v>
          </cell>
          <cell r="L655">
            <v>43503</v>
          </cell>
        </row>
        <row r="656">
          <cell r="F656" t="str">
            <v>OCHA HNO dec 2017 /HRP 2019</v>
          </cell>
          <cell r="G656" t="str">
            <v>Low</v>
          </cell>
          <cell r="H656">
            <v>3</v>
          </cell>
          <cell r="I656" t="str">
            <v>https://reliefweb.int/sites/reliefweb.int/files/resources/2018_hno_libya_1.pdf, https://reliefweb.int/sites/reliefweb.int/files/resources/2019_LBY_HRP-FINAL.pdf</v>
          </cell>
          <cell r="J656" t="str">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ell>
          <cell r="K656" t="str">
            <v>LBY001People facing minimal humanitarian needs (level 1)</v>
          </cell>
          <cell r="L656">
            <v>43503</v>
          </cell>
        </row>
        <row r="657">
          <cell r="F657" t="str">
            <v>OCHA HNO dec 2017 /HRP 2019</v>
          </cell>
          <cell r="G657" t="str">
            <v>Low</v>
          </cell>
          <cell r="H657">
            <v>3</v>
          </cell>
          <cell r="I657" t="str">
            <v>https://reliefweb.int/sites/reliefweb.int/files/resources/2018_hno_libya_1.pdf, https://reliefweb.int/sites/reliefweb.int/files/resources/2019_LBY_HRP-FINAL.pdf</v>
          </cell>
          <cell r="J657" t="str">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ell>
          <cell r="K657" t="str">
            <v>LBY001People facing stressed humanitarian needs (level 2)</v>
          </cell>
          <cell r="L657">
            <v>43503</v>
          </cell>
        </row>
        <row r="658">
          <cell r="F658" t="str">
            <v>OCHA HNO dec 2017 /HRP 2019</v>
          </cell>
          <cell r="G658" t="str">
            <v>Low</v>
          </cell>
          <cell r="H658">
            <v>3</v>
          </cell>
          <cell r="I658" t="str">
            <v>https://reliefweb.int/sites/reliefweb.int/files/resources/2018_hno_libya_1.pdf, https://reliefweb.int/sites/reliefweb.int/files/resources/2019_LBY_HRP-FINAL.pdf</v>
          </cell>
          <cell r="J658" t="str">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ell>
          <cell r="K658" t="str">
            <v>LBY001People  facing moderate humanitarian needs (level 3)</v>
          </cell>
          <cell r="L658">
            <v>43503</v>
          </cell>
        </row>
        <row r="659">
          <cell r="F659" t="str">
            <v>OCHA HNO dec 2017 /HRP 2019</v>
          </cell>
          <cell r="G659" t="str">
            <v>Low</v>
          </cell>
          <cell r="H659">
            <v>3</v>
          </cell>
          <cell r="I659" t="str">
            <v>https://reliefweb.int/sites/reliefweb.int/files/resources/2018_hno_libya_1.pdf, https://reliefweb.int/sites/reliefweb.int/files/resources/2019_LBY_HRP-FINAL.pdf</v>
          </cell>
          <cell r="J659" t="str">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ell>
          <cell r="K659" t="str">
            <v>LBY001People facing severe humanitarian needs (level 4)</v>
          </cell>
          <cell r="L659">
            <v>43503</v>
          </cell>
        </row>
        <row r="660">
          <cell r="F660" t="str">
            <v>OCHA HNO dec 2017 /HRP 2019</v>
          </cell>
          <cell r="G660" t="str">
            <v>Low</v>
          </cell>
          <cell r="H660">
            <v>3</v>
          </cell>
          <cell r="I660" t="str">
            <v>https://reliefweb.int/sites/reliefweb.int/files/resources/2018_hno_libya_1.pdf, https://reliefweb.int/sites/reliefweb.int/files/resources/2019_LBY_HRP-FINAL.pdf</v>
          </cell>
          <cell r="J660" t="str">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ell>
          <cell r="K660" t="str">
            <v>LBY001People facing extreme humanitarian needs (level 5)</v>
          </cell>
          <cell r="L660">
            <v>43503</v>
          </cell>
        </row>
        <row r="661">
          <cell r="F661" t="str">
            <v>United Nations Support Mission in Libya, Report of the Secretary-Genera August-December 2018 / IOM June 2018 - December 2018</v>
          </cell>
          <cell r="G661" t="str">
            <v>Low</v>
          </cell>
          <cell r="H661">
            <v>3</v>
          </cell>
          <cell r="I661" t="str">
            <v>https://reliefweb.int/sites/reliefweb.int/files/resources/N1846124.pdf, http://missingmigrants.iom.int/downloads</v>
          </cell>
          <cell r="J661" t="str">
            <v>This number represents the total # of conflict related fatalities + total # of MMF related fatalities. *Fatalities related tot the conflict are calculated as follows: 46 civilians deaths are counted in the Report of the Secretary-General (UNSMIL) for the reporting period (which is assumed to be August - December 2018). We assume that this figure exlcudes the # civilian deaths related to the Tripoli clashes from August-September 2018 which in the same document is reported to be 120. The two figures are added in the total amount. This number is still likely to be an underestimate. *Fatalities related to the MMF are derived as follows: # fatalities on the Central Mediterranean route (Libya-Italy) (excluding departures form Tunesia) + # migrant fatalities registered on Libyan territory as counted by IOM between June 2018-December 2018. Missing Migrants Project (IOM) data include the deaths of migrants who die in transportation accidents, shipwrecks, violent attacks, or due to medical complications during their journeys.  Other deaths related to the migration route including stay in detention centres/physical abuse/dehydration are excluded in the GCSI figure because of lack of reliable and consistent reporting. Therefore this number is an underestimate of the actual # MMF related fatalities. Nevertheless, the IOM reporting is very consistent as opposed to the reporting on the conflict-related fatalities.</v>
          </cell>
          <cell r="K661" t="str">
            <v>LBY001People killed in all crises</v>
          </cell>
          <cell r="L661">
            <v>43503</v>
          </cell>
        </row>
        <row r="662">
          <cell r="F662" t="str">
            <v>OCHA HNO dec 2017</v>
          </cell>
          <cell r="G662" t="str">
            <v>Medium</v>
          </cell>
          <cell r="H662">
            <v>2</v>
          </cell>
          <cell r="I662" t="str">
            <v>https://reliefweb.int/sites/reliefweb.int/files/resources/2018_hno_libya_1.pdf</v>
          </cell>
          <cell r="J662" t="str">
            <v xml:space="preserve">All groups are affected by the complex crisis: Host, Non-Host, Migrants/Refugees, IDP's, Returnees </v>
          </cell>
          <cell r="K662" t="str">
            <v>LBY001Crisis affected groups</v>
          </cell>
          <cell r="L662">
            <v>43503</v>
          </cell>
        </row>
        <row r="663">
          <cell r="F663"/>
          <cell r="G663"/>
          <cell r="H663" t="b">
            <v>0</v>
          </cell>
          <cell r="I663"/>
          <cell r="J663" t="str">
            <v xml:space="preserve">No data available </v>
          </cell>
          <cell r="K663" t="str">
            <v>LBY001People facing limited access constraints</v>
          </cell>
          <cell r="L663">
            <v>43503</v>
          </cell>
        </row>
        <row r="664">
          <cell r="F664"/>
          <cell r="G664"/>
          <cell r="H664" t="b">
            <v>0</v>
          </cell>
          <cell r="I664"/>
          <cell r="J664" t="str">
            <v xml:space="preserve">No data available </v>
          </cell>
          <cell r="K664" t="str">
            <v>LBY001People facing restricted access constraints</v>
          </cell>
          <cell r="L664">
            <v>43503</v>
          </cell>
        </row>
        <row r="665">
          <cell r="F665" t="str">
            <v>World Bank, IOM 2017/2018, UNHCR 2011-2018 (HDX + Personal Communication for addition of jan-june 2018 data)</v>
          </cell>
          <cell r="G665" t="str">
            <v>Medium</v>
          </cell>
          <cell r="H665">
            <v>2</v>
          </cell>
          <cell r="I665" t="str">
            <v>http://www.globaldtm.info/libya, https://data.worldbank.org/indicator/sp.pop.totl?page=2 /, https://data.humdata.org/dataset/refugees-originating-lby</v>
          </cell>
          <cell r="J665" t="str">
            <v>World bank 2017 population figure (6374620) + IOM's 2018 migrant count (670920) - Refugees and Asylum seekers orginating from Libya who have left as of 30/06  (18896)</v>
          </cell>
          <cell r="K665" t="str">
            <v>LBY002Total population in country</v>
          </cell>
          <cell r="L665">
            <v>43503</v>
          </cell>
        </row>
        <row r="666">
          <cell r="F666" t="str">
            <v xml:space="preserve">OCHA </v>
          </cell>
          <cell r="G666" t="str">
            <v>High</v>
          </cell>
          <cell r="H666">
            <v>1</v>
          </cell>
          <cell r="I666" t="str">
            <v>https://data.humdata.org/dataset/admin-boundaries-villages-libya-cods</v>
          </cell>
          <cell r="J666" t="str">
            <v>Even though Libya has "hot spots" and specific routes where the MMF crisis is more present and visible, we argue that the country as a whole is affected by the movements and presence of the transmigrants as the criris feeds into the country's instability.</v>
          </cell>
          <cell r="K666" t="str">
            <v>LBY002Landmass affected by disaster</v>
          </cell>
          <cell r="L666">
            <v>43503</v>
          </cell>
        </row>
        <row r="667">
          <cell r="F667" t="str">
            <v>World Bank, IOM 2017/2018, UNHCR 2011-2018 (HDX + Personal Communication for additional data for jan-june 2018 data)</v>
          </cell>
          <cell r="G667" t="str">
            <v>Medium</v>
          </cell>
          <cell r="H667">
            <v>2</v>
          </cell>
          <cell r="I667" t="str">
            <v>http://www.globaldtm.info/libya, https://data.worldbank.org/indicator/sp.pop.totl?page=2 /, https://data.humdata.org/dataset/refugees-originating-lby</v>
          </cell>
          <cell r="J667" t="str">
            <v xml:space="preserve">The whole country is affected by the crisis: total population </v>
          </cell>
          <cell r="K667" t="str">
            <v>LBY002People exposed</v>
          </cell>
          <cell r="L667">
            <v>43503</v>
          </cell>
        </row>
        <row r="668">
          <cell r="F668" t="str">
            <v xml:space="preserve">IOM 2018 (Round 22) </v>
          </cell>
          <cell r="G668" t="str">
            <v>Medium</v>
          </cell>
          <cell r="H668">
            <v>2</v>
          </cell>
          <cell r="I668" t="str">
            <v>http://www.globaldtm.info/libya/</v>
          </cell>
          <cell r="J668" t="str">
            <v>We count the total # transmigrants as the the total # people affected as it is safe to assume that they are the most (directly) affected by the crisis in a humanitarian way and as there is no reliable way of measuring  the indirectly affected.</v>
          </cell>
          <cell r="K668" t="str">
            <v>LBY002People affected by the crisis</v>
          </cell>
          <cell r="L668">
            <v>43503</v>
          </cell>
        </row>
        <row r="669">
          <cell r="F669" t="str">
            <v xml:space="preserve">IOM 2018 (Round 22) </v>
          </cell>
          <cell r="G669" t="str">
            <v>Medium</v>
          </cell>
          <cell r="H669">
            <v>2</v>
          </cell>
          <cell r="I669" t="str">
            <v>http://www.globaldtm.info/libya/, https://drive.google.com/drive/folders/1MCwwMWRsrtNA0LRkdw1Ofkm9bb8aAMkH</v>
          </cell>
          <cell r="J669" t="str">
            <v>This figure includes the # of Migrants from 39 nations in Libya as counted by IOM September -October 2018 and doesn't specifically include the # of registered refugees and asylumseekers in Libya by UNHR (56,204) as IOM's definiton of "migrant" does not differentiate between legal statuses.</v>
          </cell>
          <cell r="K669" t="str">
            <v>LBY002Total # of crisis related displaced people</v>
          </cell>
          <cell r="L669">
            <v>43503</v>
          </cell>
        </row>
        <row r="670">
          <cell r="F670"/>
          <cell r="G670"/>
          <cell r="H670" t="b">
            <v>0</v>
          </cell>
          <cell r="I670"/>
          <cell r="J670" t="str">
            <v xml:space="preserve">No data available </v>
          </cell>
          <cell r="K670" t="str">
            <v>LBY002Crisis related Injuries</v>
          </cell>
          <cell r="L670">
            <v>43503</v>
          </cell>
        </row>
        <row r="671">
          <cell r="F671"/>
          <cell r="G671"/>
          <cell r="H671" t="b">
            <v>0</v>
          </cell>
          <cell r="I671"/>
          <cell r="J671" t="str">
            <v xml:space="preserve">No data available </v>
          </cell>
          <cell r="K671" t="str">
            <v>LBY002Total # of illness cases reported</v>
          </cell>
          <cell r="L671">
            <v>43503</v>
          </cell>
        </row>
        <row r="672">
          <cell r="F672" t="str">
            <v>IOM June 2018 - December 2018</v>
          </cell>
          <cell r="G672" t="str">
            <v>Medium</v>
          </cell>
          <cell r="H672">
            <v>2</v>
          </cell>
          <cell r="I672"/>
          <cell r="J672"/>
          <cell r="K672" t="str">
            <v>LBY002Crisis related fatalities</v>
          </cell>
          <cell r="L672">
            <v>43503</v>
          </cell>
        </row>
        <row r="673">
          <cell r="F673"/>
          <cell r="G673"/>
          <cell r="H673" t="b">
            <v>0</v>
          </cell>
          <cell r="I673"/>
          <cell r="J673" t="str">
            <v xml:space="preserve">No data available </v>
          </cell>
          <cell r="K673" t="str">
            <v>LBY002Building partially damaged</v>
          </cell>
          <cell r="L673">
            <v>43503</v>
          </cell>
        </row>
        <row r="674">
          <cell r="F674"/>
          <cell r="G674"/>
          <cell r="H674" t="b">
            <v>0</v>
          </cell>
          <cell r="I674"/>
          <cell r="J674" t="str">
            <v xml:space="preserve">No data available </v>
          </cell>
          <cell r="K674" t="str">
            <v>LBY002Building totally damaged</v>
          </cell>
          <cell r="L674">
            <v>43503</v>
          </cell>
        </row>
        <row r="675">
          <cell r="F675"/>
          <cell r="G675"/>
          <cell r="H675" t="b">
            <v>0</v>
          </cell>
          <cell r="I675"/>
          <cell r="J675" t="str">
            <v xml:space="preserve">No data available </v>
          </cell>
          <cell r="K675" t="str">
            <v>LBY002Economic Losses</v>
          </cell>
          <cell r="L675">
            <v>43503</v>
          </cell>
        </row>
        <row r="676">
          <cell r="F676" t="str">
            <v xml:space="preserve">IOM 2018 (Round 22) </v>
          </cell>
          <cell r="G676" t="str">
            <v>Medium</v>
          </cell>
          <cell r="H676">
            <v>2</v>
          </cell>
          <cell r="I676" t="str">
            <v>http://www.globaldtm.info/libya, https://data.worldbank.org/indicator/sp.pop.totl?page=2 /, https://data.humdata.org/dataset/refugees-originating-lby</v>
          </cell>
          <cell r="J676" t="str">
            <v>We assume that all Migrants are in need.</v>
          </cell>
          <cell r="K676" t="str">
            <v>LBY002People in Need</v>
          </cell>
          <cell r="L676">
            <v>43503</v>
          </cell>
        </row>
        <row r="677">
          <cell r="F677" t="str">
            <v>OCHA HNO dec 2017 / HRP 2019 /IOM DTM 2018</v>
          </cell>
          <cell r="G677" t="str">
            <v>Medium</v>
          </cell>
          <cell r="H677">
            <v>2</v>
          </cell>
          <cell r="I677" t="str">
            <v>https://reliefweb.int/sites/reliefweb.int/files/resources/2018_hno_libya_1.pdf, https://reliefweb.int/sites/reliefweb.int/files/resources/2019_LBY_HRP-FINAL.pdf, http://missingmigrants.iom.int/downloads</v>
          </cell>
          <cell r="J677" t="str">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ell>
          <cell r="K677" t="str">
            <v>LBY002People facing minimal humanitarian needs (level 1)</v>
          </cell>
          <cell r="L677">
            <v>43503</v>
          </cell>
        </row>
        <row r="678">
          <cell r="F678" t="str">
            <v>OCHA HNO dec 2017 / HRP 2019 /IOM DTM 2018</v>
          </cell>
          <cell r="G678" t="str">
            <v>Medium</v>
          </cell>
          <cell r="H678">
            <v>2</v>
          </cell>
          <cell r="I678" t="str">
            <v>https://reliefweb.int/sites/reliefweb.int/files/resources/2018_hno_libya_1.pdf, https://reliefweb.int/sites/reliefweb.int/files/resources/2019_LBY_HRP-FINAL.pdf, http://missingmigrants.iom.int/downloads</v>
          </cell>
          <cell r="J678" t="str">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ell>
          <cell r="K678" t="str">
            <v>LBY002People facing stressed humanitarian needs (level 2)</v>
          </cell>
          <cell r="L678">
            <v>43503</v>
          </cell>
        </row>
        <row r="679">
          <cell r="F679" t="str">
            <v>OCHA HNO dec 2017 / HRP 2019 /IOM DTM 2018</v>
          </cell>
          <cell r="G679" t="str">
            <v>Medium</v>
          </cell>
          <cell r="H679">
            <v>2</v>
          </cell>
          <cell r="I679" t="str">
            <v>https://reliefweb.int/sites/reliefweb.int/files/resources/2018_hno_libya_1.pdf, https://reliefweb.int/sites/reliefweb.int/files/resources/2019_LBY_HRP-FINAL.pdf, http://missingmigrants.iom.int/downloads</v>
          </cell>
          <cell r="J679" t="str">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ell>
          <cell r="K679" t="str">
            <v>LBY002People  facing moderate humanitarian needs (level 3)</v>
          </cell>
          <cell r="L679">
            <v>43503</v>
          </cell>
        </row>
        <row r="680">
          <cell r="F680" t="str">
            <v>OCHA HNO dec 2017 / HRP 2019 /IOM DTM 2018</v>
          </cell>
          <cell r="G680" t="str">
            <v>Medium</v>
          </cell>
          <cell r="H680">
            <v>2</v>
          </cell>
          <cell r="I680" t="str">
            <v>https://reliefweb.int/sites/reliefweb.int/files/resources/2018_hno_libya_1.pdf, https://reliefweb.int/sites/reliefweb.int/files/resources/2019_LBY_HRP-FINAL.pdf, http://missingmigrants.iom.int/downloads</v>
          </cell>
          <cell r="J680" t="str">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ell>
          <cell r="K680" t="str">
            <v>LBY002People facing severe humanitarian needs (level 4)</v>
          </cell>
          <cell r="L680">
            <v>43503</v>
          </cell>
        </row>
        <row r="681">
          <cell r="F681" t="str">
            <v>OCHA HNO dec 2017 / HRP 2019 /IOM DTM 2018</v>
          </cell>
          <cell r="G681" t="str">
            <v>Medium</v>
          </cell>
          <cell r="H681">
            <v>2</v>
          </cell>
          <cell r="I681" t="str">
            <v>https://reliefweb.int/sites/reliefweb.int/files/resources/2018_hno_libya_1.pdf, https://reliefweb.int/sites/reliefweb.int/files/resources/2019_LBY_HRP-FINAL.pdf, http://missingmigrants.iom.int/downloads</v>
          </cell>
          <cell r="J681" t="str">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ell>
          <cell r="K681" t="str">
            <v>LBY002People facing extreme humanitarian needs (level 5)</v>
          </cell>
          <cell r="L681">
            <v>43503</v>
          </cell>
        </row>
        <row r="682">
          <cell r="F682" t="str">
            <v>United Nations Support Mission in Libya, Report of the Secretary-Genera August-December 2018 / IOM June 2018 - December 2018</v>
          </cell>
          <cell r="G682" t="str">
            <v>Low</v>
          </cell>
          <cell r="H682">
            <v>3</v>
          </cell>
          <cell r="I682" t="str">
            <v>https://reliefweb.int/sites/reliefweb.int/files/resources/N1846124.pdf, http://missingmigrants.iom.int/downloads</v>
          </cell>
          <cell r="J682" t="str">
            <v>This number represents the total # of conflict related fatalities + total # of MMF related fatalities. *Fatalities related tot the conflict are calculated as follows: 46 civilians deaths are counted in the Report of the Secretary-General (UNSMIL) for the reporting period (which is assumed to be August - December 2018). We assume that this figure exlcudes the # civilian deaths related to the Tripoli clashes from August-September 2018 which in the same document is reported to be 120. The two figures are added in the total amount. This number is still likely to be an underestimate. *Fatalities related to the MMF are derived as follows: # fatalities on the Central Mediterranean route (Libya-Italy) (excluding departures form Tunesia) + # migrant fatalities registered on Libyan territory as counted by IOM between June 2018-December 2018. Missing Migrants Project (IOM) data include the deaths of migrants who die in transportation accidents, shipwrecks, violent attacks, or due to medical complications during their journeys.  Other deaths related to the migration route including stay in detention centres/physical abuse/dehydration are excluded in the GCSI figure because of lack of reliable and consistent reporting. Therefore this number is an underestimate of the actual # MMF related fatalities. Nevertheless, the IOM reporting is very consistent as opposed to the reporting on the conflict-related fatalities.</v>
          </cell>
          <cell r="K682" t="str">
            <v>LBY002People killed in all crises</v>
          </cell>
          <cell r="L682">
            <v>43503</v>
          </cell>
        </row>
        <row r="683">
          <cell r="F683" t="str">
            <v>OCHA HNO dec 2017</v>
          </cell>
          <cell r="G683" t="str">
            <v>Medium</v>
          </cell>
          <cell r="H683">
            <v>2</v>
          </cell>
          <cell r="I683" t="str">
            <v>https://reliefweb.int/sites/reliefweb.int/files/resources/2019_LBY_HRP-FINAL.pdf</v>
          </cell>
          <cell r="J683" t="str">
            <v xml:space="preserve">Host and refugees/asylum seekers </v>
          </cell>
          <cell r="K683" t="str">
            <v>LBY002Crisis affected groups</v>
          </cell>
          <cell r="L683">
            <v>43503</v>
          </cell>
        </row>
        <row r="684">
          <cell r="F684"/>
          <cell r="G684"/>
          <cell r="H684" t="b">
            <v>0</v>
          </cell>
          <cell r="I684"/>
          <cell r="J684" t="str">
            <v xml:space="preserve">No data available </v>
          </cell>
          <cell r="K684" t="str">
            <v>LBY002People facing limited access constraints</v>
          </cell>
          <cell r="L684">
            <v>43503</v>
          </cell>
        </row>
        <row r="685">
          <cell r="F685"/>
          <cell r="G685"/>
          <cell r="H685" t="b">
            <v>0</v>
          </cell>
          <cell r="I685"/>
          <cell r="J685" t="str">
            <v xml:space="preserve">No data available </v>
          </cell>
          <cell r="K685" t="str">
            <v>LBY002People facing restricted access constraints</v>
          </cell>
          <cell r="L685">
            <v>43503</v>
          </cell>
        </row>
        <row r="686">
          <cell r="F686" t="str">
            <v>ACAPS ACCESS MAP</v>
          </cell>
          <cell r="G686" t="str">
            <v>Medium</v>
          </cell>
          <cell r="H686">
            <v>2</v>
          </cell>
          <cell r="I686" t="str">
            <v>https://www.acaps.org/press-room/maps</v>
          </cell>
          <cell r="J686"/>
          <cell r="K686" t="str">
            <v>LBY001Impediments to entry into country (bureaucratic and administrative)</v>
          </cell>
          <cell r="L686">
            <v>43503</v>
          </cell>
        </row>
        <row r="687">
          <cell r="F687" t="str">
            <v>ACAPS ACCESS MAP</v>
          </cell>
          <cell r="G687" t="str">
            <v>Medium</v>
          </cell>
          <cell r="H687">
            <v>2</v>
          </cell>
          <cell r="I687" t="str">
            <v>https://www.acaps.org/press-room/maps</v>
          </cell>
          <cell r="J687"/>
          <cell r="K687" t="str">
            <v>LBY001Restriction of movement (impediments to freedom of movement and/or administrative restrictions)</v>
          </cell>
          <cell r="L687">
            <v>43503</v>
          </cell>
        </row>
        <row r="688">
          <cell r="F688" t="str">
            <v>ACAPS ACCESS MAP</v>
          </cell>
          <cell r="G688" t="str">
            <v>Medium</v>
          </cell>
          <cell r="H688">
            <v>2</v>
          </cell>
          <cell r="I688" t="str">
            <v>https://www.acaps.org/press-room/maps</v>
          </cell>
          <cell r="J688"/>
          <cell r="K688" t="str">
            <v>LBY001Interference into implementation of humanitarian activities</v>
          </cell>
          <cell r="L688">
            <v>43503</v>
          </cell>
        </row>
        <row r="689">
          <cell r="F689" t="str">
            <v>ACAPS ACCESS MAP</v>
          </cell>
          <cell r="G689" t="str">
            <v>Medium</v>
          </cell>
          <cell r="H689">
            <v>2</v>
          </cell>
          <cell r="I689" t="str">
            <v>https://www.acaps.org/press-room/maps</v>
          </cell>
          <cell r="J689"/>
          <cell r="K689" t="str">
            <v>LBY001Violence against personnel, facilities and assets</v>
          </cell>
          <cell r="L689">
            <v>43503</v>
          </cell>
        </row>
        <row r="690">
          <cell r="F690" t="str">
            <v>ACAPS ACCESS MAP</v>
          </cell>
          <cell r="G690" t="str">
            <v>Medium</v>
          </cell>
          <cell r="H690">
            <v>2</v>
          </cell>
          <cell r="I690" t="str">
            <v>https://www.acaps.org/press-room/maps</v>
          </cell>
          <cell r="J690"/>
          <cell r="K690" t="str">
            <v>LBY001Denial of existence of humanitarian needs or entitlements to assistance</v>
          </cell>
          <cell r="L690">
            <v>43503</v>
          </cell>
        </row>
        <row r="691">
          <cell r="F691" t="str">
            <v>ACAPS ACCESS MAP</v>
          </cell>
          <cell r="G691" t="str">
            <v>Medium</v>
          </cell>
          <cell r="H691">
            <v>2</v>
          </cell>
          <cell r="I691" t="str">
            <v>https://www.acaps.org/press-room/maps</v>
          </cell>
          <cell r="J691"/>
          <cell r="K691" t="str">
            <v>LBY001Physical constraints in the environment (obstacles related to terrain, climate, lack of infrastructure, etc.)</v>
          </cell>
          <cell r="L691">
            <v>43503</v>
          </cell>
        </row>
        <row r="692">
          <cell r="F692" t="str">
            <v>ACAPS ACCESS MAP</v>
          </cell>
          <cell r="G692" t="str">
            <v>Medium</v>
          </cell>
          <cell r="H692">
            <v>2</v>
          </cell>
          <cell r="I692" t="str">
            <v>https://www.acaps.org/press-room/maps</v>
          </cell>
          <cell r="J692"/>
          <cell r="K692" t="str">
            <v xml:space="preserve">LBY001Presence of mines and improvised explosive devices </v>
          </cell>
          <cell r="L692">
            <v>43503</v>
          </cell>
        </row>
        <row r="693">
          <cell r="F693" t="str">
            <v>ACAPS ACCESS MAP</v>
          </cell>
          <cell r="G693" t="str">
            <v>Medium</v>
          </cell>
          <cell r="H693">
            <v>2</v>
          </cell>
          <cell r="I693" t="str">
            <v>https://www.acaps.org/press-room/maps</v>
          </cell>
          <cell r="J693"/>
          <cell r="K693" t="str">
            <v>LBY001Ongoing insecurity/hostilities affecting humanitarian assistance</v>
          </cell>
          <cell r="L693">
            <v>43503</v>
          </cell>
        </row>
        <row r="694">
          <cell r="F694" t="str">
            <v>ACAPS ACCESS MAP</v>
          </cell>
          <cell r="G694" t="str">
            <v>Medium</v>
          </cell>
          <cell r="H694">
            <v>2</v>
          </cell>
          <cell r="I694" t="str">
            <v>https://www.acaps.org/press-room/maps</v>
          </cell>
          <cell r="J694"/>
          <cell r="K694" t="str">
            <v>LBY001Restriction and obstruction of access to services and assistance</v>
          </cell>
          <cell r="L694">
            <v>43503</v>
          </cell>
        </row>
        <row r="695">
          <cell r="F695" t="str">
            <v>ACAPS ACCESS MAP</v>
          </cell>
          <cell r="G695" t="str">
            <v>Medium</v>
          </cell>
          <cell r="H695">
            <v>2</v>
          </cell>
          <cell r="I695" t="str">
            <v>https://www.acaps.org/press-room/maps</v>
          </cell>
          <cell r="J695"/>
          <cell r="K695" t="str">
            <v>LBY002Impediments to entry into country (bureaucratic and administrative)</v>
          </cell>
          <cell r="L695">
            <v>43503</v>
          </cell>
        </row>
        <row r="696">
          <cell r="F696" t="str">
            <v>ACAPS ACCESS MAP</v>
          </cell>
          <cell r="G696" t="str">
            <v>Medium</v>
          </cell>
          <cell r="H696">
            <v>2</v>
          </cell>
          <cell r="I696" t="str">
            <v>https://www.acaps.org/press-room/maps</v>
          </cell>
          <cell r="J696"/>
          <cell r="K696" t="str">
            <v>LBY002Restriction of movement (impediments to freedom of movement and/or administrative restrictions)</v>
          </cell>
          <cell r="L696">
            <v>43503</v>
          </cell>
        </row>
        <row r="697">
          <cell r="F697" t="str">
            <v>ACAPS ACCESS MAP</v>
          </cell>
          <cell r="G697" t="str">
            <v>Medium</v>
          </cell>
          <cell r="H697">
            <v>2</v>
          </cell>
          <cell r="I697" t="str">
            <v>https://www.acaps.org/press-room/maps</v>
          </cell>
          <cell r="J697"/>
          <cell r="K697" t="str">
            <v>LBY002Interference into implementation of humanitarian activities</v>
          </cell>
          <cell r="L697">
            <v>43503</v>
          </cell>
        </row>
        <row r="698">
          <cell r="F698" t="str">
            <v>ACAPS ACCESS MAP</v>
          </cell>
          <cell r="G698" t="str">
            <v>Medium</v>
          </cell>
          <cell r="H698">
            <v>2</v>
          </cell>
          <cell r="I698" t="str">
            <v>https://www.acaps.org/press-room/maps</v>
          </cell>
          <cell r="J698"/>
          <cell r="K698" t="str">
            <v>LBY002Violence against personnel, facilities and assets</v>
          </cell>
          <cell r="L698">
            <v>43503</v>
          </cell>
        </row>
        <row r="699">
          <cell r="F699" t="str">
            <v>ACAPS ACCESS MAP</v>
          </cell>
          <cell r="G699" t="str">
            <v>Medium</v>
          </cell>
          <cell r="H699">
            <v>2</v>
          </cell>
          <cell r="I699" t="str">
            <v>https://www.acaps.org/press-room/maps</v>
          </cell>
          <cell r="J699"/>
          <cell r="K699" t="str">
            <v>LBY002Denial of existence of humanitarian needs or entitlements to assistance</v>
          </cell>
          <cell r="L699">
            <v>43503</v>
          </cell>
        </row>
        <row r="700">
          <cell r="F700" t="str">
            <v>ACAPS ACCESS MAP</v>
          </cell>
          <cell r="G700" t="str">
            <v>Medium</v>
          </cell>
          <cell r="H700">
            <v>2</v>
          </cell>
          <cell r="I700" t="str">
            <v>https://www.acaps.org/press-room/maps</v>
          </cell>
          <cell r="J700"/>
          <cell r="K700" t="str">
            <v>LBY002Physical constraints in the environment (obstacles related to terrain, climate, lack of infrastructure, etc.)</v>
          </cell>
          <cell r="L700">
            <v>43503</v>
          </cell>
        </row>
        <row r="701">
          <cell r="F701" t="str">
            <v>ACAPS ACCESS MAP</v>
          </cell>
          <cell r="G701" t="str">
            <v>Medium</v>
          </cell>
          <cell r="H701">
            <v>2</v>
          </cell>
          <cell r="I701" t="str">
            <v>https://www.acaps.org/press-room/maps</v>
          </cell>
          <cell r="J701"/>
          <cell r="K701" t="str">
            <v xml:space="preserve">LBY002Presence of mines and improvised explosive devices </v>
          </cell>
          <cell r="L701">
            <v>43503</v>
          </cell>
        </row>
        <row r="702">
          <cell r="F702" t="str">
            <v>ACAPS ACCESS MAP</v>
          </cell>
          <cell r="G702" t="str">
            <v>Medium</v>
          </cell>
          <cell r="H702">
            <v>2</v>
          </cell>
          <cell r="I702" t="str">
            <v>https://www.acaps.org/press-room/maps</v>
          </cell>
          <cell r="J702"/>
          <cell r="K702" t="str">
            <v>LBY002Ongoing insecurity/hostilities affecting humanitarian assistance</v>
          </cell>
          <cell r="L702">
            <v>43503</v>
          </cell>
        </row>
        <row r="703">
          <cell r="F703" t="str">
            <v>ACAPS ACCESS MAP</v>
          </cell>
          <cell r="G703" t="str">
            <v>Medium</v>
          </cell>
          <cell r="H703">
            <v>2</v>
          </cell>
          <cell r="I703" t="str">
            <v>https://www.acaps.org/press-room/maps</v>
          </cell>
          <cell r="J703"/>
          <cell r="K703" t="str">
            <v>LBY002Restriction and obstruction of access to services and assistance</v>
          </cell>
          <cell r="L703">
            <v>43503</v>
          </cell>
        </row>
        <row r="704">
          <cell r="F704" t="str">
            <v>Baseline data, UNHCR 12/2018, UNRWA, 06/2018</v>
          </cell>
          <cell r="G704" t="str">
            <v>High</v>
          </cell>
          <cell r="H704">
            <v>1</v>
          </cell>
          <cell r="I704" t="str">
            <v>http://reporting.unhcr.org/sites/default/files/UNHCR%20Jordan%20Fact%20Sheet%20-%20January-December%202018.pdf https://www.unrwa.org/sites/default/files/content/resources/2018_syria_crisis_progress_report_final_clean.pdf</v>
          </cell>
          <cell r="J704" t="str">
            <v xml:space="preserve">10308900 (total population of Jordan) + 761100 (refugees: Syria, Iraq, Yemen, Sudan, Somalia and other) + 17824 (PRS) </v>
          </cell>
          <cell r="K704" t="str">
            <v>JOR002Total population in country</v>
          </cell>
          <cell r="L704">
            <v>43503</v>
          </cell>
        </row>
        <row r="705">
          <cell r="F705" t="str">
            <v>Baseline data, UNHCR 12/2018, UNHCR 13/01/2019</v>
          </cell>
          <cell r="G705" t="str">
            <v>Medium</v>
          </cell>
          <cell r="H705">
            <v>2</v>
          </cell>
          <cell r="I705" t="str">
            <v>https://data2.unhcr.org/en/documents/details/67541 https://data2.unhcr.org/en/situations/syria/location/36</v>
          </cell>
          <cell r="J705" t="str">
            <v>Only admin level 1 areas with districts hosting over 50,000 Syrian refugees are counted. Therefore: 1572km2 (Irbid) + 4761km2 (Zarqa) + 26551 (Mafraq) + 7579 (Amman)</v>
          </cell>
          <cell r="K705" t="str">
            <v>JOR002Landmass affected by disaster</v>
          </cell>
          <cell r="L705">
            <v>43503</v>
          </cell>
        </row>
        <row r="706">
          <cell r="F706" t="str">
            <v>Baseline data, UNHCR 12/2018, UNHCR 13/01/2020</v>
          </cell>
          <cell r="G706" t="str">
            <v>Medium</v>
          </cell>
          <cell r="H706">
            <v>2</v>
          </cell>
          <cell r="I706" t="str">
            <v>https://data2.unhcr.org/en/documents/details/67541 https://data2.unhcr.org/en/situations/syria/location/37</v>
          </cell>
          <cell r="J706" t="str">
            <v>Host population: 1911600 (Irbid) + 593900 (Mafraq) + 4327800 (Amman) + 1474000 (Zarqa) = 8307300 / Syrian refugees: 197084 (Amman) + 164021 (Mafraq) + 140639 (Irbid) + 96951 (Zarqa) = 598695</v>
          </cell>
          <cell r="K706" t="str">
            <v>JOR002People exposed</v>
          </cell>
          <cell r="L706">
            <v>43503</v>
          </cell>
        </row>
        <row r="707">
          <cell r="F707" t="str">
            <v>UNHCR 12/2018, UNWR, 06/2018, UN 01/2019</v>
          </cell>
          <cell r="G707" t="str">
            <v>Medium</v>
          </cell>
          <cell r="H707">
            <v>2</v>
          </cell>
          <cell r="I707" t="str">
            <v xml:space="preserve">http://reporting.unhcr.org/sites/default/files/UNHCR%20Jordan%20Fact%20Sheet%20-%20January-December%202018.pdf https://www.unrwa.org/sites/default/files/content/resources/2018_syria_crisis_progress_report_final_clean.pdf </v>
          </cell>
          <cell r="J707" t="str">
            <v>671074 (Syrian refugees) + 17824 (PRS)</v>
          </cell>
          <cell r="K707" t="str">
            <v>JOR002People affected by the crisis</v>
          </cell>
          <cell r="L707">
            <v>43503</v>
          </cell>
        </row>
        <row r="708">
          <cell r="F708" t="str">
            <v>UNHCR 12/2018, UNWR, 06/2018, UN 01/2019</v>
          </cell>
          <cell r="G708" t="str">
            <v>High</v>
          </cell>
          <cell r="H708">
            <v>1</v>
          </cell>
          <cell r="I708" t="str">
            <v xml:space="preserve">http://reporting.unhcr.org/sites/default/files/UNHCR%20Jordan%20Fact%20Sheet%20-%20January-December%202018.pdf https://www.unrwa.org/sites/default/files/content/resources/2018_syria_crisis_progress_report_final_clean.pdf </v>
          </cell>
          <cell r="J708" t="str">
            <v>671074 (Syrian refugees) + 17824 (PRS)</v>
          </cell>
          <cell r="K708" t="str">
            <v>JOR002Total # of crisis related displaced people</v>
          </cell>
          <cell r="L708">
            <v>43503</v>
          </cell>
        </row>
        <row r="709">
          <cell r="F709" t="str">
            <v xml:space="preserve">ACLED 08/2018-01/2019 </v>
          </cell>
          <cell r="G709" t="str">
            <v>Medium</v>
          </cell>
          <cell r="H709">
            <v>2</v>
          </cell>
          <cell r="I709" t="str">
            <v>https://www.acleddata.com/data/</v>
          </cell>
          <cell r="J709"/>
          <cell r="K709" t="str">
            <v>JOR002Crisis related Injuries</v>
          </cell>
          <cell r="L709">
            <v>43503</v>
          </cell>
        </row>
        <row r="710">
          <cell r="F710"/>
          <cell r="G710" t="str">
            <v>Low</v>
          </cell>
          <cell r="H710">
            <v>3</v>
          </cell>
          <cell r="I710"/>
          <cell r="J710" t="str">
            <v>No available data</v>
          </cell>
          <cell r="K710" t="str">
            <v>JOR002Total # of illness cases reported</v>
          </cell>
          <cell r="L710">
            <v>43503</v>
          </cell>
        </row>
        <row r="711">
          <cell r="F711" t="str">
            <v xml:space="preserve">ACLED 08/2018-01/2019 </v>
          </cell>
          <cell r="G711" t="str">
            <v>Medium</v>
          </cell>
          <cell r="H711">
            <v>2</v>
          </cell>
          <cell r="I711" t="str">
            <v>https://www.acleddata.com/data/</v>
          </cell>
          <cell r="J711"/>
          <cell r="K711" t="str">
            <v>JOR002Crisis related fatalities</v>
          </cell>
          <cell r="L711">
            <v>43503</v>
          </cell>
        </row>
        <row r="712">
          <cell r="F712"/>
          <cell r="G712" t="str">
            <v>Medium</v>
          </cell>
          <cell r="H712">
            <v>2</v>
          </cell>
          <cell r="I712"/>
          <cell r="J712"/>
          <cell r="K712" t="str">
            <v>JOR002Building partially damaged</v>
          </cell>
          <cell r="L712">
            <v>43503</v>
          </cell>
        </row>
        <row r="713">
          <cell r="F713"/>
          <cell r="G713" t="str">
            <v>Medium</v>
          </cell>
          <cell r="H713">
            <v>2</v>
          </cell>
          <cell r="I713"/>
          <cell r="J713"/>
          <cell r="K713" t="str">
            <v>JOR002Building totally damaged</v>
          </cell>
          <cell r="L713">
            <v>43503</v>
          </cell>
        </row>
        <row r="714">
          <cell r="F714"/>
          <cell r="G714" t="str">
            <v>Low</v>
          </cell>
          <cell r="H714">
            <v>3</v>
          </cell>
          <cell r="I714"/>
          <cell r="J714" t="str">
            <v>No available data</v>
          </cell>
          <cell r="K714" t="str">
            <v>JOR002Economic Losses</v>
          </cell>
          <cell r="L714">
            <v>43503</v>
          </cell>
        </row>
        <row r="715">
          <cell r="F715" t="str">
            <v>UNHCR 12/2018, UNWR, 06/2018, UN 01/2019</v>
          </cell>
          <cell r="G715" t="str">
            <v>Medium</v>
          </cell>
          <cell r="H715">
            <v>2</v>
          </cell>
          <cell r="I715" t="str">
            <v>http://reporting.unhcr.org/sites/default/files/UNHCR%20Jordan%20Fact%20Sheet%20-%20January-December%202018.pdf https://reliefweb.int/sites/reliefweb.int/files/resources/UN%20in%20Syria%20Statement%20on%20Hajin%20and%20Rukban_15.01.2018.pdf https://www.unrwa.org/sites/default/files/content/resources/2018_syria_crisis_progress_report_final_clean.pdf</v>
          </cell>
          <cell r="J715" t="str">
            <v xml:space="preserve">Total number of crisis related displaced people: 671074 (Syrian refugees) + 17824 (PRS) </v>
          </cell>
          <cell r="K715" t="str">
            <v>JOR002People in Need</v>
          </cell>
          <cell r="L715">
            <v>43503</v>
          </cell>
        </row>
        <row r="716">
          <cell r="F716" t="str">
            <v>UNHCR 12/2018</v>
          </cell>
          <cell r="G716" t="str">
            <v>Medium</v>
          </cell>
          <cell r="H716">
            <v>2</v>
          </cell>
          <cell r="I716" t="str">
            <v>https://reliefweb.int/sites/reliefweb.int/files/resources/67367.pdf</v>
          </cell>
          <cell r="J716" t="str">
            <v>83% of Syrian refugees in Jordan live in urban areas and in poverty (below the poverty line). Refugees above the poverty line and living in urban areas are considered facing minimal humanitarian needs: 17% of 671074 (Syrian refugees) + 17825 (PRS)</v>
          </cell>
          <cell r="K716" t="str">
            <v>JOR002People facing minimal humanitarian needs (level 1)</v>
          </cell>
          <cell r="L716">
            <v>43503</v>
          </cell>
        </row>
        <row r="717">
          <cell r="F717" t="str">
            <v>UNHCR 12/2018</v>
          </cell>
          <cell r="G717" t="str">
            <v>Medium</v>
          </cell>
          <cell r="H717">
            <v>2</v>
          </cell>
          <cell r="I717" t="str">
            <v>https://reliefweb.int/sites/reliefweb.int/files/resources/67367.pdf</v>
          </cell>
          <cell r="J717" t="str">
            <v xml:space="preserve">83% of Syrian refugees in Jordan live in urban areas and in poverty (below the poverty line). Refugees below the poverty line are considered facing stressed humanitarian needs: 83% of 671074 (Syrian refugees) + 17825 (PRS) </v>
          </cell>
          <cell r="K717" t="str">
            <v>JOR002People facing stressed humanitarian needs (level 2)</v>
          </cell>
          <cell r="L717">
            <v>43503</v>
          </cell>
        </row>
        <row r="718">
          <cell r="F718"/>
          <cell r="G718" t="str">
            <v>Medium</v>
          </cell>
          <cell r="H718">
            <v>2</v>
          </cell>
          <cell r="I718"/>
          <cell r="J718"/>
          <cell r="K718" t="str">
            <v>JOR002People  facing moderate humanitarian needs (level 3)</v>
          </cell>
          <cell r="L718">
            <v>43503</v>
          </cell>
        </row>
        <row r="719">
          <cell r="F719"/>
          <cell r="G719" t="str">
            <v>Medium</v>
          </cell>
          <cell r="H719">
            <v>2</v>
          </cell>
          <cell r="I719"/>
          <cell r="J719"/>
          <cell r="K719" t="str">
            <v>JOR002People facing severe humanitarian needs (level 4)</v>
          </cell>
          <cell r="L719">
            <v>43503</v>
          </cell>
        </row>
        <row r="720">
          <cell r="F720"/>
          <cell r="G720" t="str">
            <v>Medium</v>
          </cell>
          <cell r="H720">
            <v>2</v>
          </cell>
          <cell r="I720"/>
          <cell r="J720"/>
          <cell r="K720" t="str">
            <v>JOR002People facing extreme humanitarian needs (level 5)</v>
          </cell>
          <cell r="L720">
            <v>43503</v>
          </cell>
        </row>
        <row r="721">
          <cell r="F721" t="str">
            <v xml:space="preserve">ACLED 08/2018-01/2019 </v>
          </cell>
          <cell r="G721" t="str">
            <v>Medium</v>
          </cell>
          <cell r="H721">
            <v>2</v>
          </cell>
          <cell r="I721" t="str">
            <v>https://www.acleddata.com/data/</v>
          </cell>
          <cell r="J721"/>
          <cell r="K721" t="str">
            <v>JOR002People killed in all crises</v>
          </cell>
          <cell r="L721">
            <v>43503</v>
          </cell>
        </row>
        <row r="722">
          <cell r="F722"/>
          <cell r="G722" t="str">
            <v>High</v>
          </cell>
          <cell r="H722">
            <v>1</v>
          </cell>
          <cell r="I722"/>
          <cell r="J722" t="str">
            <v xml:space="preserve">Refugees, asylum seekers and others of concern + host </v>
          </cell>
          <cell r="K722" t="str">
            <v>JOR002Crisis affected groups</v>
          </cell>
          <cell r="L722">
            <v>43503</v>
          </cell>
        </row>
        <row r="723">
          <cell r="F723"/>
          <cell r="G723" t="str">
            <v>Medium</v>
          </cell>
          <cell r="H723">
            <v>2</v>
          </cell>
          <cell r="I723"/>
          <cell r="J723" t="str">
            <v>No available data</v>
          </cell>
          <cell r="K723" t="str">
            <v>JOR002People facing limited access constraints</v>
          </cell>
          <cell r="L723">
            <v>43503</v>
          </cell>
        </row>
        <row r="724">
          <cell r="F724"/>
          <cell r="G724" t="str">
            <v>Medium</v>
          </cell>
          <cell r="H724">
            <v>2</v>
          </cell>
          <cell r="I724"/>
          <cell r="J724" t="str">
            <v>No available data</v>
          </cell>
          <cell r="K724" t="str">
            <v>JOR002People facing restricted access constraints</v>
          </cell>
          <cell r="L724">
            <v>43503</v>
          </cell>
        </row>
        <row r="725">
          <cell r="F725" t="str">
            <v>ACAPS 08/2018</v>
          </cell>
          <cell r="G725" t="str">
            <v>Medium</v>
          </cell>
          <cell r="H725">
            <v>2</v>
          </cell>
          <cell r="I725" t="str">
            <v>https://www.acaps.org/sites/acaps/files/products/files/acaps_humanitarian_access_overview_august_2018_0.pdf</v>
          </cell>
          <cell r="J725"/>
          <cell r="K725" t="str">
            <v>JOR002Impediments to entry into country (bureaucratic and administrative)</v>
          </cell>
          <cell r="L725">
            <v>43503</v>
          </cell>
        </row>
        <row r="726">
          <cell r="F726" t="str">
            <v>ACAPS 08/2018</v>
          </cell>
          <cell r="G726" t="str">
            <v>Medium</v>
          </cell>
          <cell r="H726">
            <v>2</v>
          </cell>
          <cell r="I726" t="str">
            <v>https://www.acaps.org/sites/acaps/files/products/files/acaps_humanitarian_access_overview_august_2018_0.pdf</v>
          </cell>
          <cell r="J726"/>
          <cell r="K726" t="str">
            <v>JOR002Restriction of movement (impediments to freedom of movement and/or administrative restrictions)</v>
          </cell>
          <cell r="L726">
            <v>43503</v>
          </cell>
        </row>
        <row r="727">
          <cell r="F727" t="str">
            <v>ACAPS 08/2018</v>
          </cell>
          <cell r="G727" t="str">
            <v>Medium</v>
          </cell>
          <cell r="H727">
            <v>2</v>
          </cell>
          <cell r="I727" t="str">
            <v>https://www.acaps.org/sites/acaps/files/products/files/acaps_humanitarian_access_overview_august_2018_0.pdf</v>
          </cell>
          <cell r="J727"/>
          <cell r="K727" t="str">
            <v>JOR002Interference into implementation of humanitarian activities</v>
          </cell>
          <cell r="L727">
            <v>43503</v>
          </cell>
        </row>
        <row r="728">
          <cell r="F728" t="str">
            <v>ACAPS 08/2018</v>
          </cell>
          <cell r="G728" t="str">
            <v>Medium</v>
          </cell>
          <cell r="H728">
            <v>2</v>
          </cell>
          <cell r="I728" t="str">
            <v>https://www.acaps.org/sites/acaps/files/products/files/acaps_humanitarian_access_overview_august_2018_0.pdf</v>
          </cell>
          <cell r="J728"/>
          <cell r="K728" t="str">
            <v>JOR002Violence against personnel, facilities and assets</v>
          </cell>
          <cell r="L728">
            <v>43503</v>
          </cell>
        </row>
        <row r="729">
          <cell r="F729" t="str">
            <v>ACAPS 08/2018</v>
          </cell>
          <cell r="G729" t="str">
            <v>Medium</v>
          </cell>
          <cell r="H729">
            <v>2</v>
          </cell>
          <cell r="I729" t="str">
            <v>https://www.acaps.org/sites/acaps/files/products/files/acaps_humanitarian_access_overview_august_2018_0.pdf</v>
          </cell>
          <cell r="J729"/>
          <cell r="K729" t="str">
            <v>JOR002Denial of existence of humanitarian needs or entitlements to assistance</v>
          </cell>
          <cell r="L729">
            <v>43503</v>
          </cell>
        </row>
        <row r="730">
          <cell r="F730" t="str">
            <v>ACAPS 08/2018</v>
          </cell>
          <cell r="G730" t="str">
            <v>Medium</v>
          </cell>
          <cell r="H730">
            <v>2</v>
          </cell>
          <cell r="I730" t="str">
            <v>https://www.acaps.org/sites/acaps/files/products/files/acaps_humanitarian_access_overview_august_2018_0.pdf</v>
          </cell>
          <cell r="J730"/>
          <cell r="K730" t="str">
            <v>JOR002Restriction and obstruction of access to services and assistance</v>
          </cell>
          <cell r="L730">
            <v>43503</v>
          </cell>
        </row>
        <row r="731">
          <cell r="F731" t="str">
            <v>ACAPS 08/2018</v>
          </cell>
          <cell r="G731" t="str">
            <v>Medium</v>
          </cell>
          <cell r="H731">
            <v>2</v>
          </cell>
          <cell r="I731" t="str">
            <v>https://www.acaps.org/sites/acaps/files/products/files/acaps_humanitarian_access_overview_august_2018_0.pdf</v>
          </cell>
          <cell r="J731"/>
          <cell r="K731" t="str">
            <v>JOR002Ongoing insecurity/hostilities affecting humanitarian assistance</v>
          </cell>
          <cell r="L731">
            <v>43503</v>
          </cell>
        </row>
        <row r="732">
          <cell r="F732" t="str">
            <v>ACAPS 08/2018</v>
          </cell>
          <cell r="G732" t="str">
            <v>Medium</v>
          </cell>
          <cell r="H732">
            <v>2</v>
          </cell>
          <cell r="I732" t="str">
            <v>https://www.acaps.org/sites/acaps/files/products/files/acaps_humanitarian_access_overview_august_2018_0.pdf</v>
          </cell>
          <cell r="J732"/>
          <cell r="K732" t="str">
            <v xml:space="preserve">JOR002Presence of mines and improvised explosive devices </v>
          </cell>
          <cell r="L732">
            <v>43503</v>
          </cell>
        </row>
        <row r="733">
          <cell r="F733" t="str">
            <v>ACAPS 08/2018</v>
          </cell>
          <cell r="G733" t="str">
            <v>Medium</v>
          </cell>
          <cell r="H733">
            <v>2</v>
          </cell>
          <cell r="I733" t="str">
            <v>https://www.acaps.org/sites/acaps/files/products/files/acaps_humanitarian_access_overview_august_2018_0.pdf</v>
          </cell>
          <cell r="J733"/>
          <cell r="K733" t="str">
            <v>JOR002Physical constraints in the environment (obstacles related to terrain, climate, lack of infrastructure, etc.)</v>
          </cell>
          <cell r="L733">
            <v>43503</v>
          </cell>
        </row>
        <row r="734">
          <cell r="F734" t="str">
            <v>Palestinian Central Bureau of statistics 2016</v>
          </cell>
          <cell r="G734" t="str">
            <v>Medium</v>
          </cell>
          <cell r="H734">
            <v>2</v>
          </cell>
          <cell r="I734" t="str">
            <v>http://www.pcbs.gov.ps/site/803/default.aspx</v>
          </cell>
          <cell r="J734" t="str">
            <v>Palestinian central bureau of statistics estimate for 2016. The 2019 HNO put the population at 4.95 million, however the PCBS figure is hte most up to date official estimate dissagregated by admin level 1.</v>
          </cell>
          <cell r="K734" t="str">
            <v>PSE002Total population in country</v>
          </cell>
          <cell r="L734">
            <v>43503</v>
          </cell>
        </row>
        <row r="735">
          <cell r="F735" t="str">
            <v>Palestinian Central Bureau of statistics 2011</v>
          </cell>
          <cell r="G735" t="str">
            <v>Medium</v>
          </cell>
          <cell r="H735">
            <v>2</v>
          </cell>
          <cell r="I735" t="str">
            <v>http://www.pcbs.gov.ps/Portals/_Rainbow/Documents/LandUse-2011-02e.htm</v>
          </cell>
          <cell r="J735" t="str">
            <v>Palestinian central bureau of statistics square kilometre of admin level 1 in the West Bank and Gaza and occupied East Jerusalem.</v>
          </cell>
          <cell r="K735" t="str">
            <v>PSE002Landmass affected by disaster</v>
          </cell>
          <cell r="L735">
            <v>43503</v>
          </cell>
        </row>
        <row r="736">
          <cell r="F736" t="str">
            <v>Palestinian Central Bureau of statistics 2016</v>
          </cell>
          <cell r="G736"/>
          <cell r="H736" t="b">
            <v>0</v>
          </cell>
          <cell r="I736"/>
          <cell r="J736" t="str">
            <v>Everyone in the West Bank and Gaza is affected by the conflict, occupaiton and in Gaza also by the air, land and sea blockade.</v>
          </cell>
          <cell r="K736" t="str">
            <v>PSE002People exposed</v>
          </cell>
          <cell r="L736">
            <v>43503</v>
          </cell>
        </row>
        <row r="737">
          <cell r="F737" t="str">
            <v>Palestinian Central Bureau of statistics 2017</v>
          </cell>
          <cell r="G737"/>
          <cell r="H737" t="b">
            <v>0</v>
          </cell>
          <cell r="I737"/>
          <cell r="J737" t="str">
            <v>Everyone in the West Bank and Gaza is affected by the conflict, occupaiton and in Gaza also by the air, land and sea blockade.</v>
          </cell>
          <cell r="K737" t="str">
            <v>PSE002People affected by the crisis</v>
          </cell>
          <cell r="L737">
            <v>43503</v>
          </cell>
        </row>
        <row r="738">
          <cell r="F738" t="str">
            <v>Shelter cluster Nov 2018</v>
          </cell>
          <cell r="G738" t="str">
            <v>Medium</v>
          </cell>
          <cell r="H738">
            <v>2</v>
          </cell>
          <cell r="I738" t="str">
            <v>https://www.sheltercluster.org/sites/default/files/docs/one_page_factsheet_nov_2018_0.pdf</v>
          </cell>
          <cell r="J738" t="str">
            <v>14,000 people remain internally displaced from the 2014 conflict in Gaza, while 416 people where displace din the West Bank due to housing demolitions between January and November of 2018. This number represents IDPs, however it has not taken into consideration registered refugees with UNRWA of which there are over 1.3 million in Gaza alone.</v>
          </cell>
          <cell r="K738" t="str">
            <v>PSE002Total # of crisis related displaced people</v>
          </cell>
          <cell r="L738">
            <v>43503</v>
          </cell>
        </row>
        <row r="739">
          <cell r="F739" t="str">
            <v>OCHA monthly OPT report, and OCHA protection of civilians reportfrom June - December 2018</v>
          </cell>
          <cell r="G739" t="str">
            <v>Medium</v>
          </cell>
          <cell r="H739">
            <v>2</v>
          </cell>
          <cell r="I739" t="str">
            <v xml:space="preserve">https://www.ochaopt.org/reports/humanitarian-bulletin
https://www.ochaopt.org/reports/protection-of-civilians, </v>
          </cell>
          <cell r="J739" t="str">
            <v>A total of the number of Palestinian injuries resulting directly from conflict between June and December 2018.</v>
          </cell>
          <cell r="K739" t="str">
            <v>PSE002Crisis related Injuries</v>
          </cell>
          <cell r="L739">
            <v>43503</v>
          </cell>
        </row>
        <row r="740">
          <cell r="F740"/>
          <cell r="G740"/>
          <cell r="H740" t="b">
            <v>0</v>
          </cell>
          <cell r="I740"/>
          <cell r="J740" t="str">
            <v>A total of the number of Palestinian injuries resulting directly from conflict between June and December 2018.</v>
          </cell>
          <cell r="K740" t="str">
            <v>PSE002Total # of illness cases reported</v>
          </cell>
          <cell r="L740">
            <v>43503</v>
          </cell>
        </row>
        <row r="741">
          <cell r="F741" t="str">
            <v>OCHA monthly OPT report, and OCHA protection of civilians reportfrom June - December 2019</v>
          </cell>
          <cell r="G741" t="str">
            <v>Medium</v>
          </cell>
          <cell r="H741">
            <v>2</v>
          </cell>
          <cell r="I741" t="str">
            <v>https://www.ochaopt.org/reports/humanitarian-bulletin</v>
          </cell>
          <cell r="J741" t="str">
            <v>A total of the number of Palestinian injuries resulting directly from conflict between June and December 2018.</v>
          </cell>
          <cell r="K741" t="str">
            <v>PSE002Crisis related fatalities</v>
          </cell>
          <cell r="L741">
            <v>43503</v>
          </cell>
        </row>
        <row r="742">
          <cell r="F742" t="str">
            <v>Shelter cluster Nov 2018</v>
          </cell>
          <cell r="G742" t="str">
            <v>Medium</v>
          </cell>
          <cell r="H742">
            <v>2</v>
          </cell>
          <cell r="I742" t="str">
            <v xml:space="preserve">https://www.ochaopt.org/reports/protection-of-civilians, </v>
          </cell>
          <cell r="J742" t="str">
            <v>The number of houses that experienced minro, major and severe damage during 2014 war.</v>
          </cell>
          <cell r="K742" t="str">
            <v>PSE002Building partially damaged</v>
          </cell>
          <cell r="L742">
            <v>43503</v>
          </cell>
        </row>
        <row r="743">
          <cell r="F743" t="str">
            <v>Shelter cluster Nov 2018</v>
          </cell>
          <cell r="G743" t="str">
            <v>Medium</v>
          </cell>
          <cell r="H743">
            <v>2</v>
          </cell>
          <cell r="I743" t="str">
            <v>https://www.sheltercluster.org/sites/default/files/docs/one_page_factsheet_nov_2018_0.pdf</v>
          </cell>
          <cell r="J743" t="str">
            <v>The total of houses destroyed in Gaza by the 2014 war, as well as housing demolitions in the West Bank and East Jerusalem as of November 2018.</v>
          </cell>
          <cell r="K743" t="str">
            <v>PSE002Building totally damaged</v>
          </cell>
          <cell r="L743">
            <v>43503</v>
          </cell>
        </row>
        <row r="744">
          <cell r="F744"/>
          <cell r="G744"/>
          <cell r="H744" t="b">
            <v>0</v>
          </cell>
          <cell r="I744"/>
          <cell r="J744"/>
          <cell r="K744" t="str">
            <v>PSE002Economic Losses</v>
          </cell>
          <cell r="L744">
            <v>43503</v>
          </cell>
        </row>
        <row r="745">
          <cell r="F745" t="str">
            <v>HNO 2019</v>
          </cell>
          <cell r="G745"/>
          <cell r="H745" t="b">
            <v>0</v>
          </cell>
          <cell r="I745" t="str">
            <v>https://reliefweb.int/sites/reliefweb.int/files/resources/humanitarian_needs_overview_2019-%281%29.pdf</v>
          </cell>
          <cell r="J745"/>
          <cell r="K745" t="str">
            <v>PSE002People in Need</v>
          </cell>
          <cell r="L745">
            <v>43503</v>
          </cell>
        </row>
        <row r="746">
          <cell r="F746" t="str">
            <v>ocha hno DATA 2019</v>
          </cell>
          <cell r="G746" t="str">
            <v>Medium</v>
          </cell>
          <cell r="H746">
            <v>2</v>
          </cell>
          <cell r="I746"/>
          <cell r="J746" t="str">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ell>
          <cell r="K746" t="str">
            <v>PSE002People facing minimal humanitarian needs (level 1)</v>
          </cell>
          <cell r="L746">
            <v>43503</v>
          </cell>
        </row>
        <row r="747">
          <cell r="F747" t="str">
            <v>ocha hno DATA 2020</v>
          </cell>
          <cell r="G747" t="str">
            <v>Medium</v>
          </cell>
          <cell r="H747">
            <v>2</v>
          </cell>
          <cell r="I747"/>
          <cell r="J747" t="str">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ell>
          <cell r="K747" t="str">
            <v>PSE002People facing stressed humanitarian needs (level 2)</v>
          </cell>
          <cell r="L747">
            <v>43503</v>
          </cell>
        </row>
        <row r="748">
          <cell r="F748" t="str">
            <v>ocha hno DATA 2021</v>
          </cell>
          <cell r="G748" t="str">
            <v>Medium</v>
          </cell>
          <cell r="H748">
            <v>2</v>
          </cell>
          <cell r="I748"/>
          <cell r="J748" t="str">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ell>
          <cell r="K748" t="str">
            <v>PSE002People  facing moderate humanitarian needs (level 3)</v>
          </cell>
          <cell r="L748">
            <v>43503</v>
          </cell>
        </row>
        <row r="749">
          <cell r="F749" t="str">
            <v>ocha hno DATA 2022</v>
          </cell>
          <cell r="G749" t="str">
            <v>Medium</v>
          </cell>
          <cell r="H749">
            <v>2</v>
          </cell>
          <cell r="I749"/>
          <cell r="J749" t="str">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ell>
          <cell r="K749" t="str">
            <v>PSE002People facing severe humanitarian needs (level 4)</v>
          </cell>
          <cell r="L749">
            <v>43503</v>
          </cell>
        </row>
        <row r="750">
          <cell r="F750" t="str">
            <v>ocha hno DATA 2023</v>
          </cell>
          <cell r="G750" t="str">
            <v>Medium</v>
          </cell>
          <cell r="H750">
            <v>2</v>
          </cell>
          <cell r="I750"/>
          <cell r="J750" t="str">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ell>
          <cell r="K750" t="str">
            <v>PSE002People facing extreme humanitarian needs (level 5)</v>
          </cell>
          <cell r="L750">
            <v>43503</v>
          </cell>
        </row>
        <row r="751">
          <cell r="F751"/>
          <cell r="G751" t="str">
            <v>Medium</v>
          </cell>
          <cell r="H751">
            <v>2</v>
          </cell>
          <cell r="I751"/>
          <cell r="J751"/>
          <cell r="K751" t="str">
            <v>PSE002People killed in all crises</v>
          </cell>
          <cell r="L751">
            <v>43503</v>
          </cell>
        </row>
        <row r="752">
          <cell r="F752"/>
          <cell r="G752" t="str">
            <v>Medium</v>
          </cell>
          <cell r="H752">
            <v>2</v>
          </cell>
          <cell r="I752"/>
          <cell r="J752" t="str">
            <v xml:space="preserve">There are IDP's, refugees, host and non-host groups in Gaza, the West Bank and East Jerusalem. </v>
          </cell>
          <cell r="K752" t="str">
            <v>PSE002Crisis affected groups</v>
          </cell>
          <cell r="L752">
            <v>43503</v>
          </cell>
        </row>
        <row r="753">
          <cell r="F753"/>
          <cell r="G753"/>
          <cell r="H753" t="b">
            <v>0</v>
          </cell>
          <cell r="I753"/>
          <cell r="J753"/>
          <cell r="K753" t="str">
            <v>PSE002People facing limited access constraints</v>
          </cell>
          <cell r="L753">
            <v>43503</v>
          </cell>
        </row>
        <row r="754">
          <cell r="F754"/>
          <cell r="G754" t="str">
            <v>Medium</v>
          </cell>
          <cell r="H754">
            <v>2</v>
          </cell>
          <cell r="I754"/>
          <cell r="J754" t="str">
            <v>The total populaiton of the West Bank, Gaza and East Jerusalem face severe access constraints. Paticularly in Gaza and the West Bnak which are walled off which clsely guarded perimetres. In aza there is little room for displacement and Palestinian strugle to access service and cannot easi;y leave to access them.</v>
          </cell>
          <cell r="K754" t="str">
            <v>PSE002People facing restricted access constraints</v>
          </cell>
          <cell r="L754">
            <v>43503</v>
          </cell>
        </row>
        <row r="755">
          <cell r="F755" t="str">
            <v>ACAPS Acces map 2018</v>
          </cell>
          <cell r="G755" t="str">
            <v>Medium</v>
          </cell>
          <cell r="H755">
            <v>2</v>
          </cell>
          <cell r="I755" t="str">
            <v>https://www.acaps.org/press-room/maps</v>
          </cell>
          <cell r="J755"/>
          <cell r="K755" t="str">
            <v>PSE002Impediments to entry into country (bureaucratic and administrative)</v>
          </cell>
          <cell r="L755">
            <v>43503</v>
          </cell>
        </row>
        <row r="756">
          <cell r="F756" t="str">
            <v>ACAPS Acces map 2019</v>
          </cell>
          <cell r="G756" t="str">
            <v>Medium</v>
          </cell>
          <cell r="H756">
            <v>2</v>
          </cell>
          <cell r="I756" t="str">
            <v>https://www.acaps.org/press-room/maps</v>
          </cell>
          <cell r="J756"/>
          <cell r="K756" t="str">
            <v>PSE002Restriction of movement (impediments to freedom of movement and/or administrative restrictions)</v>
          </cell>
          <cell r="L756">
            <v>43503</v>
          </cell>
        </row>
        <row r="757">
          <cell r="F757" t="str">
            <v>ACAPS Acces map 2020</v>
          </cell>
          <cell r="G757" t="str">
            <v>Medium</v>
          </cell>
          <cell r="H757">
            <v>2</v>
          </cell>
          <cell r="I757" t="str">
            <v>https://www.acaps.org/press-room/maps</v>
          </cell>
          <cell r="J757"/>
          <cell r="K757" t="str">
            <v>PSE002Interference into implementation of humanitarian activities</v>
          </cell>
          <cell r="L757">
            <v>43503</v>
          </cell>
        </row>
        <row r="758">
          <cell r="F758" t="str">
            <v>ACAPS Acces map 2021</v>
          </cell>
          <cell r="G758" t="str">
            <v>Medium</v>
          </cell>
          <cell r="H758">
            <v>2</v>
          </cell>
          <cell r="I758" t="str">
            <v>https://www.acaps.org/press-room/maps</v>
          </cell>
          <cell r="J758"/>
          <cell r="K758" t="str">
            <v>PSE002Violence against personnel, facilities and assets</v>
          </cell>
          <cell r="L758">
            <v>43503</v>
          </cell>
        </row>
        <row r="759">
          <cell r="F759" t="str">
            <v>ACAPS Acces map 2022</v>
          </cell>
          <cell r="G759" t="str">
            <v>Medium</v>
          </cell>
          <cell r="H759">
            <v>2</v>
          </cell>
          <cell r="I759" t="str">
            <v>https://www.acaps.org/press-room/maps</v>
          </cell>
          <cell r="J759"/>
          <cell r="K759" t="str">
            <v>PSE002Denial of existence of humanitarian needs or entitlements to assistance</v>
          </cell>
          <cell r="L759">
            <v>43503</v>
          </cell>
        </row>
        <row r="760">
          <cell r="F760" t="str">
            <v>ACAPS Acces map 2023</v>
          </cell>
          <cell r="G760" t="str">
            <v>Medium</v>
          </cell>
          <cell r="H760">
            <v>2</v>
          </cell>
          <cell r="I760" t="str">
            <v>https://www.acaps.org/press-room/maps</v>
          </cell>
          <cell r="J760"/>
          <cell r="K760" t="str">
            <v>PSE002Restriction and obstruction of access to services and assistance</v>
          </cell>
          <cell r="L760">
            <v>43503</v>
          </cell>
        </row>
        <row r="761">
          <cell r="F761" t="str">
            <v>ACAPS Acces map 2024</v>
          </cell>
          <cell r="G761" t="str">
            <v>Medium</v>
          </cell>
          <cell r="H761">
            <v>2</v>
          </cell>
          <cell r="I761" t="str">
            <v>https://www.acaps.org/press-room/maps</v>
          </cell>
          <cell r="J761"/>
          <cell r="K761" t="str">
            <v>PSE002Ongoing insecurity/hostilities affecting humanitarian assistance</v>
          </cell>
          <cell r="L761">
            <v>43503</v>
          </cell>
        </row>
        <row r="762">
          <cell r="F762" t="str">
            <v>ACAPS Acces map 2025</v>
          </cell>
          <cell r="G762" t="str">
            <v>Medium</v>
          </cell>
          <cell r="H762">
            <v>2</v>
          </cell>
          <cell r="I762" t="str">
            <v>https://www.acaps.org/press-room/maps</v>
          </cell>
          <cell r="J762"/>
          <cell r="K762" t="str">
            <v xml:space="preserve">PSE002Presence of mines and improvised explosive devices </v>
          </cell>
          <cell r="L762">
            <v>43503</v>
          </cell>
        </row>
        <row r="763">
          <cell r="F763" t="str">
            <v>ACAPS Acces map 2026</v>
          </cell>
          <cell r="G763" t="str">
            <v>Medium</v>
          </cell>
          <cell r="H763">
            <v>2</v>
          </cell>
          <cell r="I763" t="str">
            <v>https://www.acaps.org/press-room/maps</v>
          </cell>
          <cell r="J763"/>
          <cell r="K763" t="str">
            <v>PSE002Physical constraints in the environment (obstacles related to terrain, climate, lack of infrastructure, etc.)</v>
          </cell>
          <cell r="L763">
            <v>43503</v>
          </cell>
        </row>
        <row r="764">
          <cell r="F764" t="str">
            <v>Government of Bangladesh 2011, UNHCR 15/01/2019</v>
          </cell>
          <cell r="G764" t="str">
            <v>Medium</v>
          </cell>
          <cell r="H764">
            <v>2</v>
          </cell>
          <cell r="I764" t="str">
            <v>http://203.112.218.65:8008/WebTestApplication/userfiles/Image/PopCen2011/Com_Cox%27s%20Bazar.pdf
https://reliefweb.int/sites/reliefweb.int/files/resources/67736.pdf</v>
          </cell>
          <cell r="J764" t="str">
            <v xml:space="preserve">2011 census data + Rohingya refugees as of 15 January 2019 </v>
          </cell>
          <cell r="K764" t="str">
            <v>BGD002Total population in country</v>
          </cell>
          <cell r="L764">
            <v>43503</v>
          </cell>
        </row>
        <row r="765">
          <cell r="F765" t="str">
            <v xml:space="preserve">Government of Bangladesh 2011, ISCG 08/01/2018, UNHCR 15/01/2019 </v>
          </cell>
          <cell r="G765" t="str">
            <v>Medium</v>
          </cell>
          <cell r="H765">
            <v>2</v>
          </cell>
          <cell r="I765" t="str">
            <v>http://203.112.218.65:8008/WebTestApplication/userfiles/Image/PopCen2011/Com_Cox%27s%20Bazar.pdf
https://reliefweb.int/sites/reliefweb.int/files/resources/67736.pdf</v>
          </cell>
          <cell r="J765" t="str">
            <v>Total Square kilometers of Teknaf and Ukhia Upazila</v>
          </cell>
          <cell r="K765" t="str">
            <v>BGD002Landmass affected by disaster</v>
          </cell>
          <cell r="L765">
            <v>43503</v>
          </cell>
        </row>
        <row r="766">
          <cell r="F766" t="str">
            <v xml:space="preserve">Government of Bangladesh 2011, ISCG 08/01/2018, UNHCR 15/01/2019 </v>
          </cell>
          <cell r="G766" t="str">
            <v>Medium</v>
          </cell>
          <cell r="H766">
            <v>2</v>
          </cell>
          <cell r="I766" t="str">
            <v>http://203.112.218.65:8008/WebTestApplication/userfiles/Image/PopCen2011/Com_Cox%27s%20Bazar.pdf
https://www.humanitarianresponse.info/sites/www.humanitarianresponse.info/files/documents/files/190108_cox_bazar_reference_map_with_pop_id0225.pdf
https://reliefweb.int/sites/reliefweb.int/files/resources/67736.pdf</v>
          </cell>
          <cell r="J766" t="str">
            <v xml:space="preserve">Total amount of people living in Teknaf and Uknia Upazilia, in addition to 907,199 refugees that are all living in the affected area. </v>
          </cell>
          <cell r="K766" t="str">
            <v>BGD002People exposed</v>
          </cell>
          <cell r="L766">
            <v>43503</v>
          </cell>
        </row>
        <row r="767">
          <cell r="F767" t="str">
            <v xml:space="preserve">Government of Bangladesh 2011, ISCG 08/01/2018, UNHCR 15/01/2019 </v>
          </cell>
          <cell r="G767" t="str">
            <v>Medium</v>
          </cell>
          <cell r="H767">
            <v>2</v>
          </cell>
          <cell r="I767" t="str">
            <v>http://203.112.218.65:8008/WebTestApplication/userfiles/Image/PopCen2011/Com_Cox%27s%20Bazar.pdf
https://www.humanitarianresponse.info/sites/www.humanitarianresponse.info/files/documents/files/190108_cox_bazar_reference_map_with_pop_id0225.pdf
https://reliefweb.int/sites/reliefweb.int/files/resources/67736.pdf</v>
          </cell>
          <cell r="J767" t="str">
            <v xml:space="preserve">The Rohingya influx in Cox’s Bazar has put pressure on the district’s Bangladeshi community, particularly in the upazilas of Teknaf and Ukhia where the Rohingya now constitute at least one third of the total population. Given the size of the influx the entire population of Ukhia and Teknaf are expected to be affected by the influx. </v>
          </cell>
          <cell r="K767" t="str">
            <v>BGD002People affected by the crisis</v>
          </cell>
          <cell r="L767">
            <v>43503</v>
          </cell>
        </row>
        <row r="768">
          <cell r="F768" t="str">
            <v>UNHCR 15/01/2019</v>
          </cell>
          <cell r="G768" t="str">
            <v>Medium</v>
          </cell>
          <cell r="H768">
            <v>2</v>
          </cell>
          <cell r="I768" t="str">
            <v>https://reliefweb.int/sites/reliefweb.int/files/resources/67736.pdf</v>
          </cell>
          <cell r="J768" t="str">
            <v xml:space="preserve">There are a total of 907,199 Rohingya refugees according to UNHCR as of 15/01/2019. These numbers are likely to have increased due to the recent influxes of Rohingya from India. </v>
          </cell>
          <cell r="K768" t="str">
            <v>BGD002Total # of crisis related displaced people</v>
          </cell>
          <cell r="L768">
            <v>43503</v>
          </cell>
        </row>
        <row r="769">
          <cell r="F769" t="str">
            <v>WHO 12/2018</v>
          </cell>
          <cell r="G769" t="str">
            <v>Medium</v>
          </cell>
          <cell r="H769">
            <v>2</v>
          </cell>
          <cell r="I769" t="str">
            <v>http://www.searo.who.int/bangladesh/mmwb/en/</v>
          </cell>
          <cell r="J769" t="str">
            <v xml:space="preserve">The following disease are related to overcrowding and to poor WASH and health infrastructure: Diarrhoeal diseases, Acute Respiratory Infection, Acute Watery Diarrhoea, Bloody diarrhoea, measles, vector borne diseases in Cox's Bazar. All illnesses are added up from July to December. </v>
          </cell>
          <cell r="K769" t="str">
            <v>BGD002Total # of illness cases reported</v>
          </cell>
          <cell r="L769">
            <v>43503</v>
          </cell>
        </row>
        <row r="770">
          <cell r="F770" t="str">
            <v>ACLED</v>
          </cell>
          <cell r="G770" t="str">
            <v>Medium</v>
          </cell>
          <cell r="H770">
            <v>2</v>
          </cell>
          <cell r="I770"/>
          <cell r="J770" t="str">
            <v>There is no  data indicating the amount of people injured directly as a result of the Rohingya crisis.</v>
          </cell>
          <cell r="K770" t="str">
            <v>BGD002Crisis related Injuries</v>
          </cell>
          <cell r="L770">
            <v>43503</v>
          </cell>
        </row>
        <row r="771">
          <cell r="F771" t="str">
            <v>ACLED</v>
          </cell>
          <cell r="G771" t="str">
            <v>Medium</v>
          </cell>
          <cell r="H771">
            <v>2</v>
          </cell>
          <cell r="I771"/>
          <cell r="J771" t="str">
            <v>There is no  data indicating the amount of people dead directly as a result of the Rohingya crisis, as a result of demonstrations for repatriations or due to poor shelter infrastructure. There is likelz a number of people dead by suicide.</v>
          </cell>
          <cell r="K771" t="str">
            <v>BGD002People killed in all crises</v>
          </cell>
          <cell r="L771">
            <v>43503</v>
          </cell>
        </row>
        <row r="772">
          <cell r="F772" t="str">
            <v>IOM 01/2019</v>
          </cell>
          <cell r="G772" t="str">
            <v>Medium</v>
          </cell>
          <cell r="H772">
            <v>2</v>
          </cell>
          <cell r="I772" t="str">
            <v>http://iom.maps.arcgis.com/apps/webappviewer/index.html?id=8553f37b783741d5959ca67f020650d4</v>
          </cell>
          <cell r="J772" t="str">
            <v xml:space="preserve">There is no data on there total amount of partial and total damages, although it is likely that shelters have been damaged due to heavy rain, wind and landslides. </v>
          </cell>
          <cell r="K772" t="str">
            <v>BGD002Building partially damaged</v>
          </cell>
          <cell r="L772">
            <v>43503</v>
          </cell>
        </row>
        <row r="773">
          <cell r="F773" t="str">
            <v>IOM 01/2019</v>
          </cell>
          <cell r="G773" t="str">
            <v>Medium</v>
          </cell>
          <cell r="H773">
            <v>2</v>
          </cell>
          <cell r="I773" t="str">
            <v>http://iom.maps.arcgis.com/apps/webappviewer/index.html?id=8553f37b783741d5959ca67f020650d4</v>
          </cell>
          <cell r="J773" t="str">
            <v xml:space="preserve">There is no data on there total amount of partial and total damages, although it is likely that shelters have been damaged due to heavy rain, wind and landslides. </v>
          </cell>
          <cell r="K773" t="str">
            <v>BGD002Building totally damaged</v>
          </cell>
          <cell r="L773">
            <v>43503</v>
          </cell>
        </row>
        <row r="774">
          <cell r="F774" t="str">
            <v>ACLED</v>
          </cell>
          <cell r="G774" t="str">
            <v>Medium</v>
          </cell>
          <cell r="H774">
            <v>2</v>
          </cell>
          <cell r="I774"/>
          <cell r="J774" t="str">
            <v>There is no  data indicating the amount of people dead directly as a result of the Rohingya crisis, as a result of demonstrations for repatriations or due to poor shelter infrastructure. There is likelz a number of people dead by suicide.</v>
          </cell>
          <cell r="K774" t="str">
            <v>BGD002Crisis related fatalities</v>
          </cell>
          <cell r="L774">
            <v>43503</v>
          </cell>
        </row>
        <row r="775">
          <cell r="F775" t="str">
            <v>Centre for Police Dialogue  13/05/2018</v>
          </cell>
          <cell r="G775" t="str">
            <v>Medium</v>
          </cell>
          <cell r="H775">
            <v>2</v>
          </cell>
          <cell r="I775" t="str">
            <v>https://cpd.org.bd/wp-content/uploads/2018/05/Presentation-on-Economic-Implications-of-the-Rohingya-Crisis-for-Bangladesh-and-National-Budget-FY2019.pdf</v>
          </cell>
          <cell r="J775" t="str">
            <v>Bangladesh is facing several challenges due to the Rohingya Influx, including the Economic (employment, depression on daily wages, cost of living); social (lost of scool years, health issues amongst locals and Rohingyas) Environmental (deforestation,  natural calamities and unetical activities such as human trafficking). THis is costs USD 86.7 million</v>
          </cell>
          <cell r="K775" t="str">
            <v>BGD002Economic Losses</v>
          </cell>
          <cell r="L775">
            <v>43503</v>
          </cell>
        </row>
        <row r="776">
          <cell r="F776" t="str">
            <v>JRP 03/2018, UNHCR 12/01/2018</v>
          </cell>
          <cell r="G776" t="str">
            <v>Medium</v>
          </cell>
          <cell r="H776">
            <v>2</v>
          </cell>
          <cell r="I776" t="str">
            <v>https://www.humanitarianresponse.info/sites/www.humanitarianresponse.info/files/documents/files/2018_jrp_mid_term_review_v28.pdf</v>
          </cell>
          <cell r="J776" t="str">
            <v xml:space="preserve">Total refugee population in addition to471768(26% of the host community according to the JRP) are all likely to be in need of humanitarian assistance. Based on adjusted calculations from the PIN from the JRP from 03/2018.  </v>
          </cell>
          <cell r="K776" t="str">
            <v>BGD002People in Need</v>
          </cell>
          <cell r="L776">
            <v>43503</v>
          </cell>
        </row>
        <row r="777">
          <cell r="F777" t="str">
            <v xml:space="preserve">ACAPS 2018
REVA 12/2017 </v>
          </cell>
          <cell r="G777" t="str">
            <v>Medium</v>
          </cell>
          <cell r="H777">
            <v>2</v>
          </cell>
          <cell r="I777" t="str">
            <v>https://www.acaps.org/sites/acaps/files/products/files/20181213_acaps_npm_analysis_hub_r13_traffic_light_0.pdf
https://fscluster.org/sites/default/files/documents/bangladesh_wfp_reva_19.01.2018.pdf</v>
          </cell>
          <cell r="J777" t="str">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ell>
          <cell r="K777" t="str">
            <v>BGD002People facing minimal humanitarian needs (level 1)</v>
          </cell>
          <cell r="L777">
            <v>43503</v>
          </cell>
        </row>
        <row r="778">
          <cell r="F778" t="str">
            <v xml:space="preserve">ACAPS 2018
REVA 12/2017 </v>
          </cell>
          <cell r="G778" t="str">
            <v>Medium</v>
          </cell>
          <cell r="H778">
            <v>2</v>
          </cell>
          <cell r="I778" t="str">
            <v>https://www.acaps.org/sites/acaps/files/products/files/20181213_acaps_npm_analysis_hub_r13_traffic_light_0.pdf
https://fscluster.org/sites/default/files/documents/bangladesh_wfp_reva_19.01.2018.pdf</v>
          </cell>
          <cell r="J778" t="str">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ell>
          <cell r="K778" t="str">
            <v>BGD002People facing stressed humanitarian needs (level 2)</v>
          </cell>
          <cell r="L778">
            <v>43503</v>
          </cell>
        </row>
        <row r="779">
          <cell r="F779" t="str">
            <v xml:space="preserve">ACAPS 2018
REVA 12/2017 </v>
          </cell>
          <cell r="G779" t="str">
            <v>Medium</v>
          </cell>
          <cell r="H779">
            <v>2</v>
          </cell>
          <cell r="I779" t="str">
            <v>https://www.acaps.org/sites/acaps/files/products/files/20181213_acaps_npm_analysis_hub_r13_traffic_light_0.pdf
https://fscluster.org/sites/default/files/documents/bangladesh_wfp_reva_19.01.2018.pdf</v>
          </cell>
          <cell r="J779" t="str">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ell>
          <cell r="K779" t="str">
            <v>BGD002People  facing moderate humanitarian needs (level 3)</v>
          </cell>
          <cell r="L779">
            <v>43503</v>
          </cell>
        </row>
        <row r="780">
          <cell r="F780" t="str">
            <v xml:space="preserve">ACAPS 2018
REVA 12/2017 </v>
          </cell>
          <cell r="G780" t="str">
            <v>Medium</v>
          </cell>
          <cell r="H780">
            <v>2</v>
          </cell>
          <cell r="I780"/>
          <cell r="J780" t="str">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ell>
          <cell r="K780" t="str">
            <v>BGD002People facing severe humanitarian needs (level 4)</v>
          </cell>
          <cell r="L780">
            <v>43503</v>
          </cell>
        </row>
        <row r="781">
          <cell r="F781" t="str">
            <v xml:space="preserve">ACAPS 2018
REVA 12/2017 </v>
          </cell>
          <cell r="G781" t="str">
            <v>Medium</v>
          </cell>
          <cell r="H781">
            <v>2</v>
          </cell>
          <cell r="I781" t="str">
            <v>https://www.acaps.org/sites/acaps/files/products/files/20181213_acaps_npm_analysis_hub_r13_traffic_light_0.pdf
https://fscluster.org/sites/default/files/documents/bangladesh_wfp_reva_19.01.2018.pdf</v>
          </cell>
          <cell r="J781" t="str">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ell>
          <cell r="K781" t="str">
            <v>BGD002People facing extreme humanitarian needs (level 5)</v>
          </cell>
          <cell r="L781">
            <v>43503</v>
          </cell>
        </row>
        <row r="782">
          <cell r="F782" t="str">
            <v>Acaps Analysis Hub 01/2018</v>
          </cell>
          <cell r="G782" t="str">
            <v>Medium</v>
          </cell>
          <cell r="H782">
            <v>2</v>
          </cell>
          <cell r="I782"/>
          <cell r="J782"/>
          <cell r="K782" t="str">
            <v>BGD002Crisis affected groups</v>
          </cell>
          <cell r="L782">
            <v>43503</v>
          </cell>
        </row>
        <row r="783">
          <cell r="F783"/>
          <cell r="G783" t="str">
            <v>Medium</v>
          </cell>
          <cell r="H783">
            <v>2</v>
          </cell>
          <cell r="I783"/>
          <cell r="J783" t="str">
            <v xml:space="preserve">There is no indication that there are direct access constraints. </v>
          </cell>
          <cell r="K783" t="str">
            <v>BGD002People facing limited access constraints</v>
          </cell>
          <cell r="L783">
            <v>43503</v>
          </cell>
        </row>
        <row r="784">
          <cell r="F784" t="str">
            <v>Acaps Access Map</v>
          </cell>
          <cell r="G784" t="str">
            <v>Medium</v>
          </cell>
          <cell r="H784">
            <v>2</v>
          </cell>
          <cell r="I784"/>
          <cell r="J784" t="str">
            <v xml:space="preserve">There is no indication that there are direct access constraints. </v>
          </cell>
          <cell r="K784" t="str">
            <v>BGD002People facing restricted access constraints</v>
          </cell>
          <cell r="L784">
            <v>43503</v>
          </cell>
        </row>
        <row r="785">
          <cell r="F785" t="str">
            <v>Acaps Access Map</v>
          </cell>
          <cell r="G785" t="str">
            <v>Medium</v>
          </cell>
          <cell r="H785">
            <v>2</v>
          </cell>
          <cell r="I785"/>
          <cell r="J785"/>
          <cell r="K785" t="str">
            <v>BGD002Impediments to entry into country (bureaucratic and administrative)</v>
          </cell>
          <cell r="L785">
            <v>43503</v>
          </cell>
        </row>
        <row r="786">
          <cell r="F786" t="str">
            <v>Acaps Access Map</v>
          </cell>
          <cell r="G786" t="str">
            <v>Medium</v>
          </cell>
          <cell r="H786">
            <v>2</v>
          </cell>
          <cell r="I786"/>
          <cell r="J786"/>
          <cell r="K786" t="str">
            <v>BGD002Restriction of movement (impediments to freedom of movement and/or administrative restrictions)</v>
          </cell>
          <cell r="L786">
            <v>43503</v>
          </cell>
        </row>
        <row r="787">
          <cell r="F787" t="str">
            <v>Acaps Access Map</v>
          </cell>
          <cell r="G787" t="str">
            <v>Medium</v>
          </cell>
          <cell r="H787">
            <v>2</v>
          </cell>
          <cell r="I787"/>
          <cell r="J787"/>
          <cell r="K787" t="str">
            <v>BGD002Interference into implementation of humanitarian activities</v>
          </cell>
          <cell r="L787">
            <v>43503</v>
          </cell>
        </row>
        <row r="788">
          <cell r="F788" t="str">
            <v>Acaps Access Map</v>
          </cell>
          <cell r="G788" t="str">
            <v>Medium</v>
          </cell>
          <cell r="H788">
            <v>2</v>
          </cell>
          <cell r="I788"/>
          <cell r="J788"/>
          <cell r="K788" t="str">
            <v>BGD002Violence against personnel, facilities and assets</v>
          </cell>
          <cell r="L788">
            <v>43503</v>
          </cell>
        </row>
        <row r="789">
          <cell r="F789" t="str">
            <v>Acaps Access Map</v>
          </cell>
          <cell r="G789" t="str">
            <v>Medium</v>
          </cell>
          <cell r="H789">
            <v>2</v>
          </cell>
          <cell r="I789"/>
          <cell r="J789"/>
          <cell r="K789" t="str">
            <v>BGD002Denial of existence of humanitarian needs or entitlements to assistance</v>
          </cell>
          <cell r="L789">
            <v>43503</v>
          </cell>
        </row>
        <row r="790">
          <cell r="F790" t="str">
            <v>Acaps Access Map</v>
          </cell>
          <cell r="G790" t="str">
            <v>Medium</v>
          </cell>
          <cell r="H790">
            <v>2</v>
          </cell>
          <cell r="I790"/>
          <cell r="J790"/>
          <cell r="K790" t="str">
            <v>BGD002Restriction and obstruction of access to services and assistance</v>
          </cell>
          <cell r="L790">
            <v>43503</v>
          </cell>
        </row>
        <row r="791">
          <cell r="F791" t="str">
            <v>Acaps Access Map</v>
          </cell>
          <cell r="G791" t="str">
            <v>Medium</v>
          </cell>
          <cell r="H791">
            <v>2</v>
          </cell>
          <cell r="I791"/>
          <cell r="J791"/>
          <cell r="K791" t="str">
            <v>BGD002Ongoing insecurity/hostilities affecting humanitarian assistance</v>
          </cell>
          <cell r="L791">
            <v>43503</v>
          </cell>
        </row>
        <row r="792">
          <cell r="F792" t="str">
            <v>Acaps Access Map</v>
          </cell>
          <cell r="G792" t="str">
            <v>Medium</v>
          </cell>
          <cell r="H792">
            <v>2</v>
          </cell>
          <cell r="I792"/>
          <cell r="J792"/>
          <cell r="K792" t="str">
            <v>BGD002Physical constraints in the environment (obstacles related to terrain, climate, lack of infrastructure, etc.)</v>
          </cell>
          <cell r="L792">
            <v>43503</v>
          </cell>
        </row>
        <row r="793">
          <cell r="F793" t="str">
            <v>Acaps Access Map</v>
          </cell>
          <cell r="G793" t="str">
            <v>Medium</v>
          </cell>
          <cell r="H793">
            <v>2</v>
          </cell>
          <cell r="I793"/>
          <cell r="J793"/>
          <cell r="K793" t="str">
            <v xml:space="preserve">BGD002Presence of mines and improvised explosive devices </v>
          </cell>
          <cell r="L793">
            <v>43503</v>
          </cell>
        </row>
        <row r="794">
          <cell r="F794" t="str">
            <v>UNHCR 18/10/2018
UNHCR 12/31/2018
PBS 2017</v>
          </cell>
          <cell r="G794" t="str">
            <v>Medium</v>
          </cell>
          <cell r="H794">
            <v>2</v>
          </cell>
          <cell r="I794" t="str">
            <v>https://reliefweb.int/sites/reliefweb.int/files/resources/67667.pdf
http://reporting.unhcr.org/sites/default/files/2018-2019%20Solutions%20Strategy%20for%20Afghan%20Refugees%20-%20October%202018.pdf
http://www.pbs.gov.pk/sites/default/files/PAKISTAN%20TEHSIL%20WISE%20FOR%20WEB%20CENSUS_2017.pdf</v>
          </cell>
          <cell r="J794" t="str">
            <v xml:space="preserve">The total population according to census data in addition to undocumented Afghans in Pakistan, Afghan PoR cardholders, minus the Pakistani refugees in Afghanistan. </v>
          </cell>
          <cell r="K794" t="str">
            <v>PAK001Total population in country</v>
          </cell>
          <cell r="L794">
            <v>43503</v>
          </cell>
        </row>
        <row r="795">
          <cell r="F795" t="str">
            <v xml:space="preserve">PBS 2017 </v>
          </cell>
          <cell r="G795" t="str">
            <v>Medium</v>
          </cell>
          <cell r="H795">
            <v>2</v>
          </cell>
          <cell r="I795" t="str">
            <v>http://www.pbs.gov.pk/sites/default/files/PAKISTAN%20TEHSIL%20WISE%20FOR%20WEB%20CENSUS_2017.pdf</v>
          </cell>
          <cell r="J795" t="str">
            <v xml:space="preserve">The whole country is affected by different types of conflict. Balochist and and Sindh are also affected by drought. Provinces are affected to different extents. </v>
          </cell>
          <cell r="K795" t="str">
            <v>PAK001Landmass affected by disaster</v>
          </cell>
          <cell r="L795">
            <v>43503</v>
          </cell>
        </row>
        <row r="796">
          <cell r="F796" t="str">
            <v xml:space="preserve">PBS 2017 </v>
          </cell>
          <cell r="G796" t="str">
            <v>Medium</v>
          </cell>
          <cell r="H796">
            <v>2</v>
          </cell>
          <cell r="I796" t="str">
            <v>http://www.pbs.gov.pk/sites/default/files/PAKISTAN%20TEHSIL%20WISE%20FOR%20WEB%20CENSUS_2017.pdf</v>
          </cell>
          <cell r="J796" t="str">
            <v xml:space="preserve">The whole country is affected by different types of conflict and drought, and is likely to be affected to different extents. </v>
          </cell>
          <cell r="K796" t="str">
            <v>PAK001People exposed</v>
          </cell>
          <cell r="L796">
            <v>43503</v>
          </cell>
        </row>
        <row r="797">
          <cell r="F797" t="str">
            <v>UNICEF 01/2019</v>
          </cell>
          <cell r="G797" t="str">
            <v>Medium</v>
          </cell>
          <cell r="H797">
            <v>2</v>
          </cell>
          <cell r="I797" t="str">
            <v>https://reliefweb.int/sites/reliefweb.int/files/resources/2019-HAC-Pakistan%20%281%29.pdf</v>
          </cell>
          <cell r="J797" t="str">
            <v xml:space="preserve">Total amount of people in need according to UNICEF.  This is likely to be the total amount of people in need of assistance due to conflict and drought. Considering, that the total amount of people in need for drought is 2807350 according to the Red Cross, it is likely that the total amount of people affected is underestimated. </v>
          </cell>
          <cell r="K797" t="str">
            <v>PAK001People affected by the crisis</v>
          </cell>
          <cell r="L797">
            <v>43503</v>
          </cell>
        </row>
        <row r="798">
          <cell r="F798" t="str">
            <v>OCHA 31/07/2018
UNHCR 31/12/2018</v>
          </cell>
          <cell r="G798" t="str">
            <v>Medium</v>
          </cell>
          <cell r="H798">
            <v>2</v>
          </cell>
          <cell r="I798" t="str">
            <v>https://www.humanitarianresponse.info/sites/www.humanitarianresponse.info/files/documents/files/ocha_pakistan_weekly_return_snapshot_31_july_2018.pdf
 https://reliefweb.int/sites/reliefweb.int/files/resources/67771.pdf</v>
          </cell>
          <cell r="J798" t="str">
            <v xml:space="preserve">A total of 29,452 families (x average family size 6.5: 191438) remain in displacement in KP Tribal district. In addition to 75,121 Pakistan refugees from North-Waziristan Agency registered in Khost and Paktika provinces. </v>
          </cell>
          <cell r="K798" t="str">
            <v>PAK001Total # of crisis related displaced people</v>
          </cell>
          <cell r="L798">
            <v>43503</v>
          </cell>
        </row>
        <row r="799">
          <cell r="F799" t="str">
            <v>Ministry of National Health Services 12/2018</v>
          </cell>
          <cell r="G799" t="str">
            <v>Medium</v>
          </cell>
          <cell r="H799">
            <v>2</v>
          </cell>
          <cell r="I799" t="str">
            <v>http://nhsrc.pk/healthdboard.php?frequency=m&amp;year=2018&amp;month=12&amp;quarter=</v>
          </cell>
          <cell r="J799" t="str">
            <v xml:space="preserve">Access to health infrastructure is challenging, increasing vulnerability particularly in conflict and drought affected regions.  Pneumonia, diarrhoea and Polio cases are considered in total illnesses in the last 6 months. There is no data on malnutrition for drought affected areas. </v>
          </cell>
          <cell r="K799" t="str">
            <v>PAK001Total # of illness cases reported</v>
          </cell>
          <cell r="L799">
            <v>43503</v>
          </cell>
        </row>
        <row r="800">
          <cell r="F800"/>
          <cell r="G800" t="str">
            <v>Medium</v>
          </cell>
          <cell r="H800">
            <v>2</v>
          </cell>
          <cell r="I800"/>
          <cell r="J800" t="str">
            <v xml:space="preserve">There is no data on injuries due to the conflict or drought. </v>
          </cell>
          <cell r="K800" t="str">
            <v>PAK001Crisis related Injuries</v>
          </cell>
          <cell r="L800">
            <v>43503</v>
          </cell>
        </row>
        <row r="801">
          <cell r="F801" t="str">
            <v>ACLED 07 - 12/2018</v>
          </cell>
          <cell r="G801" t="str">
            <v>Medium</v>
          </cell>
          <cell r="H801">
            <v>2</v>
          </cell>
          <cell r="I801"/>
          <cell r="J801" t="str">
            <v xml:space="preserve">Total crisis related fatalities due to conflict in all affected provinces due to unidentified armed groups, communal militia, security forces, Taliban and various other armed Groups. </v>
          </cell>
          <cell r="K801" t="str">
            <v>PAK001People killed in all crises</v>
          </cell>
          <cell r="L801">
            <v>43503</v>
          </cell>
        </row>
        <row r="802">
          <cell r="F802"/>
          <cell r="G802" t="str">
            <v>Medium</v>
          </cell>
          <cell r="H802">
            <v>2</v>
          </cell>
          <cell r="I802"/>
          <cell r="J802" t="str">
            <v>No data on crisis related damages</v>
          </cell>
          <cell r="K802" t="str">
            <v>PAK001Building partially damaged</v>
          </cell>
          <cell r="L802">
            <v>43503</v>
          </cell>
        </row>
        <row r="803">
          <cell r="F803"/>
          <cell r="G803" t="str">
            <v>Medium</v>
          </cell>
          <cell r="H803">
            <v>2</v>
          </cell>
          <cell r="I803"/>
          <cell r="J803" t="str">
            <v>No data on crisis related damages</v>
          </cell>
          <cell r="K803" t="str">
            <v>PAK001Building totally damaged</v>
          </cell>
          <cell r="L803">
            <v>43503</v>
          </cell>
        </row>
        <row r="804">
          <cell r="F804" t="str">
            <v>ACLED 07 - 12/2018</v>
          </cell>
          <cell r="G804" t="str">
            <v>Medium</v>
          </cell>
          <cell r="H804">
            <v>2</v>
          </cell>
          <cell r="I804"/>
          <cell r="J804" t="str">
            <v xml:space="preserve">Total crisis related fatalities due to conflict in all affected provinces due to unidentified armed groups, communal militia, security forces, Taliban and various other armed Groups. </v>
          </cell>
          <cell r="K804" t="str">
            <v>PAK001Crisis related fatalities</v>
          </cell>
          <cell r="L804">
            <v>43503</v>
          </cell>
        </row>
        <row r="805">
          <cell r="F805" t="str">
            <v>TheNews 05/26/2017</v>
          </cell>
          <cell r="G805" t="str">
            <v>Medium</v>
          </cell>
          <cell r="H805">
            <v>2</v>
          </cell>
          <cell r="I805" t="str">
            <v>https://www.thenews.com.pk/print/206709-Pakistan-suffers-1231-bn-losses-in-terror-war</v>
          </cell>
          <cell r="J805" t="str">
            <v xml:space="preserve">In fiscal year 2017, $3.88 billion (Rs407.2 billion) losses to economy were recorded. There is no updated sources for 2018. </v>
          </cell>
          <cell r="K805" t="str">
            <v>PAK001Economic Losses</v>
          </cell>
          <cell r="L805">
            <v>43503</v>
          </cell>
        </row>
        <row r="806">
          <cell r="F806"/>
          <cell r="G806" t="str">
            <v>Medium</v>
          </cell>
          <cell r="H806">
            <v>2</v>
          </cell>
          <cell r="I806"/>
          <cell r="J806" t="str">
            <v xml:space="preserve">Total people in need in Pakistan due to conflict and drought, according to UNICEF. This number is likely to be an underestimation of the total people in need, considering that the Red Cross estimates that 2807350 people are affected by drought.  </v>
          </cell>
          <cell r="K806" t="str">
            <v>PAK001People in Need</v>
          </cell>
          <cell r="L806">
            <v>43503</v>
          </cell>
        </row>
        <row r="807">
          <cell r="F807" t="str">
            <v>UNICEF 01/2019</v>
          </cell>
          <cell r="G807" t="str">
            <v>Medium</v>
          </cell>
          <cell r="H807">
            <v>2</v>
          </cell>
          <cell r="I807" t="str">
            <v>https://reliefweb.int/sites/reliefweb.int/files/resources/2019-HAC-Pakistan%20%281%29.pdf</v>
          </cell>
          <cell r="J807"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07" t="str">
            <v>PAK001People facing minimal humanitarian needs (level 1)</v>
          </cell>
          <cell r="L807">
            <v>43503</v>
          </cell>
        </row>
        <row r="808">
          <cell r="F808" t="str">
            <v>UNICEF 01/2019</v>
          </cell>
          <cell r="G808" t="str">
            <v>Medium</v>
          </cell>
          <cell r="H808">
            <v>2</v>
          </cell>
          <cell r="I808"/>
          <cell r="J808"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08" t="str">
            <v>PAK001People facing stressed humanitarian needs (level 2)</v>
          </cell>
          <cell r="L808">
            <v>43503</v>
          </cell>
        </row>
        <row r="809">
          <cell r="F809" t="str">
            <v>UNICEF 01/2019</v>
          </cell>
          <cell r="G809" t="str">
            <v>Medium</v>
          </cell>
          <cell r="H809">
            <v>2</v>
          </cell>
          <cell r="I809"/>
          <cell r="J809"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09" t="str">
            <v>PAK001People  facing moderate humanitarian needs (level 3)</v>
          </cell>
          <cell r="L809">
            <v>43503</v>
          </cell>
        </row>
        <row r="810">
          <cell r="F810" t="str">
            <v>UNICEF 01/2019</v>
          </cell>
          <cell r="G810" t="str">
            <v>Medium</v>
          </cell>
          <cell r="H810">
            <v>2</v>
          </cell>
          <cell r="I810"/>
          <cell r="J810"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10" t="str">
            <v>PAK001People facing severe humanitarian needs (level 4)</v>
          </cell>
          <cell r="L810">
            <v>43503</v>
          </cell>
        </row>
        <row r="811">
          <cell r="F811" t="str">
            <v>UNICEF 01/2019</v>
          </cell>
          <cell r="G811" t="str">
            <v>Medium</v>
          </cell>
          <cell r="H811">
            <v>2</v>
          </cell>
          <cell r="I811"/>
          <cell r="J811"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11" t="str">
            <v>PAK001People facing extreme humanitarian needs (level 5)</v>
          </cell>
          <cell r="L811">
            <v>43503</v>
          </cell>
        </row>
        <row r="812">
          <cell r="F812" t="str">
            <v>UNICEF 01/2019</v>
          </cell>
          <cell r="G812" t="str">
            <v>Medium</v>
          </cell>
          <cell r="H812">
            <v>2</v>
          </cell>
          <cell r="I812"/>
          <cell r="J812" t="str">
            <v xml:space="preserve">Returnees, IDPs, Afghan refugees, host and non-host </v>
          </cell>
          <cell r="K812" t="str">
            <v>PAK001Crisis affected groups</v>
          </cell>
          <cell r="L812">
            <v>43503</v>
          </cell>
        </row>
        <row r="813">
          <cell r="F813"/>
          <cell r="G813" t="str">
            <v>Medium</v>
          </cell>
          <cell r="H813">
            <v>2</v>
          </cell>
          <cell r="I813"/>
          <cell r="J813" t="str">
            <v>No data on the total amount of people facing access constraints</v>
          </cell>
          <cell r="K813" t="str">
            <v>PAK001People facing limited access constraints</v>
          </cell>
          <cell r="L813">
            <v>43503</v>
          </cell>
        </row>
        <row r="814">
          <cell r="F814"/>
          <cell r="G814" t="str">
            <v>Medium</v>
          </cell>
          <cell r="H814">
            <v>2</v>
          </cell>
          <cell r="I814"/>
          <cell r="J814" t="str">
            <v>No data on the total amount of people facing access constraints</v>
          </cell>
          <cell r="K814" t="str">
            <v>PAK001People facing restricted access constraints</v>
          </cell>
          <cell r="L814">
            <v>43503</v>
          </cell>
        </row>
        <row r="815">
          <cell r="F815" t="str">
            <v>Acaps Access Map</v>
          </cell>
          <cell r="G815" t="str">
            <v>Medium</v>
          </cell>
          <cell r="H815">
            <v>2</v>
          </cell>
          <cell r="I815"/>
          <cell r="J815"/>
          <cell r="K815" t="str">
            <v>PAK001Impediments to entry into country (bureaucratic and administrative)</v>
          </cell>
          <cell r="L815">
            <v>43503</v>
          </cell>
        </row>
        <row r="816">
          <cell r="F816" t="str">
            <v>Acaps Access Map</v>
          </cell>
          <cell r="G816" t="str">
            <v>Medium</v>
          </cell>
          <cell r="H816">
            <v>2</v>
          </cell>
          <cell r="I816"/>
          <cell r="J816"/>
          <cell r="K816" t="str">
            <v>PAK001Restriction of movement (impediments to freedom of movement and/or administrative restrictions)</v>
          </cell>
          <cell r="L816">
            <v>43503</v>
          </cell>
        </row>
        <row r="817">
          <cell r="F817" t="str">
            <v>Acaps Access Map</v>
          </cell>
          <cell r="G817" t="str">
            <v>Medium</v>
          </cell>
          <cell r="H817">
            <v>2</v>
          </cell>
          <cell r="I817"/>
          <cell r="J817"/>
          <cell r="K817" t="str">
            <v>PAK001Interference into implementation of humanitarian activities</v>
          </cell>
          <cell r="L817">
            <v>43503</v>
          </cell>
        </row>
        <row r="818">
          <cell r="F818" t="str">
            <v>Acaps Access Map</v>
          </cell>
          <cell r="G818" t="str">
            <v>Medium</v>
          </cell>
          <cell r="H818">
            <v>2</v>
          </cell>
          <cell r="I818"/>
          <cell r="J818"/>
          <cell r="K818" t="str">
            <v>PAK001Violence against personnel, facilities and assets</v>
          </cell>
          <cell r="L818">
            <v>43503</v>
          </cell>
        </row>
        <row r="819">
          <cell r="F819" t="str">
            <v>Acaps Access Map</v>
          </cell>
          <cell r="G819" t="str">
            <v>Medium</v>
          </cell>
          <cell r="H819">
            <v>2</v>
          </cell>
          <cell r="I819"/>
          <cell r="J819"/>
          <cell r="K819" t="str">
            <v>PAK001Denial of existence of humanitarian needs or entitlements to assistance</v>
          </cell>
          <cell r="L819">
            <v>43503</v>
          </cell>
        </row>
        <row r="820">
          <cell r="F820" t="str">
            <v>Acaps Access Map</v>
          </cell>
          <cell r="G820" t="str">
            <v>Medium</v>
          </cell>
          <cell r="H820">
            <v>2</v>
          </cell>
          <cell r="I820"/>
          <cell r="J820"/>
          <cell r="K820" t="str">
            <v>PAK001Restriction and obstruction of access to services and assistance</v>
          </cell>
          <cell r="L820">
            <v>43503</v>
          </cell>
        </row>
        <row r="821">
          <cell r="F821" t="str">
            <v>Acaps Access Map</v>
          </cell>
          <cell r="G821" t="str">
            <v>Medium</v>
          </cell>
          <cell r="H821">
            <v>2</v>
          </cell>
          <cell r="I821"/>
          <cell r="J821"/>
          <cell r="K821" t="str">
            <v>PAK001Ongoing insecurity/hostilities affecting humanitarian assistance</v>
          </cell>
          <cell r="L821">
            <v>43503</v>
          </cell>
        </row>
        <row r="822">
          <cell r="F822" t="str">
            <v>Acaps Access Map</v>
          </cell>
          <cell r="G822" t="str">
            <v>Medium</v>
          </cell>
          <cell r="H822">
            <v>2</v>
          </cell>
          <cell r="I822"/>
          <cell r="J822"/>
          <cell r="K822" t="str">
            <v>PAK001Physical constraints in the environment (obstacles related to terrain, climate, lack of infrastructure, etc.)</v>
          </cell>
          <cell r="L822">
            <v>43503</v>
          </cell>
        </row>
        <row r="823">
          <cell r="F823" t="str">
            <v>Acaps Access Map</v>
          </cell>
          <cell r="G823" t="str">
            <v>Medium</v>
          </cell>
          <cell r="H823">
            <v>2</v>
          </cell>
          <cell r="I823"/>
          <cell r="J823"/>
          <cell r="K823" t="str">
            <v xml:space="preserve">PAK001Presence of mines and improvised explosive devices </v>
          </cell>
          <cell r="L823">
            <v>43503</v>
          </cell>
        </row>
        <row r="824">
          <cell r="F824" t="str">
            <v>UNHCR 18/10/2018
UNHCR 12/31/2018
PBS 2017</v>
          </cell>
          <cell r="G824" t="str">
            <v>Medium</v>
          </cell>
          <cell r="H824">
            <v>2</v>
          </cell>
          <cell r="I824" t="str">
            <v>https://reliefweb.int/sites/reliefweb.int/files/resources/67667.pdf
http://reporting.unhcr.org/sites/default/files/2018-2019%20Solutions%20Strategy%20for%20Afghan%20Refugees%20-%20October%202018.pdf
http://www.pbs.gov.pk/sites/default/files/PAKISTAN%20TEHSIL%20WISE%20FOR%20WEB%20CENSUS_2017.pdf</v>
          </cell>
          <cell r="J824" t="str">
            <v xml:space="preserve">The total population according to census data in addition to undocumented Afghans in Pakistan, Afghan PoR cardholders, minus the Pakistani refugees in Afghanistan. </v>
          </cell>
          <cell r="K824" t="str">
            <v>PAK003Total population in country</v>
          </cell>
          <cell r="L824">
            <v>43503</v>
          </cell>
        </row>
        <row r="825">
          <cell r="F825" t="str">
            <v xml:space="preserve">PBS 2017 </v>
          </cell>
          <cell r="G825" t="str">
            <v>Medium</v>
          </cell>
          <cell r="H825">
            <v>2</v>
          </cell>
          <cell r="I825" t="str">
            <v>http://www.pbs.gov.pk/sites/default/files/PAKISTAN%20TEHSIL%20WISE%20FOR%20WEB%20CENSUS_2017.pdf</v>
          </cell>
          <cell r="J825" t="str">
            <v xml:space="preserve">The whole country is affected by different types of conflict, and is likely to be affected to different extents. </v>
          </cell>
          <cell r="K825" t="str">
            <v>PAK003Landmass affected by disaster</v>
          </cell>
          <cell r="L825">
            <v>43503</v>
          </cell>
        </row>
        <row r="826">
          <cell r="F826" t="str">
            <v xml:space="preserve">PBS 2017 </v>
          </cell>
          <cell r="G826" t="str">
            <v>Medium</v>
          </cell>
          <cell r="H826">
            <v>2</v>
          </cell>
          <cell r="I826" t="str">
            <v>http://www.pbs.gov.pk/sites/default/files/PAKISTAN%20TEHSIL%20WISE%20FOR%20WEB%20CENSUS_2017.pdf</v>
          </cell>
          <cell r="J826" t="str">
            <v xml:space="preserve">The whole country is affected by different types of conflict and drought, and is likely to be affected to different extents. </v>
          </cell>
          <cell r="K826" t="str">
            <v>PAK003People exposed</v>
          </cell>
          <cell r="L826">
            <v>43503</v>
          </cell>
        </row>
        <row r="827">
          <cell r="F827" t="str">
            <v>UNICEF 01/2019</v>
          </cell>
          <cell r="G827" t="str">
            <v>Medium</v>
          </cell>
          <cell r="H827">
            <v>2</v>
          </cell>
          <cell r="I827" t="str">
            <v>https://reliefweb.int/sites/reliefweb.int/files/resources/2019-HAC-Pakistan%20%281%29.pdf</v>
          </cell>
          <cell r="J827" t="str">
            <v xml:space="preserve">The whole country is affected by different types of conflict and drought, and is likely to be affected to different extents. </v>
          </cell>
          <cell r="K827" t="str">
            <v>PAK003People affected by the crisis</v>
          </cell>
          <cell r="L827">
            <v>43503</v>
          </cell>
        </row>
        <row r="828">
          <cell r="F828" t="str">
            <v>OCHA 31/07/2018
UNHCR 31/12/2018</v>
          </cell>
          <cell r="G828" t="str">
            <v>Medium</v>
          </cell>
          <cell r="H828">
            <v>2</v>
          </cell>
          <cell r="I828" t="str">
            <v>https://www.humanitarianresponse.info/sites/www.humanitarianresponse.info/files/documents/files/ocha_pakistan_weekly_return_snapshot_31_july_2018.pdf
 https://reliefweb.int/sites/reliefweb.int/files/resources/67771.pdf</v>
          </cell>
          <cell r="J828" t="str">
            <v xml:space="preserve">A total of 29,452 families (x average family size 6.5: 191438) remain in displacement in KP Tribal district. In addition to 75,121 Pakistan refugees from North-Waziristan Agency registered in Khost and Paktika provinces. </v>
          </cell>
          <cell r="K828" t="str">
            <v>PAK003Total # of crisis related displaced people</v>
          </cell>
          <cell r="L828">
            <v>43503</v>
          </cell>
        </row>
        <row r="829">
          <cell r="F829" t="str">
            <v>Ministry of National Health Services 12/2018</v>
          </cell>
          <cell r="G829" t="str">
            <v>Medium</v>
          </cell>
          <cell r="H829">
            <v>2</v>
          </cell>
          <cell r="I829" t="str">
            <v>http://nhsrc.pk/healthdboard.php?frequency=m&amp;year=2018&amp;month=12&amp;quarter=</v>
          </cell>
          <cell r="J829" t="str">
            <v>Access to health infrastructure is challenging, increasing vulnerability particularly in conflict affected regions.  Pneumonia, diarrhoea and Polio cases are considered in total illnesses in the last 6 months.</v>
          </cell>
          <cell r="K829" t="str">
            <v>PAK003Total # of illness cases reported</v>
          </cell>
          <cell r="L829">
            <v>43503</v>
          </cell>
        </row>
        <row r="830">
          <cell r="F830"/>
          <cell r="G830" t="str">
            <v>Medium</v>
          </cell>
          <cell r="H830">
            <v>2</v>
          </cell>
          <cell r="I830"/>
          <cell r="J830" t="str">
            <v xml:space="preserve">No data on crisis related injuries </v>
          </cell>
          <cell r="K830" t="str">
            <v>PAK003Crisis related Injuries</v>
          </cell>
          <cell r="L830">
            <v>43503</v>
          </cell>
        </row>
        <row r="831">
          <cell r="F831" t="str">
            <v>ACLED 07 - 12/2018</v>
          </cell>
          <cell r="G831" t="str">
            <v>Medium</v>
          </cell>
          <cell r="H831">
            <v>2</v>
          </cell>
          <cell r="I831"/>
          <cell r="J831" t="str">
            <v xml:space="preserve">Total crisis related fatalities due to conflict in all affected provinces due to unidentified armed groups, communal militia, security forces, Taliban and various other armed Groups. </v>
          </cell>
          <cell r="K831" t="str">
            <v>PAK003People killed in all crises</v>
          </cell>
          <cell r="L831">
            <v>43503</v>
          </cell>
        </row>
        <row r="832">
          <cell r="F832"/>
          <cell r="G832" t="str">
            <v>Medium</v>
          </cell>
          <cell r="H832">
            <v>2</v>
          </cell>
          <cell r="I832"/>
          <cell r="J832"/>
          <cell r="K832" t="str">
            <v>PAK003Building partially damaged</v>
          </cell>
          <cell r="L832">
            <v>43503</v>
          </cell>
        </row>
        <row r="833">
          <cell r="F833"/>
          <cell r="G833" t="str">
            <v>Medium</v>
          </cell>
          <cell r="H833">
            <v>2</v>
          </cell>
          <cell r="I833"/>
          <cell r="J833"/>
          <cell r="K833" t="str">
            <v>PAK003Building totally damaged</v>
          </cell>
          <cell r="L833">
            <v>43503</v>
          </cell>
        </row>
        <row r="834">
          <cell r="F834" t="str">
            <v>ACLED 07 - 12/2018</v>
          </cell>
          <cell r="G834" t="str">
            <v>Medium</v>
          </cell>
          <cell r="H834">
            <v>2</v>
          </cell>
          <cell r="I834"/>
          <cell r="J834" t="str">
            <v xml:space="preserve">Total crisis related fatalities due to conflict in all affected provinces due to unidentified armed groups, communal militia, security forces, Taliban and various other armed Groups. </v>
          </cell>
          <cell r="K834" t="str">
            <v>PAK003Crisis related fatalities</v>
          </cell>
          <cell r="L834">
            <v>43503</v>
          </cell>
        </row>
        <row r="835">
          <cell r="F835" t="str">
            <v>TheNews 05/26/2017</v>
          </cell>
          <cell r="G835" t="str">
            <v>Medium</v>
          </cell>
          <cell r="H835">
            <v>2</v>
          </cell>
          <cell r="I835" t="str">
            <v>https://www.thenews.com.pk/print/206709-Pakistan-suffers-1231-bn-losses-in-terror-war</v>
          </cell>
          <cell r="J835" t="str">
            <v>In fiscal year 2017, $3.88 billion (Rs407.2 billion) losses to economy were recorded. This figure was not included as there is no data available on 2018 or 2019.</v>
          </cell>
          <cell r="K835" t="str">
            <v>PAK003Economic Losses</v>
          </cell>
          <cell r="L835">
            <v>43503</v>
          </cell>
        </row>
        <row r="836">
          <cell r="F836" t="str">
            <v>UNICEF 01/2019</v>
          </cell>
          <cell r="G836" t="str">
            <v>Medium</v>
          </cell>
          <cell r="H836">
            <v>2</v>
          </cell>
          <cell r="I836" t="str">
            <v>https://reliefweb.int/sites/reliefweb.int/files/resources/2019-HAC-Pakistan%20%281%29.pdf</v>
          </cell>
          <cell r="J836" t="str">
            <v xml:space="preserve">Total amount of people in need according to UNICEF. This number is likely to include conflict and drought. There is no PIN number available on conflict only. Conflict is widespread in Pakistan and at least 191438 people are displaced by the conflict in Pakistan and are going to be in high need. </v>
          </cell>
          <cell r="K836" t="str">
            <v>PAK003People in Need</v>
          </cell>
          <cell r="L836">
            <v>43503</v>
          </cell>
        </row>
        <row r="837">
          <cell r="F837" t="str">
            <v>UNICEF 01/2019</v>
          </cell>
          <cell r="G837" t="str">
            <v>Medium</v>
          </cell>
          <cell r="H837">
            <v>2</v>
          </cell>
          <cell r="I837" t="str">
            <v>https://reliefweb.int/sites/reliefweb.int/files/resources/2019-HAC-Pakistan%20%281%29.pdf</v>
          </cell>
          <cell r="J837"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37" t="str">
            <v>PAK003People facing minimal humanitarian needs (level 1)</v>
          </cell>
          <cell r="L837">
            <v>43503</v>
          </cell>
        </row>
        <row r="838">
          <cell r="F838" t="str">
            <v>UNICEF 01/2019</v>
          </cell>
          <cell r="G838" t="str">
            <v>Medium</v>
          </cell>
          <cell r="H838">
            <v>2</v>
          </cell>
          <cell r="I838" t="str">
            <v>https://reliefweb.int/sites/reliefweb.int/files/resources/2019-HAC-Pakistan%20%281%29.pdf</v>
          </cell>
          <cell r="J838"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38" t="str">
            <v>PAK003People facing stressed humanitarian needs (level 2)</v>
          </cell>
          <cell r="L838">
            <v>43503</v>
          </cell>
        </row>
        <row r="839">
          <cell r="F839" t="str">
            <v>UNICEF 01/2019</v>
          </cell>
          <cell r="G839" t="str">
            <v>Medium</v>
          </cell>
          <cell r="H839">
            <v>2</v>
          </cell>
          <cell r="I839" t="str">
            <v>https://reliefweb.int/sites/reliefweb.int/files/resources/2019-HAC-Pakistan%20%281%29.pdf</v>
          </cell>
          <cell r="J839"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39" t="str">
            <v>PAK003People  facing moderate humanitarian needs (level 3)</v>
          </cell>
          <cell r="L839">
            <v>43503</v>
          </cell>
        </row>
        <row r="840">
          <cell r="F840" t="str">
            <v>UNICEF 01/2019</v>
          </cell>
          <cell r="G840" t="str">
            <v>Medium</v>
          </cell>
          <cell r="H840">
            <v>2</v>
          </cell>
          <cell r="I840" t="str">
            <v>https://reliefweb.int/sites/reliefweb.int/files/resources/2019-HAC-Pakistan%20%281%29.pdf</v>
          </cell>
          <cell r="J840"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40" t="str">
            <v>PAK003People facing severe humanitarian needs (level 4)</v>
          </cell>
          <cell r="L840">
            <v>43503</v>
          </cell>
        </row>
        <row r="841">
          <cell r="F841" t="str">
            <v>UNICEF 01/2019</v>
          </cell>
          <cell r="G841" t="str">
            <v>Medium</v>
          </cell>
          <cell r="H841">
            <v>2</v>
          </cell>
          <cell r="I841" t="str">
            <v>https://reliefweb.int/sites/reliefweb.int/files/resources/2019-HAC-Pakistan%20%281%29.pdf</v>
          </cell>
          <cell r="J841" t="str">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ell>
          <cell r="K841" t="str">
            <v>PAK003People facing extreme humanitarian needs (level 5)</v>
          </cell>
          <cell r="L841">
            <v>43503</v>
          </cell>
        </row>
        <row r="842">
          <cell r="F842"/>
          <cell r="G842" t="str">
            <v>Medium</v>
          </cell>
          <cell r="H842">
            <v>2</v>
          </cell>
          <cell r="I842"/>
          <cell r="J842" t="str">
            <v xml:space="preserve">Returnees, IDPs, Afghan refugees, host and non-host </v>
          </cell>
          <cell r="K842" t="str">
            <v>PAK003Crisis affected groups</v>
          </cell>
          <cell r="L842">
            <v>43503</v>
          </cell>
        </row>
        <row r="843">
          <cell r="F843"/>
          <cell r="G843" t="str">
            <v>Medium</v>
          </cell>
          <cell r="H843">
            <v>2</v>
          </cell>
          <cell r="I843"/>
          <cell r="J843" t="str">
            <v>No data on the total amount of people facing access constraints</v>
          </cell>
          <cell r="K843" t="str">
            <v>PAK003People facing limited access constraints</v>
          </cell>
          <cell r="L843">
            <v>43503</v>
          </cell>
        </row>
        <row r="844">
          <cell r="F844"/>
          <cell r="G844" t="str">
            <v>Medium</v>
          </cell>
          <cell r="H844">
            <v>2</v>
          </cell>
          <cell r="I844"/>
          <cell r="J844" t="str">
            <v>No data on the total amount of people facing access constraints</v>
          </cell>
          <cell r="K844" t="str">
            <v>PAK003People facing restricted access constraints</v>
          </cell>
          <cell r="L844">
            <v>43503</v>
          </cell>
        </row>
        <row r="845">
          <cell r="F845"/>
          <cell r="G845" t="str">
            <v>Medium</v>
          </cell>
          <cell r="H845">
            <v>2</v>
          </cell>
          <cell r="I845"/>
          <cell r="J845"/>
          <cell r="K845" t="str">
            <v>PAK003Impediments to entry into country (bureaucratic and administrative)</v>
          </cell>
          <cell r="L845">
            <v>43503</v>
          </cell>
        </row>
        <row r="846">
          <cell r="F846"/>
          <cell r="G846" t="str">
            <v>Medium</v>
          </cell>
          <cell r="H846">
            <v>2</v>
          </cell>
          <cell r="I846"/>
          <cell r="J846"/>
          <cell r="K846" t="str">
            <v>PAK003Restriction of movement (impediments to freedom of movement and/or administrative restrictions)</v>
          </cell>
          <cell r="L846">
            <v>43503</v>
          </cell>
        </row>
        <row r="847">
          <cell r="F847"/>
          <cell r="G847" t="str">
            <v>Medium</v>
          </cell>
          <cell r="H847">
            <v>2</v>
          </cell>
          <cell r="I847"/>
          <cell r="J847"/>
          <cell r="K847" t="str">
            <v>PAK003Interference into implementation of humanitarian activities</v>
          </cell>
          <cell r="L847">
            <v>43503</v>
          </cell>
        </row>
        <row r="848">
          <cell r="F848"/>
          <cell r="G848" t="str">
            <v>Medium</v>
          </cell>
          <cell r="H848">
            <v>2</v>
          </cell>
          <cell r="I848"/>
          <cell r="J848"/>
          <cell r="K848" t="str">
            <v>PAK003Violence against personnel, facilities and assets</v>
          </cell>
          <cell r="L848">
            <v>43503</v>
          </cell>
        </row>
        <row r="849">
          <cell r="F849"/>
          <cell r="G849" t="str">
            <v>Medium</v>
          </cell>
          <cell r="H849">
            <v>2</v>
          </cell>
          <cell r="I849"/>
          <cell r="J849"/>
          <cell r="K849" t="str">
            <v>PAK003Denial of existence of humanitarian needs or entitlements to assistance</v>
          </cell>
          <cell r="L849">
            <v>43503</v>
          </cell>
        </row>
        <row r="850">
          <cell r="F850"/>
          <cell r="G850" t="str">
            <v>Medium</v>
          </cell>
          <cell r="H850">
            <v>2</v>
          </cell>
          <cell r="I850"/>
          <cell r="J850"/>
          <cell r="K850" t="str">
            <v>PAK003Restriction and obstruction of access to services and assistance</v>
          </cell>
          <cell r="L850">
            <v>43503</v>
          </cell>
        </row>
        <row r="851">
          <cell r="F851"/>
          <cell r="G851" t="str">
            <v>Medium</v>
          </cell>
          <cell r="H851">
            <v>2</v>
          </cell>
          <cell r="I851"/>
          <cell r="J851"/>
          <cell r="K851" t="str">
            <v>PAK003Ongoing insecurity/hostilities affecting humanitarian assistance</v>
          </cell>
          <cell r="L851">
            <v>43503</v>
          </cell>
        </row>
        <row r="852">
          <cell r="F852"/>
          <cell r="G852" t="str">
            <v>Medium</v>
          </cell>
          <cell r="H852">
            <v>2</v>
          </cell>
          <cell r="I852"/>
          <cell r="J852"/>
          <cell r="K852" t="str">
            <v>PAK003Physical constraints in the environment (obstacles related to terrain, climate, lack of infrastructure, etc.)</v>
          </cell>
          <cell r="L852">
            <v>43503</v>
          </cell>
        </row>
        <row r="853">
          <cell r="F853"/>
          <cell r="G853" t="str">
            <v>Medium</v>
          </cell>
          <cell r="H853">
            <v>2</v>
          </cell>
          <cell r="I853"/>
          <cell r="J853"/>
          <cell r="K853" t="str">
            <v xml:space="preserve">PAK003Presence of mines and improvised explosive devices </v>
          </cell>
          <cell r="L853">
            <v>43503</v>
          </cell>
        </row>
        <row r="854">
          <cell r="F854" t="str">
            <v>UNHCR 18/10/2018
UNHCR 12/31/2018
PBS 2017</v>
          </cell>
          <cell r="G854" t="str">
            <v>Medium</v>
          </cell>
          <cell r="H854">
            <v>2</v>
          </cell>
          <cell r="I854" t="str">
            <v>https://reliefweb.int/sites/reliefweb.int/files/resources/67667.pdf
http://reporting.unhcr.org/sites/default/files/2018-2019%20Solutions%20Strategy%20for%20Afghan%20Refugees%20-%20October%202018.pdf
http://www.pbs.gov.pk/sites/default/files/PAKISTAN%20TEHSIL%20WISE%20FOR%20WEB%20CENSUS_2017.pdf</v>
          </cell>
          <cell r="J854" t="str">
            <v xml:space="preserve">The total population according to census data in addition to undocumented Afghans in Pakistan, Afghan PoR cardholders minus the Pakistani refugees in Afghanistan. </v>
          </cell>
          <cell r="K854" t="str">
            <v>PAK002Total population in country</v>
          </cell>
          <cell r="L854">
            <v>43503</v>
          </cell>
        </row>
        <row r="855">
          <cell r="F855" t="str">
            <v>SDNA 23/01/2019</v>
          </cell>
          <cell r="G855" t="str">
            <v>Medium</v>
          </cell>
          <cell r="H855">
            <v>2</v>
          </cell>
          <cell r="I855" t="str">
            <v>https://reliefweb.int/sites/reliefweb.int/files/resources/Sindh%20Drought%20Needs%20Assessment%20Report%20-%20January%2023%2C%202019.pdf</v>
          </cell>
          <cell r="J855" t="str">
            <v xml:space="preserve">Total square KMs of Sindh and Balochistan procince impacted by drought on agriculture, livelihoods, food security and access to water and sanitation. </v>
          </cell>
          <cell r="K855" t="str">
            <v>PAK002Landmass affected by disaster</v>
          </cell>
          <cell r="L855">
            <v>43503</v>
          </cell>
        </row>
        <row r="856">
          <cell r="F856" t="str">
            <v>SDNA 23/01/2019</v>
          </cell>
          <cell r="G856" t="str">
            <v>Medium</v>
          </cell>
          <cell r="H856">
            <v>2</v>
          </cell>
          <cell r="I856"/>
          <cell r="J856" t="str">
            <v>Total population living in Sindh and Balochistan province .</v>
          </cell>
          <cell r="K856" t="str">
            <v>PAK002People exposed</v>
          </cell>
          <cell r="L856">
            <v>43503</v>
          </cell>
        </row>
        <row r="857">
          <cell r="F857" t="str">
            <v>Pakistan Red Cross Society 28/01/2018</v>
          </cell>
          <cell r="G857" t="str">
            <v>Medium</v>
          </cell>
          <cell r="H857">
            <v>2</v>
          </cell>
          <cell r="I857" t="str">
            <v>https://reliefweb.int/sites/reliefweb.int/files/resources/IBPKdr280119.pdf</v>
          </cell>
          <cell r="J857" t="str">
            <v xml:space="preserve">There are 2,807,350 people affected by the Crisis. </v>
          </cell>
          <cell r="K857" t="str">
            <v>PAK002People affected by the crisis</v>
          </cell>
          <cell r="L857">
            <v>43503</v>
          </cell>
        </row>
        <row r="858">
          <cell r="F858" t="str">
            <v>Pakistan Red Cross Society 28/01/2018</v>
          </cell>
          <cell r="G858" t="str">
            <v>Medium</v>
          </cell>
          <cell r="H858">
            <v>2</v>
          </cell>
          <cell r="I858" t="str">
            <v>https://reliefweb.int/sites/reliefweb.int/files/resources/IBPKdr280119.pdf</v>
          </cell>
          <cell r="J858" t="str">
            <v xml:space="preserve">The recent drought and long dry-spell as led to out-migration of the rural population to seek for food and water. There is no data on the amount of people displaced by drought. </v>
          </cell>
          <cell r="K858" t="str">
            <v>PAK002Total # of crisis related displaced people</v>
          </cell>
          <cell r="L858">
            <v>43503</v>
          </cell>
        </row>
        <row r="859">
          <cell r="F859" t="str">
            <v>Ministry of National Health Services 12/2018</v>
          </cell>
          <cell r="G859" t="str">
            <v>Medium</v>
          </cell>
          <cell r="H859">
            <v>2</v>
          </cell>
          <cell r="I859" t="str">
            <v>http://nhsrc.pk/healthdboard.php?frequency=m&amp;year=2018&amp;month=12&amp;quarter=</v>
          </cell>
          <cell r="J859" t="str">
            <v xml:space="preserve">Due to the difficulties in accessing potable water, communities in Sindh and Balochistan are at risk of contracting waterborne diseases. Children are most at risk in droughts, related to Pneumonia, respitoria distress, acute malnutrition and diahrrhoea. The lack of access to health services is challenging, increasing risks. Pneumonia and diarrhoea cases are considered in total illnesses in the last 6 months. No data on malnutrition cases. </v>
          </cell>
          <cell r="K859" t="str">
            <v>PAK002Total # of illness cases reported</v>
          </cell>
          <cell r="L859">
            <v>43503</v>
          </cell>
        </row>
        <row r="860">
          <cell r="F860"/>
          <cell r="G860" t="str">
            <v>Medium</v>
          </cell>
          <cell r="H860">
            <v>2</v>
          </cell>
          <cell r="I860"/>
          <cell r="J860" t="str">
            <v xml:space="preserve">There are zero injuries that can directly be linked to the drought crisis. </v>
          </cell>
          <cell r="K860" t="str">
            <v>PAK002Crisis related Injuries</v>
          </cell>
          <cell r="L860">
            <v>43503</v>
          </cell>
        </row>
        <row r="861">
          <cell r="F861" t="str">
            <v>Acled 07 - 12/2018</v>
          </cell>
          <cell r="G861" t="str">
            <v>Medium</v>
          </cell>
          <cell r="H861">
            <v>2</v>
          </cell>
          <cell r="I861"/>
          <cell r="J861" t="str">
            <v xml:space="preserve">Total crisis related fatalities due to conflict in all affected provinces due to unidentified armed groups, communal militia, security forces, Taliban and various other armed Groups. </v>
          </cell>
          <cell r="K861" t="str">
            <v>PAK002People killed in all crises</v>
          </cell>
          <cell r="L861">
            <v>43503</v>
          </cell>
        </row>
        <row r="862">
          <cell r="F862"/>
          <cell r="G862" t="str">
            <v>Medium</v>
          </cell>
          <cell r="H862">
            <v>2</v>
          </cell>
          <cell r="I862"/>
          <cell r="J862" t="str">
            <v xml:space="preserve">There are no crisis related damages. </v>
          </cell>
          <cell r="K862" t="str">
            <v>PAK002Building partially damaged</v>
          </cell>
          <cell r="L862">
            <v>43503</v>
          </cell>
        </row>
        <row r="863">
          <cell r="F863"/>
          <cell r="G863" t="str">
            <v>Medium</v>
          </cell>
          <cell r="H863">
            <v>2</v>
          </cell>
          <cell r="I863"/>
          <cell r="J863" t="str">
            <v xml:space="preserve">There are no crisis related damages. </v>
          </cell>
          <cell r="K863" t="str">
            <v>PAK002Building totally damaged</v>
          </cell>
          <cell r="L863">
            <v>43503</v>
          </cell>
        </row>
        <row r="864">
          <cell r="F864" t="str">
            <v>DAWN 05/11/2018</v>
          </cell>
          <cell r="G864" t="str">
            <v>Medium</v>
          </cell>
          <cell r="H864">
            <v>2</v>
          </cell>
          <cell r="I864" t="str">
            <v>https://reliefweb.int/report/pakistan/nine-more-infants-die-drought-hit-thar-day</v>
          </cell>
          <cell r="J864" t="str">
            <v xml:space="preserve">The drought has caused deaths due to  complications as result of  malnutrition, waterborne diseases and viral infections in Sindh , raising the death toll to 544 this year as of 5 November2018. There is no accurate data on deaths due to drought in the last six months. </v>
          </cell>
          <cell r="K864" t="str">
            <v>PAK002Crisis related fatalities</v>
          </cell>
          <cell r="L864">
            <v>43503</v>
          </cell>
        </row>
        <row r="865">
          <cell r="F865"/>
          <cell r="G865" t="str">
            <v>Medium</v>
          </cell>
          <cell r="H865">
            <v>2</v>
          </cell>
          <cell r="I865"/>
          <cell r="J865"/>
          <cell r="K865" t="str">
            <v>PAK002Economic Losses</v>
          </cell>
          <cell r="L865">
            <v>43503</v>
          </cell>
        </row>
        <row r="866">
          <cell r="F866" t="str">
            <v>Pakistan Red Cross Society 28/01/2018</v>
          </cell>
          <cell r="G866" t="str">
            <v>Medium</v>
          </cell>
          <cell r="H866">
            <v>2</v>
          </cell>
          <cell r="I866" t="str">
            <v>https://reliefweb.int/sites/reliefweb.int/files/resources/IBPKdr280119.pdf</v>
          </cell>
          <cell r="J866" t="str">
            <v xml:space="preserve">Total people affected by drought based on figure from Pakistan Red Cross. The people affected is equal to the People in Need. Assistance has only reach 15% of people affected. </v>
          </cell>
          <cell r="K866" t="str">
            <v>PAK002People in Need</v>
          </cell>
          <cell r="L866">
            <v>43503</v>
          </cell>
        </row>
        <row r="867">
          <cell r="F867" t="str">
            <v>Pakistan Red Cross Society 28/01/2018</v>
          </cell>
          <cell r="G867" t="str">
            <v>Medium</v>
          </cell>
          <cell r="H867">
            <v>2</v>
          </cell>
          <cell r="I867" t="str">
            <v>https://reliefweb.int/sites/reliefweb.int/files/resources/IBPKdr280119.pdf</v>
          </cell>
          <cell r="J867" t="str">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ell>
          <cell r="K867" t="str">
            <v>PAK002People facing minimal humanitarian needs (level 1)</v>
          </cell>
          <cell r="L867">
            <v>43503</v>
          </cell>
        </row>
        <row r="868">
          <cell r="F868" t="str">
            <v>Pakistan Red Cross Society 28/01/2018</v>
          </cell>
          <cell r="G868" t="str">
            <v>Medium</v>
          </cell>
          <cell r="H868">
            <v>2</v>
          </cell>
          <cell r="I868" t="str">
            <v>https://reliefweb.int/sites/reliefweb.int/files/resources/IBPKdr280119.pdf</v>
          </cell>
          <cell r="J868" t="str">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ell>
          <cell r="K868" t="str">
            <v>PAK002People facing stressed humanitarian needs (level 2)</v>
          </cell>
          <cell r="L868">
            <v>43503</v>
          </cell>
        </row>
        <row r="869">
          <cell r="F869" t="str">
            <v>Pakistan Red Cross Society 28/01/2018</v>
          </cell>
          <cell r="G869" t="str">
            <v>Medium</v>
          </cell>
          <cell r="H869">
            <v>2</v>
          </cell>
          <cell r="I869" t="str">
            <v>https://reliefweb.int/sites/reliefweb.int/files/resources/IBPKdr280119.pdf</v>
          </cell>
          <cell r="J869" t="str">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ell>
          <cell r="K869" t="str">
            <v>PAK002People  facing moderate humanitarian needs (level 3)</v>
          </cell>
          <cell r="L869">
            <v>43503</v>
          </cell>
        </row>
        <row r="870">
          <cell r="F870" t="str">
            <v>Pakistan Red Cross Society 28/01/2018</v>
          </cell>
          <cell r="G870" t="str">
            <v>Medium</v>
          </cell>
          <cell r="H870">
            <v>2</v>
          </cell>
          <cell r="I870" t="str">
            <v>https://reliefweb.int/sites/reliefweb.int/files/resources/IBPKdr280119.pdf</v>
          </cell>
          <cell r="J870" t="str">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ell>
          <cell r="K870" t="str">
            <v>PAK002People facing severe humanitarian needs (level 4)</v>
          </cell>
          <cell r="L870">
            <v>43503</v>
          </cell>
        </row>
        <row r="871">
          <cell r="F871" t="str">
            <v>Pakistan Red Cross Society 28/01/2018</v>
          </cell>
          <cell r="G871" t="str">
            <v>Medium</v>
          </cell>
          <cell r="H871">
            <v>2</v>
          </cell>
          <cell r="I871" t="str">
            <v>https://reliefweb.int/sites/reliefweb.int/files/resources/IBPKdr280119.pdf</v>
          </cell>
          <cell r="J871" t="str">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ell>
          <cell r="K871" t="str">
            <v>PAK002People facing extreme humanitarian needs (level 5)</v>
          </cell>
          <cell r="L871">
            <v>43503</v>
          </cell>
        </row>
        <row r="872">
          <cell r="F872"/>
          <cell r="G872" t="str">
            <v>Medium</v>
          </cell>
          <cell r="H872">
            <v>2</v>
          </cell>
          <cell r="I872"/>
          <cell r="J872" t="str">
            <v xml:space="preserve">Host, non-host, IDPs displaced by the drought and Afghan refugees </v>
          </cell>
          <cell r="K872" t="str">
            <v>PAK002Crisis affected groups</v>
          </cell>
          <cell r="L872">
            <v>43503</v>
          </cell>
        </row>
        <row r="873">
          <cell r="F873"/>
          <cell r="G873" t="str">
            <v>Medium</v>
          </cell>
          <cell r="H873">
            <v>2</v>
          </cell>
          <cell r="I873"/>
          <cell r="J873" t="str">
            <v>No data on the total amount of people facing access constraints</v>
          </cell>
          <cell r="K873" t="str">
            <v>PAK002People facing limited access constraints</v>
          </cell>
          <cell r="L873">
            <v>43503</v>
          </cell>
        </row>
        <row r="874">
          <cell r="F874"/>
          <cell r="G874" t="str">
            <v>Medium</v>
          </cell>
          <cell r="H874">
            <v>2</v>
          </cell>
          <cell r="I874"/>
          <cell r="J874" t="str">
            <v>No data on the total amount of people facing access constraints</v>
          </cell>
          <cell r="K874" t="str">
            <v>PAK002People facing restricted access constraints</v>
          </cell>
          <cell r="L874">
            <v>43503</v>
          </cell>
        </row>
        <row r="875">
          <cell r="F875" t="str">
            <v>Acaps Acccess Maps</v>
          </cell>
          <cell r="G875" t="str">
            <v>Medium</v>
          </cell>
          <cell r="H875">
            <v>2</v>
          </cell>
          <cell r="I875"/>
          <cell r="J875"/>
          <cell r="K875" t="str">
            <v>PAK002Impediments to entry into country (bureaucratic and administrative)</v>
          </cell>
          <cell r="L875">
            <v>43503</v>
          </cell>
        </row>
        <row r="876">
          <cell r="F876" t="str">
            <v>Acaps Access Map</v>
          </cell>
          <cell r="G876" t="str">
            <v>Medium</v>
          </cell>
          <cell r="H876">
            <v>2</v>
          </cell>
          <cell r="I876"/>
          <cell r="J876"/>
          <cell r="K876" t="str">
            <v>PAK002Restriction of movement (impediments to freedom of movement and/or administrative restrictions)</v>
          </cell>
          <cell r="L876">
            <v>43503</v>
          </cell>
        </row>
        <row r="877">
          <cell r="F877" t="str">
            <v>Acaps Acccess Maps</v>
          </cell>
          <cell r="G877" t="str">
            <v>Medium</v>
          </cell>
          <cell r="H877">
            <v>2</v>
          </cell>
          <cell r="I877"/>
          <cell r="J877"/>
          <cell r="K877" t="str">
            <v>PAK002Interference into implementation of humanitarian activities</v>
          </cell>
          <cell r="L877">
            <v>43503</v>
          </cell>
        </row>
        <row r="878">
          <cell r="F878" t="str">
            <v>Acaps Access Map</v>
          </cell>
          <cell r="G878" t="str">
            <v>Medium</v>
          </cell>
          <cell r="H878">
            <v>2</v>
          </cell>
          <cell r="I878"/>
          <cell r="J878"/>
          <cell r="K878" t="str">
            <v>PAK002Violence against personnel, facilities and assets</v>
          </cell>
          <cell r="L878">
            <v>43503</v>
          </cell>
        </row>
        <row r="879">
          <cell r="F879" t="str">
            <v>Acaps Access Map</v>
          </cell>
          <cell r="G879" t="str">
            <v>Medium</v>
          </cell>
          <cell r="H879">
            <v>2</v>
          </cell>
          <cell r="I879"/>
          <cell r="J879"/>
          <cell r="K879" t="str">
            <v>PAK002Denial of existence of humanitarian needs or entitlements to assistance</v>
          </cell>
          <cell r="L879">
            <v>43503</v>
          </cell>
        </row>
        <row r="880">
          <cell r="F880" t="str">
            <v>Acaps Acccess Maps</v>
          </cell>
          <cell r="G880" t="str">
            <v>Medium</v>
          </cell>
          <cell r="H880">
            <v>2</v>
          </cell>
          <cell r="I880"/>
          <cell r="J880"/>
          <cell r="K880" t="str">
            <v>PAK002Restriction and obstruction of access to services and assistance</v>
          </cell>
          <cell r="L880">
            <v>43503</v>
          </cell>
        </row>
        <row r="881">
          <cell r="F881" t="str">
            <v>Acaps Access Map</v>
          </cell>
          <cell r="G881" t="str">
            <v>Medium</v>
          </cell>
          <cell r="H881">
            <v>2</v>
          </cell>
          <cell r="I881"/>
          <cell r="J881"/>
          <cell r="K881" t="str">
            <v>PAK002Ongoing insecurity/hostilities affecting humanitarian assistance</v>
          </cell>
          <cell r="L881">
            <v>43503</v>
          </cell>
        </row>
        <row r="882">
          <cell r="F882" t="str">
            <v>Acaps Access Map</v>
          </cell>
          <cell r="G882" t="str">
            <v>Medium</v>
          </cell>
          <cell r="H882">
            <v>2</v>
          </cell>
          <cell r="I882"/>
          <cell r="J882"/>
          <cell r="K882" t="str">
            <v>PAK002Physical constraints in the environment (obstacles related to terrain, climate, lack of infrastructure, etc.)</v>
          </cell>
          <cell r="L882">
            <v>43503</v>
          </cell>
        </row>
        <row r="883">
          <cell r="F883" t="str">
            <v>Acaps Acccess Maps</v>
          </cell>
          <cell r="G883" t="str">
            <v>Medium</v>
          </cell>
          <cell r="H883">
            <v>2</v>
          </cell>
          <cell r="I883"/>
          <cell r="J883"/>
          <cell r="K883" t="str">
            <v xml:space="preserve">PAK002Presence of mines and improvised explosive devices </v>
          </cell>
          <cell r="L883">
            <v>43503</v>
          </cell>
        </row>
        <row r="884">
          <cell r="F884" t="str">
            <v>City Population 11/02/2019 (baseline data); UNHCR 31/12/2018</v>
          </cell>
          <cell r="G884" t="str">
            <v>Medium</v>
          </cell>
          <cell r="H884">
            <v>2</v>
          </cell>
          <cell r="I884" t="str">
            <v>http://www.citypopulation.de/Egypt-Cities.html https://data2.unhcr.org/en/documents/download/67656</v>
          </cell>
          <cell r="J884" t="str">
            <v>97147368 (Egyptian population 2018 est.) + 244910 (asylum seekers and refugees)</v>
          </cell>
          <cell r="K884" t="str">
            <v>EGY002Total population in country</v>
          </cell>
          <cell r="L884">
            <v>43507</v>
          </cell>
        </row>
        <row r="885">
          <cell r="F885" t="str">
            <v>UNHCR 31/12/2018</v>
          </cell>
          <cell r="G885" t="str">
            <v>Medium</v>
          </cell>
          <cell r="H885">
            <v>2</v>
          </cell>
          <cell r="I885" t="str">
            <v>https://data2.unhcr.org/en/documents/download/67656</v>
          </cell>
          <cell r="J885" t="str">
            <v>Only admin level 1 areas hosting over 50000 refugees (at least 50% Syrian) are counted. Therefore: 3085 (Cairo) + 13184 (Giza)</v>
          </cell>
          <cell r="K885" t="str">
            <v>EGY002Landmass affected by disaster</v>
          </cell>
          <cell r="L885">
            <v>43507</v>
          </cell>
        </row>
        <row r="886">
          <cell r="F886" t="str">
            <v>City Population 11/02/2019 (baseline data); UNHCR 31/12/2018</v>
          </cell>
          <cell r="G886" t="str">
            <v>Medium</v>
          </cell>
          <cell r="H886">
            <v>2</v>
          </cell>
          <cell r="I886" t="str">
            <v>http://www.citypopulation.de/Egypt-Cities.html https://data2.unhcr.org/en/documents/download/67656</v>
          </cell>
          <cell r="J886" t="str">
            <v xml:space="preserve">Host population: 9717324 (Cairo) + 8831714 (Giza) + refugee population: 87104 (Cairo) + 80397 (Giza) </v>
          </cell>
          <cell r="K886" t="str">
            <v>EGY002People exposed</v>
          </cell>
          <cell r="L886">
            <v>43507</v>
          </cell>
        </row>
        <row r="887">
          <cell r="F887" t="str">
            <v>UNHCR 31/12/2018</v>
          </cell>
          <cell r="G887" t="str">
            <v>Medium</v>
          </cell>
          <cell r="H887">
            <v>2</v>
          </cell>
          <cell r="I887" t="str">
            <v>https://data2.unhcr.org/en/documents/download/67656</v>
          </cell>
          <cell r="J887" t="str">
            <v>125807 Syrian asylum seekers + 7064 refugees</v>
          </cell>
          <cell r="K887" t="str">
            <v>EGY002People affected by the crisis</v>
          </cell>
          <cell r="L887">
            <v>43507</v>
          </cell>
        </row>
        <row r="888">
          <cell r="F888" t="str">
            <v>UNHCR 31/12/2018</v>
          </cell>
          <cell r="G888" t="str">
            <v>High</v>
          </cell>
          <cell r="H888">
            <v>1</v>
          </cell>
          <cell r="I888" t="str">
            <v>https://data2.unhcr.org/en/documents/download/67656</v>
          </cell>
          <cell r="J888" t="str">
            <v>125807 Syrian asylum seekers + 7064 refugees</v>
          </cell>
          <cell r="K888" t="str">
            <v>EGY002Total # of crisis related displaced people</v>
          </cell>
          <cell r="L888">
            <v>43507</v>
          </cell>
        </row>
        <row r="889">
          <cell r="F889" t="str">
            <v xml:space="preserve">ACLED 09/2018-01/2019 </v>
          </cell>
          <cell r="G889" t="str">
            <v>Medium</v>
          </cell>
          <cell r="H889">
            <v>2</v>
          </cell>
          <cell r="I889" t="str">
            <v>https://www.acleddata.com/data/</v>
          </cell>
          <cell r="J889"/>
          <cell r="K889" t="str">
            <v>EGY002Crisis related Injuries</v>
          </cell>
          <cell r="L889">
            <v>43507</v>
          </cell>
        </row>
        <row r="890">
          <cell r="F890"/>
          <cell r="G890"/>
          <cell r="H890" t="b">
            <v>0</v>
          </cell>
          <cell r="I890"/>
          <cell r="J890" t="str">
            <v>No available data</v>
          </cell>
          <cell r="K890" t="str">
            <v>EGY002Total # of illness cases reported</v>
          </cell>
          <cell r="L890">
            <v>43507</v>
          </cell>
        </row>
        <row r="891">
          <cell r="F891" t="str">
            <v xml:space="preserve">ACLED 09/2018-01/2019 </v>
          </cell>
          <cell r="G891" t="str">
            <v>Medium</v>
          </cell>
          <cell r="H891">
            <v>2</v>
          </cell>
          <cell r="I891" t="str">
            <v>https://www.acleddata.com/data/</v>
          </cell>
          <cell r="J891"/>
          <cell r="K891" t="str">
            <v>EGY002Crisis related fatalities</v>
          </cell>
          <cell r="L891">
            <v>43507</v>
          </cell>
        </row>
        <row r="892">
          <cell r="F892"/>
          <cell r="G892"/>
          <cell r="H892" t="b">
            <v>0</v>
          </cell>
          <cell r="I892"/>
          <cell r="J892" t="str">
            <v>No available data</v>
          </cell>
          <cell r="K892" t="str">
            <v>EGY002Building partially damaged</v>
          </cell>
          <cell r="L892">
            <v>43507</v>
          </cell>
        </row>
        <row r="893">
          <cell r="F893"/>
          <cell r="G893"/>
          <cell r="H893" t="b">
            <v>0</v>
          </cell>
          <cell r="I893"/>
          <cell r="J893" t="str">
            <v>No available data</v>
          </cell>
          <cell r="K893" t="str">
            <v>EGY002Building totally damaged</v>
          </cell>
          <cell r="L893">
            <v>43507</v>
          </cell>
        </row>
        <row r="894">
          <cell r="F894"/>
          <cell r="G894"/>
          <cell r="H894" t="b">
            <v>0</v>
          </cell>
          <cell r="I894"/>
          <cell r="J894" t="str">
            <v>No available data</v>
          </cell>
          <cell r="K894" t="str">
            <v>EGY002Economic Losses</v>
          </cell>
          <cell r="L894">
            <v>43507</v>
          </cell>
        </row>
        <row r="895">
          <cell r="F895" t="str">
            <v>UNHCR 31/12/2018</v>
          </cell>
          <cell r="G895" t="str">
            <v>High</v>
          </cell>
          <cell r="H895">
            <v>1</v>
          </cell>
          <cell r="I895" t="str">
            <v>https://data2.unhcr.org/en/documents/download/67656</v>
          </cell>
          <cell r="J895" t="str">
            <v>125807 Syrian asylum seekers + 7064 refugees</v>
          </cell>
          <cell r="K895" t="str">
            <v>EGY002People in Need</v>
          </cell>
          <cell r="L895">
            <v>43507</v>
          </cell>
        </row>
        <row r="896">
          <cell r="F896" t="str">
            <v>UNHCR 31/12/2018; WFP 2017</v>
          </cell>
          <cell r="G896" t="str">
            <v>Medium</v>
          </cell>
          <cell r="H896">
            <v>2</v>
          </cell>
          <cell r="I896" t="str">
            <v>https://data2.unhcr.org/en/documents/download/67656 https://docs.wfp.org/api/documents/WFP-0000069986/download/</v>
          </cell>
          <cell r="J896" t="str">
            <v>Poverty rates among Syrian refugees remained high: 54% are below the poverty threshold in Egypt. Refugees above the poverty line are considered facing minimal humanitarian needs</v>
          </cell>
          <cell r="K896" t="str">
            <v>EGY002People facing minimal humanitarian needs (level 1)</v>
          </cell>
          <cell r="L896">
            <v>43507</v>
          </cell>
        </row>
        <row r="897">
          <cell r="F897" t="str">
            <v>UNHCR 31/12/2018; WFP 2018</v>
          </cell>
          <cell r="G897" t="str">
            <v>Medium</v>
          </cell>
          <cell r="H897">
            <v>2</v>
          </cell>
          <cell r="I897" t="str">
            <v>https://data2.unhcr.org/en/documents/download/67656 https://docs.wfp.org/api/documents/WFP-0000069986/download/</v>
          </cell>
          <cell r="J897" t="str">
            <v>Poverty rates among Syrian refugees remained high: 54% are below the poverty threshold in Egypt. Refugees below the poverty line are considered facing stressed humanitarian needs</v>
          </cell>
          <cell r="K897" t="str">
            <v>EGY002People facing stressed humanitarian needs (level 2)</v>
          </cell>
          <cell r="L897">
            <v>43507</v>
          </cell>
        </row>
        <row r="898">
          <cell r="F898"/>
          <cell r="G898" t="str">
            <v>Medium</v>
          </cell>
          <cell r="H898">
            <v>2</v>
          </cell>
          <cell r="I898"/>
          <cell r="J898"/>
          <cell r="K898" t="str">
            <v>EGY002People  facing moderate humanitarian needs (level 3)</v>
          </cell>
          <cell r="L898">
            <v>43507</v>
          </cell>
        </row>
        <row r="899">
          <cell r="F899"/>
          <cell r="G899" t="str">
            <v>High</v>
          </cell>
          <cell r="H899">
            <v>1</v>
          </cell>
          <cell r="I899"/>
          <cell r="J899"/>
          <cell r="K899" t="str">
            <v>EGY002People facing severe humanitarian needs (level 4)</v>
          </cell>
          <cell r="L899">
            <v>43507</v>
          </cell>
        </row>
        <row r="900">
          <cell r="F900"/>
          <cell r="G900" t="str">
            <v>High</v>
          </cell>
          <cell r="H900">
            <v>1</v>
          </cell>
          <cell r="I900"/>
          <cell r="J900"/>
          <cell r="K900" t="str">
            <v>EGY002People facing extreme humanitarian needs (level 5)</v>
          </cell>
          <cell r="L900">
            <v>43507</v>
          </cell>
        </row>
        <row r="901">
          <cell r="F901" t="str">
            <v xml:space="preserve">ACLED 09/2018-01/2019 </v>
          </cell>
          <cell r="G901" t="str">
            <v>Medium</v>
          </cell>
          <cell r="H901">
            <v>2</v>
          </cell>
          <cell r="I901" t="str">
            <v>https://www.acleddata.com/data/</v>
          </cell>
          <cell r="J901"/>
          <cell r="K901" t="str">
            <v>EGY002People killed in all crises</v>
          </cell>
          <cell r="L901">
            <v>43507</v>
          </cell>
        </row>
        <row r="902">
          <cell r="F902"/>
          <cell r="G902" t="str">
            <v>Medium</v>
          </cell>
          <cell r="H902">
            <v>2</v>
          </cell>
          <cell r="I902"/>
          <cell r="J902" t="str">
            <v xml:space="preserve">Refugees, asylum seekers and others of concern + host </v>
          </cell>
          <cell r="K902" t="str">
            <v>EGY002Crisis affected groups</v>
          </cell>
          <cell r="L902">
            <v>43507</v>
          </cell>
        </row>
        <row r="903">
          <cell r="F903"/>
          <cell r="G903"/>
          <cell r="H903" t="b">
            <v>0</v>
          </cell>
          <cell r="I903"/>
          <cell r="J903"/>
          <cell r="K903" t="str">
            <v>EGY002People facing limited access constraints</v>
          </cell>
          <cell r="L903">
            <v>43507</v>
          </cell>
        </row>
        <row r="904">
          <cell r="F904"/>
          <cell r="G904"/>
          <cell r="H904" t="b">
            <v>0</v>
          </cell>
          <cell r="I904"/>
          <cell r="J904"/>
          <cell r="K904" t="str">
            <v>EGY002People facing restricted access constraints</v>
          </cell>
          <cell r="L904">
            <v>43507</v>
          </cell>
        </row>
        <row r="905">
          <cell r="F905"/>
          <cell r="G905"/>
          <cell r="H905" t="b">
            <v>0</v>
          </cell>
          <cell r="I905"/>
          <cell r="J905"/>
          <cell r="K905" t="str">
            <v>EGY002Impediments to entry into country (bureaucratic and administrative)</v>
          </cell>
          <cell r="L905">
            <v>43507</v>
          </cell>
        </row>
        <row r="906">
          <cell r="F906"/>
          <cell r="G906"/>
          <cell r="H906" t="b">
            <v>0</v>
          </cell>
          <cell r="I906"/>
          <cell r="J906"/>
          <cell r="K906" t="str">
            <v>EGY002Restriction of movement (impediments to freedom of movement and/or administrative restrictions)</v>
          </cell>
          <cell r="L906">
            <v>43507</v>
          </cell>
        </row>
        <row r="907">
          <cell r="F907"/>
          <cell r="G907"/>
          <cell r="H907" t="b">
            <v>0</v>
          </cell>
          <cell r="I907"/>
          <cell r="J907"/>
          <cell r="K907" t="str">
            <v>EGY002Interference into implementation of humanitarian activities</v>
          </cell>
          <cell r="L907">
            <v>43507</v>
          </cell>
        </row>
        <row r="908">
          <cell r="F908"/>
          <cell r="G908"/>
          <cell r="H908" t="b">
            <v>0</v>
          </cell>
          <cell r="I908"/>
          <cell r="J908"/>
          <cell r="K908" t="str">
            <v>EGY002Violence against personnel, facilities and assets</v>
          </cell>
          <cell r="L908">
            <v>43507</v>
          </cell>
        </row>
        <row r="909">
          <cell r="F909"/>
          <cell r="G909"/>
          <cell r="H909" t="b">
            <v>0</v>
          </cell>
          <cell r="I909"/>
          <cell r="J909"/>
          <cell r="K909" t="str">
            <v>EGY002Denial of existence of humanitarian needs or entitlements to assistance</v>
          </cell>
          <cell r="L909">
            <v>43507</v>
          </cell>
        </row>
        <row r="910">
          <cell r="F910"/>
          <cell r="G910"/>
          <cell r="H910" t="b">
            <v>0</v>
          </cell>
          <cell r="I910"/>
          <cell r="J910"/>
          <cell r="K910" t="str">
            <v>EGY002Restriction and obstruction of access to services and assistance</v>
          </cell>
          <cell r="L910">
            <v>43507</v>
          </cell>
        </row>
        <row r="911">
          <cell r="F911"/>
          <cell r="G911"/>
          <cell r="H911" t="b">
            <v>0</v>
          </cell>
          <cell r="I911"/>
          <cell r="J911"/>
          <cell r="K911" t="str">
            <v>EGY002Ongoing insecurity/hostilities affecting humanitarian assistance</v>
          </cell>
          <cell r="L911">
            <v>43507</v>
          </cell>
        </row>
        <row r="912">
          <cell r="F912"/>
          <cell r="G912"/>
          <cell r="H912" t="b">
            <v>0</v>
          </cell>
          <cell r="I912"/>
          <cell r="J912"/>
          <cell r="K912" t="str">
            <v xml:space="preserve">EGY002Presence of mines and improvised explosive devices </v>
          </cell>
          <cell r="L912">
            <v>43507</v>
          </cell>
        </row>
        <row r="913">
          <cell r="F913"/>
          <cell r="G913"/>
          <cell r="H913" t="b">
            <v>0</v>
          </cell>
          <cell r="I913"/>
          <cell r="J913"/>
          <cell r="K913" t="str">
            <v>EGY002Physical constraints in the environment (obstacles related to terrain, climate, lack of infrastructure, etc.)</v>
          </cell>
          <cell r="L913">
            <v>43507</v>
          </cell>
        </row>
        <row r="914">
          <cell r="F914"/>
          <cell r="G914"/>
          <cell r="H914" t="b">
            <v>0</v>
          </cell>
          <cell r="I914"/>
          <cell r="J914"/>
          <cell r="K914" t="str">
            <v>MLI001Landmass affected by disaster</v>
          </cell>
          <cell r="L914">
            <v>43507</v>
          </cell>
        </row>
        <row r="915">
          <cell r="F915"/>
          <cell r="G915"/>
          <cell r="H915" t="b">
            <v>0</v>
          </cell>
          <cell r="I915"/>
          <cell r="J915"/>
          <cell r="K915" t="str">
            <v>MLI001People exposed</v>
          </cell>
          <cell r="L915">
            <v>43507</v>
          </cell>
        </row>
        <row r="916">
          <cell r="F916"/>
          <cell r="G916"/>
          <cell r="H916" t="b">
            <v>0</v>
          </cell>
          <cell r="I916"/>
          <cell r="J916"/>
          <cell r="K916" t="str">
            <v>MLI001People affected by the crisis</v>
          </cell>
          <cell r="L916">
            <v>43507</v>
          </cell>
        </row>
        <row r="917">
          <cell r="F917" t="str">
            <v xml:space="preserve">World Bank 2017 </v>
          </cell>
          <cell r="G917" t="str">
            <v>Medium</v>
          </cell>
          <cell r="H917">
            <v>2</v>
          </cell>
          <cell r="I917" t="str">
            <v>https://data.worldbank.org/indicator/sp.pop.totl?page=2</v>
          </cell>
          <cell r="J917" t="str">
            <v xml:space="preserve">Worldbank population data which should include the adjustments for people who have come into and gone out of Lebanon </v>
          </cell>
          <cell r="K917" t="str">
            <v>LBN002Total population in country</v>
          </cell>
          <cell r="L917">
            <v>43507</v>
          </cell>
        </row>
        <row r="918">
          <cell r="F918" t="str">
            <v>Gov Leb 2001</v>
          </cell>
          <cell r="G918" t="str">
            <v>Medium</v>
          </cell>
          <cell r="H918">
            <v>2</v>
          </cell>
          <cell r="I918" t="str">
            <v>http://www.moe.gov.lb/ledo/soer2001pdf/appendix.pdf</v>
          </cell>
          <cell r="J918" t="str">
            <v xml:space="preserve">The displacement is spread over the whole country </v>
          </cell>
          <cell r="K918" t="str">
            <v>LBN002Landmass affected by disaster</v>
          </cell>
          <cell r="L918">
            <v>43507</v>
          </cell>
        </row>
        <row r="919">
          <cell r="F919" t="str">
            <v xml:space="preserve">World Bank 2017 </v>
          </cell>
          <cell r="G919" t="str">
            <v>Medium</v>
          </cell>
          <cell r="H919">
            <v>2</v>
          </cell>
          <cell r="I919" t="str">
            <v>https://data.worldbank.org/indicator/sp.pop.totl?page=2</v>
          </cell>
          <cell r="J919" t="str">
            <v xml:space="preserve">The displacement is spread over the whole country </v>
          </cell>
          <cell r="K919" t="str">
            <v>LBN002People exposed</v>
          </cell>
          <cell r="L919">
            <v>43507</v>
          </cell>
        </row>
        <row r="920">
          <cell r="F920" t="str">
            <v xml:space="preserve">LCRP 2017-2020 (2019 Update) </v>
          </cell>
          <cell r="G920" t="str">
            <v>Medium</v>
          </cell>
          <cell r="H920">
            <v>2</v>
          </cell>
          <cell r="I920" t="str">
            <v>https://reliefweb.int/sites/reliefweb.int/files/resources/67780.pdf</v>
          </cell>
          <cell r="J920" t="str">
            <v>The total displaced population is affected: Syrians + PRS. We assume the host community to be affected in some way by the displacement crisis. However, as we did not find a reliable way of calculating numbers, we did not include this group in the affected figure.</v>
          </cell>
          <cell r="K920" t="str">
            <v>LBN002People affected by the crisis</v>
          </cell>
          <cell r="L920">
            <v>43507</v>
          </cell>
        </row>
        <row r="921">
          <cell r="F921" t="str">
            <v xml:space="preserve">LCRP 2017-2020 (2019 Update) </v>
          </cell>
          <cell r="G921" t="str">
            <v>Medium</v>
          </cell>
          <cell r="H921">
            <v>2</v>
          </cell>
          <cell r="I921" t="str">
            <v>https://reliefweb.int/sites/reliefweb.int/files/resources/67780.pdf</v>
          </cell>
          <cell r="J921" t="str">
            <v># Syrian refugees residing in Lebanon + #PRS</v>
          </cell>
          <cell r="K921" t="str">
            <v>LBN002Total # of crisis related displaced people</v>
          </cell>
          <cell r="L921">
            <v>43507</v>
          </cell>
        </row>
        <row r="922">
          <cell r="F922"/>
          <cell r="G922"/>
          <cell r="H922" t="b">
            <v>0</v>
          </cell>
          <cell r="I922"/>
          <cell r="J922" t="str">
            <v xml:space="preserve">No data available </v>
          </cell>
          <cell r="K922" t="str">
            <v>LBN002Crisis related Injuries</v>
          </cell>
          <cell r="L922">
            <v>43507</v>
          </cell>
        </row>
        <row r="923">
          <cell r="F923"/>
          <cell r="G923"/>
          <cell r="H923" t="b">
            <v>0</v>
          </cell>
          <cell r="I923"/>
          <cell r="J923" t="str">
            <v xml:space="preserve">No data available </v>
          </cell>
          <cell r="K923" t="str">
            <v>LBN002Total # of illness cases reported</v>
          </cell>
          <cell r="L923">
            <v>43507</v>
          </cell>
        </row>
        <row r="924">
          <cell r="F924" t="str">
            <v xml:space="preserve">Acled August 2018-January 2019  / Inter Agency Coordination Lebanon </v>
          </cell>
          <cell r="G924" t="str">
            <v>Low</v>
          </cell>
          <cell r="H924">
            <v>3</v>
          </cell>
          <cell r="I924" t="str">
            <v>https://reliefweb.int/sites/reliefweb.int/files/resources/67773.pdf, https://www.acleddata.com/data/</v>
          </cell>
          <cell r="J924" t="str">
            <v>Syrian deaths related to Storm Norma. No deaths were recorder by Acled.</v>
          </cell>
          <cell r="K924" t="str">
            <v>LBN002Crisis related fatalities</v>
          </cell>
          <cell r="L924">
            <v>43507</v>
          </cell>
        </row>
        <row r="925">
          <cell r="F925"/>
          <cell r="G925"/>
          <cell r="H925" t="b">
            <v>0</v>
          </cell>
          <cell r="I925"/>
          <cell r="J925" t="str">
            <v xml:space="preserve">No data available </v>
          </cell>
          <cell r="K925" t="str">
            <v>LBN002Building partially damaged</v>
          </cell>
          <cell r="L925">
            <v>43507</v>
          </cell>
        </row>
        <row r="926">
          <cell r="F926"/>
          <cell r="G926"/>
          <cell r="H926" t="b">
            <v>0</v>
          </cell>
          <cell r="I926"/>
          <cell r="J926" t="str">
            <v xml:space="preserve">No data available </v>
          </cell>
          <cell r="K926" t="str">
            <v>LBN002Building totally damaged</v>
          </cell>
          <cell r="L926">
            <v>43507</v>
          </cell>
        </row>
        <row r="927">
          <cell r="F927"/>
          <cell r="G927"/>
          <cell r="H927" t="b">
            <v>0</v>
          </cell>
          <cell r="I927"/>
          <cell r="J927" t="str">
            <v xml:space="preserve">No data available </v>
          </cell>
          <cell r="K927" t="str">
            <v>LBN002Economic Losses</v>
          </cell>
          <cell r="L927">
            <v>43507</v>
          </cell>
        </row>
        <row r="928">
          <cell r="F928" t="str">
            <v xml:space="preserve">VASyR 2018, OCHA personal communication for Syrian refugee population in Lebanon per admin 2, LCRP 2017-2020 (2019 Update) </v>
          </cell>
          <cell r="G928" t="str">
            <v>Low</v>
          </cell>
          <cell r="H928">
            <v>3</v>
          </cell>
          <cell r="I928" t="str">
            <v>https://www1.wfp.org/publications/vulnerability-assessment-syrian-refugees-lebanon-vasyr-2018, https://reliefweb.int/sites/reliefweb.int/files/resources/67780.pdf</v>
          </cell>
          <cell r="J928" t="str">
            <v xml:space="preserve">The PIN is the sum of the amount of Syrians who have resorted to livelyhood coping strategies as reported in the VASyR 2018 in figure 124 (p.126). We took the sum of the stressed, crisis and emergency coping strategies in relation to the Syrian refugee population in Lebanon per admin 2. We then added the amount of PRS' who are estimated to be severly and moderately food insecure as reported in the LCRP 2019 update (p.15) since there are no figures for coping strategies for this group.  </v>
          </cell>
          <cell r="K928" t="str">
            <v>LBN002People in Need</v>
          </cell>
          <cell r="L928">
            <v>43507</v>
          </cell>
        </row>
        <row r="929">
          <cell r="F929" t="str">
            <v xml:space="preserve">VASyR 2018, OCHA personal communication for Syrian refugee population in Lebanon per admin 2, LCRP 2017-2020 (2019 Update) </v>
          </cell>
          <cell r="G929" t="str">
            <v>Low</v>
          </cell>
          <cell r="H929">
            <v>3</v>
          </cell>
          <cell r="I929" t="str">
            <v>https://www1.wfp.org/publications/vulnerability-assessment-syrian-refugees-lebanon-vasyr-2018, https://reliefweb.int/sites/reliefweb.int/files/resources/67780.pdf</v>
          </cell>
          <cell r="J929" t="str">
            <v>For PIN level 1 we looked at the percentage of Syrians who are reported to have resorted to any of the "stress coping strategies" (which includes: buying food on credit, spending of saving, selling of household goods, moving to cheaper accomodations).</v>
          </cell>
          <cell r="K929" t="str">
            <v>LBN002People facing minimal humanitarian needs (level 1)</v>
          </cell>
          <cell r="L929">
            <v>43507</v>
          </cell>
        </row>
        <row r="930">
          <cell r="F930" t="str">
            <v xml:space="preserve">VASyR 2018, OCHA personal communication for Syrian refugee population in Lebanon per admin 2, LCRP 2017-2020 (2019 Update) </v>
          </cell>
          <cell r="G930" t="str">
            <v>Low</v>
          </cell>
          <cell r="H930">
            <v>3</v>
          </cell>
          <cell r="I930" t="str">
            <v>https://www1.wfp.org/publications/vulnerability-assessment-syrian-refugees-lebanon-vasyr-2018, https://reliefweb.int/sites/reliefweb.int/files/resources/67780.pdf</v>
          </cell>
          <cell r="J930" t="str">
            <v>For PIN level 2 we looked at the percentage of Syrians who are reported to have resorted to any of the "crisis coping strategies" (which includes: selling productive assets, withdawing children from school, reducing essential non-food expenditures, reducing expenses on health, marriaging of children under 18). We then added the percentage of PRS who are estimated to be moderately food insecure (31%)</v>
          </cell>
          <cell r="K930" t="str">
            <v>LBN002People facing stressed humanitarian needs (level 2)</v>
          </cell>
          <cell r="L930">
            <v>43507</v>
          </cell>
        </row>
        <row r="931">
          <cell r="F931" t="str">
            <v xml:space="preserve">VASyR 2018, OCHA personal communication for Syrian refugee population in Lebanon per admin 2, LCRP 2017-2020 (2019 Update) </v>
          </cell>
          <cell r="G931" t="str">
            <v>Low</v>
          </cell>
          <cell r="H931">
            <v>3</v>
          </cell>
          <cell r="I931" t="str">
            <v>https://www1.wfp.org/publications/vulnerability-assessment-syrian-refugees-lebanon-vasyr-2018, https://reliefweb.int/sites/reliefweb.int/files/resources/67780.pdf</v>
          </cell>
          <cell r="J931" t="str">
            <v>For PIN level 3 we looked at the percentage of Syrians who are reported to have resorted to any of the "emergencies coping strategies" (which includes: begging, accepting high risk jobs, selling house, involving children in income activities). We then added the percentage of PRS who are estimated to be severly food insecure (63%)</v>
          </cell>
          <cell r="K931" t="str">
            <v>LBN002People  facing moderate humanitarian needs (level 3)</v>
          </cell>
          <cell r="L931">
            <v>43507</v>
          </cell>
        </row>
        <row r="932">
          <cell r="F932" t="str">
            <v xml:space="preserve">VASyR 2018, OCHA personal communication for Syrian refugee population in Lebanon per admin 2, LCRP 2017-2020 (2019 Update) </v>
          </cell>
          <cell r="G932" t="str">
            <v>Low</v>
          </cell>
          <cell r="H932">
            <v>3</v>
          </cell>
          <cell r="I932" t="str">
            <v>https://www1.wfp.org/publications/vulnerability-assessment-syrian-refugees-lebanon-vasyr-2018, https://reliefweb.int/sites/reliefweb.int/files/resources/67780.pdf</v>
          </cell>
          <cell r="J932" t="str">
            <v>Due to the fairly stable conditions of refugees in Lebanon we decided to not allocate any numbers to the most severe PIN categories.</v>
          </cell>
          <cell r="K932" t="str">
            <v>LBN002People facing severe humanitarian needs (level 4)</v>
          </cell>
          <cell r="L932">
            <v>43507</v>
          </cell>
        </row>
        <row r="933">
          <cell r="F933" t="str">
            <v xml:space="preserve">VASyR 2018, OCHA personal communication for Syrian refugee population in Lebanon per admin 2, LCRP 2017-2020 (2019 Update) </v>
          </cell>
          <cell r="G933" t="str">
            <v>Low</v>
          </cell>
          <cell r="H933">
            <v>3</v>
          </cell>
          <cell r="I933" t="str">
            <v>https://www1.wfp.org/publications/vulnerability-assessment-syrian-refugees-lebanon-vasyr-2018, https://reliefweb.int/sites/reliefweb.int/files/resources/67780.pdf</v>
          </cell>
          <cell r="J933" t="str">
            <v>Due to the fairly stable conditions of refugees in Lebanon we decided to not allocate any numbers to the most severe PIN categories.</v>
          </cell>
          <cell r="K933" t="str">
            <v>LBN002People facing extreme humanitarian needs (level 5)</v>
          </cell>
          <cell r="L933">
            <v>43507</v>
          </cell>
        </row>
        <row r="934">
          <cell r="F934" t="str">
            <v xml:space="preserve">Acled August 2018-January 2019  / Inter Agency Coordination Lebanon </v>
          </cell>
          <cell r="G934" t="str">
            <v>Low</v>
          </cell>
          <cell r="H934">
            <v>3</v>
          </cell>
          <cell r="I934" t="str">
            <v>https://reliefweb.int/sites/reliefweb.int/files/resources/67773.pdf, https://www.acleddata.com/data/</v>
          </cell>
          <cell r="J934" t="str">
            <v xml:space="preserve">Palestinian deaths + Syrian deaths </v>
          </cell>
          <cell r="K934" t="str">
            <v>LBN002People killed in all crises</v>
          </cell>
          <cell r="L934">
            <v>43507</v>
          </cell>
        </row>
        <row r="935">
          <cell r="F935" t="str">
            <v>LCRP 2017-2020 (2019 Update) /</v>
          </cell>
          <cell r="G935" t="str">
            <v>Medium</v>
          </cell>
          <cell r="H935">
            <v>2</v>
          </cell>
          <cell r="I935" t="str">
            <v>https://reliefweb.int/sites/reliefweb.int/files/resources/67780.pdf</v>
          </cell>
          <cell r="J935" t="str">
            <v>Host and refugees</v>
          </cell>
          <cell r="K935" t="str">
            <v>LBN002Crisis affected groups</v>
          </cell>
          <cell r="L935">
            <v>43507</v>
          </cell>
        </row>
        <row r="936">
          <cell r="F936"/>
          <cell r="G936"/>
          <cell r="H936" t="b">
            <v>0</v>
          </cell>
          <cell r="I936"/>
          <cell r="J936" t="str">
            <v xml:space="preserve">No data available </v>
          </cell>
          <cell r="K936" t="str">
            <v>LBN002People facing limited access constraints</v>
          </cell>
          <cell r="L936">
            <v>43507</v>
          </cell>
        </row>
        <row r="937">
          <cell r="F937"/>
          <cell r="G937"/>
          <cell r="H937" t="b">
            <v>0</v>
          </cell>
          <cell r="I937"/>
          <cell r="J937" t="str">
            <v xml:space="preserve">No data available </v>
          </cell>
          <cell r="K937" t="str">
            <v>LBN002People facing restricted access constraints</v>
          </cell>
          <cell r="L937">
            <v>43507</v>
          </cell>
        </row>
        <row r="938">
          <cell r="F938" t="str">
            <v>Acaps Access Map</v>
          </cell>
          <cell r="G938"/>
          <cell r="H938" t="b">
            <v>0</v>
          </cell>
          <cell r="I938"/>
          <cell r="J938"/>
          <cell r="K938" t="str">
            <v>LBN002Impediments to entry into country (bureaucratic and administrative)</v>
          </cell>
          <cell r="L938">
            <v>43507</v>
          </cell>
        </row>
        <row r="939">
          <cell r="F939" t="str">
            <v>Acaps Access Map</v>
          </cell>
          <cell r="G939"/>
          <cell r="H939" t="b">
            <v>0</v>
          </cell>
          <cell r="I939"/>
          <cell r="J939"/>
          <cell r="K939" t="str">
            <v>LBN002Restriction of movement (impediments to freedom of movement and/or administrative restrictions)</v>
          </cell>
          <cell r="L939">
            <v>43507</v>
          </cell>
        </row>
        <row r="940">
          <cell r="F940" t="str">
            <v>Acaps Access Map</v>
          </cell>
          <cell r="G940"/>
          <cell r="H940" t="b">
            <v>0</v>
          </cell>
          <cell r="I940"/>
          <cell r="J940"/>
          <cell r="K940" t="str">
            <v>LBN002Interference into implementation of humanitarian activities</v>
          </cell>
          <cell r="L940">
            <v>43507</v>
          </cell>
        </row>
        <row r="941">
          <cell r="F941" t="str">
            <v>Acaps Access Map</v>
          </cell>
          <cell r="G941"/>
          <cell r="H941" t="b">
            <v>0</v>
          </cell>
          <cell r="I941"/>
          <cell r="J941"/>
          <cell r="K941" t="str">
            <v>LBN002Violence against personnel, facilities and assets</v>
          </cell>
          <cell r="L941">
            <v>43507</v>
          </cell>
        </row>
        <row r="942">
          <cell r="F942" t="str">
            <v>Acaps Access Map</v>
          </cell>
          <cell r="G942"/>
          <cell r="H942" t="b">
            <v>0</v>
          </cell>
          <cell r="I942"/>
          <cell r="J942"/>
          <cell r="K942" t="str">
            <v>LBN002Denial of existence of humanitarian needs or entitlements to assistance</v>
          </cell>
          <cell r="L942">
            <v>43507</v>
          </cell>
        </row>
        <row r="943">
          <cell r="F943" t="str">
            <v>Acaps Access Map</v>
          </cell>
          <cell r="G943"/>
          <cell r="H943" t="b">
            <v>0</v>
          </cell>
          <cell r="I943"/>
          <cell r="J943"/>
          <cell r="K943" t="str">
            <v>LBN002Physical constraints in the environment (obstacles related to terrain, climate, lack of infrastructure, etc.)</v>
          </cell>
          <cell r="L943">
            <v>43507</v>
          </cell>
        </row>
        <row r="944">
          <cell r="F944" t="str">
            <v>Acaps Access Map</v>
          </cell>
          <cell r="G944"/>
          <cell r="H944" t="b">
            <v>0</v>
          </cell>
          <cell r="I944"/>
          <cell r="J944"/>
          <cell r="K944" t="str">
            <v xml:space="preserve">LBN002Presence of mines and improvised explosive devices </v>
          </cell>
          <cell r="L944">
            <v>43507</v>
          </cell>
        </row>
        <row r="945">
          <cell r="F945" t="str">
            <v>Acaps Access Map</v>
          </cell>
          <cell r="G945"/>
          <cell r="H945" t="b">
            <v>0</v>
          </cell>
          <cell r="I945"/>
          <cell r="J945"/>
          <cell r="K945" t="str">
            <v>LBN002Ongoing insecurity/hostilities affecting humanitarian assistance</v>
          </cell>
          <cell r="L945">
            <v>43507</v>
          </cell>
        </row>
        <row r="946">
          <cell r="F946" t="str">
            <v>Acaps Access Map</v>
          </cell>
          <cell r="G946"/>
          <cell r="H946" t="b">
            <v>0</v>
          </cell>
          <cell r="I946"/>
          <cell r="J946"/>
          <cell r="K946" t="str">
            <v>LBN002Restriction and obstruction of access to services and assistance</v>
          </cell>
          <cell r="L946">
            <v>43507</v>
          </cell>
        </row>
        <row r="947">
          <cell r="F947" t="str">
            <v xml:space="preserve">World Bank 2017 </v>
          </cell>
          <cell r="G947" t="str">
            <v>Medium</v>
          </cell>
          <cell r="H947">
            <v>2</v>
          </cell>
          <cell r="I947" t="str">
            <v>https://data.worldbank.org/indicator/sp.pop.totl?page=2</v>
          </cell>
          <cell r="J947" t="str">
            <v xml:space="preserve">Worldbank population data which should include the adjustments for people who have come into and gone out of Lebanon </v>
          </cell>
          <cell r="K947" t="str">
            <v>LBN003Total population in country</v>
          </cell>
          <cell r="L947">
            <v>43507</v>
          </cell>
        </row>
        <row r="948">
          <cell r="F948" t="str">
            <v>Gov Leb 2001</v>
          </cell>
          <cell r="G948" t="str">
            <v>Medium</v>
          </cell>
          <cell r="H948">
            <v>2</v>
          </cell>
          <cell r="I948" t="str">
            <v>http://www.moe.gov.lb/ledo/soer2001pdf/appendix.pdf</v>
          </cell>
          <cell r="J948" t="str">
            <v xml:space="preserve">The displacement is spread over the whole country </v>
          </cell>
          <cell r="K948" t="str">
            <v>LBN003Landmass affected by disaster</v>
          </cell>
          <cell r="L948">
            <v>43507</v>
          </cell>
        </row>
        <row r="949">
          <cell r="F949" t="str">
            <v xml:space="preserve">World Bank 2017 </v>
          </cell>
          <cell r="G949" t="str">
            <v>Medium</v>
          </cell>
          <cell r="H949">
            <v>2</v>
          </cell>
          <cell r="I949" t="str">
            <v>https://data.worldbank.org/indicator/sp.pop.totl?page=2</v>
          </cell>
          <cell r="J949" t="str">
            <v xml:space="preserve">The displacement is spread over the whole country </v>
          </cell>
          <cell r="K949" t="str">
            <v>LBN003People exposed</v>
          </cell>
          <cell r="L949">
            <v>43507</v>
          </cell>
        </row>
        <row r="950">
          <cell r="F950" t="str">
            <v>LCRP 2017-2020 (2018 Update)</v>
          </cell>
          <cell r="G950" t="str">
            <v>Medium</v>
          </cell>
          <cell r="H950">
            <v>2</v>
          </cell>
          <cell r="I950" t="str">
            <v>https://reliefweb.int/sites/reliefweb.int/files/resources/LCRP2018_EN_Full_180122.pdf</v>
          </cell>
          <cell r="J950" t="str">
            <v>The total displaced population is affected. On the basis of the  CAS/PCS/LPDC census results, the LCRP used the figure of 180,000  as the estimate for Palestinian refugees from Lebanon, taking into account the population natural growth rates and migration factors. We assume the host community to be affected in some way by the displacement crisis. However, as we did not find a reliable way of calculating numbers, we did not include this group in the affected figure.</v>
          </cell>
          <cell r="K950" t="str">
            <v>LBN003People affected by the crisis</v>
          </cell>
          <cell r="L950">
            <v>43507</v>
          </cell>
        </row>
        <row r="951">
          <cell r="F951" t="str">
            <v>LCRP 2017-2020 (2018 Update)</v>
          </cell>
          <cell r="G951" t="str">
            <v>Medium</v>
          </cell>
          <cell r="H951">
            <v>2</v>
          </cell>
          <cell r="I951" t="str">
            <v>https://reliefweb.int/sites/reliefweb.int/files/resources/LCRP2018_EN_Full_180122.pdf</v>
          </cell>
          <cell r="J951" t="str">
            <v xml:space="preserve">On the basis of the  CAS/PCS/LPDC census results, the LCRP used the figure of 180,000  as the estimate for Palestinian refugees from Lebanon, taking into account the population natural growth rates and migration factors. </v>
          </cell>
          <cell r="K951" t="str">
            <v>LBN003Total # of crisis related displaced people</v>
          </cell>
          <cell r="L951">
            <v>43507</v>
          </cell>
        </row>
        <row r="952">
          <cell r="F952"/>
          <cell r="G952"/>
          <cell r="H952" t="b">
            <v>0</v>
          </cell>
          <cell r="I952"/>
          <cell r="J952" t="str">
            <v xml:space="preserve">No data available </v>
          </cell>
          <cell r="K952" t="str">
            <v>LBN003Crisis related Injuries</v>
          </cell>
          <cell r="L952">
            <v>43507</v>
          </cell>
        </row>
        <row r="953">
          <cell r="F953"/>
          <cell r="G953"/>
          <cell r="H953" t="b">
            <v>0</v>
          </cell>
          <cell r="I953"/>
          <cell r="J953" t="str">
            <v xml:space="preserve">No data available </v>
          </cell>
          <cell r="K953" t="str">
            <v>LBN003Total # of illness cases reported</v>
          </cell>
          <cell r="L953">
            <v>43507</v>
          </cell>
        </row>
        <row r="954">
          <cell r="F954" t="str">
            <v>Acled August 2018-January 2019</v>
          </cell>
          <cell r="G954" t="str">
            <v>Low</v>
          </cell>
          <cell r="H954">
            <v>3</v>
          </cell>
          <cell r="I954" t="str">
            <v>https://www.acleddata.com/data/</v>
          </cell>
          <cell r="J954" t="str">
            <v xml:space="preserve">Palestinian deaths as recorder by Acled </v>
          </cell>
          <cell r="K954" t="str">
            <v>LBN003Crisis related fatalities</v>
          </cell>
          <cell r="L954">
            <v>43507</v>
          </cell>
        </row>
        <row r="955">
          <cell r="F955"/>
          <cell r="G955"/>
          <cell r="H955" t="b">
            <v>0</v>
          </cell>
          <cell r="I955"/>
          <cell r="J955" t="str">
            <v xml:space="preserve">No data available </v>
          </cell>
          <cell r="K955" t="str">
            <v>LBN003Building partially damaged</v>
          </cell>
          <cell r="L955">
            <v>43507</v>
          </cell>
        </row>
        <row r="956">
          <cell r="F956"/>
          <cell r="G956"/>
          <cell r="H956" t="b">
            <v>0</v>
          </cell>
          <cell r="I956"/>
          <cell r="J956" t="str">
            <v xml:space="preserve">No data available </v>
          </cell>
          <cell r="K956" t="str">
            <v>LBN003Building totally damaged</v>
          </cell>
          <cell r="L956">
            <v>43507</v>
          </cell>
        </row>
        <row r="957">
          <cell r="F957"/>
          <cell r="G957"/>
          <cell r="H957" t="b">
            <v>0</v>
          </cell>
          <cell r="I957"/>
          <cell r="J957" t="str">
            <v xml:space="preserve">No data available </v>
          </cell>
          <cell r="K957" t="str">
            <v>LBN003Economic Losses</v>
          </cell>
          <cell r="L957">
            <v>43507</v>
          </cell>
        </row>
        <row r="958">
          <cell r="F958" t="str">
            <v xml:space="preserve">LCRP 2017-2020 (2019 Update) / European Parliament Briefing </v>
          </cell>
          <cell r="G958" t="str">
            <v>Medium</v>
          </cell>
          <cell r="H958">
            <v>2</v>
          </cell>
          <cell r="I958" t="str">
            <v>https://reliefweb.int/sites/reliefweb.int/files/resources/67780.pdf, http://www.europarl.europa.eu/RegData/etudes/BRIE/2017/599379/EPRS_BRI(2017)599379_EN.pdf</v>
          </cell>
          <cell r="J958" t="str">
            <v>Due to their historical precarious position in the Lebanese society (being marginalized and excluded from key aspects of social, political and economic life), we argue that the total population of Palestinian refugees in Lebanon can be considered to be included the PIN figure.</v>
          </cell>
          <cell r="K958" t="str">
            <v>LBN003People in Need</v>
          </cell>
          <cell r="L958">
            <v>43507</v>
          </cell>
        </row>
        <row r="959">
          <cell r="F959" t="str">
            <v xml:space="preserve">LCRP 2017-2020 (2019 Update) / European Parliament Briefing </v>
          </cell>
          <cell r="G959" t="str">
            <v>Medium</v>
          </cell>
          <cell r="H959">
            <v>2</v>
          </cell>
          <cell r="I959" t="str">
            <v>https://reliefweb.int/sites/reliefweb.int/files/resources/67780.pdf, http://www.europarl.europa.eu/RegData/etudes/BRIE/2017/599379/EPRS_BRI(2017)599379_EN.pdf</v>
          </cell>
          <cell r="J959" t="str">
            <v>It is estimated that 68% of the Palestinian refugees in Lebanon are living under the Lebanese poverty line. The remaining 57600 we included in PIN category 1.</v>
          </cell>
          <cell r="K959" t="str">
            <v>LBN003People facing minimal humanitarian needs (level 1)</v>
          </cell>
          <cell r="L959">
            <v>43507</v>
          </cell>
        </row>
        <row r="960">
          <cell r="F960" t="str">
            <v xml:space="preserve">LCRP 2017-2020 (2019 Update) / European Parliament Briefing </v>
          </cell>
          <cell r="G960" t="str">
            <v>Medium</v>
          </cell>
          <cell r="H960">
            <v>2</v>
          </cell>
          <cell r="I960" t="str">
            <v>https://reliefweb.int/sites/reliefweb.int/files/resources/67780.pdf, http://www.europarl.europa.eu/RegData/etudes/BRIE/2017/599379/EPRS_BRI(2017)599379_EN.pdf</v>
          </cell>
          <cell r="J960" t="str">
            <v>It is estimated that 68% of the Palestinian refugees in Lebanon are living under the Lebanese poverty line. These 1224000 people we included in PIN category 2.</v>
          </cell>
          <cell r="K960" t="str">
            <v>LBN003People facing stressed humanitarian needs (level 2)</v>
          </cell>
          <cell r="L960">
            <v>43507</v>
          </cell>
        </row>
        <row r="961">
          <cell r="F961" t="str">
            <v xml:space="preserve">LCRP 2017-2020 (2019 Update) / European Parliament Briefing </v>
          </cell>
          <cell r="G961" t="str">
            <v>Medium</v>
          </cell>
          <cell r="H961">
            <v>2</v>
          </cell>
          <cell r="I961" t="str">
            <v>https://reliefweb.int/sites/reliefweb.int/files/resources/67780.pdf, http://www.europarl.europa.eu/RegData/etudes/BRIE/2017/599379/EPRS_BRI(2017)599379_EN.pdf</v>
          </cell>
          <cell r="J961" t="str">
            <v>Due to the fairly stable conditions of refugees in Lebanon we decided to not allocate any numbers to the most severe PIN categories.</v>
          </cell>
          <cell r="K961" t="str">
            <v>LBN003People  facing moderate humanitarian needs (level 3)</v>
          </cell>
          <cell r="L961">
            <v>43507</v>
          </cell>
        </row>
        <row r="962">
          <cell r="F962" t="str">
            <v xml:space="preserve">LCRP 2017-2020 (2019 Update) / European Parliament Briefing </v>
          </cell>
          <cell r="G962" t="str">
            <v>Medium</v>
          </cell>
          <cell r="H962">
            <v>2</v>
          </cell>
          <cell r="I962" t="str">
            <v>https://reliefweb.int/sites/reliefweb.int/files/resources/67780.pdf, http://www.europarl.europa.eu/RegData/etudes/BRIE/2017/599379/EPRS_BRI(2017)599379_EN.pdf</v>
          </cell>
          <cell r="J962" t="str">
            <v>Due to the fairly stable conditions of refugees in Lebanon we decided to not allocate any numbers to the most severe PIN categories.</v>
          </cell>
          <cell r="K962" t="str">
            <v>LBN003People facing severe humanitarian needs (level 4)</v>
          </cell>
          <cell r="L962">
            <v>43507</v>
          </cell>
        </row>
        <row r="963">
          <cell r="F963" t="str">
            <v xml:space="preserve">LCRP 2017-2020 (2019 Update) / European Parliament Briefing </v>
          </cell>
          <cell r="G963" t="str">
            <v>Medium</v>
          </cell>
          <cell r="H963">
            <v>2</v>
          </cell>
          <cell r="I963" t="str">
            <v>https://reliefweb.int/sites/reliefweb.int/files/resources/67780.pdf, http://www.europarl.europa.eu/RegData/etudes/BRIE/2017/599379/EPRS_BRI(2017)599379_EN.pdf</v>
          </cell>
          <cell r="J963" t="str">
            <v>Due to the fairly stable conditions of refugees in Lebanon we decided to not allocate any numbers to the most severe PIN categories.</v>
          </cell>
          <cell r="K963" t="str">
            <v>LBN003People facing extreme humanitarian needs (level 5)</v>
          </cell>
          <cell r="L963">
            <v>43507</v>
          </cell>
        </row>
        <row r="964">
          <cell r="F964" t="str">
            <v xml:space="preserve">Acled August 2018-January 2019  / Inter Agency Coordination Lebanon </v>
          </cell>
          <cell r="G964" t="str">
            <v>Low</v>
          </cell>
          <cell r="H964">
            <v>3</v>
          </cell>
          <cell r="I964" t="str">
            <v>https://reliefweb.int/sites/reliefweb.int/files/resources/67773.pdf, https://www.acleddata.com/data/</v>
          </cell>
          <cell r="J964" t="str">
            <v xml:space="preserve">Palestinian deaths + Syrian deaths </v>
          </cell>
          <cell r="K964" t="str">
            <v>LBN003People killed in all crises</v>
          </cell>
          <cell r="L964">
            <v>43507</v>
          </cell>
        </row>
        <row r="965">
          <cell r="F965" t="str">
            <v>LCRP 2017-2020 (2019 Update) /</v>
          </cell>
          <cell r="G965" t="str">
            <v>Medium</v>
          </cell>
          <cell r="H965">
            <v>2</v>
          </cell>
          <cell r="I965" t="str">
            <v>https://reliefweb.int/sites/reliefweb.int/files/resources/67780.pdf</v>
          </cell>
          <cell r="J965" t="str">
            <v>Host and refugees</v>
          </cell>
          <cell r="K965" t="str">
            <v>LBN003Crisis affected groups</v>
          </cell>
          <cell r="L965">
            <v>43507</v>
          </cell>
        </row>
        <row r="966">
          <cell r="F966"/>
          <cell r="G966"/>
          <cell r="H966" t="b">
            <v>0</v>
          </cell>
          <cell r="I966"/>
          <cell r="J966" t="str">
            <v xml:space="preserve">No data available </v>
          </cell>
          <cell r="K966" t="str">
            <v>LBN003People facing limited access constraints</v>
          </cell>
          <cell r="L966">
            <v>43507</v>
          </cell>
        </row>
        <row r="967">
          <cell r="F967"/>
          <cell r="G967"/>
          <cell r="H967" t="b">
            <v>0</v>
          </cell>
          <cell r="I967"/>
          <cell r="J967" t="str">
            <v xml:space="preserve">No data available </v>
          </cell>
          <cell r="K967" t="str">
            <v>LBN003People facing restricted access constraints</v>
          </cell>
          <cell r="L967">
            <v>43507</v>
          </cell>
        </row>
        <row r="968">
          <cell r="F968" t="str">
            <v>Acaps Access Map</v>
          </cell>
          <cell r="G968"/>
          <cell r="H968" t="b">
            <v>0</v>
          </cell>
          <cell r="I968"/>
          <cell r="J968"/>
          <cell r="K968" t="str">
            <v>LBN003Impediments to entry into country (bureaucratic and administrative)</v>
          </cell>
          <cell r="L968">
            <v>43507</v>
          </cell>
        </row>
        <row r="969">
          <cell r="F969" t="str">
            <v>Acaps Access Map</v>
          </cell>
          <cell r="G969"/>
          <cell r="H969" t="b">
            <v>0</v>
          </cell>
          <cell r="I969"/>
          <cell r="J969"/>
          <cell r="K969" t="str">
            <v>LBN003Restriction of movement (impediments to freedom of movement and/or administrative restrictions)</v>
          </cell>
          <cell r="L969">
            <v>43507</v>
          </cell>
        </row>
        <row r="970">
          <cell r="F970" t="str">
            <v>Acaps Access Map</v>
          </cell>
          <cell r="G970"/>
          <cell r="H970" t="b">
            <v>0</v>
          </cell>
          <cell r="I970"/>
          <cell r="J970"/>
          <cell r="K970" t="str">
            <v>LBN003Interference into implementation of humanitarian activities</v>
          </cell>
          <cell r="L970">
            <v>43507</v>
          </cell>
        </row>
        <row r="971">
          <cell r="F971" t="str">
            <v>Acaps Access Map</v>
          </cell>
          <cell r="G971"/>
          <cell r="H971" t="b">
            <v>0</v>
          </cell>
          <cell r="I971"/>
          <cell r="J971"/>
          <cell r="K971" t="str">
            <v>LBN003Violence against personnel, facilities and assets</v>
          </cell>
          <cell r="L971">
            <v>43507</v>
          </cell>
        </row>
        <row r="972">
          <cell r="F972" t="str">
            <v>Acaps Access Map</v>
          </cell>
          <cell r="G972"/>
          <cell r="H972" t="b">
            <v>0</v>
          </cell>
          <cell r="I972"/>
          <cell r="J972"/>
          <cell r="K972" t="str">
            <v>LBN003Denial of existence of humanitarian needs or entitlements to assistance</v>
          </cell>
          <cell r="L972">
            <v>43507</v>
          </cell>
        </row>
        <row r="973">
          <cell r="F973" t="str">
            <v>Acaps Access Map</v>
          </cell>
          <cell r="G973"/>
          <cell r="H973" t="b">
            <v>0</v>
          </cell>
          <cell r="I973"/>
          <cell r="J973"/>
          <cell r="K973" t="str">
            <v>LBN003Physical constraints in the environment (obstacles related to terrain, climate, lack of infrastructure, etc.)</v>
          </cell>
          <cell r="L973">
            <v>43507</v>
          </cell>
        </row>
        <row r="974">
          <cell r="F974" t="str">
            <v>Acaps Access Map</v>
          </cell>
          <cell r="G974"/>
          <cell r="H974" t="b">
            <v>0</v>
          </cell>
          <cell r="I974"/>
          <cell r="J974"/>
          <cell r="K974" t="str">
            <v xml:space="preserve">LBN003Presence of mines and improvised explosive devices </v>
          </cell>
          <cell r="L974">
            <v>43507</v>
          </cell>
        </row>
        <row r="975">
          <cell r="F975" t="str">
            <v>Acaps Access Map</v>
          </cell>
          <cell r="G975"/>
          <cell r="H975" t="b">
            <v>0</v>
          </cell>
          <cell r="I975"/>
          <cell r="J975"/>
          <cell r="K975" t="str">
            <v>LBN003Ongoing insecurity/hostilities affecting humanitarian assistance</v>
          </cell>
          <cell r="L975">
            <v>43507</v>
          </cell>
        </row>
        <row r="976">
          <cell r="F976" t="str">
            <v>Acaps Access Map</v>
          </cell>
          <cell r="G976"/>
          <cell r="H976" t="b">
            <v>0</v>
          </cell>
          <cell r="I976"/>
          <cell r="J976"/>
          <cell r="K976" t="str">
            <v>LBN003Restriction and obstruction of access to services and assistance</v>
          </cell>
          <cell r="L976">
            <v>43507</v>
          </cell>
        </row>
        <row r="977">
          <cell r="F977" t="str">
            <v xml:space="preserve">World Bank 2017 </v>
          </cell>
          <cell r="G977" t="str">
            <v>Medium</v>
          </cell>
          <cell r="H977">
            <v>2</v>
          </cell>
          <cell r="I977" t="str">
            <v>https://data.worldbank.org/indicator/sp.pop.totl?page=2</v>
          </cell>
          <cell r="J977" t="str">
            <v xml:space="preserve">Worldbank population data which should include the adjustments for people who have come into and gone out of Lebanon </v>
          </cell>
          <cell r="K977" t="str">
            <v>LBN001Total population in country</v>
          </cell>
          <cell r="L977">
            <v>43507</v>
          </cell>
        </row>
        <row r="978">
          <cell r="F978" t="str">
            <v xml:space="preserve">Gov Leb 2001 </v>
          </cell>
          <cell r="G978" t="str">
            <v>Medium</v>
          </cell>
          <cell r="H978">
            <v>2</v>
          </cell>
          <cell r="I978" t="str">
            <v>http://www.moe.gov.lb/ledo/soer2001pdf/appendix.pdf</v>
          </cell>
          <cell r="J978" t="str">
            <v xml:space="preserve">The displacement is spread over the whole country </v>
          </cell>
          <cell r="K978" t="str">
            <v>LBN001Landmass affected by disaster</v>
          </cell>
          <cell r="L978">
            <v>43507</v>
          </cell>
        </row>
        <row r="979">
          <cell r="F979" t="str">
            <v xml:space="preserve">World Bank 2017 </v>
          </cell>
          <cell r="G979" t="str">
            <v>Medium</v>
          </cell>
          <cell r="H979">
            <v>2</v>
          </cell>
          <cell r="I979" t="str">
            <v>https://data.worldbank.org/indicator/sp.pop.totl?page=2</v>
          </cell>
          <cell r="J979" t="str">
            <v xml:space="preserve">The displacement is spread over the whole country </v>
          </cell>
          <cell r="K979" t="str">
            <v>LBN001People exposed</v>
          </cell>
          <cell r="L979">
            <v>43507</v>
          </cell>
        </row>
        <row r="980">
          <cell r="F980" t="str">
            <v xml:space="preserve">LCRP 2017-2020 (2019 Update) </v>
          </cell>
          <cell r="G980" t="str">
            <v>Medium</v>
          </cell>
          <cell r="H980">
            <v>2</v>
          </cell>
          <cell r="I980" t="str">
            <v>https://reliefweb.int/sites/reliefweb.int/files/resources/67780.pdf</v>
          </cell>
          <cell r="J980" t="str">
            <v>The total displaced population is affected: Syrians + PRS + PRL</v>
          </cell>
          <cell r="K980" t="str">
            <v>LBN001People affected by the crisis</v>
          </cell>
          <cell r="L980">
            <v>43507</v>
          </cell>
        </row>
        <row r="981">
          <cell r="F981" t="str">
            <v xml:space="preserve">LCRP 2017-2020 (2019 Update) </v>
          </cell>
          <cell r="G981" t="str">
            <v>Medium</v>
          </cell>
          <cell r="H981">
            <v>2</v>
          </cell>
          <cell r="I981" t="str">
            <v>https://reliefweb.int/sites/reliefweb.int/files/resources/67780.pdf</v>
          </cell>
          <cell r="J981" t="str">
            <v>Syrians + PRS + PRL</v>
          </cell>
          <cell r="K981" t="str">
            <v>LBN001Total # of crisis related displaced people</v>
          </cell>
          <cell r="L981">
            <v>43507</v>
          </cell>
        </row>
        <row r="982">
          <cell r="F982"/>
          <cell r="G982"/>
          <cell r="H982" t="b">
            <v>0</v>
          </cell>
          <cell r="I982"/>
          <cell r="J982" t="str">
            <v xml:space="preserve">No data available </v>
          </cell>
          <cell r="K982" t="str">
            <v>LBN001Crisis related Injuries</v>
          </cell>
          <cell r="L982">
            <v>43507</v>
          </cell>
        </row>
        <row r="983">
          <cell r="F983"/>
          <cell r="G983"/>
          <cell r="H983" t="b">
            <v>0</v>
          </cell>
          <cell r="I983"/>
          <cell r="J983" t="str">
            <v xml:space="preserve">No data available </v>
          </cell>
          <cell r="K983" t="str">
            <v>LBN001Total # of illness cases reported</v>
          </cell>
          <cell r="L983">
            <v>43507</v>
          </cell>
        </row>
        <row r="984">
          <cell r="F984" t="str">
            <v xml:space="preserve">Acled August 2018-January 2019  / Inter Agency Coordination Lebanon </v>
          </cell>
          <cell r="G984" t="str">
            <v>Low</v>
          </cell>
          <cell r="H984">
            <v>3</v>
          </cell>
          <cell r="I984" t="str">
            <v>https://reliefweb.int/sites/reliefweb.int/files/resources/67773.pdf, https://www.acleddata.com/data/</v>
          </cell>
          <cell r="J984" t="str">
            <v xml:space="preserve">Palestinian deaths + Syrian deaths </v>
          </cell>
          <cell r="K984" t="str">
            <v>LBN001Crisis related fatalities</v>
          </cell>
          <cell r="L984">
            <v>43507</v>
          </cell>
        </row>
        <row r="985">
          <cell r="F985"/>
          <cell r="G985"/>
          <cell r="H985" t="b">
            <v>0</v>
          </cell>
          <cell r="I985"/>
          <cell r="J985" t="str">
            <v xml:space="preserve">No data available </v>
          </cell>
          <cell r="K985" t="str">
            <v>LBN001Building partially damaged</v>
          </cell>
          <cell r="L985">
            <v>43507</v>
          </cell>
        </row>
        <row r="986">
          <cell r="F986"/>
          <cell r="G986"/>
          <cell r="H986" t="b">
            <v>0</v>
          </cell>
          <cell r="I986"/>
          <cell r="J986" t="str">
            <v xml:space="preserve">No data available </v>
          </cell>
          <cell r="K986" t="str">
            <v>LBN001Building totally damaged</v>
          </cell>
          <cell r="L986">
            <v>43507</v>
          </cell>
        </row>
        <row r="987">
          <cell r="F987"/>
          <cell r="G987"/>
          <cell r="H987" t="b">
            <v>0</v>
          </cell>
          <cell r="I987"/>
          <cell r="J987" t="str">
            <v xml:space="preserve">No data available </v>
          </cell>
          <cell r="K987" t="str">
            <v>LBN001Economic Losses</v>
          </cell>
          <cell r="L987">
            <v>43507</v>
          </cell>
        </row>
        <row r="988">
          <cell r="F988" t="str">
            <v xml:space="preserve">VASyR 2018 / OCHA personal communication for Syrian refugee population in Lebanon per admin 2 /LCRP 2017-2020 (2019 Update) / European Parliament Briefing </v>
          </cell>
          <cell r="G988" t="str">
            <v>Medium</v>
          </cell>
          <cell r="H988">
            <v>2</v>
          </cell>
          <cell r="I988" t="str">
            <v>https://www1.wfp.org/publications/vulnerability-assessment-syrian-refugees-lebanon-vasyr-2018, https://reliefweb.int/sites/reliefweb.int/files/resources/67780.pdf, http://www.europarl.europa.eu/RegData/etudes/BRIE/2017/599379/EPRS_BRI(2017)599379_EN.pdf</v>
          </cell>
          <cell r="J988" t="str">
            <v xml:space="preserve">PIN for the syrian displacement + PIN for the Palestinian displacement </v>
          </cell>
          <cell r="K988" t="str">
            <v>LBN001People in Need</v>
          </cell>
          <cell r="L988">
            <v>43507</v>
          </cell>
        </row>
        <row r="989">
          <cell r="F989" t="str">
            <v xml:space="preserve">VASyR 2018 / OCHA personal communication for Syrian refugee population in Lebanon per admin 2 /LCRP 2017-2020 (2019 Update) / European Parliament Briefing </v>
          </cell>
          <cell r="G989" t="str">
            <v>Medium</v>
          </cell>
          <cell r="H989">
            <v>2</v>
          </cell>
          <cell r="I989" t="str">
            <v>https://www1.wfp.org/publications/vulnerability-assessment-syrian-refugees-lebanon-vasyr-2018, https://reliefweb.int/sites/reliefweb.int/files/resources/67780.pdf, http://www.europarl.europa.eu/RegData/etudes/BRIE/2017/599379/EPRS_BRI(2017)599379_EN.pdf</v>
          </cell>
          <cell r="J989" t="str">
            <v xml:space="preserve">PIN for the syrian displacement + PIN for the Palestinian displacement </v>
          </cell>
          <cell r="K989" t="str">
            <v>LBN001People facing minimal humanitarian needs (level 1)</v>
          </cell>
          <cell r="L989">
            <v>43507</v>
          </cell>
        </row>
        <row r="990">
          <cell r="F990" t="str">
            <v xml:space="preserve">VASyR 2018 / OCHA personal communication for Syrian refugee population in Lebanon per admin 2 /LCRP 2017-2020 (2019 Update) / European Parliament Briefing </v>
          </cell>
          <cell r="G990" t="str">
            <v>Medium</v>
          </cell>
          <cell r="H990">
            <v>2</v>
          </cell>
          <cell r="I990" t="str">
            <v>https://www1.wfp.org/publications/vulnerability-assessment-syrian-refugees-lebanon-vasyr-2018, https://reliefweb.int/sites/reliefweb.int/files/resources/67780.pdf, http://www.europarl.europa.eu/RegData/etudes/BRIE/2017/599379/EPRS_BRI(2017)599379_EN.pdf</v>
          </cell>
          <cell r="J990" t="str">
            <v xml:space="preserve">PIN for the syrian displacement + PIN for the Palestinian displacement </v>
          </cell>
          <cell r="K990" t="str">
            <v>LBN001People facing stressed humanitarian needs (level 2)</v>
          </cell>
          <cell r="L990">
            <v>43507</v>
          </cell>
        </row>
        <row r="991">
          <cell r="F991" t="str">
            <v xml:space="preserve">VASyR 2018 / OCHA personal communication for Syrian refugee population in Lebanon per admin 2 /LCRP 2017-2020 (2019 Update) / European Parliament Briefing </v>
          </cell>
          <cell r="G991" t="str">
            <v>Medium</v>
          </cell>
          <cell r="H991">
            <v>2</v>
          </cell>
          <cell r="I991" t="str">
            <v>https://www1.wfp.org/publications/vulnerability-assessment-syrian-refugees-lebanon-vasyr-2018, https://reliefweb.int/sites/reliefweb.int/files/resources/67780.pdf, http://www.europarl.europa.eu/RegData/etudes/BRIE/2017/599379/EPRS_BRI(2017)599379_EN.pdf</v>
          </cell>
          <cell r="J991" t="str">
            <v xml:space="preserve">PIN for the syrian displacement + PIN for the Palestinian displacement </v>
          </cell>
          <cell r="K991" t="str">
            <v>LBN001People  facing moderate humanitarian needs (level 3)</v>
          </cell>
          <cell r="L991">
            <v>43507</v>
          </cell>
        </row>
        <row r="992">
          <cell r="F992" t="str">
            <v xml:space="preserve">VASyR 2018 / OCHA personal communication for Syrian refugee population in Lebanon per admin 2 /LCRP 2017-2020 (2019 Update) / European Parliament Briefing </v>
          </cell>
          <cell r="G992" t="str">
            <v>Medium</v>
          </cell>
          <cell r="H992">
            <v>2</v>
          </cell>
          <cell r="I992" t="str">
            <v>https://www1.wfp.org/publications/vulnerability-assessment-syrian-refugees-lebanon-vasyr-2018, https://reliefweb.int/sites/reliefweb.int/files/resources/67780.pdf, http://www.europarl.europa.eu/RegData/etudes/BRIE/2017/599379/EPRS_BRI(2017)599379_EN.pdf</v>
          </cell>
          <cell r="J992" t="str">
            <v xml:space="preserve">PIN for the syrian displacement + PIN for the Palestinian displacement </v>
          </cell>
          <cell r="K992" t="str">
            <v>LBN001People facing severe humanitarian needs (level 4)</v>
          </cell>
          <cell r="L992">
            <v>43507</v>
          </cell>
        </row>
        <row r="993">
          <cell r="F993" t="str">
            <v xml:space="preserve">VASyR 2018 / OCHA personal communication for Syrian refugee population in Lebanon per admin 2 /LCRP 2017-2020 (2019 Update) / European Parliament Briefing </v>
          </cell>
          <cell r="G993" t="str">
            <v>Medium</v>
          </cell>
          <cell r="H993">
            <v>2</v>
          </cell>
          <cell r="I993" t="str">
            <v>https://www1.wfp.org/publications/vulnerability-assessment-syrian-refugees-lebanon-vasyr-2018, https://reliefweb.int/sites/reliefweb.int/files/resources/67780.pdf, http://www.europarl.europa.eu/RegData/etudes/BRIE/2017/599379/EPRS_BRI(2017)599379_EN.pdf</v>
          </cell>
          <cell r="J993" t="str">
            <v xml:space="preserve">PIN for the syrian displacement + PIN for the Palestinian displacement </v>
          </cell>
          <cell r="K993" t="str">
            <v>LBN001People facing extreme humanitarian needs (level 5)</v>
          </cell>
          <cell r="L993">
            <v>43507</v>
          </cell>
        </row>
        <row r="994">
          <cell r="F994" t="str">
            <v xml:space="preserve">Acled August 2018-January 2019  / Inter Agency Coordination Lebanon </v>
          </cell>
          <cell r="G994" t="str">
            <v>Low</v>
          </cell>
          <cell r="H994">
            <v>3</v>
          </cell>
          <cell r="I994" t="str">
            <v>https://reliefweb.int/sites/reliefweb.int/files/resources/67773.pdf, https://www.acleddata.com/data/</v>
          </cell>
          <cell r="J994" t="str">
            <v xml:space="preserve">Palestinian deaths + Syrian deaths </v>
          </cell>
          <cell r="K994" t="str">
            <v>LBN001People killed in all crises</v>
          </cell>
          <cell r="L994">
            <v>43507</v>
          </cell>
        </row>
        <row r="995">
          <cell r="F995" t="str">
            <v>LCRP 2017-2020 (2019 Update) /</v>
          </cell>
          <cell r="G995"/>
          <cell r="H995" t="b">
            <v>0</v>
          </cell>
          <cell r="I995" t="str">
            <v>https://reliefweb.int/sites/reliefweb.int/files/resources/67780.pdf</v>
          </cell>
          <cell r="J995" t="str">
            <v>Host and Non host</v>
          </cell>
          <cell r="K995" t="str">
            <v>LBN001Crisis affected groups</v>
          </cell>
          <cell r="L995">
            <v>43507</v>
          </cell>
        </row>
        <row r="996">
          <cell r="F996"/>
          <cell r="G996"/>
          <cell r="H996" t="b">
            <v>0</v>
          </cell>
          <cell r="I996"/>
          <cell r="J996"/>
          <cell r="K996" t="str">
            <v>LBN001People facing limited access constraints</v>
          </cell>
          <cell r="L996">
            <v>43507</v>
          </cell>
        </row>
        <row r="997">
          <cell r="F997"/>
          <cell r="G997"/>
          <cell r="H997" t="b">
            <v>0</v>
          </cell>
          <cell r="I997"/>
          <cell r="J997"/>
          <cell r="K997" t="str">
            <v>LBN001People facing restricted access constraints</v>
          </cell>
          <cell r="L997">
            <v>43507</v>
          </cell>
        </row>
        <row r="998">
          <cell r="F998" t="str">
            <v>Acaps Access Map</v>
          </cell>
          <cell r="G998"/>
          <cell r="H998" t="b">
            <v>0</v>
          </cell>
          <cell r="I998"/>
          <cell r="J998"/>
          <cell r="K998" t="str">
            <v>LBN001Impediments to entry into country (bureaucratic and administrative)</v>
          </cell>
          <cell r="L998">
            <v>43507</v>
          </cell>
        </row>
        <row r="999">
          <cell r="F999" t="str">
            <v>Acaps Access Map</v>
          </cell>
          <cell r="G999"/>
          <cell r="H999" t="b">
            <v>0</v>
          </cell>
          <cell r="I999"/>
          <cell r="J999"/>
          <cell r="K999" t="str">
            <v>LBN001Restriction of movement (impediments to freedom of movement and/or administrative restrictions)</v>
          </cell>
          <cell r="L999">
            <v>43507</v>
          </cell>
        </row>
        <row r="1000">
          <cell r="F1000" t="str">
            <v>Acaps Access Map</v>
          </cell>
          <cell r="G1000"/>
          <cell r="H1000" t="b">
            <v>0</v>
          </cell>
          <cell r="I1000"/>
          <cell r="J1000"/>
          <cell r="K1000" t="str">
            <v>LBN001Interference into implementation of humanitarian activities</v>
          </cell>
          <cell r="L1000">
            <v>43507</v>
          </cell>
        </row>
        <row r="1001">
          <cell r="F1001" t="str">
            <v>Acaps Access Map</v>
          </cell>
          <cell r="G1001"/>
          <cell r="H1001" t="b">
            <v>0</v>
          </cell>
          <cell r="I1001"/>
          <cell r="J1001"/>
          <cell r="K1001" t="str">
            <v>LBN001Violence against personnel, facilities and assets</v>
          </cell>
          <cell r="L1001">
            <v>43507</v>
          </cell>
        </row>
        <row r="1002">
          <cell r="F1002" t="str">
            <v>Acaps Access Map</v>
          </cell>
          <cell r="G1002"/>
          <cell r="H1002" t="b">
            <v>0</v>
          </cell>
          <cell r="I1002"/>
          <cell r="J1002"/>
          <cell r="K1002" t="str">
            <v>LBN001Denial of existence of humanitarian needs or entitlements to assistance</v>
          </cell>
          <cell r="L1002">
            <v>43507</v>
          </cell>
        </row>
        <row r="1003">
          <cell r="F1003" t="str">
            <v>Acaps Access Map</v>
          </cell>
          <cell r="G1003"/>
          <cell r="H1003" t="b">
            <v>0</v>
          </cell>
          <cell r="I1003"/>
          <cell r="J1003"/>
          <cell r="K1003" t="str">
            <v>LBN001Physical constraints in the environment (obstacles related to terrain, climate, lack of infrastructure, etc.)</v>
          </cell>
          <cell r="L1003">
            <v>43507</v>
          </cell>
        </row>
        <row r="1004">
          <cell r="F1004" t="str">
            <v>Acaps Access Map</v>
          </cell>
          <cell r="G1004"/>
          <cell r="H1004" t="b">
            <v>0</v>
          </cell>
          <cell r="I1004"/>
          <cell r="J1004"/>
          <cell r="K1004" t="str">
            <v xml:space="preserve">LBN001Presence of mines and improvised explosive devices </v>
          </cell>
          <cell r="L1004">
            <v>43507</v>
          </cell>
        </row>
        <row r="1005">
          <cell r="F1005" t="str">
            <v>Acaps Access Map</v>
          </cell>
          <cell r="G1005"/>
          <cell r="H1005" t="b">
            <v>0</v>
          </cell>
          <cell r="I1005"/>
          <cell r="J1005"/>
          <cell r="K1005" t="str">
            <v>LBN001Ongoing insecurity/hostilities affecting humanitarian assistance</v>
          </cell>
          <cell r="L1005">
            <v>43507</v>
          </cell>
        </row>
        <row r="1006">
          <cell r="F1006" t="str">
            <v>Acaps Access Map</v>
          </cell>
          <cell r="G1006"/>
          <cell r="H1006" t="b">
            <v>0</v>
          </cell>
          <cell r="I1006"/>
          <cell r="J1006"/>
          <cell r="K1006" t="str">
            <v>LBN001Restriction and obstruction of access to services and assistance</v>
          </cell>
          <cell r="L1006">
            <v>43507</v>
          </cell>
        </row>
        <row r="1007">
          <cell r="F1007" t="str">
            <v>OCHA 2018 (baseline data)</v>
          </cell>
          <cell r="G1007" t="str">
            <v>Medium</v>
          </cell>
          <cell r="H1007">
            <v>2</v>
          </cell>
          <cell r="I1007" t="str">
            <v>https://data.humdata.org/dataset/madagascar-administrative-level-0-4-population-statistics</v>
          </cell>
          <cell r="J1007" t="str">
            <v>World Bank population data is for 2017</v>
          </cell>
          <cell r="K1007" t="str">
            <v>MDG001Total population in country</v>
          </cell>
          <cell r="L1007">
            <v>43508</v>
          </cell>
        </row>
        <row r="1008">
          <cell r="F1008" t="str">
            <v>WHO 10/02/2019</v>
          </cell>
          <cell r="G1008" t="str">
            <v>High</v>
          </cell>
          <cell r="H1008">
            <v>1</v>
          </cell>
          <cell r="I1008" t="str">
            <v>https://reliefweb.int/sites/reliefweb.int/files/resources/OEW06-0410022019.pdf</v>
          </cell>
          <cell r="J1008" t="str">
            <v>The whole of the country is affected by the measles crisis</v>
          </cell>
          <cell r="K1008" t="str">
            <v>MDG001Landmass affected by disaster</v>
          </cell>
          <cell r="L1008">
            <v>43508</v>
          </cell>
        </row>
        <row r="1009">
          <cell r="F1009" t="str">
            <v>OCHA 2018 est. (baseline data); WHO 10/02/2019</v>
          </cell>
          <cell r="G1009" t="str">
            <v>High</v>
          </cell>
          <cell r="H1009">
            <v>1</v>
          </cell>
          <cell r="I1009" t="str">
            <v>https://data.humdata.org/dataset/madagascar-administrative-level-0-4-population-statistics https://reliefweb.int/sites/reliefweb.int/files/resources/OEW06-0410022019.pdf</v>
          </cell>
          <cell r="J1009" t="str">
            <v>As the whole of the country is considered affected the total number of people living in the affected area is the total population in country</v>
          </cell>
          <cell r="K1009" t="str">
            <v>MDG001People exposed</v>
          </cell>
          <cell r="L1009">
            <v>43508</v>
          </cell>
        </row>
        <row r="1010">
          <cell r="F1010" t="str">
            <v>IPC 01/08/2019</v>
          </cell>
          <cell r="G1010" t="str">
            <v>Medium</v>
          </cell>
          <cell r="H1010">
            <v>2</v>
          </cell>
          <cell r="I1010" t="str">
            <v>http://www.ipcinfo.org/ipc-country-analysis/details-map/en/c/1151861/?iso3=MDG</v>
          </cell>
          <cell r="J1010" t="str">
            <v>People in IPC phases 1-5 (projection for November 2018 - March 2019) are considered affected</v>
          </cell>
          <cell r="K1010" t="str">
            <v>MDG001People affected by the crisis</v>
          </cell>
          <cell r="L1010">
            <v>43508</v>
          </cell>
        </row>
        <row r="1011">
          <cell r="F1011"/>
          <cell r="G1011"/>
          <cell r="H1011" t="b">
            <v>0</v>
          </cell>
          <cell r="I1011"/>
          <cell r="J1011" t="str">
            <v xml:space="preserve">No available data </v>
          </cell>
          <cell r="K1011" t="str">
            <v>MDG001Total # of crisis related displaced people</v>
          </cell>
          <cell r="L1011">
            <v>43508</v>
          </cell>
        </row>
        <row r="1012">
          <cell r="F1012"/>
          <cell r="G1012"/>
          <cell r="H1012" t="b">
            <v>0</v>
          </cell>
          <cell r="I1012"/>
          <cell r="J1012" t="str">
            <v xml:space="preserve">No available data </v>
          </cell>
          <cell r="K1012" t="str">
            <v>MDG001Crisis related Injuries</v>
          </cell>
          <cell r="L1012">
            <v>43508</v>
          </cell>
        </row>
        <row r="1013">
          <cell r="F1013" t="str">
            <v>WHO 10/02/2019</v>
          </cell>
          <cell r="G1013" t="str">
            <v>Medium</v>
          </cell>
          <cell r="H1013">
            <v>2</v>
          </cell>
          <cell r="I1013" t="str">
            <v>https://reliefweb.int/sites/reliefweb.int/files/resources/OEW06-0410022019.pdf</v>
          </cell>
          <cell r="J1013" t="str">
            <v>From 3 September 2018 to 5 February 2019, a total of 53 459 measles cases were recorded</v>
          </cell>
          <cell r="K1013" t="str">
            <v>MDG001Total # of illness cases reported</v>
          </cell>
          <cell r="L1013">
            <v>43508</v>
          </cell>
        </row>
        <row r="1014">
          <cell r="F1014" t="str">
            <v>WHO 10/02/2019</v>
          </cell>
          <cell r="G1014" t="str">
            <v>Medium</v>
          </cell>
          <cell r="H1014">
            <v>2</v>
          </cell>
          <cell r="I1014" t="str">
            <v>https://reliefweb.int/sites/reliefweb.int/files/resources/OEW06-0410022019.pdf</v>
          </cell>
          <cell r="J1014" t="str">
            <v>A total of 312 deaths (case fatality ratio 0.6%) were reported from 106 health districts, of which 182 health facility deaths were retrospectively reported after investigation in 21 health districts.</v>
          </cell>
          <cell r="K1014" t="str">
            <v>MDG001Crisis related fatalities</v>
          </cell>
          <cell r="L1014">
            <v>43508</v>
          </cell>
        </row>
        <row r="1015">
          <cell r="F1015"/>
          <cell r="G1015"/>
          <cell r="H1015" t="b">
            <v>0</v>
          </cell>
          <cell r="I1015"/>
          <cell r="J1015" t="str">
            <v xml:space="preserve">No available data </v>
          </cell>
          <cell r="K1015" t="str">
            <v>MDG001Building partially damaged</v>
          </cell>
          <cell r="L1015">
            <v>43508</v>
          </cell>
        </row>
        <row r="1016">
          <cell r="F1016"/>
          <cell r="G1016"/>
          <cell r="H1016" t="b">
            <v>0</v>
          </cell>
          <cell r="I1016"/>
          <cell r="J1016" t="str">
            <v xml:space="preserve">No available data </v>
          </cell>
          <cell r="K1016" t="str">
            <v>MDG001Building totally damaged</v>
          </cell>
          <cell r="L1016">
            <v>43508</v>
          </cell>
        </row>
        <row r="1017">
          <cell r="F1017"/>
          <cell r="G1017"/>
          <cell r="H1017" t="b">
            <v>0</v>
          </cell>
          <cell r="I1017"/>
          <cell r="J1017" t="str">
            <v xml:space="preserve">No available data </v>
          </cell>
          <cell r="K1017" t="str">
            <v>MDG001Economic Losses</v>
          </cell>
          <cell r="L1017">
            <v>43508</v>
          </cell>
        </row>
        <row r="1018">
          <cell r="F1018" t="str">
            <v>WHO 10/02/2019</v>
          </cell>
          <cell r="G1018" t="str">
            <v>Medium</v>
          </cell>
          <cell r="H1018">
            <v>2</v>
          </cell>
          <cell r="I1018" t="str">
            <v>https://reliefweb.int/sites/reliefweb.int/files/resources/OEW06-0410022019.pdf https://www.unfpa.org/data/world-population/MG</v>
          </cell>
          <cell r="J1018" t="str">
            <v>Phase 2 of the measles vaccination campaign was launched on 5 February 2019 by the President of the Republic, with support from WHO, in the Ambolibé District, Diana Region, targeting 17 health districts from 18 February 2019. Phase 3 will target 1.5 million children from 6 months to 9 years in 24 districts and phase 4 targets 2.75 million children of the same age in the remaining 48 districts</v>
          </cell>
          <cell r="K1018" t="str">
            <v>MDG001People in Need</v>
          </cell>
          <cell r="L1018">
            <v>43508</v>
          </cell>
        </row>
        <row r="1019">
          <cell r="F1019" t="str">
            <v>IPC 01/08/2018; WHO 10/02/2019</v>
          </cell>
          <cell r="G1019" t="str">
            <v>Medium</v>
          </cell>
          <cell r="H1019">
            <v>2</v>
          </cell>
          <cell r="I1019" t="str">
            <v>http://www.ipcinfo.org/ipc-country-analysis/details-map/en/c/1151861/?iso3=MDG https://reliefweb.int/sites/reliefweb.int/files/resources/OEW06-0410022019.pdf https://www.unfpa.org/data/world-population/MG</v>
          </cell>
          <cell r="J1019" t="str">
            <v>Measles PIN minus total of drought PIN levels 2 to 5</v>
          </cell>
          <cell r="K1019" t="str">
            <v>MDG001People facing minimal humanitarian needs (level 1)</v>
          </cell>
          <cell r="L1019">
            <v>43508</v>
          </cell>
        </row>
        <row r="1020">
          <cell r="F1020" t="str">
            <v>IPC 01/08/2018</v>
          </cell>
          <cell r="G1020" t="str">
            <v>Medium</v>
          </cell>
          <cell r="H1020">
            <v>2</v>
          </cell>
          <cell r="I1020" t="str">
            <v>http://www.ipcinfo.org/ipc-country-analysis/details-map/en/c/1151861/?iso3=MDG</v>
          </cell>
          <cell r="J1020" t="str">
            <v>People in IPC phase 2 (projection for November 2018 - March 2019)</v>
          </cell>
          <cell r="K1020" t="str">
            <v>MDG001People facing stressed humanitarian needs (level 2)</v>
          </cell>
          <cell r="L1020">
            <v>43508</v>
          </cell>
        </row>
        <row r="1021">
          <cell r="F1021" t="str">
            <v>IPC 01/08/2018</v>
          </cell>
          <cell r="G1021" t="str">
            <v>Medium</v>
          </cell>
          <cell r="H1021">
            <v>2</v>
          </cell>
          <cell r="I1021" t="str">
            <v>http://www.ipcinfo.org/ipc-country-analysis/details-map/en/c/1151861/?iso3=MDG</v>
          </cell>
          <cell r="J1021" t="str">
            <v>People in IPC phase 3 (projection for November 2018 - March 2019)</v>
          </cell>
          <cell r="K1021" t="str">
            <v>MDG001People  facing moderate humanitarian needs (level 3)</v>
          </cell>
          <cell r="L1021">
            <v>43508</v>
          </cell>
        </row>
        <row r="1022">
          <cell r="F1022" t="str">
            <v>IPC 01/08/2018</v>
          </cell>
          <cell r="G1022" t="str">
            <v>Medium</v>
          </cell>
          <cell r="H1022">
            <v>2</v>
          </cell>
          <cell r="I1022" t="str">
            <v>http://www.ipcinfo.org/ipc-country-analysis/details-map/en/c/1151861/?iso3=MDG</v>
          </cell>
          <cell r="J1022" t="str">
            <v>People in IPC phase 4 (projection for November 2018 - March 2019)</v>
          </cell>
          <cell r="K1022" t="str">
            <v>MDG001People facing severe humanitarian needs (level 4)</v>
          </cell>
          <cell r="L1022">
            <v>43508</v>
          </cell>
        </row>
        <row r="1023">
          <cell r="F1023" t="str">
            <v>IPC 01/08/2018</v>
          </cell>
          <cell r="G1023" t="str">
            <v>Medium</v>
          </cell>
          <cell r="H1023">
            <v>2</v>
          </cell>
          <cell r="I1023" t="str">
            <v>http://www.ipcinfo.org/ipc-country-analysis/details-map/en/c/1151861/?iso3=MDG</v>
          </cell>
          <cell r="J1023" t="str">
            <v>People in IPC phase 5 (projection for November 2018 - March 2019)</v>
          </cell>
          <cell r="K1023" t="str">
            <v>MDG001People facing extreme humanitarian needs (level 5)</v>
          </cell>
          <cell r="L1023">
            <v>43508</v>
          </cell>
        </row>
        <row r="1024">
          <cell r="F1024" t="str">
            <v>WHO 10/02/2019</v>
          </cell>
          <cell r="G1024" t="str">
            <v>Medium</v>
          </cell>
          <cell r="H1024">
            <v>2</v>
          </cell>
          <cell r="I1024" t="str">
            <v>https://reliefweb.int/sites/reliefweb.int/files/resources/OEW06-0410022019.pdf</v>
          </cell>
          <cell r="J1024" t="str">
            <v>A total of 312 deaths (case fatality ratio 0.6%) were reported from 106 health districts, of which 182 health facility deaths were retrospectively reported after investigation in 21 health districts.</v>
          </cell>
          <cell r="K1024" t="str">
            <v>MDG001People killed in all crises</v>
          </cell>
          <cell r="L1024">
            <v>43508</v>
          </cell>
        </row>
        <row r="1025">
          <cell r="F1025"/>
          <cell r="G1025" t="str">
            <v>Medium</v>
          </cell>
          <cell r="H1025">
            <v>2</v>
          </cell>
          <cell r="I1025"/>
          <cell r="J1025" t="str">
            <v>Non-host</v>
          </cell>
          <cell r="K1025" t="str">
            <v>MDG001Crisis affected groups</v>
          </cell>
          <cell r="L1025">
            <v>43508</v>
          </cell>
        </row>
        <row r="1026">
          <cell r="F1026"/>
          <cell r="G1026"/>
          <cell r="H1026" t="b">
            <v>0</v>
          </cell>
          <cell r="I1026"/>
          <cell r="J1026" t="str">
            <v xml:space="preserve">No available data </v>
          </cell>
          <cell r="K1026" t="str">
            <v>MDG001People facing limited access constraints</v>
          </cell>
          <cell r="L1026">
            <v>43508</v>
          </cell>
        </row>
        <row r="1027">
          <cell r="F1027"/>
          <cell r="G1027"/>
          <cell r="H1027" t="b">
            <v>0</v>
          </cell>
          <cell r="I1027"/>
          <cell r="J1027" t="str">
            <v xml:space="preserve">No available data </v>
          </cell>
          <cell r="K1027" t="str">
            <v>MDG001People facing restricted access constraints</v>
          </cell>
          <cell r="L1027">
            <v>43508</v>
          </cell>
        </row>
        <row r="1028">
          <cell r="F1028"/>
          <cell r="G1028"/>
          <cell r="H1028" t="b">
            <v>0</v>
          </cell>
          <cell r="I1028"/>
          <cell r="J1028" t="str">
            <v xml:space="preserve">No available data </v>
          </cell>
          <cell r="K1028" t="str">
            <v>MDG001Impediments to entry into country (bureaucratic and administrative)</v>
          </cell>
          <cell r="L1028">
            <v>43508</v>
          </cell>
        </row>
        <row r="1029">
          <cell r="F1029"/>
          <cell r="G1029"/>
          <cell r="H1029" t="b">
            <v>0</v>
          </cell>
          <cell r="I1029"/>
          <cell r="J1029" t="str">
            <v xml:space="preserve">No available data </v>
          </cell>
          <cell r="K1029" t="str">
            <v>MDG001Restriction of movement (impediments to freedom of movement and/or administrative restrictions)</v>
          </cell>
          <cell r="L1029">
            <v>43508</v>
          </cell>
        </row>
        <row r="1030">
          <cell r="F1030"/>
          <cell r="G1030"/>
          <cell r="H1030" t="b">
            <v>0</v>
          </cell>
          <cell r="I1030"/>
          <cell r="J1030" t="str">
            <v xml:space="preserve">No available data </v>
          </cell>
          <cell r="K1030" t="str">
            <v>MDG001Interference into implementation of humanitarian activities</v>
          </cell>
          <cell r="L1030">
            <v>43508</v>
          </cell>
        </row>
        <row r="1031">
          <cell r="F1031"/>
          <cell r="G1031"/>
          <cell r="H1031" t="b">
            <v>0</v>
          </cell>
          <cell r="I1031"/>
          <cell r="J1031" t="str">
            <v xml:space="preserve">No available data </v>
          </cell>
          <cell r="K1031" t="str">
            <v>MDG001Violence against personnel, facilities and assets</v>
          </cell>
          <cell r="L1031">
            <v>43508</v>
          </cell>
        </row>
        <row r="1032">
          <cell r="F1032"/>
          <cell r="G1032"/>
          <cell r="H1032" t="b">
            <v>0</v>
          </cell>
          <cell r="I1032"/>
          <cell r="J1032" t="str">
            <v xml:space="preserve">No available data </v>
          </cell>
          <cell r="K1032" t="str">
            <v>MDG001Denial of existence of humanitarian needs or entitlements to assistance</v>
          </cell>
          <cell r="L1032">
            <v>43508</v>
          </cell>
        </row>
        <row r="1033">
          <cell r="F1033"/>
          <cell r="G1033"/>
          <cell r="H1033" t="b">
            <v>0</v>
          </cell>
          <cell r="I1033"/>
          <cell r="J1033" t="str">
            <v xml:space="preserve">No available data </v>
          </cell>
          <cell r="K1033" t="str">
            <v>MDG001Restriction and obstruction of access to services and assistance</v>
          </cell>
          <cell r="L1033">
            <v>43508</v>
          </cell>
        </row>
        <row r="1034">
          <cell r="F1034"/>
          <cell r="G1034"/>
          <cell r="H1034" t="b">
            <v>0</v>
          </cell>
          <cell r="I1034"/>
          <cell r="J1034" t="str">
            <v xml:space="preserve">No available data </v>
          </cell>
          <cell r="K1034" t="str">
            <v>MDG001Ongoing insecurity/hostilities affecting humanitarian assistance</v>
          </cell>
          <cell r="L1034">
            <v>43508</v>
          </cell>
        </row>
        <row r="1035">
          <cell r="F1035"/>
          <cell r="G1035"/>
          <cell r="H1035" t="b">
            <v>0</v>
          </cell>
          <cell r="I1035"/>
          <cell r="J1035" t="str">
            <v xml:space="preserve">No available data </v>
          </cell>
          <cell r="K1035" t="str">
            <v xml:space="preserve">MDG001Presence of mines and improvised explosive devices </v>
          </cell>
          <cell r="L1035">
            <v>43508</v>
          </cell>
        </row>
        <row r="1036">
          <cell r="F1036"/>
          <cell r="G1036"/>
          <cell r="H1036" t="b">
            <v>0</v>
          </cell>
          <cell r="I1036"/>
          <cell r="J1036" t="str">
            <v xml:space="preserve">No available data </v>
          </cell>
          <cell r="K1036" t="str">
            <v>MDG001Physical constraints in the environment (obstacles related to terrain, climate, lack of infrastructure, etc.)</v>
          </cell>
          <cell r="L1036">
            <v>43508</v>
          </cell>
        </row>
        <row r="1037">
          <cell r="F1037" t="str">
            <v>OCHA 2018 (baseline data)</v>
          </cell>
          <cell r="G1037" t="str">
            <v>Medium</v>
          </cell>
          <cell r="H1037">
            <v>2</v>
          </cell>
          <cell r="I1037" t="str">
            <v>https://data.humdata.org/dataset/madagascar-administrative-level-0-4-population-statistics</v>
          </cell>
          <cell r="J1037" t="str">
            <v>World Bank population data is for 2017</v>
          </cell>
          <cell r="K1037" t="str">
            <v>MDG002Total population in country</v>
          </cell>
          <cell r="L1037">
            <v>43508</v>
          </cell>
        </row>
        <row r="1038">
          <cell r="F1038" t="str">
            <v>City Population 11/02/2019 (baseline data), IPC 01/08/2018</v>
          </cell>
          <cell r="G1038" t="str">
            <v>Medium</v>
          </cell>
          <cell r="H1038">
            <v>2</v>
          </cell>
          <cell r="I1038" t="str">
            <v>http://www.citypopulation.de/php/madagascar-admin.php http://www.ipcinfo.org/ipc-country-analysis/details-map/en/c/1151861/?iso3=MDG</v>
          </cell>
          <cell r="J1038" t="str">
            <v>Districts in IPC phase 1-5 (projection for November 2018 - March 2019) are considered affected</v>
          </cell>
          <cell r="K1038" t="str">
            <v>MDG002Landmass affected by disaster</v>
          </cell>
          <cell r="L1038">
            <v>43508</v>
          </cell>
        </row>
        <row r="1039">
          <cell r="F1039" t="str">
            <v>City Population 11/02/2019 (baseline data), IPC 01/08/2018</v>
          </cell>
          <cell r="G1039" t="str">
            <v>Medium</v>
          </cell>
          <cell r="H1039">
            <v>2</v>
          </cell>
          <cell r="I1039" t="str">
            <v>http://www.citypopulation.de/php/madagascar-admin.php http://www.ipcinfo.org/ipc-country-analysis/details-map/en/c/1151861/?iso3=MDG</v>
          </cell>
          <cell r="J1039" t="str">
            <v>Districts in IPC phase 1-5 (projection for November 2018 - March 2019) are considered affected. Therefore, total of district populations</v>
          </cell>
          <cell r="K1039" t="str">
            <v>MDG002People exposed</v>
          </cell>
          <cell r="L1039">
            <v>43508</v>
          </cell>
        </row>
        <row r="1040">
          <cell r="F1040" t="str">
            <v>IPC 01/08/2019</v>
          </cell>
          <cell r="G1040" t="str">
            <v>Medium</v>
          </cell>
          <cell r="H1040">
            <v>2</v>
          </cell>
          <cell r="I1040" t="str">
            <v>http://www.ipcinfo.org/ipc-country-analysis/details-map/en/c/1151861/?iso3=MDG</v>
          </cell>
          <cell r="J1040" t="str">
            <v>People in IPC phases 1-5 (projection for November 2018 - March 2019) are considered affected</v>
          </cell>
          <cell r="K1040" t="str">
            <v>MDG002People affected by the crisis</v>
          </cell>
          <cell r="L1040">
            <v>43508</v>
          </cell>
        </row>
        <row r="1041">
          <cell r="F1041"/>
          <cell r="G1041"/>
          <cell r="H1041" t="b">
            <v>0</v>
          </cell>
          <cell r="I1041"/>
          <cell r="J1041" t="str">
            <v xml:space="preserve">No available data </v>
          </cell>
          <cell r="K1041" t="str">
            <v>MDG002Total # of crisis related displaced people</v>
          </cell>
          <cell r="L1041">
            <v>43508</v>
          </cell>
        </row>
        <row r="1042">
          <cell r="F1042"/>
          <cell r="G1042" t="str">
            <v>Medium</v>
          </cell>
          <cell r="H1042">
            <v>2</v>
          </cell>
          <cell r="I1042"/>
          <cell r="J1042"/>
          <cell r="K1042" t="str">
            <v>MDG002Crisis related Injuries</v>
          </cell>
          <cell r="L1042">
            <v>43508</v>
          </cell>
        </row>
        <row r="1043">
          <cell r="F1043"/>
          <cell r="G1043"/>
          <cell r="H1043" t="b">
            <v>0</v>
          </cell>
          <cell r="I1043"/>
          <cell r="J1043" t="str">
            <v xml:space="preserve">No available data </v>
          </cell>
          <cell r="K1043" t="str">
            <v>MDG002Total # of illness cases reported</v>
          </cell>
          <cell r="L1043">
            <v>43508</v>
          </cell>
        </row>
        <row r="1044">
          <cell r="F1044"/>
          <cell r="G1044"/>
          <cell r="H1044" t="b">
            <v>0</v>
          </cell>
          <cell r="I1044"/>
          <cell r="J1044" t="str">
            <v xml:space="preserve">No available data </v>
          </cell>
          <cell r="K1044" t="str">
            <v>MDG002Crisis related fatalities</v>
          </cell>
          <cell r="L1044">
            <v>43508</v>
          </cell>
        </row>
        <row r="1045">
          <cell r="F1045"/>
          <cell r="G1045"/>
          <cell r="H1045" t="b">
            <v>0</v>
          </cell>
          <cell r="I1045"/>
          <cell r="J1045" t="str">
            <v xml:space="preserve">No available data </v>
          </cell>
          <cell r="K1045" t="str">
            <v>MDG002Building partially damaged</v>
          </cell>
          <cell r="L1045">
            <v>43508</v>
          </cell>
        </row>
        <row r="1046">
          <cell r="F1046"/>
          <cell r="G1046"/>
          <cell r="H1046" t="b">
            <v>0</v>
          </cell>
          <cell r="I1046"/>
          <cell r="J1046" t="str">
            <v xml:space="preserve">No available data </v>
          </cell>
          <cell r="K1046" t="str">
            <v>MDG002Building totally damaged</v>
          </cell>
          <cell r="L1046">
            <v>43508</v>
          </cell>
        </row>
        <row r="1047">
          <cell r="F1047"/>
          <cell r="G1047"/>
          <cell r="H1047" t="b">
            <v>0</v>
          </cell>
          <cell r="I1047"/>
          <cell r="J1047" t="str">
            <v xml:space="preserve">No available data </v>
          </cell>
          <cell r="K1047" t="str">
            <v>MDG002Economic Losses</v>
          </cell>
          <cell r="L1047">
            <v>43508</v>
          </cell>
        </row>
        <row r="1048">
          <cell r="F1048" t="str">
            <v>IPC 01/08/2018</v>
          </cell>
          <cell r="G1048" t="str">
            <v>Medium</v>
          </cell>
          <cell r="H1048">
            <v>2</v>
          </cell>
          <cell r="I1048" t="str">
            <v>http://www.ipcinfo.org/ipc-country-analysis/details-map/en/c/1151861/?iso3=MDG</v>
          </cell>
          <cell r="J1048" t="str">
            <v>People in IPC phases 2-5 (projection for November 2018 - March 2019)</v>
          </cell>
          <cell r="K1048" t="str">
            <v>MDG002People in Need</v>
          </cell>
          <cell r="L1048">
            <v>43508</v>
          </cell>
        </row>
        <row r="1049">
          <cell r="F1049" t="str">
            <v>IPC 01/08/2018</v>
          </cell>
          <cell r="G1049" t="str">
            <v>Medium</v>
          </cell>
          <cell r="H1049">
            <v>2</v>
          </cell>
          <cell r="I1049" t="str">
            <v>http://www.ipcinfo.org/ipc-country-analysis/details-map/en/c/1151861/?iso3=MDG</v>
          </cell>
          <cell r="J1049" t="str">
            <v>People in IPC phase 2 (projection for November 2018 - March 2019)</v>
          </cell>
          <cell r="K1049" t="str">
            <v>MDG002People facing minimal humanitarian needs (level 1)</v>
          </cell>
          <cell r="L1049">
            <v>43508</v>
          </cell>
        </row>
        <row r="1050">
          <cell r="F1050" t="str">
            <v>IPC 01/08/2018</v>
          </cell>
          <cell r="G1050" t="str">
            <v>Medium</v>
          </cell>
          <cell r="H1050">
            <v>2</v>
          </cell>
          <cell r="I1050" t="str">
            <v>http://www.ipcinfo.org/ipc-country-analysis/details-map/en/c/1151861/?iso3=MDG</v>
          </cell>
          <cell r="J1050" t="str">
            <v>People in IPC phase 2 (projection for November 2018 - March 2019)</v>
          </cell>
          <cell r="K1050" t="str">
            <v>MDG002People facing stressed humanitarian needs (level 2)</v>
          </cell>
          <cell r="L1050">
            <v>43508</v>
          </cell>
        </row>
        <row r="1051">
          <cell r="F1051" t="str">
            <v>IPC 01/08/2018</v>
          </cell>
          <cell r="G1051" t="str">
            <v>Medium</v>
          </cell>
          <cell r="H1051">
            <v>2</v>
          </cell>
          <cell r="I1051" t="str">
            <v>http://www.ipcinfo.org/ipc-country-analysis/details-map/en/c/1151861/?iso3=MDG</v>
          </cell>
          <cell r="J1051" t="str">
            <v>People in IPC phase 3 (projection for November 2018 - March 2019)</v>
          </cell>
          <cell r="K1051" t="str">
            <v>MDG002People  facing moderate humanitarian needs (level 3)</v>
          </cell>
          <cell r="L1051">
            <v>43508</v>
          </cell>
        </row>
        <row r="1052">
          <cell r="F1052" t="str">
            <v>IPC 01/08/2018</v>
          </cell>
          <cell r="G1052" t="str">
            <v>Medium</v>
          </cell>
          <cell r="H1052">
            <v>2</v>
          </cell>
          <cell r="I1052" t="str">
            <v>http://www.ipcinfo.org/ipc-country-analysis/details-map/en/c/1151861/?iso3=MDG</v>
          </cell>
          <cell r="J1052" t="str">
            <v>People in IPC phase 4 (projection for November 2018 - March 2019)</v>
          </cell>
          <cell r="K1052" t="str">
            <v>MDG002People facing severe humanitarian needs (level 4)</v>
          </cell>
          <cell r="L1052">
            <v>43508</v>
          </cell>
        </row>
        <row r="1053">
          <cell r="F1053" t="str">
            <v>IPC 01/08/2018</v>
          </cell>
          <cell r="G1053" t="str">
            <v>Medium</v>
          </cell>
          <cell r="H1053">
            <v>2</v>
          </cell>
          <cell r="I1053" t="str">
            <v>http://www.ipcinfo.org/ipc-country-analysis/details-map/en/c/1151861/?iso3=MDG</v>
          </cell>
          <cell r="J1053" t="str">
            <v>People in IPC phase 5 (projection for November 2018 - March 2019)</v>
          </cell>
          <cell r="K1053" t="str">
            <v>MDG002People facing extreme humanitarian needs (level 5)</v>
          </cell>
          <cell r="L1053">
            <v>43508</v>
          </cell>
        </row>
        <row r="1054">
          <cell r="F1054" t="str">
            <v>WHO 10/02/2019</v>
          </cell>
          <cell r="G1054" t="str">
            <v>Medium</v>
          </cell>
          <cell r="H1054">
            <v>2</v>
          </cell>
          <cell r="I1054" t="str">
            <v>https://reliefweb.int/sites/reliefweb.int/files/resources/OEW06-0410022019.pdf</v>
          </cell>
          <cell r="J1054" t="str">
            <v>A total of 312 deaths (case fatality ratio 0.6%) were reported from 106 health districts, of which 182 health facility deaths were retrospectively reported after investigation in 21 health districts.</v>
          </cell>
          <cell r="K1054" t="str">
            <v>MDG002People killed in all crises</v>
          </cell>
          <cell r="L1054">
            <v>43508</v>
          </cell>
        </row>
        <row r="1055">
          <cell r="F1055"/>
          <cell r="G1055" t="str">
            <v>Medium</v>
          </cell>
          <cell r="H1055">
            <v>2</v>
          </cell>
          <cell r="I1055"/>
          <cell r="J1055" t="str">
            <v>Non-host</v>
          </cell>
          <cell r="K1055" t="str">
            <v>MDG002Crisis affected groups</v>
          </cell>
          <cell r="L1055">
            <v>43508</v>
          </cell>
        </row>
        <row r="1056">
          <cell r="F1056"/>
          <cell r="G1056"/>
          <cell r="H1056" t="b">
            <v>0</v>
          </cell>
          <cell r="I1056"/>
          <cell r="J1056" t="str">
            <v xml:space="preserve">No available data </v>
          </cell>
          <cell r="K1056" t="str">
            <v>MDG002People facing limited access constraints</v>
          </cell>
          <cell r="L1056">
            <v>43508</v>
          </cell>
        </row>
        <row r="1057">
          <cell r="F1057"/>
          <cell r="G1057"/>
          <cell r="H1057" t="b">
            <v>0</v>
          </cell>
          <cell r="I1057"/>
          <cell r="J1057" t="str">
            <v xml:space="preserve">No available data </v>
          </cell>
          <cell r="K1057" t="str">
            <v>MDG002People facing restricted access constraints</v>
          </cell>
          <cell r="L1057">
            <v>43508</v>
          </cell>
        </row>
        <row r="1058">
          <cell r="F1058"/>
          <cell r="G1058"/>
          <cell r="H1058" t="b">
            <v>0</v>
          </cell>
          <cell r="I1058"/>
          <cell r="J1058" t="str">
            <v xml:space="preserve">No available data </v>
          </cell>
          <cell r="K1058" t="str">
            <v>MDG002Impediments to entry into country (bureaucratic and administrative)</v>
          </cell>
          <cell r="L1058">
            <v>43508</v>
          </cell>
        </row>
        <row r="1059">
          <cell r="F1059"/>
          <cell r="G1059"/>
          <cell r="H1059" t="b">
            <v>0</v>
          </cell>
          <cell r="I1059"/>
          <cell r="J1059" t="str">
            <v xml:space="preserve">No available data </v>
          </cell>
          <cell r="K1059" t="str">
            <v>MDG002Restriction of movement (impediments to freedom of movement and/or administrative restrictions)</v>
          </cell>
          <cell r="L1059">
            <v>43508</v>
          </cell>
        </row>
        <row r="1060">
          <cell r="F1060"/>
          <cell r="G1060"/>
          <cell r="H1060" t="b">
            <v>0</v>
          </cell>
          <cell r="I1060"/>
          <cell r="J1060" t="str">
            <v xml:space="preserve">No available data </v>
          </cell>
          <cell r="K1060" t="str">
            <v>MDG002Interference into implementation of humanitarian activities</v>
          </cell>
          <cell r="L1060">
            <v>43508</v>
          </cell>
        </row>
        <row r="1061">
          <cell r="F1061"/>
          <cell r="G1061"/>
          <cell r="H1061" t="b">
            <v>0</v>
          </cell>
          <cell r="I1061"/>
          <cell r="J1061" t="str">
            <v xml:space="preserve">No available data </v>
          </cell>
          <cell r="K1061" t="str">
            <v>MDG002Violence against personnel, facilities and assets</v>
          </cell>
          <cell r="L1061">
            <v>43508</v>
          </cell>
        </row>
        <row r="1062">
          <cell r="F1062"/>
          <cell r="G1062"/>
          <cell r="H1062" t="b">
            <v>0</v>
          </cell>
          <cell r="I1062"/>
          <cell r="J1062" t="str">
            <v xml:space="preserve">No available data </v>
          </cell>
          <cell r="K1062" t="str">
            <v>MDG002Denial of existence of humanitarian needs or entitlements to assistance</v>
          </cell>
          <cell r="L1062">
            <v>43508</v>
          </cell>
        </row>
        <row r="1063">
          <cell r="F1063"/>
          <cell r="G1063"/>
          <cell r="H1063" t="b">
            <v>0</v>
          </cell>
          <cell r="I1063"/>
          <cell r="J1063" t="str">
            <v xml:space="preserve">No available data </v>
          </cell>
          <cell r="K1063" t="str">
            <v>MDG002Restriction and obstruction of access to services and assistance</v>
          </cell>
          <cell r="L1063">
            <v>43508</v>
          </cell>
        </row>
        <row r="1064">
          <cell r="F1064"/>
          <cell r="G1064"/>
          <cell r="H1064" t="b">
            <v>0</v>
          </cell>
          <cell r="I1064"/>
          <cell r="J1064" t="str">
            <v xml:space="preserve">No available data </v>
          </cell>
          <cell r="K1064" t="str">
            <v>MDG002Ongoing insecurity/hostilities affecting humanitarian assistance</v>
          </cell>
          <cell r="L1064">
            <v>43508</v>
          </cell>
        </row>
        <row r="1065">
          <cell r="F1065"/>
          <cell r="G1065"/>
          <cell r="H1065" t="b">
            <v>0</v>
          </cell>
          <cell r="I1065"/>
          <cell r="J1065" t="str">
            <v xml:space="preserve">No available data </v>
          </cell>
          <cell r="K1065" t="str">
            <v xml:space="preserve">MDG002Presence of mines and improvised explosive devices </v>
          </cell>
          <cell r="L1065">
            <v>43508</v>
          </cell>
        </row>
        <row r="1066">
          <cell r="F1066"/>
          <cell r="G1066"/>
          <cell r="H1066" t="b">
            <v>0</v>
          </cell>
          <cell r="I1066"/>
          <cell r="J1066" t="str">
            <v xml:space="preserve">No available data </v>
          </cell>
          <cell r="K1066" t="str">
            <v>MDG002Physical constraints in the environment (obstacles related to terrain, climate, lack of infrastructure, etc.)</v>
          </cell>
          <cell r="L1066">
            <v>43508</v>
          </cell>
        </row>
        <row r="1067">
          <cell r="F1067" t="str">
            <v>OCHA 2018 est. (baseline data)</v>
          </cell>
          <cell r="G1067" t="str">
            <v>Medium</v>
          </cell>
          <cell r="H1067">
            <v>2</v>
          </cell>
          <cell r="I1067" t="str">
            <v>https://data.humdata.org/dataset/madagascar-administrative-level-0-4-population-statistics</v>
          </cell>
          <cell r="J1067" t="str">
            <v>World Bank population data is for 2017</v>
          </cell>
          <cell r="K1067" t="str">
            <v>MDG003Total population in country</v>
          </cell>
          <cell r="L1067">
            <v>43508</v>
          </cell>
        </row>
        <row r="1068">
          <cell r="F1068" t="str">
            <v>WHO 10/02/2019</v>
          </cell>
          <cell r="G1068" t="str">
            <v>High</v>
          </cell>
          <cell r="H1068">
            <v>1</v>
          </cell>
          <cell r="I1068" t="str">
            <v>https://reliefweb.int/sites/reliefweb.int/files/resources/OEW06-0410022019.pdf</v>
          </cell>
          <cell r="J1068" t="str">
            <v>75% (86/114) of the health districts have been affected and all 22 regions have been affected. Therefore it is considered that the whole of the country is affected</v>
          </cell>
          <cell r="K1068" t="str">
            <v>MDG003Landmass affected by disaster</v>
          </cell>
          <cell r="L1068">
            <v>43508</v>
          </cell>
        </row>
        <row r="1069">
          <cell r="F1069" t="str">
            <v>OCHA 2018 est. (baseline data); WHO 10/02/2019</v>
          </cell>
          <cell r="G1069" t="str">
            <v>Medium</v>
          </cell>
          <cell r="H1069">
            <v>2</v>
          </cell>
          <cell r="I1069" t="str">
            <v>https://data.humdata.org/dataset/madagascar-administrative-level-0-4-population-statistics https://reliefweb.int/sites/reliefweb.int/files/resources/OEW06-0410022019.pdf</v>
          </cell>
          <cell r="J1069" t="str">
            <v>As the whole of the country is considered affected the total number of people living in the affected area is the total population in country</v>
          </cell>
          <cell r="K1069" t="str">
            <v>MDG003People exposed</v>
          </cell>
          <cell r="L1069">
            <v>43508</v>
          </cell>
        </row>
        <row r="1070">
          <cell r="F1070" t="str">
            <v>WHO 10/02/2019; UNFPA 02/2019; WHO 17/01/2019</v>
          </cell>
          <cell r="G1070" t="str">
            <v>Medium</v>
          </cell>
          <cell r="H1070">
            <v>2</v>
          </cell>
          <cell r="I1070" t="str">
            <v>https://reliefweb.int/sites/reliefweb.int/files/resources/OEW06-0410022019.pdf https://www.unfpa.org/data/world-population/MG https://www.who.int/csr/don/17-january-2019-measles-madagascar/en/</v>
          </cell>
          <cell r="J1070" t="str">
            <v xml:space="preserve">41% of the population is aged 0-14 (UNFPA) (41% of 26696209 = 10945445). 58% of 0-14 year olds have not been vaccinated (WHO) and are therefore a high-risk group (58% of 10945445 = 6348358). 2080000 children were targetted during phase 1 of the response (6348358 - 2080000 = 4268358). It is therefore considered that 4268358 people are affected </v>
          </cell>
          <cell r="K1070" t="str">
            <v>MDG003People affected by the crisis</v>
          </cell>
          <cell r="L1070">
            <v>43508</v>
          </cell>
        </row>
        <row r="1071">
          <cell r="F1071"/>
          <cell r="G1071" t="str">
            <v>Medium</v>
          </cell>
          <cell r="H1071">
            <v>2</v>
          </cell>
          <cell r="I1071"/>
          <cell r="J1071"/>
          <cell r="K1071" t="str">
            <v>MDG003Total # of crisis related displaced people</v>
          </cell>
          <cell r="L1071">
            <v>43508</v>
          </cell>
        </row>
        <row r="1072">
          <cell r="F1072"/>
          <cell r="G1072"/>
          <cell r="H1072" t="b">
            <v>0</v>
          </cell>
          <cell r="I1072"/>
          <cell r="J1072" t="str">
            <v xml:space="preserve">No available data </v>
          </cell>
          <cell r="K1072" t="str">
            <v>MDG003Crisis related Injuries</v>
          </cell>
          <cell r="L1072">
            <v>43508</v>
          </cell>
        </row>
        <row r="1073">
          <cell r="F1073" t="str">
            <v>WHO 10/02/2019</v>
          </cell>
          <cell r="G1073" t="str">
            <v>Medium</v>
          </cell>
          <cell r="H1073">
            <v>2</v>
          </cell>
          <cell r="I1073" t="str">
            <v>https://reliefweb.int/sites/reliefweb.int/files/resources/OEW06-0410022019.pdf</v>
          </cell>
          <cell r="J1073" t="str">
            <v>From 3 September 2018 to 5 February 2019, a total of 53 459 measles cases were recorded</v>
          </cell>
          <cell r="K1073" t="str">
            <v>MDG003Total # of illness cases reported</v>
          </cell>
          <cell r="L1073">
            <v>43508</v>
          </cell>
        </row>
        <row r="1074">
          <cell r="F1074" t="str">
            <v>WHO 10/02/2019</v>
          </cell>
          <cell r="G1074" t="str">
            <v>Medium</v>
          </cell>
          <cell r="H1074">
            <v>2</v>
          </cell>
          <cell r="I1074" t="str">
            <v>https://reliefweb.int/sites/reliefweb.int/files/resources/OEW06-0410022019.pdf</v>
          </cell>
          <cell r="J1074" t="str">
            <v>A total of 312 deaths (case fatality ratio 0.6%) were reported from 106 health districts, of which 182 health facility deaths were retrospectively reported after investigation in 21 health districts.</v>
          </cell>
          <cell r="K1074" t="str">
            <v>MDG003Crisis related fatalities</v>
          </cell>
          <cell r="L1074">
            <v>43508</v>
          </cell>
        </row>
        <row r="1075">
          <cell r="F1075"/>
          <cell r="G1075"/>
          <cell r="H1075" t="b">
            <v>0</v>
          </cell>
          <cell r="I1075"/>
          <cell r="J1075" t="str">
            <v xml:space="preserve">No available data </v>
          </cell>
          <cell r="K1075" t="str">
            <v>MDG003Building partially damaged</v>
          </cell>
          <cell r="L1075">
            <v>43508</v>
          </cell>
        </row>
        <row r="1076">
          <cell r="F1076"/>
          <cell r="G1076"/>
          <cell r="H1076" t="b">
            <v>0</v>
          </cell>
          <cell r="I1076"/>
          <cell r="J1076" t="str">
            <v xml:space="preserve">No available data </v>
          </cell>
          <cell r="K1076" t="str">
            <v>MDG003Building totally damaged</v>
          </cell>
          <cell r="L1076">
            <v>43508</v>
          </cell>
        </row>
        <row r="1077">
          <cell r="F1077"/>
          <cell r="G1077"/>
          <cell r="H1077" t="b">
            <v>0</v>
          </cell>
          <cell r="I1077"/>
          <cell r="J1077" t="str">
            <v xml:space="preserve">No available data </v>
          </cell>
          <cell r="K1077" t="str">
            <v>MDG003Economic Losses</v>
          </cell>
          <cell r="L1077">
            <v>43508</v>
          </cell>
        </row>
        <row r="1078">
          <cell r="F1078" t="str">
            <v>WHO 10/02/2019</v>
          </cell>
          <cell r="G1078" t="str">
            <v>Medium</v>
          </cell>
          <cell r="H1078">
            <v>2</v>
          </cell>
          <cell r="I1078" t="str">
            <v>https://reliefweb.int/sites/reliefweb.int/files/resources/OEW06-0410022019.pdf https://www.unfpa.org/data/world-population/MG</v>
          </cell>
          <cell r="J1078"/>
          <cell r="K1078" t="str">
            <v>MDG003People in Need</v>
          </cell>
          <cell r="L1078">
            <v>43508</v>
          </cell>
        </row>
        <row r="1079">
          <cell r="F1079" t="str">
            <v>WHO 10/02/2019</v>
          </cell>
          <cell r="G1079" t="str">
            <v>Medium</v>
          </cell>
          <cell r="H1079">
            <v>2</v>
          </cell>
          <cell r="I1079" t="str">
            <v>https://reliefweb.int/sites/reliefweb.int/files/resources/OEW06-0410022019.pdf https://www.unfpa.org/data/world-population/MG</v>
          </cell>
          <cell r="J1079"/>
          <cell r="K1079" t="str">
            <v>MDG003People facing minimal humanitarian needs (level 1)</v>
          </cell>
          <cell r="L1079">
            <v>43508</v>
          </cell>
        </row>
        <row r="1080">
          <cell r="F1080" t="str">
            <v>WHO 10/02/2019</v>
          </cell>
          <cell r="G1080" t="str">
            <v>Medium</v>
          </cell>
          <cell r="H1080">
            <v>2</v>
          </cell>
          <cell r="I1080" t="str">
            <v>https://reliefweb.int/sites/reliefweb.int/files/resources/OEW06-0410022019.pdf</v>
          </cell>
          <cell r="J1080"/>
          <cell r="K1080" t="str">
            <v>MDG003People facing stressed humanitarian needs (level 2)</v>
          </cell>
          <cell r="L1080">
            <v>43508</v>
          </cell>
        </row>
        <row r="1081">
          <cell r="F1081" t="str">
            <v>WHO 10/02/2019</v>
          </cell>
          <cell r="G1081" t="str">
            <v>Medium</v>
          </cell>
          <cell r="H1081">
            <v>2</v>
          </cell>
          <cell r="I1081" t="str">
            <v>https://reliefweb.int/sites/reliefweb.int/files/resources/OEW06-0410022019.pdf</v>
          </cell>
          <cell r="J1081"/>
          <cell r="K1081" t="str">
            <v>MDG003People  facing moderate humanitarian needs (level 3)</v>
          </cell>
          <cell r="L1081">
            <v>43508</v>
          </cell>
        </row>
        <row r="1082">
          <cell r="F1082"/>
          <cell r="G1082" t="str">
            <v>Medium</v>
          </cell>
          <cell r="H1082">
            <v>2</v>
          </cell>
          <cell r="I1082"/>
          <cell r="J1082"/>
          <cell r="K1082" t="str">
            <v>MDG003People facing severe humanitarian needs (level 4)</v>
          </cell>
          <cell r="L1082">
            <v>43508</v>
          </cell>
        </row>
        <row r="1083">
          <cell r="F1083"/>
          <cell r="G1083" t="str">
            <v>Medium</v>
          </cell>
          <cell r="H1083">
            <v>2</v>
          </cell>
          <cell r="I1083"/>
          <cell r="J1083"/>
          <cell r="K1083" t="str">
            <v>MDG003People facing extreme humanitarian needs (level 5)</v>
          </cell>
          <cell r="L1083">
            <v>43508</v>
          </cell>
        </row>
        <row r="1084">
          <cell r="F1084" t="str">
            <v>WHO 10/02/2019</v>
          </cell>
          <cell r="G1084" t="str">
            <v>Medium</v>
          </cell>
          <cell r="H1084">
            <v>2</v>
          </cell>
          <cell r="I1084" t="str">
            <v>https://reliefweb.int/sites/reliefweb.int/files/resources/OEW06-0410022019.pdf</v>
          </cell>
          <cell r="J1084" t="str">
            <v>A total of 312 deaths (case fatality ratio 0.6%) were reported from 106 health districts, of which 182 health facility deaths were retrospectively reported after investigation in 21 health districts.</v>
          </cell>
          <cell r="K1084" t="str">
            <v>MDG003People killed in all crises</v>
          </cell>
          <cell r="L1084">
            <v>43508</v>
          </cell>
        </row>
        <row r="1085">
          <cell r="F1085"/>
          <cell r="G1085" t="str">
            <v>Medium</v>
          </cell>
          <cell r="H1085">
            <v>2</v>
          </cell>
          <cell r="I1085"/>
          <cell r="J1085" t="str">
            <v>Non-host</v>
          </cell>
          <cell r="K1085" t="str">
            <v>MDG003Crisis affected groups</v>
          </cell>
          <cell r="L1085">
            <v>43508</v>
          </cell>
        </row>
        <row r="1086">
          <cell r="F1086"/>
          <cell r="G1086"/>
          <cell r="H1086" t="b">
            <v>0</v>
          </cell>
          <cell r="I1086"/>
          <cell r="J1086" t="str">
            <v xml:space="preserve">No available data </v>
          </cell>
          <cell r="K1086" t="str">
            <v>MDG003People facing limited access constraints</v>
          </cell>
          <cell r="L1086">
            <v>43508</v>
          </cell>
        </row>
        <row r="1087">
          <cell r="F1087"/>
          <cell r="G1087"/>
          <cell r="H1087" t="b">
            <v>0</v>
          </cell>
          <cell r="I1087"/>
          <cell r="J1087" t="str">
            <v xml:space="preserve">No available data </v>
          </cell>
          <cell r="K1087" t="str">
            <v>MDG003People facing restricted access constraints</v>
          </cell>
          <cell r="L1087">
            <v>43508</v>
          </cell>
        </row>
        <row r="1088">
          <cell r="F1088"/>
          <cell r="G1088"/>
          <cell r="H1088" t="b">
            <v>0</v>
          </cell>
          <cell r="I1088"/>
          <cell r="J1088" t="str">
            <v xml:space="preserve">No available data </v>
          </cell>
          <cell r="K1088" t="str">
            <v>MDG003Impediments to entry into country (bureaucratic and administrative)</v>
          </cell>
          <cell r="L1088">
            <v>43508</v>
          </cell>
        </row>
        <row r="1089">
          <cell r="F1089"/>
          <cell r="G1089"/>
          <cell r="H1089" t="b">
            <v>0</v>
          </cell>
          <cell r="I1089"/>
          <cell r="J1089" t="str">
            <v xml:space="preserve">No available data </v>
          </cell>
          <cell r="K1089" t="str">
            <v>MDG003Restriction of movement (impediments to freedom of movement and/or administrative restrictions)</v>
          </cell>
          <cell r="L1089">
            <v>43508</v>
          </cell>
        </row>
        <row r="1090">
          <cell r="F1090"/>
          <cell r="G1090"/>
          <cell r="H1090" t="b">
            <v>0</v>
          </cell>
          <cell r="I1090"/>
          <cell r="J1090" t="str">
            <v xml:space="preserve">No available data </v>
          </cell>
          <cell r="K1090" t="str">
            <v>MDG003Interference into implementation of humanitarian activities</v>
          </cell>
          <cell r="L1090">
            <v>43508</v>
          </cell>
        </row>
        <row r="1091">
          <cell r="F1091"/>
          <cell r="G1091"/>
          <cell r="H1091" t="b">
            <v>0</v>
          </cell>
          <cell r="I1091"/>
          <cell r="J1091" t="str">
            <v xml:space="preserve">No available data </v>
          </cell>
          <cell r="K1091" t="str">
            <v>MDG003Violence against personnel, facilities and assets</v>
          </cell>
          <cell r="L1091">
            <v>43508</v>
          </cell>
        </row>
        <row r="1092">
          <cell r="F1092"/>
          <cell r="G1092"/>
          <cell r="H1092" t="b">
            <v>0</v>
          </cell>
          <cell r="I1092"/>
          <cell r="J1092" t="str">
            <v xml:space="preserve">No available data </v>
          </cell>
          <cell r="K1092" t="str">
            <v>MDG003Denial of existence of humanitarian needs or entitlements to assistance</v>
          </cell>
          <cell r="L1092">
            <v>43508</v>
          </cell>
        </row>
        <row r="1093">
          <cell r="F1093"/>
          <cell r="G1093"/>
          <cell r="H1093" t="b">
            <v>0</v>
          </cell>
          <cell r="I1093"/>
          <cell r="J1093" t="str">
            <v xml:space="preserve">No available data </v>
          </cell>
          <cell r="K1093" t="str">
            <v>MDG003Restriction and obstruction of access to services and assistance</v>
          </cell>
          <cell r="L1093">
            <v>43508</v>
          </cell>
        </row>
        <row r="1094">
          <cell r="F1094"/>
          <cell r="G1094"/>
          <cell r="H1094" t="b">
            <v>0</v>
          </cell>
          <cell r="I1094"/>
          <cell r="J1094" t="str">
            <v xml:space="preserve">No available data </v>
          </cell>
          <cell r="K1094" t="str">
            <v>MDG003Ongoing insecurity/hostilities affecting humanitarian assistance</v>
          </cell>
          <cell r="L1094">
            <v>43508</v>
          </cell>
        </row>
        <row r="1095">
          <cell r="F1095"/>
          <cell r="G1095"/>
          <cell r="H1095" t="b">
            <v>0</v>
          </cell>
          <cell r="I1095"/>
          <cell r="J1095" t="str">
            <v xml:space="preserve">No available data </v>
          </cell>
          <cell r="K1095" t="str">
            <v xml:space="preserve">MDG003Presence of mines and improvised explosive devices </v>
          </cell>
          <cell r="L1095">
            <v>43508</v>
          </cell>
        </row>
        <row r="1096">
          <cell r="F1096"/>
          <cell r="G1096"/>
          <cell r="H1096" t="b">
            <v>0</v>
          </cell>
          <cell r="I1096"/>
          <cell r="J1096" t="str">
            <v xml:space="preserve">No available data </v>
          </cell>
          <cell r="K1096" t="str">
            <v>MDG003Physical constraints in the environment (obstacles related to terrain, climate, lack of infrastructure, etc.)</v>
          </cell>
          <cell r="L1096">
            <v>43508</v>
          </cell>
        </row>
        <row r="1097">
          <cell r="F1097" t="str">
            <v>HDX (government census), UNHCR N/A 2010, 2016</v>
          </cell>
          <cell r="G1097" t="str">
            <v>Low</v>
          </cell>
          <cell r="H1097">
            <v>3</v>
          </cell>
          <cell r="I1097" t="str">
            <v>https://data.humdata.org/dataset/indonesia-province-infographic-datasets</v>
          </cell>
          <cell r="J1097" t="str">
            <v>The total population according to population by admin level 1, plus the number of refugees from other countries inside indonesia (only the number registered refugees and asylum seekers -as of 2016). Ideally then would be subtracted the number of refugees outside Indonesia, however this number is currently unavailable and will be included when/ if it is found. There are also an estimated 24 million unregistered births in Indonesi a, many of these are believed to be linked to previous crises where refugees arrived but did not register and there are therefore concerns that these people are stateless. It is not clear from the population data whether these people have been factored into account so we have not included them in the total country populaiton data.</v>
          </cell>
          <cell r="K1097" t="str">
            <v>IDN001Total population in country</v>
          </cell>
          <cell r="L1097">
            <v>43508</v>
          </cell>
        </row>
        <row r="1098">
          <cell r="F1098" t="str">
            <v>IFRC , Riau Citizen.com 2018</v>
          </cell>
          <cell r="G1098" t="str">
            <v>Low</v>
          </cell>
          <cell r="H1098">
            <v>3</v>
          </cell>
          <cell r="I1098"/>
          <cell r="J1098" t="str">
            <v>The four regional (admin level 1) affected by the three largest disaster in the last 6 months of 2018 have been included as the affected land mass.</v>
          </cell>
          <cell r="K1098" t="str">
            <v>IDN001Landmass affected by disaster</v>
          </cell>
          <cell r="L1098">
            <v>43508</v>
          </cell>
        </row>
        <row r="1099">
          <cell r="F1099" t="str">
            <v>Indonesian census 2010 (available on HDX). 2010</v>
          </cell>
          <cell r="G1099" t="str">
            <v>Medium</v>
          </cell>
          <cell r="H1099">
            <v>2</v>
          </cell>
          <cell r="I1099" t="str">
            <v>https://data.humdata.org/dataset/indonesia-province-infographic-datasets</v>
          </cell>
          <cell r="J1099" t="str">
            <v xml:space="preserve">Totalling the number of people living in the regencies hit bythe three major disasters or series of disassters in 2018. </v>
          </cell>
          <cell r="K1099" t="str">
            <v>IDN001People exposed</v>
          </cell>
          <cell r="L1099">
            <v>43508</v>
          </cell>
        </row>
        <row r="1100">
          <cell r="F1100" t="str">
            <v>OCHA, WHO, IFRC , (August-Dec 2018)</v>
          </cell>
          <cell r="G1100" t="str">
            <v>Medium</v>
          </cell>
          <cell r="H1100">
            <v>2</v>
          </cell>
          <cell r="I1100" t="str">
            <v>file:///C:/Users/Analyst/Downloads/MDRID013rea3.pdf ,
https://reliefweb.int/sites/reliefweb.int/files/resources/MDRID013eu9_0.pdf ,
https://reliefweb.int/sites/reliefweb.int/files/resources/exsitrep_no5_sulawesi_eq_and_tsunami_20181008.pdf,
https://reliefweb.int/sites/reliefweb.int/files/resources/20181228-population_Sunda_strait_tsunami.pdf,
https://www.unocha.org/story/indonesia-us505m-needed-support-government-led-response</v>
          </cell>
          <cell r="J1100" t="str">
            <v>The number of people affected by the crises has been calculated according to qualitative information reported by several sources. While these three events occured over a 5 month time period and contain several instances of disaster, they have been aggregated and judged using the most recently available information which suggest, paticularly wiht the Lombok earthquakes and the Sulawesi tsunami that the number affected and with needs is still very high. Additionally, there is reason to believe this number is somewhat of an underestimate given that OCHA suggested that the Sulawesi tsunami alone affected 1.5 million people (see; https://www.unocha.org/story/indonesia-us505m-needed-support-government-led-response).</v>
          </cell>
          <cell r="K1100" t="str">
            <v>IDN001People affected by the crisis</v>
          </cell>
          <cell r="L1100">
            <v>43508</v>
          </cell>
        </row>
        <row r="1101">
          <cell r="F1101" t="str">
            <v>FRC, OCHA, HCT, , 27/12/2018, 14/01/2019, 10/12/2018,31/12/2018</v>
          </cell>
          <cell r="G1101" t="str">
            <v>Medium</v>
          </cell>
          <cell r="H1101">
            <v>2</v>
          </cell>
          <cell r="I1101" t="str">
            <v xml:space="preserve">ttps://reliefweb.int/sites/reliefweb.int/files/resources/MDRID013rea3.pdf, https://reliefweb.int/sites/reliefweb.int/files/resources/ROAP_Snapshot_190114.pdf , https://reliefweb.int/sites/reliefweb.int/files/resources/HCT%20Sitrep%20%2310_10122018.pdf , https://reliefweb.int/sites/reliefweb.int/files/resources/ROAP_Snapshot_181231.pdf </v>
          </cell>
          <cell r="J1101" t="str">
            <v>The number of people displaced by the crises has been calculated according to qualitative information reported by several sources. While these three events occured over a 5 month time period and contain several instances of disaster, they have been aggregated and judged using the most recently available information which suggest, paticularly wiht the Lombok earthquakes and the Sulawesi tsunami that the number affected and with needs is still very high. All three events had a high impact and qaulitative information as of January 2019 says the numbers of displaced represented above to be accurate or the best available informaiton</v>
          </cell>
          <cell r="K1101" t="str">
            <v>IDN001Total # of crisis related displaced people</v>
          </cell>
          <cell r="L1101">
            <v>43508</v>
          </cell>
        </row>
        <row r="1102">
          <cell r="F1102" t="str">
            <v>IFRC, HCT, OCHA 31/01/2019, 10/12/2018, 31/12/2018</v>
          </cell>
          <cell r="G1102" t="str">
            <v>Medium</v>
          </cell>
          <cell r="H1102">
            <v>2</v>
          </cell>
          <cell r="I1102" t="str">
            <v>https://reliefweb.int/report/indonesia/indonesia-homes-food-water-still-top-priorities-six-months-after-lombok-earthquakes, https://reliefweb.int/sites/reliefweb.int/files/resources/HCT%20Sitrep%20%2310_10122018.pdf, https://reliefweb.int/sites/reliefweb.int/files/resources/ROAP_Snapshot_181231.pdf</v>
          </cell>
          <cell r="J1102" t="str">
            <v>The total number of crisis related injuries has taken the number of crisis related injuries reported for each disaster from the mentioned sources and aggregated them. However, note that for the Sulawesi tsunami only 'serious injuries' are included - as this is the only one where seperate data exists for serious and non-serious, while the other 2 events simply denote injury numbers overall.</v>
          </cell>
          <cell r="K1102" t="str">
            <v>IDN001Crisis related Injuries</v>
          </cell>
          <cell r="L1102">
            <v>43508</v>
          </cell>
        </row>
        <row r="1103">
          <cell r="F1103"/>
          <cell r="G1103" t="str">
            <v>Medium</v>
          </cell>
          <cell r="H1103">
            <v>2</v>
          </cell>
          <cell r="I1103"/>
          <cell r="J1103" t="str">
            <v>It would be very very difficult to calculate this figure owing to the breath of the events and the difficulties in determining linkages, e.g malaria is normal in Indonesia, however after the 2 tsunamis caseloads of dengue and malaria ave been increasing, but the caseload is not completely clear and neither are its linkages to the events. Since this informaiton is difficult to calculate it is more meaningful therefore to leave this indicator blank.</v>
          </cell>
          <cell r="K1103" t="str">
            <v>IDN001Total # of illness cases reported</v>
          </cell>
          <cell r="L1103">
            <v>43508</v>
          </cell>
        </row>
        <row r="1104">
          <cell r="F1104" t="str">
            <v>IFRC, Jakart Post, IFRC, 31/01/2019, 01/02/2019, 27/12/2018</v>
          </cell>
          <cell r="G1104" t="str">
            <v>Medium</v>
          </cell>
          <cell r="H1104">
            <v>2</v>
          </cell>
          <cell r="I1104" t="str">
            <v>https://reliefweb.int/report/indonesia/indonesia-homes-food-water-still-top-priorities-six-months-after-lombok-earthquakes, https://www.thejakartapost.com/news/2019/02/01/central-sulawesi-recovery-will-take-3-years-official-says.html/, file:///C:/Users/Analyst/Downloads/MDRID013rea3.pdf</v>
          </cell>
          <cell r="J1104" t="str">
            <v>The number of crisis related fatalities has been established using the same methodology and sources as the num,ber of injured and affected.</v>
          </cell>
          <cell r="K1104" t="str">
            <v>IDN001Crisis related fatalities</v>
          </cell>
          <cell r="L1104">
            <v>43508</v>
          </cell>
        </row>
        <row r="1105">
          <cell r="F1105" t="str">
            <v>IFRC, IFRC, BNBP, 14/01/2019, 27/12/2018, 04/01/2019</v>
          </cell>
          <cell r="G1105" t="str">
            <v>Medium</v>
          </cell>
          <cell r="H1105">
            <v>2</v>
          </cell>
          <cell r="I1105" t="str">
            <v>https://reliefweb.int/sites/reliefweb.int/files/resources/MDRID013eu9_0.pdf, https://reliefweb.int/sites/reliefweb.int/files/resources/MDRID013rea3.pdf, , https://bnpb.go.id/uploads/24/info-bencana-desember-2018.pdf</v>
          </cell>
          <cell r="J1105" t="str">
            <v>The above number represents the total for BOTH destoryed and damaged houses - the data avaliable did not disagregated between damaged, severely damaged and totally destroyed. However, paticularly in the case of the tsunamis it is evident that many of the wooden structures that people lived in in coastal areas were totally destroyed, this was also the case in Sulawesi where soil liquefaction swallowed up 2 entire villages.</v>
          </cell>
          <cell r="K1105" t="str">
            <v>IDN001Building partially damaged</v>
          </cell>
          <cell r="L1105">
            <v>43508</v>
          </cell>
        </row>
        <row r="1106">
          <cell r="F1106"/>
          <cell r="G1106" t="str">
            <v>Medium</v>
          </cell>
          <cell r="H1106">
            <v>2</v>
          </cell>
          <cell r="I1106"/>
          <cell r="J1106"/>
          <cell r="K1106" t="str">
            <v>IDN001Building totally damaged</v>
          </cell>
          <cell r="L1106">
            <v>43508</v>
          </cell>
        </row>
        <row r="1107">
          <cell r="F1107" t="str">
            <v>HCT, World Bank, 10/12/2019, 12/10/2018</v>
          </cell>
          <cell r="G1107" t="str">
            <v>Medium</v>
          </cell>
          <cell r="H1107">
            <v>2</v>
          </cell>
          <cell r="I1107" t="str">
            <v>https://reliefweb.int/report/indonesia/central-sulawesi-earthquake-tsunami-humanitarian-country-team-situation-report-10, 
http://www.worldbank.org/en/country/indonesia/brief/dras-assessment-potential-media-enquiries , 
https://reliefweb.int/report/indonesia/central-sulawesi-recovery-will-take-3-years-official-says</v>
          </cell>
          <cell r="J1107" t="str">
            <v>The damages of the Sulawesi tsunami is estimated to be USD910 million, however this will be updated  once the results of further needs assessments are clear. The exact number for the other crises is also either no yet readily available or in a non comaprable form e.g gdp lost.</v>
          </cell>
          <cell r="K1107" t="str">
            <v>IDN001Economic Losses</v>
          </cell>
          <cell r="L1107">
            <v>43508</v>
          </cell>
        </row>
        <row r="1108">
          <cell r="F1108" t="str">
            <v>OCHA, WHO, IFRC  (August - December 2018)</v>
          </cell>
          <cell r="G1108" t="str">
            <v>Medium</v>
          </cell>
          <cell r="H1108">
            <v>2</v>
          </cell>
          <cell r="I1108" t="str">
            <v>https://reliefweb.int/sites/reliefweb.int/files/resources/MDRID013eu9_0.pdf ,
https://reliefweb.int/sites/reliefweb.int/files/resources/exsitrep_no5_sulawesi_eq_and_tsunami_20181008.pdf,
https://reliefweb.int/sites/reliefweb.int/files/resources/20181228-population_Sunda_strait_tsunami.pdf</v>
          </cell>
          <cell r="J1108" t="str">
            <v>The population in need associated with these disasters is likely to fluctuate significantly over time. However, given the strong health, shelter, food, WASH and livelihoods intervention, required across groups, including but in no way limited to IDPs, it makes sense to include the number affected as the PiN number rather than the number of displaced is appropriate. There is also evedence to suggest that the number of perople estimated to be affected is an underestimate - see afected indicator</v>
          </cell>
          <cell r="K1108" t="str">
            <v>IDN001People in Need</v>
          </cell>
          <cell r="L1108">
            <v>43508</v>
          </cell>
        </row>
        <row r="1109">
          <cell r="F1109"/>
          <cell r="G1109" t="str">
            <v>Medium</v>
          </cell>
          <cell r="H1109">
            <v>2</v>
          </cell>
          <cell r="I1109"/>
          <cell r="J1109"/>
          <cell r="K1109" t="str">
            <v>IDN001People facing minimal humanitarian needs (level 1)</v>
          </cell>
          <cell r="L1109">
            <v>43508</v>
          </cell>
        </row>
        <row r="1110">
          <cell r="F1110"/>
          <cell r="G1110" t="str">
            <v>Medium</v>
          </cell>
          <cell r="H1110">
            <v>2</v>
          </cell>
          <cell r="I1110"/>
          <cell r="J1110" t="str">
            <v>The remaining number of People in need, who ar enot displaced but have needs including clean, water, livelihoods, shelter rehabilitation and food.</v>
          </cell>
          <cell r="K1110" t="str">
            <v>IDN001People facing stressed humanitarian needs (level 2)</v>
          </cell>
          <cell r="L1110">
            <v>43508</v>
          </cell>
        </row>
        <row r="1111">
          <cell r="F1111" t="str">
            <v>IFRC, Salvation Army, Jakarta Post, 31.01.2019, 01/02/2019</v>
          </cell>
          <cell r="G1111" t="str">
            <v>Medium</v>
          </cell>
          <cell r="H1111">
            <v>2</v>
          </cell>
          <cell r="I1111" t="str">
            <v>https://media.ifrc.org/ifrc/2019/01/31/indonesia-homes-food-water-still-top-priorities-six-months-lombok-earthquakes/ , 
https://reliefweb.int/sites/reliefweb.int/files/resources/MDRID013eu9_0.pdf , 
https://reliefweb.int/report/indonesia/hygiene-education-and-health-form-basis-salvation-armys-ongoing-earthquake-response , 
https://reliefweb.int/report/indonesia/central-sulawesi-recovery-will-take-3-years-official-says</v>
          </cell>
          <cell r="J1111" t="str">
            <v>Number of displaced people resulting from the various natural disasters. Qualtiative reporting suggests that most people displaced by the Lombok earthquakes still have very basic needs which are struggling to be met including food, water and healthcare. The same is true of both tsunamis and there have been in sulawesi and lombok several landslides and flooding which compound need and create further access issues. As resources are relatively limited and the damage was extreme,the reposnse is ongoing but people still have storng needs across several sectors. The displaced population is probably an underestimae of the people that should be considered in this catergory.</v>
          </cell>
          <cell r="K1111" t="str">
            <v>IDN001People  facing moderate humanitarian needs (level 3)</v>
          </cell>
          <cell r="L1111">
            <v>43508</v>
          </cell>
        </row>
        <row r="1112">
          <cell r="F1112"/>
          <cell r="G1112" t="str">
            <v>Medium</v>
          </cell>
          <cell r="H1112">
            <v>2</v>
          </cell>
          <cell r="I1112"/>
          <cell r="J1112"/>
          <cell r="K1112" t="str">
            <v>IDN001People facing severe humanitarian needs (level 4)</v>
          </cell>
          <cell r="L1112">
            <v>43508</v>
          </cell>
        </row>
        <row r="1113">
          <cell r="F1113"/>
          <cell r="G1113" t="str">
            <v>Medium</v>
          </cell>
          <cell r="H1113">
            <v>2</v>
          </cell>
          <cell r="I1113"/>
          <cell r="J1113"/>
          <cell r="K1113" t="str">
            <v>IDN001People facing extreme humanitarian needs (level 5)</v>
          </cell>
          <cell r="L1113">
            <v>43508</v>
          </cell>
        </row>
        <row r="1114">
          <cell r="F1114" t="str">
            <v>IFRC, Jakart Post, IFRC, 31/01/2019, 01/02/2019, 27/12/2018</v>
          </cell>
          <cell r="G1114" t="str">
            <v>Medium</v>
          </cell>
          <cell r="H1114">
            <v>2</v>
          </cell>
          <cell r="I1114" t="str">
            <v>https://reliefweb.int/report/indonesia/indonesia-homes-food-water-still-top-priorities-six-months-after-lombok-earthquakes, https://www.thejakartapost.com/news/2019/02/01/central-sulawesi-recovery-will-take-3-years-official-says.html/, file:///C:/Users/Analyst/Downloads/MDRID013rea3.pdf</v>
          </cell>
          <cell r="J1114" t="str">
            <v>The number of crisis related fatalities has been established using the same methodology and sources as the num,ber of injured and affected.</v>
          </cell>
          <cell r="K1114" t="str">
            <v>IDN001People killed in all crises</v>
          </cell>
          <cell r="L1114">
            <v>43508</v>
          </cell>
        </row>
        <row r="1115">
          <cell r="F1115"/>
          <cell r="G1115" t="str">
            <v>Medium</v>
          </cell>
          <cell r="H1115">
            <v>2</v>
          </cell>
          <cell r="I1115"/>
          <cell r="J1115" t="str">
            <v>All 5 catergories of people, except refugees live across the affected areas to one degree or another.</v>
          </cell>
          <cell r="K1115" t="str">
            <v>IDN001Crisis affected groups</v>
          </cell>
          <cell r="L1115">
            <v>43508</v>
          </cell>
        </row>
        <row r="1116">
          <cell r="F1116"/>
          <cell r="G1116" t="str">
            <v>Medium</v>
          </cell>
          <cell r="H1116">
            <v>2</v>
          </cell>
          <cell r="I1116"/>
          <cell r="J1116" t="str">
            <v>No information currently available</v>
          </cell>
          <cell r="K1116" t="str">
            <v>IDN001People facing limited access constraints</v>
          </cell>
          <cell r="L1116">
            <v>43508</v>
          </cell>
        </row>
        <row r="1117">
          <cell r="F1117"/>
          <cell r="G1117" t="str">
            <v>Medium</v>
          </cell>
          <cell r="H1117">
            <v>2</v>
          </cell>
          <cell r="I1117"/>
          <cell r="J1117" t="str">
            <v>No information currently available</v>
          </cell>
          <cell r="K1117" t="str">
            <v>IDN001People facing restricted access constraints</v>
          </cell>
          <cell r="L1117">
            <v>43508</v>
          </cell>
        </row>
        <row r="1118">
          <cell r="F1118"/>
          <cell r="G1118" t="str">
            <v>Medium</v>
          </cell>
          <cell r="H1118">
            <v>2</v>
          </cell>
          <cell r="I1118"/>
          <cell r="J1118" t="str">
            <v>No information currently available</v>
          </cell>
          <cell r="K1118" t="str">
            <v>IDN001Impediments to entry into country (bureaucratic and administrative)</v>
          </cell>
          <cell r="L1118">
            <v>43508</v>
          </cell>
        </row>
        <row r="1119">
          <cell r="F1119"/>
          <cell r="G1119" t="str">
            <v>Medium</v>
          </cell>
          <cell r="H1119">
            <v>2</v>
          </cell>
          <cell r="I1119"/>
          <cell r="J1119" t="str">
            <v>No information currently available</v>
          </cell>
          <cell r="K1119" t="str">
            <v>IDN001Restriction of movement (impediments to freedom of movement and/or administrative restrictions)</v>
          </cell>
          <cell r="L1119">
            <v>43508</v>
          </cell>
        </row>
        <row r="1120">
          <cell r="F1120"/>
          <cell r="G1120" t="str">
            <v>Medium</v>
          </cell>
          <cell r="H1120">
            <v>2</v>
          </cell>
          <cell r="I1120"/>
          <cell r="J1120" t="str">
            <v>No information currently available</v>
          </cell>
          <cell r="K1120" t="str">
            <v>IDN001Interference into implementation of humanitarian activities</v>
          </cell>
          <cell r="L1120">
            <v>43508</v>
          </cell>
        </row>
        <row r="1121">
          <cell r="F1121"/>
          <cell r="G1121" t="str">
            <v>Medium</v>
          </cell>
          <cell r="H1121">
            <v>2</v>
          </cell>
          <cell r="I1121"/>
          <cell r="J1121" t="str">
            <v>No information currently available</v>
          </cell>
          <cell r="K1121" t="str">
            <v>IDN001Violence against personnel, facilities and assets</v>
          </cell>
          <cell r="L1121">
            <v>43508</v>
          </cell>
        </row>
        <row r="1122">
          <cell r="F1122"/>
          <cell r="G1122" t="str">
            <v>Medium</v>
          </cell>
          <cell r="H1122">
            <v>2</v>
          </cell>
          <cell r="I1122"/>
          <cell r="J1122" t="str">
            <v>No information currently available</v>
          </cell>
          <cell r="K1122" t="str">
            <v>IDN001Denial of existence of humanitarian needs or entitlements to assistance</v>
          </cell>
          <cell r="L1122">
            <v>43508</v>
          </cell>
        </row>
        <row r="1123">
          <cell r="F1123"/>
          <cell r="G1123" t="str">
            <v>Medium</v>
          </cell>
          <cell r="H1123">
            <v>2</v>
          </cell>
          <cell r="I1123"/>
          <cell r="J1123" t="str">
            <v>No information currently available</v>
          </cell>
          <cell r="K1123" t="str">
            <v>IDN001Restriction and obstruction of access to services and assistance</v>
          </cell>
          <cell r="L1123">
            <v>43508</v>
          </cell>
        </row>
        <row r="1124">
          <cell r="F1124"/>
          <cell r="G1124" t="str">
            <v>Medium</v>
          </cell>
          <cell r="H1124">
            <v>2</v>
          </cell>
          <cell r="I1124"/>
          <cell r="J1124" t="str">
            <v>No information currently available</v>
          </cell>
          <cell r="K1124" t="str">
            <v>IDN001Ongoing insecurity/hostilities affecting humanitarian assistance</v>
          </cell>
          <cell r="L1124">
            <v>43508</v>
          </cell>
        </row>
        <row r="1125">
          <cell r="F1125"/>
          <cell r="G1125" t="str">
            <v>Medium</v>
          </cell>
          <cell r="H1125">
            <v>2</v>
          </cell>
          <cell r="I1125"/>
          <cell r="J1125" t="str">
            <v>No information currently available</v>
          </cell>
          <cell r="K1125" t="str">
            <v xml:space="preserve">IDN001Presence of mines and improvised explosive devices </v>
          </cell>
          <cell r="L1125">
            <v>43508</v>
          </cell>
        </row>
        <row r="1126">
          <cell r="F1126"/>
          <cell r="G1126" t="str">
            <v>Medium</v>
          </cell>
          <cell r="H1126">
            <v>2</v>
          </cell>
          <cell r="I1126"/>
          <cell r="J1126" t="str">
            <v>No information currently available</v>
          </cell>
          <cell r="K1126" t="str">
            <v>IDN001Physical constraints in the environment (obstacles related to terrain, climate, lack of infrastructure, etc.)</v>
          </cell>
          <cell r="L1126">
            <v>43508</v>
          </cell>
        </row>
        <row r="1127">
          <cell r="F1127" t="str">
            <v>OCHA 06/2018, UNHCR 31/12/2018</v>
          </cell>
          <cell r="G1127" t="str">
            <v>Medium</v>
          </cell>
          <cell r="H1127">
            <v>2</v>
          </cell>
          <cell r="I1127" t="str">
            <v>https://data.humdata.org/dataset/car-data-20160215-population-by-admin https://data2.unhcr.org/fr/situations/car</v>
          </cell>
          <cell r="J1127" t="str">
            <v>Total population (4,953,017) -  refugees out of CAR (584,712)</v>
          </cell>
          <cell r="K1127" t="str">
            <v>CAF001Total population in country</v>
          </cell>
          <cell r="L1127">
            <v>43508</v>
          </cell>
        </row>
        <row r="1128">
          <cell r="F1128" t="str">
            <v>WB 2017</v>
          </cell>
          <cell r="G1128" t="str">
            <v>High</v>
          </cell>
          <cell r="H1128">
            <v>1</v>
          </cell>
          <cell r="I1128" t="str">
            <v>https://databank.worldbank.org/data/views/reports/reportwidget.aspx?Report_Name=CountryProfile&amp;Id=b450fd57&amp;tbar=y&amp;dd=y&amp;inf=n&amp;zm=n&amp;country=CAF</v>
          </cell>
          <cell r="J1128" t="str">
            <v>The entire national territory is affected by the complex crisis</v>
          </cell>
          <cell r="K1128" t="str">
            <v>CAF001Landmass affected by disaster</v>
          </cell>
          <cell r="L1128">
            <v>43508</v>
          </cell>
        </row>
        <row r="1129">
          <cell r="F1129" t="str">
            <v>OCHA 06/2018, UNHCR 31/12/2018</v>
          </cell>
          <cell r="G1129" t="str">
            <v>Medium</v>
          </cell>
          <cell r="H1129">
            <v>2</v>
          </cell>
          <cell r="I1129" t="str">
            <v>https://data.humdata.org/dataset/car-data-20160215-population-by-admin https://data2.unhcr.org/fr/situations/car</v>
          </cell>
          <cell r="J1129" t="str">
            <v xml:space="preserve">The entire population is affected by the complex crisis </v>
          </cell>
          <cell r="K1129" t="str">
            <v>CAF001People exposed</v>
          </cell>
          <cell r="L1129">
            <v>43508</v>
          </cell>
        </row>
        <row r="1130">
          <cell r="F1130" t="str">
            <v>OCHA 06/2018, UNHCR 31/12/2018</v>
          </cell>
          <cell r="G1130" t="str">
            <v>Medium</v>
          </cell>
          <cell r="H1130">
            <v>2</v>
          </cell>
          <cell r="I1130" t="str">
            <v>https://data.humdata.org/dataset/car-data-20160215-population-by-admin https://data2.unhcr.org/fr/situations/car</v>
          </cell>
          <cell r="J1130" t="str">
            <v xml:space="preserve">The entire population is affected by the complex crisis </v>
          </cell>
          <cell r="K1130" t="str">
            <v>CAF001People affected by the crisis</v>
          </cell>
          <cell r="L1130">
            <v>43508</v>
          </cell>
        </row>
        <row r="1131">
          <cell r="F1131" t="str">
            <v>IOM and UNHCR 31/12/2018</v>
          </cell>
          <cell r="G1131" t="str">
            <v>Medium</v>
          </cell>
          <cell r="H1131">
            <v>2</v>
          </cell>
          <cell r="I1131" t="str">
            <v>https://reliefweb.int/sites/reliefweb.int/files/resources/Dashboard_DTM_CAR_Fr_Rd6.pdf https://data2.unhcr.org/fr/situations/car</v>
          </cell>
          <cell r="J1131" t="str">
            <v>IDP (580,692) + Returnee IDP (375,684) + Refugees (584,712) + Returnee refugees (118,607)</v>
          </cell>
          <cell r="K1131" t="str">
            <v>CAF001Total # of crisis related displaced people</v>
          </cell>
          <cell r="L1131">
            <v>43508</v>
          </cell>
        </row>
        <row r="1132">
          <cell r="F1132"/>
          <cell r="G1132"/>
          <cell r="H1132" t="b">
            <v>0</v>
          </cell>
          <cell r="I1132"/>
          <cell r="J1132" t="str">
            <v>No information currently available</v>
          </cell>
          <cell r="K1132" t="str">
            <v>CAF001Total # of illness cases reported</v>
          </cell>
          <cell r="L1132">
            <v>43508</v>
          </cell>
        </row>
        <row r="1133">
          <cell r="F1133"/>
          <cell r="G1133"/>
          <cell r="H1133" t="b">
            <v>0</v>
          </cell>
          <cell r="I1133"/>
          <cell r="J1133" t="str">
            <v>No information currently available</v>
          </cell>
          <cell r="K1133" t="str">
            <v>CAF001Crisis related Injuries</v>
          </cell>
          <cell r="L1133">
            <v>43508</v>
          </cell>
        </row>
        <row r="1134">
          <cell r="F1134" t="str">
            <v>ACLED</v>
          </cell>
          <cell r="G1134" t="str">
            <v>Low</v>
          </cell>
          <cell r="H1134">
            <v>3</v>
          </cell>
          <cell r="I1134" t="str">
            <v>https://data.humdata.org/dataset/acled-data-for-central-african-republic</v>
          </cell>
          <cell r="J1134" t="str">
            <v>All fatalities reported (civilians, armed groups and peace keepers included) The figure is probably higher as cases are not all reported due to lack of monitoring structure and access</v>
          </cell>
          <cell r="K1134" t="str">
            <v>CAF001Crisis related fatalities</v>
          </cell>
          <cell r="L1134">
            <v>43508</v>
          </cell>
        </row>
        <row r="1135">
          <cell r="F1135" t="str">
            <v>ACLED</v>
          </cell>
          <cell r="G1135" t="str">
            <v>Low</v>
          </cell>
          <cell r="H1135">
            <v>3</v>
          </cell>
          <cell r="I1135" t="str">
            <v>https://data.humdata.org/dataset/acled-data-for-central-african-republic</v>
          </cell>
          <cell r="J1135" t="str">
            <v>All fatalities reported (civilians, armed groups and peace keepers included) The figure is probably higher as cases are not all reported due to lack of monitoring structure and access</v>
          </cell>
          <cell r="K1135" t="str">
            <v>CAF001People killed in all crises</v>
          </cell>
          <cell r="L1135">
            <v>43508</v>
          </cell>
        </row>
        <row r="1136">
          <cell r="F1136"/>
          <cell r="G1136"/>
          <cell r="H1136" t="b">
            <v>0</v>
          </cell>
          <cell r="I1136"/>
          <cell r="J1136" t="str">
            <v>No information currently available</v>
          </cell>
          <cell r="K1136" t="str">
            <v>CAF001Building partially damaged</v>
          </cell>
          <cell r="L1136">
            <v>43508</v>
          </cell>
        </row>
        <row r="1137">
          <cell r="F1137"/>
          <cell r="G1137"/>
          <cell r="H1137" t="b">
            <v>0</v>
          </cell>
          <cell r="I1137"/>
          <cell r="J1137" t="str">
            <v>No information currently available</v>
          </cell>
          <cell r="K1137" t="str">
            <v>CAF001Building totally damaged</v>
          </cell>
          <cell r="L1137">
            <v>43508</v>
          </cell>
        </row>
        <row r="1138">
          <cell r="F1138"/>
          <cell r="G1138"/>
          <cell r="H1138" t="b">
            <v>0</v>
          </cell>
          <cell r="I1138"/>
          <cell r="J1138" t="str">
            <v>No information currently available</v>
          </cell>
          <cell r="K1138" t="str">
            <v>CAF001Economic Losses</v>
          </cell>
          <cell r="L1138">
            <v>43508</v>
          </cell>
        </row>
        <row r="1139">
          <cell r="F1139" t="str">
            <v>OCHA 10/2018</v>
          </cell>
          <cell r="G1139" t="str">
            <v>Medium</v>
          </cell>
          <cell r="H1139">
            <v>2</v>
          </cell>
          <cell r="I1139" t="str">
            <v>https://reliefweb.int/sites/reliefweb.int/files/resources/rca_01112018_ocha_hno.pdf</v>
          </cell>
          <cell r="J1139" t="str">
            <v>Overall PIN</v>
          </cell>
          <cell r="K1139" t="str">
            <v>CAF001People in Need</v>
          </cell>
          <cell r="L1139">
            <v>43508</v>
          </cell>
        </row>
        <row r="1140">
          <cell r="F1140" t="str">
            <v>OCHA 10/2018</v>
          </cell>
          <cell r="G1140" t="str">
            <v>Medium</v>
          </cell>
          <cell r="H1140">
            <v>2</v>
          </cell>
          <cell r="I1140" t="str">
            <v>https://reliefweb.int/sites/reliefweb.int/files/resources/rca_01112018_ocha_hno.pdf</v>
          </cell>
          <cell r="J1140" t="str">
            <v xml:space="preserve">Estimation based on the PIN per admin 1 compared to average severity for each admin 1 based on the severity map </v>
          </cell>
          <cell r="K1140" t="str">
            <v>CAF001People facing minimal humanitarian needs (level 1)</v>
          </cell>
          <cell r="L1140">
            <v>43508</v>
          </cell>
        </row>
        <row r="1141">
          <cell r="F1141" t="str">
            <v>OCHA 10/2018</v>
          </cell>
          <cell r="G1141" t="str">
            <v>Medium</v>
          </cell>
          <cell r="H1141">
            <v>2</v>
          </cell>
          <cell r="I1141" t="str">
            <v>https://reliefweb.int/sites/reliefweb.int/files/resources/rca_01112018_ocha_hno.pdf</v>
          </cell>
          <cell r="J1141" t="str">
            <v xml:space="preserve">Estimation based on the PIN per admin 1 compared to average severity for each admin 1 based on the severity map </v>
          </cell>
          <cell r="K1141" t="str">
            <v>CAF001People facing stressed humanitarian needs (level 2)</v>
          </cell>
          <cell r="L1141">
            <v>43508</v>
          </cell>
        </row>
        <row r="1142">
          <cell r="F1142" t="str">
            <v>OCHA 10/2018</v>
          </cell>
          <cell r="G1142" t="str">
            <v>Medium</v>
          </cell>
          <cell r="H1142">
            <v>2</v>
          </cell>
          <cell r="I1142" t="str">
            <v>https://reliefweb.int/sites/reliefweb.int/files/resources/rca_01112018_ocha_hno.pdf</v>
          </cell>
          <cell r="J1142" t="str">
            <v xml:space="preserve">Estimation based on the PIN per admin 1 compared to average severity for each admin 1 based on the severity map </v>
          </cell>
          <cell r="K1142" t="str">
            <v>CAF001People  facing moderate humanitarian needs (level 3)</v>
          </cell>
          <cell r="L1142">
            <v>43508</v>
          </cell>
        </row>
        <row r="1143">
          <cell r="F1143" t="str">
            <v>OCHA 10/2018</v>
          </cell>
          <cell r="G1143" t="str">
            <v>Medium</v>
          </cell>
          <cell r="H1143">
            <v>2</v>
          </cell>
          <cell r="I1143" t="str">
            <v>https://reliefweb.int/sites/reliefweb.int/files/resources/rca_01112018_ocha_hno.pdf</v>
          </cell>
          <cell r="J1143" t="str">
            <v xml:space="preserve">Estimation based on the PIN per admin 1 compared to average severity for each admin 1 based on the severity map </v>
          </cell>
          <cell r="K1143" t="str">
            <v>CAF001People facing severe humanitarian needs (level 4)</v>
          </cell>
          <cell r="L1143">
            <v>43508</v>
          </cell>
        </row>
        <row r="1144">
          <cell r="F1144" t="str">
            <v>OCHA 10/2018</v>
          </cell>
          <cell r="G1144" t="str">
            <v>Medium</v>
          </cell>
          <cell r="H1144">
            <v>2</v>
          </cell>
          <cell r="I1144" t="str">
            <v>https://reliefweb.int/sites/reliefweb.int/files/resources/rca_01112018_ocha_hno.pdf</v>
          </cell>
          <cell r="J1144" t="str">
            <v xml:space="preserve">Estimation based on the PIN per admin 1 compared to average severity for each admin 1 based on the severity map </v>
          </cell>
          <cell r="K1144" t="str">
            <v>CAF001People facing extreme humanitarian needs (level 5)</v>
          </cell>
          <cell r="L1144">
            <v>43508</v>
          </cell>
        </row>
        <row r="1145">
          <cell r="F1145" t="str">
            <v>OCHA 10/2018</v>
          </cell>
          <cell r="G1145" t="str">
            <v>Medium</v>
          </cell>
          <cell r="H1145">
            <v>2</v>
          </cell>
          <cell r="I1145" t="str">
            <v>https://reliefweb.int/sites/reliefweb.int/files/resources/rca_01112018_ocha_hno.pdf</v>
          </cell>
          <cell r="J1145" t="str">
            <v>IDP, returnees, host and non host affected by the complex crisis and in need of aid</v>
          </cell>
          <cell r="K1145" t="str">
            <v>CAF001Crisis affected groups</v>
          </cell>
          <cell r="L1145">
            <v>43508</v>
          </cell>
        </row>
        <row r="1146">
          <cell r="F1146"/>
          <cell r="G1146"/>
          <cell r="H1146" t="b">
            <v>0</v>
          </cell>
          <cell r="I1146"/>
          <cell r="J1146" t="str">
            <v>No information currently available</v>
          </cell>
          <cell r="K1146" t="str">
            <v>CAF001People facing limited access constraints</v>
          </cell>
          <cell r="L1146">
            <v>43508</v>
          </cell>
        </row>
        <row r="1147">
          <cell r="F1147"/>
          <cell r="G1147"/>
          <cell r="H1147" t="b">
            <v>0</v>
          </cell>
          <cell r="I1147"/>
          <cell r="J1147" t="str">
            <v>No information currently available</v>
          </cell>
          <cell r="K1147" t="str">
            <v>CAF001People facing restricted access constraints</v>
          </cell>
          <cell r="L1147">
            <v>43508</v>
          </cell>
        </row>
        <row r="1148">
          <cell r="F1148" t="str">
            <v>Acaps Access Map</v>
          </cell>
          <cell r="G1148"/>
          <cell r="H1148" t="b">
            <v>0</v>
          </cell>
          <cell r="I1148"/>
          <cell r="J1148"/>
          <cell r="K1148" t="str">
            <v>CAF001Impediments to entry into country (bureaucratic and administrative)</v>
          </cell>
          <cell r="L1148">
            <v>43508</v>
          </cell>
        </row>
        <row r="1149">
          <cell r="F1149" t="str">
            <v>Acaps Access Map</v>
          </cell>
          <cell r="G1149"/>
          <cell r="H1149" t="b">
            <v>0</v>
          </cell>
          <cell r="I1149"/>
          <cell r="J1149"/>
          <cell r="K1149" t="str">
            <v>CAF001Restriction of movement (impediments to freedom of movement and/or administrative restrictions)</v>
          </cell>
          <cell r="L1149">
            <v>43508</v>
          </cell>
        </row>
        <row r="1150">
          <cell r="F1150" t="str">
            <v>Acaps Access Map</v>
          </cell>
          <cell r="G1150"/>
          <cell r="H1150" t="b">
            <v>0</v>
          </cell>
          <cell r="I1150"/>
          <cell r="J1150"/>
          <cell r="K1150" t="str">
            <v>CAF001Interference into implementation of humanitarian activities</v>
          </cell>
          <cell r="L1150">
            <v>43508</v>
          </cell>
        </row>
        <row r="1151">
          <cell r="F1151" t="str">
            <v>Acaps Access Map</v>
          </cell>
          <cell r="G1151"/>
          <cell r="H1151" t="b">
            <v>0</v>
          </cell>
          <cell r="I1151"/>
          <cell r="J1151"/>
          <cell r="K1151" t="str">
            <v>CAF001Violence against personnel, facilities and assets</v>
          </cell>
          <cell r="L1151">
            <v>43508</v>
          </cell>
        </row>
        <row r="1152">
          <cell r="F1152" t="str">
            <v>Acaps Access Map</v>
          </cell>
          <cell r="G1152"/>
          <cell r="H1152" t="b">
            <v>0</v>
          </cell>
          <cell r="I1152"/>
          <cell r="J1152"/>
          <cell r="K1152" t="str">
            <v>CAF001Denial of existence of humanitarian needs or entitlements to assistance</v>
          </cell>
          <cell r="L1152">
            <v>43508</v>
          </cell>
        </row>
        <row r="1153">
          <cell r="F1153" t="str">
            <v>Acaps Access Map</v>
          </cell>
          <cell r="G1153"/>
          <cell r="H1153" t="b">
            <v>0</v>
          </cell>
          <cell r="I1153"/>
          <cell r="J1153"/>
          <cell r="K1153" t="str">
            <v>CAF001Restriction and obstruction of access to services and assistance</v>
          </cell>
          <cell r="L1153">
            <v>43508</v>
          </cell>
        </row>
        <row r="1154">
          <cell r="F1154" t="str">
            <v>Acaps Access Map</v>
          </cell>
          <cell r="G1154"/>
          <cell r="H1154" t="b">
            <v>0</v>
          </cell>
          <cell r="I1154"/>
          <cell r="J1154"/>
          <cell r="K1154" t="str">
            <v>CAF001Ongoing insecurity/hostilities affecting humanitarian assistance</v>
          </cell>
          <cell r="L1154">
            <v>43508</v>
          </cell>
        </row>
        <row r="1155">
          <cell r="F1155" t="str">
            <v>Acaps Access Map</v>
          </cell>
          <cell r="G1155"/>
          <cell r="H1155" t="b">
            <v>0</v>
          </cell>
          <cell r="I1155"/>
          <cell r="J1155"/>
          <cell r="K1155" t="str">
            <v xml:space="preserve">CAF001Presence of mines and improvised explosive devices </v>
          </cell>
          <cell r="L1155">
            <v>43508</v>
          </cell>
        </row>
        <row r="1156">
          <cell r="F1156" t="str">
            <v>Acaps Access Map</v>
          </cell>
          <cell r="G1156"/>
          <cell r="H1156" t="b">
            <v>0</v>
          </cell>
          <cell r="I1156"/>
          <cell r="J1156"/>
          <cell r="K1156" t="str">
            <v>CAF001Physical constraints in the environment (obstacles related to terrain, climate, lack of infrastructure, etc.)</v>
          </cell>
          <cell r="L1156">
            <v>43508</v>
          </cell>
        </row>
        <row r="1157">
          <cell r="F1157" t="str">
            <v>Government of Niger 2016, OCHA 31/12/2018, UNHCR 31/12/2018</v>
          </cell>
          <cell r="G1157" t="str">
            <v>High</v>
          </cell>
          <cell r="H1157">
            <v>1</v>
          </cell>
          <cell r="I1157" t="str">
            <v>https://data.humdata.org/dataset/niger-administrative-level-0-3-population-statistics https://data2.unhcr.org/en/documents/download/67565 https://data.humdata.org/dataset/refugees-originating-ner</v>
          </cell>
          <cell r="J1157" t="str">
            <v>21,466,860 (country population) + 174,798 (refugees in country) + 3,950 (asylum seekers) - 3,750 (refugees outside of the country registered in 2017)</v>
          </cell>
          <cell r="K1157" t="str">
            <v>NER001Total population in country</v>
          </cell>
          <cell r="L1157">
            <v>43508</v>
          </cell>
        </row>
        <row r="1158">
          <cell r="F1158" t="str">
            <v>Government of Niger 2016</v>
          </cell>
          <cell r="G1158" t="str">
            <v>High</v>
          </cell>
          <cell r="H1158">
            <v>1</v>
          </cell>
          <cell r="I1158" t="str">
            <v>http://www.stat-niger.org/statistique/file/DSEDS/TBS_2016.pdf</v>
          </cell>
          <cell r="J1158" t="str">
            <v>The whole country shows protection, food, and/or WASH need even outside of the two identified crisis</v>
          </cell>
          <cell r="K1158" t="str">
            <v>NER001Landmass affected by disaster</v>
          </cell>
          <cell r="L1158">
            <v>43508</v>
          </cell>
        </row>
        <row r="1159">
          <cell r="F1159" t="str">
            <v>Government of Niger 2016, OCHA 31/12/2018, UNHCR 31/12/2018</v>
          </cell>
          <cell r="G1159" t="str">
            <v>Medium</v>
          </cell>
          <cell r="H1159">
            <v>2</v>
          </cell>
          <cell r="I1159" t="str">
            <v>https://data.humdata.org/dataset/niger-administrative-level-0-3-population-statistics https://data2.unhcr.org/en/documents/download/67565 https://data.humdata.org/dataset/refugees-originating-ner</v>
          </cell>
          <cell r="J1159" t="str">
            <v>Whole population in country</v>
          </cell>
          <cell r="K1159" t="str">
            <v>NER001People exposed</v>
          </cell>
          <cell r="L1159">
            <v>43508</v>
          </cell>
        </row>
        <row r="1160">
          <cell r="F1160" t="str">
            <v>OCHA 01/2019</v>
          </cell>
          <cell r="G1160" t="str">
            <v>Medium</v>
          </cell>
          <cell r="H1160">
            <v>2</v>
          </cell>
          <cell r="I1160" t="str">
            <v>https://reliefweb.int/sites/reliefweb.int/files/resources/ner_hno_2019.pdf</v>
          </cell>
          <cell r="J1160" t="str">
            <v>PIN Number</v>
          </cell>
          <cell r="K1160" t="str">
            <v>NER001People affected by the crisis</v>
          </cell>
          <cell r="L1160">
            <v>43508</v>
          </cell>
        </row>
        <row r="1161">
          <cell r="F1161" t="str">
            <v>UNHCR 31/12/2018</v>
          </cell>
          <cell r="G1161" t="str">
            <v>High</v>
          </cell>
          <cell r="H1161">
            <v>1</v>
          </cell>
          <cell r="I1161" t="str">
            <v>https://data2.unhcr.org/en/documents/download/67565</v>
          </cell>
          <cell r="J1161" t="str">
            <v>3,750 (refugees outside of the country) + 157,798 (IDPs) + 25,731 (returnees)</v>
          </cell>
          <cell r="K1161" t="str">
            <v>NER001Total # of crisis related displaced people</v>
          </cell>
          <cell r="L1161">
            <v>43508</v>
          </cell>
        </row>
        <row r="1162">
          <cell r="F1162"/>
          <cell r="G1162"/>
          <cell r="H1162" t="b">
            <v>0</v>
          </cell>
          <cell r="I1162"/>
          <cell r="J1162" t="str">
            <v>No information currently available</v>
          </cell>
          <cell r="K1162" t="str">
            <v>NER001Total # of illness cases reported</v>
          </cell>
          <cell r="L1162">
            <v>43508</v>
          </cell>
        </row>
        <row r="1163">
          <cell r="F1163"/>
          <cell r="G1163"/>
          <cell r="H1163" t="b">
            <v>0</v>
          </cell>
          <cell r="I1163"/>
          <cell r="J1163" t="str">
            <v>No information currently available</v>
          </cell>
          <cell r="K1163" t="str">
            <v>NER001Crisis related Injuries</v>
          </cell>
          <cell r="L1163">
            <v>43508</v>
          </cell>
        </row>
        <row r="1164">
          <cell r="F1164"/>
          <cell r="G1164"/>
          <cell r="H1164" t="b">
            <v>0</v>
          </cell>
          <cell r="I1164"/>
          <cell r="J1164" t="str">
            <v>No information currently available</v>
          </cell>
          <cell r="K1164" t="str">
            <v>NER001Crisis related fatalities</v>
          </cell>
          <cell r="L1164">
            <v>43508</v>
          </cell>
        </row>
        <row r="1165">
          <cell r="F1165"/>
          <cell r="G1165"/>
          <cell r="H1165" t="b">
            <v>0</v>
          </cell>
          <cell r="I1165"/>
          <cell r="J1165" t="str">
            <v>No information currently available</v>
          </cell>
          <cell r="K1165" t="str">
            <v>NER001People killed in all crises</v>
          </cell>
          <cell r="L1165">
            <v>43508</v>
          </cell>
        </row>
        <row r="1166">
          <cell r="F1166"/>
          <cell r="G1166"/>
          <cell r="H1166" t="b">
            <v>0</v>
          </cell>
          <cell r="I1166"/>
          <cell r="J1166" t="str">
            <v>No information currently available</v>
          </cell>
          <cell r="K1166" t="str">
            <v>NER001Building partially damaged</v>
          </cell>
          <cell r="L1166">
            <v>43508</v>
          </cell>
        </row>
        <row r="1167">
          <cell r="F1167"/>
          <cell r="G1167"/>
          <cell r="H1167" t="b">
            <v>0</v>
          </cell>
          <cell r="I1167"/>
          <cell r="J1167" t="str">
            <v>No information currently available</v>
          </cell>
          <cell r="K1167" t="str">
            <v>NER001Building totally damaged</v>
          </cell>
          <cell r="L1167">
            <v>43508</v>
          </cell>
        </row>
        <row r="1168">
          <cell r="F1168"/>
          <cell r="G1168"/>
          <cell r="H1168" t="b">
            <v>0</v>
          </cell>
          <cell r="I1168"/>
          <cell r="J1168" t="str">
            <v>No information currently available</v>
          </cell>
          <cell r="K1168" t="str">
            <v>NER001Economic Losses</v>
          </cell>
          <cell r="L1168">
            <v>43508</v>
          </cell>
        </row>
        <row r="1169">
          <cell r="F1169" t="str">
            <v>OCHA 01/2019</v>
          </cell>
          <cell r="G1169" t="str">
            <v>Medium</v>
          </cell>
          <cell r="H1169">
            <v>2</v>
          </cell>
          <cell r="I1169" t="str">
            <v>https://reliefweb.int/sites/reliefweb.int/files/resources/ner_hno_2019.pdf</v>
          </cell>
          <cell r="J1169" t="str">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ell>
          <cell r="K1169" t="str">
            <v>NER001People in Need</v>
          </cell>
          <cell r="L1169">
            <v>43508</v>
          </cell>
        </row>
        <row r="1170">
          <cell r="F1170" t="str">
            <v>OCHA 01/2019</v>
          </cell>
          <cell r="G1170" t="str">
            <v>Medium</v>
          </cell>
          <cell r="H1170">
            <v>2</v>
          </cell>
          <cell r="I1170" t="str">
            <v>https://reliefweb.int/sites/reliefweb.int/files/resources/ner_hno_2019.pdf</v>
          </cell>
          <cell r="J1170" t="str">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ell>
          <cell r="K1170" t="str">
            <v>NER001People facing minimal humanitarian needs (level 1)</v>
          </cell>
          <cell r="L1170">
            <v>43508</v>
          </cell>
        </row>
        <row r="1171">
          <cell r="F1171" t="str">
            <v>OCHA 01/2019</v>
          </cell>
          <cell r="G1171" t="str">
            <v>Medium</v>
          </cell>
          <cell r="H1171">
            <v>2</v>
          </cell>
          <cell r="I1171" t="str">
            <v>https://reliefweb.int/sites/reliefweb.int/files/resources/ner_hno_2019.pdf</v>
          </cell>
          <cell r="J1171" t="str">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ell>
          <cell r="K1171" t="str">
            <v>NER001People facing stressed humanitarian needs (level 2)</v>
          </cell>
          <cell r="L1171">
            <v>43508</v>
          </cell>
        </row>
        <row r="1172">
          <cell r="F1172" t="str">
            <v>OCHA 01/2019</v>
          </cell>
          <cell r="G1172" t="str">
            <v>Medium</v>
          </cell>
          <cell r="H1172">
            <v>2</v>
          </cell>
          <cell r="I1172" t="str">
            <v>https://reliefweb.int/sites/reliefweb.int/files/resources/ner_hno_2019.pdf</v>
          </cell>
          <cell r="J1172" t="str">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ell>
          <cell r="K1172" t="str">
            <v>NER001People  facing moderate humanitarian needs (level 3)</v>
          </cell>
          <cell r="L1172">
            <v>43508</v>
          </cell>
        </row>
        <row r="1173">
          <cell r="F1173" t="str">
            <v>OCHA 01/2019</v>
          </cell>
          <cell r="G1173" t="str">
            <v>Medium</v>
          </cell>
          <cell r="H1173">
            <v>2</v>
          </cell>
          <cell r="I1173" t="str">
            <v>https://reliefweb.int/sites/reliefweb.int/files/resources/ner_hno_2019.pdf</v>
          </cell>
          <cell r="J1173" t="str">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ell>
          <cell r="K1173" t="str">
            <v>NER001People facing severe humanitarian needs (level 4)</v>
          </cell>
          <cell r="L1173">
            <v>43508</v>
          </cell>
        </row>
        <row r="1174">
          <cell r="F1174" t="str">
            <v>OCHA 01/2019</v>
          </cell>
          <cell r="G1174" t="str">
            <v>Medium</v>
          </cell>
          <cell r="H1174">
            <v>2</v>
          </cell>
          <cell r="I1174" t="str">
            <v>https://reliefweb.int/sites/reliefweb.int/files/resources/ner_hno_2019.pdf</v>
          </cell>
          <cell r="J1174" t="str">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ell>
          <cell r="K1174" t="str">
            <v>NER001People facing extreme humanitarian needs (level 5)</v>
          </cell>
          <cell r="L1174">
            <v>43508</v>
          </cell>
        </row>
        <row r="1175">
          <cell r="F1175" t="str">
            <v>OCHA 01/2019</v>
          </cell>
          <cell r="G1175" t="str">
            <v>High</v>
          </cell>
          <cell r="H1175">
            <v>1</v>
          </cell>
          <cell r="I1175" t="str">
            <v>https://reliefweb.int/sites/reliefweb.int/files/resources/ner_hno_2019.pdf</v>
          </cell>
          <cell r="J1175" t="str">
            <v>Refugees, returnees, IDPs, host and non host populations affected by the conflict</v>
          </cell>
          <cell r="K1175" t="str">
            <v>NER001Crisis affected groups</v>
          </cell>
          <cell r="L1175">
            <v>43508</v>
          </cell>
        </row>
        <row r="1176">
          <cell r="F1176"/>
          <cell r="G1176"/>
          <cell r="H1176" t="b">
            <v>0</v>
          </cell>
          <cell r="I1176"/>
          <cell r="J1176" t="str">
            <v>No information currently available</v>
          </cell>
          <cell r="K1176" t="str">
            <v>NER001People facing limited access constraints</v>
          </cell>
          <cell r="L1176">
            <v>43508</v>
          </cell>
        </row>
        <row r="1177">
          <cell r="F1177"/>
          <cell r="G1177"/>
          <cell r="H1177" t="b">
            <v>0</v>
          </cell>
          <cell r="I1177"/>
          <cell r="J1177" t="str">
            <v>No information currently available</v>
          </cell>
          <cell r="K1177" t="str">
            <v>NER001People facing restricted access constraints</v>
          </cell>
          <cell r="L1177">
            <v>43508</v>
          </cell>
        </row>
        <row r="1178">
          <cell r="F1178" t="str">
            <v>Acaps Access Map</v>
          </cell>
          <cell r="G1178"/>
          <cell r="H1178" t="b">
            <v>0</v>
          </cell>
          <cell r="I1178"/>
          <cell r="J1178"/>
          <cell r="K1178" t="str">
            <v>NER001Impediments to entry into country (bureaucratic and administrative)</v>
          </cell>
          <cell r="L1178">
            <v>43508</v>
          </cell>
        </row>
        <row r="1179">
          <cell r="F1179" t="str">
            <v>Acaps Access Map</v>
          </cell>
          <cell r="G1179"/>
          <cell r="H1179" t="b">
            <v>0</v>
          </cell>
          <cell r="I1179"/>
          <cell r="J1179"/>
          <cell r="K1179" t="str">
            <v>NER001Restriction of movement (impediments to freedom of movement and/or administrative restrictions)</v>
          </cell>
          <cell r="L1179">
            <v>43508</v>
          </cell>
        </row>
        <row r="1180">
          <cell r="F1180" t="str">
            <v>Acaps Access Map</v>
          </cell>
          <cell r="G1180"/>
          <cell r="H1180" t="b">
            <v>0</v>
          </cell>
          <cell r="I1180"/>
          <cell r="J1180"/>
          <cell r="K1180" t="str">
            <v>NER001Interference into implementation of humanitarian activities</v>
          </cell>
          <cell r="L1180">
            <v>43508</v>
          </cell>
        </row>
        <row r="1181">
          <cell r="F1181" t="str">
            <v>Acaps Access Map</v>
          </cell>
          <cell r="G1181"/>
          <cell r="H1181" t="b">
            <v>0</v>
          </cell>
          <cell r="I1181"/>
          <cell r="J1181"/>
          <cell r="K1181" t="str">
            <v>NER001Violence against personnel, facilities and assets</v>
          </cell>
          <cell r="L1181">
            <v>43508</v>
          </cell>
        </row>
        <row r="1182">
          <cell r="F1182" t="str">
            <v>Acaps Access Map</v>
          </cell>
          <cell r="G1182"/>
          <cell r="H1182" t="b">
            <v>0</v>
          </cell>
          <cell r="I1182"/>
          <cell r="J1182"/>
          <cell r="K1182" t="str">
            <v>NER001Denial of existence of humanitarian needs or entitlements to assistance</v>
          </cell>
          <cell r="L1182">
            <v>43508</v>
          </cell>
        </row>
        <row r="1183">
          <cell r="F1183" t="str">
            <v>Acaps Access Map</v>
          </cell>
          <cell r="G1183"/>
          <cell r="H1183" t="b">
            <v>0</v>
          </cell>
          <cell r="I1183"/>
          <cell r="J1183"/>
          <cell r="K1183" t="str">
            <v>NER001Restriction and obstruction of access to services and assistance</v>
          </cell>
          <cell r="L1183">
            <v>43508</v>
          </cell>
        </row>
        <row r="1184">
          <cell r="F1184" t="str">
            <v>Acaps Access Map</v>
          </cell>
          <cell r="G1184"/>
          <cell r="H1184" t="b">
            <v>0</v>
          </cell>
          <cell r="I1184"/>
          <cell r="J1184"/>
          <cell r="K1184" t="str">
            <v>NER001Ongoing insecurity/hostilities affecting humanitarian assistance</v>
          </cell>
          <cell r="L1184">
            <v>43508</v>
          </cell>
        </row>
        <row r="1185">
          <cell r="F1185" t="str">
            <v>Acaps Access Map</v>
          </cell>
          <cell r="G1185"/>
          <cell r="H1185" t="b">
            <v>0</v>
          </cell>
          <cell r="I1185"/>
          <cell r="J1185"/>
          <cell r="K1185" t="str">
            <v xml:space="preserve">NER001Presence of mines and improvised explosive devices </v>
          </cell>
          <cell r="L1185">
            <v>43508</v>
          </cell>
        </row>
        <row r="1186">
          <cell r="F1186" t="str">
            <v>Acaps Access Map</v>
          </cell>
          <cell r="G1186"/>
          <cell r="H1186" t="b">
            <v>0</v>
          </cell>
          <cell r="I1186"/>
          <cell r="J1186"/>
          <cell r="K1186" t="str">
            <v>NER001Physical constraints in the environment (obstacles related to terrain, climate, lack of infrastructure, etc.)</v>
          </cell>
          <cell r="L1186">
            <v>43508</v>
          </cell>
        </row>
        <row r="1187">
          <cell r="F1187" t="str">
            <v>Government of Niger 2016, OCHA 31/12/2018, UNHCR 31/12/2018</v>
          </cell>
          <cell r="G1187" t="str">
            <v>High</v>
          </cell>
          <cell r="H1187">
            <v>1</v>
          </cell>
          <cell r="I1187" t="str">
            <v>https://data.humdata.org/dataset/niger-administrative-level-0-3-population-statistics https://data2.unhcr.org/en/documents/download/67565 https://data.humdata.org/dataset/refugees-originating-ner</v>
          </cell>
          <cell r="J1187" t="str">
            <v>21,466,860 (country population) + 174,798 (refugees in country) + 3,950 (asylum seekers) - 3,750 (refugees outside of the country registered in 2017)</v>
          </cell>
          <cell r="K1187" t="str">
            <v>NER002Total population in country</v>
          </cell>
          <cell r="L1187">
            <v>43508</v>
          </cell>
        </row>
        <row r="1188">
          <cell r="F1188" t="str">
            <v>Government of Niger 2016</v>
          </cell>
          <cell r="G1188" t="str">
            <v>High</v>
          </cell>
          <cell r="H1188">
            <v>1</v>
          </cell>
          <cell r="I1188" t="str">
            <v>http://www.stat-niger.org/statistique/file/DSEDS/TBS_2016.pdf</v>
          </cell>
          <cell r="J1188" t="str">
            <v>The whole territory of the state of Diffa is affected by the consequences of the Boko Haram crisis</v>
          </cell>
          <cell r="K1188" t="str">
            <v>NER002Landmass affected by disaster</v>
          </cell>
          <cell r="L1188">
            <v>43508</v>
          </cell>
        </row>
        <row r="1189">
          <cell r="F1189" t="str">
            <v>Government of Niger 2016</v>
          </cell>
          <cell r="G1189" t="str">
            <v>High</v>
          </cell>
          <cell r="H1189">
            <v>1</v>
          </cell>
          <cell r="I1189" t="str">
            <v>http://www.stat-niger.org/statistique/file/DSEDS/TBS_2016.pdf</v>
          </cell>
          <cell r="J1189" t="str">
            <v>Whole population in Diffa</v>
          </cell>
          <cell r="K1189" t="str">
            <v>NER002People exposed</v>
          </cell>
          <cell r="L1189">
            <v>43508</v>
          </cell>
        </row>
        <row r="1190">
          <cell r="F1190" t="str">
            <v>OCHA 11/01/2019</v>
          </cell>
          <cell r="G1190" t="str">
            <v>Medium</v>
          </cell>
          <cell r="H1190">
            <v>2</v>
          </cell>
          <cell r="I1190"/>
          <cell r="J1190" t="str">
            <v>Contemplates IDPs, refugees, returnees and host communities affected by the displacements</v>
          </cell>
          <cell r="K1190" t="str">
            <v>NER002People affected by the crisis</v>
          </cell>
          <cell r="L1190">
            <v>43508</v>
          </cell>
        </row>
        <row r="1191">
          <cell r="F1191" t="str">
            <v>UNHCR 31/12/2018</v>
          </cell>
          <cell r="G1191" t="str">
            <v>Medium</v>
          </cell>
          <cell r="H1191">
            <v>2</v>
          </cell>
          <cell r="I1191" t="str">
            <v>https://data2.unhcr.org/en/documents/download/67565</v>
          </cell>
          <cell r="J1191" t="str">
            <v>104,288 (IDPs in Diffa) + 25,731 (returnees in Diffa)</v>
          </cell>
          <cell r="K1191" t="str">
            <v>NER002Total # of crisis related displaced people</v>
          </cell>
          <cell r="L1191">
            <v>43508</v>
          </cell>
        </row>
        <row r="1192">
          <cell r="F1192"/>
          <cell r="G1192"/>
          <cell r="H1192" t="b">
            <v>0</v>
          </cell>
          <cell r="I1192"/>
          <cell r="J1192" t="str">
            <v>No information currently available</v>
          </cell>
          <cell r="K1192" t="str">
            <v>NER002Total # of illness cases reported</v>
          </cell>
          <cell r="L1192">
            <v>43508</v>
          </cell>
        </row>
        <row r="1193">
          <cell r="F1193"/>
          <cell r="G1193"/>
          <cell r="H1193" t="b">
            <v>0</v>
          </cell>
          <cell r="I1193"/>
          <cell r="J1193" t="str">
            <v>No information currently available</v>
          </cell>
          <cell r="K1193" t="str">
            <v>NER002Crisis related Injuries</v>
          </cell>
          <cell r="L1193">
            <v>43508</v>
          </cell>
        </row>
        <row r="1194">
          <cell r="F1194"/>
          <cell r="G1194"/>
          <cell r="H1194" t="b">
            <v>0</v>
          </cell>
          <cell r="I1194"/>
          <cell r="J1194" t="str">
            <v>No information currently available</v>
          </cell>
          <cell r="K1194" t="str">
            <v>NER002Crisis related fatalities</v>
          </cell>
          <cell r="L1194">
            <v>43508</v>
          </cell>
        </row>
        <row r="1195">
          <cell r="F1195"/>
          <cell r="G1195"/>
          <cell r="H1195" t="b">
            <v>0</v>
          </cell>
          <cell r="I1195"/>
          <cell r="J1195" t="str">
            <v>No information currently available</v>
          </cell>
          <cell r="K1195" t="str">
            <v>NER002People killed in all crises</v>
          </cell>
          <cell r="L1195">
            <v>43508</v>
          </cell>
        </row>
        <row r="1196">
          <cell r="F1196"/>
          <cell r="G1196"/>
          <cell r="H1196" t="b">
            <v>0</v>
          </cell>
          <cell r="I1196"/>
          <cell r="J1196" t="str">
            <v>No information currently available</v>
          </cell>
          <cell r="K1196" t="str">
            <v>NER002Building partially damaged</v>
          </cell>
          <cell r="L1196">
            <v>43508</v>
          </cell>
        </row>
        <row r="1197">
          <cell r="F1197"/>
          <cell r="G1197"/>
          <cell r="H1197" t="b">
            <v>0</v>
          </cell>
          <cell r="I1197"/>
          <cell r="J1197" t="str">
            <v>No information currently available</v>
          </cell>
          <cell r="K1197" t="str">
            <v>NER002Building totally damaged</v>
          </cell>
          <cell r="L1197">
            <v>43508</v>
          </cell>
        </row>
        <row r="1198">
          <cell r="F1198"/>
          <cell r="G1198"/>
          <cell r="H1198" t="b">
            <v>0</v>
          </cell>
          <cell r="I1198"/>
          <cell r="J1198" t="str">
            <v>No information currently available</v>
          </cell>
          <cell r="K1198" t="str">
            <v>NER002Economic Losses</v>
          </cell>
          <cell r="L1198">
            <v>43508</v>
          </cell>
        </row>
        <row r="1199">
          <cell r="F1199" t="str">
            <v>OCHA 01/2019</v>
          </cell>
          <cell r="G1199" t="str">
            <v>Medium</v>
          </cell>
          <cell r="H1199">
            <v>2</v>
          </cell>
          <cell r="I1199" t="str">
            <v>https://reliefweb.int/sites/reliefweb.int/files/resources/ner_hno_2019.pdf</v>
          </cell>
          <cell r="J1199" t="str">
            <v>Estimation based on the PIN figures disagragated per status and the severity map. IDPs, refugees and returnees are considered facing severe humanitarian needs while the rest of the PIN is considering facing stressed humanitarian conditions</v>
          </cell>
          <cell r="K1199" t="str">
            <v>NER002People in Need</v>
          </cell>
          <cell r="L1199">
            <v>43508</v>
          </cell>
        </row>
        <row r="1200">
          <cell r="F1200" t="str">
            <v>OCHA 01/2019</v>
          </cell>
          <cell r="G1200" t="str">
            <v>Medium</v>
          </cell>
          <cell r="H1200">
            <v>2</v>
          </cell>
          <cell r="I1200" t="str">
            <v>https://reliefweb.int/sites/reliefweb.int/files/resources/ner_hno_2019.pdf</v>
          </cell>
          <cell r="J1200" t="str">
            <v>Estimation based on the PIN figures disagragated per status and the severity map. IDPs, refugees and returnees are considered facing severe humanitarian needs while the rest of the PIN is considering facing stressed humanitarian conditions</v>
          </cell>
          <cell r="K1200" t="str">
            <v>NER002People facing minimal humanitarian needs (level 1)</v>
          </cell>
          <cell r="L1200">
            <v>43508</v>
          </cell>
        </row>
        <row r="1201">
          <cell r="F1201" t="str">
            <v>OCHA 01/2019</v>
          </cell>
          <cell r="G1201" t="str">
            <v>Medium</v>
          </cell>
          <cell r="H1201">
            <v>2</v>
          </cell>
          <cell r="I1201" t="str">
            <v>https://reliefweb.int/sites/reliefweb.int/files/resources/ner_hno_2019.pdf</v>
          </cell>
          <cell r="J1201" t="str">
            <v>Estimation based on the PIN figures disagragated per status and the severity map. IDPs, refugees and returnees are considered facing severe humanitarian needs while the rest of the PIN is considering facing stressed humanitarian conditions</v>
          </cell>
          <cell r="K1201" t="str">
            <v>NER002People facing stressed humanitarian needs (level 2)</v>
          </cell>
          <cell r="L1201">
            <v>43508</v>
          </cell>
        </row>
        <row r="1202">
          <cell r="F1202" t="str">
            <v>OCHA 01/2019</v>
          </cell>
          <cell r="G1202" t="str">
            <v>Medium</v>
          </cell>
          <cell r="H1202">
            <v>2</v>
          </cell>
          <cell r="I1202" t="str">
            <v>https://reliefweb.int/sites/reliefweb.int/files/resources/ner_hno_2019.pdf</v>
          </cell>
          <cell r="J1202" t="str">
            <v>Estimation based on the PIN figures disagragated per status and the severity map. IDPs, refugees and returnees are considered facing severe humanitarian needs while the rest of the PIN is considering facing stressed humanitarian conditions</v>
          </cell>
          <cell r="K1202" t="str">
            <v>NER002People  facing moderate humanitarian needs (level 3)</v>
          </cell>
          <cell r="L1202">
            <v>43508</v>
          </cell>
        </row>
        <row r="1203">
          <cell r="F1203" t="str">
            <v>OCHA 01/2019</v>
          </cell>
          <cell r="G1203" t="str">
            <v>Medium</v>
          </cell>
          <cell r="H1203">
            <v>2</v>
          </cell>
          <cell r="I1203" t="str">
            <v>https://reliefweb.int/sites/reliefweb.int/files/resources/ner_hno_2019.pdf</v>
          </cell>
          <cell r="J1203" t="str">
            <v>Estimation based on the PIN figures disagragated per status and the severity map. IDPs, refugees and returnees are considered facing severe humanitarian needs while the rest of the PIN is considering facing stressed humanitarian conditions</v>
          </cell>
          <cell r="K1203" t="str">
            <v>NER002People facing severe humanitarian needs (level 4)</v>
          </cell>
          <cell r="L1203">
            <v>43508</v>
          </cell>
        </row>
        <row r="1204">
          <cell r="F1204" t="str">
            <v>OCHA 01/2019</v>
          </cell>
          <cell r="G1204" t="str">
            <v>Medium</v>
          </cell>
          <cell r="H1204">
            <v>2</v>
          </cell>
          <cell r="I1204" t="str">
            <v>https://reliefweb.int/sites/reliefweb.int/files/resources/ner_hno_2019.pdf</v>
          </cell>
          <cell r="J1204" t="str">
            <v>Estimation based on the PIN figures disagragated per status and the severity map. IDPs, refugees and returnees are considered facing severe humanitarian needs while the rest of the PIN is considering facing stressed humanitarian conditions</v>
          </cell>
          <cell r="K1204" t="str">
            <v>NER002People facing extreme humanitarian needs (level 5)</v>
          </cell>
          <cell r="L1204">
            <v>43508</v>
          </cell>
        </row>
        <row r="1205">
          <cell r="F1205" t="str">
            <v>OCHA 01/2019</v>
          </cell>
          <cell r="G1205" t="str">
            <v>High</v>
          </cell>
          <cell r="H1205">
            <v>1</v>
          </cell>
          <cell r="I1205" t="str">
            <v>https://reliefweb.int/sites/reliefweb.int/files/resources/ner_hno_2019.pdf</v>
          </cell>
          <cell r="J1205" t="str">
            <v>Refugees, returnees, IDPs, host and non host populations affected by the conflict</v>
          </cell>
          <cell r="K1205" t="str">
            <v>NER002Crisis affected groups</v>
          </cell>
          <cell r="L1205">
            <v>43508</v>
          </cell>
        </row>
        <row r="1206">
          <cell r="F1206"/>
          <cell r="G1206"/>
          <cell r="H1206" t="b">
            <v>0</v>
          </cell>
          <cell r="I1206"/>
          <cell r="J1206" t="str">
            <v>No information currently available</v>
          </cell>
          <cell r="K1206" t="str">
            <v>NER002People facing limited access constraints</v>
          </cell>
          <cell r="L1206">
            <v>43508</v>
          </cell>
        </row>
        <row r="1207">
          <cell r="F1207"/>
          <cell r="G1207"/>
          <cell r="H1207" t="b">
            <v>0</v>
          </cell>
          <cell r="I1207"/>
          <cell r="J1207" t="str">
            <v>No information currently available</v>
          </cell>
          <cell r="K1207" t="str">
            <v>NER002People facing restricted access constraints</v>
          </cell>
          <cell r="L1207">
            <v>43508</v>
          </cell>
        </row>
        <row r="1208">
          <cell r="F1208" t="str">
            <v>Acaps Access Map</v>
          </cell>
          <cell r="G1208"/>
          <cell r="H1208" t="b">
            <v>0</v>
          </cell>
          <cell r="I1208"/>
          <cell r="J1208"/>
          <cell r="K1208" t="str">
            <v>NER002Impediments to entry into country (bureaucratic and administrative)</v>
          </cell>
          <cell r="L1208">
            <v>43508</v>
          </cell>
        </row>
        <row r="1209">
          <cell r="F1209" t="str">
            <v>Acaps Access Map</v>
          </cell>
          <cell r="G1209"/>
          <cell r="H1209" t="b">
            <v>0</v>
          </cell>
          <cell r="I1209"/>
          <cell r="J1209"/>
          <cell r="K1209" t="str">
            <v>NER002Restriction of movement (impediments to freedom of movement and/or administrative restrictions)</v>
          </cell>
          <cell r="L1209">
            <v>43508</v>
          </cell>
        </row>
        <row r="1210">
          <cell r="F1210" t="str">
            <v>Acaps Access Map</v>
          </cell>
          <cell r="G1210"/>
          <cell r="H1210" t="b">
            <v>0</v>
          </cell>
          <cell r="I1210"/>
          <cell r="J1210"/>
          <cell r="K1210" t="str">
            <v>NER002Interference into implementation of humanitarian activities</v>
          </cell>
          <cell r="L1210">
            <v>43508</v>
          </cell>
        </row>
        <row r="1211">
          <cell r="F1211" t="str">
            <v>Acaps Access Map</v>
          </cell>
          <cell r="G1211"/>
          <cell r="H1211" t="b">
            <v>0</v>
          </cell>
          <cell r="I1211"/>
          <cell r="J1211"/>
          <cell r="K1211" t="str">
            <v>NER002Violence against personnel, facilities and assets</v>
          </cell>
          <cell r="L1211">
            <v>43508</v>
          </cell>
        </row>
        <row r="1212">
          <cell r="F1212" t="str">
            <v>Acaps Access Map</v>
          </cell>
          <cell r="G1212"/>
          <cell r="H1212" t="b">
            <v>0</v>
          </cell>
          <cell r="I1212"/>
          <cell r="J1212"/>
          <cell r="K1212" t="str">
            <v>NER002Denial of existence of humanitarian needs or entitlements to assistance</v>
          </cell>
          <cell r="L1212">
            <v>43508</v>
          </cell>
        </row>
        <row r="1213">
          <cell r="F1213" t="str">
            <v>Acaps Access Map</v>
          </cell>
          <cell r="G1213"/>
          <cell r="H1213" t="b">
            <v>0</v>
          </cell>
          <cell r="I1213"/>
          <cell r="J1213"/>
          <cell r="K1213" t="str">
            <v>NER002Restriction and obstruction of access to services and assistance</v>
          </cell>
          <cell r="L1213">
            <v>43508</v>
          </cell>
        </row>
        <row r="1214">
          <cell r="F1214" t="str">
            <v>Acaps Access Map</v>
          </cell>
          <cell r="G1214"/>
          <cell r="H1214" t="b">
            <v>0</v>
          </cell>
          <cell r="I1214"/>
          <cell r="J1214"/>
          <cell r="K1214" t="str">
            <v>NER002Ongoing insecurity/hostilities affecting humanitarian assistance</v>
          </cell>
          <cell r="L1214">
            <v>43508</v>
          </cell>
        </row>
        <row r="1215">
          <cell r="F1215" t="str">
            <v>Acaps Access Map</v>
          </cell>
          <cell r="G1215"/>
          <cell r="H1215" t="b">
            <v>0</v>
          </cell>
          <cell r="I1215"/>
          <cell r="J1215"/>
          <cell r="K1215" t="str">
            <v xml:space="preserve">NER002Presence of mines and improvised explosive devices </v>
          </cell>
          <cell r="L1215">
            <v>43508</v>
          </cell>
        </row>
        <row r="1216">
          <cell r="F1216" t="str">
            <v>Acaps Access Map</v>
          </cell>
          <cell r="G1216"/>
          <cell r="H1216" t="b">
            <v>0</v>
          </cell>
          <cell r="I1216"/>
          <cell r="J1216"/>
          <cell r="K1216" t="str">
            <v>NER002Physical constraints in the environment (obstacles related to terrain, climate, lack of infrastructure, etc.)</v>
          </cell>
          <cell r="L1216">
            <v>43508</v>
          </cell>
        </row>
        <row r="1217">
          <cell r="F1217" t="str">
            <v>Government of Niger 2016, OCHA 31/12/2018, UNHCR 31/12/2018</v>
          </cell>
          <cell r="G1217" t="str">
            <v>High</v>
          </cell>
          <cell r="H1217">
            <v>1</v>
          </cell>
          <cell r="I1217" t="str">
            <v>https://data.humdata.org/dataset/niger-administrative-level-0-3-population-statistics https://data2.unhcr.org/en/documents/download/67565 https://data.humdata.org/dataset/refugees-originating-ner</v>
          </cell>
          <cell r="J1217" t="str">
            <v>21,466,860 (country population) + 174,798 (refugees in country) + 3,950 (asylum seekers) - 3,750 (refugees outside of the country registered in 2017)</v>
          </cell>
          <cell r="K1217" t="str">
            <v>NER003Total population in country</v>
          </cell>
          <cell r="L1217">
            <v>43508</v>
          </cell>
        </row>
        <row r="1218">
          <cell r="F1218" t="str">
            <v>Government of Niger 2016, OCHA 31/12/2018, UNHCR 31/12/2018</v>
          </cell>
          <cell r="G1218" t="str">
            <v>Medium</v>
          </cell>
          <cell r="H1218">
            <v>2</v>
          </cell>
          <cell r="I1218" t="str">
            <v>https://data.humdata.org/dataset/niger-administrative-level-0-3-population-statistics https://data2.unhcr.org/en/documents/download/67565 https://data.humdata.org/dataset/refugees-originating-ner</v>
          </cell>
          <cell r="J1218" t="str">
            <v>Liptako-Gourma regions of Niger, bordering Mali and Burkina Faso : Tahoua and Tillaberi excluding the city of Niamey</v>
          </cell>
          <cell r="K1218" t="str">
            <v>NER003Landmass affected by disaster</v>
          </cell>
          <cell r="L1218">
            <v>43508</v>
          </cell>
        </row>
        <row r="1219">
          <cell r="F1219" t="str">
            <v>Government of Niger 2016, OCHA 31/12/2018, UNHCR 31/12/2018</v>
          </cell>
          <cell r="G1219" t="str">
            <v>Medium</v>
          </cell>
          <cell r="H1219">
            <v>2</v>
          </cell>
          <cell r="I1219" t="str">
            <v>https://data.humdata.org/dataset/niger-administrative-level-0-3-population-statistics https://data2.unhcr.org/en/documents/download/67565 https://data.humdata.org/dataset/refugees-originating-ner</v>
          </cell>
          <cell r="J1219" t="str">
            <v>Population living in the Liptako-Gourma regions of Niger, bordering Mali and Burkina Faso : Tahoua and Tillaberi, excluding the city of Niamey</v>
          </cell>
          <cell r="K1219" t="str">
            <v>NER003People exposed</v>
          </cell>
          <cell r="L1219">
            <v>43508</v>
          </cell>
        </row>
        <row r="1220">
          <cell r="F1220" t="str">
            <v>OCHA 01/2019</v>
          </cell>
          <cell r="G1220" t="str">
            <v>Medium</v>
          </cell>
          <cell r="H1220">
            <v>2</v>
          </cell>
          <cell r="I1220" t="str">
            <v>https://reliefweb.int/sites/reliefweb.int/files/resources/ner_hno_2019.pdf</v>
          </cell>
          <cell r="J1220" t="str">
            <v>Overall number of people affected by the crisis</v>
          </cell>
          <cell r="K1220" t="str">
            <v>NER003People affected by the crisis</v>
          </cell>
          <cell r="L1220">
            <v>43508</v>
          </cell>
        </row>
        <row r="1221">
          <cell r="F1221" t="str">
            <v>UNHCR 31/12/2018</v>
          </cell>
          <cell r="G1221" t="str">
            <v>High</v>
          </cell>
          <cell r="H1221">
            <v>1</v>
          </cell>
          <cell r="I1221" t="str">
            <v>https://data2.unhcr.org/en/documents/download/67565 https://reliefweb.int/sites/reliefweb.int/files/resources/67565.pdf</v>
          </cell>
          <cell r="J1221" t="str">
            <v>53,510 IDPs in Tillaberi and Tahoua + 55,540 malian refugees</v>
          </cell>
          <cell r="K1221" t="str">
            <v>NER003Total # of crisis related displaced people</v>
          </cell>
          <cell r="L1221">
            <v>43508</v>
          </cell>
        </row>
        <row r="1222">
          <cell r="F1222"/>
          <cell r="G1222"/>
          <cell r="H1222" t="b">
            <v>0</v>
          </cell>
          <cell r="I1222"/>
          <cell r="J1222" t="str">
            <v>No information currently available</v>
          </cell>
          <cell r="K1222" t="str">
            <v>NER003Total # of illness cases reported</v>
          </cell>
          <cell r="L1222">
            <v>43508</v>
          </cell>
        </row>
        <row r="1223">
          <cell r="F1223"/>
          <cell r="G1223"/>
          <cell r="H1223" t="b">
            <v>0</v>
          </cell>
          <cell r="I1223"/>
          <cell r="J1223" t="str">
            <v>No information currently available</v>
          </cell>
          <cell r="K1223" t="str">
            <v>NER003Crisis related Injuries</v>
          </cell>
          <cell r="L1223">
            <v>43508</v>
          </cell>
        </row>
        <row r="1224">
          <cell r="F1224"/>
          <cell r="G1224"/>
          <cell r="H1224" t="b">
            <v>0</v>
          </cell>
          <cell r="I1224"/>
          <cell r="J1224" t="str">
            <v>No information currently available</v>
          </cell>
          <cell r="K1224" t="str">
            <v>NER003Crisis related fatalities</v>
          </cell>
          <cell r="L1224">
            <v>43508</v>
          </cell>
        </row>
        <row r="1225">
          <cell r="F1225"/>
          <cell r="G1225"/>
          <cell r="H1225" t="b">
            <v>0</v>
          </cell>
          <cell r="I1225"/>
          <cell r="J1225" t="str">
            <v>No information currently available</v>
          </cell>
          <cell r="K1225" t="str">
            <v>NER003People killed in all crises</v>
          </cell>
          <cell r="L1225">
            <v>43508</v>
          </cell>
        </row>
        <row r="1226">
          <cell r="F1226"/>
          <cell r="G1226"/>
          <cell r="H1226" t="b">
            <v>0</v>
          </cell>
          <cell r="I1226"/>
          <cell r="J1226" t="str">
            <v>No information currently available</v>
          </cell>
          <cell r="K1226" t="str">
            <v>NER003Building partially damaged</v>
          </cell>
          <cell r="L1226">
            <v>43508</v>
          </cell>
        </row>
        <row r="1227">
          <cell r="F1227"/>
          <cell r="G1227"/>
          <cell r="H1227" t="b">
            <v>0</v>
          </cell>
          <cell r="I1227"/>
          <cell r="J1227" t="str">
            <v>No information currently available</v>
          </cell>
          <cell r="K1227" t="str">
            <v>NER003Building totally damaged</v>
          </cell>
          <cell r="L1227">
            <v>43508</v>
          </cell>
        </row>
        <row r="1228">
          <cell r="F1228"/>
          <cell r="G1228"/>
          <cell r="H1228" t="b">
            <v>0</v>
          </cell>
          <cell r="I1228"/>
          <cell r="J1228" t="str">
            <v>No information currently available</v>
          </cell>
          <cell r="K1228" t="str">
            <v>NER003Economic Losses</v>
          </cell>
          <cell r="L1228">
            <v>43508</v>
          </cell>
        </row>
        <row r="1229">
          <cell r="F1229" t="str">
            <v>OCHA 01/2019</v>
          </cell>
          <cell r="G1229" t="str">
            <v>Medium</v>
          </cell>
          <cell r="H1229">
            <v>2</v>
          </cell>
          <cell r="I1229" t="str">
            <v>https://reliefweb.int/sites/reliefweb.int/files/resources/ner_hno_2019.pdf</v>
          </cell>
          <cell r="J1229"/>
          <cell r="K1229" t="str">
            <v>NER003People in Need</v>
          </cell>
          <cell r="L1229">
            <v>43508</v>
          </cell>
        </row>
        <row r="1230">
          <cell r="F1230" t="str">
            <v>OCHA 01/2019</v>
          </cell>
          <cell r="G1230" t="str">
            <v>Medium</v>
          </cell>
          <cell r="H1230">
            <v>2</v>
          </cell>
          <cell r="I1230" t="str">
            <v>https://reliefweb.int/sites/reliefweb.int/files/resources/ner_hno_2019.pdf</v>
          </cell>
          <cell r="J1230"/>
          <cell r="K1230" t="str">
            <v>NER003People facing minimal humanitarian needs (level 1)</v>
          </cell>
          <cell r="L1230">
            <v>43508</v>
          </cell>
        </row>
        <row r="1231">
          <cell r="F1231" t="str">
            <v>OCHA 01/2019</v>
          </cell>
          <cell r="G1231" t="str">
            <v>Medium</v>
          </cell>
          <cell r="H1231">
            <v>2</v>
          </cell>
          <cell r="I1231" t="str">
            <v>https://reliefweb.int/sites/reliefweb.int/files/resources/ner_hno_2019.pdf</v>
          </cell>
          <cell r="J1231"/>
          <cell r="K1231" t="str">
            <v>NER003People facing stressed humanitarian needs (level 2)</v>
          </cell>
          <cell r="L1231">
            <v>43508</v>
          </cell>
        </row>
        <row r="1232">
          <cell r="F1232" t="str">
            <v>OCHA 01/2019</v>
          </cell>
          <cell r="G1232" t="str">
            <v>Medium</v>
          </cell>
          <cell r="H1232">
            <v>2</v>
          </cell>
          <cell r="I1232" t="str">
            <v>https://reliefweb.int/sites/reliefweb.int/files/resources/ner_hno_2019.pdf</v>
          </cell>
          <cell r="J1232"/>
          <cell r="K1232" t="str">
            <v>NER003People  facing moderate humanitarian needs (level 3)</v>
          </cell>
          <cell r="L1232">
            <v>43508</v>
          </cell>
        </row>
        <row r="1233">
          <cell r="F1233" t="str">
            <v>OCHA 01/2019</v>
          </cell>
          <cell r="G1233" t="str">
            <v>Medium</v>
          </cell>
          <cell r="H1233">
            <v>2</v>
          </cell>
          <cell r="I1233" t="str">
            <v>https://reliefweb.int/sites/reliefweb.int/files/resources/ner_hno_2019.pdf</v>
          </cell>
          <cell r="J1233"/>
          <cell r="K1233" t="str">
            <v>NER003People facing severe humanitarian needs (level 4)</v>
          </cell>
          <cell r="L1233">
            <v>43508</v>
          </cell>
        </row>
        <row r="1234">
          <cell r="F1234" t="str">
            <v>OCHA 01/2019</v>
          </cell>
          <cell r="G1234" t="str">
            <v>Medium</v>
          </cell>
          <cell r="H1234">
            <v>2</v>
          </cell>
          <cell r="I1234" t="str">
            <v>https://reliefweb.int/sites/reliefweb.int/files/resources/ner_hno_2019.pdf</v>
          </cell>
          <cell r="J1234"/>
          <cell r="K1234" t="str">
            <v>NER003People facing extreme humanitarian needs (level 5)</v>
          </cell>
          <cell r="L1234">
            <v>43508</v>
          </cell>
        </row>
        <row r="1235">
          <cell r="F1235" t="str">
            <v>OCHA 01/2019</v>
          </cell>
          <cell r="G1235" t="str">
            <v>High</v>
          </cell>
          <cell r="H1235">
            <v>1</v>
          </cell>
          <cell r="I1235" t="str">
            <v>https://reliefweb.int/sites/reliefweb.int/files/resources/ner_hno_2019.pdf</v>
          </cell>
          <cell r="J1235" t="str">
            <v>Refugees, returnees, IDPs, host and non host populations affected by the conflict</v>
          </cell>
          <cell r="K1235" t="str">
            <v>NER003Crisis affected groups</v>
          </cell>
          <cell r="L1235">
            <v>43508</v>
          </cell>
        </row>
        <row r="1236">
          <cell r="F1236"/>
          <cell r="G1236"/>
          <cell r="H1236" t="b">
            <v>0</v>
          </cell>
          <cell r="I1236"/>
          <cell r="J1236" t="str">
            <v>No information currently available</v>
          </cell>
          <cell r="K1236" t="str">
            <v>NER003People facing limited access constraints</v>
          </cell>
          <cell r="L1236">
            <v>43508</v>
          </cell>
        </row>
        <row r="1237">
          <cell r="F1237"/>
          <cell r="G1237"/>
          <cell r="H1237" t="b">
            <v>0</v>
          </cell>
          <cell r="I1237"/>
          <cell r="J1237" t="str">
            <v>No information currently available</v>
          </cell>
          <cell r="K1237" t="str">
            <v>NER003People facing restricted access constraints</v>
          </cell>
          <cell r="L1237">
            <v>43508</v>
          </cell>
        </row>
        <row r="1238">
          <cell r="F1238" t="str">
            <v>Acaps Access Map</v>
          </cell>
          <cell r="G1238"/>
          <cell r="H1238" t="b">
            <v>0</v>
          </cell>
          <cell r="I1238"/>
          <cell r="J1238"/>
          <cell r="K1238" t="str">
            <v>NER003Impediments to entry into country (bureaucratic and administrative)</v>
          </cell>
          <cell r="L1238">
            <v>43508</v>
          </cell>
        </row>
        <row r="1239">
          <cell r="F1239" t="str">
            <v>Acaps Access Map</v>
          </cell>
          <cell r="G1239"/>
          <cell r="H1239" t="b">
            <v>0</v>
          </cell>
          <cell r="I1239"/>
          <cell r="J1239"/>
          <cell r="K1239" t="str">
            <v>NER003Restriction of movement (impediments to freedom of movement and/or administrative restrictions)</v>
          </cell>
          <cell r="L1239">
            <v>43508</v>
          </cell>
        </row>
        <row r="1240">
          <cell r="F1240" t="str">
            <v>Acaps Access Map</v>
          </cell>
          <cell r="G1240"/>
          <cell r="H1240" t="b">
            <v>0</v>
          </cell>
          <cell r="I1240"/>
          <cell r="J1240"/>
          <cell r="K1240" t="str">
            <v>NER003Interference into implementation of humanitarian activities</v>
          </cell>
          <cell r="L1240">
            <v>43508</v>
          </cell>
        </row>
        <row r="1241">
          <cell r="F1241" t="str">
            <v>Acaps Access Map</v>
          </cell>
          <cell r="G1241"/>
          <cell r="H1241" t="b">
            <v>0</v>
          </cell>
          <cell r="I1241"/>
          <cell r="J1241"/>
          <cell r="K1241" t="str">
            <v>NER003Violence against personnel, facilities and assets</v>
          </cell>
          <cell r="L1241">
            <v>43508</v>
          </cell>
        </row>
        <row r="1242">
          <cell r="F1242" t="str">
            <v>Acaps Access Map</v>
          </cell>
          <cell r="G1242"/>
          <cell r="H1242" t="b">
            <v>0</v>
          </cell>
          <cell r="I1242"/>
          <cell r="J1242"/>
          <cell r="K1242" t="str">
            <v>NER003Denial of existence of humanitarian needs or entitlements to assistance</v>
          </cell>
          <cell r="L1242">
            <v>43508</v>
          </cell>
        </row>
        <row r="1243">
          <cell r="F1243" t="str">
            <v>Acaps Access Map</v>
          </cell>
          <cell r="G1243"/>
          <cell r="H1243" t="b">
            <v>0</v>
          </cell>
          <cell r="I1243"/>
          <cell r="J1243"/>
          <cell r="K1243" t="str">
            <v>NER003Restriction and obstruction of access to services and assistance</v>
          </cell>
          <cell r="L1243">
            <v>43508</v>
          </cell>
        </row>
        <row r="1244">
          <cell r="F1244" t="str">
            <v>Acaps Access Map</v>
          </cell>
          <cell r="G1244"/>
          <cell r="H1244" t="b">
            <v>0</v>
          </cell>
          <cell r="I1244"/>
          <cell r="J1244"/>
          <cell r="K1244" t="str">
            <v>NER003Ongoing insecurity/hostilities affecting humanitarian assistance</v>
          </cell>
          <cell r="L1244">
            <v>43508</v>
          </cell>
        </row>
        <row r="1245">
          <cell r="F1245" t="str">
            <v>Acaps Access Map</v>
          </cell>
          <cell r="G1245"/>
          <cell r="H1245" t="b">
            <v>0</v>
          </cell>
          <cell r="I1245"/>
          <cell r="J1245"/>
          <cell r="K1245" t="str">
            <v xml:space="preserve">NER003Presence of mines and improvised explosive devices </v>
          </cell>
          <cell r="L1245">
            <v>43508</v>
          </cell>
        </row>
        <row r="1246">
          <cell r="F1246" t="str">
            <v>Acaps Access Map</v>
          </cell>
          <cell r="G1246"/>
          <cell r="H1246" t="b">
            <v>0</v>
          </cell>
          <cell r="I1246"/>
          <cell r="J1246"/>
          <cell r="K1246" t="str">
            <v>NER003Physical constraints in the environment (obstacles related to terrain, climate, lack of infrastructure, etc.)</v>
          </cell>
          <cell r="L1246">
            <v>43508</v>
          </cell>
        </row>
        <row r="1247">
          <cell r="F1247"/>
          <cell r="G1247"/>
          <cell r="H1247" t="b">
            <v>0</v>
          </cell>
          <cell r="I1247"/>
          <cell r="J1247"/>
          <cell r="K1247" t="str">
            <v>ZMB002Total population in country</v>
          </cell>
          <cell r="L1247">
            <v>43508</v>
          </cell>
        </row>
        <row r="1248">
          <cell r="F1248" t="str">
            <v>IPCInfo 10/2018</v>
          </cell>
          <cell r="G1248" t="str">
            <v>Medium</v>
          </cell>
          <cell r="H1248">
            <v>2</v>
          </cell>
          <cell r="I1248"/>
          <cell r="J1248"/>
          <cell r="K1248" t="str">
            <v>ZMB002Landmass affected by disaster</v>
          </cell>
          <cell r="L1248">
            <v>43509</v>
          </cell>
        </row>
        <row r="1249">
          <cell r="F1249" t="str">
            <v>IPCInfo 10/2018</v>
          </cell>
          <cell r="G1249" t="str">
            <v>Medium</v>
          </cell>
          <cell r="H1249">
            <v>2</v>
          </cell>
          <cell r="I1249"/>
          <cell r="J1249"/>
          <cell r="K1249" t="str">
            <v>ZMB002People exposed</v>
          </cell>
          <cell r="L1249">
            <v>43509</v>
          </cell>
        </row>
        <row r="1250">
          <cell r="F1250" t="str">
            <v>IPCInfo 10/2018</v>
          </cell>
          <cell r="G1250" t="str">
            <v>Medium</v>
          </cell>
          <cell r="H1250">
            <v>2</v>
          </cell>
          <cell r="I1250"/>
          <cell r="J1250"/>
          <cell r="K1250" t="str">
            <v>ZMB002People affected by the crisis</v>
          </cell>
          <cell r="L1250">
            <v>43509</v>
          </cell>
        </row>
        <row r="1251">
          <cell r="F1251"/>
          <cell r="G1251" t="str">
            <v>Medium</v>
          </cell>
          <cell r="H1251">
            <v>2</v>
          </cell>
          <cell r="I1251"/>
          <cell r="J1251"/>
          <cell r="K1251" t="str">
            <v>ZMB002Total # of crisis related displaced people</v>
          </cell>
          <cell r="L1251">
            <v>43509</v>
          </cell>
        </row>
        <row r="1252">
          <cell r="F1252" t="str">
            <v>FEWS NET 31/01/2019</v>
          </cell>
          <cell r="G1252" t="str">
            <v>Medium</v>
          </cell>
          <cell r="H1252">
            <v>2</v>
          </cell>
          <cell r="I1252" t="str">
            <v>https://reliefweb.int/sites/reliefweb.int/files/resources/GlobalWeatherHazard-19.01.25.pdf</v>
          </cell>
          <cell r="J1252" t="str">
            <v xml:space="preserve">No indication that there have been drought related illnesses. </v>
          </cell>
          <cell r="K1252" t="str">
            <v>ZMB002Total # of illness cases reported</v>
          </cell>
          <cell r="L1252">
            <v>43509</v>
          </cell>
        </row>
        <row r="1253">
          <cell r="F1253"/>
          <cell r="G1253" t="str">
            <v>Medium</v>
          </cell>
          <cell r="H1253">
            <v>2</v>
          </cell>
          <cell r="I1253" t="str">
            <v>https://reliefweb.int/sites/reliefweb.int/files/resources/GlobalWeatherHazard-19.01.25.pdf</v>
          </cell>
          <cell r="J1253" t="str">
            <v xml:space="preserve">No indication that there have been drought related injures. </v>
          </cell>
          <cell r="K1253" t="str">
            <v>ZMB002Crisis related Injuries</v>
          </cell>
          <cell r="L1253">
            <v>43509</v>
          </cell>
        </row>
        <row r="1254">
          <cell r="F1254"/>
          <cell r="G1254" t="str">
            <v>Medium</v>
          </cell>
          <cell r="H1254">
            <v>2</v>
          </cell>
          <cell r="I1254"/>
          <cell r="J1254" t="str">
            <v xml:space="preserve">No  indication that there are drought related fatalities. </v>
          </cell>
          <cell r="K1254" t="str">
            <v>ZMB002People killed in all crises</v>
          </cell>
          <cell r="L1254">
            <v>43509</v>
          </cell>
        </row>
        <row r="1255">
          <cell r="F1255"/>
          <cell r="G1255" t="str">
            <v>Medium</v>
          </cell>
          <cell r="H1255">
            <v>2</v>
          </cell>
          <cell r="I1255"/>
          <cell r="J1255" t="str">
            <v>No damages due to drought</v>
          </cell>
          <cell r="K1255" t="str">
            <v>ZMB002Building partially damaged</v>
          </cell>
          <cell r="L1255">
            <v>43509</v>
          </cell>
        </row>
        <row r="1256">
          <cell r="F1256"/>
          <cell r="G1256" t="str">
            <v>Medium</v>
          </cell>
          <cell r="H1256">
            <v>2</v>
          </cell>
          <cell r="I1256"/>
          <cell r="J1256" t="str">
            <v>No damages due to drought</v>
          </cell>
          <cell r="K1256" t="str">
            <v>ZMB002Building totally damaged</v>
          </cell>
          <cell r="L1256">
            <v>43509</v>
          </cell>
        </row>
        <row r="1257">
          <cell r="F1257"/>
          <cell r="G1257" t="str">
            <v>Medium</v>
          </cell>
          <cell r="H1257">
            <v>2</v>
          </cell>
          <cell r="I1257"/>
          <cell r="J1257" t="str">
            <v xml:space="preserve">No  indication that there are drought related fatalities. </v>
          </cell>
          <cell r="K1257" t="str">
            <v>ZMB002Crisis related fatalities</v>
          </cell>
          <cell r="L1257">
            <v>43509</v>
          </cell>
        </row>
        <row r="1258">
          <cell r="F1258" t="str">
            <v>UNISDR 04/10/2018</v>
          </cell>
          <cell r="G1258" t="str">
            <v>Medium</v>
          </cell>
          <cell r="H1258">
            <v>2</v>
          </cell>
          <cell r="I1258" t="str">
            <v>https://reliefweb.int/sites/reliefweb.int/files/resources/Report_Zambia_Final-compressed.pdf</v>
          </cell>
          <cell r="J1258" t="str">
            <v>0.002 billion is the GDP potentially affected by droughts is expected to increase with a factor 2.3. While currently, annually on average 10%
of the GDP (2 billion USD) is potentially affected, this is expected to rise to 23% of the GDP.</v>
          </cell>
          <cell r="K1258" t="str">
            <v>ZMB002Economic Losses</v>
          </cell>
          <cell r="L1258">
            <v>43509</v>
          </cell>
        </row>
        <row r="1259">
          <cell r="F1259" t="str">
            <v>IPC Info 10/2018 -03/2019</v>
          </cell>
          <cell r="G1259" t="str">
            <v>Medium</v>
          </cell>
          <cell r="H1259">
            <v>2</v>
          </cell>
          <cell r="I1259" t="str">
            <v>http://www.ipcinfo.org/ipc-country-analysis/details-map/en/c/1151744/</v>
          </cell>
          <cell r="J1259"/>
          <cell r="K1259" t="str">
            <v>ZMB002People in Need</v>
          </cell>
          <cell r="L1259">
            <v>43509</v>
          </cell>
        </row>
        <row r="1260">
          <cell r="F1260"/>
          <cell r="G1260" t="str">
            <v>Medium</v>
          </cell>
          <cell r="H1260">
            <v>2</v>
          </cell>
          <cell r="I1260"/>
          <cell r="J1260"/>
          <cell r="K1260" t="str">
            <v>ZMB002People facing minimal humanitarian needs (level 1)</v>
          </cell>
          <cell r="L1260">
            <v>43509</v>
          </cell>
        </row>
        <row r="1261">
          <cell r="F1261" t="str">
            <v>IPC Info 10/2018 -03/2019</v>
          </cell>
          <cell r="G1261" t="str">
            <v>Medium</v>
          </cell>
          <cell r="H1261">
            <v>2</v>
          </cell>
          <cell r="I1261" t="str">
            <v>http://www.ipcinfo.org/ipc-country-analysis/details-map/en/c/1151744/</v>
          </cell>
          <cell r="J1261" t="str">
            <v xml:space="preserve">Total amount of people facing IPC 2 food insecurity levels. </v>
          </cell>
          <cell r="K1261" t="str">
            <v>ZMB002People facing stressed humanitarian needs (level 2)</v>
          </cell>
          <cell r="L1261">
            <v>43509</v>
          </cell>
        </row>
        <row r="1262">
          <cell r="F1262" t="str">
            <v>IPC Info 10/2018 -03/2019</v>
          </cell>
          <cell r="G1262" t="str">
            <v>Medium</v>
          </cell>
          <cell r="H1262">
            <v>2</v>
          </cell>
          <cell r="I1262" t="str">
            <v>http://www.ipcinfo.org/ipc-country-analysis/details-map/en/c/1151744/</v>
          </cell>
          <cell r="J1262" t="str">
            <v xml:space="preserve">Total amount of people facing IPC 3 food insecurity levels. </v>
          </cell>
          <cell r="K1262" t="str">
            <v>ZMB002People  facing moderate humanitarian needs (level 3)</v>
          </cell>
          <cell r="L1262">
            <v>43509</v>
          </cell>
        </row>
        <row r="1263">
          <cell r="F1263" t="str">
            <v>IPC Info 10/2018 -03/2019</v>
          </cell>
          <cell r="G1263" t="str">
            <v>Medium</v>
          </cell>
          <cell r="H1263">
            <v>2</v>
          </cell>
          <cell r="I1263" t="str">
            <v>http://www.ipcinfo.org/ipc-country-analysis/details-map/en/c/1151744/</v>
          </cell>
          <cell r="J1263" t="str">
            <v xml:space="preserve">Total amount of people facing IPC 4 food insecurity levels. </v>
          </cell>
          <cell r="K1263" t="str">
            <v>ZMB002People facing severe humanitarian needs (level 4)</v>
          </cell>
          <cell r="L1263">
            <v>43509</v>
          </cell>
        </row>
        <row r="1264">
          <cell r="F1264"/>
          <cell r="G1264" t="str">
            <v>Medium</v>
          </cell>
          <cell r="H1264">
            <v>2</v>
          </cell>
          <cell r="I1264"/>
          <cell r="J1264"/>
          <cell r="K1264" t="str">
            <v>ZMB002People facing extreme humanitarian needs (level 5)</v>
          </cell>
          <cell r="L1264">
            <v>43509</v>
          </cell>
        </row>
        <row r="1265">
          <cell r="F1265" t="str">
            <v>UNHCR 11/2018</v>
          </cell>
          <cell r="G1265" t="str">
            <v>Medium</v>
          </cell>
          <cell r="H1265">
            <v>2</v>
          </cell>
          <cell r="I1265" t="str">
            <v>https://reliefweb.int/sites/reliefweb.int/files/resources/67309.pdf</v>
          </cell>
          <cell r="J1265" t="str">
            <v xml:space="preserve">Refugees, host and non-host groups are affected by the crisis. Most refugees are from Angola and DRC, and smaller numbers of refugees are from Rwanda, Burundi, Somalia and other nationalities. </v>
          </cell>
          <cell r="K1265" t="str">
            <v>ZMB002Crisis affected groups</v>
          </cell>
          <cell r="L1265">
            <v>43509</v>
          </cell>
        </row>
        <row r="1266">
          <cell r="F1266"/>
          <cell r="G1266"/>
          <cell r="H1266" t="b">
            <v>0</v>
          </cell>
          <cell r="I1266"/>
          <cell r="J1266"/>
          <cell r="K1266" t="str">
            <v>ZMB002People facing limited access constraints</v>
          </cell>
          <cell r="L1266">
            <v>43509</v>
          </cell>
        </row>
        <row r="1267">
          <cell r="F1267"/>
          <cell r="G1267"/>
          <cell r="H1267" t="b">
            <v>0</v>
          </cell>
          <cell r="I1267"/>
          <cell r="J1267"/>
          <cell r="K1267" t="str">
            <v>ZMB002People facing restricted access constraints</v>
          </cell>
          <cell r="L1267">
            <v>43509</v>
          </cell>
        </row>
        <row r="1268">
          <cell r="F1268"/>
          <cell r="G1268"/>
          <cell r="H1268" t="b">
            <v>0</v>
          </cell>
          <cell r="I1268"/>
          <cell r="J1268"/>
          <cell r="K1268" t="str">
            <v>ZMB002Impediments to entry into country (bureaucratic and administrative)</v>
          </cell>
          <cell r="L1268">
            <v>43509</v>
          </cell>
        </row>
        <row r="1269">
          <cell r="F1269"/>
          <cell r="G1269"/>
          <cell r="H1269" t="b">
            <v>0</v>
          </cell>
          <cell r="I1269"/>
          <cell r="J1269"/>
          <cell r="K1269" t="str">
            <v>ZMB002Restriction of movement (impediments to freedom of movement and/or administrative restrictions)</v>
          </cell>
          <cell r="L1269">
            <v>43509</v>
          </cell>
        </row>
        <row r="1270">
          <cell r="F1270"/>
          <cell r="G1270"/>
          <cell r="H1270" t="b">
            <v>0</v>
          </cell>
          <cell r="I1270"/>
          <cell r="J1270"/>
          <cell r="K1270" t="str">
            <v>ZMB002Interference into implementation of humanitarian activities</v>
          </cell>
          <cell r="L1270">
            <v>43509</v>
          </cell>
        </row>
        <row r="1271">
          <cell r="F1271"/>
          <cell r="G1271"/>
          <cell r="H1271" t="b">
            <v>0</v>
          </cell>
          <cell r="I1271"/>
          <cell r="J1271"/>
          <cell r="K1271" t="str">
            <v>ZMB002Violence against personnel, facilities and assets</v>
          </cell>
          <cell r="L1271">
            <v>43509</v>
          </cell>
        </row>
        <row r="1272">
          <cell r="F1272"/>
          <cell r="G1272"/>
          <cell r="H1272" t="b">
            <v>0</v>
          </cell>
          <cell r="I1272"/>
          <cell r="J1272"/>
          <cell r="K1272" t="str">
            <v>ZMB002Denial of existence of humanitarian needs or entitlements to assistance</v>
          </cell>
          <cell r="L1272">
            <v>43509</v>
          </cell>
        </row>
        <row r="1273">
          <cell r="F1273"/>
          <cell r="G1273"/>
          <cell r="H1273" t="b">
            <v>0</v>
          </cell>
          <cell r="I1273"/>
          <cell r="J1273"/>
          <cell r="K1273" t="str">
            <v>ZMB002Restriction and obstruction of access to services and assistance</v>
          </cell>
          <cell r="L1273">
            <v>43509</v>
          </cell>
        </row>
        <row r="1274">
          <cell r="F1274"/>
          <cell r="G1274"/>
          <cell r="H1274" t="b">
            <v>0</v>
          </cell>
          <cell r="I1274"/>
          <cell r="J1274"/>
          <cell r="K1274" t="str">
            <v>ZMB002Ongoing insecurity/hostilities affecting humanitarian assistance</v>
          </cell>
          <cell r="L1274">
            <v>43509</v>
          </cell>
        </row>
        <row r="1275">
          <cell r="F1275"/>
          <cell r="G1275"/>
          <cell r="H1275" t="b">
            <v>0</v>
          </cell>
          <cell r="I1275"/>
          <cell r="J1275"/>
          <cell r="K1275" t="str">
            <v>ZMB002Physical constraints in the environment (obstacles related to terrain, climate, lack of infrastructure, etc.)</v>
          </cell>
          <cell r="L1275">
            <v>43509</v>
          </cell>
        </row>
        <row r="1276">
          <cell r="F1276"/>
          <cell r="G1276"/>
          <cell r="H1276" t="b">
            <v>0</v>
          </cell>
          <cell r="I1276"/>
          <cell r="J1276"/>
          <cell r="K1276" t="str">
            <v xml:space="preserve">ZMB002Presence of mines and improvised explosive devices </v>
          </cell>
          <cell r="L1276">
            <v>43509</v>
          </cell>
        </row>
        <row r="1277">
          <cell r="F1277" t="str">
            <v>OCHA 11/06/2018
UNHCR 31/01/2018
UNHCR accessed on 01/02/2019</v>
          </cell>
          <cell r="G1277" t="str">
            <v>High</v>
          </cell>
          <cell r="H1277">
            <v>1</v>
          </cell>
          <cell r="I1277" t="str">
            <v>https://data.humdata.org/dataset/rdc-statistiques-des-populations
https://reliefweb.int/sites/reliefweb.int/files/resources/EHGL_RefAs_181231.pdf
https://data2.unhcr.org/en/situations/drc</v>
          </cell>
          <cell r="J1277" t="str">
            <v>99,337,323: OCHA projections for 2019. There hasn't been a census since 1984, these projections are based on the natural population increase rate INS (National Statistical Institue of Statistics)
+ 534,828 refugees from neighbouring countries 
- 814,975 refugees and asylum seekers from DRC</v>
          </cell>
          <cell r="K1277" t="str">
            <v>COD001Total population in country</v>
          </cell>
          <cell r="L1277">
            <v>43509</v>
          </cell>
        </row>
        <row r="1278">
          <cell r="F1278" t="str">
            <v>Word Bank, accessed on 29/01/2019</v>
          </cell>
          <cell r="G1278" t="str">
            <v>High</v>
          </cell>
          <cell r="H1278">
            <v>1</v>
          </cell>
          <cell r="I1278" t="str">
            <v>https://data.worldbank.org/indicator/AG.SRF.TOTL.K2?locations=CD</v>
          </cell>
          <cell r="J1278" t="str">
            <v>The whole country is affected by the crisis</v>
          </cell>
          <cell r="K1278" t="str">
            <v>COD001Landmass affected by disaster</v>
          </cell>
          <cell r="L1278">
            <v>43509</v>
          </cell>
        </row>
        <row r="1279">
          <cell r="F1279" t="str">
            <v>OCHA 11/06/2018
UNHCR 31/01/2018
UNHCR accessed on 01/02/2019</v>
          </cell>
          <cell r="G1279" t="str">
            <v>High</v>
          </cell>
          <cell r="H1279">
            <v>1</v>
          </cell>
          <cell r="I1279" t="str">
            <v>https://data.humdata.org/dataset/rdc-statistiques-des-populations
https://reliefweb.int/sites/reliefweb.int/files/resources/EHGL_RefAs_181231.pdf
https://data2.unhcr.org/en/situations/drc</v>
          </cell>
          <cell r="J1279" t="str">
            <v>99,337,323: OCHA projections for 2019. There hasn't been a census since 1984, these projections are based on the natural population increase rate INS (National Statistical Institue of Statistics)
+ 534,828 refugees from neighbouring countries 
- 814,975 refugees and asylum seekers from DRC</v>
          </cell>
          <cell r="K1279" t="str">
            <v>COD001People exposed</v>
          </cell>
          <cell r="L1279">
            <v>43509</v>
          </cell>
        </row>
        <row r="1280">
          <cell r="F1280" t="str">
            <v xml:space="preserve">IPC 08/2018 </v>
          </cell>
          <cell r="G1280" t="str">
            <v>High</v>
          </cell>
          <cell r="H1280">
            <v>1</v>
          </cell>
          <cell r="I1280" t="str">
            <v>http://www.ipcinfo.org/fileadmin/user_upload/ipcinfo/docs/IPC_DRC_AFI_2018August.pdf</v>
          </cell>
          <cell r="J1280" t="str">
            <v>People in IPC 3 to 4 from August 2018 to June 2019</v>
          </cell>
          <cell r="K1280" t="str">
            <v>COD001People affected by the crisis</v>
          </cell>
          <cell r="L1280">
            <v>43509</v>
          </cell>
        </row>
        <row r="1281">
          <cell r="F1281" t="str">
            <v>OCHA 11/12/2018
UNHCR accessed on 01/02/2019</v>
          </cell>
          <cell r="G1281" t="str">
            <v>High</v>
          </cell>
          <cell r="H1281">
            <v>1</v>
          </cell>
          <cell r="I1281" t="str">
            <v>https://reliefweb.int/sites/reliefweb.int/files/resources/GLR_humanitarian_snapshot_11Dec2018_final.pdf
https://data2.unhcr.org/en/situations/drc</v>
          </cell>
          <cell r="J1281" t="str">
            <v>814,975 people who fled to neighbouring countries
4.5 million IDPs. IDP figures are from december 2017, recent information regarding the number of IDPs as of 2019 is lacking</v>
          </cell>
          <cell r="K1281" t="str">
            <v>COD001Total # of crisis related displaced people</v>
          </cell>
          <cell r="L1281">
            <v>43509</v>
          </cell>
        </row>
        <row r="1282">
          <cell r="F1282"/>
          <cell r="G1282"/>
          <cell r="H1282" t="b">
            <v>0</v>
          </cell>
          <cell r="I1282"/>
          <cell r="J1282"/>
          <cell r="K1282" t="str">
            <v>COD001Crisis related Injuries</v>
          </cell>
          <cell r="L1282">
            <v>43509</v>
          </cell>
        </row>
        <row r="1283">
          <cell r="F1283" t="str">
            <v xml:space="preserve">DRC MoH 
WHO </v>
          </cell>
          <cell r="G1283" t="str">
            <v>High</v>
          </cell>
          <cell r="H1283">
            <v>1</v>
          </cell>
          <cell r="I1283" t="str">
            <v>https://data.humdata.org/dataset/ebola-cases-and-deaths-drc
https://data.humdata.org/dataset/ebola-cases-and-deaths-drc-north-kivu
https://afro.who.int/health-topics/disease-outbreaks/outbreaks-and-other-emergencies-updates?page=4</v>
          </cell>
          <cell r="J1283" t="str">
            <v>Ebola: 730
Cholera: 16,226
Measles: 48,803
Monkeypox: 1,750</v>
          </cell>
          <cell r="K1283" t="str">
            <v>COD001Total # of illness cases reported</v>
          </cell>
          <cell r="L1283">
            <v>43509</v>
          </cell>
        </row>
        <row r="1284">
          <cell r="F1284" t="str">
            <v>BCNUDH 30/01/2019</v>
          </cell>
          <cell r="G1284" t="str">
            <v>High</v>
          </cell>
          <cell r="H1284">
            <v>1</v>
          </cell>
          <cell r="I1284" t="str">
            <v>https://monusco.unmissions.org/sites/default/files/bcnudh_-_communique_de_presse_-_note_annuelle_2018_-_final.pdf</v>
          </cell>
          <cell r="J1284" t="str">
            <v>Lack of (or partial) disaggregated data of civilians deaths per month.
1,059 civilian deaths in 2018, divided by 2 to get an estimation of the number of deaths for the last 6 months of 2018 (approx 530)</v>
          </cell>
          <cell r="K1284" t="str">
            <v>COD001Crisis related fatalities</v>
          </cell>
          <cell r="L1284">
            <v>43509</v>
          </cell>
        </row>
        <row r="1285">
          <cell r="F1285"/>
          <cell r="G1285"/>
          <cell r="H1285" t="b">
            <v>0</v>
          </cell>
          <cell r="I1285"/>
          <cell r="J1285"/>
          <cell r="K1285" t="str">
            <v>COD001Building partially damaged</v>
          </cell>
          <cell r="L1285">
            <v>43509</v>
          </cell>
        </row>
        <row r="1286">
          <cell r="F1286"/>
          <cell r="G1286"/>
          <cell r="H1286" t="b">
            <v>0</v>
          </cell>
          <cell r="I1286"/>
          <cell r="J1286"/>
          <cell r="K1286" t="str">
            <v>COD001Building totally damaged</v>
          </cell>
          <cell r="L1286">
            <v>43509</v>
          </cell>
        </row>
        <row r="1287">
          <cell r="F1287" t="str">
            <v>WFP accessed 06/02/2019</v>
          </cell>
          <cell r="G1287" t="str">
            <v>High</v>
          </cell>
          <cell r="H1287">
            <v>1</v>
          </cell>
          <cell r="I1287" t="str">
            <v>https://www1.wfp.org/countries/democratic-republic-congo</v>
          </cell>
          <cell r="J1287" t="str">
            <v>The 2016 Cost of Hunger in Africa study found that undernutrition costs the DRC 4.6% of its GDP, equivalent to US$ 1.7 billion every year</v>
          </cell>
          <cell r="K1287" t="str">
            <v>COD001Economic Losses</v>
          </cell>
          <cell r="L1287">
            <v>43509</v>
          </cell>
        </row>
        <row r="1288">
          <cell r="F1288" t="str">
            <v xml:space="preserve">IPC 08/2018 </v>
          </cell>
          <cell r="G1288" t="str">
            <v>High</v>
          </cell>
          <cell r="H1288">
            <v>1</v>
          </cell>
          <cell r="I1288" t="str">
            <v>http://www.ipcinfo.org/fileadmin/user_upload/ipcinfo/docs/IPC_DRC_AFI_2018August.pdf</v>
          </cell>
          <cell r="J1288" t="str">
            <v>People in IPC 2 to 3 from August 2018 to June 2019. Only a part of the territory has been analysed, the final number was calculated proportionally to the whole population of the country to better reflect the situation in the country: 16,927,880</v>
          </cell>
          <cell r="K1288" t="str">
            <v>COD001People in Need</v>
          </cell>
          <cell r="L1288">
            <v>43509</v>
          </cell>
        </row>
        <row r="1289">
          <cell r="F1289" t="str">
            <v xml:space="preserve">IPC 08/2018 </v>
          </cell>
          <cell r="G1289" t="str">
            <v>High</v>
          </cell>
          <cell r="H1289">
            <v>1</v>
          </cell>
          <cell r="I1289" t="str">
            <v>http://www.ipcinfo.org/fileadmin/user_upload/ipcinfo/docs/IPC_DRC_AFI_2018August.pdf</v>
          </cell>
          <cell r="J1289"/>
          <cell r="K1289" t="str">
            <v>COD001People facing minimal humanitarian needs (level 1)</v>
          </cell>
          <cell r="L1289">
            <v>43509</v>
          </cell>
        </row>
        <row r="1290">
          <cell r="F1290" t="str">
            <v>IPC 08/2018</v>
          </cell>
          <cell r="G1290" t="str">
            <v>High</v>
          </cell>
          <cell r="H1290">
            <v>1</v>
          </cell>
          <cell r="I1290" t="str">
            <v>http://www.ipcinfo.org/fileadmin/user_upload/ipcinfo/docs/IPC_DRC_AFI_2018August.pdf</v>
          </cell>
          <cell r="J1290"/>
          <cell r="K1290" t="str">
            <v>COD001People facing stressed humanitarian needs (level 2)</v>
          </cell>
          <cell r="L1290">
            <v>43509</v>
          </cell>
        </row>
        <row r="1291">
          <cell r="F1291" t="str">
            <v>IPC 08/2018</v>
          </cell>
          <cell r="G1291" t="str">
            <v>High</v>
          </cell>
          <cell r="H1291">
            <v>1</v>
          </cell>
          <cell r="I1291" t="str">
            <v>http://www.ipcinfo.org/fileadmin/user_upload/ipcinfo/docs/IPC_DRC_AFI_2018August.pdf</v>
          </cell>
          <cell r="J1291" t="str">
            <v>9,767,461 people in IPC 3 from August 2018 to June 2019
Only a part of the territory has been analysed, the final number was calculated proportionally to the whole population of the country to better reflect the situation in the country: 16,927,880</v>
          </cell>
          <cell r="K1291" t="str">
            <v>COD001People  facing moderate humanitarian needs (level 3)</v>
          </cell>
          <cell r="L1291">
            <v>43509</v>
          </cell>
        </row>
        <row r="1292">
          <cell r="F1292" t="str">
            <v>IPC 08/2018</v>
          </cell>
          <cell r="G1292" t="str">
            <v>High</v>
          </cell>
          <cell r="H1292">
            <v>1</v>
          </cell>
          <cell r="I1292" t="str">
            <v>http://www.ipcinfo.org/fileadmin/user_upload/ipcinfo/docs/IPC_DRC_AFI_2018August.pdf</v>
          </cell>
          <cell r="J1292" t="str">
            <v>3,373,595 people in IPC 3 from August 2018 to June 2019
Only a part of the territory has been analysed, the final number was calculated proportionally to the whole population of the country to better reflect the situation in the country: 5,855,270</v>
          </cell>
          <cell r="K1292" t="str">
            <v>COD001People facing severe humanitarian needs (level 4)</v>
          </cell>
          <cell r="L1292">
            <v>43509</v>
          </cell>
        </row>
        <row r="1293">
          <cell r="F1293" t="str">
            <v>IPC 08/2018</v>
          </cell>
          <cell r="G1293" t="str">
            <v>High</v>
          </cell>
          <cell r="H1293">
            <v>1</v>
          </cell>
          <cell r="I1293" t="str">
            <v>http://www.ipcinfo.org/fileadmin/user_upload/ipcinfo/docs/IPC_DRC_AFI_2018August.pdf</v>
          </cell>
          <cell r="J1293"/>
          <cell r="K1293" t="str">
            <v>COD001People facing extreme humanitarian needs (level 5)</v>
          </cell>
          <cell r="L1293">
            <v>43509</v>
          </cell>
        </row>
        <row r="1294">
          <cell r="F1294" t="str">
            <v>BCNUDH 30/01/2019</v>
          </cell>
          <cell r="G1294" t="str">
            <v>High</v>
          </cell>
          <cell r="H1294">
            <v>1</v>
          </cell>
          <cell r="I1294" t="str">
            <v>https://monusco.unmissions.org/sites/default/files/bcnudh_-_communique_de_presse_-_note_annuelle_2018_-_final.pdf</v>
          </cell>
          <cell r="J1294" t="str">
            <v>Lack of (or partial) disaggregated data of civilians deaths per month.
1,059 civilian deaths in 2018, divided by 2 to get an estimation of the number of deaths for the last 6 months of 2018 (approx 530)</v>
          </cell>
          <cell r="K1294" t="str">
            <v>COD001People killed in all crises</v>
          </cell>
          <cell r="L1294">
            <v>43509</v>
          </cell>
        </row>
        <row r="1295">
          <cell r="F1295"/>
          <cell r="G1295"/>
          <cell r="H1295" t="b">
            <v>0</v>
          </cell>
          <cell r="I1295"/>
          <cell r="J1295"/>
          <cell r="K1295" t="str">
            <v>COD001Crisis affected groups</v>
          </cell>
          <cell r="L1295">
            <v>43509</v>
          </cell>
        </row>
        <row r="1296">
          <cell r="F1296" t="str">
            <v>ACLED 2019
OCHA 29/01/2019</v>
          </cell>
          <cell r="G1296" t="str">
            <v>Medium</v>
          </cell>
          <cell r="H1296">
            <v>2</v>
          </cell>
          <cell r="I1296" t="str">
            <v>https://reliefweb.int/sites/reliefweb.int/files/resources/drc_hno_2018_fr.pdf</v>
          </cell>
          <cell r="J1296" t="str">
            <v>Humanitarian access limited by poor road infrastructures, and administrative constraints
Identified most active conflict areas in DRC with ACLED data from the last 6 months (Sud Kivu PIN 1.71 million, Tanganyika PIN 1.18 million, Kasai Central PIN 0.91 million, Kasai PIN 2.03 million, Haut-Uele PIN 0.26 million, Kinshasa 1.81 million, Haut Katanga PIN 0.99 million, not including ebola-affected areas) and added up PIN number from 2019 HNO</v>
          </cell>
          <cell r="K1296" t="str">
            <v>COD001People facing limited access constraints</v>
          </cell>
          <cell r="L1296">
            <v>43509</v>
          </cell>
        </row>
        <row r="1297">
          <cell r="F1297" t="str">
            <v>OCHA 29/01/2019</v>
          </cell>
          <cell r="G1297" t="str">
            <v>Medium</v>
          </cell>
          <cell r="H1297">
            <v>2</v>
          </cell>
          <cell r="I1297" t="str">
            <v>https://reliefweb.int/sites/reliefweb.int/files/resources/drc_hno_2018_fr.pdf</v>
          </cell>
          <cell r="J1297" t="str">
            <v>Ebola-affected areas where humanitarian activities are routinely suspended due to insecurity (Nord Kivu and Ituri)
PIN Nord Kivu: 1.63
PIN Ituri: 2.72</v>
          </cell>
          <cell r="K1297" t="str">
            <v>COD001People facing restricted access constraints</v>
          </cell>
          <cell r="L1297">
            <v>43509</v>
          </cell>
        </row>
        <row r="1298">
          <cell r="F1298" t="str">
            <v>ACAPS Access Map</v>
          </cell>
          <cell r="G1298"/>
          <cell r="H1298" t="b">
            <v>0</v>
          </cell>
          <cell r="I1298"/>
          <cell r="J1298" t="str">
            <v>Government launched administrative inquiry against national human rights NGOs, claiming they were not legally registered
Check points
https://www.frontlinedefenders.org/en/statement-report/drc-crackdown-human-rights-ngos</v>
          </cell>
          <cell r="K1298" t="str">
            <v>COD001Impediments to entry into country (bureaucratic and administrative)</v>
          </cell>
          <cell r="L1298">
            <v>43509</v>
          </cell>
        </row>
        <row r="1299">
          <cell r="F1299" t="str">
            <v>ACAPS Access Map</v>
          </cell>
          <cell r="G1299"/>
          <cell r="H1299" t="b">
            <v>0</v>
          </cell>
          <cell r="I1299" t="str">
            <v>https://www.frontlinedefenders.org/en/statement-report/drc-crackdown-human-rights-ngos</v>
          </cell>
          <cell r="J1299" t="str">
            <v>Government launched administrative inquiry against national human rights NGOs, claiming they were not legally registered
Check points</v>
          </cell>
          <cell r="K1299" t="str">
            <v>COD001Restriction of movement (impediments to freedom of movement and/or administrative restrictions)</v>
          </cell>
          <cell r="L1299">
            <v>43509</v>
          </cell>
        </row>
        <row r="1300">
          <cell r="F1300" t="str">
            <v>ACAPS Access Map</v>
          </cell>
          <cell r="G1300"/>
          <cell r="H1300" t="b">
            <v>0</v>
          </cell>
          <cell r="I1300"/>
          <cell r="J1300" t="str">
            <v>Interference of Congolese security officials with a UN experts' investigation into the killings of two UN sanctions monitors.
https://reliefweb.int/sites/reliefweb.int/files/resources/The-Aid-in-Danger-Monthly-News-Brief-April-2018.pdf 
DRC government set up a new 'Humanitarian Fund Management Agency' to 'manage, monitor, and control humanitarian funds and work to channel all financial flows affecting the humanitarian sector'
http://www.irinnews.org/analysis/2018/04/26/aid-groups-congo-fear-political-tensions-could-impede-their-work</v>
          </cell>
          <cell r="K1300" t="str">
            <v>COD001Interference into implementation of humanitarian activities</v>
          </cell>
          <cell r="L1300">
            <v>43509</v>
          </cell>
        </row>
        <row r="1301">
          <cell r="F1301" t="str">
            <v>ACAPS Access Map</v>
          </cell>
          <cell r="G1301"/>
          <cell r="H1301" t="b">
            <v>0</v>
          </cell>
          <cell r="I1301"/>
          <cell r="J1301" t="str">
            <v>Attacks and lootings on humanitarian agencies compounds are regularly reported
4 aid workers killed, 7 kidnapped, 1 arrested since the beginning of 2018
https://reliefweb.int/sites/reliefweb.int/files/resources/The-Aid-in-Danger-Monthly-News-Brief-May-2018.pdf</v>
          </cell>
          <cell r="K1301" t="str">
            <v>COD001Violence against personnel, facilities and assets</v>
          </cell>
          <cell r="L1301">
            <v>43509</v>
          </cell>
        </row>
        <row r="1302">
          <cell r="F1302" t="str">
            <v>ACAPS Access Map</v>
          </cell>
          <cell r="G1302"/>
          <cell r="H1302" t="b">
            <v>0</v>
          </cell>
          <cell r="I1302"/>
          <cell r="J1302" t="str">
            <v xml:space="preserve">DRC government refused to attend its own donor conference in Geneva, accusing the UN of exaggerating the crisis.
https://www.theguardian.com/world/2018/apr/13/drc-democratic-republic-congo-snubs-aid-conference-says-crisis-exaggerated </v>
          </cell>
          <cell r="K1302" t="str">
            <v>COD001Denial of existence of humanitarian needs or entitlements to assistance</v>
          </cell>
          <cell r="L1302">
            <v>43509</v>
          </cell>
        </row>
        <row r="1303">
          <cell r="F1303" t="str">
            <v>ACAPS Access Map</v>
          </cell>
          <cell r="G1303"/>
          <cell r="H1303" t="b">
            <v>0</v>
          </cell>
          <cell r="I1303"/>
          <cell r="J1303" t="str">
            <v>Military presence trying to regain control of unstable zones reduces humanitarian access
https://reliefweb.int/sites/reliefweb.int/files/resources/ochadrc-note_dinformations_humanitaires_bas-uele_haut-uele_ituri_tshopo_20180315vf.pdf</v>
          </cell>
          <cell r="K1303" t="str">
            <v>COD001Restriction and obstruction of access to services and assistance</v>
          </cell>
          <cell r="L1303">
            <v>43509</v>
          </cell>
        </row>
        <row r="1304">
          <cell r="F1304" t="str">
            <v>ACAPS Access Map</v>
          </cell>
          <cell r="G1304"/>
          <cell r="H1304" t="b">
            <v>0</v>
          </cell>
          <cell r="I1304"/>
          <cell r="J1304" t="str">
            <v>Rising levels of violence pose an increased risk to international and local staff engaged in humanitarian work
https://kivusecurity.org/graph
http://www.rfi.fr/afrique/20180723-rdc-insecurite-recrudescence-villes-pays</v>
          </cell>
          <cell r="K1304" t="str">
            <v>COD001Ongoing insecurity/hostilities affecting humanitarian assistance</v>
          </cell>
          <cell r="L1304">
            <v>43509</v>
          </cell>
        </row>
        <row r="1305">
          <cell r="F1305" t="str">
            <v>ACAPS Access Map</v>
          </cell>
          <cell r="G1305"/>
          <cell r="H1305" t="b">
            <v>0</v>
          </cell>
          <cell r="I1305"/>
          <cell r="J1305" t="str">
            <v>Light antipersonnel mine contamination (less than 5km2) is believed to exist in DRC
http://www.the-monitor.org/media/2615219/Landmine-Monitor-2017_final.pdf
97 mines victimes over the last 3 years
https://www.radiookapi.net/2018/04/04/actualite/securite/journee-anti-mines-linsecurite-reel-obstacle-pour-deminer-le-nord-kivu
https://www.radiookapi.net/2018/05/31/actualite/securite/rdc-plusieurs-villages-de-walikale-regorgent-dengins-non-exploses</v>
          </cell>
          <cell r="K1305" t="str">
            <v xml:space="preserve">COD001Presence of mines and improvised explosive devices </v>
          </cell>
          <cell r="L1305">
            <v>43509</v>
          </cell>
        </row>
        <row r="1306">
          <cell r="F1306" t="str">
            <v>ACAPS Access Map</v>
          </cell>
          <cell r="G1306"/>
          <cell r="H1306" t="b">
            <v>0</v>
          </cell>
          <cell r="I1306"/>
          <cell r="J1306" t="str">
            <v xml:space="preserve">Lack of infrastructure, poor road conditions, some areas are complitely isolated, others can only be accessed by foot, populations in highland regions had to reach
https://www.humanitarianresponse.info/sites/www.humanitarianresponse.info/files/documents/files/ocha_sudkivu_maniema_note_informations_humanitaires_26062018.pdf
https://www.msf.org/en/article/cardrc-lives-split-over-congolese-border
</v>
          </cell>
          <cell r="K1306" t="str">
            <v>COD001Physical constraints in the environment (obstacles related to terrain, climate, lack of infrastructure, etc.)</v>
          </cell>
          <cell r="L1306">
            <v>43509</v>
          </cell>
        </row>
        <row r="1307">
          <cell r="F1307" t="str">
            <v>Worldometers 02/2019; UNHCR 01/01/2019</v>
          </cell>
          <cell r="G1307" t="str">
            <v>Medium</v>
          </cell>
          <cell r="H1307">
            <v>2</v>
          </cell>
          <cell r="I1307" t="str">
            <v>http://www.worldometers.info/world-population/eritrea-population/ https://reliefweb.int/sites/reliefweb.int/files/resources/EHGL_RefAs_181231.pdf</v>
          </cell>
          <cell r="J1307" t="str">
            <v>5263130 (population according to worldometers) + 2252 (refugees and asylum seekers in Eritrea) - 309100 (Eritrean refugees and asylum seekrs in neighbouring countries)</v>
          </cell>
          <cell r="K1307" t="str">
            <v>ERI001Total population in country</v>
          </cell>
          <cell r="L1307">
            <v>43509</v>
          </cell>
        </row>
        <row r="1308">
          <cell r="F1308" t="str">
            <v>UNICEF 06/2018; OCHA 2019</v>
          </cell>
          <cell r="G1308" t="str">
            <v>High</v>
          </cell>
          <cell r="H1308">
            <v>1</v>
          </cell>
          <cell r="I1308" t="str">
            <v>https://reliefweb.int/sites/reliefweb.int/files/resources/UNICEF%20Eritrea%202018%20Mid%20Year%20Humanitarian%20Situation%20Report.pdf https://www.unocha.org/southern-and-eastern-africa-rosea/eritrea</v>
          </cell>
          <cell r="J1308" t="str">
            <v>Eritrea is vulnerable to climatic conditions with limited water sources, and bouts of drought. Even in times of good rainfall, food production is
estimated to meet only 60 to 70% of the population’s needs. Therefore, the whole country is considered to be affected by drought. The Eritrean economy remains depressed and will operate below potential in 2016-17 due to a lack of capital, near absence of private sector participation and foreign investment and unfavourable government policies. Therfore the whole country is also considered to be affected by the political/economic crisis</v>
          </cell>
          <cell r="K1308" t="str">
            <v>ERI001Landmass affected by disaster</v>
          </cell>
          <cell r="L1308">
            <v>43509</v>
          </cell>
        </row>
        <row r="1309">
          <cell r="F1309" t="str">
            <v>Worldometers 02/2019; UNHCR 01/01/2019</v>
          </cell>
          <cell r="G1309" t="str">
            <v>Medium</v>
          </cell>
          <cell r="H1309">
            <v>2</v>
          </cell>
          <cell r="I1309" t="str">
            <v>http://www.worldometers.info/world-population/eritrea-population/ https://reliefweb.int/sites/reliefweb.int/files/resources/EHGL_RefAs_181231.pdf</v>
          </cell>
          <cell r="J1309" t="str">
            <v>The whole country is considered to be affected by drought and the political/economic crisis, therefore the total number of people living in the affected area is the total population in country</v>
          </cell>
          <cell r="K1309" t="str">
            <v>ERI001People exposed</v>
          </cell>
          <cell r="L1309">
            <v>43509</v>
          </cell>
        </row>
        <row r="1310">
          <cell r="F1310" t="str">
            <v>UNICEF 09/01/2019; UNICEF 06/2018; OCHA 2019</v>
          </cell>
          <cell r="G1310" t="str">
            <v>Low</v>
          </cell>
          <cell r="H1310">
            <v>3</v>
          </cell>
          <cell r="I1310" t="str">
            <v>https://www.unicef.org/appeals/eritrea.html#1 https://reliefweb.int/sites/reliefweb.int/files/resources/UNICEF%20Eritrea%202018%20Mid%20Year%20Humanitarian%20Situation%20Report.pdf https://www.unocha.org/southern-and-eastern-africa-rosea/eritrea</v>
          </cell>
          <cell r="J1310" t="str">
            <v xml:space="preserve">Eritrea is characterized by harsh climatic conditions, exacerbating the vulnerability of communities. In recent years, the country’s climatic conditions have tested the coping capacities of the population, which is largely dependent (80%) on subsistence agriculture. Slower economic growth and the residual effects of war also perpetuate the vulnerability of approximately 66% of the population. The country is governed by a one-party state, human rights are systematically repressed, extrajudicial killings are reported, and elections have not been held since 1993. It is therefore considered that the whole population is affected by this complex crisis. </v>
          </cell>
          <cell r="K1310" t="str">
            <v>ERI001People affected by the crisis</v>
          </cell>
          <cell r="L1310">
            <v>43509</v>
          </cell>
        </row>
        <row r="1311">
          <cell r="F1311" t="str">
            <v xml:space="preserve"> UNHCR 01/01/2019; IDMC 2014; IDMC 16/07/2010</v>
          </cell>
          <cell r="G1311" t="str">
            <v>Medium</v>
          </cell>
          <cell r="H1311">
            <v>2</v>
          </cell>
          <cell r="I1311" t="str">
            <v>https://reliefweb.int/sites/reliefweb.int/files/resources/EHGL_RefAs_181231.pdf http://www.internal-displacement.org/countries/eritrea https://www.refworld.org/topic,50ffbce526e,50ffbce5274,4c4030912,0,IDMC,,ERI.html</v>
          </cell>
          <cell r="J1311" t="str">
            <v>309100 (Eritrean refugees and asylum seekers in neighbouring countries) + 2252 (refugees and asylum seekers in Eritrea) + 10000 (IDPs)</v>
          </cell>
          <cell r="K1311" t="str">
            <v>ERI001Total # of crisis related displaced people</v>
          </cell>
          <cell r="L1311">
            <v>43509</v>
          </cell>
        </row>
        <row r="1312">
          <cell r="F1312"/>
          <cell r="G1312"/>
          <cell r="H1312" t="b">
            <v>0</v>
          </cell>
          <cell r="I1312"/>
          <cell r="J1312" t="str">
            <v>No information available</v>
          </cell>
          <cell r="K1312" t="str">
            <v>ERI001Crisis related Injuries</v>
          </cell>
          <cell r="L1312">
            <v>43509</v>
          </cell>
        </row>
        <row r="1313">
          <cell r="F1313"/>
          <cell r="G1313"/>
          <cell r="H1313" t="b">
            <v>0</v>
          </cell>
          <cell r="I1313"/>
          <cell r="J1313" t="str">
            <v>No information available</v>
          </cell>
          <cell r="K1313" t="str">
            <v>ERI001Total # of illness cases reported</v>
          </cell>
          <cell r="L1313">
            <v>43509</v>
          </cell>
        </row>
        <row r="1314">
          <cell r="F1314"/>
          <cell r="G1314"/>
          <cell r="H1314" t="b">
            <v>0</v>
          </cell>
          <cell r="I1314"/>
          <cell r="J1314" t="str">
            <v>No information available</v>
          </cell>
          <cell r="K1314" t="str">
            <v>ERI001Crisis related fatalities</v>
          </cell>
          <cell r="L1314">
            <v>43509</v>
          </cell>
        </row>
        <row r="1315">
          <cell r="F1315"/>
          <cell r="G1315"/>
          <cell r="H1315" t="b">
            <v>0</v>
          </cell>
          <cell r="I1315"/>
          <cell r="J1315" t="str">
            <v>No information available</v>
          </cell>
          <cell r="K1315" t="str">
            <v>ERI001Building partially damaged</v>
          </cell>
          <cell r="L1315">
            <v>43509</v>
          </cell>
        </row>
        <row r="1316">
          <cell r="F1316"/>
          <cell r="G1316"/>
          <cell r="H1316" t="b">
            <v>0</v>
          </cell>
          <cell r="I1316"/>
          <cell r="J1316" t="str">
            <v>No information available</v>
          </cell>
          <cell r="K1316" t="str">
            <v>ERI001Building totally damaged</v>
          </cell>
          <cell r="L1316">
            <v>43509</v>
          </cell>
        </row>
        <row r="1317">
          <cell r="F1317" t="str">
            <v>Institute of Economics and Peace 10/2018</v>
          </cell>
          <cell r="G1317" t="str">
            <v>Medium</v>
          </cell>
          <cell r="H1317">
            <v>2</v>
          </cell>
          <cell r="I1317" t="str">
            <v xml:space="preserve"> https://reliefweb.int/sites/reliefweb.int/files/resources/Economic-Value-of-Peace-2018.pdf</v>
          </cell>
          <cell r="J1317" t="str">
            <v>Economic cost of conflict as % of GDP: 22% of $6.05 billion (GDP in 2017) = $1.30</v>
          </cell>
          <cell r="K1317" t="str">
            <v>ERI001Economic Losses</v>
          </cell>
          <cell r="L1317">
            <v>43509</v>
          </cell>
        </row>
        <row r="1318">
          <cell r="F1318" t="str">
            <v>UNICEF 09/01/2019; UNICEF 06/2018</v>
          </cell>
          <cell r="G1318" t="str">
            <v>Low</v>
          </cell>
          <cell r="H1318">
            <v>3</v>
          </cell>
          <cell r="I1318" t="str">
            <v>https://www.unicef.org/appeals/eritrea.html#1 https://reliefweb.int/sites/reliefweb.int/files/resources/UNICEF%20Eritrea%202018%20Mid%20Year%20Humanitarian%20Situation%20Report.pdf</v>
          </cell>
          <cell r="J1318" t="str">
            <v>Eritrea is characterized by harsh climatic conditions. This exacerbates the vulnerability of communities. In recent years, the country’s climatic conditions have tested the coping capacities of the population, which is largely dependent (80%) on subsistence agriculture. 80% of the total population (5000000) are therefore considered to be directly affected by drought and in need</v>
          </cell>
          <cell r="K1318" t="str">
            <v>ERI001People in Need</v>
          </cell>
          <cell r="L1318">
            <v>43509</v>
          </cell>
        </row>
        <row r="1319">
          <cell r="F1319"/>
          <cell r="G1319"/>
          <cell r="H1319" t="b">
            <v>0</v>
          </cell>
          <cell r="I1319"/>
          <cell r="J1319"/>
          <cell r="K1319" t="str">
            <v>ERI001People facing minimal humanitarian needs (level 1)</v>
          </cell>
          <cell r="L1319">
            <v>43509</v>
          </cell>
        </row>
        <row r="1320">
          <cell r="F1320"/>
          <cell r="G1320"/>
          <cell r="H1320" t="b">
            <v>0</v>
          </cell>
          <cell r="I1320"/>
          <cell r="J1320"/>
          <cell r="K1320" t="str">
            <v>ERI001People facing stressed humanitarian needs (level 2)</v>
          </cell>
          <cell r="L1320">
            <v>43509</v>
          </cell>
        </row>
        <row r="1321">
          <cell r="F1321" t="str">
            <v>UNICEF 09/01/2019; UNICEF 06/2018</v>
          </cell>
          <cell r="G1321" t="str">
            <v>Low</v>
          </cell>
          <cell r="H1321">
            <v>3</v>
          </cell>
          <cell r="I1321" t="str">
            <v>https://www.unicef.org/appeals/eritrea.html#1 https://reliefweb.int/sites/reliefweb.int/files/resources/UNICEF%20Eritrea%202018%20Mid%20Year%20Humanitarian%20Situation%20Report.pdf</v>
          </cell>
          <cell r="J1321" t="str">
            <v>Due to major information gaps on the needs of the population it is not possible to disaggregate the severity of needs. The Eritrean government significantly restricts humanitarian access and there is very little information on humanitarian needs. The total PIN is therfore placed in level 3</v>
          </cell>
          <cell r="K1321" t="str">
            <v>ERI001People  facing moderate humanitarian needs (level 3)</v>
          </cell>
          <cell r="L1321">
            <v>43509</v>
          </cell>
        </row>
        <row r="1322">
          <cell r="F1322"/>
          <cell r="G1322"/>
          <cell r="H1322" t="b">
            <v>0</v>
          </cell>
          <cell r="I1322"/>
          <cell r="J1322"/>
          <cell r="K1322" t="str">
            <v>ERI001People facing severe humanitarian needs (level 4)</v>
          </cell>
          <cell r="L1322">
            <v>43509</v>
          </cell>
        </row>
        <row r="1323">
          <cell r="F1323"/>
          <cell r="G1323"/>
          <cell r="H1323" t="b">
            <v>0</v>
          </cell>
          <cell r="I1323"/>
          <cell r="J1323"/>
          <cell r="K1323" t="str">
            <v>ERI001People facing extreme humanitarian needs (level 5)</v>
          </cell>
          <cell r="L1323">
            <v>43509</v>
          </cell>
        </row>
        <row r="1324">
          <cell r="F1324"/>
          <cell r="G1324"/>
          <cell r="H1324" t="b">
            <v>0</v>
          </cell>
          <cell r="I1324"/>
          <cell r="J1324" t="str">
            <v>No information available</v>
          </cell>
          <cell r="K1324" t="str">
            <v>ERI001People killed in all crises</v>
          </cell>
          <cell r="L1324">
            <v>43509</v>
          </cell>
        </row>
        <row r="1325">
          <cell r="F1325"/>
          <cell r="G1325"/>
          <cell r="H1325" t="b">
            <v>0</v>
          </cell>
          <cell r="I1325"/>
          <cell r="J1325" t="str">
            <v xml:space="preserve">IDPS + refugees, asylum seekers and others of concern + returnees + host + non-host </v>
          </cell>
          <cell r="K1325" t="str">
            <v>ERI001Crisis affected groups</v>
          </cell>
          <cell r="L1325">
            <v>43509</v>
          </cell>
        </row>
        <row r="1326">
          <cell r="F1326"/>
          <cell r="G1326"/>
          <cell r="H1326" t="b">
            <v>0</v>
          </cell>
          <cell r="I1326"/>
          <cell r="J1326" t="str">
            <v>No information available</v>
          </cell>
          <cell r="K1326" t="str">
            <v>ERI001People facing limited access constraints</v>
          </cell>
          <cell r="L1326">
            <v>43509</v>
          </cell>
        </row>
        <row r="1327">
          <cell r="F1327"/>
          <cell r="G1327"/>
          <cell r="H1327" t="b">
            <v>0</v>
          </cell>
          <cell r="I1327"/>
          <cell r="J1327" t="str">
            <v>No information available</v>
          </cell>
          <cell r="K1327" t="str">
            <v>ERI001People facing restricted access constraints</v>
          </cell>
          <cell r="L1327">
            <v>43509</v>
          </cell>
        </row>
        <row r="1328">
          <cell r="F1328" t="str">
            <v>ACAPS 08/2018</v>
          </cell>
          <cell r="G1328" t="str">
            <v>Medium</v>
          </cell>
          <cell r="H1328">
            <v>2</v>
          </cell>
          <cell r="I1328" t="str">
            <v>https://www.acaps.org/sites/acaps/files/products/files/acaps_humanitarian_access_overview_august_2018_0.pdf</v>
          </cell>
          <cell r="J1328"/>
          <cell r="K1328" t="str">
            <v>ERI001Impediments to entry into country (bureaucratic and administrative)</v>
          </cell>
          <cell r="L1328">
            <v>43509</v>
          </cell>
        </row>
        <row r="1329">
          <cell r="F1329" t="str">
            <v>ACAPS 08/2018</v>
          </cell>
          <cell r="G1329" t="str">
            <v>Medium</v>
          </cell>
          <cell r="H1329">
            <v>2</v>
          </cell>
          <cell r="I1329" t="str">
            <v>https://www.acaps.org/sites/acaps/files/products/files/acaps_humanitarian_access_overview_august_2018_0.pdf</v>
          </cell>
          <cell r="J1329"/>
          <cell r="K1329" t="str">
            <v>ERI001Restriction of movement (impediments to freedom of movement and/or administrative restrictions)</v>
          </cell>
          <cell r="L1329">
            <v>43509</v>
          </cell>
        </row>
        <row r="1330">
          <cell r="F1330" t="str">
            <v>ACAPS 08/2018</v>
          </cell>
          <cell r="G1330" t="str">
            <v>Medium</v>
          </cell>
          <cell r="H1330">
            <v>2</v>
          </cell>
          <cell r="I1330" t="str">
            <v>https://www.acaps.org/sites/acaps/files/products/files/acaps_humanitarian_access_overview_august_2018_0.pdf</v>
          </cell>
          <cell r="J1330"/>
          <cell r="K1330" t="str">
            <v>ERI001Interference into implementation of humanitarian activities</v>
          </cell>
          <cell r="L1330">
            <v>43509</v>
          </cell>
        </row>
        <row r="1331">
          <cell r="F1331" t="str">
            <v>ACAPS 08/2018</v>
          </cell>
          <cell r="G1331" t="str">
            <v>Medium</v>
          </cell>
          <cell r="H1331">
            <v>2</v>
          </cell>
          <cell r="I1331" t="str">
            <v>https://www.acaps.org/sites/acaps/files/products/files/acaps_humanitarian_access_overview_august_2018_0.pdf</v>
          </cell>
          <cell r="J1331" t="str">
            <v>No information available</v>
          </cell>
          <cell r="K1331" t="str">
            <v>ERI001Violence against personnel, facilities and assets</v>
          </cell>
          <cell r="L1331">
            <v>43509</v>
          </cell>
        </row>
        <row r="1332">
          <cell r="F1332" t="str">
            <v>ACAPS 08/2018</v>
          </cell>
          <cell r="G1332" t="str">
            <v>Medium</v>
          </cell>
          <cell r="H1332">
            <v>2</v>
          </cell>
          <cell r="I1332" t="str">
            <v>https://www.acaps.org/sites/acaps/files/products/files/acaps_humanitarian_access_overview_august_2018_0.pdf</v>
          </cell>
          <cell r="J1332"/>
          <cell r="K1332" t="str">
            <v>ERI001Denial of existence of humanitarian needs or entitlements to assistance</v>
          </cell>
          <cell r="L1332">
            <v>43509</v>
          </cell>
        </row>
        <row r="1333">
          <cell r="F1333" t="str">
            <v>ACAPS 08/2018</v>
          </cell>
          <cell r="G1333" t="str">
            <v>Medium</v>
          </cell>
          <cell r="H1333">
            <v>2</v>
          </cell>
          <cell r="I1333" t="str">
            <v>https://www.acaps.org/sites/acaps/files/products/files/acaps_humanitarian_access_overview_august_2018_0.pdf</v>
          </cell>
          <cell r="J1333"/>
          <cell r="K1333" t="str">
            <v>ERI001Restriction and obstruction of access to services and assistance</v>
          </cell>
          <cell r="L1333">
            <v>43509</v>
          </cell>
        </row>
        <row r="1334">
          <cell r="F1334" t="str">
            <v>ACAPS 08/2018</v>
          </cell>
          <cell r="G1334" t="str">
            <v>Medium</v>
          </cell>
          <cell r="H1334">
            <v>2</v>
          </cell>
          <cell r="I1334" t="str">
            <v>https://www.acaps.org/sites/acaps/files/products/files/acaps_humanitarian_access_overview_august_2018_0.pdf</v>
          </cell>
          <cell r="J1334" t="str">
            <v>No information available</v>
          </cell>
          <cell r="K1334" t="str">
            <v>ERI001Ongoing insecurity/hostilities affecting humanitarian assistance</v>
          </cell>
          <cell r="L1334">
            <v>43509</v>
          </cell>
        </row>
        <row r="1335">
          <cell r="F1335" t="str">
            <v>ACAPS 08/2018</v>
          </cell>
          <cell r="G1335" t="str">
            <v>Medium</v>
          </cell>
          <cell r="H1335">
            <v>2</v>
          </cell>
          <cell r="I1335" t="str">
            <v>https://www.acaps.org/sites/acaps/files/products/files/acaps_humanitarian_access_overview_august_2018_0.pdf</v>
          </cell>
          <cell r="J1335"/>
          <cell r="K1335" t="str">
            <v xml:space="preserve">ERI001Presence of mines and improvised explosive devices </v>
          </cell>
          <cell r="L1335">
            <v>43509</v>
          </cell>
        </row>
        <row r="1336">
          <cell r="F1336" t="str">
            <v>ACAPS 08/2018</v>
          </cell>
          <cell r="G1336" t="str">
            <v>Medium</v>
          </cell>
          <cell r="H1336">
            <v>2</v>
          </cell>
          <cell r="I1336" t="str">
            <v>https://www.acaps.org/sites/acaps/files/products/files/acaps_humanitarian_access_overview_august_2018_0.pdf</v>
          </cell>
          <cell r="J1336" t="str">
            <v>No information available</v>
          </cell>
          <cell r="K1336" t="str">
            <v>ERI001Physical constraints in the environment (obstacles related to terrain, climate, lack of infrastructure, etc.)</v>
          </cell>
          <cell r="L1336">
            <v>43509</v>
          </cell>
        </row>
        <row r="1337">
          <cell r="F1337" t="str">
            <v>Population Census Data 2015</v>
          </cell>
          <cell r="G1337" t="str">
            <v>Medium</v>
          </cell>
          <cell r="H1337">
            <v>2</v>
          </cell>
          <cell r="I1337" t="str">
            <v>https://data.humdata.org/dataset/philippines-2015-census-population-administrative-level-1-to-4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37" t="str">
            <v xml:space="preserve">Total population living in the Philippines. </v>
          </cell>
          <cell r="K1337" t="str">
            <v>PHL001Total population in country</v>
          </cell>
          <cell r="L1337">
            <v>43509</v>
          </cell>
        </row>
        <row r="1338">
          <cell r="F1338" t="str">
            <v>DSWD 25/12/2019 - 05/02/2019</v>
          </cell>
          <cell r="G1338" t="str">
            <v>Medium</v>
          </cell>
          <cell r="H1338">
            <v>2</v>
          </cell>
          <cell r="I1338"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38" t="str">
            <v xml:space="preserve">Total square KM affected by Davao floods and by Marawi conflict, catherdral bombing, and social disorganization due to Bangsamoro Organic law, Armed Conflict Patikul, Sulu. </v>
          </cell>
          <cell r="K1338" t="str">
            <v>PHL001Landmass affected by disaster</v>
          </cell>
          <cell r="L1338">
            <v>43509</v>
          </cell>
        </row>
        <row r="1339">
          <cell r="F1339" t="str">
            <v>DSWD 25/12/2019 - 05/02/2019</v>
          </cell>
          <cell r="G1339" t="str">
            <v>Medium</v>
          </cell>
          <cell r="H1339">
            <v>2</v>
          </cell>
          <cell r="I1339"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39" t="str">
            <v xml:space="preserve">Total amount of people living in the area affected by the Davao floods and Marawi conflict, catherdral bombing, and social disorganization due to Bangsamoro Organic law, Armed Conflict Patikul, Sulu. </v>
          </cell>
          <cell r="K1339" t="str">
            <v>PHL001People exposed</v>
          </cell>
          <cell r="L1339">
            <v>43509</v>
          </cell>
        </row>
        <row r="1340">
          <cell r="F1340" t="str">
            <v>DSWD 25/12/2019 - 05/02/2019</v>
          </cell>
          <cell r="G1340" t="str">
            <v>Medium</v>
          </cell>
          <cell r="H1340">
            <v>2</v>
          </cell>
          <cell r="I1340"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40" t="str">
            <v xml:space="preserve">Total amount of people  affected by the Davao floods and Marawi conflict, catherdral bombing, and social disorganization due to Bangsamoro Organic law, Armed Conflict Patikul, Sulu. </v>
          </cell>
          <cell r="K1340" t="str">
            <v>PHL001People affected by the crisis</v>
          </cell>
          <cell r="L1340">
            <v>43509</v>
          </cell>
        </row>
        <row r="1341">
          <cell r="F1341" t="str">
            <v>DSWD 25/12/2019 - 05/02/2019</v>
          </cell>
          <cell r="G1341" t="str">
            <v>Medium</v>
          </cell>
          <cell r="H1341">
            <v>2</v>
          </cell>
          <cell r="I1341" t="str">
            <v>https://reliefweb.int/sites/reliefweb.int/files/resources/davaoFFL03.pdf</v>
          </cell>
          <cell r="J1341" t="str">
            <v xml:space="preserve">Total amount of people  displaced by the Davao floods and Marawi conflict, catherdral bombing, and social disorganization due to Bangsamoro Organic law, Armed Conflict Patikul, Sulu. </v>
          </cell>
          <cell r="K1341" t="str">
            <v>PHL001Total # of crisis related displaced people</v>
          </cell>
          <cell r="L1341">
            <v>43509</v>
          </cell>
        </row>
        <row r="1342">
          <cell r="F1342"/>
          <cell r="G1342" t="str">
            <v>Medium</v>
          </cell>
          <cell r="H1342">
            <v>2</v>
          </cell>
          <cell r="I1342"/>
          <cell r="J1342" t="str">
            <v xml:space="preserve">No data on illnesses due to conflict and flooding. </v>
          </cell>
          <cell r="K1342" t="str">
            <v>PHL001Total # of illness cases reported</v>
          </cell>
          <cell r="L1342">
            <v>43509</v>
          </cell>
        </row>
        <row r="1343">
          <cell r="F1343" t="str">
            <v>DSWD 27/01/2019</v>
          </cell>
          <cell r="G1343" t="str">
            <v>Medium</v>
          </cell>
          <cell r="H1343">
            <v>2</v>
          </cell>
          <cell r="I1343" t="str">
            <v>https://reliefweb.int/sites/reliefweb.int/files/resources/Jolo03.pdf</v>
          </cell>
          <cell r="J1343" t="str">
            <v>Total amount of injuries following the Church bombing in Jolo, Sulu</v>
          </cell>
          <cell r="K1343" t="str">
            <v>PHL001Crisis related Injuries</v>
          </cell>
          <cell r="L1343">
            <v>43509</v>
          </cell>
        </row>
        <row r="1344">
          <cell r="F1344" t="str">
            <v>CPCS 06/02/2019; DSWD 27/01/2019</v>
          </cell>
          <cell r="G1344" t="str">
            <v>Medium</v>
          </cell>
          <cell r="H1344">
            <v>2</v>
          </cell>
          <cell r="I1344"/>
          <cell r="J1344" t="str">
            <v>Total amount of crisis related fatalities due to Church bombing and Marawi conflict and Davao flood deaths.</v>
          </cell>
          <cell r="K1344" t="str">
            <v>PHL001People killed in all crises</v>
          </cell>
          <cell r="L1344">
            <v>43509</v>
          </cell>
        </row>
        <row r="1345">
          <cell r="F1345" t="str">
            <v>DSWD 03/02/2019</v>
          </cell>
          <cell r="G1345" t="str">
            <v>Medium</v>
          </cell>
          <cell r="H1345">
            <v>2</v>
          </cell>
          <cell r="I1345" t="str">
            <v>https://reliefweb.int/sites/reliefweb.int/files/resources/davaoFFL03.pdf</v>
          </cell>
          <cell r="J1345" t="str">
            <v xml:space="preserve">Total amount of partial damages to houses as a result of the flooding and landslides in Davao, and total amount of damages in the Marawi Conflict. There is no data available from buildings damaged in all of Mindao. </v>
          </cell>
          <cell r="K1345" t="str">
            <v>PHL001Building partially damaged</v>
          </cell>
          <cell r="L1345">
            <v>43509</v>
          </cell>
        </row>
        <row r="1346">
          <cell r="F1346" t="str">
            <v>DSWD 03/02/2019</v>
          </cell>
          <cell r="G1346" t="str">
            <v>Medium</v>
          </cell>
          <cell r="H1346">
            <v>2</v>
          </cell>
          <cell r="I1346" t="str">
            <v>https://reliefweb.int/sites/reliefweb.int/files/resources/davaoFFL03.pdf</v>
          </cell>
          <cell r="J1346" t="str">
            <v xml:space="preserve">Total amount of total damages to houes due to flooding and landslide incidences in Davao, and total amount of total damages to houes due to flooding and landslide incidences in Davao. </v>
          </cell>
          <cell r="K1346" t="str">
            <v>PHL001Building totally damaged</v>
          </cell>
          <cell r="L1346">
            <v>43509</v>
          </cell>
        </row>
        <row r="1347">
          <cell r="F1347" t="str">
            <v>CPCS 06/02/2019; DSWD 27/01/2019</v>
          </cell>
          <cell r="G1347" t="str">
            <v>Medium</v>
          </cell>
          <cell r="H1347">
            <v>2</v>
          </cell>
          <cell r="I1347"/>
          <cell r="J1347" t="str">
            <v>Total amount of crisis related fatalities due to Church bombing and Marawi conflict and Davao flood deaths.</v>
          </cell>
          <cell r="K1347" t="str">
            <v>PHL001Crisis related fatalities</v>
          </cell>
          <cell r="L1347">
            <v>43509</v>
          </cell>
        </row>
        <row r="1348">
          <cell r="F1348"/>
          <cell r="G1348" t="str">
            <v>Medium</v>
          </cell>
          <cell r="H1348">
            <v>2</v>
          </cell>
          <cell r="I1348"/>
          <cell r="J1348" t="str">
            <v xml:space="preserve">No data on economic loss due to conflict and flooding. </v>
          </cell>
          <cell r="K1348" t="str">
            <v>PHL001Economic Losses</v>
          </cell>
          <cell r="L1348">
            <v>43509</v>
          </cell>
        </row>
        <row r="1349">
          <cell r="F1349" t="str">
            <v>DSWD</v>
          </cell>
          <cell r="G1349" t="str">
            <v>Medium</v>
          </cell>
          <cell r="H1349">
            <v>2</v>
          </cell>
          <cell r="I1349" t="str">
            <v>https://reliefweb.int/sites/reliefweb.int/files/resources/davaoFFL03.pdf</v>
          </cell>
          <cell r="J1349" t="str">
            <v xml:space="preserve">Total amount of people  displaced by the Davao floods and Marawi conflict, catherdral bombing, and social disorganization due to Bangsamoro Organic law, Armed Conflict Patikul, Sulu. </v>
          </cell>
          <cell r="K1349" t="str">
            <v>PHL001People in Need</v>
          </cell>
          <cell r="L1349">
            <v>43509</v>
          </cell>
        </row>
        <row r="1350">
          <cell r="F1350" t="str">
            <v>DSWD</v>
          </cell>
          <cell r="G1350" t="str">
            <v>Medium</v>
          </cell>
          <cell r="H1350">
            <v>2</v>
          </cell>
          <cell r="I1350"/>
          <cell r="J1350" t="str">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ell>
          <cell r="K1350" t="str">
            <v>PHL001People facing minimal humanitarian needs (level 1)</v>
          </cell>
          <cell r="L1350">
            <v>43509</v>
          </cell>
        </row>
        <row r="1351">
          <cell r="F1351" t="str">
            <v>DSWD</v>
          </cell>
          <cell r="G1351" t="str">
            <v>Medium</v>
          </cell>
          <cell r="H1351">
            <v>2</v>
          </cell>
          <cell r="I1351" t="str">
            <v>https://reliefweb.int/sites/reliefweb.int/files/resources/davaoFFL03.pdf</v>
          </cell>
          <cell r="J1351" t="str">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ell>
          <cell r="K1351" t="str">
            <v>PHL001People facing stressed humanitarian needs (level 2)</v>
          </cell>
          <cell r="L1351">
            <v>43509</v>
          </cell>
        </row>
        <row r="1352">
          <cell r="F1352" t="str">
            <v>DSWD</v>
          </cell>
          <cell r="G1352" t="str">
            <v>Medium</v>
          </cell>
          <cell r="H1352">
            <v>2</v>
          </cell>
          <cell r="I1352"/>
          <cell r="J1352" t="str">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ell>
          <cell r="K1352" t="str">
            <v>PHL001People  facing moderate humanitarian needs (level 3)</v>
          </cell>
          <cell r="L1352">
            <v>43509</v>
          </cell>
        </row>
        <row r="1353">
          <cell r="F1353" t="str">
            <v>DSWD</v>
          </cell>
          <cell r="G1353" t="str">
            <v>Medium</v>
          </cell>
          <cell r="H1353">
            <v>2</v>
          </cell>
          <cell r="I1353"/>
          <cell r="J1353" t="str">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ell>
          <cell r="K1353" t="str">
            <v>PHL001People facing severe humanitarian needs (level 4)</v>
          </cell>
          <cell r="L1353">
            <v>43509</v>
          </cell>
        </row>
        <row r="1354">
          <cell r="F1354" t="str">
            <v>DSWD</v>
          </cell>
          <cell r="G1354" t="str">
            <v>Medium</v>
          </cell>
          <cell r="H1354">
            <v>2</v>
          </cell>
          <cell r="I1354"/>
          <cell r="J1354" t="str">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ell>
          <cell r="K1354" t="str">
            <v>PHL001People facing extreme humanitarian needs (level 5)</v>
          </cell>
          <cell r="L1354">
            <v>43509</v>
          </cell>
        </row>
        <row r="1355">
          <cell r="F1355"/>
          <cell r="G1355" t="str">
            <v>Medium</v>
          </cell>
          <cell r="H1355">
            <v>2</v>
          </cell>
          <cell r="I1355"/>
          <cell r="J1355" t="str">
            <v>Host, non-host and IDPs that are affected by the ongoing insecurity in Mindanao and flooding</v>
          </cell>
          <cell r="K1355" t="str">
            <v>PHL001Crisis affected groups</v>
          </cell>
          <cell r="L1355">
            <v>43509</v>
          </cell>
        </row>
        <row r="1356">
          <cell r="F1356"/>
          <cell r="G1356" t="str">
            <v>Medium</v>
          </cell>
          <cell r="H1356">
            <v>2</v>
          </cell>
          <cell r="I1356"/>
          <cell r="J1356" t="str">
            <v xml:space="preserve">There is no data on people facing access constraints. </v>
          </cell>
          <cell r="K1356" t="str">
            <v>PHL001People facing limited access constraints</v>
          </cell>
          <cell r="L1356">
            <v>43509</v>
          </cell>
        </row>
        <row r="1357">
          <cell r="F1357"/>
          <cell r="G1357" t="str">
            <v>Medium</v>
          </cell>
          <cell r="H1357">
            <v>2</v>
          </cell>
          <cell r="I1357"/>
          <cell r="J1357" t="str">
            <v xml:space="preserve">There is no data on people facing access constraints. </v>
          </cell>
          <cell r="K1357" t="str">
            <v>PHL001People facing restricted access constraints</v>
          </cell>
          <cell r="L1357">
            <v>43509</v>
          </cell>
        </row>
        <row r="1358">
          <cell r="F1358"/>
          <cell r="G1358" t="str">
            <v>Medium</v>
          </cell>
          <cell r="H1358">
            <v>2</v>
          </cell>
          <cell r="I1358"/>
          <cell r="J1358"/>
          <cell r="K1358" t="str">
            <v>PHL001Impediments to entry into country (bureaucratic and administrative)</v>
          </cell>
          <cell r="L1358">
            <v>43509</v>
          </cell>
        </row>
        <row r="1359">
          <cell r="F1359"/>
          <cell r="G1359" t="str">
            <v>Medium</v>
          </cell>
          <cell r="H1359">
            <v>2</v>
          </cell>
          <cell r="I1359"/>
          <cell r="J1359"/>
          <cell r="K1359" t="str">
            <v>PHL001Restriction of movement (impediments to freedom of movement and/or administrative restrictions)</v>
          </cell>
          <cell r="L1359">
            <v>43509</v>
          </cell>
        </row>
        <row r="1360">
          <cell r="F1360"/>
          <cell r="G1360" t="str">
            <v>Medium</v>
          </cell>
          <cell r="H1360">
            <v>2</v>
          </cell>
          <cell r="I1360"/>
          <cell r="J1360"/>
          <cell r="K1360" t="str">
            <v>PHL001Interference into implementation of humanitarian activities</v>
          </cell>
          <cell r="L1360">
            <v>43509</v>
          </cell>
        </row>
        <row r="1361">
          <cell r="F1361"/>
          <cell r="G1361" t="str">
            <v>Medium</v>
          </cell>
          <cell r="H1361">
            <v>2</v>
          </cell>
          <cell r="I1361"/>
          <cell r="J1361"/>
          <cell r="K1361" t="str">
            <v>PHL001Violence against personnel, facilities and assets</v>
          </cell>
          <cell r="L1361">
            <v>43509</v>
          </cell>
        </row>
        <row r="1362">
          <cell r="F1362"/>
          <cell r="G1362" t="str">
            <v>Medium</v>
          </cell>
          <cell r="H1362">
            <v>2</v>
          </cell>
          <cell r="I1362"/>
          <cell r="J1362"/>
          <cell r="K1362" t="str">
            <v>PHL001Denial of existence of humanitarian needs or entitlements to assistance</v>
          </cell>
          <cell r="L1362">
            <v>43509</v>
          </cell>
        </row>
        <row r="1363">
          <cell r="F1363"/>
          <cell r="G1363" t="str">
            <v>Medium</v>
          </cell>
          <cell r="H1363">
            <v>2</v>
          </cell>
          <cell r="I1363"/>
          <cell r="J1363"/>
          <cell r="K1363" t="str">
            <v>PHL001Restriction and obstruction of access to services and assistance</v>
          </cell>
          <cell r="L1363">
            <v>43509</v>
          </cell>
        </row>
        <row r="1364">
          <cell r="F1364"/>
          <cell r="G1364" t="str">
            <v>Medium</v>
          </cell>
          <cell r="H1364">
            <v>2</v>
          </cell>
          <cell r="I1364"/>
          <cell r="J1364"/>
          <cell r="K1364" t="str">
            <v>PHL001Ongoing insecurity/hostilities affecting humanitarian assistance</v>
          </cell>
          <cell r="L1364">
            <v>43509</v>
          </cell>
        </row>
        <row r="1365">
          <cell r="F1365"/>
          <cell r="G1365" t="str">
            <v>Medium</v>
          </cell>
          <cell r="H1365">
            <v>2</v>
          </cell>
          <cell r="I1365"/>
          <cell r="J1365"/>
          <cell r="K1365" t="str">
            <v>PHL001Physical constraints in the environment (obstacles related to terrain, climate, lack of infrastructure, etc.)</v>
          </cell>
          <cell r="L1365">
            <v>43509</v>
          </cell>
        </row>
        <row r="1366">
          <cell r="F1366"/>
          <cell r="G1366" t="str">
            <v>Medium</v>
          </cell>
          <cell r="H1366">
            <v>2</v>
          </cell>
          <cell r="I1366"/>
          <cell r="J1366"/>
          <cell r="K1366" t="str">
            <v xml:space="preserve">PHL001Presence of mines and improvised explosive devices </v>
          </cell>
          <cell r="L1366">
            <v>43509</v>
          </cell>
        </row>
        <row r="1367">
          <cell r="F1367" t="str">
            <v>Population Census Data 2015</v>
          </cell>
          <cell r="G1367" t="str">
            <v>Medium</v>
          </cell>
          <cell r="H1367">
            <v>2</v>
          </cell>
          <cell r="I1367" t="str">
            <v>https://data.humdata.org/dataset/philippines-2015-census-population-administrative-level-1-to-4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67" t="str">
            <v xml:space="preserve">Total population living in the Philippines. </v>
          </cell>
          <cell r="K1367" t="str">
            <v>PHL002Total population in country</v>
          </cell>
          <cell r="L1367">
            <v>43509</v>
          </cell>
        </row>
        <row r="1368">
          <cell r="F1368" t="str">
            <v>Population Census Data 2015</v>
          </cell>
          <cell r="G1368" t="str">
            <v>Medium</v>
          </cell>
          <cell r="H1368">
            <v>2</v>
          </cell>
          <cell r="I1368" t="str">
            <v>https://data.humdata.org/dataset/philippines-2015-census-population-administrative-level-1-to-4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68" t="str">
            <v xml:space="preserve">Total population living in the affected area, and affected by Marawi conflict, catherdral bombing, and social disorganization due to Bangsamoro Organic law, and Armed Conflict Patikul, Sulu. Data updated regularly by the DSWD. </v>
          </cell>
          <cell r="K1368" t="str">
            <v>PHL002Landmass affected by disaster</v>
          </cell>
          <cell r="L1368">
            <v>43509</v>
          </cell>
        </row>
        <row r="1369">
          <cell r="F1369" t="str">
            <v>DSWD 25/12/2019 - 05/02/2019</v>
          </cell>
          <cell r="G1369" t="str">
            <v>Medium</v>
          </cell>
          <cell r="H1369">
            <v>2</v>
          </cell>
          <cell r="I1369"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69" t="str">
            <v xml:space="preserve">Total amount of people affected by the Marawi conflict, catherdral bombing, and social disorganization due to Bangsamoro Organic law, Armed Conflict Patikul, Sulu. </v>
          </cell>
          <cell r="K1369" t="str">
            <v>PHL002People exposed</v>
          </cell>
          <cell r="L1369">
            <v>43509</v>
          </cell>
        </row>
        <row r="1370">
          <cell r="F1370" t="str">
            <v>DSWD 25/12/2019 - 05/02/2019</v>
          </cell>
          <cell r="G1370" t="str">
            <v>Medium</v>
          </cell>
          <cell r="H1370">
            <v>2</v>
          </cell>
          <cell r="I1370"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70" t="str">
            <v xml:space="preserve">Total amount of people affected by the Marawi conflict, catherdral bombing, and social disorganization due to Bangsamoro Organic law, Armed Conflict Patikul, Sulu. </v>
          </cell>
          <cell r="K1370" t="str">
            <v>PHL002People affected by the crisis</v>
          </cell>
          <cell r="L1370">
            <v>43509</v>
          </cell>
        </row>
        <row r="1371">
          <cell r="F1371" t="str">
            <v>DSWD 25/12/2019 - 05/02/2019</v>
          </cell>
          <cell r="G1371" t="str">
            <v>Medium</v>
          </cell>
          <cell r="H1371">
            <v>2</v>
          </cell>
          <cell r="I1371"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71" t="str">
            <v xml:space="preserve">Total amount of people affected and/or displaced by the Marawi conflict, catherdral bombing, and social disorganization due to Bangsamoro Organic law, Armed Conflict Patikul, Sulu. </v>
          </cell>
          <cell r="K1371" t="str">
            <v>PHL002Total # of crisis related displaced people</v>
          </cell>
          <cell r="L1371">
            <v>43509</v>
          </cell>
        </row>
        <row r="1372">
          <cell r="F1372"/>
          <cell r="G1372" t="str">
            <v>Medium</v>
          </cell>
          <cell r="H1372">
            <v>2</v>
          </cell>
          <cell r="I1372"/>
          <cell r="J1372"/>
          <cell r="K1372" t="str">
            <v>PHL002Total # of illness cases reported</v>
          </cell>
          <cell r="L1372">
            <v>43509</v>
          </cell>
        </row>
        <row r="1373">
          <cell r="F1373" t="str">
            <v>DSWD 27/01/2019</v>
          </cell>
          <cell r="G1373" t="str">
            <v>Medium</v>
          </cell>
          <cell r="H1373">
            <v>2</v>
          </cell>
          <cell r="I1373" t="str">
            <v>https://reliefweb.int/sites/reliefweb.int/files/resources/Jolo03.pdf</v>
          </cell>
          <cell r="J1373"/>
          <cell r="K1373" t="str">
            <v>PHL002Crisis related Injuries</v>
          </cell>
          <cell r="L1373">
            <v>43509</v>
          </cell>
        </row>
        <row r="1374">
          <cell r="F1374" t="str">
            <v>CPCS 06/02/2019; DSWD 27/01/2019</v>
          </cell>
          <cell r="G1374" t="str">
            <v>Medium</v>
          </cell>
          <cell r="H1374">
            <v>2</v>
          </cell>
          <cell r="I1374"/>
          <cell r="J1374" t="str">
            <v>Total amount of crisis related fatalities due to Church bombing and Marawi conflict and Davao flood deaths.</v>
          </cell>
          <cell r="K1374" t="str">
            <v>PHL002People killed in all crises</v>
          </cell>
          <cell r="L1374">
            <v>43509</v>
          </cell>
        </row>
        <row r="1375">
          <cell r="F1375" t="str">
            <v>CPCS 06/02/2019</v>
          </cell>
          <cell r="G1375" t="str">
            <v>Medium</v>
          </cell>
          <cell r="H1375">
            <v>2</v>
          </cell>
          <cell r="I1375" t="str">
            <v>https://reliefweb.int/sites/reliefweb.int/files/resources/Marawi-Rebuilding-from-ashes-to-a-city-of-faith-hope-and-peace.pdf</v>
          </cell>
          <cell r="J1375" t="str">
            <v xml:space="preserve">Total amount of damages in the Marawi Conflict. There is no data available from buildings damaged in all of Mindao. </v>
          </cell>
          <cell r="K1375" t="str">
            <v>PHL002Building partially damaged</v>
          </cell>
          <cell r="L1375">
            <v>43509</v>
          </cell>
        </row>
        <row r="1376">
          <cell r="F1376" t="str">
            <v>CPCS 06/02/2019</v>
          </cell>
          <cell r="G1376" t="str">
            <v>Medium</v>
          </cell>
          <cell r="H1376">
            <v>2</v>
          </cell>
          <cell r="I1376" t="str">
            <v>https://reliefweb.int/sites/reliefweb.int/files/resources/Marawi-Rebuilding-from-ashes-to-a-city-of-faith-hope-and-peace.pdf</v>
          </cell>
          <cell r="J1376" t="str">
            <v xml:space="preserve">Total amount of damages in the Marawi Conflict. There is no data available from buildings damaged in all of Mindao. </v>
          </cell>
          <cell r="K1376" t="str">
            <v>PHL002Building totally damaged</v>
          </cell>
          <cell r="L1376">
            <v>43509</v>
          </cell>
        </row>
        <row r="1377">
          <cell r="F1377" t="str">
            <v>CPCS 06/02/2019; DSWD 27/01/2019</v>
          </cell>
          <cell r="G1377" t="str">
            <v>Medium</v>
          </cell>
          <cell r="H1377">
            <v>2</v>
          </cell>
          <cell r="I1377" t="str">
            <v>https://reliefweb.int/sites/reliefweb.int/files/resources/Marawi-Rebuilding-from-ashes-to-a-city-of-faith-hope-and-peace.pdf</v>
          </cell>
          <cell r="J1377"/>
          <cell r="K1377" t="str">
            <v>PHL002Crisis related fatalities</v>
          </cell>
          <cell r="L1377">
            <v>43509</v>
          </cell>
        </row>
        <row r="1378">
          <cell r="F1378"/>
          <cell r="G1378" t="str">
            <v>Medium</v>
          </cell>
          <cell r="H1378">
            <v>2</v>
          </cell>
          <cell r="I1378"/>
          <cell r="J1378"/>
          <cell r="K1378" t="str">
            <v>PHL002Economic Losses</v>
          </cell>
          <cell r="L1378">
            <v>43509</v>
          </cell>
        </row>
        <row r="1379">
          <cell r="F1379" t="str">
            <v>DSWD 25/12/2019 - 05/02/2019</v>
          </cell>
          <cell r="G1379" t="str">
            <v>Medium</v>
          </cell>
          <cell r="H1379">
            <v>2</v>
          </cell>
          <cell r="I1379"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79" t="str">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ell>
          <cell r="K1379" t="str">
            <v>PHL002People in Need</v>
          </cell>
          <cell r="L1379">
            <v>43509</v>
          </cell>
        </row>
        <row r="1380">
          <cell r="F1380"/>
          <cell r="G1380" t="str">
            <v>Medium</v>
          </cell>
          <cell r="H1380">
            <v>2</v>
          </cell>
          <cell r="I1380"/>
          <cell r="J1380" t="str">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ell>
          <cell r="K1380" t="str">
            <v>PHL002People facing minimal humanitarian needs (level 1)</v>
          </cell>
          <cell r="L1380">
            <v>43509</v>
          </cell>
        </row>
        <row r="1381">
          <cell r="F1381" t="str">
            <v>DSWD 25/12/2019 - 05/02/2019</v>
          </cell>
          <cell r="G1381" t="str">
            <v>Medium</v>
          </cell>
          <cell r="H1381">
            <v>2</v>
          </cell>
          <cell r="I1381"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81" t="str">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ell>
          <cell r="K1381" t="str">
            <v>PHL002People facing stressed humanitarian needs (level 2)</v>
          </cell>
          <cell r="L1381">
            <v>43509</v>
          </cell>
        </row>
        <row r="1382">
          <cell r="F1382" t="str">
            <v>DSWD 25/12/2019 - 05/02/2019</v>
          </cell>
          <cell r="G1382" t="str">
            <v>Medium</v>
          </cell>
          <cell r="H1382">
            <v>2</v>
          </cell>
          <cell r="I1382"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82" t="str">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ell>
          <cell r="K1382" t="str">
            <v>PHL002People  facing moderate humanitarian needs (level 3)</v>
          </cell>
          <cell r="L1382">
            <v>43509</v>
          </cell>
        </row>
        <row r="1383">
          <cell r="F1383" t="str">
            <v>DSWD 25/12/2019 - 05/02/2019</v>
          </cell>
          <cell r="G1383" t="str">
            <v>Medium</v>
          </cell>
          <cell r="H1383">
            <v>2</v>
          </cell>
          <cell r="I1383"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83" t="str">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ell>
          <cell r="K1383" t="str">
            <v>PHL002People facing severe humanitarian needs (level 4)</v>
          </cell>
          <cell r="L1383">
            <v>43509</v>
          </cell>
        </row>
        <row r="1384">
          <cell r="F1384" t="str">
            <v>DSWD 25/12/2019 - 05/02/2019</v>
          </cell>
          <cell r="G1384" t="str">
            <v>Medium</v>
          </cell>
          <cell r="H1384">
            <v>2</v>
          </cell>
          <cell r="I1384" t="str">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84" t="str">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ell>
          <cell r="K1384" t="str">
            <v>PHL002People facing extreme humanitarian needs (level 5)</v>
          </cell>
          <cell r="L1384">
            <v>43509</v>
          </cell>
        </row>
        <row r="1385">
          <cell r="F1385"/>
          <cell r="G1385" t="str">
            <v>Medium</v>
          </cell>
          <cell r="H1385">
            <v>2</v>
          </cell>
          <cell r="I1385"/>
          <cell r="J1385" t="str">
            <v xml:space="preserve">Host, non-host and IDPs that are affected by the ongoing insecurity in Mindanao. </v>
          </cell>
          <cell r="K1385" t="str">
            <v>PHL002Crisis affected groups</v>
          </cell>
          <cell r="L1385">
            <v>43509</v>
          </cell>
        </row>
        <row r="1386">
          <cell r="F1386"/>
          <cell r="G1386" t="str">
            <v>Medium</v>
          </cell>
          <cell r="H1386">
            <v>2</v>
          </cell>
          <cell r="I1386"/>
          <cell r="J1386" t="str">
            <v xml:space="preserve">There is no data on people facing access constraints. </v>
          </cell>
          <cell r="K1386" t="str">
            <v>PHL002People facing limited access constraints</v>
          </cell>
          <cell r="L1386">
            <v>43509</v>
          </cell>
        </row>
        <row r="1387">
          <cell r="F1387"/>
          <cell r="G1387" t="str">
            <v>Medium</v>
          </cell>
          <cell r="H1387">
            <v>2</v>
          </cell>
          <cell r="I1387"/>
          <cell r="J1387" t="str">
            <v xml:space="preserve">There is no data on people facing access constraints. </v>
          </cell>
          <cell r="K1387" t="str">
            <v>PHL002People facing restricted access constraints</v>
          </cell>
          <cell r="L1387">
            <v>43509</v>
          </cell>
        </row>
        <row r="1388">
          <cell r="F1388"/>
          <cell r="G1388" t="str">
            <v>Medium</v>
          </cell>
          <cell r="H1388">
            <v>2</v>
          </cell>
          <cell r="I1388"/>
          <cell r="J1388"/>
          <cell r="K1388" t="str">
            <v>PHL002Impediments to entry into country (bureaucratic and administrative)</v>
          </cell>
          <cell r="L1388">
            <v>43509</v>
          </cell>
        </row>
        <row r="1389">
          <cell r="F1389"/>
          <cell r="G1389" t="str">
            <v>Medium</v>
          </cell>
          <cell r="H1389">
            <v>2</v>
          </cell>
          <cell r="I1389"/>
          <cell r="J1389"/>
          <cell r="K1389" t="str">
            <v>PHL002Restriction of movement (impediments to freedom of movement and/or administrative restrictions)</v>
          </cell>
          <cell r="L1389">
            <v>43509</v>
          </cell>
        </row>
        <row r="1390">
          <cell r="F1390"/>
          <cell r="G1390" t="str">
            <v>Medium</v>
          </cell>
          <cell r="H1390">
            <v>2</v>
          </cell>
          <cell r="I1390"/>
          <cell r="J1390"/>
          <cell r="K1390" t="str">
            <v>PHL002Interference into implementation of humanitarian activities</v>
          </cell>
          <cell r="L1390">
            <v>43509</v>
          </cell>
        </row>
        <row r="1391">
          <cell r="F1391"/>
          <cell r="G1391" t="str">
            <v>Medium</v>
          </cell>
          <cell r="H1391">
            <v>2</v>
          </cell>
          <cell r="I1391"/>
          <cell r="J1391"/>
          <cell r="K1391" t="str">
            <v>PHL002Violence against personnel, facilities and assets</v>
          </cell>
          <cell r="L1391">
            <v>43509</v>
          </cell>
        </row>
        <row r="1392">
          <cell r="F1392"/>
          <cell r="G1392" t="str">
            <v>Medium</v>
          </cell>
          <cell r="H1392">
            <v>2</v>
          </cell>
          <cell r="I1392"/>
          <cell r="J1392"/>
          <cell r="K1392" t="str">
            <v>PHL002Denial of existence of humanitarian needs or entitlements to assistance</v>
          </cell>
          <cell r="L1392">
            <v>43509</v>
          </cell>
        </row>
        <row r="1393">
          <cell r="F1393"/>
          <cell r="G1393" t="str">
            <v>Medium</v>
          </cell>
          <cell r="H1393">
            <v>2</v>
          </cell>
          <cell r="I1393"/>
          <cell r="J1393"/>
          <cell r="K1393" t="str">
            <v>PHL002Restriction and obstruction of access to services and assistance</v>
          </cell>
          <cell r="L1393">
            <v>43509</v>
          </cell>
        </row>
        <row r="1394">
          <cell r="F1394"/>
          <cell r="G1394" t="str">
            <v>Medium</v>
          </cell>
          <cell r="H1394">
            <v>2</v>
          </cell>
          <cell r="I1394"/>
          <cell r="J1394"/>
          <cell r="K1394" t="str">
            <v>PHL002Ongoing insecurity/hostilities affecting humanitarian assistance</v>
          </cell>
          <cell r="L1394">
            <v>43509</v>
          </cell>
        </row>
        <row r="1395">
          <cell r="F1395"/>
          <cell r="G1395" t="str">
            <v>Medium</v>
          </cell>
          <cell r="H1395">
            <v>2</v>
          </cell>
          <cell r="I1395"/>
          <cell r="J1395"/>
          <cell r="K1395" t="str">
            <v>PHL002Physical constraints in the environment (obstacles related to terrain, climate, lack of infrastructure, etc.)</v>
          </cell>
          <cell r="L1395">
            <v>43509</v>
          </cell>
        </row>
        <row r="1396">
          <cell r="F1396"/>
          <cell r="G1396" t="str">
            <v>Medium</v>
          </cell>
          <cell r="H1396">
            <v>2</v>
          </cell>
          <cell r="I1396"/>
          <cell r="J1396"/>
          <cell r="K1396" t="str">
            <v xml:space="preserve">PHL002Presence of mines and improvised explosive devices </v>
          </cell>
          <cell r="L1396">
            <v>43509</v>
          </cell>
        </row>
        <row r="1397">
          <cell r="F1397" t="str">
            <v>Population Census Data 2015</v>
          </cell>
          <cell r="G1397" t="str">
            <v>Medium</v>
          </cell>
          <cell r="H1397">
            <v>2</v>
          </cell>
          <cell r="I1397" t="str">
            <v>https://data.humdata.org/dataset/philippines-2015-census-population-administrative-level-1-to-4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97" t="str">
            <v xml:space="preserve">Total population living in the Philippines. </v>
          </cell>
          <cell r="K1397" t="str">
            <v>PHL003Total population in country</v>
          </cell>
          <cell r="L1397">
            <v>43509</v>
          </cell>
        </row>
        <row r="1398">
          <cell r="F1398" t="str">
            <v>Population Census Data 2015</v>
          </cell>
          <cell r="G1398" t="str">
            <v>Medium</v>
          </cell>
          <cell r="H1398">
            <v>2</v>
          </cell>
          <cell r="I1398" t="str">
            <v>https://data.humdata.org/dataset/philippines-2015-census-population-administrative-level-1-to-4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98" t="str">
            <v xml:space="preserve">Total population living in the affected area. </v>
          </cell>
          <cell r="K1398" t="str">
            <v>PHL003Landmass affected by disaster</v>
          </cell>
          <cell r="L1398">
            <v>43509</v>
          </cell>
        </row>
        <row r="1399">
          <cell r="F1399" t="str">
            <v>Population Census Data 2015</v>
          </cell>
          <cell r="G1399" t="str">
            <v>Medium</v>
          </cell>
          <cell r="H1399">
            <v>2</v>
          </cell>
          <cell r="I1399" t="str">
            <v>https://data.humdata.org/dataset/philippines-2015-census-population-administrative-level-1-to-4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ell>
          <cell r="J1399" t="str">
            <v xml:space="preserve">Total amount of people living in Davao and affected by the flooding. The impact of Tropical Storm Usman has significantly deteriorated since 25 December and most displaced people have returned home. Therefore, these people are not accounted for in the total amount of people affected and displaced. </v>
          </cell>
          <cell r="K1399" t="str">
            <v>PHL003People exposed</v>
          </cell>
          <cell r="L1399">
            <v>43509</v>
          </cell>
        </row>
        <row r="1400">
          <cell r="F1400" t="str">
            <v>DSWD 03/02/2019</v>
          </cell>
          <cell r="G1400" t="str">
            <v>Medium</v>
          </cell>
          <cell r="H1400">
            <v>2</v>
          </cell>
          <cell r="I1400" t="str">
            <v>https://reliefweb.int/sites/reliefweb.int/files/resources/davaoFFL03.pdf</v>
          </cell>
          <cell r="J1400" t="str">
            <v xml:space="preserve">Total amount of people affected by Davao floods, which are likely to be affected by the floods to a certain extent. </v>
          </cell>
          <cell r="K1400" t="str">
            <v>PHL003People affected by the crisis</v>
          </cell>
          <cell r="L1400">
            <v>43509</v>
          </cell>
        </row>
        <row r="1401">
          <cell r="F1401" t="str">
            <v>DSWD 03/02/2019</v>
          </cell>
          <cell r="G1401" t="str">
            <v>Medium</v>
          </cell>
          <cell r="H1401">
            <v>2</v>
          </cell>
          <cell r="I1401" t="str">
            <v>https://reliefweb.int/sites/reliefweb.int/files/resources/davaoFFL03.pdf</v>
          </cell>
          <cell r="J1401" t="str">
            <v xml:space="preserve">The total amount of people displaced by the floods in Davao. </v>
          </cell>
          <cell r="K1401" t="str">
            <v>PHL003Total # of crisis related displaced people</v>
          </cell>
          <cell r="L1401">
            <v>43509</v>
          </cell>
        </row>
        <row r="1402">
          <cell r="F1402"/>
          <cell r="G1402" t="str">
            <v>Medium</v>
          </cell>
          <cell r="H1402">
            <v>2</v>
          </cell>
          <cell r="I1402"/>
          <cell r="J1402" t="str">
            <v xml:space="preserve">No data on illnesses due to conflict and flooding. </v>
          </cell>
          <cell r="K1402" t="str">
            <v>PHL003Total # of illness cases reported</v>
          </cell>
          <cell r="L1402">
            <v>43509</v>
          </cell>
        </row>
        <row r="1403">
          <cell r="F1403"/>
          <cell r="G1403" t="str">
            <v>Medium</v>
          </cell>
          <cell r="H1403">
            <v>2</v>
          </cell>
          <cell r="I1403"/>
          <cell r="J1403" t="str">
            <v xml:space="preserve">There is no data on crisis related injuries due to floods and landslide incidents as of 26/01/2019. It is likely that people are injured. </v>
          </cell>
          <cell r="K1403" t="str">
            <v>PHL003Crisis related Injuries</v>
          </cell>
          <cell r="L1403">
            <v>43509</v>
          </cell>
        </row>
        <row r="1404">
          <cell r="F1404" t="str">
            <v>CPCS 06/02/2019; DSWD 27/01/2019</v>
          </cell>
          <cell r="G1404" t="str">
            <v>Medium</v>
          </cell>
          <cell r="H1404">
            <v>2</v>
          </cell>
          <cell r="I1404" t="str">
            <v>https://www.pressreader.com/philippines/philippine.../20180116/281694025186514</v>
          </cell>
          <cell r="J1404" t="str">
            <v xml:space="preserve">The Davao Floods killed eight people. </v>
          </cell>
          <cell r="K1404" t="str">
            <v>PHL003People killed in all crises</v>
          </cell>
          <cell r="L1404">
            <v>43509</v>
          </cell>
        </row>
        <row r="1405">
          <cell r="F1405" t="str">
            <v>DSWD 03/02/2019</v>
          </cell>
          <cell r="G1405" t="str">
            <v>Medium</v>
          </cell>
          <cell r="H1405">
            <v>2</v>
          </cell>
          <cell r="I1405" t="str">
            <v>https://reliefweb.int/sites/reliefweb.int/files/resources/davaoFFL03.pdf</v>
          </cell>
          <cell r="J1405" t="str">
            <v>Total amount of partial damages to houses as a result of the flooding and landslides in Davao.</v>
          </cell>
          <cell r="K1405" t="str">
            <v>PHL003Building partially damaged</v>
          </cell>
          <cell r="L1405">
            <v>43509</v>
          </cell>
        </row>
        <row r="1406">
          <cell r="F1406" t="str">
            <v>DSWD 03/02/2019</v>
          </cell>
          <cell r="G1406" t="str">
            <v>Medium</v>
          </cell>
          <cell r="H1406">
            <v>2</v>
          </cell>
          <cell r="I1406" t="str">
            <v>https://reliefweb.int/sites/reliefweb.int/files/resources/davaoFFL03.pdf</v>
          </cell>
          <cell r="J1406"/>
          <cell r="K1406" t="str">
            <v>PHL003Building totally damaged</v>
          </cell>
          <cell r="L1406">
            <v>43509</v>
          </cell>
        </row>
        <row r="1407">
          <cell r="F1407" t="str">
            <v>PressReader 16/01/2018</v>
          </cell>
          <cell r="G1407" t="str">
            <v>Medium</v>
          </cell>
          <cell r="H1407">
            <v>2</v>
          </cell>
          <cell r="I1407"/>
          <cell r="J1407" t="str">
            <v>Total amount of crisis related fatalities due to Church bombing and Marawi conflict and Davao flood deaths.</v>
          </cell>
          <cell r="K1407" t="str">
            <v>PHL003Crisis related fatalities</v>
          </cell>
          <cell r="L1407">
            <v>43509</v>
          </cell>
        </row>
        <row r="1408">
          <cell r="F1408" t="str">
            <v>DSWD 03/02/2019</v>
          </cell>
          <cell r="G1408" t="str">
            <v>Medium</v>
          </cell>
          <cell r="H1408">
            <v>2</v>
          </cell>
          <cell r="I1408" t="str">
            <v>https://reliefweb.int/sites/reliefweb.int/files/resources/davaoFFL03.pdf</v>
          </cell>
          <cell r="J1408" t="str">
            <v xml:space="preserve">₱3,301,389.00 worth of assistance was provided by DSWD to the affected families. No data on economic losses due to the Davao floods and landslides. </v>
          </cell>
          <cell r="K1408" t="str">
            <v>PHL003Economic Losses</v>
          </cell>
          <cell r="L1408">
            <v>43509</v>
          </cell>
        </row>
        <row r="1409">
          <cell r="F1409" t="str">
            <v>DSWD 03/02/2019</v>
          </cell>
          <cell r="G1409" t="str">
            <v>Medium</v>
          </cell>
          <cell r="H1409">
            <v>2</v>
          </cell>
          <cell r="I1409" t="str">
            <v>https://reliefweb.int/sites/reliefweb.int/files/resources/davaoFFL03.pdf</v>
          </cell>
          <cell r="J1409" t="str">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ell>
          <cell r="K1409" t="str">
            <v>PHL003People in Need</v>
          </cell>
          <cell r="L1409">
            <v>43509</v>
          </cell>
        </row>
        <row r="1410">
          <cell r="F1410" t="str">
            <v>DSWD 03/02/2019</v>
          </cell>
          <cell r="G1410" t="str">
            <v>Medium</v>
          </cell>
          <cell r="H1410">
            <v>2</v>
          </cell>
          <cell r="I1410" t="str">
            <v>https://reliefweb.int/sites/reliefweb.int/files/resources/davaoFFL03.pdf</v>
          </cell>
          <cell r="J1410" t="str">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ell>
          <cell r="K1410" t="str">
            <v>PHL003People facing minimal humanitarian needs (level 1)</v>
          </cell>
          <cell r="L1410">
            <v>43509</v>
          </cell>
        </row>
        <row r="1411">
          <cell r="F1411" t="str">
            <v>DSWD 03/02/2019</v>
          </cell>
          <cell r="G1411" t="str">
            <v>Medium</v>
          </cell>
          <cell r="H1411">
            <v>2</v>
          </cell>
          <cell r="I1411" t="str">
            <v>https://reliefweb.int/sites/reliefweb.int/files/resources/davaoFFL03.pdf</v>
          </cell>
          <cell r="J1411" t="str">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ell>
          <cell r="K1411" t="str">
            <v>PHL003People facing stressed humanitarian needs (level 2)</v>
          </cell>
          <cell r="L1411">
            <v>43509</v>
          </cell>
        </row>
        <row r="1412">
          <cell r="F1412" t="str">
            <v>DSWD 03/02/2019</v>
          </cell>
          <cell r="G1412" t="str">
            <v>Medium</v>
          </cell>
          <cell r="H1412">
            <v>2</v>
          </cell>
          <cell r="I1412" t="str">
            <v>https://reliefweb.int/sites/reliefweb.int/files/resources/davaoFFL03.pdf</v>
          </cell>
          <cell r="J1412" t="str">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ell>
          <cell r="K1412" t="str">
            <v>PHL003People  facing moderate humanitarian needs (level 3)</v>
          </cell>
          <cell r="L1412">
            <v>43509</v>
          </cell>
        </row>
        <row r="1413">
          <cell r="F1413" t="str">
            <v>DSWD 03/02/2019</v>
          </cell>
          <cell r="G1413" t="str">
            <v>Medium</v>
          </cell>
          <cell r="H1413">
            <v>2</v>
          </cell>
          <cell r="I1413" t="str">
            <v>https://reliefweb.int/sites/reliefweb.int/files/resources/davaoFFL03.pdf</v>
          </cell>
          <cell r="J1413" t="str">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ell>
          <cell r="K1413" t="str">
            <v>PHL003People facing severe humanitarian needs (level 4)</v>
          </cell>
          <cell r="L1413">
            <v>43509</v>
          </cell>
        </row>
        <row r="1414">
          <cell r="F1414" t="str">
            <v>DSWD 03/02/2019</v>
          </cell>
          <cell r="G1414" t="str">
            <v>Medium</v>
          </cell>
          <cell r="H1414">
            <v>2</v>
          </cell>
          <cell r="I1414" t="str">
            <v>https://reliefweb.int/sites/reliefweb.int/files/resources/davaoFFL03.pdf</v>
          </cell>
          <cell r="J1414" t="str">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ell>
          <cell r="K1414" t="str">
            <v>PHL003People facing extreme humanitarian needs (level 5)</v>
          </cell>
          <cell r="L1414">
            <v>43509</v>
          </cell>
        </row>
        <row r="1415">
          <cell r="F1415"/>
          <cell r="G1415" t="str">
            <v>Medium</v>
          </cell>
          <cell r="H1415">
            <v>2</v>
          </cell>
          <cell r="I1415"/>
          <cell r="J1415" t="str">
            <v xml:space="preserve">Host, non-host and IDPs that are affected by the ongoing insecurity in Mindanao. </v>
          </cell>
          <cell r="K1415" t="str">
            <v>PHL003Crisis affected groups</v>
          </cell>
          <cell r="L1415">
            <v>43509</v>
          </cell>
        </row>
        <row r="1416">
          <cell r="F1416"/>
          <cell r="G1416" t="str">
            <v>Medium</v>
          </cell>
          <cell r="H1416">
            <v>2</v>
          </cell>
          <cell r="I1416"/>
          <cell r="J1416" t="str">
            <v xml:space="preserve">There is no data on people facing access constraints. </v>
          </cell>
          <cell r="K1416" t="str">
            <v>PHL003People facing limited access constraints</v>
          </cell>
          <cell r="L1416">
            <v>43509</v>
          </cell>
        </row>
        <row r="1417">
          <cell r="F1417"/>
          <cell r="G1417" t="str">
            <v>Medium</v>
          </cell>
          <cell r="H1417">
            <v>2</v>
          </cell>
          <cell r="I1417"/>
          <cell r="J1417" t="str">
            <v xml:space="preserve">There is no data on people facing access constraints. </v>
          </cell>
          <cell r="K1417" t="str">
            <v>PHL003People facing restricted access constraints</v>
          </cell>
          <cell r="L1417">
            <v>43509</v>
          </cell>
        </row>
        <row r="1418">
          <cell r="F1418"/>
          <cell r="G1418" t="str">
            <v>Medium</v>
          </cell>
          <cell r="H1418">
            <v>2</v>
          </cell>
          <cell r="I1418"/>
          <cell r="J1418"/>
          <cell r="K1418" t="str">
            <v>PHL003Impediments to entry into country (bureaucratic and administrative)</v>
          </cell>
          <cell r="L1418">
            <v>43509</v>
          </cell>
        </row>
        <row r="1419">
          <cell r="F1419"/>
          <cell r="G1419" t="str">
            <v>Medium</v>
          </cell>
          <cell r="H1419">
            <v>2</v>
          </cell>
          <cell r="I1419"/>
          <cell r="J1419"/>
          <cell r="K1419" t="str">
            <v>PHL003Restriction of movement (impediments to freedom of movement and/or administrative restrictions)</v>
          </cell>
          <cell r="L1419">
            <v>43509</v>
          </cell>
        </row>
        <row r="1420">
          <cell r="F1420"/>
          <cell r="G1420" t="str">
            <v>Medium</v>
          </cell>
          <cell r="H1420">
            <v>2</v>
          </cell>
          <cell r="I1420"/>
          <cell r="J1420"/>
          <cell r="K1420" t="str">
            <v>PHL003Interference into implementation of humanitarian activities</v>
          </cell>
          <cell r="L1420">
            <v>43509</v>
          </cell>
        </row>
        <row r="1421">
          <cell r="F1421"/>
          <cell r="G1421" t="str">
            <v>Medium</v>
          </cell>
          <cell r="H1421">
            <v>2</v>
          </cell>
          <cell r="I1421"/>
          <cell r="J1421"/>
          <cell r="K1421" t="str">
            <v>PHL003Violence against personnel, facilities and assets</v>
          </cell>
          <cell r="L1421">
            <v>43509</v>
          </cell>
        </row>
        <row r="1422">
          <cell r="F1422"/>
          <cell r="G1422" t="str">
            <v>Medium</v>
          </cell>
          <cell r="H1422">
            <v>2</v>
          </cell>
          <cell r="I1422"/>
          <cell r="J1422"/>
          <cell r="K1422" t="str">
            <v>PHL003Denial of existence of humanitarian needs or entitlements to assistance</v>
          </cell>
          <cell r="L1422">
            <v>43509</v>
          </cell>
        </row>
        <row r="1423">
          <cell r="F1423"/>
          <cell r="G1423" t="str">
            <v>Medium</v>
          </cell>
          <cell r="H1423">
            <v>2</v>
          </cell>
          <cell r="I1423"/>
          <cell r="J1423"/>
          <cell r="K1423" t="str">
            <v>PHL003Restriction and obstruction of access to services and assistance</v>
          </cell>
          <cell r="L1423">
            <v>43509</v>
          </cell>
        </row>
        <row r="1424">
          <cell r="F1424"/>
          <cell r="G1424" t="str">
            <v>Medium</v>
          </cell>
          <cell r="H1424">
            <v>2</v>
          </cell>
          <cell r="I1424"/>
          <cell r="J1424"/>
          <cell r="K1424" t="str">
            <v>PHL003Ongoing insecurity/hostilities affecting humanitarian assistance</v>
          </cell>
          <cell r="L1424">
            <v>43509</v>
          </cell>
        </row>
        <row r="1425">
          <cell r="F1425"/>
          <cell r="G1425" t="str">
            <v>Medium</v>
          </cell>
          <cell r="H1425">
            <v>2</v>
          </cell>
          <cell r="I1425"/>
          <cell r="J1425"/>
          <cell r="K1425" t="str">
            <v>PHL003Physical constraints in the environment (obstacles related to terrain, climate, lack of infrastructure, etc.)</v>
          </cell>
          <cell r="L1425">
            <v>43509</v>
          </cell>
        </row>
        <row r="1426">
          <cell r="F1426"/>
          <cell r="G1426" t="str">
            <v>Medium</v>
          </cell>
          <cell r="H1426">
            <v>2</v>
          </cell>
          <cell r="I1426"/>
          <cell r="J1426"/>
          <cell r="K1426" t="str">
            <v xml:space="preserve">PHL003Presence of mines and improvised explosive devices </v>
          </cell>
          <cell r="L1426">
            <v>43509</v>
          </cell>
        </row>
        <row r="1427">
          <cell r="F1427" t="str">
            <v>OCHA 19/05/2016
UNHCR 31/12/2018
IOM 14/12/2018</v>
          </cell>
          <cell r="G1427" t="str">
            <v>High</v>
          </cell>
          <cell r="H1427">
            <v>1</v>
          </cell>
          <cell r="I1427" t="str">
            <v>https://data.humdata.org/dataset/lake-chad-basin-baseline-population
https://data2.unhcr.org/fr/country/cmr</v>
          </cell>
          <cell r="J1427" t="str">
            <v>Total population in the country: 24,253,764
Refugee population: 380,326
Returnees from abroad: 9,890</v>
          </cell>
          <cell r="K1427" t="str">
            <v>CMR001Total population in country</v>
          </cell>
          <cell r="L1427">
            <v>43509</v>
          </cell>
        </row>
        <row r="1428">
          <cell r="F1428" t="str">
            <v>BUCREP 2010</v>
          </cell>
          <cell r="G1428" t="str">
            <v>High</v>
          </cell>
          <cell r="H1428">
            <v>1</v>
          </cell>
          <cell r="I1428" t="str">
            <v>http://www.statistics-cameroon.org/downloads/Rapport_de_presentation_3_RGPH.pdf</v>
          </cell>
          <cell r="J1428" t="str">
            <v>CMR002 - Extrême-Nord + Nord = 100,353
CMR003 - Sud-Ouest, Nord-Ouest, Ouest, and Littoral regions = 76,850
CMR004 - Adamoua and Est regions = 172,703
Centre region (affected by cholera) = 68,953</v>
          </cell>
          <cell r="K1428" t="str">
            <v>CMR001Landmass affected by disaster</v>
          </cell>
          <cell r="L1428">
            <v>43509</v>
          </cell>
        </row>
        <row r="1429">
          <cell r="F1429" t="str">
            <v>OCHA 19/05/2016
UNHCR 11/01/2019</v>
          </cell>
          <cell r="G1429" t="str">
            <v>High</v>
          </cell>
          <cell r="H1429">
            <v>1</v>
          </cell>
          <cell r="I1429" t="str">
            <v>https://data.humdata.org/dataset/lake-chad-basin-baseline-population</v>
          </cell>
          <cell r="J1429" t="str">
            <v>CMR002 - Extrême-Nord + Nord regions population (4,799,751) + refugees (100,674) + IDPs (244,347) = 5,144,772
CMR003 - Sud-Ouest, Nord-Ouest, Ouest, Littoral regions = 9,692,475
CMR004 - 2,584,794
Centre region (affected by cholera) = 3,098,044</v>
          </cell>
          <cell r="K1429" t="str">
            <v>CMR001People exposed</v>
          </cell>
          <cell r="L1429">
            <v>43509</v>
          </cell>
        </row>
        <row r="1430">
          <cell r="F1430" t="str">
            <v>OCHA 19/05/2016
UNHCR 11/01/2019</v>
          </cell>
          <cell r="G1430" t="str">
            <v>High</v>
          </cell>
          <cell r="H1430">
            <v>1</v>
          </cell>
          <cell r="I1430" t="str">
            <v>https://data.humdata.org/dataset/lake-chad-basin-baseline-population</v>
          </cell>
          <cell r="J1430" t="str">
            <v>CMR002 - Extrême-Nord + Nord regions population (4,799,751) + refugees (100,674) + IDPs (244,347) = 5,144,772
CMR003 - 4,000,000
CMR004 - 2,584,794</v>
          </cell>
          <cell r="K1430" t="str">
            <v>CMR001People affected by the crisis</v>
          </cell>
          <cell r="L1430">
            <v>43509</v>
          </cell>
        </row>
        <row r="1431">
          <cell r="F1431" t="str">
            <v>OCHA 15/11/2018
OCHA 31/12/2018</v>
          </cell>
          <cell r="G1431" t="str">
            <v>High</v>
          </cell>
          <cell r="H1431">
            <v>1</v>
          </cell>
          <cell r="I1431" t="str">
            <v>https://reliefweb.int/sites/reliefweb.int/files/resources/nga_situation_A4L_2018-11-15.pdf 
https://reliefweb.int/sites/reliefweb.int/files/resources/OCHA-Cameroon_Situation_Report_no2_Final.pdf</v>
          </cell>
          <cell r="J1431" t="str">
            <v>CMR002 - 100,674 Nigerian refugees + 244,347 IDPs = 345,021 
CMR003 - 469,500
CMR004 - 274,688</v>
          </cell>
          <cell r="K1431" t="str">
            <v>CMR001Total # of crisis related displaced people</v>
          </cell>
          <cell r="L1431">
            <v>43509</v>
          </cell>
        </row>
        <row r="1432">
          <cell r="F1432" t="str">
            <v>ACLED 2019</v>
          </cell>
          <cell r="G1432" t="str">
            <v>Medium</v>
          </cell>
          <cell r="H1432">
            <v>2</v>
          </cell>
          <cell r="I1432" t="str">
            <v>https://www.acleddata.com/</v>
          </cell>
          <cell r="J1432" t="str">
            <v>CMR002 - 78
CMR003 - 69</v>
          </cell>
          <cell r="K1432" t="str">
            <v>CMR001Crisis related Injuries</v>
          </cell>
          <cell r="L1432">
            <v>43509</v>
          </cell>
        </row>
        <row r="1433">
          <cell r="F1433" t="str">
            <v>MoH Cameroon 02/01/2019</v>
          </cell>
          <cell r="G1433" t="str">
            <v>High</v>
          </cell>
          <cell r="H1433">
            <v>1</v>
          </cell>
          <cell r="I1433" t="str">
            <v>https://reliefweb.int/sites/reliefweb.int/files/resources/SITREP-N%C2%B040.pdf</v>
          </cell>
          <cell r="J1433" t="str">
            <v>Reported cholera cases country-wide between July and December 2018</v>
          </cell>
          <cell r="K1433" t="str">
            <v>CMR001Total # of illness cases reported</v>
          </cell>
          <cell r="L1433">
            <v>43509</v>
          </cell>
        </row>
        <row r="1434">
          <cell r="F1434" t="str">
            <v>ACLED 2019</v>
          </cell>
          <cell r="G1434" t="str">
            <v>Medium</v>
          </cell>
          <cell r="H1434">
            <v>2</v>
          </cell>
          <cell r="I1434" t="str">
            <v>https://www.acleddata.com/</v>
          </cell>
          <cell r="J1434" t="str">
            <v>CMR002 - 125
CMR003 - 284</v>
          </cell>
          <cell r="K1434" t="str">
            <v>CMR001Crisis related fatalities</v>
          </cell>
          <cell r="L1434">
            <v>43509</v>
          </cell>
        </row>
        <row r="1435">
          <cell r="F1435"/>
          <cell r="G1435"/>
          <cell r="H1435" t="b">
            <v>0</v>
          </cell>
          <cell r="I1435"/>
          <cell r="J1435"/>
          <cell r="K1435" t="str">
            <v>CMR001Building partially damaged</v>
          </cell>
          <cell r="L1435">
            <v>43509</v>
          </cell>
        </row>
        <row r="1436">
          <cell r="F1436"/>
          <cell r="G1436"/>
          <cell r="H1436" t="b">
            <v>0</v>
          </cell>
          <cell r="I1436"/>
          <cell r="J1436"/>
          <cell r="K1436" t="str">
            <v>CMR001Building totally damaged</v>
          </cell>
          <cell r="L1436">
            <v>43509</v>
          </cell>
        </row>
        <row r="1437">
          <cell r="F1437" t="str">
            <v>World Bank 01/08/2018
GICAM 07/2018</v>
          </cell>
          <cell r="G1437" t="str">
            <v>Medium</v>
          </cell>
          <cell r="H1437">
            <v>2</v>
          </cell>
          <cell r="I1437" t="str">
            <v>http://documents.worldbank.org/curated/fr/500811535650451258/pdf/127883-FRENCH-REPORT-CEMAC-Agriculture.pdf
https://reliefweb.int/sites/reliefweb.int/files/resources/rapport-impacts-de-la-crise-nord%20ouest%20et%20sud%20ouest%20du%20Cameroun..pdf</v>
          </cell>
          <cell r="J1437" t="str">
            <v>CMR002 - 5.2 million USD
CMR003 - 466 million USD</v>
          </cell>
          <cell r="K1437" t="str">
            <v>CMR001Economic Losses</v>
          </cell>
          <cell r="L1437">
            <v>43509</v>
          </cell>
        </row>
        <row r="1438">
          <cell r="F1438" t="str">
            <v>OCHA (HNO 2018) 11/12/2018
OCHA 31/12/2018</v>
          </cell>
          <cell r="G1438" t="str">
            <v>High</v>
          </cell>
          <cell r="H1438">
            <v>1</v>
          </cell>
          <cell r="I1438" t="str">
            <v>https://data.humdata.org/dataset/humanitarian-needs-overview-cameroon
https://reliefweb.int/sites/reliefweb.int/files/resources/OCHA-Cameroon_Situation_Report_no2_Final.pdf</v>
          </cell>
          <cell r="J1438" t="str">
            <v>CMR002 - 2,422,883
CMR003 - 1,300,000
CMR004 - 711,126</v>
          </cell>
          <cell r="K1438" t="str">
            <v>CMR001People in Need</v>
          </cell>
          <cell r="L1438">
            <v>43509</v>
          </cell>
        </row>
        <row r="1439">
          <cell r="F1439" t="str">
            <v>OCHA (HNO 2018) 11/12/2018
OCHA 31/12/2018</v>
          </cell>
          <cell r="G1439" t="str">
            <v>High</v>
          </cell>
          <cell r="H1439">
            <v>1</v>
          </cell>
          <cell r="I1439" t="str">
            <v>https://data.humdata.org/dataset/humanitarian-needs-overview-cameroon
https://reliefweb.int/sites/reliefweb.int/files/resources/OCHA-Cameroon_Situation_Report_no2_Final.pdf</v>
          </cell>
          <cell r="J1439" t="str">
            <v>CMR002 - 205,800
CMR003 - 0
CMR004 - 44,238</v>
          </cell>
          <cell r="K1439" t="str">
            <v>CMR001People facing minimal humanitarian needs (level 1)</v>
          </cell>
          <cell r="L1439">
            <v>43509</v>
          </cell>
        </row>
        <row r="1440">
          <cell r="F1440" t="str">
            <v>OCHA (HNO 2018) 11/12/2018
OCHA 31/12/2018</v>
          </cell>
          <cell r="G1440" t="str">
            <v>High</v>
          </cell>
          <cell r="H1440">
            <v>1</v>
          </cell>
          <cell r="I1440" t="str">
            <v>https://data.humdata.org/dataset/humanitarian-needs-overview-cameroon
https://reliefweb.int/sites/reliefweb.int/files/resources/OCHA-Cameroon_Situation_Report_no2_Final.pdf</v>
          </cell>
          <cell r="J1440" t="str">
            <v>CMR002 - 242,527
CMR003 - 0
CMR004 - 162,341</v>
          </cell>
          <cell r="K1440" t="str">
            <v>CMR001People facing stressed humanitarian needs (level 2)</v>
          </cell>
          <cell r="L1440">
            <v>43509</v>
          </cell>
        </row>
        <row r="1441">
          <cell r="F1441" t="str">
            <v>OCHA (HNO 2018) 11/12/2018
OCHA 31/12/2018</v>
          </cell>
          <cell r="G1441" t="str">
            <v>High</v>
          </cell>
          <cell r="H1441">
            <v>1</v>
          </cell>
          <cell r="I1441" t="str">
            <v>https://data.humdata.org/dataset/humanitarian-needs-overview-cameroon
https://reliefweb.int/sites/reliefweb.int/files/resources/OCHA-Cameroon_Situation_Report_no2_Final.pdf</v>
          </cell>
          <cell r="J1441" t="str">
            <v>CMR002 - 534,517
CMR003 - 922,500
CMR004 - 23,887</v>
          </cell>
          <cell r="K1441" t="str">
            <v>CMR001People  facing moderate humanitarian needs (level 3)</v>
          </cell>
          <cell r="L1441">
            <v>43509</v>
          </cell>
        </row>
        <row r="1442">
          <cell r="F1442" t="str">
            <v>OCHA (HNO 2018) 11/12/2018
OCHA 31/12/2018</v>
          </cell>
          <cell r="G1442" t="str">
            <v>High</v>
          </cell>
          <cell r="H1442">
            <v>1</v>
          </cell>
          <cell r="I1442" t="str">
            <v>https://data.humdata.org/dataset/humanitarian-needs-overview-cameroon
https://reliefweb.int/sites/reliefweb.int/files/resources/OCHA-Cameroon_Situation_Report_no2_Final.pdf</v>
          </cell>
          <cell r="J1442" t="str">
            <v>CMR002 - 1,440,039
CMR003 - 377,500
CMR004 - 480,660</v>
          </cell>
          <cell r="K1442" t="str">
            <v>CMR001People facing severe humanitarian needs (level 4)</v>
          </cell>
          <cell r="L1442">
            <v>43509</v>
          </cell>
        </row>
        <row r="1443">
          <cell r="F1443" t="str">
            <v>OCHA (HNO 2018) 11/12/2018
OCHA 31/12/2018</v>
          </cell>
          <cell r="G1443" t="str">
            <v>High</v>
          </cell>
          <cell r="H1443">
            <v>1</v>
          </cell>
          <cell r="I1443" t="str">
            <v>https://data.humdata.org/dataset/humanitarian-needs-overview-cameroon
https://reliefweb.int/sites/reliefweb.int/files/resources/OCHA-Cameroon_Situation_Report_no2_Final.pdf</v>
          </cell>
          <cell r="J1443"/>
          <cell r="K1443" t="str">
            <v>CMR001People facing extreme humanitarian needs (level 5)</v>
          </cell>
          <cell r="L1443">
            <v>43509</v>
          </cell>
        </row>
        <row r="1444">
          <cell r="F1444" t="str">
            <v>ACLED 2019</v>
          </cell>
          <cell r="G1444" t="str">
            <v>Medium</v>
          </cell>
          <cell r="H1444">
            <v>2</v>
          </cell>
          <cell r="I1444" t="str">
            <v>https://www.acleddata.com/</v>
          </cell>
          <cell r="J1444" t="str">
            <v>CMR002 + CMR003</v>
          </cell>
          <cell r="K1444" t="str">
            <v>CMR001People killed in all crises</v>
          </cell>
          <cell r="L1444">
            <v>43509</v>
          </cell>
        </row>
        <row r="1445">
          <cell r="F1445"/>
          <cell r="G1445"/>
          <cell r="H1445" t="b">
            <v>0</v>
          </cell>
          <cell r="I1445"/>
          <cell r="J1445" t="str">
            <v>IDPS, refugees, returnees (from Libya), host, and non-host</v>
          </cell>
          <cell r="K1445" t="str">
            <v>CMR001Crisis affected groups</v>
          </cell>
          <cell r="L1445">
            <v>43509</v>
          </cell>
        </row>
        <row r="1446">
          <cell r="F1446"/>
          <cell r="G1446"/>
          <cell r="H1446" t="b">
            <v>0</v>
          </cell>
          <cell r="I1446"/>
          <cell r="J1446"/>
          <cell r="K1446" t="str">
            <v>CMR001People facing limited access constraints</v>
          </cell>
          <cell r="L1446">
            <v>43509</v>
          </cell>
        </row>
        <row r="1447">
          <cell r="F1447" t="str">
            <v>VOA 24/01/2019</v>
          </cell>
          <cell r="G1447" t="str">
            <v>Medium</v>
          </cell>
          <cell r="H1447">
            <v>2</v>
          </cell>
          <cell r="I1447" t="str">
            <v>https://www.voanews.com/a/cameroon-struggles-to-aid-idps-in-anglophone-separatist-areas/4756930.html?utm_source=NEWS&amp;utm_medium=email&amp;utm_content=1st+section+1st+story+voa&amp;utm_campaign=HQ_EN_therefugeebrief_external_20190125</v>
          </cell>
          <cell r="J1447" t="str">
            <v>Cameroon authorities assisted 60,000 IDPs in the separatist areas, but are unable to reach most of the displaced in need because many have fled to remote areas and are trapped by ongoing fighting
437,500 IDPs - 60,000 IDPs reached by the Cameroonian authorities</v>
          </cell>
          <cell r="K1447" t="str">
            <v>CMR001People facing restricted access constraints</v>
          </cell>
          <cell r="L1447">
            <v>43509</v>
          </cell>
        </row>
        <row r="1448">
          <cell r="F1448" t="str">
            <v>ACAPS Access Map</v>
          </cell>
          <cell r="G1448"/>
          <cell r="H1448" t="b">
            <v>0</v>
          </cell>
          <cell r="I1448"/>
          <cell r="J1448"/>
          <cell r="K1448" t="str">
            <v>CMR001Impediments to entry into country (bureaucratic and administrative)</v>
          </cell>
          <cell r="L1448">
            <v>43509</v>
          </cell>
        </row>
        <row r="1449">
          <cell r="F1449" t="str">
            <v>ACAPS Access Map</v>
          </cell>
          <cell r="G1449"/>
          <cell r="H1449" t="b">
            <v>0</v>
          </cell>
          <cell r="I1449"/>
          <cell r="J1449"/>
          <cell r="K1449" t="str">
            <v>CMR001Restriction of movement (impediments to freedom of movement and/or administrative restrictions)</v>
          </cell>
          <cell r="L1449">
            <v>43509</v>
          </cell>
        </row>
        <row r="1450">
          <cell r="F1450" t="str">
            <v>ACAPS Access Map</v>
          </cell>
          <cell r="G1450"/>
          <cell r="H1450" t="b">
            <v>0</v>
          </cell>
          <cell r="I1450"/>
          <cell r="J1450"/>
          <cell r="K1450" t="str">
            <v>CMR001Interference into implementation of humanitarian activities</v>
          </cell>
          <cell r="L1450">
            <v>43509</v>
          </cell>
        </row>
        <row r="1451">
          <cell r="F1451" t="str">
            <v>ACAPS Access Map</v>
          </cell>
          <cell r="G1451"/>
          <cell r="H1451" t="b">
            <v>0</v>
          </cell>
          <cell r="I1451"/>
          <cell r="J1451"/>
          <cell r="K1451" t="str">
            <v>CMR001Violence against personnel, facilities and assets</v>
          </cell>
          <cell r="L1451">
            <v>43509</v>
          </cell>
        </row>
        <row r="1452">
          <cell r="F1452" t="str">
            <v>ACAPS Access Map</v>
          </cell>
          <cell r="G1452"/>
          <cell r="H1452" t="b">
            <v>0</v>
          </cell>
          <cell r="I1452"/>
          <cell r="J1452"/>
          <cell r="K1452" t="str">
            <v>CMR001Denial of existence of humanitarian needs or entitlements to assistance</v>
          </cell>
          <cell r="L1452">
            <v>43509</v>
          </cell>
        </row>
        <row r="1453">
          <cell r="F1453" t="str">
            <v>ACAPS Access Map</v>
          </cell>
          <cell r="G1453"/>
          <cell r="H1453" t="b">
            <v>0</v>
          </cell>
          <cell r="I1453"/>
          <cell r="J1453"/>
          <cell r="K1453" t="str">
            <v>CMR001Restriction and obstruction of access to services and assistance</v>
          </cell>
          <cell r="L1453">
            <v>43509</v>
          </cell>
        </row>
        <row r="1454">
          <cell r="F1454" t="str">
            <v>ACAPS Access Map</v>
          </cell>
          <cell r="G1454"/>
          <cell r="H1454" t="b">
            <v>0</v>
          </cell>
          <cell r="I1454"/>
          <cell r="J1454"/>
          <cell r="K1454" t="str">
            <v>CMR001Ongoing insecurity/hostilities affecting humanitarian assistance</v>
          </cell>
          <cell r="L1454">
            <v>43509</v>
          </cell>
        </row>
        <row r="1455">
          <cell r="F1455" t="str">
            <v>ACAPS Access Map</v>
          </cell>
          <cell r="G1455"/>
          <cell r="H1455" t="b">
            <v>0</v>
          </cell>
          <cell r="I1455"/>
          <cell r="J1455"/>
          <cell r="K1455" t="str">
            <v xml:space="preserve">CMR001Presence of mines and improvised explosive devices </v>
          </cell>
          <cell r="L1455">
            <v>43509</v>
          </cell>
        </row>
        <row r="1456">
          <cell r="F1456" t="str">
            <v>ACAPS Access Map</v>
          </cell>
          <cell r="G1456"/>
          <cell r="H1456" t="b">
            <v>0</v>
          </cell>
          <cell r="I1456"/>
          <cell r="J1456"/>
          <cell r="K1456" t="str">
            <v>CMR001Physical constraints in the environment (obstacles related to terrain, climate, lack of infrastructure, etc.)</v>
          </cell>
          <cell r="L1456">
            <v>43509</v>
          </cell>
        </row>
        <row r="1457">
          <cell r="F1457" t="str">
            <v>OCHA 19/05/2016
UNHCR 31/12/2018
IOM 14/12/2018</v>
          </cell>
          <cell r="G1457" t="str">
            <v>High</v>
          </cell>
          <cell r="H1457">
            <v>1</v>
          </cell>
          <cell r="I1457" t="str">
            <v>https://data.humdata.org/dataset/lake-chad-basin-baseline-population
https://data2.unhcr.org/fr/country/cmr</v>
          </cell>
          <cell r="J1457" t="str">
            <v>Total population in the country: 24,253,764
Refugee population: 380,326
Returnees from abroad: 9,890</v>
          </cell>
          <cell r="K1457" t="str">
            <v>CMR002Total population in country</v>
          </cell>
          <cell r="L1457">
            <v>43509</v>
          </cell>
        </row>
        <row r="1458">
          <cell r="F1458" t="str">
            <v>BUCREP 2010</v>
          </cell>
          <cell r="G1458" t="str">
            <v>High</v>
          </cell>
          <cell r="H1458">
            <v>1</v>
          </cell>
          <cell r="I1458" t="str">
            <v>http://www.statistics-cameroon.org/downloads/Rapport_de_presentation_3_RGPH.pdf</v>
          </cell>
          <cell r="J1458" t="str">
            <v>Extrême-Nord + Nord</v>
          </cell>
          <cell r="K1458" t="str">
            <v>CMR002Landmass affected by disaster</v>
          </cell>
          <cell r="L1458">
            <v>43509</v>
          </cell>
        </row>
        <row r="1459">
          <cell r="F1459" t="str">
            <v>OCHA 19/05/2016
UNHCR 11/01/2019</v>
          </cell>
          <cell r="G1459" t="str">
            <v>High</v>
          </cell>
          <cell r="H1459">
            <v>1</v>
          </cell>
          <cell r="I1459" t="str">
            <v>https://data.humdata.org/dataset/lake-chad-basin-baseline-population</v>
          </cell>
          <cell r="J1459" t="str">
            <v>Extrême-Nord + Nord regions population (4,799,751) + refugees (100,674) + IDPs (244,347)</v>
          </cell>
          <cell r="K1459" t="str">
            <v>CMR002People exposed</v>
          </cell>
          <cell r="L1459">
            <v>43509</v>
          </cell>
        </row>
        <row r="1460">
          <cell r="F1460" t="str">
            <v>OCHA 19/05/2016
UNHCR 11/01/2019</v>
          </cell>
          <cell r="G1460" t="str">
            <v>High</v>
          </cell>
          <cell r="H1460">
            <v>1</v>
          </cell>
          <cell r="I1460" t="str">
            <v>https://data.humdata.org/dataset/lake-chad-basin-baseline-population</v>
          </cell>
          <cell r="J1460" t="str">
            <v>Extrême-Nord + Nord regions population (4,799,751) + refugees (100,674) + IDPs (244,347)</v>
          </cell>
          <cell r="K1460" t="str">
            <v>CMR002People affected by the crisis</v>
          </cell>
          <cell r="L1460">
            <v>43509</v>
          </cell>
        </row>
        <row r="1461">
          <cell r="F1461" t="str">
            <v>UNHCR 15/11/2018</v>
          </cell>
          <cell r="G1461" t="str">
            <v>High</v>
          </cell>
          <cell r="H1461">
            <v>1</v>
          </cell>
          <cell r="I1461" t="str">
            <v>https://reliefweb.int/sites/reliefweb.int/files/resources/nga_situation_A4L_2018-11-15.pdf 
https://reliefweb.int/sites/reliefweb.int/files/resources/OCHA-Cameroon_Situation_Report_no2_Final.pdf</v>
          </cell>
          <cell r="J1461" t="str">
            <v>100,674 Nigerian refugees + 244,347 IDPs</v>
          </cell>
          <cell r="K1461" t="str">
            <v>CMR002Total # of crisis related displaced people</v>
          </cell>
          <cell r="L1461">
            <v>43509</v>
          </cell>
        </row>
        <row r="1462">
          <cell r="F1462" t="str">
            <v>ACLED 2019</v>
          </cell>
          <cell r="G1462" t="str">
            <v>Medium</v>
          </cell>
          <cell r="H1462">
            <v>2</v>
          </cell>
          <cell r="I1462" t="str">
            <v>https://www.acleddata.com/</v>
          </cell>
          <cell r="J1462" t="str">
            <v>Civilians only</v>
          </cell>
          <cell r="K1462" t="str">
            <v>CMR002Crisis related Injuries</v>
          </cell>
          <cell r="L1462">
            <v>43509</v>
          </cell>
        </row>
        <row r="1463">
          <cell r="F1463" t="str">
            <v>MoH Cameroon 02/01/2019</v>
          </cell>
          <cell r="G1463" t="str">
            <v>High</v>
          </cell>
          <cell r="H1463">
            <v>1</v>
          </cell>
          <cell r="I1463" t="str">
            <v>https://reliefweb.int/sites/reliefweb.int/files/resources/SITREP-N%C2%B040.pdf</v>
          </cell>
          <cell r="J1463" t="str">
            <v>Reported cholera cases in Nord and Extreme Nord regions between July and December 2018</v>
          </cell>
          <cell r="K1463" t="str">
            <v>CMR002Total # of illness cases reported</v>
          </cell>
          <cell r="L1463">
            <v>43509</v>
          </cell>
        </row>
        <row r="1464">
          <cell r="F1464" t="str">
            <v>ACLED 2019</v>
          </cell>
          <cell r="G1464" t="str">
            <v>Medium</v>
          </cell>
          <cell r="H1464">
            <v>2</v>
          </cell>
          <cell r="I1464" t="str">
            <v>https://www.acleddata.com/</v>
          </cell>
          <cell r="J1464" t="str">
            <v>Civilians only</v>
          </cell>
          <cell r="K1464" t="str">
            <v>CMR002Crisis related fatalities</v>
          </cell>
          <cell r="L1464">
            <v>43509</v>
          </cell>
        </row>
        <row r="1465">
          <cell r="F1465"/>
          <cell r="G1465"/>
          <cell r="H1465" t="b">
            <v>0</v>
          </cell>
          <cell r="I1465"/>
          <cell r="J1465"/>
          <cell r="K1465" t="str">
            <v>CMR002Building partially damaged</v>
          </cell>
          <cell r="L1465">
            <v>43509</v>
          </cell>
        </row>
        <row r="1466">
          <cell r="F1466"/>
          <cell r="G1466"/>
          <cell r="H1466" t="b">
            <v>0</v>
          </cell>
          <cell r="I1466"/>
          <cell r="J1466"/>
          <cell r="K1466" t="str">
            <v>CMR002Building totally damaged</v>
          </cell>
          <cell r="L1466">
            <v>43509</v>
          </cell>
        </row>
        <row r="1467">
          <cell r="F1467" t="str">
            <v>World Bank 01/08/2018</v>
          </cell>
          <cell r="G1467" t="str">
            <v>High</v>
          </cell>
          <cell r="H1467">
            <v>1</v>
          </cell>
          <cell r="I1467" t="str">
            <v>http://documents.worldbank.org/curated/fr/500811535650451258/pdf/127883-FRENCH-REPORT-CEMAC-Agriculture.pdf</v>
          </cell>
          <cell r="J1467" t="str">
            <v>Since 2013, the cattle stolen by Boko Haram from local farmers amounts to 5.2 million of dollars in economic losses</v>
          </cell>
          <cell r="K1467" t="str">
            <v>CMR002Economic Losses</v>
          </cell>
          <cell r="L1467">
            <v>43509</v>
          </cell>
        </row>
        <row r="1468">
          <cell r="F1468" t="str">
            <v>OCHA (HNO 2018) 11/12/2018
OCHA 31/12/2018</v>
          </cell>
          <cell r="G1468" t="str">
            <v>High</v>
          </cell>
          <cell r="H1468">
            <v>1</v>
          </cell>
          <cell r="I1468" t="str">
            <v>https://data.humdata.org/dataset/humanitarian-needs-overview-cameroon
https://reliefweb.int/sites/reliefweb.int/files/resources/OCHA-Cameroon_Situation_Report_no2_Final.pdf</v>
          </cell>
          <cell r="J1468" t="str">
            <v>Based on HNO severity map. The levels of severity were redistributed to better suit the GCSI model and better reflect severity in comparison with other affected countries in the region and other crises within Cameroon.
Extreme Nord: 2,074,960
Nord: 448,328</v>
          </cell>
          <cell r="K1468" t="str">
            <v>CMR002People in Need</v>
          </cell>
          <cell r="L1468">
            <v>43509</v>
          </cell>
        </row>
        <row r="1469">
          <cell r="F1469" t="str">
            <v>OCHA (HNO 2018) 11/12/2018
OCHA 31/12/2018</v>
          </cell>
          <cell r="G1469" t="str">
            <v>High</v>
          </cell>
          <cell r="H1469">
            <v>1</v>
          </cell>
          <cell r="I1469" t="str">
            <v>https://data.humdata.org/dataset/humanitarian-needs-overview-cameroon
https://reliefweb.int/sites/reliefweb.int/files/resources/OCHA-Cameroon_Situation_Report_no2_Final.pdf</v>
          </cell>
          <cell r="J1469" t="str">
            <v xml:space="preserve">Based on HNO severity map. The levels of severity were redistributed to better suit the GCSI model and better reflect severity in comparison with other affected countries in the region and other crises within Cameroon.
Level 2 on HNO severity map: 205,801
</v>
          </cell>
          <cell r="K1469" t="str">
            <v>CMR002People facing minimal humanitarian needs (level 1)</v>
          </cell>
          <cell r="L1469">
            <v>43509</v>
          </cell>
        </row>
        <row r="1470">
          <cell r="F1470" t="str">
            <v>OCHA (HNO 2018) 11/12/2018
OCHA 31/12/2018</v>
          </cell>
          <cell r="G1470" t="str">
            <v>High</v>
          </cell>
          <cell r="H1470">
            <v>1</v>
          </cell>
          <cell r="I1470" t="str">
            <v>https://data.humdata.org/dataset/humanitarian-needs-overview-cameroon
https://reliefweb.int/sites/reliefweb.int/files/resources/OCHA-Cameroon_Situation_Report_no2_Final.pdf</v>
          </cell>
          <cell r="J1470" t="str">
            <v>Based on HNO severity map. The levels of severity were redistributed to better suit the GCSI model and better reflect severity in comparison with other affected countries in the region and other crises within Cameroon.
Level 4 + 3 on HNO severity map: 242,527</v>
          </cell>
          <cell r="K1470" t="str">
            <v>CMR002People facing stressed humanitarian needs (level 2)</v>
          </cell>
          <cell r="L1470">
            <v>43509</v>
          </cell>
        </row>
        <row r="1471">
          <cell r="F1471" t="str">
            <v>OCHA (HNO 2018) 11/12/2018
OCHA 31/12/2018</v>
          </cell>
          <cell r="G1471" t="str">
            <v>High</v>
          </cell>
          <cell r="H1471">
            <v>1</v>
          </cell>
          <cell r="I1471" t="str">
            <v>https://data.humdata.org/dataset/humanitarian-needs-overview-cameroon
https://reliefweb.int/sites/reliefweb.int/files/resources/OCHA-Cameroon_Situation_Report_no2_Final.pdf</v>
          </cell>
          <cell r="J1471" t="str">
            <v xml:space="preserve">Based on HNO severity map. The levels of severity were redistributed to better suit the GCSI model and better reflect severity in comparison with other affected countries in the region and other crises within Cameroon.
Level 5 on HNO severity map: 534,517
</v>
          </cell>
          <cell r="K1471" t="str">
            <v>CMR002People  facing moderate humanitarian needs (level 3)</v>
          </cell>
          <cell r="L1471">
            <v>43509</v>
          </cell>
        </row>
        <row r="1472">
          <cell r="F1472" t="str">
            <v>OCHA (HNO 2018) 11/12/2018
OCHA 31/12/2018</v>
          </cell>
          <cell r="G1472" t="str">
            <v>High</v>
          </cell>
          <cell r="H1472">
            <v>1</v>
          </cell>
          <cell r="I1472" t="str">
            <v>https://data.humdata.org/dataset/humanitarian-needs-overview-cameroon
https://reliefweb.int/sites/reliefweb.int/files/resources/OCHA-Cameroon_Situation_Report_no2_Final.pdf</v>
          </cell>
          <cell r="J1472" t="str">
            <v>Based on HNO severity map. The levels of severity were redistributed to better suit the GCSI model and better reflect severity in comparison with other affected countries in the region and other crises within Cameroon.
Level 6 on HNO severity map: 1,440,039</v>
          </cell>
          <cell r="K1472" t="str">
            <v>CMR002People facing severe humanitarian needs (level 4)</v>
          </cell>
          <cell r="L1472">
            <v>43509</v>
          </cell>
        </row>
        <row r="1473">
          <cell r="F1473" t="str">
            <v>OCHA (HNO 2018) 11/12/2018
OCHA 31/12/2018</v>
          </cell>
          <cell r="G1473" t="str">
            <v>High</v>
          </cell>
          <cell r="H1473">
            <v>1</v>
          </cell>
          <cell r="I1473" t="str">
            <v>https://data.humdata.org/dataset/humanitarian-needs-overview-cameroon
https://reliefweb.int/sites/reliefweb.int/files/resources/OCHA-Cameroon_Situation_Report_no2_Final.pdf</v>
          </cell>
          <cell r="J1473"/>
          <cell r="K1473" t="str">
            <v>CMR002People facing extreme humanitarian needs (level 5)</v>
          </cell>
          <cell r="L1473">
            <v>43509</v>
          </cell>
        </row>
        <row r="1474">
          <cell r="F1474" t="str">
            <v>ACLED 2019</v>
          </cell>
          <cell r="G1474" t="str">
            <v>Medium</v>
          </cell>
          <cell r="H1474">
            <v>2</v>
          </cell>
          <cell r="I1474" t="str">
            <v>https://www.acleddata.com/</v>
          </cell>
          <cell r="J1474" t="str">
            <v>CMR002 + CMR003</v>
          </cell>
          <cell r="K1474" t="str">
            <v>CMR002People killed in all crises</v>
          </cell>
          <cell r="L1474">
            <v>43509</v>
          </cell>
        </row>
        <row r="1475">
          <cell r="F1475"/>
          <cell r="G1475"/>
          <cell r="H1475" t="b">
            <v>0</v>
          </cell>
          <cell r="I1475"/>
          <cell r="J1475"/>
          <cell r="K1475" t="str">
            <v>CMR002Crisis affected groups</v>
          </cell>
          <cell r="L1475">
            <v>43509</v>
          </cell>
        </row>
        <row r="1476">
          <cell r="F1476"/>
          <cell r="G1476"/>
          <cell r="H1476" t="b">
            <v>0</v>
          </cell>
          <cell r="I1476"/>
          <cell r="J1476"/>
          <cell r="K1476" t="str">
            <v>CMR002People facing limited access constraints</v>
          </cell>
          <cell r="L1476">
            <v>43509</v>
          </cell>
        </row>
        <row r="1477">
          <cell r="F1477"/>
          <cell r="G1477"/>
          <cell r="H1477" t="b">
            <v>0</v>
          </cell>
          <cell r="I1477"/>
          <cell r="J1477"/>
          <cell r="K1477" t="str">
            <v>CMR002People facing restricted access constraints</v>
          </cell>
          <cell r="L1477">
            <v>43509</v>
          </cell>
        </row>
        <row r="1478">
          <cell r="F1478" t="str">
            <v>ACAPS Access Map</v>
          </cell>
          <cell r="G1478"/>
          <cell r="H1478" t="b">
            <v>0</v>
          </cell>
          <cell r="I1478"/>
          <cell r="J1478"/>
          <cell r="K1478" t="str">
            <v>CMR002Impediments to entry into country (bureaucratic and administrative)</v>
          </cell>
          <cell r="L1478">
            <v>43509</v>
          </cell>
        </row>
        <row r="1479">
          <cell r="F1479" t="str">
            <v>ACAPS Access Map</v>
          </cell>
          <cell r="G1479"/>
          <cell r="H1479" t="b">
            <v>0</v>
          </cell>
          <cell r="I1479"/>
          <cell r="J1479"/>
          <cell r="K1479" t="str">
            <v>CMR002Restriction of movement (impediments to freedom of movement and/or administrative restrictions)</v>
          </cell>
          <cell r="L1479">
            <v>43509</v>
          </cell>
        </row>
        <row r="1480">
          <cell r="F1480" t="str">
            <v>ACAPS Access Map</v>
          </cell>
          <cell r="G1480"/>
          <cell r="H1480" t="b">
            <v>0</v>
          </cell>
          <cell r="I1480"/>
          <cell r="J1480"/>
          <cell r="K1480" t="str">
            <v>CMR002Interference into implementation of humanitarian activities</v>
          </cell>
          <cell r="L1480">
            <v>43509</v>
          </cell>
        </row>
        <row r="1481">
          <cell r="F1481" t="str">
            <v>ACAPS Access Map</v>
          </cell>
          <cell r="G1481"/>
          <cell r="H1481" t="b">
            <v>0</v>
          </cell>
          <cell r="I1481"/>
          <cell r="J1481"/>
          <cell r="K1481" t="str">
            <v>CMR002Violence against personnel, facilities and assets</v>
          </cell>
          <cell r="L1481">
            <v>43509</v>
          </cell>
        </row>
        <row r="1482">
          <cell r="F1482" t="str">
            <v>ACAPS Access Map</v>
          </cell>
          <cell r="G1482"/>
          <cell r="H1482" t="b">
            <v>0</v>
          </cell>
          <cell r="I1482"/>
          <cell r="J1482"/>
          <cell r="K1482" t="str">
            <v>CMR002Denial of existence of humanitarian needs or entitlements to assistance</v>
          </cell>
          <cell r="L1482">
            <v>43509</v>
          </cell>
        </row>
        <row r="1483">
          <cell r="F1483" t="str">
            <v>ACAPS Access Map</v>
          </cell>
          <cell r="G1483"/>
          <cell r="H1483" t="b">
            <v>0</v>
          </cell>
          <cell r="I1483"/>
          <cell r="J1483"/>
          <cell r="K1483" t="str">
            <v>CMR002Restriction and obstruction of access to services and assistance</v>
          </cell>
          <cell r="L1483">
            <v>43509</v>
          </cell>
        </row>
        <row r="1484">
          <cell r="F1484" t="str">
            <v>ACAPS Access Map</v>
          </cell>
          <cell r="G1484"/>
          <cell r="H1484" t="b">
            <v>0</v>
          </cell>
          <cell r="I1484"/>
          <cell r="J1484"/>
          <cell r="K1484" t="str">
            <v>CMR002Ongoing insecurity/hostilities affecting humanitarian assistance</v>
          </cell>
          <cell r="L1484">
            <v>43509</v>
          </cell>
        </row>
        <row r="1485">
          <cell r="F1485" t="str">
            <v>ACAPS Access Map</v>
          </cell>
          <cell r="G1485"/>
          <cell r="H1485" t="b">
            <v>0</v>
          </cell>
          <cell r="I1485"/>
          <cell r="J1485"/>
          <cell r="K1485" t="str">
            <v xml:space="preserve">CMR002Presence of mines and improvised explosive devices </v>
          </cell>
          <cell r="L1485">
            <v>43509</v>
          </cell>
        </row>
        <row r="1486">
          <cell r="F1486" t="str">
            <v>ACAPS Access Map</v>
          </cell>
          <cell r="G1486"/>
          <cell r="H1486" t="b">
            <v>0</v>
          </cell>
          <cell r="I1486"/>
          <cell r="J1486"/>
          <cell r="K1486" t="str">
            <v>CMR002Physical constraints in the environment (obstacles related to terrain, climate, lack of infrastructure, etc.)</v>
          </cell>
          <cell r="L1486">
            <v>43509</v>
          </cell>
        </row>
        <row r="1487">
          <cell r="F1487" t="str">
            <v>OCHA 19/05/2016
UNHCR 31/12/2018
IOM 14/12/2018</v>
          </cell>
          <cell r="G1487" t="str">
            <v>High</v>
          </cell>
          <cell r="H1487">
            <v>1</v>
          </cell>
          <cell r="I1487" t="str">
            <v>https://data.humdata.org/dataset/lake-chad-basin-baseline-population
https://data2.unhcr.org/fr/country/cmr</v>
          </cell>
          <cell r="J1487" t="str">
            <v>Total population in the country: 24,253,764
Refugee population: 380,326
Returnees from abroad: 9,890</v>
          </cell>
          <cell r="K1487" t="str">
            <v>CMR003Total population in country</v>
          </cell>
          <cell r="L1487">
            <v>43509</v>
          </cell>
        </row>
        <row r="1488">
          <cell r="F1488" t="str">
            <v>BUCREP 2010</v>
          </cell>
          <cell r="G1488" t="str">
            <v>High</v>
          </cell>
          <cell r="H1488">
            <v>1</v>
          </cell>
          <cell r="I1488" t="str">
            <v>http://www.statistics-cameroon.org/downloads/Rapport_de_presentation_3_RGPH.pdf</v>
          </cell>
          <cell r="J1488" t="str">
            <v>Sud-Ouest, Nord-Ouest, Ouest, and Littoral regions</v>
          </cell>
          <cell r="K1488" t="str">
            <v>CMR003Landmass affected by disaster</v>
          </cell>
          <cell r="L1488">
            <v>43509</v>
          </cell>
        </row>
        <row r="1489">
          <cell r="F1489" t="str">
            <v>OCHA 19/05/2016
UNHCR 11/01/2019</v>
          </cell>
          <cell r="G1489" t="str">
            <v>High</v>
          </cell>
          <cell r="H1489">
            <v>1</v>
          </cell>
          <cell r="I1489" t="str">
            <v>https://data.humdata.org/dataset/lake-chad-basin-baseline-population</v>
          </cell>
          <cell r="J1489" t="str">
            <v>Sud-Ouest, Nord-Ouest, Ouest, Littoral regions</v>
          </cell>
          <cell r="K1489" t="str">
            <v>CMR003People exposed</v>
          </cell>
          <cell r="L1489">
            <v>43509</v>
          </cell>
        </row>
        <row r="1490">
          <cell r="F1490" t="str">
            <v>OCHA 31/12/2018</v>
          </cell>
          <cell r="G1490" t="str">
            <v>High</v>
          </cell>
          <cell r="H1490">
            <v>1</v>
          </cell>
          <cell r="I1490" t="str">
            <v>https://reliefweb.int/sites/reliefweb.int/files/resources/OCHA-Cameroon_Situation_Report_no2_Final.pdf</v>
          </cell>
          <cell r="J1490" t="str">
            <v>4 million people affected in the 4 regions</v>
          </cell>
          <cell r="K1490" t="str">
            <v>CMR003People affected by the crisis</v>
          </cell>
          <cell r="L1490">
            <v>43509</v>
          </cell>
        </row>
        <row r="1491">
          <cell r="F1491" t="str">
            <v>OCHA 31/12/2018</v>
          </cell>
          <cell r="G1491" t="str">
            <v>High</v>
          </cell>
          <cell r="H1491">
            <v>1</v>
          </cell>
          <cell r="I1491" t="str">
            <v>https://reliefweb.int/sites/reliefweb.int/files/resources/OCHA-Cameroon_Situation_Report_no2_Final.pdf</v>
          </cell>
          <cell r="J1491" t="str">
            <v>The violence has uprooted 437,500 people from their homes and forced over 32,000 to flee to Nigeria</v>
          </cell>
          <cell r="K1491" t="str">
            <v>CMR003Total # of crisis related displaced people</v>
          </cell>
          <cell r="L1491">
            <v>43509</v>
          </cell>
        </row>
        <row r="1492">
          <cell r="F1492" t="str">
            <v>ACLED 2019</v>
          </cell>
          <cell r="G1492" t="str">
            <v>Medium</v>
          </cell>
          <cell r="H1492">
            <v>2</v>
          </cell>
          <cell r="I1492" t="str">
            <v>https://www.acleddata.com/</v>
          </cell>
          <cell r="J1492" t="str">
            <v>Civilians only, not including armed separatists and Cameroonian armed forces</v>
          </cell>
          <cell r="K1492" t="str">
            <v>CMR003Crisis related Injuries</v>
          </cell>
          <cell r="L1492">
            <v>43509</v>
          </cell>
        </row>
        <row r="1493">
          <cell r="F1493" t="str">
            <v>MoH Cameroon 02/01/2019</v>
          </cell>
          <cell r="G1493" t="str">
            <v>High</v>
          </cell>
          <cell r="H1493">
            <v>1</v>
          </cell>
          <cell r="I1493" t="str">
            <v>https://reliefweb.int/sites/reliefweb.int/files/resources/SITREP-N%C2%B040.pdf</v>
          </cell>
          <cell r="J1493" t="str">
            <v>Reported cholera cases in Littoral region between July and December 2018</v>
          </cell>
          <cell r="K1493" t="str">
            <v>CMR003Total # of illness cases reported</v>
          </cell>
          <cell r="L1493">
            <v>43509</v>
          </cell>
        </row>
        <row r="1494">
          <cell r="F1494" t="str">
            <v>ACLED 2019</v>
          </cell>
          <cell r="G1494" t="str">
            <v>Medium</v>
          </cell>
          <cell r="H1494">
            <v>2</v>
          </cell>
          <cell r="I1494" t="str">
            <v>https://www.acleddata.com/</v>
          </cell>
          <cell r="J1494" t="str">
            <v>Civilians only, not including armed separatists and Cameroonian armed forces</v>
          </cell>
          <cell r="K1494" t="str">
            <v>CMR003Crisis related fatalities</v>
          </cell>
          <cell r="L1494">
            <v>43509</v>
          </cell>
        </row>
        <row r="1495">
          <cell r="F1495"/>
          <cell r="G1495"/>
          <cell r="H1495" t="b">
            <v>0</v>
          </cell>
          <cell r="I1495"/>
          <cell r="J1495"/>
          <cell r="K1495" t="str">
            <v>CMR003Building partially damaged</v>
          </cell>
          <cell r="L1495">
            <v>43509</v>
          </cell>
        </row>
        <row r="1496">
          <cell r="F1496"/>
          <cell r="G1496"/>
          <cell r="H1496" t="b">
            <v>0</v>
          </cell>
          <cell r="I1496"/>
          <cell r="J1496"/>
          <cell r="K1496" t="str">
            <v>CMR003Building totally damaged</v>
          </cell>
          <cell r="L1496">
            <v>43509</v>
          </cell>
        </row>
        <row r="1497">
          <cell r="F1497" t="str">
            <v>GICAM 07/2018</v>
          </cell>
          <cell r="G1497" t="str">
            <v>High</v>
          </cell>
          <cell r="H1497">
            <v>1</v>
          </cell>
          <cell r="I1497" t="str">
            <v>https://reliefweb.int/sites/reliefweb.int/files/resources/rapport-impacts-de-la-crise-nord%20ouest%20et%20sud%20ouest%20du%20Cameroun..pdf</v>
          </cell>
          <cell r="J1497" t="str">
            <v>269,056,139,065 FCFA of economic losses since the beginning of the crisis (= 465,865,931 USD)</v>
          </cell>
          <cell r="K1497" t="str">
            <v>CMR003Economic Losses</v>
          </cell>
          <cell r="L1497">
            <v>43509</v>
          </cell>
        </row>
        <row r="1498">
          <cell r="F1498" t="str">
            <v>OCHA 31/12/2018</v>
          </cell>
          <cell r="G1498" t="str">
            <v>High</v>
          </cell>
          <cell r="H1498">
            <v>1</v>
          </cell>
          <cell r="I1498" t="str">
            <v>https://reliefweb.int/sites/reliefweb.int/files/resources/OCHA-Cameroon_Situation_Report_no2_Final.pdf</v>
          </cell>
          <cell r="J1498"/>
          <cell r="K1498" t="str">
            <v>CMR003People in Need</v>
          </cell>
          <cell r="L1498">
            <v>43509</v>
          </cell>
        </row>
        <row r="1499">
          <cell r="F1499"/>
          <cell r="G1499"/>
          <cell r="H1499" t="b">
            <v>0</v>
          </cell>
          <cell r="I1499"/>
          <cell r="J1499"/>
          <cell r="K1499" t="str">
            <v>CMR003People facing minimal humanitarian needs (level 1)</v>
          </cell>
          <cell r="L1499">
            <v>43509</v>
          </cell>
        </row>
        <row r="1500">
          <cell r="F1500"/>
          <cell r="G1500"/>
          <cell r="H1500" t="b">
            <v>0</v>
          </cell>
          <cell r="I1500"/>
          <cell r="J1500"/>
          <cell r="K1500" t="str">
            <v>CMR003People facing stressed humanitarian needs (level 2)</v>
          </cell>
          <cell r="L1500">
            <v>43509</v>
          </cell>
        </row>
        <row r="1501">
          <cell r="F1501" t="str">
            <v>OCHA 31/12/2018</v>
          </cell>
          <cell r="G1501" t="str">
            <v>High</v>
          </cell>
          <cell r="H1501">
            <v>1</v>
          </cell>
          <cell r="I1501" t="str">
            <v>https://reliefweb.int/sites/reliefweb.int/files/resources/OCHA-Cameroon_Situation_Report_no2_Final.pdf</v>
          </cell>
          <cell r="J1501" t="str">
            <v xml:space="preserve">PIN - number of IDPs estimated to be facing restricted access constraints </v>
          </cell>
          <cell r="K1501" t="str">
            <v>CMR003People  facing moderate humanitarian needs (level 3)</v>
          </cell>
          <cell r="L1501">
            <v>43509</v>
          </cell>
        </row>
        <row r="1502">
          <cell r="F1502" t="str">
            <v>VOA 24/01/2019</v>
          </cell>
          <cell r="G1502" t="str">
            <v>High</v>
          </cell>
          <cell r="H1502">
            <v>1</v>
          </cell>
          <cell r="I1502" t="str">
            <v>https://www.voanews.com/a/cameroon-struggles-to-aid-idps-in-anglophone-separatist-</v>
          </cell>
          <cell r="J1502" t="str">
            <v>Number of IDPs estimated to be facing restricted access constraints</v>
          </cell>
          <cell r="K1502" t="str">
            <v>CMR003People facing severe humanitarian needs (level 4)</v>
          </cell>
          <cell r="L1502">
            <v>43509</v>
          </cell>
        </row>
        <row r="1503">
          <cell r="F1503"/>
          <cell r="G1503"/>
          <cell r="H1503" t="b">
            <v>0</v>
          </cell>
          <cell r="I1503"/>
          <cell r="J1503"/>
          <cell r="K1503" t="str">
            <v>CMR003People facing extreme humanitarian needs (level 5)</v>
          </cell>
          <cell r="L1503">
            <v>43509</v>
          </cell>
        </row>
        <row r="1504">
          <cell r="F1504" t="str">
            <v>ACLED 2019</v>
          </cell>
          <cell r="G1504" t="str">
            <v>Medium</v>
          </cell>
          <cell r="H1504">
            <v>2</v>
          </cell>
          <cell r="I1504" t="str">
            <v>https://www.acleddata.com/</v>
          </cell>
          <cell r="J1504" t="str">
            <v>CMR002 + CMR003</v>
          </cell>
          <cell r="K1504" t="str">
            <v>CMR003People killed in all crises</v>
          </cell>
          <cell r="L1504">
            <v>43509</v>
          </cell>
        </row>
        <row r="1505">
          <cell r="F1505"/>
          <cell r="G1505"/>
          <cell r="H1505" t="b">
            <v>0</v>
          </cell>
          <cell r="I1505"/>
          <cell r="J1505"/>
          <cell r="K1505" t="str">
            <v>CMR003Crisis affected groups</v>
          </cell>
          <cell r="L1505">
            <v>43509</v>
          </cell>
        </row>
        <row r="1506">
          <cell r="F1506"/>
          <cell r="G1506"/>
          <cell r="H1506" t="b">
            <v>0</v>
          </cell>
          <cell r="I1506"/>
          <cell r="J1506"/>
          <cell r="K1506" t="str">
            <v>CMR003People facing limited access constraints</v>
          </cell>
          <cell r="L1506">
            <v>43509</v>
          </cell>
        </row>
        <row r="1507">
          <cell r="F1507" t="str">
            <v>VOA 24/01/2019</v>
          </cell>
          <cell r="G1507" t="str">
            <v>Medium</v>
          </cell>
          <cell r="H1507">
            <v>2</v>
          </cell>
          <cell r="I1507" t="str">
            <v>https://www.voanews.com/a/cameroon-struggles-to-aid-idps-in-anglophone-separatist-areas/4756930.html?utm_source=NEWS&amp;utm_medium=email&amp;utm_content=1st+section+1st+story+voa&amp;utm_campaign=HQ_EN_therefugeebrief_external_20190125</v>
          </cell>
          <cell r="J1507" t="str">
            <v>Cameroon authorities assisted 60,000 IDPs in the separatist areas, but are unable to reach most of the displaced in need because many have fled to remote areas and are trapped by ongoing fighting
437,500 IDPs - 60,000 IDPs reached by the Cameroonian authorities</v>
          </cell>
          <cell r="K1507" t="str">
            <v>CMR003People facing restricted access constraints</v>
          </cell>
          <cell r="L1507">
            <v>43509</v>
          </cell>
        </row>
        <row r="1508">
          <cell r="F1508" t="str">
            <v>ACAPS Access Map</v>
          </cell>
          <cell r="G1508"/>
          <cell r="H1508" t="b">
            <v>0</v>
          </cell>
          <cell r="I1508"/>
          <cell r="J1508"/>
          <cell r="K1508" t="str">
            <v>CMR003Impediments to entry into country (bureaucratic and administrative)</v>
          </cell>
          <cell r="L1508">
            <v>43509</v>
          </cell>
        </row>
        <row r="1509">
          <cell r="F1509" t="str">
            <v>ACAPS Access Map</v>
          </cell>
          <cell r="G1509"/>
          <cell r="H1509" t="b">
            <v>0</v>
          </cell>
          <cell r="I1509"/>
          <cell r="J1509"/>
          <cell r="K1509" t="str">
            <v>CMR003Restriction of movement (impediments to freedom of movement and/or administrative restrictions)</v>
          </cell>
          <cell r="L1509">
            <v>43509</v>
          </cell>
        </row>
        <row r="1510">
          <cell r="F1510" t="str">
            <v>ACAPS Access Map</v>
          </cell>
          <cell r="G1510"/>
          <cell r="H1510" t="b">
            <v>0</v>
          </cell>
          <cell r="I1510"/>
          <cell r="J1510"/>
          <cell r="K1510" t="str">
            <v>CMR003Interference into implementation of humanitarian activities</v>
          </cell>
          <cell r="L1510">
            <v>43509</v>
          </cell>
        </row>
        <row r="1511">
          <cell r="F1511" t="str">
            <v>ACAPS Access Map</v>
          </cell>
          <cell r="G1511"/>
          <cell r="H1511" t="b">
            <v>0</v>
          </cell>
          <cell r="I1511"/>
          <cell r="J1511"/>
          <cell r="K1511" t="str">
            <v>CMR003Violence against personnel, facilities and assets</v>
          </cell>
          <cell r="L1511">
            <v>43509</v>
          </cell>
        </row>
        <row r="1512">
          <cell r="F1512" t="str">
            <v>ACAPS Access Map</v>
          </cell>
          <cell r="G1512"/>
          <cell r="H1512" t="b">
            <v>0</v>
          </cell>
          <cell r="I1512"/>
          <cell r="J1512"/>
          <cell r="K1512" t="str">
            <v>CMR003Denial of existence of humanitarian needs or entitlements to assistance</v>
          </cell>
          <cell r="L1512">
            <v>43509</v>
          </cell>
        </row>
        <row r="1513">
          <cell r="F1513" t="str">
            <v>ACAPS Access Map</v>
          </cell>
          <cell r="G1513"/>
          <cell r="H1513" t="b">
            <v>0</v>
          </cell>
          <cell r="I1513"/>
          <cell r="J1513"/>
          <cell r="K1513" t="str">
            <v>CMR003Restriction and obstruction of access to services and assistance</v>
          </cell>
          <cell r="L1513">
            <v>43509</v>
          </cell>
        </row>
        <row r="1514">
          <cell r="F1514" t="str">
            <v>ACAPS Access Map</v>
          </cell>
          <cell r="G1514"/>
          <cell r="H1514" t="b">
            <v>0</v>
          </cell>
          <cell r="I1514"/>
          <cell r="J1514"/>
          <cell r="K1514" t="str">
            <v>CMR003Ongoing insecurity/hostilities affecting humanitarian assistance</v>
          </cell>
          <cell r="L1514">
            <v>43509</v>
          </cell>
        </row>
        <row r="1515">
          <cell r="F1515" t="str">
            <v>ACAPS Access Map</v>
          </cell>
          <cell r="G1515"/>
          <cell r="H1515" t="b">
            <v>0</v>
          </cell>
          <cell r="I1515"/>
          <cell r="J1515"/>
          <cell r="K1515" t="str">
            <v xml:space="preserve">CMR003Presence of mines and improvised explosive devices </v>
          </cell>
          <cell r="L1515">
            <v>43509</v>
          </cell>
        </row>
        <row r="1516">
          <cell r="F1516" t="str">
            <v>ACAPS Access Map</v>
          </cell>
          <cell r="G1516"/>
          <cell r="H1516" t="b">
            <v>0</v>
          </cell>
          <cell r="I1516"/>
          <cell r="J1516"/>
          <cell r="K1516" t="str">
            <v>CMR003Physical constraints in the environment (obstacles related to terrain, climate, lack of infrastructure, etc.)</v>
          </cell>
          <cell r="L1516">
            <v>43509</v>
          </cell>
        </row>
        <row r="1517">
          <cell r="F1517" t="str">
            <v>OCHA 19/05/2016
UNHCR 31/12/2018
IOM 14/12/2018</v>
          </cell>
          <cell r="G1517" t="str">
            <v>High</v>
          </cell>
          <cell r="H1517">
            <v>1</v>
          </cell>
          <cell r="I1517" t="str">
            <v>https://data.humdata.org/dataset/lake-chad-basin-baseline-population
https://data2.unhcr.org/fr/country/cmr</v>
          </cell>
          <cell r="J1517" t="str">
            <v>Total population in the country: 24,253,764
Refugee population: 380,326
Returnees from abroad: 9,890</v>
          </cell>
          <cell r="K1517" t="str">
            <v>CMR004Total population in country</v>
          </cell>
          <cell r="L1517">
            <v>43509</v>
          </cell>
        </row>
        <row r="1518">
          <cell r="F1518" t="str">
            <v>BUCREP 2010</v>
          </cell>
          <cell r="G1518" t="str">
            <v>High</v>
          </cell>
          <cell r="H1518">
            <v>1</v>
          </cell>
          <cell r="I1518" t="str">
            <v>http://www.statistics-cameroon.org/downloads/Rapport_de_presentation_3_RGPH.pdf</v>
          </cell>
          <cell r="J1518" t="str">
            <v>Adamaoua and Est regions</v>
          </cell>
          <cell r="K1518" t="str">
            <v>CMR004Landmass affected by disaster</v>
          </cell>
          <cell r="L1518">
            <v>43509</v>
          </cell>
        </row>
        <row r="1519">
          <cell r="F1519" t="str">
            <v>OCHA 19/05/2016
UNHCR 11/01/2019</v>
          </cell>
          <cell r="G1519" t="str">
            <v>High</v>
          </cell>
          <cell r="H1519">
            <v>1</v>
          </cell>
          <cell r="I1519" t="str">
            <v>https://data.humdata.org/dataset/lake-chad-basin-baseline-population</v>
          </cell>
          <cell r="J1519" t="str">
            <v>Adamaoua and Est regions + 274,688 refugees from CAR</v>
          </cell>
          <cell r="K1519" t="str">
            <v>CMR004People exposed</v>
          </cell>
          <cell r="L1519">
            <v>43509</v>
          </cell>
        </row>
        <row r="1520">
          <cell r="F1520" t="str">
            <v>OCHA 31/12/2018</v>
          </cell>
          <cell r="G1520" t="str">
            <v>High</v>
          </cell>
          <cell r="H1520">
            <v>1</v>
          </cell>
          <cell r="I1520" t="str">
            <v>https://reliefweb.int/sites/reliefweb.int/files/resources/OCHA-Cameroon_Situation_Report_no2_Final.pdf</v>
          </cell>
          <cell r="J1520" t="str">
            <v>Adamaoua and Est regions + 274,688 refugees from CAR</v>
          </cell>
          <cell r="K1520" t="str">
            <v>CMR004People affected by the crisis</v>
          </cell>
          <cell r="L1520">
            <v>43509</v>
          </cell>
        </row>
        <row r="1521">
          <cell r="F1521" t="str">
            <v>UNHCR 31/12/2018</v>
          </cell>
          <cell r="G1521" t="str">
            <v>High</v>
          </cell>
          <cell r="H1521">
            <v>1</v>
          </cell>
          <cell r="I1521" t="str">
            <v>https://data2.unhcr.org/en/situations/car</v>
          </cell>
          <cell r="J1521" t="str">
            <v>Localisation of CAR refugees in several camps across Mbéré, Boumba et Ngoko and Kadei. Two regions affected: Adamoua and Est</v>
          </cell>
          <cell r="K1521" t="str">
            <v>CMR004Total # of crisis related displaced people</v>
          </cell>
          <cell r="L1521">
            <v>43509</v>
          </cell>
        </row>
        <row r="1522">
          <cell r="F1522"/>
          <cell r="G1522"/>
          <cell r="H1522" t="b">
            <v>0</v>
          </cell>
          <cell r="I1522"/>
          <cell r="J1522"/>
          <cell r="K1522" t="str">
            <v>CMR004Crisis related Injuries</v>
          </cell>
          <cell r="L1522">
            <v>43509</v>
          </cell>
        </row>
        <row r="1523">
          <cell r="F1523" t="str">
            <v>MoH Cameroon 02/01/2019</v>
          </cell>
          <cell r="G1523" t="str">
            <v>High</v>
          </cell>
          <cell r="H1523">
            <v>1</v>
          </cell>
          <cell r="I1523" t="str">
            <v>https://reliefweb.int/sites/reliefweb.int/files/resources/SITREP-N%C2%B040.pdf</v>
          </cell>
          <cell r="J1523" t="str">
            <v>No reported cholera cases in Adamoua and Est regions between July and December 2018</v>
          </cell>
          <cell r="K1523" t="str">
            <v>CMR004Total # of illness cases reported</v>
          </cell>
          <cell r="L1523">
            <v>43509</v>
          </cell>
        </row>
        <row r="1524">
          <cell r="F1524"/>
          <cell r="G1524"/>
          <cell r="H1524" t="b">
            <v>0</v>
          </cell>
          <cell r="I1524"/>
          <cell r="J1524"/>
          <cell r="K1524" t="str">
            <v>CMR004Crisis related fatalities</v>
          </cell>
          <cell r="L1524">
            <v>43509</v>
          </cell>
        </row>
        <row r="1525">
          <cell r="F1525"/>
          <cell r="G1525"/>
          <cell r="H1525" t="b">
            <v>0</v>
          </cell>
          <cell r="I1525"/>
          <cell r="J1525"/>
          <cell r="K1525" t="str">
            <v>CMR004Building partially damaged</v>
          </cell>
          <cell r="L1525">
            <v>43509</v>
          </cell>
        </row>
        <row r="1526">
          <cell r="F1526"/>
          <cell r="G1526"/>
          <cell r="H1526" t="b">
            <v>0</v>
          </cell>
          <cell r="I1526"/>
          <cell r="J1526"/>
          <cell r="K1526" t="str">
            <v>CMR004Building totally damaged</v>
          </cell>
          <cell r="L1526">
            <v>43509</v>
          </cell>
        </row>
        <row r="1527">
          <cell r="F1527"/>
          <cell r="G1527" t="str">
            <v>High</v>
          </cell>
          <cell r="H1527">
            <v>1</v>
          </cell>
          <cell r="I1527"/>
          <cell r="J1527"/>
          <cell r="K1527" t="str">
            <v>CMR004Economic Losses</v>
          </cell>
          <cell r="L1527">
            <v>43509</v>
          </cell>
        </row>
        <row r="1528">
          <cell r="F1528" t="str">
            <v>OCHA (HNO 2018) 11/12/2018
OCHA 31/12/2018</v>
          </cell>
          <cell r="G1528" t="str">
            <v>High</v>
          </cell>
          <cell r="H1528">
            <v>1</v>
          </cell>
          <cell r="I1528" t="str">
            <v>https://data.humdata.org/dataset/humanitarian-needs-overview-cameroon
https://reliefweb.int/sites/reliefweb.int/files/resources/OCHA-Cameroon_Situation_Report_no2_Final.pdf</v>
          </cell>
          <cell r="J1528" t="str">
            <v>Based on HNO severity map. The levels of severity were redistributed to better suit the GCSI model and better reflect severity in comparison with other affected countries in the region and other crises within Cameroon.
Adamaoua PIN: 296,674
Est PIN: 414,452</v>
          </cell>
          <cell r="K1528" t="str">
            <v>CMR004People in Need</v>
          </cell>
          <cell r="L1528">
            <v>43509</v>
          </cell>
        </row>
        <row r="1529">
          <cell r="F1529" t="str">
            <v>OCHA (HNO 2018) 11/12/2018
OCHA 31/12/2018</v>
          </cell>
          <cell r="G1529" t="str">
            <v>High</v>
          </cell>
          <cell r="H1529">
            <v>1</v>
          </cell>
          <cell r="I1529" t="str">
            <v>https://data.humdata.org/dataset/humanitarian-needs-overview-cameroon
https://reliefweb.int/sites/reliefweb.int/files/resources/OCHA-Cameroon_Situation_Report_no2_Final.pdf</v>
          </cell>
          <cell r="J1529" t="str">
            <v>Based on HNO severity map. The levels of severity were redistributed to better suit the GCSI model and better reflect severity in comparison with other affected countries in the region and other crises within Cameroon.
Level 2 on HNO severity map: 44,238</v>
          </cell>
          <cell r="K1529" t="str">
            <v>CMR004People facing minimal humanitarian needs (level 1)</v>
          </cell>
          <cell r="L1529">
            <v>43509</v>
          </cell>
        </row>
        <row r="1530">
          <cell r="F1530" t="str">
            <v>OCHA (HNO 2018) 11/12/2018
OCHA 31/12/2018</v>
          </cell>
          <cell r="G1530" t="str">
            <v>High</v>
          </cell>
          <cell r="H1530">
            <v>1</v>
          </cell>
          <cell r="I1530" t="str">
            <v>https://data.humdata.org/dataset/humanitarian-needs-overview-cameroon
https://reliefweb.int/sites/reliefweb.int/files/resources/OCHA-Cameroon_Situation_Report_no2_Final.pdf</v>
          </cell>
          <cell r="J1530" t="str">
            <v>Based on HNO severity map. The levels of severity were redistributed to better suit the GCSI model and better reflect severity in comparison with other affected countries in the region and other crises within Cameroon.
Level 4 + 3 on HNO severity map: 162,341</v>
          </cell>
          <cell r="K1530" t="str">
            <v>CMR004People facing stressed humanitarian needs (level 2)</v>
          </cell>
          <cell r="L1530">
            <v>43509</v>
          </cell>
        </row>
        <row r="1531">
          <cell r="F1531" t="str">
            <v>OCHA (HNO 2018) 11/12/2018
OCHA 31/12/2018</v>
          </cell>
          <cell r="G1531" t="str">
            <v>High</v>
          </cell>
          <cell r="H1531">
            <v>1</v>
          </cell>
          <cell r="I1531" t="str">
            <v>https://data.humdata.org/dataset/humanitarian-needs-overview-cameroon
https://reliefweb.int/sites/reliefweb.int/files/resources/OCHA-Cameroon_Situation_Report_no2_Final.pdf</v>
          </cell>
          <cell r="J1531" t="str">
            <v>Based on HNO severity map. The levels of severity were redistributed to better suit the GCSI model and better reflect severity in comparison with other affected countries in the region and other crises within Cameroon.
Level 5 on HNO severity map: 23,887</v>
          </cell>
          <cell r="K1531" t="str">
            <v>CMR004People  facing moderate humanitarian needs (level 3)</v>
          </cell>
          <cell r="L1531">
            <v>43509</v>
          </cell>
        </row>
        <row r="1532">
          <cell r="F1532" t="str">
            <v>OCHA (HNO 2018) 11/12/2018
OCHA 31/12/2018</v>
          </cell>
          <cell r="G1532" t="str">
            <v>High</v>
          </cell>
          <cell r="H1532">
            <v>1</v>
          </cell>
          <cell r="I1532" t="str">
            <v>https://data.humdata.org/dataset/humanitarian-needs-overview-cameroon
https://reliefweb.int/sites/reliefweb.int/files/resources/OCHA-Cameroon_Situation_Report_no2_Final.pdf</v>
          </cell>
          <cell r="J1532" t="str">
            <v>Based on HNO severity map. The levels of severity were redistributed to better suit the GCSI model and better reflect severity in comparison with other affected countries in the region and other crises within Cameroon.
Level 6 on HNO severity map: 480,660</v>
          </cell>
          <cell r="K1532" t="str">
            <v>CMR004People facing severe humanitarian needs (level 4)</v>
          </cell>
          <cell r="L1532">
            <v>43509</v>
          </cell>
        </row>
        <row r="1533">
          <cell r="F1533" t="str">
            <v>OCHA (HNO 2018) 11/12/2018
OCHA 31/12/2018</v>
          </cell>
          <cell r="G1533" t="str">
            <v>High</v>
          </cell>
          <cell r="H1533">
            <v>1</v>
          </cell>
          <cell r="I1533" t="str">
            <v>https://data.humdata.org/dataset/humanitarian-needs-overview-cameroon
https://reliefweb.int/sites/reliefweb.int/files/resources/OCHA-Cameroon_Situation_Report_no2_Final.pdf</v>
          </cell>
          <cell r="J1533"/>
          <cell r="K1533" t="str">
            <v>CMR004People facing extreme humanitarian needs (level 5)</v>
          </cell>
          <cell r="L1533">
            <v>43509</v>
          </cell>
        </row>
        <row r="1534">
          <cell r="F1534" t="str">
            <v>ACLED 2019</v>
          </cell>
          <cell r="G1534" t="str">
            <v>Medium</v>
          </cell>
          <cell r="H1534">
            <v>2</v>
          </cell>
          <cell r="I1534" t="str">
            <v>https://www.acleddata.com/</v>
          </cell>
          <cell r="J1534" t="str">
            <v>CMR002 + CMR003</v>
          </cell>
          <cell r="K1534" t="str">
            <v>CMR004People killed in all crises</v>
          </cell>
          <cell r="L1534">
            <v>43509</v>
          </cell>
        </row>
        <row r="1535">
          <cell r="F1535"/>
          <cell r="G1535"/>
          <cell r="H1535" t="b">
            <v>0</v>
          </cell>
          <cell r="I1535"/>
          <cell r="J1535"/>
          <cell r="K1535" t="str">
            <v>CMR004Crisis affected groups</v>
          </cell>
          <cell r="L1535">
            <v>43509</v>
          </cell>
        </row>
        <row r="1536">
          <cell r="F1536"/>
          <cell r="G1536"/>
          <cell r="H1536" t="b">
            <v>0</v>
          </cell>
          <cell r="I1536"/>
          <cell r="J1536"/>
          <cell r="K1536" t="str">
            <v>CMR004People facing limited access constraints</v>
          </cell>
          <cell r="L1536">
            <v>43509</v>
          </cell>
        </row>
        <row r="1537">
          <cell r="F1537"/>
          <cell r="G1537"/>
          <cell r="H1537" t="b">
            <v>0</v>
          </cell>
          <cell r="I1537"/>
          <cell r="J1537"/>
          <cell r="K1537" t="str">
            <v>CMR004People facing restricted access constraints</v>
          </cell>
          <cell r="L1537">
            <v>43509</v>
          </cell>
        </row>
        <row r="1538">
          <cell r="F1538" t="str">
            <v>ACAPS Access Map</v>
          </cell>
          <cell r="G1538"/>
          <cell r="H1538" t="b">
            <v>0</v>
          </cell>
          <cell r="I1538"/>
          <cell r="J1538"/>
          <cell r="K1538" t="str">
            <v>CMR004Impediments to entry into country (bureaucratic and administrative)</v>
          </cell>
          <cell r="L1538">
            <v>43509</v>
          </cell>
        </row>
        <row r="1539">
          <cell r="F1539" t="str">
            <v>ACAPS Access Map</v>
          </cell>
          <cell r="G1539"/>
          <cell r="H1539" t="b">
            <v>0</v>
          </cell>
          <cell r="I1539"/>
          <cell r="J1539"/>
          <cell r="K1539" t="str">
            <v>CMR004Restriction of movement (impediments to freedom of movement and/or administrative restrictions)</v>
          </cell>
          <cell r="L1539">
            <v>43509</v>
          </cell>
        </row>
        <row r="1540">
          <cell r="F1540" t="str">
            <v>ACAPS Access Map</v>
          </cell>
          <cell r="G1540"/>
          <cell r="H1540" t="b">
            <v>0</v>
          </cell>
          <cell r="I1540"/>
          <cell r="J1540"/>
          <cell r="K1540" t="str">
            <v>CMR004Interference into implementation of humanitarian activities</v>
          </cell>
          <cell r="L1540">
            <v>43509</v>
          </cell>
        </row>
        <row r="1541">
          <cell r="F1541" t="str">
            <v>ACAPS Access Map</v>
          </cell>
          <cell r="G1541"/>
          <cell r="H1541" t="b">
            <v>0</v>
          </cell>
          <cell r="I1541"/>
          <cell r="J1541"/>
          <cell r="K1541" t="str">
            <v>CMR004Violence against personnel, facilities and assets</v>
          </cell>
          <cell r="L1541">
            <v>43509</v>
          </cell>
        </row>
        <row r="1542">
          <cell r="F1542" t="str">
            <v>ACAPS Access Map</v>
          </cell>
          <cell r="G1542"/>
          <cell r="H1542" t="b">
            <v>0</v>
          </cell>
          <cell r="I1542"/>
          <cell r="J1542"/>
          <cell r="K1542" t="str">
            <v>CMR004Denial of existence of humanitarian needs or entitlements to assistance</v>
          </cell>
          <cell r="L1542">
            <v>43509</v>
          </cell>
        </row>
        <row r="1543">
          <cell r="F1543" t="str">
            <v>ACAPS Access Map</v>
          </cell>
          <cell r="G1543"/>
          <cell r="H1543" t="b">
            <v>0</v>
          </cell>
          <cell r="I1543"/>
          <cell r="J1543"/>
          <cell r="K1543" t="str">
            <v>CMR004Restriction and obstruction of access to services and assistance</v>
          </cell>
          <cell r="L1543">
            <v>43509</v>
          </cell>
        </row>
        <row r="1544">
          <cell r="F1544" t="str">
            <v>ACAPS Access Map</v>
          </cell>
          <cell r="G1544"/>
          <cell r="H1544" t="b">
            <v>0</v>
          </cell>
          <cell r="I1544"/>
          <cell r="J1544"/>
          <cell r="K1544" t="str">
            <v>CMR004Ongoing insecurity/hostilities affecting humanitarian assistance</v>
          </cell>
          <cell r="L1544">
            <v>43509</v>
          </cell>
        </row>
        <row r="1545">
          <cell r="F1545" t="str">
            <v>ACAPS Access Map</v>
          </cell>
          <cell r="G1545"/>
          <cell r="H1545" t="b">
            <v>0</v>
          </cell>
          <cell r="I1545"/>
          <cell r="J1545"/>
          <cell r="K1545" t="str">
            <v xml:space="preserve">CMR004Presence of mines and improvised explosive devices </v>
          </cell>
          <cell r="L1545">
            <v>43509</v>
          </cell>
        </row>
        <row r="1546">
          <cell r="F1546" t="str">
            <v>ACAPS Access Map</v>
          </cell>
          <cell r="G1546"/>
          <cell r="H1546" t="b">
            <v>0</v>
          </cell>
          <cell r="I1546"/>
          <cell r="J1546"/>
          <cell r="K1546" t="str">
            <v>CMR004Physical constraints in the environment (obstacles related to terrain, climate, lack of infrastructure, etc.)</v>
          </cell>
          <cell r="L1546">
            <v>43509</v>
          </cell>
        </row>
        <row r="1547">
          <cell r="F1547" t="str">
            <v>UNHCR 2017
Instituto Nacional de Estadistica 2017</v>
          </cell>
          <cell r="G1547" t="str">
            <v>High</v>
          </cell>
          <cell r="H1547">
            <v>1</v>
          </cell>
          <cell r="I1547" t="str">
            <v>https://data.humdata.org/dataset/refugees-originating-hnd
https://data.humdata.org/dataset/refugees-residing-hnd
https://data.humdata.org/dataset/honduras-estimated-population-in-2017-with-pcodes</v>
          </cell>
          <cell r="J1547" t="str">
            <v>Baseline population data from 2017: 8,866,351
Minus refugees originating from Honduras between 2007 - 2017: 44,449
Minus asylum seekers from Honduras between 2007 - 2017: 124,818</v>
          </cell>
          <cell r="K1547" t="str">
            <v>HND001Total population in country</v>
          </cell>
          <cell r="L1547">
            <v>43509</v>
          </cell>
        </row>
        <row r="1548">
          <cell r="F1548" t="str">
            <v>World Bank accessed 08/02/2019</v>
          </cell>
          <cell r="G1548" t="str">
            <v>High</v>
          </cell>
          <cell r="H1548">
            <v>1</v>
          </cell>
          <cell r="I1548" t="str">
            <v>https://data.worldbank.org/indicator/AG.SRF.TOTL.K2</v>
          </cell>
          <cell r="J1548" t="str">
            <v>The whole country affected by the crisis</v>
          </cell>
          <cell r="K1548" t="str">
            <v>HND001Landmass affected by disaster</v>
          </cell>
          <cell r="L1548">
            <v>43509</v>
          </cell>
        </row>
        <row r="1549">
          <cell r="F1549" t="str">
            <v>UNHCR 2017
Instituto Nacional de Estadistica 2017</v>
          </cell>
          <cell r="G1549" t="str">
            <v>High</v>
          </cell>
          <cell r="H1549">
            <v>1</v>
          </cell>
          <cell r="I1549" t="str">
            <v>https://data.humdata.org/dataset/refugees-originating-hnd
https://data.humdata.org/dataset/refugees-residing-hnd
https://data.humdata.org/dataset/honduras-estimated-population-in-2017-with-pcodes</v>
          </cell>
          <cell r="J1549" t="str">
            <v>Baseline population data from 2017: 8,866,351
Minus refugees originating from Honduras between 2007 - 2017: 44,449
Minus asylum seekers from Honduras between 2007 - 2017: 124,818</v>
          </cell>
          <cell r="K1549" t="str">
            <v>HND001People exposed</v>
          </cell>
          <cell r="L1549">
            <v>43509</v>
          </cell>
        </row>
        <row r="1550">
          <cell r="F1550" t="str">
            <v>IPC 2018</v>
          </cell>
          <cell r="G1550" t="str">
            <v>High</v>
          </cell>
          <cell r="H1550">
            <v>1</v>
          </cell>
          <cell r="I1550" t="str">
            <v>http://www.ipcinfo.org/fileadmin/user_upload/ipcinfo/docs/IPC_Honduras_AFI_Projected_2019MarchMay.pdf</v>
          </cell>
          <cell r="J1550" t="str">
            <v>IPC projections (1 to 4) for March - May 2019</v>
          </cell>
          <cell r="K1550" t="str">
            <v>HND001People affected by the crisis</v>
          </cell>
          <cell r="L1550">
            <v>43509</v>
          </cell>
        </row>
        <row r="1551">
          <cell r="F1551" t="str">
            <v>IDMC 2018
UNHCR 2017</v>
          </cell>
          <cell r="G1551" t="str">
            <v>High</v>
          </cell>
          <cell r="H1551">
            <v>1</v>
          </cell>
          <cell r="I1551" t="str">
            <v>http://www.internal-displacement.org/sites/default/files/2018-05/GRID%202018%20-%20Figure%20Analysis%20-%20HONDURAS.pdf
https://data.humdata.org/dataset/refugees-originating-hnd</v>
          </cell>
          <cell r="J1551" t="str">
            <v>190,000 IDPs - IDMC estimate based on a UNHCR projection of past displacement in 2016
44,449 Refugees originating from Honduras between 2007 and 2017
124,818 asylum seekers from Honduras between 2007 and 2017</v>
          </cell>
          <cell r="K1551" t="str">
            <v>HND001Total # of crisis related displaced people</v>
          </cell>
          <cell r="L1551">
            <v>43509</v>
          </cell>
        </row>
        <row r="1552">
          <cell r="F1552"/>
          <cell r="G1552"/>
          <cell r="H1552" t="b">
            <v>0</v>
          </cell>
          <cell r="I1552"/>
          <cell r="J1552"/>
          <cell r="K1552" t="str">
            <v>HND001Crisis related Injuries</v>
          </cell>
          <cell r="L1552">
            <v>43509</v>
          </cell>
        </row>
        <row r="1553">
          <cell r="F1553" t="str">
            <v>PAHO 26/11/2018</v>
          </cell>
          <cell r="G1553" t="str">
            <v>Medium</v>
          </cell>
          <cell r="H1553">
            <v>2</v>
          </cell>
          <cell r="I1553" t="str">
            <v>https://www.paho.org/hq/index.php?option=com_docman&amp;view=download&amp;category_slug=dengue-2158&amp;alias=47046-21-de-noviembre-de-2018-dengue-alerta-epidemiologica&amp;Itemid=270&amp;lang=en</v>
          </cell>
          <cell r="J1553" t="str">
            <v>Dengue fever: for 2018, 6,442 suspected cases. Due to a lack of reliable data of cases per month, this number was divided by two to have a rough estimation of cases over 6 months (= 3,221 cases)</v>
          </cell>
          <cell r="K1553" t="str">
            <v>HND001Total # of illness cases reported</v>
          </cell>
          <cell r="L1553">
            <v>43509</v>
          </cell>
        </row>
        <row r="1554">
          <cell r="F1554" t="str">
            <v>La Tribuna 01/12/2018
El Heraldo 01/02/2019</v>
          </cell>
          <cell r="G1554" t="str">
            <v>High</v>
          </cell>
          <cell r="H1554">
            <v>1</v>
          </cell>
          <cell r="I1554" t="str">
            <v>http://www.latribuna.hn/2018/12/01/homicidios-en-honduras-bajan-mas-del-6-por-ciento/
https://www.elheraldo.hn/pais/1255467-466/polic%C3%ADa-tasa-de-homicidios-baj%C3%B3-19-por-ciento-en-enero</v>
          </cell>
          <cell r="J1554" t="str">
            <v>Number of Homicides August - December 2018</v>
          </cell>
          <cell r="K1554" t="str">
            <v>HND001Crisis related fatalities</v>
          </cell>
          <cell r="L1554">
            <v>43509</v>
          </cell>
        </row>
        <row r="1555">
          <cell r="F1555"/>
          <cell r="G1555"/>
          <cell r="H1555" t="b">
            <v>0</v>
          </cell>
          <cell r="I1555"/>
          <cell r="J1555"/>
          <cell r="K1555" t="str">
            <v>HND001Building partially damaged</v>
          </cell>
          <cell r="L1555">
            <v>43509</v>
          </cell>
        </row>
        <row r="1556">
          <cell r="F1556"/>
          <cell r="G1556"/>
          <cell r="H1556" t="b">
            <v>0</v>
          </cell>
          <cell r="I1556"/>
          <cell r="J1556"/>
          <cell r="K1556" t="str">
            <v>HND001Building totally damaged</v>
          </cell>
          <cell r="L1556">
            <v>43509</v>
          </cell>
        </row>
        <row r="1557">
          <cell r="F1557" t="str">
            <v>IMF accessed 12/02/2019
Institute for Economics and Peace 11/2018</v>
          </cell>
          <cell r="G1557" t="str">
            <v>High</v>
          </cell>
          <cell r="H1557">
            <v>1</v>
          </cell>
          <cell r="I1557" t="str">
            <v>https://www.imf.org/external/datamapper/PPPGDP@WEO/OEMDC/ADVEC/WEOWORLD/VEN/HND
http://visionofhumanity.org/app/uploads/2018/11/Economic-Value-of-Peace-2018.pdf</v>
          </cell>
          <cell r="J1557" t="str">
            <v>The economic impact of homicides is estimated to be 25% of GDP in Honduras.
2019 projected GDP of Honduras: 51.86 billion dollars (25% = 12.965 billion dollars)</v>
          </cell>
          <cell r="K1557" t="str">
            <v>HND001Economic Losses</v>
          </cell>
          <cell r="L1557">
            <v>43509</v>
          </cell>
        </row>
        <row r="1558">
          <cell r="F1558" t="str">
            <v>IPC 2018</v>
          </cell>
          <cell r="G1558" t="str">
            <v>High</v>
          </cell>
          <cell r="H1558">
            <v>1</v>
          </cell>
          <cell r="I1558" t="str">
            <v>http://www.ipcinfo.org/fileadmin/user_upload/ipcinfo/docs/IPC_Honduras_AFI_Projected_2019MarchMay.pdf</v>
          </cell>
          <cell r="J1558" t="str">
            <v>IPC 2 to 4
Projected situation March - May 2019 in the 'Dry Corridor' area of Honduras (5 departments - Choluteca, La Paz, Francisco Morazán, Valle and El Paraíso)</v>
          </cell>
          <cell r="K1558" t="str">
            <v>HND001People in Need</v>
          </cell>
          <cell r="L1558">
            <v>43509</v>
          </cell>
        </row>
        <row r="1559">
          <cell r="F1559" t="str">
            <v>IPC 2018</v>
          </cell>
          <cell r="G1559" t="str">
            <v>High</v>
          </cell>
          <cell r="H1559">
            <v>1</v>
          </cell>
          <cell r="I1559" t="str">
            <v>http://www.ipcinfo.org/fileadmin/user_upload/ipcinfo/docs/IPC_Honduras_AFI_Projected_2019MarchMay.pdf</v>
          </cell>
          <cell r="J1559"/>
          <cell r="K1559" t="str">
            <v>HND001People facing minimal humanitarian needs (level 1)</v>
          </cell>
          <cell r="L1559">
            <v>43509</v>
          </cell>
        </row>
        <row r="1560">
          <cell r="F1560" t="str">
            <v>IPC 2018</v>
          </cell>
          <cell r="G1560" t="str">
            <v>High</v>
          </cell>
          <cell r="H1560">
            <v>1</v>
          </cell>
          <cell r="I1560" t="str">
            <v>http://www.ipcinfo.org/fileadmin/user_upload/ipcinfo/docs/IPC_Honduras_AFI_Projected_2019MarchMay.pdf</v>
          </cell>
          <cell r="J1560" t="str">
            <v>People estimated to be in IPC 2
Projected situation March - May 2019 in the 'Dry Corridor' area of Honduras (5 departments - Choluteca, La Paz, Francisco Morazán, Valle and El Paraíso)</v>
          </cell>
          <cell r="K1560" t="str">
            <v>HND001People facing stressed humanitarian needs (level 2)</v>
          </cell>
          <cell r="L1560">
            <v>43509</v>
          </cell>
        </row>
        <row r="1561">
          <cell r="F1561" t="str">
            <v>IPC 2018</v>
          </cell>
          <cell r="G1561" t="str">
            <v>High</v>
          </cell>
          <cell r="H1561">
            <v>1</v>
          </cell>
          <cell r="I1561" t="str">
            <v>http://www.ipcinfo.org/fileadmin/user_upload/ipcinfo/docs/IPC_Honduras_AFI_Projected_2019MarchMay.pdf</v>
          </cell>
          <cell r="J1561" t="str">
            <v>People estimated to be in IPC 3
Projected situation March - May 2019 in the 'Dry Corridor' area of Honduras (5 departments - Choluteca, La Paz, Francisco Morazán, Valle and El Paraíso)</v>
          </cell>
          <cell r="K1561" t="str">
            <v>HND001People  facing moderate humanitarian needs (level 3)</v>
          </cell>
          <cell r="L1561">
            <v>43509</v>
          </cell>
        </row>
        <row r="1562">
          <cell r="F1562" t="str">
            <v>IPC 2018</v>
          </cell>
          <cell r="G1562" t="str">
            <v>High</v>
          </cell>
          <cell r="H1562">
            <v>1</v>
          </cell>
          <cell r="I1562" t="str">
            <v>http://www.ipcinfo.org/fileadmin/user_upload/ipcinfo/docs/IPC_Honduras_AFI_Projected_2019MarchMay.pdf</v>
          </cell>
          <cell r="J1562" t="str">
            <v>People estimated to be in IPC 4
Projected situation March - May 2019 in the 'Dry Corridor' area of Honduras (5 departments - Choluteca, La Paz, Francisco Morazán, Valle and El Paraíso)</v>
          </cell>
          <cell r="K1562" t="str">
            <v>HND001People facing severe humanitarian needs (level 4)</v>
          </cell>
          <cell r="L1562">
            <v>43509</v>
          </cell>
        </row>
        <row r="1563">
          <cell r="F1563" t="str">
            <v>IPC 2018</v>
          </cell>
          <cell r="G1563" t="str">
            <v>High</v>
          </cell>
          <cell r="H1563">
            <v>1</v>
          </cell>
          <cell r="I1563" t="str">
            <v>http://www.ipcinfo.org/fileadmin/user_upload/ipcinfo/docs/IPC_Honduras_AFI_Projected_2019MarchMay.pdf</v>
          </cell>
          <cell r="J1563"/>
          <cell r="K1563" t="str">
            <v>HND001People facing extreme humanitarian needs (level 5)</v>
          </cell>
          <cell r="L1563">
            <v>43509</v>
          </cell>
        </row>
        <row r="1564">
          <cell r="F1564" t="str">
            <v>La Tribuna 01/12/2018
El Heraldo 01/02/2019</v>
          </cell>
          <cell r="G1564" t="str">
            <v>High</v>
          </cell>
          <cell r="H1564">
            <v>1</v>
          </cell>
          <cell r="I1564" t="str">
            <v>http://www.latribuna.hn/2018/12/01/homicidios-en-honduras-bajan-mas-del-6-por-ciento/
https://www.elheraldo.hn/pais/1255467-466/polic%C3%ADa-tasa-de-homicidios-baj%C3%B3-19-por-ciento-en-enero</v>
          </cell>
          <cell r="J1564" t="str">
            <v>Number of Homicides August - December 2018</v>
          </cell>
          <cell r="K1564" t="str">
            <v>HND001People killed in all crises</v>
          </cell>
          <cell r="L1564">
            <v>43509</v>
          </cell>
        </row>
        <row r="1565">
          <cell r="F1565"/>
          <cell r="G1565"/>
          <cell r="H1565" t="b">
            <v>0</v>
          </cell>
          <cell r="I1565"/>
          <cell r="J1565" t="str">
            <v>IDPs, host, and non-host</v>
          </cell>
          <cell r="K1565" t="str">
            <v>HND001Crisis affected groups</v>
          </cell>
          <cell r="L1565">
            <v>43509</v>
          </cell>
        </row>
        <row r="1566">
          <cell r="F1566"/>
          <cell r="G1566"/>
          <cell r="H1566" t="b">
            <v>0</v>
          </cell>
          <cell r="I1566"/>
          <cell r="J1566"/>
          <cell r="K1566" t="str">
            <v>HND001People facing limited access constraints</v>
          </cell>
          <cell r="L1566">
            <v>43509</v>
          </cell>
        </row>
        <row r="1567">
          <cell r="F1567"/>
          <cell r="G1567"/>
          <cell r="H1567" t="b">
            <v>0</v>
          </cell>
          <cell r="I1567"/>
          <cell r="J1567"/>
          <cell r="K1567" t="str">
            <v>HND001People facing restricted access constraints</v>
          </cell>
          <cell r="L1567">
            <v>43509</v>
          </cell>
        </row>
        <row r="1568">
          <cell r="F1568" t="str">
            <v>ACAPS Access Map</v>
          </cell>
          <cell r="G1568"/>
          <cell r="H1568" t="b">
            <v>0</v>
          </cell>
          <cell r="I1568"/>
          <cell r="J1568"/>
          <cell r="K1568" t="str">
            <v>HND001Impediments to entry into country (bureaucratic and administrative)</v>
          </cell>
          <cell r="L1568">
            <v>43509</v>
          </cell>
        </row>
        <row r="1569">
          <cell r="F1569" t="str">
            <v>ACAPS Access Map</v>
          </cell>
          <cell r="G1569"/>
          <cell r="H1569" t="b">
            <v>0</v>
          </cell>
          <cell r="I1569"/>
          <cell r="J1569"/>
          <cell r="K1569" t="str">
            <v>HND001Restriction of movement (impediments to freedom of movement and/or administrative restrictions)</v>
          </cell>
          <cell r="L1569">
            <v>43509</v>
          </cell>
        </row>
        <row r="1570">
          <cell r="F1570" t="str">
            <v>ACAPS Access Map</v>
          </cell>
          <cell r="G1570"/>
          <cell r="H1570" t="b">
            <v>0</v>
          </cell>
          <cell r="I1570"/>
          <cell r="J1570"/>
          <cell r="K1570" t="str">
            <v>HND001Interference into implementation of humanitarian activities</v>
          </cell>
          <cell r="L1570">
            <v>43509</v>
          </cell>
        </row>
        <row r="1571">
          <cell r="F1571" t="str">
            <v>ACAPS Access Map</v>
          </cell>
          <cell r="G1571"/>
          <cell r="H1571" t="b">
            <v>0</v>
          </cell>
          <cell r="I1571"/>
          <cell r="J1571"/>
          <cell r="K1571" t="str">
            <v>HND001Violence against personnel, facilities and assets</v>
          </cell>
          <cell r="L1571">
            <v>43509</v>
          </cell>
        </row>
        <row r="1572">
          <cell r="F1572" t="str">
            <v>ACAPS Access Map</v>
          </cell>
          <cell r="G1572"/>
          <cell r="H1572" t="b">
            <v>0</v>
          </cell>
          <cell r="I1572"/>
          <cell r="J1572"/>
          <cell r="K1572" t="str">
            <v>HND001Denial of existence of humanitarian needs or entitlements to assistance</v>
          </cell>
          <cell r="L1572">
            <v>43509</v>
          </cell>
        </row>
        <row r="1573">
          <cell r="F1573" t="str">
            <v>ACAPS Access Map</v>
          </cell>
          <cell r="G1573"/>
          <cell r="H1573" t="b">
            <v>0</v>
          </cell>
          <cell r="I1573"/>
          <cell r="J1573"/>
          <cell r="K1573" t="str">
            <v>HND001Restriction and obstruction of access to services and assistance</v>
          </cell>
          <cell r="L1573">
            <v>43509</v>
          </cell>
        </row>
        <row r="1574">
          <cell r="F1574" t="str">
            <v>ACAPS Access Map</v>
          </cell>
          <cell r="G1574"/>
          <cell r="H1574" t="b">
            <v>0</v>
          </cell>
          <cell r="I1574"/>
          <cell r="J1574"/>
          <cell r="K1574" t="str">
            <v>HND001Ongoing insecurity/hostilities affecting humanitarian assistance</v>
          </cell>
          <cell r="L1574">
            <v>43509</v>
          </cell>
        </row>
        <row r="1575">
          <cell r="F1575" t="str">
            <v>ACAPS Access Map</v>
          </cell>
          <cell r="G1575"/>
          <cell r="H1575" t="b">
            <v>0</v>
          </cell>
          <cell r="I1575"/>
          <cell r="J1575"/>
          <cell r="K1575" t="str">
            <v xml:space="preserve">HND001Presence of mines and improvised explosive devices </v>
          </cell>
          <cell r="L1575">
            <v>43509</v>
          </cell>
        </row>
        <row r="1576">
          <cell r="F1576" t="str">
            <v>ACAPS Access Map</v>
          </cell>
          <cell r="G1576"/>
          <cell r="H1576" t="b">
            <v>0</v>
          </cell>
          <cell r="I1576"/>
          <cell r="J1576"/>
          <cell r="K1576" t="str">
            <v>HND001Physical constraints in the environment (obstacles related to terrain, climate, lack of infrastructure, etc.)</v>
          </cell>
          <cell r="L1576">
            <v>43509</v>
          </cell>
        </row>
        <row r="1577">
          <cell r="F1577" t="str">
            <v>Censo de Población y Vivienda 2007</v>
          </cell>
          <cell r="G1577" t="str">
            <v>High</v>
          </cell>
          <cell r="H1577">
            <v>1</v>
          </cell>
          <cell r="I1577" t="str">
            <v>https://data.humdata.org/dataset/censo-de-poblacion-y-vivienda-el-salvador-2007</v>
          </cell>
          <cell r="J1577" t="str">
            <v>2007 Census: 5,744,113
Minus refugees and asylum seekers from El Salvador that fled between 2007 and 2017: 389,144</v>
          </cell>
          <cell r="K1577" t="str">
            <v>SLV001Total population in country</v>
          </cell>
          <cell r="L1577">
            <v>43509</v>
          </cell>
        </row>
        <row r="1578">
          <cell r="F1578" t="str">
            <v>World Bank accessed 07/02/2019</v>
          </cell>
          <cell r="G1578" t="str">
            <v>High</v>
          </cell>
          <cell r="H1578">
            <v>1</v>
          </cell>
          <cell r="I1578" t="str">
            <v>https://data.worldbank.org/indicator/AG.SRF.TOTL.K2</v>
          </cell>
          <cell r="J1578" t="str">
            <v>The whole country is affected</v>
          </cell>
          <cell r="K1578" t="str">
            <v>SLV001Landmass affected by disaster</v>
          </cell>
          <cell r="L1578">
            <v>43509</v>
          </cell>
        </row>
        <row r="1579">
          <cell r="F1579" t="str">
            <v>Censo de Población y Vivienda 2007</v>
          </cell>
          <cell r="G1579" t="str">
            <v>High</v>
          </cell>
          <cell r="H1579">
            <v>1</v>
          </cell>
          <cell r="I1579" t="str">
            <v>https://data.humdata.org/dataset/censo-de-poblacion-y-vivienda-el-salvador-2007</v>
          </cell>
          <cell r="J1579" t="str">
            <v>2007 Census: 5,744,113
Minus refugees and asylum seekers from El Salvador that fled between 2007 and 2017: 389,144</v>
          </cell>
          <cell r="K1579" t="str">
            <v>SLV001People exposed</v>
          </cell>
          <cell r="L1579">
            <v>43509</v>
          </cell>
        </row>
        <row r="1580">
          <cell r="F1580" t="str">
            <v>IPC 2018</v>
          </cell>
          <cell r="G1580" t="str">
            <v>High</v>
          </cell>
          <cell r="H1580">
            <v>1</v>
          </cell>
          <cell r="I1580" t="str">
            <v>http://www.ipcinfo.org/fileadmin/user_upload/ipcinfo/docs/IPC_ElSalvador_AFI_2019AprilJuly_Projection.pdf</v>
          </cell>
          <cell r="J1580" t="str">
            <v>IPC 1-4 figures for April - July 2019</v>
          </cell>
          <cell r="K1580" t="str">
            <v>SLV001People affected by the crisis</v>
          </cell>
          <cell r="L1580">
            <v>43509</v>
          </cell>
        </row>
        <row r="1581">
          <cell r="F1581" t="str">
            <v>UNHCR 2017</v>
          </cell>
          <cell r="G1581" t="str">
            <v>High</v>
          </cell>
          <cell r="H1581">
            <v>1</v>
          </cell>
          <cell r="I1581" t="str">
            <v>https://data.humdata.org/dataset/refugees-originating-slv</v>
          </cell>
          <cell r="J1581" t="str">
            <v>UNHCR data about populations of concern origininating from El Salvador (refugees, asylum seekers, IDPs, returned IDPs, stateless people, and others of concern) for 2007 - 2017
Refugees: 116,956
Asylum Seekers: 272,188
IDPs: 71,500</v>
          </cell>
          <cell r="K1581" t="str">
            <v>SLV001Total # of crisis related displaced people</v>
          </cell>
          <cell r="L1581">
            <v>43509</v>
          </cell>
        </row>
        <row r="1582">
          <cell r="F1582"/>
          <cell r="G1582"/>
          <cell r="H1582" t="b">
            <v>0</v>
          </cell>
          <cell r="I1582"/>
          <cell r="J1582"/>
          <cell r="K1582" t="str">
            <v>SLV001Crisis related Injuries</v>
          </cell>
          <cell r="L1582">
            <v>43509</v>
          </cell>
        </row>
        <row r="1583">
          <cell r="F1583" t="str">
            <v>MoH</v>
          </cell>
          <cell r="G1583" t="str">
            <v>High</v>
          </cell>
          <cell r="H1583">
            <v>1</v>
          </cell>
          <cell r="I1583" t="str">
            <v>http://www.salud.gob.sv/</v>
          </cell>
          <cell r="J1583" t="str">
            <v xml:space="preserve">August 2018 - January 2019
Dengue fever: 2,086
Zika: 303
Chikungunya: 206 </v>
          </cell>
          <cell r="K1583" t="str">
            <v>SLV001Total # of illness cases reported</v>
          </cell>
          <cell r="L1583">
            <v>43509</v>
          </cell>
        </row>
        <row r="1584">
          <cell r="F1584" t="str">
            <v>El Nuevo Diaro 01/09/2018
Insight Crime 01/10/2018
El Nuevo Diario 02/01/2019
Transparencia Activa 01/12/2018
El Mundo 01/01/2019
El Mundo 04/02/2019</v>
          </cell>
          <cell r="G1584" t="str">
            <v>High</v>
          </cell>
          <cell r="H1584">
            <v>1</v>
          </cell>
          <cell r="I1584" t="str">
            <v>https://www.elnuevodiario.com.ni/internacionales/centroamerica/473648-salvador-menos-muertes/
https://es.insightcrime.org/noticias/analisis/que-hay-detras-de-la-reciente-caida-de-los-homicidios-en-el-salvador/
https://www.elnuevodiario.com.ni/internacionales/centroamerica/482491-salvador-tasa-homicidios-2018/
https://www.transparenciaactiva.gob.sv/policia-confirma-reduccion-de-homicidios-en-noviembre
https://elmundo.sv/el-salvador-2018-termino-con-3340-homicidios/
https://elmundo.sv/enero-2019-registro-una-disminucion-de-homicidios/</v>
          </cell>
          <cell r="J1584" t="str">
            <v>Homicides August 2018 - January 2019</v>
          </cell>
          <cell r="K1584" t="str">
            <v>SLV001Crisis related fatalities</v>
          </cell>
          <cell r="L1584">
            <v>43509</v>
          </cell>
        </row>
        <row r="1585">
          <cell r="F1585"/>
          <cell r="G1585"/>
          <cell r="H1585" t="b">
            <v>0</v>
          </cell>
          <cell r="I1585"/>
          <cell r="J1585"/>
          <cell r="K1585" t="str">
            <v>SLV001Building partially damaged</v>
          </cell>
          <cell r="L1585">
            <v>43509</v>
          </cell>
        </row>
        <row r="1586">
          <cell r="F1586"/>
          <cell r="G1586"/>
          <cell r="H1586" t="b">
            <v>0</v>
          </cell>
          <cell r="I1586"/>
          <cell r="J1586"/>
          <cell r="K1586" t="str">
            <v>SLV001Building totally damaged</v>
          </cell>
          <cell r="L1586">
            <v>43509</v>
          </cell>
        </row>
        <row r="1587">
          <cell r="F1587" t="str">
            <v>IMF accessed 08/02/2019</v>
          </cell>
          <cell r="G1587" t="str">
            <v>High</v>
          </cell>
          <cell r="H1587">
            <v>1</v>
          </cell>
          <cell r="I1587" t="str">
            <v>http://visionofhumanity.org/app/uploads/2018/11/Economic-Value-of-Peace-2018.pdf
https://www.imf.org/external/datamapper/PPPGDP@WEO/OEMDC/ADVEC/WEOWORLD/VEN/SLV</v>
          </cell>
          <cell r="J1587" t="str">
            <v>Economic cost of violence as % of GDP in El Salvador: 49% (4th most affected country in the world)
2019 projected GDP: 56.07 billion dollars 
49% of GDP = 27,473 million dollar</v>
          </cell>
          <cell r="K1587" t="str">
            <v>SLV001Economic Losses</v>
          </cell>
          <cell r="L1587">
            <v>43509</v>
          </cell>
        </row>
        <row r="1588">
          <cell r="F1588" t="str">
            <v>IPC 2018</v>
          </cell>
          <cell r="G1588" t="str">
            <v>High</v>
          </cell>
          <cell r="H1588">
            <v>1</v>
          </cell>
          <cell r="I1588" t="str">
            <v>http://www.ipcinfo.org/fileadmin/user_upload/ipcinfo/docs/IPC_ElSalvador_AFI_2019AprilJuly_Projection.pdf</v>
          </cell>
          <cell r="J1588"/>
          <cell r="K1588" t="str">
            <v>SLV001People in Need</v>
          </cell>
          <cell r="L1588">
            <v>43509</v>
          </cell>
        </row>
        <row r="1589">
          <cell r="F1589" t="str">
            <v>IPC 2018</v>
          </cell>
          <cell r="G1589" t="str">
            <v>High</v>
          </cell>
          <cell r="H1589">
            <v>1</v>
          </cell>
          <cell r="I1589" t="str">
            <v>http://www.ipcinfo.org/fileadmin/user_upload/ipcinfo/docs/IPC_ElSalvador_AFI_2019AprilJuly_Projection.pdf</v>
          </cell>
          <cell r="J1589"/>
          <cell r="K1589" t="str">
            <v>SLV001People facing minimal humanitarian needs (level 1)</v>
          </cell>
          <cell r="L1589">
            <v>43509</v>
          </cell>
        </row>
        <row r="1590">
          <cell r="F1590" t="str">
            <v>IPC 2018</v>
          </cell>
          <cell r="G1590" t="str">
            <v>High</v>
          </cell>
          <cell r="H1590">
            <v>1</v>
          </cell>
          <cell r="I1590" t="str">
            <v>http://www.ipcinfo.org/fileadmin/user_upload/ipcinfo/docs/IPC_ElSalvador_AFI_2019AprilJuly_Projection.pdf</v>
          </cell>
          <cell r="J1590"/>
          <cell r="K1590" t="str">
            <v>SLV001People facing stressed humanitarian needs (level 2)</v>
          </cell>
          <cell r="L1590">
            <v>43509</v>
          </cell>
        </row>
        <row r="1591">
          <cell r="F1591" t="str">
            <v>IPC 2018</v>
          </cell>
          <cell r="G1591" t="str">
            <v>High</v>
          </cell>
          <cell r="H1591">
            <v>1</v>
          </cell>
          <cell r="I1591" t="str">
            <v>http://www.ipcinfo.org/fileadmin/user_upload/ipcinfo/docs/IPC_ElSalvador_AFI_2019AprilJuly_Projection.pdf</v>
          </cell>
          <cell r="J1591"/>
          <cell r="K1591" t="str">
            <v>SLV001People  facing moderate humanitarian needs (level 3)</v>
          </cell>
          <cell r="L1591">
            <v>43509</v>
          </cell>
        </row>
        <row r="1592">
          <cell r="F1592" t="str">
            <v>IPC 2018</v>
          </cell>
          <cell r="G1592" t="str">
            <v>High</v>
          </cell>
          <cell r="H1592">
            <v>1</v>
          </cell>
          <cell r="I1592" t="str">
            <v>http://www.ipcinfo.org/fileadmin/user_upload/ipcinfo/docs/IPC_ElSalvador_AFI_2019AprilJuly_Projection.pdf</v>
          </cell>
          <cell r="J1592"/>
          <cell r="K1592" t="str">
            <v>SLV001People facing severe humanitarian needs (level 4)</v>
          </cell>
          <cell r="L1592">
            <v>43509</v>
          </cell>
        </row>
        <row r="1593">
          <cell r="F1593" t="str">
            <v>IPC 2018</v>
          </cell>
          <cell r="G1593" t="str">
            <v>High</v>
          </cell>
          <cell r="H1593">
            <v>1</v>
          </cell>
          <cell r="I1593" t="str">
            <v>http://www.ipcinfo.org/fileadmin/user_upload/ipcinfo/docs/IPC_ElSalvador_AFI_2019AprilJuly_Projection.pdf</v>
          </cell>
          <cell r="J1593"/>
          <cell r="K1593" t="str">
            <v>SLV001People facing extreme humanitarian needs (level 5)</v>
          </cell>
          <cell r="L1593">
            <v>43509</v>
          </cell>
        </row>
        <row r="1594">
          <cell r="F1594" t="str">
            <v>El Nuevo Diaro 01/09/2018
Insight Crime 01/10/2018
El Nuevo Diario 02/01/2019
Transparencia Activa 01/12/2018
El Mundo 01/01/2019
El Mundo 04/02/2019</v>
          </cell>
          <cell r="G1594" t="str">
            <v>High</v>
          </cell>
          <cell r="H1594">
            <v>1</v>
          </cell>
          <cell r="I1594" t="str">
            <v>https://www.elnuevodiario.com.ni/internacionales/centroamerica/473648-salvador-menos-muertes/</v>
          </cell>
          <cell r="J1594" t="str">
            <v>Homicides August 2018 - January 2019</v>
          </cell>
          <cell r="K1594" t="str">
            <v>SLV001People killed in all crises</v>
          </cell>
          <cell r="L1594">
            <v>43509</v>
          </cell>
        </row>
        <row r="1595">
          <cell r="F1595"/>
          <cell r="G1595"/>
          <cell r="H1595" t="b">
            <v>0</v>
          </cell>
          <cell r="I1595"/>
          <cell r="J1595" t="str">
            <v>IDPs, host, and non-host</v>
          </cell>
          <cell r="K1595" t="str">
            <v>SLV001Crisis affected groups</v>
          </cell>
          <cell r="L1595">
            <v>43509</v>
          </cell>
        </row>
        <row r="1596">
          <cell r="F1596"/>
          <cell r="G1596"/>
          <cell r="H1596" t="b">
            <v>0</v>
          </cell>
          <cell r="I1596"/>
          <cell r="J1596"/>
          <cell r="K1596" t="str">
            <v>SLV001People facing limited access constraints</v>
          </cell>
          <cell r="L1596">
            <v>43509</v>
          </cell>
        </row>
        <row r="1597">
          <cell r="F1597"/>
          <cell r="G1597"/>
          <cell r="H1597" t="b">
            <v>0</v>
          </cell>
          <cell r="I1597"/>
          <cell r="J1597"/>
          <cell r="K1597" t="str">
            <v>SLV001People facing restricted access constraints</v>
          </cell>
          <cell r="L1597">
            <v>43509</v>
          </cell>
        </row>
        <row r="1598">
          <cell r="F1598" t="str">
            <v>ACAPS Access Map</v>
          </cell>
          <cell r="G1598"/>
          <cell r="H1598" t="b">
            <v>0</v>
          </cell>
          <cell r="I1598"/>
          <cell r="J1598"/>
          <cell r="K1598" t="str">
            <v>SLV001Impediments to entry into country (bureaucratic and administrative)</v>
          </cell>
          <cell r="L1598">
            <v>43509</v>
          </cell>
        </row>
        <row r="1599">
          <cell r="F1599" t="str">
            <v>ACAPS Access Map</v>
          </cell>
          <cell r="G1599"/>
          <cell r="H1599" t="b">
            <v>0</v>
          </cell>
          <cell r="I1599"/>
          <cell r="J1599"/>
          <cell r="K1599" t="str">
            <v>SLV001Restriction of movement (impediments to freedom of movement and/or administrative restrictions)</v>
          </cell>
          <cell r="L1599">
            <v>43509</v>
          </cell>
        </row>
        <row r="1600">
          <cell r="F1600" t="str">
            <v>ACAPS Access Map</v>
          </cell>
          <cell r="G1600"/>
          <cell r="H1600" t="b">
            <v>0</v>
          </cell>
          <cell r="I1600"/>
          <cell r="J1600"/>
          <cell r="K1600" t="str">
            <v>SLV001Interference into implementation of humanitarian activities</v>
          </cell>
          <cell r="L1600">
            <v>43509</v>
          </cell>
        </row>
        <row r="1601">
          <cell r="F1601" t="str">
            <v>ACAPS Access Map</v>
          </cell>
          <cell r="G1601"/>
          <cell r="H1601" t="b">
            <v>0</v>
          </cell>
          <cell r="I1601"/>
          <cell r="J1601"/>
          <cell r="K1601" t="str">
            <v>SLV001Violence against personnel, facilities and assets</v>
          </cell>
          <cell r="L1601">
            <v>43509</v>
          </cell>
        </row>
        <row r="1602">
          <cell r="F1602" t="str">
            <v>ACAPS Access Map</v>
          </cell>
          <cell r="G1602"/>
          <cell r="H1602" t="b">
            <v>0</v>
          </cell>
          <cell r="I1602"/>
          <cell r="J1602"/>
          <cell r="K1602" t="str">
            <v>SLV001Denial of existence of humanitarian needs or entitlements to assistance</v>
          </cell>
          <cell r="L1602">
            <v>43509</v>
          </cell>
        </row>
        <row r="1603">
          <cell r="F1603" t="str">
            <v>ACAPS Access Map</v>
          </cell>
          <cell r="G1603"/>
          <cell r="H1603" t="b">
            <v>0</v>
          </cell>
          <cell r="I1603"/>
          <cell r="J1603"/>
          <cell r="K1603" t="str">
            <v>SLV001Restriction and obstruction of access to services and assistance</v>
          </cell>
          <cell r="L1603">
            <v>43509</v>
          </cell>
        </row>
        <row r="1604">
          <cell r="F1604" t="str">
            <v>ACAPS Access Map</v>
          </cell>
          <cell r="G1604"/>
          <cell r="H1604" t="b">
            <v>0</v>
          </cell>
          <cell r="I1604"/>
          <cell r="J1604"/>
          <cell r="K1604" t="str">
            <v>SLV001Ongoing insecurity/hostilities affecting humanitarian assistance</v>
          </cell>
          <cell r="L1604">
            <v>43509</v>
          </cell>
        </row>
        <row r="1605">
          <cell r="F1605" t="str">
            <v>ACAPS Access Map</v>
          </cell>
          <cell r="G1605"/>
          <cell r="H1605" t="b">
            <v>0</v>
          </cell>
          <cell r="I1605"/>
          <cell r="J1605"/>
          <cell r="K1605" t="str">
            <v xml:space="preserve">SLV001Presence of mines and improvised explosive devices </v>
          </cell>
          <cell r="L1605">
            <v>43509</v>
          </cell>
        </row>
        <row r="1606">
          <cell r="F1606" t="str">
            <v>ACAPS Access Map</v>
          </cell>
          <cell r="G1606"/>
          <cell r="H1606" t="b">
            <v>0</v>
          </cell>
          <cell r="I1606"/>
          <cell r="J1606"/>
          <cell r="K1606" t="str">
            <v>SLV001Physical constraints in the environment (obstacles related to terrain, climate, lack of infrastructure, etc.)</v>
          </cell>
          <cell r="L1606">
            <v>43509</v>
          </cell>
        </row>
        <row r="1607">
          <cell r="F1607" t="str">
            <v xml:space="preserve">Government of Thailand 2010 </v>
          </cell>
          <cell r="G1607" t="str">
            <v>Medium</v>
          </cell>
          <cell r="H1607">
            <v>2</v>
          </cell>
          <cell r="I1607" t="str">
            <v>https://www.ilo.org/surveydata/index.php/catalog/1127</v>
          </cell>
          <cell r="J1607" t="str">
            <v>Total population in country (the census include all thai and non thai residing in the country at least 3 months prior to the census)</v>
          </cell>
          <cell r="K1607" t="str">
            <v>THA001Total population in country</v>
          </cell>
          <cell r="L1607">
            <v>43509</v>
          </cell>
        </row>
        <row r="1608">
          <cell r="F1608" t="str">
            <v xml:space="preserve">Government of Thailand 2010 </v>
          </cell>
          <cell r="G1608" t="str">
            <v>Medium</v>
          </cell>
          <cell r="H1608">
            <v>2</v>
          </cell>
          <cell r="I1608" t="str">
            <v>https://www.ilo.org/surveydata/index.php/catalog/1127</v>
          </cell>
          <cell r="J1608" t="str">
            <v>Area affected by the conflict in the south and the refugees crisis at the border with Myanmar</v>
          </cell>
          <cell r="K1608" t="str">
            <v>THA001Landmass affected by disaster</v>
          </cell>
          <cell r="L1608">
            <v>43509</v>
          </cell>
        </row>
        <row r="1609">
          <cell r="F1609" t="str">
            <v xml:space="preserve">Government of Thailand 2010 </v>
          </cell>
          <cell r="G1609" t="str">
            <v>Low</v>
          </cell>
          <cell r="H1609">
            <v>3</v>
          </cell>
          <cell r="I1609" t="str">
            <v>https://www.ilo.org/surveydata/index.php/catalog/1127</v>
          </cell>
          <cell r="J1609" t="str">
            <v>Population living in the eight district where refugee camps are established at the border with myanmar and in the districts affected by the counflict in the south</v>
          </cell>
          <cell r="K1609" t="str">
            <v>THA001People exposed</v>
          </cell>
          <cell r="L1609">
            <v>43509</v>
          </cell>
        </row>
        <row r="1610">
          <cell r="F1610" t="str">
            <v>Government of Thailand 2010, UNHCR 31/12/2018, Border Consortium 31/12/2018</v>
          </cell>
          <cell r="G1610" t="str">
            <v>Medium</v>
          </cell>
          <cell r="H1610">
            <v>2</v>
          </cell>
          <cell r="I1610" t="str">
            <v>https://www.citypopulation.de/php/thailand-admin.php http://data.unhcr.org/thailand/regional.php https://reliefweb.int/sites/reliefweb.int/files/resources/Thailand%20Report%202019_22012019_LowRes.pdf https://www.theborderconsortium.org/media/119470/2018-12-december-map-tbc-unhcr.pdf</v>
          </cell>
          <cell r="J1610" t="str">
            <v>Population affected by the conflict and living in the camps</v>
          </cell>
          <cell r="K1610" t="str">
            <v>THA001People affected by the crisis</v>
          </cell>
          <cell r="L1610">
            <v>43509</v>
          </cell>
        </row>
        <row r="1611">
          <cell r="F1611"/>
          <cell r="G1611"/>
          <cell r="H1611" t="b">
            <v>0</v>
          </cell>
          <cell r="I1611"/>
          <cell r="J1611" t="str">
            <v>Information on potential displacement due to the conflict is not available. Data would only reflect international displacement at the border with Myanmar</v>
          </cell>
          <cell r="K1611" t="str">
            <v>THA001Total # of crisis related displaced people</v>
          </cell>
          <cell r="L1611">
            <v>43509</v>
          </cell>
        </row>
        <row r="1612">
          <cell r="F1612"/>
          <cell r="G1612"/>
          <cell r="H1612" t="b">
            <v>0</v>
          </cell>
          <cell r="I1612"/>
          <cell r="J1612" t="str">
            <v>No data available</v>
          </cell>
          <cell r="K1612" t="str">
            <v>THA001Total # of illness cases reported</v>
          </cell>
          <cell r="L1612">
            <v>43509</v>
          </cell>
        </row>
        <row r="1613">
          <cell r="F1613" t="str">
            <v>Deep South Watch July-Dec. 2018</v>
          </cell>
          <cell r="G1613" t="str">
            <v>Medium</v>
          </cell>
          <cell r="H1613">
            <v>2</v>
          </cell>
          <cell r="I1613" t="str">
            <v>https://deepsouthwatch.org/th/dsid</v>
          </cell>
          <cell r="J1613" t="str">
            <v>Number of people injured as part of the conflict registered by the Deep South Watch organisation</v>
          </cell>
          <cell r="K1613" t="str">
            <v>THA001Crisis related Injuries</v>
          </cell>
          <cell r="L1613">
            <v>43509</v>
          </cell>
        </row>
        <row r="1614">
          <cell r="F1614" t="str">
            <v>Deep South Watch July-Dec. 2018</v>
          </cell>
          <cell r="G1614" t="str">
            <v>Medium</v>
          </cell>
          <cell r="H1614">
            <v>2</v>
          </cell>
          <cell r="I1614" t="str">
            <v>https://deepsouthwatch.org/th/dsid</v>
          </cell>
          <cell r="J1614" t="str">
            <v>Number of people killed as part of the conflict registered by the Deep South Watch organisation</v>
          </cell>
          <cell r="K1614" t="str">
            <v>THA001Crisis related fatalities</v>
          </cell>
          <cell r="L1614">
            <v>43509</v>
          </cell>
        </row>
        <row r="1615">
          <cell r="F1615" t="str">
            <v>Deep South Watch July-Dec. 2018</v>
          </cell>
          <cell r="G1615" t="str">
            <v>Medium</v>
          </cell>
          <cell r="H1615">
            <v>2</v>
          </cell>
          <cell r="I1615" t="str">
            <v>https://deepsouthwatch.org/th/dsid</v>
          </cell>
          <cell r="J1615" t="str">
            <v>Number of people killed as part of the conflict registered by the Deep South Watch organisation</v>
          </cell>
          <cell r="K1615" t="str">
            <v>THA001People killed in all crises</v>
          </cell>
          <cell r="L1615">
            <v>43509</v>
          </cell>
        </row>
        <row r="1616">
          <cell r="F1616"/>
          <cell r="G1616"/>
          <cell r="H1616" t="b">
            <v>0</v>
          </cell>
          <cell r="I1616"/>
          <cell r="J1616" t="str">
            <v>No data available</v>
          </cell>
          <cell r="K1616" t="str">
            <v>THA001Building partially damaged</v>
          </cell>
          <cell r="L1616">
            <v>43509</v>
          </cell>
        </row>
        <row r="1617">
          <cell r="F1617"/>
          <cell r="G1617"/>
          <cell r="H1617" t="b">
            <v>0</v>
          </cell>
          <cell r="I1617"/>
          <cell r="J1617" t="str">
            <v>No data available</v>
          </cell>
          <cell r="K1617" t="str">
            <v>THA001Building totally damaged</v>
          </cell>
          <cell r="L1617">
            <v>43509</v>
          </cell>
        </row>
        <row r="1618">
          <cell r="F1618"/>
          <cell r="G1618"/>
          <cell r="H1618" t="b">
            <v>0</v>
          </cell>
          <cell r="I1618"/>
          <cell r="J1618" t="str">
            <v>No data available</v>
          </cell>
          <cell r="K1618" t="str">
            <v>THA001Economic Losses</v>
          </cell>
          <cell r="L1618">
            <v>43509</v>
          </cell>
        </row>
        <row r="1619">
          <cell r="F1619"/>
          <cell r="G1619"/>
          <cell r="H1619" t="b">
            <v>0</v>
          </cell>
          <cell r="I1619"/>
          <cell r="J1619" t="str">
            <v>No data available on the PIN due to the conflict in the south. The data would only reflect the PIN number for the international displacement crisis at the border with Myanmar</v>
          </cell>
          <cell r="K1619" t="str">
            <v>THA001People in Need</v>
          </cell>
          <cell r="L1619">
            <v>43509</v>
          </cell>
        </row>
        <row r="1620">
          <cell r="F1620"/>
          <cell r="G1620"/>
          <cell r="H1620" t="b">
            <v>0</v>
          </cell>
          <cell r="I1620"/>
          <cell r="J1620" t="str">
            <v>No data available on the PIN due to the conflict in the south. The data would only reflect the PIN number for the international displacement crisis at the border with Myanmar</v>
          </cell>
          <cell r="K1620" t="str">
            <v>THA001People facing minimal humanitarian needs (level 1)</v>
          </cell>
          <cell r="L1620">
            <v>43509</v>
          </cell>
        </row>
        <row r="1621">
          <cell r="F1621"/>
          <cell r="G1621"/>
          <cell r="H1621" t="b">
            <v>0</v>
          </cell>
          <cell r="I1621"/>
          <cell r="J1621" t="str">
            <v>No data available on the PIN due to the conflict in the south. The data would only reflect the PIN number for the international displacement crisis at the border with Myanmar</v>
          </cell>
          <cell r="K1621" t="str">
            <v>THA001People facing stressed humanitarian needs (level 2)</v>
          </cell>
          <cell r="L1621">
            <v>43509</v>
          </cell>
        </row>
        <row r="1622">
          <cell r="F1622"/>
          <cell r="G1622"/>
          <cell r="H1622" t="b">
            <v>0</v>
          </cell>
          <cell r="I1622"/>
          <cell r="J1622" t="str">
            <v>No data available on the PIN due to the conflict in the south. The data would only reflect the PIN number for the international displacement crisis at the border with Myanmar</v>
          </cell>
          <cell r="K1622" t="str">
            <v>THA001People  facing moderate humanitarian needs (level 3)</v>
          </cell>
          <cell r="L1622">
            <v>43509</v>
          </cell>
        </row>
        <row r="1623">
          <cell r="F1623"/>
          <cell r="G1623"/>
          <cell r="H1623" t="b">
            <v>0</v>
          </cell>
          <cell r="I1623"/>
          <cell r="J1623" t="str">
            <v>No data available on the PIN due to the conflict in the south. The data would only reflect the PIN number for the international displacement crisis at the border with Myanmar</v>
          </cell>
          <cell r="K1623" t="str">
            <v>THA001People facing severe humanitarian needs (level 4)</v>
          </cell>
          <cell r="L1623">
            <v>43509</v>
          </cell>
        </row>
        <row r="1624">
          <cell r="F1624"/>
          <cell r="G1624"/>
          <cell r="H1624" t="b">
            <v>0</v>
          </cell>
          <cell r="I1624"/>
          <cell r="J1624" t="str">
            <v>No data available on the PIN due to the conflict in the south. The data would only reflect the PIN number for the international displacement crisis at the border with Myanmar</v>
          </cell>
          <cell r="K1624" t="str">
            <v>THA001People facing extreme humanitarian needs (level 5)</v>
          </cell>
          <cell r="L1624">
            <v>43509</v>
          </cell>
        </row>
        <row r="1625">
          <cell r="F1625"/>
          <cell r="G1625"/>
          <cell r="H1625" t="b">
            <v>0</v>
          </cell>
          <cell r="I1625"/>
          <cell r="J1625" t="str">
            <v>Non host (in the south) and refugees (at the border with myanmar)</v>
          </cell>
          <cell r="K1625" t="str">
            <v>THA001Crisis affected groups</v>
          </cell>
          <cell r="L1625">
            <v>43509</v>
          </cell>
        </row>
        <row r="1626">
          <cell r="F1626"/>
          <cell r="G1626"/>
          <cell r="H1626" t="b">
            <v>0</v>
          </cell>
          <cell r="I1626"/>
          <cell r="J1626" t="str">
            <v>No data available</v>
          </cell>
          <cell r="K1626" t="str">
            <v>THA001People facing limited access constraints</v>
          </cell>
          <cell r="L1626">
            <v>43509</v>
          </cell>
        </row>
        <row r="1627">
          <cell r="F1627"/>
          <cell r="G1627"/>
          <cell r="H1627" t="b">
            <v>0</v>
          </cell>
          <cell r="I1627"/>
          <cell r="J1627" t="str">
            <v>No data available</v>
          </cell>
          <cell r="K1627" t="str">
            <v>THA001People facing restricted access constraints</v>
          </cell>
          <cell r="L1627">
            <v>43509</v>
          </cell>
        </row>
        <row r="1628">
          <cell r="F1628" t="str">
            <v>ACAPS Access Map</v>
          </cell>
          <cell r="G1628"/>
          <cell r="H1628" t="b">
            <v>0</v>
          </cell>
          <cell r="I1628"/>
          <cell r="J1628"/>
          <cell r="K1628" t="str">
            <v>THA001Impediments to entry into country (bureaucratic and administrative)</v>
          </cell>
          <cell r="L1628">
            <v>43509</v>
          </cell>
        </row>
        <row r="1629">
          <cell r="F1629" t="str">
            <v>ACAPS Access Map</v>
          </cell>
          <cell r="G1629"/>
          <cell r="H1629" t="b">
            <v>0</v>
          </cell>
          <cell r="I1629"/>
          <cell r="J1629"/>
          <cell r="K1629" t="str">
            <v>THA001Restriction of movement (impediments to freedom of movement and/or administrative restrictions)</v>
          </cell>
          <cell r="L1629">
            <v>43509</v>
          </cell>
        </row>
        <row r="1630">
          <cell r="F1630" t="str">
            <v>ACAPS Access Map</v>
          </cell>
          <cell r="G1630"/>
          <cell r="H1630" t="b">
            <v>0</v>
          </cell>
          <cell r="I1630"/>
          <cell r="J1630"/>
          <cell r="K1630" t="str">
            <v>THA001Interference into implementation of humanitarian activities</v>
          </cell>
          <cell r="L1630">
            <v>43509</v>
          </cell>
        </row>
        <row r="1631">
          <cell r="F1631" t="str">
            <v>ACAPS Access Map</v>
          </cell>
          <cell r="G1631"/>
          <cell r="H1631" t="b">
            <v>0</v>
          </cell>
          <cell r="I1631"/>
          <cell r="J1631"/>
          <cell r="K1631" t="str">
            <v>THA001Violence against personnel, facilities and assets</v>
          </cell>
          <cell r="L1631">
            <v>43509</v>
          </cell>
        </row>
        <row r="1632">
          <cell r="F1632" t="str">
            <v>ACAPS Access Map</v>
          </cell>
          <cell r="G1632"/>
          <cell r="H1632" t="b">
            <v>0</v>
          </cell>
          <cell r="I1632"/>
          <cell r="J1632"/>
          <cell r="K1632" t="str">
            <v>THA001Denial of existence of humanitarian needs or entitlements to assistance</v>
          </cell>
          <cell r="L1632">
            <v>43509</v>
          </cell>
        </row>
        <row r="1633">
          <cell r="F1633" t="str">
            <v>ACAPS Access Map</v>
          </cell>
          <cell r="G1633"/>
          <cell r="H1633" t="b">
            <v>0</v>
          </cell>
          <cell r="I1633"/>
          <cell r="J1633"/>
          <cell r="K1633" t="str">
            <v>THA001Restriction and obstruction of access to services and assistance</v>
          </cell>
          <cell r="L1633">
            <v>43509</v>
          </cell>
        </row>
        <row r="1634">
          <cell r="F1634" t="str">
            <v>ACAPS Access Map</v>
          </cell>
          <cell r="G1634"/>
          <cell r="H1634" t="b">
            <v>0</v>
          </cell>
          <cell r="I1634"/>
          <cell r="J1634"/>
          <cell r="K1634" t="str">
            <v>THA001Ongoing insecurity/hostilities affecting humanitarian assistance</v>
          </cell>
          <cell r="L1634">
            <v>43509</v>
          </cell>
        </row>
        <row r="1635">
          <cell r="F1635" t="str">
            <v>ACAPS Access Map</v>
          </cell>
          <cell r="G1635"/>
          <cell r="H1635" t="b">
            <v>0</v>
          </cell>
          <cell r="I1635"/>
          <cell r="J1635"/>
          <cell r="K1635" t="str">
            <v xml:space="preserve">THA001Presence of mines and improvised explosive devices </v>
          </cell>
          <cell r="L1635">
            <v>43509</v>
          </cell>
        </row>
        <row r="1636">
          <cell r="F1636" t="str">
            <v>ACAPS Access Map</v>
          </cell>
          <cell r="G1636"/>
          <cell r="H1636" t="b">
            <v>0</v>
          </cell>
          <cell r="I1636"/>
          <cell r="J1636"/>
          <cell r="K1636" t="str">
            <v>THA001Physical constraints in the environment (obstacles related to terrain, climate, lack of infrastructure, etc.)</v>
          </cell>
          <cell r="L1636">
            <v>43509</v>
          </cell>
        </row>
        <row r="1637">
          <cell r="F1637" t="str">
            <v xml:space="preserve">Government of Thailand 2010 </v>
          </cell>
          <cell r="G1637" t="str">
            <v>Medium</v>
          </cell>
          <cell r="H1637">
            <v>2</v>
          </cell>
          <cell r="I1637" t="str">
            <v>https://www.ilo.org/surveydata/index.php/catalog/1127</v>
          </cell>
          <cell r="J1637" t="str">
            <v>Total population in country (the census include all thai and non thai residing in the country at least 3 months prior to the census)</v>
          </cell>
          <cell r="K1637" t="str">
            <v>THA002Total population in country</v>
          </cell>
          <cell r="L1637">
            <v>43509</v>
          </cell>
        </row>
        <row r="1638">
          <cell r="F1638" t="str">
            <v xml:space="preserve">Government of Thailand 2010 </v>
          </cell>
          <cell r="G1638" t="str">
            <v>Medium</v>
          </cell>
          <cell r="H1638">
            <v>2</v>
          </cell>
          <cell r="I1638" t="str">
            <v>https://www.ilo.org/surveydata/index.php/catalog/1127</v>
          </cell>
          <cell r="J1638" t="str">
            <v>Areas affected by the South Thailand insurgency: Songkla (7,394) Pattani (1.940), Yala (4,521), and Narathiwat (4,475)</v>
          </cell>
          <cell r="K1638" t="str">
            <v>THA002Landmass affected by disaster</v>
          </cell>
          <cell r="L1638">
            <v>43509</v>
          </cell>
        </row>
        <row r="1639">
          <cell r="F1639" t="str">
            <v xml:space="preserve">Government of Thailand 2010 </v>
          </cell>
          <cell r="G1639" t="str">
            <v>Medium</v>
          </cell>
          <cell r="H1639">
            <v>2</v>
          </cell>
          <cell r="I1639" t="str">
            <v>https://www.ilo.org/surveydata/index.php/catalog/1127</v>
          </cell>
          <cell r="J1639" t="str">
            <v>Areas affected by the South Thailand insurgency: Songkla (1,424,230) Pattani (709,796), Yala (527,295), and Narathiwat (796,239)</v>
          </cell>
          <cell r="K1639" t="str">
            <v>THA002People exposed</v>
          </cell>
          <cell r="L1639">
            <v>43509</v>
          </cell>
        </row>
        <row r="1640">
          <cell r="F1640" t="str">
            <v xml:space="preserve">Government of Thailand 2010 </v>
          </cell>
          <cell r="G1640" t="str">
            <v>Medium</v>
          </cell>
          <cell r="H1640">
            <v>2</v>
          </cell>
          <cell r="I1640" t="str">
            <v>https://www.ilo.org/surveydata/index.php/catalog/1127</v>
          </cell>
          <cell r="J1640"/>
          <cell r="K1640" t="str">
            <v>THA002People affected by the crisis</v>
          </cell>
          <cell r="L1640">
            <v>43509</v>
          </cell>
        </row>
        <row r="1641">
          <cell r="F1641"/>
          <cell r="G1641"/>
          <cell r="H1641" t="b">
            <v>0</v>
          </cell>
          <cell r="I1641"/>
          <cell r="J1641" t="str">
            <v>No information on displacement</v>
          </cell>
          <cell r="K1641" t="str">
            <v>THA002Total # of crisis related displaced people</v>
          </cell>
          <cell r="L1641">
            <v>43509</v>
          </cell>
        </row>
        <row r="1642">
          <cell r="F1642"/>
          <cell r="G1642"/>
          <cell r="H1642" t="b">
            <v>0</v>
          </cell>
          <cell r="I1642"/>
          <cell r="J1642" t="str">
            <v>No data available</v>
          </cell>
          <cell r="K1642" t="str">
            <v>THA002Total # of illness cases reported</v>
          </cell>
          <cell r="L1642">
            <v>43509</v>
          </cell>
        </row>
        <row r="1643">
          <cell r="F1643" t="str">
            <v>Deep South Watch July-Dec. 2018</v>
          </cell>
          <cell r="G1643" t="str">
            <v>Medium</v>
          </cell>
          <cell r="H1643">
            <v>2</v>
          </cell>
          <cell r="I1643" t="str">
            <v>https://deepsouthwatch.org/th/dsid</v>
          </cell>
          <cell r="J1643" t="str">
            <v>Number of people injured as part of the conflict registered by the Deep South Watch organisation</v>
          </cell>
          <cell r="K1643" t="str">
            <v>THA002Crisis related Injuries</v>
          </cell>
          <cell r="L1643">
            <v>43509</v>
          </cell>
        </row>
        <row r="1644">
          <cell r="F1644" t="str">
            <v>Deep South Watch July-Dec. 2018</v>
          </cell>
          <cell r="G1644" t="str">
            <v>Medium</v>
          </cell>
          <cell r="H1644">
            <v>2</v>
          </cell>
          <cell r="I1644" t="str">
            <v>https://deepsouthwatch.org/th/dsid</v>
          </cell>
          <cell r="J1644" t="str">
            <v>Number of people killed as part of the conflict registered by the Deep South Watch organisation</v>
          </cell>
          <cell r="K1644" t="str">
            <v>THA002Crisis related fatalities</v>
          </cell>
          <cell r="L1644">
            <v>43509</v>
          </cell>
        </row>
        <row r="1645">
          <cell r="F1645" t="str">
            <v>Deep South Watch July-Dec. 2018</v>
          </cell>
          <cell r="G1645" t="str">
            <v>Medium</v>
          </cell>
          <cell r="H1645">
            <v>2</v>
          </cell>
          <cell r="I1645" t="str">
            <v>https://deepsouthwatch.org/th/dsid</v>
          </cell>
          <cell r="J1645" t="str">
            <v>Number of people killed as part of the conflict registered by the Deep South Watch organisation</v>
          </cell>
          <cell r="K1645" t="str">
            <v>THA002People killed in all crises</v>
          </cell>
          <cell r="L1645">
            <v>43509</v>
          </cell>
        </row>
        <row r="1646">
          <cell r="F1646"/>
          <cell r="G1646"/>
          <cell r="H1646" t="b">
            <v>0</v>
          </cell>
          <cell r="I1646"/>
          <cell r="J1646" t="str">
            <v>No data available</v>
          </cell>
          <cell r="K1646" t="str">
            <v>THA002Building partially damaged</v>
          </cell>
          <cell r="L1646">
            <v>43509</v>
          </cell>
        </row>
        <row r="1647">
          <cell r="F1647"/>
          <cell r="G1647"/>
          <cell r="H1647" t="b">
            <v>0</v>
          </cell>
          <cell r="I1647"/>
          <cell r="J1647" t="str">
            <v>No data available</v>
          </cell>
          <cell r="K1647" t="str">
            <v>THA002Building totally damaged</v>
          </cell>
          <cell r="L1647">
            <v>43509</v>
          </cell>
        </row>
        <row r="1648">
          <cell r="F1648"/>
          <cell r="G1648"/>
          <cell r="H1648" t="b">
            <v>0</v>
          </cell>
          <cell r="I1648"/>
          <cell r="J1648" t="str">
            <v>No data available</v>
          </cell>
          <cell r="K1648" t="str">
            <v>THA002Economic Losses</v>
          </cell>
          <cell r="L1648">
            <v>43509</v>
          </cell>
        </row>
        <row r="1649">
          <cell r="F1649"/>
          <cell r="G1649"/>
          <cell r="H1649" t="b">
            <v>0</v>
          </cell>
          <cell r="I1649"/>
          <cell r="J1649" t="str">
            <v>No data available on the PIN due to the conflict in the south. The data would only reflect the PIN number for the international displacement crisis at the border with Myanmar</v>
          </cell>
          <cell r="K1649" t="str">
            <v>THA002People in Need</v>
          </cell>
          <cell r="L1649">
            <v>43509</v>
          </cell>
        </row>
        <row r="1650">
          <cell r="F1650"/>
          <cell r="G1650"/>
          <cell r="H1650" t="b">
            <v>0</v>
          </cell>
          <cell r="I1650"/>
          <cell r="J1650" t="str">
            <v>No data available on the PIN due to the conflict in the south. The data would only reflect the PIN number for the international displacement crisis at the border with Myanmar</v>
          </cell>
          <cell r="K1650" t="str">
            <v>THA002People facing minimal humanitarian needs (level 1)</v>
          </cell>
          <cell r="L1650">
            <v>43509</v>
          </cell>
        </row>
        <row r="1651">
          <cell r="F1651"/>
          <cell r="G1651"/>
          <cell r="H1651" t="b">
            <v>0</v>
          </cell>
          <cell r="I1651"/>
          <cell r="J1651" t="str">
            <v>No data available on the PIN due to the conflict in the south. The data would only reflect the PIN number for the international displacement crisis at the border with Myanmar</v>
          </cell>
          <cell r="K1651" t="str">
            <v>THA002People facing stressed humanitarian needs (level 2)</v>
          </cell>
          <cell r="L1651">
            <v>43509</v>
          </cell>
        </row>
        <row r="1652">
          <cell r="F1652"/>
          <cell r="G1652"/>
          <cell r="H1652" t="b">
            <v>0</v>
          </cell>
          <cell r="I1652"/>
          <cell r="J1652" t="str">
            <v>No data available on the PIN due to the conflict in the south. The data would only reflect the PIN number for the international displacement crisis at the border with Myanmar</v>
          </cell>
          <cell r="K1652" t="str">
            <v>THA002People  facing moderate humanitarian needs (level 3)</v>
          </cell>
          <cell r="L1652">
            <v>43509</v>
          </cell>
        </row>
        <row r="1653">
          <cell r="F1653"/>
          <cell r="G1653"/>
          <cell r="H1653" t="b">
            <v>0</v>
          </cell>
          <cell r="I1653"/>
          <cell r="J1653" t="str">
            <v>No data available on the PIN due to the conflict in the south. The data would only reflect the PIN number for the international displacement crisis at the border with Myanmar</v>
          </cell>
          <cell r="K1653" t="str">
            <v>THA002People facing severe humanitarian needs (level 4)</v>
          </cell>
          <cell r="L1653">
            <v>43509</v>
          </cell>
        </row>
        <row r="1654">
          <cell r="F1654"/>
          <cell r="G1654"/>
          <cell r="H1654" t="b">
            <v>0</v>
          </cell>
          <cell r="I1654"/>
          <cell r="J1654" t="str">
            <v>No data available on the PIN due to the conflict in the south. The data would only reflect the PIN number for the international displacement crisis at the border with Myanmar</v>
          </cell>
          <cell r="K1654" t="str">
            <v>THA002People facing extreme humanitarian needs (level 5)</v>
          </cell>
          <cell r="L1654">
            <v>43509</v>
          </cell>
        </row>
        <row r="1655">
          <cell r="F1655"/>
          <cell r="G1655"/>
          <cell r="H1655" t="b">
            <v>0</v>
          </cell>
          <cell r="I1655"/>
          <cell r="J1655" t="str">
            <v>Non host population though there might also be displaced population (no information found)</v>
          </cell>
          <cell r="K1655" t="str">
            <v>THA002Crisis affected groups</v>
          </cell>
          <cell r="L1655">
            <v>43509</v>
          </cell>
        </row>
        <row r="1656">
          <cell r="F1656"/>
          <cell r="G1656"/>
          <cell r="H1656" t="b">
            <v>0</v>
          </cell>
          <cell r="I1656"/>
          <cell r="J1656" t="str">
            <v>No data available</v>
          </cell>
          <cell r="K1656" t="str">
            <v>THA002People facing limited access constraints</v>
          </cell>
          <cell r="L1656">
            <v>43509</v>
          </cell>
        </row>
        <row r="1657">
          <cell r="F1657"/>
          <cell r="G1657"/>
          <cell r="H1657" t="b">
            <v>0</v>
          </cell>
          <cell r="I1657"/>
          <cell r="J1657" t="str">
            <v>No data available</v>
          </cell>
          <cell r="K1657" t="str">
            <v>THA002People facing restricted access constraints</v>
          </cell>
          <cell r="L1657">
            <v>43509</v>
          </cell>
        </row>
        <row r="1658">
          <cell r="F1658" t="str">
            <v>ACAPS Access Map</v>
          </cell>
          <cell r="G1658"/>
          <cell r="H1658" t="b">
            <v>0</v>
          </cell>
          <cell r="I1658"/>
          <cell r="J1658"/>
          <cell r="K1658" t="str">
            <v>THA002Impediments to entry into country (bureaucratic and administrative)</v>
          </cell>
          <cell r="L1658">
            <v>43509</v>
          </cell>
        </row>
        <row r="1659">
          <cell r="F1659" t="str">
            <v>ACAPS Access Map</v>
          </cell>
          <cell r="G1659"/>
          <cell r="H1659" t="b">
            <v>0</v>
          </cell>
          <cell r="I1659"/>
          <cell r="J1659"/>
          <cell r="K1659" t="str">
            <v>THA002Restriction of movement (impediments to freedom of movement and/or administrative restrictions)</v>
          </cell>
          <cell r="L1659">
            <v>43509</v>
          </cell>
        </row>
        <row r="1660">
          <cell r="F1660" t="str">
            <v>ACAPS Access Map</v>
          </cell>
          <cell r="G1660"/>
          <cell r="H1660" t="b">
            <v>0</v>
          </cell>
          <cell r="I1660"/>
          <cell r="J1660"/>
          <cell r="K1660" t="str">
            <v>THA002Interference into implementation of humanitarian activities</v>
          </cell>
          <cell r="L1660">
            <v>43509</v>
          </cell>
        </row>
        <row r="1661">
          <cell r="F1661" t="str">
            <v>ACAPS Access Map</v>
          </cell>
          <cell r="G1661"/>
          <cell r="H1661" t="b">
            <v>0</v>
          </cell>
          <cell r="I1661"/>
          <cell r="J1661"/>
          <cell r="K1661" t="str">
            <v>THA002Violence against personnel, facilities and assets</v>
          </cell>
          <cell r="L1661">
            <v>43509</v>
          </cell>
        </row>
        <row r="1662">
          <cell r="F1662" t="str">
            <v>ACAPS Access Map</v>
          </cell>
          <cell r="G1662"/>
          <cell r="H1662" t="b">
            <v>0</v>
          </cell>
          <cell r="I1662"/>
          <cell r="J1662"/>
          <cell r="K1662" t="str">
            <v>THA002Denial of existence of humanitarian needs or entitlements to assistance</v>
          </cell>
          <cell r="L1662">
            <v>43509</v>
          </cell>
        </row>
        <row r="1663">
          <cell r="F1663" t="str">
            <v>ACAPS Access Map</v>
          </cell>
          <cell r="G1663"/>
          <cell r="H1663" t="b">
            <v>0</v>
          </cell>
          <cell r="I1663"/>
          <cell r="J1663"/>
          <cell r="K1663" t="str">
            <v>THA002Restriction and obstruction of access to services and assistance</v>
          </cell>
          <cell r="L1663">
            <v>43509</v>
          </cell>
        </row>
        <row r="1664">
          <cell r="F1664" t="str">
            <v>ACAPS Access Map</v>
          </cell>
          <cell r="G1664"/>
          <cell r="H1664" t="b">
            <v>0</v>
          </cell>
          <cell r="I1664"/>
          <cell r="J1664"/>
          <cell r="K1664" t="str">
            <v>THA002Ongoing insecurity/hostilities affecting humanitarian assistance</v>
          </cell>
          <cell r="L1664">
            <v>43509</v>
          </cell>
        </row>
        <row r="1665">
          <cell r="F1665" t="str">
            <v>ACAPS Access Map</v>
          </cell>
          <cell r="G1665"/>
          <cell r="H1665" t="b">
            <v>0</v>
          </cell>
          <cell r="I1665"/>
          <cell r="J1665"/>
          <cell r="K1665" t="str">
            <v xml:space="preserve">THA002Presence of mines and improvised explosive devices </v>
          </cell>
          <cell r="L1665">
            <v>43509</v>
          </cell>
        </row>
        <row r="1666">
          <cell r="F1666" t="str">
            <v>ACAPS Access Map</v>
          </cell>
          <cell r="G1666"/>
          <cell r="H1666" t="b">
            <v>0</v>
          </cell>
          <cell r="I1666"/>
          <cell r="J1666"/>
          <cell r="K1666" t="str">
            <v>THA002Physical constraints in the environment (obstacles related to terrain, climate, lack of infrastructure, etc.)</v>
          </cell>
          <cell r="L1666">
            <v>43509</v>
          </cell>
        </row>
        <row r="1667">
          <cell r="F1667" t="str">
            <v xml:space="preserve">Government of Thailand 2010 </v>
          </cell>
          <cell r="G1667" t="str">
            <v>Medium</v>
          </cell>
          <cell r="H1667">
            <v>2</v>
          </cell>
          <cell r="I1667" t="str">
            <v>https://www.ilo.org/surveydata/index.php/catalog/1127</v>
          </cell>
          <cell r="J1667" t="str">
            <v>Total population in country (the census include all thai and non thai residing in the country at least 3 months prior to the census)</v>
          </cell>
          <cell r="K1667" t="str">
            <v>THA003Total population in country</v>
          </cell>
          <cell r="L1667">
            <v>43509</v>
          </cell>
        </row>
        <row r="1668">
          <cell r="F1668" t="str">
            <v>UNHCR 21/11/2018</v>
          </cell>
          <cell r="G1668" t="str">
            <v>Low</v>
          </cell>
          <cell r="H1668">
            <v>3</v>
          </cell>
          <cell r="I1668" t="str">
            <v>http://data.unhcr.org/thailand/documents.php?page=1&amp;view=grid&amp;Language%5B%5D=1&amp;Type%5B%5D=51</v>
          </cell>
          <cell r="J1668" t="str">
            <v xml:space="preserve">The camps cover an area of 9km2. The total of 17,200km2 represents the surface covered by the eight districts where the camps are implanted. </v>
          </cell>
          <cell r="K1668" t="str">
            <v>THA003Landmass affected by disaster</v>
          </cell>
          <cell r="L1668">
            <v>43509</v>
          </cell>
        </row>
        <row r="1669">
          <cell r="F1669" t="str">
            <v>Government of Thailand 2010</v>
          </cell>
          <cell r="G1669" t="str">
            <v>Low</v>
          </cell>
          <cell r="H1669">
            <v>3</v>
          </cell>
          <cell r="I1669"/>
          <cell r="J1669" t="str">
            <v>Population living in the eight districts (the census include all thai and non thai residing in the area at least 3 months prior to the census)</v>
          </cell>
          <cell r="K1669" t="str">
            <v>THA003People exposed</v>
          </cell>
          <cell r="L1669">
            <v>43509</v>
          </cell>
        </row>
        <row r="1670">
          <cell r="F1670" t="str">
            <v>UNHCR 31/12/2018, Border Consortium 31/12/2018</v>
          </cell>
          <cell r="G1670" t="str">
            <v>High</v>
          </cell>
          <cell r="H1670">
            <v>1</v>
          </cell>
          <cell r="I1670" t="str">
            <v>http://data.unhcr.org/thailand/regional.php https://reliefweb.int/sites/reliefweb.int/files/resources/Thailand%20Report%202019_22012019_LowRes.pdf https://www.theborderconsortium.org/media/119470/2018-12-december-map-tbc-unhcr.pdf</v>
          </cell>
          <cell r="J1670" t="str">
            <v xml:space="preserve">All refugees </v>
          </cell>
          <cell r="K1670" t="str">
            <v>THA003People affected by the crisis</v>
          </cell>
          <cell r="L1670">
            <v>43509</v>
          </cell>
        </row>
        <row r="1671">
          <cell r="F1671" t="str">
            <v>UNHCR 31/12/2018, Border Consortium 31/12/2018</v>
          </cell>
          <cell r="G1671" t="str">
            <v>High</v>
          </cell>
          <cell r="H1671">
            <v>1</v>
          </cell>
          <cell r="I1671" t="str">
            <v>http://data.unhcr.org/thailand/regional.php https://reliefweb.int/sites/reliefweb.int/files/resources/Thailand%20Report%202019_22012019_LowRes.pdf https://www.theborderconsortium.org/media/119470/2018-12-december-map-tbc-unhcr.pdf</v>
          </cell>
          <cell r="J1671" t="str">
            <v>Nine 'temporary shelters' along the Thai-Myanmar border 48,917 registered refugees in temporary shelters 48,785 unregistered people in a refugee-like situation in temporary shelters 5,986 urban refugees and asylum seekers</v>
          </cell>
          <cell r="K1671" t="str">
            <v>THA003Total # of crisis related displaced people</v>
          </cell>
          <cell r="L1671">
            <v>43509</v>
          </cell>
        </row>
        <row r="1672">
          <cell r="F1672"/>
          <cell r="G1672"/>
          <cell r="H1672" t="b">
            <v>0</v>
          </cell>
          <cell r="I1672"/>
          <cell r="J1672" t="str">
            <v>No data available</v>
          </cell>
          <cell r="K1672" t="str">
            <v>THA003Total # of illness cases reported</v>
          </cell>
          <cell r="L1672">
            <v>43509</v>
          </cell>
        </row>
        <row r="1673">
          <cell r="F1673"/>
          <cell r="G1673"/>
          <cell r="H1673" t="b">
            <v>0</v>
          </cell>
          <cell r="I1673"/>
          <cell r="J1673" t="str">
            <v>No reported cases of injuries related to the crisis</v>
          </cell>
          <cell r="K1673" t="str">
            <v>THA003Crisis related Injuries</v>
          </cell>
          <cell r="L1673">
            <v>43509</v>
          </cell>
        </row>
        <row r="1674">
          <cell r="F1674"/>
          <cell r="G1674"/>
          <cell r="H1674" t="b">
            <v>0</v>
          </cell>
          <cell r="I1674"/>
          <cell r="J1674" t="str">
            <v>No reported cases of fatalities related to the crisis</v>
          </cell>
          <cell r="K1674" t="str">
            <v>THA003Crisis related fatalities</v>
          </cell>
          <cell r="L1674">
            <v>43509</v>
          </cell>
        </row>
        <row r="1675">
          <cell r="F1675" t="str">
            <v>Deep South Watch July-Dec. 2018</v>
          </cell>
          <cell r="G1675" t="str">
            <v>Medium</v>
          </cell>
          <cell r="H1675">
            <v>2</v>
          </cell>
          <cell r="I1675" t="str">
            <v>https://deepsouthwatch.org/th/dsid</v>
          </cell>
          <cell r="J1675" t="str">
            <v>Number of people killed as part of the conflict registered by the Deep South Watch organisation</v>
          </cell>
          <cell r="K1675" t="str">
            <v>THA003People killed in all crises</v>
          </cell>
          <cell r="L1675">
            <v>43509</v>
          </cell>
        </row>
        <row r="1676">
          <cell r="F1676"/>
          <cell r="G1676"/>
          <cell r="H1676" t="b">
            <v>0</v>
          </cell>
          <cell r="I1676"/>
          <cell r="J1676" t="str">
            <v>No data available</v>
          </cell>
          <cell r="K1676" t="str">
            <v>THA003Building partially damaged</v>
          </cell>
          <cell r="L1676">
            <v>43509</v>
          </cell>
        </row>
        <row r="1677">
          <cell r="F1677"/>
          <cell r="G1677"/>
          <cell r="H1677" t="b">
            <v>0</v>
          </cell>
          <cell r="I1677"/>
          <cell r="J1677" t="str">
            <v>No data available</v>
          </cell>
          <cell r="K1677" t="str">
            <v>THA003Building totally damaged</v>
          </cell>
          <cell r="L1677">
            <v>43509</v>
          </cell>
        </row>
        <row r="1678">
          <cell r="F1678"/>
          <cell r="G1678"/>
          <cell r="H1678" t="b">
            <v>0</v>
          </cell>
          <cell r="I1678"/>
          <cell r="J1678" t="str">
            <v>No data available</v>
          </cell>
          <cell r="K1678" t="str">
            <v>THA003Economic Losses</v>
          </cell>
          <cell r="L1678">
            <v>43509</v>
          </cell>
        </row>
        <row r="1679">
          <cell r="F1679" t="str">
            <v>UNHCR 31/12/2018, Border Consortium 31/12/2018</v>
          </cell>
          <cell r="G1679" t="str">
            <v>High</v>
          </cell>
          <cell r="H1679">
            <v>1</v>
          </cell>
          <cell r="I1679" t="str">
            <v>http://data.unhcr.org/thailand/regional.php https://reliefweb.int/sites/reliefweb.int/files/resources/Thailand%20Report%202019_22012019_LowRes.pdf https://www.theborderconsortium.org/media/119470/2018-12-december-map-tbc-unhcr.pdf</v>
          </cell>
          <cell r="J1679" t="str">
            <v xml:space="preserve">All refugees </v>
          </cell>
          <cell r="K1679" t="str">
            <v>THA003People in Need</v>
          </cell>
          <cell r="L1679">
            <v>43509</v>
          </cell>
        </row>
        <row r="1680">
          <cell r="F1680" t="str">
            <v>UNHCR 31/12/2018, Border Consortium 31/12/2018</v>
          </cell>
          <cell r="G1680" t="str">
            <v>Medium</v>
          </cell>
          <cell r="H1680">
            <v>2</v>
          </cell>
          <cell r="I1680" t="str">
            <v>http://data.unhcr.org/thailand/regional.php https://reliefweb.int/sites/reliefweb.int/files/resources/Thailand%20Report%202019_22012019_LowRes.pdf https://www.theborderconsortium.org/media/119470/2018-12-december-map-tbc-unhcr.pdf</v>
          </cell>
          <cell r="J1680" t="str">
            <v>Most of the PIN are receiving food, nutrition and shelter assistance</v>
          </cell>
          <cell r="K1680" t="str">
            <v>THA003People facing minimal humanitarian needs (level 1)</v>
          </cell>
          <cell r="L1680">
            <v>43509</v>
          </cell>
        </row>
        <row r="1681">
          <cell r="F1681" t="str">
            <v>UNHCR 31/12/2018, Border Consortium 31/12/2018</v>
          </cell>
          <cell r="G1681" t="str">
            <v>Medium</v>
          </cell>
          <cell r="H1681">
            <v>2</v>
          </cell>
          <cell r="I1681" t="str">
            <v>http://data.unhcr.org/thailand/regional.php https://reliefweb.int/sites/reliefweb.int/files/resources/Thailand%20Report%202019_22012019_LowRes.pdf https://www.theborderconsortium.org/media/119470/2018-12-december-map-tbc-unhcr.pdf</v>
          </cell>
          <cell r="J1681" t="str">
            <v>Most of the PIN are receiving food, nutrition and shelter assistance</v>
          </cell>
          <cell r="K1681" t="str">
            <v>THA003People facing stressed humanitarian needs (level 2)</v>
          </cell>
          <cell r="L1681">
            <v>43509</v>
          </cell>
        </row>
        <row r="1682">
          <cell r="F1682" t="str">
            <v>UNHCR 31/12/2018, Border Consortium 31/12/2018</v>
          </cell>
          <cell r="G1682" t="str">
            <v>Medium</v>
          </cell>
          <cell r="H1682">
            <v>2</v>
          </cell>
          <cell r="I1682" t="str">
            <v>http://data.unhcr.org/thailand/regional.php https://reliefweb.int/sites/reliefweb.int/files/resources/Thailand%20Report%202019_22012019_LowRes.pdf https://www.theborderconsortium.org/media/119470/2018-12-december-map-tbc-unhcr.pdf</v>
          </cell>
          <cell r="J1682" t="str">
            <v>Most of the PIN are receiving food, nutrition and shelter assistance</v>
          </cell>
          <cell r="K1682" t="str">
            <v>THA003People  facing moderate humanitarian needs (level 3)</v>
          </cell>
          <cell r="L1682">
            <v>43509</v>
          </cell>
        </row>
        <row r="1683">
          <cell r="F1683" t="str">
            <v>UNHCR 31/12/2018, Border Consortium 31/12/2018</v>
          </cell>
          <cell r="G1683" t="str">
            <v>Medium</v>
          </cell>
          <cell r="H1683">
            <v>2</v>
          </cell>
          <cell r="I1683" t="str">
            <v>http://data.unhcr.org/thailand/regional.php https://reliefweb.int/sites/reliefweb.int/files/resources/Thailand%20Report%202019_22012019_LowRes.pdf https://www.theborderconsortium.org/media/119470/2018-12-december-map-tbc-unhcr.pdf</v>
          </cell>
          <cell r="J1683" t="str">
            <v>Most of the PIN are receiving food, nutrition and shelter assistance</v>
          </cell>
          <cell r="K1683" t="str">
            <v>THA003People facing severe humanitarian needs (level 4)</v>
          </cell>
          <cell r="L1683">
            <v>43509</v>
          </cell>
        </row>
        <row r="1684">
          <cell r="F1684" t="str">
            <v>UNHCR 31/12/2018, Border Consortium 31/12/2018</v>
          </cell>
          <cell r="G1684" t="str">
            <v>Medium</v>
          </cell>
          <cell r="H1684">
            <v>2</v>
          </cell>
          <cell r="I1684" t="str">
            <v>http://data.unhcr.org/thailand/regional.php https://reliefweb.int/sites/reliefweb.int/files/resources/Thailand%20Report%202019_22012019_LowRes.pdf https://www.theborderconsortium.org/media/119470/2018-12-december-map-tbc-unhcr.pdf</v>
          </cell>
          <cell r="J1684" t="str">
            <v>Most of the PIN are receiving food, nutrition and shelter assistance</v>
          </cell>
          <cell r="K1684" t="str">
            <v>THA003People facing extreme humanitarian needs (level 5)</v>
          </cell>
          <cell r="L1684">
            <v>43509</v>
          </cell>
        </row>
        <row r="1685">
          <cell r="F1685"/>
          <cell r="G1685"/>
          <cell r="H1685" t="b">
            <v>0</v>
          </cell>
          <cell r="I1685"/>
          <cell r="J1685" t="str">
            <v>Refugee populations</v>
          </cell>
          <cell r="K1685" t="str">
            <v>THA003Crisis affected groups</v>
          </cell>
          <cell r="L1685">
            <v>43509</v>
          </cell>
        </row>
        <row r="1686">
          <cell r="F1686"/>
          <cell r="G1686"/>
          <cell r="H1686" t="b">
            <v>0</v>
          </cell>
          <cell r="I1686"/>
          <cell r="J1686" t="str">
            <v>No data available</v>
          </cell>
          <cell r="K1686" t="str">
            <v>THA003People facing limited access constraints</v>
          </cell>
          <cell r="L1686">
            <v>43509</v>
          </cell>
        </row>
        <row r="1687">
          <cell r="F1687"/>
          <cell r="G1687"/>
          <cell r="H1687" t="b">
            <v>0</v>
          </cell>
          <cell r="I1687"/>
          <cell r="J1687" t="str">
            <v>No data available</v>
          </cell>
          <cell r="K1687" t="str">
            <v>THA003People facing restricted access constraints</v>
          </cell>
          <cell r="L1687">
            <v>43509</v>
          </cell>
        </row>
        <row r="1688">
          <cell r="F1688" t="str">
            <v>ACAPS Access Map</v>
          </cell>
          <cell r="G1688"/>
          <cell r="H1688" t="b">
            <v>0</v>
          </cell>
          <cell r="I1688"/>
          <cell r="J1688"/>
          <cell r="K1688" t="str">
            <v>THA003Impediments to entry into country (bureaucratic and administrative)</v>
          </cell>
          <cell r="L1688">
            <v>43509</v>
          </cell>
        </row>
        <row r="1689">
          <cell r="F1689" t="str">
            <v>ACAPS Access Map</v>
          </cell>
          <cell r="G1689"/>
          <cell r="H1689" t="b">
            <v>0</v>
          </cell>
          <cell r="I1689"/>
          <cell r="J1689"/>
          <cell r="K1689" t="str">
            <v>THA003Restriction of movement (impediments to freedom of movement and/or administrative restrictions)</v>
          </cell>
          <cell r="L1689">
            <v>43509</v>
          </cell>
        </row>
        <row r="1690">
          <cell r="F1690" t="str">
            <v>ACAPS Access Map</v>
          </cell>
          <cell r="G1690"/>
          <cell r="H1690" t="b">
            <v>0</v>
          </cell>
          <cell r="I1690"/>
          <cell r="J1690"/>
          <cell r="K1690" t="str">
            <v>THA003Interference into implementation of humanitarian activities</v>
          </cell>
          <cell r="L1690">
            <v>43509</v>
          </cell>
        </row>
        <row r="1691">
          <cell r="F1691" t="str">
            <v>ACAPS Access Map</v>
          </cell>
          <cell r="G1691"/>
          <cell r="H1691" t="b">
            <v>0</v>
          </cell>
          <cell r="I1691"/>
          <cell r="J1691"/>
          <cell r="K1691" t="str">
            <v>THA003Violence against personnel, facilities and assets</v>
          </cell>
          <cell r="L1691">
            <v>43509</v>
          </cell>
        </row>
        <row r="1692">
          <cell r="F1692" t="str">
            <v>ACAPS Access Map</v>
          </cell>
          <cell r="G1692"/>
          <cell r="H1692" t="b">
            <v>0</v>
          </cell>
          <cell r="I1692"/>
          <cell r="J1692"/>
          <cell r="K1692" t="str">
            <v>THA003Denial of existence of humanitarian needs or entitlements to assistance</v>
          </cell>
          <cell r="L1692">
            <v>43509</v>
          </cell>
        </row>
        <row r="1693">
          <cell r="F1693" t="str">
            <v>ACAPS Access Map</v>
          </cell>
          <cell r="G1693"/>
          <cell r="H1693" t="b">
            <v>0</v>
          </cell>
          <cell r="I1693"/>
          <cell r="J1693"/>
          <cell r="K1693" t="str">
            <v>THA003Restriction and obstruction of access to services and assistance</v>
          </cell>
          <cell r="L1693">
            <v>43509</v>
          </cell>
        </row>
        <row r="1694">
          <cell r="F1694" t="str">
            <v>ACAPS Access Map</v>
          </cell>
          <cell r="G1694"/>
          <cell r="H1694" t="b">
            <v>0</v>
          </cell>
          <cell r="I1694"/>
          <cell r="J1694"/>
          <cell r="K1694" t="str">
            <v>THA003Ongoing insecurity/hostilities affecting humanitarian assistance</v>
          </cell>
          <cell r="L1694">
            <v>43509</v>
          </cell>
        </row>
        <row r="1695">
          <cell r="F1695" t="str">
            <v>ACAPS Access Map</v>
          </cell>
          <cell r="G1695"/>
          <cell r="H1695" t="b">
            <v>0</v>
          </cell>
          <cell r="I1695"/>
          <cell r="J1695"/>
          <cell r="K1695" t="str">
            <v xml:space="preserve">THA003Presence of mines and improvised explosive devices </v>
          </cell>
          <cell r="L1695">
            <v>43509</v>
          </cell>
        </row>
        <row r="1696">
          <cell r="F1696" t="str">
            <v>ACAPS Access Map</v>
          </cell>
          <cell r="G1696"/>
          <cell r="H1696" t="b">
            <v>0</v>
          </cell>
          <cell r="I1696"/>
          <cell r="J1696"/>
          <cell r="K1696" t="str">
            <v>THA003Physical constraints in the environment (obstacles related to terrain, climate, lack of infrastructure, etc.)</v>
          </cell>
          <cell r="L1696">
            <v>43509</v>
          </cell>
        </row>
        <row r="1697">
          <cell r="F1697" t="str">
            <v>Worldbank 2017 / ISCG 05/02/2019 / UNHCR 2017</v>
          </cell>
          <cell r="G1697" t="str">
            <v>Medium</v>
          </cell>
          <cell r="H1697">
            <v>2</v>
          </cell>
          <cell r="I1697" t="str">
            <v>https://data.worldbank.org/indicator/sp.pop.totl?page=2, https://data.humdata.org/dataset/refugees-originating-mmr, https://reliefweb.int/sites/reliefweb.int/files/resources/190205_4w_final.pdf</v>
          </cell>
          <cell r="J1697" t="str">
            <v>Worldbank population figure (53370610)  Rohingya that have fled to Bangladesh as of 5/2/19 (901350) - UNHCR population of concern originating from Myanmar (other than those who are in Bangladesh) 2017 (265598)</v>
          </cell>
          <cell r="K1697" t="str">
            <v>MMR001Total population in country</v>
          </cell>
          <cell r="L1697">
            <v>43510</v>
          </cell>
        </row>
        <row r="1698">
          <cell r="F1698" t="str">
            <v>The 2014 Myanmar Population and Housing Census</v>
          </cell>
          <cell r="G1698" t="str">
            <v>Medium</v>
          </cell>
          <cell r="H1698">
            <v>2</v>
          </cell>
          <cell r="I1698" t="str">
            <v>https://myanmar.unfpa.org/sites/default/files/pub-pdf/Census%20Main%20Report%20%28UNION%29%20-%20ENGLISH_0.pdf</v>
          </cell>
          <cell r="J1698" t="str">
            <v xml:space="preserve">Affected area of the Rakhine conflict and the Kachin/Shan conflict </v>
          </cell>
          <cell r="K1698" t="str">
            <v>MMR001Landmass affected by disaster</v>
          </cell>
          <cell r="L1698">
            <v>43510</v>
          </cell>
        </row>
        <row r="1699">
          <cell r="F1699" t="str">
            <v>The 2014 Myanmar Population and Housing Census /OCHA HNO 2019</v>
          </cell>
          <cell r="G1699" t="str">
            <v>Medium</v>
          </cell>
          <cell r="H1699">
            <v>2</v>
          </cell>
          <cell r="I1699" t="str">
            <v>https://myanmar.unfpa.org/sites/default/files/pub-pdf/Census%20Main%20Report%20%28UNION%29%20-%20ENGLISH_0.pdf, https://reliefweb.int/sites/reliefweb.int/files/resources/2019%20Myanmar%20HNO_FINAL.PDF</v>
          </cell>
          <cell r="J1699" t="str">
            <v xml:space="preserve">People living in affected area of the Rakhine conflict and the Kachin/Shan conflict </v>
          </cell>
          <cell r="K1699" t="str">
            <v>MMR001People exposed</v>
          </cell>
          <cell r="L1699">
            <v>43510</v>
          </cell>
        </row>
        <row r="1700">
          <cell r="F1700" t="str">
            <v>HNO 2019 database / The 2014 Myanmar Population and Housing Census / OCHA HNO 2019</v>
          </cell>
          <cell r="G1700" t="str">
            <v>Medium</v>
          </cell>
          <cell r="H1700">
            <v>2</v>
          </cell>
          <cell r="I1700" t="str">
            <v xml:space="preserve">https://myanmar.unfpa.org/sites/default/files/pub-pdf/Cehttps://reliefweb.int/sites/reliefweb.int/files/resources/2019%20Myanmar%20HNO_FINAL.PDFnsus%20Main%20Report%20%28UNION%29%20-%20ENGLISH_0.pdf, https://data.humdata.org/dataset/2019-myanmar-humanitarian-needs-overview-people-in-need-by-township-disaggregated-by-sex-and-age, </v>
          </cell>
          <cell r="J1700" t="str">
            <v xml:space="preserve">Total # people affected by the Rakhine conflict and the Kachin/Shan conflict </v>
          </cell>
          <cell r="K1700" t="str">
            <v>MMR001People affected by the crisis</v>
          </cell>
          <cell r="L1700">
            <v>43510</v>
          </cell>
        </row>
        <row r="1701">
          <cell r="F1701" t="str">
            <v>ISCG (Feb 2019) / CCCM Cluster (Jan 2019) /UNHCR 2017 / CCCM cluster (Dec 2018)</v>
          </cell>
          <cell r="G1701" t="str">
            <v>Medium</v>
          </cell>
          <cell r="H1701">
            <v>2</v>
          </cell>
          <cell r="I1701" t="str">
            <v>https://reliefweb.int/sites/reliefweb.int/files/resources/190205_4w_final.pdf, https://reliefweb.int/sites/reliefweb.int/files/resources/Report_Shelter_NFI_CCCM_Cluster_Analysis_Report_Kachin.NShan_Dec20181.pdf, https://reliefweb.int/sites/reliefweb.int/files/resources/Report_Shelter_NFI_CCCM_Cluster_Analysis_Report_Rakhine_Jan2019.pdf, https://reliefweb.int/sites/reliefweb.int/files/resources/Report_Shelter_NFI_CCCM_Cluster_Analysis_Report_Kachin.NShan_Dec20181.pdf</v>
          </cell>
          <cell r="J1701" t="str">
            <v xml:space="preserve">Internal displacement caused by Rakhine and Kachin/Shan conflict + # refugees outside Bangladesh (UNHCR population of concern originating from Myanmar 2017) + refugees in Bangladesh originating from Myanmar (ICSG) </v>
          </cell>
          <cell r="K1701" t="str">
            <v>MMR001Total # of crisis related displaced people</v>
          </cell>
          <cell r="L1701">
            <v>43510</v>
          </cell>
        </row>
        <row r="1702">
          <cell r="F1702"/>
          <cell r="G1702"/>
          <cell r="H1702" t="b">
            <v>0</v>
          </cell>
          <cell r="I1702"/>
          <cell r="J1702" t="str">
            <v xml:space="preserve">No data available </v>
          </cell>
          <cell r="K1702" t="str">
            <v>MMR001Crisis related Injuries</v>
          </cell>
          <cell r="L1702">
            <v>43510</v>
          </cell>
        </row>
        <row r="1703">
          <cell r="F1703"/>
          <cell r="G1703"/>
          <cell r="H1703" t="b">
            <v>0</v>
          </cell>
          <cell r="I1703"/>
          <cell r="J1703" t="str">
            <v xml:space="preserve">No data available </v>
          </cell>
          <cell r="K1703" t="str">
            <v>MMR001Total # of illness cases reported</v>
          </cell>
          <cell r="L1703">
            <v>43510</v>
          </cell>
        </row>
        <row r="1704">
          <cell r="F1704" t="str">
            <v>ACLED (01/08/2018-13/02/2019)</v>
          </cell>
          <cell r="G1704" t="str">
            <v>Low</v>
          </cell>
          <cell r="H1704">
            <v>3</v>
          </cell>
          <cell r="I1704" t="str">
            <v>ACLED (01/08/2018-13/02/2019)</v>
          </cell>
          <cell r="J1704" t="str">
            <v xml:space="preserve">fatalities caused by Rakhine conflict + Kachin/Shan conflict </v>
          </cell>
          <cell r="K1704" t="str">
            <v>MMR001Crisis related fatalities</v>
          </cell>
          <cell r="L1704">
            <v>43510</v>
          </cell>
        </row>
        <row r="1705">
          <cell r="F1705"/>
          <cell r="G1705"/>
          <cell r="H1705" t="b">
            <v>0</v>
          </cell>
          <cell r="I1705"/>
          <cell r="J1705" t="str">
            <v xml:space="preserve">No data available </v>
          </cell>
          <cell r="K1705" t="str">
            <v>MMR001Building partially damaged</v>
          </cell>
          <cell r="L1705">
            <v>43510</v>
          </cell>
        </row>
        <row r="1706">
          <cell r="F1706"/>
          <cell r="G1706"/>
          <cell r="H1706" t="b">
            <v>0</v>
          </cell>
          <cell r="I1706"/>
          <cell r="J1706" t="str">
            <v xml:space="preserve">No data available </v>
          </cell>
          <cell r="K1706" t="str">
            <v>MMR001Building totally damaged</v>
          </cell>
          <cell r="L1706">
            <v>43510</v>
          </cell>
        </row>
        <row r="1707">
          <cell r="F1707"/>
          <cell r="G1707"/>
          <cell r="H1707" t="b">
            <v>0</v>
          </cell>
          <cell r="I1707"/>
          <cell r="J1707" t="str">
            <v xml:space="preserve">No data available </v>
          </cell>
          <cell r="K1707" t="str">
            <v>MMR001Economic Losses</v>
          </cell>
          <cell r="L1707">
            <v>43510</v>
          </cell>
        </row>
        <row r="1708">
          <cell r="F1708" t="str">
            <v>OCHA HNO 2019</v>
          </cell>
          <cell r="G1708" t="str">
            <v>Medium</v>
          </cell>
          <cell r="H1708">
            <v>2</v>
          </cell>
          <cell r="I1708" t="str">
            <v>https://reliefweb.int/sites/reliefweb.int/files/resources/2019%20Myanmar%20HNO_FINAL.PDF</v>
          </cell>
          <cell r="J1708" t="str">
            <v>IDP's + IDP returnees/ resettled/locally integrated + Non-displaced stateless people in Rakhine +  Other vulnerable crisis-affected people (includes the non-Muslim population in the village tracts that are mixed[excluding the main urban areas] in Rakhine + 30% of the local population in conflict-affected village tracts [excluding the main urban areas] in Kachin and Shan.  It also includes a total of over 28,000 newly displaced people in Kachin and northern Shan since Jan 2018)</v>
          </cell>
          <cell r="K1708" t="str">
            <v>MMR001People in Need</v>
          </cell>
          <cell r="L1708">
            <v>43510</v>
          </cell>
        </row>
        <row r="1709">
          <cell r="F1709" t="str">
            <v>OCHA HNO 2019</v>
          </cell>
          <cell r="G1709" t="str">
            <v>Low</v>
          </cell>
          <cell r="H1709">
            <v>3</v>
          </cell>
          <cell r="I1709" t="str">
            <v>https://reliefweb.int/sites/reliefweb.int/files/resources/2019%20Myanmar%20HNO_FINAL.PDF</v>
          </cell>
          <cell r="J1709" t="str">
            <v>Pin level 1 Rakhine conflict + Pin level 1 Kachin/Shan conflict</v>
          </cell>
          <cell r="K1709" t="str">
            <v>MMR001People facing minimal humanitarian needs (level 1)</v>
          </cell>
          <cell r="L1709">
            <v>43510</v>
          </cell>
        </row>
        <row r="1710">
          <cell r="F1710" t="str">
            <v>OCHA HNO 2019</v>
          </cell>
          <cell r="G1710" t="str">
            <v>Low</v>
          </cell>
          <cell r="H1710">
            <v>3</v>
          </cell>
          <cell r="I1710" t="str">
            <v>https://reliefweb.int/sites/reliefweb.int/files/resources/2019%20Myanmar%20HNO_FINAL.PDF</v>
          </cell>
          <cell r="J1710" t="str">
            <v>Pin level 2 Rakhine conflict + Pin level 2 Kachin/Shan conflict</v>
          </cell>
          <cell r="K1710" t="str">
            <v>MMR001People facing stressed humanitarian needs (level 2)</v>
          </cell>
          <cell r="L1710">
            <v>43510</v>
          </cell>
        </row>
        <row r="1711">
          <cell r="F1711" t="str">
            <v>OCHA HNO 2019</v>
          </cell>
          <cell r="G1711" t="str">
            <v>Low</v>
          </cell>
          <cell r="H1711">
            <v>3</v>
          </cell>
          <cell r="I1711" t="str">
            <v>https://reliefweb.int/sites/reliefweb.int/files/resources/2019%20Myanmar%20HNO_FINAL.PDF</v>
          </cell>
          <cell r="J1711" t="str">
            <v>Pin level 3 Rakhine conflict + Pin level 3 Kachin/Shan conflict</v>
          </cell>
          <cell r="K1711" t="str">
            <v>MMR001People  facing moderate humanitarian needs (level 3)</v>
          </cell>
          <cell r="L1711">
            <v>43510</v>
          </cell>
        </row>
        <row r="1712">
          <cell r="F1712" t="str">
            <v>OCHA HNO 2019</v>
          </cell>
          <cell r="G1712" t="str">
            <v>Low</v>
          </cell>
          <cell r="H1712">
            <v>3</v>
          </cell>
          <cell r="I1712" t="str">
            <v>https://reliefweb.int/sites/reliefweb.int/files/resources/2019%20Myanmar%20HNO_FINAL.PDF</v>
          </cell>
          <cell r="J1712" t="str">
            <v>Pin level 4 Rakhine conflict + Pin level 4 Kachin/Shan conflict</v>
          </cell>
          <cell r="K1712" t="str">
            <v>MMR001People facing severe humanitarian needs (level 4)</v>
          </cell>
          <cell r="L1712">
            <v>43510</v>
          </cell>
        </row>
        <row r="1713">
          <cell r="F1713" t="str">
            <v>OCHA HNO 2019</v>
          </cell>
          <cell r="G1713" t="str">
            <v>Low</v>
          </cell>
          <cell r="H1713">
            <v>3</v>
          </cell>
          <cell r="I1713" t="str">
            <v>https://reliefweb.int/sites/reliefweb.int/files/resources/2019%20Myanmar%20HNO_FINAL.PDF</v>
          </cell>
          <cell r="J1713" t="str">
            <v>Pin level 5 Rakhine conflict + Pin level 5 Kachin/Shan conflict</v>
          </cell>
          <cell r="K1713" t="str">
            <v>MMR001People facing extreme humanitarian needs (level 5)</v>
          </cell>
          <cell r="L1713">
            <v>43510</v>
          </cell>
        </row>
        <row r="1714">
          <cell r="F1714" t="str">
            <v>ACLED (01/08/2018-13/02/2019)</v>
          </cell>
          <cell r="G1714" t="str">
            <v>Low</v>
          </cell>
          <cell r="H1714">
            <v>3</v>
          </cell>
          <cell r="I1714" t="str">
            <v>ACLED (01/08/2018-13/02/2019)</v>
          </cell>
          <cell r="J1714" t="str">
            <v xml:space="preserve">fatalities caused by Rakhine conflict + Kachin/Shan conflict </v>
          </cell>
          <cell r="K1714" t="str">
            <v>MMR001People killed in all crises</v>
          </cell>
          <cell r="L1714">
            <v>43510</v>
          </cell>
        </row>
        <row r="1715">
          <cell r="F1715" t="str">
            <v>OCHA HNO 2019</v>
          </cell>
          <cell r="G1715" t="str">
            <v>Medium</v>
          </cell>
          <cell r="H1715">
            <v>2</v>
          </cell>
          <cell r="I1715" t="str">
            <v>https://reliefweb.int/sites/reliefweb.int/files/resources/2019%20Myanmar%20HNO_FINAL.PDF</v>
          </cell>
          <cell r="J1715" t="str">
            <v xml:space="preserve">IDP, Host, Non-host </v>
          </cell>
          <cell r="K1715" t="str">
            <v>MMR001Crisis affected groups</v>
          </cell>
          <cell r="L1715">
            <v>43510</v>
          </cell>
        </row>
        <row r="1716">
          <cell r="F1716"/>
          <cell r="G1716"/>
          <cell r="H1716" t="b">
            <v>0</v>
          </cell>
          <cell r="I1716"/>
          <cell r="J1716" t="str">
            <v xml:space="preserve">No data available </v>
          </cell>
          <cell r="K1716" t="str">
            <v>MMR001People facing limited access constraints</v>
          </cell>
          <cell r="L1716">
            <v>43510</v>
          </cell>
        </row>
        <row r="1717">
          <cell r="F1717"/>
          <cell r="G1717"/>
          <cell r="H1717" t="b">
            <v>0</v>
          </cell>
          <cell r="I1717"/>
          <cell r="J1717" t="str">
            <v xml:space="preserve">No data available </v>
          </cell>
          <cell r="K1717" t="str">
            <v>MMR001People facing restricted access constraints</v>
          </cell>
          <cell r="L1717">
            <v>43510</v>
          </cell>
        </row>
        <row r="1718">
          <cell r="F1718" t="str">
            <v>ACAPS Access Map</v>
          </cell>
          <cell r="G1718"/>
          <cell r="H1718" t="b">
            <v>0</v>
          </cell>
          <cell r="I1718"/>
          <cell r="J1718"/>
          <cell r="K1718" t="str">
            <v>MMR001Impediments to entry into country (bureaucratic and administrative)</v>
          </cell>
          <cell r="L1718">
            <v>43510</v>
          </cell>
        </row>
        <row r="1719">
          <cell r="F1719" t="str">
            <v>ACAPS Access Map</v>
          </cell>
          <cell r="G1719"/>
          <cell r="H1719" t="b">
            <v>0</v>
          </cell>
          <cell r="I1719"/>
          <cell r="J1719"/>
          <cell r="K1719" t="str">
            <v>MMR001Restriction of movement (impediments to freedom of movement and/or administrative restrictions)</v>
          </cell>
          <cell r="L1719">
            <v>43510</v>
          </cell>
        </row>
        <row r="1720">
          <cell r="F1720" t="str">
            <v>ACAPS Access Map</v>
          </cell>
          <cell r="G1720"/>
          <cell r="H1720" t="b">
            <v>0</v>
          </cell>
          <cell r="I1720"/>
          <cell r="J1720"/>
          <cell r="K1720" t="str">
            <v>MMR001Interference into implementation of humanitarian activities</v>
          </cell>
          <cell r="L1720">
            <v>43510</v>
          </cell>
        </row>
        <row r="1721">
          <cell r="F1721" t="str">
            <v>ACAPS Access Map</v>
          </cell>
          <cell r="G1721"/>
          <cell r="H1721" t="b">
            <v>0</v>
          </cell>
          <cell r="I1721"/>
          <cell r="J1721"/>
          <cell r="K1721" t="str">
            <v>MMR001Violence against personnel, facilities and assets</v>
          </cell>
          <cell r="L1721">
            <v>43510</v>
          </cell>
        </row>
        <row r="1722">
          <cell r="F1722" t="str">
            <v>ACAPS Access Map</v>
          </cell>
          <cell r="G1722"/>
          <cell r="H1722" t="b">
            <v>0</v>
          </cell>
          <cell r="I1722"/>
          <cell r="J1722"/>
          <cell r="K1722" t="str">
            <v>MMR001Denial of existence of humanitarian needs or entitlements to assistance</v>
          </cell>
          <cell r="L1722">
            <v>43510</v>
          </cell>
        </row>
        <row r="1723">
          <cell r="F1723" t="str">
            <v>ACAPS Access Map</v>
          </cell>
          <cell r="G1723"/>
          <cell r="H1723" t="b">
            <v>0</v>
          </cell>
          <cell r="I1723"/>
          <cell r="J1723"/>
          <cell r="K1723" t="str">
            <v>MMR001Physical constraints in the environment (obstacles related to terrain, climate, lack of infrastructure, etc.)</v>
          </cell>
          <cell r="L1723">
            <v>43510</v>
          </cell>
        </row>
        <row r="1724">
          <cell r="F1724" t="str">
            <v>ACAPS Access Map</v>
          </cell>
          <cell r="G1724"/>
          <cell r="H1724" t="b">
            <v>0</v>
          </cell>
          <cell r="I1724"/>
          <cell r="J1724"/>
          <cell r="K1724" t="str">
            <v xml:space="preserve">MMR001Presence of mines and improvised explosive devices </v>
          </cell>
          <cell r="L1724">
            <v>43510</v>
          </cell>
        </row>
        <row r="1725">
          <cell r="F1725" t="str">
            <v>ACAPS Access Map</v>
          </cell>
          <cell r="G1725"/>
          <cell r="H1725" t="b">
            <v>0</v>
          </cell>
          <cell r="I1725"/>
          <cell r="J1725"/>
          <cell r="K1725" t="str">
            <v>MMR001Ongoing insecurity/hostilities affecting humanitarian assistance</v>
          </cell>
          <cell r="L1725">
            <v>43510</v>
          </cell>
        </row>
        <row r="1726">
          <cell r="F1726" t="str">
            <v>ACAPS Access Map</v>
          </cell>
          <cell r="G1726"/>
          <cell r="H1726" t="b">
            <v>0</v>
          </cell>
          <cell r="I1726"/>
          <cell r="J1726"/>
          <cell r="K1726" t="str">
            <v>MMR001Restriction and obstruction of access to services and assistance</v>
          </cell>
          <cell r="L1726">
            <v>43510</v>
          </cell>
        </row>
        <row r="1727">
          <cell r="F1727" t="str">
            <v>Worldbank 2017 / ISCG 05/02/2019 / UNHCR 2017</v>
          </cell>
          <cell r="G1727" t="str">
            <v>Medium</v>
          </cell>
          <cell r="H1727">
            <v>2</v>
          </cell>
          <cell r="I1727" t="str">
            <v>https://data.worldbank.org/indicator/sp.pop.totl?page=2, https://data.humdata.org/dataset/refugees-originating-mmr, https://reliefweb.int/sites/reliefweb.int/files/resources/190205_4w_final.pdf</v>
          </cell>
          <cell r="J1727" t="str">
            <v>Worldbank population figure (53370610)  Rohingya that have fled to Bangladesh as of 5/2/19 (901350) - UNHCR population of concern originating from Myanmar (other than those who are in Bangladesh) 2017 (265598)</v>
          </cell>
          <cell r="K1727" t="str">
            <v>MMR002Total population in country</v>
          </cell>
          <cell r="L1727">
            <v>43510</v>
          </cell>
        </row>
        <row r="1728">
          <cell r="F1728" t="str">
            <v>The 2014 Myanmar Population and Housing Census</v>
          </cell>
          <cell r="G1728" t="str">
            <v>Medium</v>
          </cell>
          <cell r="H1728">
            <v>2</v>
          </cell>
          <cell r="I1728" t="str">
            <v>https://myanmar.unfpa.org/sites/default/files/pub-pdf/Census%20Main%20Report%20%28UNION%29%20-%20ENGLISH_0.pdf</v>
          </cell>
          <cell r="J1728" t="str">
            <v>We consider the whole of the Rakhine state to be affected by the conflict.</v>
          </cell>
          <cell r="K1728" t="str">
            <v>MMR002Landmass affected by disaster</v>
          </cell>
          <cell r="L1728">
            <v>43510</v>
          </cell>
        </row>
        <row r="1729">
          <cell r="F1729" t="str">
            <v>The 2014 Myanmar Population and Housing Census /OCHA HNO 2019</v>
          </cell>
          <cell r="G1729" t="str">
            <v>Medium</v>
          </cell>
          <cell r="H1729">
            <v>2</v>
          </cell>
          <cell r="I1729" t="str">
            <v>https://myanmar.unfpa.org/sites/default/files/pub-pdf/Census%20Main%20Report%20%28UNION%29%20-%20ENGLISH_0.pdf, https://reliefweb.int/sites/reliefweb.int/files/resources/2019%20Myanmar%20HNO_FINAL.PDF</v>
          </cell>
          <cell r="J1729" t="str">
            <v>We consider the whole of the Rakhine state to be affected by the conflict. We used the census to determine how many people are living in the Rakhine state. As the census is not taking into account the Rohingya population we have added the estimated 596000 Rohingya who have stayed in Myanmar.</v>
          </cell>
          <cell r="K1729" t="str">
            <v>MMR002People exposed</v>
          </cell>
          <cell r="L1729">
            <v>43510</v>
          </cell>
        </row>
        <row r="1730">
          <cell r="F1730" t="str">
            <v>HNO 2019 database / The 2014 Myanmar Population and Housing Census / OCHA HNO 2019</v>
          </cell>
          <cell r="G1730" t="str">
            <v>Medium</v>
          </cell>
          <cell r="H1730">
            <v>2</v>
          </cell>
          <cell r="I1730" t="str">
            <v>https://myanmar.unfpa.org/sites/default/files/pub-pdf/Census%20Main%20Report%20%28UNION%29%20-%20ENGLISH_0.pdf, https://data.humdata.org/dataset/2019-myanmar-humanitarian-needs-overview-people-in-need-by-township-disaggregated-by-sex-and-age, https://reliefweb.int/sites/reliefweb.int/files/resources/2019%20Myanmar%20HNO_FINAL.PDF</v>
          </cell>
          <cell r="J1730" t="str">
            <v>To come up with the affected population in the Rakhine state we looked at the HNO PIN data set and compared the townships where PIN in Rakhine are living with the Census data to determine how many people are affected assuming that not only the PIN are affected but also the people living around the areas of conflict and displacement. As the census is not taking into account the Rohingya population we have added the estimated 596000 Rohingya who have stayed in Myanmar.</v>
          </cell>
          <cell r="K1730" t="str">
            <v>MMR002People affected by the crisis</v>
          </cell>
          <cell r="L1730">
            <v>43510</v>
          </cell>
        </row>
        <row r="1731">
          <cell r="F1731" t="str">
            <v>ISCG (Feb 2019) / CCCM Cluster (Jan 2019)</v>
          </cell>
          <cell r="G1731" t="str">
            <v>Medium</v>
          </cell>
          <cell r="H1731">
            <v>2</v>
          </cell>
          <cell r="I1731" t="str">
            <v>https://reliefweb.int/sites/reliefweb.int/files/resources/190205_4w_final.pdf, https://reliefweb.int/sites/reliefweb.int/files/resources/Report_Shelter_NFI_CCCM_Cluster_Analysis_Report_Rakhine_Jan2019.pdf</v>
          </cell>
          <cell r="J1731" t="str">
            <v>Rohingya in Bangladesh (901350) registered by ISCG as of 05/02/2019 + IDP's registered in Rakhine state (127987) by CCCM cluster as of 31/01/2019. This number is an underestimation as no reliable data on Rohingya who fled to countries other than Bangladesh is available.</v>
          </cell>
          <cell r="K1731" t="str">
            <v>MMR002Total # of crisis related displaced people</v>
          </cell>
          <cell r="L1731">
            <v>43510</v>
          </cell>
        </row>
        <row r="1732">
          <cell r="F1732"/>
          <cell r="G1732"/>
          <cell r="H1732" t="b">
            <v>0</v>
          </cell>
          <cell r="I1732"/>
          <cell r="J1732" t="str">
            <v xml:space="preserve">No data available </v>
          </cell>
          <cell r="K1732" t="str">
            <v>MMR002Crisis related Injuries</v>
          </cell>
          <cell r="L1732">
            <v>43510</v>
          </cell>
        </row>
        <row r="1733">
          <cell r="F1733"/>
          <cell r="G1733"/>
          <cell r="H1733" t="b">
            <v>0</v>
          </cell>
          <cell r="I1733"/>
          <cell r="J1733" t="str">
            <v xml:space="preserve">No data available </v>
          </cell>
          <cell r="K1733" t="str">
            <v>MMR002Total # of illness cases reported</v>
          </cell>
          <cell r="L1733">
            <v>43510</v>
          </cell>
        </row>
        <row r="1734">
          <cell r="F1734" t="str">
            <v>ACLED (01/08/2018-13/02/2019)</v>
          </cell>
          <cell r="G1734" t="str">
            <v>Low</v>
          </cell>
          <cell r="H1734">
            <v>3</v>
          </cell>
          <cell r="I1734" t="str">
            <v>https://www.acleddata.com/data/</v>
          </cell>
          <cell r="J1734" t="str">
            <v xml:space="preserve">Acled data for fatalities in Myanmar between 01/08/2018 - 13/02/2019 filtered for civilians and Rakhine state </v>
          </cell>
          <cell r="K1734" t="str">
            <v>MMR002Crisis related fatalities</v>
          </cell>
          <cell r="L1734">
            <v>43510</v>
          </cell>
        </row>
        <row r="1735">
          <cell r="F1735"/>
          <cell r="G1735"/>
          <cell r="H1735" t="b">
            <v>0</v>
          </cell>
          <cell r="I1735"/>
          <cell r="J1735" t="str">
            <v xml:space="preserve">No data available </v>
          </cell>
          <cell r="K1735" t="str">
            <v>MMR002Building partially damaged</v>
          </cell>
          <cell r="L1735">
            <v>43510</v>
          </cell>
        </row>
        <row r="1736">
          <cell r="F1736"/>
          <cell r="G1736"/>
          <cell r="H1736" t="b">
            <v>0</v>
          </cell>
          <cell r="I1736"/>
          <cell r="J1736" t="str">
            <v xml:space="preserve">No data available </v>
          </cell>
          <cell r="K1736" t="str">
            <v>MMR002Building totally damaged</v>
          </cell>
          <cell r="L1736">
            <v>43510</v>
          </cell>
        </row>
        <row r="1737">
          <cell r="F1737"/>
          <cell r="G1737"/>
          <cell r="H1737" t="b">
            <v>0</v>
          </cell>
          <cell r="I1737"/>
          <cell r="J1737" t="str">
            <v xml:space="preserve">No data available </v>
          </cell>
          <cell r="K1737" t="str">
            <v>MMR002Economic Losses</v>
          </cell>
          <cell r="L1737">
            <v>43510</v>
          </cell>
        </row>
        <row r="1738">
          <cell r="F1738" t="str">
            <v>OCHA HNO 2019</v>
          </cell>
          <cell r="G1738" t="str">
            <v>Medium</v>
          </cell>
          <cell r="H1738">
            <v>2</v>
          </cell>
          <cell r="I1738" t="str">
            <v>OCHA HNO 2019</v>
          </cell>
          <cell r="J1738" t="str">
            <v>IDP's + IDP returnees/ resettled/locally integrated + Non-displaced stateless people in Rakhine +  Other vulnerable crisis-affected people (includes the non-Muslim population in the village tracts that are mixed[excluding the main urban areas] in Rakhine)</v>
          </cell>
          <cell r="K1738" t="str">
            <v>MMR002People in Need</v>
          </cell>
          <cell r="L1738">
            <v>43510</v>
          </cell>
        </row>
        <row r="1739">
          <cell r="F1739" t="str">
            <v>OCHA HNO 2019</v>
          </cell>
          <cell r="G1739" t="str">
            <v>Medium</v>
          </cell>
          <cell r="H1739">
            <v>2</v>
          </cell>
          <cell r="I1739" t="str">
            <v>OCHA HNO 2019</v>
          </cell>
          <cell r="J1739" t="str">
            <v xml:space="preserve">We didn't allocate any number to the lowest PIN levels </v>
          </cell>
          <cell r="K1739" t="str">
            <v>MMR002People facing minimal humanitarian needs (level 1)</v>
          </cell>
          <cell r="L1739">
            <v>43510</v>
          </cell>
        </row>
        <row r="1740">
          <cell r="F1740" t="str">
            <v>OCHA HNO 2019</v>
          </cell>
          <cell r="G1740" t="str">
            <v>Medium</v>
          </cell>
          <cell r="H1740">
            <v>2</v>
          </cell>
          <cell r="I1740" t="str">
            <v>OCHA HNO 2019</v>
          </cell>
          <cell r="J1740" t="str">
            <v xml:space="preserve">We didn't allocate any number to the lowest PIN levels </v>
          </cell>
          <cell r="K1740" t="str">
            <v>MMR002People facing stressed humanitarian needs (level 2)</v>
          </cell>
          <cell r="L1740">
            <v>43510</v>
          </cell>
        </row>
        <row r="1741">
          <cell r="F1741" t="str">
            <v>OCHA HNO 2019</v>
          </cell>
          <cell r="G1741" t="str">
            <v>Medium</v>
          </cell>
          <cell r="H1741">
            <v>2</v>
          </cell>
          <cell r="I1741" t="str">
            <v>OCHA HNO 2019</v>
          </cell>
          <cell r="J1741" t="str">
            <v xml:space="preserve">According to the HNO The humanitarian situation in the three northern townships (Maungdaw, Buthidaung and Rathedaung) remains dire. Based on the HNO narrative we decided to put the PIN residing in the other townships in PIN level 3. </v>
          </cell>
          <cell r="K1741" t="str">
            <v>MMR002People  facing moderate humanitarian needs (level 3)</v>
          </cell>
          <cell r="L1741">
            <v>43510</v>
          </cell>
        </row>
        <row r="1742">
          <cell r="F1742" t="str">
            <v>OCHA HNO 2019</v>
          </cell>
          <cell r="G1742" t="str">
            <v>Medium</v>
          </cell>
          <cell r="H1742">
            <v>2</v>
          </cell>
          <cell r="I1742" t="str">
            <v>OCHA HNO 2019</v>
          </cell>
          <cell r="J1742" t="str">
            <v xml:space="preserve">According to the HNO The humanitarian situation in the three northern townships (Maungdaw, Buthidaung and Rathedaung) remains dire. Based on the HNO narrative we decided to put the PIN residing in these townships in PIN category 4. </v>
          </cell>
          <cell r="K1742" t="str">
            <v>MMR002People facing severe humanitarian needs (level 4)</v>
          </cell>
          <cell r="L1742">
            <v>43510</v>
          </cell>
        </row>
        <row r="1743">
          <cell r="F1743" t="str">
            <v>OCHA HNO 2019</v>
          </cell>
          <cell r="G1743" t="str">
            <v>Medium</v>
          </cell>
          <cell r="H1743">
            <v>2</v>
          </cell>
          <cell r="I1743" t="str">
            <v>OCHA HNO 2019</v>
          </cell>
          <cell r="J1743" t="str">
            <v>We didn't allocate any number to the highest PIN level.</v>
          </cell>
          <cell r="K1743" t="str">
            <v>MMR002People facing extreme humanitarian needs (level 5)</v>
          </cell>
          <cell r="L1743">
            <v>43510</v>
          </cell>
        </row>
        <row r="1744">
          <cell r="F1744" t="str">
            <v>ACLED (01/08/2018-13/02/2019)</v>
          </cell>
          <cell r="G1744" t="str">
            <v>Low</v>
          </cell>
          <cell r="H1744">
            <v>3</v>
          </cell>
          <cell r="I1744" t="str">
            <v>ACLED (01/08/2018-13/02/2019)</v>
          </cell>
          <cell r="J1744" t="str">
            <v xml:space="preserve">fatalities caused by Rakhine conflict + Kachin/Shan conflict </v>
          </cell>
          <cell r="K1744" t="str">
            <v>MMR002People killed in all crises</v>
          </cell>
          <cell r="L1744">
            <v>43510</v>
          </cell>
        </row>
        <row r="1745">
          <cell r="F1745" t="str">
            <v>OCHA HNO 2019</v>
          </cell>
          <cell r="G1745" t="str">
            <v>Medium</v>
          </cell>
          <cell r="H1745">
            <v>2</v>
          </cell>
          <cell r="I1745" t="str">
            <v>https://reliefweb.int/sites/reliefweb.int/files/resources/2019%20Myanmar%20HNO_FINAL.PDF</v>
          </cell>
          <cell r="J1745" t="str">
            <v xml:space="preserve">IDP, Host, Non-host </v>
          </cell>
          <cell r="K1745" t="str">
            <v>MMR002Crisis affected groups</v>
          </cell>
          <cell r="L1745">
            <v>43510</v>
          </cell>
        </row>
        <row r="1746">
          <cell r="F1746"/>
          <cell r="G1746"/>
          <cell r="H1746" t="b">
            <v>0</v>
          </cell>
          <cell r="I1746"/>
          <cell r="J1746" t="str">
            <v xml:space="preserve">No data available </v>
          </cell>
          <cell r="K1746" t="str">
            <v>MMR002People facing limited access constraints</v>
          </cell>
          <cell r="L1746">
            <v>43510</v>
          </cell>
        </row>
        <row r="1747">
          <cell r="F1747"/>
          <cell r="G1747"/>
          <cell r="H1747" t="b">
            <v>0</v>
          </cell>
          <cell r="I1747"/>
          <cell r="J1747" t="str">
            <v xml:space="preserve">No data available </v>
          </cell>
          <cell r="K1747" t="str">
            <v>MMR002People facing restricted access constraints</v>
          </cell>
          <cell r="L1747">
            <v>43510</v>
          </cell>
        </row>
        <row r="1748">
          <cell r="F1748" t="str">
            <v>ACAPS Access Map</v>
          </cell>
          <cell r="G1748"/>
          <cell r="H1748" t="b">
            <v>0</v>
          </cell>
          <cell r="I1748"/>
          <cell r="J1748"/>
          <cell r="K1748" t="str">
            <v>MMR002Impediments to entry into country (bureaucratic and administrative)</v>
          </cell>
          <cell r="L1748">
            <v>43510</v>
          </cell>
        </row>
        <row r="1749">
          <cell r="F1749" t="str">
            <v>ACAPS Access Map</v>
          </cell>
          <cell r="G1749"/>
          <cell r="H1749" t="b">
            <v>0</v>
          </cell>
          <cell r="I1749"/>
          <cell r="J1749"/>
          <cell r="K1749" t="str">
            <v>MMR002Restriction of movement (impediments to freedom of movement and/or administrative restrictions)</v>
          </cell>
          <cell r="L1749">
            <v>43510</v>
          </cell>
        </row>
        <row r="1750">
          <cell r="F1750" t="str">
            <v>ACAPS Access Map</v>
          </cell>
          <cell r="G1750"/>
          <cell r="H1750" t="b">
            <v>0</v>
          </cell>
          <cell r="I1750"/>
          <cell r="J1750"/>
          <cell r="K1750" t="str">
            <v>MMR002Interference into implementation of humanitarian activities</v>
          </cell>
          <cell r="L1750">
            <v>43510</v>
          </cell>
        </row>
        <row r="1751">
          <cell r="F1751" t="str">
            <v>ACAPS Access Map</v>
          </cell>
          <cell r="G1751"/>
          <cell r="H1751" t="b">
            <v>0</v>
          </cell>
          <cell r="I1751"/>
          <cell r="J1751"/>
          <cell r="K1751" t="str">
            <v>MMR002Violence against personnel, facilities and assets</v>
          </cell>
          <cell r="L1751">
            <v>43510</v>
          </cell>
        </row>
        <row r="1752">
          <cell r="F1752" t="str">
            <v>ACAPS Access Map</v>
          </cell>
          <cell r="G1752"/>
          <cell r="H1752" t="b">
            <v>0</v>
          </cell>
          <cell r="I1752"/>
          <cell r="J1752"/>
          <cell r="K1752" t="str">
            <v>MMR002Denial of existence of humanitarian needs or entitlements to assistance</v>
          </cell>
          <cell r="L1752">
            <v>43510</v>
          </cell>
        </row>
        <row r="1753">
          <cell r="F1753" t="str">
            <v>ACAPS Access Map</v>
          </cell>
          <cell r="G1753"/>
          <cell r="H1753" t="b">
            <v>0</v>
          </cell>
          <cell r="I1753"/>
          <cell r="J1753"/>
          <cell r="K1753" t="str">
            <v>MMR002Physical constraints in the environment (obstacles related to terrain, climate, lack of infrastructure, etc.)</v>
          </cell>
          <cell r="L1753">
            <v>43510</v>
          </cell>
        </row>
        <row r="1754">
          <cell r="F1754" t="str">
            <v>ACAPS Access Map</v>
          </cell>
          <cell r="G1754"/>
          <cell r="H1754" t="b">
            <v>0</v>
          </cell>
          <cell r="I1754"/>
          <cell r="J1754"/>
          <cell r="K1754" t="str">
            <v xml:space="preserve">MMR002Presence of mines and improvised explosive devices </v>
          </cell>
          <cell r="L1754">
            <v>43510</v>
          </cell>
        </row>
        <row r="1755">
          <cell r="F1755" t="str">
            <v>ACAPS Access Map</v>
          </cell>
          <cell r="G1755"/>
          <cell r="H1755" t="b">
            <v>0</v>
          </cell>
          <cell r="I1755"/>
          <cell r="J1755"/>
          <cell r="K1755" t="str">
            <v>MMR002Ongoing insecurity/hostilities affecting humanitarian assistance</v>
          </cell>
          <cell r="L1755">
            <v>43510</v>
          </cell>
        </row>
        <row r="1756">
          <cell r="F1756" t="str">
            <v>ACAPS Access Map</v>
          </cell>
          <cell r="G1756"/>
          <cell r="H1756" t="b">
            <v>0</v>
          </cell>
          <cell r="I1756"/>
          <cell r="J1756"/>
          <cell r="K1756" t="str">
            <v>MMR002Restriction and obstruction of access to services and assistance</v>
          </cell>
          <cell r="L1756">
            <v>43510</v>
          </cell>
        </row>
        <row r="1757">
          <cell r="F1757" t="str">
            <v>Worldbank 2017 / ISCG 05/02/2019 / UNHCR 2017</v>
          </cell>
          <cell r="G1757" t="str">
            <v>Medium</v>
          </cell>
          <cell r="H1757">
            <v>2</v>
          </cell>
          <cell r="I1757" t="str">
            <v>https://data.worldbank.org/indicator/sp.pop.totl?page=2, https://data.humdata.org/dataset/refugees-originating-mmr, https://reliefweb.int/sites/reliefweb.int/files/resources/190205_4w_final.pdf</v>
          </cell>
          <cell r="J1757" t="str">
            <v>Worldbank population figure (53370610)  Rohingya that have fled to Bangladesh as of 5/2/19 (901350) - UNHCR population of concern originating from Myanmar (other than those who are in Bangladesh) 2017 (265598)</v>
          </cell>
          <cell r="K1757" t="str">
            <v>MMR003Total population in country</v>
          </cell>
          <cell r="L1757">
            <v>43510</v>
          </cell>
        </row>
        <row r="1758">
          <cell r="F1758" t="str">
            <v>The 2014 Myanmar Population and Housing Census</v>
          </cell>
          <cell r="G1758" t="str">
            <v>Medium</v>
          </cell>
          <cell r="H1758">
            <v>2</v>
          </cell>
          <cell r="I1758" t="str">
            <v>https://myanmar.unfpa.org/sites/default/files/pub-pdf/Census%20Main%20Report%20%28UNION%29%20-%20ENGLISH_0.pdf</v>
          </cell>
          <cell r="J1758" t="str">
            <v>Even though the conflict in Shan state is localized in the north we assume the whole district is affected. We assume the whole of the Kachin state is affected by the conflict.</v>
          </cell>
          <cell r="K1758" t="str">
            <v>MMR003Landmass affected by disaster</v>
          </cell>
          <cell r="L1758">
            <v>43510</v>
          </cell>
        </row>
        <row r="1759">
          <cell r="F1759" t="str">
            <v>The 2014 Myanmar Population and Housing Census</v>
          </cell>
          <cell r="G1759" t="str">
            <v>Medium</v>
          </cell>
          <cell r="H1759">
            <v>2</v>
          </cell>
          <cell r="I1759" t="str">
            <v>https://myanmar.unfpa.org/sites/default/files/pub-pdf/Census%20Main%20Report%20%28UNION%29%20-%20ENGLISH_0.pdf</v>
          </cell>
          <cell r="J1759" t="str">
            <v>Even though the conflict in Shan state is localized in the north we assume the whole district is affected. We assume the whole of the Kachin state is affected by the conflict.</v>
          </cell>
          <cell r="K1759" t="str">
            <v>MMR003People exposed</v>
          </cell>
          <cell r="L1759">
            <v>43510</v>
          </cell>
        </row>
        <row r="1760">
          <cell r="F1760" t="str">
            <v>HNO 2019 database / The 2014 Myanmar Population and Housing Census</v>
          </cell>
          <cell r="G1760" t="str">
            <v>Medium</v>
          </cell>
          <cell r="H1760">
            <v>2</v>
          </cell>
          <cell r="I1760" t="str">
            <v>https://myanmar.unfpa.org/sites/default/files/pub-pdf/Census%20Main%20Report%20%28UNION%29%20-%20ENGLISH_0.pdf, https://data.humdata.org/dataset/2019-myanmar-humanitarian-needs-overview-people-in-need-by-township-disaggregated-by-sex-and-age, https://reliefweb.int/sites/reliefweb.int/files/resources/2019%20Myanmar%20HNO_FINAL.PDF</v>
          </cell>
          <cell r="J1760" t="str">
            <v xml:space="preserve">To come up with the affected population in the Shan and Kachin state we looked at the HNO PIN data set and compared the townships where PIN in Shan and Kachin are living with the Census data to determine how many people are affected assuming that not only the PIN are affected but also the people living around the areas of conflict and displacement. </v>
          </cell>
          <cell r="K1760" t="str">
            <v>MMR003People affected by the crisis</v>
          </cell>
          <cell r="L1760">
            <v>43510</v>
          </cell>
        </row>
        <row r="1761">
          <cell r="F1761" t="str">
            <v>CCCM cluster (Dec 2018)</v>
          </cell>
          <cell r="G1761" t="str">
            <v>Medium</v>
          </cell>
          <cell r="H1761">
            <v>2</v>
          </cell>
          <cell r="I1761" t="str">
            <v>CCCM cluster (Dec 2018)</v>
          </cell>
          <cell r="J1761" t="str">
            <v>IDP's registered by CCCM cluster in Kachin and Shan State as of 31/12/2018. Note that this number is under-estimated as no reliable breakdown of Myanmar refugees by district of origine is availble.</v>
          </cell>
          <cell r="K1761" t="str">
            <v>MMR003Total # of crisis related displaced people</v>
          </cell>
          <cell r="L1761">
            <v>43510</v>
          </cell>
        </row>
        <row r="1762">
          <cell r="F1762"/>
          <cell r="G1762"/>
          <cell r="H1762" t="b">
            <v>0</v>
          </cell>
          <cell r="I1762"/>
          <cell r="J1762" t="str">
            <v xml:space="preserve">No data available </v>
          </cell>
          <cell r="K1762" t="str">
            <v>MMR003Crisis related Injuries</v>
          </cell>
          <cell r="L1762">
            <v>43510</v>
          </cell>
        </row>
        <row r="1763">
          <cell r="F1763"/>
          <cell r="G1763"/>
          <cell r="H1763" t="b">
            <v>0</v>
          </cell>
          <cell r="I1763"/>
          <cell r="J1763" t="str">
            <v xml:space="preserve">No data available </v>
          </cell>
          <cell r="K1763" t="str">
            <v>MMR003Total # of illness cases reported</v>
          </cell>
          <cell r="L1763">
            <v>43510</v>
          </cell>
        </row>
        <row r="1764">
          <cell r="F1764" t="str">
            <v>ACLED (01/08/2018-13/02/2019)</v>
          </cell>
          <cell r="G1764" t="str">
            <v>Low</v>
          </cell>
          <cell r="H1764">
            <v>3</v>
          </cell>
          <cell r="I1764" t="str">
            <v>ACLED (01/08/2018-13/02/2019)</v>
          </cell>
          <cell r="J1764" t="str">
            <v xml:space="preserve">Acled data for fatalities in Myanmar between 01/08/2018 - 13/02/2019 filtered for civilians and Kachin and Shan state </v>
          </cell>
          <cell r="K1764" t="str">
            <v>MMR003Crisis related fatalities</v>
          </cell>
          <cell r="L1764">
            <v>43510</v>
          </cell>
        </row>
        <row r="1765">
          <cell r="F1765"/>
          <cell r="G1765"/>
          <cell r="H1765" t="b">
            <v>0</v>
          </cell>
          <cell r="I1765"/>
          <cell r="J1765" t="str">
            <v xml:space="preserve">No data available </v>
          </cell>
          <cell r="K1765" t="str">
            <v>MMR003Building partially damaged</v>
          </cell>
          <cell r="L1765">
            <v>43510</v>
          </cell>
        </row>
        <row r="1766">
          <cell r="F1766"/>
          <cell r="G1766"/>
          <cell r="H1766" t="b">
            <v>0</v>
          </cell>
          <cell r="I1766"/>
          <cell r="J1766" t="str">
            <v xml:space="preserve">No data available </v>
          </cell>
          <cell r="K1766" t="str">
            <v>MMR003Building totally damaged</v>
          </cell>
          <cell r="L1766">
            <v>43510</v>
          </cell>
        </row>
        <row r="1767">
          <cell r="F1767"/>
          <cell r="G1767"/>
          <cell r="H1767" t="b">
            <v>0</v>
          </cell>
          <cell r="I1767"/>
          <cell r="J1767" t="str">
            <v xml:space="preserve">No data available </v>
          </cell>
          <cell r="K1767" t="str">
            <v>MMR003Economic Losses</v>
          </cell>
          <cell r="L1767">
            <v>43510</v>
          </cell>
        </row>
        <row r="1768">
          <cell r="F1768" t="str">
            <v>OCHA HNO 2019</v>
          </cell>
          <cell r="G1768" t="str">
            <v>Medium</v>
          </cell>
          <cell r="H1768">
            <v>2</v>
          </cell>
          <cell r="I1768" t="str">
            <v>https://reliefweb.int/sites/reliefweb.int/files/resources/2019%20Myanmar%20HNO_FINAL.PDF</v>
          </cell>
          <cell r="J1768" t="str">
            <v>IDP's + IDP returnees/ resettled/locally integrated  +  Other vulnerable crisis-affected people (This includes 30% of the local population in conflict-affected village tracts [excluding the main urban areas] in Kachin and Shan.  It also includes a total of over 28,000 newly displaced people in Kachin and northern Shan since Jan 2018)</v>
          </cell>
          <cell r="K1768" t="str">
            <v>MMR003People in Need</v>
          </cell>
          <cell r="L1768">
            <v>43510</v>
          </cell>
        </row>
        <row r="1769">
          <cell r="F1769" t="str">
            <v>OCHA HNO 2019</v>
          </cell>
          <cell r="G1769" t="str">
            <v>Medium</v>
          </cell>
          <cell r="H1769">
            <v>2</v>
          </cell>
          <cell r="I1769" t="str">
            <v>https://reliefweb.int/sites/reliefweb.int/files/resources/2019%20Myanmar%20HNO_FINAL.PDF</v>
          </cell>
          <cell r="J1769" t="str">
            <v xml:space="preserve">We didn't allocate any number to the lowest PIN levels </v>
          </cell>
          <cell r="K1769" t="str">
            <v>MMR003People facing minimal humanitarian needs (level 1)</v>
          </cell>
          <cell r="L1769">
            <v>43510</v>
          </cell>
        </row>
        <row r="1770">
          <cell r="F1770" t="str">
            <v>OCHA HNO 2019</v>
          </cell>
          <cell r="G1770" t="str">
            <v>Medium</v>
          </cell>
          <cell r="H1770">
            <v>2</v>
          </cell>
          <cell r="I1770" t="str">
            <v>https://reliefweb.int/sites/reliefweb.int/files/resources/2019%20Myanmar%20HNO_FINAL.PDF</v>
          </cell>
          <cell r="J1770" t="str">
            <v xml:space="preserve">We didn't allocate any number to the lowest PIN levels </v>
          </cell>
          <cell r="K1770" t="str">
            <v>MMR003People facing stressed humanitarian needs (level 2)</v>
          </cell>
          <cell r="L1770">
            <v>43510</v>
          </cell>
        </row>
        <row r="1771">
          <cell r="F1771" t="str">
            <v>OCHA HNO 2019</v>
          </cell>
          <cell r="G1771" t="str">
            <v>Medium</v>
          </cell>
          <cell r="H1771">
            <v>2</v>
          </cell>
          <cell r="I1771" t="str">
            <v>https://reliefweb.int/sites/reliefweb.int/files/resources/2019%20Myanmar%20HNO_FINAL.PDF</v>
          </cell>
          <cell r="J1771" t="str">
            <v>Based on the HNO narrative and due to a lack of data on severity distribution of people in need in the Kchin and Shan states we decided to allocate the most vulnerable group (namely children and eldery) to the 4th PIN level. The remaining PIN (men and women) we allocated to the third PIN category.</v>
          </cell>
          <cell r="K1771" t="str">
            <v>MMR003People  facing moderate humanitarian needs (level 3)</v>
          </cell>
          <cell r="L1771">
            <v>43510</v>
          </cell>
        </row>
        <row r="1772">
          <cell r="F1772" t="str">
            <v>OCHA HNO 2019</v>
          </cell>
          <cell r="G1772" t="str">
            <v>Medium</v>
          </cell>
          <cell r="H1772">
            <v>2</v>
          </cell>
          <cell r="I1772" t="str">
            <v>https://reliefweb.int/sites/reliefweb.int/files/resources/2019%20Myanmar%20HNO_FINAL.PDF</v>
          </cell>
          <cell r="J1772" t="str">
            <v>Based on the HNO narrative and due to a lack of data on severity distribution of people in need in the Kchin and Shan states we decided to allocate the most vulnerable group (namely children and eldery) to the 4th PIN level.</v>
          </cell>
          <cell r="K1772" t="str">
            <v>MMR003People facing severe humanitarian needs (level 4)</v>
          </cell>
          <cell r="L1772">
            <v>43510</v>
          </cell>
        </row>
        <row r="1773">
          <cell r="F1773" t="str">
            <v>OCHA HNO 2019</v>
          </cell>
          <cell r="G1773" t="str">
            <v>Medium</v>
          </cell>
          <cell r="H1773">
            <v>2</v>
          </cell>
          <cell r="I1773" t="str">
            <v>https://reliefweb.int/sites/reliefweb.int/files/resources/2019%20Myanmar%20HNO_FINAL.PDF</v>
          </cell>
          <cell r="J1773" t="str">
            <v>We didn't allocate any number to the highest PIN level.</v>
          </cell>
          <cell r="K1773" t="str">
            <v>MMR003People facing extreme humanitarian needs (level 5)</v>
          </cell>
          <cell r="L1773">
            <v>43510</v>
          </cell>
        </row>
        <row r="1774">
          <cell r="F1774" t="str">
            <v>ACLED (01/08/2018-13/02/2019)</v>
          </cell>
          <cell r="G1774" t="str">
            <v>Low</v>
          </cell>
          <cell r="H1774">
            <v>3</v>
          </cell>
          <cell r="I1774" t="str">
            <v>ACLED (01/08/2018-13/02/2019)</v>
          </cell>
          <cell r="J1774" t="str">
            <v xml:space="preserve">fatalities caused by Rakhine conflict + Kachin/Shan conflict </v>
          </cell>
          <cell r="K1774" t="str">
            <v>MMR003People killed in all crises</v>
          </cell>
          <cell r="L1774">
            <v>43510</v>
          </cell>
        </row>
        <row r="1775">
          <cell r="F1775" t="str">
            <v>OCHA HNO 2019</v>
          </cell>
          <cell r="G1775" t="str">
            <v>Medium</v>
          </cell>
          <cell r="H1775">
            <v>2</v>
          </cell>
          <cell r="I1775" t="str">
            <v>https://reliefweb.int/sites/reliefweb.int/files/resources/2019%20Myanmar%20HNO_FINAL.PDF</v>
          </cell>
          <cell r="J1775" t="str">
            <v xml:space="preserve">IDP, Host, Non-host </v>
          </cell>
          <cell r="K1775" t="str">
            <v>MMR003Crisis affected groups</v>
          </cell>
          <cell r="L1775">
            <v>43510</v>
          </cell>
        </row>
        <row r="1776">
          <cell r="F1776"/>
          <cell r="G1776"/>
          <cell r="H1776" t="b">
            <v>0</v>
          </cell>
          <cell r="I1776"/>
          <cell r="J1776" t="str">
            <v xml:space="preserve">No data available </v>
          </cell>
          <cell r="K1776" t="str">
            <v>MMR003People facing limited access constraints</v>
          </cell>
          <cell r="L1776">
            <v>43510</v>
          </cell>
        </row>
        <row r="1777">
          <cell r="F1777"/>
          <cell r="G1777"/>
          <cell r="H1777" t="b">
            <v>0</v>
          </cell>
          <cell r="I1777"/>
          <cell r="J1777" t="str">
            <v xml:space="preserve">No data available </v>
          </cell>
          <cell r="K1777" t="str">
            <v>MMR003People facing restricted access constraints</v>
          </cell>
          <cell r="L1777">
            <v>43510</v>
          </cell>
        </row>
        <row r="1778">
          <cell r="F1778" t="str">
            <v>ACAPS Access Map</v>
          </cell>
          <cell r="G1778"/>
          <cell r="H1778" t="b">
            <v>0</v>
          </cell>
          <cell r="I1778"/>
          <cell r="J1778"/>
          <cell r="K1778" t="str">
            <v>MMR003Impediments to entry into country (bureaucratic and administrative)</v>
          </cell>
          <cell r="L1778">
            <v>43510</v>
          </cell>
        </row>
        <row r="1779">
          <cell r="F1779" t="str">
            <v>ACAPS Access Map</v>
          </cell>
          <cell r="G1779"/>
          <cell r="H1779" t="b">
            <v>0</v>
          </cell>
          <cell r="I1779"/>
          <cell r="J1779"/>
          <cell r="K1779" t="str">
            <v>MMR003Restriction of movement (impediments to freedom of movement and/or administrative restrictions)</v>
          </cell>
          <cell r="L1779">
            <v>43510</v>
          </cell>
        </row>
        <row r="1780">
          <cell r="F1780" t="str">
            <v>ACAPS Access Map</v>
          </cell>
          <cell r="G1780"/>
          <cell r="H1780" t="b">
            <v>0</v>
          </cell>
          <cell r="I1780"/>
          <cell r="J1780"/>
          <cell r="K1780" t="str">
            <v>MMR003Interference into implementation of humanitarian activities</v>
          </cell>
          <cell r="L1780">
            <v>43510</v>
          </cell>
        </row>
        <row r="1781">
          <cell r="F1781" t="str">
            <v>ACAPS Access Map</v>
          </cell>
          <cell r="G1781"/>
          <cell r="H1781" t="b">
            <v>0</v>
          </cell>
          <cell r="I1781"/>
          <cell r="J1781"/>
          <cell r="K1781" t="str">
            <v>MMR003Violence against personnel, facilities and assets</v>
          </cell>
          <cell r="L1781">
            <v>43510</v>
          </cell>
        </row>
        <row r="1782">
          <cell r="F1782" t="str">
            <v>ACAPS Access Map</v>
          </cell>
          <cell r="G1782"/>
          <cell r="H1782" t="b">
            <v>0</v>
          </cell>
          <cell r="I1782"/>
          <cell r="J1782"/>
          <cell r="K1782" t="str">
            <v>MMR003Denial of existence of humanitarian needs or entitlements to assistance</v>
          </cell>
          <cell r="L1782">
            <v>43510</v>
          </cell>
        </row>
        <row r="1783">
          <cell r="F1783" t="str">
            <v>ACAPS Access Map</v>
          </cell>
          <cell r="G1783"/>
          <cell r="H1783" t="b">
            <v>0</v>
          </cell>
          <cell r="I1783"/>
          <cell r="J1783"/>
          <cell r="K1783" t="str">
            <v>MMR003Physical constraints in the environment (obstacles related to terrain, climate, lack of infrastructure, etc.)</v>
          </cell>
          <cell r="L1783">
            <v>43510</v>
          </cell>
        </row>
        <row r="1784">
          <cell r="F1784" t="str">
            <v>ACAPS Access Map</v>
          </cell>
          <cell r="G1784"/>
          <cell r="H1784" t="b">
            <v>0</v>
          </cell>
          <cell r="I1784"/>
          <cell r="J1784"/>
          <cell r="K1784" t="str">
            <v xml:space="preserve">MMR003Presence of mines and improvised explosive devices </v>
          </cell>
          <cell r="L1784">
            <v>43510</v>
          </cell>
        </row>
        <row r="1785">
          <cell r="F1785" t="str">
            <v>ACAPS Access Map</v>
          </cell>
          <cell r="G1785"/>
          <cell r="H1785" t="b">
            <v>0</v>
          </cell>
          <cell r="I1785"/>
          <cell r="J1785"/>
          <cell r="K1785" t="str">
            <v>MMR003Ongoing insecurity/hostilities affecting humanitarian assistance</v>
          </cell>
          <cell r="L1785">
            <v>43510</v>
          </cell>
        </row>
        <row r="1786">
          <cell r="F1786" t="str">
            <v>ACAPS Access Map</v>
          </cell>
          <cell r="G1786"/>
          <cell r="H1786" t="b">
            <v>0</v>
          </cell>
          <cell r="I1786"/>
          <cell r="J1786"/>
          <cell r="K1786" t="str">
            <v>MMR003Restriction and obstruction of access to services and assistance</v>
          </cell>
          <cell r="L1786">
            <v>43510</v>
          </cell>
        </row>
        <row r="1787">
          <cell r="F1787" t="str">
            <v>World Bank 13/02/2019 (accessed)</v>
          </cell>
          <cell r="G1787" t="str">
            <v>Medium</v>
          </cell>
          <cell r="H1787">
            <v>2</v>
          </cell>
          <cell r="I1787" t="str">
            <v>https://databank.worldbank.org/data/views/reports/reportwidget.aspx?Report_Name=CountryProfile&amp;Id=b450fd57&amp;tbar=y&amp;dd=y&amp;inf=n&amp;zm=n&amp;country=GTM</v>
          </cell>
          <cell r="J1787" t="str">
            <v>The whole country and populaiton is affected by the economic crisis, ganag violence and food insecurity</v>
          </cell>
          <cell r="K1787" t="str">
            <v>GTM001Total population in country</v>
          </cell>
          <cell r="L1787">
            <v>43510</v>
          </cell>
        </row>
        <row r="1788">
          <cell r="F1788" t="str">
            <v>world Bank, IOM accessed 13/02/2019</v>
          </cell>
          <cell r="G1788" t="str">
            <v>Medium</v>
          </cell>
          <cell r="H1788">
            <v>2</v>
          </cell>
          <cell r="I1788" t="str">
            <v>https://databank.worldbank.org/data/views/reports/reportwidget.aspx?Report_Name=CountryProfile&amp;Id=b450fd57&amp;tbar=y&amp;dd=y&amp;inf=n&amp;zm=n&amp;country=GTM, https://www.iom.int/countries/guatemala</v>
          </cell>
          <cell r="J1788" t="str">
            <v>The whole country and populaiton is affected by the economic crisis, ganag violence and food insecurity</v>
          </cell>
          <cell r="K1788" t="str">
            <v>GTM001Landmass affected by disaster</v>
          </cell>
          <cell r="L1788">
            <v>43510</v>
          </cell>
        </row>
        <row r="1789">
          <cell r="F1789" t="str">
            <v>world Bank, IOM accessed 13/02/2020</v>
          </cell>
          <cell r="G1789" t="str">
            <v>Medium</v>
          </cell>
          <cell r="H1789">
            <v>2</v>
          </cell>
          <cell r="I1789" t="str">
            <v>https://databank.worldbank.org/data/views/reports/reportwidget.aspx?Report_Name=CountryProfile&amp;Id=b450fd57&amp;tbar=y&amp;dd=y&amp;inf=n&amp;zm=n&amp;country=GTM, https://www.iom.int/countries/guatemala</v>
          </cell>
          <cell r="J1789" t="str">
            <v>The whole country and populaiton is affected by the economic crisis, ganag violence and food insecurity</v>
          </cell>
          <cell r="K1789" t="str">
            <v>GTM001People exposed</v>
          </cell>
          <cell r="L1789">
            <v>43510</v>
          </cell>
        </row>
        <row r="1790">
          <cell r="F1790" t="str">
            <v>IPC Levels 2018-2023</v>
          </cell>
          <cell r="G1790" t="str">
            <v>Medium</v>
          </cell>
          <cell r="H1790">
            <v>2</v>
          </cell>
          <cell r="I1790" t="str">
            <v>http://www.ipcinfo.org/ipc-country-analysis/details-map/en/c/1151863/?iso3=GTM</v>
          </cell>
          <cell r="J1790" t="str">
            <v>Eeveryone in IPC levels 2 and above has been catergorised as affected by the food security crisis. The people included within this factor are also likely to be affected by gang violence adn the economic crises.</v>
          </cell>
          <cell r="K1790" t="str">
            <v>GTM001People affected by the crisis</v>
          </cell>
          <cell r="L1790">
            <v>43510</v>
          </cell>
        </row>
        <row r="1791">
          <cell r="F1791" t="str">
            <v>UNICEF, 2017 HNO, Data Migration Portal, Nov 2018, 2017, 2017</v>
          </cell>
          <cell r="G1791" t="str">
            <v>Medium</v>
          </cell>
          <cell r="H1791">
            <v>2</v>
          </cell>
          <cell r="I1791" t="str">
            <v>https://migrationdataportal.org/data?cm49=320&amp;focus=profile+&amp;i=refug_origin&amp;t=2017 , 
https://reliefweb.int/sites/reliefweb.int/files/resources/20180221%20-%20PA%20-%20HNO%20GUATEMALA%20-%20ENG%281%29%20con%201.6%20P%20in%20need%20%281%29.pdf , 
https://reliefweb.int/sites/reliefweb.int/files/resources/UNICEF%20Guatemala%20Humanitarian%20Situation%20Report%20No.%206%20as%20of%2030%20November%202018.pdf</v>
          </cell>
          <cell r="J1791" t="str">
            <v>In 2017 450,000 people transiited through Guatemala on thier way to Mexico, it is not clear what percentage of these people were guatemalan and which were from other  in south america. It is similarly not clear how many have transited through Guatemala or sought asylum in Guatemala in 2018 or how many guatemalans have been displaced in 2018 due to the issues caused by the complex crisis. It is known that in 2017 16,300 Guatemlalans were displaced to other countries, but it is not clear what the total for 2018 is. It is also known that as of November 2018 3,343 people were in shelters due to the June eruption of el fuego volcano however these people are not displaced as most of them are in shelters in Escuintla , close to where they lived before, and this number does not capture the overall levels of displacement resulting from food insecurity, gang violence and economic strains. Therefore it is more realistic to denote that this information is not available.</v>
          </cell>
          <cell r="K1791" t="str">
            <v>GTM001Total # of crisis related displaced people</v>
          </cell>
          <cell r="L1791">
            <v>43510</v>
          </cell>
        </row>
        <row r="1792">
          <cell r="F1792"/>
          <cell r="G1792"/>
          <cell r="H1792" t="b">
            <v>0</v>
          </cell>
          <cell r="I1792"/>
          <cell r="J1792"/>
          <cell r="K1792" t="str">
            <v>GTM001Crisis related Injuries</v>
          </cell>
          <cell r="L1792">
            <v>43510</v>
          </cell>
        </row>
        <row r="1793">
          <cell r="F1793"/>
          <cell r="G1793"/>
          <cell r="H1793" t="b">
            <v>0</v>
          </cell>
          <cell r="I1793"/>
          <cell r="J1793"/>
          <cell r="K1793" t="str">
            <v>GTM001Total # of illness cases reported</v>
          </cell>
          <cell r="L1793">
            <v>43510</v>
          </cell>
        </row>
        <row r="1794">
          <cell r="F1794" t="str">
            <v>InSight Crime 23/01/2019</v>
          </cell>
          <cell r="G1794" t="str">
            <v>Medium</v>
          </cell>
          <cell r="H1794">
            <v>2</v>
          </cell>
          <cell r="I1794" t="str">
            <v>https://www.insightcrime.org/news/analysis/insight-crime-2018-homicide-roundup/</v>
          </cell>
          <cell r="J1794" t="str">
            <v>Homicides August 2018 - January 2019 - reached by halving yearly homicide data for Guatemala in 2018.</v>
          </cell>
          <cell r="K1794" t="str">
            <v>GTM001Crisis related fatalities</v>
          </cell>
          <cell r="L1794">
            <v>43510</v>
          </cell>
        </row>
        <row r="1795">
          <cell r="F1795"/>
          <cell r="G1795"/>
          <cell r="H1795" t="b">
            <v>0</v>
          </cell>
          <cell r="I1795"/>
          <cell r="J1795"/>
          <cell r="K1795" t="str">
            <v>GTM001Building partially damaged</v>
          </cell>
          <cell r="L1795">
            <v>43510</v>
          </cell>
        </row>
        <row r="1796">
          <cell r="F1796"/>
          <cell r="G1796"/>
          <cell r="H1796" t="b">
            <v>0</v>
          </cell>
          <cell r="I1796"/>
          <cell r="J1796"/>
          <cell r="K1796" t="str">
            <v>GTM001Building totally damaged</v>
          </cell>
          <cell r="L1796">
            <v>43510</v>
          </cell>
        </row>
        <row r="1797">
          <cell r="F1797"/>
          <cell r="G1797"/>
          <cell r="H1797" t="b">
            <v>0</v>
          </cell>
          <cell r="I1797"/>
          <cell r="J1797"/>
          <cell r="K1797" t="str">
            <v>GTM001Economic Losses</v>
          </cell>
          <cell r="L1797">
            <v>43510</v>
          </cell>
        </row>
        <row r="1798">
          <cell r="F1798" t="str">
            <v>IPC Levels 2018-2023</v>
          </cell>
          <cell r="G1798" t="str">
            <v>Medium</v>
          </cell>
          <cell r="H1798">
            <v>2</v>
          </cell>
          <cell r="I1798" t="str">
            <v>http://www.ipcinfo.org/ipc-country-analysis/details-map/en/c/1151863/?iso3=GTM</v>
          </cell>
          <cell r="J1798" t="str">
            <v>Eeveryone in IPC levels 2 and above has been catergorised as affected by the food security crisis. The people included within this factor are also likely to be affected by gang violence adn the economic crises.</v>
          </cell>
          <cell r="K1798" t="str">
            <v>GTM001People in Need</v>
          </cell>
          <cell r="L1798">
            <v>43510</v>
          </cell>
        </row>
        <row r="1799">
          <cell r="F1799"/>
          <cell r="G1799"/>
          <cell r="H1799" t="b">
            <v>0</v>
          </cell>
          <cell r="I1799"/>
          <cell r="J1799" t="str">
            <v>Severity figures were calculated using 2018-2023 IPC figures according to the IPC phase classification webiste. Level 1 was not considered as in need so the level 1 on this scale reflects IPC figures starting at level 2</v>
          </cell>
          <cell r="K1799" t="str">
            <v>GTM001People facing minimal humanitarian needs (level 1)</v>
          </cell>
          <cell r="L1799">
            <v>43510</v>
          </cell>
        </row>
        <row r="1800">
          <cell r="F1800"/>
          <cell r="G1800"/>
          <cell r="H1800" t="b">
            <v>0</v>
          </cell>
          <cell r="I1800"/>
          <cell r="J1800" t="str">
            <v>Severity figures were calculated using 2018-2023 IPC figures according to the IPC phase classification webiste. Level 1 was not considered as in need so the level 1 on this scale reflects IPC figures starting at level 3</v>
          </cell>
          <cell r="K1800" t="str">
            <v>GTM001People facing stressed humanitarian needs (level 2)</v>
          </cell>
          <cell r="L1800">
            <v>43510</v>
          </cell>
        </row>
        <row r="1801">
          <cell r="F1801"/>
          <cell r="G1801"/>
          <cell r="H1801" t="b">
            <v>0</v>
          </cell>
          <cell r="I1801"/>
          <cell r="J1801" t="str">
            <v>Severity figures were calculated using 2018-2023 IPC figures according to the IPC phase classification webiste. Level 1 was not considered as in need so the level 1 on this scale reflects IPC figures starting at level 4</v>
          </cell>
          <cell r="K1801" t="str">
            <v>GTM001People  facing moderate humanitarian needs (level 3)</v>
          </cell>
          <cell r="L1801">
            <v>43510</v>
          </cell>
        </row>
        <row r="1802">
          <cell r="F1802"/>
          <cell r="G1802"/>
          <cell r="H1802" t="b">
            <v>0</v>
          </cell>
          <cell r="I1802"/>
          <cell r="J1802" t="str">
            <v>Severity figures were calculated using 2018-2023 IPC figures according to the IPC phase classification webiste. Level 1 was not considered as in need so the level 1 on this scale reflects IPC figures starting at level 5</v>
          </cell>
          <cell r="K1802" t="str">
            <v>GTM001People facing severe humanitarian needs (level 4)</v>
          </cell>
          <cell r="L1802">
            <v>43510</v>
          </cell>
        </row>
        <row r="1803">
          <cell r="F1803"/>
          <cell r="G1803"/>
          <cell r="H1803" t="b">
            <v>0</v>
          </cell>
          <cell r="I1803"/>
          <cell r="J1803" t="str">
            <v>Severity figures were calculated using 2018-2023 IPC figures according to the IPC phase classification webiste. Level 1 was not considered as in need so the level 1 on this scale reflects IPC figures starting at level 6</v>
          </cell>
          <cell r="K1803" t="str">
            <v>GTM001People facing extreme humanitarian needs (level 5)</v>
          </cell>
          <cell r="L1803">
            <v>43510</v>
          </cell>
        </row>
        <row r="1804">
          <cell r="F1804" t="str">
            <v>InSight Crime 23/01/2019</v>
          </cell>
          <cell r="G1804" t="str">
            <v>Medium</v>
          </cell>
          <cell r="H1804">
            <v>2</v>
          </cell>
          <cell r="I1804" t="str">
            <v>https://www.insightcrime.org/news/analysis/insight-crime-2018-homicide-roundup/</v>
          </cell>
          <cell r="J1804" t="str">
            <v>Homicides August 2018 - January 2019 - reached by halving yearly homicide data for Guatemala in 2018.</v>
          </cell>
          <cell r="K1804" t="str">
            <v>GTM001People killed in all crises</v>
          </cell>
          <cell r="L1804">
            <v>43510</v>
          </cell>
        </row>
        <row r="1805">
          <cell r="F1805"/>
          <cell r="G1805"/>
          <cell r="H1805" t="b">
            <v>0</v>
          </cell>
          <cell r="I1805"/>
          <cell r="J1805" t="str">
            <v>As we do not have specific informaiton on the number of refugees in or leaving guatemala, it is very hard to calculate the groups affected by the crisis, but anecdotal informaiton suggest many people have been displaced by ganag violence and thus we cna assume that at least 3 groups have been affected, likely 5 as there are retrunees from the USA, but there has not yet been established a credible data source to reflect this.</v>
          </cell>
          <cell r="K1805" t="str">
            <v>GTM001Crisis affected groups</v>
          </cell>
          <cell r="L1805">
            <v>43510</v>
          </cell>
        </row>
        <row r="1806">
          <cell r="F1806"/>
          <cell r="G1806"/>
          <cell r="H1806" t="b">
            <v>0</v>
          </cell>
          <cell r="I1806"/>
          <cell r="J1806"/>
          <cell r="K1806" t="str">
            <v>GTM001People facing limited access constraints</v>
          </cell>
          <cell r="L1806">
            <v>43510</v>
          </cell>
        </row>
        <row r="1807">
          <cell r="F1807"/>
          <cell r="G1807"/>
          <cell r="H1807" t="b">
            <v>0</v>
          </cell>
          <cell r="I1807"/>
          <cell r="J1807"/>
          <cell r="K1807" t="str">
            <v>GTM001People facing restricted access constraints</v>
          </cell>
          <cell r="L1807">
            <v>43510</v>
          </cell>
        </row>
        <row r="1808">
          <cell r="F1808" t="str">
            <v>ACAPS Access Map</v>
          </cell>
          <cell r="G1808" t="str">
            <v>Medium</v>
          </cell>
          <cell r="H1808">
            <v>2</v>
          </cell>
          <cell r="I1808"/>
          <cell r="J1808"/>
          <cell r="K1808" t="str">
            <v>GTM001Impediments to entry into country (bureaucratic and administrative)</v>
          </cell>
          <cell r="L1808">
            <v>43510</v>
          </cell>
        </row>
        <row r="1809">
          <cell r="F1809" t="str">
            <v>ACAPS Access Map</v>
          </cell>
          <cell r="G1809" t="str">
            <v>Medium</v>
          </cell>
          <cell r="H1809">
            <v>2</v>
          </cell>
          <cell r="I1809"/>
          <cell r="J1809"/>
          <cell r="K1809" t="str">
            <v>GTM001Restriction of movement (impediments to freedom of movement and/or administrative restrictions)</v>
          </cell>
          <cell r="L1809">
            <v>43510</v>
          </cell>
        </row>
        <row r="1810">
          <cell r="F1810" t="str">
            <v>ACAPS Access Map</v>
          </cell>
          <cell r="G1810" t="str">
            <v>Medium</v>
          </cell>
          <cell r="H1810">
            <v>2</v>
          </cell>
          <cell r="I1810"/>
          <cell r="J1810"/>
          <cell r="K1810" t="str">
            <v>GTM001Interference into implementation of humanitarian activities</v>
          </cell>
          <cell r="L1810">
            <v>43510</v>
          </cell>
        </row>
        <row r="1811">
          <cell r="F1811" t="str">
            <v>ACAPS Access Map</v>
          </cell>
          <cell r="G1811" t="str">
            <v>Medium</v>
          </cell>
          <cell r="H1811">
            <v>2</v>
          </cell>
          <cell r="I1811"/>
          <cell r="J1811"/>
          <cell r="K1811" t="str">
            <v>GTM001Violence against personnel, facilities and assets</v>
          </cell>
          <cell r="L1811">
            <v>43510</v>
          </cell>
        </row>
        <row r="1812">
          <cell r="F1812" t="str">
            <v>ACAPS Access Map</v>
          </cell>
          <cell r="G1812" t="str">
            <v>Medium</v>
          </cell>
          <cell r="H1812">
            <v>2</v>
          </cell>
          <cell r="I1812"/>
          <cell r="J1812"/>
          <cell r="K1812" t="str">
            <v>GTM001Denial of existence of humanitarian needs or entitlements to assistance</v>
          </cell>
          <cell r="L1812">
            <v>43510</v>
          </cell>
        </row>
        <row r="1813">
          <cell r="F1813" t="str">
            <v>ACAPS Access Map</v>
          </cell>
          <cell r="G1813" t="str">
            <v>Medium</v>
          </cell>
          <cell r="H1813">
            <v>2</v>
          </cell>
          <cell r="I1813"/>
          <cell r="J1813"/>
          <cell r="K1813" t="str">
            <v>GTM001Restriction and obstruction of access to services and assistance</v>
          </cell>
          <cell r="L1813">
            <v>43510</v>
          </cell>
        </row>
        <row r="1814">
          <cell r="F1814" t="str">
            <v>ACAPS Access Map</v>
          </cell>
          <cell r="G1814" t="str">
            <v>Medium</v>
          </cell>
          <cell r="H1814">
            <v>2</v>
          </cell>
          <cell r="I1814"/>
          <cell r="J1814"/>
          <cell r="K1814" t="str">
            <v>GTM001Ongoing insecurity/hostilities affecting humanitarian assistance</v>
          </cell>
          <cell r="L1814">
            <v>43510</v>
          </cell>
        </row>
        <row r="1815">
          <cell r="F1815" t="str">
            <v>ACAPS Access Map</v>
          </cell>
          <cell r="G1815" t="str">
            <v>Medium</v>
          </cell>
          <cell r="H1815">
            <v>2</v>
          </cell>
          <cell r="I1815"/>
          <cell r="J1815"/>
          <cell r="K1815" t="str">
            <v xml:space="preserve">GTM001Presence of mines and improvised explosive devices </v>
          </cell>
          <cell r="L1815">
            <v>43510</v>
          </cell>
        </row>
        <row r="1816">
          <cell r="F1816" t="str">
            <v>ACAPS Access Map</v>
          </cell>
          <cell r="G1816" t="str">
            <v>Medium</v>
          </cell>
          <cell r="H1816">
            <v>2</v>
          </cell>
          <cell r="I1816"/>
          <cell r="J1816"/>
          <cell r="K1816" t="str">
            <v>GTM001Physical constraints in the environment (obstacles related to terrain, climate, lack of infrastructure, etc.)</v>
          </cell>
          <cell r="L1816">
            <v>43510</v>
          </cell>
        </row>
        <row r="1817">
          <cell r="F1817" t="str">
            <v>World Bank, UNHCR 2018/2019</v>
          </cell>
          <cell r="G1817" t="str">
            <v>Medium</v>
          </cell>
          <cell r="H1817">
            <v>2</v>
          </cell>
          <cell r="I1817" t="str">
            <v>https://reliefweb.int/sites/reliefweb.int/files/resources/67962.pdf , https://databank.worldbank.org/data/views/reports/reportwidget.aspx?Report_Name=CountryProfile&amp;Id=b450fd57&amp;tbar=y&amp;dd=y&amp;inf=n&amp;zm=n&amp;country=ESP</v>
          </cell>
          <cell r="J1817" t="str">
            <v>The populaiton of Spain plus incoming refugee and migrant arrivals identified by UNCHR and spanish ministry of interior in 2019.</v>
          </cell>
          <cell r="K1817" t="str">
            <v>ESP002Total population in country</v>
          </cell>
          <cell r="L1817">
            <v>43510</v>
          </cell>
        </row>
        <row r="1818">
          <cell r="F1818" t="str">
            <v>Wikipedia</v>
          </cell>
          <cell r="G1818" t="str">
            <v>Low</v>
          </cell>
          <cell r="H1818">
            <v>3</v>
          </cell>
          <cell r="I1818" t="str">
            <v>https://en.wikipedia.org/wiki/Autonomous_communities_of_Spain</v>
          </cell>
          <cell r="J1818" t="str">
            <v>The population and sq km of andulsia region in spain where all of the arrivals come into</v>
          </cell>
          <cell r="K1818" t="str">
            <v>ESP002Landmass affected by disaster</v>
          </cell>
          <cell r="L1818">
            <v>43510</v>
          </cell>
        </row>
        <row r="1819">
          <cell r="F1819" t="str">
            <v>Wikipedia</v>
          </cell>
          <cell r="G1819" t="str">
            <v>Low</v>
          </cell>
          <cell r="H1819">
            <v>3</v>
          </cell>
          <cell r="I1819" t="str">
            <v>https://en.wikipedia.org/wiki/Autonomous_communities_of_Spain</v>
          </cell>
          <cell r="J1819" t="str">
            <v>The population and sq km of andulsia region in spain where all of the arrivals come into</v>
          </cell>
          <cell r="K1819" t="str">
            <v>ESP002People exposed</v>
          </cell>
          <cell r="L1819">
            <v>43510</v>
          </cell>
        </row>
        <row r="1820">
          <cell r="F1820" t="str">
            <v>UNHCR</v>
          </cell>
          <cell r="G1820" t="str">
            <v>Medium</v>
          </cell>
          <cell r="H1820">
            <v>2</v>
          </cell>
          <cell r="I1820" t="str">
            <v>https://data2.unhcr.org/en/country/esp</v>
          </cell>
          <cell r="J1820" t="str">
            <v>58569+5463 = 64032
The running total of land and sea arrivals in 2018 and 2019.</v>
          </cell>
          <cell r="K1820" t="str">
            <v>ESP002People affected by the crisis</v>
          </cell>
          <cell r="L1820">
            <v>43510</v>
          </cell>
        </row>
        <row r="1821">
          <cell r="F1821" t="str">
            <v>UNHCR</v>
          </cell>
          <cell r="G1821" t="str">
            <v>Medium</v>
          </cell>
          <cell r="H1821">
            <v>2</v>
          </cell>
          <cell r="I1821" t="str">
            <v>https://data2.unhcr.org/en/country/esp</v>
          </cell>
          <cell r="J1821" t="str">
            <v>58569+5463 = 64032
The running total of land and sea arrivals in 2018 and 2019.</v>
          </cell>
          <cell r="K1821" t="str">
            <v>ESP002Total # of crisis related displaced people</v>
          </cell>
          <cell r="L1821">
            <v>43510</v>
          </cell>
        </row>
        <row r="1822">
          <cell r="F1822"/>
          <cell r="G1822" t="str">
            <v>Low</v>
          </cell>
          <cell r="H1822">
            <v>3</v>
          </cell>
          <cell r="I1822"/>
          <cell r="J1822"/>
          <cell r="K1822" t="str">
            <v>ESP002Crisis related Injuries</v>
          </cell>
          <cell r="L1822">
            <v>43510</v>
          </cell>
        </row>
        <row r="1823">
          <cell r="F1823"/>
          <cell r="G1823" t="str">
            <v>Low</v>
          </cell>
          <cell r="H1823">
            <v>3</v>
          </cell>
          <cell r="I1823"/>
          <cell r="J1823"/>
          <cell r="K1823" t="str">
            <v>ESP002Total # of illness cases reported</v>
          </cell>
          <cell r="L1823">
            <v>43510</v>
          </cell>
        </row>
        <row r="1824">
          <cell r="F1824" t="str">
            <v>IOM missing migrant project (August-December 2018/9)</v>
          </cell>
          <cell r="G1824" t="str">
            <v>Medium</v>
          </cell>
          <cell r="H1824">
            <v>2</v>
          </cell>
          <cell r="I1824" t="str">
            <v>http://missingmigrants.iom.int/region/mediterranean?migrant_route%5B%5D=1378</v>
          </cell>
          <cell r="J1824" t="str">
            <v>The number of migrants who died in the western Mediterranean en route to Spain</v>
          </cell>
          <cell r="K1824" t="str">
            <v>ESP002Crisis related fatalities</v>
          </cell>
          <cell r="L1824">
            <v>43510</v>
          </cell>
        </row>
        <row r="1825">
          <cell r="F1825"/>
          <cell r="G1825" t="str">
            <v>Low</v>
          </cell>
          <cell r="H1825">
            <v>3</v>
          </cell>
          <cell r="I1825"/>
          <cell r="J1825"/>
          <cell r="K1825" t="str">
            <v>ESP002Building partially damaged</v>
          </cell>
          <cell r="L1825">
            <v>43510</v>
          </cell>
        </row>
        <row r="1826">
          <cell r="F1826"/>
          <cell r="G1826" t="str">
            <v>Low</v>
          </cell>
          <cell r="H1826">
            <v>3</v>
          </cell>
          <cell r="I1826"/>
          <cell r="J1826"/>
          <cell r="K1826" t="str">
            <v>ESP002Building totally damaged</v>
          </cell>
          <cell r="L1826">
            <v>43510</v>
          </cell>
        </row>
        <row r="1827">
          <cell r="F1827"/>
          <cell r="G1827" t="str">
            <v>Low</v>
          </cell>
          <cell r="H1827">
            <v>3</v>
          </cell>
          <cell r="I1827"/>
          <cell r="J1827"/>
          <cell r="K1827" t="str">
            <v>ESP002Economic Losses</v>
          </cell>
          <cell r="L1827">
            <v>43510</v>
          </cell>
        </row>
        <row r="1828">
          <cell r="F1828"/>
          <cell r="G1828" t="str">
            <v>Medium</v>
          </cell>
          <cell r="H1828">
            <v>2</v>
          </cell>
          <cell r="I1828" t="str">
            <v>http://missingmigrants.iom.int/region/mediterranean?migrant_route%5B%5D=1378</v>
          </cell>
          <cell r="J1828" t="str">
            <v>The running total of land and sea arrivals in 2018 and 2019.Everyone who arrived in spain is considered as level 1 severity.</v>
          </cell>
          <cell r="K1828" t="str">
            <v>ESP002People in Need</v>
          </cell>
          <cell r="L1828">
            <v>43510</v>
          </cell>
        </row>
        <row r="1829">
          <cell r="F1829"/>
          <cell r="G1829" t="str">
            <v>Medium</v>
          </cell>
          <cell r="H1829">
            <v>2</v>
          </cell>
          <cell r="I1829" t="str">
            <v>http://missingmigrants.iom.int/region/mediterranean?migrant_route%5B%5D=1378</v>
          </cell>
          <cell r="J1829" t="str">
            <v>The running total of land and sea arrivals in 2018 and 2019.Everyone who arrived in spain is considered as level 1 severity.</v>
          </cell>
          <cell r="K1829" t="str">
            <v>ESP002People facing minimal humanitarian needs (level 1)</v>
          </cell>
          <cell r="L1829">
            <v>43510</v>
          </cell>
        </row>
        <row r="1830">
          <cell r="F1830"/>
          <cell r="G1830" t="str">
            <v>Low</v>
          </cell>
          <cell r="H1830">
            <v>3</v>
          </cell>
          <cell r="I1830"/>
          <cell r="J1830" t="str">
            <v>The running total of land and sea arrivals in 2018 and 2019.Everyone who arrived in spain is considered as level 1 severity.</v>
          </cell>
          <cell r="K1830" t="str">
            <v>ESP002People facing stressed humanitarian needs (level 2)</v>
          </cell>
          <cell r="L1830">
            <v>43510</v>
          </cell>
        </row>
        <row r="1831">
          <cell r="F1831"/>
          <cell r="G1831" t="str">
            <v>Low</v>
          </cell>
          <cell r="H1831">
            <v>3</v>
          </cell>
          <cell r="I1831"/>
          <cell r="J1831" t="str">
            <v>The running total of land and sea arrivals in 2018 and 2019.Everyone who arrived in spain is considered as level 1 severity.</v>
          </cell>
          <cell r="K1831" t="str">
            <v>ESP002People  facing moderate humanitarian needs (level 3)</v>
          </cell>
          <cell r="L1831">
            <v>43510</v>
          </cell>
        </row>
        <row r="1832">
          <cell r="F1832"/>
          <cell r="G1832" t="str">
            <v>Low</v>
          </cell>
          <cell r="H1832">
            <v>3</v>
          </cell>
          <cell r="I1832"/>
          <cell r="J1832" t="str">
            <v>The running total of land and sea arrivals in 2018 and 2019.Everyone who arrived in spain is considered as level 1 severity.</v>
          </cell>
          <cell r="K1832" t="str">
            <v>ESP002People facing severe humanitarian needs (level 4)</v>
          </cell>
          <cell r="L1832">
            <v>43510</v>
          </cell>
        </row>
        <row r="1833">
          <cell r="F1833"/>
          <cell r="G1833" t="str">
            <v>Low</v>
          </cell>
          <cell r="H1833">
            <v>3</v>
          </cell>
          <cell r="I1833"/>
          <cell r="J1833" t="str">
            <v>The running total of land and sea arrivals in 2018 and 2019.Everyone who arrived in spain is considered as level 1 severity.</v>
          </cell>
          <cell r="K1833" t="str">
            <v>ESP002People facing extreme humanitarian needs (level 5)</v>
          </cell>
          <cell r="L1833">
            <v>43510</v>
          </cell>
        </row>
        <row r="1834">
          <cell r="F1834" t="str">
            <v>IOM missing migrant project (August-December 2018/9)</v>
          </cell>
          <cell r="G1834" t="str">
            <v>Medium</v>
          </cell>
          <cell r="H1834">
            <v>2</v>
          </cell>
          <cell r="I1834" t="str">
            <v>http://missingmigrants.iom.int/region/mediterranean?migrant_route%5B%5D=1378</v>
          </cell>
          <cell r="J1834" t="str">
            <v>The number of migrants who died in the western Mediterranean en route to Spain</v>
          </cell>
          <cell r="K1834" t="str">
            <v>ESP002People killed in all crises</v>
          </cell>
          <cell r="L1834">
            <v>43510</v>
          </cell>
        </row>
        <row r="1835">
          <cell r="F1835"/>
          <cell r="G1835" t="str">
            <v>Medium</v>
          </cell>
          <cell r="H1835">
            <v>2</v>
          </cell>
          <cell r="I1835"/>
          <cell r="J1835" t="str">
            <v>Host and refugees/asylum seekers are the only affected groups</v>
          </cell>
          <cell r="K1835" t="str">
            <v>ESP002Crisis affected groups</v>
          </cell>
          <cell r="L1835">
            <v>43510</v>
          </cell>
        </row>
        <row r="1836">
          <cell r="F1836"/>
          <cell r="G1836" t="str">
            <v>Low</v>
          </cell>
          <cell r="H1836">
            <v>3</v>
          </cell>
          <cell r="I1836"/>
          <cell r="J1836"/>
          <cell r="K1836" t="str">
            <v>ESP002People facing limited access constraints</v>
          </cell>
          <cell r="L1836">
            <v>43510</v>
          </cell>
        </row>
        <row r="1837">
          <cell r="F1837"/>
          <cell r="G1837" t="str">
            <v>Low</v>
          </cell>
          <cell r="H1837">
            <v>3</v>
          </cell>
          <cell r="I1837"/>
          <cell r="J1837"/>
          <cell r="K1837" t="str">
            <v>ESP002People facing restricted access constraints</v>
          </cell>
          <cell r="L1837">
            <v>43510</v>
          </cell>
        </row>
        <row r="1838">
          <cell r="F1838"/>
          <cell r="G1838" t="str">
            <v>Low</v>
          </cell>
          <cell r="H1838">
            <v>3</v>
          </cell>
          <cell r="I1838"/>
          <cell r="J1838"/>
          <cell r="K1838" t="str">
            <v>ESP002Impediments to entry into country (bureaucratic and administrative)</v>
          </cell>
          <cell r="L1838">
            <v>43510</v>
          </cell>
        </row>
        <row r="1839">
          <cell r="F1839"/>
          <cell r="G1839" t="str">
            <v>Low</v>
          </cell>
          <cell r="H1839">
            <v>3</v>
          </cell>
          <cell r="I1839"/>
          <cell r="J1839"/>
          <cell r="K1839" t="str">
            <v>ESP002Restriction of movement (impediments to freedom of movement and/or administrative restrictions)</v>
          </cell>
          <cell r="L1839">
            <v>43510</v>
          </cell>
        </row>
        <row r="1840">
          <cell r="F1840"/>
          <cell r="G1840" t="str">
            <v>Low</v>
          </cell>
          <cell r="H1840">
            <v>3</v>
          </cell>
          <cell r="I1840"/>
          <cell r="J1840"/>
          <cell r="K1840" t="str">
            <v>ESP002Interference into implementation of humanitarian activities</v>
          </cell>
          <cell r="L1840">
            <v>43510</v>
          </cell>
        </row>
        <row r="1841">
          <cell r="F1841"/>
          <cell r="G1841" t="str">
            <v>Low</v>
          </cell>
          <cell r="H1841">
            <v>3</v>
          </cell>
          <cell r="I1841"/>
          <cell r="J1841"/>
          <cell r="K1841" t="str">
            <v>ESP002Violence against personnel, facilities and assets</v>
          </cell>
          <cell r="L1841">
            <v>43510</v>
          </cell>
        </row>
        <row r="1842">
          <cell r="F1842"/>
          <cell r="G1842" t="str">
            <v>Low</v>
          </cell>
          <cell r="H1842">
            <v>3</v>
          </cell>
          <cell r="I1842"/>
          <cell r="J1842"/>
          <cell r="K1842" t="str">
            <v>ESP002Denial of existence of humanitarian needs or entitlements to assistance</v>
          </cell>
          <cell r="L1842">
            <v>43510</v>
          </cell>
        </row>
        <row r="1843">
          <cell r="F1843"/>
          <cell r="G1843" t="str">
            <v>Low</v>
          </cell>
          <cell r="H1843">
            <v>3</v>
          </cell>
          <cell r="I1843"/>
          <cell r="J1843"/>
          <cell r="K1843" t="str">
            <v>ESP002Restriction and obstruction of access to services and assistance</v>
          </cell>
          <cell r="L1843">
            <v>43510</v>
          </cell>
        </row>
        <row r="1844">
          <cell r="F1844"/>
          <cell r="G1844" t="str">
            <v>Low</v>
          </cell>
          <cell r="H1844">
            <v>3</v>
          </cell>
          <cell r="I1844"/>
          <cell r="J1844"/>
          <cell r="K1844" t="str">
            <v>ESP002Ongoing insecurity/hostilities affecting humanitarian assistance</v>
          </cell>
          <cell r="L1844">
            <v>43510</v>
          </cell>
        </row>
        <row r="1845">
          <cell r="F1845"/>
          <cell r="G1845" t="str">
            <v>Low</v>
          </cell>
          <cell r="H1845">
            <v>3</v>
          </cell>
          <cell r="I1845"/>
          <cell r="J1845"/>
          <cell r="K1845" t="str">
            <v xml:space="preserve">ESP002Presence of mines and improvised explosive devices </v>
          </cell>
          <cell r="L1845">
            <v>43510</v>
          </cell>
        </row>
        <row r="1846">
          <cell r="F1846"/>
          <cell r="G1846" t="str">
            <v>Low</v>
          </cell>
          <cell r="H1846">
            <v>3</v>
          </cell>
          <cell r="I1846"/>
          <cell r="J1846"/>
          <cell r="K1846" t="str">
            <v>ESP002Physical constraints in the environment (obstacles related to terrain, climate, lack of infrastructure, etc.)</v>
          </cell>
          <cell r="L1846">
            <v>43510</v>
          </cell>
        </row>
        <row r="1847">
          <cell r="F1847" t="str">
            <v>UNFPA, UNHCR</v>
          </cell>
          <cell r="G1847" t="str">
            <v>High</v>
          </cell>
          <cell r="H1847">
            <v>1</v>
          </cell>
          <cell r="I1847"/>
          <cell r="J1847" t="str">
            <v>Population plus AS and refs in country</v>
          </cell>
          <cell r="K1847" t="str">
            <v>MRT002Total population in country</v>
          </cell>
          <cell r="L1847">
            <v>43510</v>
          </cell>
        </row>
        <row r="1848">
          <cell r="F1848" t="str">
            <v>UNFPA, UNHCR</v>
          </cell>
          <cell r="G1848" t="str">
            <v>High</v>
          </cell>
          <cell r="H1848">
            <v>1</v>
          </cell>
          <cell r="I1848"/>
          <cell r="J1848" t="str">
            <v xml:space="preserve"> Bassikounou commune, next to which the Mbera camp is located</v>
          </cell>
          <cell r="K1848" t="str">
            <v>MRT002Landmass affected by disaster</v>
          </cell>
          <cell r="L1848">
            <v>43510</v>
          </cell>
        </row>
        <row r="1849">
          <cell r="F1849" t="str">
            <v>Census 2013</v>
          </cell>
          <cell r="G1849" t="str">
            <v>Low</v>
          </cell>
          <cell r="H1849">
            <v>3</v>
          </cell>
          <cell r="I1849" t="str">
            <v>https://www.citypopulation.de/php/mauritania-admin.php</v>
          </cell>
          <cell r="J1849" t="str">
            <v xml:space="preserve"> Bassikounou commune, next to which the Mbera camp is located</v>
          </cell>
          <cell r="K1849" t="str">
            <v>MRT002People exposed</v>
          </cell>
          <cell r="L1849">
            <v>43510</v>
          </cell>
        </row>
        <row r="1850">
          <cell r="F1850"/>
          <cell r="G1850" t="str">
            <v>Low</v>
          </cell>
          <cell r="H1850">
            <v>3</v>
          </cell>
          <cell r="I1850"/>
          <cell r="J1850"/>
          <cell r="K1850" t="str">
            <v>MRT002People affected by the crisis</v>
          </cell>
          <cell r="L1850">
            <v>43510</v>
          </cell>
        </row>
        <row r="1851">
          <cell r="F1851" t="str">
            <v>UNHCR</v>
          </cell>
          <cell r="G1851" t="str">
            <v>High</v>
          </cell>
          <cell r="H1851">
            <v>1</v>
          </cell>
          <cell r="I1851" t="str">
            <v>https://data2.unhcr.org/en/documents/download/67708</v>
          </cell>
          <cell r="J1851" t="str">
            <v xml:space="preserve"> </v>
          </cell>
          <cell r="K1851" t="str">
            <v>MRT002Total # of crisis related displaced people</v>
          </cell>
          <cell r="L1851">
            <v>43510</v>
          </cell>
        </row>
        <row r="1852">
          <cell r="F1852"/>
          <cell r="G1852"/>
          <cell r="H1852" t="b">
            <v>0</v>
          </cell>
          <cell r="I1852"/>
          <cell r="J1852"/>
          <cell r="K1852" t="str">
            <v>MRT002Crisis related Injuries</v>
          </cell>
          <cell r="L1852">
            <v>43510</v>
          </cell>
        </row>
        <row r="1853">
          <cell r="F1853"/>
          <cell r="G1853"/>
          <cell r="H1853" t="b">
            <v>0</v>
          </cell>
          <cell r="I1853"/>
          <cell r="J1853"/>
          <cell r="K1853" t="str">
            <v>MRT002Total # of illness cases reported</v>
          </cell>
          <cell r="L1853">
            <v>43510</v>
          </cell>
        </row>
        <row r="1854">
          <cell r="F1854"/>
          <cell r="G1854"/>
          <cell r="H1854" t="b">
            <v>0</v>
          </cell>
          <cell r="I1854"/>
          <cell r="J1854"/>
          <cell r="K1854" t="str">
            <v>MRT002Crisis related fatalities</v>
          </cell>
          <cell r="L1854">
            <v>43510</v>
          </cell>
        </row>
        <row r="1855">
          <cell r="F1855"/>
          <cell r="G1855"/>
          <cell r="H1855" t="b">
            <v>0</v>
          </cell>
          <cell r="I1855"/>
          <cell r="J1855"/>
          <cell r="K1855" t="str">
            <v>MRT002Building partially damaged</v>
          </cell>
          <cell r="L1855">
            <v>43510</v>
          </cell>
        </row>
        <row r="1856">
          <cell r="F1856"/>
          <cell r="G1856"/>
          <cell r="H1856" t="b">
            <v>0</v>
          </cell>
          <cell r="I1856"/>
          <cell r="J1856"/>
          <cell r="K1856" t="str">
            <v>MRT002Building totally damaged</v>
          </cell>
          <cell r="L1856">
            <v>43510</v>
          </cell>
        </row>
        <row r="1857">
          <cell r="F1857"/>
          <cell r="G1857"/>
          <cell r="H1857" t="b">
            <v>0</v>
          </cell>
          <cell r="I1857"/>
          <cell r="J1857"/>
          <cell r="K1857" t="str">
            <v>MRT002Economic Losses</v>
          </cell>
          <cell r="L1857">
            <v>43510</v>
          </cell>
        </row>
        <row r="1858">
          <cell r="F1858" t="str">
            <v>UNHCR</v>
          </cell>
          <cell r="G1858" t="str">
            <v>High</v>
          </cell>
          <cell r="H1858">
            <v>1</v>
          </cell>
          <cell r="I1858" t="str">
            <v>https://data2.unhcr.org/en/documents/download/67708</v>
          </cell>
          <cell r="J1858"/>
          <cell r="K1858" t="str">
            <v>MRT002People in Need</v>
          </cell>
          <cell r="L1858">
            <v>43510</v>
          </cell>
        </row>
        <row r="1859">
          <cell r="F1859" t="str">
            <v>UNHCR</v>
          </cell>
          <cell r="G1859" t="str">
            <v>High</v>
          </cell>
          <cell r="H1859">
            <v>1</v>
          </cell>
          <cell r="I1859" t="str">
            <v>https://data2.unhcr.org/en/documents/download/67708</v>
          </cell>
          <cell r="J1859"/>
          <cell r="K1859" t="str">
            <v>MRT002People facing minimal humanitarian needs (level 1)</v>
          </cell>
          <cell r="L1859">
            <v>43510</v>
          </cell>
        </row>
        <row r="1860">
          <cell r="F1860" t="str">
            <v>UNHCR</v>
          </cell>
          <cell r="G1860" t="str">
            <v>High</v>
          </cell>
          <cell r="H1860">
            <v>1</v>
          </cell>
          <cell r="I1860" t="str">
            <v>https://data2.unhcr.org/en/documents/download/67708</v>
          </cell>
          <cell r="J1860"/>
          <cell r="K1860" t="str">
            <v>MRT002People facing stressed humanitarian needs (level 2)</v>
          </cell>
          <cell r="L1860">
            <v>43510</v>
          </cell>
        </row>
        <row r="1861">
          <cell r="F1861" t="str">
            <v>UNHCR</v>
          </cell>
          <cell r="G1861" t="str">
            <v>High</v>
          </cell>
          <cell r="H1861">
            <v>1</v>
          </cell>
          <cell r="I1861" t="str">
            <v>https://data2.unhcr.org/en/documents/download/67708</v>
          </cell>
          <cell r="J1861"/>
          <cell r="K1861" t="str">
            <v>MRT002People  facing moderate humanitarian needs (level 3)</v>
          </cell>
          <cell r="L1861">
            <v>43510</v>
          </cell>
        </row>
        <row r="1862">
          <cell r="F1862" t="str">
            <v>UNHCR</v>
          </cell>
          <cell r="G1862" t="str">
            <v>High</v>
          </cell>
          <cell r="H1862">
            <v>1</v>
          </cell>
          <cell r="I1862" t="str">
            <v>https://data2.unhcr.org/en/documents/download/67708</v>
          </cell>
          <cell r="J1862"/>
          <cell r="K1862" t="str">
            <v>MRT002People facing severe humanitarian needs (level 4)</v>
          </cell>
          <cell r="L1862">
            <v>43510</v>
          </cell>
        </row>
        <row r="1863">
          <cell r="F1863" t="str">
            <v>UNHCR</v>
          </cell>
          <cell r="G1863" t="str">
            <v>High</v>
          </cell>
          <cell r="H1863">
            <v>1</v>
          </cell>
          <cell r="I1863" t="str">
            <v>https://data2.unhcr.org/en/documents/download/67708</v>
          </cell>
          <cell r="J1863"/>
          <cell r="K1863" t="str">
            <v>MRT002People facing extreme humanitarian needs (level 5)</v>
          </cell>
          <cell r="L1863">
            <v>43510</v>
          </cell>
        </row>
        <row r="1864">
          <cell r="F1864"/>
          <cell r="G1864"/>
          <cell r="H1864" t="b">
            <v>0</v>
          </cell>
          <cell r="I1864"/>
          <cell r="J1864"/>
          <cell r="K1864" t="str">
            <v>MRT002People killed in all crises</v>
          </cell>
          <cell r="L1864">
            <v>43510</v>
          </cell>
        </row>
        <row r="1865">
          <cell r="F1865"/>
          <cell r="G1865"/>
          <cell r="H1865" t="b">
            <v>0</v>
          </cell>
          <cell r="I1865"/>
          <cell r="J1865"/>
          <cell r="K1865" t="str">
            <v>MRT002People facing limited access constraints</v>
          </cell>
          <cell r="L1865">
            <v>43510</v>
          </cell>
        </row>
        <row r="1866">
          <cell r="F1866"/>
          <cell r="G1866"/>
          <cell r="H1866" t="b">
            <v>0</v>
          </cell>
          <cell r="I1866"/>
          <cell r="J1866" t="str">
            <v>Host, refs</v>
          </cell>
          <cell r="K1866" t="str">
            <v>MRT002Crisis affected groups</v>
          </cell>
          <cell r="L1866">
            <v>43510</v>
          </cell>
        </row>
        <row r="1867">
          <cell r="F1867"/>
          <cell r="G1867"/>
          <cell r="H1867" t="b">
            <v>0</v>
          </cell>
          <cell r="I1867"/>
          <cell r="J1867"/>
          <cell r="K1867" t="str">
            <v>MRT002People facing restricted access constraints</v>
          </cell>
          <cell r="L1867">
            <v>43510</v>
          </cell>
        </row>
        <row r="1868">
          <cell r="F1868"/>
          <cell r="G1868" t="str">
            <v>High</v>
          </cell>
          <cell r="H1868">
            <v>1</v>
          </cell>
          <cell r="I1868"/>
          <cell r="J1868"/>
          <cell r="K1868" t="str">
            <v>MRT002Impediments to entry into country (bureaucratic and administrative)</v>
          </cell>
          <cell r="L1868">
            <v>43510</v>
          </cell>
        </row>
        <row r="1869">
          <cell r="F1869"/>
          <cell r="G1869" t="str">
            <v>High</v>
          </cell>
          <cell r="H1869">
            <v>1</v>
          </cell>
          <cell r="I1869"/>
          <cell r="J1869"/>
          <cell r="K1869" t="str">
            <v>MRT002Restriction of movement (impediments to freedom of movement and/or administrative restrictions)</v>
          </cell>
          <cell r="L1869">
            <v>43510</v>
          </cell>
        </row>
        <row r="1870">
          <cell r="F1870"/>
          <cell r="G1870" t="str">
            <v>High</v>
          </cell>
          <cell r="H1870">
            <v>1</v>
          </cell>
          <cell r="I1870"/>
          <cell r="J1870"/>
          <cell r="K1870" t="str">
            <v>MRT002Interference into implementation of humanitarian activities</v>
          </cell>
          <cell r="L1870">
            <v>43510</v>
          </cell>
        </row>
        <row r="1871">
          <cell r="F1871"/>
          <cell r="G1871" t="str">
            <v>High</v>
          </cell>
          <cell r="H1871">
            <v>1</v>
          </cell>
          <cell r="I1871"/>
          <cell r="J1871"/>
          <cell r="K1871" t="str">
            <v>MRT002Violence against personnel, facilities and assets</v>
          </cell>
          <cell r="L1871">
            <v>43510</v>
          </cell>
        </row>
        <row r="1872">
          <cell r="F1872"/>
          <cell r="G1872" t="str">
            <v>High</v>
          </cell>
          <cell r="H1872">
            <v>1</v>
          </cell>
          <cell r="I1872"/>
          <cell r="J1872"/>
          <cell r="K1872" t="str">
            <v>MRT002Denial of existence of humanitarian needs or entitlements to assistance</v>
          </cell>
          <cell r="L1872">
            <v>43510</v>
          </cell>
        </row>
        <row r="1873">
          <cell r="F1873"/>
          <cell r="G1873" t="str">
            <v>High</v>
          </cell>
          <cell r="H1873">
            <v>1</v>
          </cell>
          <cell r="I1873"/>
          <cell r="J1873"/>
          <cell r="K1873" t="str">
            <v>MRT002Restriction and obstruction of access to services and assistance</v>
          </cell>
          <cell r="L1873">
            <v>43510</v>
          </cell>
        </row>
        <row r="1874">
          <cell r="F1874"/>
          <cell r="G1874" t="str">
            <v>High</v>
          </cell>
          <cell r="H1874">
            <v>1</v>
          </cell>
          <cell r="I1874"/>
          <cell r="J1874"/>
          <cell r="K1874" t="str">
            <v>MRT002Ongoing insecurity/hostilities affecting humanitarian assistance</v>
          </cell>
          <cell r="L1874">
            <v>43510</v>
          </cell>
        </row>
        <row r="1875">
          <cell r="F1875"/>
          <cell r="G1875" t="str">
            <v>High</v>
          </cell>
          <cell r="H1875">
            <v>1</v>
          </cell>
          <cell r="I1875"/>
          <cell r="J1875"/>
          <cell r="K1875" t="str">
            <v xml:space="preserve">MRT002Presence of mines and improvised explosive devices </v>
          </cell>
          <cell r="L1875">
            <v>43510</v>
          </cell>
        </row>
        <row r="1876">
          <cell r="F1876"/>
          <cell r="G1876" t="str">
            <v>High</v>
          </cell>
          <cell r="H1876">
            <v>1</v>
          </cell>
          <cell r="I1876"/>
          <cell r="J1876"/>
          <cell r="K1876" t="str">
            <v>MRT002Physical constraints in the environment (obstacles related to terrain, climate, lack of infrastructure, etc.)</v>
          </cell>
          <cell r="L1876">
            <v>43510</v>
          </cell>
        </row>
        <row r="1877">
          <cell r="F1877" t="str">
            <v>World Bank 2017</v>
          </cell>
          <cell r="G1877" t="str">
            <v>High</v>
          </cell>
          <cell r="H1877">
            <v>1</v>
          </cell>
          <cell r="I1877" t="str">
            <v>https://data.worldbank.org/indicator/SP.POP.TOTL?locations=EC</v>
          </cell>
          <cell r="J1877" t="str">
            <v xml:space="preserve"> </v>
          </cell>
          <cell r="K1877" t="str">
            <v>ECU002Total population in country</v>
          </cell>
          <cell r="L1877">
            <v>43510</v>
          </cell>
        </row>
        <row r="1878">
          <cell r="F1878" t="str">
            <v>It is argued that the cities and towns closest to the border crossings to Colombia and Peru are affected, in this case Tulcan, Nueva Loja/Lago Agrio, Macara and Huaquillas, as well as Quito as the main destination</v>
          </cell>
          <cell r="G1878" t="str">
            <v>High</v>
          </cell>
          <cell r="H1878">
            <v>1</v>
          </cell>
          <cell r="I1878"/>
          <cell r="J1878"/>
          <cell r="K1878" t="str">
            <v>ECU002Landmass affected by disaster</v>
          </cell>
          <cell r="L1878">
            <v>43510</v>
          </cell>
        </row>
        <row r="1879">
          <cell r="F1879"/>
          <cell r="G1879" t="str">
            <v>High</v>
          </cell>
          <cell r="H1879">
            <v>1</v>
          </cell>
          <cell r="I1879"/>
          <cell r="J1879"/>
          <cell r="K1879" t="str">
            <v>ECU002People exposed</v>
          </cell>
          <cell r="L1879">
            <v>43510</v>
          </cell>
        </row>
        <row r="1880">
          <cell r="F1880" t="str">
            <v>It is argued that the cities and towns closest to the border crossings to Colombia and Peru are affected, in this case Tulcan, Nueva Loja/Lago Agrio, Macara and Huaquillas, as well as Quito as the main destination</v>
          </cell>
          <cell r="G1880" t="str">
            <v>High</v>
          </cell>
          <cell r="H1880">
            <v>1</v>
          </cell>
          <cell r="I1880"/>
          <cell r="J1880"/>
          <cell r="K1880" t="str">
            <v>ECU002People affected by the crisis</v>
          </cell>
          <cell r="L1880">
            <v>43510</v>
          </cell>
        </row>
        <row r="1881">
          <cell r="F1881"/>
          <cell r="G1881" t="str">
            <v>High</v>
          </cell>
          <cell r="H1881">
            <v>1</v>
          </cell>
          <cell r="I1881"/>
          <cell r="J1881"/>
          <cell r="K1881" t="str">
            <v>ECU002Total # of crisis related displaced people</v>
          </cell>
          <cell r="L1881">
            <v>43510</v>
          </cell>
        </row>
        <row r="1882">
          <cell r="F1882"/>
          <cell r="G1882" t="str">
            <v>High</v>
          </cell>
          <cell r="H1882">
            <v>1</v>
          </cell>
          <cell r="I1882"/>
          <cell r="J1882"/>
          <cell r="K1882" t="str">
            <v>ECU002Crisis related Injuries</v>
          </cell>
          <cell r="L1882">
            <v>43510</v>
          </cell>
        </row>
        <row r="1883">
          <cell r="F1883"/>
          <cell r="G1883" t="str">
            <v>High</v>
          </cell>
          <cell r="H1883">
            <v>1</v>
          </cell>
          <cell r="I1883"/>
          <cell r="J1883"/>
          <cell r="K1883" t="str">
            <v>ECU002Total # of illness cases reported</v>
          </cell>
          <cell r="L1883">
            <v>43510</v>
          </cell>
        </row>
        <row r="1884">
          <cell r="F1884"/>
          <cell r="G1884" t="str">
            <v>High</v>
          </cell>
          <cell r="H1884">
            <v>1</v>
          </cell>
          <cell r="I1884"/>
          <cell r="J1884"/>
          <cell r="K1884" t="str">
            <v>ECU002Crisis related fatalities</v>
          </cell>
          <cell r="L1884">
            <v>43510</v>
          </cell>
        </row>
        <row r="1885">
          <cell r="F1885"/>
          <cell r="G1885" t="str">
            <v>High</v>
          </cell>
          <cell r="H1885">
            <v>1</v>
          </cell>
          <cell r="I1885"/>
          <cell r="J1885"/>
          <cell r="K1885" t="str">
            <v>ECU002Building partially damaged</v>
          </cell>
          <cell r="L1885">
            <v>43510</v>
          </cell>
        </row>
        <row r="1886">
          <cell r="F1886"/>
          <cell r="G1886" t="str">
            <v>High</v>
          </cell>
          <cell r="H1886">
            <v>1</v>
          </cell>
          <cell r="I1886"/>
          <cell r="J1886"/>
          <cell r="K1886" t="str">
            <v>ECU002Building totally damaged</v>
          </cell>
          <cell r="L1886">
            <v>43510</v>
          </cell>
        </row>
        <row r="1887">
          <cell r="F1887"/>
          <cell r="G1887" t="str">
            <v>High</v>
          </cell>
          <cell r="H1887">
            <v>1</v>
          </cell>
          <cell r="I1887"/>
          <cell r="J1887"/>
          <cell r="K1887" t="str">
            <v>ECU002Economic Losses</v>
          </cell>
          <cell r="L1887">
            <v>43510</v>
          </cell>
        </row>
        <row r="1888">
          <cell r="F1888"/>
          <cell r="G1888" t="str">
            <v>High</v>
          </cell>
          <cell r="H1888">
            <v>1</v>
          </cell>
          <cell r="I1888"/>
          <cell r="J1888"/>
          <cell r="K1888" t="str">
            <v>ECU002People in Need</v>
          </cell>
          <cell r="L1888">
            <v>43510</v>
          </cell>
        </row>
        <row r="1889">
          <cell r="F1889"/>
          <cell r="G1889" t="str">
            <v>High</v>
          </cell>
          <cell r="H1889">
            <v>1</v>
          </cell>
          <cell r="I1889" t="str">
            <v>https://r4v.info/es/situations/platform</v>
          </cell>
          <cell r="J1889" t="str">
            <v>The RRP quotes a MSNA conducted in September and October 2018, which found that more than 55 per cent of those surveyed were unable to meet their basic needs, resulting in high levels of food insecurity. Thus, 55% of PIN are level 3, the others level 2</v>
          </cell>
          <cell r="K1889" t="str">
            <v>ECU002People facing minimal humanitarian needs (level 1)</v>
          </cell>
          <cell r="L1889">
            <v>43510</v>
          </cell>
        </row>
        <row r="1890">
          <cell r="F1890"/>
          <cell r="G1890" t="str">
            <v>High</v>
          </cell>
          <cell r="H1890">
            <v>1</v>
          </cell>
          <cell r="I1890" t="str">
            <v>https://r4v.info/es/situations/platform</v>
          </cell>
          <cell r="J1890" t="str">
            <v>The RRP quotes a MSNA conducted in September and October 2018, which found that more than 55 per cent of those surveyed were unable to meet their basic needs, resulting in high levels of food insecurity. Thus, 55% of PIN are level 3, the others level 2</v>
          </cell>
          <cell r="K1890" t="str">
            <v>ECU002People facing stressed humanitarian needs (level 2)</v>
          </cell>
          <cell r="L1890">
            <v>43510</v>
          </cell>
        </row>
        <row r="1891">
          <cell r="F1891"/>
          <cell r="G1891" t="str">
            <v>High</v>
          </cell>
          <cell r="H1891">
            <v>1</v>
          </cell>
          <cell r="I1891" t="str">
            <v>https://r4v.info/es/situations/platform</v>
          </cell>
          <cell r="J1891" t="str">
            <v>The RRP quotes a MSNA conducted in September and October 2018, which found that more than 55 per cent of those surveyed were unable to meet their basic needs, resulting in high levels of food insecurity. Thus, 55% of PIN are level 3, the others level 2</v>
          </cell>
          <cell r="K1891" t="str">
            <v>ECU002People  facing moderate humanitarian needs (level 3)</v>
          </cell>
          <cell r="L1891">
            <v>43510</v>
          </cell>
        </row>
        <row r="1892">
          <cell r="F1892"/>
          <cell r="G1892" t="str">
            <v>High</v>
          </cell>
          <cell r="H1892">
            <v>1</v>
          </cell>
          <cell r="I1892" t="str">
            <v>https://r4v.info/es/situations/platform</v>
          </cell>
          <cell r="J1892" t="str">
            <v>The RRP quotes a MSNA conducted in September and October 2018, which found that more than 55 per cent of those surveyed were unable to meet their basic needs, resulting in high levels of food insecurity. Thus, 55% of PIN are level 3, the others level 2</v>
          </cell>
          <cell r="K1892" t="str">
            <v>ECU002People facing severe humanitarian needs (level 4)</v>
          </cell>
          <cell r="L1892">
            <v>43510</v>
          </cell>
        </row>
        <row r="1893">
          <cell r="F1893"/>
          <cell r="G1893" t="str">
            <v>High</v>
          </cell>
          <cell r="H1893">
            <v>1</v>
          </cell>
          <cell r="I1893" t="str">
            <v>https://r4v.info/es/situations/platform</v>
          </cell>
          <cell r="J1893" t="str">
            <v>The RRP quotes a MSNA conducted in September and October 2018, which found that more than 55 per cent of those surveyed were unable to meet their basic needs, resulting in high levels of food insecurity. Thus, 55% of PIN are level 3, the others level 2</v>
          </cell>
          <cell r="K1893" t="str">
            <v>ECU002People facing extreme humanitarian needs (level 5)</v>
          </cell>
          <cell r="L1893">
            <v>43510</v>
          </cell>
        </row>
        <row r="1894">
          <cell r="F1894"/>
          <cell r="G1894" t="str">
            <v>High</v>
          </cell>
          <cell r="H1894">
            <v>1</v>
          </cell>
          <cell r="I1894"/>
          <cell r="J1894"/>
          <cell r="K1894" t="str">
            <v>ECU002People killed in all crises</v>
          </cell>
          <cell r="L1894">
            <v>43510</v>
          </cell>
        </row>
        <row r="1895">
          <cell r="F1895"/>
          <cell r="G1895" t="str">
            <v>High</v>
          </cell>
          <cell r="H1895">
            <v>1</v>
          </cell>
          <cell r="I1895"/>
          <cell r="J1895" t="str">
            <v>Host, refs</v>
          </cell>
          <cell r="K1895" t="str">
            <v>ECU002Crisis affected groups</v>
          </cell>
          <cell r="L1895">
            <v>43510</v>
          </cell>
        </row>
        <row r="1896">
          <cell r="F1896"/>
          <cell r="G1896" t="str">
            <v>High</v>
          </cell>
          <cell r="H1896">
            <v>1</v>
          </cell>
          <cell r="I1896"/>
          <cell r="J1896"/>
          <cell r="K1896" t="str">
            <v>ECU002People facing limited access constraints</v>
          </cell>
          <cell r="L1896">
            <v>43510</v>
          </cell>
        </row>
        <row r="1897">
          <cell r="F1897"/>
          <cell r="G1897" t="str">
            <v>High</v>
          </cell>
          <cell r="H1897">
            <v>1</v>
          </cell>
          <cell r="I1897"/>
          <cell r="J1897"/>
          <cell r="K1897" t="str">
            <v>ECU002People facing restricted access constraints</v>
          </cell>
          <cell r="L1897">
            <v>43510</v>
          </cell>
        </row>
        <row r="1898">
          <cell r="F1898"/>
          <cell r="G1898" t="str">
            <v>High</v>
          </cell>
          <cell r="H1898">
            <v>1</v>
          </cell>
          <cell r="I1898"/>
          <cell r="J1898"/>
          <cell r="K1898" t="str">
            <v>ECU002Impediments to entry into country (bureaucratic and administrative)</v>
          </cell>
          <cell r="L1898">
            <v>43510</v>
          </cell>
        </row>
        <row r="1899">
          <cell r="F1899"/>
          <cell r="G1899" t="str">
            <v>High</v>
          </cell>
          <cell r="H1899">
            <v>1</v>
          </cell>
          <cell r="I1899"/>
          <cell r="J1899"/>
          <cell r="K1899" t="str">
            <v>ECU002Restriction of movement (impediments to freedom of movement and/or administrative restrictions)</v>
          </cell>
          <cell r="L1899">
            <v>43510</v>
          </cell>
        </row>
        <row r="1900">
          <cell r="F1900"/>
          <cell r="G1900" t="str">
            <v>High</v>
          </cell>
          <cell r="H1900">
            <v>1</v>
          </cell>
          <cell r="I1900"/>
          <cell r="J1900"/>
          <cell r="K1900" t="str">
            <v>ECU002Interference into implementation of humanitarian activities</v>
          </cell>
          <cell r="L1900">
            <v>43510</v>
          </cell>
        </row>
        <row r="1901">
          <cell r="F1901"/>
          <cell r="G1901" t="str">
            <v>High</v>
          </cell>
          <cell r="H1901">
            <v>1</v>
          </cell>
          <cell r="I1901"/>
          <cell r="J1901"/>
          <cell r="K1901" t="str">
            <v>ECU002Violence against personnel, facilities and assets</v>
          </cell>
          <cell r="L1901">
            <v>43510</v>
          </cell>
        </row>
        <row r="1902">
          <cell r="F1902"/>
          <cell r="G1902" t="str">
            <v>High</v>
          </cell>
          <cell r="H1902">
            <v>1</v>
          </cell>
          <cell r="I1902"/>
          <cell r="J1902"/>
          <cell r="K1902" t="str">
            <v>ECU002Denial of existence of humanitarian needs or entitlements to assistance</v>
          </cell>
          <cell r="L1902">
            <v>43510</v>
          </cell>
        </row>
        <row r="1903">
          <cell r="F1903"/>
          <cell r="G1903" t="str">
            <v>High</v>
          </cell>
          <cell r="H1903">
            <v>1</v>
          </cell>
          <cell r="I1903"/>
          <cell r="J1903"/>
          <cell r="K1903" t="str">
            <v>ECU002Restriction and obstruction of access to services and assistance</v>
          </cell>
          <cell r="L1903">
            <v>43510</v>
          </cell>
        </row>
        <row r="1904">
          <cell r="F1904"/>
          <cell r="G1904" t="str">
            <v>High</v>
          </cell>
          <cell r="H1904">
            <v>1</v>
          </cell>
          <cell r="I1904"/>
          <cell r="J1904"/>
          <cell r="K1904" t="str">
            <v>ECU002Ongoing insecurity/hostilities affecting humanitarian assistance</v>
          </cell>
          <cell r="L1904">
            <v>43510</v>
          </cell>
        </row>
        <row r="1905">
          <cell r="F1905"/>
          <cell r="G1905" t="str">
            <v>High</v>
          </cell>
          <cell r="H1905">
            <v>1</v>
          </cell>
          <cell r="I1905"/>
          <cell r="J1905"/>
          <cell r="K1905" t="str">
            <v xml:space="preserve">ECU002Presence of mines and improvised explosive devices </v>
          </cell>
          <cell r="L1905">
            <v>43510</v>
          </cell>
        </row>
        <row r="1906">
          <cell r="F1906"/>
          <cell r="G1906" t="str">
            <v>High</v>
          </cell>
          <cell r="H1906">
            <v>1</v>
          </cell>
          <cell r="I1906"/>
          <cell r="J1906"/>
          <cell r="K1906" t="str">
            <v>ECU002Physical constraints in the environment (obstacles related to terrain, climate, lack of infrastructure, etc.)</v>
          </cell>
          <cell r="L1906">
            <v>43510</v>
          </cell>
        </row>
        <row r="1907">
          <cell r="F1907" t="str">
            <v>Bureau of Statitics Government of Colombia 02/11/2018, HNO 15/01/2019</v>
          </cell>
          <cell r="G1907" t="str">
            <v>High</v>
          </cell>
          <cell r="H1907">
            <v>1</v>
          </cell>
          <cell r="I1907" t="str">
            <v>https://www.dane.gov.co/index.php/estadisticas-por-tema/demografia-y-poblacion/censo-nacional-de-poblacion-y-vivenda-2018/cuantos-somos, https://reliefweb.int/sites/reliefweb.int/files/resources/14012019_hno_2019_es.pdf</v>
          </cell>
          <cell r="J1907" t="str">
            <v>It includes total population of the country 45.5m + Venezuelan refugees 1m + Colombian returnees 300k</v>
          </cell>
          <cell r="K1907" t="str">
            <v>COL001Total population in country</v>
          </cell>
          <cell r="L1907">
            <v>43510</v>
          </cell>
        </row>
        <row r="1908">
          <cell r="F1908" t="str">
            <v>World Bank</v>
          </cell>
          <cell r="G1908" t="str">
            <v>High</v>
          </cell>
          <cell r="H1908">
            <v>1</v>
          </cell>
          <cell r="I1908" t="str">
            <v>https://databank.worldbank.org/data/views/reports/reportwidget.aspx?Report_Name=CountryProfile&amp;Id=b450fd57&amp;tbar=y&amp;dd=y&amp;inf=n&amp;zm=n&amp;country=COL</v>
          </cell>
          <cell r="J1908"/>
          <cell r="K1908" t="str">
            <v>COL001Landmass affected by disaster</v>
          </cell>
          <cell r="L1908">
            <v>43510</v>
          </cell>
        </row>
        <row r="1909">
          <cell r="F1909" t="str">
            <v>Bureau of Statitics Government of Colombia 02/11/2018, HNO 15/01/2019</v>
          </cell>
          <cell r="G1909" t="str">
            <v>High</v>
          </cell>
          <cell r="H1909">
            <v>1</v>
          </cell>
          <cell r="I1909" t="str">
            <v>https://www.dane.gov.co/index.php/estadisticas-por-tema/demografia-y-poblacion/censo-nacional-de-poblacion-y-vivenda-2018/cuantos-somos, https://reliefweb.int/sites/reliefweb.int/files/resources/14012019_hno_2019_es.pdf</v>
          </cell>
          <cell r="J1909" t="str">
            <v>It includes total population of the country 45.5m + Venezuelan refugees 1m + Colombian returnees 300k</v>
          </cell>
          <cell r="K1909" t="str">
            <v>COL001People exposed</v>
          </cell>
          <cell r="L1909">
            <v>43510</v>
          </cell>
        </row>
        <row r="1910">
          <cell r="F1910" t="str">
            <v>OCHA HNO 15/01/2019</v>
          </cell>
          <cell r="G1910" t="str">
            <v>Medium</v>
          </cell>
          <cell r="H1910">
            <v>2</v>
          </cell>
          <cell r="I1910" t="str">
            <v>https://reliefweb.int/sites/reliefweb.int/files/resources/14012019_hno_2019_es.pdf      https://reliefweb.int/sites/reliefweb.int/files/resources/14012019_hno_2019_es.pdf, https://reliefweb.int/sites/reliefweb.int/files/resources/67685.pdf, https://public.tableau.com/profile/migraci.n.colombia#!/vizhome/TablasdeSalidas2018/FlujosMigratoriosdeColombianos2017</v>
          </cell>
          <cell r="J1910" t="str">
            <v>IDPs + affected by natural disasters + people with mobility constraints + host communities for IDPs + Venezuelans with intention to stay (1,032,000) + Colombian returnees (300,000) + Transit population (537,500) + Host communities for Venezuelans (310,000)</v>
          </cell>
          <cell r="K1910" t="str">
            <v>COL001People affected by the crisis</v>
          </cell>
          <cell r="L1910">
            <v>43510</v>
          </cell>
        </row>
        <row r="1911">
          <cell r="F1911" t="str">
            <v>OCHA HNO 15/01/2020</v>
          </cell>
          <cell r="G1911" t="str">
            <v>Medium</v>
          </cell>
          <cell r="H1911">
            <v>2</v>
          </cell>
          <cell r="I1911" t="str">
            <v>https://reliefweb.int/sites/reliefweb.int/files/resources/14012019_hno_2019_es.pdf, https://reliefweb.int/sites/reliefweb.int/files/resources/67685.pdf, https://public.tableau.com/profile/migraci.n.colombia#!/vizhome/TablasdeSalidas2018/FlujosMigratoriosdeColombianos2017</v>
          </cell>
          <cell r="J1911" t="str">
            <v xml:space="preserve">IDPs between 2016-2018; Displacement by expulsion + Mass displacement + Venezuelans with intention to stay (1,032,000) + Colombian returnees (300,000) + Transit population (537,500) </v>
          </cell>
          <cell r="K1911" t="str">
            <v>COL001Total # of crisis related displaced people</v>
          </cell>
          <cell r="L1911">
            <v>43510</v>
          </cell>
        </row>
        <row r="1912">
          <cell r="F1912" t="str">
            <v>WHO, PAHO from 25/07/2018 to 31/12/2018</v>
          </cell>
          <cell r="G1912" t="str">
            <v>High</v>
          </cell>
          <cell r="H1912">
            <v>1</v>
          </cell>
          <cell r="I1912" t="str">
            <v>https://www.paho.org/hq/index.php?option=com_content&amp;view=article&amp;id=1239:epidemiological-alerts-updates&amp;Itemid=2291&amp;lang=en</v>
          </cell>
          <cell r="J1912" t="str">
            <v>It includes 165 case of measles and 8 cases of dhipteria among Venezualans or import related among Colombians</v>
          </cell>
          <cell r="K1912" t="str">
            <v>COL001Total # of illness cases reported</v>
          </cell>
          <cell r="L1912">
            <v>43510</v>
          </cell>
        </row>
        <row r="1913">
          <cell r="F1913" t="str">
            <v>DANE</v>
          </cell>
          <cell r="G1913" t="str">
            <v>High</v>
          </cell>
          <cell r="H1913">
            <v>1</v>
          </cell>
          <cell r="I1913" t="str">
            <v>https://www.datos.gov.co/Inclusi-n-Social-y-Reconciliaci-n/Situaci-n-V-ctimas-Minas-Antipersonal-en-Colombia/yhxn-eqqw/data</v>
          </cell>
          <cell r="J1913" t="str">
            <v>Injured by UXOs</v>
          </cell>
          <cell r="K1913" t="str">
            <v>COL001Crisis related Injuries</v>
          </cell>
          <cell r="L1913">
            <v>43510</v>
          </cell>
        </row>
        <row r="1914">
          <cell r="F1914" t="str">
            <v>DANE, INDEPAZ</v>
          </cell>
          <cell r="G1914" t="str">
            <v>High</v>
          </cell>
          <cell r="H1914">
            <v>1</v>
          </cell>
          <cell r="I1914" t="str">
            <v xml:space="preserve">https://www.datos.gov.co/Inclusi-n-Social-y-Reconciliaci-n/Situaci-n-V-ctimas-Minas-Antipersonal-en-Colombia/yhxn-eqqw/data, http://www.indepaz.org.co/566-lideres-sociales-y-defensores-de-derechos-humanos-han-sido-asesinados-desde-el-1-de-enero-de-2016-al-10-de-enero-de-2019/, https://co.boell.org/sites/default/files/20180629_ideas_verdes_8_web.ok_.pdf </v>
          </cell>
          <cell r="J1914" t="str">
            <v>6 Dead by UXOx + 170 Social leaders killed in the same period (I calculated this number by subtracting the fatalities from January to May from the total for 2018)</v>
          </cell>
          <cell r="K1914" t="str">
            <v>COL001Crisis related fatalities</v>
          </cell>
          <cell r="L1914">
            <v>43510</v>
          </cell>
        </row>
        <row r="1915">
          <cell r="F1915" t="str">
            <v>N/A</v>
          </cell>
          <cell r="G1915"/>
          <cell r="H1915" t="b">
            <v>0</v>
          </cell>
          <cell r="I1915"/>
          <cell r="J1915"/>
          <cell r="K1915" t="str">
            <v>COL001Building partially damaged</v>
          </cell>
          <cell r="L1915">
            <v>43510</v>
          </cell>
        </row>
        <row r="1916">
          <cell r="F1916" t="str">
            <v>N/A</v>
          </cell>
          <cell r="G1916"/>
          <cell r="H1916" t="b">
            <v>0</v>
          </cell>
          <cell r="I1916"/>
          <cell r="J1916"/>
          <cell r="K1916" t="str">
            <v>COL001Building totally damaged</v>
          </cell>
          <cell r="L1916">
            <v>43510</v>
          </cell>
        </row>
        <row r="1917">
          <cell r="F1917" t="str">
            <v>N/A</v>
          </cell>
          <cell r="G1917"/>
          <cell r="H1917" t="b">
            <v>0</v>
          </cell>
          <cell r="I1917"/>
          <cell r="J1917"/>
          <cell r="K1917" t="str">
            <v>COL001Economic Losses</v>
          </cell>
          <cell r="L1917">
            <v>43510</v>
          </cell>
        </row>
        <row r="1918">
          <cell r="F1918" t="str">
            <v>OCHA HNO 15/01/2019</v>
          </cell>
          <cell r="G1918" t="str">
            <v>Medium</v>
          </cell>
          <cell r="H1918">
            <v>2</v>
          </cell>
          <cell r="I1918" t="str">
            <v>https://reliefweb.int/sites/reliefweb.int/files/resources/14012019_hno_2019_es.pdf</v>
          </cell>
          <cell r="J1918"/>
          <cell r="K1918" t="str">
            <v>COL001People in Need</v>
          </cell>
          <cell r="L1918">
            <v>43510</v>
          </cell>
        </row>
        <row r="1919">
          <cell r="F1919" t="str">
            <v>OCHA HNO 15/01/2019</v>
          </cell>
          <cell r="G1919" t="str">
            <v>Medium</v>
          </cell>
          <cell r="H1919">
            <v>2</v>
          </cell>
          <cell r="I1919" t="str">
            <v>https://reliefweb.int/sites/reliefweb.int/files/resources/14012019_hno_2019_es.pdf</v>
          </cell>
          <cell r="J1919"/>
          <cell r="K1919" t="str">
            <v>COL001People facing minimal humanitarian needs (level 1)</v>
          </cell>
          <cell r="L1919">
            <v>43510</v>
          </cell>
        </row>
        <row r="1920">
          <cell r="F1920" t="str">
            <v>OCHA HNO 15/01/2019</v>
          </cell>
          <cell r="G1920" t="str">
            <v>Medium</v>
          </cell>
          <cell r="H1920">
            <v>2</v>
          </cell>
          <cell r="I1920" t="str">
            <v>https://reliefweb.int/sites/reliefweb.int/files/resources/14012019_hno_2019_es.pdf</v>
          </cell>
          <cell r="J1920" t="str">
            <v>Host communities + victims of sexual abuse + affected by UXOs + Pendular migrants 108,000 + host communities 310,000 + Colombian returnees 93,000</v>
          </cell>
          <cell r="K1920" t="str">
            <v>COL001People facing stressed humanitarian needs (level 2)</v>
          </cell>
          <cell r="L1920">
            <v>43510</v>
          </cell>
        </row>
        <row r="1921">
          <cell r="F1921" t="str">
            <v>OCHA HNO 15/01/2019</v>
          </cell>
          <cell r="G1921" t="str">
            <v>Medium</v>
          </cell>
          <cell r="H1921">
            <v>2</v>
          </cell>
          <cell r="I1921" t="str">
            <v>https://reliefweb.int/sites/reliefweb.int/files/resources/14012019_hno_2019_es.pdf</v>
          </cell>
          <cell r="J1921" t="str">
            <v>IDPs + Mass displacements + affected by natural disasters + Venezuelans with intention to stay 904,000</v>
          </cell>
          <cell r="K1921" t="str">
            <v>COL001People  facing moderate humanitarian needs (level 3)</v>
          </cell>
          <cell r="L1921">
            <v>43510</v>
          </cell>
        </row>
        <row r="1922">
          <cell r="F1922" t="str">
            <v>OCHA HNO 15/01/2019</v>
          </cell>
          <cell r="G1922" t="str">
            <v>Medium</v>
          </cell>
          <cell r="H1922">
            <v>2</v>
          </cell>
          <cell r="I1922" t="str">
            <v>https://reliefweb.int/sites/reliefweb.int/files/resources/14012019_hno_2019_es.pdf</v>
          </cell>
          <cell r="J1922" t="str">
            <v>People with limited access + confinement + attacks against civil populations + Venezuelans living in the Catatumbo region 9,000 (they are exposed to armed groups, affected by protection issues in addition to needs for shelter, food, health) + Transit population 446,000</v>
          </cell>
          <cell r="K1922" t="str">
            <v>COL001People facing severe humanitarian needs (level 4)</v>
          </cell>
          <cell r="L1922">
            <v>43510</v>
          </cell>
        </row>
        <row r="1923">
          <cell r="F1923" t="str">
            <v>OCHA HNO 15/01/2019</v>
          </cell>
          <cell r="G1923" t="str">
            <v>Medium</v>
          </cell>
          <cell r="H1923">
            <v>2</v>
          </cell>
          <cell r="I1923" t="str">
            <v>https://reliefweb.int/sites/reliefweb.int/files/resources/14012019_hno_2019_es.pdf</v>
          </cell>
          <cell r="J1923"/>
          <cell r="K1923" t="str">
            <v>COL001People facing extreme humanitarian needs (level 5)</v>
          </cell>
          <cell r="L1923">
            <v>43510</v>
          </cell>
        </row>
        <row r="1924">
          <cell r="F1924" t="str">
            <v>DANE, INDEPAZ</v>
          </cell>
          <cell r="G1924" t="str">
            <v>High</v>
          </cell>
          <cell r="H1924">
            <v>1</v>
          </cell>
          <cell r="I1924" t="str">
            <v xml:space="preserve">https://www.datos.gov.co/Inclusi-n-Social-y-Reconciliaci-n/Situaci-n-V-ctimas-Minas-Antipersonal-en-Colombia/yhxn-eqqw/data, http://www.indepaz.org.co/566-lideres-sociales-y-defensores-de-derechos-humanos-han-sido-asesinados-desde-el-1-de-enero-de-2016-al-10-de-enero-de-2019/, https://co.boell.org/sites/default/files/20180629_ideas_verdes_8_web.ok_.pdf </v>
          </cell>
          <cell r="J1924" t="str">
            <v>6 Dead by UXOx + 170 Social leaders killed in the same period (I calculated this number by subtracting the fatalities from January to May from the total for 2018)</v>
          </cell>
          <cell r="K1924" t="str">
            <v>COL001People killed in all crises</v>
          </cell>
          <cell r="L1924">
            <v>43510</v>
          </cell>
        </row>
        <row r="1925">
          <cell r="F1925"/>
          <cell r="G1925" t="str">
            <v>High</v>
          </cell>
          <cell r="H1925">
            <v>1</v>
          </cell>
          <cell r="I1925"/>
          <cell r="J1925" t="str">
            <v>Refugees, returnees, host, non-host, IDPs</v>
          </cell>
          <cell r="K1925" t="str">
            <v>COL001Crisis affected groups</v>
          </cell>
          <cell r="L1925">
            <v>43510</v>
          </cell>
        </row>
        <row r="1926">
          <cell r="F1926" t="str">
            <v>OCHA HNO 15/01/2019</v>
          </cell>
          <cell r="G1926" t="str">
            <v>Medium</v>
          </cell>
          <cell r="H1926">
            <v>2</v>
          </cell>
          <cell r="I1926" t="str">
            <v>https://reliefweb.int/sites/reliefweb.int/files/resources/14012019_hno_2019_es.pdf</v>
          </cell>
          <cell r="J1926"/>
          <cell r="K1926" t="str">
            <v>COL001People facing limited access constraints</v>
          </cell>
          <cell r="L1926">
            <v>43510</v>
          </cell>
        </row>
        <row r="1927">
          <cell r="F1927" t="str">
            <v>OCHA HNO 15/01/2019</v>
          </cell>
          <cell r="G1927" t="str">
            <v>Medium</v>
          </cell>
          <cell r="H1927">
            <v>2</v>
          </cell>
          <cell r="I1927" t="str">
            <v>https://reliefweb.int/sites/reliefweb.int/files/resources/14012019_hno_2019_es.pdf</v>
          </cell>
          <cell r="J1927"/>
          <cell r="K1927" t="str">
            <v>COL001People facing restricted access constraints</v>
          </cell>
          <cell r="L1927">
            <v>43510</v>
          </cell>
        </row>
        <row r="1928">
          <cell r="F1928"/>
          <cell r="G1928" t="str">
            <v>High</v>
          </cell>
          <cell r="H1928">
            <v>1</v>
          </cell>
          <cell r="I1928"/>
          <cell r="J1928"/>
          <cell r="K1928" t="str">
            <v>COL001Impediments to entry into country (bureaucratic and administrative)</v>
          </cell>
          <cell r="L1928">
            <v>43510</v>
          </cell>
        </row>
        <row r="1929">
          <cell r="F1929"/>
          <cell r="G1929" t="str">
            <v>High</v>
          </cell>
          <cell r="H1929">
            <v>1</v>
          </cell>
          <cell r="I1929"/>
          <cell r="J1929"/>
          <cell r="K1929" t="str">
            <v>COL001Restriction of movement (impediments to freedom of movement and/or administrative restrictions)</v>
          </cell>
          <cell r="L1929">
            <v>43510</v>
          </cell>
        </row>
        <row r="1930">
          <cell r="F1930"/>
          <cell r="G1930" t="str">
            <v>High</v>
          </cell>
          <cell r="H1930">
            <v>1</v>
          </cell>
          <cell r="I1930"/>
          <cell r="J1930"/>
          <cell r="K1930" t="str">
            <v>COL001Interference into implementation of humanitarian activities</v>
          </cell>
          <cell r="L1930">
            <v>43510</v>
          </cell>
        </row>
        <row r="1931">
          <cell r="F1931"/>
          <cell r="G1931" t="str">
            <v>High</v>
          </cell>
          <cell r="H1931">
            <v>1</v>
          </cell>
          <cell r="I1931"/>
          <cell r="J1931"/>
          <cell r="K1931" t="str">
            <v>COL001Violence against personnel, facilities and assets</v>
          </cell>
          <cell r="L1931">
            <v>43510</v>
          </cell>
        </row>
        <row r="1932">
          <cell r="F1932"/>
          <cell r="G1932" t="str">
            <v>High</v>
          </cell>
          <cell r="H1932">
            <v>1</v>
          </cell>
          <cell r="I1932"/>
          <cell r="J1932"/>
          <cell r="K1932" t="str">
            <v>COL001Denial of existence of humanitarian needs or entitlements to assistance</v>
          </cell>
          <cell r="L1932">
            <v>43510</v>
          </cell>
        </row>
        <row r="1933">
          <cell r="F1933"/>
          <cell r="G1933" t="str">
            <v>High</v>
          </cell>
          <cell r="H1933">
            <v>1</v>
          </cell>
          <cell r="I1933"/>
          <cell r="J1933"/>
          <cell r="K1933" t="str">
            <v>COL001Restriction and obstruction of access to services and assistance</v>
          </cell>
          <cell r="L1933">
            <v>43510</v>
          </cell>
        </row>
        <row r="1934">
          <cell r="F1934"/>
          <cell r="G1934" t="str">
            <v>High</v>
          </cell>
          <cell r="H1934">
            <v>1</v>
          </cell>
          <cell r="I1934"/>
          <cell r="J1934"/>
          <cell r="K1934" t="str">
            <v>COL001Ongoing insecurity/hostilities affecting humanitarian assistance</v>
          </cell>
          <cell r="L1934">
            <v>43510</v>
          </cell>
        </row>
        <row r="1935">
          <cell r="F1935"/>
          <cell r="G1935" t="str">
            <v>High</v>
          </cell>
          <cell r="H1935">
            <v>1</v>
          </cell>
          <cell r="I1935"/>
          <cell r="J1935"/>
          <cell r="K1935" t="str">
            <v xml:space="preserve">COL001Presence of mines and improvised explosive devices </v>
          </cell>
          <cell r="L1935">
            <v>43510</v>
          </cell>
        </row>
        <row r="1936">
          <cell r="F1936"/>
          <cell r="G1936" t="str">
            <v>High</v>
          </cell>
          <cell r="H1936">
            <v>1</v>
          </cell>
          <cell r="I1936"/>
          <cell r="J1936"/>
          <cell r="K1936" t="str">
            <v>COL001Physical constraints in the environment (obstacles related to terrain, climate, lack of infrastructure, etc.)</v>
          </cell>
          <cell r="L1936">
            <v>43510</v>
          </cell>
        </row>
        <row r="1937">
          <cell r="F1937" t="str">
            <v>Bureau of Statitics Government of Colombia 02/11/2018, HNO 15/01/2019</v>
          </cell>
          <cell r="G1937" t="str">
            <v>High</v>
          </cell>
          <cell r="H1937">
            <v>1</v>
          </cell>
          <cell r="I1937" t="str">
            <v>https://www.dane.gov.co/index.php/estadisticas-por-tema/demografia-y-poblacion/censo-nacional-de-poblacion-y-vivenda-2018/cuantos-somos, https://reliefweb.int/sites/reliefweb.int/files/resources/14012019_hno_2019_es.pdf</v>
          </cell>
          <cell r="J1937" t="str">
            <v>It includes total population of the country 45.5m + Venezuelan refugees 1m + Colombian returnees 300k</v>
          </cell>
          <cell r="K1937" t="str">
            <v>COL002Total population in country</v>
          </cell>
          <cell r="L1937">
            <v>43510</v>
          </cell>
        </row>
        <row r="1938">
          <cell r="F1938" t="str">
            <v>World Bank</v>
          </cell>
          <cell r="G1938" t="str">
            <v>High</v>
          </cell>
          <cell r="H1938">
            <v>1</v>
          </cell>
          <cell r="I1938" t="str">
            <v>https://databank.worldbank.org/data/views/reports/reportwidget.aspx?Report_Name=CountryProfile&amp;Id=b450fd57&amp;tbar=y&amp;dd=y&amp;inf=n&amp;zm=n&amp;country=COL</v>
          </cell>
          <cell r="J1938"/>
          <cell r="K1938" t="str">
            <v>COL002Landmass affected by disaster</v>
          </cell>
          <cell r="L1938">
            <v>43510</v>
          </cell>
        </row>
        <row r="1939">
          <cell r="F1939" t="str">
            <v>Bureau of Statitics Government of Colombia 02/11/2018, HNO 15/01/2019</v>
          </cell>
          <cell r="G1939" t="str">
            <v>High</v>
          </cell>
          <cell r="H1939">
            <v>1</v>
          </cell>
          <cell r="I1939" t="str">
            <v>https://www.dane.gov.co/index.php/estadisticas-por-tema/demografia-y-poblacion/censo-nacional-de-poblacion-y-vivenda-2018/cuantos-somos, https://reliefweb.int/sites/reliefweb.int/files/resources/14012019_hno_2019_es.pdf</v>
          </cell>
          <cell r="J1939" t="str">
            <v>It includes total population of the country 45.5m + Venezuelan refugees 1m + Colombian returnees 300k</v>
          </cell>
          <cell r="K1939" t="str">
            <v>COL002People exposed</v>
          </cell>
          <cell r="L1939">
            <v>43510</v>
          </cell>
        </row>
        <row r="1940">
          <cell r="F1940" t="str">
            <v>OCHA HNO 15/01/2019</v>
          </cell>
          <cell r="G1940" t="str">
            <v>Medium</v>
          </cell>
          <cell r="H1940">
            <v>2</v>
          </cell>
          <cell r="I1940" t="str">
            <v>https://reliefweb.int/sites/reliefweb.int/files/resources/14012019_hno_2019_es.pdf</v>
          </cell>
          <cell r="J1940" t="str">
            <v>It includes Venezuelans with intention to stay (1,032,000) + Transit population (537,000) + Colombian returnees (300,000) + Pendular migrants (1,539,000) + Host communities (310,000)</v>
          </cell>
          <cell r="K1940" t="str">
            <v>COL002People affected by the crisis</v>
          </cell>
          <cell r="L1940">
            <v>43510</v>
          </cell>
        </row>
        <row r="1941">
          <cell r="F1941" t="str">
            <v>OCHA HNO 15/01/2019</v>
          </cell>
          <cell r="G1941" t="str">
            <v>Medium</v>
          </cell>
          <cell r="H1941">
            <v>2</v>
          </cell>
          <cell r="I1941" t="str">
            <v>https://reliefweb.int/sites/reliefweb.int/files/resources/14012019_hno_2019_es.pdf</v>
          </cell>
          <cell r="J1941" t="str">
            <v>It inclueds Venezuelans with intention to stay (1,032,000) + Colombian returnees (300,000) + Transit population (537,000)</v>
          </cell>
          <cell r="K1941" t="str">
            <v>COL002Total # of crisis related displaced people</v>
          </cell>
          <cell r="L1941">
            <v>43510</v>
          </cell>
        </row>
        <row r="1942">
          <cell r="F1942" t="str">
            <v>WHO, PAHO from 25/07/2018 to 31/12/2018</v>
          </cell>
          <cell r="G1942" t="str">
            <v>High</v>
          </cell>
          <cell r="H1942">
            <v>1</v>
          </cell>
          <cell r="I1942" t="str">
            <v>https://www.paho.org/hq/index.php?option=com_content&amp;view=article&amp;id=1239:epidemiological-alerts-updates&amp;Itemid=2291&amp;lang=en</v>
          </cell>
          <cell r="J1942" t="str">
            <v>It includes 165 case of measles and 8 cases of dhipteria among Venezualans or import related among Colombians</v>
          </cell>
          <cell r="K1942" t="str">
            <v>COL002Total # of illness cases reported</v>
          </cell>
          <cell r="L1942">
            <v>43510</v>
          </cell>
        </row>
        <row r="1943">
          <cell r="F1943"/>
          <cell r="G1943"/>
          <cell r="H1943" t="b">
            <v>0</v>
          </cell>
          <cell r="I1943"/>
          <cell r="J1943"/>
          <cell r="K1943" t="str">
            <v>COL002Crisis related Injuries</v>
          </cell>
          <cell r="L1943">
            <v>43510</v>
          </cell>
        </row>
        <row r="1944">
          <cell r="F1944"/>
          <cell r="G1944"/>
          <cell r="H1944" t="b">
            <v>0</v>
          </cell>
          <cell r="I1944"/>
          <cell r="J1944" t="str">
            <v>Not for the last six months, but from January to September there have been 310 deaths of Venezuelans both violent and accidental. In the Catatumbo region, 13.6% of 125 people killed were Venezuelans (17 people) but it's not clear if in the last 6 months. https://reliefweb.int/sites/reliefweb.int/files/resources/28012019_infografia_situacion_catatumbo.pdf</v>
          </cell>
          <cell r="K1944" t="str">
            <v>COL002Crisis related fatalities</v>
          </cell>
          <cell r="L1944">
            <v>43510</v>
          </cell>
        </row>
        <row r="1945">
          <cell r="F1945"/>
          <cell r="G1945"/>
          <cell r="H1945" t="b">
            <v>0</v>
          </cell>
          <cell r="I1945"/>
          <cell r="J1945"/>
          <cell r="K1945" t="str">
            <v>COL002Building partially damaged</v>
          </cell>
          <cell r="L1945">
            <v>43510</v>
          </cell>
        </row>
        <row r="1946">
          <cell r="F1946"/>
          <cell r="G1946"/>
          <cell r="H1946" t="b">
            <v>0</v>
          </cell>
          <cell r="I1946"/>
          <cell r="J1946"/>
          <cell r="K1946" t="str">
            <v>COL002Building totally damaged</v>
          </cell>
          <cell r="L1946">
            <v>43510</v>
          </cell>
        </row>
        <row r="1947">
          <cell r="F1947"/>
          <cell r="G1947"/>
          <cell r="H1947" t="b">
            <v>0</v>
          </cell>
          <cell r="I1947"/>
          <cell r="J1947"/>
          <cell r="K1947" t="str">
            <v>COL002Economic Losses</v>
          </cell>
          <cell r="L1947">
            <v>43510</v>
          </cell>
        </row>
        <row r="1948">
          <cell r="F1948" t="str">
            <v>OCHA HNO 15/01/2019</v>
          </cell>
          <cell r="G1948" t="str">
            <v>Medium</v>
          </cell>
          <cell r="H1948">
            <v>2</v>
          </cell>
          <cell r="I1948" t="str">
            <v>https://reliefweb.int/sites/reliefweb.int/files/resources/14012019_hno_2019_es.pdf</v>
          </cell>
          <cell r="J1948" t="str">
            <v xml:space="preserve">It includes Venezuelans with intention to stay (913,000) + Colombian returnees (93,000) + Pendular migrants (108,000) + Transit population (446,000) + Host communities (310,000) NOTE UNHCR figure for Venezuelans in need in Colombia is 1,114,266 </v>
          </cell>
          <cell r="K1948" t="str">
            <v>COL002People in Need</v>
          </cell>
          <cell r="L1948">
            <v>43510</v>
          </cell>
        </row>
        <row r="1949">
          <cell r="F1949" t="str">
            <v>OCHA HNO 15/01/2020</v>
          </cell>
          <cell r="G1949" t="str">
            <v>Medium</v>
          </cell>
          <cell r="H1949">
            <v>2</v>
          </cell>
          <cell r="I1949" t="str">
            <v>https://reliefweb.int/sites/reliefweb.int/files/resources/14012019_hno_2019_es.pdf</v>
          </cell>
          <cell r="J1949"/>
          <cell r="K1949" t="str">
            <v>COL002People facing minimal humanitarian needs (level 1)</v>
          </cell>
          <cell r="L1949">
            <v>43510</v>
          </cell>
        </row>
        <row r="1950">
          <cell r="F1950" t="str">
            <v>OCHA HNO 15/01/2021</v>
          </cell>
          <cell r="G1950" t="str">
            <v>Medium</v>
          </cell>
          <cell r="H1950">
            <v>2</v>
          </cell>
          <cell r="I1950" t="str">
            <v>https://reliefweb.int/sites/reliefweb.int/files/resources/14012019_hno_2019_es.pdf</v>
          </cell>
          <cell r="J1950"/>
          <cell r="K1950" t="str">
            <v>COL002People facing stressed humanitarian needs (level 2)</v>
          </cell>
          <cell r="L1950">
            <v>43510</v>
          </cell>
        </row>
        <row r="1951">
          <cell r="F1951" t="str">
            <v>OCHA HNO 15/01/2022</v>
          </cell>
          <cell r="G1951" t="str">
            <v>Medium</v>
          </cell>
          <cell r="H1951">
            <v>2</v>
          </cell>
          <cell r="I1951" t="str">
            <v>https://reliefweb.int/sites/reliefweb.int/files/resources/14012019_hno_2019_es.pdf</v>
          </cell>
          <cell r="J1951"/>
          <cell r="K1951" t="str">
            <v>COL002People  facing moderate humanitarian needs (level 3)</v>
          </cell>
          <cell r="L1951">
            <v>43510</v>
          </cell>
        </row>
        <row r="1952">
          <cell r="F1952" t="str">
            <v>OCHA HNO 15/01/2023</v>
          </cell>
          <cell r="G1952" t="str">
            <v>Medium</v>
          </cell>
          <cell r="H1952">
            <v>2</v>
          </cell>
          <cell r="I1952" t="str">
            <v>https://reliefweb.int/sites/reliefweb.int/files/resources/14012019_hno_2019_es.pdf</v>
          </cell>
          <cell r="J1952"/>
          <cell r="K1952" t="str">
            <v>COL002People facing severe humanitarian needs (level 4)</v>
          </cell>
          <cell r="L1952">
            <v>43510</v>
          </cell>
        </row>
        <row r="1953">
          <cell r="F1953" t="str">
            <v>OCHA HNO 15/01/2024</v>
          </cell>
          <cell r="G1953" t="str">
            <v>Medium</v>
          </cell>
          <cell r="H1953">
            <v>2</v>
          </cell>
          <cell r="I1953" t="str">
            <v>https://reliefweb.int/sites/reliefweb.int/files/resources/14012019_hno_2019_es.pdf</v>
          </cell>
          <cell r="J1953"/>
          <cell r="K1953" t="str">
            <v>COL002People facing extreme humanitarian needs (level 5)</v>
          </cell>
          <cell r="L1953">
            <v>43510</v>
          </cell>
        </row>
        <row r="1954">
          <cell r="F1954"/>
          <cell r="G1954"/>
          <cell r="H1954" t="b">
            <v>0</v>
          </cell>
          <cell r="I1954"/>
          <cell r="J1954" t="str">
            <v>Refugees, returnees, host</v>
          </cell>
          <cell r="K1954" t="str">
            <v>COL002Crisis affected groups</v>
          </cell>
          <cell r="L1954">
            <v>43510</v>
          </cell>
        </row>
        <row r="1955">
          <cell r="F1955" t="str">
            <v>DANE, INDEPAZ</v>
          </cell>
          <cell r="G1955" t="str">
            <v>High</v>
          </cell>
          <cell r="H1955">
            <v>1</v>
          </cell>
          <cell r="I1955" t="str">
            <v xml:space="preserve">https://www.datos.gov.co/Inclusi-n-Social-y-Reconciliaci-n/Situaci-n-V-ctimas-Minas-Antipersonal-en-Colombia/yhxn-eqqw/data, http://www.indepaz.org.co/566-lideres-sociales-y-defensores-de-derechos-humanos-han-sido-asesinados-desde-el-1-de-enero-de-2016-al-10-de-enero-de-2019/, https://co.boell.org/sites/default/files/20180629_ideas_verdes_8_web.ok_.pdf </v>
          </cell>
          <cell r="J1955" t="str">
            <v>6 Dead by UXOx + 170 Social leaders killed in the same period (I calculated this number by subtracting the fatalities from January to May from the total for 2018)</v>
          </cell>
          <cell r="K1955" t="str">
            <v>COL002People killed in all crises</v>
          </cell>
          <cell r="L1955">
            <v>43510</v>
          </cell>
        </row>
        <row r="1956">
          <cell r="F1956"/>
          <cell r="G1956"/>
          <cell r="H1956" t="b">
            <v>0</v>
          </cell>
          <cell r="I1956"/>
          <cell r="J1956"/>
          <cell r="K1956" t="str">
            <v>COL002People facing limited access constraints</v>
          </cell>
          <cell r="L1956">
            <v>43510</v>
          </cell>
        </row>
        <row r="1957">
          <cell r="F1957"/>
          <cell r="G1957"/>
          <cell r="H1957" t="b">
            <v>0</v>
          </cell>
          <cell r="I1957"/>
          <cell r="J1957"/>
          <cell r="K1957" t="str">
            <v>COL002People facing restricted access constraints</v>
          </cell>
          <cell r="L1957">
            <v>43510</v>
          </cell>
        </row>
        <row r="1958">
          <cell r="F1958"/>
          <cell r="G1958"/>
          <cell r="H1958" t="b">
            <v>0</v>
          </cell>
          <cell r="I1958"/>
          <cell r="J1958"/>
          <cell r="K1958" t="str">
            <v>COL002Impediments to entry into country (bureaucratic and administrative)</v>
          </cell>
          <cell r="L1958">
            <v>43510</v>
          </cell>
        </row>
        <row r="1959">
          <cell r="F1959"/>
          <cell r="G1959"/>
          <cell r="H1959" t="b">
            <v>0</v>
          </cell>
          <cell r="I1959"/>
          <cell r="J1959"/>
          <cell r="K1959" t="str">
            <v>COL002Restriction of movement (impediments to freedom of movement and/or administrative restrictions)</v>
          </cell>
          <cell r="L1959">
            <v>43510</v>
          </cell>
        </row>
        <row r="1960">
          <cell r="F1960"/>
          <cell r="G1960"/>
          <cell r="H1960" t="b">
            <v>0</v>
          </cell>
          <cell r="I1960"/>
          <cell r="J1960"/>
          <cell r="K1960" t="str">
            <v>COL002Interference into implementation of humanitarian activities</v>
          </cell>
          <cell r="L1960">
            <v>43510</v>
          </cell>
        </row>
        <row r="1961">
          <cell r="F1961"/>
          <cell r="G1961"/>
          <cell r="H1961" t="b">
            <v>0</v>
          </cell>
          <cell r="I1961"/>
          <cell r="J1961"/>
          <cell r="K1961" t="str">
            <v>COL002Violence against personnel, facilities and assets</v>
          </cell>
          <cell r="L1961">
            <v>43510</v>
          </cell>
        </row>
        <row r="1962">
          <cell r="F1962"/>
          <cell r="G1962"/>
          <cell r="H1962" t="b">
            <v>0</v>
          </cell>
          <cell r="I1962"/>
          <cell r="J1962"/>
          <cell r="K1962" t="str">
            <v>COL002Denial of existence of humanitarian needs or entitlements to assistance</v>
          </cell>
          <cell r="L1962">
            <v>43510</v>
          </cell>
        </row>
        <row r="1963">
          <cell r="F1963"/>
          <cell r="G1963"/>
          <cell r="H1963" t="b">
            <v>0</v>
          </cell>
          <cell r="I1963"/>
          <cell r="J1963"/>
          <cell r="K1963" t="str">
            <v>COL002Restriction and obstruction of access to services and assistance</v>
          </cell>
          <cell r="L1963">
            <v>43510</v>
          </cell>
        </row>
        <row r="1964">
          <cell r="F1964"/>
          <cell r="G1964"/>
          <cell r="H1964" t="b">
            <v>0</v>
          </cell>
          <cell r="I1964"/>
          <cell r="J1964"/>
          <cell r="K1964" t="str">
            <v>COL002Ongoing insecurity/hostilities affecting humanitarian assistance</v>
          </cell>
          <cell r="L1964">
            <v>43510</v>
          </cell>
        </row>
        <row r="1965">
          <cell r="F1965"/>
          <cell r="G1965"/>
          <cell r="H1965" t="b">
            <v>0</v>
          </cell>
          <cell r="I1965"/>
          <cell r="J1965"/>
          <cell r="K1965" t="str">
            <v xml:space="preserve">COL002Presence of mines and improvised explosive devices </v>
          </cell>
          <cell r="L1965">
            <v>43510</v>
          </cell>
        </row>
        <row r="1966">
          <cell r="F1966"/>
          <cell r="G1966"/>
          <cell r="H1966" t="b">
            <v>0</v>
          </cell>
          <cell r="I1966"/>
          <cell r="J1966"/>
          <cell r="K1966" t="str">
            <v>COL002Physical constraints in the environment (obstacles related to terrain, climate, lack of infrastructure, etc.)</v>
          </cell>
          <cell r="L1966">
            <v>43510</v>
          </cell>
        </row>
        <row r="1967">
          <cell r="F1967" t="str">
            <v>Bureau of Statitics Government of Colombia 02/11/2018, HNO 15/01/2019</v>
          </cell>
          <cell r="G1967" t="str">
            <v>High</v>
          </cell>
          <cell r="H1967">
            <v>1</v>
          </cell>
          <cell r="I1967" t="str">
            <v>https://www.dane.gov.co/index.php/estadisticas-por-tema/demografia-y-poblacion/censo-nacional-de-poblacion-y-vivenda-2018/cuantos-somos, https://reliefweb.int/sites/reliefweb.int/files/resources/14012019_hno_2019_es.pdf</v>
          </cell>
          <cell r="J1967" t="str">
            <v>It includes total population of the country 45.5m + Venezuelan refugees 1m + Colombian returnees 300k</v>
          </cell>
          <cell r="K1967" t="str">
            <v>COL003Total population in country</v>
          </cell>
          <cell r="L1967">
            <v>43510</v>
          </cell>
        </row>
        <row r="1968">
          <cell r="F1968" t="str">
            <v>World Bank</v>
          </cell>
          <cell r="G1968" t="str">
            <v>High</v>
          </cell>
          <cell r="H1968">
            <v>1</v>
          </cell>
          <cell r="I1968" t="str">
            <v>https://databank.worldbank.org/data/views/reports/reportwidget.aspx?Report_Name=CountryProfile&amp;Id=b450fd57&amp;tbar=y&amp;dd=y&amp;inf=n&amp;zm=n&amp;country=COL</v>
          </cell>
          <cell r="J1968"/>
          <cell r="K1968" t="str">
            <v>COL003Landmass affected by disaster</v>
          </cell>
          <cell r="L1968">
            <v>43510</v>
          </cell>
        </row>
        <row r="1969">
          <cell r="F1969" t="str">
            <v>Bureau of Statitics Government of Colombia 02/11/2018, HNO 15/01/2019</v>
          </cell>
          <cell r="G1969" t="str">
            <v>High</v>
          </cell>
          <cell r="H1969">
            <v>1</v>
          </cell>
          <cell r="I1969" t="str">
            <v>https://www.dane.gov.co/index.php/estadisticas-por-tema/demografia-y-poblacion/censo-nacional-de-poblacion-y-vivenda-2018/cuantos-somos, https://reliefweb.int/sites/reliefweb.int/files/resources/14012019_hno_2019_es.pdf</v>
          </cell>
          <cell r="J1969" t="str">
            <v>It includes total population of the country 45.5m + Venezuelan refugees 1m + Colombian returnees 300k</v>
          </cell>
          <cell r="K1969" t="str">
            <v>COL003People exposed</v>
          </cell>
          <cell r="L1969">
            <v>43510</v>
          </cell>
        </row>
        <row r="1970">
          <cell r="F1970" t="str">
            <v>OCHA HNO 15/01/2023</v>
          </cell>
          <cell r="G1970" t="str">
            <v>Medium</v>
          </cell>
          <cell r="H1970">
            <v>2</v>
          </cell>
          <cell r="I1970" t="str">
            <v>https://reliefweb.int/sites/reliefweb.int/files/resources/14012019_hno_2019_es.pdf</v>
          </cell>
          <cell r="J1970" t="str">
            <v>IDPs + affected by natural disasters + people with mobility constraints + host communities between 2016-2018</v>
          </cell>
          <cell r="K1970" t="str">
            <v>COL003People affected by the crisis</v>
          </cell>
          <cell r="L1970">
            <v>43510</v>
          </cell>
        </row>
        <row r="1971">
          <cell r="F1971" t="str">
            <v>OCHA HNO 15/01/2023</v>
          </cell>
          <cell r="G1971" t="str">
            <v>Medium</v>
          </cell>
          <cell r="H1971">
            <v>2</v>
          </cell>
          <cell r="I1971" t="str">
            <v>https://reliefweb.int/sites/reliefweb.int/files/resources/14012019_hno_2019_es.pdf</v>
          </cell>
          <cell r="J1971" t="str">
            <v>IDPs between 2016-2018; Displacement by expulsion + Mass displacement</v>
          </cell>
          <cell r="K1971" t="str">
            <v>COL003Total # of crisis related displaced people</v>
          </cell>
          <cell r="L1971">
            <v>43510</v>
          </cell>
        </row>
        <row r="1972">
          <cell r="F1972"/>
          <cell r="G1972"/>
          <cell r="H1972" t="b">
            <v>0</v>
          </cell>
          <cell r="I1972"/>
          <cell r="J1972" t="str">
            <v>No availability of data disaggregated for the last 6 months; not sure which diseases to take into account as related to crisis</v>
          </cell>
          <cell r="K1972" t="str">
            <v>COL003Total # of illness cases reported</v>
          </cell>
          <cell r="L1972">
            <v>43510</v>
          </cell>
        </row>
        <row r="1973">
          <cell r="F1973" t="str">
            <v>DANE</v>
          </cell>
          <cell r="G1973" t="str">
            <v>High</v>
          </cell>
          <cell r="H1973">
            <v>1</v>
          </cell>
          <cell r="I1973" t="str">
            <v>https://www.datos.gov.co/Inclusi-n-Social-y-Reconciliaci-n/Situaci-n-V-ctimas-Minas-Antipersonal-en-Colombia/yhxn-eqqw/data</v>
          </cell>
          <cell r="J1973" t="str">
            <v>Injured by UXOs</v>
          </cell>
          <cell r="K1973" t="str">
            <v>COL003Crisis related Injuries</v>
          </cell>
          <cell r="L1973">
            <v>43510</v>
          </cell>
        </row>
        <row r="1974">
          <cell r="F1974" t="str">
            <v>DANE, INDEPAZ</v>
          </cell>
          <cell r="G1974" t="str">
            <v>High</v>
          </cell>
          <cell r="H1974">
            <v>1</v>
          </cell>
          <cell r="I1974" t="str">
            <v xml:space="preserve">https://www.datos.gov.co/Inclusi-n-Social-y-Reconciliaci-n/Situaci-n-V-ctimas-Minas-Antipersonal-en-Colombia/yhxn-eqqw/data, http://www.indepaz.org.co/566-lideres-sociales-y-defensores-de-derechos-humanos-han-sido-asesinados-desde-el-1-de-enero-de-2016-al-10-de-enero-de-2019/, https://co.boell.org/sites/default/files/20180629_ideas_verdes_8_web.ok_.pdf </v>
          </cell>
          <cell r="J1974" t="str">
            <v>6 Dead by UXOx + 170 Social leaders killed in the same period (I calculated this number by subtracting the fatalities from January to May from the total for 2018)</v>
          </cell>
          <cell r="K1974" t="str">
            <v>COL003Crisis related fatalities</v>
          </cell>
          <cell r="L1974">
            <v>43510</v>
          </cell>
        </row>
        <row r="1975">
          <cell r="F1975"/>
          <cell r="G1975"/>
          <cell r="H1975" t="b">
            <v>0</v>
          </cell>
          <cell r="I1975"/>
          <cell r="J1975"/>
          <cell r="K1975" t="str">
            <v>COL003Building partially damaged</v>
          </cell>
          <cell r="L1975">
            <v>43510</v>
          </cell>
        </row>
        <row r="1976">
          <cell r="F1976"/>
          <cell r="G1976"/>
          <cell r="H1976" t="b">
            <v>0</v>
          </cell>
          <cell r="I1976"/>
          <cell r="J1976"/>
          <cell r="K1976" t="str">
            <v>COL003Building totally damaged</v>
          </cell>
          <cell r="L1976">
            <v>43510</v>
          </cell>
        </row>
        <row r="1977">
          <cell r="F1977"/>
          <cell r="G1977"/>
          <cell r="H1977" t="b">
            <v>0</v>
          </cell>
          <cell r="I1977"/>
          <cell r="J1977"/>
          <cell r="K1977" t="str">
            <v>COL003Economic Losses</v>
          </cell>
          <cell r="L1977">
            <v>43510</v>
          </cell>
        </row>
        <row r="1978">
          <cell r="F1978" t="str">
            <v>OCHA HNO 15/01/2023</v>
          </cell>
          <cell r="G1978" t="str">
            <v>Medium</v>
          </cell>
          <cell r="H1978">
            <v>2</v>
          </cell>
          <cell r="I1978" t="str">
            <v>https://reliefweb.int/sites/reliefweb.int/files/resources/14012019_hno_2019_es.pdf</v>
          </cell>
          <cell r="J1978"/>
          <cell r="K1978" t="str">
            <v>COL003People in Need</v>
          </cell>
          <cell r="L1978">
            <v>43510</v>
          </cell>
        </row>
        <row r="1979">
          <cell r="F1979" t="str">
            <v>OCHA HNO 15/01/2023</v>
          </cell>
          <cell r="G1979" t="str">
            <v>Medium</v>
          </cell>
          <cell r="H1979">
            <v>2</v>
          </cell>
          <cell r="I1979" t="str">
            <v>https://reliefweb.int/sites/reliefweb.int/files/resources/14012019_hno_2019_es.pdf</v>
          </cell>
          <cell r="J1979"/>
          <cell r="K1979" t="str">
            <v>COL003People facing minimal humanitarian needs (level 1)</v>
          </cell>
          <cell r="L1979">
            <v>43510</v>
          </cell>
        </row>
        <row r="1980">
          <cell r="F1980" t="str">
            <v>OCHA HNO 15/01/2023</v>
          </cell>
          <cell r="G1980" t="str">
            <v>Medium</v>
          </cell>
          <cell r="H1980">
            <v>2</v>
          </cell>
          <cell r="I1980" t="str">
            <v>https://reliefweb.int/sites/reliefweb.int/files/resources/14012019_hno_2019_es.pdf</v>
          </cell>
          <cell r="J1980" t="str">
            <v>Host communities, victims of sexual abuse, affected by UXOs</v>
          </cell>
          <cell r="K1980" t="str">
            <v>COL003People facing stressed humanitarian needs (level 2)</v>
          </cell>
          <cell r="L1980">
            <v>43510</v>
          </cell>
        </row>
        <row r="1981">
          <cell r="F1981" t="str">
            <v>OCHA HNO 15/01/2023</v>
          </cell>
          <cell r="G1981" t="str">
            <v>Medium</v>
          </cell>
          <cell r="H1981">
            <v>2</v>
          </cell>
          <cell r="I1981" t="str">
            <v>https://reliefweb.int/sites/reliefweb.int/files/resources/14012019_hno_2019_es.pdf</v>
          </cell>
          <cell r="J1981" t="str">
            <v>IDPs, Mass displacements, affected by natural disasters</v>
          </cell>
          <cell r="K1981" t="str">
            <v>COL003People  facing moderate humanitarian needs (level 3)</v>
          </cell>
          <cell r="L1981">
            <v>43510</v>
          </cell>
        </row>
        <row r="1982">
          <cell r="F1982" t="str">
            <v>OCHA HNO 15/01/2023</v>
          </cell>
          <cell r="G1982" t="str">
            <v>Medium</v>
          </cell>
          <cell r="H1982">
            <v>2</v>
          </cell>
          <cell r="I1982" t="str">
            <v>https://reliefweb.int/sites/reliefweb.int/files/resources/14012019_hno_2019_es.pdf</v>
          </cell>
          <cell r="J1982" t="str">
            <v>People with limited access, confinement, and attacks against civil populations</v>
          </cell>
          <cell r="K1982" t="str">
            <v>COL003People facing severe humanitarian needs (level 4)</v>
          </cell>
          <cell r="L1982">
            <v>43510</v>
          </cell>
        </row>
        <row r="1983">
          <cell r="F1983" t="str">
            <v>OCHA HNO 15/01/2023</v>
          </cell>
          <cell r="G1983" t="str">
            <v>Medium</v>
          </cell>
          <cell r="H1983">
            <v>2</v>
          </cell>
          <cell r="I1983" t="str">
            <v>https://reliefweb.int/sites/reliefweb.int/files/resources/14012019_hno_2019_es.pdf</v>
          </cell>
          <cell r="J1983"/>
          <cell r="K1983" t="str">
            <v>COL003People facing extreme humanitarian needs (level 5)</v>
          </cell>
          <cell r="L1983">
            <v>43510</v>
          </cell>
        </row>
        <row r="1984">
          <cell r="F1984"/>
          <cell r="G1984"/>
          <cell r="H1984" t="b">
            <v>0</v>
          </cell>
          <cell r="I1984"/>
          <cell r="J1984"/>
          <cell r="K1984" t="str">
            <v>COL003Crisis affected groups</v>
          </cell>
          <cell r="L1984">
            <v>43510</v>
          </cell>
        </row>
        <row r="1985">
          <cell r="F1985" t="str">
            <v>DANE, INDEPAZ</v>
          </cell>
          <cell r="G1985" t="str">
            <v>High</v>
          </cell>
          <cell r="H1985">
            <v>1</v>
          </cell>
          <cell r="I1985" t="str">
            <v xml:space="preserve">https://www.datos.gov.co/Inclusi-n-Social-y-Reconciliaci-n/Situaci-n-V-ctimas-Minas-Antipersonal-en-Colombia/yhxn-eqqw/data, http://www.indepaz.org.co/566-lideres-sociales-y-defensores-de-derechos-humanos-han-sido-asesinados-desde-el-1-de-enero-de-2016-al-10-de-enero-de-2019/, https://co.boell.org/sites/default/files/20180629_ideas_verdes_8_web.ok_.pdf </v>
          </cell>
          <cell r="J1985" t="str">
            <v>6 Dead by UXOx + 170 Social leaders killed in the same period (I calculated this number by subtracting the fatalities from January to May from the total for 2018)</v>
          </cell>
          <cell r="K1985" t="str">
            <v>COL003People killed in all crises</v>
          </cell>
          <cell r="L1985">
            <v>43510</v>
          </cell>
        </row>
        <row r="1986">
          <cell r="F1986" t="str">
            <v>OCHA HNO 15/01/2023</v>
          </cell>
          <cell r="G1986" t="str">
            <v>Medium</v>
          </cell>
          <cell r="H1986">
            <v>2</v>
          </cell>
          <cell r="I1986" t="str">
            <v>https://reliefweb.int/sites/reliefweb.int/files/resources/14012019_hno_2019_es.pdf</v>
          </cell>
          <cell r="J1986"/>
          <cell r="K1986" t="str">
            <v>COL003People facing limited access constraints</v>
          </cell>
          <cell r="L1986">
            <v>43510</v>
          </cell>
        </row>
        <row r="1987">
          <cell r="F1987" t="str">
            <v>OCHA HNO 15/01/2023</v>
          </cell>
          <cell r="G1987" t="str">
            <v>Medium</v>
          </cell>
          <cell r="H1987">
            <v>2</v>
          </cell>
          <cell r="I1987" t="str">
            <v>https://reliefweb.int/sites/reliefweb.int/files/resources/14012019_hno_2019_es.pdf</v>
          </cell>
          <cell r="J1987"/>
          <cell r="K1987" t="str">
            <v>COL003People facing restricted access constraints</v>
          </cell>
          <cell r="L1987">
            <v>43510</v>
          </cell>
        </row>
        <row r="1988">
          <cell r="F1988"/>
          <cell r="G1988"/>
          <cell r="H1988" t="b">
            <v>0</v>
          </cell>
          <cell r="I1988"/>
          <cell r="J1988"/>
          <cell r="K1988" t="str">
            <v>COL003Impediments to entry into country (bureaucratic and administrative)</v>
          </cell>
          <cell r="L1988">
            <v>43510</v>
          </cell>
        </row>
        <row r="1989">
          <cell r="F1989"/>
          <cell r="G1989"/>
          <cell r="H1989" t="b">
            <v>0</v>
          </cell>
          <cell r="I1989"/>
          <cell r="J1989"/>
          <cell r="K1989" t="str">
            <v>COL003Restriction of movement (impediments to freedom of movement and/or administrative restrictions)</v>
          </cell>
          <cell r="L1989">
            <v>43510</v>
          </cell>
        </row>
        <row r="1990">
          <cell r="F1990"/>
          <cell r="G1990"/>
          <cell r="H1990" t="b">
            <v>0</v>
          </cell>
          <cell r="I1990"/>
          <cell r="J1990"/>
          <cell r="K1990" t="str">
            <v>COL003Interference into implementation of humanitarian activities</v>
          </cell>
          <cell r="L1990">
            <v>43510</v>
          </cell>
        </row>
        <row r="1991">
          <cell r="F1991"/>
          <cell r="G1991"/>
          <cell r="H1991" t="b">
            <v>0</v>
          </cell>
          <cell r="I1991"/>
          <cell r="J1991"/>
          <cell r="K1991" t="str">
            <v>COL003Violence against personnel, facilities and assets</v>
          </cell>
          <cell r="L1991">
            <v>43510</v>
          </cell>
        </row>
        <row r="1992">
          <cell r="F1992"/>
          <cell r="G1992"/>
          <cell r="H1992" t="b">
            <v>0</v>
          </cell>
          <cell r="I1992"/>
          <cell r="J1992"/>
          <cell r="K1992" t="str">
            <v>COL003Denial of existence of humanitarian needs or entitlements to assistance</v>
          </cell>
          <cell r="L1992">
            <v>43510</v>
          </cell>
        </row>
        <row r="1993">
          <cell r="F1993"/>
          <cell r="G1993"/>
          <cell r="H1993" t="b">
            <v>0</v>
          </cell>
          <cell r="I1993"/>
          <cell r="J1993"/>
          <cell r="K1993" t="str">
            <v>COL003Restriction and obstruction of access to services and assistance</v>
          </cell>
          <cell r="L1993">
            <v>43510</v>
          </cell>
        </row>
        <row r="1994">
          <cell r="F1994"/>
          <cell r="G1994"/>
          <cell r="H1994" t="b">
            <v>0</v>
          </cell>
          <cell r="I1994"/>
          <cell r="J1994"/>
          <cell r="K1994" t="str">
            <v>COL003Ongoing insecurity/hostilities affecting humanitarian assistance</v>
          </cell>
          <cell r="L1994">
            <v>43510</v>
          </cell>
        </row>
        <row r="1995">
          <cell r="F1995"/>
          <cell r="G1995"/>
          <cell r="H1995" t="b">
            <v>0</v>
          </cell>
          <cell r="I1995"/>
          <cell r="J1995"/>
          <cell r="K1995" t="str">
            <v xml:space="preserve">COL003Presence of mines and improvised explosive devices </v>
          </cell>
          <cell r="L1995">
            <v>43510</v>
          </cell>
        </row>
        <row r="1996">
          <cell r="F1996"/>
          <cell r="G1996"/>
          <cell r="H1996" t="b">
            <v>0</v>
          </cell>
          <cell r="I1996"/>
          <cell r="J1996"/>
          <cell r="K1996" t="str">
            <v>COL003Physical constraints in the environment (obstacles related to terrain, climate, lack of infrastructure, etc.)</v>
          </cell>
          <cell r="L1996">
            <v>43510</v>
          </cell>
        </row>
        <row r="1997">
          <cell r="F1997" t="str">
            <v>World Bank</v>
          </cell>
          <cell r="G1997"/>
          <cell r="H1997" t="b">
            <v>0</v>
          </cell>
          <cell r="I1997" t="str">
            <v>https://databank.worldbank.org/data/reports.aspx?source=2&amp;country=DJI</v>
          </cell>
          <cell r="J1997" t="str">
            <v>957,000 2018 estimate population based on 2009 census + 29,214 refugees and asylum seekers + 20,295 average of migrants per month</v>
          </cell>
          <cell r="K1997" t="str">
            <v>DJI002Total population in country</v>
          </cell>
          <cell r="L1997">
            <v>43510</v>
          </cell>
        </row>
        <row r="1998">
          <cell r="F1998" t="str">
            <v>World Bank</v>
          </cell>
          <cell r="G1998"/>
          <cell r="H1998" t="b">
            <v>0</v>
          </cell>
          <cell r="I1998" t="str">
            <v>https://databank.worldbank.org/data/reports.aspx?source=2&amp;country=DJI</v>
          </cell>
          <cell r="J1998" t="str">
            <v>The whole country, although some areas are more affected being on the migration route, the other areas are were refugees camps are located.</v>
          </cell>
          <cell r="K1998" t="str">
            <v>DJI002Landmass affected by disaster</v>
          </cell>
          <cell r="L1998">
            <v>43510</v>
          </cell>
        </row>
        <row r="1999">
          <cell r="F1999" t="str">
            <v>World Bank</v>
          </cell>
          <cell r="G1999"/>
          <cell r="H1999" t="b">
            <v>0</v>
          </cell>
          <cell r="I1999" t="str">
            <v>https://databank.worldbank.org/data/reports.aspx?source=2&amp;country=DJI</v>
          </cell>
          <cell r="J1999" t="str">
            <v>957,000 2018 estimate population based on 2009 census + 29,214 refugees and asylum seekers + 20,295 average of migrants per month</v>
          </cell>
          <cell r="K1999" t="str">
            <v>DJI002People exposed</v>
          </cell>
          <cell r="L1999">
            <v>43510</v>
          </cell>
        </row>
        <row r="2000">
          <cell r="F2000" t="str">
            <v>UNHCR</v>
          </cell>
          <cell r="G2000"/>
          <cell r="H2000" t="b">
            <v>0</v>
          </cell>
          <cell r="I2000" t="str">
            <v xml:space="preserve">http://reporting.unhcr.org/sites/default/files/UNHCR%20Djibouti%20Fact%20Sheet%20-%20January%202019.pdf, https://www.globaldtm.info/djibouti/  </v>
          </cell>
          <cell r="J2000" t="str">
            <v>29,214 refugees and asylum seekers as of January 2019 + 20,295 average of migrants per month + local population on migration routes (?)</v>
          </cell>
          <cell r="K2000" t="str">
            <v>DJI002People affected by the crisis</v>
          </cell>
          <cell r="L2000">
            <v>43510</v>
          </cell>
        </row>
        <row r="2001">
          <cell r="F2001" t="str">
            <v>UNHCR</v>
          </cell>
          <cell r="G2001"/>
          <cell r="H2001" t="b">
            <v>0</v>
          </cell>
          <cell r="I2001" t="str">
            <v xml:space="preserve">http://reporting.unhcr.org/sites/default/files/UNHCR%20Djibouti%20Fact%20Sheet%20-%20January%202019.pdf, https://www.globaldtm.info/djibouti/  </v>
          </cell>
          <cell r="J2001" t="str">
            <v>29,214 refugees and asylum seekers as of January 2019 + 20,295 average of migrants per month</v>
          </cell>
          <cell r="K2001" t="str">
            <v>DJI002Total # of crisis related displaced people</v>
          </cell>
          <cell r="L2001">
            <v>43510</v>
          </cell>
        </row>
        <row r="2002">
          <cell r="F2002" t="str">
            <v>UNICEF</v>
          </cell>
          <cell r="G2002"/>
          <cell r="H2002" t="b">
            <v>0</v>
          </cell>
          <cell r="I2002" t="str">
            <v>https://reliefweb.int/sites/reliefweb.int/files/resources/UNICEF%20Djibouti%20Situation%20Report_Year%20End%202018.pdf</v>
          </cell>
          <cell r="J2002" t="str">
            <v>1,000 cases of AWD among migrants and local communities along migrant routes reported, no time</v>
          </cell>
          <cell r="K2002" t="str">
            <v>DJI002Total # of illness cases reported</v>
          </cell>
          <cell r="L2002">
            <v>43510</v>
          </cell>
        </row>
        <row r="2003">
          <cell r="F2003" t="str">
            <v>N/A</v>
          </cell>
          <cell r="G2003"/>
          <cell r="H2003" t="b">
            <v>0</v>
          </cell>
          <cell r="I2003"/>
          <cell r="J2003"/>
          <cell r="K2003" t="str">
            <v>DJI002Crisis related Injuries</v>
          </cell>
          <cell r="L2003">
            <v>43510</v>
          </cell>
        </row>
        <row r="2004">
          <cell r="F2004" t="str">
            <v>IOM</v>
          </cell>
          <cell r="G2004"/>
          <cell r="H2004" t="b">
            <v>0</v>
          </cell>
          <cell r="I2004" t="str">
            <v>http://missingmigrants.iom.int/downloads</v>
          </cell>
          <cell r="J2004" t="str">
            <v>Migrants dead by drowning or starvation in Djibouti, including 18 people (minimum estimated number of people missing) from a boat between July and December 2018</v>
          </cell>
          <cell r="K2004" t="str">
            <v>DJI002Crisis related fatalities</v>
          </cell>
          <cell r="L2004">
            <v>43510</v>
          </cell>
        </row>
        <row r="2005">
          <cell r="F2005"/>
          <cell r="G2005"/>
          <cell r="H2005" t="b">
            <v>0</v>
          </cell>
          <cell r="I2005"/>
          <cell r="J2005"/>
          <cell r="K2005" t="str">
            <v>DJI002Building partially damaged</v>
          </cell>
          <cell r="L2005">
            <v>43510</v>
          </cell>
        </row>
        <row r="2006">
          <cell r="F2006"/>
          <cell r="G2006"/>
          <cell r="H2006" t="b">
            <v>0</v>
          </cell>
          <cell r="I2006"/>
          <cell r="J2006"/>
          <cell r="K2006" t="str">
            <v>DJI002Building totally damaged</v>
          </cell>
          <cell r="L2006">
            <v>43510</v>
          </cell>
        </row>
        <row r="2007">
          <cell r="F2007"/>
          <cell r="G2007"/>
          <cell r="H2007" t="b">
            <v>0</v>
          </cell>
          <cell r="I2007"/>
          <cell r="J2007"/>
          <cell r="K2007" t="str">
            <v>DJI002Economic Losses</v>
          </cell>
          <cell r="L2007">
            <v>43510</v>
          </cell>
        </row>
        <row r="2008">
          <cell r="F2008" t="str">
            <v>UNHCR, IOM</v>
          </cell>
          <cell r="G2008"/>
          <cell r="H2008" t="b">
            <v>0</v>
          </cell>
          <cell r="I2008" t="str">
            <v xml:space="preserve">http://reporting.unhcr.org/sites/default/files/UNHCR%20Djibouti%20Fact%20Sheet%20-%20January%202019.pdf, https://www.globaldtm.info/djibouti/  </v>
          </cell>
          <cell r="J2008" t="str">
            <v>29,214 refugees and asylum seekers as of January 2019 + 20,295 average of migrants per month + local population on migration routes (?)</v>
          </cell>
          <cell r="K2008" t="str">
            <v>DJI002People in Need</v>
          </cell>
          <cell r="L2008">
            <v>43510</v>
          </cell>
        </row>
        <row r="2009">
          <cell r="F2009"/>
          <cell r="G2009"/>
          <cell r="H2009" t="b">
            <v>0</v>
          </cell>
          <cell r="I2009"/>
          <cell r="J2009"/>
          <cell r="K2009" t="str">
            <v>DJI002People facing minimal humanitarian needs (level 1)</v>
          </cell>
          <cell r="L2009">
            <v>43510</v>
          </cell>
        </row>
        <row r="2010">
          <cell r="F2010" t="str">
            <v>UNHCR, IOM</v>
          </cell>
          <cell r="G2010"/>
          <cell r="H2010" t="b">
            <v>0</v>
          </cell>
          <cell r="I2010" t="str">
            <v xml:space="preserve">http://reporting.unhcr.org/sites/default/files/UNHCR%20Djibouti%20Fact%20Sheet%20-%20January%202019.pdf, https://www.globaldtm.info/djibouti/  </v>
          </cell>
          <cell r="J2010" t="str">
            <v>Refugees and asylum seekers</v>
          </cell>
          <cell r="K2010" t="str">
            <v>DJI002People facing stressed humanitarian needs (level 2)</v>
          </cell>
          <cell r="L2010">
            <v>43510</v>
          </cell>
        </row>
        <row r="2011">
          <cell r="F2011"/>
          <cell r="G2011"/>
          <cell r="H2011" t="b">
            <v>0</v>
          </cell>
          <cell r="I2011"/>
          <cell r="J2011"/>
          <cell r="K2011" t="str">
            <v>DJI002People  facing moderate humanitarian needs (level 3)</v>
          </cell>
          <cell r="L2011">
            <v>43510</v>
          </cell>
        </row>
        <row r="2012">
          <cell r="F2012" t="str">
            <v>UNHCR, IOM</v>
          </cell>
          <cell r="G2012"/>
          <cell r="H2012" t="b">
            <v>0</v>
          </cell>
          <cell r="I2012" t="str">
            <v xml:space="preserve">http://reporting.unhcr.org/sites/default/files/UNHCR%20Djibouti%20Fact%20Sheet%20-%20January%202019.pdf, https://www.globaldtm.info/djibouti/  </v>
          </cell>
          <cell r="J2012" t="str">
            <v>Migrants</v>
          </cell>
          <cell r="K2012" t="str">
            <v>DJI002People facing severe humanitarian needs (level 4)</v>
          </cell>
          <cell r="L2012">
            <v>43510</v>
          </cell>
        </row>
        <row r="2013">
          <cell r="F2013"/>
          <cell r="G2013"/>
          <cell r="H2013" t="b">
            <v>0</v>
          </cell>
          <cell r="I2013"/>
          <cell r="J2013"/>
          <cell r="K2013" t="str">
            <v>DJI002People facing extreme humanitarian needs (level 5)</v>
          </cell>
          <cell r="L2013">
            <v>43510</v>
          </cell>
        </row>
        <row r="2014">
          <cell r="F2014"/>
          <cell r="G2014"/>
          <cell r="H2014" t="b">
            <v>0</v>
          </cell>
          <cell r="I2014"/>
          <cell r="J2014" t="str">
            <v>Refugees and host</v>
          </cell>
          <cell r="K2014" t="str">
            <v>DJI002Crisis affected groups</v>
          </cell>
          <cell r="L2014">
            <v>43510</v>
          </cell>
        </row>
        <row r="2015">
          <cell r="F2015" t="str">
            <v>IOM</v>
          </cell>
          <cell r="G2015"/>
          <cell r="H2015" t="b">
            <v>0</v>
          </cell>
          <cell r="I2015" t="str">
            <v>http://missingmigrants.iom.int/downloads</v>
          </cell>
          <cell r="J2015" t="str">
            <v>Migrants dead by drowning or starvation in Djibouti, including 18 people (minimum estimated number of people missing) from a boat between July and December 2018</v>
          </cell>
          <cell r="K2015" t="str">
            <v>DJI002People killed in all crises</v>
          </cell>
          <cell r="L2015">
            <v>43510</v>
          </cell>
        </row>
        <row r="2016">
          <cell r="F2016"/>
          <cell r="G2016"/>
          <cell r="H2016" t="b">
            <v>0</v>
          </cell>
          <cell r="I2016"/>
          <cell r="J2016"/>
          <cell r="K2016" t="str">
            <v>DJI002People facing limited access constraints</v>
          </cell>
          <cell r="L2016">
            <v>43510</v>
          </cell>
        </row>
        <row r="2017">
          <cell r="F2017"/>
          <cell r="G2017"/>
          <cell r="H2017" t="b">
            <v>0</v>
          </cell>
          <cell r="I2017"/>
          <cell r="J2017"/>
          <cell r="K2017" t="str">
            <v>DJI002People facing restricted access constraints</v>
          </cell>
          <cell r="L2017">
            <v>43510</v>
          </cell>
        </row>
        <row r="2018">
          <cell r="F2018"/>
          <cell r="G2018"/>
          <cell r="H2018" t="b">
            <v>0</v>
          </cell>
          <cell r="I2018"/>
          <cell r="J2018"/>
          <cell r="K2018" t="str">
            <v>DJI002Impediments to entry into country (bureaucratic and administrative)</v>
          </cell>
          <cell r="L2018">
            <v>43510</v>
          </cell>
        </row>
        <row r="2019">
          <cell r="F2019"/>
          <cell r="G2019"/>
          <cell r="H2019" t="b">
            <v>0</v>
          </cell>
          <cell r="I2019"/>
          <cell r="J2019"/>
          <cell r="K2019" t="str">
            <v>DJI002Restriction of movement (impediments to freedom of movement and/or administrative restrictions)</v>
          </cell>
          <cell r="L2019">
            <v>43510</v>
          </cell>
        </row>
        <row r="2020">
          <cell r="F2020"/>
          <cell r="G2020"/>
          <cell r="H2020" t="b">
            <v>0</v>
          </cell>
          <cell r="I2020"/>
          <cell r="J2020"/>
          <cell r="K2020" t="str">
            <v>DJI002Interference into implementation of humanitarian activities</v>
          </cell>
          <cell r="L2020">
            <v>43510</v>
          </cell>
        </row>
        <row r="2021">
          <cell r="F2021"/>
          <cell r="G2021"/>
          <cell r="H2021" t="b">
            <v>0</v>
          </cell>
          <cell r="I2021"/>
          <cell r="J2021"/>
          <cell r="K2021" t="str">
            <v>DJI002Violence against personnel, facilities and assets</v>
          </cell>
          <cell r="L2021">
            <v>43510</v>
          </cell>
        </row>
        <row r="2022">
          <cell r="F2022"/>
          <cell r="G2022"/>
          <cell r="H2022" t="b">
            <v>0</v>
          </cell>
          <cell r="I2022"/>
          <cell r="J2022"/>
          <cell r="K2022" t="str">
            <v>DJI002Denial of existence of humanitarian needs or entitlements to assistance</v>
          </cell>
          <cell r="L2022">
            <v>43510</v>
          </cell>
        </row>
        <row r="2023">
          <cell r="F2023"/>
          <cell r="G2023"/>
          <cell r="H2023" t="b">
            <v>0</v>
          </cell>
          <cell r="I2023"/>
          <cell r="J2023"/>
          <cell r="K2023" t="str">
            <v>DJI002Restriction and obstruction of access to services and assistance</v>
          </cell>
          <cell r="L2023">
            <v>43510</v>
          </cell>
        </row>
        <row r="2024">
          <cell r="F2024"/>
          <cell r="G2024"/>
          <cell r="H2024" t="b">
            <v>0</v>
          </cell>
          <cell r="I2024"/>
          <cell r="J2024"/>
          <cell r="K2024" t="str">
            <v>DJI002Ongoing insecurity/hostilities affecting humanitarian assistance</v>
          </cell>
          <cell r="L2024">
            <v>43510</v>
          </cell>
        </row>
        <row r="2025">
          <cell r="F2025"/>
          <cell r="G2025"/>
          <cell r="H2025" t="b">
            <v>0</v>
          </cell>
          <cell r="I2025"/>
          <cell r="J2025"/>
          <cell r="K2025" t="str">
            <v xml:space="preserve">DJI002Presence of mines and improvised explosive devices </v>
          </cell>
          <cell r="L2025">
            <v>43510</v>
          </cell>
        </row>
        <row r="2026">
          <cell r="F2026"/>
          <cell r="G2026"/>
          <cell r="H2026" t="b">
            <v>0</v>
          </cell>
          <cell r="I2026"/>
          <cell r="J2026"/>
          <cell r="K2026" t="str">
            <v>DJI002Physical constraints in the environment (obstacles related to terrain, climate, lack of infrastructure, etc.)</v>
          </cell>
          <cell r="L2026">
            <v>43510</v>
          </cell>
        </row>
        <row r="2027">
          <cell r="F2027" t="str">
            <v>World Bank</v>
          </cell>
          <cell r="G2027" t="str">
            <v>High</v>
          </cell>
          <cell r="H2027">
            <v>1</v>
          </cell>
          <cell r="I2027" t="str">
            <v>https://databank.worldbank.org/data/reports.aspx?source=2&amp;country=DJI</v>
          </cell>
          <cell r="J2027" t="str">
            <v>957,000 2018 estimate population based on 2009 census + 29,214 refugees and asylum seekers + 20,295 average of migrants per month</v>
          </cell>
          <cell r="K2027" t="str">
            <v>DJI003Total population in country</v>
          </cell>
          <cell r="L2027">
            <v>43510</v>
          </cell>
        </row>
        <row r="2028">
          <cell r="F2028" t="str">
            <v>World Bank</v>
          </cell>
          <cell r="G2028" t="str">
            <v>High</v>
          </cell>
          <cell r="H2028">
            <v>1</v>
          </cell>
          <cell r="I2028" t="str">
            <v>https://databank.worldbank.org/data/reports.aspx?source=2&amp;country=DJI</v>
          </cell>
          <cell r="J2028" t="str">
            <v>The whole country, except Djibouti which is not affected. Dikhil, Tadjourah and Obock are most exposed to the drought (19,000 sqkm)</v>
          </cell>
          <cell r="K2028" t="str">
            <v>DJI003Landmass affected by disaster</v>
          </cell>
          <cell r="L2028">
            <v>43510</v>
          </cell>
        </row>
        <row r="2029">
          <cell r="F2029" t="str">
            <v>IPC, HRP</v>
          </cell>
          <cell r="G2029" t="str">
            <v>Medium</v>
          </cell>
          <cell r="H2029">
            <v>2</v>
          </cell>
          <cell r="I2029" t="str">
            <v>http://www.ipcinfo.org/ipc-country-analysis/details-map/en/c/1026996/, https://reliefweb.int/sites/reliefweb.int/files/resources/HRP%20Djib%202017.pdf</v>
          </cell>
          <cell r="J2029" t="str">
            <v>284,000 rural population in IPC phases 1 to 4 (there's no IPC 5) + 28,250 urban population in food insecurity + 29,200 refugees + 20,300 migrants</v>
          </cell>
          <cell r="K2029" t="str">
            <v>DJI003People affected by the crisis</v>
          </cell>
          <cell r="L2029">
            <v>43510</v>
          </cell>
        </row>
        <row r="2030">
          <cell r="F2030" t="str">
            <v>World Bank</v>
          </cell>
          <cell r="G2030" t="str">
            <v>High</v>
          </cell>
          <cell r="H2030">
            <v>1</v>
          </cell>
          <cell r="I2030" t="str">
            <v>http://www.ipcinfo.org/ipc-country-analysis/details-map/en/c/1026996/, https://reliefweb.int/sites/reliefweb.int/files/resources/HRP%20Djib%202017.pdf</v>
          </cell>
          <cell r="J2030" t="str">
            <v>957,000 (2018 estimate population based on 2009 census) - 475,000 (population in Djibouti province based on 2009 census no estimate) + 29,214 refugees and asylum seekers + 20,295 average of migrants per month</v>
          </cell>
          <cell r="K2030" t="str">
            <v>DJI003People exposed</v>
          </cell>
          <cell r="L2030">
            <v>43510</v>
          </cell>
        </row>
        <row r="2031">
          <cell r="F2031"/>
          <cell r="G2031"/>
          <cell r="H2031" t="b">
            <v>0</v>
          </cell>
          <cell r="I2031"/>
          <cell r="J2031"/>
          <cell r="K2031" t="str">
            <v>DJI003Total # of crisis related displaced people</v>
          </cell>
          <cell r="L2031">
            <v>43510</v>
          </cell>
        </row>
        <row r="2032">
          <cell r="F2032" t="str">
            <v>UNICEF</v>
          </cell>
          <cell r="G2032" t="str">
            <v>High</v>
          </cell>
          <cell r="H2032">
            <v>1</v>
          </cell>
          <cell r="I2032" t="str">
            <v>https://reliefweb.int/sites/reliefweb.int/files/resources/UNICEF%20Djibouti%20Situation%20Report_Year%20End%202018.pdf</v>
          </cell>
          <cell r="J2032" t="str">
            <v>20,000 cases annually of  acute malnutrition. I assume the figure is still valid since it's also chrnonic malnutrition.  According to estimates by the Nutrition sector working group, 85,128 people (children under five years, pregnant and lactating women and others) are affected by either acute malnutrition or chronic malnutrition. The majority of the affected population is the local population of 80,497 living in the suburban area of Balbala, as well as in the regions of Obock, Ali Sabieh, Dikhil, and 4,631 children and women in the refugee camps.</v>
          </cell>
          <cell r="K2032" t="str">
            <v>DJI003Total # of illness cases reported</v>
          </cell>
          <cell r="L2032">
            <v>43510</v>
          </cell>
        </row>
        <row r="2033">
          <cell r="F2033"/>
          <cell r="G2033"/>
          <cell r="H2033" t="b">
            <v>0</v>
          </cell>
          <cell r="I2033"/>
          <cell r="J2033"/>
          <cell r="K2033" t="str">
            <v>DJI003Crisis related Injuries</v>
          </cell>
          <cell r="L2033">
            <v>43510</v>
          </cell>
        </row>
        <row r="2034">
          <cell r="F2034" t="str">
            <v>IOM</v>
          </cell>
          <cell r="G2034" t="str">
            <v>High</v>
          </cell>
          <cell r="H2034">
            <v>1</v>
          </cell>
          <cell r="I2034" t="str">
            <v>http://missingmigrants.iom.int/downloads</v>
          </cell>
          <cell r="J2034" t="str">
            <v>Number of migrants who died of starvation in the last 6 months</v>
          </cell>
          <cell r="K2034" t="str">
            <v>DJI003Crisis related fatalities</v>
          </cell>
          <cell r="L2034">
            <v>43510</v>
          </cell>
        </row>
        <row r="2035">
          <cell r="F2035"/>
          <cell r="G2035"/>
          <cell r="H2035" t="b">
            <v>0</v>
          </cell>
          <cell r="I2035"/>
          <cell r="J2035"/>
          <cell r="K2035" t="str">
            <v>DJI003Building partially damaged</v>
          </cell>
          <cell r="L2035">
            <v>43510</v>
          </cell>
        </row>
        <row r="2036">
          <cell r="F2036"/>
          <cell r="G2036"/>
          <cell r="H2036" t="b">
            <v>0</v>
          </cell>
          <cell r="I2036"/>
          <cell r="J2036"/>
          <cell r="K2036" t="str">
            <v>DJI003Building totally damaged</v>
          </cell>
          <cell r="L2036">
            <v>43510</v>
          </cell>
        </row>
        <row r="2037">
          <cell r="F2037"/>
          <cell r="G2037"/>
          <cell r="H2037" t="b">
            <v>0</v>
          </cell>
          <cell r="I2037"/>
          <cell r="J2037"/>
          <cell r="K2037" t="str">
            <v>DJI003Economic Losses</v>
          </cell>
          <cell r="L2037">
            <v>43510</v>
          </cell>
        </row>
        <row r="2038">
          <cell r="F2038" t="str">
            <v>IPC 01-03/2019</v>
          </cell>
          <cell r="G2038" t="str">
            <v>Medium</v>
          </cell>
          <cell r="H2038">
            <v>2</v>
          </cell>
          <cell r="I2038" t="str">
            <v>http://www.ipcinfo.org/ipc-country-analysis/details-map/en/c/1026996/</v>
          </cell>
          <cell r="J2038" t="str">
            <v>130,830 rural population in IPC phases 3 and 4 + 28,250 urban population in food insecurity + 29,200 refugees + 20,300 migrants</v>
          </cell>
          <cell r="K2038" t="str">
            <v>DJI003People in Need</v>
          </cell>
          <cell r="L2038">
            <v>43510</v>
          </cell>
        </row>
        <row r="2039">
          <cell r="F2039"/>
          <cell r="G2039"/>
          <cell r="H2039" t="b">
            <v>0</v>
          </cell>
          <cell r="I2039"/>
          <cell r="J2039"/>
          <cell r="K2039" t="str">
            <v>DJI003People facing minimal humanitarian needs (level 1)</v>
          </cell>
          <cell r="L2039">
            <v>43510</v>
          </cell>
        </row>
        <row r="2040">
          <cell r="F2040" t="str">
            <v>IPC 01-03/2019</v>
          </cell>
          <cell r="G2040" t="str">
            <v>Medium</v>
          </cell>
          <cell r="H2040">
            <v>2</v>
          </cell>
          <cell r="I2040" t="str">
            <v>http://www.ipcinfo.org/ipc-country-analysis/details-map/en/c/1026996/</v>
          </cell>
          <cell r="J2040" t="str">
            <v>28,250 urban population in food insecurity + 29,200 refugees (they are considered to be in stressed conditions because they receive humanitarian assistance)</v>
          </cell>
          <cell r="K2040" t="str">
            <v>DJI003People facing stressed humanitarian needs (level 2)</v>
          </cell>
          <cell r="L2040">
            <v>43510</v>
          </cell>
        </row>
        <row r="2041">
          <cell r="F2041" t="str">
            <v>IPC 01-03/2019</v>
          </cell>
          <cell r="G2041" t="str">
            <v>Medium</v>
          </cell>
          <cell r="H2041">
            <v>2</v>
          </cell>
          <cell r="I2041" t="str">
            <v>http://www.ipcinfo.org/ipc-country-analysis/details-map/en/c/1026996/</v>
          </cell>
          <cell r="J2041" t="str">
            <v>86,415 people in IPC 3</v>
          </cell>
          <cell r="K2041" t="str">
            <v>DJI003People  facing moderate humanitarian needs (level 3)</v>
          </cell>
          <cell r="L2041">
            <v>43510</v>
          </cell>
        </row>
        <row r="2042">
          <cell r="F2042" t="str">
            <v>IPC 01-03/2019</v>
          </cell>
          <cell r="G2042" t="str">
            <v>Medium</v>
          </cell>
          <cell r="H2042">
            <v>2</v>
          </cell>
          <cell r="I2042" t="str">
            <v>http://www.ipcinfo.org/ipc-country-analysis/details-map/en/c/1026996/</v>
          </cell>
          <cell r="J2042" t="str">
            <v>20,300 migrants (they are considered to face severe humanitarian conditions given the context in which they travel through the country, with migrants stranded and dying from starvation) + 44,413 people in IPC 4 based on Food Insecurity Situation November 2016 - May 2017, the figure are still considered valid</v>
          </cell>
          <cell r="K2042" t="str">
            <v>DJI003People facing severe humanitarian needs (level 4)</v>
          </cell>
          <cell r="L2042">
            <v>43510</v>
          </cell>
        </row>
        <row r="2043">
          <cell r="F2043"/>
          <cell r="G2043"/>
          <cell r="H2043" t="b">
            <v>0</v>
          </cell>
          <cell r="I2043"/>
          <cell r="J2043"/>
          <cell r="K2043" t="str">
            <v>DJI003People facing extreme humanitarian needs (level 5)</v>
          </cell>
          <cell r="L2043">
            <v>43510</v>
          </cell>
        </row>
        <row r="2044">
          <cell r="F2044"/>
          <cell r="G2044"/>
          <cell r="H2044" t="b">
            <v>0</v>
          </cell>
          <cell r="I2044"/>
          <cell r="J2044" t="str">
            <v>Refugees, host and non-host</v>
          </cell>
          <cell r="K2044" t="str">
            <v>DJI003Crisis affected groups</v>
          </cell>
          <cell r="L2044">
            <v>43510</v>
          </cell>
        </row>
        <row r="2045">
          <cell r="F2045" t="str">
            <v>IOM</v>
          </cell>
          <cell r="G2045" t="str">
            <v>High</v>
          </cell>
          <cell r="H2045">
            <v>1</v>
          </cell>
          <cell r="I2045" t="str">
            <v>http://missingmigrants.iom.int/downloads</v>
          </cell>
          <cell r="J2045" t="str">
            <v>Migrants dead by drowning or starvation in Djibouti, including 18 people (minimum estimated number of people missing) from a boat between July and December 2018</v>
          </cell>
          <cell r="K2045" t="str">
            <v>DJI003People killed in all crises</v>
          </cell>
          <cell r="L2045">
            <v>43510</v>
          </cell>
        </row>
        <row r="2046">
          <cell r="F2046"/>
          <cell r="G2046"/>
          <cell r="H2046" t="b">
            <v>0</v>
          </cell>
          <cell r="I2046"/>
          <cell r="J2046"/>
          <cell r="K2046" t="str">
            <v>DJI003People facing limited access constraints</v>
          </cell>
          <cell r="L2046">
            <v>43510</v>
          </cell>
        </row>
        <row r="2047">
          <cell r="F2047"/>
          <cell r="G2047"/>
          <cell r="H2047" t="b">
            <v>0</v>
          </cell>
          <cell r="I2047"/>
          <cell r="J2047"/>
          <cell r="K2047" t="str">
            <v>DJI003People facing restricted access constraints</v>
          </cell>
          <cell r="L2047">
            <v>43510</v>
          </cell>
        </row>
        <row r="2048">
          <cell r="F2048"/>
          <cell r="G2048"/>
          <cell r="H2048" t="b">
            <v>0</v>
          </cell>
          <cell r="I2048"/>
          <cell r="J2048"/>
          <cell r="K2048" t="str">
            <v>DJI003Impediments to entry into country (bureaucratic and administrative)</v>
          </cell>
          <cell r="L2048">
            <v>43510</v>
          </cell>
        </row>
        <row r="2049">
          <cell r="F2049"/>
          <cell r="G2049"/>
          <cell r="H2049" t="b">
            <v>0</v>
          </cell>
          <cell r="I2049"/>
          <cell r="J2049"/>
          <cell r="K2049" t="str">
            <v>DJI003Restriction of movement (impediments to freedom of movement and/or administrative restrictions)</v>
          </cell>
          <cell r="L2049">
            <v>43510</v>
          </cell>
        </row>
        <row r="2050">
          <cell r="F2050"/>
          <cell r="G2050"/>
          <cell r="H2050" t="b">
            <v>0</v>
          </cell>
          <cell r="I2050"/>
          <cell r="J2050"/>
          <cell r="K2050" t="str">
            <v>DJI003Interference into implementation of humanitarian activities</v>
          </cell>
          <cell r="L2050">
            <v>43510</v>
          </cell>
        </row>
        <row r="2051">
          <cell r="F2051"/>
          <cell r="G2051"/>
          <cell r="H2051" t="b">
            <v>0</v>
          </cell>
          <cell r="I2051"/>
          <cell r="J2051"/>
          <cell r="K2051" t="str">
            <v>DJI003Violence against personnel, facilities and assets</v>
          </cell>
          <cell r="L2051">
            <v>43510</v>
          </cell>
        </row>
        <row r="2052">
          <cell r="F2052"/>
          <cell r="G2052"/>
          <cell r="H2052" t="b">
            <v>0</v>
          </cell>
          <cell r="I2052"/>
          <cell r="J2052"/>
          <cell r="K2052" t="str">
            <v>DJI003Denial of existence of humanitarian needs or entitlements to assistance</v>
          </cell>
          <cell r="L2052">
            <v>43510</v>
          </cell>
        </row>
        <row r="2053">
          <cell r="F2053"/>
          <cell r="G2053"/>
          <cell r="H2053" t="b">
            <v>0</v>
          </cell>
          <cell r="I2053"/>
          <cell r="J2053"/>
          <cell r="K2053" t="str">
            <v>DJI003Restriction and obstruction of access to services and assistance</v>
          </cell>
          <cell r="L2053">
            <v>43510</v>
          </cell>
        </row>
        <row r="2054">
          <cell r="F2054"/>
          <cell r="G2054"/>
          <cell r="H2054" t="b">
            <v>0</v>
          </cell>
          <cell r="I2054"/>
          <cell r="J2054"/>
          <cell r="K2054" t="str">
            <v>DJI003Ongoing insecurity/hostilities affecting humanitarian assistance</v>
          </cell>
          <cell r="L2054">
            <v>43510</v>
          </cell>
        </row>
        <row r="2055">
          <cell r="F2055"/>
          <cell r="G2055"/>
          <cell r="H2055" t="b">
            <v>0</v>
          </cell>
          <cell r="I2055"/>
          <cell r="J2055"/>
          <cell r="K2055" t="str">
            <v xml:space="preserve">DJI003Presence of mines and improvised explosive devices </v>
          </cell>
          <cell r="L2055">
            <v>43510</v>
          </cell>
        </row>
        <row r="2056">
          <cell r="F2056"/>
          <cell r="G2056"/>
          <cell r="H2056" t="b">
            <v>0</v>
          </cell>
          <cell r="I2056"/>
          <cell r="J2056"/>
          <cell r="K2056" t="str">
            <v>DJI003Physical constraints in the environment (obstacles related to terrain, climate, lack of infrastructure, etc.)</v>
          </cell>
          <cell r="L2056">
            <v>43510</v>
          </cell>
        </row>
        <row r="2057">
          <cell r="F2057" t="str">
            <v>World Bank</v>
          </cell>
          <cell r="G2057" t="str">
            <v>High</v>
          </cell>
          <cell r="H2057">
            <v>1</v>
          </cell>
          <cell r="I2057" t="str">
            <v>https://databank.worldbank.org/data/reports.aspx?source=2&amp;country=DJI</v>
          </cell>
          <cell r="J2057" t="str">
            <v>957,000 2018 estimate population based on 2009 census + 29,214 refugees and asylum seekers + 20,295 average of migrants per month</v>
          </cell>
          <cell r="K2057" t="str">
            <v>DJI001Total population in country</v>
          </cell>
          <cell r="L2057">
            <v>43510</v>
          </cell>
        </row>
        <row r="2058">
          <cell r="F2058" t="str">
            <v>World Bank</v>
          </cell>
          <cell r="G2058" t="str">
            <v>High</v>
          </cell>
          <cell r="H2058">
            <v>1</v>
          </cell>
          <cell r="I2058" t="str">
            <v>https://databank.worldbank.org/data/reports.aspx?source=2&amp;country=DJI</v>
          </cell>
          <cell r="J2058" t="str">
            <v>The whole country, although some areas are more affected being on the migration route, the other areas are were refugees camps are located.</v>
          </cell>
          <cell r="K2058" t="str">
            <v>DJI001Landmass affected by disaster</v>
          </cell>
          <cell r="L2058">
            <v>43510</v>
          </cell>
        </row>
        <row r="2059">
          <cell r="F2059" t="str">
            <v>World Bank</v>
          </cell>
          <cell r="G2059" t="str">
            <v>High</v>
          </cell>
          <cell r="H2059">
            <v>1</v>
          </cell>
          <cell r="I2059"/>
          <cell r="J2059" t="str">
            <v>957,000 2018 estimate population based on 2009 census + 29,214 refugees and asylum seekers + 20,295 average of migrants per month</v>
          </cell>
          <cell r="K2059" t="str">
            <v>DJI001People exposed</v>
          </cell>
          <cell r="L2059">
            <v>43510</v>
          </cell>
        </row>
        <row r="2060">
          <cell r="F2060" t="str">
            <v>IPC, HRP</v>
          </cell>
          <cell r="G2060" t="str">
            <v>Medium</v>
          </cell>
          <cell r="H2060">
            <v>2</v>
          </cell>
          <cell r="I2060" t="str">
            <v>http://www.ipcinfo.org/ipc-country-analysis/details-map/en/c/1026996/, https://reliefweb.int/sites/reliefweb.int/files/resources/HRP%20Djib%202017.pdf</v>
          </cell>
          <cell r="J2060" t="str">
            <v>284,000 rural population in IPC phases 1 to 4 (there's no IPC 5) + 28,250 urban population in food insecurity + 29,200 refugees + 20,300 migrants</v>
          </cell>
          <cell r="K2060" t="str">
            <v>DJI001People affected by the crisis</v>
          </cell>
          <cell r="L2060">
            <v>43510</v>
          </cell>
        </row>
        <row r="2061">
          <cell r="F2061"/>
          <cell r="G2061"/>
          <cell r="H2061" t="b">
            <v>0</v>
          </cell>
          <cell r="I2061"/>
          <cell r="J2061"/>
          <cell r="K2061" t="str">
            <v>DJI001Total # of crisis related displaced people</v>
          </cell>
          <cell r="L2061">
            <v>43510</v>
          </cell>
        </row>
        <row r="2062">
          <cell r="F2062" t="str">
            <v>UNICEF</v>
          </cell>
          <cell r="G2062" t="str">
            <v>High</v>
          </cell>
          <cell r="H2062">
            <v>1</v>
          </cell>
          <cell r="I2062" t="str">
            <v>https://reliefweb.int/sites/reliefweb.int/files/resources/UNICEF%20Djibouti%20Situation%20Report_Year%20End%202018.pdf</v>
          </cell>
          <cell r="J2062" t="str">
            <v>20,000 cases annually of  acute malnutrition. I assume the figure is still valid since it's also chrnonic malnutrition.  According to estimates by the Nutrition sector working group, 85,128 people (children under five years, pregnant and lactating women and others) are affected by either acute malnutrition or chronic malnutrition. The majority of the affected population is the local population of 80,497 living in the suburban area of Balbala, as well as in the regions of Obock, Ali Sabieh, Dikhil, and 4,631 children and women in the refugee camps.</v>
          </cell>
          <cell r="K2062" t="str">
            <v>DJI001Total # of illness cases reported</v>
          </cell>
          <cell r="L2062">
            <v>43510</v>
          </cell>
        </row>
        <row r="2063">
          <cell r="F2063"/>
          <cell r="G2063"/>
          <cell r="H2063" t="b">
            <v>0</v>
          </cell>
          <cell r="I2063"/>
          <cell r="J2063"/>
          <cell r="K2063" t="str">
            <v>DJI001Crisis related Injuries</v>
          </cell>
          <cell r="L2063">
            <v>43510</v>
          </cell>
        </row>
        <row r="2064">
          <cell r="F2064" t="str">
            <v>IOM</v>
          </cell>
          <cell r="G2064" t="str">
            <v>High</v>
          </cell>
          <cell r="H2064">
            <v>1</v>
          </cell>
          <cell r="I2064" t="str">
            <v>http://missingmigrants.iom.int/downloads</v>
          </cell>
          <cell r="J2064" t="str">
            <v>Number of migrants who died of starvation in the last 6 months</v>
          </cell>
          <cell r="K2064" t="str">
            <v>DJI001Crisis related fatalities</v>
          </cell>
          <cell r="L2064">
            <v>43510</v>
          </cell>
        </row>
        <row r="2065">
          <cell r="F2065"/>
          <cell r="G2065"/>
          <cell r="H2065" t="b">
            <v>0</v>
          </cell>
          <cell r="I2065"/>
          <cell r="J2065"/>
          <cell r="K2065" t="str">
            <v>DJI001Building partially damaged</v>
          </cell>
          <cell r="L2065">
            <v>43510</v>
          </cell>
        </row>
        <row r="2066">
          <cell r="F2066"/>
          <cell r="G2066"/>
          <cell r="H2066" t="b">
            <v>0</v>
          </cell>
          <cell r="I2066"/>
          <cell r="J2066"/>
          <cell r="K2066" t="str">
            <v>DJI001Building totally damaged</v>
          </cell>
          <cell r="L2066">
            <v>43510</v>
          </cell>
        </row>
        <row r="2067">
          <cell r="F2067"/>
          <cell r="G2067"/>
          <cell r="H2067" t="b">
            <v>0</v>
          </cell>
          <cell r="I2067"/>
          <cell r="J2067"/>
          <cell r="K2067" t="str">
            <v>DJI001Economic Losses</v>
          </cell>
          <cell r="L2067">
            <v>43510</v>
          </cell>
        </row>
        <row r="2068">
          <cell r="F2068" t="str">
            <v>IPC 01-03/2019</v>
          </cell>
          <cell r="G2068" t="str">
            <v>Medium</v>
          </cell>
          <cell r="H2068">
            <v>2</v>
          </cell>
          <cell r="I2068" t="str">
            <v>http://www.ipcinfo.org/ipc-country-analysis/details-map/en/c/1026996/</v>
          </cell>
          <cell r="J2068" t="str">
            <v>130,830 rural population in IPC phases 3 and 4 + 28,250 urban population in food insecurity + 29,200 refugees + 20,300 migrants</v>
          </cell>
          <cell r="K2068" t="str">
            <v>DJI001People in Need</v>
          </cell>
          <cell r="L2068">
            <v>43510</v>
          </cell>
        </row>
        <row r="2069">
          <cell r="F2069"/>
          <cell r="G2069"/>
          <cell r="H2069" t="b">
            <v>0</v>
          </cell>
          <cell r="I2069"/>
          <cell r="J2069"/>
          <cell r="K2069" t="str">
            <v>DJI001People facing minimal humanitarian needs (level 1)</v>
          </cell>
          <cell r="L2069">
            <v>43510</v>
          </cell>
        </row>
        <row r="2070">
          <cell r="F2070" t="str">
            <v>IPC 01-03/2019</v>
          </cell>
          <cell r="G2070" t="str">
            <v>Medium</v>
          </cell>
          <cell r="H2070">
            <v>2</v>
          </cell>
          <cell r="I2070" t="str">
            <v>http://www.ipcinfo.org/ipc-country-analysis/details-map/en/c/1026996/</v>
          </cell>
          <cell r="J2070" t="str">
            <v>28,250 urban population in food insecurity + 29,200 refugees (they are considered to be in stressed conditions because they receive humanitarian assistance)</v>
          </cell>
          <cell r="K2070" t="str">
            <v>DJI001People facing stressed humanitarian needs (level 2)</v>
          </cell>
          <cell r="L2070">
            <v>43510</v>
          </cell>
        </row>
        <row r="2071">
          <cell r="F2071" t="str">
            <v>IPC 01-03/2019</v>
          </cell>
          <cell r="G2071" t="str">
            <v>Medium</v>
          </cell>
          <cell r="H2071">
            <v>2</v>
          </cell>
          <cell r="I2071" t="str">
            <v>http://www.ipcinfo.org/ipc-country-analysis/details-map/en/c/1026996/</v>
          </cell>
          <cell r="J2071" t="str">
            <v>86,415 people in IPC 3</v>
          </cell>
          <cell r="K2071" t="str">
            <v>DJI001People  facing moderate humanitarian needs (level 3)</v>
          </cell>
          <cell r="L2071">
            <v>43510</v>
          </cell>
        </row>
        <row r="2072">
          <cell r="F2072" t="str">
            <v>IPC 01-03/2019</v>
          </cell>
          <cell r="G2072" t="str">
            <v>Medium</v>
          </cell>
          <cell r="H2072">
            <v>2</v>
          </cell>
          <cell r="I2072" t="str">
            <v>http://www.ipcinfo.org/ipc-country-analysis/details-map/en/c/1026996/</v>
          </cell>
          <cell r="J2072" t="str">
            <v>20,300 migrants (they are considered to face severe humanitarian conditions given the context in which they travel through the country, with migrants stranded and dying from starvation) + 44,413 people in IPC 4 based on Food Insecurity Situation November 2016 - May 2017, the figure are still considered valid</v>
          </cell>
          <cell r="K2072" t="str">
            <v>DJI001People facing severe humanitarian needs (level 4)</v>
          </cell>
          <cell r="L2072">
            <v>43510</v>
          </cell>
        </row>
        <row r="2073">
          <cell r="F2073"/>
          <cell r="G2073"/>
          <cell r="H2073" t="b">
            <v>0</v>
          </cell>
          <cell r="I2073"/>
          <cell r="J2073"/>
          <cell r="K2073" t="str">
            <v>DJI001People facing extreme humanitarian needs (level 5)</v>
          </cell>
          <cell r="L2073">
            <v>43510</v>
          </cell>
        </row>
        <row r="2074">
          <cell r="F2074"/>
          <cell r="G2074"/>
          <cell r="H2074" t="b">
            <v>0</v>
          </cell>
          <cell r="I2074"/>
          <cell r="J2074" t="str">
            <v>Refugees, host and non-host</v>
          </cell>
          <cell r="K2074" t="str">
            <v>DJI001Crisis affected groups</v>
          </cell>
          <cell r="L2074">
            <v>43510</v>
          </cell>
        </row>
        <row r="2075">
          <cell r="F2075" t="str">
            <v>IOM</v>
          </cell>
          <cell r="G2075" t="str">
            <v>High</v>
          </cell>
          <cell r="H2075">
            <v>1</v>
          </cell>
          <cell r="I2075" t="str">
            <v>http://missingmigrants.iom.int/downloads</v>
          </cell>
          <cell r="J2075" t="str">
            <v>Migrants dead by drowning or starvation in Djibouti, including 18 people (minimum estimated number of people missing) from a boat between July and December 2018</v>
          </cell>
          <cell r="K2075" t="str">
            <v>DJI001People killed in all crises</v>
          </cell>
          <cell r="L2075">
            <v>43510</v>
          </cell>
        </row>
        <row r="2076">
          <cell r="F2076"/>
          <cell r="G2076"/>
          <cell r="H2076" t="b">
            <v>0</v>
          </cell>
          <cell r="I2076"/>
          <cell r="J2076"/>
          <cell r="K2076" t="str">
            <v>DJI001People facing limited access constraints</v>
          </cell>
          <cell r="L2076">
            <v>43510</v>
          </cell>
        </row>
        <row r="2077">
          <cell r="F2077"/>
          <cell r="G2077"/>
          <cell r="H2077" t="b">
            <v>0</v>
          </cell>
          <cell r="I2077"/>
          <cell r="J2077"/>
          <cell r="K2077" t="str">
            <v>DJI001People facing restricted access constraints</v>
          </cell>
          <cell r="L2077">
            <v>43510</v>
          </cell>
        </row>
        <row r="2078">
          <cell r="F2078"/>
          <cell r="G2078"/>
          <cell r="H2078" t="b">
            <v>0</v>
          </cell>
          <cell r="I2078"/>
          <cell r="J2078"/>
          <cell r="K2078" t="str">
            <v>DJI001Impediments to entry into country (bureaucratic and administrative)</v>
          </cell>
          <cell r="L2078">
            <v>43510</v>
          </cell>
        </row>
        <row r="2079">
          <cell r="F2079"/>
          <cell r="G2079"/>
          <cell r="H2079" t="b">
            <v>0</v>
          </cell>
          <cell r="I2079"/>
          <cell r="J2079"/>
          <cell r="K2079" t="str">
            <v>DJI001Restriction of movement (impediments to freedom of movement and/or administrative restrictions)</v>
          </cell>
          <cell r="L2079">
            <v>43510</v>
          </cell>
        </row>
        <row r="2080">
          <cell r="F2080"/>
          <cell r="G2080"/>
          <cell r="H2080" t="b">
            <v>0</v>
          </cell>
          <cell r="I2080"/>
          <cell r="J2080"/>
          <cell r="K2080" t="str">
            <v>DJI001Interference into implementation of humanitarian activities</v>
          </cell>
          <cell r="L2080">
            <v>43510</v>
          </cell>
        </row>
        <row r="2081">
          <cell r="F2081"/>
          <cell r="G2081"/>
          <cell r="H2081" t="b">
            <v>0</v>
          </cell>
          <cell r="I2081"/>
          <cell r="J2081"/>
          <cell r="K2081" t="str">
            <v>DJI001Violence against personnel, facilities and assets</v>
          </cell>
          <cell r="L2081">
            <v>43510</v>
          </cell>
        </row>
        <row r="2082">
          <cell r="F2082"/>
          <cell r="G2082"/>
          <cell r="H2082" t="b">
            <v>0</v>
          </cell>
          <cell r="I2082"/>
          <cell r="J2082"/>
          <cell r="K2082" t="str">
            <v>DJI001Denial of existence of humanitarian needs or entitlements to assistance</v>
          </cell>
          <cell r="L2082">
            <v>43510</v>
          </cell>
        </row>
        <row r="2083">
          <cell r="F2083"/>
          <cell r="G2083"/>
          <cell r="H2083" t="b">
            <v>0</v>
          </cell>
          <cell r="I2083"/>
          <cell r="J2083"/>
          <cell r="K2083" t="str">
            <v>DJI001Restriction and obstruction of access to services and assistance</v>
          </cell>
          <cell r="L2083">
            <v>43510</v>
          </cell>
        </row>
        <row r="2084">
          <cell r="F2084"/>
          <cell r="G2084"/>
          <cell r="H2084" t="b">
            <v>0</v>
          </cell>
          <cell r="I2084"/>
          <cell r="J2084"/>
          <cell r="K2084" t="str">
            <v>DJI001Ongoing insecurity/hostilities affecting humanitarian assistance</v>
          </cell>
          <cell r="L2084">
            <v>43510</v>
          </cell>
        </row>
        <row r="2085">
          <cell r="F2085"/>
          <cell r="G2085"/>
          <cell r="H2085" t="b">
            <v>0</v>
          </cell>
          <cell r="I2085"/>
          <cell r="J2085"/>
          <cell r="K2085" t="str">
            <v xml:space="preserve">DJI001Presence of mines and improvised explosive devices </v>
          </cell>
          <cell r="L2085">
            <v>43510</v>
          </cell>
        </row>
        <row r="2086">
          <cell r="F2086"/>
          <cell r="G2086"/>
          <cell r="H2086" t="b">
            <v>0</v>
          </cell>
          <cell r="I2086"/>
          <cell r="J2086"/>
          <cell r="K2086" t="str">
            <v>DJI001Physical constraints in the environment (obstacles related to terrain, climate, lack of infrastructure, etc.)</v>
          </cell>
          <cell r="L2086">
            <v>43510</v>
          </cell>
        </row>
        <row r="2087">
          <cell r="F2087" t="str">
            <v>OCHA, South Sudan National Bureau of Statistics 15/08/2018</v>
          </cell>
          <cell r="G2087" t="str">
            <v>Medium</v>
          </cell>
          <cell r="H2087">
            <v>2</v>
          </cell>
          <cell r="I2087" t="str">
            <v>https://data.humdata.org/dataset/south-sudan-population-statistics, https://reliefweb.int/sites/reliefweb.int/files/resources/South_Sudan_2019_Humanitarian_Needs_Overview.pdf</v>
          </cell>
          <cell r="J2087" t="str">
            <v>Population estimates for 2019 + 300,000 refugees in South Sudan + 658,000 returnees in 2018</v>
          </cell>
          <cell r="K2087" t="str">
            <v>SSD001Total population in country</v>
          </cell>
          <cell r="L2087">
            <v>43510</v>
          </cell>
        </row>
        <row r="2088">
          <cell r="F2088" t="str">
            <v>FAO 2011</v>
          </cell>
          <cell r="G2088" t="str">
            <v>Medium</v>
          </cell>
          <cell r="H2088">
            <v>2</v>
          </cell>
          <cell r="I2088" t="str">
            <v>http://www.fao.org/3/a-be895e.pdf</v>
          </cell>
          <cell r="J2088" t="str">
            <v>Other sources report a surface of 644,000 sq km, however the sources are not reliable. No data from the World Bank</v>
          </cell>
          <cell r="K2088" t="str">
            <v>SSD001Landmass affected by disaster</v>
          </cell>
          <cell r="L2088">
            <v>43510</v>
          </cell>
        </row>
        <row r="2089">
          <cell r="F2089" t="str">
            <v>OCHA, South Sudan National Bureau of Statistics 15/08/2018</v>
          </cell>
          <cell r="G2089" t="str">
            <v>Medium</v>
          </cell>
          <cell r="H2089">
            <v>2</v>
          </cell>
          <cell r="I2089" t="str">
            <v>https://data.humdata.org/dataset/south-sudan-population-statistics, https://reliefweb.int/sites/reliefweb.int/files/resources/South_Sudan_2019_Humanitarian_Needs_Overview.pdf</v>
          </cell>
          <cell r="J2089" t="str">
            <v>Population estimates for 2019 + 300,000 refugees in South Sudan + 658,000 returnees in 2018</v>
          </cell>
          <cell r="K2089" t="str">
            <v>SSD001People exposed</v>
          </cell>
          <cell r="L2089">
            <v>43510</v>
          </cell>
        </row>
        <row r="2090">
          <cell r="F2090" t="str">
            <v>OCHA, South Sudan National Bureau of Statistics 15/08/2018</v>
          </cell>
          <cell r="G2090" t="str">
            <v>Medium</v>
          </cell>
          <cell r="H2090">
            <v>2</v>
          </cell>
          <cell r="I2090" t="str">
            <v>https://data.humdata.org/dataset/south-sudan-population-statistics, https://reliefweb.int/sites/reliefweb.int/files/resources/South_Sudan_2019_Humanitarian_Needs_Overview.pdf</v>
          </cell>
          <cell r="J2090" t="str">
            <v>Population estimates for 2019 + 300,000 refugees in South Sudan + 658,000 returnees in 2018</v>
          </cell>
          <cell r="K2090" t="str">
            <v>SSD001People affected by the crisis</v>
          </cell>
          <cell r="L2090">
            <v>43510</v>
          </cell>
        </row>
        <row r="2091">
          <cell r="F2091" t="str">
            <v>OCHA HNO 13/12/2018</v>
          </cell>
          <cell r="G2091" t="str">
            <v>Medium</v>
          </cell>
          <cell r="H2091">
            <v>2</v>
          </cell>
          <cell r="I2091" t="str">
            <v>https://reliefweb.int/sites/reliefweb.int/files/resources/South_Sudan_2019_Humanitarian_Needs_Overview.pdf</v>
          </cell>
          <cell r="J2091" t="str">
            <v>It included 2m IDPs + 2.2m South Sudanese refugees in neighbouring countries</v>
          </cell>
          <cell r="K2091" t="str">
            <v>SSD001Total # of crisis related displaced people</v>
          </cell>
          <cell r="L2091">
            <v>43510</v>
          </cell>
        </row>
        <row r="2092">
          <cell r="F2092" t="str">
            <v>WHO weekly bulletin from July to December</v>
          </cell>
          <cell r="G2092" t="str">
            <v>High</v>
          </cell>
          <cell r="H2092">
            <v>1</v>
          </cell>
          <cell r="I2092" t="str">
            <v>https://www.afro.who.int/publications/south-sudan-weekly-disease-surveillance-bulletin-2018</v>
          </cell>
          <cell r="J2092" t="str">
            <v>It includes malaria, ARI, AWD, bloody diarrhoea, AJS, measles, other. See tab in data collection spreadsheet</v>
          </cell>
          <cell r="K2092" t="str">
            <v>SSD001Total # of illness cases reported</v>
          </cell>
          <cell r="L2092">
            <v>43510</v>
          </cell>
        </row>
        <row r="2093">
          <cell r="F2093"/>
          <cell r="G2093"/>
          <cell r="H2093" t="b">
            <v>0</v>
          </cell>
          <cell r="I2093"/>
          <cell r="J2093"/>
          <cell r="K2093" t="str">
            <v>SSD001Crisis related Injuries</v>
          </cell>
          <cell r="L2093">
            <v>43510</v>
          </cell>
        </row>
        <row r="2094">
          <cell r="F2094" t="str">
            <v>ACLED</v>
          </cell>
          <cell r="G2094" t="str">
            <v>Medium</v>
          </cell>
          <cell r="H2094">
            <v>2</v>
          </cell>
          <cell r="I2094" t="str">
            <v>https://www.acleddata.com/data/</v>
          </cell>
          <cell r="J2094" t="str">
            <v>The number of casualties doesn't differentiate between civilians and militias. Intercommunal clashes lead to widespread violence with related fatalities. Militias are not always organized and members might take up arms in defense from an attack. To differentiate between purely civilian and not, wouldn't be representative of the crisis.</v>
          </cell>
          <cell r="K2094" t="str">
            <v>SSD001Crisis related fatalities</v>
          </cell>
          <cell r="L2094">
            <v>43510</v>
          </cell>
        </row>
        <row r="2095">
          <cell r="F2095"/>
          <cell r="G2095"/>
          <cell r="H2095" t="b">
            <v>0</v>
          </cell>
          <cell r="I2095"/>
          <cell r="J2095"/>
          <cell r="K2095" t="str">
            <v>SSD001Building partially damaged</v>
          </cell>
          <cell r="L2095">
            <v>43510</v>
          </cell>
        </row>
        <row r="2096">
          <cell r="F2096"/>
          <cell r="G2096"/>
          <cell r="H2096" t="b">
            <v>0</v>
          </cell>
          <cell r="I2096"/>
          <cell r="J2096"/>
          <cell r="K2096" t="str">
            <v>SSD001Building totally damaged</v>
          </cell>
          <cell r="L2096">
            <v>43510</v>
          </cell>
        </row>
        <row r="2097">
          <cell r="F2097" t="str">
            <v>World Bank</v>
          </cell>
          <cell r="G2097" t="str">
            <v>High</v>
          </cell>
          <cell r="H2097">
            <v>1</v>
          </cell>
          <cell r="I2097" t="str">
            <v>https://databank.worldbank.org/data/reports.aspx?source=2&amp;type=metadata&amp;series=NY.GDP.MKTP.CD</v>
          </cell>
          <cell r="J2097" t="str">
            <v>Result difference between GDP in 2011 year of independence and 2016 latest data available</v>
          </cell>
          <cell r="K2097" t="str">
            <v>SSD001Economic Losses</v>
          </cell>
          <cell r="L2097">
            <v>43510</v>
          </cell>
        </row>
        <row r="2098">
          <cell r="F2098" t="str">
            <v>OCHA HNO 13/12/2018</v>
          </cell>
          <cell r="G2098" t="str">
            <v>Medium</v>
          </cell>
          <cell r="H2098">
            <v>2</v>
          </cell>
          <cell r="I2098" t="str">
            <v>https://reliefweb.int/sites/reliefweb.int/files/resources/South_Sudan_2019_Humanitarian_Needs_Overview.pdf</v>
          </cell>
          <cell r="J2098" t="str">
            <v>Calculated based on the highest figure per sector, excluding protection, and adding refugees</v>
          </cell>
          <cell r="K2098" t="str">
            <v>SSD001People in Need</v>
          </cell>
          <cell r="L2098">
            <v>43510</v>
          </cell>
        </row>
        <row r="2099">
          <cell r="F2099"/>
          <cell r="G2099"/>
          <cell r="H2099" t="b">
            <v>0</v>
          </cell>
          <cell r="I2099"/>
          <cell r="J2099"/>
          <cell r="K2099" t="str">
            <v>SSD001People facing minimal humanitarian needs (level 1)</v>
          </cell>
          <cell r="L2099">
            <v>43510</v>
          </cell>
        </row>
        <row r="2100">
          <cell r="F2100" t="str">
            <v>OCHA HNO 13/12/2018</v>
          </cell>
          <cell r="G2100" t="str">
            <v>Medium</v>
          </cell>
          <cell r="H2100">
            <v>2</v>
          </cell>
          <cell r="I2100" t="str">
            <v>https://reliefweb.int/sites/reliefweb.int/files/resources/South_Sudan_2019_Humanitarian_Needs_Overview.pdf</v>
          </cell>
          <cell r="J2100" t="str">
            <v>Based on severity map from the HNO with distribution of people in need, see tab in data collection spreadsheet</v>
          </cell>
          <cell r="K2100" t="str">
            <v>SSD001People facing stressed humanitarian needs (level 2)</v>
          </cell>
          <cell r="L2100">
            <v>43510</v>
          </cell>
        </row>
        <row r="2101">
          <cell r="F2101" t="str">
            <v>OCHA HNO 13/12/2018</v>
          </cell>
          <cell r="G2101" t="str">
            <v>Medium</v>
          </cell>
          <cell r="H2101">
            <v>2</v>
          </cell>
          <cell r="I2101" t="str">
            <v>https://reliefweb.int/sites/reliefweb.int/files/resources/South_Sudan_2019_Humanitarian_Needs_Overview.pdf</v>
          </cell>
          <cell r="J2101"/>
          <cell r="K2101" t="str">
            <v>SSD001People  facing moderate humanitarian needs (level 3)</v>
          </cell>
          <cell r="L2101">
            <v>43510</v>
          </cell>
        </row>
        <row r="2102">
          <cell r="F2102" t="str">
            <v>OCHA HNO 13/12/2018</v>
          </cell>
          <cell r="G2102" t="str">
            <v>Medium</v>
          </cell>
          <cell r="H2102">
            <v>2</v>
          </cell>
          <cell r="I2102" t="str">
            <v>https://reliefweb.int/sites/reliefweb.int/files/resources/South_Sudan_2019_Humanitarian_Needs_Overview.pdf</v>
          </cell>
          <cell r="J2102"/>
          <cell r="K2102" t="str">
            <v>SSD001People facing severe humanitarian needs (level 4)</v>
          </cell>
          <cell r="L2102">
            <v>43510</v>
          </cell>
        </row>
        <row r="2103">
          <cell r="F2103" t="str">
            <v>IPC 09/2018</v>
          </cell>
          <cell r="G2103" t="str">
            <v>Medium</v>
          </cell>
          <cell r="H2103">
            <v>2</v>
          </cell>
          <cell r="I2103" t="str">
            <v>http://www.ipcinfo.org/ipc-country-analysis/details-map/en/c/1151633/?iso3=SSD</v>
          </cell>
          <cell r="J2103" t="str">
            <v>People in IPC phase 5, estimatefor January-March 2019</v>
          </cell>
          <cell r="K2103" t="str">
            <v>SSD001People facing extreme humanitarian needs (level 5)</v>
          </cell>
          <cell r="L2103">
            <v>43510</v>
          </cell>
        </row>
        <row r="2104">
          <cell r="F2104"/>
          <cell r="G2104"/>
          <cell r="H2104" t="b">
            <v>0</v>
          </cell>
          <cell r="I2104"/>
          <cell r="J2104" t="str">
            <v>refugees, host, non-host, returnees. IDPs</v>
          </cell>
          <cell r="K2104" t="str">
            <v>SSD001Crisis affected groups</v>
          </cell>
          <cell r="L2104">
            <v>43510</v>
          </cell>
        </row>
        <row r="2105">
          <cell r="F2105" t="str">
            <v>ACLED</v>
          </cell>
          <cell r="G2105" t="str">
            <v>Medium</v>
          </cell>
          <cell r="H2105">
            <v>2</v>
          </cell>
          <cell r="I2105" t="str">
            <v>https://www.acleddata.com/data/</v>
          </cell>
          <cell r="J2105" t="str">
            <v>The number of casualties doesn't differentiate between civilians and militias. Intercommunal clashes lead to widespread violence with related fatalities. Militias are not always organized and members might take up arms in defense from an attack. To differentiate between purely civilian and not, wouldn't be representative of the crisis.</v>
          </cell>
          <cell r="K2105" t="str">
            <v>SSD001People killed in all crises</v>
          </cell>
          <cell r="L2105">
            <v>43510</v>
          </cell>
        </row>
        <row r="2106">
          <cell r="F2106"/>
          <cell r="G2106"/>
          <cell r="H2106" t="b">
            <v>0</v>
          </cell>
          <cell r="I2106"/>
          <cell r="J2106"/>
          <cell r="K2106" t="str">
            <v>SSD001People facing limited access constraints</v>
          </cell>
          <cell r="L2106">
            <v>43510</v>
          </cell>
        </row>
        <row r="2107">
          <cell r="F2107" t="str">
            <v>OCHA HNO 13/12/2018</v>
          </cell>
          <cell r="G2107" t="str">
            <v>Medium</v>
          </cell>
          <cell r="H2107">
            <v>2</v>
          </cell>
          <cell r="I2107" t="str">
            <v>https://reliefweb.int/sites/reliefweb.int/files/resources/South_Sudan_2019_Humanitarian_Needs_Overview.pdf</v>
          </cell>
          <cell r="J2107"/>
          <cell r="K2107" t="str">
            <v>SSD001People facing restricted access constraints</v>
          </cell>
          <cell r="L2107">
            <v>43510</v>
          </cell>
        </row>
        <row r="2108">
          <cell r="F2108"/>
          <cell r="G2108"/>
          <cell r="H2108" t="b">
            <v>0</v>
          </cell>
          <cell r="I2108"/>
          <cell r="J2108"/>
          <cell r="K2108" t="str">
            <v>SSD001Impediments to entry into country (bureaucratic and administrative)</v>
          </cell>
          <cell r="L2108">
            <v>43510</v>
          </cell>
        </row>
        <row r="2109">
          <cell r="F2109"/>
          <cell r="G2109"/>
          <cell r="H2109" t="b">
            <v>0</v>
          </cell>
          <cell r="I2109"/>
          <cell r="J2109"/>
          <cell r="K2109" t="str">
            <v>SSD001Restriction of movement (impediments to freedom of movement and/or administrative restrictions)</v>
          </cell>
          <cell r="L2109">
            <v>43510</v>
          </cell>
        </row>
        <row r="2110">
          <cell r="F2110"/>
          <cell r="G2110"/>
          <cell r="H2110" t="b">
            <v>0</v>
          </cell>
          <cell r="I2110"/>
          <cell r="J2110"/>
          <cell r="K2110" t="str">
            <v>SSD001Interference into implementation of humanitarian activities</v>
          </cell>
          <cell r="L2110">
            <v>43510</v>
          </cell>
        </row>
        <row r="2111">
          <cell r="F2111"/>
          <cell r="G2111"/>
          <cell r="H2111" t="b">
            <v>0</v>
          </cell>
          <cell r="I2111"/>
          <cell r="J2111"/>
          <cell r="K2111" t="str">
            <v>SSD001Violence against personnel, facilities and assets</v>
          </cell>
          <cell r="L2111">
            <v>43510</v>
          </cell>
        </row>
        <row r="2112">
          <cell r="F2112"/>
          <cell r="G2112"/>
          <cell r="H2112" t="b">
            <v>0</v>
          </cell>
          <cell r="I2112"/>
          <cell r="J2112"/>
          <cell r="K2112" t="str">
            <v>SSD001Denial of existence of humanitarian needs or entitlements to assistance</v>
          </cell>
          <cell r="L2112">
            <v>43510</v>
          </cell>
        </row>
        <row r="2113">
          <cell r="F2113"/>
          <cell r="G2113"/>
          <cell r="H2113" t="b">
            <v>0</v>
          </cell>
          <cell r="I2113"/>
          <cell r="J2113"/>
          <cell r="K2113" t="str">
            <v>SSD001Restriction and obstruction of access to services and assistance</v>
          </cell>
          <cell r="L2113">
            <v>43510</v>
          </cell>
        </row>
        <row r="2114">
          <cell r="F2114"/>
          <cell r="G2114"/>
          <cell r="H2114" t="b">
            <v>0</v>
          </cell>
          <cell r="I2114"/>
          <cell r="J2114"/>
          <cell r="K2114" t="str">
            <v>SSD001Ongoing insecurity/hostilities affecting humanitarian assistance</v>
          </cell>
          <cell r="L2114">
            <v>43510</v>
          </cell>
        </row>
        <row r="2115">
          <cell r="F2115"/>
          <cell r="G2115"/>
          <cell r="H2115" t="b">
            <v>0</v>
          </cell>
          <cell r="I2115"/>
          <cell r="J2115"/>
          <cell r="K2115" t="str">
            <v xml:space="preserve">SSD001Presence of mines and improvised explosive devices </v>
          </cell>
          <cell r="L2115">
            <v>43510</v>
          </cell>
        </row>
        <row r="2116">
          <cell r="F2116"/>
          <cell r="G2116"/>
          <cell r="H2116" t="b">
            <v>0</v>
          </cell>
          <cell r="I2116"/>
          <cell r="J2116"/>
          <cell r="K2116" t="str">
            <v>SSD001Physical constraints in the environment (obstacles related to terrain, climate, lack of infrastructure, etc.)</v>
          </cell>
          <cell r="L2116">
            <v>43510</v>
          </cell>
        </row>
        <row r="2117">
          <cell r="F2117" t="str">
            <v>World Bank, UNDESA</v>
          </cell>
          <cell r="G2117" t="str">
            <v>High</v>
          </cell>
          <cell r="H2117">
            <v>1</v>
          </cell>
          <cell r="I2117" t="str">
            <v>https://databank.worldbank.org/data/reports.aspx?source=2&amp;country=COG, https://population.un.org/wpp/DataQuery/, https://reliefweb.int/sites/reliefweb.int/files/resources/67816.pdf      https://data2.unhcr.org/fr/situations/car/location/476</v>
          </cell>
          <cell r="J2117" t="str">
            <v>5,260,750 population estimate for 2017 based on 2007 census + 31,688 refugees from CAR + 15,715 refugees from DRC</v>
          </cell>
          <cell r="K2117" t="str">
            <v>COG002Total population in country</v>
          </cell>
          <cell r="L2117">
            <v>43510</v>
          </cell>
        </row>
        <row r="2118">
          <cell r="F2118" t="str">
            <v>Statoids</v>
          </cell>
          <cell r="G2118" t="str">
            <v>Low</v>
          </cell>
          <cell r="H2118">
            <v>3</v>
          </cell>
          <cell r="I2118" t="str">
            <v>http://www.statoids.com/ucg.html  https://www.citypopulation.de/Congo.html</v>
          </cell>
          <cell r="J2118" t="str">
            <v>Pool department</v>
          </cell>
          <cell r="K2118" t="str">
            <v>COG002Landmass affected by disaster</v>
          </cell>
          <cell r="L2118">
            <v>43510</v>
          </cell>
        </row>
        <row r="2119">
          <cell r="F2119" t="str">
            <v>OCHA HRP 03/2018</v>
          </cell>
          <cell r="G2119" t="str">
            <v>Medium</v>
          </cell>
          <cell r="H2119">
            <v>2</v>
          </cell>
          <cell r="I2119" t="str">
            <v>https://www.humanitarianresponse.info/sites/www.humanitarianresponse.info/files/documents/files/congo_brazza-hrp-20180221-en-lowres.pdf</v>
          </cell>
          <cell r="J2119" t="str">
            <v>Population living in Pool department, based on population estimates for 2014</v>
          </cell>
          <cell r="K2119" t="str">
            <v>COG002People exposed</v>
          </cell>
          <cell r="L2119">
            <v>43510</v>
          </cell>
        </row>
        <row r="2120">
          <cell r="F2120" t="str">
            <v>OCHA HRP 03/2018</v>
          </cell>
          <cell r="G2120" t="str">
            <v>Medium</v>
          </cell>
          <cell r="H2120">
            <v>2</v>
          </cell>
          <cell r="I2120" t="str">
            <v>https://www.humanitarianresponse.info/sites/www.humanitarianresponse.info/files/documents/files/congo_brazza-hrp-20180221-en-lowres.pdf</v>
          </cell>
          <cell r="J2120" t="str">
            <v>Estimation of the population in the areas affected by the humanitarian situation, including displaced, non-host and host communities.</v>
          </cell>
          <cell r="K2120" t="str">
            <v>COG002People affected by the crisis</v>
          </cell>
          <cell r="L2120">
            <v>43510</v>
          </cell>
        </row>
        <row r="2121">
          <cell r="F2121" t="str">
            <v>IDMC</v>
          </cell>
          <cell r="G2121" t="str">
            <v>Medium</v>
          </cell>
          <cell r="H2121">
            <v>2</v>
          </cell>
          <cell r="I2121" t="str">
            <v>http://www.internal-displacement.org/sites/default/files/2018-05/GRID%202018%20-%20Figure%20Analysis%20-%20CONGO.pdf</v>
          </cell>
          <cell r="J2121" t="str">
            <v xml:space="preserve">108k people displaced (stock) including 86k new displacement in 2017.  A multi-agency assessment by the Congo's Ministry of Social Affairs and Humanitarian Affairs estimate 108,000 people displaced and in need of assistance due to the Pool crisis by the end of 2017, based on 2007 census for population estimates. The figure is likely to be an underestimate due to limited access to at least five districts. The estimate for the new displacement of 86,000 people has been based on discussions with key informants and focused groups. An increasing number of people have been returning to their homes, over 70% in Mayama and Kindamba, whil ethe majority of the population in Goma TseTse is still displaced. </v>
          </cell>
          <cell r="K2121" t="str">
            <v>COG002Total # of crisis related displaced people</v>
          </cell>
          <cell r="L2121">
            <v>43510</v>
          </cell>
        </row>
        <row r="2122">
          <cell r="F2122"/>
          <cell r="G2122"/>
          <cell r="H2122" t="b">
            <v>0</v>
          </cell>
          <cell r="I2122"/>
          <cell r="J2122"/>
          <cell r="K2122" t="str">
            <v>COG002Total # of illness cases reported</v>
          </cell>
          <cell r="L2122">
            <v>43510</v>
          </cell>
        </row>
        <row r="2123">
          <cell r="F2123"/>
          <cell r="G2123"/>
          <cell r="H2123" t="b">
            <v>0</v>
          </cell>
          <cell r="I2123"/>
          <cell r="J2123"/>
          <cell r="K2123" t="str">
            <v>COG002Crisis related Injuries</v>
          </cell>
          <cell r="L2123">
            <v>43510</v>
          </cell>
        </row>
        <row r="2124">
          <cell r="F2124" t="str">
            <v>ACLED</v>
          </cell>
          <cell r="G2124" t="str">
            <v>Medium</v>
          </cell>
          <cell r="H2124">
            <v>2</v>
          </cell>
          <cell r="I2124" t="str">
            <v>https://www.acleddata.com/data/</v>
          </cell>
          <cell r="J2124" t="str">
            <v>Numbers of casulaties, both civilians and military, from July to December 2018</v>
          </cell>
          <cell r="K2124" t="str">
            <v>COG002Crisis related fatalities</v>
          </cell>
          <cell r="L2124">
            <v>43510</v>
          </cell>
        </row>
        <row r="2125">
          <cell r="F2125"/>
          <cell r="G2125"/>
          <cell r="H2125" t="b">
            <v>0</v>
          </cell>
          <cell r="I2125"/>
          <cell r="J2125"/>
          <cell r="K2125" t="str">
            <v>COG002Building partially damaged</v>
          </cell>
          <cell r="L2125">
            <v>43510</v>
          </cell>
        </row>
        <row r="2126">
          <cell r="F2126" t="str">
            <v>IRIN</v>
          </cell>
          <cell r="G2126" t="str">
            <v>Low</v>
          </cell>
          <cell r="H2126">
            <v>3</v>
          </cell>
          <cell r="I2126" t="str">
            <v>https://www.irinnews.org/special-report/2018/06/18/updated-congo-brazzaville-s-hidden-war</v>
          </cell>
          <cell r="J2126" t="str">
            <v>Satellite images showed at least 105 structures destroyed in Soumouna, Mayama, Malengo and Kindamba</v>
          </cell>
          <cell r="K2126" t="str">
            <v>COG002Building totally damaged</v>
          </cell>
          <cell r="L2126">
            <v>43510</v>
          </cell>
        </row>
        <row r="2127">
          <cell r="F2127" t="str">
            <v>World Bank</v>
          </cell>
          <cell r="G2127" t="str">
            <v>High</v>
          </cell>
          <cell r="H2127">
            <v>1</v>
          </cell>
          <cell r="I2127" t="str">
            <v>https://databank.worldbank.org/data/reports.aspx?source=2&amp;country=COG</v>
          </cell>
          <cell r="J2127" t="str">
            <v>GDP difference between 2016 and 2017 from 9,035,848,070 - 8,701,334,800</v>
          </cell>
          <cell r="K2127" t="str">
            <v>COG002Economic Losses</v>
          </cell>
          <cell r="L2127">
            <v>43510</v>
          </cell>
        </row>
        <row r="2128">
          <cell r="F2128" t="str">
            <v xml:space="preserve">WFP 30/11/2018, OCHA </v>
          </cell>
          <cell r="G2128" t="str">
            <v>Medium</v>
          </cell>
          <cell r="H2128">
            <v>2</v>
          </cell>
          <cell r="I2128" t="str">
            <v>https://reliefweb.int/sites/reliefweb.int/files/resources/congo_nov18.pdf, https://reliefweb.int/sites/reliefweb.int/files/resources/Congo_Brazza-HRP-20180221-EN-LowRes.pdf</v>
          </cell>
          <cell r="J2128" t="str">
            <v xml:space="preserve">It includes 64,000 IDPs + 25,000 host population + 25,000 non-host   In the HRP published in March 2018 people in need was 160,000 of which 114,000 targeted. WFP December 2018 brief reported a general number of 114,000 people in need. </v>
          </cell>
          <cell r="K2128" t="str">
            <v>COG002People in Need</v>
          </cell>
          <cell r="L2128">
            <v>43510</v>
          </cell>
        </row>
        <row r="2129">
          <cell r="F2129"/>
          <cell r="G2129"/>
          <cell r="H2129" t="b">
            <v>0</v>
          </cell>
          <cell r="I2129"/>
          <cell r="J2129"/>
          <cell r="K2129" t="str">
            <v>COG002People facing minimal humanitarian needs (level 1)</v>
          </cell>
          <cell r="L2129">
            <v>43510</v>
          </cell>
        </row>
        <row r="2130">
          <cell r="F2130"/>
          <cell r="G2130"/>
          <cell r="H2130" t="b">
            <v>0</v>
          </cell>
          <cell r="I2130"/>
          <cell r="J2130"/>
          <cell r="K2130" t="str">
            <v>COG002People facing stressed humanitarian needs (level 2)</v>
          </cell>
          <cell r="L2130">
            <v>43510</v>
          </cell>
        </row>
        <row r="2131">
          <cell r="F2131" t="str">
            <v xml:space="preserve">WFP 30/11/2018, OCHA </v>
          </cell>
          <cell r="G2131" t="str">
            <v>Medium</v>
          </cell>
          <cell r="H2131">
            <v>2</v>
          </cell>
          <cell r="I2131" t="str">
            <v>https://reliefweb.int/sites/reliefweb.int/files/resources/congo_nov18.pdf, https://reliefweb.int/sites/reliefweb.int/files/resources/Congo_Brazza-HRP-20180221-EN-LowRes.pdf</v>
          </cell>
          <cell r="J2131" t="str">
            <v xml:space="preserve">It includes 64,000 IDPs + 25,000 host population + 25,000 non-host   In the HRP published in March 2018 people in need was 160,000 of which 114,000 targeted. WFP December 2018 brief reported a general number of 114,000 people in need. </v>
          </cell>
          <cell r="K2131" t="str">
            <v>COG002People  facing moderate humanitarian needs (level 3)</v>
          </cell>
          <cell r="L2131">
            <v>43510</v>
          </cell>
        </row>
        <row r="2132">
          <cell r="F2132"/>
          <cell r="G2132"/>
          <cell r="H2132" t="b">
            <v>0</v>
          </cell>
          <cell r="I2132"/>
          <cell r="J2132"/>
          <cell r="K2132" t="str">
            <v>COG002People facing severe humanitarian needs (level 4)</v>
          </cell>
          <cell r="L2132">
            <v>43510</v>
          </cell>
        </row>
        <row r="2133">
          <cell r="F2133"/>
          <cell r="G2133"/>
          <cell r="H2133" t="b">
            <v>0</v>
          </cell>
          <cell r="I2133"/>
          <cell r="J2133" t="str">
            <v>Although there is no info of the total number of people with mobility constraints, the localities of Goma TseTse, Kindamba, Vindza and Kimba have been out of access for nearly one year. It is hard to assess if and how many people had previously left the areas or where affected by constraints.</v>
          </cell>
          <cell r="K2133" t="str">
            <v>COG002People facing extreme humanitarian needs (level 5)</v>
          </cell>
          <cell r="L2133">
            <v>43510</v>
          </cell>
        </row>
        <row r="2134">
          <cell r="F2134"/>
          <cell r="G2134"/>
          <cell r="H2134" t="b">
            <v>0</v>
          </cell>
          <cell r="I2134"/>
          <cell r="J2134" t="str">
            <v>IDPs, returnees, Host, non-host</v>
          </cell>
          <cell r="K2134" t="str">
            <v>COG002Crisis affected groups</v>
          </cell>
          <cell r="L2134">
            <v>43510</v>
          </cell>
        </row>
        <row r="2135">
          <cell r="F2135" t="str">
            <v>ACLED</v>
          </cell>
          <cell r="G2135" t="str">
            <v>Medium</v>
          </cell>
          <cell r="H2135">
            <v>2</v>
          </cell>
          <cell r="I2135" t="str">
            <v>https://www.acleddata.com/data/</v>
          </cell>
          <cell r="J2135" t="str">
            <v>Numbers of casulaties, both civilians and military, from July to December 2018</v>
          </cell>
          <cell r="K2135" t="str">
            <v>COG002People killed in all crises</v>
          </cell>
          <cell r="L2135">
            <v>43510</v>
          </cell>
        </row>
        <row r="2136">
          <cell r="F2136"/>
          <cell r="G2136"/>
          <cell r="H2136" t="b">
            <v>0</v>
          </cell>
          <cell r="I2136"/>
          <cell r="J2136"/>
          <cell r="K2136" t="str">
            <v>COG002People facing limited access constraints</v>
          </cell>
          <cell r="L2136">
            <v>43510</v>
          </cell>
        </row>
        <row r="2137">
          <cell r="F2137"/>
          <cell r="G2137"/>
          <cell r="H2137" t="b">
            <v>0</v>
          </cell>
          <cell r="I2137"/>
          <cell r="J2137"/>
          <cell r="K2137" t="str">
            <v>COG002People facing restricted access constraints</v>
          </cell>
          <cell r="L2137">
            <v>43510</v>
          </cell>
        </row>
        <row r="2138">
          <cell r="F2138"/>
          <cell r="G2138"/>
          <cell r="H2138" t="b">
            <v>0</v>
          </cell>
          <cell r="I2138"/>
          <cell r="J2138"/>
          <cell r="K2138" t="str">
            <v>COG002Impediments to entry into country (bureaucratic and administrative)</v>
          </cell>
          <cell r="L2138">
            <v>43510</v>
          </cell>
        </row>
        <row r="2139">
          <cell r="F2139"/>
          <cell r="G2139"/>
          <cell r="H2139" t="b">
            <v>0</v>
          </cell>
          <cell r="I2139"/>
          <cell r="J2139"/>
          <cell r="K2139" t="str">
            <v>COG002Restriction of movement (impediments to freedom of movement and/or administrative restrictions)</v>
          </cell>
          <cell r="L2139">
            <v>43510</v>
          </cell>
        </row>
        <row r="2140">
          <cell r="F2140"/>
          <cell r="G2140"/>
          <cell r="H2140" t="b">
            <v>0</v>
          </cell>
          <cell r="I2140"/>
          <cell r="J2140"/>
          <cell r="K2140" t="str">
            <v>COG002Interference into implementation of humanitarian activities</v>
          </cell>
          <cell r="L2140">
            <v>43510</v>
          </cell>
        </row>
        <row r="2141">
          <cell r="F2141"/>
          <cell r="G2141"/>
          <cell r="H2141" t="b">
            <v>0</v>
          </cell>
          <cell r="I2141"/>
          <cell r="J2141"/>
          <cell r="K2141" t="str">
            <v>COG002Violence against personnel, facilities and assets</v>
          </cell>
          <cell r="L2141">
            <v>43510</v>
          </cell>
        </row>
        <row r="2142">
          <cell r="F2142"/>
          <cell r="G2142"/>
          <cell r="H2142" t="b">
            <v>0</v>
          </cell>
          <cell r="I2142"/>
          <cell r="J2142"/>
          <cell r="K2142" t="str">
            <v>COG002Denial of existence of humanitarian needs or entitlements to assistance</v>
          </cell>
          <cell r="L2142">
            <v>43510</v>
          </cell>
        </row>
        <row r="2143">
          <cell r="F2143"/>
          <cell r="G2143"/>
          <cell r="H2143" t="b">
            <v>0</v>
          </cell>
          <cell r="I2143"/>
          <cell r="J2143"/>
          <cell r="K2143" t="str">
            <v>COG002Restriction and obstruction of access to services and assistance</v>
          </cell>
          <cell r="L2143">
            <v>43510</v>
          </cell>
        </row>
        <row r="2144">
          <cell r="F2144"/>
          <cell r="G2144"/>
          <cell r="H2144" t="b">
            <v>0</v>
          </cell>
          <cell r="I2144"/>
          <cell r="J2144"/>
          <cell r="K2144" t="str">
            <v>COG002Ongoing insecurity/hostilities affecting humanitarian assistance</v>
          </cell>
          <cell r="L2144">
            <v>43510</v>
          </cell>
        </row>
        <row r="2145">
          <cell r="F2145"/>
          <cell r="G2145"/>
          <cell r="H2145" t="b">
            <v>0</v>
          </cell>
          <cell r="I2145"/>
          <cell r="J2145"/>
          <cell r="K2145" t="str">
            <v xml:space="preserve">COG002Presence of mines and improvised explosive devices </v>
          </cell>
          <cell r="L2145">
            <v>43510</v>
          </cell>
        </row>
        <row r="2146">
          <cell r="F2146"/>
          <cell r="G2146"/>
          <cell r="H2146" t="b">
            <v>0</v>
          </cell>
          <cell r="I2146"/>
          <cell r="J2146"/>
          <cell r="K2146" t="str">
            <v>COG002Physical constraints in the environment (obstacles related to terrain, climate, lack of infrastructure, etc.)</v>
          </cell>
          <cell r="L2146">
            <v>43510</v>
          </cell>
        </row>
        <row r="2147">
          <cell r="F2147" t="str">
            <v>INE 2018</v>
          </cell>
          <cell r="G2147" t="str">
            <v>High</v>
          </cell>
          <cell r="H2147">
            <v>1</v>
          </cell>
          <cell r="I2147" t="str">
            <v>http://www.ine.gov.mz/operacoes-estatisticas/censos/censo-2007/censo-2017</v>
          </cell>
          <cell r="J2147" t="str">
            <v>Based on 2017 census</v>
          </cell>
          <cell r="K2147" t="str">
            <v>MOZ002Total population in country</v>
          </cell>
          <cell r="L2147">
            <v>43510</v>
          </cell>
        </row>
        <row r="2148">
          <cell r="F2148" t="str">
            <v>INE 2013</v>
          </cell>
          <cell r="G2148" t="str">
            <v>High</v>
          </cell>
          <cell r="H2148">
            <v>1</v>
          </cell>
          <cell r="I2148" t="str">
            <v>http://www.ine.gov.mz/estatisticas/estatisticas-territorias-distritais</v>
          </cell>
          <cell r="J2148"/>
          <cell r="K2148" t="str">
            <v>MOZ002Landmass affected by disaster</v>
          </cell>
          <cell r="L2148">
            <v>43510</v>
          </cell>
        </row>
        <row r="2149">
          <cell r="F2149" t="str">
            <v>INE 2018</v>
          </cell>
          <cell r="G2149" t="str">
            <v>High</v>
          </cell>
          <cell r="H2149">
            <v>1</v>
          </cell>
          <cell r="I2149" t="str">
            <v>http://www.ine.gov.mz/operacoes-estatisticas/censos/censo-2007/censo-2017</v>
          </cell>
          <cell r="J2149" t="str">
            <v>Based on 2017 census</v>
          </cell>
          <cell r="K2149" t="str">
            <v>MOZ002People exposed</v>
          </cell>
          <cell r="L2149">
            <v>43510</v>
          </cell>
        </row>
        <row r="2150">
          <cell r="F2150" t="str">
            <v>INE 2018</v>
          </cell>
          <cell r="G2150" t="str">
            <v>High</v>
          </cell>
          <cell r="H2150">
            <v>1</v>
          </cell>
          <cell r="I2150" t="str">
            <v>http://www.ine.gov.mz/operacoes-estatisticas/censos/censo-2007/censo-2017</v>
          </cell>
          <cell r="J2150" t="str">
            <v>Based on 2017 census</v>
          </cell>
          <cell r="K2150" t="str">
            <v>MOZ002People affected by the crisis</v>
          </cell>
          <cell r="L2150">
            <v>43510</v>
          </cell>
        </row>
        <row r="2151">
          <cell r="F2151"/>
          <cell r="G2151"/>
          <cell r="H2151" t="b">
            <v>0</v>
          </cell>
          <cell r="I2151"/>
          <cell r="J2151"/>
          <cell r="K2151" t="str">
            <v>MOZ002Total # of crisis related displaced people</v>
          </cell>
          <cell r="L2151">
            <v>43510</v>
          </cell>
        </row>
        <row r="2152">
          <cell r="F2152" t="str">
            <v>HRP 21/01/2019; FAO 11/02/2019</v>
          </cell>
          <cell r="G2152" t="str">
            <v>High</v>
          </cell>
          <cell r="H2152">
            <v>1</v>
          </cell>
          <cell r="I2152" t="str">
            <v>https://reliefweb.int/sites/reliefweb.int/files/resources/Mozambique%20Humanitarian%20Response%20Plan_210119_FINAL.pdf, https://reliefweb.int/sites/reliefweb.int/files/resources/ca3197en.pdf, http://www.setsan.gov.mz/wp-content/uploads/2018/07/Relat%C3%B3rio-da-Avalia%C3%A7%C3%A3o-Sazonal-de-Nutri%C3%A7%C3%A3o-2018.pdf</v>
          </cell>
          <cell r="J2152" t="str">
            <v>19,500 chidren in nine districts are expected to suffer from acute malnutrition during the next six months. The acute malnutrition analysis was conducted by the SETSAN in April 2018 so I assume it is valide for the period cover ed by this indicator (July-December)</v>
          </cell>
          <cell r="K2152" t="str">
            <v>MOZ002Total # of illness cases reported</v>
          </cell>
          <cell r="L2152">
            <v>43510</v>
          </cell>
        </row>
        <row r="2153">
          <cell r="F2153"/>
          <cell r="G2153"/>
          <cell r="H2153" t="b">
            <v>0</v>
          </cell>
          <cell r="I2153"/>
          <cell r="J2153"/>
          <cell r="K2153" t="str">
            <v>MOZ002Crisis related Injuries</v>
          </cell>
          <cell r="L2153">
            <v>43510</v>
          </cell>
        </row>
        <row r="2154">
          <cell r="F2154"/>
          <cell r="G2154"/>
          <cell r="H2154" t="b">
            <v>0</v>
          </cell>
          <cell r="I2154"/>
          <cell r="J2154"/>
          <cell r="K2154" t="str">
            <v>MOZ002Crisis related fatalities</v>
          </cell>
          <cell r="L2154">
            <v>43510</v>
          </cell>
        </row>
        <row r="2155">
          <cell r="F2155"/>
          <cell r="G2155"/>
          <cell r="H2155" t="b">
            <v>0</v>
          </cell>
          <cell r="I2155"/>
          <cell r="J2155"/>
          <cell r="K2155" t="str">
            <v>MOZ002Building partially damaged</v>
          </cell>
          <cell r="L2155">
            <v>43510</v>
          </cell>
        </row>
        <row r="2156">
          <cell r="F2156"/>
          <cell r="G2156"/>
          <cell r="H2156" t="b">
            <v>0</v>
          </cell>
          <cell r="I2156"/>
          <cell r="J2156"/>
          <cell r="K2156" t="str">
            <v>MOZ002Building totally damaged</v>
          </cell>
          <cell r="L2156">
            <v>43510</v>
          </cell>
        </row>
        <row r="2157">
          <cell r="F2157"/>
          <cell r="G2157"/>
          <cell r="H2157" t="b">
            <v>0</v>
          </cell>
          <cell r="I2157"/>
          <cell r="J2157"/>
          <cell r="K2157" t="str">
            <v>MOZ002Economic Losses</v>
          </cell>
          <cell r="L2157">
            <v>43510</v>
          </cell>
        </row>
        <row r="2158">
          <cell r="F2158" t="str">
            <v>IPC september 2018 acute food insecurity analysis</v>
          </cell>
          <cell r="G2158" t="str">
            <v>High</v>
          </cell>
          <cell r="H2158">
            <v>1</v>
          </cell>
          <cell r="I2158" t="str">
            <v>http://www.ipcinfo.org/ipc-country-analysis/details-map/en/c/1151806/</v>
          </cell>
          <cell r="J2158" t="str">
            <v>Estimate of population in IPC 3 and 4 between January and March 2019</v>
          </cell>
          <cell r="K2158" t="str">
            <v>MOZ002People in Need</v>
          </cell>
          <cell r="L2158">
            <v>43510</v>
          </cell>
        </row>
        <row r="2159">
          <cell r="F2159"/>
          <cell r="G2159"/>
          <cell r="H2159" t="b">
            <v>0</v>
          </cell>
          <cell r="I2159"/>
          <cell r="J2159"/>
          <cell r="K2159" t="str">
            <v>MOZ002People facing minimal humanitarian needs (level 1)</v>
          </cell>
          <cell r="L2159">
            <v>43510</v>
          </cell>
        </row>
        <row r="2160">
          <cell r="F2160"/>
          <cell r="G2160"/>
          <cell r="H2160" t="b">
            <v>0</v>
          </cell>
          <cell r="I2160"/>
          <cell r="J2160"/>
          <cell r="K2160" t="str">
            <v>MOZ002People facing stressed humanitarian needs (level 2)</v>
          </cell>
          <cell r="L2160">
            <v>43510</v>
          </cell>
        </row>
        <row r="2161">
          <cell r="F2161" t="str">
            <v>IPC september 2018 acute food insecurity analysis</v>
          </cell>
          <cell r="G2161"/>
          <cell r="H2161" t="b">
            <v>0</v>
          </cell>
          <cell r="I2161" t="str">
            <v>http://www.ipcinfo.org/ipc-country-analysis/details-map/en/c/1151806/</v>
          </cell>
          <cell r="J2161" t="str">
            <v>Estimate of population in IPC 3 between January and March 2019</v>
          </cell>
          <cell r="K2161" t="str">
            <v>MOZ002People  facing moderate humanitarian needs (level 3)</v>
          </cell>
          <cell r="L2161">
            <v>43510</v>
          </cell>
        </row>
        <row r="2162">
          <cell r="F2162" t="str">
            <v>IPC september 2018 acute food insecurity analysis</v>
          </cell>
          <cell r="G2162"/>
          <cell r="H2162" t="b">
            <v>0</v>
          </cell>
          <cell r="I2162" t="str">
            <v>http://www.ipcinfo.org/ipc-country-analysis/details-map/en/c/1151806/</v>
          </cell>
          <cell r="J2162" t="str">
            <v>Estimate of population in IPC 4 between January and March 2019</v>
          </cell>
          <cell r="K2162" t="str">
            <v>MOZ002People facing severe humanitarian needs (level 4)</v>
          </cell>
          <cell r="L2162">
            <v>43510</v>
          </cell>
        </row>
        <row r="2163">
          <cell r="F2163"/>
          <cell r="G2163"/>
          <cell r="H2163" t="b">
            <v>0</v>
          </cell>
          <cell r="I2163"/>
          <cell r="J2163"/>
          <cell r="K2163" t="str">
            <v>MOZ002People facing extreme humanitarian needs (level 5)</v>
          </cell>
          <cell r="L2163">
            <v>43510</v>
          </cell>
        </row>
        <row r="2164">
          <cell r="F2164"/>
          <cell r="G2164"/>
          <cell r="H2164" t="b">
            <v>0</v>
          </cell>
          <cell r="I2164"/>
          <cell r="J2164" t="str">
            <v>Non-host, returnees</v>
          </cell>
          <cell r="K2164" t="str">
            <v>MOZ002Crisis affected groups</v>
          </cell>
          <cell r="L2164">
            <v>43510</v>
          </cell>
        </row>
        <row r="2165">
          <cell r="F2165"/>
          <cell r="G2165"/>
          <cell r="H2165" t="b">
            <v>0</v>
          </cell>
          <cell r="I2165"/>
          <cell r="J2165"/>
          <cell r="K2165" t="str">
            <v>MOZ002People killed in all crises</v>
          </cell>
          <cell r="L2165">
            <v>43510</v>
          </cell>
        </row>
        <row r="2166">
          <cell r="F2166"/>
          <cell r="G2166"/>
          <cell r="H2166" t="b">
            <v>0</v>
          </cell>
          <cell r="I2166"/>
          <cell r="J2166"/>
          <cell r="K2166" t="str">
            <v>MOZ002People facing limited access constraints</v>
          </cell>
          <cell r="L2166">
            <v>43510</v>
          </cell>
        </row>
        <row r="2167">
          <cell r="F2167"/>
          <cell r="G2167"/>
          <cell r="H2167" t="b">
            <v>0</v>
          </cell>
          <cell r="I2167"/>
          <cell r="J2167"/>
          <cell r="K2167" t="str">
            <v>MOZ002People facing restricted access constraints</v>
          </cell>
          <cell r="L2167">
            <v>43510</v>
          </cell>
        </row>
        <row r="2168">
          <cell r="F2168"/>
          <cell r="G2168"/>
          <cell r="H2168" t="b">
            <v>0</v>
          </cell>
          <cell r="I2168"/>
          <cell r="J2168"/>
          <cell r="K2168" t="str">
            <v>MOZ002Impediments to entry into country (bureaucratic and administrative)</v>
          </cell>
          <cell r="L2168">
            <v>43510</v>
          </cell>
        </row>
        <row r="2169">
          <cell r="F2169"/>
          <cell r="G2169"/>
          <cell r="H2169" t="b">
            <v>0</v>
          </cell>
          <cell r="I2169"/>
          <cell r="J2169"/>
          <cell r="K2169" t="str">
            <v>MOZ002Restriction of movement (impediments to freedom of movement and/or administrative restrictions)</v>
          </cell>
          <cell r="L2169">
            <v>43510</v>
          </cell>
        </row>
        <row r="2170">
          <cell r="F2170"/>
          <cell r="G2170"/>
          <cell r="H2170" t="b">
            <v>0</v>
          </cell>
          <cell r="I2170"/>
          <cell r="J2170"/>
          <cell r="K2170" t="str">
            <v>MOZ002Interference into implementation of humanitarian activities</v>
          </cell>
          <cell r="L2170">
            <v>43510</v>
          </cell>
        </row>
        <row r="2171">
          <cell r="F2171"/>
          <cell r="G2171"/>
          <cell r="H2171" t="b">
            <v>0</v>
          </cell>
          <cell r="I2171"/>
          <cell r="J2171"/>
          <cell r="K2171" t="str">
            <v>MOZ002Violence against personnel, facilities and assets</v>
          </cell>
          <cell r="L2171">
            <v>43510</v>
          </cell>
        </row>
        <row r="2172">
          <cell r="F2172"/>
          <cell r="G2172"/>
          <cell r="H2172" t="b">
            <v>0</v>
          </cell>
          <cell r="I2172"/>
          <cell r="J2172"/>
          <cell r="K2172" t="str">
            <v>MOZ002Denial of existence of humanitarian needs or entitlements to assistance</v>
          </cell>
          <cell r="L2172">
            <v>43510</v>
          </cell>
        </row>
        <row r="2173">
          <cell r="F2173"/>
          <cell r="G2173"/>
          <cell r="H2173" t="b">
            <v>0</v>
          </cell>
          <cell r="I2173"/>
          <cell r="J2173"/>
          <cell r="K2173" t="str">
            <v>MOZ002Restriction and obstruction of access to services and assistance</v>
          </cell>
          <cell r="L2173">
            <v>43510</v>
          </cell>
        </row>
        <row r="2174">
          <cell r="F2174"/>
          <cell r="G2174"/>
          <cell r="H2174" t="b">
            <v>0</v>
          </cell>
          <cell r="I2174"/>
          <cell r="J2174"/>
          <cell r="K2174" t="str">
            <v>MOZ002Ongoing insecurity/hostilities affecting humanitarian assistance</v>
          </cell>
          <cell r="L2174">
            <v>43510</v>
          </cell>
        </row>
        <row r="2175">
          <cell r="F2175"/>
          <cell r="G2175"/>
          <cell r="H2175" t="b">
            <v>0</v>
          </cell>
          <cell r="I2175"/>
          <cell r="J2175"/>
          <cell r="K2175" t="str">
            <v xml:space="preserve">MOZ002Presence of mines and improvised explosive devices </v>
          </cell>
          <cell r="L2175">
            <v>43510</v>
          </cell>
        </row>
        <row r="2176">
          <cell r="F2176"/>
          <cell r="G2176"/>
          <cell r="H2176" t="b">
            <v>0</v>
          </cell>
          <cell r="I2176"/>
          <cell r="J2176"/>
          <cell r="K2176" t="str">
            <v>MOZ002Physical constraints in the environment (obstacles related to terrain, climate, lack of infrastructure, etc.)</v>
          </cell>
          <cell r="L2176">
            <v>43510</v>
          </cell>
        </row>
        <row r="2177">
          <cell r="F2177" t="str">
            <v>Ukraine Statistical Service, November 2018 UNHCR, December 2018 Update</v>
          </cell>
          <cell r="G2177" t="str">
            <v>High</v>
          </cell>
          <cell r="H2177">
            <v>1</v>
          </cell>
          <cell r="I2177" t="str">
            <v>http://database.ukrcensus.gov.ua/PXWEB2007/eng/news/op_popul_e.asp http://www.ukrstat.gov.ua/operativ/operativ2018/ds/kn/kn_e/kn1118_e.html https://reliefweb.int/sites/reliefweb.int/files/resources/2018-12-UNHCR-UKRAINE-Fact-Sheet-FINAL- NG.pdf</v>
          </cell>
          <cell r="J2177" t="str">
            <v>Population figures admin level 1 "resident population" from State Statistics Service of Ukraine as of 01/11/2018, excluding the temporarily occupied territories of the Autonomous Republic of Crimea, and the city of Sevastopol. The number of population (estimation) is calculated according to the available administrative data on the official birth and death registration including changes in registration of the residence. (OCHAs projections for 2020 are slightly lower than that at 41.7 million and the World Bank 2017 figures higher at 44.8 million people, see below) 42,028,846 + 9,377 Refugees and Asylum Seekers (UNHCR) + 35,574 Stateless Persons. As the figure has recently been updated the number of refugees and asylum seekers from Ukraine (1,041,137 people between the beginning of the conflict in 2014 and 2017 according to UNHCR) has not been substracted as it is assumed that this number was taken into account for the population estimation.</v>
          </cell>
          <cell r="K2177" t="str">
            <v>UKR002Total population in country</v>
          </cell>
          <cell r="L2177">
            <v>43511</v>
          </cell>
        </row>
        <row r="2178">
          <cell r="F2178" t="str">
            <v>Ministry of Foreign Affairs, last accessed 05/02/2019</v>
          </cell>
          <cell r="G2178" t="str">
            <v>High</v>
          </cell>
          <cell r="H2178">
            <v>1</v>
          </cell>
          <cell r="I2178" t="str">
            <v>https://mfa.gov.ua/en/about-ukraine/info/regions/26-lugansk https://mfa.gov.ua/en/about-ukraine/info/regions/25-doneck</v>
          </cell>
          <cell r="J2178" t="str">
            <v xml:space="preserve">Affected area limited to the oblasts of Luhansk and Donetsks although repercussions of the conflict in eastern Ukraine might be felt elsewhere given the broader tensions with Russia and economical impact. Most sources state Ukraine TOTAL surface area at 603,628, whereas my estimation is at 602.135 sqkm. Difference might be due to missing figure for the City of Kyiv, although unclear if already included in Kyiv oblast, or rounding of numbers but does not seem relevant for the affected area. </v>
          </cell>
          <cell r="K2178" t="str">
            <v>UKR002Landmass affected by disaster</v>
          </cell>
          <cell r="L2178">
            <v>43511</v>
          </cell>
        </row>
        <row r="2179">
          <cell r="F2179" t="str">
            <v>Ukraine Statistical Service, November 2018 UNHCR, December 2018 Update</v>
          </cell>
          <cell r="G2179" t="str">
            <v>Medium</v>
          </cell>
          <cell r="H2179">
            <v>2</v>
          </cell>
          <cell r="I2179" t="str">
            <v>http://database.ukrcensus.gov.ua/PXWEB2007/eng/news/op_popul_e.asp http://www.ukrstat.gov.ua/operativ/operativ2018/ds/kn/kn_e/kn1118_e.html https://reliefweb.int/sites/reliefweb.int/files/resources/2018-12-UNHCR-UKRAINE-Fact-Sheet-FINAL-ENG.pdf</v>
          </cell>
          <cell r="J2179" t="str">
            <v>Resident population of Luhansk and Donetsk Oblast according to the Ukraine Statistical Office.</v>
          </cell>
          <cell r="K2179" t="str">
            <v>UKR002People exposed</v>
          </cell>
          <cell r="L2179">
            <v>43511</v>
          </cell>
        </row>
        <row r="2180">
          <cell r="F2180" t="str">
            <v>OCHA Press Briefing on HRP, January 2019</v>
          </cell>
          <cell r="G2180" t="str">
            <v>High</v>
          </cell>
          <cell r="H2180">
            <v>1</v>
          </cell>
          <cell r="I2180" t="str">
            <v>https://www.humanitarianresponse.info/sites/www.humanitarianresponse.info/files/documents/files/media_advisory_-_hrp_launch_-_eng.pdf</v>
          </cell>
          <cell r="J2180"/>
          <cell r="K2180" t="str">
            <v>UKR002People affected by the crisis</v>
          </cell>
          <cell r="L2180">
            <v>43511</v>
          </cell>
        </row>
        <row r="2181">
          <cell r="F2181" t="str">
            <v>UNHCR 10/01/2019 UNHCR, December 2018 NRC, 31/01/2019</v>
          </cell>
          <cell r="G2181" t="str">
            <v>Medium</v>
          </cell>
          <cell r="H2181">
            <v>2</v>
          </cell>
          <cell r="I2181" t="str">
            <v>https://app.powerbi.com/view?r=eyJrIjoiZDU3MDEyNDgtZWNhNy00ODBmLWI0ZDYtMmJiZDQyMzExZGJkIiwidCI6ImU1YzM3OTgxLTY2NjQtNDEzNC04YTBjLTY1NDNkMmFmODBiZSIsImMiOjh9 https://www.unhcr.org/ua/wp-content/uploads/sites/38/2019/01/2018-12-UNHCR-UKRAINE-Operational-Update-FINAL-2.pdf https://www.nrc.no/news/2019/january/over-five-million-people-affected-by-forgotten-ukraine-crisis/</v>
          </cell>
          <cell r="J2181" t="str">
            <v>Registered IDPs (1,512,303) number and reporting on IDPs often varies plus external displacement since the beginning of the conflict (480,156). In other datasets UNHCR counts at least 1,041,137 refugees and asylum seekers from Ukraine.</v>
          </cell>
          <cell r="K2181" t="str">
            <v>UKR002Total # of crisis related displaced people</v>
          </cell>
          <cell r="L2181">
            <v>43511</v>
          </cell>
        </row>
        <row r="2182">
          <cell r="F2182" t="str">
            <v>OCHA, monthly reporting</v>
          </cell>
          <cell r="G2182" t="str">
            <v>High</v>
          </cell>
          <cell r="H2182">
            <v>1</v>
          </cell>
          <cell r="I2182" t="str">
            <v>https://reliefweb.int/sites/reliefweb.int/files/resources/ukraine_humanitarian_snapshot_20190116.pdf https://reliefweb.int/sites/reliefweb.int/files/resources/humanitarian_snapshot_20181214.pdf https://reliefweb.int/sites/reliefweb.int/files/resources/humanitarian_snapshot_20181112.pdf</v>
          </cell>
          <cell r="J2182" t="str">
            <v>Number of injured people according to OCHA (July to December)</v>
          </cell>
          <cell r="K2182" t="str">
            <v>UKR002Crisis related Injuries</v>
          </cell>
          <cell r="L2182">
            <v>43511</v>
          </cell>
        </row>
        <row r="2183">
          <cell r="F2183"/>
          <cell r="G2183"/>
          <cell r="H2183" t="b">
            <v>0</v>
          </cell>
          <cell r="I2183"/>
          <cell r="J2183" t="str">
            <v>Key challenges include lack of formal reporting by the de facto authorities. Accordingt to the 2018 HNO every 4 out of 10 TB cases and every second HIV case is not detected. High incidence rate of mental and psychological impact of crisis (trauma). Increased risk of HIV and tuberculosis particulalry multi-drug restistant TB is a concern in conflict-affected areas, aggravated by high mobility and scanty healthcare services. As well as lack of vaccination/ low immunization rates in NGCA and frequent water shortages increasing the risk of communcable diseases such as polio, measles, rubella and diphteria. Higher HIV incidence in eastern Ukraine. Non-communicable diseases account for 86% of annual deaths , the highest number in Europe (cancer, cardiovascular disease, diabetis and respiratory diseases)</v>
          </cell>
          <cell r="K2183" t="str">
            <v>UKR002Total # of illness cases reported</v>
          </cell>
          <cell r="L2183">
            <v>43511</v>
          </cell>
        </row>
        <row r="2184">
          <cell r="F2184" t="str">
            <v>OCHA, monthly reporting</v>
          </cell>
          <cell r="G2184" t="str">
            <v>High</v>
          </cell>
          <cell r="H2184">
            <v>1</v>
          </cell>
          <cell r="I2184" t="str">
            <v>https://reliefweb.int/sites/reliefweb.int/files/resources/ukraine_humanitarian_snapshot_20190116.pdf https://reliefweb.int/sites/reliefweb.int/files/resources/humanitarian_snapshot_20181214.pdf https://reliefweb.int/sites/reliefweb.int/files/resources/humanitarian_snapshot_20181112.pdf</v>
          </cell>
          <cell r="J2184" t="str">
            <v>Number of civilians killed due to the conflict according to OCHA (July to December)</v>
          </cell>
          <cell r="K2184" t="str">
            <v>UKR002Crisis related fatalities</v>
          </cell>
          <cell r="L2184">
            <v>43511</v>
          </cell>
        </row>
        <row r="2185">
          <cell r="F2185"/>
          <cell r="G2185"/>
          <cell r="H2185" t="b">
            <v>0</v>
          </cell>
          <cell r="I2185"/>
          <cell r="J2185"/>
          <cell r="K2185" t="str">
            <v>UKR002Building partially damaged</v>
          </cell>
          <cell r="L2185">
            <v>43511</v>
          </cell>
        </row>
        <row r="2186">
          <cell r="F2186"/>
          <cell r="G2186"/>
          <cell r="H2186" t="b">
            <v>0</v>
          </cell>
          <cell r="I2186"/>
          <cell r="J2186"/>
          <cell r="K2186" t="str">
            <v>UKR002Building totally damaged</v>
          </cell>
          <cell r="L2186">
            <v>43511</v>
          </cell>
        </row>
        <row r="2187">
          <cell r="F2187" t="str">
            <v>Institute for Peace and Economics, 2018; World Bank Data</v>
          </cell>
          <cell r="G2187" t="str">
            <v>Medium</v>
          </cell>
          <cell r="H2187">
            <v>2</v>
          </cell>
          <cell r="I2187" t="str">
            <v>http://visionofhumanity.org/app/uploads/2018/11/Economic-Value-of-Peace-2018.pdf https://data.worldbank.org/country/ukraine</v>
          </cell>
          <cell r="J2187" t="str">
            <v>The cost of the conflict is estimated at 20% of the GDP (2017 at 112.154 billion USD).</v>
          </cell>
          <cell r="K2187" t="str">
            <v>UKR002Economic Losses</v>
          </cell>
          <cell r="L2187">
            <v>43511</v>
          </cell>
        </row>
        <row r="2188">
          <cell r="F2188" t="str">
            <v>HRP December 2018</v>
          </cell>
          <cell r="G2188" t="str">
            <v>Medium</v>
          </cell>
          <cell r="H2188">
            <v>2</v>
          </cell>
          <cell r="I2188" t="str">
            <v>https://www.humanitarianresponse.info/sites/www.humanitarianresponse.info/files/documents/files/ukraine_humanitarian_response_plan_2019_en.pdf</v>
          </cell>
          <cell r="J2188" t="str">
            <v>2.2 million of these are located in the NGCA and 0.8 million within a 20km distance from the contact line in GCAs. The highest cluster caseloads can be found in WASH and protection. This number has slightly increased from last year due to widespread landmine contamination as well as the mental and psychological impact of the protracted crisis. The GRP also notes that 30% of the people in need are elderly and 2 million people who reside close to the contact line. Distribution as per HRP, will be readjusted with the HNO 2019 data.</v>
          </cell>
          <cell r="K2188" t="str">
            <v>UKR002People in Need</v>
          </cell>
          <cell r="L2188">
            <v>43511</v>
          </cell>
        </row>
        <row r="2189">
          <cell r="F2189" t="str">
            <v>HRP December 2018</v>
          </cell>
          <cell r="G2189" t="str">
            <v>Medium</v>
          </cell>
          <cell r="H2189">
            <v>2</v>
          </cell>
          <cell r="I2189" t="str">
            <v>https://www.humanitarianresponse.info/sites/www.humanitarianresponse.info/files/documents/files/ukraine_humanitarian_response_plan_2019_en.pdf</v>
          </cell>
          <cell r="J2189" t="str">
            <v>Number of people in need in GCA more than 20k away from the contact line (IDPs etc.).</v>
          </cell>
          <cell r="K2189" t="str">
            <v>UKR002People facing minimal humanitarian needs (level 1)</v>
          </cell>
          <cell r="L2189">
            <v>43511</v>
          </cell>
        </row>
        <row r="2190">
          <cell r="F2190" t="str">
            <v>HRP December 2018</v>
          </cell>
          <cell r="G2190" t="str">
            <v>Medium</v>
          </cell>
          <cell r="H2190">
            <v>2</v>
          </cell>
          <cell r="I2190" t="str">
            <v>https://www.humanitarianresponse.info/sites/www.humanitarianresponse.info/files/documents/files/ukraine_humanitarian_response_plan_2019_en.pdf</v>
          </cell>
          <cell r="J2190" t="str">
            <v>Number of people in need located in GCA in proximity to the contact line.</v>
          </cell>
          <cell r="K2190" t="str">
            <v>UKR002People facing stressed humanitarian needs (level 2)</v>
          </cell>
          <cell r="L2190">
            <v>43511</v>
          </cell>
        </row>
        <row r="2191">
          <cell r="F2191" t="str">
            <v>HRP December 2018</v>
          </cell>
          <cell r="G2191" t="str">
            <v>Medium</v>
          </cell>
          <cell r="H2191">
            <v>2</v>
          </cell>
          <cell r="I2191" t="str">
            <v>https://www.humanitarianresponse.info/sites/www.humanitarianresponse.info/files/documents/files/ukraine_humanitarian_response_plan_2019_en.pdf</v>
          </cell>
          <cell r="J2191" t="str">
            <v>PiN in NGCA, including those near the contact line.</v>
          </cell>
          <cell r="K2191" t="str">
            <v>UKR002People  facing moderate humanitarian needs (level 3)</v>
          </cell>
          <cell r="L2191">
            <v>43511</v>
          </cell>
        </row>
        <row r="2192">
          <cell r="F2192" t="str">
            <v>HRP December 2018</v>
          </cell>
          <cell r="G2192" t="str">
            <v>Medium</v>
          </cell>
          <cell r="H2192">
            <v>2</v>
          </cell>
          <cell r="I2192" t="str">
            <v>https://www.humanitarianresponse.info/sites/www.humanitarianresponse.info/files/documents/files/ukraine_humanitarian_response_plan_2019_en.pdf</v>
          </cell>
          <cell r="J2192" t="str">
            <v>No one expected to be in level 4 or 5</v>
          </cell>
          <cell r="K2192" t="str">
            <v>UKR002People facing severe humanitarian needs (level 4)</v>
          </cell>
          <cell r="L2192">
            <v>43511</v>
          </cell>
        </row>
        <row r="2193">
          <cell r="F2193" t="str">
            <v>HRP December 2018</v>
          </cell>
          <cell r="G2193" t="str">
            <v>Medium</v>
          </cell>
          <cell r="H2193">
            <v>2</v>
          </cell>
          <cell r="I2193" t="str">
            <v>https://www.humanitarianresponse.info/sites/www.humanitarianresponse.info/files/documents/files/ukraine_humanitarian_response_plan_2019_en.pdf</v>
          </cell>
          <cell r="J2193" t="str">
            <v>No one expected to be in level 4 or 5</v>
          </cell>
          <cell r="K2193" t="str">
            <v>UKR002People facing extreme humanitarian needs (level 5)</v>
          </cell>
          <cell r="L2193">
            <v>43511</v>
          </cell>
        </row>
        <row r="2194">
          <cell r="F2194"/>
          <cell r="G2194"/>
          <cell r="H2194" t="b">
            <v>0</v>
          </cell>
          <cell r="I2194"/>
          <cell r="J2194" t="str">
            <v>Same as crisis level</v>
          </cell>
          <cell r="K2194" t="str">
            <v>UKR002People killed in all crises</v>
          </cell>
          <cell r="L2194">
            <v>43511</v>
          </cell>
        </row>
        <row r="2195">
          <cell r="F2195" t="str">
            <v>HRP December 2018</v>
          </cell>
          <cell r="G2195" t="str">
            <v>Medium</v>
          </cell>
          <cell r="H2195">
            <v>2</v>
          </cell>
          <cell r="I2195" t="str">
            <v>https://www.humanitarianresponse.info/sites/www.humanitarianresponse.info/files/documents/files/ukraine_humanitarian_response_plan_2019_en.pdf</v>
          </cell>
          <cell r="J2195" t="str">
            <v xml:space="preserve">PiN in NGCA </v>
          </cell>
          <cell r="K2195" t="str">
            <v>UKR002People facing limited access constraints</v>
          </cell>
          <cell r="L2195">
            <v>43511</v>
          </cell>
        </row>
        <row r="2196">
          <cell r="F2196"/>
          <cell r="G2196"/>
          <cell r="H2196" t="b">
            <v>0</v>
          </cell>
          <cell r="I2196"/>
          <cell r="J2196"/>
          <cell r="K2196" t="str">
            <v>UKR002People facing restricted access constraints</v>
          </cell>
          <cell r="L2196">
            <v>43511</v>
          </cell>
        </row>
        <row r="2197">
          <cell r="F2197" t="str">
            <v>ACAPS Access Map August 2018</v>
          </cell>
          <cell r="G2197" t="str">
            <v>Medium</v>
          </cell>
          <cell r="H2197">
            <v>2</v>
          </cell>
          <cell r="I2197" t="str">
            <v>https://www.acaps.org/press-room/maps</v>
          </cell>
          <cell r="J2197"/>
          <cell r="K2197" t="str">
            <v>UKR002Impediments to entry into country (bureaucratic and administrative)</v>
          </cell>
          <cell r="L2197">
            <v>43511</v>
          </cell>
        </row>
        <row r="2198">
          <cell r="F2198" t="str">
            <v>ACAPS Access Map August 2018</v>
          </cell>
          <cell r="G2198" t="str">
            <v>Medium</v>
          </cell>
          <cell r="H2198">
            <v>2</v>
          </cell>
          <cell r="I2198" t="str">
            <v>https://www.acaps.org/press-room/maps</v>
          </cell>
          <cell r="J2198"/>
          <cell r="K2198" t="str">
            <v>UKR002Restriction of movement (impediments to freedom of movement and/or administrative restrictions)</v>
          </cell>
          <cell r="L2198">
            <v>43511</v>
          </cell>
        </row>
        <row r="2199">
          <cell r="F2199" t="str">
            <v>ACAPS Access Map August 2018</v>
          </cell>
          <cell r="G2199" t="str">
            <v>Medium</v>
          </cell>
          <cell r="H2199">
            <v>2</v>
          </cell>
          <cell r="I2199" t="str">
            <v>https://www.acaps.org/press-room/maps</v>
          </cell>
          <cell r="J2199"/>
          <cell r="K2199" t="str">
            <v>UKR002Interference into implementation of humanitarian activities</v>
          </cell>
          <cell r="L2199">
            <v>43511</v>
          </cell>
        </row>
        <row r="2200">
          <cell r="F2200" t="str">
            <v>ACAPS Access Map August 2018</v>
          </cell>
          <cell r="G2200" t="str">
            <v>Medium</v>
          </cell>
          <cell r="H2200">
            <v>2</v>
          </cell>
          <cell r="I2200" t="str">
            <v>https://www.acaps.org/press-room/maps</v>
          </cell>
          <cell r="J2200"/>
          <cell r="K2200" t="str">
            <v>UKR002Violence against personnel, facilities and assets</v>
          </cell>
          <cell r="L2200">
            <v>43511</v>
          </cell>
        </row>
        <row r="2201">
          <cell r="F2201" t="str">
            <v>ACAPS Access Map August 2018</v>
          </cell>
          <cell r="G2201" t="str">
            <v>Medium</v>
          </cell>
          <cell r="H2201">
            <v>2</v>
          </cell>
          <cell r="I2201" t="str">
            <v>https://www.acaps.org/press-room/maps</v>
          </cell>
          <cell r="J2201"/>
          <cell r="K2201" t="str">
            <v>UKR002Denial of existence of humanitarian needs or entitlements to assistance</v>
          </cell>
          <cell r="L2201">
            <v>43511</v>
          </cell>
        </row>
        <row r="2202">
          <cell r="F2202" t="str">
            <v>ACAPS Access Map August 2018</v>
          </cell>
          <cell r="G2202" t="str">
            <v>Medium</v>
          </cell>
          <cell r="H2202">
            <v>2</v>
          </cell>
          <cell r="I2202" t="str">
            <v>https://www.acaps.org/press-room/maps</v>
          </cell>
          <cell r="J2202"/>
          <cell r="K2202" t="str">
            <v>UKR002Restriction and obstruction of access to services and assistance</v>
          </cell>
          <cell r="L2202">
            <v>43511</v>
          </cell>
        </row>
        <row r="2203">
          <cell r="F2203" t="str">
            <v>ACAPS Access Map August 2018</v>
          </cell>
          <cell r="G2203" t="str">
            <v>Medium</v>
          </cell>
          <cell r="H2203">
            <v>2</v>
          </cell>
          <cell r="I2203" t="str">
            <v>https://www.acaps.org/press-room/maps</v>
          </cell>
          <cell r="J2203"/>
          <cell r="K2203" t="str">
            <v>UKR002Ongoing insecurity/hostilities affecting humanitarian assistance</v>
          </cell>
          <cell r="L2203">
            <v>43511</v>
          </cell>
        </row>
        <row r="2204">
          <cell r="F2204" t="str">
            <v>ACAPS Access Map August 2018</v>
          </cell>
          <cell r="G2204" t="str">
            <v>Medium</v>
          </cell>
          <cell r="H2204">
            <v>2</v>
          </cell>
          <cell r="I2204" t="str">
            <v>https://www.acaps.org/press-room/maps</v>
          </cell>
          <cell r="J2204"/>
          <cell r="K2204" t="str">
            <v xml:space="preserve">UKR002Presence of mines and improvised explosive devices </v>
          </cell>
          <cell r="L2204">
            <v>43511</v>
          </cell>
        </row>
        <row r="2205">
          <cell r="F2205" t="str">
            <v>ACAPS Access Map August 2018</v>
          </cell>
          <cell r="G2205" t="str">
            <v>Medium</v>
          </cell>
          <cell r="H2205">
            <v>2</v>
          </cell>
          <cell r="I2205" t="str">
            <v>https://www.acaps.org/press-room/maps</v>
          </cell>
          <cell r="J2205"/>
          <cell r="K2205" t="str">
            <v>UKR002Physical constraints in the environment (obstacles related to terrain, climate, lack of infrastructure, etc.)</v>
          </cell>
          <cell r="L2205">
            <v>43511</v>
          </cell>
        </row>
        <row r="2206">
          <cell r="F2206" t="str">
            <v>OCHA, DTM, UNHCR</v>
          </cell>
          <cell r="G2206" t="str">
            <v>Low</v>
          </cell>
          <cell r="H2206">
            <v>3</v>
          </cell>
          <cell r="I2206" t="str">
            <v>http://proxy.hxlstandard.org/data.csv?url=http%3A//popstats.unhcr.org/en/persons_of_concern.hxl&amp;filter01=select&amp;select-query01-01=%23country%2Borigin=Peru  https://data.humdata.org/dataset/proyeccion-de-poblacion-por-distrito-y-edad-de-peru</v>
          </cell>
          <cell r="J2206" t="str">
            <v>Population figures (31,151,643) accroding to OCHA's projections s for 2015 deriving from the latest Census in 2007 plus incoming refugees and asylum seekers minus refugees and asylum seekers from Peru (16149 between 2015 and 2017, counting * as 1). Population estimations from the national statistics institute estimate a lower number with 29.38 million people, will need to be reviewed as OCHA figures might already include projections for population movement.</v>
          </cell>
          <cell r="K2206" t="str">
            <v>PER002Total population in country</v>
          </cell>
          <cell r="L2206">
            <v>43511</v>
          </cell>
        </row>
        <row r="2207">
          <cell r="F2207" t="str">
            <v>National Statistical Institute Publication; R4V as of 31/10/2018; Migration Bulletin, January 2019</v>
          </cell>
          <cell r="G2207" t="str">
            <v>Low</v>
          </cell>
          <cell r="H2207">
            <v>3</v>
          </cell>
          <cell r="I2207" t="str">
            <v>https://www.inei.gob.pe/media/MenuRecursivo/publicaciones_digitales/Est/Lib1140/cap01.pdf https://data2.unhcr.org/es/documents/download/67311 https://www.migraciones.gob.pe/estadisticas/Informe-Estadistico-Ciudadanos-Venezolanos-2018.pdf</v>
          </cell>
          <cell r="J2207" t="str">
            <v>Peru is both a state of transit and destination. According to government figures the majority of Venezuelans can be found in only five regions (La Libertad, Callao, Ica, Lima and Arequipa). The affected area has been estimated as these provinces plus the province of the main entry point (Tumbes). Likley to be an overestimation.</v>
          </cell>
          <cell r="K2207" t="str">
            <v>PER002Landmass affected by disaster</v>
          </cell>
          <cell r="L2207">
            <v>43511</v>
          </cell>
        </row>
        <row r="2208">
          <cell r="F2208" t="str">
            <v>OCHA, July 2015</v>
          </cell>
          <cell r="G2208" t="str">
            <v>Low</v>
          </cell>
          <cell r="H2208">
            <v>3</v>
          </cell>
          <cell r="I2208" t="str">
            <v>https://data.humdata.org/dataset/proyeccion-de-poblacion-por-distrito-y-edad-de-peru</v>
          </cell>
          <cell r="J2208" t="str">
            <v>Number of people living in 5 provinces that were included as affected by the crisis. Based on OCHA population estimation. Overcount.</v>
          </cell>
          <cell r="K2208" t="str">
            <v>PER002People exposed</v>
          </cell>
          <cell r="L2208">
            <v>43511</v>
          </cell>
        </row>
        <row r="2209">
          <cell r="F2209" t="str">
            <v>Migration Office, January 2019; Regional Response Plan, october 2018</v>
          </cell>
          <cell r="G2209" t="str">
            <v>Medium</v>
          </cell>
          <cell r="H2209">
            <v>2</v>
          </cell>
          <cell r="I2209" t="str">
            <v>https://www.migraciones.gob.pe/comunicaciones/publicaciones/RevistaMigraciones_Enero_2019.pdf https://r4v.info/es/documents/download/67282</v>
          </cell>
          <cell r="J2209" t="str">
            <v xml:space="preserve">Venezuelan refugees and host communities. Due to the lack of up-to-date information on this, the projection of the regional response plan was used. Another option would be to calculate the number of Venezuelans plus the population within the affected area, which would be an overestimation. </v>
          </cell>
          <cell r="K2209" t="str">
            <v>PER002People affected by the crisis</v>
          </cell>
          <cell r="L2209">
            <v>43511</v>
          </cell>
        </row>
        <row r="2210">
          <cell r="F2210" t="str">
            <v>DTM, November 2018; Regional Response Plan, October 2018</v>
          </cell>
          <cell r="G2210" t="str">
            <v>Medium</v>
          </cell>
          <cell r="H2210">
            <v>2</v>
          </cell>
          <cell r="I2210" t="str">
            <v>https://www.migraciones.gob.pe/comunicaciones/publicaciones/RevistaMigraciones_Enero_2019.pdf https://reliefweb.int/sites/reliefweb.int/files/resources/DTM_R4%20-%20English.pdf https://r4v.info/es/documents/download/67282</v>
          </cell>
          <cell r="J2210" t="str">
            <v>According to the Regional Response Plan, there were 698,275 Venezuelans projected to be in Peru in December 2018 whereas the Migration Bulletin from January 2019 states there were 660,000 and the DTM 530,731 between 2017 and October 2018. As the figure from the migration office is not a projection, it was chosen here. However, this number does only include registrations through official entry points and it is unclear whether departures via the southern border are substracted.</v>
          </cell>
          <cell r="K2210" t="str">
            <v>PER002Total # of crisis related displaced people</v>
          </cell>
          <cell r="L2210">
            <v>43511</v>
          </cell>
        </row>
        <row r="2211">
          <cell r="F2211" t="str">
            <v>IFRC 01/02/2019</v>
          </cell>
          <cell r="G2211"/>
          <cell r="H2211" t="b">
            <v>0</v>
          </cell>
          <cell r="I2211" t="str">
            <v>https://reliefweb.int/sites/reliefweb.int/files/resources/MDR42004eu1.pdf</v>
          </cell>
          <cell r="J2211" t="str">
            <v>During 2018, migrants from Venezuela constituted 96% of imported malaria cases along the Ecuador Peru border. Plasmodium vivax dominated. Autochthonous malaria cases emerged in areas previously malaria-free.</v>
          </cell>
          <cell r="K2211" t="str">
            <v>PER002Total # of illness cases reported</v>
          </cell>
          <cell r="L2211">
            <v>43511</v>
          </cell>
        </row>
        <row r="2212">
          <cell r="F2212"/>
          <cell r="G2212"/>
          <cell r="H2212" t="b">
            <v>0</v>
          </cell>
          <cell r="I2212"/>
          <cell r="J2212" t="str">
            <v>No reporting on this as far as I can tell.</v>
          </cell>
          <cell r="K2212" t="str">
            <v>PER002Crisis related Injuries</v>
          </cell>
          <cell r="L2212">
            <v>43511</v>
          </cell>
        </row>
        <row r="2213">
          <cell r="F2213"/>
          <cell r="G2213"/>
          <cell r="H2213" t="b">
            <v>0</v>
          </cell>
          <cell r="I2213"/>
          <cell r="J2213" t="str">
            <v>Only annecdotal information about single deaths (of Venezuelans and at the hands of Venezuelans) but rather as a result of general violence and xenophobia than as a imminent result of the conflict.</v>
          </cell>
          <cell r="K2213" t="str">
            <v>PER002Crisis related fatalities</v>
          </cell>
          <cell r="L2213">
            <v>43511</v>
          </cell>
        </row>
        <row r="2214">
          <cell r="F2214"/>
          <cell r="G2214"/>
          <cell r="H2214" t="b">
            <v>0</v>
          </cell>
          <cell r="I2214"/>
          <cell r="J2214"/>
          <cell r="K2214" t="str">
            <v>PER002Building partially damaged</v>
          </cell>
          <cell r="L2214">
            <v>43511</v>
          </cell>
        </row>
        <row r="2215">
          <cell r="F2215"/>
          <cell r="G2215"/>
          <cell r="H2215" t="b">
            <v>0</v>
          </cell>
          <cell r="I2215"/>
          <cell r="J2215"/>
          <cell r="K2215" t="str">
            <v>PER002Building totally damaged</v>
          </cell>
          <cell r="L2215">
            <v>43511</v>
          </cell>
        </row>
        <row r="2216">
          <cell r="F2216"/>
          <cell r="G2216"/>
          <cell r="H2216" t="b">
            <v>0</v>
          </cell>
          <cell r="I2216"/>
          <cell r="J2216" t="str">
            <v>There is certainly a cost of answering to the influx but unclear what could be considered economic losses due to international displacement.</v>
          </cell>
          <cell r="K2216" t="str">
            <v>PER002Economic Losses</v>
          </cell>
          <cell r="L2216">
            <v>43511</v>
          </cell>
        </row>
        <row r="2217">
          <cell r="F2217" t="str">
            <v>DTM, Novermber 2018; Regional Response Plan R4V, Migration Bulletin Januar 2019</v>
          </cell>
          <cell r="G2217" t="str">
            <v>Medium</v>
          </cell>
          <cell r="H2217">
            <v>2</v>
          </cell>
          <cell r="I2217" t="str">
            <v>https://reliefweb.int/sites/reliefweb.int/files/resources/DTM_R4%20-%20English.pdf https://r4v.info/es/documents/download/67282 https://www.migraciones.gob.pe/estadisticas/Informe-Estadistico-Ciudadanos-Venezolanos-2018.pdf</v>
          </cell>
          <cell r="J2217" t="str">
            <v xml:space="preserve">The Regional Response Plan for Peru estimates that there will be 1,368,703 Venezuelan refugees and migrants in Peru by the end of 2019 and estimates that 85% of these will be in need of assistance as well as 630,000 persons from host communities, resulting in  1,163,398 people in need. As there are currently 660,000 Venezuelans (December) in the country, 85% of these would be 561,000 as another option for the PiN, excluding the host community as there are no current estimation of number of affected from host community nor their needs. </v>
          </cell>
          <cell r="K2217" t="str">
            <v>PER002People in Need</v>
          </cell>
          <cell r="L2217">
            <v>43511</v>
          </cell>
        </row>
        <row r="2218">
          <cell r="F2218" t="str">
            <v>DTM, Novermber 2018; Regional Response Plan R4V, Migration Bulletin Januar 2019</v>
          </cell>
          <cell r="G2218" t="str">
            <v>Medium</v>
          </cell>
          <cell r="H2218">
            <v>2</v>
          </cell>
          <cell r="I2218" t="str">
            <v>https://reliefweb.int/sites/reliefweb.int/files/resources/DTM_R4%20-%20English.pdf https://r4v.info/es/documents/download/67282 https://www.migraciones.gob.pe/estadisticas/Informe-Estadistico-Ciudadanos-Venezolanos-2018.pdf</v>
          </cell>
          <cell r="J2218" t="str">
            <v>It is likely that the majority of Venezuelans displaced by the crisis face minimal to stressed humanitarian needs.</v>
          </cell>
          <cell r="K2218" t="str">
            <v>PER002People facing minimal humanitarian needs (level 1)</v>
          </cell>
          <cell r="L2218">
            <v>43511</v>
          </cell>
        </row>
        <row r="2219">
          <cell r="F2219" t="str">
            <v>DTM, Novermber 2018; Regional Response Plan R4V, Migration Bulletin Januar 2019</v>
          </cell>
          <cell r="G2219" t="str">
            <v>Medium</v>
          </cell>
          <cell r="H2219">
            <v>2</v>
          </cell>
          <cell r="I2219" t="str">
            <v>https://reliefweb.int/sites/reliefweb.int/files/resources/DTM_R4%20-%20English.pdf https://r4v.info/es/documents/download/67282 https://www.migraciones.gob.pe/estadisticas/Informe-Estadistico-Ciudadanos-Venezolanos-2018.pdf</v>
          </cell>
          <cell r="J2219" t="str">
            <v>The highest needs can be found among those when entering the country (water, food, shelter, health services as well as transportation and legal orientation, protection concerns for women and minors). 60,000 people enter the country through official entry points on a monthly basis as a rough estimation for those facing stressed (or higher) humanitarian needs.</v>
          </cell>
          <cell r="K2219" t="str">
            <v>PER002People facing stressed humanitarian needs (level 2)</v>
          </cell>
          <cell r="L2219">
            <v>43511</v>
          </cell>
        </row>
        <row r="2220">
          <cell r="F2220" t="str">
            <v>DTM, Novermber 2018; Regional Response Plan R4V, Migration Bulletin Januar 2019</v>
          </cell>
          <cell r="G2220" t="str">
            <v>Medium</v>
          </cell>
          <cell r="H2220">
            <v>2</v>
          </cell>
          <cell r="I2220" t="str">
            <v>https://reliefweb.int/sites/reliefweb.int/files/resources/DTM_R4%20-%20English.pdf https://r4v.info/es/documents/download/67282 https://www.migraciones.gob.pe/estadisticas/Informe-Estadistico-Ciudadanos-Venezolanos-2018.pdf</v>
          </cell>
          <cell r="J2220" t="str">
            <v>Considering the number of people with no regular access to food and chronic illnesses, as well as the number of minors (emotional impact) arriving in Peru as well as the impact of transit per se, it is possible that at least a limited number of people (temporarily) face moderate humanitarian needs.</v>
          </cell>
          <cell r="K2220" t="str">
            <v>PER002People  facing moderate humanitarian needs (level 3)</v>
          </cell>
          <cell r="L2220">
            <v>43511</v>
          </cell>
        </row>
        <row r="2221">
          <cell r="F2221" t="str">
            <v>DTM, Novermber 2018; Regional Response Plan R4V, Migration Bulletin Januar 2019</v>
          </cell>
          <cell r="G2221" t="str">
            <v>Medium</v>
          </cell>
          <cell r="H2221">
            <v>2</v>
          </cell>
          <cell r="I2221" t="str">
            <v>https://reliefweb.int/sites/reliefweb.int/files/resources/DTM_R4%20-%20English.pdf https://r4v.info/es/documents/download/67282 https://www.migraciones.gob.pe/estadisticas/Informe-Estadistico-Ciudadanos-Venezolanos-2018.pdf</v>
          </cell>
          <cell r="J2221" t="str">
            <v xml:space="preserve">Considering Peru as a upper-middle income country and current response activities I do not expect Venezuelans within the country to face severe or extreme humanitarian needs. </v>
          </cell>
          <cell r="K2221" t="str">
            <v>PER002People facing severe humanitarian needs (level 4)</v>
          </cell>
          <cell r="L2221">
            <v>43511</v>
          </cell>
        </row>
        <row r="2222">
          <cell r="F2222" t="str">
            <v>DTM, Novermber 2018; Regional Response Plan R4V, Migration Bulletin Januar 2019</v>
          </cell>
          <cell r="G2222" t="str">
            <v>Medium</v>
          </cell>
          <cell r="H2222">
            <v>2</v>
          </cell>
          <cell r="I2222" t="str">
            <v>https://reliefweb.int/sites/reliefweb.int/files/resources/DTM_R4%20-%20English.pdf https://r4v.info/es/documents/download/67282 https://www.migraciones.gob.pe/estadisticas/Informe-Estadistico-Ciudadanos-Venezolanos-2018.pdf</v>
          </cell>
          <cell r="J2222" t="str">
            <v xml:space="preserve">Considering Peru as a upper-middle income country and current response activities I do not expect Venezuelans within the country to face severe or extreme humanitarian needs. </v>
          </cell>
          <cell r="K2222" t="str">
            <v>PER002People facing extreme humanitarian needs (level 5)</v>
          </cell>
          <cell r="L2222">
            <v>43511</v>
          </cell>
        </row>
        <row r="2223">
          <cell r="F2223"/>
          <cell r="G2223"/>
          <cell r="H2223" t="b">
            <v>0</v>
          </cell>
          <cell r="I2223"/>
          <cell r="J2223"/>
          <cell r="K2223" t="str">
            <v>PER002People killed in all crises</v>
          </cell>
          <cell r="L2223">
            <v>43511</v>
          </cell>
        </row>
        <row r="2224">
          <cell r="F2224"/>
          <cell r="G2224"/>
          <cell r="H2224" t="b">
            <v>0</v>
          </cell>
          <cell r="I2224"/>
          <cell r="J2224" t="str">
            <v>No indication of PiN with limited access</v>
          </cell>
          <cell r="K2224" t="str">
            <v>PER002People facing limited access constraints</v>
          </cell>
          <cell r="L2224">
            <v>43511</v>
          </cell>
        </row>
        <row r="2225">
          <cell r="F2225"/>
          <cell r="G2225"/>
          <cell r="H2225" t="b">
            <v>0</v>
          </cell>
          <cell r="I2225"/>
          <cell r="J2225" t="str">
            <v>No indication of PinN with restricted access</v>
          </cell>
          <cell r="K2225" t="str">
            <v>PER002People facing restricted access constraints</v>
          </cell>
          <cell r="L2225">
            <v>43511</v>
          </cell>
        </row>
        <row r="2226">
          <cell r="F2226" t="str">
            <v>ACAPS Access Map August 2018</v>
          </cell>
          <cell r="G2226" t="str">
            <v>Medium</v>
          </cell>
          <cell r="H2226">
            <v>2</v>
          </cell>
          <cell r="I2226" t="str">
            <v>https://www.acaps.org/press-room/maps</v>
          </cell>
          <cell r="J2226" t="str">
            <v>The data for this country might not be publicly available</v>
          </cell>
          <cell r="K2226" t="str">
            <v>PER002Impediments to entry into country (bureaucratic and administrative)</v>
          </cell>
          <cell r="L2226">
            <v>43511</v>
          </cell>
        </row>
        <row r="2227">
          <cell r="F2227" t="str">
            <v>ACAPS Access Map August 2018</v>
          </cell>
          <cell r="G2227" t="str">
            <v>Medium</v>
          </cell>
          <cell r="H2227">
            <v>2</v>
          </cell>
          <cell r="I2227" t="str">
            <v>https://www.acaps.org/press-room/maps</v>
          </cell>
          <cell r="J2227" t="str">
            <v>The data for this country might not be publicly available</v>
          </cell>
          <cell r="K2227" t="str">
            <v>PER002Restriction of movement (impediments to freedom of movement and/or administrative restrictions)</v>
          </cell>
          <cell r="L2227">
            <v>43511</v>
          </cell>
        </row>
        <row r="2228">
          <cell r="F2228" t="str">
            <v>ACAPS Access Map August 2018</v>
          </cell>
          <cell r="G2228" t="str">
            <v>Medium</v>
          </cell>
          <cell r="H2228">
            <v>2</v>
          </cell>
          <cell r="I2228" t="str">
            <v>https://www.acaps.org/press-room/maps</v>
          </cell>
          <cell r="J2228" t="str">
            <v>The data for this country might not be publicly available</v>
          </cell>
          <cell r="K2228" t="str">
            <v>PER002Interference into implementation of humanitarian activities</v>
          </cell>
          <cell r="L2228">
            <v>43511</v>
          </cell>
        </row>
        <row r="2229">
          <cell r="F2229" t="str">
            <v>ACAPS Access Map August 2018</v>
          </cell>
          <cell r="G2229" t="str">
            <v>Medium</v>
          </cell>
          <cell r="H2229">
            <v>2</v>
          </cell>
          <cell r="I2229" t="str">
            <v>https://www.acaps.org/press-room/maps</v>
          </cell>
          <cell r="J2229" t="str">
            <v>The data for this country might not be publicly available</v>
          </cell>
          <cell r="K2229" t="str">
            <v>PER002Violence against personnel, facilities and assets</v>
          </cell>
          <cell r="L2229">
            <v>43511</v>
          </cell>
        </row>
        <row r="2230">
          <cell r="F2230" t="str">
            <v>ACAPS Access Map August 2018</v>
          </cell>
          <cell r="G2230" t="str">
            <v>Medium</v>
          </cell>
          <cell r="H2230">
            <v>2</v>
          </cell>
          <cell r="I2230" t="str">
            <v>https://www.acaps.org/press-room/maps</v>
          </cell>
          <cell r="J2230" t="str">
            <v>The data for this country might not be publicly available</v>
          </cell>
          <cell r="K2230" t="str">
            <v>PER002Denial of existence of humanitarian needs or entitlements to assistance</v>
          </cell>
          <cell r="L2230">
            <v>43511</v>
          </cell>
        </row>
        <row r="2231">
          <cell r="F2231" t="str">
            <v>ACAPS Access Map August 2018</v>
          </cell>
          <cell r="G2231" t="str">
            <v>Medium</v>
          </cell>
          <cell r="H2231">
            <v>2</v>
          </cell>
          <cell r="I2231" t="str">
            <v>https://www.acaps.org/press-room/maps</v>
          </cell>
          <cell r="J2231" t="str">
            <v>The data for this country might not be publicly available</v>
          </cell>
          <cell r="K2231" t="str">
            <v>PER002Restriction and obstruction of access to services and assistance</v>
          </cell>
          <cell r="L2231">
            <v>43511</v>
          </cell>
        </row>
        <row r="2232">
          <cell r="F2232" t="str">
            <v>ACAPS Access Map August 2018</v>
          </cell>
          <cell r="G2232" t="str">
            <v>Medium</v>
          </cell>
          <cell r="H2232">
            <v>2</v>
          </cell>
          <cell r="I2232" t="str">
            <v>https://www.acaps.org/press-room/maps</v>
          </cell>
          <cell r="J2232" t="str">
            <v>The data for this country might not be publicly available</v>
          </cell>
          <cell r="K2232" t="str">
            <v>PER002Ongoing insecurity/hostilities affecting humanitarian assistance</v>
          </cell>
          <cell r="L2232">
            <v>43511</v>
          </cell>
        </row>
        <row r="2233">
          <cell r="F2233" t="str">
            <v>ACAPS Access Map August 2018</v>
          </cell>
          <cell r="G2233" t="str">
            <v>Medium</v>
          </cell>
          <cell r="H2233">
            <v>2</v>
          </cell>
          <cell r="I2233" t="str">
            <v>https://www.acaps.org/press-room/maps</v>
          </cell>
          <cell r="J2233" t="str">
            <v>The data for this country might not be publicly available</v>
          </cell>
          <cell r="K2233" t="str">
            <v xml:space="preserve">PER002Presence of mines and improvised explosive devices </v>
          </cell>
          <cell r="L2233">
            <v>43511</v>
          </cell>
        </row>
        <row r="2234">
          <cell r="F2234" t="str">
            <v>ACAPS Access Map August 2018</v>
          </cell>
          <cell r="G2234" t="str">
            <v>Medium</v>
          </cell>
          <cell r="H2234">
            <v>2</v>
          </cell>
          <cell r="I2234" t="str">
            <v>https://www.acaps.org/press-room/maps</v>
          </cell>
          <cell r="J2234" t="str">
            <v>The data for this country might not be publicly available</v>
          </cell>
          <cell r="K2234" t="str">
            <v>PER002Physical constraints in the environment (obstacles related to terrain, climate, lack of infrastructure, etc.)</v>
          </cell>
          <cell r="L2234">
            <v>43511</v>
          </cell>
        </row>
        <row r="2235">
          <cell r="F2235" t="str">
            <v>Recensement General de la Population et de l'Habitat 2014; HCP Projections based on Census; UNHCR</v>
          </cell>
          <cell r="G2235" t="str">
            <v>Low</v>
          </cell>
          <cell r="H2235">
            <v>3</v>
          </cell>
          <cell r="I2235" t="str">
            <v>https://www.hcp.ma/Projections-de-la-population-totale-du-Maroc-par-age-simple-et-sexe-2014-2050_a2209.html https://rgph2014.hcp.ma/Note-sur-les-premiers-resultats-du-Recensement-General-de-la-Population-et- e-l-Habitat-2014_a369.html https://data2.unhcr.org/en/situations/mediterranean</v>
          </cell>
          <cell r="J2235" t="str">
            <v>Official sources project the population in 2018 to reach 35219547 people (close to the World Bank estimation) plus refugees and asylum seekers minus outbound refugees and asylum seekers. Currently no number available for mixed migration.</v>
          </cell>
          <cell r="K2235" t="str">
            <v>MAR002Total population in country</v>
          </cell>
          <cell r="L2235">
            <v>43511</v>
          </cell>
        </row>
        <row r="2236">
          <cell r="F2236" t="str">
            <v>CIA World Fact book</v>
          </cell>
          <cell r="G2236" t="str">
            <v>Medium</v>
          </cell>
          <cell r="H2236">
            <v>2</v>
          </cell>
          <cell r="I2236" t="str">
            <v>https://www.cia.gov/library/publications/the-world-factbook/geos/print_mo.html</v>
          </cell>
          <cell r="J2236" t="str">
            <v>According to UNHCR there are at least seven migrant settlements in the northers and central parts of the country. The four most southern regions were excluded (which include disputed territory) but this is still an broad overestimation, due to lack of more information.</v>
          </cell>
          <cell r="K2236" t="str">
            <v>MAR002Landmass affected by disaster</v>
          </cell>
          <cell r="L2236">
            <v>43511</v>
          </cell>
        </row>
        <row r="2237">
          <cell r="F2237" t="str">
            <v>Recensement General de la Population et de l'Habitat 2014</v>
          </cell>
          <cell r="G2237" t="str">
            <v>Medium</v>
          </cell>
          <cell r="H2237">
            <v>2</v>
          </cell>
          <cell r="I2237" t="str">
            <v>https://rgph2014.hcp.ma/Note-sur-les-premiers-resultats-du-Recensement-General-de-la-Population-et-de-l-Habitat-2014_a369.html</v>
          </cell>
          <cell r="J2237" t="str">
            <v>Number of people living in that area according to the 2014 census as admin 1 information for later projections is not available.</v>
          </cell>
          <cell r="K2237" t="str">
            <v>MAR002People exposed</v>
          </cell>
          <cell r="L2237">
            <v>43511</v>
          </cell>
        </row>
        <row r="2238">
          <cell r="F2238" t="str">
            <v>NYT October 2018</v>
          </cell>
          <cell r="G2238" t="str">
            <v>Low</v>
          </cell>
          <cell r="H2238">
            <v>3</v>
          </cell>
          <cell r="I2238" t="str">
            <v>https://www.nytimes.com/2018/10/22/world/africa/morocco-crackdown-sub-saharan-migrants-spain.html</v>
          </cell>
          <cell r="J2238" t="str">
            <v>Affected = displaced (transit and destination country) + Host Community. There is a lack of information about the number of people and conditions in and outside of informal settlements in Morocco. According to NYT up to 70,000 sub-Saharans are estimated to reside in Morocco which also comprises those that have or are in the process of getting residency status.</v>
          </cell>
          <cell r="K2238" t="str">
            <v>MAR002People affected by the crisis</v>
          </cell>
          <cell r="L2238">
            <v>43511</v>
          </cell>
        </row>
        <row r="2239">
          <cell r="F2239"/>
          <cell r="G2239"/>
          <cell r="H2239" t="b">
            <v>0</v>
          </cell>
          <cell r="I2239"/>
          <cell r="J2239" t="str">
            <v>Lack of information about number and conditions in camps and outside of camps. Looking at arrivals via the western route gives an idea of the extent: more than 35k crossed to Spain in the first three quarters of 2018 while arrivals to Italy are decreasing.  Moroccon authorities are dismantling shelters and arresting migrants at least since the beginning of 2018 in the north (near Tangier and Nador) and northeast (Tetouan and Oujda).Less favourable conditions for sea crossings between December and March are likley pushing migrants towards cities in wait for more favourable conditions.</v>
          </cell>
          <cell r="K2239" t="str">
            <v>MAR002Total # of crisis related displaced people</v>
          </cell>
          <cell r="L2239">
            <v>43511</v>
          </cell>
        </row>
        <row r="2240">
          <cell r="F2240" t="str">
            <v>WHO 2018</v>
          </cell>
          <cell r="G2240" t="str">
            <v>Low</v>
          </cell>
          <cell r="H2240">
            <v>3</v>
          </cell>
          <cell r="I2240" t="str">
            <v>https://www.who.int/migrants/publications/EMRO-Practices.pdf?ua=1</v>
          </cell>
          <cell r="J2240" t="str">
            <v>General lack of information on conditions and location of migrants</v>
          </cell>
          <cell r="K2240" t="str">
            <v>MAR002Total # of illness cases reported</v>
          </cell>
          <cell r="L2240">
            <v>43511</v>
          </cell>
        </row>
        <row r="2241">
          <cell r="F2241"/>
          <cell r="G2241"/>
          <cell r="H2241" t="b">
            <v>0</v>
          </cell>
          <cell r="I2241"/>
          <cell r="J2241" t="str">
            <v>Not enough information available to include for now.</v>
          </cell>
          <cell r="K2241" t="str">
            <v>MAR002Crisis related Injuries</v>
          </cell>
          <cell r="L2241">
            <v>43511</v>
          </cell>
        </row>
        <row r="2242">
          <cell r="F2242" t="str">
            <v>Iom, Missing Migrants Project, last accessed 11/02/2010</v>
          </cell>
          <cell r="G2242" t="str">
            <v>Medium</v>
          </cell>
          <cell r="H2242">
            <v>2</v>
          </cell>
          <cell r="I2242" t="str">
            <v>http://missingmigrants.iom.int/downloads</v>
          </cell>
          <cell r="J2242" t="str">
            <v>Number of people who died in the meditarranean western route. Does (so far) not include any other deaths (on land etc) due to lack of reliable information.</v>
          </cell>
          <cell r="K2242" t="str">
            <v>MAR002Crisis related fatalities</v>
          </cell>
          <cell r="L2242">
            <v>43511</v>
          </cell>
        </row>
        <row r="2243">
          <cell r="F2243"/>
          <cell r="G2243"/>
          <cell r="H2243" t="b">
            <v>0</v>
          </cell>
          <cell r="I2243"/>
          <cell r="J2243" t="str">
            <v>No damages expected due to mixed migration.</v>
          </cell>
          <cell r="K2243" t="str">
            <v>MAR002Building partially damaged</v>
          </cell>
          <cell r="L2243">
            <v>43511</v>
          </cell>
        </row>
        <row r="2244">
          <cell r="F2244"/>
          <cell r="G2244"/>
          <cell r="H2244" t="b">
            <v>0</v>
          </cell>
          <cell r="I2244"/>
          <cell r="J2244" t="str">
            <v>No damages expected due to mixed migration.</v>
          </cell>
          <cell r="K2244" t="str">
            <v>MAR002Building totally damaged</v>
          </cell>
          <cell r="L2244">
            <v>43511</v>
          </cell>
        </row>
        <row r="2245">
          <cell r="F2245"/>
          <cell r="G2245"/>
          <cell r="H2245" t="b">
            <v>0</v>
          </cell>
          <cell r="I2245"/>
          <cell r="J2245" t="str">
            <v>No economic losses expected due to mixed migration.</v>
          </cell>
          <cell r="K2245" t="str">
            <v>MAR002Economic Losses</v>
          </cell>
          <cell r="L2245">
            <v>43511</v>
          </cell>
        </row>
        <row r="2246">
          <cell r="F2246"/>
          <cell r="G2246"/>
          <cell r="H2246" t="b">
            <v>0</v>
          </cell>
          <cell r="I2246"/>
          <cell r="J2246" t="str">
            <v>The number of people in camps/ in transit could be used as a PiN but is currently not available. Shelter, food, WASH, health, protection and education needs likley. Particularly protection issues are likely to concern most. Number of people arrested is increasing too but no current information and inclusion would likely distort picture.</v>
          </cell>
          <cell r="K2246" t="str">
            <v>MAR002People in Need</v>
          </cell>
          <cell r="L2246">
            <v>43511</v>
          </cell>
        </row>
        <row r="2247">
          <cell r="F2247"/>
          <cell r="G2247"/>
          <cell r="H2247" t="b">
            <v>0</v>
          </cell>
          <cell r="I2247"/>
          <cell r="J2247"/>
          <cell r="K2247" t="str">
            <v>MAR002People facing minimal humanitarian needs (level 1)</v>
          </cell>
          <cell r="L2247">
            <v>43511</v>
          </cell>
        </row>
        <row r="2248">
          <cell r="F2248"/>
          <cell r="G2248"/>
          <cell r="H2248" t="b">
            <v>0</v>
          </cell>
          <cell r="I2248"/>
          <cell r="J2248"/>
          <cell r="K2248" t="str">
            <v>MAR002People facing stressed humanitarian needs (level 2)</v>
          </cell>
          <cell r="L2248">
            <v>43511</v>
          </cell>
        </row>
        <row r="2249">
          <cell r="F2249"/>
          <cell r="G2249"/>
          <cell r="H2249" t="b">
            <v>0</v>
          </cell>
          <cell r="I2249"/>
          <cell r="J2249"/>
          <cell r="K2249" t="str">
            <v>MAR002People  facing moderate humanitarian needs (level 3)</v>
          </cell>
          <cell r="L2249">
            <v>43511</v>
          </cell>
        </row>
        <row r="2250">
          <cell r="F2250"/>
          <cell r="G2250"/>
          <cell r="H2250" t="b">
            <v>0</v>
          </cell>
          <cell r="I2250"/>
          <cell r="J2250" t="str">
            <v>No expectation of PiN with severe to extreme humanitarian needs.</v>
          </cell>
          <cell r="K2250" t="str">
            <v>MAR002People facing severe humanitarian needs (level 4)</v>
          </cell>
          <cell r="L2250">
            <v>43511</v>
          </cell>
        </row>
        <row r="2251">
          <cell r="F2251"/>
          <cell r="G2251"/>
          <cell r="H2251" t="b">
            <v>0</v>
          </cell>
          <cell r="I2251"/>
          <cell r="J2251" t="str">
            <v>No expectation of PiN with severe to extreme humanitarian needs.</v>
          </cell>
          <cell r="K2251" t="str">
            <v>MAR002People facing extreme humanitarian needs (level 5)</v>
          </cell>
          <cell r="L2251">
            <v>43511</v>
          </cell>
        </row>
        <row r="2252">
          <cell r="F2252" t="str">
            <v>Iom, Missing Migrants Project, last accessed 11/02/2010</v>
          </cell>
          <cell r="G2252" t="str">
            <v>Medium</v>
          </cell>
          <cell r="H2252">
            <v>2</v>
          </cell>
          <cell r="I2252" t="str">
            <v>http://missingmigrants.iom.int/downloads</v>
          </cell>
          <cell r="J2252" t="str">
            <v>Likely slightly higher as other causes of death are not accounted for.</v>
          </cell>
          <cell r="K2252" t="str">
            <v>MAR002People killed in all crises</v>
          </cell>
          <cell r="L2252">
            <v>43511</v>
          </cell>
        </row>
        <row r="2253">
          <cell r="F2253"/>
          <cell r="G2253"/>
          <cell r="H2253" t="b">
            <v>0</v>
          </cell>
          <cell r="I2253"/>
          <cell r="J2253" t="str">
            <v>No indications for access constraints.</v>
          </cell>
          <cell r="K2253" t="str">
            <v>MAR002People facing limited access constraints</v>
          </cell>
          <cell r="L2253">
            <v>43511</v>
          </cell>
        </row>
        <row r="2254">
          <cell r="F2254"/>
          <cell r="G2254"/>
          <cell r="H2254" t="b">
            <v>0</v>
          </cell>
          <cell r="I2254"/>
          <cell r="J2254" t="str">
            <v>No indications for access constraints.</v>
          </cell>
          <cell r="K2254" t="str">
            <v>MAR002People facing restricted access constraints</v>
          </cell>
          <cell r="L2254">
            <v>43511</v>
          </cell>
        </row>
        <row r="2255">
          <cell r="F2255" t="str">
            <v>ACAPS Access Map August 2018</v>
          </cell>
          <cell r="G2255" t="str">
            <v>Medium</v>
          </cell>
          <cell r="H2255">
            <v>2</v>
          </cell>
          <cell r="I2255"/>
          <cell r="J2255" t="str">
            <v>Data for this country might not be publicly available.</v>
          </cell>
          <cell r="K2255" t="str">
            <v>MAR002Impediments to entry into country (bureaucratic and administrative)</v>
          </cell>
          <cell r="L2255">
            <v>43511</v>
          </cell>
        </row>
        <row r="2256">
          <cell r="F2256" t="str">
            <v>ACAPS Access Map August 2018</v>
          </cell>
          <cell r="G2256" t="str">
            <v>Medium</v>
          </cell>
          <cell r="H2256">
            <v>2</v>
          </cell>
          <cell r="I2256"/>
          <cell r="J2256" t="str">
            <v>Data for this country might not be publicly available.</v>
          </cell>
          <cell r="K2256" t="str">
            <v>MAR002Restriction of movement (impediments to freedom of movement and/or administrative restrictions)</v>
          </cell>
          <cell r="L2256">
            <v>43511</v>
          </cell>
        </row>
        <row r="2257">
          <cell r="F2257" t="str">
            <v>ACAPS Access Map August 2018</v>
          </cell>
          <cell r="G2257" t="str">
            <v>Medium</v>
          </cell>
          <cell r="H2257">
            <v>2</v>
          </cell>
          <cell r="I2257"/>
          <cell r="J2257" t="str">
            <v>Data for this country might not be publicly available.</v>
          </cell>
          <cell r="K2257" t="str">
            <v>MAR002Interference into implementation of humanitarian activities</v>
          </cell>
          <cell r="L2257">
            <v>43511</v>
          </cell>
        </row>
        <row r="2258">
          <cell r="F2258" t="str">
            <v>ACAPS Access Map August 2018</v>
          </cell>
          <cell r="G2258" t="str">
            <v>Medium</v>
          </cell>
          <cell r="H2258">
            <v>2</v>
          </cell>
          <cell r="I2258"/>
          <cell r="J2258" t="str">
            <v>Data for this country might not be publicly available.</v>
          </cell>
          <cell r="K2258" t="str">
            <v>MAR002Violence against personnel, facilities and assets</v>
          </cell>
          <cell r="L2258">
            <v>43511</v>
          </cell>
        </row>
        <row r="2259">
          <cell r="F2259" t="str">
            <v>ACAPS Access Map August 2018</v>
          </cell>
          <cell r="G2259" t="str">
            <v>Medium</v>
          </cell>
          <cell r="H2259">
            <v>2</v>
          </cell>
          <cell r="I2259"/>
          <cell r="J2259" t="str">
            <v>Data for this country might not be publicly available.</v>
          </cell>
          <cell r="K2259" t="str">
            <v>MAR002Denial of existence of humanitarian needs or entitlements to assistance</v>
          </cell>
          <cell r="L2259">
            <v>43511</v>
          </cell>
        </row>
        <row r="2260">
          <cell r="F2260" t="str">
            <v>ACAPS Access Map August 2018</v>
          </cell>
          <cell r="G2260" t="str">
            <v>Medium</v>
          </cell>
          <cell r="H2260">
            <v>2</v>
          </cell>
          <cell r="I2260"/>
          <cell r="J2260" t="str">
            <v>Data for this country might not be publicly available.</v>
          </cell>
          <cell r="K2260" t="str">
            <v>MAR002Restriction and obstruction of access to services and assistance</v>
          </cell>
          <cell r="L2260">
            <v>43511</v>
          </cell>
        </row>
        <row r="2261">
          <cell r="F2261" t="str">
            <v>ACAPS Access Map August 2018</v>
          </cell>
          <cell r="G2261" t="str">
            <v>Medium</v>
          </cell>
          <cell r="H2261">
            <v>2</v>
          </cell>
          <cell r="I2261"/>
          <cell r="J2261" t="str">
            <v>Data for this country might not be publicly available.</v>
          </cell>
          <cell r="K2261" t="str">
            <v>MAR002Ongoing insecurity/hostilities affecting humanitarian assistance</v>
          </cell>
          <cell r="L2261">
            <v>43511</v>
          </cell>
        </row>
        <row r="2262">
          <cell r="F2262" t="str">
            <v>ACAPS Access Map August 2018</v>
          </cell>
          <cell r="G2262" t="str">
            <v>Medium</v>
          </cell>
          <cell r="H2262">
            <v>2</v>
          </cell>
          <cell r="I2262"/>
          <cell r="J2262" t="str">
            <v>Data for this country might not be publicly available.</v>
          </cell>
          <cell r="K2262" t="str">
            <v xml:space="preserve">MAR002Presence of mines and improvised explosive devices </v>
          </cell>
          <cell r="L2262">
            <v>43511</v>
          </cell>
        </row>
        <row r="2263">
          <cell r="F2263" t="str">
            <v>ACAPS Access Map August 2018</v>
          </cell>
          <cell r="G2263" t="str">
            <v>Medium</v>
          </cell>
          <cell r="H2263">
            <v>2</v>
          </cell>
          <cell r="I2263"/>
          <cell r="J2263" t="str">
            <v>Data for this country might not be publicly available.</v>
          </cell>
          <cell r="K2263" t="str">
            <v>MAR002Physical constraints in the environment (obstacles related to terrain, climate, lack of infrastructure, etc.)</v>
          </cell>
          <cell r="L2263">
            <v>43511</v>
          </cell>
        </row>
        <row r="2264">
          <cell r="F2264" t="str">
            <v>HNO 2019</v>
          </cell>
          <cell r="G2264" t="str">
            <v>Medium</v>
          </cell>
          <cell r="H2264">
            <v>2</v>
          </cell>
          <cell r="I2264" t="str">
            <v>https://reliefweb.int/sites/reliefweb.int/files/resources/afg_2019_humanitarian_needs_overview.pdf</v>
          </cell>
          <cell r="J2264" t="str">
            <v>Number of people living in 106 highest conflict-affected districts</v>
          </cell>
          <cell r="K2264" t="str">
            <v>AFG002People exposed</v>
          </cell>
          <cell r="L2264">
            <v>43511</v>
          </cell>
        </row>
        <row r="2265">
          <cell r="F2265" t="str">
            <v>UNFPA/ ISTEEBU, UNHCR</v>
          </cell>
          <cell r="G2265" t="str">
            <v>Medium</v>
          </cell>
          <cell r="H2265">
            <v>2</v>
          </cell>
          <cell r="I2265" t="str">
            <v>https://data.humdata.org/dataset/burundi-administrative-level-0-2-population-statistics-2018 https://data2.unhcr.org/en/documents/download/67594 https://reliefweb.int/sites/reliefweb.int/files/resources/EHGL_RefAs_181231.pdf</v>
          </cell>
          <cell r="J2265" t="str">
            <v>Baseline population estimation by UNFPA with the Institut de Statistiques et d'etudes economiques du Burundi. Sum of Admin 2 levels. - Burundian refugees in neighbouring countries and + refugees and asylum seekers in Burundi. Returnee numbers have not been included at this moment as the population dataset is fairly recent and the methodlogy is unclear. Will be adjusted when more information becomes available.</v>
          </cell>
          <cell r="K2265" t="str">
            <v>BDI002Total population in country</v>
          </cell>
          <cell r="L2265">
            <v>43511</v>
          </cell>
        </row>
        <row r="2266">
          <cell r="F2266" t="str">
            <v>USAID/ISTEEBU (National Statistical Office)</v>
          </cell>
          <cell r="G2266" t="str">
            <v>High</v>
          </cell>
          <cell r="H2266">
            <v>1</v>
          </cell>
          <cell r="I2266" t="str">
            <v>https://www.usaid.gov/sites/default/files/documents/1866/2008%20Burundi%20Population%20Survey_Status%20and%20Structure%20of%20Population.pdf</v>
          </cell>
          <cell r="J2266" t="str">
            <v>This excludes water areas, the total territory would be 27,834 sqkm</v>
          </cell>
          <cell r="K2266" t="str">
            <v>BDI002Landmass affected by disaster</v>
          </cell>
          <cell r="L2266">
            <v>43511</v>
          </cell>
        </row>
        <row r="2267">
          <cell r="F2267" t="str">
            <v>UNFPA/ ISTEEBU, UNHCR</v>
          </cell>
          <cell r="G2267" t="str">
            <v>Medium</v>
          </cell>
          <cell r="H2267">
            <v>2</v>
          </cell>
          <cell r="I2267" t="str">
            <v>https://data.humdata.org/dataset/burundi-administrative-level-0-2-population-statistics-2018 https://data2.unhcr.org/en/documents/download/67594 https://reliefweb.int/sites/reliefweb.int/files/resources/EHGL_RefAs_181231.pdf</v>
          </cell>
          <cell r="J2267" t="str">
            <v>Total population</v>
          </cell>
          <cell r="K2267" t="str">
            <v>BDI002People exposed</v>
          </cell>
          <cell r="L2267">
            <v>43511</v>
          </cell>
        </row>
        <row r="2268">
          <cell r="F2268" t="str">
            <v>UNFPA/ ISTEEBU, UNHCR</v>
          </cell>
          <cell r="G2268" t="str">
            <v>Medium</v>
          </cell>
          <cell r="H2268">
            <v>2</v>
          </cell>
          <cell r="I2268" t="str">
            <v>https://data.humdata.org/dataset/burundi-administrative-level-0-2-population-statistics-2018 https://data2.unhcr.org/en/documents/download/67594 https://reliefweb.int/sites/reliefweb.int/files/resources/EHGL_RefAs_181231.pdf</v>
          </cell>
          <cell r="J2268" t="str">
            <v>Same as total population as the political and socio-economic crisis is likley to affect the whole population to varying degrees. Natural disasters are another driver of humanitarian needs in the country and needs or respectively a lack of coping/response capacity can be linked to the weak socio-economic situation of the country.</v>
          </cell>
          <cell r="K2268" t="str">
            <v>BDI002People affected by the crisis</v>
          </cell>
          <cell r="L2268">
            <v>43511</v>
          </cell>
        </row>
        <row r="2269">
          <cell r="F2269" t="str">
            <v>UNICEF, January 2019; OCHA, 21/12/2018; UNHCR, December 2018</v>
          </cell>
          <cell r="G2269" t="str">
            <v>Medium</v>
          </cell>
          <cell r="H2269">
            <v>2</v>
          </cell>
          <cell r="I2269" t="str">
            <v>https://reliefweb.int/sites/reliefweb.int/files/resources/2019-HAC-Burundi.pdf https://www.humanitarianresponse.info/sites/www.humanitarianresponse.info/files/documents/files/bdi_rapport_de_situation_-_21_dec._2018.pdf https://data2.unhcr.org/en/documents/download/67594</v>
          </cell>
          <cell r="J2269" t="str">
            <v xml:space="preserve">Displaced populations: 310155 Burundian refugees + 31908 IDPs (excluding those due to natural disasters and other reasons) As of 21 December there were 147086 IDPs in the country. By the end of 2019 120,000 Burundian are expected to return to the country. Overall possitive trend: the number of IDPs in 2018 decreased by 25% in comparison to 2017 and the number of refugees by 20% which is manily due to repatriations from Tanzania. </v>
          </cell>
          <cell r="K2269" t="str">
            <v>BDI002Total # of crisis related displaced people</v>
          </cell>
          <cell r="L2269">
            <v>43511</v>
          </cell>
        </row>
        <row r="2270">
          <cell r="F2270"/>
          <cell r="G2270"/>
          <cell r="H2270" t="b">
            <v>0</v>
          </cell>
          <cell r="I2270"/>
          <cell r="J2270" t="str">
            <v>Not sufficient and reliable information available to be included at this time.</v>
          </cell>
          <cell r="K2270" t="str">
            <v>BDI002Crisis related Injuries</v>
          </cell>
          <cell r="L2270">
            <v>43511</v>
          </cell>
        </row>
        <row r="2271">
          <cell r="F2271" t="str">
            <v>UNICEF as of 17/01/2019, UNICEF 30/01/2019</v>
          </cell>
          <cell r="G2271" t="str">
            <v>Medium</v>
          </cell>
          <cell r="H2271">
            <v>2</v>
          </cell>
          <cell r="I2271" t="str">
            <v>https://reliefweb.int/sites/reliefweb.int/files/resources/Cholera%20Outbreaks%20Bulletin%20for%20Eastern%20and%20Southern%20Africa%20Region%2C%20as%20of%2017%20January%202019%2C%201st%20Issue.pdf https://www.humanitarianresponse.info/sites/www.humanitarianresponse.info/files/documents/files/ocha-bdi-snapshot-_dec2018_en.pdf https://reliefweb.int/sites/reliefweb.int/files/resources/siterep_january_19_emergency_final.pdf https://www.humanitarianresponse.info/sites/www.humanitarianresponse.info/files/documents/files/bdi_rapport_de_situation_-_21_dec._2018.pdf https://www.who.int/malaria/publications/country-profiles/profile_bdi_en.pdf?ua=1</v>
          </cell>
          <cell r="J2271" t="str">
            <v>70,000 children suffering from SAM and 141 cholera cases - outbreak in Rumonge and Bujumbura province since late December 2018. Malaria cases have not been included due to a lack of recent numbers, as of late December remain under the threshold to declare a national alert.  The risk of a spill over of the Ebola crisis from DRC (low likelihood)will likely have a severe impact  as the country is not equipped to adequately respond to the health crisis. Therefore reliability has been set at low.</v>
          </cell>
          <cell r="K2271" t="str">
            <v>BDI002Total # of illness cases reported</v>
          </cell>
          <cell r="L2271">
            <v>43511</v>
          </cell>
        </row>
        <row r="2272">
          <cell r="F2272" t="str">
            <v>Security Council Report, 20/11/2018 ACLED Data, accessed 04/02/2019</v>
          </cell>
          <cell r="G2272" t="str">
            <v>Low</v>
          </cell>
          <cell r="H2272">
            <v>3</v>
          </cell>
          <cell r="I2272" t="str">
            <v>http://www.securitycouncilreport.org/atf/cf/%7B65BFCF9B-6D27-4E9C-8CD3-CF6E4FF96FF9%7D/s_2018_1028.pdf</v>
          </cell>
          <cell r="J2272" t="str">
            <v>At this time the information availbale on civilian deaths does not seem sufficient to be included here. Mainly based on anecdotal evidence (UNSC) and news media reports (ACLED) where it is often not possible to determine whether violence was in the context of the socio=economic, political crisis (land disputes, lynchings etc). At the same time and considering the lack of information on grave human rights violations (such as extrajudicial killings and forced disappearance) this figure wuld distort the picture of the situation in the country.</v>
          </cell>
          <cell r="K2272" t="str">
            <v>BDI002Crisis related fatalities</v>
          </cell>
          <cell r="L2272">
            <v>43511</v>
          </cell>
        </row>
        <row r="2273">
          <cell r="F2273"/>
          <cell r="G2273"/>
          <cell r="H2273" t="b">
            <v>0</v>
          </cell>
          <cell r="I2273"/>
          <cell r="J2273"/>
          <cell r="K2273" t="str">
            <v>BDI002Building partially damaged</v>
          </cell>
          <cell r="L2273">
            <v>43511</v>
          </cell>
        </row>
        <row r="2274">
          <cell r="F2274"/>
          <cell r="G2274"/>
          <cell r="H2274" t="b">
            <v>0</v>
          </cell>
          <cell r="I2274"/>
          <cell r="J2274" t="str">
            <v>No mayor damaged in relation to this specific crisis recently reported. In November 400 houses were destroyed due to natural disasters.</v>
          </cell>
          <cell r="K2274" t="str">
            <v>BDI002Building totally damaged</v>
          </cell>
          <cell r="L2274">
            <v>43511</v>
          </cell>
        </row>
        <row r="2275">
          <cell r="F2275" t="str">
            <v>Institute for Economics and Peace, November 2018 World Bank Data, accessed 30/01/19</v>
          </cell>
          <cell r="G2275" t="str">
            <v>Medium</v>
          </cell>
          <cell r="H2275">
            <v>2</v>
          </cell>
          <cell r="I2275" t="str">
            <v>http://visionofhumanity.org/app/uploads/2018/11/Economic-Value-of-Peace-2018.pdf https://data.worldbank.org/country/burundi</v>
          </cell>
          <cell r="J2275" t="str">
            <v>14% of the GDP (IEP) and 3.172 Billion GDP (WB).</v>
          </cell>
          <cell r="K2275" t="str">
            <v>BDI002Economic Losses</v>
          </cell>
          <cell r="L2275">
            <v>43511</v>
          </cell>
        </row>
        <row r="2276">
          <cell r="F2276" t="str">
            <v>UNICEF, January 2019 OCHA January 2019 Meeting Minutes Food Security Cluster, 21/11/2018 IPC Info July 2018</v>
          </cell>
          <cell r="G2276" t="str">
            <v>Medium</v>
          </cell>
          <cell r="H2276">
            <v>2</v>
          </cell>
          <cell r="I2276" t="str">
            <v>https://reliefweb.int/sites/reliefweb.int/files/resources/2019-HAC-Burundi.pdf https://www.humanitarianresponse.info/sites/www.humanitarianresponse.in http://www.ipcinfo.org/ipc-country-analysis/details-map/en/c/1151912/?iso3= https://fscluster.org/burundiBDIfo/files/documents/files/ocha-bdi-snapshot-_dec2018_en.pdf</v>
          </cell>
          <cell r="J2276" t="str">
            <v xml:space="preserve">UNICEF states that 1.8 million people are in need of humanitarian assistance according to the draft HNO. The decrease (PiN in 2018 was 3.6 million) is mostly due to a decrease of the number of people suffering from crisis levels of food insecurity (improvements due to early rainy season and below average staple food prices). However, reporting and analysis of humanitarian needs do not differentiate consistently between needs due to climatic hazards and the socio-political and economic crisis. The food security cluster states that 75,000 of those in IPC 3 and 4 are victims of natural disasters. </v>
          </cell>
          <cell r="K2276" t="str">
            <v>BDI002People in Need</v>
          </cell>
          <cell r="L2276">
            <v>43511</v>
          </cell>
        </row>
        <row r="2277">
          <cell r="F2277" t="str">
            <v>Fews Net, 31/01/2019</v>
          </cell>
          <cell r="G2277" t="str">
            <v>Low</v>
          </cell>
          <cell r="H2277">
            <v>3</v>
          </cell>
          <cell r="I2277" t="str">
            <v>https://reliefweb.int/report/burundi/burundi-key-message-update-january-2019</v>
          </cell>
          <cell r="J2277" t="str">
            <v>The whole population is facing some form of food insecurity, with 84% in Ipc 1 or 2 in October to December 2018 wherefore these people are not currently included in the PiN figures. There is a discrepancy between numbers reported by Fews Net and IPC, even within IPC publications there is some unclarity. As OCHA and WFP use IPC numbers, these estimations will be included in the model for consistency. However, when comparing the latest food insecurity estimations, between 1.72 and 1.8 million people are estimated to be in IPC 3 or IPC 4. Therefore a distribution according to IPC phases - not considering that a recent breakdown of phases is not provided - does not seem feasible (higher total, according to maps most of the population is in IPC2).</v>
          </cell>
          <cell r="K2277" t="str">
            <v>BDI002People facing minimal humanitarian needs (level 1)</v>
          </cell>
          <cell r="L2277">
            <v>43511</v>
          </cell>
        </row>
        <row r="2278">
          <cell r="F2278" t="str">
            <v>UNICEF, January 2019; OCHA January 2019; Meeting Minutes Food Security Cluster, 21/11/2018; IPC Info July 2018</v>
          </cell>
          <cell r="G2278" t="str">
            <v>Medium</v>
          </cell>
          <cell r="H2278">
            <v>2</v>
          </cell>
          <cell r="I2278" t="str">
            <v>https://reliefweb.int/sites/reliefweb.int/files/resources/2019-HAC-Burundi.pdf https://www.humanitarianresponse.info/sites/www.humanitarianresponse.in http://www.ipcinfo.org/ipc-country-analysis/details-map/en/c/1151912/?iso3= https://fscluster.org/burundiBDIfo/files/documents/files/ocha-bdi-snapshot-_dec2018_en.pdf</v>
          </cell>
          <cell r="J2278" t="str">
            <v>PiN minus number of people facing acute food insecurity (3 and 4)</v>
          </cell>
          <cell r="K2278" t="str">
            <v>BDI002People facing stressed humanitarian needs (level 2)</v>
          </cell>
          <cell r="L2278">
            <v>43511</v>
          </cell>
        </row>
        <row r="2279">
          <cell r="F2279" t="str">
            <v>UNICEF, January 2019 OCHA January 2019 Meeting Minutes Food Security Cluster, 21/11/2018 IPC Info July 2018</v>
          </cell>
          <cell r="G2279" t="str">
            <v>Medium</v>
          </cell>
          <cell r="H2279">
            <v>2</v>
          </cell>
          <cell r="I2279" t="str">
            <v>https://reliefweb.int/sites/reliefweb.int/files/resources/2019-HAC-Burundi.pdf https://www.humanitarianresponse.info/sites/www.humanitarianresponse.in http://www.ipcinfo.org/ipc-country-analysis/details-map/en/c/1151912/?iso3= https://fscluster.org/burundiBDIfo/files/documents/files/ocha-bdi-snapshot-_dec2018_en.pdf</v>
          </cell>
          <cell r="J2279" t="str">
            <v xml:space="preserve">Number of people in IPC 3 and 4 minus 1% of the population that is anticipated to remain in IPC 4 (conservative estimate). According to the minutes from a meeting of the cluster in November, 1.8 million people are in need of food assistance (IPC 3 and 4). Whereas the document does not disaggreagate the number of people in IPC 3 or 4 it does give information on the categories of people in need. However, the latest OCHA humanitarian snapshot estimates 1,72 million as acute food insecure and according to the map and graphs there are currently no people in IPC 4. </v>
          </cell>
          <cell r="K2279" t="str">
            <v>BDI002People  facing moderate humanitarian needs (level 3)</v>
          </cell>
          <cell r="L2279">
            <v>43511</v>
          </cell>
        </row>
        <row r="2280">
          <cell r="F2280" t="str">
            <v>UNICEF, January 2019 OCHA January 2019 Meeting Minutes Food Security Cluster, 21/11/2018 IPC Info July 2018</v>
          </cell>
          <cell r="G2280" t="str">
            <v>Medium</v>
          </cell>
          <cell r="H2280">
            <v>2</v>
          </cell>
          <cell r="I2280" t="str">
            <v>https://reliefweb.int/sites/reliefweb.int/files/resources/2019-HAC-Burundi.pdf https://www.humanitarianresponse.info/sites/www.humanitarianresponse.in http://www.ipcinfo.org/ipc-country-analysis/details-map/en/c/1151912/?iso3= https://fscluster.org/burundiBDIfo/files/documents/files/ocha-bdi-snapshot-_dec2018_en.pdf</v>
          </cell>
          <cell r="J2280" t="str">
            <v xml:space="preserve">According to the latest IPC report the number of people in IPC 3 and 4 increases from 13% in September to 16% in December 2018. 1% of the population(98,000) was previously in IPC 4 and considering the overall increase of food insecurity it is anticipated that at least 1% will remain in IPC 4 for the October December period and is therefore inculded in severity level 4 in the model. According to humanitarian snapshot no people in IPC 4. However, as IPC figures do not seem the adequate proxy for PiN in Burundi, it is possible that there are people in level 4. These could include people facing protection concerns (political persecution and human rights violations, forced recruitment) or children with more severe needs. </v>
          </cell>
          <cell r="K2280" t="str">
            <v>BDI002People facing severe humanitarian needs (level 4)</v>
          </cell>
          <cell r="L2280">
            <v>43511</v>
          </cell>
        </row>
        <row r="2281">
          <cell r="F2281"/>
          <cell r="G2281"/>
          <cell r="H2281" t="b">
            <v>0</v>
          </cell>
          <cell r="I2281"/>
          <cell r="J2281" t="str">
            <v>No people are expected to face extreme humanitarian conditions.</v>
          </cell>
          <cell r="K2281" t="str">
            <v>BDI002People facing extreme humanitarian needs (level 5)</v>
          </cell>
          <cell r="L2281">
            <v>43511</v>
          </cell>
        </row>
        <row r="2282">
          <cell r="F2282"/>
          <cell r="G2282"/>
          <cell r="H2282" t="b">
            <v>0</v>
          </cell>
          <cell r="I2282"/>
          <cell r="J2282"/>
          <cell r="K2282" t="str">
            <v>BDI002People killed in all crises</v>
          </cell>
          <cell r="L2282">
            <v>43511</v>
          </cell>
        </row>
        <row r="2283">
          <cell r="F2283"/>
          <cell r="G2283"/>
          <cell r="H2283" t="b">
            <v>0</v>
          </cell>
          <cell r="I2283"/>
          <cell r="J2283"/>
          <cell r="K2283" t="str">
            <v>BDI002People facing limited access constraints</v>
          </cell>
          <cell r="L2283">
            <v>43511</v>
          </cell>
        </row>
        <row r="2284">
          <cell r="F2284"/>
          <cell r="G2284"/>
          <cell r="H2284" t="b">
            <v>0</v>
          </cell>
          <cell r="I2284"/>
          <cell r="J2284"/>
          <cell r="K2284" t="str">
            <v>BDI002People facing restricted access constraints</v>
          </cell>
          <cell r="L2284">
            <v>43511</v>
          </cell>
        </row>
        <row r="2285">
          <cell r="F2285" t="str">
            <v>ACAPS Access Map August 2018</v>
          </cell>
          <cell r="G2285" t="str">
            <v>Medium</v>
          </cell>
          <cell r="H2285">
            <v>2</v>
          </cell>
          <cell r="I2285" t="str">
            <v>https://www.acaps.org/press-room/maps</v>
          </cell>
          <cell r="J2285"/>
          <cell r="K2285" t="str">
            <v>BDI002Impediments to entry into country (bureaucratic and administrative)</v>
          </cell>
          <cell r="L2285">
            <v>43511</v>
          </cell>
        </row>
        <row r="2286">
          <cell r="F2286" t="str">
            <v>ACAPS Access Map August 2018</v>
          </cell>
          <cell r="G2286" t="str">
            <v>Medium</v>
          </cell>
          <cell r="H2286">
            <v>2</v>
          </cell>
          <cell r="I2286" t="str">
            <v>https://www.acaps.org/press-room/maps</v>
          </cell>
          <cell r="J2286"/>
          <cell r="K2286" t="str">
            <v>BDI002Restriction of movement (impediments to freedom of movement and/or administrative restrictions)</v>
          </cell>
          <cell r="L2286">
            <v>43511</v>
          </cell>
        </row>
        <row r="2287">
          <cell r="F2287" t="str">
            <v>ACAPS Access Map August 2018</v>
          </cell>
          <cell r="G2287" t="str">
            <v>Medium</v>
          </cell>
          <cell r="H2287">
            <v>2</v>
          </cell>
          <cell r="I2287" t="str">
            <v>https://www.acaps.org/press-room/maps</v>
          </cell>
          <cell r="J2287"/>
          <cell r="K2287" t="str">
            <v>BDI002Interference into implementation of humanitarian activities</v>
          </cell>
          <cell r="L2287">
            <v>43511</v>
          </cell>
        </row>
        <row r="2288">
          <cell r="F2288" t="str">
            <v>ACAPS Access Map August 2018</v>
          </cell>
          <cell r="G2288" t="str">
            <v>Medium</v>
          </cell>
          <cell r="H2288">
            <v>2</v>
          </cell>
          <cell r="I2288" t="str">
            <v>https://www.acaps.org/press-room/maps</v>
          </cell>
          <cell r="J2288"/>
          <cell r="K2288" t="str">
            <v>BDI002Violence against personnel, facilities and assets</v>
          </cell>
          <cell r="L2288">
            <v>43511</v>
          </cell>
        </row>
        <row r="2289">
          <cell r="F2289" t="str">
            <v>ACAPS Access Map August 2018</v>
          </cell>
          <cell r="G2289" t="str">
            <v>Medium</v>
          </cell>
          <cell r="H2289">
            <v>2</v>
          </cell>
          <cell r="I2289" t="str">
            <v>https://www.acaps.org/press-room/maps</v>
          </cell>
          <cell r="J2289"/>
          <cell r="K2289" t="str">
            <v>BDI002Denial of existence of humanitarian needs or entitlements to assistance</v>
          </cell>
          <cell r="L2289">
            <v>43511</v>
          </cell>
        </row>
        <row r="2290">
          <cell r="F2290" t="str">
            <v>ACAPS Access Map August 2018</v>
          </cell>
          <cell r="G2290" t="str">
            <v>Medium</v>
          </cell>
          <cell r="H2290">
            <v>2</v>
          </cell>
          <cell r="I2290" t="str">
            <v>https://www.acaps.org/press-room/maps</v>
          </cell>
          <cell r="J2290"/>
          <cell r="K2290" t="str">
            <v>BDI002Restriction and obstruction of access to services and assistance</v>
          </cell>
          <cell r="L2290">
            <v>43511</v>
          </cell>
        </row>
        <row r="2291">
          <cell r="F2291" t="str">
            <v>ACAPS Access Map August 2018</v>
          </cell>
          <cell r="G2291" t="str">
            <v>Medium</v>
          </cell>
          <cell r="H2291">
            <v>2</v>
          </cell>
          <cell r="I2291" t="str">
            <v>https://www.acaps.org/press-room/maps</v>
          </cell>
          <cell r="J2291"/>
          <cell r="K2291" t="str">
            <v>BDI002Ongoing insecurity/hostilities affecting humanitarian assistance</v>
          </cell>
          <cell r="L2291">
            <v>43511</v>
          </cell>
        </row>
        <row r="2292">
          <cell r="F2292" t="str">
            <v>ACAPS Access Map August 2018</v>
          </cell>
          <cell r="G2292" t="str">
            <v>Medium</v>
          </cell>
          <cell r="H2292">
            <v>2</v>
          </cell>
          <cell r="I2292" t="str">
            <v>https://www.acaps.org/press-room/maps</v>
          </cell>
          <cell r="J2292"/>
          <cell r="K2292" t="str">
            <v xml:space="preserve">BDI002Presence of mines and improvised explosive devices </v>
          </cell>
          <cell r="L2292">
            <v>43511</v>
          </cell>
        </row>
        <row r="2293">
          <cell r="F2293" t="str">
            <v>ACAPS Access Map August 2018</v>
          </cell>
          <cell r="G2293" t="str">
            <v>Medium</v>
          </cell>
          <cell r="H2293">
            <v>2</v>
          </cell>
          <cell r="I2293" t="str">
            <v>https://www.acaps.org/press-room/maps</v>
          </cell>
          <cell r="J2293"/>
          <cell r="K2293" t="str">
            <v>BDI002Physical constraints in the environment (obstacles related to terrain, climate, lack of infrastructure, etc.)</v>
          </cell>
          <cell r="L2293">
            <v>43511</v>
          </cell>
        </row>
        <row r="2294">
          <cell r="F2294"/>
          <cell r="G2294" t="str">
            <v>Medium</v>
          </cell>
          <cell r="H2294">
            <v>2</v>
          </cell>
          <cell r="I2294"/>
          <cell r="J2294"/>
          <cell r="K2294" t="str">
            <v>BDI002Crisis affected groups</v>
          </cell>
          <cell r="L2294">
            <v>43511</v>
          </cell>
        </row>
        <row r="2295">
          <cell r="F2295" t="str">
            <v>OCHA 21/09/2018; UNHCR last updated 07/02/2019</v>
          </cell>
          <cell r="G2295" t="str">
            <v>Low</v>
          </cell>
          <cell r="H2295">
            <v>3</v>
          </cell>
          <cell r="I2295" t="str">
            <v>https://data.humdata.org/dataset/rwanda-population-statistics https://data.humdata.org/dataset/94b26815-cd91-4553-b64d-7a6f153400bc/resource/af21db64-6274-4c14-889f-3df5e608382f/download/rphc_4_publication_tables.pdf  https://data.humdata.org/dataset/refugees-originating-rwa</v>
          </cell>
          <cell r="J2295" t="str">
            <v xml:space="preserve">The calculation of the total population (based on OCHA/2012 Census + Refugges/Asylum Seekers + Returns since 2013-2017 (after Census) - PoC from Rwanda since 2013-2017) was at 9,660,525 and thus considerably lower than the number used by most agencies (12 million). However, as there are no numbers available per admin 1 or 2 needed for the affected population this number will b used for the model until new figures become available.  </v>
          </cell>
          <cell r="K2295" t="str">
            <v>RWA002Total population in country</v>
          </cell>
          <cell r="L2295">
            <v>43511</v>
          </cell>
        </row>
        <row r="2296">
          <cell r="F2296" t="str">
            <v>UNHCR 31/01/2019</v>
          </cell>
          <cell r="G2296" t="str">
            <v>Medium</v>
          </cell>
          <cell r="H2296">
            <v>2</v>
          </cell>
          <cell r="I2296" t="str">
            <v>https://reliefweb.int/sites/reliefweb.int/files/resources/67897.pdf</v>
          </cell>
          <cell r="J2296" t="str">
            <v>The affected area was estimated on an admin 2 level, counting districts that host refugees and asylum seekers based on a UNHCR map as of 31/01/2019 including the following districts: Karongi, Nyamagabe, Huye, Kigali, Ngoma, Bugesra, Kirehe, Gatsimbo and Gicumbi). There are six refugee camps plus a four transit centers.</v>
          </cell>
          <cell r="K2296" t="str">
            <v>RWA002Landmass affected by disaster</v>
          </cell>
          <cell r="L2296">
            <v>43511</v>
          </cell>
        </row>
        <row r="2297">
          <cell r="F2297" t="str">
            <v>OCHA 21/09/2018; UNHCR 31/01/2019</v>
          </cell>
          <cell r="G2297" t="str">
            <v>Low</v>
          </cell>
          <cell r="H2297">
            <v>3</v>
          </cell>
          <cell r="I2297" t="str">
            <v>https://data.humdata.org/dataset/rwanda-population-statistics https://reliefweb.int/sites/reliefweb.int/files/resources/67897.pdf</v>
          </cell>
          <cell r="J2297" t="str">
            <v>Population in affected districts (OCHA based on 2012 Census). This number does not take into consideration the displaced community which was not added as the assumption that the whole district is affected is already an overestimation.</v>
          </cell>
          <cell r="K2297" t="str">
            <v>RWA002People exposed</v>
          </cell>
          <cell r="L2297">
            <v>43511</v>
          </cell>
        </row>
        <row r="2298">
          <cell r="F2298" t="str">
            <v>UNHCR, 30/11/2018; Burundi RRRP 2019</v>
          </cell>
          <cell r="G2298" t="str">
            <v>Medium</v>
          </cell>
          <cell r="H2298">
            <v>2</v>
          </cell>
          <cell r="I2298" t="str">
            <v>https://data2.unhcr.org/en/documents/download/67256 https://reliefweb.int/sites/reliefweb.int/files/resources/67385.pdf</v>
          </cell>
          <cell r="J2298" t="str">
            <v xml:space="preserve">Displaced population (150,448) plus host community (123,000) according to the Burundi RRRP 2019. The number included there (p33) is a projection for the end of the year but was included due to a lack of other estimations. </v>
          </cell>
          <cell r="K2298" t="str">
            <v>RWA002People affected by the crisis</v>
          </cell>
          <cell r="L2298">
            <v>43511</v>
          </cell>
        </row>
        <row r="2299">
          <cell r="F2299" t="str">
            <v>UNHCR, 30/11/2018</v>
          </cell>
          <cell r="G2299" t="str">
            <v>High</v>
          </cell>
          <cell r="H2299">
            <v>1</v>
          </cell>
          <cell r="I2299" t="str">
            <v>https://data2.unhcr.org/en/documents/download/67256</v>
          </cell>
          <cell r="J2299" t="str">
            <v xml:space="preserve">Breakdown: 4,553 Asylum Seekers plus 69,089 Refugees from Burundi. 76,202 refigees from DRC and 604 refugees with other nationalities. There are later numbers availbale (DRC Situation), however, it is unclear how these numbers reflect approved asylum applications and therefore the PoC UNHCR November numbers were included. </v>
          </cell>
          <cell r="K2299" t="str">
            <v>RWA002Total # of crisis related displaced people</v>
          </cell>
          <cell r="L2299">
            <v>43511</v>
          </cell>
        </row>
        <row r="2300">
          <cell r="F2300" t="str">
            <v>UNHCR 2018</v>
          </cell>
          <cell r="G2300" t="str">
            <v>Medium</v>
          </cell>
          <cell r="H2300">
            <v>2</v>
          </cell>
          <cell r="I2300" t="str">
            <v>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v>
          </cell>
          <cell r="J2300" t="str">
            <v>No recent information on injuries of the internationally displaced population. Could be calculated based on 2017 camp reports.</v>
          </cell>
          <cell r="K2300" t="str">
            <v>RWA002Crisis related Injuries</v>
          </cell>
          <cell r="L2300">
            <v>43511</v>
          </cell>
        </row>
        <row r="2301">
          <cell r="F2301" t="str">
            <v>UNHCR 2018</v>
          </cell>
          <cell r="G2301" t="str">
            <v>Medium</v>
          </cell>
          <cell r="H2301">
            <v>2</v>
          </cell>
          <cell r="I2301" t="str">
            <v>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v>
          </cell>
          <cell r="J2301" t="str">
            <v>No recent information on illnesses of the internationally displaced population. Could be calculated based on 2017 camp reports.</v>
          </cell>
          <cell r="K2301" t="str">
            <v>RWA002Total # of illness cases reported</v>
          </cell>
          <cell r="L2301">
            <v>43511</v>
          </cell>
        </row>
        <row r="2302">
          <cell r="F2302"/>
          <cell r="G2302"/>
          <cell r="H2302" t="b">
            <v>0</v>
          </cell>
          <cell r="I2302"/>
          <cell r="J2302" t="str">
            <v>Not enough information.</v>
          </cell>
          <cell r="K2302" t="str">
            <v>RWA002Crisis related fatalities</v>
          </cell>
          <cell r="L2302">
            <v>43511</v>
          </cell>
        </row>
        <row r="2303">
          <cell r="F2303"/>
          <cell r="G2303"/>
          <cell r="H2303" t="b">
            <v>0</v>
          </cell>
          <cell r="I2303"/>
          <cell r="J2303" t="str">
            <v>No indication of (recent) damages due to international displacement.</v>
          </cell>
          <cell r="K2303" t="str">
            <v>RWA002Building partially damaged</v>
          </cell>
          <cell r="L2303">
            <v>43511</v>
          </cell>
        </row>
        <row r="2304">
          <cell r="F2304"/>
          <cell r="G2304"/>
          <cell r="H2304" t="b">
            <v>0</v>
          </cell>
          <cell r="I2304"/>
          <cell r="J2304" t="str">
            <v>No indication of (recent) damages due to international displacement.</v>
          </cell>
          <cell r="K2304" t="str">
            <v>RWA002Building totally damaged</v>
          </cell>
          <cell r="L2304">
            <v>43511</v>
          </cell>
        </row>
        <row r="2305">
          <cell r="F2305"/>
          <cell r="G2305"/>
          <cell r="H2305" t="b">
            <v>0</v>
          </cell>
          <cell r="I2305"/>
          <cell r="J2305" t="str">
            <v>No indication of economic losses due to international displacement</v>
          </cell>
          <cell r="K2305" t="str">
            <v>RWA002Economic Losses</v>
          </cell>
          <cell r="L2305">
            <v>43511</v>
          </cell>
        </row>
        <row r="2306">
          <cell r="F2306" t="str">
            <v>UNICEF 31/12/2018; UNHCR 30/11/2018; UNICEF as of 01/02/2019</v>
          </cell>
          <cell r="G2306" t="str">
            <v>Medium</v>
          </cell>
          <cell r="H2306">
            <v>2</v>
          </cell>
          <cell r="I2306" t="str">
            <v>https://www.unicef.org/appeals/files/UNICEF_Rwanda_Humanitarian_SitRep_Dec_2018.pdf https://data.humdata.org/dataset/eastern-and-southern-africa-humanitarian-update-december-2018 https://data2.unhcr.org/en/documents/download/67256</v>
          </cell>
          <cell r="J2306" t="str">
            <v>PiN = Refugee (AS) Population living in and outside of camps + possibly affected host-communities. According to the latest UNICEF (UNHCR) Humanitarian Situation Report, 133,270 of 150,448 refugees and asylum seekers live in camps, the majority of which can be found in Mahama camp in the south-east.</v>
          </cell>
          <cell r="K2306" t="str">
            <v>RWA002People in Need</v>
          </cell>
          <cell r="L2306">
            <v>43511</v>
          </cell>
        </row>
        <row r="2307">
          <cell r="F2307" t="str">
            <v>Fews Net December 2018 Burundi Regional Response Plan 2019</v>
          </cell>
          <cell r="G2307" t="str">
            <v>Medium</v>
          </cell>
          <cell r="H2307">
            <v>2</v>
          </cell>
          <cell r="I2307" t="str">
            <v>http://fews.net/east-africa/rwanda/remote-monitoring-report/december-2018 https://reliefweb.int/sites/reliefweb.int/files/resources/67385.pdf</v>
          </cell>
          <cell r="J2307" t="str">
            <v>Not enough information to determine needs of refugees outside of refugee camps and the host community.  The impact of international displacement on the host communities is unclear and considering poverty and malnutrition rates as well as minimal food insecurity, displaced communties could add a strain to the host communities resources.</v>
          </cell>
          <cell r="K2307" t="str">
            <v>RWA002People facing minimal humanitarian needs (level 1)</v>
          </cell>
          <cell r="L2307">
            <v>43511</v>
          </cell>
        </row>
        <row r="2308">
          <cell r="F2308" t="str">
            <v>WFP December 2018; Fews Net January 2019; UNICEF 31/12/2018; UNHCR 30/11/2018; UNICEF as of 01/02/2019</v>
          </cell>
          <cell r="G2308" t="str">
            <v>Medium</v>
          </cell>
          <cell r="H2308">
            <v>2</v>
          </cell>
          <cell r="I2308" t="str">
            <v>https://docs.wfp.org/api/documents/WFP-0000102425/download/?_ga=2.260916109.1226402072.1550049833-51397137.1536834309; http://fews.net/east-africa/rwanda https://www.unicef.org/appeals/files/UNICEF_Rwanda_Humanitarian_SitRep_Dec_2018.pdf https://data.humdata.org/dataset/eastern-and-southern-africa-humanitarian-update-december-2018 https://data2.unhcr.org/en/documents/download/67256</v>
          </cell>
          <cell r="J2308" t="str">
            <v>According to WFP refugees in camps rely almost entirely on food assistance and have (very) limited access to livelihood opportunities. Additional needs (WASH, education, protection, health) also reported. In there operational update from December it was reported that WFP provided food and nutrition assistance to more than 132,000 people, which is why the entire camp population has been included as facing (at least) stressed humanitarian needs.</v>
          </cell>
          <cell r="K2308" t="str">
            <v>RWA002People facing stressed humanitarian needs (level 2)</v>
          </cell>
          <cell r="L2308">
            <v>43511</v>
          </cell>
        </row>
        <row r="2309">
          <cell r="F2309"/>
          <cell r="G2309"/>
          <cell r="H2309" t="b">
            <v>0</v>
          </cell>
          <cell r="I2309"/>
          <cell r="J2309" t="str">
            <v>Possibility that most vulnerable populations in camps face moderate humanitarian needs. Due to a lack of data to disaggregate the number of PiN further, no people have been attributed to level 3 at this point.</v>
          </cell>
          <cell r="K2309" t="str">
            <v>RWA002People  facing moderate humanitarian needs (level 3)</v>
          </cell>
          <cell r="L2309">
            <v>43511</v>
          </cell>
        </row>
        <row r="2310">
          <cell r="F2310"/>
          <cell r="G2310"/>
          <cell r="H2310" t="b">
            <v>0</v>
          </cell>
          <cell r="I2310"/>
          <cell r="J2310" t="str">
            <v>No one currently expected to face severe or extreme needs.</v>
          </cell>
          <cell r="K2310" t="str">
            <v>RWA002People facing severe humanitarian needs (level 4)</v>
          </cell>
          <cell r="L2310">
            <v>43511</v>
          </cell>
        </row>
        <row r="2311">
          <cell r="F2311"/>
          <cell r="G2311"/>
          <cell r="H2311" t="b">
            <v>0</v>
          </cell>
          <cell r="I2311"/>
          <cell r="J2311" t="str">
            <v>No one currently expected to face severe or extreme needs.</v>
          </cell>
          <cell r="K2311" t="str">
            <v>RWA002People facing extreme humanitarian needs (level 5)</v>
          </cell>
          <cell r="L2311">
            <v>43511</v>
          </cell>
        </row>
        <row r="2312">
          <cell r="F2312"/>
          <cell r="G2312"/>
          <cell r="H2312" t="b">
            <v>0</v>
          </cell>
          <cell r="I2312"/>
          <cell r="J2312" t="str">
            <v>Not enough information available</v>
          </cell>
          <cell r="K2312" t="str">
            <v>RWA002People killed in all crises</v>
          </cell>
          <cell r="L2312">
            <v>43511</v>
          </cell>
        </row>
        <row r="2313">
          <cell r="F2313"/>
          <cell r="G2313"/>
          <cell r="H2313" t="b">
            <v>0</v>
          </cell>
          <cell r="I2313"/>
          <cell r="J2313" t="str">
            <v>No (significant) access constraints.</v>
          </cell>
          <cell r="K2313" t="str">
            <v>RWA002People facing limited access constraints</v>
          </cell>
          <cell r="L2313">
            <v>43511</v>
          </cell>
        </row>
        <row r="2314">
          <cell r="F2314"/>
          <cell r="G2314"/>
          <cell r="H2314" t="b">
            <v>0</v>
          </cell>
          <cell r="I2314"/>
          <cell r="J2314"/>
          <cell r="K2314" t="str">
            <v>RWA002People facing restricted access constraints</v>
          </cell>
          <cell r="L2314">
            <v>43511</v>
          </cell>
        </row>
        <row r="2315">
          <cell r="F2315" t="str">
            <v>ACAPS Access Map August 2018</v>
          </cell>
          <cell r="G2315"/>
          <cell r="H2315" t="b">
            <v>0</v>
          </cell>
          <cell r="I2315"/>
          <cell r="J2315" t="str">
            <v>Data for this country might not be publicly available</v>
          </cell>
          <cell r="K2315" t="str">
            <v>RWA002Impediments to entry into country (bureaucratic and administrative)</v>
          </cell>
          <cell r="L2315">
            <v>43511</v>
          </cell>
        </row>
        <row r="2316">
          <cell r="F2316" t="str">
            <v>ACAPS Access Map August 2018</v>
          </cell>
          <cell r="G2316"/>
          <cell r="H2316" t="b">
            <v>0</v>
          </cell>
          <cell r="I2316"/>
          <cell r="J2316" t="str">
            <v>Data for this country might not be publicly available</v>
          </cell>
          <cell r="K2316" t="str">
            <v>RWA002Restriction of movement (impediments to freedom of movement and/or administrative restrictions)</v>
          </cell>
          <cell r="L2316">
            <v>43511</v>
          </cell>
        </row>
        <row r="2317">
          <cell r="F2317" t="str">
            <v>ACAPS Access Map August 2018</v>
          </cell>
          <cell r="G2317"/>
          <cell r="H2317" t="b">
            <v>0</v>
          </cell>
          <cell r="I2317"/>
          <cell r="J2317" t="str">
            <v>Data for this country might not be publicly available</v>
          </cell>
          <cell r="K2317" t="str">
            <v>RWA002Interference into implementation of humanitarian activities</v>
          </cell>
          <cell r="L2317">
            <v>43511</v>
          </cell>
        </row>
        <row r="2318">
          <cell r="F2318" t="str">
            <v>ACAPS Access Map August 2018</v>
          </cell>
          <cell r="G2318"/>
          <cell r="H2318" t="b">
            <v>0</v>
          </cell>
          <cell r="I2318"/>
          <cell r="J2318" t="str">
            <v>Data for this country might not be publicly available</v>
          </cell>
          <cell r="K2318" t="str">
            <v>RWA002Violence against personnel, facilities and assets</v>
          </cell>
          <cell r="L2318">
            <v>43511</v>
          </cell>
        </row>
        <row r="2319">
          <cell r="F2319" t="str">
            <v>ACAPS Access Map August 2018</v>
          </cell>
          <cell r="G2319"/>
          <cell r="H2319" t="b">
            <v>0</v>
          </cell>
          <cell r="I2319"/>
          <cell r="J2319" t="str">
            <v>Data for this country might not be publicly available</v>
          </cell>
          <cell r="K2319" t="str">
            <v>RWA002Denial of existence of humanitarian needs or entitlements to assistance</v>
          </cell>
          <cell r="L2319">
            <v>43511</v>
          </cell>
        </row>
        <row r="2320">
          <cell r="F2320" t="str">
            <v>ACAPS Access Map August 2018</v>
          </cell>
          <cell r="G2320"/>
          <cell r="H2320" t="b">
            <v>0</v>
          </cell>
          <cell r="I2320"/>
          <cell r="J2320" t="str">
            <v>Data for this country might not be publicly available</v>
          </cell>
          <cell r="K2320" t="str">
            <v>RWA002Restriction and obstruction of access to services and assistance</v>
          </cell>
          <cell r="L2320">
            <v>43511</v>
          </cell>
        </row>
        <row r="2321">
          <cell r="F2321" t="str">
            <v>ACAPS Access Map August 2018</v>
          </cell>
          <cell r="G2321"/>
          <cell r="H2321" t="b">
            <v>0</v>
          </cell>
          <cell r="I2321"/>
          <cell r="J2321" t="str">
            <v>Data for this country might not be publicly available</v>
          </cell>
          <cell r="K2321" t="str">
            <v>RWA002Ongoing insecurity/hostilities affecting humanitarian assistance</v>
          </cell>
          <cell r="L2321">
            <v>43511</v>
          </cell>
        </row>
        <row r="2322">
          <cell r="F2322" t="str">
            <v>ACAPS Access Map August 2018</v>
          </cell>
          <cell r="G2322"/>
          <cell r="H2322" t="b">
            <v>0</v>
          </cell>
          <cell r="I2322"/>
          <cell r="J2322" t="str">
            <v>Data for this country might not be publicly available</v>
          </cell>
          <cell r="K2322" t="str">
            <v xml:space="preserve">RWA002Presence of mines and improvised explosive devices </v>
          </cell>
          <cell r="L2322">
            <v>43511</v>
          </cell>
        </row>
        <row r="2323">
          <cell r="F2323" t="str">
            <v>ACAPS Access Map August 2018</v>
          </cell>
          <cell r="G2323"/>
          <cell r="H2323" t="b">
            <v>0</v>
          </cell>
          <cell r="I2323"/>
          <cell r="J2323" t="str">
            <v>Data for this country might not be publicly available</v>
          </cell>
          <cell r="K2323" t="str">
            <v>RWA002Physical constraints in the environment (obstacles related to terrain, climate, lack of infrastructure, etc.)</v>
          </cell>
          <cell r="L2323">
            <v>43511</v>
          </cell>
        </row>
        <row r="2324">
          <cell r="F2324"/>
          <cell r="G2324"/>
          <cell r="H2324" t="b">
            <v>0</v>
          </cell>
          <cell r="I2324"/>
          <cell r="J2324"/>
          <cell r="K2324" t="str">
            <v>RWA002Crisis affected groups</v>
          </cell>
          <cell r="L2324">
            <v>43511</v>
          </cell>
        </row>
        <row r="2325">
          <cell r="F2325"/>
          <cell r="G2325"/>
          <cell r="H2325" t="b">
            <v>0</v>
          </cell>
          <cell r="I2325"/>
          <cell r="J2325"/>
          <cell r="K2325" t="str">
            <v>UKR002Crisis affected groups</v>
          </cell>
          <cell r="L2325">
            <v>43511</v>
          </cell>
        </row>
        <row r="2326">
          <cell r="F2326"/>
          <cell r="G2326"/>
          <cell r="H2326" t="b">
            <v>0</v>
          </cell>
          <cell r="I2326"/>
          <cell r="J2326"/>
          <cell r="K2326" t="str">
            <v>PER002Crisis affected groups</v>
          </cell>
          <cell r="L2326">
            <v>43511</v>
          </cell>
        </row>
        <row r="2327">
          <cell r="F2327"/>
          <cell r="G2327"/>
          <cell r="H2327" t="b">
            <v>0</v>
          </cell>
          <cell r="I2327"/>
          <cell r="J2327"/>
          <cell r="K2327" t="str">
            <v>MAR002Crisis affected groups</v>
          </cell>
          <cell r="L2327">
            <v>43511</v>
          </cell>
        </row>
        <row r="2328">
          <cell r="F2328" t="str">
            <v>Government of Algeria 2008, UNHCR 01/2019</v>
          </cell>
          <cell r="G2328" t="str">
            <v>Medium</v>
          </cell>
          <cell r="H2328">
            <v>2</v>
          </cell>
          <cell r="I2328" t="str">
            <v>http://www.ons.dz/IMG/pdf/pop3_national.pdf http://reporting.unhcr.org/sites/default/files/UNHCR%20Algeria%20Operational%20Update%20-%20October-December%202018.pdf</v>
          </cell>
          <cell r="J2328" t="str">
            <v>33080000 (population in country) + 173,600 (sahrawi population) + 9300 (other refugees, mostly syrian)</v>
          </cell>
          <cell r="K2328" t="str">
            <v>DZA002Total population in country</v>
          </cell>
          <cell r="L2328">
            <v>43511</v>
          </cell>
        </row>
        <row r="2329">
          <cell r="F2329" t="str">
            <v>WB 2017</v>
          </cell>
          <cell r="G2329" t="str">
            <v>Low</v>
          </cell>
          <cell r="H2329">
            <v>3</v>
          </cell>
          <cell r="I2329" t="str">
            <v>https://databank.worldbank.org/data/views/reports/reportwidget.aspx?Report_Name=CountryProfile&amp;Id=b450fd57&amp;tbar=y&amp;dd=y&amp;inf=n&amp;zm=n&amp;country=DZA</v>
          </cell>
          <cell r="J2329" t="str">
            <v xml:space="preserve">Most of the migrants arriving in Algeria are looking for work and have settled in different areas of the country, while a minority are in transit on their way to Europe. There is no clear areas where the migrants are located so we considered the whole country as affected. </v>
          </cell>
          <cell r="K2329" t="str">
            <v>DZA002Landmass affected by disaster</v>
          </cell>
          <cell r="L2329">
            <v>43511</v>
          </cell>
        </row>
        <row r="2330">
          <cell r="F2330" t="str">
            <v>Government of Algeria 2008, UNHCR 01/2019</v>
          </cell>
          <cell r="G2330" t="str">
            <v>Medium</v>
          </cell>
          <cell r="H2330">
            <v>2</v>
          </cell>
          <cell r="I2330" t="str">
            <v>http://www.ons.dz/IMG/pdf/pop3_national.pdf http://reporting.unhcr.org/sites/default/files/UNHCR%20Algeria%20Operational%20Update%20-%20October-December%202018.pdf</v>
          </cell>
          <cell r="J2330" t="str">
            <v xml:space="preserve">There is no clear data regarding the number of irregular migrants residing in or transiting through Algeria. Some estimates vary fron 25,000 to 100,000. </v>
          </cell>
          <cell r="K2330" t="str">
            <v>DZA002People exposed</v>
          </cell>
          <cell r="L2330">
            <v>43511</v>
          </cell>
        </row>
        <row r="2331">
          <cell r="F2331"/>
          <cell r="G2331"/>
          <cell r="H2331" t="b">
            <v>0</v>
          </cell>
          <cell r="I2331"/>
          <cell r="J2331" t="str">
            <v>There is no clear data regarding the number of irregular migrants residing in or transiting through Algeria. Some estimates vary fron 25,000 to 100,000. Lack of information on conditions, needs and locations of the migrants.</v>
          </cell>
          <cell r="K2331" t="str">
            <v>DZA002People affected by the crisis</v>
          </cell>
          <cell r="L2331">
            <v>43511</v>
          </cell>
        </row>
        <row r="2332">
          <cell r="F2332"/>
          <cell r="G2332"/>
          <cell r="H2332" t="b">
            <v>0</v>
          </cell>
          <cell r="I2332"/>
          <cell r="J2332" t="str">
            <v>No data available</v>
          </cell>
          <cell r="K2332" t="str">
            <v>DZA002Total # of crisis related displaced people</v>
          </cell>
          <cell r="L2332">
            <v>43511</v>
          </cell>
        </row>
        <row r="2333">
          <cell r="F2333"/>
          <cell r="G2333"/>
          <cell r="H2333" t="b">
            <v>0</v>
          </cell>
          <cell r="I2333" t="str">
            <v>https://www.clingendael.org/sites/default/files/2018-12/caught-in-the-middle_0.pdf</v>
          </cell>
          <cell r="J2333" t="str">
            <v>General lack of information on conditions and location of migrants. Detention conditions are poor and are likely to have health consequences.</v>
          </cell>
          <cell r="K2333" t="str">
            <v>DZA002Total # of illness cases reported</v>
          </cell>
          <cell r="L2333">
            <v>43511</v>
          </cell>
        </row>
        <row r="2334">
          <cell r="F2334"/>
          <cell r="G2334"/>
          <cell r="H2334" t="b">
            <v>0</v>
          </cell>
          <cell r="I2334" t="str">
            <v>https://www.clingendael.org/sites/default/files/2018-12/caught-in-the-middle_0.pdf</v>
          </cell>
          <cell r="J2334" t="str">
            <v>No data available. Detention and deportation conditions are likely to cause injuries among the migrant population.</v>
          </cell>
          <cell r="K2334" t="str">
            <v>DZA002Crisis related Injuries</v>
          </cell>
          <cell r="L2334">
            <v>43511</v>
          </cell>
        </row>
        <row r="2335">
          <cell r="F2335"/>
          <cell r="G2335"/>
          <cell r="H2335" t="b">
            <v>0</v>
          </cell>
          <cell r="I2335" t="str">
            <v>https://www.clingendael.org/sites/default/files/2018-12/caught-in-the-middle_0.pdf</v>
          </cell>
          <cell r="J2335" t="str">
            <v>No data available. Detentions and deportation conditions are likely to have led to the fatalities among the affected population. West African migrants cannot be expelled to Niger under the agreement between Niger and Algeria. Instead, the Algerian authorities round up these migrants and drop them off in the desert – some 25 kilometres away from the Niger border.</v>
          </cell>
          <cell r="K2335" t="str">
            <v>DZA002Crisis related fatalities</v>
          </cell>
          <cell r="L2335">
            <v>43511</v>
          </cell>
        </row>
        <row r="2336">
          <cell r="F2336"/>
          <cell r="G2336"/>
          <cell r="H2336" t="b">
            <v>0</v>
          </cell>
          <cell r="I2336"/>
          <cell r="J2336" t="str">
            <v xml:space="preserve">No data available </v>
          </cell>
          <cell r="K2336" t="str">
            <v>DZA002People killed in all crises</v>
          </cell>
          <cell r="L2336">
            <v>43511</v>
          </cell>
        </row>
        <row r="2337">
          <cell r="F2337"/>
          <cell r="G2337"/>
          <cell r="H2337" t="b">
            <v>0</v>
          </cell>
          <cell r="I2337"/>
          <cell r="J2337" t="str">
            <v>No cases of damages reported</v>
          </cell>
          <cell r="K2337" t="str">
            <v>DZA002Building partially damaged</v>
          </cell>
          <cell r="L2337">
            <v>43511</v>
          </cell>
        </row>
        <row r="2338">
          <cell r="F2338"/>
          <cell r="G2338"/>
          <cell r="H2338" t="b">
            <v>0</v>
          </cell>
          <cell r="I2338"/>
          <cell r="J2338" t="str">
            <v>No cases of damages reported</v>
          </cell>
          <cell r="K2338" t="str">
            <v>DZA002Building totally damaged</v>
          </cell>
          <cell r="L2338">
            <v>43511</v>
          </cell>
        </row>
        <row r="2339">
          <cell r="F2339"/>
          <cell r="G2339"/>
          <cell r="H2339" t="b">
            <v>0</v>
          </cell>
          <cell r="I2339"/>
          <cell r="J2339" t="str">
            <v>No data available</v>
          </cell>
          <cell r="K2339" t="str">
            <v>DZA002Economic Losses</v>
          </cell>
          <cell r="L2339">
            <v>43511</v>
          </cell>
        </row>
        <row r="2340">
          <cell r="F2340"/>
          <cell r="G2340" t="str">
            <v>Low</v>
          </cell>
          <cell r="H2340">
            <v>3</v>
          </cell>
          <cell r="I2340"/>
          <cell r="J2340" t="str">
            <v>The number of people in camps/ in transit could be used as a PIN but is currently not available. They are likely to face shelter, food, WASH, health, protection and education needs. Waves of people arrested and deported are still ongoing.</v>
          </cell>
          <cell r="K2340" t="str">
            <v>DZA002People in Need</v>
          </cell>
          <cell r="L2340">
            <v>43511</v>
          </cell>
        </row>
        <row r="2341">
          <cell r="F2341"/>
          <cell r="G2341" t="str">
            <v>Low</v>
          </cell>
          <cell r="H2341">
            <v>3</v>
          </cell>
          <cell r="I2341"/>
          <cell r="J2341" t="str">
            <v>The number of people in camps/ in transit could be used as a PIN but is currently not available. They are likely to face shelter, food, WASH, health, protection and education needs. Waves of people arrested and deported are still ongoing.</v>
          </cell>
          <cell r="K2341" t="str">
            <v>DZA002People facing minimal humanitarian needs (level 1)</v>
          </cell>
          <cell r="L2341">
            <v>43511</v>
          </cell>
        </row>
        <row r="2342">
          <cell r="F2342"/>
          <cell r="G2342" t="str">
            <v>Low</v>
          </cell>
          <cell r="H2342">
            <v>3</v>
          </cell>
          <cell r="I2342"/>
          <cell r="J2342" t="str">
            <v>The number of people in camps/ in transit could be used as a PIN but is currently not available. They are likely to face shelter, food, WASH, health, protection and education needs. Waves of people arrested and deported are still ongoing.</v>
          </cell>
          <cell r="K2342" t="str">
            <v>DZA002People facing stressed humanitarian needs (level 2)</v>
          </cell>
          <cell r="L2342">
            <v>43511</v>
          </cell>
        </row>
        <row r="2343">
          <cell r="F2343"/>
          <cell r="G2343" t="str">
            <v>Low</v>
          </cell>
          <cell r="H2343">
            <v>3</v>
          </cell>
          <cell r="I2343"/>
          <cell r="J2343" t="str">
            <v>The number of people in camps/ in transit could be used as a PIN but is currently not available. They are likely to face shelter, food, WASH, health, protection and education needs. Waves of people arrested and deported are still ongoing.</v>
          </cell>
          <cell r="K2343" t="str">
            <v>DZA002People  facing moderate humanitarian needs (level 3)</v>
          </cell>
          <cell r="L2343">
            <v>43511</v>
          </cell>
        </row>
        <row r="2344">
          <cell r="F2344"/>
          <cell r="G2344" t="str">
            <v>Low</v>
          </cell>
          <cell r="H2344">
            <v>3</v>
          </cell>
          <cell r="I2344"/>
          <cell r="J2344" t="str">
            <v>The number of people in camps/ in transit could be used as a PIN but is currently not available. They are likely to face shelter, food, WASH, health, protection and education needs. Waves of people arrested and deported are still ongoing.</v>
          </cell>
          <cell r="K2344" t="str">
            <v>DZA002People facing severe humanitarian needs (level 4)</v>
          </cell>
          <cell r="L2344">
            <v>43511</v>
          </cell>
        </row>
        <row r="2345">
          <cell r="F2345"/>
          <cell r="G2345" t="str">
            <v>Low</v>
          </cell>
          <cell r="H2345">
            <v>3</v>
          </cell>
          <cell r="I2345"/>
          <cell r="J2345" t="str">
            <v>The number of people in camps/ in transit could be used as a PIN but is currently not available. They are likely to face shelter, food, WASH, health, protection and education needs. Waves of people arrested and deported are still ongoing.</v>
          </cell>
          <cell r="K2345" t="str">
            <v>DZA002People facing extreme humanitarian needs (level 5)</v>
          </cell>
          <cell r="L2345">
            <v>43511</v>
          </cell>
        </row>
        <row r="2346">
          <cell r="F2346"/>
          <cell r="G2346"/>
          <cell r="H2346" t="b">
            <v>0</v>
          </cell>
          <cell r="I2346"/>
          <cell r="J2346" t="str">
            <v>Migrants</v>
          </cell>
          <cell r="K2346" t="str">
            <v>DZA002Crisis affected groups</v>
          </cell>
          <cell r="L2346">
            <v>43511</v>
          </cell>
        </row>
        <row r="2347">
          <cell r="F2347"/>
          <cell r="G2347"/>
          <cell r="H2347" t="b">
            <v>0</v>
          </cell>
          <cell r="I2347"/>
          <cell r="J2347" t="str">
            <v xml:space="preserve">No data available but limited access to detention centers where human rights abuses have been reported </v>
          </cell>
          <cell r="K2347" t="str">
            <v>DZA002People facing limited access constraints</v>
          </cell>
          <cell r="L2347">
            <v>43511</v>
          </cell>
        </row>
        <row r="2348">
          <cell r="F2348"/>
          <cell r="G2348"/>
          <cell r="H2348" t="b">
            <v>0</v>
          </cell>
          <cell r="I2348"/>
          <cell r="J2348" t="str">
            <v xml:space="preserve">No data available but limited access to detention centers where human rights abuses have been reported </v>
          </cell>
          <cell r="K2348" t="str">
            <v>DZA002People facing restricted access constraints</v>
          </cell>
          <cell r="L2348">
            <v>43511</v>
          </cell>
        </row>
        <row r="2349">
          <cell r="F2349" t="str">
            <v>ACAPS Access Map August 2018</v>
          </cell>
          <cell r="G2349"/>
          <cell r="H2349" t="b">
            <v>0</v>
          </cell>
          <cell r="I2349"/>
          <cell r="J2349"/>
          <cell r="K2349" t="str">
            <v>DZA002Impediments to entry into country (bureaucratic and administrative)</v>
          </cell>
          <cell r="L2349">
            <v>43511</v>
          </cell>
        </row>
        <row r="2350">
          <cell r="F2350" t="str">
            <v>ACAPS Access Map August 2018</v>
          </cell>
          <cell r="G2350"/>
          <cell r="H2350" t="b">
            <v>0</v>
          </cell>
          <cell r="I2350"/>
          <cell r="J2350"/>
          <cell r="K2350" t="str">
            <v>DZA002Restriction of movement (impediments to freedom of movement and/or administrative restrictions)</v>
          </cell>
          <cell r="L2350">
            <v>43511</v>
          </cell>
        </row>
        <row r="2351">
          <cell r="F2351" t="str">
            <v>ACAPS Access Map August 2018</v>
          </cell>
          <cell r="G2351"/>
          <cell r="H2351" t="b">
            <v>0</v>
          </cell>
          <cell r="I2351"/>
          <cell r="J2351"/>
          <cell r="K2351" t="str">
            <v>DZA002Interference into implementation of humanitarian activities</v>
          </cell>
          <cell r="L2351">
            <v>43511</v>
          </cell>
        </row>
        <row r="2352">
          <cell r="F2352" t="str">
            <v>ACAPS Access Map August 2018</v>
          </cell>
          <cell r="G2352"/>
          <cell r="H2352" t="b">
            <v>0</v>
          </cell>
          <cell r="I2352"/>
          <cell r="J2352"/>
          <cell r="K2352" t="str">
            <v>DZA002Violence against personnel, facilities and assets</v>
          </cell>
          <cell r="L2352">
            <v>43511</v>
          </cell>
        </row>
        <row r="2353">
          <cell r="F2353" t="str">
            <v>ACAPS Access Map August 2018</v>
          </cell>
          <cell r="G2353"/>
          <cell r="H2353" t="b">
            <v>0</v>
          </cell>
          <cell r="I2353"/>
          <cell r="J2353"/>
          <cell r="K2353" t="str">
            <v>DZA002Denial of existence of humanitarian needs or entitlements to assistance</v>
          </cell>
          <cell r="L2353">
            <v>43511</v>
          </cell>
        </row>
        <row r="2354">
          <cell r="F2354" t="str">
            <v>ACAPS Access Map August 2018</v>
          </cell>
          <cell r="G2354"/>
          <cell r="H2354" t="b">
            <v>0</v>
          </cell>
          <cell r="I2354"/>
          <cell r="J2354"/>
          <cell r="K2354" t="str">
            <v>DZA002Restriction and obstruction of access to services and assistance</v>
          </cell>
          <cell r="L2354">
            <v>43511</v>
          </cell>
        </row>
        <row r="2355">
          <cell r="F2355" t="str">
            <v>ACAPS Access Map August 2018</v>
          </cell>
          <cell r="G2355"/>
          <cell r="H2355" t="b">
            <v>0</v>
          </cell>
          <cell r="I2355"/>
          <cell r="J2355"/>
          <cell r="K2355" t="str">
            <v>DZA002Ongoing insecurity/hostilities affecting humanitarian assistance</v>
          </cell>
          <cell r="L2355">
            <v>43511</v>
          </cell>
        </row>
        <row r="2356">
          <cell r="F2356" t="str">
            <v>ACAPS Access Map August 2018</v>
          </cell>
          <cell r="G2356"/>
          <cell r="H2356" t="b">
            <v>0</v>
          </cell>
          <cell r="I2356"/>
          <cell r="J2356"/>
          <cell r="K2356" t="str">
            <v xml:space="preserve">DZA002Presence of mines and improvised explosive devices </v>
          </cell>
          <cell r="L2356">
            <v>43511</v>
          </cell>
        </row>
        <row r="2357">
          <cell r="F2357" t="str">
            <v>ACAPS Access Map August 2018</v>
          </cell>
          <cell r="G2357"/>
          <cell r="H2357" t="b">
            <v>0</v>
          </cell>
          <cell r="I2357"/>
          <cell r="J2357"/>
          <cell r="K2357" t="str">
            <v>DZA002Physical constraints in the environment (obstacles related to terrain, climate, lack of infrastructure, etc.)</v>
          </cell>
          <cell r="L2357">
            <v>43511</v>
          </cell>
        </row>
        <row r="2358">
          <cell r="F2358" t="str">
            <v>Government of Algeria 2008, UNHCR 01/2019</v>
          </cell>
          <cell r="G2358" t="str">
            <v>Medium</v>
          </cell>
          <cell r="H2358">
            <v>2</v>
          </cell>
          <cell r="I2358" t="str">
            <v>http://www.ons.dz/IMG/pdf/pop3_national.pdf http://reporting.unhcr.org/sites/default/files/UNHCR%20Algeria%20Operational%20Update%20-%20October-December%202018.pdf</v>
          </cell>
          <cell r="J2358" t="str">
            <v>33080000 (population in country) + 173,600 (sahrawi population) + 9300 (other refugees, mostly syrian)</v>
          </cell>
          <cell r="K2358" t="str">
            <v>DZA003Total population in country</v>
          </cell>
          <cell r="L2358">
            <v>43511</v>
          </cell>
        </row>
        <row r="2359">
          <cell r="F2359" t="str">
            <v>City Population 2008</v>
          </cell>
          <cell r="G2359" t="str">
            <v>Medium</v>
          </cell>
          <cell r="H2359">
            <v>2</v>
          </cell>
          <cell r="I2359" t="str">
            <v>http://www.citypopulation.de/Algeria-Cities.html</v>
          </cell>
          <cell r="J2359" t="str">
            <v>Total superficie of the Tindouf province where the camps are implanted</v>
          </cell>
          <cell r="K2359" t="str">
            <v>DZA003Landmass affected by disaster</v>
          </cell>
          <cell r="L2359">
            <v>43511</v>
          </cell>
        </row>
        <row r="2360">
          <cell r="F2360" t="str">
            <v>Government of Algeria 2008, UNHCR 01/2019</v>
          </cell>
          <cell r="G2360" t="str">
            <v>Medium</v>
          </cell>
          <cell r="H2360">
            <v>2</v>
          </cell>
          <cell r="I2360" t="str">
            <v>http://www.ons.dz/IMG/pdf/pop3_national.pdf http://reporting.unhcr.org/sites/default/files/UNHCR%20Algeria%20Operational%20Update%20-%20October-December%202018.pdf</v>
          </cell>
          <cell r="J2360" t="str">
            <v>Population of Tindouf (49,149) + sahrawi refugees population (173,600)</v>
          </cell>
          <cell r="K2360" t="str">
            <v>DZA003People exposed</v>
          </cell>
          <cell r="L2360">
            <v>43511</v>
          </cell>
        </row>
        <row r="2361">
          <cell r="F2361" t="str">
            <v>UNHCR 03/2018</v>
          </cell>
          <cell r="G2361" t="str">
            <v>Medium</v>
          </cell>
          <cell r="H2361">
            <v>2</v>
          </cell>
          <cell r="I2361" t="str">
            <v>http://www.usc.es/export9/sites/webinstitucional/gl/institutos/ceso/descargas/UNHCR_Tindouf-Total-In-Camp-Population_March-2018.pdf</v>
          </cell>
          <cell r="J2361" t="str">
            <v>Sahrawi refugees in camps in Tindouf. Data hasn’t been updated since 2017 which might have consequences on the adaptation of the response to the needs</v>
          </cell>
          <cell r="K2361" t="str">
            <v>DZA003People affected by the crisis</v>
          </cell>
          <cell r="L2361">
            <v>43511</v>
          </cell>
        </row>
        <row r="2362">
          <cell r="F2362" t="str">
            <v>UNHCR 03/2018</v>
          </cell>
          <cell r="G2362" t="str">
            <v>Medium</v>
          </cell>
          <cell r="H2362">
            <v>2</v>
          </cell>
          <cell r="I2362" t="str">
            <v>http://www.usc.es/export9/sites/webinstitucional/gl/institutos/ceso/descargas/UNHCR_Tindouf-Total-In-Camp-Population_March-2018.pdf</v>
          </cell>
          <cell r="J2362" t="str">
            <v>Sahrawi refugees in camps in Tindouf. Data hasn’t been updated since 2017 which might have consequences on the adaptation of the response to the needs</v>
          </cell>
          <cell r="K2362" t="str">
            <v>DZA003Total # of crisis related displaced people</v>
          </cell>
          <cell r="L2362">
            <v>43511</v>
          </cell>
        </row>
        <row r="2363">
          <cell r="F2363"/>
          <cell r="G2363"/>
          <cell r="H2363" t="b">
            <v>0</v>
          </cell>
          <cell r="I2363"/>
          <cell r="J2363" t="str">
            <v>No data available</v>
          </cell>
          <cell r="K2363" t="str">
            <v>DZA003Total # of illness cases reported</v>
          </cell>
          <cell r="L2363">
            <v>43511</v>
          </cell>
        </row>
        <row r="2364">
          <cell r="F2364"/>
          <cell r="G2364"/>
          <cell r="H2364" t="b">
            <v>0</v>
          </cell>
          <cell r="I2364"/>
          <cell r="J2364" t="str">
            <v>No injures reported</v>
          </cell>
          <cell r="K2364" t="str">
            <v>DZA003Crisis related Injuries</v>
          </cell>
          <cell r="L2364">
            <v>43511</v>
          </cell>
        </row>
        <row r="2365">
          <cell r="F2365"/>
          <cell r="G2365"/>
          <cell r="H2365" t="b">
            <v>0</v>
          </cell>
          <cell r="I2365"/>
          <cell r="J2365" t="str">
            <v>No injuries reported</v>
          </cell>
          <cell r="K2365" t="str">
            <v>DZA003Crisis related fatalities</v>
          </cell>
          <cell r="L2365">
            <v>43511</v>
          </cell>
        </row>
        <row r="2366">
          <cell r="F2366"/>
          <cell r="G2366"/>
          <cell r="H2366" t="b">
            <v>0</v>
          </cell>
          <cell r="I2366"/>
          <cell r="J2366" t="str">
            <v>No data available</v>
          </cell>
          <cell r="K2366" t="str">
            <v>DZA003People killed in all crises</v>
          </cell>
          <cell r="L2366">
            <v>43511</v>
          </cell>
        </row>
        <row r="2367">
          <cell r="F2367"/>
          <cell r="G2367"/>
          <cell r="H2367" t="b">
            <v>0</v>
          </cell>
          <cell r="I2367" t="str">
            <v>https://www.unicef.org/appeals/files/UNICEF_Saharawi_Refugee_Camps_Algeria_Humanitarian_Situation_Report_18_Aug_2016.pdf</v>
          </cell>
          <cell r="J2367" t="str">
            <v>No report of damages for the considered period. However, during rainy season, frequent sporadic reports of damages to the mud houses.</v>
          </cell>
          <cell r="K2367" t="str">
            <v>DZA003Building partially damaged</v>
          </cell>
          <cell r="L2367">
            <v>43511</v>
          </cell>
        </row>
        <row r="2368">
          <cell r="F2368"/>
          <cell r="G2368"/>
          <cell r="H2368" t="b">
            <v>0</v>
          </cell>
          <cell r="I2368" t="str">
            <v>https://www.unicef.org/appeals/files/UNICEF_Saharawi_Refugee_Camps_Algeria_Humanitarian_Situation_Report_18_Aug_2016.pdf</v>
          </cell>
          <cell r="J2368" t="str">
            <v>No report of damages for the considered period. However, during rainy season, frequent sporadic reports of damages to the mud houses.</v>
          </cell>
          <cell r="K2368" t="str">
            <v>DZA003Building totally damaged</v>
          </cell>
          <cell r="L2368">
            <v>43511</v>
          </cell>
        </row>
        <row r="2369">
          <cell r="F2369"/>
          <cell r="G2369"/>
          <cell r="H2369" t="b">
            <v>0</v>
          </cell>
          <cell r="I2369"/>
          <cell r="J2369" t="str">
            <v>No data available</v>
          </cell>
          <cell r="K2369" t="str">
            <v>DZA003Economic Losses</v>
          </cell>
          <cell r="L2369">
            <v>43511</v>
          </cell>
        </row>
        <row r="2370">
          <cell r="F2370" t="str">
            <v>UNHCR 03/2018</v>
          </cell>
          <cell r="G2370" t="str">
            <v>Medium</v>
          </cell>
          <cell r="H2370">
            <v>2</v>
          </cell>
          <cell r="I2370" t="str">
            <v>http://www.usc.es/export9/sites/webinstitucional/gl/institutos/ceso/descargas/UNHCR_Tindouf-Total-In-Camp-Population_March-2018.pdf</v>
          </cell>
          <cell r="J2370" t="str">
            <v>Sahrawi refugees in camps in Tindouf. Data hasn’t been updated since 2017 which might have consequences on the adaptation of the response to the needs.</v>
          </cell>
          <cell r="K2370" t="str">
            <v>DZA003People in Need</v>
          </cell>
          <cell r="L2370">
            <v>43511</v>
          </cell>
        </row>
        <row r="2371">
          <cell r="F2371" t="str">
            <v>UNHCR 28/09/2018</v>
          </cell>
          <cell r="G2371" t="str">
            <v>Medium</v>
          </cell>
          <cell r="H2371">
            <v>2</v>
          </cell>
          <cell r="I2371" t="str">
            <v>https://www.unhcr.org/en-lk/news/press/2018/9/5bae473c4/tindouf-camps-planning-figures.html</v>
          </cell>
          <cell r="J2371" t="str">
            <v>173,600 total PIN - 90,000 most vulnerable. The 83,600 are considered to face stressed level of humanitarian conditions due to their high dependance on aid to survive.</v>
          </cell>
          <cell r="K2371" t="str">
            <v>DZA003People facing minimal humanitarian needs (level 1)</v>
          </cell>
          <cell r="L2371">
            <v>43511</v>
          </cell>
        </row>
        <row r="2372">
          <cell r="F2372" t="str">
            <v>UNHCR 28/09/2018</v>
          </cell>
          <cell r="G2372" t="str">
            <v>Medium</v>
          </cell>
          <cell r="H2372">
            <v>2</v>
          </cell>
          <cell r="I2372" t="str">
            <v>https://www.unhcr.org/en-lk/news/press/2018/9/5bae473c4/tindouf-camps-planning-figures.html</v>
          </cell>
          <cell r="J2372" t="str">
            <v>173,600 total PIN - 90,000 most vulnerable. The 83,600 are considered to face stressed level of humanitarian conditions due to their high dependance on aid to survive.</v>
          </cell>
          <cell r="K2372" t="str">
            <v>DZA003People facing stressed humanitarian needs (level 2)</v>
          </cell>
          <cell r="L2372">
            <v>43511</v>
          </cell>
        </row>
        <row r="2373">
          <cell r="F2373" t="str">
            <v>UNHCR 28/09/2018</v>
          </cell>
          <cell r="G2373" t="str">
            <v>Medium</v>
          </cell>
          <cell r="H2373">
            <v>2</v>
          </cell>
          <cell r="I2373" t="str">
            <v>https://www.unhcr.org/en-lk/news/press/2018/9/5bae473c4/tindouf-camps-planning-figures.html</v>
          </cell>
          <cell r="J2373" t="str">
            <v>173,600 total PIN - 90,000 most vulnerable. The 83,600 are considered to face stressed level of humanitarian conditions due to their high dependance on aid to survive.</v>
          </cell>
          <cell r="K2373" t="str">
            <v>DZA003People  facing moderate humanitarian needs (level 3)</v>
          </cell>
          <cell r="L2373">
            <v>43511</v>
          </cell>
        </row>
        <row r="2374">
          <cell r="F2374" t="str">
            <v>UNHCR 28/09/2018</v>
          </cell>
          <cell r="G2374" t="str">
            <v>Medium</v>
          </cell>
          <cell r="H2374">
            <v>2</v>
          </cell>
          <cell r="I2374" t="str">
            <v>https://www.unhcr.org/en-lk/news/press/2018/9/5bae473c4/tindouf-camps-planning-figures.html</v>
          </cell>
          <cell r="J2374" t="str">
            <v>173,600 total PIN - 90,000 most vulnerable. The 83,600 are considered to face stressed level of humanitarian conditions due to their high dependance on aid to survive.</v>
          </cell>
          <cell r="K2374" t="str">
            <v>DZA003People facing severe humanitarian needs (level 4)</v>
          </cell>
          <cell r="L2374">
            <v>43511</v>
          </cell>
        </row>
        <row r="2375">
          <cell r="F2375" t="str">
            <v>UNHCR 28/09/2018</v>
          </cell>
          <cell r="G2375" t="str">
            <v>Medium</v>
          </cell>
          <cell r="H2375">
            <v>2</v>
          </cell>
          <cell r="I2375" t="str">
            <v>https://www.unhcr.org/en-lk/news/press/2018/9/5bae473c4/tindouf-camps-planning-figures.html</v>
          </cell>
          <cell r="J2375" t="str">
            <v>173,600 total PIN - 90,000 most vulnerable. The 83,600 are considered to face stressed level of humanitarian conditions due to their high dependance on aid to survive.</v>
          </cell>
          <cell r="K2375" t="str">
            <v>DZA003People facing extreme humanitarian needs (level 5)</v>
          </cell>
          <cell r="L2375">
            <v>43511</v>
          </cell>
        </row>
        <row r="2376">
          <cell r="F2376"/>
          <cell r="G2376"/>
          <cell r="H2376" t="b">
            <v>0</v>
          </cell>
          <cell r="I2376"/>
          <cell r="J2376" t="str">
            <v>Refugees</v>
          </cell>
          <cell r="K2376" t="str">
            <v>DZA003Crisis affected groups</v>
          </cell>
          <cell r="L2376">
            <v>43511</v>
          </cell>
        </row>
        <row r="2377">
          <cell r="F2377"/>
          <cell r="G2377"/>
          <cell r="H2377" t="b">
            <v>0</v>
          </cell>
          <cell r="I2377"/>
          <cell r="J2377" t="str">
            <v>No reports of access constraints</v>
          </cell>
          <cell r="K2377" t="str">
            <v>DZA003People facing limited access constraints</v>
          </cell>
          <cell r="L2377">
            <v>43511</v>
          </cell>
        </row>
        <row r="2378">
          <cell r="F2378"/>
          <cell r="G2378"/>
          <cell r="H2378" t="b">
            <v>0</v>
          </cell>
          <cell r="I2378"/>
          <cell r="J2378" t="str">
            <v>No reports of access constraints</v>
          </cell>
          <cell r="K2378" t="str">
            <v>DZA003People facing restricted access constraints</v>
          </cell>
          <cell r="L2378">
            <v>43511</v>
          </cell>
        </row>
        <row r="2379">
          <cell r="F2379" t="str">
            <v>ACAPS Access Map August 2018</v>
          </cell>
          <cell r="G2379"/>
          <cell r="H2379" t="b">
            <v>0</v>
          </cell>
          <cell r="I2379"/>
          <cell r="J2379"/>
          <cell r="K2379" t="str">
            <v>DZA003Impediments to entry into country (bureaucratic and administrative)</v>
          </cell>
          <cell r="L2379">
            <v>43511</v>
          </cell>
        </row>
        <row r="2380">
          <cell r="F2380" t="str">
            <v>ACAPS Access Map August 2018</v>
          </cell>
          <cell r="G2380"/>
          <cell r="H2380" t="b">
            <v>0</v>
          </cell>
          <cell r="I2380"/>
          <cell r="J2380"/>
          <cell r="K2380" t="str">
            <v>DZA003Restriction of movement (impediments to freedom of movement and/or administrative restrictions)</v>
          </cell>
          <cell r="L2380">
            <v>43511</v>
          </cell>
        </row>
        <row r="2381">
          <cell r="F2381" t="str">
            <v>ACAPS Access Map August 2018</v>
          </cell>
          <cell r="G2381"/>
          <cell r="H2381" t="b">
            <v>0</v>
          </cell>
          <cell r="I2381"/>
          <cell r="J2381"/>
          <cell r="K2381" t="str">
            <v>DZA003Interference into implementation of humanitarian activities</v>
          </cell>
          <cell r="L2381">
            <v>43511</v>
          </cell>
        </row>
        <row r="2382">
          <cell r="F2382" t="str">
            <v>ACAPS Access Map August 2018</v>
          </cell>
          <cell r="G2382"/>
          <cell r="H2382" t="b">
            <v>0</v>
          </cell>
          <cell r="I2382"/>
          <cell r="J2382"/>
          <cell r="K2382" t="str">
            <v>DZA003Violence against personnel, facilities and assets</v>
          </cell>
          <cell r="L2382">
            <v>43511</v>
          </cell>
        </row>
        <row r="2383">
          <cell r="F2383" t="str">
            <v>ACAPS Access Map August 2018</v>
          </cell>
          <cell r="G2383"/>
          <cell r="H2383" t="b">
            <v>0</v>
          </cell>
          <cell r="I2383"/>
          <cell r="J2383"/>
          <cell r="K2383" t="str">
            <v>DZA003Denial of existence of humanitarian needs or entitlements to assistance</v>
          </cell>
          <cell r="L2383">
            <v>43511</v>
          </cell>
        </row>
        <row r="2384">
          <cell r="F2384" t="str">
            <v>ACAPS Access Map August 2018</v>
          </cell>
          <cell r="G2384"/>
          <cell r="H2384" t="b">
            <v>0</v>
          </cell>
          <cell r="I2384"/>
          <cell r="J2384"/>
          <cell r="K2384" t="str">
            <v>DZA003Restriction and obstruction of access to services and assistance</v>
          </cell>
          <cell r="L2384">
            <v>43511</v>
          </cell>
        </row>
        <row r="2385">
          <cell r="F2385" t="str">
            <v>ACAPS Access Map August 2018</v>
          </cell>
          <cell r="G2385"/>
          <cell r="H2385" t="b">
            <v>0</v>
          </cell>
          <cell r="I2385"/>
          <cell r="J2385"/>
          <cell r="K2385" t="str">
            <v>DZA003Ongoing insecurity/hostilities affecting humanitarian assistance</v>
          </cell>
          <cell r="L2385">
            <v>43511</v>
          </cell>
        </row>
        <row r="2386">
          <cell r="F2386" t="str">
            <v>ACAPS Access Map August 2018</v>
          </cell>
          <cell r="G2386"/>
          <cell r="H2386" t="b">
            <v>0</v>
          </cell>
          <cell r="I2386"/>
          <cell r="J2386"/>
          <cell r="K2386" t="str">
            <v xml:space="preserve">DZA003Presence of mines and improvised explosive devices </v>
          </cell>
          <cell r="L2386">
            <v>43511</v>
          </cell>
        </row>
        <row r="2387">
          <cell r="F2387" t="str">
            <v>ACAPS Access Map August 2018</v>
          </cell>
          <cell r="G2387"/>
          <cell r="H2387" t="b">
            <v>0</v>
          </cell>
          <cell r="I2387"/>
          <cell r="J2387"/>
          <cell r="K2387" t="str">
            <v>DZA003Physical constraints in the environment (obstacles related to terrain, climate, lack of infrastructure, etc.)</v>
          </cell>
          <cell r="L2387">
            <v>43511</v>
          </cell>
        </row>
        <row r="2388">
          <cell r="F2388" t="str">
            <v>Government of Algeria 2008, UNHCR 01/2019</v>
          </cell>
          <cell r="G2388" t="str">
            <v>Medium</v>
          </cell>
          <cell r="H2388">
            <v>2</v>
          </cell>
          <cell r="I2388" t="str">
            <v>http://www.ons.dz/IMG/pdf/pop3_national.pdf http://reporting.unhcr.org/sites/default/files/UNHCR%20Algeria%20Operational%20Update%20-%20October-December%202018.pdf</v>
          </cell>
          <cell r="J2388" t="str">
            <v>33080000 (population in country) + 173,600 (sahrawi population) + 9300 (other refugees, mostly syrian)</v>
          </cell>
          <cell r="K2388" t="str">
            <v>DZA001Total population in country</v>
          </cell>
          <cell r="L2388">
            <v>43511</v>
          </cell>
        </row>
        <row r="2389">
          <cell r="F2389" t="str">
            <v>WB 2017</v>
          </cell>
          <cell r="G2389" t="str">
            <v>Low</v>
          </cell>
          <cell r="H2389">
            <v>3</v>
          </cell>
          <cell r="I2389" t="str">
            <v>https://databank.worldbank.org/data/views/reports/reportwidget.aspx?Report_Name=CountryProfile&amp;Id=b450fd57&amp;tbar=y&amp;dd=y&amp;inf=n&amp;zm=n&amp;country=DZA</v>
          </cell>
          <cell r="J2389" t="str">
            <v>Whole country</v>
          </cell>
          <cell r="K2389" t="str">
            <v>DZA001Landmass affected by disaster</v>
          </cell>
          <cell r="L2389">
            <v>43511</v>
          </cell>
        </row>
        <row r="2390">
          <cell r="F2390" t="str">
            <v>Government of Algeria 2008, UNHCR 01/2019</v>
          </cell>
          <cell r="G2390" t="str">
            <v>Low</v>
          </cell>
          <cell r="H2390">
            <v>3</v>
          </cell>
          <cell r="I2390" t="str">
            <v>http://www.ons.dz/IMG/pdf/pop3_national.pdf http://reporting.unhcr.org/sites/default/files/UNHCR%20Algeria%20Operational%20Update%20-%20October-December%202018.pdf</v>
          </cell>
          <cell r="J2390" t="str">
            <v>Whole population</v>
          </cell>
          <cell r="K2390" t="str">
            <v>DZA001People exposed</v>
          </cell>
          <cell r="L2390">
            <v>43511</v>
          </cell>
        </row>
        <row r="2391">
          <cell r="F2391" t="str">
            <v>UNHCR 03/2018</v>
          </cell>
          <cell r="G2391" t="str">
            <v>Low</v>
          </cell>
          <cell r="H2391">
            <v>3</v>
          </cell>
          <cell r="I2391" t="str">
            <v>http://www.usc.es/export9/sites/webinstitucional/gl/institutos/ceso/descargas/UNHCR_Tindouf-Total-In-Camp-Population_March-2018.pdf</v>
          </cell>
          <cell r="J2391" t="str">
            <v>Sahrawi refugees</v>
          </cell>
          <cell r="K2391" t="str">
            <v>DZA001People affected by the crisis</v>
          </cell>
          <cell r="L2391">
            <v>43511</v>
          </cell>
        </row>
        <row r="2392">
          <cell r="F2392" t="str">
            <v>UNHCR 03/2018</v>
          </cell>
          <cell r="G2392" t="str">
            <v>Low</v>
          </cell>
          <cell r="H2392">
            <v>3</v>
          </cell>
          <cell r="I2392" t="str">
            <v>http://www.usc.es/export9/sites/webinstitucional/gl/institutos/ceso/descargas/UNHCR_Tindouf-Total-In-Camp-Population_March-2018.pdf</v>
          </cell>
          <cell r="J2392" t="str">
            <v>173600 sahrawi refugees + 9300 refugees from other countries, mostly Syria. Does not take in considaration the number of migrants</v>
          </cell>
          <cell r="K2392" t="str">
            <v>DZA001Total # of crisis related displaced people</v>
          </cell>
          <cell r="L2392">
            <v>43511</v>
          </cell>
        </row>
        <row r="2393">
          <cell r="F2393"/>
          <cell r="G2393"/>
          <cell r="H2393" t="b">
            <v>0</v>
          </cell>
          <cell r="I2393"/>
          <cell r="J2393"/>
          <cell r="K2393" t="str">
            <v>DZA001Total # of illness cases reported</v>
          </cell>
          <cell r="L2393">
            <v>43511</v>
          </cell>
        </row>
        <row r="2394">
          <cell r="F2394"/>
          <cell r="G2394"/>
          <cell r="H2394" t="b">
            <v>0</v>
          </cell>
          <cell r="I2394"/>
          <cell r="J2394"/>
          <cell r="K2394" t="str">
            <v>DZA001Crisis related Injuries</v>
          </cell>
          <cell r="L2394">
            <v>43511</v>
          </cell>
        </row>
        <row r="2395">
          <cell r="F2395"/>
          <cell r="G2395"/>
          <cell r="H2395" t="b">
            <v>0</v>
          </cell>
          <cell r="I2395"/>
          <cell r="J2395"/>
          <cell r="K2395" t="str">
            <v>DZA001Crisis related fatalities</v>
          </cell>
          <cell r="L2395">
            <v>43511</v>
          </cell>
        </row>
        <row r="2396">
          <cell r="F2396"/>
          <cell r="G2396"/>
          <cell r="H2396" t="b">
            <v>0</v>
          </cell>
          <cell r="I2396"/>
          <cell r="J2396"/>
          <cell r="K2396" t="str">
            <v>DZA001People killed in all crises</v>
          </cell>
          <cell r="L2396">
            <v>43511</v>
          </cell>
        </row>
        <row r="2397">
          <cell r="F2397"/>
          <cell r="G2397"/>
          <cell r="H2397" t="b">
            <v>0</v>
          </cell>
          <cell r="I2397"/>
          <cell r="J2397"/>
          <cell r="K2397" t="str">
            <v>DZA001Building partially damaged</v>
          </cell>
          <cell r="L2397">
            <v>43511</v>
          </cell>
        </row>
        <row r="2398">
          <cell r="F2398"/>
          <cell r="G2398"/>
          <cell r="H2398" t="b">
            <v>0</v>
          </cell>
          <cell r="I2398"/>
          <cell r="J2398"/>
          <cell r="K2398" t="str">
            <v>DZA001Building totally damaged</v>
          </cell>
          <cell r="L2398">
            <v>43511</v>
          </cell>
        </row>
        <row r="2399">
          <cell r="F2399"/>
          <cell r="G2399"/>
          <cell r="H2399" t="b">
            <v>0</v>
          </cell>
          <cell r="I2399"/>
          <cell r="J2399"/>
          <cell r="K2399" t="str">
            <v>DZA001Economic Losses</v>
          </cell>
          <cell r="L2399">
            <v>43511</v>
          </cell>
        </row>
        <row r="2400">
          <cell r="F2400" t="str">
            <v>UNHCR 03/2018</v>
          </cell>
          <cell r="G2400" t="str">
            <v>Low</v>
          </cell>
          <cell r="H2400">
            <v>3</v>
          </cell>
          <cell r="I2400" t="str">
            <v>http://www.usc.es/export9/sites/webinstitucional/gl/institutos/ceso/descargas/UNHCR_Tindouf-Total-In-Camp-Population_March-2018.pdf</v>
          </cell>
          <cell r="J2400" t="str">
            <v>The PIN only reflects the situation of the sahrawi refugees</v>
          </cell>
          <cell r="K2400" t="str">
            <v>DZA001People in Need</v>
          </cell>
          <cell r="L2400">
            <v>43511</v>
          </cell>
        </row>
        <row r="2401">
          <cell r="F2401" t="str">
            <v>UNHCR 28/09/2018</v>
          </cell>
          <cell r="G2401" t="str">
            <v>Low</v>
          </cell>
          <cell r="H2401">
            <v>3</v>
          </cell>
          <cell r="I2401" t="str">
            <v>https://www.unhcr.org/en-lk/news/press/2018/9/5bae473c4/tindouf-camps-planning-figures.html</v>
          </cell>
          <cell r="J2401" t="str">
            <v>173,600 total PIN - 90,000 most vulnerable. The 83,600 are considered to face stressed level of humanitarian conditions due to their high dependance on aid to survive.</v>
          </cell>
          <cell r="K2401" t="str">
            <v>DZA001People facing minimal humanitarian needs (level 1)</v>
          </cell>
          <cell r="L2401">
            <v>43511</v>
          </cell>
        </row>
        <row r="2402">
          <cell r="F2402" t="str">
            <v>UNHCR 28/09/2018</v>
          </cell>
          <cell r="G2402" t="str">
            <v>Low</v>
          </cell>
          <cell r="H2402">
            <v>3</v>
          </cell>
          <cell r="I2402" t="str">
            <v>https://www.unhcr.org/en-lk/news/press/2018/9/5bae473c4/tindouf-camps-planning-figures.html</v>
          </cell>
          <cell r="J2402" t="str">
            <v>173,600 total PIN - 90,000 most vulnerable. The 83,600 are considered to face stressed level of humanitarian conditions due to their high dependance on aid to survive.</v>
          </cell>
          <cell r="K2402" t="str">
            <v>DZA001People facing stressed humanitarian needs (level 2)</v>
          </cell>
          <cell r="L2402">
            <v>43511</v>
          </cell>
        </row>
        <row r="2403">
          <cell r="F2403" t="str">
            <v>UNHCR 28/09/2018</v>
          </cell>
          <cell r="G2403" t="str">
            <v>Low</v>
          </cell>
          <cell r="H2403">
            <v>3</v>
          </cell>
          <cell r="I2403" t="str">
            <v>https://www.unhcr.org/en-lk/news/press/2018/9/5bae473c4/tindouf-camps-planning-figures.html</v>
          </cell>
          <cell r="J2403" t="str">
            <v>173,600 total PIN - 90,000 most vulnerable. The 83,600 are considered to face stressed level of humanitarian conditions due to their high dependance on aid to survive.</v>
          </cell>
          <cell r="K2403" t="str">
            <v>DZA001People  facing moderate humanitarian needs (level 3)</v>
          </cell>
          <cell r="L2403">
            <v>43511</v>
          </cell>
        </row>
        <row r="2404">
          <cell r="F2404" t="str">
            <v>UNHCR 28/09/2018</v>
          </cell>
          <cell r="G2404" t="str">
            <v>Low</v>
          </cell>
          <cell r="H2404">
            <v>3</v>
          </cell>
          <cell r="I2404" t="str">
            <v>https://www.unhcr.org/en-lk/news/press/2018/9/5bae473c4/tindouf-camps-planning-figures.html</v>
          </cell>
          <cell r="J2404" t="str">
            <v>173,600 total PIN - 90,000 most vulnerable. The 83,600 are considered to face stressed level of humanitarian conditions due to their high dependance on aid to survive.</v>
          </cell>
          <cell r="K2404" t="str">
            <v>DZA001People facing severe humanitarian needs (level 4)</v>
          </cell>
          <cell r="L2404">
            <v>43511</v>
          </cell>
        </row>
        <row r="2405">
          <cell r="F2405" t="str">
            <v>UNHCR 28/09/2018</v>
          </cell>
          <cell r="G2405" t="str">
            <v>Low</v>
          </cell>
          <cell r="H2405">
            <v>3</v>
          </cell>
          <cell r="I2405" t="str">
            <v>https://www.unhcr.org/en-lk/news/press/2018/9/5bae473c4/tindouf-camps-planning-figures.html</v>
          </cell>
          <cell r="J2405" t="str">
            <v>173,600 total PIN - 90,000 most vulnerable. The 83,600 are considered to face stressed level of humanitarian conditions due to their high dependance on aid to survive.</v>
          </cell>
          <cell r="K2405" t="str">
            <v>DZA001People facing extreme humanitarian needs (level 5)</v>
          </cell>
          <cell r="L2405">
            <v>43511</v>
          </cell>
        </row>
        <row r="2406">
          <cell r="F2406"/>
          <cell r="G2406"/>
          <cell r="H2406" t="b">
            <v>0</v>
          </cell>
          <cell r="I2406"/>
          <cell r="J2406" t="str">
            <v>Migrants and refugees</v>
          </cell>
          <cell r="K2406" t="str">
            <v>DZA001Crisis affected groups</v>
          </cell>
          <cell r="L2406">
            <v>43511</v>
          </cell>
        </row>
        <row r="2407">
          <cell r="F2407"/>
          <cell r="G2407"/>
          <cell r="H2407" t="b">
            <v>0</v>
          </cell>
          <cell r="I2407"/>
          <cell r="J2407" t="str">
            <v>No data available, limited access to detention centers</v>
          </cell>
          <cell r="K2407" t="str">
            <v>DZA001People facing limited access constraints</v>
          </cell>
          <cell r="L2407">
            <v>43511</v>
          </cell>
        </row>
        <row r="2408">
          <cell r="F2408"/>
          <cell r="G2408"/>
          <cell r="H2408" t="b">
            <v>0</v>
          </cell>
          <cell r="I2408"/>
          <cell r="J2408" t="str">
            <v>No data available, limited access to detention centers</v>
          </cell>
          <cell r="K2408" t="str">
            <v>DZA001People facing restricted access constraints</v>
          </cell>
          <cell r="L2408">
            <v>43511</v>
          </cell>
        </row>
        <row r="2409">
          <cell r="F2409" t="str">
            <v>ACAPS Access Map August 2018</v>
          </cell>
          <cell r="G2409"/>
          <cell r="H2409" t="b">
            <v>0</v>
          </cell>
          <cell r="I2409"/>
          <cell r="J2409"/>
          <cell r="K2409" t="str">
            <v>DZA001Impediments to entry into country (bureaucratic and administrative)</v>
          </cell>
          <cell r="L2409">
            <v>43511</v>
          </cell>
        </row>
        <row r="2410">
          <cell r="F2410" t="str">
            <v>ACAPS Access Map August 2018</v>
          </cell>
          <cell r="G2410"/>
          <cell r="H2410" t="b">
            <v>0</v>
          </cell>
          <cell r="I2410"/>
          <cell r="J2410"/>
          <cell r="K2410" t="str">
            <v>DZA001Restriction of movement (impediments to freedom of movement and/or administrative restrictions)</v>
          </cell>
          <cell r="L2410">
            <v>43511</v>
          </cell>
        </row>
        <row r="2411">
          <cell r="F2411" t="str">
            <v>ACAPS Access Map August 2018</v>
          </cell>
          <cell r="G2411"/>
          <cell r="H2411" t="b">
            <v>0</v>
          </cell>
          <cell r="I2411"/>
          <cell r="J2411"/>
          <cell r="K2411" t="str">
            <v>DZA001Interference into implementation of humanitarian activities</v>
          </cell>
          <cell r="L2411">
            <v>43511</v>
          </cell>
        </row>
        <row r="2412">
          <cell r="F2412" t="str">
            <v>ACAPS Access Map August 2018</v>
          </cell>
          <cell r="G2412"/>
          <cell r="H2412" t="b">
            <v>0</v>
          </cell>
          <cell r="I2412"/>
          <cell r="J2412"/>
          <cell r="K2412" t="str">
            <v>DZA001Violence against personnel, facilities and assets</v>
          </cell>
          <cell r="L2412">
            <v>43511</v>
          </cell>
        </row>
        <row r="2413">
          <cell r="F2413" t="str">
            <v>ACAPS Access Map August 2018</v>
          </cell>
          <cell r="G2413"/>
          <cell r="H2413" t="b">
            <v>0</v>
          </cell>
          <cell r="I2413"/>
          <cell r="J2413"/>
          <cell r="K2413" t="str">
            <v>DZA001Denial of existence of humanitarian needs or entitlements to assistance</v>
          </cell>
          <cell r="L2413">
            <v>43511</v>
          </cell>
        </row>
        <row r="2414">
          <cell r="F2414" t="str">
            <v>ACAPS Access Map August 2018</v>
          </cell>
          <cell r="G2414"/>
          <cell r="H2414" t="b">
            <v>0</v>
          </cell>
          <cell r="I2414"/>
          <cell r="J2414"/>
          <cell r="K2414" t="str">
            <v>DZA001Restriction and obstruction of access to services and assistance</v>
          </cell>
          <cell r="L2414">
            <v>43511</v>
          </cell>
        </row>
        <row r="2415">
          <cell r="F2415" t="str">
            <v>ACAPS Access Map August 2018</v>
          </cell>
          <cell r="G2415"/>
          <cell r="H2415" t="b">
            <v>0</v>
          </cell>
          <cell r="I2415"/>
          <cell r="J2415"/>
          <cell r="K2415" t="str">
            <v>DZA001Ongoing insecurity/hostilities affecting humanitarian assistance</v>
          </cell>
          <cell r="L2415">
            <v>43511</v>
          </cell>
        </row>
        <row r="2416">
          <cell r="F2416" t="str">
            <v>ACAPS Access Map August 2018</v>
          </cell>
          <cell r="G2416"/>
          <cell r="H2416" t="b">
            <v>0</v>
          </cell>
          <cell r="I2416"/>
          <cell r="J2416"/>
          <cell r="K2416" t="str">
            <v xml:space="preserve">DZA001Presence of mines and improvised explosive devices </v>
          </cell>
          <cell r="L2416">
            <v>43511</v>
          </cell>
        </row>
        <row r="2417">
          <cell r="F2417" t="str">
            <v>ACAPS Access Map August 2018</v>
          </cell>
          <cell r="G2417"/>
          <cell r="H2417" t="b">
            <v>0</v>
          </cell>
          <cell r="I2417"/>
          <cell r="J2417"/>
          <cell r="K2417" t="str">
            <v>DZA001Physical constraints in the environment (obstacles related to terrain, climate, lack of infrastructure, etc.)</v>
          </cell>
          <cell r="L2417">
            <v>43511</v>
          </cell>
        </row>
        <row r="2418">
          <cell r="F2418" t="str">
            <v>ECHO 25/01/2019</v>
          </cell>
          <cell r="G2418" t="str">
            <v>High</v>
          </cell>
          <cell r="H2418">
            <v>1</v>
          </cell>
          <cell r="I2418"/>
          <cell r="J2418"/>
          <cell r="K2418" t="str">
            <v>BFA002Total population in country</v>
          </cell>
          <cell r="L2418">
            <v>43511</v>
          </cell>
        </row>
        <row r="2419">
          <cell r="F2419" t="str">
            <v>National Statistics Institute 2006</v>
          </cell>
          <cell r="G2419" t="str">
            <v>Medium</v>
          </cell>
          <cell r="H2419">
            <v>2</v>
          </cell>
          <cell r="I2419"/>
          <cell r="J2419"/>
          <cell r="K2419" t="str">
            <v>BFA002Landmass affected by disaster</v>
          </cell>
          <cell r="L2419">
            <v>43511</v>
          </cell>
        </row>
        <row r="2420">
          <cell r="F2420" t="str">
            <v>INSD 2006, ECHO 24/01/2019</v>
          </cell>
          <cell r="G2420" t="str">
            <v>Medium</v>
          </cell>
          <cell r="H2420">
            <v>2</v>
          </cell>
          <cell r="I2420"/>
          <cell r="J2420"/>
          <cell r="K2420" t="str">
            <v>BFA002People exposed</v>
          </cell>
          <cell r="L2420">
            <v>43511</v>
          </cell>
        </row>
        <row r="2421">
          <cell r="F2421" t="str">
            <v>INSD 2006, ECHO 24/01/2019</v>
          </cell>
          <cell r="G2421" t="str">
            <v>Medium</v>
          </cell>
          <cell r="H2421">
            <v>2</v>
          </cell>
          <cell r="I2421"/>
          <cell r="J2421"/>
          <cell r="K2421" t="str">
            <v>BFA002People affected by the crisis</v>
          </cell>
          <cell r="L2421">
            <v>43511</v>
          </cell>
        </row>
        <row r="2422">
          <cell r="F2422" t="str">
            <v>ECHO 25/01/2019</v>
          </cell>
          <cell r="G2422" t="str">
            <v>High</v>
          </cell>
          <cell r="H2422">
            <v>1</v>
          </cell>
          <cell r="I2422"/>
          <cell r="J2422"/>
          <cell r="K2422" t="str">
            <v>BFA002Total # of crisis related displaced people</v>
          </cell>
          <cell r="L2422">
            <v>43511</v>
          </cell>
        </row>
        <row r="2423">
          <cell r="F2423"/>
          <cell r="G2423"/>
          <cell r="H2423" t="b">
            <v>0</v>
          </cell>
          <cell r="I2423"/>
          <cell r="J2423"/>
          <cell r="K2423" t="str">
            <v>BFA002Total # of illness cases reported</v>
          </cell>
          <cell r="L2423">
            <v>43511</v>
          </cell>
        </row>
        <row r="2424">
          <cell r="F2424"/>
          <cell r="G2424"/>
          <cell r="H2424" t="b">
            <v>0</v>
          </cell>
          <cell r="I2424"/>
          <cell r="J2424"/>
          <cell r="K2424" t="str">
            <v>BFA002Crisis related Injuries</v>
          </cell>
          <cell r="L2424">
            <v>43511</v>
          </cell>
        </row>
        <row r="2425">
          <cell r="F2425" t="str">
            <v>ACLED 07/2018-01/2019</v>
          </cell>
          <cell r="G2425" t="str">
            <v>Low</v>
          </cell>
          <cell r="H2425">
            <v>3</v>
          </cell>
          <cell r="I2425"/>
          <cell r="J2425"/>
          <cell r="K2425" t="str">
            <v>BFA002Crisis related fatalities</v>
          </cell>
          <cell r="L2425">
            <v>43511</v>
          </cell>
        </row>
        <row r="2426">
          <cell r="F2426" t="str">
            <v>ACLED 07/2018-01/2019</v>
          </cell>
          <cell r="G2426" t="str">
            <v>Low</v>
          </cell>
          <cell r="H2426">
            <v>3</v>
          </cell>
          <cell r="I2426"/>
          <cell r="J2426"/>
          <cell r="K2426" t="str">
            <v>BFA002People killed in all crises</v>
          </cell>
          <cell r="L2426">
            <v>43511</v>
          </cell>
        </row>
        <row r="2427">
          <cell r="F2427"/>
          <cell r="G2427"/>
          <cell r="H2427" t="b">
            <v>0</v>
          </cell>
          <cell r="I2427"/>
          <cell r="J2427"/>
          <cell r="K2427" t="str">
            <v>BFA002Building partially damaged</v>
          </cell>
          <cell r="L2427">
            <v>43511</v>
          </cell>
        </row>
        <row r="2428">
          <cell r="F2428"/>
          <cell r="G2428"/>
          <cell r="H2428" t="b">
            <v>0</v>
          </cell>
          <cell r="I2428"/>
          <cell r="J2428"/>
          <cell r="K2428" t="str">
            <v>BFA002Building totally damaged</v>
          </cell>
          <cell r="L2428">
            <v>43511</v>
          </cell>
        </row>
        <row r="2429">
          <cell r="F2429"/>
          <cell r="G2429"/>
          <cell r="H2429" t="b">
            <v>0</v>
          </cell>
          <cell r="I2429"/>
          <cell r="J2429"/>
          <cell r="K2429" t="str">
            <v>BFA002Economic Losses</v>
          </cell>
          <cell r="L2429">
            <v>43511</v>
          </cell>
        </row>
        <row r="2430">
          <cell r="F2430" t="str">
            <v>OCHA 06/02/2019</v>
          </cell>
          <cell r="G2430"/>
          <cell r="H2430" t="b">
            <v>0</v>
          </cell>
          <cell r="I2430" t="str">
            <v>https://www.humanitarianresponse.info/sites/www.humanitarianresponse.info/files/documents/files/2019-02-06_-_ocha_bfa_-_apercu_humanitaire_-_en.pdf</v>
          </cell>
          <cell r="J2430" t="str">
            <v>PIN according to the last OCHA estimates</v>
          </cell>
          <cell r="K2430" t="str">
            <v>BFA002People in Need</v>
          </cell>
          <cell r="L2430">
            <v>43511</v>
          </cell>
        </row>
        <row r="2431">
          <cell r="F2431" t="str">
            <v>OCHA 06/02/2019, UNICEF 13/02/2019, OCHA 05/02/2019, ECHO 25/01/2019, Cadre Harmonisé 2018</v>
          </cell>
          <cell r="G2431" t="str">
            <v>Medium</v>
          </cell>
          <cell r="H2431">
            <v>2</v>
          </cell>
          <cell r="I2431" t="str">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ell>
          <cell r="J2431" t="str">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ell>
          <cell r="K2431" t="str">
            <v>BFA002People facing minimal humanitarian needs (level 1)</v>
          </cell>
          <cell r="L2431">
            <v>43511</v>
          </cell>
        </row>
        <row r="2432">
          <cell r="F2432" t="str">
            <v>OCHA 06/02/2019, UNICEF 13/02/2019, OCHA 05/02/2019, ECHO 25/01/2019, Cadre Harmonisé 2018</v>
          </cell>
          <cell r="G2432" t="str">
            <v>Medium</v>
          </cell>
          <cell r="H2432">
            <v>2</v>
          </cell>
          <cell r="I2432" t="str">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ell>
          <cell r="J2432" t="str">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ell>
          <cell r="K2432" t="str">
            <v>BFA002People facing stressed humanitarian needs (level 2)</v>
          </cell>
          <cell r="L2432">
            <v>43511</v>
          </cell>
        </row>
        <row r="2433">
          <cell r="F2433" t="str">
            <v>OCHA 06/02/2019, UNICEF 13/02/2019, OCHA 05/02/2019, ECHO 25/01/2019, Cadre Harmonisé 2018</v>
          </cell>
          <cell r="G2433" t="str">
            <v>Medium</v>
          </cell>
          <cell r="H2433">
            <v>2</v>
          </cell>
          <cell r="I2433" t="str">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ell>
          <cell r="J2433" t="str">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ell>
          <cell r="K2433" t="str">
            <v>BFA002People  facing moderate humanitarian needs (level 3)</v>
          </cell>
          <cell r="L2433">
            <v>43511</v>
          </cell>
        </row>
        <row r="2434">
          <cell r="F2434" t="str">
            <v>OCHA 06/02/2019, UNICEF 13/02/2019, OCHA 05/02/2019, ECHO 25/01/2019, Cadre Harmonisé 2018</v>
          </cell>
          <cell r="G2434" t="str">
            <v>Medium</v>
          </cell>
          <cell r="H2434">
            <v>2</v>
          </cell>
          <cell r="I2434" t="str">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ell>
          <cell r="J2434" t="str">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ell>
          <cell r="K2434" t="str">
            <v>BFA002People facing severe humanitarian needs (level 4)</v>
          </cell>
          <cell r="L2434">
            <v>43511</v>
          </cell>
        </row>
        <row r="2435">
          <cell r="F2435" t="str">
            <v>OCHA 06/02/2019, UNICEF 13/02/2019, OCHA 05/02/2019, ECHO 25/01/2019, Cadre Harmonisé 2018</v>
          </cell>
          <cell r="G2435" t="str">
            <v>Medium</v>
          </cell>
          <cell r="H2435">
            <v>2</v>
          </cell>
          <cell r="I2435" t="str">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ell>
          <cell r="J2435" t="str">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ell>
          <cell r="K2435" t="str">
            <v>BFA002People facing extreme humanitarian needs (level 5)</v>
          </cell>
          <cell r="L2435">
            <v>43511</v>
          </cell>
        </row>
        <row r="2436">
          <cell r="F2436"/>
          <cell r="G2436"/>
          <cell r="H2436" t="b">
            <v>0</v>
          </cell>
          <cell r="I2436"/>
          <cell r="J2436" t="str">
            <v>Refugees, IDP, host and non host</v>
          </cell>
          <cell r="K2436" t="str">
            <v>BFA002Crisis affected groups</v>
          </cell>
          <cell r="L2436">
            <v>43511</v>
          </cell>
        </row>
        <row r="2437">
          <cell r="F2437"/>
          <cell r="G2437"/>
          <cell r="H2437" t="b">
            <v>0</v>
          </cell>
          <cell r="I2437"/>
          <cell r="J2437" t="str">
            <v>No data available but access constraints due to insecurity especially in Sahel region</v>
          </cell>
          <cell r="K2437" t="str">
            <v>BFA002People facing limited access constraints</v>
          </cell>
          <cell r="L2437">
            <v>43511</v>
          </cell>
        </row>
        <row r="2438">
          <cell r="F2438"/>
          <cell r="G2438"/>
          <cell r="H2438" t="b">
            <v>0</v>
          </cell>
          <cell r="I2438"/>
          <cell r="J2438" t="str">
            <v>No data available but access constraints due to insecurity especially in Sahel region</v>
          </cell>
          <cell r="K2438" t="str">
            <v>BFA002People facing restricted access constraints</v>
          </cell>
          <cell r="L2438">
            <v>43511</v>
          </cell>
        </row>
        <row r="2439">
          <cell r="F2439" t="str">
            <v>ACAPS Access Map August 2018</v>
          </cell>
          <cell r="G2439"/>
          <cell r="H2439" t="b">
            <v>0</v>
          </cell>
          <cell r="I2439"/>
          <cell r="J2439"/>
          <cell r="K2439" t="str">
            <v>BFA002Impediments to entry into country (bureaucratic and administrative)</v>
          </cell>
          <cell r="L2439">
            <v>43511</v>
          </cell>
        </row>
        <row r="2440">
          <cell r="F2440" t="str">
            <v>ACAPS Access Map August 2018</v>
          </cell>
          <cell r="G2440"/>
          <cell r="H2440" t="b">
            <v>0</v>
          </cell>
          <cell r="I2440"/>
          <cell r="J2440"/>
          <cell r="K2440" t="str">
            <v>BFA002Restriction of movement (impediments to freedom of movement and/or administrative restrictions)</v>
          </cell>
          <cell r="L2440">
            <v>43511</v>
          </cell>
        </row>
        <row r="2441">
          <cell r="F2441" t="str">
            <v>ACAPS Access Map August 2018</v>
          </cell>
          <cell r="G2441"/>
          <cell r="H2441" t="b">
            <v>0</v>
          </cell>
          <cell r="I2441"/>
          <cell r="J2441"/>
          <cell r="K2441" t="str">
            <v>BFA002Interference into implementation of humanitarian activities</v>
          </cell>
          <cell r="L2441">
            <v>43511</v>
          </cell>
        </row>
        <row r="2442">
          <cell r="F2442" t="str">
            <v>ACAPS Access Map August 2018</v>
          </cell>
          <cell r="G2442"/>
          <cell r="H2442" t="b">
            <v>0</v>
          </cell>
          <cell r="I2442"/>
          <cell r="J2442"/>
          <cell r="K2442" t="str">
            <v>BFA002Violence against personnel, facilities and assets</v>
          </cell>
          <cell r="L2442">
            <v>43511</v>
          </cell>
        </row>
        <row r="2443">
          <cell r="F2443" t="str">
            <v>ACAPS Access Map August 2018</v>
          </cell>
          <cell r="G2443"/>
          <cell r="H2443" t="b">
            <v>0</v>
          </cell>
          <cell r="I2443"/>
          <cell r="J2443"/>
          <cell r="K2443" t="str">
            <v>BFA002Denial of existence of humanitarian needs or entitlements to assistance</v>
          </cell>
          <cell r="L2443">
            <v>43511</v>
          </cell>
        </row>
        <row r="2444">
          <cell r="F2444" t="str">
            <v>ACAPS Access Map August 2018</v>
          </cell>
          <cell r="G2444"/>
          <cell r="H2444" t="b">
            <v>0</v>
          </cell>
          <cell r="I2444"/>
          <cell r="J2444"/>
          <cell r="K2444" t="str">
            <v>BFA002Restriction and obstruction of access to services and assistance</v>
          </cell>
          <cell r="L2444">
            <v>43511</v>
          </cell>
        </row>
        <row r="2445">
          <cell r="F2445" t="str">
            <v>ACAPS Access Map August 2018</v>
          </cell>
          <cell r="G2445"/>
          <cell r="H2445" t="b">
            <v>0</v>
          </cell>
          <cell r="I2445"/>
          <cell r="J2445"/>
          <cell r="K2445" t="str">
            <v>BFA002Ongoing insecurity/hostilities affecting humanitarian assistance</v>
          </cell>
          <cell r="L2445">
            <v>43511</v>
          </cell>
        </row>
        <row r="2446">
          <cell r="F2446" t="str">
            <v>ACAPS Access Map August 2018</v>
          </cell>
          <cell r="G2446"/>
          <cell r="H2446" t="b">
            <v>0</v>
          </cell>
          <cell r="I2446"/>
          <cell r="J2446"/>
          <cell r="K2446" t="str">
            <v xml:space="preserve">BFA002Presence of mines and improvised explosive devices </v>
          </cell>
          <cell r="L2446">
            <v>43511</v>
          </cell>
        </row>
        <row r="2447">
          <cell r="F2447" t="str">
            <v>ACAPS Access Map August 2018</v>
          </cell>
          <cell r="G2447"/>
          <cell r="H2447" t="b">
            <v>0</v>
          </cell>
          <cell r="I2447"/>
          <cell r="J2447"/>
          <cell r="K2447" t="str">
            <v>BFA002Physical constraints in the environment (obstacles related to terrain, climate, lack of infrastructure, etc.)</v>
          </cell>
          <cell r="L2447">
            <v>43511</v>
          </cell>
        </row>
        <row r="2448">
          <cell r="F2448" t="str">
            <v>UNHCR (Jan 2019) / UNHCR (2017) / Worldbank 2017</v>
          </cell>
          <cell r="G2448" t="str">
            <v>Medium</v>
          </cell>
          <cell r="H2448">
            <v>2</v>
          </cell>
          <cell r="I2448" t="str">
            <v>https://www.unhcr.org/ke/wp-content/uploads/sites/2/2019/02/Kenya-Infographics_January-2019.pdf, https://data.humdata.org/dataset/unhcr-time-series-originating-ken, https://data.worldbank.org/indicator/sp.pop.totl?page=2</v>
          </cell>
          <cell r="J2448" t="str">
            <v>Worldbank population figure (49699860) + registered refugees and asylum seekers in Kenya as of Jan 2019 (475,412) - UNHCR'S (2017) population of concern originating from Kenya (13274)</v>
          </cell>
          <cell r="K2448" t="str">
            <v>KEN002Total population in country</v>
          </cell>
          <cell r="L2448">
            <v>43511</v>
          </cell>
        </row>
        <row r="2449">
          <cell r="F2449" t="str">
            <v>UNHCR (Jan 2019) / Kenya National Bureau of Statistics - Census 2009</v>
          </cell>
          <cell r="G2449" t="str">
            <v>Medium</v>
          </cell>
          <cell r="H2449">
            <v>2</v>
          </cell>
          <cell r="I2449" t="str">
            <v>https://www.knbs.or.ke/download/population-distribution-by-sex-number-of-households-area-and-density-by-county-and-district/, https://www.unhcr.org/ke/wp-content/uploads/sites/2/2019/02/Kenya-Infographics_January-2019.pdf</v>
          </cell>
          <cell r="J2449" t="str">
            <v>To come up with the affected area we looked at the districts (admin 2) where the majority of the displacement is registered by UNHCR and linked those areas to the 2009 census. The districts identified are:  Turkana (Kalobeyei and Kakuma camps), Garissa (Alinjugur and Dabaab camps), Nairobi (urban refugeee location), and Moyale (Urban refugee location)</v>
          </cell>
          <cell r="K2449" t="str">
            <v>KEN002Landmass affected by disaster</v>
          </cell>
          <cell r="L2449">
            <v>43511</v>
          </cell>
        </row>
        <row r="2450">
          <cell r="F2450" t="str">
            <v>UNHCR (Jan 2019) / Kenya National Bureau of Statistics - Census 2009</v>
          </cell>
          <cell r="G2450" t="str">
            <v>Medium</v>
          </cell>
          <cell r="H2450">
            <v>2</v>
          </cell>
          <cell r="I2450" t="str">
            <v>https://www.knbs.or.ke/download/population-distribution-by-sex-number-of-households-area-and-density-by-county-and-district/, https://www.unhcr.org/ke/wp-content/uploads/sites/2/2019/02/Kenya-Infographics_January-2019.pdf</v>
          </cell>
          <cell r="J2450" t="str">
            <v>To come up with the # people living in the affected area we looked at the districts (admin 2) where the majority of the displacement is registered by UNHCR and linked those areas to the 2009 census. The districts identified are:  Turkana (Kalobeyei and Kakuma camps), Garissa (Alinjugur and Dabaab camps), Nairobi (urban refugeee location), and Moyale (Urban refugee location)</v>
          </cell>
          <cell r="K2450" t="str">
            <v>KEN002People exposed</v>
          </cell>
          <cell r="L2450">
            <v>43511</v>
          </cell>
        </row>
        <row r="2451">
          <cell r="F2451" t="str">
            <v>UNHCR (Jan 2019)</v>
          </cell>
          <cell r="G2451" t="str">
            <v>Medium</v>
          </cell>
          <cell r="H2451">
            <v>2</v>
          </cell>
          <cell r="I2451" t="str">
            <v>https://www.unhcr.org/ke/wp-content/uploads/sites/2/2019/02/Kenya-Infographics_January-2019.pdf</v>
          </cell>
          <cell r="J2451" t="str">
            <v>Total # people affected by the crisis are the total of the registered refugees and asylumseekers in kenya as reported by UNHCR (Jan 2019)</v>
          </cell>
          <cell r="K2451" t="str">
            <v>KEN002People affected by the crisis</v>
          </cell>
          <cell r="L2451">
            <v>43511</v>
          </cell>
        </row>
        <row r="2452">
          <cell r="F2452" t="str">
            <v>UNHCR (Jan 2019)</v>
          </cell>
          <cell r="G2452" t="str">
            <v>Medium</v>
          </cell>
          <cell r="H2452">
            <v>2</v>
          </cell>
          <cell r="I2452" t="str">
            <v>https://www.unhcr.org/ke/wp-content/uploads/sites/2/2019/02/Kenya-Infographics_January-2019.pdf</v>
          </cell>
          <cell r="J2452" t="str">
            <v>Total of registered refugees and asylum seekers as reported by UNHCR (Jan 2019)</v>
          </cell>
          <cell r="K2452" t="str">
            <v>KEN002Total # of crisis related displaced people</v>
          </cell>
          <cell r="L2452">
            <v>43511</v>
          </cell>
        </row>
        <row r="2453">
          <cell r="F2453"/>
          <cell r="G2453"/>
          <cell r="H2453" t="b">
            <v>0</v>
          </cell>
          <cell r="I2453"/>
          <cell r="J2453" t="str">
            <v xml:space="preserve">No data available </v>
          </cell>
          <cell r="K2453" t="str">
            <v>KEN002Crisis related Injuries</v>
          </cell>
          <cell r="L2453">
            <v>43511</v>
          </cell>
        </row>
        <row r="2454">
          <cell r="F2454"/>
          <cell r="G2454"/>
          <cell r="H2454" t="b">
            <v>0</v>
          </cell>
          <cell r="I2454"/>
          <cell r="J2454" t="str">
            <v xml:space="preserve">No data available </v>
          </cell>
          <cell r="K2454" t="str">
            <v>KEN002Total # of illness cases reported</v>
          </cell>
          <cell r="L2454">
            <v>43511</v>
          </cell>
        </row>
        <row r="2455">
          <cell r="F2455"/>
          <cell r="G2455"/>
          <cell r="H2455" t="b">
            <v>0</v>
          </cell>
          <cell r="I2455"/>
          <cell r="J2455" t="str">
            <v xml:space="preserve">No data available </v>
          </cell>
          <cell r="K2455" t="str">
            <v>KEN002Crisis related fatalities</v>
          </cell>
          <cell r="L2455">
            <v>43511</v>
          </cell>
        </row>
        <row r="2456">
          <cell r="F2456"/>
          <cell r="G2456"/>
          <cell r="H2456" t="b">
            <v>0</v>
          </cell>
          <cell r="I2456"/>
          <cell r="J2456" t="str">
            <v xml:space="preserve">No data available </v>
          </cell>
          <cell r="K2456" t="str">
            <v>KEN002Building partially damaged</v>
          </cell>
          <cell r="L2456">
            <v>43511</v>
          </cell>
        </row>
        <row r="2457">
          <cell r="F2457"/>
          <cell r="G2457"/>
          <cell r="H2457" t="b">
            <v>0</v>
          </cell>
          <cell r="I2457"/>
          <cell r="J2457" t="str">
            <v xml:space="preserve">No data available </v>
          </cell>
          <cell r="K2457" t="str">
            <v>KEN002Building totally damaged</v>
          </cell>
          <cell r="L2457">
            <v>43511</v>
          </cell>
        </row>
        <row r="2458">
          <cell r="F2458"/>
          <cell r="G2458"/>
          <cell r="H2458" t="b">
            <v>0</v>
          </cell>
          <cell r="I2458"/>
          <cell r="J2458" t="str">
            <v xml:space="preserve">No data available </v>
          </cell>
          <cell r="K2458" t="str">
            <v>KEN002Economic Losses</v>
          </cell>
          <cell r="L2458">
            <v>43511</v>
          </cell>
        </row>
        <row r="2459">
          <cell r="F2459" t="str">
            <v>UNHCR (Jan 2019)</v>
          </cell>
          <cell r="G2459" t="str">
            <v>Medium</v>
          </cell>
          <cell r="H2459">
            <v>2</v>
          </cell>
          <cell r="I2459" t="str">
            <v>https://www.unhcr.org/ke/wp-content/uploads/sites/2/2019/02/Kenya-Infographics_January-2019.pdf</v>
          </cell>
          <cell r="J2459" t="str">
            <v>We consider the total displaced population to be in need.</v>
          </cell>
          <cell r="K2459" t="str">
            <v>KEN002People in Need</v>
          </cell>
          <cell r="L2459">
            <v>43511</v>
          </cell>
        </row>
        <row r="2460">
          <cell r="F2460" t="str">
            <v>UNHCR (Jan 2019)</v>
          </cell>
          <cell r="G2460" t="str">
            <v>Medium</v>
          </cell>
          <cell r="H2460">
            <v>2</v>
          </cell>
          <cell r="I2460" t="str">
            <v>https://www.unhcr.org/ke/wp-content/uploads/sites/2/2019/02/Kenya-Infographics_January-2019.pdf, https://reliefweb.int/sites/reliefweb.int/files/resources/reach_ken_factsheet_msna_dadaab_refugee_complex_december_2018.pdf</v>
          </cell>
          <cell r="J2460" t="str">
            <v>Based on the condtions recorderd in the camps, we haven't allocated any numbers to the lowest PIN category.</v>
          </cell>
          <cell r="K2460" t="str">
            <v>KEN002People facing minimal humanitarian needs (level 1)</v>
          </cell>
          <cell r="L2460">
            <v>43511</v>
          </cell>
        </row>
        <row r="2461">
          <cell r="F2461" t="str">
            <v>UNHCR (Jan 2019)</v>
          </cell>
          <cell r="G2461" t="str">
            <v>Medium</v>
          </cell>
          <cell r="H2461">
            <v>2</v>
          </cell>
          <cell r="I2461" t="str">
            <v>https://www.unhcr.org/ke/wp-content/uploads/sites/2/2019/02/Kenya-Infographics_January-2019.pdf, https://reliefweb.int/sites/reliefweb.int/files/resources/reach_ken_factsheet_msna_dadaab_refugee_complex_december_2018.pdf</v>
          </cell>
          <cell r="J2461" t="str">
            <v>As there is a relatively strong presence of  NGO's and UN agencies, we assume that generally speaking the need levels are not critical.  However, given the protracted nature of the crisis, some needed attention forthe needs and conditions of the displaced communities, may be lacking.</v>
          </cell>
          <cell r="K2461" t="str">
            <v>KEN002People facing stressed humanitarian needs (level 2)</v>
          </cell>
          <cell r="L2461">
            <v>43511</v>
          </cell>
        </row>
        <row r="2462">
          <cell r="F2462" t="str">
            <v>UNHCR (Jan 2019)</v>
          </cell>
          <cell r="G2462" t="str">
            <v>Medium</v>
          </cell>
          <cell r="H2462">
            <v>2</v>
          </cell>
          <cell r="I2462" t="str">
            <v>https://www.unhcr.org/ke/wp-content/uploads/sites/2/2019/02/Kenya-Infographics_January-2019.pdf, https://reliefweb.int/sites/reliefweb.int/files/resources/reach_ken_factsheet_msna_dadaab_refugee_complex_december_2018.pdf</v>
          </cell>
          <cell r="J2462" t="str">
            <v>Based on the condtions recorderd in the camps, we haven't allocated any numbers to the highest PIN categories</v>
          </cell>
          <cell r="K2462" t="str">
            <v>KEN002People  facing moderate humanitarian needs (level 3)</v>
          </cell>
          <cell r="L2462">
            <v>43511</v>
          </cell>
        </row>
        <row r="2463">
          <cell r="F2463" t="str">
            <v>UNHCR (Jan 2019)</v>
          </cell>
          <cell r="G2463" t="str">
            <v>Medium</v>
          </cell>
          <cell r="H2463">
            <v>2</v>
          </cell>
          <cell r="I2463" t="str">
            <v>https://www.unhcr.org/ke/wp-content/uploads/sites/2/2019/02/Kenya-Infographics_January-2019.pdf, https://reliefweb.int/sites/reliefweb.int/files/resources/reach_ken_factsheet_msna_dadaab_refugee_complex_december_2018.pdf</v>
          </cell>
          <cell r="J2463" t="str">
            <v>Based on the condtions recorderd in the camps, we haven't allocated any numbers to the highest PIN categories</v>
          </cell>
          <cell r="K2463" t="str">
            <v>KEN002People facing severe humanitarian needs (level 4)</v>
          </cell>
          <cell r="L2463">
            <v>43511</v>
          </cell>
        </row>
        <row r="2464">
          <cell r="F2464" t="str">
            <v>UNHCR (Jan 2019)</v>
          </cell>
          <cell r="G2464" t="str">
            <v>Medium</v>
          </cell>
          <cell r="H2464">
            <v>2</v>
          </cell>
          <cell r="I2464" t="str">
            <v>https://www.unhcr.org/ke/wp-content/uploads/sites/2/2019/02/Kenya-Infographics_January-2019.pdf, https://reliefweb.int/sites/reliefweb.int/files/resources/reach_ken_factsheet_msna_dadaab_refugee_complex_december_2018.pdf</v>
          </cell>
          <cell r="J2464" t="str">
            <v>Based on the condtions recorderd in the camps, we haven't allocated any numbers to the highest PIN categories</v>
          </cell>
          <cell r="K2464" t="str">
            <v>KEN002People facing extreme humanitarian needs (level 5)</v>
          </cell>
          <cell r="L2464">
            <v>43511</v>
          </cell>
        </row>
        <row r="2465">
          <cell r="F2465"/>
          <cell r="G2465"/>
          <cell r="H2465" t="b">
            <v>0</v>
          </cell>
          <cell r="I2465"/>
          <cell r="J2465" t="str">
            <v xml:space="preserve">No data available </v>
          </cell>
          <cell r="K2465" t="str">
            <v>KEN002People killed in all crises</v>
          </cell>
          <cell r="L2465">
            <v>43511</v>
          </cell>
        </row>
        <row r="2466">
          <cell r="F2466" t="str">
            <v>UNHCR 2019</v>
          </cell>
          <cell r="G2466" t="str">
            <v>Medium</v>
          </cell>
          <cell r="H2466">
            <v>2</v>
          </cell>
          <cell r="I2466" t="str">
            <v>https://www.unhcr.org/ke/</v>
          </cell>
          <cell r="J2466" t="str">
            <v xml:space="preserve">Refugee and host </v>
          </cell>
          <cell r="K2466" t="str">
            <v>KEN002Crisis affected groups</v>
          </cell>
          <cell r="L2466">
            <v>43511</v>
          </cell>
        </row>
        <row r="2467">
          <cell r="F2467"/>
          <cell r="G2467"/>
          <cell r="H2467" t="b">
            <v>0</v>
          </cell>
          <cell r="I2467"/>
          <cell r="J2467" t="str">
            <v xml:space="preserve">No data available </v>
          </cell>
          <cell r="K2467" t="str">
            <v>KEN002People facing limited access constraints</v>
          </cell>
          <cell r="L2467">
            <v>43511</v>
          </cell>
        </row>
        <row r="2468">
          <cell r="F2468"/>
          <cell r="G2468"/>
          <cell r="H2468" t="b">
            <v>0</v>
          </cell>
          <cell r="I2468"/>
          <cell r="J2468" t="str">
            <v xml:space="preserve">No data available </v>
          </cell>
          <cell r="K2468" t="str">
            <v>KEN002People facing restricted access constraints</v>
          </cell>
          <cell r="L2468">
            <v>43511</v>
          </cell>
        </row>
        <row r="2469">
          <cell r="F2469" t="str">
            <v>Acaps Access Map</v>
          </cell>
          <cell r="G2469"/>
          <cell r="H2469" t="b">
            <v>0</v>
          </cell>
          <cell r="I2469"/>
          <cell r="J2469"/>
          <cell r="K2469" t="str">
            <v>KEN002Impediments to entry into country (bureaucratic and administrative)</v>
          </cell>
          <cell r="L2469">
            <v>43511</v>
          </cell>
        </row>
        <row r="2470">
          <cell r="F2470" t="str">
            <v>Acaps Access Map</v>
          </cell>
          <cell r="G2470"/>
          <cell r="H2470" t="b">
            <v>0</v>
          </cell>
          <cell r="I2470"/>
          <cell r="J2470"/>
          <cell r="K2470" t="str">
            <v>KEN002Restriction of movement (impediments to freedom of movement and/or administrative restrictions)</v>
          </cell>
          <cell r="L2470">
            <v>43511</v>
          </cell>
        </row>
        <row r="2471">
          <cell r="F2471" t="str">
            <v>Acaps Access Map</v>
          </cell>
          <cell r="G2471"/>
          <cell r="H2471" t="b">
            <v>0</v>
          </cell>
          <cell r="I2471"/>
          <cell r="J2471"/>
          <cell r="K2471" t="str">
            <v>KEN002Interference into implementation of humanitarian activities</v>
          </cell>
          <cell r="L2471">
            <v>43511</v>
          </cell>
        </row>
        <row r="2472">
          <cell r="F2472" t="str">
            <v>Acaps Access Map</v>
          </cell>
          <cell r="G2472"/>
          <cell r="H2472" t="b">
            <v>0</v>
          </cell>
          <cell r="I2472"/>
          <cell r="J2472"/>
          <cell r="K2472" t="str">
            <v>KEN002Violence against personnel, facilities and assets</v>
          </cell>
          <cell r="L2472">
            <v>43511</v>
          </cell>
        </row>
        <row r="2473">
          <cell r="F2473" t="str">
            <v>Acaps Access Map</v>
          </cell>
          <cell r="G2473"/>
          <cell r="H2473" t="b">
            <v>0</v>
          </cell>
          <cell r="I2473"/>
          <cell r="J2473"/>
          <cell r="K2473" t="str">
            <v>KEN002Denial of existence of humanitarian needs or entitlements to assistance</v>
          </cell>
          <cell r="L2473">
            <v>43511</v>
          </cell>
        </row>
        <row r="2474">
          <cell r="F2474" t="str">
            <v>Acaps Access Map</v>
          </cell>
          <cell r="G2474"/>
          <cell r="H2474" t="b">
            <v>0</v>
          </cell>
          <cell r="I2474"/>
          <cell r="J2474"/>
          <cell r="K2474" t="str">
            <v>KEN002Physical constraints in the environment (obstacles related to terrain, climate, lack of infrastructure, etc.)</v>
          </cell>
          <cell r="L2474">
            <v>43511</v>
          </cell>
        </row>
        <row r="2475">
          <cell r="F2475" t="str">
            <v>Acaps Access Map</v>
          </cell>
          <cell r="G2475"/>
          <cell r="H2475" t="b">
            <v>0</v>
          </cell>
          <cell r="I2475"/>
          <cell r="J2475"/>
          <cell r="K2475" t="str">
            <v xml:space="preserve">KEN002Presence of mines and improvised explosive devices </v>
          </cell>
          <cell r="L2475">
            <v>43511</v>
          </cell>
        </row>
        <row r="2476">
          <cell r="F2476" t="str">
            <v>Acaps Access Map</v>
          </cell>
          <cell r="G2476"/>
          <cell r="H2476" t="b">
            <v>0</v>
          </cell>
          <cell r="I2476"/>
          <cell r="J2476"/>
          <cell r="K2476" t="str">
            <v>KEN002Ongoing insecurity/hostilities affecting humanitarian assistance</v>
          </cell>
          <cell r="L2476">
            <v>43511</v>
          </cell>
        </row>
        <row r="2477">
          <cell r="F2477" t="str">
            <v>Acaps Access Map</v>
          </cell>
          <cell r="G2477"/>
          <cell r="H2477" t="b">
            <v>0</v>
          </cell>
          <cell r="I2477"/>
          <cell r="J2477"/>
          <cell r="K2477" t="str">
            <v>KEN002Restriction and obstruction of access to services and assistance</v>
          </cell>
          <cell r="L2477">
            <v>43511</v>
          </cell>
        </row>
        <row r="2478">
          <cell r="F2478" t="str">
            <v>City Population 30/06/2017 (baseline data)</v>
          </cell>
          <cell r="G2478" t="str">
            <v>High</v>
          </cell>
          <cell r="H2478">
            <v>1</v>
          </cell>
          <cell r="I2478" t="str">
            <v>http://www.citypopulation.de/Bosnia-Cities.html</v>
          </cell>
          <cell r="J2478" t="str">
            <v>No CODs available for BiH</v>
          </cell>
          <cell r="K2478" t="str">
            <v>BIH002Total population in country</v>
          </cell>
          <cell r="L2478">
            <v>43511</v>
          </cell>
        </row>
        <row r="2479">
          <cell r="F2479" t="str">
            <v>City Population 30/06/2017 (baseline data); ACAPS 20/12/2018</v>
          </cell>
          <cell r="G2479" t="str">
            <v>Medium</v>
          </cell>
          <cell r="H2479">
            <v>2</v>
          </cell>
          <cell r="I2479" t="str">
            <v>http://www.citypopulation.de/Bosnia-Cities.html https://www.acaps.org/sites/acaps/files/slides/files/20181220_acaps_start_bosnia-herzegovina_increase_in_migrant_arrivals.pdf</v>
          </cell>
          <cell r="J2479" t="str">
            <v xml:space="preserve">Cantons hosting migrants: 4125 (Una-Sana Canton) + 1277 (Sarajevo Canton) + 4401 (Herzegovina Neretva Canton) </v>
          </cell>
          <cell r="K2479" t="str">
            <v>BIH002Landmass affected by disaster</v>
          </cell>
          <cell r="L2479">
            <v>43511</v>
          </cell>
        </row>
        <row r="2480">
          <cell r="F2480" t="str">
            <v>City Population 30/06/2017; ACAPS 20/12/2018; ECHO 13/02/2019</v>
          </cell>
          <cell r="G2480" t="str">
            <v>Medium</v>
          </cell>
          <cell r="H2480">
            <v>2</v>
          </cell>
          <cell r="I2480" t="str">
            <v>http://www.citypopulation.de/Bosnia-Cities.html https://www.acaps.org/sites/acaps/files/slides/files/20181220_acaps_start_bosnia-herzegovina_increase_in_migrant_arrivals.pdf https://reliefweb.int/report/bosnia-and-herzegovina/bosnia-and-herzegovina-assistance-refugees-asylum-seekers-and-migrants</v>
          </cell>
          <cell r="J2480" t="str">
            <v>270299 (Una-Sana Canton) + 418542 (Sarajevo Canton) + 218473 (Herzegovina Neretva Canton) + 5400 (migrants)</v>
          </cell>
          <cell r="K2480" t="str">
            <v>BIH002People exposed</v>
          </cell>
          <cell r="L2480">
            <v>43511</v>
          </cell>
        </row>
        <row r="2481">
          <cell r="F2481" t="str">
            <v>City Population 30/06/2017; ECHO 13/02/2019</v>
          </cell>
          <cell r="G2481" t="str">
            <v>Medium</v>
          </cell>
          <cell r="H2481">
            <v>2</v>
          </cell>
          <cell r="I2481" t="str">
            <v>http://www.citypopulation.de/Bosnia-Cities.html https://reliefweb.int/report/bosnia-and-herzegovina/bosnia-and-herzegovina-assistance-refugees-asylum-seekers-and-migrants</v>
          </cell>
          <cell r="J2481" t="str">
            <v>Over 25530 detected refugees, asylum seekers and migrants have passed through BiH since the beginning of January 2018. An estimated 5400 are still in-country, mostly in Una-Sana Canton. Therefore people affected: 5400 (migrants) + 270299 (population of Una-Sana Canton)</v>
          </cell>
          <cell r="K2481" t="str">
            <v>BIH002People affected by the crisis</v>
          </cell>
          <cell r="L2481">
            <v>43511</v>
          </cell>
        </row>
        <row r="2482">
          <cell r="F2482" t="str">
            <v>ECHO 13/02/2019</v>
          </cell>
          <cell r="G2482" t="str">
            <v>Medium</v>
          </cell>
          <cell r="H2482">
            <v>2</v>
          </cell>
          <cell r="I2482" t="str">
            <v>https://reliefweb.int/report/bosnia-and-herzegovina/bosnia-and-herzegovina-assistance-refugees-asylum-seekers-and-migrants</v>
          </cell>
          <cell r="J2482" t="str">
            <v xml:space="preserve">An estimated 5400 are still in-country </v>
          </cell>
          <cell r="K2482" t="str">
            <v>BIH002Total # of crisis related displaced people</v>
          </cell>
          <cell r="L2482">
            <v>43511</v>
          </cell>
        </row>
        <row r="2483">
          <cell r="F2483"/>
          <cell r="G2483"/>
          <cell r="H2483" t="b">
            <v>0</v>
          </cell>
          <cell r="I2483"/>
          <cell r="J2483" t="str">
            <v xml:space="preserve">No information available </v>
          </cell>
          <cell r="K2483" t="str">
            <v>BIH002Crisis related Injuries</v>
          </cell>
          <cell r="L2483">
            <v>43511</v>
          </cell>
        </row>
        <row r="2484">
          <cell r="F2484"/>
          <cell r="G2484"/>
          <cell r="H2484" t="b">
            <v>0</v>
          </cell>
          <cell r="I2484"/>
          <cell r="J2484" t="str">
            <v xml:space="preserve">No information available </v>
          </cell>
          <cell r="K2484" t="str">
            <v>BIH002Total # of illness cases reported</v>
          </cell>
          <cell r="L2484">
            <v>43511</v>
          </cell>
        </row>
        <row r="2485">
          <cell r="F2485"/>
          <cell r="G2485"/>
          <cell r="H2485" t="b">
            <v>0</v>
          </cell>
          <cell r="I2485"/>
          <cell r="J2485" t="str">
            <v xml:space="preserve">No information available </v>
          </cell>
          <cell r="K2485" t="str">
            <v>BIH002Crisis related fatalities</v>
          </cell>
          <cell r="L2485">
            <v>43511</v>
          </cell>
        </row>
        <row r="2486">
          <cell r="F2486"/>
          <cell r="G2486"/>
          <cell r="H2486" t="b">
            <v>0</v>
          </cell>
          <cell r="I2486"/>
          <cell r="J2486" t="str">
            <v xml:space="preserve">No information available </v>
          </cell>
          <cell r="K2486" t="str">
            <v>BIH002Building partially damaged</v>
          </cell>
          <cell r="L2486">
            <v>43511</v>
          </cell>
        </row>
        <row r="2487">
          <cell r="F2487"/>
          <cell r="G2487"/>
          <cell r="H2487" t="b">
            <v>0</v>
          </cell>
          <cell r="I2487"/>
          <cell r="J2487"/>
          <cell r="K2487" t="str">
            <v>BIH002Building totally damaged</v>
          </cell>
          <cell r="L2487">
            <v>43511</v>
          </cell>
        </row>
        <row r="2488">
          <cell r="F2488"/>
          <cell r="G2488"/>
          <cell r="H2488" t="b">
            <v>0</v>
          </cell>
          <cell r="I2488"/>
          <cell r="J2488" t="str">
            <v xml:space="preserve">No information available </v>
          </cell>
          <cell r="K2488" t="str">
            <v>BIH002Economic Losses</v>
          </cell>
          <cell r="L2488">
            <v>43511</v>
          </cell>
        </row>
        <row r="2489">
          <cell r="F2489" t="str">
            <v>ECHO 13/02/2019</v>
          </cell>
          <cell r="G2489" t="str">
            <v>Medium</v>
          </cell>
          <cell r="H2489">
            <v>2</v>
          </cell>
          <cell r="I2489" t="str">
            <v>https://reliefweb.int/report/bosnia-and-herzegovina/bosnia-and-herzegovina-assistance-refugees-asylum-seekers-and-migrants</v>
          </cell>
          <cell r="J2489" t="str">
            <v xml:space="preserve">An estimated 5400 are still in-country </v>
          </cell>
          <cell r="K2489" t="str">
            <v>BIH002People in Need</v>
          </cell>
          <cell r="L2489">
            <v>43511</v>
          </cell>
        </row>
        <row r="2490">
          <cell r="F2490" t="str">
            <v>ECHO 13/02/2019</v>
          </cell>
          <cell r="G2490" t="str">
            <v>Medium</v>
          </cell>
          <cell r="H2490">
            <v>2</v>
          </cell>
          <cell r="I2490" t="str">
            <v>https://reliefweb.int/report/bosnia-and-herzegovina/bosnia-and-herzegovina-assistance-refugees-asylum-seekers-and-migrants</v>
          </cell>
          <cell r="J2490" t="str">
            <v>An estimated 5400 are still in-country with over 4700 assisted by international organisations</v>
          </cell>
          <cell r="K2490" t="str">
            <v>BIH002People facing minimal humanitarian needs (level 1)</v>
          </cell>
          <cell r="L2490">
            <v>43511</v>
          </cell>
        </row>
        <row r="2491">
          <cell r="F2491" t="str">
            <v>ECHO 13/02/2019</v>
          </cell>
          <cell r="G2491" t="str">
            <v>Medium</v>
          </cell>
          <cell r="H2491">
            <v>2</v>
          </cell>
          <cell r="I2491" t="str">
            <v>https://reliefweb.int/report/bosnia-and-herzegovina/bosnia-and-herzegovina-assistance-refugees-asylum-seekers-and-migrants</v>
          </cell>
          <cell r="J2491" t="str">
            <v>Refugees, asylum seekers and migrants in BiH who are not being assisted by international organisations</v>
          </cell>
          <cell r="K2491" t="str">
            <v>BIH002People facing stressed humanitarian needs (level 2)</v>
          </cell>
          <cell r="L2491">
            <v>43511</v>
          </cell>
        </row>
        <row r="2492">
          <cell r="F2492"/>
          <cell r="G2492"/>
          <cell r="H2492" t="b">
            <v>0</v>
          </cell>
          <cell r="I2492"/>
          <cell r="J2492"/>
          <cell r="K2492" t="str">
            <v>BIH002People  facing moderate humanitarian needs (level 3)</v>
          </cell>
          <cell r="L2492">
            <v>43511</v>
          </cell>
        </row>
        <row r="2493">
          <cell r="F2493"/>
          <cell r="G2493"/>
          <cell r="H2493" t="b">
            <v>0</v>
          </cell>
          <cell r="I2493"/>
          <cell r="J2493"/>
          <cell r="K2493" t="str">
            <v>BIH002People facing severe humanitarian needs (level 4)</v>
          </cell>
          <cell r="L2493">
            <v>43511</v>
          </cell>
        </row>
        <row r="2494">
          <cell r="F2494"/>
          <cell r="G2494"/>
          <cell r="H2494" t="b">
            <v>0</v>
          </cell>
          <cell r="I2494"/>
          <cell r="J2494"/>
          <cell r="K2494" t="str">
            <v>BIH002People facing extreme humanitarian needs (level 5)</v>
          </cell>
          <cell r="L2494">
            <v>43511</v>
          </cell>
        </row>
        <row r="2495">
          <cell r="F2495"/>
          <cell r="G2495"/>
          <cell r="H2495" t="b">
            <v>0</v>
          </cell>
          <cell r="I2495"/>
          <cell r="J2495" t="str">
            <v xml:space="preserve">No information available </v>
          </cell>
          <cell r="K2495" t="str">
            <v>BIH002People killed in all crises</v>
          </cell>
          <cell r="L2495">
            <v>43511</v>
          </cell>
        </row>
        <row r="2496">
          <cell r="F2496"/>
          <cell r="G2496"/>
          <cell r="H2496" t="b">
            <v>0</v>
          </cell>
          <cell r="I2496"/>
          <cell r="J2496" t="str">
            <v>Refugees, asylum seekers, and others of concern + host</v>
          </cell>
          <cell r="K2496" t="str">
            <v>BIH002Crisis affected groups</v>
          </cell>
          <cell r="L2496">
            <v>43511</v>
          </cell>
        </row>
        <row r="2497">
          <cell r="F2497"/>
          <cell r="G2497"/>
          <cell r="H2497" t="b">
            <v>0</v>
          </cell>
          <cell r="I2497"/>
          <cell r="J2497" t="str">
            <v xml:space="preserve">No information available </v>
          </cell>
          <cell r="K2497" t="str">
            <v>BIH002People facing limited access constraints</v>
          </cell>
          <cell r="L2497">
            <v>43511</v>
          </cell>
        </row>
        <row r="2498">
          <cell r="F2498"/>
          <cell r="G2498"/>
          <cell r="H2498" t="b">
            <v>0</v>
          </cell>
          <cell r="I2498"/>
          <cell r="J2498" t="str">
            <v xml:space="preserve">No information available </v>
          </cell>
          <cell r="K2498" t="str">
            <v>BIH002People facing restricted access constraints</v>
          </cell>
          <cell r="L2498">
            <v>43511</v>
          </cell>
        </row>
        <row r="2499">
          <cell r="F2499" t="str">
            <v>ACAPS 08/2018</v>
          </cell>
          <cell r="G2499" t="str">
            <v>Medium</v>
          </cell>
          <cell r="H2499">
            <v>2</v>
          </cell>
          <cell r="I2499" t="str">
            <v>https://www.acaps.org/sites/acaps/files/products/files/acaps_humanitarian_access_overview_august_2018_0.pdf</v>
          </cell>
          <cell r="J2499" t="str">
            <v xml:space="preserve">No information available </v>
          </cell>
          <cell r="K2499" t="str">
            <v>BIH002Impediments to entry into country (bureaucratic and administrative)</v>
          </cell>
          <cell r="L2499">
            <v>43511</v>
          </cell>
        </row>
        <row r="2500">
          <cell r="F2500" t="str">
            <v>ACAPS 08/2018</v>
          </cell>
          <cell r="G2500" t="str">
            <v>Medium</v>
          </cell>
          <cell r="H2500">
            <v>2</v>
          </cell>
          <cell r="I2500" t="str">
            <v>https://www.acaps.org/sites/acaps/files/products/files/acaps_humanitarian_access_overview_august_2018_0.pdf</v>
          </cell>
          <cell r="J2500" t="str">
            <v xml:space="preserve">No information available </v>
          </cell>
          <cell r="K2500" t="str">
            <v>BIH002Restriction of movement (impediments to freedom of movement and/or administrative restrictions)</v>
          </cell>
          <cell r="L2500">
            <v>43511</v>
          </cell>
        </row>
        <row r="2501">
          <cell r="F2501" t="str">
            <v>ACAPS 08/2018</v>
          </cell>
          <cell r="G2501" t="str">
            <v>Medium</v>
          </cell>
          <cell r="H2501">
            <v>2</v>
          </cell>
          <cell r="I2501" t="str">
            <v>https://www.acaps.org/sites/acaps/files/products/files/acaps_humanitarian_access_overview_august_2018_0.pdf</v>
          </cell>
          <cell r="J2501" t="str">
            <v xml:space="preserve">No information available </v>
          </cell>
          <cell r="K2501" t="str">
            <v>BIH002Interference into implementation of humanitarian activities</v>
          </cell>
          <cell r="L2501">
            <v>43511</v>
          </cell>
        </row>
        <row r="2502">
          <cell r="F2502" t="str">
            <v>ACAPS 08/2018</v>
          </cell>
          <cell r="G2502" t="str">
            <v>Medium</v>
          </cell>
          <cell r="H2502">
            <v>2</v>
          </cell>
          <cell r="I2502" t="str">
            <v>https://www.acaps.org/sites/acaps/files/products/files/acaps_humanitarian_access_overview_august_2018_0.pdf</v>
          </cell>
          <cell r="J2502" t="str">
            <v xml:space="preserve">No information available </v>
          </cell>
          <cell r="K2502" t="str">
            <v>BIH002Violence against personnel, facilities and assets</v>
          </cell>
          <cell r="L2502">
            <v>43511</v>
          </cell>
        </row>
        <row r="2503">
          <cell r="F2503" t="str">
            <v>ACAPS 08/2018</v>
          </cell>
          <cell r="G2503" t="str">
            <v>Medium</v>
          </cell>
          <cell r="H2503">
            <v>2</v>
          </cell>
          <cell r="I2503" t="str">
            <v>https://www.acaps.org/sites/acaps/files/products/files/acaps_humanitarian_access_overview_august_2018_0.pdf</v>
          </cell>
          <cell r="J2503" t="str">
            <v xml:space="preserve">No information available </v>
          </cell>
          <cell r="K2503" t="str">
            <v>BIH002Denial of existence of humanitarian needs or entitlements to assistance</v>
          </cell>
          <cell r="L2503">
            <v>43511</v>
          </cell>
        </row>
        <row r="2504">
          <cell r="F2504" t="str">
            <v>ACAPS 08/2018</v>
          </cell>
          <cell r="G2504" t="str">
            <v>Medium</v>
          </cell>
          <cell r="H2504">
            <v>2</v>
          </cell>
          <cell r="I2504" t="str">
            <v>https://www.acaps.org/sites/acaps/files/products/files/acaps_humanitarian_access_overview_august_2018_0.pdf</v>
          </cell>
          <cell r="J2504" t="str">
            <v xml:space="preserve">No information available </v>
          </cell>
          <cell r="K2504" t="str">
            <v>BIH002Restriction and obstruction of access to services and assistance</v>
          </cell>
          <cell r="L2504">
            <v>43511</v>
          </cell>
        </row>
        <row r="2505">
          <cell r="F2505" t="str">
            <v>ACAPS 08/2018</v>
          </cell>
          <cell r="G2505" t="str">
            <v>Medium</v>
          </cell>
          <cell r="H2505">
            <v>2</v>
          </cell>
          <cell r="I2505" t="str">
            <v>https://www.acaps.org/sites/acaps/files/products/files/acaps_humanitarian_access_overview_august_2018_0.pdf</v>
          </cell>
          <cell r="J2505" t="str">
            <v xml:space="preserve">No information available </v>
          </cell>
          <cell r="K2505" t="str">
            <v>BIH002Ongoing insecurity/hostilities affecting humanitarian assistance</v>
          </cell>
          <cell r="L2505">
            <v>43511</v>
          </cell>
        </row>
        <row r="2506">
          <cell r="F2506" t="str">
            <v>ACAPS 08/2018</v>
          </cell>
          <cell r="G2506" t="str">
            <v>Medium</v>
          </cell>
          <cell r="H2506">
            <v>2</v>
          </cell>
          <cell r="I2506" t="str">
            <v>https://www.acaps.org/sites/acaps/files/products/files/acaps_humanitarian_access_overview_august_2018_0.pdf</v>
          </cell>
          <cell r="J2506" t="str">
            <v xml:space="preserve">No information available </v>
          </cell>
          <cell r="K2506" t="str">
            <v xml:space="preserve">BIH002Presence of mines and improvised explosive devices </v>
          </cell>
          <cell r="L2506">
            <v>43511</v>
          </cell>
        </row>
        <row r="2507">
          <cell r="F2507" t="str">
            <v>ACAPS 08/2018</v>
          </cell>
          <cell r="G2507" t="str">
            <v>Medium</v>
          </cell>
          <cell r="H2507">
            <v>2</v>
          </cell>
          <cell r="I2507" t="str">
            <v>https://www.acaps.org/sites/acaps/files/products/files/acaps_humanitarian_access_overview_august_2018_0.pdf</v>
          </cell>
          <cell r="J2507" t="str">
            <v xml:space="preserve">No information available </v>
          </cell>
          <cell r="K2507" t="str">
            <v>BIH002Physical constraints in the environment (obstacles related to terrain, climate, lack of infrastructure, etc.)</v>
          </cell>
          <cell r="L2507">
            <v>43511</v>
          </cell>
        </row>
        <row r="2508">
          <cell r="F2508" t="str">
            <v>City Population 16/05/2010 (baseline data); R4V 14/12/2018</v>
          </cell>
          <cell r="G2508" t="str">
            <v>High</v>
          </cell>
          <cell r="H2508">
            <v>1</v>
          </cell>
          <cell r="I2508" t="str">
            <v>http://www.citypopulation.de/Panama-Cities.html https://reliefweb.int/sites/reliefweb.int/files/resources/RMRP_Venezuela_2019_OnlineVersion.pdf</v>
          </cell>
          <cell r="J2508" t="str">
            <v>3,405,813 (population) + 94,000 (Venezuelan refugees in Panama)</v>
          </cell>
          <cell r="K2508" t="str">
            <v>PAN002Total population in country</v>
          </cell>
          <cell r="L2508">
            <v>43511</v>
          </cell>
        </row>
        <row r="2509">
          <cell r="F2509" t="str">
            <v xml:space="preserve">City Population 16/05/2010 (baseline data); UNHCR 08/10/2018 </v>
          </cell>
          <cell r="G2509" t="str">
            <v>High</v>
          </cell>
          <cell r="H2509">
            <v>1</v>
          </cell>
          <cell r="I2509" t="str">
            <v>http://www.citypopulation.de/Panama-Cities.html https://data2.unhcr.org/en/documents/download/66667</v>
          </cell>
          <cell r="J2509" t="str">
            <v>IOM estimates that at least 88,000 regular and irregular migrants remain in Panama, 90% of them in Panama province. Therefore, only Panama province is considered affected</v>
          </cell>
          <cell r="K2509" t="str">
            <v>PAN002Landmass affected by disaster</v>
          </cell>
          <cell r="L2509">
            <v>43511</v>
          </cell>
        </row>
        <row r="2510">
          <cell r="F2510" t="str">
            <v xml:space="preserve">City Population 16/05/2010 (baseline data); UNHCR 08/10/2018 </v>
          </cell>
          <cell r="G2510" t="str">
            <v>Medium</v>
          </cell>
          <cell r="H2510">
            <v>2</v>
          </cell>
          <cell r="I2510" t="str">
            <v>http://www.citypopulation.de/Panama-Cities.html https://data2.unhcr.org/en/documents/download/66667</v>
          </cell>
          <cell r="J2510" t="str">
            <v>IOM estimates that at least 88,000 regular and irregular migrants remain in Panama, 90% of them in Panama province. 1,713,070 (population of Panama province) + 79,200 (Venezuelan refugees in Panama province)</v>
          </cell>
          <cell r="K2510" t="str">
            <v>PAN002People exposed</v>
          </cell>
          <cell r="L2510">
            <v>43511</v>
          </cell>
        </row>
        <row r="2511">
          <cell r="F2511" t="str">
            <v>R4V 14/12/2018</v>
          </cell>
          <cell r="G2511" t="str">
            <v>Medium</v>
          </cell>
          <cell r="H2511">
            <v>2</v>
          </cell>
          <cell r="I2511" t="str">
            <v>https://reliefweb.int/sites/reliefweb.int/files/resources/RMRP_Venezuela_2019_OnlineVersion.pdf</v>
          </cell>
          <cell r="J2511" t="str">
            <v>Panama continues to be the main destination for refugees and migrants from Venezuela in Central America, hosting an estimated 94,000 people as of the end of October 2018</v>
          </cell>
          <cell r="K2511" t="str">
            <v>PAN002People affected by the crisis</v>
          </cell>
          <cell r="L2511">
            <v>43511</v>
          </cell>
        </row>
        <row r="2512">
          <cell r="F2512" t="str">
            <v>R4V 14/12/2018</v>
          </cell>
          <cell r="G2512" t="str">
            <v>Medium</v>
          </cell>
          <cell r="H2512">
            <v>2</v>
          </cell>
          <cell r="I2512" t="str">
            <v>https://reliefweb.int/sites/reliefweb.int/files/resources/RMRP_Venezuela_2019_OnlineVersion.pdf</v>
          </cell>
          <cell r="J2512" t="str">
            <v>Panama continues to be the main destination for refugees and migrants from Venezuela in Central America, hosting an estimated 94,000 people as of the end of October 2018</v>
          </cell>
          <cell r="K2512" t="str">
            <v>PAN002Total # of crisis related displaced people</v>
          </cell>
          <cell r="L2512">
            <v>43511</v>
          </cell>
        </row>
        <row r="2513">
          <cell r="F2513"/>
          <cell r="G2513"/>
          <cell r="H2513" t="b">
            <v>0</v>
          </cell>
          <cell r="I2513"/>
          <cell r="J2513" t="str">
            <v xml:space="preserve">No information available </v>
          </cell>
          <cell r="K2513" t="str">
            <v>PAN002Crisis related Injuries</v>
          </cell>
          <cell r="L2513">
            <v>43511</v>
          </cell>
        </row>
        <row r="2514">
          <cell r="F2514"/>
          <cell r="G2514"/>
          <cell r="H2514" t="b">
            <v>0</v>
          </cell>
          <cell r="I2514"/>
          <cell r="J2514" t="str">
            <v xml:space="preserve">No information available </v>
          </cell>
          <cell r="K2514" t="str">
            <v>PAN002Total # of illness cases reported</v>
          </cell>
          <cell r="L2514">
            <v>43511</v>
          </cell>
        </row>
        <row r="2515">
          <cell r="F2515"/>
          <cell r="G2515"/>
          <cell r="H2515" t="b">
            <v>0</v>
          </cell>
          <cell r="I2515"/>
          <cell r="J2515" t="str">
            <v xml:space="preserve">No information available </v>
          </cell>
          <cell r="K2515" t="str">
            <v>PAN002Crisis related fatalities</v>
          </cell>
          <cell r="L2515">
            <v>43511</v>
          </cell>
        </row>
        <row r="2516">
          <cell r="F2516"/>
          <cell r="G2516"/>
          <cell r="H2516" t="b">
            <v>0</v>
          </cell>
          <cell r="I2516"/>
          <cell r="J2516"/>
          <cell r="K2516" t="str">
            <v>PAN002Building partially damaged</v>
          </cell>
          <cell r="L2516">
            <v>43511</v>
          </cell>
        </row>
        <row r="2517">
          <cell r="F2517"/>
          <cell r="G2517"/>
          <cell r="H2517" t="b">
            <v>0</v>
          </cell>
          <cell r="I2517"/>
          <cell r="J2517"/>
          <cell r="K2517" t="str">
            <v>PAN002Building totally damaged</v>
          </cell>
          <cell r="L2517">
            <v>43511</v>
          </cell>
        </row>
        <row r="2518">
          <cell r="F2518"/>
          <cell r="G2518"/>
          <cell r="H2518" t="b">
            <v>0</v>
          </cell>
          <cell r="I2518"/>
          <cell r="J2518" t="str">
            <v xml:space="preserve">No information available </v>
          </cell>
          <cell r="K2518" t="str">
            <v>PAN002Economic Losses</v>
          </cell>
          <cell r="L2518">
            <v>43511</v>
          </cell>
        </row>
        <row r="2519">
          <cell r="F2519" t="str">
            <v>R4V 14/12/2018; UNHCR 2018</v>
          </cell>
          <cell r="G2519" t="str">
            <v>Medium</v>
          </cell>
          <cell r="H2519">
            <v>2</v>
          </cell>
          <cell r="I2519" t="str">
            <v>https://reliefweb.int/sites/reliefweb.int/files/resources/RMRP_Venezuela_2019_OnlineVersion.pdf http://reporting.unhcr.org/sites/default/files/unhcr%20venezuela%20situation%202018%20supplementary%20appeal.pdf</v>
          </cell>
          <cell r="J2519" t="str">
            <v>Panama continues to be the main destination for refugees and migrants from Venezuela in Central America, hosting an estimated 94,000 people as of the end of October 2018. Key protection needs are related to: (i) access to basic services such as health, education, housing and humanitarian assistance; (ii) access to socio-economic integration, livelihoods and labour opportunities; and (iii) access to inclusion in national and local social welfare programmes.</v>
          </cell>
          <cell r="K2519" t="str">
            <v>PAN002People in Need</v>
          </cell>
          <cell r="L2519">
            <v>43511</v>
          </cell>
        </row>
        <row r="2520">
          <cell r="F2520" t="str">
            <v>R4V 14/12/2018; UNHCR 2018</v>
          </cell>
          <cell r="G2520" t="str">
            <v>Medium</v>
          </cell>
          <cell r="H2520">
            <v>2</v>
          </cell>
          <cell r="I2520" t="str">
            <v>https://reliefweb.int/sites/reliefweb.int/files/resources/RMRP_Venezuela_2019_OnlineVersion.pdf http://reporting.unhcr.org/sites/default/files/unhcr%20venezuela%20situation%202018%20supplementary%20appeal.pdf</v>
          </cell>
          <cell r="J2520" t="str">
            <v>No information available on the severity of needs and figures. Therefore it is assumed that the majority of the 94,000 Venezuelan refugees in Panama are facing minimal humanitarian needs. It is known however that key protection needs are related to: (i) access to basic services such as health, education, housing and humanitarian assistance; (ii) access to socio-economic integration, livelihoods and labour opportunities; and (iii) access to inclusion in national and local social welfare programmes.</v>
          </cell>
          <cell r="K2520" t="str">
            <v>PAN002People facing minimal humanitarian needs (level 1)</v>
          </cell>
          <cell r="L2520">
            <v>43511</v>
          </cell>
        </row>
        <row r="2521">
          <cell r="F2521"/>
          <cell r="G2521"/>
          <cell r="H2521" t="b">
            <v>0</v>
          </cell>
          <cell r="I2521"/>
          <cell r="J2521"/>
          <cell r="K2521" t="str">
            <v>PAN002People facing stressed humanitarian needs (level 2)</v>
          </cell>
          <cell r="L2521">
            <v>43511</v>
          </cell>
        </row>
        <row r="2522">
          <cell r="F2522"/>
          <cell r="G2522"/>
          <cell r="H2522" t="b">
            <v>0</v>
          </cell>
          <cell r="I2522"/>
          <cell r="J2522"/>
          <cell r="K2522" t="str">
            <v>PAN002People  facing moderate humanitarian needs (level 3)</v>
          </cell>
          <cell r="L2522">
            <v>43511</v>
          </cell>
        </row>
        <row r="2523">
          <cell r="F2523"/>
          <cell r="G2523"/>
          <cell r="H2523" t="b">
            <v>0</v>
          </cell>
          <cell r="I2523"/>
          <cell r="J2523"/>
          <cell r="K2523" t="str">
            <v>PAN002People facing severe humanitarian needs (level 4)</v>
          </cell>
          <cell r="L2523">
            <v>43511</v>
          </cell>
        </row>
        <row r="2524">
          <cell r="F2524"/>
          <cell r="G2524"/>
          <cell r="H2524" t="b">
            <v>0</v>
          </cell>
          <cell r="I2524"/>
          <cell r="J2524"/>
          <cell r="K2524" t="str">
            <v>PAN002People facing extreme humanitarian needs (level 5)</v>
          </cell>
          <cell r="L2524">
            <v>43511</v>
          </cell>
        </row>
        <row r="2525">
          <cell r="F2525"/>
          <cell r="G2525"/>
          <cell r="H2525" t="b">
            <v>0</v>
          </cell>
          <cell r="I2525"/>
          <cell r="J2525" t="str">
            <v xml:space="preserve">No information available </v>
          </cell>
          <cell r="K2525" t="str">
            <v>PAN002People killed in all crises</v>
          </cell>
          <cell r="L2525">
            <v>43511</v>
          </cell>
        </row>
        <row r="2526">
          <cell r="F2526"/>
          <cell r="G2526"/>
          <cell r="H2526" t="b">
            <v>0</v>
          </cell>
          <cell r="I2526"/>
          <cell r="J2526" t="str">
            <v xml:space="preserve">Refugees, asylum seekers, and others of concern </v>
          </cell>
          <cell r="K2526" t="str">
            <v>PAN002Crisis affected groups</v>
          </cell>
          <cell r="L2526">
            <v>43511</v>
          </cell>
        </row>
        <row r="2527">
          <cell r="F2527"/>
          <cell r="G2527"/>
          <cell r="H2527" t="b">
            <v>0</v>
          </cell>
          <cell r="I2527"/>
          <cell r="J2527" t="str">
            <v xml:space="preserve">No information available </v>
          </cell>
          <cell r="K2527" t="str">
            <v>PAN002People facing limited access constraints</v>
          </cell>
          <cell r="L2527">
            <v>43511</v>
          </cell>
        </row>
        <row r="2528">
          <cell r="F2528"/>
          <cell r="G2528"/>
          <cell r="H2528" t="b">
            <v>0</v>
          </cell>
          <cell r="I2528"/>
          <cell r="J2528" t="str">
            <v xml:space="preserve">No information available </v>
          </cell>
          <cell r="K2528" t="str">
            <v>PAN002People facing restricted access constraints</v>
          </cell>
          <cell r="L2528">
            <v>43511</v>
          </cell>
        </row>
        <row r="2529">
          <cell r="F2529" t="str">
            <v>ACAPS 08/2018</v>
          </cell>
          <cell r="G2529" t="str">
            <v>Medium</v>
          </cell>
          <cell r="H2529">
            <v>2</v>
          </cell>
          <cell r="I2529" t="str">
            <v>https://www.acaps.org/sites/acaps/files/products/files/acaps_humanitarian_access_overview_august_2018_0.pdf</v>
          </cell>
          <cell r="J2529" t="str">
            <v xml:space="preserve">No information available </v>
          </cell>
          <cell r="K2529" t="str">
            <v>PAN002Impediments to entry into country (bureaucratic and administrative)</v>
          </cell>
          <cell r="L2529">
            <v>43511</v>
          </cell>
        </row>
        <row r="2530">
          <cell r="F2530" t="str">
            <v>ACAPS 08/2018</v>
          </cell>
          <cell r="G2530" t="str">
            <v>Medium</v>
          </cell>
          <cell r="H2530">
            <v>2</v>
          </cell>
          <cell r="I2530" t="str">
            <v>https://www.acaps.org/sites/acaps/files/products/files/acaps_humanitarian_access_overview_august_2018_0.pdf</v>
          </cell>
          <cell r="J2530" t="str">
            <v xml:space="preserve">No information available </v>
          </cell>
          <cell r="K2530" t="str">
            <v>PAN002Restriction of movement (impediments to freedom of movement and/or administrative restrictions)</v>
          </cell>
          <cell r="L2530">
            <v>43511</v>
          </cell>
        </row>
        <row r="2531">
          <cell r="F2531" t="str">
            <v>ACAPS 08/2018</v>
          </cell>
          <cell r="G2531" t="str">
            <v>Medium</v>
          </cell>
          <cell r="H2531">
            <v>2</v>
          </cell>
          <cell r="I2531" t="str">
            <v>https://www.acaps.org/sites/acaps/files/products/files/acaps_humanitarian_access_overview_august_2018_0.pdf</v>
          </cell>
          <cell r="J2531" t="str">
            <v xml:space="preserve">No information available </v>
          </cell>
          <cell r="K2531" t="str">
            <v>PAN002Interference into implementation of humanitarian activities</v>
          </cell>
          <cell r="L2531">
            <v>43511</v>
          </cell>
        </row>
        <row r="2532">
          <cell r="F2532" t="str">
            <v>ACAPS 08/2018</v>
          </cell>
          <cell r="G2532" t="str">
            <v>Medium</v>
          </cell>
          <cell r="H2532">
            <v>2</v>
          </cell>
          <cell r="I2532" t="str">
            <v>https://www.acaps.org/sites/acaps/files/products/files/acaps_humanitarian_access_overview_august_2018_0.pdf</v>
          </cell>
          <cell r="J2532" t="str">
            <v xml:space="preserve">No information available </v>
          </cell>
          <cell r="K2532" t="str">
            <v>PAN002Violence against personnel, facilities and assets</v>
          </cell>
          <cell r="L2532">
            <v>43511</v>
          </cell>
        </row>
        <row r="2533">
          <cell r="F2533" t="str">
            <v>ACAPS 08/2018</v>
          </cell>
          <cell r="G2533" t="str">
            <v>Medium</v>
          </cell>
          <cell r="H2533">
            <v>2</v>
          </cell>
          <cell r="I2533" t="str">
            <v>https://www.acaps.org/sites/acaps/files/products/files/acaps_humanitarian_access_overview_august_2018_0.pdf</v>
          </cell>
          <cell r="J2533" t="str">
            <v xml:space="preserve">No information available </v>
          </cell>
          <cell r="K2533" t="str">
            <v>PAN002Denial of existence of humanitarian needs or entitlements to assistance</v>
          </cell>
          <cell r="L2533">
            <v>43511</v>
          </cell>
        </row>
        <row r="2534">
          <cell r="F2534" t="str">
            <v>ACAPS 08/2018</v>
          </cell>
          <cell r="G2534" t="str">
            <v>Medium</v>
          </cell>
          <cell r="H2534">
            <v>2</v>
          </cell>
          <cell r="I2534" t="str">
            <v>https://www.acaps.org/sites/acaps/files/products/files/acaps_humanitarian_access_overview_august_2018_0.pdf</v>
          </cell>
          <cell r="J2534" t="str">
            <v xml:space="preserve">No information available </v>
          </cell>
          <cell r="K2534" t="str">
            <v>PAN002Restriction and obstruction of access to services and assistance</v>
          </cell>
          <cell r="L2534">
            <v>43511</v>
          </cell>
        </row>
        <row r="2535">
          <cell r="F2535" t="str">
            <v>ACAPS 08/2018</v>
          </cell>
          <cell r="G2535" t="str">
            <v>Medium</v>
          </cell>
          <cell r="H2535">
            <v>2</v>
          </cell>
          <cell r="I2535" t="str">
            <v>https://www.acaps.org/sites/acaps/files/products/files/acaps_humanitarian_access_overview_august_2018_0.pdf</v>
          </cell>
          <cell r="J2535" t="str">
            <v xml:space="preserve">No information available </v>
          </cell>
          <cell r="K2535" t="str">
            <v>PAN002Ongoing insecurity/hostilities affecting humanitarian assistance</v>
          </cell>
          <cell r="L2535">
            <v>43511</v>
          </cell>
        </row>
        <row r="2536">
          <cell r="F2536" t="str">
            <v>ACAPS 08/2018</v>
          </cell>
          <cell r="G2536" t="str">
            <v>Medium</v>
          </cell>
          <cell r="H2536">
            <v>2</v>
          </cell>
          <cell r="I2536" t="str">
            <v>https://www.acaps.org/sites/acaps/files/products/files/acaps_humanitarian_access_overview_august_2018_0.pdf</v>
          </cell>
          <cell r="J2536" t="str">
            <v xml:space="preserve">No information available </v>
          </cell>
          <cell r="K2536" t="str">
            <v xml:space="preserve">PAN002Presence of mines and improvised explosive devices </v>
          </cell>
          <cell r="L2536">
            <v>43511</v>
          </cell>
        </row>
        <row r="2537">
          <cell r="F2537" t="str">
            <v>ACAPS 08/2018</v>
          </cell>
          <cell r="G2537" t="str">
            <v>Medium</v>
          </cell>
          <cell r="H2537">
            <v>2</v>
          </cell>
          <cell r="I2537" t="str">
            <v>https://www.acaps.org/sites/acaps/files/products/files/acaps_humanitarian_access_overview_august_2018_0.pdf</v>
          </cell>
          <cell r="J2537" t="str">
            <v xml:space="preserve">No information available </v>
          </cell>
          <cell r="K2537" t="str">
            <v>PAN002Physical constraints in the environment (obstacles related to terrain, climate, lack of infrastructure, etc.)</v>
          </cell>
          <cell r="L2537">
            <v>43511</v>
          </cell>
        </row>
        <row r="2538">
          <cell r="F2538" t="str">
            <v>National Institute of Statistics and Census 2018 (baseline data); UNHCR 08/11/2018; IFRC 01/02/2019</v>
          </cell>
          <cell r="G2538" t="str">
            <v>Medium</v>
          </cell>
          <cell r="H2538">
            <v>2</v>
          </cell>
          <cell r="I2538" t="str">
            <v>https://www.indec.gob.ar/nivel4_default.asp?id_tema_1=2&amp;id_tema_2=24&amp;id_tema_3=84 https://www.unhcr.org/news/press/2018/11/5be4192b4/number-refugees-migrants-venezuela-reaches-3-million.html https://reliefweb.int/sites/reliefweb.int/files/resources/MDR42004eu1.pdf</v>
          </cell>
          <cell r="J2538" t="str">
            <v>44,494,502 (population) + 130,000 (Venezuelan refugees in Argentina)</v>
          </cell>
          <cell r="K2538" t="str">
            <v>ARG002Total population in country</v>
          </cell>
          <cell r="L2538">
            <v>43511</v>
          </cell>
        </row>
        <row r="2539">
          <cell r="F2539" t="str">
            <v xml:space="preserve">City Population 2019 (baseline data); R4V 14/12/2018 </v>
          </cell>
          <cell r="G2539" t="str">
            <v>Medium</v>
          </cell>
          <cell r="H2539">
            <v>2</v>
          </cell>
          <cell r="I2539" t="str">
            <v>http://www.citypopulation.de/Argentina-Cities.html https://reliefweb.int/sites/reliefweb.int/files/resources/RMRP_Venezuela_2019_OnlineVersion.pdf</v>
          </cell>
          <cell r="J2539" t="str">
            <v>In Argentina 85% of Venezuelan refugees are in Buenos Aires. Therfore only Buenos Aires is considered affected</v>
          </cell>
          <cell r="K2539" t="str">
            <v>ARG002Landmass affected by disaster</v>
          </cell>
          <cell r="L2539">
            <v>43511</v>
          </cell>
        </row>
        <row r="2540">
          <cell r="F2540" t="str">
            <v xml:space="preserve">National Institute of Statistics and Census 2018 (baseline data); R4V 14/12/2018 </v>
          </cell>
          <cell r="G2540" t="str">
            <v>Medium</v>
          </cell>
          <cell r="H2540">
            <v>2</v>
          </cell>
          <cell r="I2540" t="str">
            <v>https://www.indec.gob.ar/nivel4_default.asp?id_tema_1=2&amp;id_tema_2=24&amp;id_tema_3=84 https://reliefweb.int/sites/reliefweb.int/files/resources/RMRP_Venezuela_2019_OnlineVersion.pdf</v>
          </cell>
          <cell r="J2540" t="str">
            <v>3,068,043 (population of Buenos Aires) + 110,500 (85% of Venezuelan refugees are in Buenos Aires)</v>
          </cell>
          <cell r="K2540" t="str">
            <v>ARG002People exposed</v>
          </cell>
          <cell r="L2540">
            <v>43511</v>
          </cell>
        </row>
        <row r="2541">
          <cell r="F2541" t="str">
            <v>UNHCR 08/11/2018; IFRC 01/02/2019</v>
          </cell>
          <cell r="G2541" t="str">
            <v>Medium</v>
          </cell>
          <cell r="H2541">
            <v>2</v>
          </cell>
          <cell r="I2541" t="str">
            <v>https://www.unhcr.org/news/press/2018/11/5be4192b4/number-refugees-migrants-venezuela-reaches-3-million.html https://reliefweb.int/sites/reliefweb.int/files/resources/MDR42004eu1.pdf</v>
          </cell>
          <cell r="J2541" t="str">
            <v>The ministry of international relations of Argentina states that there are currently 130,000 migrants and refugees from Venezuela registered in the country</v>
          </cell>
          <cell r="K2541" t="str">
            <v>ARG002People affected by the crisis</v>
          </cell>
          <cell r="L2541">
            <v>43511</v>
          </cell>
        </row>
        <row r="2542">
          <cell r="F2542" t="str">
            <v>UNHCR 08/11/2018; IFRC 01/02/2019</v>
          </cell>
          <cell r="G2542" t="str">
            <v>Medium</v>
          </cell>
          <cell r="H2542">
            <v>2</v>
          </cell>
          <cell r="I2542" t="str">
            <v>https://www.unhcr.org/news/press/2018/11/5be4192b4/number-refugees-migrants-venezuela-reaches-3-million.html https://reliefweb.int/sites/reliefweb.int/files/resources/MDR42004eu1.pdf</v>
          </cell>
          <cell r="J2542" t="str">
            <v>The ministry of international relations of Argentina states that there are currently 130,000 migrants and refugees from Venezuela registered in the country</v>
          </cell>
          <cell r="K2542" t="str">
            <v>ARG002Total # of crisis related displaced people</v>
          </cell>
          <cell r="L2542">
            <v>43511</v>
          </cell>
        </row>
        <row r="2543">
          <cell r="F2543"/>
          <cell r="G2543"/>
          <cell r="H2543" t="b">
            <v>0</v>
          </cell>
          <cell r="I2543"/>
          <cell r="J2543" t="str">
            <v>No information available</v>
          </cell>
          <cell r="K2543" t="str">
            <v>ARG002Crisis related Injuries</v>
          </cell>
          <cell r="L2543">
            <v>43511</v>
          </cell>
        </row>
        <row r="2544">
          <cell r="F2544"/>
          <cell r="G2544"/>
          <cell r="H2544" t="b">
            <v>0</v>
          </cell>
          <cell r="I2544"/>
          <cell r="J2544" t="str">
            <v xml:space="preserve">No information available </v>
          </cell>
          <cell r="K2544" t="str">
            <v>ARG002Total # of illness cases reported</v>
          </cell>
          <cell r="L2544">
            <v>43511</v>
          </cell>
        </row>
        <row r="2545">
          <cell r="F2545"/>
          <cell r="G2545"/>
          <cell r="H2545" t="b">
            <v>0</v>
          </cell>
          <cell r="I2545"/>
          <cell r="J2545" t="str">
            <v>No information available</v>
          </cell>
          <cell r="K2545" t="str">
            <v>ARG002Crisis related fatalities</v>
          </cell>
          <cell r="L2545">
            <v>43511</v>
          </cell>
        </row>
        <row r="2546">
          <cell r="F2546"/>
          <cell r="G2546"/>
          <cell r="H2546" t="b">
            <v>0</v>
          </cell>
          <cell r="I2546"/>
          <cell r="J2546" t="str">
            <v xml:space="preserve">No information available </v>
          </cell>
          <cell r="K2546" t="str">
            <v>ARG002Building partially damaged</v>
          </cell>
          <cell r="L2546">
            <v>43511</v>
          </cell>
        </row>
        <row r="2547">
          <cell r="F2547"/>
          <cell r="G2547"/>
          <cell r="H2547" t="b">
            <v>0</v>
          </cell>
          <cell r="I2547"/>
          <cell r="J2547"/>
          <cell r="K2547" t="str">
            <v>ARG002Building totally damaged</v>
          </cell>
          <cell r="L2547">
            <v>43511</v>
          </cell>
        </row>
        <row r="2548">
          <cell r="F2548"/>
          <cell r="G2548"/>
          <cell r="H2548" t="b">
            <v>0</v>
          </cell>
          <cell r="I2548"/>
          <cell r="J2548" t="str">
            <v>No information available</v>
          </cell>
          <cell r="K2548" t="str">
            <v>ARG002Economic Losses</v>
          </cell>
          <cell r="L2548">
            <v>43511</v>
          </cell>
        </row>
        <row r="2549">
          <cell r="F2549" t="str">
            <v>UNHCR 08/11/2018; IFRC 01/02/2019</v>
          </cell>
          <cell r="G2549" t="str">
            <v>Medium</v>
          </cell>
          <cell r="H2549">
            <v>2</v>
          </cell>
          <cell r="I2549" t="str">
            <v>https://www.unhcr.org/news/press/2018/11/5be4192b4/number-refugees-migrants-venezuela-reaches-3-million.html https://reliefweb.int/sites/reliefweb.int/files/resources/MDR42004eu1.pdf</v>
          </cell>
          <cell r="J2549" t="str">
            <v>The ministry of international relations of Argentina states that there are currently 130,000 migrants and refugees from Venezuela registered in the country</v>
          </cell>
          <cell r="K2549" t="str">
            <v>ARG002People in Need</v>
          </cell>
          <cell r="L2549">
            <v>43511</v>
          </cell>
        </row>
        <row r="2550">
          <cell r="F2550" t="str">
            <v>UNHCR 08/11/2018; IFRC 01/02/2019</v>
          </cell>
          <cell r="G2550" t="str">
            <v>Medium</v>
          </cell>
          <cell r="H2550">
            <v>2</v>
          </cell>
          <cell r="I2550" t="str">
            <v>https://www.unhcr.org/news/press/2018/11/5be4192b4/number-refugees-migrants-venezuela-reaches-3-million.html https://reliefweb.int/sites/reliefweb.int/files/resources/MDR42004eu1.pdf</v>
          </cell>
          <cell r="J2550" t="str">
            <v>No information available on the severity of needs and figures. Therefore it is assumed that the majority of the 130,000 Venezuelan refugees in Argentina are facing minimal humanitarian needs</v>
          </cell>
          <cell r="K2550" t="str">
            <v>ARG002People facing minimal humanitarian needs (level 1)</v>
          </cell>
          <cell r="L2550">
            <v>43511</v>
          </cell>
        </row>
        <row r="2551">
          <cell r="F2551"/>
          <cell r="G2551"/>
          <cell r="H2551" t="b">
            <v>0</v>
          </cell>
          <cell r="I2551"/>
          <cell r="J2551"/>
          <cell r="K2551" t="str">
            <v>ARG002People facing stressed humanitarian needs (level 2)</v>
          </cell>
          <cell r="L2551">
            <v>43511</v>
          </cell>
        </row>
        <row r="2552">
          <cell r="F2552"/>
          <cell r="G2552"/>
          <cell r="H2552" t="b">
            <v>0</v>
          </cell>
          <cell r="I2552"/>
          <cell r="J2552"/>
          <cell r="K2552" t="str">
            <v>ARG002People  facing moderate humanitarian needs (level 3)</v>
          </cell>
          <cell r="L2552">
            <v>43511</v>
          </cell>
        </row>
        <row r="2553">
          <cell r="F2553"/>
          <cell r="G2553"/>
          <cell r="H2553" t="b">
            <v>0</v>
          </cell>
          <cell r="I2553"/>
          <cell r="J2553"/>
          <cell r="K2553" t="str">
            <v>ARG002People facing severe humanitarian needs (level 4)</v>
          </cell>
          <cell r="L2553">
            <v>43511</v>
          </cell>
        </row>
        <row r="2554">
          <cell r="F2554"/>
          <cell r="G2554"/>
          <cell r="H2554" t="b">
            <v>0</v>
          </cell>
          <cell r="I2554"/>
          <cell r="J2554"/>
          <cell r="K2554" t="str">
            <v>ARG002People facing extreme humanitarian needs (level 5)</v>
          </cell>
          <cell r="L2554">
            <v>43511</v>
          </cell>
        </row>
        <row r="2555">
          <cell r="F2555"/>
          <cell r="G2555"/>
          <cell r="H2555" t="b">
            <v>0</v>
          </cell>
          <cell r="I2555"/>
          <cell r="J2555" t="str">
            <v xml:space="preserve">No information available </v>
          </cell>
          <cell r="K2555" t="str">
            <v>ARG002People killed in all crises</v>
          </cell>
          <cell r="L2555">
            <v>43511</v>
          </cell>
        </row>
        <row r="2556">
          <cell r="F2556"/>
          <cell r="G2556"/>
          <cell r="H2556" t="b">
            <v>0</v>
          </cell>
          <cell r="I2556"/>
          <cell r="J2556" t="str">
            <v xml:space="preserve">Refugees, asylum seekers, and others of concern </v>
          </cell>
          <cell r="K2556" t="str">
            <v>ARG002Crisis affected groups</v>
          </cell>
          <cell r="L2556">
            <v>43511</v>
          </cell>
        </row>
        <row r="2557">
          <cell r="F2557"/>
          <cell r="G2557"/>
          <cell r="H2557" t="b">
            <v>0</v>
          </cell>
          <cell r="I2557"/>
          <cell r="J2557" t="str">
            <v xml:space="preserve">No information available </v>
          </cell>
          <cell r="K2557" t="str">
            <v>ARG002People facing limited access constraints</v>
          </cell>
          <cell r="L2557">
            <v>43511</v>
          </cell>
        </row>
        <row r="2558">
          <cell r="F2558"/>
          <cell r="G2558"/>
          <cell r="H2558" t="b">
            <v>0</v>
          </cell>
          <cell r="I2558"/>
          <cell r="J2558" t="str">
            <v xml:space="preserve">No information available </v>
          </cell>
          <cell r="K2558" t="str">
            <v>ARG002People facing restricted access constraints</v>
          </cell>
          <cell r="L2558">
            <v>43511</v>
          </cell>
        </row>
        <row r="2559">
          <cell r="F2559" t="str">
            <v>ACAPS 08/2018</v>
          </cell>
          <cell r="G2559" t="str">
            <v>Medium</v>
          </cell>
          <cell r="H2559">
            <v>2</v>
          </cell>
          <cell r="I2559" t="str">
            <v>https://www.acaps.org/sites/acaps/files/products/files/acaps_humanitarian_access_overview_august_2018_0.pdf</v>
          </cell>
          <cell r="J2559" t="str">
            <v xml:space="preserve">No information available </v>
          </cell>
          <cell r="K2559" t="str">
            <v>ARG002Impediments to entry into country (bureaucratic and administrative)</v>
          </cell>
          <cell r="L2559">
            <v>43511</v>
          </cell>
        </row>
        <row r="2560">
          <cell r="F2560" t="str">
            <v>ACAPS 08/2018</v>
          </cell>
          <cell r="G2560" t="str">
            <v>Medium</v>
          </cell>
          <cell r="H2560">
            <v>2</v>
          </cell>
          <cell r="I2560" t="str">
            <v>https://www.acaps.org/sites/acaps/files/products/files/acaps_humanitarian_access_overview_august_2018_0.pdf</v>
          </cell>
          <cell r="J2560" t="str">
            <v xml:space="preserve">No information available </v>
          </cell>
          <cell r="K2560" t="str">
            <v>ARG002Restriction of movement (impediments to freedom of movement and/or administrative restrictions)</v>
          </cell>
          <cell r="L2560">
            <v>43511</v>
          </cell>
        </row>
        <row r="2561">
          <cell r="F2561" t="str">
            <v>ACAPS 08/2018</v>
          </cell>
          <cell r="G2561" t="str">
            <v>Medium</v>
          </cell>
          <cell r="H2561">
            <v>2</v>
          </cell>
          <cell r="I2561" t="str">
            <v>https://www.acaps.org/sites/acaps/files/products/files/acaps_humanitarian_access_overview_august_2018_0.pdf</v>
          </cell>
          <cell r="J2561" t="str">
            <v xml:space="preserve">No information available </v>
          </cell>
          <cell r="K2561" t="str">
            <v>ARG002Interference into implementation of humanitarian activities</v>
          </cell>
          <cell r="L2561">
            <v>43511</v>
          </cell>
        </row>
        <row r="2562">
          <cell r="F2562" t="str">
            <v>ACAPS 08/2018</v>
          </cell>
          <cell r="G2562" t="str">
            <v>Medium</v>
          </cell>
          <cell r="H2562">
            <v>2</v>
          </cell>
          <cell r="I2562" t="str">
            <v>https://www.acaps.org/sites/acaps/files/products/files/acaps_humanitarian_access_overview_august_2018_0.pdf</v>
          </cell>
          <cell r="J2562" t="str">
            <v xml:space="preserve">No information available </v>
          </cell>
          <cell r="K2562" t="str">
            <v>ARG002Violence against personnel, facilities and assets</v>
          </cell>
          <cell r="L2562">
            <v>43511</v>
          </cell>
        </row>
        <row r="2563">
          <cell r="F2563" t="str">
            <v>ACAPS 08/2018</v>
          </cell>
          <cell r="G2563" t="str">
            <v>Medium</v>
          </cell>
          <cell r="H2563">
            <v>2</v>
          </cell>
          <cell r="I2563" t="str">
            <v>https://www.acaps.org/sites/acaps/files/products/files/acaps_humanitarian_access_overview_august_2018_0.pdf</v>
          </cell>
          <cell r="J2563" t="str">
            <v xml:space="preserve">No information available </v>
          </cell>
          <cell r="K2563" t="str">
            <v>ARG002Denial of existence of humanitarian needs or entitlements to assistance</v>
          </cell>
          <cell r="L2563">
            <v>43511</v>
          </cell>
        </row>
        <row r="2564">
          <cell r="F2564" t="str">
            <v>ACAPS 08/2018</v>
          </cell>
          <cell r="G2564" t="str">
            <v>Medium</v>
          </cell>
          <cell r="H2564">
            <v>2</v>
          </cell>
          <cell r="I2564" t="str">
            <v>https://www.acaps.org/sites/acaps/files/products/files/acaps_humanitarian_access_overview_august_2018_0.pdf</v>
          </cell>
          <cell r="J2564" t="str">
            <v xml:space="preserve">No information available </v>
          </cell>
          <cell r="K2564" t="str">
            <v>ARG002Restriction and obstruction of access to services and assistance</v>
          </cell>
          <cell r="L2564">
            <v>43511</v>
          </cell>
        </row>
        <row r="2565">
          <cell r="F2565" t="str">
            <v>ACAPS 08/2018</v>
          </cell>
          <cell r="G2565" t="str">
            <v>Medium</v>
          </cell>
          <cell r="H2565">
            <v>2</v>
          </cell>
          <cell r="I2565" t="str">
            <v>https://www.acaps.org/sites/acaps/files/products/files/acaps_humanitarian_access_overview_august_2018_0.pdf</v>
          </cell>
          <cell r="J2565" t="str">
            <v xml:space="preserve">No information available </v>
          </cell>
          <cell r="K2565" t="str">
            <v>ARG002Ongoing insecurity/hostilities affecting humanitarian assistance</v>
          </cell>
          <cell r="L2565">
            <v>43511</v>
          </cell>
        </row>
        <row r="2566">
          <cell r="F2566" t="str">
            <v>ACAPS 08/2018</v>
          </cell>
          <cell r="G2566" t="str">
            <v>Medium</v>
          </cell>
          <cell r="H2566">
            <v>2</v>
          </cell>
          <cell r="I2566" t="str">
            <v>https://www.acaps.org/sites/acaps/files/products/files/acaps_humanitarian_access_overview_august_2018_0.pdf</v>
          </cell>
          <cell r="J2566" t="str">
            <v xml:space="preserve">No information available </v>
          </cell>
          <cell r="K2566" t="str">
            <v xml:space="preserve">ARG002Presence of mines and improvised explosive devices </v>
          </cell>
          <cell r="L2566">
            <v>43511</v>
          </cell>
        </row>
        <row r="2567">
          <cell r="F2567" t="str">
            <v>ACAPS 08/2018</v>
          </cell>
          <cell r="G2567" t="str">
            <v>Medium</v>
          </cell>
          <cell r="H2567">
            <v>2</v>
          </cell>
          <cell r="I2567" t="str">
            <v>https://www.acaps.org/sites/acaps/files/products/files/acaps_humanitarian_access_overview_august_2018_0.pdf</v>
          </cell>
          <cell r="J2567" t="str">
            <v xml:space="preserve">No information available </v>
          </cell>
          <cell r="K2567" t="str">
            <v>ARG002Physical constraints in the environment (obstacles related to terrain, climate, lack of infrastructure, etc.)</v>
          </cell>
          <cell r="L2567">
            <v>43511</v>
          </cell>
        </row>
        <row r="2568">
          <cell r="F2568" t="str">
            <v>UNHCR population estimates 2018 based on 2014 census, sent via email to AZ, see DP
UNHCR 31/1/2019</v>
          </cell>
          <cell r="G2568" t="str">
            <v>High</v>
          </cell>
          <cell r="H2568">
            <v>1</v>
          </cell>
          <cell r="I2568" t="str">
            <v>https://data.worldbank.org/indicator/SP.POP.TOTL?locations=UG&amp;page=2
https://reliefweb.int/sites/reliefweb.int/files/resources/67906.pdf</v>
          </cell>
          <cell r="J2568" t="str">
            <v xml:space="preserve">38823100 total Ugandan population, UNHCR projection 2018 based on census from 2014; adding 1205913 refugees (as of 1/2019)
(some districts are newly created in 2018 and will be created in June 2019. New population numbers for those dristricts are currently not available and will be if needed estimated)  </v>
          </cell>
          <cell r="K2568" t="str">
            <v>UGA001Total population in country</v>
          </cell>
          <cell r="L2568">
            <v>43511</v>
          </cell>
        </row>
        <row r="2569">
          <cell r="F2569" t="str">
            <v xml:space="preserve">UNHCR 31/12/2018
OPM/UNHCR 12/2018
FEWSNET 12/2018
Wikipedia </v>
          </cell>
          <cell r="G2569" t="str">
            <v>Medium</v>
          </cell>
          <cell r="H2569">
            <v>2</v>
          </cell>
          <cell r="I2569" t="str">
            <v>https://data2.unhcr.org/en/documents/download/67595
https://ugandarefugees.org/en/country/uga#category-4
http://fews.net/east-africa/uganda/food-security-outlook/december-2018
https://en.wikipedia.org/wiki/Districts_of_Uganda</v>
          </cell>
          <cell r="J2569" t="str">
            <v>Main South Sudanese and DRC refugee hosting districts; 
affected districts by food insecurity in Karamoja</v>
          </cell>
          <cell r="K2569" t="str">
            <v>UGA001Landmass affected by disaster</v>
          </cell>
          <cell r="L2569">
            <v>43511</v>
          </cell>
        </row>
        <row r="2570">
          <cell r="F2570" t="str">
            <v>UNHCR 31/12/2018
OPM/UNHCR 12/2018
OCHA 10/2018
UNHCR population estimates sent via email to AZ, see DP</v>
          </cell>
          <cell r="G2570" t="str">
            <v>Medium</v>
          </cell>
          <cell r="H2570">
            <v>2</v>
          </cell>
          <cell r="I2570" t="str">
            <v>https://data2.unhcr.org/en/documents/download/67595
https://ugandarefugees.org/en/country/uga#category-4
http://fews.net/east-africa/uganda/food-security-outlook/december-2018</v>
          </cell>
          <cell r="J2570" t="str">
            <v>people living in districts affected by the 3 crisis</v>
          </cell>
          <cell r="K2570" t="str">
            <v>UGA001People exposed</v>
          </cell>
          <cell r="L2570">
            <v>43511</v>
          </cell>
        </row>
        <row r="2571">
          <cell r="F2571" t="str">
            <v>UNHCR 31/12/2018
OPM/UNHCR 12/2018
OCHA 10/2018
UNHCR population estimates sent via email to AZ, see DP</v>
          </cell>
          <cell r="G2571" t="str">
            <v>Medium</v>
          </cell>
          <cell r="H2571">
            <v>2</v>
          </cell>
          <cell r="I2571" t="str">
            <v>https://data2.unhcr.org/en/documents/download/67595
https://ugandarefugees.org/en/country/uga#category-4
https://reliefweb.int/sites/reliefweb.int/files/resources/GLR_humanitarian_snapshot_11Dec2018_final.pdf</v>
          </cell>
          <cell r="J2571" t="str">
            <v>accumulative number of people affected by the refugee influx and the food insecurity in Karamoja region</v>
          </cell>
          <cell r="K2571" t="str">
            <v>UGA001People affected by the crisis</v>
          </cell>
          <cell r="L2571">
            <v>43511</v>
          </cell>
        </row>
        <row r="2572">
          <cell r="F2572" t="str">
            <v>UNHCR 31.01.2018</v>
          </cell>
          <cell r="G2572" t="str">
            <v>High</v>
          </cell>
          <cell r="H2572">
            <v>1</v>
          </cell>
          <cell r="I2572" t="str">
            <v>https://reliefweb.int/sites/reliefweb.int/files/resources/67906.pdf</v>
          </cell>
          <cell r="J2572" t="str">
            <v>Total number of South Sudanese and DRC refugees in Uganda. Some host communities might have been relocated. However, there is no data available on it.</v>
          </cell>
          <cell r="K2572" t="str">
            <v>UGA001Total # of crisis related displaced people</v>
          </cell>
          <cell r="L2572">
            <v>43511</v>
          </cell>
        </row>
        <row r="2573">
          <cell r="F2573" t="str">
            <v>x</v>
          </cell>
          <cell r="G2573"/>
          <cell r="H2573" t="b">
            <v>0</v>
          </cell>
          <cell r="I2573" t="str">
            <v>x</v>
          </cell>
          <cell r="J2573" t="str">
            <v>x</v>
          </cell>
          <cell r="K2573" t="str">
            <v>UGA001Crisis related Injuries</v>
          </cell>
          <cell r="L2573">
            <v>43511</v>
          </cell>
        </row>
        <row r="2574">
          <cell r="F2574" t="str">
            <v>x</v>
          </cell>
          <cell r="G2574"/>
          <cell r="H2574" t="b">
            <v>0</v>
          </cell>
          <cell r="I2574" t="str">
            <v>x</v>
          </cell>
          <cell r="J2574" t="str">
            <v>there are several cases, most importantly Cholera recorded, however, only on a 3 month basis, and just for single settlements. Email to the UNHCR Public Health Officer has been send out (13/02/2019) to get better data</v>
          </cell>
          <cell r="K2574" t="str">
            <v>UGA001Total # of illness cases reported</v>
          </cell>
          <cell r="L2574">
            <v>43511</v>
          </cell>
        </row>
        <row r="2575">
          <cell r="F2575" t="str">
            <v>x</v>
          </cell>
          <cell r="G2575"/>
          <cell r="H2575" t="b">
            <v>0</v>
          </cell>
          <cell r="I2575" t="str">
            <v>x</v>
          </cell>
          <cell r="J2575" t="str">
            <v>x</v>
          </cell>
          <cell r="K2575" t="str">
            <v>UGA001Crisis related fatalities</v>
          </cell>
          <cell r="L2575">
            <v>43511</v>
          </cell>
        </row>
        <row r="2576">
          <cell r="F2576" t="str">
            <v>x</v>
          </cell>
          <cell r="G2576"/>
          <cell r="H2576" t="b">
            <v>0</v>
          </cell>
          <cell r="I2576" t="str">
            <v>x</v>
          </cell>
          <cell r="J2576" t="str">
            <v>x</v>
          </cell>
          <cell r="K2576" t="str">
            <v>UGA001Building partially damaged</v>
          </cell>
          <cell r="L2576">
            <v>43511</v>
          </cell>
        </row>
        <row r="2577">
          <cell r="F2577" t="str">
            <v>x</v>
          </cell>
          <cell r="G2577"/>
          <cell r="H2577" t="b">
            <v>0</v>
          </cell>
          <cell r="I2577" t="str">
            <v>x</v>
          </cell>
          <cell r="J2577" t="str">
            <v>x</v>
          </cell>
          <cell r="K2577" t="str">
            <v>UGA001Building totally damaged</v>
          </cell>
          <cell r="L2577">
            <v>43511</v>
          </cell>
        </row>
        <row r="2578">
          <cell r="F2578" t="str">
            <v>x</v>
          </cell>
          <cell r="G2578"/>
          <cell r="H2578" t="b">
            <v>0</v>
          </cell>
          <cell r="I2578" t="str">
            <v>x</v>
          </cell>
          <cell r="J2578" t="str">
            <v>x</v>
          </cell>
          <cell r="K2578" t="str">
            <v>UGA001Economic Losses</v>
          </cell>
          <cell r="L2578">
            <v>43511</v>
          </cell>
        </row>
        <row r="2579">
          <cell r="F2579" t="str">
            <v>UNHCR/REACH 08/2018
UNHCR 1/2019
OCHA 10/2018</v>
          </cell>
          <cell r="G2579" t="str">
            <v>Medium</v>
          </cell>
          <cell r="H2579">
            <v>2</v>
          </cell>
          <cell r="I2579" t="str">
            <v>https://data2.unhcr.org/en/documents/download/65982
https://reliefweb.int/sites/reliefweb.int/files/resources/67906.pdf
https://reliefweb.int/sites/reliefweb.int/files/resources/GLR_humanitarian_snapshot_11Dec2018_final.pdf</v>
          </cell>
          <cell r="J2579" t="str">
            <v>cummulative number of the 3 crisis</v>
          </cell>
          <cell r="K2579" t="str">
            <v>UGA001People in Need</v>
          </cell>
          <cell r="L2579">
            <v>43511</v>
          </cell>
        </row>
        <row r="2580">
          <cell r="F2580" t="str">
            <v>UNHCR/REACH 08/2018
UNHCR 1/2019
OCHA 10/2018</v>
          </cell>
          <cell r="G2580" t="str">
            <v>Low</v>
          </cell>
          <cell r="H2580">
            <v>3</v>
          </cell>
          <cell r="I2580" t="str">
            <v>https://data2.unhcr.org/en/documents/download/65982
https://reliefweb.int/sites/reliefweb.int/files/resources/67906.pdf
https://reliefweb.int/sites/reliefweb.int/files/resources/GLR_humanitarian_snapshot_11Dec2018_final.pdf</v>
          </cell>
          <cell r="J2580" t="str">
            <v>cummulative number of the 3 crisis</v>
          </cell>
          <cell r="K2580" t="str">
            <v>UGA001People facing minimal humanitarian needs (level 1)</v>
          </cell>
          <cell r="L2580">
            <v>43511</v>
          </cell>
        </row>
        <row r="2581">
          <cell r="F2581" t="str">
            <v>UNHCR/REACH 08/2018
UNHCR 1/2019
OCHA 10/2018</v>
          </cell>
          <cell r="G2581" t="str">
            <v>Low</v>
          </cell>
          <cell r="H2581">
            <v>3</v>
          </cell>
          <cell r="I2581" t="str">
            <v>https://data2.unhcr.org/en/documents/download/65982
https://reliefweb.int/sites/reliefweb.int/files/resources/67906.pdf
https://reliefweb.int/sites/reliefweb.int/files/resources/GLR_humanitarian_snapshot_11Dec2018_final.pdf</v>
          </cell>
          <cell r="J2581" t="str">
            <v>cummulative number of the 3 crisis</v>
          </cell>
          <cell r="K2581" t="str">
            <v>UGA001People facing stressed humanitarian needs (level 2)</v>
          </cell>
          <cell r="L2581">
            <v>43511</v>
          </cell>
        </row>
        <row r="2582">
          <cell r="F2582" t="str">
            <v>UNHCR/REACH 08/2018
UNHCR 1/2019
OCHA 10/2018</v>
          </cell>
          <cell r="G2582" t="str">
            <v>Low</v>
          </cell>
          <cell r="H2582">
            <v>3</v>
          </cell>
          <cell r="I2582" t="str">
            <v>https://data2.unhcr.org/en/documents/download/65982
https://reliefweb.int/sites/reliefweb.int/files/resources/67906.pdf
https://reliefweb.int/sites/reliefweb.int/files/resources/GLR_humanitarian_snapshot_11Dec2018_final.pdf</v>
          </cell>
          <cell r="J2582" t="str">
            <v>cummulative number of the 3 crisis</v>
          </cell>
          <cell r="K2582" t="str">
            <v>UGA001People  facing moderate humanitarian needs (level 3)</v>
          </cell>
          <cell r="L2582">
            <v>43511</v>
          </cell>
        </row>
        <row r="2583">
          <cell r="F2583" t="str">
            <v>UNHCR/REACH 08/2018
UNHCR 1/2019
OCHA 10/2018</v>
          </cell>
          <cell r="G2583" t="str">
            <v>Low</v>
          </cell>
          <cell r="H2583">
            <v>3</v>
          </cell>
          <cell r="I2583" t="str">
            <v>https://data2.unhcr.org/en/documents/download/65982
https://reliefweb.int/sites/reliefweb.int/files/resources/67906.pdf
https://reliefweb.int/sites/reliefweb.int/files/resources/GLR_humanitarian_snapshot_11Dec2018_final.pdf</v>
          </cell>
          <cell r="J2583" t="str">
            <v>cummulative number of the 3 crisis</v>
          </cell>
          <cell r="K2583" t="str">
            <v>UGA001People facing severe humanitarian needs (level 4)</v>
          </cell>
          <cell r="L2583">
            <v>43511</v>
          </cell>
        </row>
        <row r="2584">
          <cell r="F2584" t="str">
            <v>UNHCR/REACH 08/2018
UNHCR 1/2019
OCHA 10/2018</v>
          </cell>
          <cell r="G2584" t="str">
            <v>Medium</v>
          </cell>
          <cell r="H2584">
            <v>2</v>
          </cell>
          <cell r="I2584" t="str">
            <v>https://data2.unhcr.org/en/documents/download/65982
https://reliefweb.int/sites/reliefweb.int/files/resources/67906.pdf
https://reliefweb.int/sites/reliefweb.int/files/resources/GLR_humanitarian_snapshot_11Dec2018_final.pdf</v>
          </cell>
          <cell r="J2584" t="str">
            <v>cummulative number of the 3 crisis</v>
          </cell>
          <cell r="K2584" t="str">
            <v>UGA001People facing extreme humanitarian needs (level 5)</v>
          </cell>
          <cell r="L2584">
            <v>43511</v>
          </cell>
        </row>
        <row r="2585">
          <cell r="F2585" t="str">
            <v>x</v>
          </cell>
          <cell r="G2585"/>
          <cell r="H2585" t="b">
            <v>0</v>
          </cell>
          <cell r="I2585" t="str">
            <v>x</v>
          </cell>
          <cell r="J2585" t="str">
            <v>x</v>
          </cell>
          <cell r="K2585" t="str">
            <v>UGA001People killed in all crises</v>
          </cell>
          <cell r="L2585">
            <v>43511</v>
          </cell>
        </row>
        <row r="2586">
          <cell r="F2586" t="str">
            <v>UNHCR/REACH 08/2018
UNHCR 1/2019
Fewsnet 12/2018</v>
          </cell>
          <cell r="G2586"/>
          <cell r="H2586" t="b">
            <v>0</v>
          </cell>
          <cell r="I2586" t="str">
            <v>https://data2.unhcr.org/en/documents/download/65982
https://reliefweb.int/sites/reliefweb.int/files/resources/67906.pdf
https://reliefweb.int/sites/reliefweb.int/files/resources/GLR_humanitarian_snapshot_11Dec2018_final.pdf</v>
          </cell>
          <cell r="J2586" t="str">
            <v>refugees and host communities are affected, non-host communities are affected</v>
          </cell>
          <cell r="K2586" t="str">
            <v>UGA001Crisis affected groups</v>
          </cell>
          <cell r="L2586">
            <v>43511</v>
          </cell>
        </row>
        <row r="2587">
          <cell r="F2587" t="str">
            <v>own judgement</v>
          </cell>
          <cell r="G2587"/>
          <cell r="H2587" t="b">
            <v>0</v>
          </cell>
          <cell r="I2587"/>
          <cell r="J2587" t="str">
            <v>There are no severe access constraints for humanitarian actors in Uganda, neither are there high bureaucratic access constraints for refugees to access services. Each refugee is given an identification card. Organisations assits OPM in case refugees are encountering issues</v>
          </cell>
          <cell r="K2587" t="str">
            <v>UGA001People facing limited access constraints</v>
          </cell>
          <cell r="L2587">
            <v>43511</v>
          </cell>
        </row>
        <row r="2588">
          <cell r="F2588" t="str">
            <v>own judgement</v>
          </cell>
          <cell r="G2588"/>
          <cell r="H2588" t="b">
            <v>0</v>
          </cell>
          <cell r="I2588"/>
          <cell r="J2588" t="str">
            <v>There are no severe access constraints for humanitarian actors in Uganda, neither are there high bureaucratic access constraints for refugees to access services. Each refugee is given an identification card. Organisations assits OPM in case refugees are encountering issues</v>
          </cell>
          <cell r="K2588" t="str">
            <v>UGA001People facing restricted access constraints</v>
          </cell>
          <cell r="L2588">
            <v>43511</v>
          </cell>
        </row>
        <row r="2589">
          <cell r="F2589" t="str">
            <v>ACAPS Access Map 08/2018</v>
          </cell>
          <cell r="G2589"/>
          <cell r="H2589" t="b">
            <v>0</v>
          </cell>
          <cell r="I2589"/>
          <cell r="J2589"/>
          <cell r="K2589" t="str">
            <v>UGA001Impediments to entry into country (bureaucratic and administrative)</v>
          </cell>
          <cell r="L2589">
            <v>43511</v>
          </cell>
        </row>
        <row r="2590">
          <cell r="F2590" t="str">
            <v>ACAPS Access Map 08/2018</v>
          </cell>
          <cell r="G2590"/>
          <cell r="H2590" t="b">
            <v>0</v>
          </cell>
          <cell r="I2590"/>
          <cell r="J2590"/>
          <cell r="K2590" t="str">
            <v>UGA001Restriction of movement (impediments to freedom of movement and/or administrative restrictions)</v>
          </cell>
          <cell r="L2590">
            <v>43511</v>
          </cell>
        </row>
        <row r="2591">
          <cell r="F2591" t="str">
            <v>ACAPS Access Map 08/2018</v>
          </cell>
          <cell r="G2591"/>
          <cell r="H2591" t="b">
            <v>0</v>
          </cell>
          <cell r="I2591"/>
          <cell r="J2591"/>
          <cell r="K2591" t="str">
            <v>UGA001Interference into implementation of humanitarian activities</v>
          </cell>
          <cell r="L2591">
            <v>43511</v>
          </cell>
        </row>
        <row r="2592">
          <cell r="F2592" t="str">
            <v>ACAPS Access Map 08/2018</v>
          </cell>
          <cell r="G2592"/>
          <cell r="H2592" t="b">
            <v>0</v>
          </cell>
          <cell r="I2592"/>
          <cell r="J2592"/>
          <cell r="K2592" t="str">
            <v>UGA001Violence against personnel, facilities and assets</v>
          </cell>
          <cell r="L2592">
            <v>43511</v>
          </cell>
        </row>
        <row r="2593">
          <cell r="F2593" t="str">
            <v>ACAPS Access Map 08/2018</v>
          </cell>
          <cell r="G2593"/>
          <cell r="H2593" t="b">
            <v>0</v>
          </cell>
          <cell r="I2593"/>
          <cell r="J2593"/>
          <cell r="K2593" t="str">
            <v>UGA001Denial of existence of humanitarian needs or entitlements to assistance</v>
          </cell>
          <cell r="L2593">
            <v>43511</v>
          </cell>
        </row>
        <row r="2594">
          <cell r="F2594" t="str">
            <v>ACAPS Access Map 08/2018</v>
          </cell>
          <cell r="G2594"/>
          <cell r="H2594" t="b">
            <v>0</v>
          </cell>
          <cell r="I2594"/>
          <cell r="J2594"/>
          <cell r="K2594" t="str">
            <v>UGA001Restriction and obstruction of access to services and assistance</v>
          </cell>
          <cell r="L2594">
            <v>43511</v>
          </cell>
        </row>
        <row r="2595">
          <cell r="F2595" t="str">
            <v>ACAPS Access Map 08/2018</v>
          </cell>
          <cell r="G2595"/>
          <cell r="H2595" t="b">
            <v>0</v>
          </cell>
          <cell r="I2595"/>
          <cell r="J2595"/>
          <cell r="K2595" t="str">
            <v>UGA001Ongoing insecurity/hostilities affecting humanitarian assistance</v>
          </cell>
          <cell r="L2595">
            <v>43511</v>
          </cell>
        </row>
        <row r="2596">
          <cell r="F2596" t="str">
            <v>ACAPS Access Map 08/2018</v>
          </cell>
          <cell r="G2596"/>
          <cell r="H2596" t="b">
            <v>0</v>
          </cell>
          <cell r="I2596"/>
          <cell r="J2596"/>
          <cell r="K2596" t="str">
            <v xml:space="preserve">UGA001Presence of mines and improvised explosive devices </v>
          </cell>
          <cell r="L2596">
            <v>43511</v>
          </cell>
        </row>
        <row r="2597">
          <cell r="F2597" t="str">
            <v>ACAPS Access Map 08/2018</v>
          </cell>
          <cell r="G2597"/>
          <cell r="H2597" t="e">
            <v>#REF!</v>
          </cell>
          <cell r="I2597"/>
          <cell r="J2597"/>
          <cell r="K2597" t="str">
            <v>UGA001Physical constraints in the environment (obstacles related to terrain, climate, lack of infrastructure, etc.)</v>
          </cell>
          <cell r="L2597">
            <v>43511</v>
          </cell>
        </row>
        <row r="2598">
          <cell r="F2598" t="str">
            <v>UNHCR population estimates sent via email to AZ, see DP
31/1/2018</v>
          </cell>
          <cell r="G2598" t="str">
            <v>High</v>
          </cell>
          <cell r="H2598">
            <v>1</v>
          </cell>
          <cell r="I2598" t="str">
            <v>https://data.worldbank.org/indicator/SP.POP.TOTL?locations=UG&amp;page=2
https://reliefweb.int/sites/reliefweb.int/files/resources/67906.pdf</v>
          </cell>
          <cell r="J2598" t="str">
            <v xml:space="preserve">38823100 total Ugandan population, UNHCR projection 2018 based on census from 2014; adding 1205913 refugees (as of 1/2019)
(some districts are newly created in 2018 and will be created in June 2019. New population numbers for those dristricts are currently not available and will be if needed estimated)  </v>
          </cell>
          <cell r="K2598" t="str">
            <v>UGA002Total population in country</v>
          </cell>
          <cell r="L2598">
            <v>43511</v>
          </cell>
        </row>
        <row r="2599">
          <cell r="F2599" t="str">
            <v>UNHCR 31/12/2018
OPM/UNHCR 12/2018
WIKIPEDIA</v>
          </cell>
          <cell r="G2599" t="str">
            <v>Medium</v>
          </cell>
          <cell r="H2599">
            <v>2</v>
          </cell>
          <cell r="I2599" t="str">
            <v>https://data2.unhcr.org/en/documents/download/67595
https://ugandarefugees.org/en/country/uga#category-4
https://en.wikipedia.org/wiki/Districts_of_Uganda</v>
          </cell>
          <cell r="J2599" t="str">
            <v>Main Host districts of SSD refugees: 
Yumbe (2393)
Adjumani (3030.9)
Moyo (1800.9)
Arua (3236.4)
Kiryandongo (3624.1)
Lamwo (5595.8)
Koboko (759.7)
unfortunately only wikipdeia data available, as the 2005 UOBS dataset does not account for many newly created districts</v>
          </cell>
          <cell r="K2599" t="str">
            <v>UGA002Landmass affected by disaster</v>
          </cell>
          <cell r="L2599">
            <v>43511</v>
          </cell>
        </row>
        <row r="2600">
          <cell r="F2600" t="str">
            <v>UNHCR 31/12/2018
OPM/UNHCR 12/2018
UNHCR population estimates sent via email to AZ, see DP</v>
          </cell>
          <cell r="G2600" t="str">
            <v>Medium</v>
          </cell>
          <cell r="H2600">
            <v>2</v>
          </cell>
          <cell r="I2600" t="str">
            <v>https://data2.unhcr.org/en/documents/download/67595
https://ugandarefugees.org/en/country/uga#category-4</v>
          </cell>
          <cell r="J2600" t="str">
            <v>host and refugees communities are affected by the South Sudanese refugee influx;
Only Admin level 1 is considered (no further breakdown of population data available), therefore this is a slight overestimation. (However, main reports focus only on Admin 1, too). The districts listed are hosting most exclusively South Sudanese refugees but there are more districts affected by the South Sudanese refugee influx (such as Kampala) but the number of South Sudanese Refugees staying in those districts are very small in numbers compared to the overall South Sudanese refugee population in Uganda and can tehrefore be marginalized. On the other hand, even though only small in number, refugees from other countries are also residing in the listed settlements. The number was adjusted to match the overall number of South Sudanese refugees. (see estimation page)
Considered districts: Yumbe, Adjumani, Moyo, Arua, Kiryandongo, Lamwo, Koboko (see estimation page)
population data was taken from UNHCR . They have estimates for Ugandan 2018 population that are based on the 2014 census. and the refugee population living in these distrcits</v>
          </cell>
          <cell r="K2600" t="str">
            <v>UGA002People exposed</v>
          </cell>
          <cell r="L2600">
            <v>43511</v>
          </cell>
        </row>
        <row r="2601">
          <cell r="F2601" t="str">
            <v>UNHCR 31/12/2018
OPM/UNHCR 12/2018
UNHCR population estimates sent via email to AZ, see DP</v>
          </cell>
          <cell r="G2601" t="str">
            <v>Medium</v>
          </cell>
          <cell r="H2601">
            <v>2</v>
          </cell>
          <cell r="I2601" t="str">
            <v>https://data2.unhcr.org/en/documents/download/67595
https://ugandarefugees.org/en/country/uga#category-4</v>
          </cell>
          <cell r="J2601" t="str">
            <v>Host communties are affected, too, as some villages had to be relocated, their resources are shared (land, fire wood, schools, hospitals). Due to the ReHOPE strategy, 30% of all humanitarian funding attributed towards refugees is supposed to be allocated to serve the host communities, too, to ease tensions and offsett negative impact by the high influx of refugees. Most districts have taken in more refugees than host population. The affects can therefore be beneficial for many marginalized host commnuities, too, as services and infratstuructre as well as new employment oppurtinities are made available to them. 
Only Admin level 1 is considered due to the datasets availale. This is an overestimation. 
See Geographical Impact for considered districts. There are more districts affected, such as Kampala but the number of SSD Refugees staying in those districts are very few. Even though only small in number, refugees from other countries are also residing in these settlements. The number was adjusted to match the overall number of SSD refugees. (see estimation page)</v>
          </cell>
          <cell r="K2601" t="str">
            <v>UGA002People affected by the crisis</v>
          </cell>
          <cell r="L2601">
            <v>43511</v>
          </cell>
        </row>
        <row r="2602">
          <cell r="F2602" t="str">
            <v>UNHCR 31.01.2018</v>
          </cell>
          <cell r="G2602" t="str">
            <v>High</v>
          </cell>
          <cell r="H2602">
            <v>1</v>
          </cell>
          <cell r="I2602" t="str">
            <v>https://reliefweb.int/sites/reliefweb.int/files/resources/67906.pdf</v>
          </cell>
          <cell r="J2602" t="str">
            <v>All South Sudanese refugees in Uganda. Some host communities might have been relocated. However, there is no data available on it.</v>
          </cell>
          <cell r="K2602" t="str">
            <v>UGA002Total # of crisis related displaced people</v>
          </cell>
          <cell r="L2602">
            <v>43511</v>
          </cell>
        </row>
        <row r="2603">
          <cell r="F2603"/>
          <cell r="G2603"/>
          <cell r="H2603" t="b">
            <v>0</v>
          </cell>
          <cell r="I2603"/>
          <cell r="J2603"/>
          <cell r="K2603" t="str">
            <v>UGA002Crisis related Injuries</v>
          </cell>
          <cell r="L2603">
            <v>43511</v>
          </cell>
        </row>
        <row r="2604">
          <cell r="F2604"/>
          <cell r="G2604"/>
          <cell r="H2604" t="b">
            <v>0</v>
          </cell>
          <cell r="I2604"/>
          <cell r="J2604" t="str">
            <v>there are several cases, most importantly Cholera recorded, however, only on a 3 month basis, and just for single settlements. Email to the UNHCR Public Health Officer has been send out (13/02/2019) to get better data</v>
          </cell>
          <cell r="K2604" t="str">
            <v>UGA002Total # of illness cases reported</v>
          </cell>
          <cell r="L2604">
            <v>43511</v>
          </cell>
        </row>
        <row r="2605">
          <cell r="F2605"/>
          <cell r="G2605"/>
          <cell r="H2605" t="b">
            <v>0</v>
          </cell>
          <cell r="I2605"/>
          <cell r="J2605"/>
          <cell r="K2605" t="str">
            <v>UGA002Crisis related fatalities</v>
          </cell>
          <cell r="L2605">
            <v>43511</v>
          </cell>
        </row>
        <row r="2606">
          <cell r="F2606"/>
          <cell r="G2606"/>
          <cell r="H2606" t="b">
            <v>0</v>
          </cell>
          <cell r="I2606"/>
          <cell r="J2606"/>
          <cell r="K2606" t="str">
            <v>UGA002Building partially damaged</v>
          </cell>
          <cell r="L2606">
            <v>43511</v>
          </cell>
        </row>
        <row r="2607">
          <cell r="F2607"/>
          <cell r="G2607"/>
          <cell r="H2607" t="b">
            <v>0</v>
          </cell>
          <cell r="I2607"/>
          <cell r="J2607"/>
          <cell r="K2607" t="str">
            <v>UGA002Building totally damaged</v>
          </cell>
          <cell r="L2607">
            <v>43511</v>
          </cell>
        </row>
        <row r="2608">
          <cell r="F2608"/>
          <cell r="G2608"/>
          <cell r="H2608" t="b">
            <v>0</v>
          </cell>
          <cell r="I2608"/>
          <cell r="J2608"/>
          <cell r="K2608" t="str">
            <v>UGA002Economic Losses</v>
          </cell>
          <cell r="L2608">
            <v>43511</v>
          </cell>
        </row>
        <row r="2609">
          <cell r="F2609" t="str">
            <v xml:space="preserve">UNHCR/REACH 08/2018
UNHCR 1/2019
</v>
          </cell>
          <cell r="G2609" t="str">
            <v>Low</v>
          </cell>
          <cell r="H2609">
            <v>3</v>
          </cell>
          <cell r="I2609" t="str">
            <v>https://data2.unhcr.org/en/documents/download/65982
https://reliefweb.int/sites/reliefweb.int/files/resources/67906.pdf
https://reliefweb.int/sites/reliefweb.int/files/resources/GLR_humanitarian_snapshot_11Dec2018_final.pdf</v>
          </cell>
          <cell r="J2609" t="str">
            <v xml:space="preserve">It is estimated that all refugees are in need. Even though some members of the host communities are negativly affected by the refugee influx, there are many positive effects for many host communties such as market access, employment opporuntities, availability of new health and educational services. The needs of host community members, if any, are not caused by the refugee influx but are rather developmental issues. Therefore, they are not considered in this calculation. </v>
          </cell>
          <cell r="K2609" t="str">
            <v>UGA002People in Need</v>
          </cell>
          <cell r="L2609">
            <v>43511</v>
          </cell>
        </row>
        <row r="2610">
          <cell r="F2610" t="str">
            <v xml:space="preserve">UNHCR/REACH 08/2018
UNHCR 1/2019
</v>
          </cell>
          <cell r="G2610" t="str">
            <v>Low</v>
          </cell>
          <cell r="H2610">
            <v>3</v>
          </cell>
          <cell r="I2610" t="str">
            <v>https://data2.unhcr.org/en/documents/download/65982
https://reliefweb.int/sites/reliefweb.int/files/resources/67906.pdf
https://reliefweb.int/sites/reliefweb.int/files/resources/GLR_humanitarian_snapshot_11Dec2018_final.pdf</v>
          </cell>
          <cell r="J2610" t="str">
            <v xml:space="preserve">related to the Uganda Joint Multi Sector Needs Assessments: 
REACH states that 41%  (rounded to make it overall 100%)of all South Sudanese refugees (houshold level) staying in the northwest of Uganda (districts hosting South Sudanese refugees) are PIN in 1-3 sectors (the sectors differ a bit to the standard humanitarian sectors but can be compared).  This calculated percentage of the overall PIN is is taken as level 1. </v>
          </cell>
          <cell r="K2610" t="str">
            <v>UGA002People facing minimal humanitarian needs (level 1)</v>
          </cell>
          <cell r="L2610">
            <v>43511</v>
          </cell>
        </row>
        <row r="2611">
          <cell r="F2611" t="str">
            <v xml:space="preserve">UNHCR/REACH 08/2018
UNHCR 1/2019
</v>
          </cell>
          <cell r="G2611" t="str">
            <v>Low</v>
          </cell>
          <cell r="H2611">
            <v>3</v>
          </cell>
          <cell r="I2611" t="str">
            <v>https://data2.unhcr.org/en/documents/download/65982
https://reliefweb.int/sites/reliefweb.int/files/resources/67906.pdf
https://reliefweb.int/sites/reliefweb.int/files/resources/GLR_humanitarian_snapshot_11Dec2018_final.pdf</v>
          </cell>
          <cell r="J2611" t="str">
            <v xml:space="preserve">related to the Uganda Joint Multi Sector Needs Assessments: 
REACH states that 25%  of all South Sudanese refugees (houshold level) staying in the northwest of Uganda (districts hosting South Sudanese refugees) are PIN in 4 sectors (the sectors differ a bit to the standard humanitarian sectors but can be compared).  This calculated percentage of the overall PIN is is taken as level 2. 
</v>
          </cell>
          <cell r="K2611" t="str">
            <v>UGA002People facing stressed humanitarian needs (level 2)</v>
          </cell>
          <cell r="L2611">
            <v>43511</v>
          </cell>
        </row>
        <row r="2612">
          <cell r="F2612" t="str">
            <v xml:space="preserve">UNHCR/REACH 08/2018
UNHCR 1/2019
</v>
          </cell>
          <cell r="G2612" t="str">
            <v>Low</v>
          </cell>
          <cell r="H2612">
            <v>3</v>
          </cell>
          <cell r="I2612" t="str">
            <v>https://data2.unhcr.org/en/documents/download/65982
https://reliefweb.int/sites/reliefweb.int/files/resources/67906.pdf
https://reliefweb.int/sites/reliefweb.int/files/resources/GLR_humanitarian_snapshot_11Dec2018_final.pdf</v>
          </cell>
          <cell r="J2612" t="str">
            <v xml:space="preserve">related to the Uganda Joint Multi Sector Needs Assessments: 
REACH states that 34%  of all South Sudanese refugees (houshold level) staying in the northwest of Uganda (districts hosting South Sudanese refugees) are PIN in 5 sector or more sectors (the sectors differ a bit to the standard humanitarian sectors but can be compared).  This calculated percentage of the overall PIN is is taken as moderate humanitarian conditions (level 3) as the refugees are able to access humanitarian support if severely needed. </v>
          </cell>
          <cell r="K2612" t="str">
            <v>UGA002People  facing moderate humanitarian needs (level 3)</v>
          </cell>
          <cell r="L2612">
            <v>43511</v>
          </cell>
        </row>
        <row r="2613">
          <cell r="F2613" t="str">
            <v xml:space="preserve">UNHCR/REACH 08/2018
UNHCR 1/2019
</v>
          </cell>
          <cell r="G2613" t="str">
            <v>Medium</v>
          </cell>
          <cell r="H2613">
            <v>2</v>
          </cell>
          <cell r="I2613" t="str">
            <v>https://data2.unhcr.org/en/documents/download/65982
https://reliefweb.int/sites/reliefweb.int/files/resources/67906.pdf
https://reliefweb.int/sites/reliefweb.int/files/resources/GLR_humanitarian_snapshot_11Dec2018_final.pdf</v>
          </cell>
          <cell r="J2613" t="str">
            <v>no data/inforamtion supporting any PIN in severity 4 levels</v>
          </cell>
          <cell r="K2613" t="str">
            <v>UGA002People facing severe humanitarian needs (level 4)</v>
          </cell>
          <cell r="L2613">
            <v>43511</v>
          </cell>
        </row>
        <row r="2614">
          <cell r="F2614" t="str">
            <v xml:space="preserve">UNHCR/REACH 08/2018
UNHCR 1/2019
</v>
          </cell>
          <cell r="G2614" t="str">
            <v>High</v>
          </cell>
          <cell r="H2614">
            <v>1</v>
          </cell>
          <cell r="I2614" t="str">
            <v>https://data2.unhcr.org/en/documents/download/65982
https://reliefweb.int/sites/reliefweb.int/files/resources/67906.pdf
https://reliefweb.int/sites/reliefweb.int/files/resources/GLR_humanitarian_snapshot_11Dec2018_final.pdf</v>
          </cell>
          <cell r="J2614" t="str">
            <v>no data/inforamtion supporting any PIN in severity 5 levels</v>
          </cell>
          <cell r="K2614" t="str">
            <v>UGA002People facing extreme humanitarian needs (level 5)</v>
          </cell>
          <cell r="L2614">
            <v>43511</v>
          </cell>
        </row>
        <row r="2615">
          <cell r="F2615" t="str">
            <v>x</v>
          </cell>
          <cell r="G2615"/>
          <cell r="H2615" t="b">
            <v>0</v>
          </cell>
          <cell r="I2615"/>
          <cell r="J2615"/>
          <cell r="K2615" t="str">
            <v>UGA002People killed in all crises</v>
          </cell>
          <cell r="L2615">
            <v>43511</v>
          </cell>
        </row>
        <row r="2616">
          <cell r="F2616" t="str">
            <v xml:space="preserve">UNHCR/REACH 08/2018
UNHCR 1/2019
</v>
          </cell>
          <cell r="G2616" t="str">
            <v>High</v>
          </cell>
          <cell r="H2616">
            <v>1</v>
          </cell>
          <cell r="I2616" t="str">
            <v>https://data2.unhcr.org/en/documents/download/67595
https://ugandarefugees.org/en/country/uga#category-4</v>
          </cell>
          <cell r="J2616" t="str">
            <v xml:space="preserve">Refugees and host communities are affected. </v>
          </cell>
          <cell r="K2616" t="str">
            <v>UGA002Crisis affected groups</v>
          </cell>
          <cell r="L2616">
            <v>43511</v>
          </cell>
        </row>
        <row r="2617">
          <cell r="F2617" t="str">
            <v>own judgement</v>
          </cell>
          <cell r="G2617"/>
          <cell r="H2617" t="b">
            <v>0</v>
          </cell>
          <cell r="I2617"/>
          <cell r="J2617" t="str">
            <v>There are no severe access constraints for humanitarian actors in Uganda, neither are there high bureaucratic access constraints for refugees to access services. Each refugee is given an identification card. Organisations assits OPM in case refugees are encountering issues</v>
          </cell>
          <cell r="K2617" t="str">
            <v>UGA002People facing limited access constraints</v>
          </cell>
          <cell r="L2617">
            <v>43511</v>
          </cell>
        </row>
        <row r="2618">
          <cell r="F2618" t="str">
            <v>own judgement</v>
          </cell>
          <cell r="G2618"/>
          <cell r="H2618" t="b">
            <v>0</v>
          </cell>
          <cell r="I2618"/>
          <cell r="J2618" t="str">
            <v>There are no severe access constraints for humanitarian actors in Uganda, neither are there high bureaucratic access constraints for refugees to access services. Each refugee is given an identification card. Organisations assits OPM in case refugees are encountering issues</v>
          </cell>
          <cell r="K2618" t="str">
            <v>UGA002People facing restricted access constraints</v>
          </cell>
          <cell r="L2618">
            <v>43511</v>
          </cell>
        </row>
        <row r="2619">
          <cell r="F2619" t="str">
            <v>ACAPS Access Map 08/2018</v>
          </cell>
          <cell r="G2619"/>
          <cell r="H2619" t="b">
            <v>0</v>
          </cell>
          <cell r="I2619"/>
          <cell r="J2619"/>
          <cell r="K2619" t="str">
            <v>UGA002Impediments to entry into country (bureaucratic and administrative)</v>
          </cell>
          <cell r="L2619">
            <v>43511</v>
          </cell>
        </row>
        <row r="2620">
          <cell r="F2620" t="str">
            <v>ACAPS Access Map 08/2018</v>
          </cell>
          <cell r="G2620"/>
          <cell r="H2620" t="b">
            <v>0</v>
          </cell>
          <cell r="I2620"/>
          <cell r="J2620"/>
          <cell r="K2620" t="str">
            <v>UGA002Restriction of movement (impediments to freedom of movement and/or administrative restrictions)</v>
          </cell>
          <cell r="L2620">
            <v>43511</v>
          </cell>
        </row>
        <row r="2621">
          <cell r="F2621" t="str">
            <v>ACAPS Access Map 08/2018</v>
          </cell>
          <cell r="G2621"/>
          <cell r="H2621" t="b">
            <v>0</v>
          </cell>
          <cell r="I2621"/>
          <cell r="J2621"/>
          <cell r="K2621" t="str">
            <v>UGA002Interference into implementation of humanitarian activities</v>
          </cell>
          <cell r="L2621">
            <v>43511</v>
          </cell>
        </row>
        <row r="2622">
          <cell r="F2622" t="str">
            <v>ACAPS Access Map 08/2018</v>
          </cell>
          <cell r="G2622"/>
          <cell r="H2622" t="b">
            <v>0</v>
          </cell>
          <cell r="I2622"/>
          <cell r="J2622"/>
          <cell r="K2622" t="str">
            <v>UGA002Violence against personnel, facilities and assets</v>
          </cell>
          <cell r="L2622">
            <v>43511</v>
          </cell>
        </row>
        <row r="2623">
          <cell r="F2623" t="str">
            <v>ACAPS Access Map 08/2018</v>
          </cell>
          <cell r="G2623"/>
          <cell r="H2623" t="b">
            <v>0</v>
          </cell>
          <cell r="I2623"/>
          <cell r="J2623"/>
          <cell r="K2623" t="str">
            <v>UGA002Denial of existence of humanitarian needs or entitlements to assistance</v>
          </cell>
          <cell r="L2623">
            <v>43511</v>
          </cell>
        </row>
        <row r="2624">
          <cell r="F2624" t="str">
            <v>ACAPS Access Map 08/2018</v>
          </cell>
          <cell r="G2624"/>
          <cell r="H2624" t="b">
            <v>0</v>
          </cell>
          <cell r="I2624"/>
          <cell r="J2624"/>
          <cell r="K2624" t="str">
            <v>UGA002Restriction and obstruction of access to services and assistance</v>
          </cell>
          <cell r="L2624">
            <v>43511</v>
          </cell>
        </row>
        <row r="2625">
          <cell r="F2625" t="str">
            <v>ACAPS Access Map 08/2018</v>
          </cell>
          <cell r="G2625"/>
          <cell r="H2625" t="b">
            <v>0</v>
          </cell>
          <cell r="I2625"/>
          <cell r="J2625"/>
          <cell r="K2625" t="str">
            <v>UGA002Ongoing insecurity/hostilities affecting humanitarian assistance</v>
          </cell>
          <cell r="L2625">
            <v>43511</v>
          </cell>
        </row>
        <row r="2626">
          <cell r="F2626" t="str">
            <v>ACAPS Access Map 08/2018</v>
          </cell>
          <cell r="G2626"/>
          <cell r="H2626" t="b">
            <v>0</v>
          </cell>
          <cell r="I2626"/>
          <cell r="J2626"/>
          <cell r="K2626" t="str">
            <v xml:space="preserve">UGA002Presence of mines and improvised explosive devices </v>
          </cell>
          <cell r="L2626">
            <v>43511</v>
          </cell>
        </row>
        <row r="2627">
          <cell r="F2627" t="str">
            <v>ACAPS Access Map 08/2018</v>
          </cell>
          <cell r="G2627"/>
          <cell r="H2627" t="b">
            <v>0</v>
          </cell>
          <cell r="I2627"/>
          <cell r="J2627"/>
          <cell r="K2627" t="str">
            <v>UGA002Physical constraints in the environment (obstacles related to terrain, climate, lack of infrastructure, etc.)</v>
          </cell>
          <cell r="L2627">
            <v>43511</v>
          </cell>
        </row>
        <row r="2628">
          <cell r="F2628" t="str">
            <v xml:space="preserve">UNHCR population estimates 2018 based on 2014 census, sent via email to AZ, see DP
UNHCR 31/1/2019
</v>
          </cell>
          <cell r="G2628" t="str">
            <v>High</v>
          </cell>
          <cell r="H2628">
            <v>1</v>
          </cell>
          <cell r="I2628" t="str">
            <v>https://data.worldbank.org/indicator/SP.POP.TOTL?locations=UG&amp;page=2
https://reliefweb.int/sites/reliefweb.int/files/resources/67906.pdf</v>
          </cell>
          <cell r="J2628" t="str">
            <v xml:space="preserve">38823100 total Ugandan population, UNHCR projection 2018 based on census from 2014; adding 1205913 refugees (as of 1/2019)
(some districts are newly created in 2018 and will be created in June 2019. New population numbers for those dristricts are currently not available and will be if needed estimated)  </v>
          </cell>
          <cell r="K2628" t="str">
            <v>UGA003Total population in country</v>
          </cell>
          <cell r="L2628">
            <v>43511</v>
          </cell>
        </row>
        <row r="2629">
          <cell r="F2629" t="str">
            <v>UNHCR 31/12/2018
OPM/UNHCR 12/2018
WIKIPEDIA</v>
          </cell>
          <cell r="G2629" t="str">
            <v>Medium</v>
          </cell>
          <cell r="H2629">
            <v>2</v>
          </cell>
          <cell r="I2629" t="str">
            <v>https://data2.unhcr.org/en/documents/download/67595
https://ugandarefugees.org/en/country/uga#category-4
https://en.wikipedia.org/wiki/Districts_of_Uganda</v>
          </cell>
          <cell r="J2629" t="str">
            <v>Isingiro (2655.6)
Kyegegwa (1747)
Kamwenge (2439.4)
Kampala (189)
Kibuube (new distrcit since June 2018, no sq km available, Hoima is the parental distrcit: 3664.1sqkm; around a half of its size; 1832.05sqkm was taken)</v>
          </cell>
          <cell r="K2629" t="str">
            <v>UGA003Landmass affected by disaster</v>
          </cell>
          <cell r="L2629">
            <v>43511</v>
          </cell>
        </row>
        <row r="2630">
          <cell r="F2630" t="str">
            <v>UNHCR 31/12/2018
OPM/UNHCR 12/2018
UNHCR population estimates sent via email to AZ, see DP</v>
          </cell>
          <cell r="G2630" t="str">
            <v>Medium</v>
          </cell>
          <cell r="H2630">
            <v>2</v>
          </cell>
          <cell r="I2630" t="str">
            <v>https://data2.unhcr.org/en/documents/download/67595
https://ugandarefugees.org/en/country/uga#category-4</v>
          </cell>
          <cell r="J2630" t="str">
            <v xml:space="preserve">host and refugees together; as only Admin level 1 is considered, this is an overestimation, especially for Kampala district. Some number were adjusted based on estimations to match the overall number of DRC refugees. (see estimation page) Host community figures for Kibuube is estimates, as before, 50% of the population of the parental district Hoima is used for this estmation. </v>
          </cell>
          <cell r="K2630" t="str">
            <v>UGA003People exposed</v>
          </cell>
          <cell r="L2630">
            <v>43511</v>
          </cell>
        </row>
        <row r="2631">
          <cell r="F2631" t="str">
            <v>UNHCR 31/12/2018
OPM/UNHCR 12/2018
UNHCR population estimates sent via email to AZ, see DP</v>
          </cell>
          <cell r="G2631" t="str">
            <v>Medium</v>
          </cell>
          <cell r="H2631">
            <v>2</v>
          </cell>
          <cell r="I2631" t="str">
            <v>https://data2.unhcr.org/en/documents/download/67595
https://ugandarefugees.org/en/country/uga#category-4</v>
          </cell>
          <cell r="J2631" t="str">
            <v xml:space="preserve">host and refugee communities living in hosting district (admin 1), same distrcits were considered as in geographical impact. See estimation page.  number was adjusted for Kampala, taken only 50,000; </v>
          </cell>
          <cell r="K2631" t="str">
            <v>UGA003People affected by the crisis</v>
          </cell>
          <cell r="L2631">
            <v>43511</v>
          </cell>
        </row>
        <row r="2632">
          <cell r="F2632" t="str">
            <v>OPM/UNHCR 01/2019</v>
          </cell>
          <cell r="G2632" t="str">
            <v>High</v>
          </cell>
          <cell r="H2632">
            <v>1</v>
          </cell>
          <cell r="I2632" t="str">
            <v>https://reliefweb.int/sites/reliefweb.int/files/resources/67906.pdf</v>
          </cell>
          <cell r="J2632" t="str">
            <v>Number of DRC refugees in Uganda; Some host communities might have been relocated. However, there is no data available resporting it.</v>
          </cell>
          <cell r="K2632" t="str">
            <v>UGA003Total # of crisis related displaced people</v>
          </cell>
          <cell r="L2632">
            <v>43511</v>
          </cell>
        </row>
        <row r="2633">
          <cell r="F2633"/>
          <cell r="G2633"/>
          <cell r="H2633" t="b">
            <v>0</v>
          </cell>
          <cell r="I2633"/>
          <cell r="J2633"/>
          <cell r="K2633" t="str">
            <v>UGA003Crisis related Injuries</v>
          </cell>
          <cell r="L2633">
            <v>43511</v>
          </cell>
        </row>
        <row r="2634">
          <cell r="F2634"/>
          <cell r="G2634"/>
          <cell r="H2634" t="b">
            <v>0</v>
          </cell>
          <cell r="I2634"/>
          <cell r="J2634" t="str">
            <v>there are several cases, most importantly Cholera recorded, however, only on a 3 month basis, and just for single settlements. Email to the UNHCR Public Health Officer has been send out (13/02/2019) to get better data</v>
          </cell>
          <cell r="K2634" t="str">
            <v>UGA003Total # of illness cases reported</v>
          </cell>
          <cell r="L2634">
            <v>43511</v>
          </cell>
        </row>
        <row r="2635">
          <cell r="F2635"/>
          <cell r="G2635"/>
          <cell r="H2635" t="b">
            <v>0</v>
          </cell>
          <cell r="I2635"/>
          <cell r="J2635"/>
          <cell r="K2635" t="str">
            <v>UGA003Crisis related fatalities</v>
          </cell>
          <cell r="L2635">
            <v>43511</v>
          </cell>
        </row>
        <row r="2636">
          <cell r="F2636"/>
          <cell r="G2636"/>
          <cell r="H2636" t="b">
            <v>0</v>
          </cell>
          <cell r="I2636"/>
          <cell r="J2636"/>
          <cell r="K2636" t="str">
            <v>UGA003Building partially damaged</v>
          </cell>
          <cell r="L2636">
            <v>43511</v>
          </cell>
        </row>
        <row r="2637">
          <cell r="F2637"/>
          <cell r="G2637"/>
          <cell r="H2637" t="b">
            <v>0</v>
          </cell>
          <cell r="I2637"/>
          <cell r="J2637"/>
          <cell r="K2637" t="str">
            <v>UGA003Building totally damaged</v>
          </cell>
          <cell r="L2637">
            <v>43511</v>
          </cell>
        </row>
        <row r="2638">
          <cell r="F2638"/>
          <cell r="G2638"/>
          <cell r="H2638" t="b">
            <v>0</v>
          </cell>
          <cell r="I2638"/>
          <cell r="J2638"/>
          <cell r="K2638" t="str">
            <v>UGA003Economic Losses</v>
          </cell>
          <cell r="L2638">
            <v>43511</v>
          </cell>
        </row>
        <row r="2639">
          <cell r="F2639" t="str">
            <v>UNHCR/REACH 08/2018</v>
          </cell>
          <cell r="G2639" t="str">
            <v>Low</v>
          </cell>
          <cell r="H2639">
            <v>3</v>
          </cell>
          <cell r="I2639" t="str">
            <v>https://data2.unhcr.org/en/documents/download/65982</v>
          </cell>
          <cell r="J2639" t="str">
            <v>It is estimated that all refugees are in need. Even though some members of the host communities are negativly affected by the refugee influx, there are many positive effects for many host communties such as market access, employment opporuntities, availability of new health and educational services. The needs of host community members, if any, are not caused by the refugee influx but are rather developmental issues. Therefore, they are not considered in this calculation.</v>
          </cell>
          <cell r="K2639" t="str">
            <v>UGA003People in Need</v>
          </cell>
          <cell r="L2639">
            <v>43511</v>
          </cell>
        </row>
        <row r="2640">
          <cell r="F2640" t="str">
            <v>UNHCR/REACH 08/2018</v>
          </cell>
          <cell r="G2640" t="str">
            <v>Low</v>
          </cell>
          <cell r="H2640">
            <v>3</v>
          </cell>
          <cell r="I2640" t="str">
            <v>https://data2.unhcr.org/en/documents/download/65982</v>
          </cell>
          <cell r="J2640" t="str">
            <v xml:space="preserve">related to the Uganda Joint Multi Sector Needs Assessments: 
REACH states that 31%  (rounded to make it overall 100%) of all DRC refugees (houshold level) staying in the southwest of Uganda (districts hosting DRC refugees) are PIN in 1-3 sectors (the sectors differ a bit to the standard humanitarian sectors but can be compared).  This calculated percentage of the overall PIN is is taken as level 1. </v>
          </cell>
          <cell r="K2640" t="str">
            <v>UGA003People facing minimal humanitarian needs (level 1)</v>
          </cell>
          <cell r="L2640">
            <v>43511</v>
          </cell>
        </row>
        <row r="2641">
          <cell r="F2641" t="str">
            <v>UNHCR/REACH 08/2018</v>
          </cell>
          <cell r="G2641" t="str">
            <v>Low</v>
          </cell>
          <cell r="H2641">
            <v>3</v>
          </cell>
          <cell r="I2641" t="str">
            <v>https://data2.unhcr.org/en/documents/download/65982</v>
          </cell>
          <cell r="J2641" t="str">
            <v xml:space="preserve">related to the Uganda Joint Multi Sector Needs Assessments: 
REACH states that 21%  of all DRC refugees (houshold level) staying in the souththwest of Uganda (districts hosting DRC refugees) are PIN in 4 sectors (the sectors differ a bit to the standard humanitarian sectors but can be compared).  This calculated percentage of the overall PIN is is taken as level 2. </v>
          </cell>
          <cell r="K2641" t="str">
            <v>UGA003People facing stressed humanitarian needs (level 2)</v>
          </cell>
          <cell r="L2641">
            <v>43511</v>
          </cell>
        </row>
        <row r="2642">
          <cell r="F2642" t="str">
            <v>UNHCR/REACH 08/2018</v>
          </cell>
          <cell r="G2642" t="str">
            <v>Low</v>
          </cell>
          <cell r="H2642">
            <v>3</v>
          </cell>
          <cell r="I2642" t="str">
            <v>https://data2.unhcr.org/en/documents/download/65982</v>
          </cell>
          <cell r="J2642" t="str">
            <v xml:space="preserve">related to the Uganda Joint Multi Sector Needs Assessments: 
REACH states that 48%  of all DRC refugees (houshold level) staying in the southwest of Uganda (districts hosting DRC refugees) are PIN in 5 sector or more sectors (the sectors differ a bit to the standard humanitarian sectors but can be compared).  This calculated percentage of the overall PIN is is taken as moderate humanitarian conditions (level 3) as the refugees are able to access humanitarian support if severely needed. </v>
          </cell>
          <cell r="K2642" t="str">
            <v>UGA003People  facing moderate humanitarian needs (level 3)</v>
          </cell>
          <cell r="L2642">
            <v>43511</v>
          </cell>
        </row>
        <row r="2643">
          <cell r="F2643" t="str">
            <v xml:space="preserve">UNHCR/REACH 08/2018
UNHCR 1/2019
</v>
          </cell>
          <cell r="G2643" t="str">
            <v>Medium</v>
          </cell>
          <cell r="H2643">
            <v>2</v>
          </cell>
          <cell r="I2643" t="str">
            <v>https://data2.unhcr.org/en/documents/download/65982</v>
          </cell>
          <cell r="J2643" t="str">
            <v>no data/inforamtion supporting any PIN in severity 4 levels</v>
          </cell>
          <cell r="K2643" t="str">
            <v>UGA003People facing severe humanitarian needs (level 4)</v>
          </cell>
          <cell r="L2643">
            <v>43511</v>
          </cell>
        </row>
        <row r="2644">
          <cell r="F2644" t="str">
            <v xml:space="preserve">UNHCR/REACH 08/2018
UNHCR 1/2019
</v>
          </cell>
          <cell r="G2644" t="str">
            <v>High</v>
          </cell>
          <cell r="H2644">
            <v>1</v>
          </cell>
          <cell r="I2644" t="str">
            <v>https://data2.unhcr.org/en/documents/download/65982</v>
          </cell>
          <cell r="J2644" t="str">
            <v>no data/inforamtion supporting any PIN in severity 5 levels</v>
          </cell>
          <cell r="K2644" t="str">
            <v>UGA003People facing extreme humanitarian needs (level 5)</v>
          </cell>
          <cell r="L2644">
            <v>43511</v>
          </cell>
        </row>
        <row r="2645">
          <cell r="F2645" t="str">
            <v>x</v>
          </cell>
          <cell r="G2645"/>
          <cell r="H2645" t="b">
            <v>0</v>
          </cell>
          <cell r="I2645"/>
          <cell r="J2645"/>
          <cell r="K2645" t="str">
            <v>UGA003People killed in all crises</v>
          </cell>
          <cell r="L2645">
            <v>43511</v>
          </cell>
        </row>
        <row r="2646">
          <cell r="F2646" t="str">
            <v xml:space="preserve">UNHCR/REACH 08/2018
UNHCR 1/2019
</v>
          </cell>
          <cell r="G2646" t="str">
            <v>High</v>
          </cell>
          <cell r="H2646">
            <v>1</v>
          </cell>
          <cell r="I2646" t="str">
            <v>https://data2.unhcr.org/en/documents/download/67595
https://ugandarefugees.org/en/country/uga#category-4</v>
          </cell>
          <cell r="J2646"/>
          <cell r="K2646" t="str">
            <v>UGA003Crisis affected groups</v>
          </cell>
          <cell r="L2646">
            <v>43511</v>
          </cell>
        </row>
        <row r="2647">
          <cell r="F2647" t="str">
            <v>own judgement</v>
          </cell>
          <cell r="G2647" t="str">
            <v>High</v>
          </cell>
          <cell r="H2647">
            <v>1</v>
          </cell>
          <cell r="I2647"/>
          <cell r="J2647" t="str">
            <v>There are no severe access constraints for humanitarian actors in Uganda, neither are there bureaucratic access constraints for refugees to access services. Each refugee is given an identification card. Organisations assits OPM in case refugees are encountering issues</v>
          </cell>
          <cell r="K2647" t="str">
            <v>UGA003People facing limited access constraints</v>
          </cell>
          <cell r="L2647">
            <v>43511</v>
          </cell>
        </row>
        <row r="2648">
          <cell r="F2648" t="str">
            <v>own judgement</v>
          </cell>
          <cell r="G2648" t="str">
            <v>High</v>
          </cell>
          <cell r="H2648">
            <v>1</v>
          </cell>
          <cell r="I2648"/>
          <cell r="J2648" t="str">
            <v>There are no severe access constraints for humanitarian actors in Uganda, neither are there bureaucratic access constraints for refugees to access services. Each refugee is given an identification card. Organisations assits OPM in case refugees are encountering issues</v>
          </cell>
          <cell r="K2648" t="str">
            <v>UGA003People facing restricted access constraints</v>
          </cell>
          <cell r="L2648">
            <v>43511</v>
          </cell>
        </row>
        <row r="2649">
          <cell r="F2649" t="str">
            <v>ACAPS Access Map 08/2018</v>
          </cell>
          <cell r="G2649"/>
          <cell r="H2649" t="b">
            <v>0</v>
          </cell>
          <cell r="I2649"/>
          <cell r="J2649"/>
          <cell r="K2649" t="str">
            <v>UGA003Impediments to entry into country (bureaucratic and administrative)</v>
          </cell>
          <cell r="L2649">
            <v>43511</v>
          </cell>
        </row>
        <row r="2650">
          <cell r="F2650" t="str">
            <v>ACAPS Access Map 08/2018</v>
          </cell>
          <cell r="G2650"/>
          <cell r="H2650" t="b">
            <v>0</v>
          </cell>
          <cell r="I2650"/>
          <cell r="J2650"/>
          <cell r="K2650" t="str">
            <v>UGA003Restriction of movement (impediments to freedom of movement and/or administrative restrictions)</v>
          </cell>
          <cell r="L2650">
            <v>43511</v>
          </cell>
        </row>
        <row r="2651">
          <cell r="F2651" t="str">
            <v>ACAPS Access Map 08/2018</v>
          </cell>
          <cell r="G2651"/>
          <cell r="H2651" t="b">
            <v>0</v>
          </cell>
          <cell r="I2651"/>
          <cell r="J2651"/>
          <cell r="K2651" t="str">
            <v>UGA003Interference into implementation of humanitarian activities</v>
          </cell>
          <cell r="L2651">
            <v>43511</v>
          </cell>
        </row>
        <row r="2652">
          <cell r="F2652" t="str">
            <v>ACAPS Access Map 08/2018</v>
          </cell>
          <cell r="G2652"/>
          <cell r="H2652" t="b">
            <v>0</v>
          </cell>
          <cell r="I2652"/>
          <cell r="J2652"/>
          <cell r="K2652" t="str">
            <v>UGA003Violence against personnel, facilities and assets</v>
          </cell>
          <cell r="L2652">
            <v>43511</v>
          </cell>
        </row>
        <row r="2653">
          <cell r="F2653" t="str">
            <v>ACAPS Access Map 08/2018</v>
          </cell>
          <cell r="G2653"/>
          <cell r="H2653" t="b">
            <v>0</v>
          </cell>
          <cell r="I2653"/>
          <cell r="J2653"/>
          <cell r="K2653" t="str">
            <v>UGA003Denial of existence of humanitarian needs or entitlements to assistance</v>
          </cell>
          <cell r="L2653">
            <v>43511</v>
          </cell>
        </row>
        <row r="2654">
          <cell r="F2654" t="str">
            <v>ACAPS Access Map 08/2018</v>
          </cell>
          <cell r="G2654"/>
          <cell r="H2654" t="b">
            <v>0</v>
          </cell>
          <cell r="I2654"/>
          <cell r="J2654"/>
          <cell r="K2654" t="str">
            <v>UGA003Restriction and obstruction of access to services and assistance</v>
          </cell>
          <cell r="L2654">
            <v>43511</v>
          </cell>
        </row>
        <row r="2655">
          <cell r="F2655" t="str">
            <v>ACAPS Access Map 08/2018</v>
          </cell>
          <cell r="G2655"/>
          <cell r="H2655" t="b">
            <v>0</v>
          </cell>
          <cell r="I2655"/>
          <cell r="J2655"/>
          <cell r="K2655" t="str">
            <v>UGA003Ongoing insecurity/hostilities affecting humanitarian assistance</v>
          </cell>
          <cell r="L2655">
            <v>43511</v>
          </cell>
        </row>
        <row r="2656">
          <cell r="F2656" t="str">
            <v>ACAPS Access Map 08/2018</v>
          </cell>
          <cell r="G2656"/>
          <cell r="H2656" t="b">
            <v>0</v>
          </cell>
          <cell r="I2656"/>
          <cell r="J2656"/>
          <cell r="K2656" t="str">
            <v xml:space="preserve">UGA003Presence of mines and improvised explosive devices </v>
          </cell>
          <cell r="L2656">
            <v>43511</v>
          </cell>
        </row>
        <row r="2657">
          <cell r="F2657" t="str">
            <v>ACAPS Access Map 08/2018</v>
          </cell>
          <cell r="G2657"/>
          <cell r="H2657" t="b">
            <v>0</v>
          </cell>
          <cell r="I2657"/>
          <cell r="J2657"/>
          <cell r="K2657" t="str">
            <v>UGA003Physical constraints in the environment (obstacles related to terrain, climate, lack of infrastructure, etc.)</v>
          </cell>
          <cell r="L2657">
            <v>43511</v>
          </cell>
        </row>
        <row r="2658">
          <cell r="F2658" t="str">
            <v xml:space="preserve">UNHCR population estimates 2018 based on 2014 census, sent via email to AZ, see DP
UNHCR 31/1/2019
</v>
          </cell>
          <cell r="G2658" t="str">
            <v>High</v>
          </cell>
          <cell r="H2658">
            <v>1</v>
          </cell>
          <cell r="I2658" t="str">
            <v>https://data.worldbank.org/indicator/SP.POP.TOTL?locations=UG&amp;page=2
https://reliefweb.int/sites/reliefweb.int/files/resources/67906.pdf</v>
          </cell>
          <cell r="J2658" t="str">
            <v>Email link, 
https://data.worldbank.org/indicator/SP.POP.TOTL?locations=UG&amp;page=2
https://reliefweb.int/sites/reliefweb.int/files/resources/67906.pdf</v>
          </cell>
          <cell r="K2658" t="str">
            <v>UGA004Total population in country</v>
          </cell>
          <cell r="L2658">
            <v>43511</v>
          </cell>
        </row>
        <row r="2659">
          <cell r="F2659" t="str">
            <v>FEWSNET 12/2018
WIKIPEDIA</v>
          </cell>
          <cell r="G2659" t="str">
            <v>Medium</v>
          </cell>
          <cell r="H2659">
            <v>2</v>
          </cell>
          <cell r="I2659" t="str">
            <v>http://fews.net/east-africa/uganda/food-security-outlook/december-2018
https://en.wikipedia.org/wiki/Districts_of_Uganda</v>
          </cell>
          <cell r="J2659" t="str">
            <v>districts affected in Karamoja: 
Nakapiripint 4201.6
Moroto 3537.6
Napak 4978.4
Abim 2353.3
Kotido 3618
Kaboong 7223.7</v>
          </cell>
          <cell r="K2659" t="str">
            <v>UGA004Landmass affected by disaster</v>
          </cell>
          <cell r="L2659">
            <v>43511</v>
          </cell>
        </row>
        <row r="2660">
          <cell r="F2660" t="str">
            <v>UNHCR population estimates sent via email to AZ, see DP</v>
          </cell>
          <cell r="G2660" t="str">
            <v>Medium</v>
          </cell>
          <cell r="H2660">
            <v>2</v>
          </cell>
          <cell r="I2660" t="str">
            <v>http://fews.net/east-africa/uganda/food-security-outlook/december-2018</v>
          </cell>
          <cell r="J2660" t="str">
            <v>districts affected in Karamoja: 
Nakapiripint 184800
Moroto 112500
Napak 151700
Abim 135400
Kotido 203300
Kaboong 183600</v>
          </cell>
          <cell r="K2660" t="str">
            <v>UGA004People exposed</v>
          </cell>
          <cell r="L2660">
            <v>43511</v>
          </cell>
        </row>
        <row r="2661">
          <cell r="F2661" t="str">
            <v>OCHA 10/2018</v>
          </cell>
          <cell r="G2661" t="str">
            <v>Medium</v>
          </cell>
          <cell r="H2661">
            <v>2</v>
          </cell>
          <cell r="I2661" t="str">
            <v>https://reliefweb.int/sites/reliefweb.int/files/resources/GLR_humanitarian_snapshot_11Dec2018_final.pdf</v>
          </cell>
          <cell r="J2661" t="str">
            <v xml:space="preserve">food insecure people in Uganda stae by OCHA: Refugees are excluded in this estimates as the crisis only focuses on Karamoja region and the food needs of refugees are facing a different situation as they are getting a (different) response and different (climate) conditions. </v>
          </cell>
          <cell r="K2661" t="str">
            <v>UGA004People affected by the crisis</v>
          </cell>
          <cell r="L2661">
            <v>43511</v>
          </cell>
        </row>
        <row r="2662">
          <cell r="F2662"/>
          <cell r="G2662" t="str">
            <v>High</v>
          </cell>
          <cell r="H2662">
            <v>1</v>
          </cell>
          <cell r="I2662"/>
          <cell r="J2662"/>
          <cell r="K2662" t="str">
            <v>UGA004Total # of crisis related displaced people</v>
          </cell>
          <cell r="L2662">
            <v>43511</v>
          </cell>
        </row>
        <row r="2663">
          <cell r="F2663"/>
          <cell r="G2663"/>
          <cell r="H2663" t="b">
            <v>0</v>
          </cell>
          <cell r="I2663"/>
          <cell r="J2663"/>
          <cell r="K2663" t="str">
            <v>UGA004Crisis related Injuries</v>
          </cell>
          <cell r="L2663">
            <v>43511</v>
          </cell>
        </row>
        <row r="2664">
          <cell r="F2664"/>
          <cell r="G2664"/>
          <cell r="H2664" t="b">
            <v>0</v>
          </cell>
          <cell r="I2664"/>
          <cell r="J2664"/>
          <cell r="K2664" t="str">
            <v>UGA004Total # of illness cases reported</v>
          </cell>
          <cell r="L2664">
            <v>43511</v>
          </cell>
        </row>
        <row r="2665">
          <cell r="F2665"/>
          <cell r="G2665"/>
          <cell r="H2665" t="b">
            <v>0</v>
          </cell>
          <cell r="I2665"/>
          <cell r="J2665"/>
          <cell r="K2665" t="str">
            <v>UGA004Crisis related fatalities</v>
          </cell>
          <cell r="L2665">
            <v>43511</v>
          </cell>
        </row>
        <row r="2666">
          <cell r="F2666"/>
          <cell r="G2666"/>
          <cell r="H2666" t="b">
            <v>0</v>
          </cell>
          <cell r="I2666"/>
          <cell r="J2666"/>
          <cell r="K2666" t="str">
            <v>UGA004Building partially damaged</v>
          </cell>
          <cell r="L2666">
            <v>43511</v>
          </cell>
        </row>
        <row r="2667">
          <cell r="F2667"/>
          <cell r="G2667"/>
          <cell r="H2667" t="b">
            <v>0</v>
          </cell>
          <cell r="I2667"/>
          <cell r="J2667"/>
          <cell r="K2667" t="str">
            <v>UGA004Building totally damaged</v>
          </cell>
          <cell r="L2667">
            <v>43511</v>
          </cell>
        </row>
        <row r="2668">
          <cell r="F2668"/>
          <cell r="G2668"/>
          <cell r="H2668" t="b">
            <v>0</v>
          </cell>
          <cell r="I2668"/>
          <cell r="J2668"/>
          <cell r="K2668" t="str">
            <v>UGA004Economic Losses</v>
          </cell>
          <cell r="L2668">
            <v>43511</v>
          </cell>
        </row>
        <row r="2669">
          <cell r="F2669" t="str">
            <v>OCHA 10/2018</v>
          </cell>
          <cell r="G2669" t="str">
            <v>Medium</v>
          </cell>
          <cell r="H2669">
            <v>2</v>
          </cell>
          <cell r="I2669"/>
          <cell r="J2669"/>
          <cell r="K2669" t="str">
            <v>UGA004People in Need</v>
          </cell>
          <cell r="L2669">
            <v>43511</v>
          </cell>
        </row>
        <row r="2670">
          <cell r="F2670" t="str">
            <v>Fewsnet 12/2018</v>
          </cell>
          <cell r="G2670" t="str">
            <v>Low</v>
          </cell>
          <cell r="H2670">
            <v>3</v>
          </cell>
          <cell r="I2670" t="str">
            <v>http://fews.net/east-africa/uganda/food-security-outlook/december-2018</v>
          </cell>
          <cell r="J2670" t="str">
            <v xml:space="preserve">Since 3  years OCHA estimates that 400000 people food are insecure people in Uganda. Therefore this number is taken. However it can varry seasonally.   Refugees are excluded in this estimates as the crisis only focuses on Karamoja region and the food needs of refugees are facing a different situation as they are getting a (different) response and different (climate) conditions. </v>
          </cell>
          <cell r="K2670" t="str">
            <v>UGA004People facing minimal humanitarian needs (level 1)</v>
          </cell>
          <cell r="L2670">
            <v>43511</v>
          </cell>
        </row>
        <row r="2671">
          <cell r="F2671" t="str">
            <v>Fewsnet 12/2018</v>
          </cell>
          <cell r="G2671" t="str">
            <v>Low</v>
          </cell>
          <cell r="H2671">
            <v>3</v>
          </cell>
          <cell r="I2671" t="str">
            <v>http://fews.net/east-africa/uganda/food-security-outlook/december-2018</v>
          </cell>
          <cell r="J2671" t="str">
            <v>the difference of total PIN and those in level 3</v>
          </cell>
          <cell r="K2671" t="str">
            <v>UGA004People facing stressed humanitarian needs (level 2)</v>
          </cell>
          <cell r="L2671">
            <v>43511</v>
          </cell>
        </row>
        <row r="2672">
          <cell r="F2672" t="str">
            <v>Fewsnet 12/2018</v>
          </cell>
          <cell r="G2672" t="str">
            <v>Low</v>
          </cell>
          <cell r="H2672">
            <v>3</v>
          </cell>
          <cell r="I2672" t="str">
            <v>http://fews.net/east-africa/uganda/food-security-outlook/december-2018</v>
          </cell>
          <cell r="J2672" t="str">
            <v>Crisis (IPC Phase 3) outcomes are expected among 18 (to 20) percent of poor households, concentrated in Kotido and Kaabong, from February to May</v>
          </cell>
          <cell r="K2672" t="str">
            <v>UGA004People  facing moderate humanitarian needs (level 3)</v>
          </cell>
          <cell r="L2672">
            <v>43511</v>
          </cell>
        </row>
        <row r="2673">
          <cell r="F2673" t="str">
            <v xml:space="preserve">UNHCR/REACH 08/2018
UNHCR 1/2019
</v>
          </cell>
          <cell r="G2673" t="str">
            <v>Low</v>
          </cell>
          <cell r="H2673">
            <v>3</v>
          </cell>
          <cell r="I2673" t="str">
            <v>http://fews.net/east-africa/uganda/food-security-outlook/december-2018</v>
          </cell>
          <cell r="J2673" t="str">
            <v>no data/inforamtion supporting any PIN in severity 4 levels</v>
          </cell>
          <cell r="K2673" t="str">
            <v>UGA004People facing severe humanitarian needs (level 4)</v>
          </cell>
          <cell r="L2673">
            <v>43511</v>
          </cell>
        </row>
        <row r="2674">
          <cell r="F2674" t="str">
            <v xml:space="preserve">UNHCR/REACH 08/2018
UNHCR 1/2019
</v>
          </cell>
          <cell r="G2674" t="str">
            <v>High</v>
          </cell>
          <cell r="H2674">
            <v>1</v>
          </cell>
          <cell r="I2674" t="str">
            <v>http://fews.net/east-africa/uganda/food-security-outlook/december-2018</v>
          </cell>
          <cell r="J2674" t="str">
            <v>no data/inforamtion supporting any PIN in severity 5 levels</v>
          </cell>
          <cell r="K2674" t="str">
            <v>UGA004People facing extreme humanitarian needs (level 5)</v>
          </cell>
          <cell r="L2674">
            <v>43511</v>
          </cell>
        </row>
        <row r="2675">
          <cell r="F2675" t="str">
            <v>x</v>
          </cell>
          <cell r="G2675"/>
          <cell r="H2675" t="b">
            <v>0</v>
          </cell>
          <cell r="I2675"/>
          <cell r="J2675"/>
          <cell r="K2675" t="str">
            <v>UGA004People killed in all crises</v>
          </cell>
          <cell r="L2675">
            <v>43511</v>
          </cell>
        </row>
        <row r="2676">
          <cell r="F2676" t="str">
            <v xml:space="preserve">UNHCR/REACH 08/2018
UNHCR 1/2019
</v>
          </cell>
          <cell r="G2676" t="str">
            <v>High</v>
          </cell>
          <cell r="H2676">
            <v>1</v>
          </cell>
          <cell r="I2676" t="str">
            <v>https://data2.unhcr.org/en/documents/download/67595
https://ugandarefugees.org/en/country/uga#category-4</v>
          </cell>
          <cell r="J2676"/>
          <cell r="K2676" t="str">
            <v>UGA004Crisis affected groups</v>
          </cell>
          <cell r="L2676">
            <v>43511</v>
          </cell>
        </row>
        <row r="2677">
          <cell r="F2677" t="str">
            <v>own judgement</v>
          </cell>
          <cell r="G2677"/>
          <cell r="H2677" t="b">
            <v>0</v>
          </cell>
          <cell r="I2677"/>
          <cell r="J2677" t="str">
            <v>There are no severe access constraints for humanitarian actors in Uganda, neither are there bureaucratic access constraints for refugees to access services. Each refugee is given an identification card. Organisations assits OPM in case refugees are encountering issues</v>
          </cell>
          <cell r="K2677" t="str">
            <v>UGA004People facing limited access constraints</v>
          </cell>
          <cell r="L2677">
            <v>43511</v>
          </cell>
        </row>
        <row r="2678">
          <cell r="F2678" t="str">
            <v>own judgement</v>
          </cell>
          <cell r="G2678"/>
          <cell r="H2678" t="b">
            <v>0</v>
          </cell>
          <cell r="I2678"/>
          <cell r="J2678" t="str">
            <v>There are no severe access constraints for humanitarian actors in Uganda, neither are there bureaucratic access constraints for refugees to access services. Each refugee is given an identification card. Organisations assits OPM in case refugees are encountering issues</v>
          </cell>
          <cell r="K2678" t="str">
            <v>UGA004People facing restricted access constraints</v>
          </cell>
          <cell r="L2678">
            <v>43511</v>
          </cell>
        </row>
        <row r="2679">
          <cell r="F2679" t="str">
            <v>ACAPS Access Map 08/2018</v>
          </cell>
          <cell r="G2679"/>
          <cell r="H2679" t="b">
            <v>0</v>
          </cell>
          <cell r="I2679"/>
          <cell r="J2679"/>
          <cell r="K2679" t="str">
            <v>UGA004Impediments to entry into country (bureaucratic and administrative)</v>
          </cell>
          <cell r="L2679">
            <v>43511</v>
          </cell>
        </row>
        <row r="2680">
          <cell r="F2680" t="str">
            <v>ACAPS Access Map 08/2018</v>
          </cell>
          <cell r="G2680"/>
          <cell r="H2680" t="b">
            <v>0</v>
          </cell>
          <cell r="I2680"/>
          <cell r="J2680"/>
          <cell r="K2680" t="str">
            <v>UGA004Restriction of movement (impediments to freedom of movement and/or administrative restrictions)</v>
          </cell>
          <cell r="L2680">
            <v>43511</v>
          </cell>
        </row>
        <row r="2681">
          <cell r="F2681" t="str">
            <v>ACAPS Access Map 08/2018</v>
          </cell>
          <cell r="G2681"/>
          <cell r="H2681" t="b">
            <v>0</v>
          </cell>
          <cell r="I2681"/>
          <cell r="J2681"/>
          <cell r="K2681" t="str">
            <v>UGA004Interference into implementation of humanitarian activities</v>
          </cell>
          <cell r="L2681">
            <v>43511</v>
          </cell>
        </row>
        <row r="2682">
          <cell r="F2682" t="str">
            <v>ACAPS Access Map 08/2018</v>
          </cell>
          <cell r="G2682"/>
          <cell r="H2682" t="b">
            <v>0</v>
          </cell>
          <cell r="I2682"/>
          <cell r="J2682"/>
          <cell r="K2682" t="str">
            <v>UGA004Violence against personnel, facilities and assets</v>
          </cell>
          <cell r="L2682">
            <v>43511</v>
          </cell>
        </row>
        <row r="2683">
          <cell r="F2683" t="str">
            <v>ACAPS Access Map 08/2018</v>
          </cell>
          <cell r="G2683"/>
          <cell r="H2683" t="b">
            <v>0</v>
          </cell>
          <cell r="I2683"/>
          <cell r="J2683"/>
          <cell r="K2683" t="str">
            <v>UGA004Denial of existence of humanitarian needs or entitlements to assistance</v>
          </cell>
          <cell r="L2683">
            <v>43511</v>
          </cell>
        </row>
        <row r="2684">
          <cell r="F2684" t="str">
            <v>ACAPS Access Map 08/2018</v>
          </cell>
          <cell r="G2684"/>
          <cell r="H2684" t="b">
            <v>0</v>
          </cell>
          <cell r="I2684"/>
          <cell r="J2684"/>
          <cell r="K2684" t="str">
            <v>UGA004Restriction and obstruction of access to services and assistance</v>
          </cell>
          <cell r="L2684">
            <v>43511</v>
          </cell>
        </row>
        <row r="2685">
          <cell r="F2685" t="str">
            <v>ACAPS Access Map 08/2018</v>
          </cell>
          <cell r="G2685"/>
          <cell r="H2685" t="b">
            <v>0</v>
          </cell>
          <cell r="I2685"/>
          <cell r="J2685"/>
          <cell r="K2685" t="str">
            <v>UGA004Ongoing insecurity/hostilities affecting humanitarian assistance</v>
          </cell>
          <cell r="L2685">
            <v>43511</v>
          </cell>
        </row>
        <row r="2686">
          <cell r="F2686" t="str">
            <v>ACAPS Access Map 08/2018</v>
          </cell>
          <cell r="G2686"/>
          <cell r="H2686" t="b">
            <v>0</v>
          </cell>
          <cell r="I2686"/>
          <cell r="J2686"/>
          <cell r="K2686" t="str">
            <v xml:space="preserve">UGA004Presence of mines and improvised explosive devices </v>
          </cell>
          <cell r="L2686">
            <v>43511</v>
          </cell>
        </row>
        <row r="2687">
          <cell r="F2687" t="str">
            <v>ACAPS Access Map 08/2018</v>
          </cell>
          <cell r="G2687"/>
          <cell r="H2687" t="b">
            <v>0</v>
          </cell>
          <cell r="I2687"/>
          <cell r="J2687"/>
          <cell r="K2687" t="str">
            <v>UGA004Physical constraints in the environment (obstacles related to terrain, climate, lack of infrastructure, etc.)</v>
          </cell>
          <cell r="L2687">
            <v>43511</v>
          </cell>
        </row>
        <row r="2688">
          <cell r="F2688" t="str">
            <v>Baseline data, UNHCR 12/2018, UNRWA, 06/2018</v>
          </cell>
          <cell r="G2688" t="str">
            <v>Medium</v>
          </cell>
          <cell r="H2688">
            <v>2</v>
          </cell>
          <cell r="I2688" t="str">
            <v>http://reporting.unhcr.org/sites/default/files/UNHCR%20Jordan%20Fact%20Sheet%20-%20January-December%202018.pdf https://www.unrwa.org/sites/default/files/content/resources/2018_syria_crisis_progress_report_final_clean.pdf</v>
          </cell>
          <cell r="J2688" t="str">
            <v xml:space="preserve">10308900 (total population of Jordan) + 761100 (refugees: Syria, Iraq, Yemen, Sudan, Somalia and other) + 17824 (PRS) </v>
          </cell>
          <cell r="K2688" t="str">
            <v>JOR001Total population in country</v>
          </cell>
          <cell r="L2688">
            <v>43511</v>
          </cell>
        </row>
        <row r="2689">
          <cell r="F2689" t="str">
            <v>Baseline data, UNHCR 12/2018, UNHCR 13/01/2019</v>
          </cell>
          <cell r="G2689" t="str">
            <v>Medium</v>
          </cell>
          <cell r="H2689">
            <v>2</v>
          </cell>
          <cell r="I2689" t="str">
            <v>https://data2.unhcr.org/en/documents/details/67541 https://data2.unhcr.org/en/situations/syria/location/36</v>
          </cell>
          <cell r="J2689" t="str">
            <v>Only admin level 1 areas with districts hosting over 50000 Syrian refugees are counted. Therefore: 1572km2 (Irbid) + 4761km2 (Zarqa) + 26551 (Mafraq) + 7579 (Amman). In regards to Palestinian refugees, Amman governorate (where the most camps are located) is taken as the basis for the # of square kilometres affected</v>
          </cell>
          <cell r="K2689" t="str">
            <v>JOR001Landmass affected by disaster</v>
          </cell>
          <cell r="L2689">
            <v>43511</v>
          </cell>
        </row>
        <row r="2690">
          <cell r="F2690" t="str">
            <v>Baseline data, UNHCR 12/2018, UNHCR 13/01/2020</v>
          </cell>
          <cell r="G2690" t="str">
            <v>Medium</v>
          </cell>
          <cell r="H2690">
            <v>2</v>
          </cell>
          <cell r="I2690" t="str">
            <v>https://data2.unhcr.org/en/documents/details/67541 https://data2.unhcr.org/en/situations/syria/location/37</v>
          </cell>
          <cell r="J2690" t="str">
            <v>Host population: 1911600 (Irbid) + 593900 (Mafraq) + 4327800 (Amman) + 1474000 (Zarqa) = 8307300 / Syrian refugees: 197084 (Amman) + 164021 (Mafraq) + 140639 (Irbid) + 96951 (Zarqa) = 598695</v>
          </cell>
          <cell r="K2690" t="str">
            <v>JOR001People exposed</v>
          </cell>
          <cell r="L2690">
            <v>43511</v>
          </cell>
        </row>
        <row r="2691">
          <cell r="F2691" t="str">
            <v>UNHCR 12/2018, UNWR, 06/2018, UN 01/2019; UNRWA 01/01/2019</v>
          </cell>
          <cell r="G2691" t="str">
            <v>Medium</v>
          </cell>
          <cell r="H2691">
            <v>2</v>
          </cell>
          <cell r="I2691" t="str">
            <v>http://reporting.unhcr.org/sites/default/files/UNHCR%20Jordan%20Fact%20Sheet%20-%20January-December%202018.pdf https://www.unrwa.org/sites/default/files/content/resources/2018_syria_crisis_progress_report_final_clean.pdf https://reliefweb.int/sites/reliefweb.int/files/resources/unrwa_in_figures_2018_eng_v1_31_1_2019_final.pdf</v>
          </cell>
          <cell r="J2691" t="str">
            <v xml:space="preserve">671074 (Syrian refugees) + 17824 (PRS) + 408000 (Palestinians in camps) </v>
          </cell>
          <cell r="K2691" t="str">
            <v>JOR001People affected by the crisis</v>
          </cell>
          <cell r="L2691">
            <v>43511</v>
          </cell>
        </row>
        <row r="2692">
          <cell r="F2692" t="str">
            <v>UNHCR 12/2018, UNWR, 06/2018, UN 01/2019; UNRWA 01/01/2019</v>
          </cell>
          <cell r="G2692" t="str">
            <v>Medium</v>
          </cell>
          <cell r="H2692">
            <v>2</v>
          </cell>
          <cell r="I2692" t="str">
            <v>http://reporting.unhcr.org/sites/default/files/UNHCR%20Jordan%20Fact%20Sheet%20-%20January-December%202018.pdf https://www.unrwa.org/sites/default/files/content/resources/2018_syria_crisis_progress_report_final_clean.pdf https://reliefweb.int/sites/reliefweb.int/files/resources/unrwa_in_figures_2018_eng_v1_31_1_2019_final.pdf</v>
          </cell>
          <cell r="J2692" t="str">
            <v xml:space="preserve">671074 (Syrian refugees) + 17824 (PRS) + 408000 (Palestinians in camps) </v>
          </cell>
          <cell r="K2692" t="str">
            <v>JOR001Total # of crisis related displaced people</v>
          </cell>
          <cell r="L2692">
            <v>43511</v>
          </cell>
        </row>
        <row r="2693">
          <cell r="F2693" t="str">
            <v xml:space="preserve">ACLED 08/2018-01/2019 </v>
          </cell>
          <cell r="G2693" t="str">
            <v>Medium</v>
          </cell>
          <cell r="H2693">
            <v>2</v>
          </cell>
          <cell r="I2693" t="str">
            <v>https://www.acleddata.com/data/</v>
          </cell>
          <cell r="J2693"/>
          <cell r="K2693" t="str">
            <v>JOR001Crisis related Injuries</v>
          </cell>
          <cell r="L2693">
            <v>43511</v>
          </cell>
        </row>
        <row r="2694">
          <cell r="F2694"/>
          <cell r="G2694"/>
          <cell r="H2694" t="b">
            <v>0</v>
          </cell>
          <cell r="I2694"/>
          <cell r="J2694" t="str">
            <v>No information available</v>
          </cell>
          <cell r="K2694" t="str">
            <v>JOR001Total # of illness cases reported</v>
          </cell>
          <cell r="L2694">
            <v>43511</v>
          </cell>
        </row>
        <row r="2695">
          <cell r="F2695" t="str">
            <v xml:space="preserve">ACLED 08/2018-01/2019 </v>
          </cell>
          <cell r="G2695" t="str">
            <v>Medium</v>
          </cell>
          <cell r="H2695">
            <v>2</v>
          </cell>
          <cell r="I2695" t="str">
            <v>https://www.acleddata.com/data/</v>
          </cell>
          <cell r="J2695"/>
          <cell r="K2695" t="str">
            <v>JOR001Crisis related fatalities</v>
          </cell>
          <cell r="L2695">
            <v>43511</v>
          </cell>
        </row>
        <row r="2696">
          <cell r="F2696"/>
          <cell r="G2696"/>
          <cell r="H2696" t="b">
            <v>0</v>
          </cell>
          <cell r="I2696"/>
          <cell r="J2696"/>
          <cell r="K2696" t="str">
            <v>JOR001Building partially damaged</v>
          </cell>
          <cell r="L2696">
            <v>43511</v>
          </cell>
        </row>
        <row r="2697">
          <cell r="F2697"/>
          <cell r="G2697"/>
          <cell r="H2697" t="b">
            <v>0</v>
          </cell>
          <cell r="I2697"/>
          <cell r="J2697"/>
          <cell r="K2697" t="str">
            <v>JOR001Building totally damaged</v>
          </cell>
          <cell r="L2697">
            <v>43511</v>
          </cell>
        </row>
        <row r="2698">
          <cell r="F2698"/>
          <cell r="G2698"/>
          <cell r="H2698" t="b">
            <v>0</v>
          </cell>
          <cell r="I2698"/>
          <cell r="J2698" t="str">
            <v>No information available</v>
          </cell>
          <cell r="K2698" t="str">
            <v>JOR001Economic Losses</v>
          </cell>
          <cell r="L2698">
            <v>43511</v>
          </cell>
        </row>
        <row r="2699">
          <cell r="F2699" t="str">
            <v>UNHCR 12/2018, UNWR, 06/2018, UN 01/2019; UNRWA 01/01/2020</v>
          </cell>
          <cell r="G2699" t="str">
            <v>Medium</v>
          </cell>
          <cell r="H2699">
            <v>2</v>
          </cell>
          <cell r="I2699" t="str">
            <v>http://reporting.unhcr.org/sites/default/files/UNHCR%20Jordan%20Fact%20Sheet%20-%20January-December%202018.pdf https://reliefweb.int/sites/reliefweb.int/files/resources/UN%20in%20Syria%20Statement%20on%20Hajin%20and%20Rukban_15.01.2018.pdf https://www.unrwa.org/sites/default/files/content/resources/2018_syria_crisis_progress_report_final_clean.pdf https://reliefweb.int/sites/reliefweb.int/files/resources/unrwa_in_figures_2018_eng_v1_31_1_2019_final.pdf</v>
          </cell>
          <cell r="J2699" t="str">
            <v>Total number of crisis related displaced people: 671074 (Syrian refugees) + 17824 (PRS) + 408000 (Palestinians in camps)</v>
          </cell>
          <cell r="K2699" t="str">
            <v>JOR001People in Need</v>
          </cell>
          <cell r="L2699">
            <v>43511</v>
          </cell>
        </row>
        <row r="2700">
          <cell r="F2700" t="str">
            <v>UNHCR 12/2018</v>
          </cell>
          <cell r="G2700" t="str">
            <v>Medium</v>
          </cell>
          <cell r="H2700">
            <v>2</v>
          </cell>
          <cell r="I2700" t="str">
            <v>https://reliefweb.int/sites/reliefweb.int/files/resources/67367.pdf</v>
          </cell>
          <cell r="J2700" t="str">
            <v>83% of Syrian refugees in Jordan live in urban areas and in poverty (below the poverty line). Refugees above the poverty line and living in urban areas are considered facing minimal humanitarian needs: 17% of 671074 (Syrian refugees) + 17825 (PRS)</v>
          </cell>
          <cell r="K2700" t="str">
            <v>JOR001People facing minimal humanitarian needs (level 1)</v>
          </cell>
          <cell r="L2700">
            <v>43511</v>
          </cell>
        </row>
        <row r="2701">
          <cell r="F2701" t="str">
            <v>UNHCR 12/2018; UNRWA 01/01/2020</v>
          </cell>
          <cell r="G2701" t="str">
            <v>Medium</v>
          </cell>
          <cell r="H2701">
            <v>2</v>
          </cell>
          <cell r="I2701" t="str">
            <v>https://reliefweb.int/sites/reliefweb.int/files/resources/67367.pdf https://reliefweb.int/sites/reliefweb.int/files/resources/unrwa_in_figures_2018_eng_v1_31_1_2019_final.pdf</v>
          </cell>
          <cell r="J2701" t="str">
            <v xml:space="preserve">83% of Syrian refugees in Jordan live in urban areas and in poverty (below the poverty line). Refugees below the poverty line are considered facing stressed humanitarian needs: 83% of 671074 (Syrian refugees) + 17825 (PRS). The 408000 Palestinian refugees in camps are also placed in this level </v>
          </cell>
          <cell r="K2701" t="str">
            <v>JOR001People facing stressed humanitarian needs (level 2)</v>
          </cell>
          <cell r="L2701">
            <v>43511</v>
          </cell>
        </row>
        <row r="2702">
          <cell r="F2702"/>
          <cell r="G2702"/>
          <cell r="H2702" t="b">
            <v>0</v>
          </cell>
          <cell r="I2702"/>
          <cell r="J2702"/>
          <cell r="K2702" t="str">
            <v>JOR001People  facing moderate humanitarian needs (level 3)</v>
          </cell>
          <cell r="L2702">
            <v>43511</v>
          </cell>
        </row>
        <row r="2703">
          <cell r="F2703"/>
          <cell r="G2703"/>
          <cell r="H2703" t="b">
            <v>0</v>
          </cell>
          <cell r="I2703"/>
          <cell r="J2703"/>
          <cell r="K2703" t="str">
            <v>JOR001People facing severe humanitarian needs (level 4)</v>
          </cell>
          <cell r="L2703">
            <v>43511</v>
          </cell>
        </row>
        <row r="2704">
          <cell r="F2704"/>
          <cell r="G2704"/>
          <cell r="H2704" t="b">
            <v>0</v>
          </cell>
          <cell r="I2704"/>
          <cell r="J2704"/>
          <cell r="K2704" t="str">
            <v>JOR001People facing extreme humanitarian needs (level 5)</v>
          </cell>
          <cell r="L2704">
            <v>43511</v>
          </cell>
        </row>
        <row r="2705">
          <cell r="F2705" t="str">
            <v xml:space="preserve">ACLED 08/2018-01/2019 </v>
          </cell>
          <cell r="G2705" t="str">
            <v>Medium</v>
          </cell>
          <cell r="H2705">
            <v>2</v>
          </cell>
          <cell r="I2705" t="str">
            <v>https://www.acleddata.com/data/</v>
          </cell>
          <cell r="J2705"/>
          <cell r="K2705" t="str">
            <v>JOR001People killed in all crises</v>
          </cell>
          <cell r="L2705">
            <v>43511</v>
          </cell>
        </row>
        <row r="2706">
          <cell r="F2706"/>
          <cell r="G2706"/>
          <cell r="H2706" t="b">
            <v>0</v>
          </cell>
          <cell r="I2706"/>
          <cell r="J2706" t="str">
            <v xml:space="preserve">Refugees, asylum seekers and others of concern + host </v>
          </cell>
          <cell r="K2706" t="str">
            <v>JOR001Crisis affected groups</v>
          </cell>
          <cell r="L2706">
            <v>43511</v>
          </cell>
        </row>
        <row r="2707">
          <cell r="F2707"/>
          <cell r="G2707"/>
          <cell r="H2707" t="b">
            <v>0</v>
          </cell>
          <cell r="I2707"/>
          <cell r="J2707" t="str">
            <v>No information available</v>
          </cell>
          <cell r="K2707" t="str">
            <v>JOR001People facing limited access constraints</v>
          </cell>
          <cell r="L2707">
            <v>43511</v>
          </cell>
        </row>
        <row r="2708">
          <cell r="F2708"/>
          <cell r="G2708"/>
          <cell r="H2708" t="b">
            <v>0</v>
          </cell>
          <cell r="I2708"/>
          <cell r="J2708" t="str">
            <v>No information available</v>
          </cell>
          <cell r="K2708" t="str">
            <v>JOR001People facing restricted access constraints</v>
          </cell>
          <cell r="L2708">
            <v>43511</v>
          </cell>
        </row>
        <row r="2709">
          <cell r="F2709" t="str">
            <v>ACAPS 08/2018</v>
          </cell>
          <cell r="G2709" t="str">
            <v>Medium</v>
          </cell>
          <cell r="H2709">
            <v>2</v>
          </cell>
          <cell r="I2709" t="str">
            <v>https://www.acaps.org/sites/acaps/files/products/files/acaps_humanitarian_access_overview_august_2018_0.pdf</v>
          </cell>
          <cell r="J2709"/>
          <cell r="K2709" t="str">
            <v>JOR001Impediments to entry into country (bureaucratic and administrative)</v>
          </cell>
          <cell r="L2709">
            <v>43511</v>
          </cell>
        </row>
        <row r="2710">
          <cell r="F2710" t="str">
            <v>ACAPS 08/2018</v>
          </cell>
          <cell r="G2710" t="str">
            <v>Medium</v>
          </cell>
          <cell r="H2710">
            <v>2</v>
          </cell>
          <cell r="I2710" t="str">
            <v>https://www.acaps.org/sites/acaps/files/products/files/acaps_humanitarian_access_overview_august_2018_0.pdf</v>
          </cell>
          <cell r="J2710"/>
          <cell r="K2710" t="str">
            <v>JOR001Restriction of movement (impediments to freedom of movement and/or administrative restrictions)</v>
          </cell>
          <cell r="L2710">
            <v>43511</v>
          </cell>
        </row>
        <row r="2711">
          <cell r="F2711" t="str">
            <v>ACAPS 08/2018</v>
          </cell>
          <cell r="G2711" t="str">
            <v>Medium</v>
          </cell>
          <cell r="H2711">
            <v>2</v>
          </cell>
          <cell r="I2711" t="str">
            <v>https://www.acaps.org/sites/acaps/files/products/files/acaps_humanitarian_access_overview_august_2018_0.pdf</v>
          </cell>
          <cell r="J2711"/>
          <cell r="K2711" t="str">
            <v>JOR001Interference into implementation of humanitarian activities</v>
          </cell>
          <cell r="L2711">
            <v>43511</v>
          </cell>
        </row>
        <row r="2712">
          <cell r="F2712" t="str">
            <v>ACAPS 08/2018</v>
          </cell>
          <cell r="G2712" t="str">
            <v>Medium</v>
          </cell>
          <cell r="H2712">
            <v>2</v>
          </cell>
          <cell r="I2712" t="str">
            <v>https://www.acaps.org/sites/acaps/files/products/files/acaps_humanitarian_access_overview_august_2018_0.pdf</v>
          </cell>
          <cell r="J2712"/>
          <cell r="K2712" t="str">
            <v>JOR001Violence against personnel, facilities and assets</v>
          </cell>
          <cell r="L2712">
            <v>43511</v>
          </cell>
        </row>
        <row r="2713">
          <cell r="F2713" t="str">
            <v>ACAPS 08/2018</v>
          </cell>
          <cell r="G2713" t="str">
            <v>Medium</v>
          </cell>
          <cell r="H2713">
            <v>2</v>
          </cell>
          <cell r="I2713" t="str">
            <v>https://www.acaps.org/sites/acaps/files/products/files/acaps_humanitarian_access_overview_august_2018_0.pdf</v>
          </cell>
          <cell r="J2713"/>
          <cell r="K2713" t="str">
            <v>JOR001Denial of existence of humanitarian needs or entitlements to assistance</v>
          </cell>
          <cell r="L2713">
            <v>43511</v>
          </cell>
        </row>
        <row r="2714">
          <cell r="F2714" t="str">
            <v>ACAPS 08/2018</v>
          </cell>
          <cell r="G2714" t="str">
            <v>Medium</v>
          </cell>
          <cell r="H2714">
            <v>2</v>
          </cell>
          <cell r="I2714" t="str">
            <v>https://www.acaps.org/sites/acaps/files/products/files/acaps_humanitarian_access_overview_august_2018_0.pdf</v>
          </cell>
          <cell r="J2714"/>
          <cell r="K2714" t="str">
            <v>JOR001Restriction and obstruction of access to services and assistance</v>
          </cell>
          <cell r="L2714">
            <v>43511</v>
          </cell>
        </row>
        <row r="2715">
          <cell r="F2715" t="str">
            <v>ACAPS 08/2018</v>
          </cell>
          <cell r="G2715" t="str">
            <v>Medium</v>
          </cell>
          <cell r="H2715">
            <v>2</v>
          </cell>
          <cell r="I2715" t="str">
            <v>https://www.acaps.org/sites/acaps/files/products/files/acaps_humanitarian_access_overview_august_2018_0.pdf</v>
          </cell>
          <cell r="J2715"/>
          <cell r="K2715" t="str">
            <v>JOR001Ongoing insecurity/hostilities affecting humanitarian assistance</v>
          </cell>
          <cell r="L2715">
            <v>43511</v>
          </cell>
        </row>
        <row r="2716">
          <cell r="F2716" t="str">
            <v>ACAPS 08/2018</v>
          </cell>
          <cell r="G2716" t="str">
            <v>Medium</v>
          </cell>
          <cell r="H2716">
            <v>2</v>
          </cell>
          <cell r="I2716" t="str">
            <v>https://www.acaps.org/sites/acaps/files/products/files/acaps_humanitarian_access_overview_august_2018_0.pdf</v>
          </cell>
          <cell r="J2716"/>
          <cell r="K2716" t="str">
            <v xml:space="preserve">JOR001Presence of mines and improvised explosive devices </v>
          </cell>
          <cell r="L2716">
            <v>43511</v>
          </cell>
        </row>
        <row r="2717">
          <cell r="F2717" t="str">
            <v>ACAPS 08/2018</v>
          </cell>
          <cell r="G2717" t="str">
            <v>Medium</v>
          </cell>
          <cell r="H2717">
            <v>2</v>
          </cell>
          <cell r="I2717" t="str">
            <v>https://www.acaps.org/sites/acaps/files/products/files/acaps_humanitarian_access_overview_august_2018_0.pdf</v>
          </cell>
          <cell r="J2717"/>
          <cell r="K2717" t="str">
            <v>JOR001Physical constraints in the environment (obstacles related to terrain, climate, lack of infrastructure, etc.)</v>
          </cell>
          <cell r="L2717">
            <v>43511</v>
          </cell>
        </row>
        <row r="2718">
          <cell r="F2718" t="str">
            <v>Baseline data, UNHCR 12/2018, UNRWA, 06/2018</v>
          </cell>
          <cell r="G2718" t="str">
            <v>Medium</v>
          </cell>
          <cell r="H2718">
            <v>2</v>
          </cell>
          <cell r="I2718" t="str">
            <v>http://reporting.unhcr.org/sites/default/files/UNHCR%20Jordan%20Fact%20Sheet%20-%20January-December%202018.pdf https://www.unrwa.org/sites/default/files/content/resources/2018_syria_crisis_progress_report_final_clean.pdf</v>
          </cell>
          <cell r="J2718" t="str">
            <v xml:space="preserve">10308900 (total population of Jordan) + 761100 (refugees: Syria, Iraq, Yemen, Sudan, Somalia and other) + 17824 (PRS) </v>
          </cell>
          <cell r="K2718" t="str">
            <v>JOR003Total population in country</v>
          </cell>
          <cell r="L2718">
            <v>43511</v>
          </cell>
        </row>
        <row r="2719">
          <cell r="F2719" t="str">
            <v>Baseline data,  UNRWA, 2016</v>
          </cell>
          <cell r="G2719" t="str">
            <v>Medium</v>
          </cell>
          <cell r="H2719">
            <v>2</v>
          </cell>
          <cell r="I2719" t="str">
            <v>https://www.unrwa.org/where-we-work/jordan</v>
          </cell>
          <cell r="J2719" t="str">
            <v>For the displacement crisis of Palestinian refugees in Jordan, only those living in camps are still considered here. As the camps are spread throughout the western edge of Jordan, but do not take up a significant area of land, Amman governorate (where the most camps are located) will be taken as the basis for the # of square kilometres affected</v>
          </cell>
          <cell r="K2719" t="str">
            <v>JOR003Landmass affected by disaster</v>
          </cell>
          <cell r="L2719">
            <v>43511</v>
          </cell>
        </row>
        <row r="2720">
          <cell r="F2720" t="str">
            <v>UNRWA 01/01/2018</v>
          </cell>
          <cell r="G2720" t="str">
            <v>Medium</v>
          </cell>
          <cell r="H2720">
            <v>2</v>
          </cell>
          <cell r="I2720" t="str">
            <v>https://reliefweb.int/sites/reliefweb.int/files/resources/unrwa_in_figures_2018_eng_v1_31_1_2019_final.pdf</v>
          </cell>
          <cell r="J2720" t="str">
            <v>The number of registered Palestinian refugees living in UNRWA camps in Jordan at the beggining of 2018 (The figure of registered Palestinian refugees in Jordan is actaully 2,206,736)</v>
          </cell>
          <cell r="K2720" t="str">
            <v>JOR003People exposed</v>
          </cell>
          <cell r="L2720">
            <v>43511</v>
          </cell>
        </row>
        <row r="2721">
          <cell r="F2721" t="str">
            <v>UNRWA 01/01/2018</v>
          </cell>
          <cell r="G2721" t="str">
            <v>Medium</v>
          </cell>
          <cell r="H2721">
            <v>2</v>
          </cell>
          <cell r="I2721" t="str">
            <v>https://reliefweb.int/sites/reliefweb.int/files/resources/unrwa_in_figures_2018_eng_v1_31_1_2019_final.pdf</v>
          </cell>
          <cell r="J2721" t="str">
            <v>Due to its protracted nature and the conditions in which Palestinian refugees in Jordan experience, only those Palestinian refugees still present in camps are considered as affected and 'displaced' by this crisis</v>
          </cell>
          <cell r="K2721" t="str">
            <v>JOR003People affected by the crisis</v>
          </cell>
          <cell r="L2721">
            <v>43511</v>
          </cell>
        </row>
        <row r="2722">
          <cell r="F2722" t="str">
            <v>UNRWA 01/01/2018</v>
          </cell>
          <cell r="G2722" t="str">
            <v>Medium</v>
          </cell>
          <cell r="H2722">
            <v>2</v>
          </cell>
          <cell r="I2722" t="str">
            <v>https://reliefweb.int/sites/reliefweb.int/files/resources/unrwa_in_figures_2018_eng_v1_31_1_2019_final.pdf</v>
          </cell>
          <cell r="J2722" t="str">
            <v>Due to its protracted nature and the conditions in which Palestinian refugees in Jordan experience, only those Palestinian refugees still present in camps are considered as affected and 'displaced' by this crisis</v>
          </cell>
          <cell r="K2722" t="str">
            <v>JOR003Total # of crisis related displaced people</v>
          </cell>
          <cell r="L2722">
            <v>43511</v>
          </cell>
        </row>
        <row r="2723">
          <cell r="F2723" t="str">
            <v xml:space="preserve">ACLED 08/2018-01/2019 </v>
          </cell>
          <cell r="G2723" t="str">
            <v>Medium</v>
          </cell>
          <cell r="H2723">
            <v>2</v>
          </cell>
          <cell r="I2723" t="str">
            <v>https://www.acleddata.com/data/</v>
          </cell>
          <cell r="J2723"/>
          <cell r="K2723" t="str">
            <v>JOR003Crisis related Injuries</v>
          </cell>
          <cell r="L2723">
            <v>43511</v>
          </cell>
        </row>
        <row r="2724">
          <cell r="F2724"/>
          <cell r="G2724"/>
          <cell r="H2724" t="b">
            <v>0</v>
          </cell>
          <cell r="I2724"/>
          <cell r="J2724" t="str">
            <v>No information available</v>
          </cell>
          <cell r="K2724" t="str">
            <v>JOR003Total # of illness cases reported</v>
          </cell>
          <cell r="L2724">
            <v>43511</v>
          </cell>
        </row>
        <row r="2725">
          <cell r="F2725" t="str">
            <v xml:space="preserve">ACLED 08/2018-01/2019 </v>
          </cell>
          <cell r="G2725" t="str">
            <v>Medium</v>
          </cell>
          <cell r="H2725">
            <v>2</v>
          </cell>
          <cell r="I2725" t="str">
            <v>https://www.acleddata.com/data/</v>
          </cell>
          <cell r="J2725"/>
          <cell r="K2725" t="str">
            <v>JOR003Crisis related fatalities</v>
          </cell>
          <cell r="L2725">
            <v>43511</v>
          </cell>
        </row>
        <row r="2726">
          <cell r="F2726"/>
          <cell r="G2726"/>
          <cell r="H2726" t="b">
            <v>0</v>
          </cell>
          <cell r="I2726"/>
          <cell r="J2726" t="str">
            <v>No information available</v>
          </cell>
          <cell r="K2726" t="str">
            <v>JOR003Building partially damaged</v>
          </cell>
          <cell r="L2726">
            <v>43511</v>
          </cell>
        </row>
        <row r="2727">
          <cell r="F2727"/>
          <cell r="G2727"/>
          <cell r="H2727" t="b">
            <v>0</v>
          </cell>
          <cell r="I2727"/>
          <cell r="J2727" t="str">
            <v>No information available</v>
          </cell>
          <cell r="K2727" t="str">
            <v>JOR003Building totally damaged</v>
          </cell>
          <cell r="L2727">
            <v>43511</v>
          </cell>
        </row>
        <row r="2728">
          <cell r="F2728"/>
          <cell r="G2728"/>
          <cell r="H2728" t="b">
            <v>0</v>
          </cell>
          <cell r="I2728"/>
          <cell r="J2728" t="str">
            <v>No information available</v>
          </cell>
          <cell r="K2728" t="str">
            <v>JOR003Economic Losses</v>
          </cell>
          <cell r="L2728">
            <v>43511</v>
          </cell>
        </row>
        <row r="2729">
          <cell r="F2729" t="str">
            <v>UNRWA 01/01/2020</v>
          </cell>
          <cell r="G2729" t="str">
            <v>Medium</v>
          </cell>
          <cell r="H2729">
            <v>2</v>
          </cell>
          <cell r="I2729" t="str">
            <v>https://reliefweb.int/sites/reliefweb.int/files/resources/unrwa_in_figures_2018_eng_v1_31_1_2019_final.pdf</v>
          </cell>
          <cell r="J2729" t="str">
            <v>Due to its protracted nature and the conditions in which Palestinian refugees in Jordan experience, only those Palestinian refugees still present in camps are considered as in need</v>
          </cell>
          <cell r="K2729" t="str">
            <v>JOR003People in Need</v>
          </cell>
          <cell r="L2729">
            <v>43511</v>
          </cell>
        </row>
        <row r="2730">
          <cell r="F2730"/>
          <cell r="G2730"/>
          <cell r="H2730" t="b">
            <v>0</v>
          </cell>
          <cell r="I2730"/>
          <cell r="J2730"/>
          <cell r="K2730" t="str">
            <v>JOR003People facing minimal humanitarian needs (level 1)</v>
          </cell>
          <cell r="L2730">
            <v>43511</v>
          </cell>
        </row>
        <row r="2731">
          <cell r="F2731" t="str">
            <v>UNRWA 01/01/2020</v>
          </cell>
          <cell r="G2731" t="str">
            <v>Medium</v>
          </cell>
          <cell r="H2731">
            <v>2</v>
          </cell>
          <cell r="I2731" t="str">
            <v>https://reliefweb.int/sites/reliefweb.int/files/resources/unrwa_in_figures_2018_eng_v1_31_1_2019_final.pdf</v>
          </cell>
          <cell r="J2731" t="str">
            <v>The total population of Palestinian refugees in Jordan are considered to be facing stressed humanitarian needs owing to several factors including; the defunding of UNRWA, inflation in Jordan, unemployment and related employment restrictions for refugees, healthcare limitations (in some camps 50% of refugees have no health insurance) and levels of poverty</v>
          </cell>
          <cell r="K2731" t="str">
            <v>JOR003People facing stressed humanitarian needs (level 2)</v>
          </cell>
          <cell r="L2731">
            <v>43511</v>
          </cell>
        </row>
        <row r="2732">
          <cell r="F2732"/>
          <cell r="G2732"/>
          <cell r="H2732" t="b">
            <v>0</v>
          </cell>
          <cell r="I2732"/>
          <cell r="J2732"/>
          <cell r="K2732" t="str">
            <v>JOR003People  facing moderate humanitarian needs (level 3)</v>
          </cell>
          <cell r="L2732">
            <v>43511</v>
          </cell>
        </row>
        <row r="2733">
          <cell r="F2733"/>
          <cell r="G2733"/>
          <cell r="H2733" t="b">
            <v>0</v>
          </cell>
          <cell r="I2733"/>
          <cell r="J2733"/>
          <cell r="K2733" t="str">
            <v>JOR003People facing severe humanitarian needs (level 4)</v>
          </cell>
          <cell r="L2733">
            <v>43511</v>
          </cell>
        </row>
        <row r="2734">
          <cell r="F2734"/>
          <cell r="G2734"/>
          <cell r="H2734" t="b">
            <v>0</v>
          </cell>
          <cell r="I2734"/>
          <cell r="J2734"/>
          <cell r="K2734" t="str">
            <v>JOR003People facing extreme humanitarian needs (level 5)</v>
          </cell>
          <cell r="L2734">
            <v>43511</v>
          </cell>
        </row>
        <row r="2735">
          <cell r="F2735" t="str">
            <v xml:space="preserve">ACLED 08/2018-01/2019 </v>
          </cell>
          <cell r="G2735" t="str">
            <v>Medium</v>
          </cell>
          <cell r="H2735">
            <v>2</v>
          </cell>
          <cell r="I2735" t="str">
            <v>https://www.acleddata.com/data/</v>
          </cell>
          <cell r="J2735"/>
          <cell r="K2735" t="str">
            <v>JOR003People killed in all crises</v>
          </cell>
          <cell r="L2735">
            <v>43511</v>
          </cell>
        </row>
        <row r="2736">
          <cell r="F2736"/>
          <cell r="G2736"/>
          <cell r="H2736" t="b">
            <v>0</v>
          </cell>
          <cell r="I2736"/>
          <cell r="J2736" t="str">
            <v xml:space="preserve">Refugees, asylum seekers and others of concern + host </v>
          </cell>
          <cell r="K2736" t="str">
            <v>JOR003Crisis affected groups</v>
          </cell>
          <cell r="L2736">
            <v>43511</v>
          </cell>
        </row>
        <row r="2737">
          <cell r="F2737"/>
          <cell r="G2737"/>
          <cell r="H2737" t="b">
            <v>0</v>
          </cell>
          <cell r="I2737"/>
          <cell r="J2737" t="str">
            <v>No information available</v>
          </cell>
          <cell r="K2737" t="str">
            <v>JOR003People facing limited access constraints</v>
          </cell>
          <cell r="L2737">
            <v>43511</v>
          </cell>
        </row>
        <row r="2738">
          <cell r="F2738"/>
          <cell r="G2738"/>
          <cell r="H2738" t="b">
            <v>0</v>
          </cell>
          <cell r="I2738"/>
          <cell r="J2738" t="str">
            <v>No information available</v>
          </cell>
          <cell r="K2738" t="str">
            <v>JOR003People facing restricted access constraints</v>
          </cell>
          <cell r="L2738">
            <v>43511</v>
          </cell>
        </row>
        <row r="2739">
          <cell r="F2739" t="str">
            <v>ACAPS 08/2018</v>
          </cell>
          <cell r="G2739" t="str">
            <v>Medium</v>
          </cell>
          <cell r="H2739">
            <v>2</v>
          </cell>
          <cell r="I2739" t="str">
            <v>https://www.acaps.org/sites/acaps/files/products/files/acaps_humanitarian_access_overview_august_2018_0.pdf</v>
          </cell>
          <cell r="J2739"/>
          <cell r="K2739" t="str">
            <v>JOR003Impediments to entry into country (bureaucratic and administrative)</v>
          </cell>
          <cell r="L2739">
            <v>43511</v>
          </cell>
        </row>
        <row r="2740">
          <cell r="F2740" t="str">
            <v>ACAPS 08/2018</v>
          </cell>
          <cell r="G2740" t="str">
            <v>Medium</v>
          </cell>
          <cell r="H2740">
            <v>2</v>
          </cell>
          <cell r="I2740" t="str">
            <v>https://www.acaps.org/sites/acaps/files/products/files/acaps_humanitarian_access_overview_august_2018_0.pdf</v>
          </cell>
          <cell r="J2740"/>
          <cell r="K2740" t="str">
            <v>JOR003Restriction of movement (impediments to freedom of movement and/or administrative restrictions)</v>
          </cell>
          <cell r="L2740">
            <v>43511</v>
          </cell>
        </row>
        <row r="2741">
          <cell r="F2741" t="str">
            <v>ACAPS 08/2018</v>
          </cell>
          <cell r="G2741" t="str">
            <v>Medium</v>
          </cell>
          <cell r="H2741">
            <v>2</v>
          </cell>
          <cell r="I2741" t="str">
            <v>https://www.acaps.org/sites/acaps/files/products/files/acaps_humanitarian_access_overview_august_2018_0.pdf</v>
          </cell>
          <cell r="J2741"/>
          <cell r="K2741" t="str">
            <v>JOR003Interference into implementation of humanitarian activities</v>
          </cell>
          <cell r="L2741">
            <v>43511</v>
          </cell>
        </row>
        <row r="2742">
          <cell r="F2742" t="str">
            <v>ACAPS 08/2018</v>
          </cell>
          <cell r="G2742" t="str">
            <v>Medium</v>
          </cell>
          <cell r="H2742">
            <v>2</v>
          </cell>
          <cell r="I2742" t="str">
            <v>https://www.acaps.org/sites/acaps/files/products/files/acaps_humanitarian_access_overview_august_2018_0.pdf</v>
          </cell>
          <cell r="J2742"/>
          <cell r="K2742" t="str">
            <v>JOR003Violence against personnel, facilities and assets</v>
          </cell>
          <cell r="L2742">
            <v>43511</v>
          </cell>
        </row>
        <row r="2743">
          <cell r="F2743" t="str">
            <v>ACAPS 08/2018</v>
          </cell>
          <cell r="G2743" t="str">
            <v>Medium</v>
          </cell>
          <cell r="H2743">
            <v>2</v>
          </cell>
          <cell r="I2743" t="str">
            <v>https://www.acaps.org/sites/acaps/files/products/files/acaps_humanitarian_access_overview_august_2018_0.pdf</v>
          </cell>
          <cell r="J2743"/>
          <cell r="K2743" t="str">
            <v>JOR003Denial of existence of humanitarian needs or entitlements to assistance</v>
          </cell>
          <cell r="L2743">
            <v>43511</v>
          </cell>
        </row>
        <row r="2744">
          <cell r="F2744" t="str">
            <v>ACAPS 08/2018</v>
          </cell>
          <cell r="G2744" t="str">
            <v>Medium</v>
          </cell>
          <cell r="H2744">
            <v>2</v>
          </cell>
          <cell r="I2744" t="str">
            <v>https://www.acaps.org/sites/acaps/files/products/files/acaps_humanitarian_access_overview_august_2018_0.pdf</v>
          </cell>
          <cell r="J2744"/>
          <cell r="K2744" t="str">
            <v>JOR003Restriction and obstruction of access to services and assistance</v>
          </cell>
          <cell r="L2744">
            <v>43511</v>
          </cell>
        </row>
        <row r="2745">
          <cell r="F2745" t="str">
            <v>ACAPS 08/2018</v>
          </cell>
          <cell r="G2745" t="str">
            <v>Medium</v>
          </cell>
          <cell r="H2745">
            <v>2</v>
          </cell>
          <cell r="I2745" t="str">
            <v>https://www.acaps.org/sites/acaps/files/products/files/acaps_humanitarian_access_overview_august_2018_0.pdf</v>
          </cell>
          <cell r="J2745"/>
          <cell r="K2745" t="str">
            <v>JOR003Ongoing insecurity/hostilities affecting humanitarian assistance</v>
          </cell>
          <cell r="L2745">
            <v>43511</v>
          </cell>
        </row>
        <row r="2746">
          <cell r="F2746" t="str">
            <v>ACAPS 08/2018</v>
          </cell>
          <cell r="G2746" t="str">
            <v>Medium</v>
          </cell>
          <cell r="H2746">
            <v>2</v>
          </cell>
          <cell r="I2746" t="str">
            <v>https://www.acaps.org/sites/acaps/files/products/files/acaps_humanitarian_access_overview_august_2018_0.pdf</v>
          </cell>
          <cell r="J2746"/>
          <cell r="K2746" t="str">
            <v xml:space="preserve">JOR003Presence of mines and improvised explosive devices </v>
          </cell>
          <cell r="L2746">
            <v>43511</v>
          </cell>
        </row>
        <row r="2747">
          <cell r="F2747" t="str">
            <v>ACAPS 08/2018</v>
          </cell>
          <cell r="G2747" t="str">
            <v>Medium</v>
          </cell>
          <cell r="H2747">
            <v>2</v>
          </cell>
          <cell r="I2747" t="str">
            <v>https://www.acaps.org/sites/acaps/files/products/files/acaps_humanitarian_access_overview_august_2018_0.pdf</v>
          </cell>
          <cell r="J2747"/>
          <cell r="K2747" t="str">
            <v>JOR003Physical constraints in the environment (obstacles related to terrain, climate, lack of infrastructure, etc.)</v>
          </cell>
          <cell r="L2747">
            <v>43511</v>
          </cell>
        </row>
        <row r="2748">
          <cell r="F2748" t="str">
            <v>UNFPA and UNHCR</v>
          </cell>
          <cell r="G2748" t="str">
            <v>High</v>
          </cell>
          <cell r="H2748">
            <v>1</v>
          </cell>
          <cell r="I2748" t="str">
            <v>https://data.humdata.org/dataset/mauritania-population-statistics</v>
          </cell>
          <cell r="J2748" t="str">
            <v>Total pop with refugees and as</v>
          </cell>
          <cell r="K2748" t="str">
            <v>MRT001Total population in country</v>
          </cell>
          <cell r="L2748">
            <v>43511</v>
          </cell>
        </row>
        <row r="2749">
          <cell r="F2749" t="str">
            <v>UNFPA and UNHCR</v>
          </cell>
          <cell r="G2749" t="str">
            <v>High</v>
          </cell>
          <cell r="H2749">
            <v>1</v>
          </cell>
          <cell r="I2749" t="str">
            <v>https://data.humdata.org/dataset/mauritania-population-statistics</v>
          </cell>
          <cell r="J2749" t="str">
            <v>Total country is affected</v>
          </cell>
          <cell r="K2749" t="str">
            <v>MRT001Landmass affected by disaster</v>
          </cell>
          <cell r="L2749">
            <v>43511</v>
          </cell>
        </row>
        <row r="2750">
          <cell r="F2750" t="str">
            <v>UNFPA and UNHCR</v>
          </cell>
          <cell r="G2750" t="str">
            <v>High</v>
          </cell>
          <cell r="H2750">
            <v>1</v>
          </cell>
          <cell r="I2750" t="str">
            <v>https://data.humdata.org/dataset/mauritania-population-statistics</v>
          </cell>
          <cell r="J2750" t="str">
            <v>Total pop with refugees and as</v>
          </cell>
          <cell r="K2750" t="str">
            <v>MRT001People exposed</v>
          </cell>
          <cell r="L2750">
            <v>43511</v>
          </cell>
        </row>
        <row r="2751">
          <cell r="F2751" t="str">
            <v>UNFPA and UNHCR</v>
          </cell>
          <cell r="G2751" t="str">
            <v>High</v>
          </cell>
          <cell r="H2751">
            <v>1</v>
          </cell>
          <cell r="I2751" t="str">
            <v>https://data.humdata.org/dataset/mauritania-population-statistics</v>
          </cell>
          <cell r="J2751" t="str">
            <v>Total pop with refugees and as</v>
          </cell>
          <cell r="K2751" t="str">
            <v>MRT001People affected by the crisis</v>
          </cell>
          <cell r="L2751">
            <v>43511</v>
          </cell>
        </row>
        <row r="2752">
          <cell r="F2752" t="str">
            <v>UNHCR</v>
          </cell>
          <cell r="G2752" t="str">
            <v>High</v>
          </cell>
          <cell r="H2752">
            <v>1</v>
          </cell>
          <cell r="I2752" t="str">
            <v>https://data2.unhcr.org/en/documents/download/67708</v>
          </cell>
          <cell r="J2752" t="str">
            <v>Total PoCs</v>
          </cell>
          <cell r="K2752" t="str">
            <v>MRT001Total # of crisis related displaced people</v>
          </cell>
          <cell r="L2752">
            <v>43511</v>
          </cell>
        </row>
        <row r="2753">
          <cell r="F2753"/>
          <cell r="G2753" t="str">
            <v>High</v>
          </cell>
          <cell r="H2753">
            <v>1</v>
          </cell>
          <cell r="I2753"/>
          <cell r="J2753"/>
          <cell r="K2753" t="str">
            <v>MRT001Crisis related Injuries</v>
          </cell>
          <cell r="L2753">
            <v>43511</v>
          </cell>
        </row>
        <row r="2754">
          <cell r="F2754"/>
          <cell r="G2754" t="str">
            <v>High</v>
          </cell>
          <cell r="H2754">
            <v>1</v>
          </cell>
          <cell r="I2754"/>
          <cell r="J2754"/>
          <cell r="K2754" t="str">
            <v>MRT001Total # of illness cases reported</v>
          </cell>
          <cell r="L2754">
            <v>43511</v>
          </cell>
        </row>
        <row r="2755">
          <cell r="F2755"/>
          <cell r="G2755" t="str">
            <v>High</v>
          </cell>
          <cell r="H2755">
            <v>1</v>
          </cell>
          <cell r="I2755"/>
          <cell r="J2755"/>
          <cell r="K2755" t="str">
            <v>MRT001Crisis related fatalities</v>
          </cell>
          <cell r="L2755">
            <v>43511</v>
          </cell>
        </row>
        <row r="2756">
          <cell r="F2756"/>
          <cell r="G2756" t="str">
            <v>High</v>
          </cell>
          <cell r="H2756">
            <v>1</v>
          </cell>
          <cell r="I2756"/>
          <cell r="J2756"/>
          <cell r="K2756" t="str">
            <v>MRT001Building partially damaged</v>
          </cell>
          <cell r="L2756">
            <v>43511</v>
          </cell>
        </row>
        <row r="2757">
          <cell r="F2757"/>
          <cell r="G2757" t="str">
            <v>High</v>
          </cell>
          <cell r="H2757">
            <v>1</v>
          </cell>
          <cell r="I2757"/>
          <cell r="J2757"/>
          <cell r="K2757" t="str">
            <v>MRT001Building totally damaged</v>
          </cell>
          <cell r="L2757">
            <v>43511</v>
          </cell>
        </row>
        <row r="2758">
          <cell r="F2758"/>
          <cell r="G2758" t="str">
            <v>High</v>
          </cell>
          <cell r="H2758">
            <v>1</v>
          </cell>
          <cell r="I2758"/>
          <cell r="J2758"/>
          <cell r="K2758" t="str">
            <v>MRT001Economic Losses</v>
          </cell>
          <cell r="L2758">
            <v>43511</v>
          </cell>
        </row>
        <row r="2759">
          <cell r="F2759" t="str">
            <v>CH 2018 and UNHCR</v>
          </cell>
          <cell r="G2759" t="str">
            <v>High</v>
          </cell>
          <cell r="H2759">
            <v>1</v>
          </cell>
          <cell r="I2759" t="str">
            <v>https://data.humdata.org/dataset/cadre-harmonise</v>
          </cell>
          <cell r="J2759" t="str">
            <v>Total IPC levels 2-5 and Pocs</v>
          </cell>
          <cell r="K2759" t="str">
            <v>MRT001People in Need</v>
          </cell>
          <cell r="L2759">
            <v>43511</v>
          </cell>
        </row>
        <row r="2760">
          <cell r="F2760" t="str">
            <v>CH 2018 and UNHCR</v>
          </cell>
          <cell r="G2760" t="str">
            <v>High</v>
          </cell>
          <cell r="H2760">
            <v>1</v>
          </cell>
          <cell r="I2760" t="str">
            <v>https://data.humdata.org/dataset/cadre-harmonise</v>
          </cell>
          <cell r="J2760" t="str">
            <v xml:space="preserve"> </v>
          </cell>
          <cell r="K2760" t="str">
            <v>MRT001People facing minimal humanitarian needs (level 1)</v>
          </cell>
          <cell r="L2760">
            <v>43511</v>
          </cell>
        </row>
        <row r="2761">
          <cell r="F2761" t="str">
            <v>CH 2018 and UNHCR</v>
          </cell>
          <cell r="G2761" t="str">
            <v>High</v>
          </cell>
          <cell r="H2761">
            <v>1</v>
          </cell>
          <cell r="I2761" t="str">
            <v>https://data.humdata.org/dataset/cadre-harmonise</v>
          </cell>
          <cell r="J2761" t="str">
            <v>CH figures for food insecurity + urban AS and refs, which are considered in a lower severity category compared to the refs in Mbera camp, who are in level 3</v>
          </cell>
          <cell r="K2761" t="str">
            <v>MRT001People facing stressed humanitarian needs (level 2)</v>
          </cell>
          <cell r="L2761">
            <v>43511</v>
          </cell>
        </row>
        <row r="2762">
          <cell r="F2762" t="str">
            <v>CH 2018 and UNHCR</v>
          </cell>
          <cell r="G2762" t="str">
            <v>High</v>
          </cell>
          <cell r="H2762">
            <v>1</v>
          </cell>
          <cell r="I2762" t="str">
            <v>https://data.humdata.org/dataset/cadre-harmonise</v>
          </cell>
          <cell r="J2762" t="str">
            <v>CH figures for food insecurity + refs in Mbera camp</v>
          </cell>
          <cell r="K2762" t="str">
            <v>MRT001People  facing moderate humanitarian needs (level 3)</v>
          </cell>
          <cell r="L2762">
            <v>43511</v>
          </cell>
        </row>
        <row r="2763">
          <cell r="F2763" t="str">
            <v>CH 2018 and UNHCR</v>
          </cell>
          <cell r="G2763" t="str">
            <v>High</v>
          </cell>
          <cell r="H2763">
            <v>1</v>
          </cell>
          <cell r="I2763" t="str">
            <v>https://data.humdata.org/dataset/cadre-harmonise</v>
          </cell>
          <cell r="J2763" t="str">
            <v>Figures are based on December 2018 CH analysis. The projected figures for June August 2019 are too far into the future, and based on lean season effect</v>
          </cell>
          <cell r="K2763" t="str">
            <v>MRT001People facing severe humanitarian needs (level 4)</v>
          </cell>
          <cell r="L2763">
            <v>43511</v>
          </cell>
        </row>
        <row r="2764">
          <cell r="F2764" t="str">
            <v>CH 2018 and UNHCR</v>
          </cell>
          <cell r="G2764" t="str">
            <v>High</v>
          </cell>
          <cell r="H2764">
            <v>1</v>
          </cell>
          <cell r="I2764" t="str">
            <v>https://data.humdata.org/dataset/cadre-harmonise</v>
          </cell>
          <cell r="J2764" t="str">
            <v>Figures are based on December 2018 CH analysis. The projected figures for June August 2019 are too far into the future, and based on lean season effect</v>
          </cell>
          <cell r="K2764" t="str">
            <v>MRT001People facing extreme humanitarian needs (level 5)</v>
          </cell>
          <cell r="L2764">
            <v>43511</v>
          </cell>
        </row>
        <row r="2765">
          <cell r="F2765"/>
          <cell r="G2765" t="str">
            <v>High</v>
          </cell>
          <cell r="H2765">
            <v>1</v>
          </cell>
          <cell r="I2765"/>
          <cell r="J2765"/>
          <cell r="K2765" t="str">
            <v>MRT001People killed in all crises</v>
          </cell>
          <cell r="L2765">
            <v>43511</v>
          </cell>
        </row>
        <row r="2766">
          <cell r="F2766" t="str">
            <v>Access Map</v>
          </cell>
          <cell r="G2766" t="str">
            <v>High</v>
          </cell>
          <cell r="H2766">
            <v>1</v>
          </cell>
          <cell r="I2766"/>
          <cell r="J2766" t="str">
            <v>Host, nonhost, as and refs</v>
          </cell>
          <cell r="K2766" t="str">
            <v>MRT001Crisis affected groups</v>
          </cell>
          <cell r="L2766">
            <v>43511</v>
          </cell>
        </row>
        <row r="2767">
          <cell r="F2767"/>
          <cell r="G2767" t="str">
            <v>High</v>
          </cell>
          <cell r="H2767">
            <v>1</v>
          </cell>
          <cell r="I2767"/>
          <cell r="J2767"/>
          <cell r="K2767" t="str">
            <v>MRT001People facing limited access constraints</v>
          </cell>
          <cell r="L2767">
            <v>43511</v>
          </cell>
        </row>
        <row r="2768">
          <cell r="F2768"/>
          <cell r="G2768" t="str">
            <v>High</v>
          </cell>
          <cell r="H2768">
            <v>1</v>
          </cell>
          <cell r="I2768"/>
          <cell r="J2768"/>
          <cell r="K2768" t="str">
            <v>MRT001People facing restricted access constraints</v>
          </cell>
          <cell r="L2768">
            <v>43511</v>
          </cell>
        </row>
        <row r="2769">
          <cell r="F2769" t="str">
            <v>Access Map</v>
          </cell>
          <cell r="G2769" t="str">
            <v>High</v>
          </cell>
          <cell r="H2769">
            <v>1</v>
          </cell>
          <cell r="I2769"/>
          <cell r="J2769"/>
          <cell r="K2769" t="str">
            <v>MRT001Impediments to entry into country (bureaucratic and administrative)</v>
          </cell>
          <cell r="L2769">
            <v>43511</v>
          </cell>
        </row>
        <row r="2770">
          <cell r="F2770" t="str">
            <v>Access Map</v>
          </cell>
          <cell r="G2770" t="str">
            <v>High</v>
          </cell>
          <cell r="H2770">
            <v>1</v>
          </cell>
          <cell r="I2770"/>
          <cell r="J2770"/>
          <cell r="K2770" t="str">
            <v>MRT001Ongoing insecurity/hostilities affecting humanitarian assistance</v>
          </cell>
          <cell r="L2770">
            <v>43511</v>
          </cell>
        </row>
        <row r="2771">
          <cell r="F2771" t="str">
            <v>Access Map</v>
          </cell>
          <cell r="G2771" t="str">
            <v>High</v>
          </cell>
          <cell r="H2771">
            <v>1</v>
          </cell>
          <cell r="I2771"/>
          <cell r="J2771"/>
          <cell r="K2771" t="str">
            <v>MRT001Restriction of movement (impediments to freedom of movement and/or administrative restrictions)</v>
          </cell>
          <cell r="L2771">
            <v>43511</v>
          </cell>
        </row>
        <row r="2772">
          <cell r="F2772" t="str">
            <v>Access Map</v>
          </cell>
          <cell r="G2772" t="str">
            <v>High</v>
          </cell>
          <cell r="H2772">
            <v>1</v>
          </cell>
          <cell r="I2772"/>
          <cell r="J2772"/>
          <cell r="K2772" t="str">
            <v>MRT001Interference into implementation of humanitarian activities</v>
          </cell>
          <cell r="L2772">
            <v>43511</v>
          </cell>
        </row>
        <row r="2773">
          <cell r="F2773" t="str">
            <v>Access Map</v>
          </cell>
          <cell r="G2773" t="str">
            <v>High</v>
          </cell>
          <cell r="H2773">
            <v>1</v>
          </cell>
          <cell r="I2773"/>
          <cell r="J2773"/>
          <cell r="K2773" t="str">
            <v>MRT001Violence against personnel, facilities and assets</v>
          </cell>
          <cell r="L2773">
            <v>43511</v>
          </cell>
        </row>
        <row r="2774">
          <cell r="F2774" t="str">
            <v>Access Map</v>
          </cell>
          <cell r="G2774" t="str">
            <v>High</v>
          </cell>
          <cell r="H2774">
            <v>1</v>
          </cell>
          <cell r="I2774"/>
          <cell r="J2774"/>
          <cell r="K2774" t="str">
            <v>MRT001Denial of existence of humanitarian needs or entitlements to assistance</v>
          </cell>
          <cell r="L2774">
            <v>43511</v>
          </cell>
        </row>
        <row r="2775">
          <cell r="F2775" t="str">
            <v>Access Map</v>
          </cell>
          <cell r="G2775" t="str">
            <v>High</v>
          </cell>
          <cell r="H2775">
            <v>1</v>
          </cell>
          <cell r="I2775"/>
          <cell r="J2775"/>
          <cell r="K2775" t="str">
            <v>MRT001Restriction and obstruction of access to services and assistance</v>
          </cell>
          <cell r="L2775">
            <v>43511</v>
          </cell>
        </row>
        <row r="2776">
          <cell r="F2776" t="str">
            <v>Access Map</v>
          </cell>
          <cell r="G2776" t="str">
            <v>High</v>
          </cell>
          <cell r="H2776">
            <v>1</v>
          </cell>
          <cell r="I2776"/>
          <cell r="J2776"/>
          <cell r="K2776" t="str">
            <v xml:space="preserve">MRT001Presence of mines and improvised explosive devices </v>
          </cell>
          <cell r="L2776">
            <v>43511</v>
          </cell>
        </row>
        <row r="2777">
          <cell r="F2777" t="str">
            <v>Access Map</v>
          </cell>
          <cell r="G2777" t="str">
            <v>High</v>
          </cell>
          <cell r="H2777">
            <v>1</v>
          </cell>
          <cell r="I2777"/>
          <cell r="J2777"/>
          <cell r="K2777" t="str">
            <v>MRT001Physical constraints in the environment (obstacles related to terrain, climate, lack of infrastructure, etc.)</v>
          </cell>
          <cell r="L2777">
            <v>43511</v>
          </cell>
        </row>
        <row r="2778">
          <cell r="F2778"/>
          <cell r="G2778" t="str">
            <v>High</v>
          </cell>
          <cell r="H2778">
            <v>1</v>
          </cell>
          <cell r="I2778"/>
          <cell r="J2778"/>
          <cell r="K2778" t="str">
            <v>MRT003People facing limited access constraints</v>
          </cell>
          <cell r="L2778">
            <v>43511</v>
          </cell>
        </row>
        <row r="2779">
          <cell r="F2779"/>
          <cell r="G2779" t="str">
            <v>High</v>
          </cell>
          <cell r="H2779">
            <v>1</v>
          </cell>
          <cell r="I2779"/>
          <cell r="J2779"/>
          <cell r="K2779" t="str">
            <v>MRT003People facing restricted access constraints</v>
          </cell>
          <cell r="L2779">
            <v>43511</v>
          </cell>
        </row>
        <row r="2780">
          <cell r="F2780" t="str">
            <v>Access Map</v>
          </cell>
          <cell r="G2780" t="str">
            <v>High</v>
          </cell>
          <cell r="H2780">
            <v>1</v>
          </cell>
          <cell r="I2780"/>
          <cell r="J2780"/>
          <cell r="K2780" t="str">
            <v>MRT003Impediments to entry into country (bureaucratic and administrative)</v>
          </cell>
          <cell r="L2780">
            <v>43511</v>
          </cell>
        </row>
        <row r="2781">
          <cell r="F2781" t="str">
            <v>Access Map</v>
          </cell>
          <cell r="G2781" t="str">
            <v>High</v>
          </cell>
          <cell r="H2781">
            <v>1</v>
          </cell>
          <cell r="I2781"/>
          <cell r="J2781"/>
          <cell r="K2781" t="str">
            <v>MRT003Ongoing insecurity/hostilities affecting humanitarian assistance</v>
          </cell>
          <cell r="L2781">
            <v>43511</v>
          </cell>
        </row>
        <row r="2782">
          <cell r="F2782" t="str">
            <v>Access Map</v>
          </cell>
          <cell r="G2782" t="str">
            <v>High</v>
          </cell>
          <cell r="H2782">
            <v>1</v>
          </cell>
          <cell r="I2782"/>
          <cell r="J2782"/>
          <cell r="K2782" t="str">
            <v>MRT003Restriction of movement (impediments to freedom of movement and/or administrative restrictions)</v>
          </cell>
          <cell r="L2782">
            <v>43511</v>
          </cell>
        </row>
        <row r="2783">
          <cell r="F2783" t="str">
            <v>Access Map</v>
          </cell>
          <cell r="G2783" t="str">
            <v>High</v>
          </cell>
          <cell r="H2783">
            <v>1</v>
          </cell>
          <cell r="I2783"/>
          <cell r="J2783"/>
          <cell r="K2783" t="str">
            <v>MRT003Interference into implementation of humanitarian activities</v>
          </cell>
          <cell r="L2783">
            <v>43511</v>
          </cell>
        </row>
        <row r="2784">
          <cell r="F2784" t="str">
            <v>Access Map</v>
          </cell>
          <cell r="G2784" t="str">
            <v>High</v>
          </cell>
          <cell r="H2784">
            <v>1</v>
          </cell>
          <cell r="I2784"/>
          <cell r="J2784"/>
          <cell r="K2784" t="str">
            <v>MRT003Violence against personnel, facilities and assets</v>
          </cell>
          <cell r="L2784">
            <v>43511</v>
          </cell>
        </row>
        <row r="2785">
          <cell r="F2785" t="str">
            <v>Access Map</v>
          </cell>
          <cell r="G2785" t="str">
            <v>High</v>
          </cell>
          <cell r="H2785">
            <v>1</v>
          </cell>
          <cell r="I2785"/>
          <cell r="J2785"/>
          <cell r="K2785" t="str">
            <v>MRT003Denial of existence of humanitarian needs or entitlements to assistance</v>
          </cell>
          <cell r="L2785">
            <v>43511</v>
          </cell>
        </row>
        <row r="2786">
          <cell r="F2786" t="str">
            <v>Access Map</v>
          </cell>
          <cell r="G2786" t="str">
            <v>High</v>
          </cell>
          <cell r="H2786">
            <v>1</v>
          </cell>
          <cell r="I2786"/>
          <cell r="J2786"/>
          <cell r="K2786" t="str">
            <v>MRT003Restriction and obstruction of access to services and assistance</v>
          </cell>
          <cell r="L2786">
            <v>43511</v>
          </cell>
        </row>
        <row r="2787">
          <cell r="F2787" t="str">
            <v>Access Map</v>
          </cell>
          <cell r="G2787" t="str">
            <v>High</v>
          </cell>
          <cell r="H2787">
            <v>1</v>
          </cell>
          <cell r="I2787"/>
          <cell r="J2787"/>
          <cell r="K2787" t="str">
            <v xml:space="preserve">MRT003Presence of mines and improvised explosive devices </v>
          </cell>
          <cell r="L2787">
            <v>43511</v>
          </cell>
        </row>
        <row r="2788">
          <cell r="F2788" t="str">
            <v>Access Map</v>
          </cell>
          <cell r="G2788" t="str">
            <v>High</v>
          </cell>
          <cell r="H2788">
            <v>1</v>
          </cell>
          <cell r="I2788"/>
          <cell r="J2788"/>
          <cell r="K2788" t="str">
            <v>MRT003Physical constraints in the environment (obstacles related to terrain, climate, lack of infrastructure, etc.)</v>
          </cell>
          <cell r="L2788">
            <v>43511</v>
          </cell>
        </row>
        <row r="2789">
          <cell r="F2789" t="str">
            <v>UNFPA and UNHCR</v>
          </cell>
          <cell r="G2789" t="str">
            <v>High</v>
          </cell>
          <cell r="H2789">
            <v>1</v>
          </cell>
          <cell r="I2789" t="str">
            <v>https://data.humdata.org/dataset/mauritania-population-statistics</v>
          </cell>
          <cell r="J2789" t="str">
            <v>total population plus refs and AS in the country</v>
          </cell>
          <cell r="K2789" t="str">
            <v>MRT003Total population in country</v>
          </cell>
          <cell r="L2789">
            <v>43511</v>
          </cell>
        </row>
        <row r="2790">
          <cell r="F2790" t="str">
            <v>UNFPA 2018</v>
          </cell>
          <cell r="G2790" t="str">
            <v>High</v>
          </cell>
          <cell r="H2790">
            <v>1</v>
          </cell>
          <cell r="I2790" t="str">
            <v>https://data.humdata.org/dataset/mauritania-population-statistics</v>
          </cell>
          <cell r="J2790" t="str">
            <v>entire country is affected</v>
          </cell>
          <cell r="K2790" t="str">
            <v>MRT003Landmass affected by disaster</v>
          </cell>
          <cell r="L2790">
            <v>43511</v>
          </cell>
        </row>
        <row r="2791">
          <cell r="F2791" t="str">
            <v>UNFPA and UNHCR</v>
          </cell>
          <cell r="G2791" t="str">
            <v>High</v>
          </cell>
          <cell r="H2791">
            <v>1</v>
          </cell>
          <cell r="I2791" t="str">
            <v>https://data.humdata.org/dataset/mauritania-population-statistics</v>
          </cell>
          <cell r="J2791" t="str">
            <v>total population minus the refugees in Mbera camp</v>
          </cell>
          <cell r="K2791" t="str">
            <v>MRT003People exposed</v>
          </cell>
          <cell r="L2791">
            <v>43511</v>
          </cell>
        </row>
        <row r="2792">
          <cell r="F2792" t="str">
            <v>UNFPA and UNHCR</v>
          </cell>
          <cell r="G2792" t="str">
            <v>High</v>
          </cell>
          <cell r="H2792">
            <v>1</v>
          </cell>
          <cell r="I2792" t="str">
            <v>https://data.humdata.org/dataset/mauritania-population-statistics</v>
          </cell>
          <cell r="J2792" t="str">
            <v>total population minus the refugees in Mbera camp</v>
          </cell>
          <cell r="K2792" t="str">
            <v>MRT003People affected by the crisis</v>
          </cell>
          <cell r="L2792">
            <v>43511</v>
          </cell>
        </row>
        <row r="2793">
          <cell r="F2793"/>
          <cell r="G2793" t="str">
            <v>High</v>
          </cell>
          <cell r="H2793">
            <v>1</v>
          </cell>
          <cell r="I2793"/>
          <cell r="J2793"/>
          <cell r="K2793" t="str">
            <v>MRT003Total # of crisis related displaced people</v>
          </cell>
          <cell r="L2793">
            <v>43511</v>
          </cell>
        </row>
        <row r="2794">
          <cell r="F2794"/>
          <cell r="G2794" t="str">
            <v>High</v>
          </cell>
          <cell r="H2794">
            <v>1</v>
          </cell>
          <cell r="I2794"/>
          <cell r="J2794"/>
          <cell r="K2794" t="str">
            <v>MRT003Crisis related Injuries</v>
          </cell>
          <cell r="L2794">
            <v>43511</v>
          </cell>
        </row>
        <row r="2795">
          <cell r="F2795"/>
          <cell r="G2795" t="str">
            <v>High</v>
          </cell>
          <cell r="H2795">
            <v>1</v>
          </cell>
          <cell r="I2795"/>
          <cell r="J2795"/>
          <cell r="K2795" t="str">
            <v>MRT003Total # of illness cases reported</v>
          </cell>
          <cell r="L2795">
            <v>43511</v>
          </cell>
        </row>
        <row r="2796">
          <cell r="F2796"/>
          <cell r="G2796" t="str">
            <v>High</v>
          </cell>
          <cell r="H2796">
            <v>1</v>
          </cell>
          <cell r="I2796"/>
          <cell r="J2796"/>
          <cell r="K2796" t="str">
            <v>MRT003Crisis related fatalities</v>
          </cell>
          <cell r="L2796">
            <v>43511</v>
          </cell>
        </row>
        <row r="2797">
          <cell r="F2797"/>
          <cell r="G2797" t="str">
            <v>High</v>
          </cell>
          <cell r="H2797">
            <v>1</v>
          </cell>
          <cell r="I2797"/>
          <cell r="J2797"/>
          <cell r="K2797" t="str">
            <v>MRT003Building partially damaged</v>
          </cell>
          <cell r="L2797">
            <v>43511</v>
          </cell>
        </row>
        <row r="2798">
          <cell r="F2798"/>
          <cell r="G2798" t="str">
            <v>High</v>
          </cell>
          <cell r="H2798">
            <v>1</v>
          </cell>
          <cell r="I2798"/>
          <cell r="J2798"/>
          <cell r="K2798" t="str">
            <v>MRT003Building totally damaged</v>
          </cell>
          <cell r="L2798">
            <v>43511</v>
          </cell>
        </row>
        <row r="2799">
          <cell r="F2799"/>
          <cell r="G2799" t="str">
            <v>High</v>
          </cell>
          <cell r="H2799">
            <v>1</v>
          </cell>
          <cell r="I2799"/>
          <cell r="J2799"/>
          <cell r="K2799" t="str">
            <v>MRT003Economic Losses</v>
          </cell>
          <cell r="L2799">
            <v>43511</v>
          </cell>
        </row>
        <row r="2800">
          <cell r="F2800" t="str">
            <v>CH 2018</v>
          </cell>
          <cell r="G2800" t="str">
            <v>High</v>
          </cell>
          <cell r="H2800">
            <v>1</v>
          </cell>
          <cell r="I2800" t="str">
            <v>https://data.humdata.org/dataset/cadre-harmonise</v>
          </cell>
          <cell r="J2800" t="str">
            <v>Figures are based on December 2018 CH analysis. The projected figures for June August 2019 are too far into the future, and based on lean season effect</v>
          </cell>
          <cell r="K2800" t="str">
            <v>MRT003People in Need</v>
          </cell>
          <cell r="L2800">
            <v>43511</v>
          </cell>
        </row>
        <row r="2801">
          <cell r="F2801" t="str">
            <v>CH 2018</v>
          </cell>
          <cell r="G2801" t="str">
            <v>High</v>
          </cell>
          <cell r="H2801">
            <v>1</v>
          </cell>
          <cell r="I2801" t="str">
            <v>https://data.humdata.org/dataset/cadre-harmonise</v>
          </cell>
          <cell r="J2801" t="str">
            <v>Figures are based on December 2018 CH analysis. The projected figures for June August 2019 are too far into the future, and based on lean season effect</v>
          </cell>
          <cell r="K2801" t="str">
            <v>MRT003People facing minimal humanitarian needs (level 1)</v>
          </cell>
          <cell r="L2801">
            <v>43511</v>
          </cell>
        </row>
        <row r="2802">
          <cell r="F2802" t="str">
            <v>CH 2018</v>
          </cell>
          <cell r="G2802" t="str">
            <v>High</v>
          </cell>
          <cell r="H2802">
            <v>1</v>
          </cell>
          <cell r="I2802" t="str">
            <v>https://data.humdata.org/dataset/cadre-harmonise</v>
          </cell>
          <cell r="J2802" t="str">
            <v>Figures are based on December 2018 CH analysis. The projected figures for June August 2019 are too far into the future, and based on lean season effect</v>
          </cell>
          <cell r="K2802" t="str">
            <v>MRT003People facing stressed humanitarian needs (level 2)</v>
          </cell>
          <cell r="L2802">
            <v>43511</v>
          </cell>
        </row>
        <row r="2803">
          <cell r="F2803" t="str">
            <v>CH 2018</v>
          </cell>
          <cell r="G2803" t="str">
            <v>High</v>
          </cell>
          <cell r="H2803">
            <v>1</v>
          </cell>
          <cell r="I2803" t="str">
            <v>https://data.humdata.org/dataset/cadre-harmonise</v>
          </cell>
          <cell r="J2803" t="str">
            <v>Figures are based on December 2018 CH analysis. The projected figures for June August 2019 are too far into the future, and based on lean season effect</v>
          </cell>
          <cell r="K2803" t="str">
            <v>MRT003People  facing moderate humanitarian needs (level 3)</v>
          </cell>
          <cell r="L2803">
            <v>43511</v>
          </cell>
        </row>
        <row r="2804">
          <cell r="F2804" t="str">
            <v>CH 2018</v>
          </cell>
          <cell r="G2804" t="str">
            <v>High</v>
          </cell>
          <cell r="H2804">
            <v>1</v>
          </cell>
          <cell r="I2804" t="str">
            <v>https://data.humdata.org/dataset/cadre-harmonise</v>
          </cell>
          <cell r="J2804" t="str">
            <v>Figures are based on December 2018 CH analysis. The projected figures for June August 2019 are too far into the future, and based on lean season effect</v>
          </cell>
          <cell r="K2804" t="str">
            <v>MRT003People facing severe humanitarian needs (level 4)</v>
          </cell>
          <cell r="L2804">
            <v>43511</v>
          </cell>
        </row>
        <row r="2805">
          <cell r="F2805" t="str">
            <v>CH 2018</v>
          </cell>
          <cell r="G2805" t="str">
            <v>High</v>
          </cell>
          <cell r="H2805">
            <v>1</v>
          </cell>
          <cell r="I2805" t="str">
            <v>https://data.humdata.org/dataset/cadre-harmonise</v>
          </cell>
          <cell r="J2805" t="str">
            <v>Figures are based on December 2018 CH analysis. The projected figures for June August 2019 are too far into the future, and based on lean season effect</v>
          </cell>
          <cell r="K2805" t="str">
            <v>MRT003People facing extreme humanitarian needs (level 5)</v>
          </cell>
          <cell r="L2805">
            <v>43511</v>
          </cell>
        </row>
        <row r="2806">
          <cell r="F2806"/>
          <cell r="G2806" t="str">
            <v>High</v>
          </cell>
          <cell r="H2806">
            <v>1</v>
          </cell>
          <cell r="I2806"/>
          <cell r="J2806"/>
          <cell r="K2806" t="str">
            <v>MRT003People killed in all crises</v>
          </cell>
          <cell r="L2806">
            <v>43511</v>
          </cell>
        </row>
        <row r="2807">
          <cell r="F2807"/>
          <cell r="G2807" t="str">
            <v>High</v>
          </cell>
          <cell r="H2807">
            <v>1</v>
          </cell>
          <cell r="I2807"/>
          <cell r="J2807"/>
          <cell r="K2807" t="str">
            <v>MRT003Crisis affected groups</v>
          </cell>
          <cell r="L2807">
            <v>43511</v>
          </cell>
        </row>
        <row r="2808">
          <cell r="F2808" t="str">
            <v>OCHA (Dec 2018); UNHCR (Dec 2018)</v>
          </cell>
          <cell r="G2808" t="str">
            <v>Medium</v>
          </cell>
          <cell r="H2808">
            <v>2</v>
          </cell>
          <cell r="I2808" t="str">
            <v>https://www.humanitarianresponse.info/en/operations/chad/document/tchad-aper%C3%A7u-des-besoins-humanitaires-2019-hno-2019-21-dec-2018
https://data2.unhcr.org/en/country/tcd</v>
          </cell>
          <cell r="J2808" t="str">
            <v>Total country popluation according to OCHA HNO 2019 (15,775,428) + Refugee population (451,210) + Chadian returnees (41,240)</v>
          </cell>
          <cell r="K2808" t="str">
            <v>TCD003Total population in country</v>
          </cell>
          <cell r="L2808">
            <v>43511</v>
          </cell>
        </row>
        <row r="2809">
          <cell r="F2809" t="str">
            <v>Populationdata.net</v>
          </cell>
          <cell r="G2809" t="str">
            <v>Medium</v>
          </cell>
          <cell r="H2809">
            <v>2</v>
          </cell>
          <cell r="I2809" t="str">
            <v>https://www.populationdata.net/pays/tchad/divisions</v>
          </cell>
          <cell r="J2809" t="str">
            <v xml:space="preserve">Area of Lac region. The crisis affects the entirety of the region. </v>
          </cell>
          <cell r="K2809" t="str">
            <v>TCD003Landmass affected by disaster</v>
          </cell>
          <cell r="L2809">
            <v>43511</v>
          </cell>
        </row>
        <row r="2810">
          <cell r="F2810" t="str">
            <v>OCHA 12/2018; UNHCR 01/2019</v>
          </cell>
          <cell r="G2810" t="str">
            <v>Medium</v>
          </cell>
          <cell r="H2810">
            <v>2</v>
          </cell>
          <cell r="I2810" t="str">
            <v>https://www.humanitarianresponse.info/en/operations/chad/document/tchad-aper%C3%A7u-des-besoins-humanitaires-2019-hno-2019-21-dec-2018
https://data2.unhcr.org/en/situations/nigeriasituation</v>
          </cell>
          <cell r="J2810" t="str">
            <v xml:space="preserve">Baseline population of Lac region (616,984)+ Nigerian refugees (11,310) + Chadian returnees (41,240) as they come from abroad and increase baseline population. Follow up with OCHA to see if IDPs and IDP returnees are included in the baseline population. However most IDPs originate from Lac reegion so likely counted within baseline estimates, therefore not taken into account here999. </v>
          </cell>
          <cell r="K2810" t="str">
            <v>TCD003People exposed</v>
          </cell>
          <cell r="L2810">
            <v>43511</v>
          </cell>
        </row>
        <row r="2811">
          <cell r="F2811" t="str">
            <v>OCHA 12/2018; UNHCR 01/2019</v>
          </cell>
          <cell r="G2811" t="str">
            <v>Medium</v>
          </cell>
          <cell r="H2811">
            <v>2</v>
          </cell>
          <cell r="I2811" t="str">
            <v>https://www.humanitarianresponse.info/en/operations/chad/document/tchad-aper%C3%A7u-des-besoins-humanitaires-2019-hno-2019-21-dec-2018
https://data2.unhcr.org/en/situations/nigeriasituation</v>
          </cell>
          <cell r="J2811" t="str">
            <v>The entire population of Lac region is affected by the crisis.</v>
          </cell>
          <cell r="K2811" t="str">
            <v>TCD003People affected by the crisis</v>
          </cell>
          <cell r="L2811">
            <v>43511</v>
          </cell>
        </row>
        <row r="2812">
          <cell r="F2812" t="str">
            <v>UNHCR 01/2019; IOM 01/2019</v>
          </cell>
          <cell r="G2812" t="str">
            <v>Medium</v>
          </cell>
          <cell r="H2812">
            <v>2</v>
          </cell>
          <cell r="I2812" t="str">
            <v>https://data2.unhcr.org/en/situations/nigeriasituation
https://reliefweb.int/sites/reliefweb.int/files/resources/IOM%20DTM%20Dashboard%20Chad_Round_6_AL_tcd_final_FR.pdf</v>
          </cell>
          <cell r="J2812" t="str">
            <v xml:space="preserve">Nigerian refugee population (11,310) + IDPs in Lac region (126,313). IDP figure includes Chadian returnees. </v>
          </cell>
          <cell r="K2812" t="str">
            <v>TCD003Total # of crisis related displaced people</v>
          </cell>
          <cell r="L2812">
            <v>43511</v>
          </cell>
        </row>
        <row r="2813">
          <cell r="F2813"/>
          <cell r="G2813" t="str">
            <v>Medium</v>
          </cell>
          <cell r="H2813">
            <v>2</v>
          </cell>
          <cell r="I2813"/>
          <cell r="J2813" t="str">
            <v>No data available</v>
          </cell>
          <cell r="K2813" t="str">
            <v>TCD003Crisis related Injuries</v>
          </cell>
          <cell r="L2813">
            <v>43511</v>
          </cell>
        </row>
        <row r="2814">
          <cell r="F2814"/>
          <cell r="G2814" t="str">
            <v>Medium</v>
          </cell>
          <cell r="H2814">
            <v>2</v>
          </cell>
          <cell r="I2814"/>
          <cell r="J2814" t="str">
            <v>No data available</v>
          </cell>
          <cell r="K2814" t="str">
            <v>TCD003Total # of illness cases reported</v>
          </cell>
          <cell r="L2814">
            <v>43511</v>
          </cell>
        </row>
        <row r="2815">
          <cell r="F2815"/>
          <cell r="G2815" t="str">
            <v>Medium</v>
          </cell>
          <cell r="H2815">
            <v>2</v>
          </cell>
          <cell r="I2815"/>
          <cell r="J2815" t="str">
            <v>No data available</v>
          </cell>
          <cell r="K2815" t="str">
            <v>TCD003Building totally damaged</v>
          </cell>
          <cell r="L2815">
            <v>43511</v>
          </cell>
        </row>
        <row r="2816">
          <cell r="F2816"/>
          <cell r="G2816" t="str">
            <v>Medium</v>
          </cell>
          <cell r="H2816">
            <v>2</v>
          </cell>
          <cell r="I2816"/>
          <cell r="J2816" t="str">
            <v>No data available</v>
          </cell>
          <cell r="K2816" t="str">
            <v>TCD003Building partially damaged</v>
          </cell>
          <cell r="L2816">
            <v>43511</v>
          </cell>
        </row>
        <row r="2817">
          <cell r="F2817"/>
          <cell r="G2817" t="str">
            <v>Medium</v>
          </cell>
          <cell r="H2817">
            <v>2</v>
          </cell>
          <cell r="I2817"/>
          <cell r="J2817" t="str">
            <v>No data available</v>
          </cell>
          <cell r="K2817" t="str">
            <v>TCD003Economic Losses</v>
          </cell>
          <cell r="L2817">
            <v>43511</v>
          </cell>
        </row>
        <row r="2818">
          <cell r="F2818" t="str">
            <v>OCHA 12/2018</v>
          </cell>
          <cell r="G2818" t="str">
            <v>Medium</v>
          </cell>
          <cell r="H2818">
            <v>2</v>
          </cell>
          <cell r="I2818" t="str">
            <v>https://data.humdata.org/dataset/chad-humanitarian-needs-overview</v>
          </cell>
          <cell r="J2818" t="str">
            <v xml:space="preserve">Figure taken from Chad HNO 2019. Number corresponds to the number of people in need in Lac region. </v>
          </cell>
          <cell r="K2818" t="str">
            <v>TCD003People in Need</v>
          </cell>
          <cell r="L2818">
            <v>43511</v>
          </cell>
        </row>
        <row r="2819">
          <cell r="F2819" t="str">
            <v>OCHA 12/2018</v>
          </cell>
          <cell r="G2819" t="str">
            <v>Medium</v>
          </cell>
          <cell r="H2819">
            <v>2</v>
          </cell>
          <cell r="I2819" t="str">
            <v>https://data.humdata.org/dataset/chad-humanitarian-needs-overview</v>
          </cell>
          <cell r="J2819" t="str">
            <v xml:space="preserve">No information available. </v>
          </cell>
          <cell r="K2819" t="str">
            <v>TCD003People facing minimal humanitarian needs (level 1)</v>
          </cell>
          <cell r="L2819">
            <v>43511</v>
          </cell>
        </row>
        <row r="2820">
          <cell r="F2820" t="str">
            <v>OCHA 12/2018</v>
          </cell>
          <cell r="G2820" t="str">
            <v>Medium</v>
          </cell>
          <cell r="H2820">
            <v>2</v>
          </cell>
          <cell r="I2820" t="str">
            <v>https://data.humdata.org/dataset/chad-humanitarian-needs-overview</v>
          </cell>
          <cell r="J2820" t="str">
            <v xml:space="preserve">No information available. </v>
          </cell>
          <cell r="K2820" t="str">
            <v>TCD003People facing stressed humanitarian needs (level 2)</v>
          </cell>
          <cell r="L2820">
            <v>43511</v>
          </cell>
        </row>
        <row r="2821">
          <cell r="F2821" t="str">
            <v>OCHA 12/2018</v>
          </cell>
          <cell r="G2821" t="str">
            <v>Medium</v>
          </cell>
          <cell r="H2821">
            <v>2</v>
          </cell>
          <cell r="I2821" t="str">
            <v>https://data.humdata.org/dataset/chad-humanitarian-needs-overview</v>
          </cell>
          <cell r="J2821" t="str">
            <v xml:space="preserve">Estimate derived from severity map in HNO 2019 and people in need figures at admin lv.2 for Lac region. Fouli (123,808)+Kaya (112,056)+Wayi (143,893). </v>
          </cell>
          <cell r="K2821" t="str">
            <v>TCD003People  facing moderate humanitarian needs (level 3)</v>
          </cell>
          <cell r="L2821">
            <v>43511</v>
          </cell>
        </row>
        <row r="2822">
          <cell r="F2822" t="str">
            <v>OCHA 12/2018</v>
          </cell>
          <cell r="G2822" t="str">
            <v>Medium</v>
          </cell>
          <cell r="H2822">
            <v>2</v>
          </cell>
          <cell r="I2822" t="str">
            <v>https://data.humdata.org/dataset/chad-humanitarian-needs-overview</v>
          </cell>
          <cell r="J2822" t="str">
            <v xml:space="preserve">Estimate derived from severity map in HNO 2019 and people in need figures at admin lv.2 for Lac region. Mamdi (106,631). </v>
          </cell>
          <cell r="K2822" t="str">
            <v>TCD003People facing severe humanitarian needs (level 4)</v>
          </cell>
          <cell r="L2822">
            <v>43511</v>
          </cell>
        </row>
        <row r="2823">
          <cell r="F2823" t="str">
            <v>OCHA 12/2018</v>
          </cell>
          <cell r="G2823" t="str">
            <v>Medium</v>
          </cell>
          <cell r="H2823">
            <v>2</v>
          </cell>
          <cell r="I2823" t="str">
            <v>https://data.humdata.org/dataset/chad-humanitarian-needs-overview</v>
          </cell>
          <cell r="J2823" t="str">
            <v xml:space="preserve">No information available. </v>
          </cell>
          <cell r="K2823" t="str">
            <v>TCD003People facing extreme humanitarian needs (level 5)</v>
          </cell>
          <cell r="L2823">
            <v>43511</v>
          </cell>
        </row>
        <row r="2824">
          <cell r="F2824" t="str">
            <v>Acled 02/2019</v>
          </cell>
          <cell r="G2824" t="str">
            <v>Medium</v>
          </cell>
          <cell r="H2824">
            <v>2</v>
          </cell>
          <cell r="I2824" t="str">
            <v>https://www.acleddata.com/data/</v>
          </cell>
          <cell r="J2824" t="str">
            <v>Number of casualties across Chad between August 2018 and early Feb 2019.</v>
          </cell>
          <cell r="K2824" t="str">
            <v>TCD003People killed in all crises</v>
          </cell>
          <cell r="L2824">
            <v>43511</v>
          </cell>
        </row>
        <row r="2825">
          <cell r="F2825"/>
          <cell r="G2825" t="str">
            <v>Medium</v>
          </cell>
          <cell r="H2825">
            <v>2</v>
          </cell>
          <cell r="I2825"/>
          <cell r="J2825" t="str">
            <v>Refugee, IDP, host, non-host, returnee</v>
          </cell>
          <cell r="K2825" t="str">
            <v>TCD003Crisis affected groups</v>
          </cell>
          <cell r="L2825">
            <v>43511</v>
          </cell>
        </row>
        <row r="2826">
          <cell r="F2826"/>
          <cell r="G2826" t="str">
            <v>Medium</v>
          </cell>
          <cell r="H2826">
            <v>2</v>
          </cell>
          <cell r="I2826"/>
          <cell r="J2826" t="str">
            <v>No data available</v>
          </cell>
          <cell r="K2826" t="str">
            <v>TCD003People facing limited access constraints</v>
          </cell>
          <cell r="L2826">
            <v>43511</v>
          </cell>
        </row>
        <row r="2827">
          <cell r="F2827"/>
          <cell r="G2827" t="str">
            <v>Medium</v>
          </cell>
          <cell r="H2827">
            <v>2</v>
          </cell>
          <cell r="I2827"/>
          <cell r="J2827" t="str">
            <v>No data available</v>
          </cell>
          <cell r="K2827" t="str">
            <v>TCD003People facing restricted access constraints</v>
          </cell>
          <cell r="L2827">
            <v>43511</v>
          </cell>
        </row>
        <row r="2828">
          <cell r="F2828" t="str">
            <v>Acled 02/2019</v>
          </cell>
          <cell r="G2828" t="str">
            <v>Medium</v>
          </cell>
          <cell r="H2828">
            <v>2</v>
          </cell>
          <cell r="I2828" t="str">
            <v>https://www.acleddata.com/data/</v>
          </cell>
          <cell r="J2828" t="str">
            <v xml:space="preserve">Total number of fatilities recorded by Acled in Lac region, August 2018 early Feb 2019. Figure could be an under-estimation, as violent incidents often go unreported.  </v>
          </cell>
          <cell r="K2828" t="str">
            <v>TCD003Crisis related fatalities</v>
          </cell>
          <cell r="L2828">
            <v>43511</v>
          </cell>
        </row>
        <row r="2829">
          <cell r="F2829"/>
          <cell r="G2829" t="str">
            <v>Medium</v>
          </cell>
          <cell r="H2829">
            <v>2</v>
          </cell>
          <cell r="I2829"/>
          <cell r="J2829"/>
          <cell r="K2829" t="str">
            <v>TCD003People facing limited access constraints</v>
          </cell>
          <cell r="L2829">
            <v>43511</v>
          </cell>
        </row>
        <row r="2830">
          <cell r="F2830"/>
          <cell r="G2830" t="str">
            <v>Medium</v>
          </cell>
          <cell r="H2830">
            <v>2</v>
          </cell>
          <cell r="I2830"/>
          <cell r="J2830"/>
          <cell r="K2830" t="str">
            <v>TCD003People facing restricted access constraints</v>
          </cell>
          <cell r="L2830">
            <v>43511</v>
          </cell>
        </row>
        <row r="2831">
          <cell r="F2831" t="str">
            <v>ACAPS Access Map</v>
          </cell>
          <cell r="G2831" t="str">
            <v>Medium</v>
          </cell>
          <cell r="H2831">
            <v>2</v>
          </cell>
          <cell r="I2831" t="str">
            <v>https://www.acaps.org/press-room/maps</v>
          </cell>
          <cell r="J2831"/>
          <cell r="K2831" t="str">
            <v>TCD003Impediments to entry into country (bureaucratic and administrative)</v>
          </cell>
          <cell r="L2831">
            <v>43511</v>
          </cell>
        </row>
        <row r="2832">
          <cell r="F2832" t="str">
            <v>ACAPS Access Map</v>
          </cell>
          <cell r="G2832" t="str">
            <v>Medium</v>
          </cell>
          <cell r="H2832">
            <v>2</v>
          </cell>
          <cell r="I2832" t="str">
            <v>https://www.acaps.org/press-room/maps</v>
          </cell>
          <cell r="J2832"/>
          <cell r="K2832" t="str">
            <v>TCD003Restriction of movement (impediments to freedom of movement and/or administrative restrictions)</v>
          </cell>
          <cell r="L2832">
            <v>43511</v>
          </cell>
        </row>
        <row r="2833">
          <cell r="F2833" t="str">
            <v>ACAPS Access Map</v>
          </cell>
          <cell r="G2833" t="str">
            <v>Medium</v>
          </cell>
          <cell r="H2833">
            <v>2</v>
          </cell>
          <cell r="I2833" t="str">
            <v>https://www.acaps.org/press-room/maps</v>
          </cell>
          <cell r="J2833"/>
          <cell r="K2833" t="str">
            <v>TCD003Interference into implementation of humanitarian activities</v>
          </cell>
          <cell r="L2833">
            <v>43511</v>
          </cell>
        </row>
        <row r="2834">
          <cell r="F2834" t="str">
            <v>ACAPS Access Map</v>
          </cell>
          <cell r="G2834" t="str">
            <v>Medium</v>
          </cell>
          <cell r="H2834">
            <v>2</v>
          </cell>
          <cell r="I2834" t="str">
            <v>https://www.acaps.org/press-room/maps</v>
          </cell>
          <cell r="J2834"/>
          <cell r="K2834" t="str">
            <v>TCD003Violence against personnel, facilities and assets</v>
          </cell>
          <cell r="L2834">
            <v>43511</v>
          </cell>
        </row>
        <row r="2835">
          <cell r="F2835" t="str">
            <v>ACAPS Access Map</v>
          </cell>
          <cell r="G2835" t="str">
            <v>Medium</v>
          </cell>
          <cell r="H2835">
            <v>2</v>
          </cell>
          <cell r="I2835" t="str">
            <v>https://www.acaps.org/press-room/maps</v>
          </cell>
          <cell r="J2835"/>
          <cell r="K2835" t="str">
            <v>TCD003Denial of existence of humanitarian needs or entitlements to assistance</v>
          </cell>
          <cell r="L2835">
            <v>43511</v>
          </cell>
        </row>
        <row r="2836">
          <cell r="F2836" t="str">
            <v>ACAPS Access Map</v>
          </cell>
          <cell r="G2836" t="str">
            <v>Medium</v>
          </cell>
          <cell r="H2836">
            <v>2</v>
          </cell>
          <cell r="I2836" t="str">
            <v>https://www.acaps.org/press-room/maps</v>
          </cell>
          <cell r="J2836"/>
          <cell r="K2836" t="str">
            <v>TCD003Restriction and obstruction of access to services and assistance</v>
          </cell>
          <cell r="L2836">
            <v>43511</v>
          </cell>
        </row>
        <row r="2837">
          <cell r="F2837" t="str">
            <v>ACAPS Access Map</v>
          </cell>
          <cell r="G2837" t="str">
            <v>Medium</v>
          </cell>
          <cell r="H2837">
            <v>2</v>
          </cell>
          <cell r="I2837" t="str">
            <v>https://www.acaps.org/press-room/maps</v>
          </cell>
          <cell r="J2837"/>
          <cell r="K2837" t="str">
            <v>TCD003Ongoing insecurity/hostilities affecting humanitarian assistance</v>
          </cell>
          <cell r="L2837">
            <v>43511</v>
          </cell>
        </row>
        <row r="2838">
          <cell r="F2838" t="str">
            <v>ACAPS Access Map</v>
          </cell>
          <cell r="G2838" t="str">
            <v>Medium</v>
          </cell>
          <cell r="H2838">
            <v>2</v>
          </cell>
          <cell r="I2838" t="str">
            <v>https://www.acaps.org/press-room/maps</v>
          </cell>
          <cell r="J2838"/>
          <cell r="K2838" t="str">
            <v xml:space="preserve">TCD003Presence of mines and improvised explosive devices </v>
          </cell>
          <cell r="L2838">
            <v>43511</v>
          </cell>
        </row>
        <row r="2839">
          <cell r="F2839" t="str">
            <v>ACAPS Access Map</v>
          </cell>
          <cell r="G2839" t="str">
            <v>Medium</v>
          </cell>
          <cell r="H2839">
            <v>2</v>
          </cell>
          <cell r="I2839" t="str">
            <v>https://www.acaps.org/press-room/maps</v>
          </cell>
          <cell r="J2839"/>
          <cell r="K2839" t="str">
            <v>TCD003Physical constraints in the environment (obstacles related to terrain, climate, lack of infrastructure, etc.)</v>
          </cell>
          <cell r="L2839">
            <v>43511</v>
          </cell>
        </row>
        <row r="2840">
          <cell r="F2840" t="str">
            <v>OCHA 12/2018; UNHCR 12/2018</v>
          </cell>
          <cell r="G2840" t="str">
            <v>Medium</v>
          </cell>
          <cell r="H2840">
            <v>2</v>
          </cell>
          <cell r="I2840" t="str">
            <v>https://www.humanitarianresponse.info/en/operations/chad/document/tchad-aper%C3%A7u-des-besoins-humanitaires-2019-hno-2019-21-dec-2018. https://data2.unhcr.org/en/country/tcd</v>
          </cell>
          <cell r="J2840" t="str">
            <v>Total country popluation according to OCHA HNO 2019 (15,775,428) + Refugee population (451,210) + Chadian returnees (41,240)</v>
          </cell>
          <cell r="K2840" t="str">
            <v>TCD002Total population in country</v>
          </cell>
          <cell r="L2840">
            <v>43511</v>
          </cell>
        </row>
        <row r="2841">
          <cell r="F2841" t="str">
            <v>populationdata.net</v>
          </cell>
          <cell r="G2841" t="str">
            <v>Medium</v>
          </cell>
          <cell r="H2841">
            <v>2</v>
          </cell>
          <cell r="I2841" t="str">
            <v>https://www.populationdata.net/pays/tchad/divisions</v>
          </cell>
          <cell r="J2841" t="str">
            <v xml:space="preserve">The entire country is affected by food insecurity. Figure represents the sum of all regions. </v>
          </cell>
          <cell r="K2841" t="str">
            <v>TCD002Landmass affected by disaster</v>
          </cell>
          <cell r="L2841">
            <v>43511</v>
          </cell>
        </row>
        <row r="2842">
          <cell r="F2842" t="str">
            <v>OCHA 12/2018; UNHCR 12/2018</v>
          </cell>
          <cell r="G2842" t="str">
            <v>Medium</v>
          </cell>
          <cell r="H2842">
            <v>2</v>
          </cell>
          <cell r="I2842" t="str">
            <v>https://www.humanitarianresponse.info/en/operations/chad/document/tchad-aper%C3%A7u-des-besoins-humanitaires-2019-hno-2019-21-dec-2018
https://data2.unhcr.org/en/country/tcd</v>
          </cell>
          <cell r="J2842" t="str">
            <v xml:space="preserve">The entire country is affected by food insecurity. Figure represents the total population of all regions. </v>
          </cell>
          <cell r="K2842" t="str">
            <v>TCD002People exposed</v>
          </cell>
          <cell r="L2842">
            <v>43511</v>
          </cell>
        </row>
        <row r="2843">
          <cell r="F2843" t="str">
            <v>OCHA 12/2018; UNHCR 12/2019</v>
          </cell>
          <cell r="G2843" t="str">
            <v>Medium</v>
          </cell>
          <cell r="H2843">
            <v>2</v>
          </cell>
          <cell r="I2843" t="str">
            <v>https://www.humanitarianresponse.info/en/operations/chad/document/tchad-aper%C3%A7u-des-besoins-humanitaires-2019-hno-2019-21-dec-2018
https://data2.unhcr.org/en/country/tcd</v>
          </cell>
          <cell r="J2843"/>
          <cell r="K2843" t="str">
            <v>TCD002People affected by the crisis</v>
          </cell>
          <cell r="L2843">
            <v>43511</v>
          </cell>
        </row>
        <row r="2844">
          <cell r="F2844"/>
          <cell r="G2844" t="str">
            <v>Medium</v>
          </cell>
          <cell r="H2844">
            <v>2</v>
          </cell>
          <cell r="I2844"/>
          <cell r="J2844"/>
          <cell r="K2844" t="str">
            <v>TCD002Total # of crisis related displaced people</v>
          </cell>
          <cell r="L2844">
            <v>43511</v>
          </cell>
        </row>
        <row r="2845">
          <cell r="F2845"/>
          <cell r="G2845" t="str">
            <v>Medium</v>
          </cell>
          <cell r="H2845">
            <v>2</v>
          </cell>
          <cell r="I2845"/>
          <cell r="J2845"/>
          <cell r="K2845" t="str">
            <v>TCD002Crisis related Injuries</v>
          </cell>
          <cell r="L2845">
            <v>43511</v>
          </cell>
        </row>
        <row r="2846">
          <cell r="F2846"/>
          <cell r="G2846" t="str">
            <v>Medium</v>
          </cell>
          <cell r="H2846">
            <v>2</v>
          </cell>
          <cell r="I2846"/>
          <cell r="J2846"/>
          <cell r="K2846" t="str">
            <v>TCD002Total # of illness cases reported</v>
          </cell>
          <cell r="L2846">
            <v>43511</v>
          </cell>
        </row>
        <row r="2847">
          <cell r="F2847"/>
          <cell r="G2847" t="str">
            <v>Medium</v>
          </cell>
          <cell r="H2847">
            <v>2</v>
          </cell>
          <cell r="I2847"/>
          <cell r="J2847"/>
          <cell r="K2847" t="str">
            <v>TCD002Building totally damaged</v>
          </cell>
          <cell r="L2847">
            <v>43511</v>
          </cell>
        </row>
        <row r="2848">
          <cell r="F2848"/>
          <cell r="G2848" t="str">
            <v>Medium</v>
          </cell>
          <cell r="H2848">
            <v>2</v>
          </cell>
          <cell r="I2848"/>
          <cell r="J2848"/>
          <cell r="K2848" t="str">
            <v>TCD002Building partially damaged</v>
          </cell>
          <cell r="L2848">
            <v>43511</v>
          </cell>
        </row>
        <row r="2849">
          <cell r="F2849"/>
          <cell r="G2849" t="str">
            <v>Medium</v>
          </cell>
          <cell r="H2849">
            <v>2</v>
          </cell>
          <cell r="I2849"/>
          <cell r="J2849"/>
          <cell r="K2849" t="str">
            <v>TCD002Economic Losses</v>
          </cell>
          <cell r="L2849">
            <v>43511</v>
          </cell>
        </row>
        <row r="2850">
          <cell r="F2850"/>
          <cell r="G2850" t="str">
            <v>Medium</v>
          </cell>
          <cell r="H2850">
            <v>2</v>
          </cell>
          <cell r="I2850" t="str">
            <v>https://data.humdata.org/dataset/cadre-harmonise</v>
          </cell>
          <cell r="J2850" t="str">
            <v xml:space="preserve">Figure is derived by summing the number of people in IPC phases 2-5. The source used was the Cadre Harmonise November 2018. </v>
          </cell>
          <cell r="K2850" t="str">
            <v>TCD002People in Need</v>
          </cell>
          <cell r="L2850">
            <v>43511</v>
          </cell>
        </row>
        <row r="2851">
          <cell r="F2851"/>
          <cell r="G2851" t="str">
            <v>Medium</v>
          </cell>
          <cell r="H2851">
            <v>2</v>
          </cell>
          <cell r="I2851" t="str">
            <v>https://data.humdata.org/dataset/cadre-harmonise</v>
          </cell>
          <cell r="J2851" t="str">
            <v>Cadre Harmonise November 2018, phase 2</v>
          </cell>
          <cell r="K2851" t="str">
            <v>TCD002People facing minimal humanitarian needs (level 1)</v>
          </cell>
          <cell r="L2851">
            <v>43511</v>
          </cell>
        </row>
        <row r="2852">
          <cell r="F2852"/>
          <cell r="G2852" t="str">
            <v>Medium</v>
          </cell>
          <cell r="H2852">
            <v>2</v>
          </cell>
          <cell r="I2852" t="str">
            <v>https://data.humdata.org/dataset/cadre-harmonise</v>
          </cell>
          <cell r="J2852"/>
          <cell r="K2852" t="str">
            <v>TCD002People facing stressed humanitarian needs (level 2)</v>
          </cell>
          <cell r="L2852">
            <v>43511</v>
          </cell>
        </row>
        <row r="2853">
          <cell r="F2853"/>
          <cell r="G2853" t="str">
            <v>Medium</v>
          </cell>
          <cell r="H2853">
            <v>2</v>
          </cell>
          <cell r="I2853" t="str">
            <v>https://data.humdata.org/dataset/cadre-harmonise</v>
          </cell>
          <cell r="J2853"/>
          <cell r="K2853" t="str">
            <v>TCD002People  facing moderate humanitarian needs (level 3)</v>
          </cell>
          <cell r="L2853">
            <v>43511</v>
          </cell>
        </row>
        <row r="2854">
          <cell r="F2854"/>
          <cell r="G2854" t="str">
            <v>Medium</v>
          </cell>
          <cell r="H2854">
            <v>2</v>
          </cell>
          <cell r="I2854" t="str">
            <v>https://data.humdata.org/dataset/cadre-harmonise</v>
          </cell>
          <cell r="J2854"/>
          <cell r="K2854" t="str">
            <v>TCD002People facing severe humanitarian needs (level 4)</v>
          </cell>
          <cell r="L2854">
            <v>43511</v>
          </cell>
        </row>
        <row r="2855">
          <cell r="F2855"/>
          <cell r="G2855" t="str">
            <v>Medium</v>
          </cell>
          <cell r="H2855">
            <v>2</v>
          </cell>
          <cell r="I2855" t="str">
            <v>https://data.humdata.org/dataset/cadre-harmonise</v>
          </cell>
          <cell r="J2855"/>
          <cell r="K2855" t="str">
            <v>TCD002People facing extreme humanitarian needs (level 5)</v>
          </cell>
          <cell r="L2855">
            <v>43511</v>
          </cell>
        </row>
        <row r="2856">
          <cell r="F2856" t="str">
            <v>ACLED 02/2019</v>
          </cell>
          <cell r="G2856" t="str">
            <v>Medium</v>
          </cell>
          <cell r="H2856">
            <v>2</v>
          </cell>
          <cell r="I2856" t="str">
            <v>https://www.acleddata.com/data/</v>
          </cell>
          <cell r="J2856" t="str">
            <v>Number of casualties across Chad between August 2018 and early Feb 2019.</v>
          </cell>
          <cell r="K2856" t="str">
            <v>TCD002People killed in all crises</v>
          </cell>
          <cell r="L2856">
            <v>43511</v>
          </cell>
        </row>
        <row r="2857">
          <cell r="F2857"/>
          <cell r="G2857" t="str">
            <v>Medium</v>
          </cell>
          <cell r="H2857">
            <v>2</v>
          </cell>
          <cell r="I2857"/>
          <cell r="J2857"/>
          <cell r="K2857" t="str">
            <v>TCD002Crisis affected groups</v>
          </cell>
          <cell r="L2857">
            <v>43511</v>
          </cell>
        </row>
        <row r="2858">
          <cell r="F2858"/>
          <cell r="G2858" t="str">
            <v>Medium</v>
          </cell>
          <cell r="H2858">
            <v>2</v>
          </cell>
          <cell r="I2858"/>
          <cell r="J2858"/>
          <cell r="K2858" t="str">
            <v>TCD002People facing limited access constraints</v>
          </cell>
          <cell r="L2858">
            <v>43511</v>
          </cell>
        </row>
        <row r="2859">
          <cell r="F2859"/>
          <cell r="G2859" t="str">
            <v>Medium</v>
          </cell>
          <cell r="H2859">
            <v>2</v>
          </cell>
          <cell r="I2859"/>
          <cell r="J2859"/>
          <cell r="K2859" t="str">
            <v>TCD002People facing restricted access constraints</v>
          </cell>
          <cell r="L2859">
            <v>43511</v>
          </cell>
        </row>
        <row r="2860">
          <cell r="F2860"/>
          <cell r="G2860" t="str">
            <v>Medium</v>
          </cell>
          <cell r="H2860">
            <v>2</v>
          </cell>
          <cell r="I2860"/>
          <cell r="J2860"/>
          <cell r="K2860" t="str">
            <v>TCD002Crisis related fatalities</v>
          </cell>
          <cell r="L2860">
            <v>43511</v>
          </cell>
        </row>
        <row r="2861">
          <cell r="F2861"/>
          <cell r="G2861" t="str">
            <v>Medium</v>
          </cell>
          <cell r="H2861">
            <v>2</v>
          </cell>
          <cell r="I2861"/>
          <cell r="J2861"/>
          <cell r="K2861" t="str">
            <v>TCD002People facing limited access constraints</v>
          </cell>
          <cell r="L2861">
            <v>43511</v>
          </cell>
        </row>
        <row r="2862">
          <cell r="F2862"/>
          <cell r="G2862" t="str">
            <v>Medium</v>
          </cell>
          <cell r="H2862">
            <v>2</v>
          </cell>
          <cell r="I2862"/>
          <cell r="J2862"/>
          <cell r="K2862" t="str">
            <v>TCD002People facing restricted access constraints</v>
          </cell>
          <cell r="L2862">
            <v>43511</v>
          </cell>
        </row>
        <row r="2863">
          <cell r="F2863" t="str">
            <v>ACAPS Access Map</v>
          </cell>
          <cell r="G2863" t="str">
            <v>Medium</v>
          </cell>
          <cell r="H2863">
            <v>2</v>
          </cell>
          <cell r="I2863" t="str">
            <v>https://www.acaps.org/press-room/maps</v>
          </cell>
          <cell r="J2863"/>
          <cell r="K2863" t="str">
            <v>TCD002Impediments to entry into country (bureaucratic and administrative)</v>
          </cell>
          <cell r="L2863">
            <v>43511</v>
          </cell>
        </row>
        <row r="2864">
          <cell r="F2864" t="str">
            <v>ACAPS Access Map</v>
          </cell>
          <cell r="G2864" t="str">
            <v>Medium</v>
          </cell>
          <cell r="H2864">
            <v>2</v>
          </cell>
          <cell r="I2864" t="str">
            <v>https://www.acaps.org/press-room/maps</v>
          </cell>
          <cell r="J2864"/>
          <cell r="K2864" t="str">
            <v>TCD002Restriction of movement (impediments to freedom of movement and/or administrative restrictions)</v>
          </cell>
          <cell r="L2864">
            <v>43511</v>
          </cell>
        </row>
        <row r="2865">
          <cell r="F2865" t="str">
            <v>ACAPS Access Map</v>
          </cell>
          <cell r="G2865" t="str">
            <v>Medium</v>
          </cell>
          <cell r="H2865">
            <v>2</v>
          </cell>
          <cell r="I2865" t="str">
            <v>https://www.acaps.org/press-room/maps</v>
          </cell>
          <cell r="J2865"/>
          <cell r="K2865" t="str">
            <v>TCD002Interference into implementation of humanitarian activities</v>
          </cell>
          <cell r="L2865">
            <v>43511</v>
          </cell>
        </row>
        <row r="2866">
          <cell r="F2866" t="str">
            <v>ACAPS Access Map</v>
          </cell>
          <cell r="G2866" t="str">
            <v>Medium</v>
          </cell>
          <cell r="H2866">
            <v>2</v>
          </cell>
          <cell r="I2866" t="str">
            <v>https://www.acaps.org/press-room/maps</v>
          </cell>
          <cell r="J2866"/>
          <cell r="K2866" t="str">
            <v>TCD002Violence against personnel, facilities and assets</v>
          </cell>
          <cell r="L2866">
            <v>43511</v>
          </cell>
        </row>
        <row r="2867">
          <cell r="F2867" t="str">
            <v>ACAPS Access Map</v>
          </cell>
          <cell r="G2867" t="str">
            <v>Medium</v>
          </cell>
          <cell r="H2867">
            <v>2</v>
          </cell>
          <cell r="I2867" t="str">
            <v>https://www.acaps.org/press-room/maps</v>
          </cell>
          <cell r="J2867"/>
          <cell r="K2867" t="str">
            <v>TCD002Denial of existence of humanitarian needs or entitlements to assistance</v>
          </cell>
          <cell r="L2867">
            <v>43511</v>
          </cell>
        </row>
        <row r="2868">
          <cell r="F2868" t="str">
            <v>ACAPS Access Map</v>
          </cell>
          <cell r="G2868" t="str">
            <v>Medium</v>
          </cell>
          <cell r="H2868">
            <v>2</v>
          </cell>
          <cell r="I2868" t="str">
            <v>https://www.acaps.org/press-room/maps</v>
          </cell>
          <cell r="J2868"/>
          <cell r="K2868" t="str">
            <v>TCD002Restriction and obstruction of access to services and assistance</v>
          </cell>
          <cell r="L2868">
            <v>43511</v>
          </cell>
        </row>
        <row r="2869">
          <cell r="F2869" t="str">
            <v>ACAPS Access Map</v>
          </cell>
          <cell r="G2869" t="str">
            <v>Medium</v>
          </cell>
          <cell r="H2869">
            <v>2</v>
          </cell>
          <cell r="I2869" t="str">
            <v>https://www.acaps.org/press-room/maps</v>
          </cell>
          <cell r="J2869"/>
          <cell r="K2869" t="str">
            <v>TCD002Ongoing insecurity/hostilities affecting humanitarian assistance</v>
          </cell>
          <cell r="L2869">
            <v>43511</v>
          </cell>
        </row>
        <row r="2870">
          <cell r="F2870" t="str">
            <v>ACAPS Access Map</v>
          </cell>
          <cell r="G2870" t="str">
            <v>Medium</v>
          </cell>
          <cell r="H2870">
            <v>2</v>
          </cell>
          <cell r="I2870" t="str">
            <v>https://www.acaps.org/press-room/maps</v>
          </cell>
          <cell r="J2870"/>
          <cell r="K2870" t="str">
            <v xml:space="preserve">TCD002Presence of mines and improvised explosive devices </v>
          </cell>
          <cell r="L2870">
            <v>43511</v>
          </cell>
        </row>
        <row r="2871">
          <cell r="F2871" t="str">
            <v>ACAPS Access Map</v>
          </cell>
          <cell r="G2871" t="str">
            <v>Medium</v>
          </cell>
          <cell r="H2871">
            <v>2</v>
          </cell>
          <cell r="I2871" t="str">
            <v>https://www.acaps.org/press-room/maps</v>
          </cell>
          <cell r="J2871"/>
          <cell r="K2871" t="str">
            <v>TCD002Physical constraints in the environment (obstacles related to terrain, climate, lack of infrastructure, etc.)</v>
          </cell>
          <cell r="L2871">
            <v>43511</v>
          </cell>
        </row>
        <row r="2872">
          <cell r="F2872" t="str">
            <v>OCHA 12/2018; UNHCR 12/2018</v>
          </cell>
          <cell r="G2872" t="str">
            <v>Medium</v>
          </cell>
          <cell r="H2872">
            <v>2</v>
          </cell>
          <cell r="I2872" t="str">
            <v>https://www.humanitarianresponse.info/en/operations/chad/document/tchad-aper%C3%A7u-des-besoins-humanitaires-2019-hno-2019-21-dec-2018
https://data2.unhcr.org/en/country/tcd</v>
          </cell>
          <cell r="J2872" t="str">
            <v>Total country popluation according to OCHA HNO 2019 (15,775,428) + Refugee population (451,210) + Chadian returnees (41,240)</v>
          </cell>
          <cell r="K2872" t="str">
            <v>TCD001Total population in country</v>
          </cell>
          <cell r="L2872">
            <v>43511</v>
          </cell>
        </row>
        <row r="2873">
          <cell r="F2873" t="str">
            <v>populationdata.net</v>
          </cell>
          <cell r="G2873" t="str">
            <v>Medium</v>
          </cell>
          <cell r="H2873">
            <v>2</v>
          </cell>
          <cell r="I2873" t="str">
            <v>https://www.populationdata.net/pays/tchad/divisions</v>
          </cell>
          <cell r="J2873" t="str">
            <v xml:space="preserve">The entire country is affected by food insecurity. Figure represents the sum of all regions. </v>
          </cell>
          <cell r="K2873" t="str">
            <v>TCD001Landmass affected by disaster</v>
          </cell>
          <cell r="L2873">
            <v>43511</v>
          </cell>
        </row>
        <row r="2874">
          <cell r="F2874" t="str">
            <v>OCHA 12/2018; UNHCR 12/2018</v>
          </cell>
          <cell r="G2874" t="str">
            <v>Medium</v>
          </cell>
          <cell r="H2874">
            <v>2</v>
          </cell>
          <cell r="I2874" t="str">
            <v>https://www.humanitarianresponse.info/en/operations/chad/document/tchad-aper%C3%A7u-des-besoins-humanitaires-2019-hno-2019-21-dec-2018
https://data2.unhcr.org/en/country/tcd</v>
          </cell>
          <cell r="J2874" t="str">
            <v>Total country popluation according to OCHA HNO 2019 (15,775,428) + Refugee population (451,210) + Chadian returnees (41,240)</v>
          </cell>
          <cell r="K2874" t="str">
            <v>TCD001People exposed</v>
          </cell>
          <cell r="L2874">
            <v>43511</v>
          </cell>
        </row>
        <row r="2875">
          <cell r="F2875" t="str">
            <v>OCHA 12/2018; UNHCR 12/2018</v>
          </cell>
          <cell r="G2875" t="str">
            <v>Medium</v>
          </cell>
          <cell r="H2875">
            <v>2</v>
          </cell>
          <cell r="I2875" t="str">
            <v>https://www.humanitarianresponse.info/en/operations/chad/document/tchad-aper%C3%A7u-des-besoins-humanitaires-2019-hno-2019-21-dec-2018
https://data2.unhcr.org/en/country/tcd</v>
          </cell>
          <cell r="J2875" t="str">
            <v>Total country popluation according to OCHA HNO 2019 (15,775,428) + Refugee population (451,210) + Chadian returnees (41,240)</v>
          </cell>
          <cell r="K2875" t="str">
            <v>TCD001People affected by the crisis</v>
          </cell>
          <cell r="L2875">
            <v>43511</v>
          </cell>
        </row>
        <row r="2876">
          <cell r="F2876" t="str">
            <v>OCHA 12/2018</v>
          </cell>
          <cell r="G2876" t="str">
            <v>Medium</v>
          </cell>
          <cell r="H2876">
            <v>2</v>
          </cell>
          <cell r="I2876" t="str">
            <v>https://www.humanitarianresponse.info/en/operations/chad/document/tchad-aper%C3%A7u-des-besoins-humanitaires-2019-hno-2019-21-dec-2018</v>
          </cell>
          <cell r="J2876" t="str">
            <v>Refugees (449,748) + IDPs (124,078) +Chadian returnees (81,253) +other displaced (2,460)</v>
          </cell>
          <cell r="K2876" t="str">
            <v>TCD001Total # of crisis related displaced people</v>
          </cell>
          <cell r="L2876">
            <v>43511</v>
          </cell>
        </row>
        <row r="2877">
          <cell r="F2877"/>
          <cell r="G2877" t="str">
            <v>Medium</v>
          </cell>
          <cell r="H2877">
            <v>2</v>
          </cell>
          <cell r="I2877"/>
          <cell r="J2877" t="str">
            <v>No information available</v>
          </cell>
          <cell r="K2877" t="str">
            <v>TCD001Crisis related Injuries</v>
          </cell>
          <cell r="L2877">
            <v>43511</v>
          </cell>
        </row>
        <row r="2878">
          <cell r="F2878"/>
          <cell r="G2878" t="str">
            <v>Medium</v>
          </cell>
          <cell r="H2878">
            <v>2</v>
          </cell>
          <cell r="I2878"/>
          <cell r="J2878" t="str">
            <v>No information available</v>
          </cell>
          <cell r="K2878" t="str">
            <v>TCD001Total # of illness cases reported</v>
          </cell>
          <cell r="L2878">
            <v>43511</v>
          </cell>
        </row>
        <row r="2879">
          <cell r="F2879" t="str">
            <v>Acled 02/2019</v>
          </cell>
          <cell r="G2879" t="str">
            <v>Medium</v>
          </cell>
          <cell r="H2879">
            <v>2</v>
          </cell>
          <cell r="I2879" t="str">
            <v>https://www.acleddata.com/data/</v>
          </cell>
          <cell r="J2879" t="str">
            <v>Number of casualties across Chad between August 2018 and early Feb 2019.</v>
          </cell>
          <cell r="K2879" t="str">
            <v>TCD001Crisis related fatalities</v>
          </cell>
          <cell r="L2879">
            <v>43511</v>
          </cell>
        </row>
        <row r="2880">
          <cell r="F2880"/>
          <cell r="G2880" t="str">
            <v>Medium</v>
          </cell>
          <cell r="H2880">
            <v>2</v>
          </cell>
          <cell r="I2880"/>
          <cell r="J2880" t="str">
            <v>No information available</v>
          </cell>
          <cell r="K2880" t="str">
            <v>TCD001Building partially damaged</v>
          </cell>
          <cell r="L2880">
            <v>43511</v>
          </cell>
        </row>
        <row r="2881">
          <cell r="F2881"/>
          <cell r="G2881" t="str">
            <v>Medium</v>
          </cell>
          <cell r="H2881">
            <v>2</v>
          </cell>
          <cell r="I2881"/>
          <cell r="J2881" t="str">
            <v>No information available</v>
          </cell>
          <cell r="K2881" t="str">
            <v>TCD001Building totally damaged</v>
          </cell>
          <cell r="L2881">
            <v>43511</v>
          </cell>
        </row>
        <row r="2882">
          <cell r="F2882"/>
          <cell r="G2882" t="str">
            <v>Medium</v>
          </cell>
          <cell r="H2882">
            <v>2</v>
          </cell>
          <cell r="I2882"/>
          <cell r="J2882" t="str">
            <v>No information available</v>
          </cell>
          <cell r="K2882" t="str">
            <v>TCD001Building partially damaged</v>
          </cell>
          <cell r="L2882">
            <v>43511</v>
          </cell>
        </row>
        <row r="2883">
          <cell r="F2883"/>
          <cell r="G2883" t="str">
            <v>Medium</v>
          </cell>
          <cell r="H2883">
            <v>2</v>
          </cell>
          <cell r="I2883"/>
          <cell r="J2883" t="str">
            <v>No information available</v>
          </cell>
          <cell r="K2883" t="str">
            <v>TCD001Economic Losses</v>
          </cell>
          <cell r="L2883">
            <v>43511</v>
          </cell>
        </row>
        <row r="2884">
          <cell r="F2884" t="str">
            <v>OCHA 12/2018</v>
          </cell>
          <cell r="G2884" t="str">
            <v>Medium</v>
          </cell>
          <cell r="H2884">
            <v>2</v>
          </cell>
          <cell r="I2884" t="str">
            <v>https://www.humanitarianresponse.info/en/operations/chad/document/tchad-aper%C3%A7u-des-besoins-humanitaires-2019-hno-2019-21-dec-2018</v>
          </cell>
          <cell r="J2884" t="str">
            <v xml:space="preserve">Figure taken from OCHA 2019 HNO report for Chad. </v>
          </cell>
          <cell r="K2884" t="str">
            <v>TCD001People in Need</v>
          </cell>
          <cell r="L2884">
            <v>43511</v>
          </cell>
        </row>
        <row r="2885">
          <cell r="F2885" t="str">
            <v>OCHA 12/2018</v>
          </cell>
          <cell r="G2885" t="str">
            <v>Medium</v>
          </cell>
          <cell r="H2885">
            <v>2</v>
          </cell>
          <cell r="I2885" t="str">
            <v>https://www.humanitarianresponse.info/en/operations/chad/document/tchad-aper%C3%A7u-des-besoins-humanitaires-2019-hno-2019-21-dec-2018</v>
          </cell>
          <cell r="J2885" t="str">
            <v xml:space="preserve">Figure derived from the severity map provided in the 2019 HNO for Chad. Sum of people in need for departments classified as having level 1 needs. </v>
          </cell>
          <cell r="K2885" t="str">
            <v>TCD001People facing minimal humanitarian needs (level 1)</v>
          </cell>
          <cell r="L2885">
            <v>43511</v>
          </cell>
        </row>
        <row r="2886">
          <cell r="F2886" t="str">
            <v>OCHA 12/2018</v>
          </cell>
          <cell r="G2886" t="str">
            <v>Medium</v>
          </cell>
          <cell r="H2886">
            <v>2</v>
          </cell>
          <cell r="I2886" t="str">
            <v>https://www.humanitarianresponse.info/en/operations/chad/document/tchad-aper%C3%A7u-des-besoins-humanitaires-2019-hno-2019-21-dec-2018</v>
          </cell>
          <cell r="J2886" t="str">
            <v xml:space="preserve">Figure derived from the severity map provided in the 2019 HNO for Chad. Sum of people in need figures for departments classified as having level 2 needs. </v>
          </cell>
          <cell r="K2886" t="str">
            <v>TCD001People facing stressed humanitarian needs (level 2)</v>
          </cell>
          <cell r="L2886">
            <v>43511</v>
          </cell>
        </row>
        <row r="2887">
          <cell r="F2887" t="str">
            <v>OCHA 12/2018</v>
          </cell>
          <cell r="G2887" t="str">
            <v>Medium</v>
          </cell>
          <cell r="H2887">
            <v>2</v>
          </cell>
          <cell r="I2887" t="str">
            <v>https://www.humanitarianresponse.info/en/operations/chad/document/tchad-aper%C3%A7u-des-besoins-humanitaires-2019-hno-2019-21-dec-2018</v>
          </cell>
          <cell r="J2887" t="str">
            <v xml:space="preserve">Figure derived from the severity map provided in the 2019 HNO for Chad. Sum of people in need figures for departments classified as having level 3 needs. </v>
          </cell>
          <cell r="K2887" t="str">
            <v>TCD001People  facing moderate humanitarian needs (level 3)</v>
          </cell>
          <cell r="L2887">
            <v>43511</v>
          </cell>
        </row>
        <row r="2888">
          <cell r="F2888" t="str">
            <v>OCHA 12/2018</v>
          </cell>
          <cell r="G2888" t="str">
            <v>Medium</v>
          </cell>
          <cell r="H2888">
            <v>2</v>
          </cell>
          <cell r="I2888" t="str">
            <v>https://www.humanitarianresponse.info/en/operations/chad/document/tchad-aper%C3%A7u-des-besoins-humanitaires-2019-hno-2019-21-dec-2018</v>
          </cell>
          <cell r="J2888" t="str">
            <v xml:space="preserve">Figure derived from the severity map provided in the 2019 HNO for Chad. Sum of people in need figures for departments classified as having level 4 needs. </v>
          </cell>
          <cell r="K2888" t="str">
            <v>TCD001People facing severe humanitarian needs (level 4)</v>
          </cell>
          <cell r="L2888">
            <v>43511</v>
          </cell>
        </row>
        <row r="2889">
          <cell r="F2889" t="str">
            <v>OCHA 12/2018</v>
          </cell>
          <cell r="G2889" t="str">
            <v>Medium</v>
          </cell>
          <cell r="H2889">
            <v>2</v>
          </cell>
          <cell r="I2889" t="str">
            <v>https://www.humanitarianresponse.info/en/operations/chad/document/tchad-aper%C3%A7u-des-besoins-humanitaires-2019-hno-2019-21-dec-2018</v>
          </cell>
          <cell r="J2889" t="str">
            <v>Figure derived from the severity map provided in the 2019 HNO for Chad. No departments were classified as having level 5 needs.</v>
          </cell>
          <cell r="K2889" t="str">
            <v>TCD001People facing extreme humanitarian needs (level 5)</v>
          </cell>
          <cell r="L2889">
            <v>43511</v>
          </cell>
        </row>
        <row r="2890">
          <cell r="F2890" t="str">
            <v>Acled 02/2019</v>
          </cell>
          <cell r="G2890" t="str">
            <v>Medium</v>
          </cell>
          <cell r="H2890">
            <v>2</v>
          </cell>
          <cell r="I2890" t="str">
            <v>https://www.acleddata.com/data/</v>
          </cell>
          <cell r="J2890" t="str">
            <v>Number of casualties across Chad between August 2018 and early Feb 2019.</v>
          </cell>
          <cell r="K2890" t="str">
            <v>TCD001People killed in all crises</v>
          </cell>
          <cell r="L2890">
            <v>43511</v>
          </cell>
        </row>
        <row r="2891">
          <cell r="F2891"/>
          <cell r="G2891" t="str">
            <v>Medium</v>
          </cell>
          <cell r="H2891">
            <v>2</v>
          </cell>
          <cell r="I2891"/>
          <cell r="J2891" t="str">
            <v>Refugee, IDP, Host, non-host, returnee</v>
          </cell>
          <cell r="K2891" t="str">
            <v>TCD001Crisis affected groups</v>
          </cell>
          <cell r="L2891">
            <v>43511</v>
          </cell>
        </row>
        <row r="2892">
          <cell r="F2892"/>
          <cell r="G2892" t="str">
            <v>Medium</v>
          </cell>
          <cell r="H2892">
            <v>2</v>
          </cell>
          <cell r="I2892"/>
          <cell r="J2892" t="str">
            <v>No information available</v>
          </cell>
          <cell r="K2892" t="str">
            <v>TCD001People facing limited access constraints</v>
          </cell>
          <cell r="L2892">
            <v>43511</v>
          </cell>
        </row>
        <row r="2893">
          <cell r="F2893"/>
          <cell r="G2893" t="str">
            <v>Medium</v>
          </cell>
          <cell r="H2893">
            <v>2</v>
          </cell>
          <cell r="I2893"/>
          <cell r="J2893" t="str">
            <v>No information available</v>
          </cell>
          <cell r="K2893" t="str">
            <v>TCD001People facing restricted access constraints</v>
          </cell>
          <cell r="L2893">
            <v>43511</v>
          </cell>
        </row>
        <row r="2894">
          <cell r="F2894" t="str">
            <v>ACAPS 08/2018</v>
          </cell>
          <cell r="G2894" t="str">
            <v>Medium</v>
          </cell>
          <cell r="H2894">
            <v>2</v>
          </cell>
          <cell r="I2894" t="str">
            <v>https://www.acaps.org/sites/acaps/files/products/files/acaps_humanitarian_access_overview_august_2018_0.pdf</v>
          </cell>
          <cell r="J2894"/>
          <cell r="K2894" t="str">
            <v>TCD001Impediments to entry into country (bureaucratic and administrative)</v>
          </cell>
          <cell r="L2894">
            <v>43511</v>
          </cell>
        </row>
        <row r="2895">
          <cell r="F2895" t="str">
            <v>ACAPS 08/2018</v>
          </cell>
          <cell r="G2895" t="str">
            <v>Medium</v>
          </cell>
          <cell r="H2895">
            <v>2</v>
          </cell>
          <cell r="I2895" t="str">
            <v>https://www.acaps.org/sites/acaps/files/products/files/acaps_humanitarian_access_overview_august_2018_0.pdf</v>
          </cell>
          <cell r="J2895"/>
          <cell r="K2895" t="str">
            <v>TCD001Restriction of movement (impediments to freedom of movement and/or administrative restrictions)</v>
          </cell>
          <cell r="L2895">
            <v>43511</v>
          </cell>
        </row>
        <row r="2896">
          <cell r="F2896" t="str">
            <v>ACAPS 08/2018</v>
          </cell>
          <cell r="G2896" t="str">
            <v>Medium</v>
          </cell>
          <cell r="H2896">
            <v>2</v>
          </cell>
          <cell r="I2896" t="str">
            <v>https://www.acaps.org/sites/acaps/files/products/files/acaps_humanitarian_access_overview_august_2018_0.pdf</v>
          </cell>
          <cell r="J2896"/>
          <cell r="K2896" t="str">
            <v>TCD001Interference into implementation of humanitarian activities</v>
          </cell>
          <cell r="L2896">
            <v>43511</v>
          </cell>
        </row>
        <row r="2897">
          <cell r="F2897" t="str">
            <v>ACAPS 08/2018</v>
          </cell>
          <cell r="G2897" t="str">
            <v>Medium</v>
          </cell>
          <cell r="H2897">
            <v>2</v>
          </cell>
          <cell r="I2897" t="str">
            <v>https://www.acaps.org/sites/acaps/files/products/files/acaps_humanitarian_access_overview_august_2018_0.pdf</v>
          </cell>
          <cell r="J2897"/>
          <cell r="K2897" t="str">
            <v>TCD001Violence against personnel, facilities and assets</v>
          </cell>
          <cell r="L2897">
            <v>43511</v>
          </cell>
        </row>
        <row r="2898">
          <cell r="F2898" t="str">
            <v>ACAPS 08/2018</v>
          </cell>
          <cell r="G2898" t="str">
            <v>Medium</v>
          </cell>
          <cell r="H2898">
            <v>2</v>
          </cell>
          <cell r="I2898" t="str">
            <v>https://www.acaps.org/sites/acaps/files/products/files/acaps_humanitarian_access_overview_august_2018_0.pdf</v>
          </cell>
          <cell r="J2898"/>
          <cell r="K2898" t="str">
            <v>TCD001Denial of existence of humanitarian needs or entitlements to assistance</v>
          </cell>
          <cell r="L2898">
            <v>43511</v>
          </cell>
        </row>
        <row r="2899">
          <cell r="F2899" t="str">
            <v>ACAPS 08/2018</v>
          </cell>
          <cell r="G2899" t="str">
            <v>Medium</v>
          </cell>
          <cell r="H2899">
            <v>2</v>
          </cell>
          <cell r="I2899" t="str">
            <v>https://www.acaps.org/sites/acaps/files/products/files/acaps_humanitarian_access_overview_august_2018_0.pdf</v>
          </cell>
          <cell r="J2899"/>
          <cell r="K2899" t="str">
            <v>TCD001Restriction and obstruction of access to services and assistance</v>
          </cell>
          <cell r="L2899">
            <v>43511</v>
          </cell>
        </row>
        <row r="2900">
          <cell r="F2900" t="str">
            <v>ACAPS 08/2018</v>
          </cell>
          <cell r="G2900" t="str">
            <v>Medium</v>
          </cell>
          <cell r="H2900">
            <v>2</v>
          </cell>
          <cell r="I2900" t="str">
            <v>https://www.acaps.org/sites/acaps/files/products/files/acaps_humanitarian_access_overview_august_2018_0.pdf</v>
          </cell>
          <cell r="J2900"/>
          <cell r="K2900" t="str">
            <v>TCD001Ongoing insecurity/hostilities affecting humanitarian assistance</v>
          </cell>
          <cell r="L2900">
            <v>43511</v>
          </cell>
        </row>
        <row r="2901">
          <cell r="F2901" t="str">
            <v>ACAPS 08/2018</v>
          </cell>
          <cell r="G2901" t="str">
            <v>Medium</v>
          </cell>
          <cell r="H2901">
            <v>2</v>
          </cell>
          <cell r="I2901" t="str">
            <v>https://www.acaps.org/sites/acaps/files/products/files/acaps_humanitarian_access_overview_august_2018_0.pdf</v>
          </cell>
          <cell r="J2901"/>
          <cell r="K2901" t="str">
            <v xml:space="preserve">TCD001Presence of mines and improvised explosive devices </v>
          </cell>
          <cell r="L2901">
            <v>43511</v>
          </cell>
        </row>
        <row r="2902">
          <cell r="F2902" t="str">
            <v>ACAPS 08/2018</v>
          </cell>
          <cell r="G2902" t="str">
            <v>Medium</v>
          </cell>
          <cell r="H2902">
            <v>2</v>
          </cell>
          <cell r="I2902" t="str">
            <v>https://www.acaps.org/sites/acaps/files/products/files/acaps_humanitarian_access_overview_august_2018_0.pdf</v>
          </cell>
          <cell r="J2902"/>
          <cell r="K2902" t="str">
            <v>TCD001Physical constraints in the environment (obstacles related to terrain, climate, lack of infrastructure, etc.)</v>
          </cell>
          <cell r="L2902">
            <v>43511</v>
          </cell>
        </row>
        <row r="2903">
          <cell r="F2903" t="str">
            <v>ACAPS 08/2018</v>
          </cell>
          <cell r="G2903" t="str">
            <v>Medium</v>
          </cell>
          <cell r="H2903">
            <v>2</v>
          </cell>
          <cell r="I2903" t="str">
            <v>https://www.humanitarianresponse.info/en/operations/chad/document/tchad-aper%C3%A7u-des-besoins-humanitaires-2019-hno-2019-21-dec-2018</v>
          </cell>
          <cell r="J2903" t="str">
            <v>Total country popluation according to OCHA HNO 2019</v>
          </cell>
          <cell r="K2903" t="str">
            <v>TCD006Total population in country</v>
          </cell>
          <cell r="L2903">
            <v>43511</v>
          </cell>
        </row>
        <row r="2904">
          <cell r="F2904"/>
          <cell r="G2904" t="str">
            <v>Medium</v>
          </cell>
          <cell r="H2904">
            <v>2</v>
          </cell>
          <cell r="I2904"/>
          <cell r="J2904" t="str">
            <v>Area of Tibesti region</v>
          </cell>
          <cell r="K2904" t="str">
            <v>TCD006Landmass affected by disaster</v>
          </cell>
          <cell r="L2904">
            <v>43511</v>
          </cell>
        </row>
        <row r="2905">
          <cell r="F2905"/>
          <cell r="G2905" t="str">
            <v>Medium</v>
          </cell>
          <cell r="H2905">
            <v>2</v>
          </cell>
          <cell r="I2905"/>
          <cell r="J2905" t="str">
            <v>Population of Tibesti region</v>
          </cell>
          <cell r="K2905" t="str">
            <v>TCD006People exposed</v>
          </cell>
          <cell r="L2905">
            <v>43511</v>
          </cell>
        </row>
        <row r="2906">
          <cell r="F2906"/>
          <cell r="G2906" t="str">
            <v>Medium</v>
          </cell>
          <cell r="H2906">
            <v>2</v>
          </cell>
          <cell r="I2906"/>
          <cell r="J2906" t="str">
            <v xml:space="preserve">It has been assumed that the whole population of Tibesti is affected by the conflict. Tibesti has a high baseline level of vulnerability, which has been made significantly worse by the conflict. </v>
          </cell>
          <cell r="K2906" t="str">
            <v>TCD006People affected by the crisis</v>
          </cell>
          <cell r="L2906">
            <v>43511</v>
          </cell>
        </row>
        <row r="2907">
          <cell r="F2907"/>
          <cell r="G2907" t="str">
            <v>Medium</v>
          </cell>
          <cell r="H2907">
            <v>2</v>
          </cell>
          <cell r="I2907"/>
          <cell r="J2907" t="str">
            <v>No information available</v>
          </cell>
          <cell r="K2907" t="str">
            <v>TCD006Total # of crisis related displaced people</v>
          </cell>
          <cell r="L2907">
            <v>43511</v>
          </cell>
        </row>
        <row r="2908">
          <cell r="F2908"/>
          <cell r="G2908" t="str">
            <v>Medium</v>
          </cell>
          <cell r="H2908">
            <v>2</v>
          </cell>
          <cell r="I2908"/>
          <cell r="J2908" t="str">
            <v>No information available</v>
          </cell>
          <cell r="K2908" t="str">
            <v>TCD006Crisis related Injuries</v>
          </cell>
          <cell r="L2908">
            <v>43511</v>
          </cell>
        </row>
        <row r="2909">
          <cell r="F2909"/>
          <cell r="G2909" t="str">
            <v>Medium</v>
          </cell>
          <cell r="H2909">
            <v>2</v>
          </cell>
          <cell r="I2909"/>
          <cell r="J2909" t="str">
            <v>No information available</v>
          </cell>
          <cell r="K2909" t="str">
            <v>TCD006Total # of illness cases reported</v>
          </cell>
          <cell r="L2909">
            <v>43511</v>
          </cell>
        </row>
        <row r="2910">
          <cell r="F2910" t="str">
            <v>Acled 02/2019</v>
          </cell>
          <cell r="G2910" t="str">
            <v>Medium</v>
          </cell>
          <cell r="H2910">
            <v>2</v>
          </cell>
          <cell r="I2910" t="str">
            <v>https://www.acleddata.com/data/</v>
          </cell>
          <cell r="J2910" t="str">
            <v>Number of casualties in Tibesti region between August 2018 and early Feb 2019</v>
          </cell>
          <cell r="K2910" t="str">
            <v>TCD006Crisis related fatalities</v>
          </cell>
          <cell r="L2910">
            <v>43511</v>
          </cell>
        </row>
        <row r="2911">
          <cell r="F2911"/>
          <cell r="G2911" t="str">
            <v>Medium</v>
          </cell>
          <cell r="H2911">
            <v>2</v>
          </cell>
          <cell r="I2911"/>
          <cell r="J2911" t="str">
            <v>No information available</v>
          </cell>
          <cell r="K2911" t="str">
            <v>TCD006Building partially damaged</v>
          </cell>
          <cell r="L2911">
            <v>43511</v>
          </cell>
        </row>
        <row r="2912">
          <cell r="F2912"/>
          <cell r="G2912" t="str">
            <v>Medium</v>
          </cell>
          <cell r="H2912">
            <v>2</v>
          </cell>
          <cell r="I2912"/>
          <cell r="J2912" t="str">
            <v>No information available</v>
          </cell>
          <cell r="K2912" t="str">
            <v>TCD006Building totally damaged</v>
          </cell>
          <cell r="L2912">
            <v>43511</v>
          </cell>
        </row>
        <row r="2913">
          <cell r="F2913"/>
          <cell r="G2913" t="str">
            <v>Medium</v>
          </cell>
          <cell r="H2913">
            <v>2</v>
          </cell>
          <cell r="I2913"/>
          <cell r="J2913" t="str">
            <v>No information available</v>
          </cell>
          <cell r="K2913" t="str">
            <v>TCD006Building partially damaged</v>
          </cell>
          <cell r="L2913">
            <v>43511</v>
          </cell>
        </row>
        <row r="2914">
          <cell r="F2914"/>
          <cell r="G2914" t="str">
            <v>Medium</v>
          </cell>
          <cell r="H2914">
            <v>2</v>
          </cell>
          <cell r="I2914"/>
          <cell r="J2914" t="str">
            <v>No information available</v>
          </cell>
          <cell r="K2914" t="str">
            <v>TCD006Economic Losses</v>
          </cell>
          <cell r="L2914">
            <v>43511</v>
          </cell>
        </row>
        <row r="2915">
          <cell r="F2915"/>
          <cell r="G2915" t="str">
            <v>Medium</v>
          </cell>
          <cell r="H2915">
            <v>2</v>
          </cell>
          <cell r="I2915"/>
          <cell r="J2915" t="str">
            <v>No information available</v>
          </cell>
          <cell r="K2915" t="str">
            <v>TCD006People in Need</v>
          </cell>
          <cell r="L2915">
            <v>43511</v>
          </cell>
        </row>
        <row r="2916">
          <cell r="F2916"/>
          <cell r="G2916" t="str">
            <v>Medium</v>
          </cell>
          <cell r="H2916">
            <v>2</v>
          </cell>
          <cell r="I2916"/>
          <cell r="J2916" t="str">
            <v>No information available</v>
          </cell>
          <cell r="K2916" t="str">
            <v>TCD006People facing minimal humanitarian needs (level 1)</v>
          </cell>
          <cell r="L2916">
            <v>43511</v>
          </cell>
        </row>
        <row r="2917">
          <cell r="F2917"/>
          <cell r="G2917" t="str">
            <v>Medium</v>
          </cell>
          <cell r="H2917">
            <v>2</v>
          </cell>
          <cell r="I2917"/>
          <cell r="J2917" t="str">
            <v>No information available</v>
          </cell>
          <cell r="K2917" t="str">
            <v>TCD006People facing stressed humanitarian needs (level 2)</v>
          </cell>
          <cell r="L2917">
            <v>43511</v>
          </cell>
        </row>
        <row r="2918">
          <cell r="F2918"/>
          <cell r="G2918" t="str">
            <v>Medium</v>
          </cell>
          <cell r="H2918">
            <v>2</v>
          </cell>
          <cell r="I2918"/>
          <cell r="J2918" t="str">
            <v>No information available</v>
          </cell>
          <cell r="K2918" t="str">
            <v>TCD006People  facing moderate humanitarian needs (level 3)</v>
          </cell>
          <cell r="L2918">
            <v>43511</v>
          </cell>
        </row>
        <row r="2919">
          <cell r="F2919"/>
          <cell r="G2919" t="str">
            <v>Medium</v>
          </cell>
          <cell r="H2919">
            <v>2</v>
          </cell>
          <cell r="I2919"/>
          <cell r="J2919" t="str">
            <v>No information available</v>
          </cell>
          <cell r="K2919" t="str">
            <v>TCD006People facing severe humanitarian needs (level 4)</v>
          </cell>
          <cell r="L2919">
            <v>43511</v>
          </cell>
        </row>
        <row r="2920">
          <cell r="F2920"/>
          <cell r="G2920" t="str">
            <v>Medium</v>
          </cell>
          <cell r="H2920">
            <v>2</v>
          </cell>
          <cell r="I2920"/>
          <cell r="J2920" t="str">
            <v>No information available</v>
          </cell>
          <cell r="K2920" t="str">
            <v>TCD006People facing extreme humanitarian needs (level 5)</v>
          </cell>
          <cell r="L2920">
            <v>43511</v>
          </cell>
        </row>
        <row r="2921">
          <cell r="F2921" t="str">
            <v>Acled 02/2019</v>
          </cell>
          <cell r="G2921" t="str">
            <v>Medium</v>
          </cell>
          <cell r="H2921">
            <v>2</v>
          </cell>
          <cell r="I2921" t="str">
            <v>https://www.acleddata.com/data/</v>
          </cell>
          <cell r="J2921" t="str">
            <v>Number of casualties in Tibesti region between August 2018 and early Feb 2019</v>
          </cell>
          <cell r="K2921" t="str">
            <v>TCD006People killed in all crises</v>
          </cell>
          <cell r="L2921">
            <v>43511</v>
          </cell>
        </row>
        <row r="2922">
          <cell r="F2922"/>
          <cell r="G2922" t="str">
            <v>Medium</v>
          </cell>
          <cell r="H2922">
            <v>2</v>
          </cell>
          <cell r="I2922"/>
          <cell r="J2922" t="str">
            <v>No information available</v>
          </cell>
          <cell r="K2922" t="str">
            <v>TCD006Crisis affected groups</v>
          </cell>
          <cell r="L2922">
            <v>43511</v>
          </cell>
        </row>
        <row r="2923">
          <cell r="F2923"/>
          <cell r="G2923" t="str">
            <v>Medium</v>
          </cell>
          <cell r="H2923">
            <v>2</v>
          </cell>
          <cell r="I2923"/>
          <cell r="J2923" t="str">
            <v>No information available</v>
          </cell>
          <cell r="K2923" t="str">
            <v>TCD006People facing limited access constraints</v>
          </cell>
          <cell r="L2923">
            <v>43511</v>
          </cell>
        </row>
        <row r="2924">
          <cell r="F2924"/>
          <cell r="G2924" t="str">
            <v>Medium</v>
          </cell>
          <cell r="H2924">
            <v>2</v>
          </cell>
          <cell r="I2924"/>
          <cell r="J2924" t="str">
            <v>No information available</v>
          </cell>
          <cell r="K2924" t="str">
            <v>TCD006People facing restricted access constraints</v>
          </cell>
          <cell r="L2924">
            <v>43511</v>
          </cell>
        </row>
        <row r="2925">
          <cell r="F2925" t="str">
            <v>ACAPS 08/2018</v>
          </cell>
          <cell r="G2925" t="str">
            <v>Medium</v>
          </cell>
          <cell r="H2925">
            <v>2</v>
          </cell>
          <cell r="I2925" t="str">
            <v>https://www.acaps.org/sites/acaps/files/products/files/acaps_humanitarian_access_overview_august_2018_0.pdf</v>
          </cell>
          <cell r="J2925" t="str">
            <v>No information available</v>
          </cell>
          <cell r="K2925" t="str">
            <v>TCD006Impediments to entry into country (bureaucratic and administrative)</v>
          </cell>
          <cell r="L2925">
            <v>43511</v>
          </cell>
        </row>
        <row r="2926">
          <cell r="F2926" t="str">
            <v>ACAPS 08/2018</v>
          </cell>
          <cell r="G2926" t="str">
            <v>Medium</v>
          </cell>
          <cell r="H2926">
            <v>2</v>
          </cell>
          <cell r="I2926" t="str">
            <v>https://www.acaps.org/sites/acaps/files/products/files/acaps_humanitarian_access_overview_august_2018_0.pdf</v>
          </cell>
          <cell r="J2926"/>
          <cell r="K2926" t="str">
            <v>TCD006Restriction of movement (impediments to freedom of movement and/or administrative restrictions)</v>
          </cell>
          <cell r="L2926">
            <v>43511</v>
          </cell>
        </row>
        <row r="2927">
          <cell r="F2927" t="str">
            <v>ACAPS 08/2018</v>
          </cell>
          <cell r="G2927" t="str">
            <v>Medium</v>
          </cell>
          <cell r="H2927">
            <v>2</v>
          </cell>
          <cell r="I2927" t="str">
            <v>https://www.acaps.org/sites/acaps/files/products/files/acaps_humanitarian_access_overview_august_2018_0.pdf</v>
          </cell>
          <cell r="J2927"/>
          <cell r="K2927" t="str">
            <v>TCD006Interference into implementation of humanitarian activities</v>
          </cell>
          <cell r="L2927">
            <v>43511</v>
          </cell>
        </row>
        <row r="2928">
          <cell r="F2928" t="str">
            <v>ACAPS 08/2018</v>
          </cell>
          <cell r="G2928" t="str">
            <v>Medium</v>
          </cell>
          <cell r="H2928">
            <v>2</v>
          </cell>
          <cell r="I2928" t="str">
            <v>https://www.acaps.org/sites/acaps/files/products/files/acaps_humanitarian_access_overview_august_2018_0.pdf</v>
          </cell>
          <cell r="J2928"/>
          <cell r="K2928" t="str">
            <v>TCD006Violence against personnel, facilities and assets</v>
          </cell>
          <cell r="L2928">
            <v>43511</v>
          </cell>
        </row>
        <row r="2929">
          <cell r="F2929" t="str">
            <v>ACAPS 08/2018</v>
          </cell>
          <cell r="G2929" t="str">
            <v>Medium</v>
          </cell>
          <cell r="H2929">
            <v>2</v>
          </cell>
          <cell r="I2929" t="str">
            <v>https://www.acaps.org/sites/acaps/files/products/files/acaps_humanitarian_access_overview_august_2018_0.pdf</v>
          </cell>
          <cell r="J2929"/>
          <cell r="K2929" t="str">
            <v>TCD006Denial of existence of humanitarian needs or entitlements to assistance</v>
          </cell>
          <cell r="L2929">
            <v>43511</v>
          </cell>
        </row>
        <row r="2930">
          <cell r="F2930" t="str">
            <v>ACAPS 08/2018</v>
          </cell>
          <cell r="G2930" t="str">
            <v>Medium</v>
          </cell>
          <cell r="H2930">
            <v>2</v>
          </cell>
          <cell r="I2930" t="str">
            <v>https://www.acaps.org/sites/acaps/files/products/files/acaps_humanitarian_access_overview_august_2018_0.pdf</v>
          </cell>
          <cell r="J2930"/>
          <cell r="K2930" t="str">
            <v>TCD006Restriction and obstruction of access to services and assistance</v>
          </cell>
          <cell r="L2930">
            <v>43511</v>
          </cell>
        </row>
        <row r="2931">
          <cell r="F2931" t="str">
            <v>ACAPS 08/2018</v>
          </cell>
          <cell r="G2931" t="str">
            <v>Medium</v>
          </cell>
          <cell r="H2931">
            <v>2</v>
          </cell>
          <cell r="I2931" t="str">
            <v>https://www.acaps.org/sites/acaps/files/products/files/acaps_humanitarian_access_overview_august_2018_0.pdf</v>
          </cell>
          <cell r="J2931"/>
          <cell r="K2931" t="str">
            <v>TCD006Ongoing insecurity/hostilities affecting humanitarian assistance</v>
          </cell>
          <cell r="L2931">
            <v>43511</v>
          </cell>
        </row>
        <row r="2932">
          <cell r="F2932" t="str">
            <v>ACAPS 08/2018</v>
          </cell>
          <cell r="G2932" t="str">
            <v>Medium</v>
          </cell>
          <cell r="H2932">
            <v>2</v>
          </cell>
          <cell r="I2932" t="str">
            <v>https://www.acaps.org/sites/acaps/files/products/files/acaps_humanitarian_access_overview_august_2018_0.pdf</v>
          </cell>
          <cell r="J2932"/>
          <cell r="K2932" t="str">
            <v xml:space="preserve">TCD006Presence of mines and improvised explosive devices </v>
          </cell>
          <cell r="L2932">
            <v>43511</v>
          </cell>
        </row>
        <row r="2933">
          <cell r="F2933" t="str">
            <v>ACAPS 08/2018</v>
          </cell>
          <cell r="G2933" t="str">
            <v>Medium</v>
          </cell>
          <cell r="H2933">
            <v>2</v>
          </cell>
          <cell r="I2933" t="str">
            <v>https://www.acaps.org/sites/acaps/files/products/files/acaps_humanitarian_access_overview_august_2018_0.pdf</v>
          </cell>
          <cell r="J2933"/>
          <cell r="K2933" t="str">
            <v>TCD006Physical constraints in the environment (obstacles related to terrain, climate, lack of infrastructure, etc.)</v>
          </cell>
          <cell r="L2933">
            <v>43511</v>
          </cell>
        </row>
        <row r="2934">
          <cell r="F2934" t="str">
            <v>World Bank 2017</v>
          </cell>
          <cell r="G2934" t="str">
            <v>Medium</v>
          </cell>
          <cell r="H2934">
            <v>2</v>
          </cell>
          <cell r="I2934" t="str">
            <v>https://data.worldbank.org/country/turkey</v>
          </cell>
          <cell r="J2934" t="str">
            <v>World Bank figures, includes refugee population</v>
          </cell>
          <cell r="K2934" t="str">
            <v>TUR001Total population in country</v>
          </cell>
          <cell r="L2934">
            <v>43511</v>
          </cell>
        </row>
        <row r="2935">
          <cell r="F2935" t="str">
            <v>Province area: wikipedia</v>
          </cell>
          <cell r="G2935" t="str">
            <v>Medium</v>
          </cell>
          <cell r="H2935">
            <v>2</v>
          </cell>
          <cell r="I2935" t="str">
            <v>https://en.wikipedia.org/wiki/Provinces_of_Turkey</v>
          </cell>
          <cell r="J2935" t="str">
            <v xml:space="preserve">Represents the total area of provinces affected by one or more crisis. </v>
          </cell>
          <cell r="K2935" t="str">
            <v>TUR001Landmass affected by disaster</v>
          </cell>
          <cell r="L2935">
            <v>43511</v>
          </cell>
        </row>
        <row r="2936">
          <cell r="F2936" t="str">
            <v>Province population: GoT</v>
          </cell>
          <cell r="G2936" t="str">
            <v>Medium</v>
          </cell>
          <cell r="H2936">
            <v>2</v>
          </cell>
          <cell r="I2936" t="str">
            <v>http://web.turkstat.gov.tr/UstMenu.do?metod=temelist</v>
          </cell>
          <cell r="J2936" t="str">
            <v xml:space="preserve">Represents the total population of provinces affected by one or more crisis. </v>
          </cell>
          <cell r="K2936" t="str">
            <v>TUR001People exposed</v>
          </cell>
          <cell r="L2936">
            <v>43511</v>
          </cell>
        </row>
        <row r="2937">
          <cell r="F2937"/>
          <cell r="G2937" t="str">
            <v>Medium</v>
          </cell>
          <cell r="H2937">
            <v>2</v>
          </cell>
          <cell r="I2937"/>
          <cell r="J2937" t="str">
            <v xml:space="preserve">Sum of people affected across all crises. Figure is likely to be an underestimation, as the number of affected people is not available for the Kurdish conflict. </v>
          </cell>
          <cell r="K2937" t="str">
            <v>TUR001People affected by the crisis</v>
          </cell>
          <cell r="L2937">
            <v>43511</v>
          </cell>
        </row>
        <row r="2938">
          <cell r="F2938"/>
          <cell r="G2938" t="str">
            <v>Medium</v>
          </cell>
          <cell r="H2938">
            <v>2</v>
          </cell>
          <cell r="I2938"/>
          <cell r="J2938" t="str">
            <v xml:space="preserve">Figure represents the total number of displaced people in Turkey (Syrians, non-Syrians). IDPs for the Kurdish conflict are not included, as there is a lack of reliable data. </v>
          </cell>
          <cell r="K2938" t="str">
            <v>TUR001Total # of crisis related displaced people</v>
          </cell>
          <cell r="L2938">
            <v>43511</v>
          </cell>
        </row>
        <row r="2939">
          <cell r="F2939"/>
          <cell r="G2939" t="str">
            <v>Medium</v>
          </cell>
          <cell r="H2939">
            <v>2</v>
          </cell>
          <cell r="I2939"/>
          <cell r="J2939" t="str">
            <v>No information available.</v>
          </cell>
          <cell r="K2939" t="str">
            <v>TUR001Total # of illness cases reported</v>
          </cell>
          <cell r="L2939">
            <v>43511</v>
          </cell>
        </row>
        <row r="2940">
          <cell r="F2940"/>
          <cell r="G2940" t="str">
            <v>Medium</v>
          </cell>
          <cell r="H2940">
            <v>2</v>
          </cell>
          <cell r="I2940"/>
          <cell r="J2940" t="str">
            <v>No information available.</v>
          </cell>
          <cell r="K2940" t="str">
            <v>TUR001Crisis related Injuries</v>
          </cell>
          <cell r="L2940">
            <v>43511</v>
          </cell>
        </row>
        <row r="2941">
          <cell r="F2941" t="str">
            <v>Acled 02/2019, IOM 02/2019</v>
          </cell>
          <cell r="G2941" t="str">
            <v>Medium</v>
          </cell>
          <cell r="H2941">
            <v>2</v>
          </cell>
          <cell r="I2941"/>
          <cell r="J2941" t="str">
            <v>Figure represents the number of fatilities from the Kurdish conflict from August 2018-Early February 2019 (673) +  the number of migrants and refugees who died in Turkey August 2018-early February 2019 (116).</v>
          </cell>
          <cell r="K2941" t="str">
            <v>TUR001People killed in all crises</v>
          </cell>
          <cell r="L2941">
            <v>43511</v>
          </cell>
        </row>
        <row r="2942">
          <cell r="F2942" t="str">
            <v>Acled 02/2019, IOM 02/2019</v>
          </cell>
          <cell r="G2942" t="str">
            <v>Medium</v>
          </cell>
          <cell r="H2942">
            <v>2</v>
          </cell>
          <cell r="I2942"/>
          <cell r="J2942" t="str">
            <v>Figure represents the number of fatilities from the Kurdish conflict from August 2018-Early February 2019 (673) +  the number of migrants and refugees who died in Turkey August 2018-early February 2019 (116).</v>
          </cell>
          <cell r="K2942" t="str">
            <v>TUR001Building partially damaged</v>
          </cell>
          <cell r="L2942">
            <v>43511</v>
          </cell>
        </row>
        <row r="2943">
          <cell r="F2943"/>
          <cell r="G2943" t="str">
            <v>Medium</v>
          </cell>
          <cell r="H2943">
            <v>2</v>
          </cell>
          <cell r="I2943"/>
          <cell r="J2943" t="str">
            <v>No information available.</v>
          </cell>
          <cell r="K2943" t="str">
            <v>TUR001Building totally damaged</v>
          </cell>
          <cell r="L2943">
            <v>43511</v>
          </cell>
        </row>
        <row r="2944">
          <cell r="F2944"/>
          <cell r="G2944" t="str">
            <v>Medium</v>
          </cell>
          <cell r="H2944">
            <v>2</v>
          </cell>
          <cell r="I2944"/>
          <cell r="J2944" t="str">
            <v>No information available.</v>
          </cell>
          <cell r="K2944" t="str">
            <v>TUR001Crisis related fatalities</v>
          </cell>
          <cell r="L2944">
            <v>43511</v>
          </cell>
        </row>
        <row r="2945">
          <cell r="F2945"/>
          <cell r="G2945" t="str">
            <v>Medium</v>
          </cell>
          <cell r="H2945">
            <v>2</v>
          </cell>
          <cell r="I2945"/>
          <cell r="J2945" t="str">
            <v>No information available.</v>
          </cell>
          <cell r="K2945" t="str">
            <v>TUR001Economic Losses</v>
          </cell>
          <cell r="L2945">
            <v>43511</v>
          </cell>
        </row>
        <row r="2946">
          <cell r="F2946" t="str">
            <v>Syrian refugees and asylum seekers: UNHCR 12/2018
Non-Syrian refugees and asylum seekers: IOM 12/2018</v>
          </cell>
          <cell r="G2946" t="str">
            <v>Medium</v>
          </cell>
          <cell r="H2946">
            <v>2</v>
          </cell>
          <cell r="I2946" t="str">
            <v>https://www.unicef.org/emergencies/files/2018-04_-_UNICEF_response_to_the_Syria_Crisis.pdf</v>
          </cell>
          <cell r="J2946" t="str">
            <v xml:space="preserve">Figure represents the total number of Syrian refugees and asylum seekers (3,640,466) + Non-Syrian refugees and asylum seekers (368,230 in Turkey. Given the available data, there is no reliable way of quantifying refugees who do not require assistance or host community members that do. </v>
          </cell>
          <cell r="K2946" t="str">
            <v>TUR001People in Need</v>
          </cell>
          <cell r="L2946">
            <v>43511</v>
          </cell>
        </row>
        <row r="2947">
          <cell r="F2947" t="str">
            <v>Unicef 04/2018</v>
          </cell>
          <cell r="G2947" t="str">
            <v>Medium</v>
          </cell>
          <cell r="H2947">
            <v>2</v>
          </cell>
          <cell r="I2947" t="str">
            <v>https://reliefweb.int/sites/reliefweb.int/files/resources/63168.pdf</v>
          </cell>
          <cell r="J2947" t="str">
            <v xml:space="preserve">Figure represents the estimated number of Syrian refugees who are above the poverty line. </v>
          </cell>
          <cell r="K2947" t="str">
            <v>TUR001People facing minimal humanitarian needs (level 1)</v>
          </cell>
          <cell r="L2947">
            <v>43511</v>
          </cell>
        </row>
        <row r="2948">
          <cell r="F2948" t="str">
            <v>UNHCR 01/2018</v>
          </cell>
          <cell r="G2948" t="str">
            <v>Medium</v>
          </cell>
          <cell r="H2948">
            <v>2</v>
          </cell>
          <cell r="I2948" t="str">
            <v>https://reliefweb.int/sites/reliefweb.int/files/resources/63168.pdf</v>
          </cell>
          <cell r="J2948" t="str">
            <v>Figure represents the number of Syrian refugees who are below the poverty line but above the extreme poverty line.</v>
          </cell>
          <cell r="K2948" t="str">
            <v>TUR001People facing stressed humanitarian needs (level 2)</v>
          </cell>
          <cell r="L2948">
            <v>43511</v>
          </cell>
        </row>
        <row r="2949">
          <cell r="F2949" t="str">
            <v>UNHCR 01/2018</v>
          </cell>
          <cell r="G2949" t="str">
            <v>Medium</v>
          </cell>
          <cell r="H2949">
            <v>2</v>
          </cell>
          <cell r="I2949" t="str">
            <v>https://reliefweb.int/sites/reliefweb.int/files/resources/63168.pdf</v>
          </cell>
          <cell r="J2949" t="str">
            <v xml:space="preserve">Figure represents the number of Syrian refugees who are below the extreme poverty line (669,845), added to the total number of non-Syrian refugees and asylum seekers (368,230). Non-Syrian refugees and asylum seekers are assumed to be more vulnerable than most Syrian refugees because they tend to have less access to protection and basic services.  </v>
          </cell>
          <cell r="K2949" t="str">
            <v>TUR001People  facing moderate humanitarian needs (level 3)</v>
          </cell>
          <cell r="L2949">
            <v>43511</v>
          </cell>
        </row>
        <row r="2950">
          <cell r="F2950" t="str">
            <v>UNHCR 01/2018</v>
          </cell>
          <cell r="G2950" t="str">
            <v>Medium</v>
          </cell>
          <cell r="H2950">
            <v>2</v>
          </cell>
          <cell r="I2950"/>
          <cell r="J2950" t="str">
            <v>The number of people facing severe humanitarian needs is unknown.</v>
          </cell>
          <cell r="K2950" t="str">
            <v>TUR001People facing severe humanitarian needs (level 4)</v>
          </cell>
          <cell r="L2950">
            <v>43511</v>
          </cell>
        </row>
        <row r="2951">
          <cell r="F2951" t="str">
            <v>UNHCR 01/2018</v>
          </cell>
          <cell r="G2951" t="str">
            <v>Medium</v>
          </cell>
          <cell r="H2951">
            <v>2</v>
          </cell>
          <cell r="I2951"/>
          <cell r="J2951" t="str">
            <v>The number of people facing extreme humanitarian needs is unknown.</v>
          </cell>
          <cell r="K2951" t="str">
            <v>TUR001People facing extreme humanitarian needs (level 5)</v>
          </cell>
          <cell r="L2951">
            <v>43511</v>
          </cell>
        </row>
        <row r="2952">
          <cell r="F2952"/>
          <cell r="G2952" t="str">
            <v>Medium</v>
          </cell>
          <cell r="H2952">
            <v>2</v>
          </cell>
          <cell r="I2952"/>
          <cell r="J2952" t="str">
            <v>Refugees, IDPs, host, non-host</v>
          </cell>
          <cell r="K2952" t="str">
            <v>TUR001Crisis affected groups</v>
          </cell>
          <cell r="L2952">
            <v>43511</v>
          </cell>
        </row>
        <row r="2953">
          <cell r="F2953"/>
          <cell r="G2953" t="str">
            <v>Medium</v>
          </cell>
          <cell r="H2953">
            <v>2</v>
          </cell>
          <cell r="I2953"/>
          <cell r="J2953" t="str">
            <v>No information available.</v>
          </cell>
          <cell r="K2953" t="str">
            <v>TUR001People facing limited access constraints</v>
          </cell>
          <cell r="L2953">
            <v>43511</v>
          </cell>
        </row>
        <row r="2954">
          <cell r="F2954"/>
          <cell r="G2954" t="str">
            <v>Medium</v>
          </cell>
          <cell r="H2954">
            <v>2</v>
          </cell>
          <cell r="I2954"/>
          <cell r="J2954" t="str">
            <v>No information available.</v>
          </cell>
          <cell r="K2954" t="str">
            <v>TUR001People facing restricted access constraints</v>
          </cell>
          <cell r="L2954">
            <v>43511</v>
          </cell>
        </row>
        <row r="2955">
          <cell r="F2955" t="str">
            <v>Acaps Access Map</v>
          </cell>
          <cell r="G2955" t="str">
            <v>Medium</v>
          </cell>
          <cell r="H2955">
            <v>2</v>
          </cell>
          <cell r="I2955"/>
          <cell r="J2955"/>
          <cell r="K2955" t="str">
            <v>TUR001Impediments to entry into country (bureaucratic and administrative)</v>
          </cell>
          <cell r="L2955">
            <v>43511</v>
          </cell>
        </row>
        <row r="2956">
          <cell r="F2956" t="str">
            <v>Acaps Access Map</v>
          </cell>
          <cell r="G2956" t="str">
            <v>Medium</v>
          </cell>
          <cell r="H2956">
            <v>2</v>
          </cell>
          <cell r="I2956"/>
          <cell r="J2956"/>
          <cell r="K2956" t="str">
            <v>TUR001Restriction of movement (impediments to freedom of movement and/or administrative restrictions)</v>
          </cell>
          <cell r="L2956">
            <v>43511</v>
          </cell>
        </row>
        <row r="2957">
          <cell r="F2957" t="str">
            <v>Acaps Access Map</v>
          </cell>
          <cell r="G2957" t="str">
            <v>Medium</v>
          </cell>
          <cell r="H2957">
            <v>2</v>
          </cell>
          <cell r="I2957"/>
          <cell r="J2957"/>
          <cell r="K2957" t="str">
            <v>TUR001Interference into implementation of humanitarian activities</v>
          </cell>
          <cell r="L2957">
            <v>43511</v>
          </cell>
        </row>
        <row r="2958">
          <cell r="F2958" t="str">
            <v>Acaps Access Map</v>
          </cell>
          <cell r="G2958" t="str">
            <v>Medium</v>
          </cell>
          <cell r="H2958">
            <v>2</v>
          </cell>
          <cell r="I2958"/>
          <cell r="J2958"/>
          <cell r="K2958" t="str">
            <v>TUR001Violence against personnel, facilities and assets</v>
          </cell>
          <cell r="L2958">
            <v>43511</v>
          </cell>
        </row>
        <row r="2959">
          <cell r="F2959" t="str">
            <v>Acaps Access Map</v>
          </cell>
          <cell r="G2959" t="str">
            <v>Medium</v>
          </cell>
          <cell r="H2959">
            <v>2</v>
          </cell>
          <cell r="I2959"/>
          <cell r="J2959"/>
          <cell r="K2959" t="str">
            <v>TUR001Denial of existence of humanitarian needs or entitlements to assistance</v>
          </cell>
          <cell r="L2959">
            <v>43511</v>
          </cell>
        </row>
        <row r="2960">
          <cell r="F2960" t="str">
            <v>Acaps Access Map</v>
          </cell>
          <cell r="G2960" t="str">
            <v>Medium</v>
          </cell>
          <cell r="H2960">
            <v>2</v>
          </cell>
          <cell r="I2960"/>
          <cell r="J2960"/>
          <cell r="K2960" t="str">
            <v>TUR001Restriction and obstruction of access to services and assistance</v>
          </cell>
          <cell r="L2960">
            <v>43511</v>
          </cell>
        </row>
        <row r="2961">
          <cell r="F2961" t="str">
            <v>Acaps Access Map</v>
          </cell>
          <cell r="G2961" t="str">
            <v>Medium</v>
          </cell>
          <cell r="H2961">
            <v>2</v>
          </cell>
          <cell r="I2961"/>
          <cell r="J2961"/>
          <cell r="K2961" t="str">
            <v>TUR001Ongoing insecurity/hostilities affecting humanitarian assistance</v>
          </cell>
          <cell r="L2961">
            <v>43511</v>
          </cell>
        </row>
        <row r="2962">
          <cell r="F2962" t="str">
            <v>Acaps Access Map</v>
          </cell>
          <cell r="G2962" t="str">
            <v>Medium</v>
          </cell>
          <cell r="H2962">
            <v>2</v>
          </cell>
          <cell r="I2962"/>
          <cell r="J2962"/>
          <cell r="K2962" t="str">
            <v>TUR001Physical constraints in the environment (obstacles related to terrain, climate, lack of infrastructure, etc.)</v>
          </cell>
          <cell r="L2962">
            <v>43511</v>
          </cell>
        </row>
        <row r="2963">
          <cell r="F2963" t="str">
            <v>Acaps Access Map</v>
          </cell>
          <cell r="G2963" t="str">
            <v>Medium</v>
          </cell>
          <cell r="H2963">
            <v>2</v>
          </cell>
          <cell r="I2963"/>
          <cell r="J2963"/>
          <cell r="K2963" t="str">
            <v xml:space="preserve">TUR001Presence of mines and improvised explosive devices </v>
          </cell>
          <cell r="L2963">
            <v>43511</v>
          </cell>
        </row>
        <row r="2964">
          <cell r="F2964" t="str">
            <v>World Bank 2017</v>
          </cell>
          <cell r="G2964" t="str">
            <v>Medium</v>
          </cell>
          <cell r="H2964">
            <v>2</v>
          </cell>
          <cell r="I2964" t="str">
            <v>https://data.worldbank.org/country/turkey</v>
          </cell>
          <cell r="J2964" t="str">
            <v>World Bank figures, includes refugee population</v>
          </cell>
          <cell r="K2964" t="str">
            <v>TUR002Total population in country</v>
          </cell>
          <cell r="L2964">
            <v>43511</v>
          </cell>
        </row>
        <row r="2965">
          <cell r="F2965" t="str">
            <v>Province area: Wikipedia
Most affected provinces: UNHCR 12/2018</v>
          </cell>
          <cell r="G2965" t="str">
            <v>Medium</v>
          </cell>
          <cell r="H2965">
            <v>2</v>
          </cell>
          <cell r="I2965" t="str">
            <v>https://en.wikipedia.org/wiki/Provinces_of_Turkey
https://data2.unhcr.org/en/documents/download/67206</v>
          </cell>
          <cell r="J2965" t="str">
            <v>Figure represents the combined total area of provinces with &gt; 100,000 Syrian refugees. Likely to be over-estimation. Provinces included: Istanbul, Hatay, Bursa Gaziantep, Sanliurfa, Izmir, Konya, Mersin, Adana, Kilis</v>
          </cell>
          <cell r="K2965" t="str">
            <v>TUR002Landmass affected by disaster</v>
          </cell>
          <cell r="L2965">
            <v>43511</v>
          </cell>
        </row>
        <row r="2966">
          <cell r="F2966" t="str">
            <v>Province population: GoT
Most affected provinces: UNHCR 12/2018</v>
          </cell>
          <cell r="G2966" t="str">
            <v>Medium</v>
          </cell>
          <cell r="H2966">
            <v>2</v>
          </cell>
          <cell r="I2966" t="str">
            <v xml:space="preserve">
http://web.turkstat.gov.tr/UstMenu.do?metod=temelist
https://data2.unhcr.org/en/documents/download/67206</v>
          </cell>
          <cell r="J2966" t="str">
            <v>Figure represents the combined total population of provinces with &gt; 100,000 Syrian refugees. Likely to be over-estimation. Provinces included: Istanbul, Hatay, Gaziantep, Sanliurfa, Izmir, Konya, Mersin, Adana, Kilis</v>
          </cell>
          <cell r="K2966" t="str">
            <v>TUR002People exposed</v>
          </cell>
          <cell r="L2966">
            <v>43511</v>
          </cell>
        </row>
        <row r="2967">
          <cell r="F2967" t="str">
            <v>UNCHR, 31/01/2019</v>
          </cell>
          <cell r="G2967" t="str">
            <v>Medium</v>
          </cell>
          <cell r="H2967">
            <v>2</v>
          </cell>
          <cell r="I2967" t="str">
            <v>https://data2.unhcr.org/en/situations/syria/location/113</v>
          </cell>
          <cell r="J2967" t="str">
            <v xml:space="preserve">Figure represents registered Syrian refugees in Turkey. Host communities in Turkey are likely to be affected as well, but it is impossible to quantify how many. Data comes from the most recent operational update for UNHCR Turkey </v>
          </cell>
          <cell r="K2967" t="str">
            <v>TUR002People affected by the crisis</v>
          </cell>
          <cell r="L2967">
            <v>43511</v>
          </cell>
        </row>
        <row r="2968">
          <cell r="F2968" t="str">
            <v>UNCHR, 31/01/2019</v>
          </cell>
          <cell r="G2968" t="str">
            <v>Medium</v>
          </cell>
          <cell r="H2968">
            <v>2</v>
          </cell>
          <cell r="I2968" t="str">
            <v>https://data2.unhcr.org/en/situations/syria/location/113</v>
          </cell>
          <cell r="J2968" t="str">
            <v xml:space="preserve">Figure represents registered Syrian refugees in Turkey. Data comes from the most recent operational update for UNHCR Turkey </v>
          </cell>
          <cell r="K2968" t="str">
            <v>TUR002Total # of crisis related displaced people</v>
          </cell>
          <cell r="L2968">
            <v>43511</v>
          </cell>
        </row>
        <row r="2969">
          <cell r="F2969"/>
          <cell r="G2969" t="str">
            <v>Medium</v>
          </cell>
          <cell r="H2969">
            <v>2</v>
          </cell>
          <cell r="I2969"/>
          <cell r="J2969" t="str">
            <v>No comprehensive data about the number of illnesses among Syrian refugees</v>
          </cell>
          <cell r="K2969" t="str">
            <v>TUR002Total # of illness cases reported</v>
          </cell>
          <cell r="L2969">
            <v>43511</v>
          </cell>
        </row>
        <row r="2970">
          <cell r="F2970"/>
          <cell r="G2970" t="str">
            <v>Medium</v>
          </cell>
          <cell r="H2970">
            <v>2</v>
          </cell>
          <cell r="I2970"/>
          <cell r="J2970" t="str">
            <v>No comprehensive data about the number of injuries among Syrian refugees</v>
          </cell>
          <cell r="K2970" t="str">
            <v>TUR002Crisis related Injuries</v>
          </cell>
          <cell r="L2970">
            <v>43511</v>
          </cell>
        </row>
        <row r="2971">
          <cell r="F2971" t="str">
            <v>Acled 02/2019, IOM 02/2019</v>
          </cell>
          <cell r="G2971" t="str">
            <v>Medium</v>
          </cell>
          <cell r="H2971">
            <v>2</v>
          </cell>
          <cell r="I2971" t="str">
            <v>https://www.acleddata.com/
https://missingmigrants.iom.int/downloads</v>
          </cell>
          <cell r="J2971" t="str">
            <v>Figure represents the number of fatilities from the Kurdish conflict from August 2018-Early February 2019 (673) +  the number of migrants and refugees who died in Turkey August 2018-early February 2019 (116).</v>
          </cell>
          <cell r="K2971" t="str">
            <v>TUR002People killed in all crises</v>
          </cell>
          <cell r="L2971">
            <v>43511</v>
          </cell>
        </row>
        <row r="2972">
          <cell r="F2972"/>
          <cell r="G2972" t="str">
            <v>Medium</v>
          </cell>
          <cell r="H2972">
            <v>2</v>
          </cell>
          <cell r="I2972"/>
          <cell r="J2972" t="str">
            <v xml:space="preserve">The Syrian refugees crisis has not caused a significant number of partial damages. </v>
          </cell>
          <cell r="K2972" t="str">
            <v>TUR002Building partially damaged</v>
          </cell>
          <cell r="L2972">
            <v>43511</v>
          </cell>
        </row>
        <row r="2973">
          <cell r="F2973"/>
          <cell r="G2973" t="str">
            <v>Medium</v>
          </cell>
          <cell r="H2973">
            <v>2</v>
          </cell>
          <cell r="I2973"/>
          <cell r="J2973" t="str">
            <v xml:space="preserve">The Syrian refugees crisis has not caused a significant number of total damages. </v>
          </cell>
          <cell r="K2973" t="str">
            <v>TUR002Building totally damaged</v>
          </cell>
          <cell r="L2973">
            <v>43511</v>
          </cell>
        </row>
        <row r="2974">
          <cell r="F2974"/>
          <cell r="G2974" t="str">
            <v>Medium</v>
          </cell>
          <cell r="H2974">
            <v>2</v>
          </cell>
          <cell r="I2974"/>
          <cell r="J2974" t="str">
            <v>No comprehensive data about the number of fatalities among Syrian refugees</v>
          </cell>
          <cell r="K2974" t="str">
            <v>TUR002Crisis related fatalities</v>
          </cell>
          <cell r="L2974">
            <v>43511</v>
          </cell>
        </row>
        <row r="2975">
          <cell r="F2975"/>
          <cell r="G2975" t="str">
            <v>Medium</v>
          </cell>
          <cell r="H2975">
            <v>2</v>
          </cell>
          <cell r="I2975"/>
          <cell r="J2975" t="str">
            <v xml:space="preserve">No comprehensive data about the economic impact of  the Syrian refugee crisis in Turkey exists. This is a topic that is very politically divisive. </v>
          </cell>
          <cell r="K2975" t="str">
            <v>TUR002Economic Losses</v>
          </cell>
          <cell r="L2975">
            <v>43511</v>
          </cell>
        </row>
        <row r="2976">
          <cell r="F2976" t="str">
            <v>UNCHR, 31/01/2019</v>
          </cell>
          <cell r="G2976" t="str">
            <v>Medium</v>
          </cell>
          <cell r="H2976">
            <v>2</v>
          </cell>
          <cell r="I2976" t="str">
            <v>https://data2.unhcr.org/en/situations/syria/location/113</v>
          </cell>
          <cell r="J2976" t="str">
            <v xml:space="preserve">Figure represents the total population of Syrian refugees in Turkey. Some Syrian refugees probably do not require assistance, though it is impossible to estimate how many with the available data. Given the available data, it is also impossible to estimate how many people in host communities require assistance. </v>
          </cell>
          <cell r="K2976" t="str">
            <v>TUR002People in Need</v>
          </cell>
          <cell r="L2976">
            <v>43511</v>
          </cell>
        </row>
        <row r="2977">
          <cell r="F2977" t="str">
            <v>Unicef, 04/2018</v>
          </cell>
          <cell r="G2977" t="str">
            <v>Medium</v>
          </cell>
          <cell r="H2977">
            <v>2</v>
          </cell>
          <cell r="I2977" t="str">
            <v>https://www.unicef.org/emergencies/files/2018-04_-_UNICEF_response_to_the_Syria_Crisis.pdf</v>
          </cell>
          <cell r="J2977" t="str">
            <v xml:space="preserve">36% of the Syrian refugee population in Turkey falls above the poverty line. Syrian refugees who are above the poverty line are considered to have minimal needs. </v>
          </cell>
          <cell r="K2977" t="str">
            <v>TUR002People facing minimal humanitarian needs (level 1)</v>
          </cell>
          <cell r="L2977">
            <v>43511</v>
          </cell>
        </row>
        <row r="2978">
          <cell r="F2978" t="str">
            <v>UNHCR 01/2018</v>
          </cell>
          <cell r="G2978" t="str">
            <v>Medium</v>
          </cell>
          <cell r="H2978">
            <v>2</v>
          </cell>
          <cell r="I2978" t="str">
            <v>https://reliefweb.int/sites/reliefweb.int/files/resources/63168.pdf</v>
          </cell>
          <cell r="J2978" t="str">
            <v>This figure was calculated by subtracting the number of Syrian refugees below the extreme poverty line (18.4%) from the total population of Syrian refugees living under the poverty line (64%). Syrian refugees living below the poverty line but above the extreme poverty line are assumed to have stressed needs.</v>
          </cell>
          <cell r="K2978" t="str">
            <v>TUR002People facing stressed humanitarian needs (level 2)</v>
          </cell>
          <cell r="L2978">
            <v>43511</v>
          </cell>
        </row>
        <row r="2979">
          <cell r="F2979" t="str">
            <v>UNHCR 01/2018</v>
          </cell>
          <cell r="G2979" t="str">
            <v>Medium</v>
          </cell>
          <cell r="H2979">
            <v>2</v>
          </cell>
          <cell r="I2979" t="str">
            <v>https://reliefweb.int/sites/reliefweb.int/files/resources/63168.pdf</v>
          </cell>
          <cell r="J2979" t="str">
            <v xml:space="preserve">18.4% of Syrian refugees fall below the extreme poverty line. Refugees who fall below the extreme poverty line are assumed to have moderate needs.  </v>
          </cell>
          <cell r="K2979" t="str">
            <v>TUR002People  facing moderate humanitarian needs (level 3)</v>
          </cell>
          <cell r="L2979">
            <v>43511</v>
          </cell>
        </row>
        <row r="2980">
          <cell r="F2980"/>
          <cell r="G2980" t="str">
            <v>Medium</v>
          </cell>
          <cell r="H2980">
            <v>2</v>
          </cell>
          <cell r="I2980"/>
          <cell r="J2980" t="str">
            <v>The number of people facing severe humanitarian needs is unknown, but likely to be minimal.</v>
          </cell>
          <cell r="K2980" t="str">
            <v>TUR002People facing severe humanitarian needs (level 4)</v>
          </cell>
          <cell r="L2980">
            <v>43511</v>
          </cell>
        </row>
        <row r="2981">
          <cell r="F2981"/>
          <cell r="G2981" t="str">
            <v>Medium</v>
          </cell>
          <cell r="H2981">
            <v>2</v>
          </cell>
          <cell r="I2981"/>
          <cell r="J2981" t="str">
            <v>The number of people facing severe humanitarian needs is unknown, but likely to be minimal.</v>
          </cell>
          <cell r="K2981" t="str">
            <v>TUR002People facing extreme humanitarian needs (level 5)</v>
          </cell>
          <cell r="L2981">
            <v>43511</v>
          </cell>
        </row>
        <row r="2982">
          <cell r="F2982"/>
          <cell r="G2982" t="str">
            <v>Medium</v>
          </cell>
          <cell r="H2982">
            <v>2</v>
          </cell>
          <cell r="I2982"/>
          <cell r="J2982" t="str">
            <v>Refugees, host</v>
          </cell>
          <cell r="K2982" t="str">
            <v>TUR002Crisis affected groups</v>
          </cell>
          <cell r="L2982">
            <v>43511</v>
          </cell>
        </row>
        <row r="2983">
          <cell r="F2983"/>
          <cell r="G2983" t="str">
            <v>Medium</v>
          </cell>
          <cell r="H2983">
            <v>2</v>
          </cell>
          <cell r="I2983"/>
          <cell r="J2983" t="str">
            <v xml:space="preserve">Data about the number of Syrian refugees facing access constraints is unavailable </v>
          </cell>
          <cell r="K2983" t="str">
            <v>TUR002People facing limited access constraints</v>
          </cell>
          <cell r="L2983">
            <v>43511</v>
          </cell>
        </row>
        <row r="2984">
          <cell r="F2984"/>
          <cell r="G2984" t="str">
            <v>Medium</v>
          </cell>
          <cell r="H2984">
            <v>2</v>
          </cell>
          <cell r="I2984"/>
          <cell r="J2984" t="str">
            <v xml:space="preserve">Data about the number of Syrian refugees facing access constraints is unavailable </v>
          </cell>
          <cell r="K2984" t="str">
            <v>TUR002People facing restricted access constraints</v>
          </cell>
          <cell r="L2984">
            <v>43511</v>
          </cell>
        </row>
        <row r="2985">
          <cell r="F2985" t="str">
            <v>Acaps Access Map</v>
          </cell>
          <cell r="G2985" t="str">
            <v>Medium</v>
          </cell>
          <cell r="H2985">
            <v>2</v>
          </cell>
          <cell r="I2985"/>
          <cell r="J2985"/>
          <cell r="K2985" t="str">
            <v>TUR002Impediments to entry into country (bureaucratic and administrative)</v>
          </cell>
          <cell r="L2985">
            <v>43511</v>
          </cell>
        </row>
        <row r="2986">
          <cell r="F2986" t="str">
            <v>Acaps Access Map</v>
          </cell>
          <cell r="G2986" t="str">
            <v>Medium</v>
          </cell>
          <cell r="H2986">
            <v>2</v>
          </cell>
          <cell r="I2986"/>
          <cell r="J2986"/>
          <cell r="K2986" t="str">
            <v>TUR002Restriction of movement (impediments to freedom of movement and/or administrative restrictions)</v>
          </cell>
          <cell r="L2986">
            <v>43511</v>
          </cell>
        </row>
        <row r="2987">
          <cell r="F2987" t="str">
            <v>Acaps Access Map</v>
          </cell>
          <cell r="G2987" t="str">
            <v>Medium</v>
          </cell>
          <cell r="H2987">
            <v>2</v>
          </cell>
          <cell r="I2987"/>
          <cell r="J2987"/>
          <cell r="K2987" t="str">
            <v>TUR002Interference into implementation of humanitarian activities</v>
          </cell>
          <cell r="L2987">
            <v>43511</v>
          </cell>
        </row>
        <row r="2988">
          <cell r="F2988" t="str">
            <v>Acaps Access Map</v>
          </cell>
          <cell r="G2988" t="str">
            <v>Medium</v>
          </cell>
          <cell r="H2988">
            <v>2</v>
          </cell>
          <cell r="I2988"/>
          <cell r="J2988"/>
          <cell r="K2988" t="str">
            <v>TUR002Violence against personnel, facilities and assets</v>
          </cell>
          <cell r="L2988">
            <v>43511</v>
          </cell>
        </row>
        <row r="2989">
          <cell r="F2989" t="str">
            <v>Acaps Access Map</v>
          </cell>
          <cell r="G2989" t="str">
            <v>Medium</v>
          </cell>
          <cell r="H2989">
            <v>2</v>
          </cell>
          <cell r="I2989"/>
          <cell r="J2989"/>
          <cell r="K2989" t="str">
            <v>TUR002Denial of existence of humanitarian needs or entitlements to assistance</v>
          </cell>
          <cell r="L2989">
            <v>43511</v>
          </cell>
        </row>
        <row r="2990">
          <cell r="F2990" t="str">
            <v>Acaps Access Map</v>
          </cell>
          <cell r="G2990" t="str">
            <v>Medium</v>
          </cell>
          <cell r="H2990">
            <v>2</v>
          </cell>
          <cell r="I2990"/>
          <cell r="J2990"/>
          <cell r="K2990" t="str">
            <v>TUR002Restriction and obstruction of access to services and assistance</v>
          </cell>
          <cell r="L2990">
            <v>43511</v>
          </cell>
        </row>
        <row r="2991">
          <cell r="F2991" t="str">
            <v>Acaps Access Map</v>
          </cell>
          <cell r="G2991" t="str">
            <v>Medium</v>
          </cell>
          <cell r="H2991">
            <v>2</v>
          </cell>
          <cell r="I2991"/>
          <cell r="J2991"/>
          <cell r="K2991" t="str">
            <v>TUR002Ongoing insecurity/hostilities affecting humanitarian assistance</v>
          </cell>
          <cell r="L2991">
            <v>43511</v>
          </cell>
        </row>
        <row r="2992">
          <cell r="F2992" t="str">
            <v>Acaps Access Map</v>
          </cell>
          <cell r="G2992" t="str">
            <v>Medium</v>
          </cell>
          <cell r="H2992">
            <v>2</v>
          </cell>
          <cell r="I2992"/>
          <cell r="J2992"/>
          <cell r="K2992" t="str">
            <v>TUR002Physical constraints in the environment (obstacles related to terrain, climate, lack of infrastructure, etc.)</v>
          </cell>
          <cell r="L2992">
            <v>43511</v>
          </cell>
        </row>
        <row r="2993">
          <cell r="F2993" t="str">
            <v>Acaps Access Map</v>
          </cell>
          <cell r="G2993" t="str">
            <v>Medium</v>
          </cell>
          <cell r="H2993">
            <v>2</v>
          </cell>
          <cell r="I2993"/>
          <cell r="J2993"/>
          <cell r="K2993" t="str">
            <v xml:space="preserve">TUR002Presence of mines and improvised explosive devices </v>
          </cell>
          <cell r="L2993">
            <v>43511</v>
          </cell>
        </row>
        <row r="2994">
          <cell r="F2994" t="str">
            <v>World Bank 2017</v>
          </cell>
          <cell r="G2994" t="str">
            <v>Medium</v>
          </cell>
          <cell r="H2994">
            <v>2</v>
          </cell>
          <cell r="I2994"/>
          <cell r="J2994"/>
          <cell r="K2994" t="str">
            <v>TUR003Total population in country</v>
          </cell>
          <cell r="L2994">
            <v>43511</v>
          </cell>
        </row>
        <row r="2995">
          <cell r="F2995" t="str">
            <v>Province area: wikipedia
Affected provinces: IOM</v>
          </cell>
          <cell r="G2995" t="str">
            <v>Medium</v>
          </cell>
          <cell r="H2995">
            <v>2</v>
          </cell>
          <cell r="I2995" t="str">
            <v>https://data.worldbank.org/country/turkey</v>
          </cell>
          <cell r="J2995"/>
          <cell r="K2995" t="str">
            <v>TUR003Landmass affected by disaster</v>
          </cell>
          <cell r="L2995">
            <v>43511</v>
          </cell>
        </row>
        <row r="2996">
          <cell r="F2996" t="str">
            <v>Province population: GoT
Affected provinces: IOM</v>
          </cell>
          <cell r="G2996" t="str">
            <v>Medium</v>
          </cell>
          <cell r="H2996">
            <v>2</v>
          </cell>
          <cell r="I2996" t="str">
            <v>https://en.wikipedia.org/wiki/Provinces_of_Turkey
https://reliefweb.int/sites/reliefweb.int/files/resources/Q4_quarterly-oct-nov-dec-18.pdf</v>
          </cell>
          <cell r="J2996" t="str">
            <v>Estimation based on the provinces that are the most important entry/exit points for migrants and refugees, according to IOM. Provinces included: Edirne, Kirklareli, Canakkale, Istanbul, Izmir, Mugla, Antala, Hatay, Kilis, Ankara, Gaziantep, Sanliurfa, Agri, Van, Hakkari, Sirnak</v>
          </cell>
          <cell r="K2996" t="str">
            <v>TUR003People exposed</v>
          </cell>
          <cell r="L2996">
            <v>43511</v>
          </cell>
        </row>
        <row r="2997">
          <cell r="F2997" t="str">
            <v>Syrian refugees and asylum seekers: UNHCR 12/2018
Non-Syrian refugees and asylum seekers: IOM 12/2018</v>
          </cell>
          <cell r="G2997" t="str">
            <v>Medium</v>
          </cell>
          <cell r="H2997">
            <v>2</v>
          </cell>
          <cell r="I2997" t="str">
            <v xml:space="preserve">
http://web.turkstat.gov.tr/UstMenu.do?metod=temelist
https://reliefweb.int/sites/reliefweb.int/files/resources/Q4_quarterly-oct-nov-dec-18.pdf</v>
          </cell>
          <cell r="J2997" t="str">
            <v xml:space="preserve">Figure represents the total number of Syrian refugees and asylum seekers (3,640,466) + Non-Syrian refugees and asylum seekers (368,230) in Turkey. People from host communities are affected as well, but it is impossible to quantify how many given the available data.   </v>
          </cell>
          <cell r="K2997" t="str">
            <v>TUR003People affected by the crisis</v>
          </cell>
          <cell r="L2997">
            <v>43511</v>
          </cell>
        </row>
        <row r="2998">
          <cell r="F2998" t="str">
            <v>Syrian refugees and asylum seekers: UNHCR 12/2018
Non-Syrian refugees and asylum seekers: IOM 12/2018</v>
          </cell>
          <cell r="G2998" t="str">
            <v>Medium</v>
          </cell>
          <cell r="H2998">
            <v>2</v>
          </cell>
          <cell r="I2998" t="str">
            <v>https://data2.unhcr.org/en/situations/syria/location/113
https://reliefweb.int/sites/reliefweb.int/files/resources/Q4_quarterly-oct-nov-dec-18.pdf</v>
          </cell>
          <cell r="J2998" t="str">
            <v xml:space="preserve">Figure represents the total number of refugees and asylum seekers in Turkey of all nationalities.  </v>
          </cell>
          <cell r="K2998" t="str">
            <v>TUR003Total # of crisis related displaced people</v>
          </cell>
          <cell r="L2998">
            <v>43511</v>
          </cell>
        </row>
        <row r="2999">
          <cell r="F2999"/>
          <cell r="G2999" t="str">
            <v>Medium</v>
          </cell>
          <cell r="H2999">
            <v>2</v>
          </cell>
          <cell r="I2999"/>
          <cell r="J2999"/>
          <cell r="K2999" t="str">
            <v>TUR003Total # of illness cases reported</v>
          </cell>
          <cell r="L2999">
            <v>43511</v>
          </cell>
        </row>
        <row r="3000">
          <cell r="F3000"/>
          <cell r="G3000" t="str">
            <v>Medium</v>
          </cell>
          <cell r="H3000">
            <v>2</v>
          </cell>
          <cell r="I3000"/>
          <cell r="J3000"/>
          <cell r="K3000" t="str">
            <v>TUR003Crisis related Injuries</v>
          </cell>
          <cell r="L3000">
            <v>43511</v>
          </cell>
        </row>
        <row r="3001">
          <cell r="F3001" t="str">
            <v>Acled 02/2019, IOM 02/2019</v>
          </cell>
          <cell r="G3001" t="str">
            <v>Medium</v>
          </cell>
          <cell r="H3001">
            <v>2</v>
          </cell>
          <cell r="I3001" t="str">
            <v>https://www.acleddata.com/
https://missingmigrants.iom.int/downloads</v>
          </cell>
          <cell r="J3001" t="str">
            <v>Figure represents the number of fatilities from the Kurdish conflict from August 2018-Early February 2019 (673) +  the number of migrants and refugees who died in Turkey August 2018-early February 2019 (116).</v>
          </cell>
          <cell r="K3001" t="str">
            <v>TUR003People killed in all crises</v>
          </cell>
          <cell r="L3001">
            <v>43511</v>
          </cell>
        </row>
        <row r="3002">
          <cell r="F3002"/>
          <cell r="G3002" t="str">
            <v>Medium</v>
          </cell>
          <cell r="H3002">
            <v>2</v>
          </cell>
          <cell r="I3002"/>
          <cell r="J3002"/>
          <cell r="K3002" t="str">
            <v>TUR003Building partially damaged</v>
          </cell>
          <cell r="L3002">
            <v>43511</v>
          </cell>
        </row>
        <row r="3003">
          <cell r="F3003"/>
          <cell r="G3003" t="str">
            <v>Medium</v>
          </cell>
          <cell r="H3003">
            <v>2</v>
          </cell>
          <cell r="I3003"/>
          <cell r="J3003"/>
          <cell r="K3003" t="str">
            <v>TUR003Building totally damaged</v>
          </cell>
          <cell r="L3003">
            <v>43511</v>
          </cell>
        </row>
        <row r="3004">
          <cell r="F3004" t="str">
            <v>IOM 01/2019</v>
          </cell>
          <cell r="G3004" t="str">
            <v>Medium</v>
          </cell>
          <cell r="H3004">
            <v>2</v>
          </cell>
          <cell r="I3004" t="str">
            <v>https://missingmigrants.iom.int/downloads</v>
          </cell>
          <cell r="J3004" t="str">
            <v xml:space="preserve">Figure represents the number of fatalities and missing among migrants in Turkey Aug-2018 to Early Feb-2019, according to IOM's Missing Migrant Database. The true number of fatalities may be higher as a result of unreported incidents. </v>
          </cell>
          <cell r="K3004" t="str">
            <v>TUR003Crisis related fatalities</v>
          </cell>
          <cell r="L3004">
            <v>43511</v>
          </cell>
        </row>
        <row r="3005">
          <cell r="F3005"/>
          <cell r="G3005" t="str">
            <v>Medium</v>
          </cell>
          <cell r="H3005">
            <v>2</v>
          </cell>
          <cell r="I3005"/>
          <cell r="J3005"/>
          <cell r="K3005" t="str">
            <v>TUR003Economic Losses</v>
          </cell>
          <cell r="L3005">
            <v>43511</v>
          </cell>
        </row>
        <row r="3006">
          <cell r="F3006" t="str">
            <v>Syrian refugees and asylum seekers: UNHCR 12/2018
Non-Syrian refugees and asylum seekers: IOM 12/2018</v>
          </cell>
          <cell r="G3006" t="str">
            <v>Medium</v>
          </cell>
          <cell r="H3006">
            <v>2</v>
          </cell>
          <cell r="I3006" t="str">
            <v>https://data2.unhcr.org/en/situations/syria/location/113
https://reliefweb.int/sites/reliefweb.int/files/resources/Q4_quarterly-oct-nov-dec-18.pdf</v>
          </cell>
          <cell r="J3006" t="str">
            <v xml:space="preserve">Figure represents the total number of Syrian refugees and asylum seekers (3,640,466) + Non-Syrian refugees and asylum seekers (368,230 in Turkey. Given the available data, there is no reliable way of quantifying refugees who do not require assistance or host community members that do. </v>
          </cell>
          <cell r="K3006" t="str">
            <v>TUR003People in Need</v>
          </cell>
          <cell r="L3006">
            <v>43511</v>
          </cell>
        </row>
        <row r="3007">
          <cell r="F3007" t="str">
            <v>Unicef 04/2018</v>
          </cell>
          <cell r="G3007" t="str">
            <v>Medium</v>
          </cell>
          <cell r="H3007">
            <v>2</v>
          </cell>
          <cell r="I3007" t="str">
            <v>https://www.unicef.org/emergencies/files/2018-04_-_UNICEF_response_to_the_Syria_Crisis.pdf</v>
          </cell>
          <cell r="J3007"/>
          <cell r="K3007" t="str">
            <v>TUR003People facing minimal humanitarian needs (level 1)</v>
          </cell>
          <cell r="L3007">
            <v>43511</v>
          </cell>
        </row>
        <row r="3008">
          <cell r="F3008" t="str">
            <v>UNHCR 01/2018</v>
          </cell>
          <cell r="G3008" t="str">
            <v>Medium</v>
          </cell>
          <cell r="H3008">
            <v>2</v>
          </cell>
          <cell r="I3008" t="str">
            <v>https://reliefweb.int/sites/reliefweb.int/files/resources/63168.pdf</v>
          </cell>
          <cell r="J3008"/>
          <cell r="K3008" t="str">
            <v>TUR003People facing stressed humanitarian needs (level 2)</v>
          </cell>
          <cell r="L3008">
            <v>43511</v>
          </cell>
        </row>
        <row r="3009">
          <cell r="F3009" t="str">
            <v>UNHCR 01/2018</v>
          </cell>
          <cell r="G3009" t="str">
            <v>Medium</v>
          </cell>
          <cell r="H3009">
            <v>2</v>
          </cell>
          <cell r="I3009" t="str">
            <v>https://reliefweb.int/sites/reliefweb.int/files/resources/63168.pdf</v>
          </cell>
          <cell r="J3009" t="str">
            <v xml:space="preserve">Figure represents the number of Syrian refugees who are below the extreme poverty line (669,845), added to the total number of non-Syrian refugees and asylum seekers (368,230). Non-Syrian refugees and asylum seekers are assumed to be more vulnerable than most Syrian refugees because they tend to have less access to protection and basic services.  </v>
          </cell>
          <cell r="K3009" t="str">
            <v>TUR003People  facing moderate humanitarian needs (level 3)</v>
          </cell>
          <cell r="L3009">
            <v>43511</v>
          </cell>
        </row>
        <row r="3010">
          <cell r="F3010"/>
          <cell r="G3010" t="str">
            <v>Medium</v>
          </cell>
          <cell r="H3010">
            <v>2</v>
          </cell>
          <cell r="I3010"/>
          <cell r="J3010"/>
          <cell r="K3010" t="str">
            <v>TUR003People facing severe humanitarian needs (level 4)</v>
          </cell>
          <cell r="L3010">
            <v>43511</v>
          </cell>
        </row>
        <row r="3011">
          <cell r="F3011"/>
          <cell r="G3011" t="str">
            <v>Medium</v>
          </cell>
          <cell r="H3011">
            <v>2</v>
          </cell>
          <cell r="I3011"/>
          <cell r="J3011"/>
          <cell r="K3011" t="str">
            <v>TUR003People facing extreme humanitarian needs (level 5)</v>
          </cell>
          <cell r="L3011">
            <v>43511</v>
          </cell>
        </row>
        <row r="3012">
          <cell r="F3012"/>
          <cell r="G3012" t="str">
            <v>Medium</v>
          </cell>
          <cell r="H3012">
            <v>2</v>
          </cell>
          <cell r="I3012"/>
          <cell r="J3012" t="str">
            <v>Refugee/asylum seekers, host</v>
          </cell>
          <cell r="K3012" t="str">
            <v>TUR003Crisis affected groups</v>
          </cell>
          <cell r="L3012">
            <v>43511</v>
          </cell>
        </row>
        <row r="3013">
          <cell r="F3013"/>
          <cell r="G3013" t="str">
            <v>Medium</v>
          </cell>
          <cell r="H3013">
            <v>2</v>
          </cell>
          <cell r="I3013"/>
          <cell r="J3013" t="str">
            <v>The number of people facing limited access is unknown</v>
          </cell>
          <cell r="K3013" t="str">
            <v>TUR003People facing limited access constraints</v>
          </cell>
          <cell r="L3013">
            <v>43511</v>
          </cell>
        </row>
        <row r="3014">
          <cell r="F3014"/>
          <cell r="G3014" t="str">
            <v>Medium</v>
          </cell>
          <cell r="H3014">
            <v>2</v>
          </cell>
          <cell r="I3014"/>
          <cell r="J3014" t="str">
            <v>The number of people facing restricted access is unknown</v>
          </cell>
          <cell r="K3014" t="str">
            <v>TUR003People facing restricted access constraints</v>
          </cell>
          <cell r="L3014">
            <v>43511</v>
          </cell>
        </row>
        <row r="3015">
          <cell r="F3015" t="str">
            <v>Acaps Access Map</v>
          </cell>
          <cell r="G3015" t="str">
            <v>Medium</v>
          </cell>
          <cell r="H3015">
            <v>2</v>
          </cell>
          <cell r="I3015"/>
          <cell r="J3015"/>
          <cell r="K3015" t="str">
            <v>TUR003Impediments to entry into country (bureaucratic and administrative)</v>
          </cell>
          <cell r="L3015">
            <v>43511</v>
          </cell>
        </row>
        <row r="3016">
          <cell r="F3016" t="str">
            <v>Acaps Access Map</v>
          </cell>
          <cell r="G3016" t="str">
            <v>Medium</v>
          </cell>
          <cell r="H3016">
            <v>2</v>
          </cell>
          <cell r="I3016"/>
          <cell r="J3016"/>
          <cell r="K3016" t="str">
            <v>TUR003Restriction of movement (impediments to freedom of movement and/or administrative restrictions)</v>
          </cell>
          <cell r="L3016">
            <v>43511</v>
          </cell>
        </row>
        <row r="3017">
          <cell r="F3017" t="str">
            <v>Acaps Access Map</v>
          </cell>
          <cell r="G3017" t="str">
            <v>Medium</v>
          </cell>
          <cell r="H3017">
            <v>2</v>
          </cell>
          <cell r="I3017"/>
          <cell r="J3017"/>
          <cell r="K3017" t="str">
            <v>TUR003Interference into implementation of humanitarian activities</v>
          </cell>
          <cell r="L3017">
            <v>43511</v>
          </cell>
        </row>
        <row r="3018">
          <cell r="F3018" t="str">
            <v>Acaps Access Map</v>
          </cell>
          <cell r="G3018" t="str">
            <v>Medium</v>
          </cell>
          <cell r="H3018">
            <v>2</v>
          </cell>
          <cell r="I3018"/>
          <cell r="J3018"/>
          <cell r="K3018" t="str">
            <v>TUR003Violence against personnel, facilities and assets</v>
          </cell>
          <cell r="L3018">
            <v>43511</v>
          </cell>
        </row>
        <row r="3019">
          <cell r="F3019" t="str">
            <v>Acaps Access Map</v>
          </cell>
          <cell r="G3019" t="str">
            <v>Medium</v>
          </cell>
          <cell r="H3019">
            <v>2</v>
          </cell>
          <cell r="I3019"/>
          <cell r="J3019"/>
          <cell r="K3019" t="str">
            <v>TUR003Denial of existence of humanitarian needs or entitlements to assistance</v>
          </cell>
          <cell r="L3019">
            <v>43511</v>
          </cell>
        </row>
        <row r="3020">
          <cell r="F3020" t="str">
            <v>Acaps Access Map</v>
          </cell>
          <cell r="G3020" t="str">
            <v>Medium</v>
          </cell>
          <cell r="H3020">
            <v>2</v>
          </cell>
          <cell r="I3020"/>
          <cell r="J3020"/>
          <cell r="K3020" t="str">
            <v>TUR003Restriction and obstruction of access to services and assistance</v>
          </cell>
          <cell r="L3020">
            <v>43511</v>
          </cell>
        </row>
        <row r="3021">
          <cell r="F3021" t="str">
            <v>Acaps Access Map</v>
          </cell>
          <cell r="G3021" t="str">
            <v>Medium</v>
          </cell>
          <cell r="H3021">
            <v>2</v>
          </cell>
          <cell r="I3021"/>
          <cell r="J3021"/>
          <cell r="K3021" t="str">
            <v>TUR003Ongoing insecurity/hostilities affecting humanitarian assistance</v>
          </cell>
          <cell r="L3021">
            <v>43511</v>
          </cell>
        </row>
        <row r="3022">
          <cell r="F3022" t="str">
            <v>Acaps Access Map</v>
          </cell>
          <cell r="G3022" t="str">
            <v>Medium</v>
          </cell>
          <cell r="H3022">
            <v>2</v>
          </cell>
          <cell r="I3022"/>
          <cell r="J3022"/>
          <cell r="K3022" t="str">
            <v>TUR003Physical constraints in the environment (obstacles related to terrain, climate, lack of infrastructure, etc.)</v>
          </cell>
          <cell r="L3022">
            <v>43511</v>
          </cell>
        </row>
        <row r="3023">
          <cell r="F3023" t="str">
            <v>Acaps Access Map</v>
          </cell>
          <cell r="G3023" t="str">
            <v>Medium</v>
          </cell>
          <cell r="H3023">
            <v>2</v>
          </cell>
          <cell r="I3023"/>
          <cell r="J3023"/>
          <cell r="K3023" t="str">
            <v xml:space="preserve">TUR003Presence of mines and improvised explosive devices </v>
          </cell>
          <cell r="L3023">
            <v>43511</v>
          </cell>
        </row>
        <row r="3024">
          <cell r="F3024" t="str">
            <v>World Bank 2017</v>
          </cell>
          <cell r="G3024" t="str">
            <v>Medium</v>
          </cell>
          <cell r="H3024">
            <v>2</v>
          </cell>
          <cell r="I3024" t="str">
            <v>https://data.worldbank.org/country/turkey</v>
          </cell>
          <cell r="J3024"/>
          <cell r="K3024" t="str">
            <v>TUR004Total population in country</v>
          </cell>
          <cell r="L3024">
            <v>43511</v>
          </cell>
        </row>
        <row r="3025">
          <cell r="F3025" t="str">
            <v>Acled, ICG, Wikipedia</v>
          </cell>
          <cell r="G3025" t="str">
            <v>Medium</v>
          </cell>
          <cell r="H3025">
            <v>2</v>
          </cell>
          <cell r="I3025" t="str">
            <v>https://en.wikipedia.org/wiki/Provinces_of_Turkey
https://www.acleddata.com/
http://www.crisisgroup.be/interactives/turkey/</v>
          </cell>
          <cell r="J3025"/>
          <cell r="K3025" t="str">
            <v>TUR004Landmass affected by disaster</v>
          </cell>
          <cell r="L3025">
            <v>43511</v>
          </cell>
        </row>
        <row r="3026">
          <cell r="F3026" t="str">
            <v>GoT, Acled, ICG</v>
          </cell>
          <cell r="G3026" t="str">
            <v>Medium</v>
          </cell>
          <cell r="H3026">
            <v>2</v>
          </cell>
          <cell r="I3026" t="str">
            <v xml:space="preserve">
http://web.turkstat.gov.tr/UstMenu.do?metod=temelist
https://www.acleddata.com/
http://www.crisisgroup.be/interactives/turkey/</v>
          </cell>
          <cell r="J3026"/>
          <cell r="K3026" t="str">
            <v>TUR004People exposed</v>
          </cell>
          <cell r="L3026">
            <v>43511</v>
          </cell>
        </row>
        <row r="3027">
          <cell r="F3027"/>
          <cell r="G3027" t="str">
            <v>Medium</v>
          </cell>
          <cell r="H3027">
            <v>2</v>
          </cell>
          <cell r="I3027"/>
          <cell r="J3027"/>
          <cell r="K3027" t="str">
            <v>TUR004People affected by the crisis</v>
          </cell>
          <cell r="L3027">
            <v>43511</v>
          </cell>
        </row>
        <row r="3028">
          <cell r="F3028"/>
          <cell r="G3028" t="str">
            <v>Medium</v>
          </cell>
          <cell r="H3028">
            <v>2</v>
          </cell>
          <cell r="I3028" t="str">
            <v>http://www.internal-displacement.org/sites/default/files/2018-05/GRID%202018%20-%20Figure%20Analysis%20-%20TURKEY.pdf</v>
          </cell>
          <cell r="J3028" t="str">
            <v xml:space="preserve">According to IDMC, up to 1,100,000 people could potentially be internally displaced in southeastern Turkey as a result of fighting between government forces and non-state armed groups. </v>
          </cell>
          <cell r="K3028" t="str">
            <v>TUR004Total # of crisis related displaced people</v>
          </cell>
          <cell r="L3028">
            <v>43511</v>
          </cell>
        </row>
        <row r="3029">
          <cell r="F3029"/>
          <cell r="G3029" t="str">
            <v>Medium</v>
          </cell>
          <cell r="H3029">
            <v>2</v>
          </cell>
          <cell r="I3029"/>
          <cell r="J3029"/>
          <cell r="K3029" t="str">
            <v>TUR004Total # of illness cases reported</v>
          </cell>
          <cell r="L3029">
            <v>43511</v>
          </cell>
        </row>
        <row r="3030">
          <cell r="F3030"/>
          <cell r="G3030" t="str">
            <v>Medium</v>
          </cell>
          <cell r="H3030">
            <v>2</v>
          </cell>
          <cell r="I3030"/>
          <cell r="J3030"/>
          <cell r="K3030" t="str">
            <v>TUR004Crisis related Injuries</v>
          </cell>
          <cell r="L3030">
            <v>43511</v>
          </cell>
        </row>
        <row r="3031">
          <cell r="F3031" t="str">
            <v>Acled 02/2019, IOM 02/2019</v>
          </cell>
          <cell r="G3031" t="str">
            <v>Medium</v>
          </cell>
          <cell r="H3031">
            <v>2</v>
          </cell>
          <cell r="I3031" t="str">
            <v>https://www.acleddata.com/
https://missingmigrants.iom.int/downloads</v>
          </cell>
          <cell r="J3031" t="str">
            <v>Figure represents the number of fatilities from the Kurdish conflict from August 2018-Early February 2019 (673) +  the number of migrants and refugees who died in Turkey August 2018-early February 2019 (116).</v>
          </cell>
          <cell r="K3031" t="str">
            <v>TUR004People killed in all crises</v>
          </cell>
          <cell r="L3031">
            <v>43511</v>
          </cell>
        </row>
        <row r="3032">
          <cell r="F3032"/>
          <cell r="G3032" t="str">
            <v>Medium</v>
          </cell>
          <cell r="H3032">
            <v>2</v>
          </cell>
          <cell r="I3032"/>
          <cell r="J3032"/>
          <cell r="K3032" t="str">
            <v>TUR004Building partially damaged</v>
          </cell>
          <cell r="L3032">
            <v>43511</v>
          </cell>
        </row>
        <row r="3033">
          <cell r="F3033"/>
          <cell r="G3033" t="str">
            <v>Medium</v>
          </cell>
          <cell r="H3033">
            <v>2</v>
          </cell>
          <cell r="I3033"/>
          <cell r="J3033"/>
          <cell r="K3033" t="str">
            <v>TUR004Building totally damaged</v>
          </cell>
          <cell r="L3033">
            <v>43511</v>
          </cell>
        </row>
        <row r="3034">
          <cell r="F3034" t="str">
            <v>Acled 02/2019</v>
          </cell>
          <cell r="G3034" t="str">
            <v>Medium</v>
          </cell>
          <cell r="H3034">
            <v>2</v>
          </cell>
          <cell r="I3034" t="str">
            <v>https://www.acleddata.com/</v>
          </cell>
          <cell r="J3034" t="str">
            <v xml:space="preserve">Figure represents the number of fatalities from the Kurdish conflict from August 2018-Early February 2019. Includes both combatants and civilians. As a result of the  nature of the conflict and the data available, it is not possible to reliably distinguish combatants and civilians from one another. </v>
          </cell>
          <cell r="K3034" t="str">
            <v>TUR004Crisis related fatalities</v>
          </cell>
          <cell r="L3034">
            <v>43511</v>
          </cell>
        </row>
        <row r="3035">
          <cell r="F3035"/>
          <cell r="G3035" t="str">
            <v>Medium</v>
          </cell>
          <cell r="H3035">
            <v>2</v>
          </cell>
          <cell r="I3035"/>
          <cell r="J3035"/>
          <cell r="K3035" t="str">
            <v>TUR004Economic Losses</v>
          </cell>
          <cell r="L3035">
            <v>43511</v>
          </cell>
        </row>
        <row r="3036">
          <cell r="F3036"/>
          <cell r="G3036" t="str">
            <v>Medium</v>
          </cell>
          <cell r="H3036">
            <v>2</v>
          </cell>
          <cell r="I3036"/>
          <cell r="J3036" t="str">
            <v xml:space="preserve">The number of people in need of humanitarian assistance as a result of the kurdish conflict is unknown, but expected to be high. Affected regions of southeastern Turkey have been subjected to decades of violence, which has deeply affected many aspects of life. Large numbers of people remain in a situation of protracted displacement, though their specific needs are not known. </v>
          </cell>
          <cell r="K3036" t="str">
            <v>TUR004People in Need</v>
          </cell>
          <cell r="L3036">
            <v>43511</v>
          </cell>
        </row>
        <row r="3037">
          <cell r="F3037"/>
          <cell r="G3037" t="str">
            <v>Medium</v>
          </cell>
          <cell r="H3037">
            <v>2</v>
          </cell>
          <cell r="I3037"/>
          <cell r="J3037" t="str">
            <v>No data available.</v>
          </cell>
          <cell r="K3037" t="str">
            <v>TUR004People facing minimal humanitarian needs (level 1)</v>
          </cell>
          <cell r="L3037">
            <v>43511</v>
          </cell>
        </row>
        <row r="3038">
          <cell r="F3038"/>
          <cell r="G3038" t="str">
            <v>Medium</v>
          </cell>
          <cell r="H3038">
            <v>2</v>
          </cell>
          <cell r="I3038"/>
          <cell r="J3038" t="str">
            <v>No data available.</v>
          </cell>
          <cell r="K3038" t="str">
            <v>TUR004People facing stressed humanitarian needs (level 2)</v>
          </cell>
          <cell r="L3038">
            <v>43511</v>
          </cell>
        </row>
        <row r="3039">
          <cell r="F3039"/>
          <cell r="G3039" t="str">
            <v>Medium</v>
          </cell>
          <cell r="H3039">
            <v>2</v>
          </cell>
          <cell r="I3039"/>
          <cell r="J3039" t="str">
            <v>No data available.</v>
          </cell>
          <cell r="K3039" t="str">
            <v>TUR004People  facing moderate humanitarian needs (level 3)</v>
          </cell>
          <cell r="L3039">
            <v>43511</v>
          </cell>
        </row>
        <row r="3040">
          <cell r="F3040"/>
          <cell r="G3040" t="str">
            <v>Medium</v>
          </cell>
          <cell r="H3040">
            <v>2</v>
          </cell>
          <cell r="I3040"/>
          <cell r="J3040" t="str">
            <v>No data available.</v>
          </cell>
          <cell r="K3040" t="str">
            <v>TUR004People facing severe humanitarian needs (level 4)</v>
          </cell>
          <cell r="L3040">
            <v>43511</v>
          </cell>
        </row>
        <row r="3041">
          <cell r="F3041"/>
          <cell r="G3041" t="str">
            <v>Medium</v>
          </cell>
          <cell r="H3041">
            <v>2</v>
          </cell>
          <cell r="I3041"/>
          <cell r="J3041"/>
          <cell r="K3041" t="str">
            <v>TUR004People facing extreme humanitarian needs (level 5)</v>
          </cell>
          <cell r="L3041">
            <v>43511</v>
          </cell>
        </row>
        <row r="3042">
          <cell r="F3042"/>
          <cell r="G3042" t="str">
            <v>Medium</v>
          </cell>
          <cell r="H3042">
            <v>2</v>
          </cell>
          <cell r="I3042"/>
          <cell r="J3042" t="str">
            <v>IDP, host, non-host</v>
          </cell>
          <cell r="K3042" t="str">
            <v>TUR004Crisis affected groups</v>
          </cell>
          <cell r="L3042">
            <v>43511</v>
          </cell>
        </row>
        <row r="3043">
          <cell r="F3043"/>
          <cell r="G3043" t="str">
            <v>Medium</v>
          </cell>
          <cell r="H3043">
            <v>2</v>
          </cell>
          <cell r="I3043"/>
          <cell r="J3043" t="str">
            <v xml:space="preserve">The precise number of people in need facing access constraints is unknown. In general, humanitarian access in conflict-affected areas is extremely limited, which constrains both information gathering and servce delivery. </v>
          </cell>
          <cell r="K3043" t="str">
            <v>TUR004People facing limited access constraints</v>
          </cell>
          <cell r="L3043">
            <v>43511</v>
          </cell>
        </row>
        <row r="3044">
          <cell r="F3044"/>
          <cell r="G3044" t="str">
            <v>Medium</v>
          </cell>
          <cell r="H3044">
            <v>2</v>
          </cell>
          <cell r="I3044"/>
          <cell r="J3044" t="str">
            <v xml:space="preserve">The precise number of people in need facing access constraints is unknown. In general, humanitarian access in conflict-affected areas is extremely limited, which constrains both information gathering and servce delivery. </v>
          </cell>
          <cell r="K3044" t="str">
            <v>TUR004People facing restricted access constraints</v>
          </cell>
          <cell r="L3044">
            <v>43511</v>
          </cell>
        </row>
        <row r="3045">
          <cell r="F3045" t="str">
            <v>Acaps Access Map</v>
          </cell>
          <cell r="G3045" t="str">
            <v>Medium</v>
          </cell>
          <cell r="H3045">
            <v>2</v>
          </cell>
          <cell r="I3045"/>
          <cell r="J3045"/>
          <cell r="K3045" t="str">
            <v>TUR004Impediments to entry into country (bureaucratic and administrative)</v>
          </cell>
          <cell r="L3045">
            <v>43511</v>
          </cell>
        </row>
        <row r="3046">
          <cell r="F3046" t="str">
            <v>Acaps Access Map</v>
          </cell>
          <cell r="G3046" t="str">
            <v>Medium</v>
          </cell>
          <cell r="H3046">
            <v>2</v>
          </cell>
          <cell r="I3046"/>
          <cell r="J3046"/>
          <cell r="K3046" t="str">
            <v>TUR004Restriction of movement (impediments to freedom of movement and/or administrative restrictions)</v>
          </cell>
          <cell r="L3046">
            <v>43511</v>
          </cell>
        </row>
        <row r="3047">
          <cell r="F3047" t="str">
            <v>Acaps Access Map</v>
          </cell>
          <cell r="G3047" t="str">
            <v>Medium</v>
          </cell>
          <cell r="H3047">
            <v>2</v>
          </cell>
          <cell r="I3047"/>
          <cell r="J3047"/>
          <cell r="K3047" t="str">
            <v>TUR004Interference into implementation of humanitarian activities</v>
          </cell>
          <cell r="L3047">
            <v>43511</v>
          </cell>
        </row>
        <row r="3048">
          <cell r="F3048" t="str">
            <v>Acaps Access Map</v>
          </cell>
          <cell r="G3048" t="str">
            <v>Medium</v>
          </cell>
          <cell r="H3048">
            <v>2</v>
          </cell>
          <cell r="I3048"/>
          <cell r="J3048"/>
          <cell r="K3048" t="str">
            <v>TUR004Violence against personnel, facilities and assets</v>
          </cell>
          <cell r="L3048">
            <v>43511</v>
          </cell>
        </row>
        <row r="3049">
          <cell r="F3049" t="str">
            <v>Acaps Access Map</v>
          </cell>
          <cell r="G3049" t="str">
            <v>Medium</v>
          </cell>
          <cell r="H3049">
            <v>2</v>
          </cell>
          <cell r="I3049"/>
          <cell r="J3049"/>
          <cell r="K3049" t="str">
            <v>TUR004Denial of existence of humanitarian needs or entitlements to assistance</v>
          </cell>
          <cell r="L3049">
            <v>43511</v>
          </cell>
        </row>
        <row r="3050">
          <cell r="F3050" t="str">
            <v>Acaps Access Map</v>
          </cell>
          <cell r="G3050" t="str">
            <v>Medium</v>
          </cell>
          <cell r="H3050"/>
          <cell r="I3050"/>
          <cell r="J3050"/>
          <cell r="K3050" t="str">
            <v>TUR004Restriction and obstruction of access to services and assistance</v>
          </cell>
          <cell r="L3050">
            <v>43511</v>
          </cell>
        </row>
        <row r="3051">
          <cell r="F3051" t="str">
            <v>Acaps Access Map</v>
          </cell>
          <cell r="G3051" t="str">
            <v>Medium</v>
          </cell>
          <cell r="H3051"/>
          <cell r="I3051"/>
          <cell r="J3051"/>
          <cell r="K3051" t="str">
            <v>TUR004Ongoing insecurity/hostilities affecting humanitarian assistance</v>
          </cell>
          <cell r="L3051">
            <v>43511</v>
          </cell>
        </row>
        <row r="3052">
          <cell r="F3052" t="str">
            <v>Acaps Access Map</v>
          </cell>
          <cell r="G3052" t="str">
            <v>Medium</v>
          </cell>
          <cell r="H3052"/>
          <cell r="I3052"/>
          <cell r="J3052"/>
          <cell r="K3052" t="str">
            <v>TUR004Physical constraints in the environment (obstacles related to terrain, climate, lack of infrastructure, etc.)</v>
          </cell>
          <cell r="L3052">
            <v>43511</v>
          </cell>
        </row>
        <row r="3053">
          <cell r="F3053" t="str">
            <v>Acaps Access Map</v>
          </cell>
          <cell r="G3053" t="str">
            <v>Medium</v>
          </cell>
          <cell r="H3053"/>
          <cell r="I3053"/>
          <cell r="J3053"/>
          <cell r="K3053" t="str">
            <v xml:space="preserve">TUR004Presence of mines and improvised explosive devices </v>
          </cell>
          <cell r="L3053">
            <v>43511</v>
          </cell>
        </row>
        <row r="3054">
          <cell r="F3054" t="str">
            <v>OCHA 12/2018; UNHCR 12/2018</v>
          </cell>
          <cell r="G3054" t="str">
            <v>Medium</v>
          </cell>
          <cell r="H3054"/>
          <cell r="I3054"/>
          <cell r="J3054" t="str">
            <v>Total country popluation according to OCHA HNO 2019 (15,775,428) + Refugee population (451,210) + Chadian returnees (41,240)</v>
          </cell>
          <cell r="K3054" t="str">
            <v>TCD004Total population in country</v>
          </cell>
          <cell r="L3054">
            <v>43511</v>
          </cell>
        </row>
        <row r="3055">
          <cell r="F3055" t="str">
            <v>UNHCR 01/2019</v>
          </cell>
          <cell r="G3055" t="str">
            <v>Medium</v>
          </cell>
          <cell r="H3055"/>
          <cell r="I3055"/>
          <cell r="J3055" t="str">
            <v>Combined area of the regions identified by UNHCR as being affected. Regions included: Logone Occidental, Logone Oriental, Moyen Chari, Salamat, Mandoul.</v>
          </cell>
          <cell r="K3055" t="str">
            <v>TCD004Landmass affected by disaster</v>
          </cell>
          <cell r="L3055">
            <v>43511</v>
          </cell>
        </row>
        <row r="3056">
          <cell r="F3056" t="str">
            <v>UNHCR 01/2019</v>
          </cell>
          <cell r="G3056" t="str">
            <v>Medium</v>
          </cell>
          <cell r="H3056"/>
          <cell r="I3056" t="str">
            <v>https://www.humanitarianresponse.info/en/operations/chad/document/tchad-aper%C3%A7u-des-besoins-humanitaires-2019-hno-2019-21-dec-2018, https://data2.unhcr.org/en/country/tcd</v>
          </cell>
          <cell r="J3056" t="str">
            <v xml:space="preserve">Combined population of the regions identified by UNHCR as being affected. Regions included: Logone Occidental, Logone Oriental, Moyen Chari, Salamat, Mandoul. </v>
          </cell>
          <cell r="K3056" t="str">
            <v>TCD004People exposed</v>
          </cell>
          <cell r="L3056">
            <v>43511</v>
          </cell>
        </row>
        <row r="3057">
          <cell r="F3057" t="str">
            <v>OCHA 12/2018</v>
          </cell>
          <cell r="G3057" t="str">
            <v>Medium</v>
          </cell>
          <cell r="H3057"/>
          <cell r="I3057" t="str">
            <v>https://data2.unhcr.org/fr/documents/download/67654</v>
          </cell>
          <cell r="J3057" t="str">
            <v xml:space="preserve">In the absence of additional data, the PIN figure has been used as an approximation of the people affected. </v>
          </cell>
          <cell r="K3057" t="str">
            <v>TCD004People affected by the crisis</v>
          </cell>
          <cell r="L3057">
            <v>43511</v>
          </cell>
        </row>
        <row r="3058">
          <cell r="F3058" t="str">
            <v>OCHA 12/2018</v>
          </cell>
          <cell r="G3058" t="str">
            <v>Medium</v>
          </cell>
          <cell r="H3058"/>
          <cell r="I3058" t="str">
            <v>https://data2.unhcr.org/fr/documents/download/67654</v>
          </cell>
          <cell r="J3058" t="str">
            <v xml:space="preserve">Sum of CAR refugees (101,511) + Chadian returnees from CAR (42,576). Both refugees and returnees have been forcibly displaced for the same reasons. </v>
          </cell>
          <cell r="K3058" t="str">
            <v>TCD004Total # of crisis related displaced people</v>
          </cell>
          <cell r="L3058">
            <v>43511</v>
          </cell>
        </row>
        <row r="3059">
          <cell r="F3059"/>
          <cell r="G3059" t="str">
            <v>Medium</v>
          </cell>
          <cell r="H3059"/>
          <cell r="I3059" t="str">
            <v>https://www.humanitarianresponse.info/en/operations/chad/document/tchad-aper%C3%A7u-des-besoins-humanitaires-2019-hno-2019-21-dec-2018</v>
          </cell>
          <cell r="J3059" t="str">
            <v>No information available</v>
          </cell>
          <cell r="K3059" t="str">
            <v>TCD004Total # of illness cases reported</v>
          </cell>
          <cell r="L3059">
            <v>43511</v>
          </cell>
        </row>
        <row r="3060">
          <cell r="F3060"/>
          <cell r="G3060" t="str">
            <v>Medium</v>
          </cell>
          <cell r="H3060"/>
          <cell r="I3060" t="str">
            <v>https://www.humanitarianresponse.info/en/operations/chad/document/tchad-aper%C3%A7u-des-besoins-humanitaires-2019-hno-2019-21-dec-2018</v>
          </cell>
          <cell r="J3060" t="str">
            <v>No information available</v>
          </cell>
          <cell r="K3060" t="str">
            <v>TCD004Crisis related Injuries</v>
          </cell>
          <cell r="L3060">
            <v>43511</v>
          </cell>
        </row>
        <row r="3061">
          <cell r="F3061"/>
          <cell r="G3061" t="str">
            <v>Medium</v>
          </cell>
          <cell r="H3061"/>
          <cell r="I3061"/>
          <cell r="J3061" t="str">
            <v>No information available</v>
          </cell>
          <cell r="K3061" t="str">
            <v>TCD004Crisis related fatalities</v>
          </cell>
          <cell r="L3061">
            <v>43511</v>
          </cell>
        </row>
        <row r="3062">
          <cell r="F3062" t="str">
            <v>ACLED 02/2019</v>
          </cell>
          <cell r="G3062" t="str">
            <v>Medium</v>
          </cell>
          <cell r="H3062"/>
          <cell r="I3062"/>
          <cell r="J3062" t="str">
            <v>Number of casualties across Chad between August 2018 and early Feb 2019.</v>
          </cell>
          <cell r="K3062" t="str">
            <v>TCD004People killed in all crises</v>
          </cell>
          <cell r="L3062">
            <v>43511</v>
          </cell>
        </row>
        <row r="3063">
          <cell r="F3063"/>
          <cell r="G3063" t="str">
            <v>Medium</v>
          </cell>
          <cell r="H3063"/>
          <cell r="I3063"/>
          <cell r="J3063" t="str">
            <v>The presence of refugees from CAR has not been associated with damaged buildings</v>
          </cell>
          <cell r="K3063" t="str">
            <v>TCD004Building partially damaged</v>
          </cell>
          <cell r="L3063">
            <v>43511</v>
          </cell>
        </row>
        <row r="3064">
          <cell r="F3064"/>
          <cell r="G3064" t="str">
            <v>Medium</v>
          </cell>
          <cell r="H3064"/>
          <cell r="I3064" t="str">
            <v>https://www.acleddata.com/data/</v>
          </cell>
          <cell r="J3064" t="str">
            <v>The presence of refugees from CAR has not been associated with damaged buildings</v>
          </cell>
          <cell r="K3064" t="str">
            <v>TCD004Building totally damaged</v>
          </cell>
          <cell r="L3064">
            <v>43511</v>
          </cell>
        </row>
        <row r="3065">
          <cell r="F3065"/>
          <cell r="G3065" t="str">
            <v>Medium</v>
          </cell>
          <cell r="H3065"/>
          <cell r="I3065"/>
          <cell r="J3065" t="str">
            <v>No information available</v>
          </cell>
          <cell r="K3065" t="str">
            <v>TCD004Building partially damaged</v>
          </cell>
          <cell r="L3065">
            <v>43511</v>
          </cell>
        </row>
        <row r="3066">
          <cell r="F3066"/>
          <cell r="G3066" t="str">
            <v>Medium</v>
          </cell>
          <cell r="H3066"/>
          <cell r="I3066"/>
          <cell r="J3066" t="str">
            <v>No information available</v>
          </cell>
          <cell r="K3066" t="str">
            <v>TCD004Economic Losses</v>
          </cell>
          <cell r="L3066">
            <v>43511</v>
          </cell>
        </row>
        <row r="3067">
          <cell r="F3067" t="str">
            <v>OCHA 12/2018</v>
          </cell>
          <cell r="G3067" t="str">
            <v>Medium</v>
          </cell>
          <cell r="H3067"/>
          <cell r="I3067"/>
          <cell r="J3067" t="str">
            <v xml:space="preserve">Sum of the pin figure of the 5 regions most affected by the CAR refugee crisis: Logone Occidental, Logone Oriental, Moyen Chari, Salamat, Mandoul. </v>
          </cell>
          <cell r="K3067" t="str">
            <v>TCD004People in Need</v>
          </cell>
          <cell r="L3067">
            <v>43511</v>
          </cell>
        </row>
        <row r="3068">
          <cell r="F3068" t="str">
            <v>OCHA 12/2018</v>
          </cell>
          <cell r="G3068" t="str">
            <v>Medium</v>
          </cell>
          <cell r="H3068"/>
          <cell r="I3068"/>
          <cell r="J3068" t="str">
            <v xml:space="preserve">Figure derived from the severity map provided in the 2019 HNO for Chad. Sum of people in need for departments classified as having level 1 needs. </v>
          </cell>
          <cell r="K3068" t="str">
            <v>TCD004People facing minimal humanitarian needs (level 1)</v>
          </cell>
          <cell r="L3068">
            <v>43511</v>
          </cell>
        </row>
        <row r="3069">
          <cell r="F3069" t="str">
            <v>OCHA 12/2018</v>
          </cell>
          <cell r="G3069" t="str">
            <v>Medium</v>
          </cell>
          <cell r="H3069"/>
          <cell r="I3069" t="str">
            <v>https://www.humanitarianresponse.info/en/operations/chad/document/tchad-aper%C3%A7u-des-besoins-humanitaires-2019-hno-2019-21-dec-2018</v>
          </cell>
          <cell r="J3069" t="str">
            <v xml:space="preserve">Figure derived from the severity map provided in the 2019 HNO for Chad. Sum of people in need figures for departments classified as having level 2 needs. </v>
          </cell>
          <cell r="K3069" t="str">
            <v>TCD004People facing stressed humanitarian needs (level 2)</v>
          </cell>
          <cell r="L3069">
            <v>43511</v>
          </cell>
        </row>
        <row r="3070">
          <cell r="F3070" t="str">
            <v>OCHA 12/2018</v>
          </cell>
          <cell r="G3070" t="str">
            <v>Medium</v>
          </cell>
          <cell r="H3070"/>
          <cell r="I3070" t="str">
            <v>https://www.humanitarianresponse.info/en/operations/chad/document/tchad-aper%C3%A7u-des-besoins-humanitaires-2019-hno-2019-21-dec-2018</v>
          </cell>
          <cell r="J3070" t="str">
            <v xml:space="preserve">Figure derived from the severity map provided in the 2019 HNO for Chad. No departments in the affected area were listed as having level three needs. </v>
          </cell>
          <cell r="K3070" t="str">
            <v>TCD004People  facing moderate humanitarian needs (level 3)</v>
          </cell>
          <cell r="L3070">
            <v>43511</v>
          </cell>
        </row>
        <row r="3071">
          <cell r="F3071" t="str">
            <v>OCHA 12/2018</v>
          </cell>
          <cell r="G3071" t="str">
            <v>Medium</v>
          </cell>
          <cell r="H3071"/>
          <cell r="I3071" t="str">
            <v>https://www.humanitarianresponse.info/en/operations/chad/document/tchad-aper%C3%A7u-des-besoins-humanitaires-2019-hno-2019-21-dec-2018</v>
          </cell>
          <cell r="J3071" t="str">
            <v xml:space="preserve">Figure derived from the severity map provided in the 2019 HNO for Chad. La Nya Pende was the only department in the affected area classified as having level 4 needs. </v>
          </cell>
          <cell r="K3071" t="str">
            <v>TCD004People facing severe humanitarian needs (level 4)</v>
          </cell>
          <cell r="L3071">
            <v>43511</v>
          </cell>
        </row>
        <row r="3072">
          <cell r="F3072" t="str">
            <v>OCHA 12/2018</v>
          </cell>
          <cell r="G3072" t="str">
            <v>Medium</v>
          </cell>
          <cell r="H3072"/>
          <cell r="I3072" t="str">
            <v>https://www.humanitarianresponse.info/en/operations/chad/document/tchad-aper%C3%A7u-des-besoins-humanitaires-2019-hno-2019-21-dec-2018</v>
          </cell>
          <cell r="J3072" t="str">
            <v>Figure derived from the severity map provided in the 2019 HNO for Chad. No departments in the affected area were classified as having level 5 needs.</v>
          </cell>
          <cell r="K3072" t="str">
            <v>TCD004People facing extreme humanitarian needs (level 5)</v>
          </cell>
          <cell r="L3072">
            <v>43511</v>
          </cell>
        </row>
        <row r="3073">
          <cell r="F3073"/>
          <cell r="G3073" t="str">
            <v>Medium</v>
          </cell>
          <cell r="H3073"/>
          <cell r="I3073" t="str">
            <v>https://www.humanitarianresponse.info/en/operations/chad/document/tchad-aper%C3%A7u-des-besoins-humanitaires-2019-hno-2019-21-dec-2018</v>
          </cell>
          <cell r="J3073" t="str">
            <v>Refugees, returnees, host communities</v>
          </cell>
          <cell r="K3073" t="str">
            <v>TCD004Crisis affected groups</v>
          </cell>
          <cell r="L3073">
            <v>43511</v>
          </cell>
        </row>
        <row r="3074">
          <cell r="F3074"/>
          <cell r="G3074" t="str">
            <v>Medium</v>
          </cell>
          <cell r="H3074"/>
          <cell r="I3074" t="str">
            <v>https://www.humanitarianresponse.info/en/operations/chad/document/tchad-aper%C3%A7u-des-besoins-humanitaires-2019-hno-2019-21-dec-2018</v>
          </cell>
          <cell r="J3074" t="str">
            <v>No information available</v>
          </cell>
          <cell r="K3074" t="str">
            <v>TCD004People facing limited access constraints</v>
          </cell>
          <cell r="L3074">
            <v>43511</v>
          </cell>
        </row>
        <row r="3075">
          <cell r="F3075"/>
          <cell r="G3075" t="str">
            <v>Medium</v>
          </cell>
          <cell r="H3075"/>
          <cell r="I3075"/>
          <cell r="J3075" t="str">
            <v>No information available</v>
          </cell>
          <cell r="K3075" t="str">
            <v>TCD004People facing restricted access constraints</v>
          </cell>
          <cell r="L3075">
            <v>43511</v>
          </cell>
        </row>
        <row r="3076">
          <cell r="F3076" t="str">
            <v>ACAPS Access Map 08/2018</v>
          </cell>
          <cell r="G3076" t="str">
            <v>Medium</v>
          </cell>
          <cell r="H3076"/>
          <cell r="I3076"/>
          <cell r="J3076"/>
          <cell r="K3076" t="str">
            <v>TCD004Physical constraints in the environment (obstacles related to terrain, climate, lack of infrastructure, etc.)</v>
          </cell>
          <cell r="L3076">
            <v>43511</v>
          </cell>
        </row>
        <row r="3077">
          <cell r="F3077" t="str">
            <v>ACAPS Access Map 08/2018</v>
          </cell>
          <cell r="G3077" t="str">
            <v>Medium</v>
          </cell>
          <cell r="H3077"/>
          <cell r="I3077"/>
          <cell r="J3077"/>
          <cell r="K3077" t="str">
            <v>TCD004Impediments to entry into country (bureaucratic and administrative)</v>
          </cell>
          <cell r="L3077">
            <v>43511</v>
          </cell>
        </row>
        <row r="3078">
          <cell r="F3078" t="str">
            <v>ACAPS Access Map 08/2018</v>
          </cell>
          <cell r="G3078" t="str">
            <v>Medium</v>
          </cell>
          <cell r="H3078"/>
          <cell r="I3078"/>
          <cell r="J3078"/>
          <cell r="K3078" t="str">
            <v>TCD004Restriction of movement (impediments to freedom of movement and/or administrative restrictions)</v>
          </cell>
          <cell r="L3078">
            <v>43511</v>
          </cell>
        </row>
        <row r="3079">
          <cell r="F3079" t="str">
            <v>ACAPS Access Map 08/2018</v>
          </cell>
          <cell r="G3079" t="str">
            <v>Medium</v>
          </cell>
          <cell r="H3079"/>
          <cell r="I3079"/>
          <cell r="J3079"/>
          <cell r="K3079" t="str">
            <v>TCD004Interference into implementation of humanitarian activities</v>
          </cell>
          <cell r="L3079">
            <v>43511</v>
          </cell>
        </row>
        <row r="3080">
          <cell r="F3080" t="str">
            <v>ACAPS Access Map 08/2018</v>
          </cell>
          <cell r="G3080" t="str">
            <v>Medium</v>
          </cell>
          <cell r="H3080"/>
          <cell r="I3080"/>
          <cell r="J3080"/>
          <cell r="K3080" t="str">
            <v>TCD004Violence against personnel, facilities and assets</v>
          </cell>
          <cell r="L3080">
            <v>43511</v>
          </cell>
        </row>
        <row r="3081">
          <cell r="F3081" t="str">
            <v>ACAPS Access Map 08/2018</v>
          </cell>
          <cell r="G3081" t="str">
            <v>Medium</v>
          </cell>
          <cell r="H3081"/>
          <cell r="I3081"/>
          <cell r="J3081"/>
          <cell r="K3081" t="str">
            <v>TCD004Denial of existence of humanitarian needs or entitlements to assistance</v>
          </cell>
          <cell r="L3081">
            <v>43511</v>
          </cell>
        </row>
        <row r="3082">
          <cell r="F3082" t="str">
            <v>ACAPS Access Map 08/2018</v>
          </cell>
          <cell r="G3082" t="str">
            <v>Medium</v>
          </cell>
          <cell r="H3082"/>
          <cell r="I3082"/>
          <cell r="J3082"/>
          <cell r="K3082" t="str">
            <v>TCD004Restriction and obstruction of access to services and assistance</v>
          </cell>
          <cell r="L3082">
            <v>43511</v>
          </cell>
        </row>
        <row r="3083">
          <cell r="F3083" t="str">
            <v>ACAPS Access Map 08/2018</v>
          </cell>
          <cell r="G3083" t="str">
            <v>Medium</v>
          </cell>
          <cell r="H3083"/>
          <cell r="I3083"/>
          <cell r="J3083"/>
          <cell r="K3083" t="str">
            <v>TCD004Ongoing insecurity/hostilities affecting humanitarian assistance</v>
          </cell>
          <cell r="L3083">
            <v>43511</v>
          </cell>
        </row>
        <row r="3084">
          <cell r="F3084" t="str">
            <v>ACAPS Access Map 08/2018</v>
          </cell>
          <cell r="G3084" t="str">
            <v>Medium</v>
          </cell>
          <cell r="H3084"/>
          <cell r="I3084"/>
          <cell r="J3084"/>
          <cell r="K3084" t="str">
            <v xml:space="preserve">TCD004Presence of mines and improvised explosive devices </v>
          </cell>
          <cell r="L3084">
            <v>43511</v>
          </cell>
        </row>
        <row r="3085">
          <cell r="F3085" t="str">
            <v>OCHA 12/2018; UNHCR 12/2018</v>
          </cell>
          <cell r="G3085" t="str">
            <v>Medium</v>
          </cell>
          <cell r="H3085"/>
          <cell r="I3085" t="str">
            <v>https://www.humanitarianresponse.info/en/operations/chad/document/tchad-aper%C3%A7u-des-besoins-humanitaires-2019-hno-2019-21-dec-2018, https://data2.unhcr.org/en/country/tcd</v>
          </cell>
          <cell r="J3085" t="str">
            <v>Total country popluation according to OCHA HNO 2019</v>
          </cell>
          <cell r="K3085" t="str">
            <v>TCD005Total population in country</v>
          </cell>
          <cell r="L3085">
            <v>43511</v>
          </cell>
        </row>
        <row r="3086">
          <cell r="F3086" t="str">
            <v>UNHCR 01/2019, population data</v>
          </cell>
          <cell r="G3086" t="str">
            <v>Medium</v>
          </cell>
          <cell r="H3086"/>
          <cell r="I3086" t="str">
            <v>https://data2.unhcr.org/fr/documents/download/67654, https://www.populationdata.net/pays/tchad/divisions</v>
          </cell>
          <cell r="J3086" t="str">
            <v>Combined area of the regions identified by UNHCR as being affected. Regions included: Ennedi Est, Wadi Fira, Ouaddai, Sila.</v>
          </cell>
          <cell r="K3086" t="str">
            <v>TCD005Landmass affected by disaster</v>
          </cell>
          <cell r="L3086">
            <v>43511</v>
          </cell>
        </row>
        <row r="3087">
          <cell r="F3087" t="str">
            <v>UNHCR 01/2019, population data</v>
          </cell>
          <cell r="G3087" t="str">
            <v>Medium</v>
          </cell>
          <cell r="H3087"/>
          <cell r="I3087" t="str">
            <v>https://data2.unhcr.org/fr/documents/download/67654, https://www.populationdata.net/pays/tchad/divisions</v>
          </cell>
          <cell r="J3087" t="str">
            <v>Combined population of the regions identified by UNHCR as being affected. Regions included: Ennedi Est, Wadi Fira, Ouaddai, Sila.</v>
          </cell>
          <cell r="K3087" t="str">
            <v>TCD005People exposed</v>
          </cell>
          <cell r="L3087">
            <v>43511</v>
          </cell>
        </row>
        <row r="3088">
          <cell r="F3088" t="str">
            <v>OCHA 12/2018</v>
          </cell>
          <cell r="G3088" t="str">
            <v>Medium</v>
          </cell>
          <cell r="H3088"/>
          <cell r="I3088" t="str">
            <v>https://www.humanitarianresponse.info/en/operations/chad/document/tchad-aper%C3%A7u-des-besoins-humanitaires-2019-hno-2019-21-dec-2018</v>
          </cell>
          <cell r="J3088" t="str">
            <v xml:space="preserve">In the absence of additional data, the PIN figure has been used as an approximation of the people affected. </v>
          </cell>
          <cell r="K3088" t="str">
            <v>TCD005People affected by the crisis</v>
          </cell>
          <cell r="L3088">
            <v>43511</v>
          </cell>
        </row>
        <row r="3089">
          <cell r="F3089" t="str">
            <v>OCHA 12/2018</v>
          </cell>
          <cell r="G3089" t="str">
            <v>Medium</v>
          </cell>
          <cell r="H3089"/>
          <cell r="I3089" t="str">
            <v>https://www.humanitarianresponse.info/en/operations/chad/document/tchad-aper%C3%A7u-des-besoins-humanitaires-2019-hno-2019-21-dec-2018</v>
          </cell>
          <cell r="J3089" t="str">
            <v>Figure taken from OCHA 2019 HNO for Chad.</v>
          </cell>
          <cell r="K3089" t="str">
            <v>TCD005Total # of crisis related displaced people</v>
          </cell>
          <cell r="L3089">
            <v>43511</v>
          </cell>
        </row>
        <row r="3090">
          <cell r="F3090"/>
          <cell r="G3090" t="str">
            <v>Medium</v>
          </cell>
          <cell r="H3090"/>
          <cell r="I3090"/>
          <cell r="J3090" t="str">
            <v>No information available</v>
          </cell>
          <cell r="K3090" t="str">
            <v>TCD005Total # of illness cases reported</v>
          </cell>
          <cell r="L3090">
            <v>43511</v>
          </cell>
        </row>
        <row r="3091">
          <cell r="F3091"/>
          <cell r="G3091" t="str">
            <v>Medium</v>
          </cell>
          <cell r="H3091"/>
          <cell r="I3091"/>
          <cell r="J3091" t="str">
            <v>No information available</v>
          </cell>
          <cell r="K3091" t="str">
            <v>TCD005Crisis related Injuries</v>
          </cell>
          <cell r="L3091">
            <v>43511</v>
          </cell>
        </row>
        <row r="3092">
          <cell r="F3092"/>
          <cell r="G3092" t="str">
            <v>Medium</v>
          </cell>
          <cell r="H3092"/>
          <cell r="I3092"/>
          <cell r="J3092" t="str">
            <v>No information available</v>
          </cell>
          <cell r="K3092" t="str">
            <v>TCD005Crisis related fatalities</v>
          </cell>
          <cell r="L3092">
            <v>43511</v>
          </cell>
        </row>
        <row r="3093">
          <cell r="F3093" t="str">
            <v>ACLED 02/2019</v>
          </cell>
          <cell r="G3093" t="str">
            <v>Medium</v>
          </cell>
          <cell r="H3093"/>
          <cell r="I3093" t="str">
            <v>https://www.acleddata.com/data/</v>
          </cell>
          <cell r="J3093" t="str">
            <v>Number of casualties across Chad between August 2018 and early Feb 2019.</v>
          </cell>
          <cell r="K3093" t="str">
            <v>TCD005People killed in all crises</v>
          </cell>
          <cell r="L3093">
            <v>43511</v>
          </cell>
        </row>
        <row r="3094">
          <cell r="F3094"/>
          <cell r="G3094" t="str">
            <v>Medium</v>
          </cell>
          <cell r="H3094"/>
          <cell r="I3094"/>
          <cell r="J3094" t="str">
            <v>The presence of refugees from Darfur has not been associated with damaged buildings</v>
          </cell>
          <cell r="K3094" t="str">
            <v>TCD005Building partially damaged</v>
          </cell>
          <cell r="L3094">
            <v>43511</v>
          </cell>
        </row>
        <row r="3095">
          <cell r="F3095"/>
          <cell r="G3095" t="str">
            <v>Medium</v>
          </cell>
          <cell r="H3095"/>
          <cell r="I3095"/>
          <cell r="J3095" t="str">
            <v>The presence of refugees from Darfur has not been associated with damaged buildings</v>
          </cell>
          <cell r="K3095" t="str">
            <v>TCD005Building totally damaged</v>
          </cell>
          <cell r="L3095">
            <v>43511</v>
          </cell>
        </row>
        <row r="3096">
          <cell r="F3096"/>
          <cell r="G3096" t="str">
            <v>Medium</v>
          </cell>
          <cell r="H3096"/>
          <cell r="I3096"/>
          <cell r="J3096" t="str">
            <v>No information available</v>
          </cell>
          <cell r="K3096" t="str">
            <v>TCD005Building partially damaged</v>
          </cell>
          <cell r="L3096">
            <v>43511</v>
          </cell>
        </row>
        <row r="3097">
          <cell r="F3097"/>
          <cell r="G3097" t="str">
            <v>Medium</v>
          </cell>
          <cell r="H3097"/>
          <cell r="I3097"/>
          <cell r="J3097" t="str">
            <v>No information available</v>
          </cell>
          <cell r="K3097" t="str">
            <v>TCD005Economic Losses</v>
          </cell>
          <cell r="L3097">
            <v>43511</v>
          </cell>
        </row>
        <row r="3098">
          <cell r="F3098" t="str">
            <v>OCHA 12/2018</v>
          </cell>
          <cell r="G3098" t="str">
            <v>Medium</v>
          </cell>
          <cell r="H3098"/>
          <cell r="I3098" t="str">
            <v>https://www.humanitarianresponse.info/en/operations/chad/document/tchad-aper%C3%A7u-des-besoins-humanitaires-2019-hno-2019-21-dec-2018</v>
          </cell>
          <cell r="J3098" t="str">
            <v xml:space="preserve">Sum of the pin figure of the four regions most affected by the CAR refugee crisis: Ennedi Est, Wadi Fira, Ouaddai, and Sila. </v>
          </cell>
          <cell r="K3098" t="str">
            <v>TCD005People in Need</v>
          </cell>
          <cell r="L3098">
            <v>43511</v>
          </cell>
        </row>
        <row r="3099">
          <cell r="F3099" t="str">
            <v>OCHA 12/2018</v>
          </cell>
          <cell r="G3099" t="str">
            <v>Medium</v>
          </cell>
          <cell r="H3099"/>
          <cell r="I3099" t="str">
            <v>https://www.humanitarianresponse.info/en/operations/chad/document/tchad-aper%C3%A7u-des-besoins-humanitaires-2019-hno-2019-21-dec-2018</v>
          </cell>
          <cell r="J3099" t="str">
            <v xml:space="preserve">Figure derived from the severity map provided in the 2019 HNO for Chad. Sum of people in need for departments classified as having level 1 needs. </v>
          </cell>
          <cell r="K3099" t="str">
            <v>TCD005People facing minimal humanitarian needs (level 1)</v>
          </cell>
          <cell r="L3099">
            <v>43511</v>
          </cell>
        </row>
        <row r="3100">
          <cell r="F3100" t="str">
            <v>OCHA 12/2018</v>
          </cell>
          <cell r="G3100" t="str">
            <v>Medium</v>
          </cell>
          <cell r="H3100"/>
          <cell r="I3100" t="str">
            <v>https://www.humanitarianresponse.info/en/operations/chad/document/tchad-aper%C3%A7u-des-besoins-humanitaires-2019-hno-2019-21-dec-2018</v>
          </cell>
          <cell r="J3100" t="str">
            <v xml:space="preserve">Figure derived from the severity map provided in the 2019 HNO for Chad. Sum of people in need for departments classified as having level 2 needs. </v>
          </cell>
          <cell r="K3100" t="str">
            <v>TCD005People facing stressed humanitarian needs (level 2)</v>
          </cell>
          <cell r="L3100">
            <v>43511</v>
          </cell>
        </row>
        <row r="3101">
          <cell r="F3101" t="str">
            <v>OCHA 12/2018</v>
          </cell>
          <cell r="G3101" t="str">
            <v>Medium</v>
          </cell>
          <cell r="H3101"/>
          <cell r="I3101" t="str">
            <v>https://www.humanitarianresponse.info/en/operations/chad/document/tchad-aper%C3%A7u-des-besoins-humanitaires-2019-hno-2019-21-dec-2018</v>
          </cell>
          <cell r="J3101" t="str">
            <v xml:space="preserve">Figure derived from the severity map provided in the 2019 HNO for Chad. Sum of people in need for departments classified as having level 3 needs. </v>
          </cell>
          <cell r="K3101" t="str">
            <v>TCD005People  facing moderate humanitarian needs (level 3)</v>
          </cell>
          <cell r="L3101">
            <v>43511</v>
          </cell>
        </row>
        <row r="3102">
          <cell r="F3102" t="str">
            <v>OCHA 12/2018</v>
          </cell>
          <cell r="G3102" t="str">
            <v>Medium</v>
          </cell>
          <cell r="H3102"/>
          <cell r="I3102" t="str">
            <v>https://www.humanitarianresponse.info/en/operations/chad/document/tchad-aper%C3%A7u-des-besoins-humanitaires-2019-hno-2019-21-dec-2018</v>
          </cell>
          <cell r="J3102" t="str">
            <v xml:space="preserve">Figure derived from the severity map provided in the 2019 HNO for Chad. Sum of people in need for departments classified as having level 4 needs. </v>
          </cell>
          <cell r="K3102" t="str">
            <v>TCD005People facing severe humanitarian needs (level 4)</v>
          </cell>
          <cell r="L3102">
            <v>43511</v>
          </cell>
        </row>
        <row r="3103">
          <cell r="F3103" t="str">
            <v>OCHA 12/2018</v>
          </cell>
          <cell r="G3103" t="str">
            <v>Medium</v>
          </cell>
          <cell r="H3103"/>
          <cell r="I3103" t="str">
            <v>https://www.humanitarianresponse.info/en/operations/chad/document/tchad-aper%C3%A7u-des-besoins-humanitaires-2019-hno-2019-21-dec-2018</v>
          </cell>
          <cell r="J3103" t="str">
            <v xml:space="preserve">Figure derived from the severity map provided in the 2019 HNO for Chad. Sum of people in need for departments classified as having level 5 needs. </v>
          </cell>
          <cell r="K3103" t="str">
            <v>TCD005People facing extreme humanitarian needs (level 5)</v>
          </cell>
          <cell r="L3103">
            <v>43511</v>
          </cell>
        </row>
        <row r="3104">
          <cell r="F3104"/>
          <cell r="G3104" t="str">
            <v>Medium</v>
          </cell>
          <cell r="H3104"/>
          <cell r="I3104"/>
          <cell r="J3104" t="str">
            <v>Refugees, host communities</v>
          </cell>
          <cell r="K3104" t="str">
            <v>TCD005Crisis affected groups</v>
          </cell>
          <cell r="L3104">
            <v>43511</v>
          </cell>
        </row>
        <row r="3105">
          <cell r="F3105"/>
          <cell r="G3105" t="str">
            <v>Medium</v>
          </cell>
          <cell r="H3105"/>
          <cell r="I3105"/>
          <cell r="J3105" t="str">
            <v>No information available</v>
          </cell>
          <cell r="K3105" t="str">
            <v>TCD005People facing limited access constraints</v>
          </cell>
          <cell r="L3105">
            <v>43511</v>
          </cell>
        </row>
        <row r="3106">
          <cell r="F3106"/>
          <cell r="G3106" t="str">
            <v>Medium</v>
          </cell>
          <cell r="H3106"/>
          <cell r="I3106"/>
          <cell r="J3106" t="str">
            <v>No information available</v>
          </cell>
          <cell r="K3106" t="str">
            <v>TCD005People facing restricted access constraints</v>
          </cell>
          <cell r="L3106">
            <v>43511</v>
          </cell>
        </row>
        <row r="3107">
          <cell r="F3107" t="str">
            <v>ACAPS Access Map 08/2018</v>
          </cell>
          <cell r="G3107" t="str">
            <v>Medium</v>
          </cell>
          <cell r="H3107"/>
          <cell r="I3107"/>
          <cell r="J3107"/>
          <cell r="K3107" t="str">
            <v>TCD005Physical constraints in the environment (obstacles related to terrain, climate, lack of infrastructure, etc.)</v>
          </cell>
          <cell r="L3107">
            <v>43511</v>
          </cell>
        </row>
        <row r="3108">
          <cell r="F3108" t="str">
            <v>ACAPS Access Map 08/2018</v>
          </cell>
          <cell r="G3108" t="str">
            <v>Medium</v>
          </cell>
          <cell r="H3108"/>
          <cell r="I3108"/>
          <cell r="J3108"/>
          <cell r="K3108" t="str">
            <v>TCD005Impediments to entry into country (bureaucratic and administrative)</v>
          </cell>
          <cell r="L3108">
            <v>43511</v>
          </cell>
        </row>
        <row r="3109">
          <cell r="F3109" t="str">
            <v>ACAPS Access Map 08/2018</v>
          </cell>
          <cell r="G3109" t="str">
            <v>Medium</v>
          </cell>
          <cell r="H3109"/>
          <cell r="I3109"/>
          <cell r="J3109"/>
          <cell r="K3109" t="str">
            <v>TCD005Restriction of movement (impediments to freedom of movement and/or administrative restrictions)</v>
          </cell>
          <cell r="L3109">
            <v>43511</v>
          </cell>
        </row>
        <row r="3110">
          <cell r="F3110" t="str">
            <v>ACAPS Access Map 08/2018</v>
          </cell>
          <cell r="G3110" t="str">
            <v>Medium</v>
          </cell>
          <cell r="H3110"/>
          <cell r="I3110"/>
          <cell r="J3110"/>
          <cell r="K3110" t="str">
            <v>TCD005Interference into implementation of humanitarian activities</v>
          </cell>
          <cell r="L3110">
            <v>43511</v>
          </cell>
        </row>
        <row r="3111">
          <cell r="F3111" t="str">
            <v>ACAPS Access Map 08/2018</v>
          </cell>
          <cell r="G3111" t="str">
            <v>Medium</v>
          </cell>
          <cell r="H3111"/>
          <cell r="I3111"/>
          <cell r="J3111"/>
          <cell r="K3111" t="str">
            <v>TCD005Violence against personnel, facilities and assets</v>
          </cell>
          <cell r="L3111">
            <v>43511</v>
          </cell>
        </row>
        <row r="3112">
          <cell r="F3112" t="str">
            <v>ACAPS Access Map 08/2018</v>
          </cell>
          <cell r="G3112" t="str">
            <v>Medium</v>
          </cell>
          <cell r="H3112"/>
          <cell r="I3112"/>
          <cell r="J3112"/>
          <cell r="K3112" t="str">
            <v>TCD005Denial of existence of humanitarian needs or entitlements to assistance</v>
          </cell>
          <cell r="L3112">
            <v>43511</v>
          </cell>
        </row>
        <row r="3113">
          <cell r="F3113" t="str">
            <v>ACAPS Access Map 08/2018</v>
          </cell>
          <cell r="G3113" t="str">
            <v>Medium</v>
          </cell>
          <cell r="H3113"/>
          <cell r="I3113"/>
          <cell r="J3113"/>
          <cell r="K3113" t="str">
            <v>TCD005Restriction and obstruction of access to services and assistance</v>
          </cell>
          <cell r="L3113">
            <v>43511</v>
          </cell>
        </row>
        <row r="3114">
          <cell r="F3114" t="str">
            <v>ACAPS Access Map 08/2018</v>
          </cell>
          <cell r="G3114" t="str">
            <v>Medium</v>
          </cell>
          <cell r="H3114"/>
          <cell r="I3114"/>
          <cell r="J3114"/>
          <cell r="K3114" t="str">
            <v>TCD005Ongoing insecurity/hostilities affecting humanitarian assistance</v>
          </cell>
          <cell r="L3114">
            <v>43511</v>
          </cell>
        </row>
        <row r="3115">
          <cell r="F3115" t="str">
            <v>ACAPS Access Map 08/2018</v>
          </cell>
          <cell r="G3115" t="str">
            <v>Medium</v>
          </cell>
          <cell r="H3115"/>
          <cell r="I3115"/>
          <cell r="J3115"/>
          <cell r="K3115" t="str">
            <v xml:space="preserve">TCD005Presence of mines and improvised explosive devices </v>
          </cell>
          <cell r="L3115">
            <v>43511</v>
          </cell>
        </row>
        <row r="3116">
          <cell r="F3116" t="str">
            <v>World Bank 2017</v>
          </cell>
          <cell r="G3116" t="str">
            <v>Medium</v>
          </cell>
          <cell r="H3116"/>
          <cell r="I3116" t="str">
            <v>https://data.worldbank.org/indicator/SP.POP.TOTL?locations=IQ&amp;page=2</v>
          </cell>
          <cell r="J3116" t="str">
            <v>refugees inflows and outflows are already included</v>
          </cell>
          <cell r="K3116" t="str">
            <v>IRQ001Total population in country</v>
          </cell>
          <cell r="L3116">
            <v>43511</v>
          </cell>
        </row>
        <row r="3117">
          <cell r="F3117" t="str">
            <v xml:space="preserve">Citypopulation, quoted after (2018) Central Organization for Statistics and Information Technology (web) </v>
          </cell>
          <cell r="G3117" t="str">
            <v>Low</v>
          </cell>
          <cell r="H3117"/>
          <cell r="I3117" t="str">
            <v>http://www.citypopulation.de/Iraq-Cities.html</v>
          </cell>
          <cell r="J3117" t="str">
            <v>the whole country is affected as the conflict affects all aspects of life in all regions in Iraq</v>
          </cell>
          <cell r="K3117" t="str">
            <v>IRQ001Landmass affected by disaster</v>
          </cell>
          <cell r="L3117">
            <v>43511</v>
          </cell>
        </row>
        <row r="3118">
          <cell r="F3118" t="str">
            <v xml:space="preserve">UNHCR 31.12.2018 / City population 2018/ OCHA 2018 </v>
          </cell>
          <cell r="G3118" t="str">
            <v>Medium</v>
          </cell>
          <cell r="H3118"/>
          <cell r="I3118" t="str">
            <v>https://data2.unhcr.org/en/situations/syria/location/5
Source: http://www.citypopulation.de/Iraq-Cities.html
https://reliefweb.int/sites/reliefweb.int/files/resources/irq_2019_hno.pdf</v>
          </cell>
          <cell r="J3118" t="str">
            <v>combination of conflict and int. displacement numbers</v>
          </cell>
          <cell r="K3118" t="str">
            <v>IRQ001People exposed</v>
          </cell>
          <cell r="L3118">
            <v>43511</v>
          </cell>
        </row>
        <row r="3119">
          <cell r="F3119" t="str">
            <v xml:space="preserve">UNHCR 31.12.2018 / City population 2018/ OCHA 2018 </v>
          </cell>
          <cell r="G3119" t="str">
            <v>Medium</v>
          </cell>
          <cell r="H3119"/>
          <cell r="I3119" t="str">
            <v>https://data2.unhcr.org/en/situations/syria/location/5
Source: http://www.citypopulation.de/Iraq-Cities.html
https://reliefweb.int/sites/reliefweb.int/files/resources/irq_2019_hno.pdf</v>
          </cell>
          <cell r="J3119" t="str">
            <v>combination of conflict and int. displacement numbers</v>
          </cell>
          <cell r="K3119" t="str">
            <v>IRQ001People affected by the crisis</v>
          </cell>
          <cell r="L3119">
            <v>43511</v>
          </cell>
        </row>
        <row r="3120">
          <cell r="F3120" t="str">
            <v>IOM DTM 15/12/2018; UNHCR 17/5/2018; UNHCR 31/12/2018, BBC 2018, EU stat 2019</v>
          </cell>
          <cell r="G3120" t="str">
            <v>Medium</v>
          </cell>
          <cell r="H3120"/>
          <cell r="I3120" t="str">
            <v>http://iraqdtm.iom.int/
https://reliefweb.int/sites/reliefweb.int/files/resources/WFP-0000071726.pdf
https://data2.unhcr.org/en/documents/download/67489
https://www.bbc.com/news/world-europe-44660699
https://reliefweb.int/report/iraq/iraqi-migration-europe-2016-profiles-drivers-and-return
https://ec.europa.eu/eurostat/statistics-explained/index.php?title=File:Table_1_First-time_asylum_applicants_in_the_EU-28_by_citizenship,_Q3_2017_%E2%80%93_Q3_2018.png</v>
          </cell>
          <cell r="J3120" t="str">
            <v>2680202 conflict displaced people (this is most likely an underrepresenation due to the limited inforamtion on Iraqi refugees in other countries) 252451 total number of Syrian refugees registered in Iraq</v>
          </cell>
          <cell r="K3120" t="str">
            <v>IRQ001Total # of crisis related displaced people</v>
          </cell>
          <cell r="L3120">
            <v>43511</v>
          </cell>
        </row>
        <row r="3121">
          <cell r="F3121" t="str">
            <v>UNAMI 31/12/2018</v>
          </cell>
          <cell r="G3121" t="str">
            <v>High</v>
          </cell>
          <cell r="H3121"/>
          <cell r="I3121" t="str">
            <v>http://www.uniraq.org/index.php?option=com_k2&amp;view=item&amp;id=10269:un-casualty-figures-for-iraq-for-the-month-of-december-2018&amp;Itemid=633&amp;lang=en</v>
          </cell>
          <cell r="J3121" t="str">
            <v>Numbers published by UNAMI from July -Dec 2018, number include: ordinary citizens and others considered civilian at the time of death such as police on non-combat functions, civil defence, personal security teams, facilities protection police and fire department personnel</v>
          </cell>
          <cell r="K3121" t="str">
            <v>IRQ001Crisis related Injuries</v>
          </cell>
          <cell r="L3121">
            <v>43511</v>
          </cell>
        </row>
        <row r="3122">
          <cell r="F3122"/>
          <cell r="G3122"/>
          <cell r="H3122"/>
          <cell r="I3122"/>
          <cell r="J3122"/>
          <cell r="K3122" t="str">
            <v>IRQ001Total # of illness cases reported</v>
          </cell>
          <cell r="L3122">
            <v>43511</v>
          </cell>
        </row>
        <row r="3123">
          <cell r="F3123" t="str">
            <v>UNAMI 31/12/2018</v>
          </cell>
          <cell r="G3123" t="str">
            <v>High</v>
          </cell>
          <cell r="H3123"/>
          <cell r="I3123" t="str">
            <v>http://www.uniraq.org/index.php?option=com_k2&amp;view=item&amp;id=10269:un-casualty-figures-for-iraq-for-the-month-of-december-2018&amp;Itemid=633&amp;lang=en</v>
          </cell>
          <cell r="J3123" t="str">
            <v>Numbers published by UNAMI from July -Dec 2018, number include: ordinary citizens and others considered civilian at the time of death such as police on non-combat functions, civil defence, personal security teams, facilities protection police and fire department personnel</v>
          </cell>
          <cell r="K3123" t="str">
            <v>IRQ001Crisis related fatalities</v>
          </cell>
          <cell r="L3123">
            <v>43511</v>
          </cell>
        </row>
        <row r="3124">
          <cell r="F3124"/>
          <cell r="G3124"/>
          <cell r="H3124"/>
          <cell r="I3124"/>
          <cell r="J3124"/>
          <cell r="K3124" t="str">
            <v>IRQ001Building partially damaged</v>
          </cell>
          <cell r="L3124">
            <v>43511</v>
          </cell>
        </row>
        <row r="3125">
          <cell r="F3125"/>
          <cell r="G3125"/>
          <cell r="H3125"/>
          <cell r="I3125"/>
          <cell r="J3125"/>
          <cell r="K3125" t="str">
            <v>IRQ001Building totally damaged</v>
          </cell>
          <cell r="L3125">
            <v>43511</v>
          </cell>
        </row>
        <row r="3126">
          <cell r="F3126"/>
          <cell r="G3126"/>
          <cell r="H3126"/>
          <cell r="I3126"/>
          <cell r="J3126"/>
          <cell r="K3126" t="str">
            <v>IRQ001Building partially damaged</v>
          </cell>
          <cell r="L3126">
            <v>43511</v>
          </cell>
        </row>
        <row r="3127">
          <cell r="F3127" t="str">
            <v>World Bank, Spring 2018, data based on 2017 figures</v>
          </cell>
          <cell r="G3127" t="str">
            <v>Low</v>
          </cell>
          <cell r="H3127"/>
          <cell r="I3127" t="str">
            <v>http://documents.worldbank.org/curated/en/771451524124058858/pdf/125406-WP-PUBLIC-P163016-Iraq-Economic-Monitor-text-Spring-2018-4-18-18web.pdf</v>
          </cell>
          <cell r="J3127" t="str">
            <v>The 2017  Iraq Damage and Needs Assessment (DNA) on the seven directly affected governorates estimates the overall damages to be US$45.7 billion and reconstruction and recovery needs to total US$88.2 billion</v>
          </cell>
          <cell r="K3127" t="str">
            <v>IRQ001Economic Losses</v>
          </cell>
          <cell r="L3127">
            <v>43511</v>
          </cell>
        </row>
        <row r="3128">
          <cell r="F3128" t="str">
            <v>OCHA 11/2018</v>
          </cell>
          <cell r="G3128" t="str">
            <v>Medium</v>
          </cell>
          <cell r="H3128"/>
          <cell r="I3128" t="str">
            <v>https://www.humanitarianresponse.info/en/operations/iraq/document/2019-iraq-humanitarian-needs-overview</v>
          </cell>
          <cell r="J3128" t="str">
            <v>HNO figure adjusted (6.7m) so that breakdown of admin 1 levels adds up</v>
          </cell>
          <cell r="K3128" t="str">
            <v>IRQ001People in Need</v>
          </cell>
          <cell r="L3128">
            <v>43511</v>
          </cell>
        </row>
        <row r="3129">
          <cell r="F3129" t="str">
            <v>OCHA 11/2018</v>
          </cell>
          <cell r="G3129" t="str">
            <v>Low</v>
          </cell>
          <cell r="H3129"/>
          <cell r="I3129" t="str">
            <v>https://www.humanitarianresponse.info/en/operations/iraq/document/2019-iraq-humanitarian-needs-overview</v>
          </cell>
          <cell r="J3129" t="str">
            <v>Estimated governorates in severity level 1 due to the average estimated on the basis of the 'severity if needs' map of the HNO 2019.The people in need figures, segregated by Admin 1, are matched. This is an estimation and requires further validation. see estimation page</v>
          </cell>
          <cell r="K3129" t="str">
            <v>IRQ001People facing minimal humanitarian needs (level 1)</v>
          </cell>
          <cell r="L3129">
            <v>43511</v>
          </cell>
        </row>
        <row r="3130">
          <cell r="F3130" t="str">
            <v>OCHA 11/2018</v>
          </cell>
          <cell r="G3130" t="str">
            <v>Low</v>
          </cell>
          <cell r="H3130"/>
          <cell r="I3130" t="str">
            <v>https://www.humanitarianresponse.info/en/operations/iraq/document/2019-iraq-humanitarian-needs-overview</v>
          </cell>
          <cell r="J3130" t="str">
            <v>Estimated governorates in severity level 2 due to the average estimated on the basis of the 'severity if needs' map of the HNO 2019.The people in need figures, segregated by Admin 1, are matched. This is an estimation and requires further validation.see estimation page</v>
          </cell>
          <cell r="K3130" t="str">
            <v>IRQ001People facing stressed humanitarian needs (level 2)</v>
          </cell>
          <cell r="L3130">
            <v>43511</v>
          </cell>
        </row>
        <row r="3131">
          <cell r="F3131" t="str">
            <v>OCHA 11/2018</v>
          </cell>
          <cell r="G3131" t="str">
            <v>Low</v>
          </cell>
          <cell r="H3131"/>
          <cell r="I3131" t="str">
            <v>https://www.humanitarianresponse.info/en/operations/iraq/document/2019-iraq-humanitarian-needs-overview</v>
          </cell>
          <cell r="J3131" t="str">
            <v>Estimated governorates in severity level 3 due to the average estimated on the basis of the 'severity if needs' map of the HNO 2019.The people in need figures, segregated by Admin 1, are matched. This is an estimation and requires further validation.see estimation page</v>
          </cell>
          <cell r="K3131" t="str">
            <v>IRQ001People  facing moderate humanitarian needs (level 3)</v>
          </cell>
          <cell r="L3131">
            <v>43511</v>
          </cell>
        </row>
        <row r="3132">
          <cell r="F3132" t="str">
            <v>OCHA 11/2018</v>
          </cell>
          <cell r="G3132" t="str">
            <v>Low</v>
          </cell>
          <cell r="H3132"/>
          <cell r="I3132" t="str">
            <v>https://www.humanitarianresponse.info/en/operations/iraq/document/2019-iraq-humanitarian-needs-overview</v>
          </cell>
          <cell r="J3132" t="str">
            <v>Estimated governorates in severity level 4 due to the average estimated on the basis of the 'severity if needs' map of the HNO 2019.The people in need figures, segregated by Admin 1, are matched. This is an estimation and requires further validation.see estimation page</v>
          </cell>
          <cell r="K3132" t="str">
            <v>IRQ001People facing severe humanitarian needs (level 4)</v>
          </cell>
          <cell r="L3132">
            <v>43511</v>
          </cell>
        </row>
        <row r="3133">
          <cell r="F3133" t="str">
            <v>OCHA 11/2018</v>
          </cell>
          <cell r="G3133" t="str">
            <v>Low</v>
          </cell>
          <cell r="H3133"/>
          <cell r="I3133" t="str">
            <v>https://www.humanitarianresponse.info/en/operations/iraq/document/2019-iraq-humanitarian-needs-overview</v>
          </cell>
          <cell r="J3133" t="str">
            <v>Estimated governorates in severity level 5 due to the average estimated on the basis of the 'severity if needs' map of the HNO 2019.The people in need figures, segregated by Admin 1, are matched. This is an estimation and requires further validation.see estimation page</v>
          </cell>
          <cell r="K3133" t="str">
            <v>IRQ001People facing extreme humanitarian needs (level 5)</v>
          </cell>
          <cell r="L3133">
            <v>43511</v>
          </cell>
        </row>
        <row r="3134">
          <cell r="F3134" t="str">
            <v>UNAMI 31/12/2018</v>
          </cell>
          <cell r="G3134" t="str">
            <v>Medium</v>
          </cell>
          <cell r="H3134"/>
          <cell r="I3134" t="str">
            <v>http://www.uniraq.org/index.php?option=com_k2&amp;view=item&amp;id=10269:un-casualty-figures-for-iraq-for-the-month-of-december-2018&amp;Itemid=633&amp;lang=en</v>
          </cell>
          <cell r="J3134" t="str">
            <v>Numbers published by UNAMI from July -Dec 2018, number include: ordinary citizens and others considered civilian at the time of death such as police on non-combat functions, civil defence, personal security teams, facilities protection police and fire department personnel</v>
          </cell>
          <cell r="K3134" t="str">
            <v>IRQ001People killed in all crises</v>
          </cell>
          <cell r="L3134">
            <v>43511</v>
          </cell>
        </row>
        <row r="3135">
          <cell r="F3135" t="str">
            <v>OCHA 11/2018</v>
          </cell>
          <cell r="G3135" t="str">
            <v>High</v>
          </cell>
          <cell r="H3135"/>
          <cell r="I3135" t="str">
            <v>https://www.humanitarianresponse.info/en/operations/iraq/document/2019-iraq-humanitarian-needs-overview</v>
          </cell>
          <cell r="J3135" t="str">
            <v>every group is affected</v>
          </cell>
          <cell r="K3135" t="str">
            <v>IRQ001Crisis affected groups</v>
          </cell>
          <cell r="L3135">
            <v>43511</v>
          </cell>
        </row>
        <row r="3136">
          <cell r="F3136" t="str">
            <v>OCHA 11/2018</v>
          </cell>
          <cell r="G3136" t="str">
            <v>Low</v>
          </cell>
          <cell r="H3136"/>
          <cell r="I3136" t="str">
            <v>https://www.humanitarianresponse.info/en/operations/iraq/document/2019-iraq-humanitarian-needs-overview</v>
          </cell>
          <cell r="J3136" t="str">
            <v>people in need living in admin 2 areas defined as 'low access constraints' defined by HNO/OCHA (Dahuk, Diyala, Salah alDin)</v>
          </cell>
          <cell r="K3136" t="str">
            <v>IRQ001People facing limited access constraints</v>
          </cell>
          <cell r="L3136">
            <v>43511</v>
          </cell>
        </row>
        <row r="3137">
          <cell r="F3137" t="str">
            <v>OCHA 11/2018</v>
          </cell>
          <cell r="G3137" t="str">
            <v>Low</v>
          </cell>
          <cell r="H3137"/>
          <cell r="I3137" t="str">
            <v>https://www.humanitarianresponse.info/en/operations/iraq/document/2019-iraq-humanitarian-needs-overview</v>
          </cell>
          <cell r="J3137" t="str">
            <v>people in need living in admin 2 areas defined as 'medium and high access constraints' defined by HNO/OCHA (Anabar, Ninewa, Erbil, Kirkuk, Baghdad)</v>
          </cell>
          <cell r="K3137" t="str">
            <v>IRQ001People facing restricted access constraints</v>
          </cell>
          <cell r="L3137">
            <v>43511</v>
          </cell>
        </row>
        <row r="3138">
          <cell r="F3138" t="str">
            <v>ACAPS Access Map 08/2018</v>
          </cell>
          <cell r="G3138"/>
          <cell r="H3138"/>
          <cell r="I3138"/>
          <cell r="J3138"/>
          <cell r="K3138" t="str">
            <v>IRQ001Impediments to entry into country (bureaucratic and administrative)</v>
          </cell>
          <cell r="L3138">
            <v>43511</v>
          </cell>
        </row>
        <row r="3139">
          <cell r="F3139" t="str">
            <v>ACAPS Access Map 08/2018</v>
          </cell>
          <cell r="G3139"/>
          <cell r="H3139"/>
          <cell r="I3139"/>
          <cell r="J3139"/>
          <cell r="K3139" t="str">
            <v>IRQ001Restriction of movement (impediments to freedom of movement and/or administrative restrictions)</v>
          </cell>
          <cell r="L3139">
            <v>43511</v>
          </cell>
        </row>
        <row r="3140">
          <cell r="F3140" t="str">
            <v>ACAPS Access Map 08/2018</v>
          </cell>
          <cell r="G3140"/>
          <cell r="H3140"/>
          <cell r="I3140"/>
          <cell r="J3140"/>
          <cell r="K3140" t="str">
            <v>IRQ001Interference into implementation of humanitarian activities</v>
          </cell>
          <cell r="L3140">
            <v>43511</v>
          </cell>
        </row>
        <row r="3141">
          <cell r="F3141" t="str">
            <v>ACAPS Access Map 08/2018</v>
          </cell>
          <cell r="G3141"/>
          <cell r="H3141"/>
          <cell r="I3141"/>
          <cell r="J3141"/>
          <cell r="K3141" t="str">
            <v>IRQ001Violence against personnel, facilities and assets</v>
          </cell>
          <cell r="L3141">
            <v>43511</v>
          </cell>
        </row>
        <row r="3142">
          <cell r="F3142" t="str">
            <v>ACAPS Access Map 08/2018</v>
          </cell>
          <cell r="G3142"/>
          <cell r="H3142"/>
          <cell r="I3142"/>
          <cell r="J3142"/>
          <cell r="K3142" t="str">
            <v>IRQ001Denial of existence of humanitarian needs or entitlements to assistance</v>
          </cell>
          <cell r="L3142">
            <v>43511</v>
          </cell>
        </row>
        <row r="3143">
          <cell r="F3143" t="str">
            <v>ACAPS Access Map 08/2018</v>
          </cell>
          <cell r="G3143"/>
          <cell r="H3143"/>
          <cell r="I3143"/>
          <cell r="J3143"/>
          <cell r="K3143" t="str">
            <v>IRQ001Restriction and obstruction of access to services and assistance</v>
          </cell>
          <cell r="L3143">
            <v>43511</v>
          </cell>
        </row>
        <row r="3144">
          <cell r="F3144" t="str">
            <v>ACAPS Access Map 08/2018</v>
          </cell>
          <cell r="G3144"/>
          <cell r="H3144"/>
          <cell r="I3144"/>
          <cell r="J3144"/>
          <cell r="K3144" t="str">
            <v>IRQ001Ongoing insecurity/hostilities affecting humanitarian assistance</v>
          </cell>
          <cell r="L3144">
            <v>43511</v>
          </cell>
        </row>
        <row r="3145">
          <cell r="F3145" t="str">
            <v>ACAPS Access Map 08/2018</v>
          </cell>
          <cell r="G3145"/>
          <cell r="H3145"/>
          <cell r="I3145"/>
          <cell r="J3145"/>
          <cell r="K3145" t="str">
            <v xml:space="preserve">IRQ001Presence of mines and improvised explosive devices </v>
          </cell>
          <cell r="L3145">
            <v>43511</v>
          </cell>
        </row>
        <row r="3146">
          <cell r="F3146" t="str">
            <v>ACAPS Access Map 08/2018</v>
          </cell>
          <cell r="G3146"/>
          <cell r="H3146"/>
          <cell r="I3146"/>
          <cell r="J3146"/>
          <cell r="K3146" t="str">
            <v>IRQ001Physical constraints in the environment (obstacles related to terrain, climate, lack of infrastructure, etc.)</v>
          </cell>
          <cell r="L3146">
            <v>43511</v>
          </cell>
        </row>
        <row r="3147">
          <cell r="F3147" t="str">
            <v>World Bank 2017</v>
          </cell>
          <cell r="G3147" t="str">
            <v>Medium</v>
          </cell>
          <cell r="H3147"/>
          <cell r="I3147" t="str">
            <v>https://data.worldbank.org/indicator/SP.POP.TOTL?locations=IQ&amp;page=2</v>
          </cell>
          <cell r="J3147" t="str">
            <v>refugees inflows and outflows are already included</v>
          </cell>
          <cell r="K3147" t="str">
            <v>IRQ002Total population in country</v>
          </cell>
          <cell r="L3147">
            <v>43511</v>
          </cell>
        </row>
        <row r="3148">
          <cell r="F3148" t="str">
            <v>Citypopulation, quoted after (2018) Central Organization for Statistics and Information Technology (web) 2018</v>
          </cell>
          <cell r="G3148" t="str">
            <v>Low</v>
          </cell>
          <cell r="H3148"/>
          <cell r="I3148" t="str">
            <v>Source: http://www.citypopulation.de/Iraq-Cities.html</v>
          </cell>
          <cell r="J3148" t="str">
            <v>the whole country is affected as the conflict affects all aspects of life in all regions in Iraq</v>
          </cell>
          <cell r="K3148" t="str">
            <v>IRQ002Landmass affected by disaster</v>
          </cell>
          <cell r="L3148">
            <v>43511</v>
          </cell>
        </row>
        <row r="3149">
          <cell r="F3149" t="str">
            <v>OCHA 11/2018</v>
          </cell>
          <cell r="G3149" t="str">
            <v>Medium</v>
          </cell>
          <cell r="H3149"/>
          <cell r="I3149" t="str">
            <v>https://www.humanitarianresponse.info/en/operations/iraq/document/2019-iraq-humanitarian-needs-overview</v>
          </cell>
          <cell r="J3149" t="str">
            <v>population living in crisis affected areas according to the HNO</v>
          </cell>
          <cell r="K3149" t="str">
            <v>IRQ002People exposed</v>
          </cell>
          <cell r="L3149">
            <v>43511</v>
          </cell>
        </row>
        <row r="3150">
          <cell r="F3150" t="str">
            <v>OCHA 11/2018</v>
          </cell>
          <cell r="G3150" t="str">
            <v>Medium</v>
          </cell>
          <cell r="H3150"/>
          <cell r="I3150" t="str">
            <v>https://www.humanitarianresponse.info/en/operations/iraq/document/2019-iraq-humanitarian-needs-overview</v>
          </cell>
          <cell r="J3150" t="str">
            <v>population living in crisis affected areas according to the HNO</v>
          </cell>
          <cell r="K3150" t="str">
            <v>IRQ002People affected by the crisis</v>
          </cell>
          <cell r="L3150">
            <v>43511</v>
          </cell>
        </row>
        <row r="3151">
          <cell r="F3151" t="str">
            <v>IOM DTM 15/12/2018; UNHCR 17/5/2018</v>
          </cell>
          <cell r="G3151"/>
          <cell r="H3151"/>
          <cell r="I3151" t="str">
            <v>http://iraqdtm.iom.int/
https://reliefweb.int/sites/reliefweb.int/files/resources/WFP-0000071726.pdf
https://data2.unhcr.org/en/documents/download/67489
https://www.bbc.com/news/world-europe-44660699
https://reliefweb.int/report/iraq/iraqi-migration-europe-2016-profiles-drivers-and-return
https://ec.europa.eu/eurostat/statistics-explained/index.php?title=File:Table_1_First-time_asylum_applicants_in_the_EU-28_by_citizenship,_Q3_2017_%E2%80%93_Q3_2018.png</v>
          </cell>
          <cell r="J3151" t="str">
            <v>IDPs and Iraqi refugees outside Iraq, and arrivals in Europe since 2014 (these numbers are most likley underestimated) not including Iraqis in Asia, Africa and Americas.</v>
          </cell>
          <cell r="K3151" t="str">
            <v>IRQ002Total # of crisis related displaced people</v>
          </cell>
          <cell r="L3151">
            <v>43511</v>
          </cell>
        </row>
        <row r="3152">
          <cell r="F3152" t="str">
            <v>UNAMI 31/12/2018</v>
          </cell>
          <cell r="G3152" t="str">
            <v>High</v>
          </cell>
          <cell r="H3152"/>
          <cell r="I3152" t="str">
            <v>http://www.uniraq.org/index.php?option=com_k2&amp;view=item&amp;id=10269:un-casualty-figures-for-iraq-for-the-month-of-december-2018&amp;Itemid=633&amp;lang=en</v>
          </cell>
          <cell r="J3152" t="str">
            <v>Numbers published by UNAMI from July -Dec 2018, number include: ordinary citizens and others considered civilian at the time of death such as police on non-combat functions, civil defence, personal security teams, facilities protection police and fire department personnel</v>
          </cell>
          <cell r="K3152" t="str">
            <v>IRQ002Crisis related Injuries</v>
          </cell>
          <cell r="L3152">
            <v>43511</v>
          </cell>
        </row>
        <row r="3153">
          <cell r="F3153"/>
          <cell r="G3153"/>
          <cell r="H3153"/>
          <cell r="I3153"/>
          <cell r="J3153"/>
          <cell r="K3153" t="str">
            <v>IRQ002Total # of illness cases reported</v>
          </cell>
          <cell r="L3153">
            <v>43511</v>
          </cell>
        </row>
        <row r="3154">
          <cell r="F3154" t="str">
            <v>UNAMI 31/12/2018</v>
          </cell>
          <cell r="G3154" t="str">
            <v>High</v>
          </cell>
          <cell r="H3154"/>
          <cell r="I3154" t="str">
            <v>http://www.uniraq.org/index.php?option=com_k2&amp;view=item&amp;id=10269:un-casualty-figures-for-iraq-for-the-month-of-december-2018&amp;Itemid=633&amp;lang=en</v>
          </cell>
          <cell r="J3154" t="str">
            <v>Numbers published by UNAMI from July -Dec 2018, number include: ordinary citizens and others considered civilian at the time of death such as police on non-combat functions, civil defence, personal security teams, facilities protection police and fire department personnel</v>
          </cell>
          <cell r="K3154" t="str">
            <v>IRQ002Crisis related fatalities</v>
          </cell>
          <cell r="L3154">
            <v>43511</v>
          </cell>
        </row>
        <row r="3155">
          <cell r="F3155"/>
          <cell r="G3155"/>
          <cell r="H3155"/>
          <cell r="I3155"/>
          <cell r="J3155"/>
          <cell r="K3155" t="str">
            <v>IRQ002Building partially damaged</v>
          </cell>
          <cell r="L3155">
            <v>43511</v>
          </cell>
        </row>
        <row r="3156">
          <cell r="F3156"/>
          <cell r="G3156"/>
          <cell r="H3156"/>
          <cell r="I3156"/>
          <cell r="J3156"/>
          <cell r="K3156" t="str">
            <v>IRQ002Building totally damaged</v>
          </cell>
          <cell r="L3156">
            <v>43511</v>
          </cell>
        </row>
        <row r="3157">
          <cell r="F3157"/>
          <cell r="G3157"/>
          <cell r="H3157"/>
          <cell r="I3157"/>
          <cell r="J3157"/>
          <cell r="K3157" t="str">
            <v>IRQ002Building partially damaged</v>
          </cell>
          <cell r="L3157">
            <v>43511</v>
          </cell>
        </row>
        <row r="3158">
          <cell r="F3158" t="str">
            <v>World Bank, Spring 2018, data based on 2017 figures</v>
          </cell>
          <cell r="G3158" t="str">
            <v>Low</v>
          </cell>
          <cell r="H3158"/>
          <cell r="I3158" t="str">
            <v>http://documents.worldbank.org/curated/en/771451524124058858/pdf/125406-WP-PUBLIC-P163016-Iraq-Economic-Monitor-text-Spring-2018-4-18-18web.pdf</v>
          </cell>
          <cell r="J3158" t="str">
            <v>The 2017  Iraq Damage and Needs Assessment (DNA) on the seven directly affected governorates estimates the overall damages to be US$45.7 billion and reconstruction and recovery needs to total US$88.2 billion</v>
          </cell>
          <cell r="K3158" t="str">
            <v>IRQ002Economic Losses</v>
          </cell>
          <cell r="L3158">
            <v>43511</v>
          </cell>
        </row>
        <row r="3159">
          <cell r="F3159" t="str">
            <v>OCHA 11/2018</v>
          </cell>
          <cell r="G3159" t="str">
            <v>Medium</v>
          </cell>
          <cell r="H3159"/>
          <cell r="I3159" t="str">
            <v>https://www.humanitarianresponse.info/en/operations/iraq/document/2019-iraq-humanitarian-needs-overview</v>
          </cell>
          <cell r="J3159" t="str">
            <v>HNO figure adjusted (6.7m) so that breakdown of admin 1 levels adds up</v>
          </cell>
          <cell r="K3159" t="str">
            <v>IRQ002People in Need</v>
          </cell>
          <cell r="L3159">
            <v>43511</v>
          </cell>
        </row>
        <row r="3160">
          <cell r="F3160" t="str">
            <v>OCHA 11/2018</v>
          </cell>
          <cell r="G3160" t="str">
            <v>Low</v>
          </cell>
          <cell r="H3160"/>
          <cell r="I3160" t="str">
            <v>https://www.humanitarianresponse.info/en/operations/iraq/document/2019-iraq-humanitarian-needs-overview</v>
          </cell>
          <cell r="J3160" t="str">
            <v>Estimated governorates in severity level 1 due to the average estimated on the basis of the 'severity if needs' map of the HNO 2019.The people in need figures, segregated by Admin 1, are matched. This is an estimation and requires further validation. see estimation page</v>
          </cell>
          <cell r="K3160" t="str">
            <v>IRQ002People facing minimal humanitarian needs (level 1)</v>
          </cell>
          <cell r="L3160">
            <v>43511</v>
          </cell>
        </row>
        <row r="3161">
          <cell r="F3161" t="str">
            <v>OCHA 11/2018</v>
          </cell>
          <cell r="G3161" t="str">
            <v>Low</v>
          </cell>
          <cell r="H3161"/>
          <cell r="I3161" t="str">
            <v>https://www.humanitarianresponse.info/en/operations/iraq/document/2019-iraq-humanitarian-needs-overview</v>
          </cell>
          <cell r="J3161" t="str">
            <v>Estimated governorates in severity level 2 due to the average estimated on the basis of the 'severity if needs' map of the HNO 2019.The people in need figures, segregated by Admin 1, are matched. This is an estimation and requires further validation.see estimation page</v>
          </cell>
          <cell r="K3161" t="str">
            <v>IRQ002People facing stressed humanitarian needs (level 2)</v>
          </cell>
          <cell r="L3161">
            <v>43511</v>
          </cell>
        </row>
        <row r="3162">
          <cell r="F3162" t="str">
            <v>OCHA 11/2018</v>
          </cell>
          <cell r="G3162" t="str">
            <v>Low</v>
          </cell>
          <cell r="H3162"/>
          <cell r="I3162" t="str">
            <v>https://www.humanitarianresponse.info/en/operations/iraq/document/2019-iraq-humanitarian-needs-overview</v>
          </cell>
          <cell r="J3162" t="str">
            <v>Estimated governorates in severity level 3 due to the average estimated on the basis of the 'severity if needs' map of the HNO 2019.The people in need figures, segregated by Admin 1, are matched. This is an estimation and requires further validation.see estimation page</v>
          </cell>
          <cell r="K3162" t="str">
            <v>IRQ002People  facing moderate humanitarian needs (level 3)</v>
          </cell>
          <cell r="L3162">
            <v>43511</v>
          </cell>
        </row>
        <row r="3163">
          <cell r="F3163" t="str">
            <v>OCHA 11/2018</v>
          </cell>
          <cell r="G3163" t="str">
            <v>Low</v>
          </cell>
          <cell r="H3163"/>
          <cell r="I3163" t="str">
            <v>https://www.humanitarianresponse.info/en/operations/iraq/document/2019-iraq-humanitarian-needs-overview</v>
          </cell>
          <cell r="J3163" t="str">
            <v>Estimated governorates in severity level 4 due to the average estimated on the basis of the 'severity if needs' map of the HNO 2019.The people in need figures, segregated by Admin 1, are matched. This is an estimation and requires further validation.see estimation page</v>
          </cell>
          <cell r="K3163" t="str">
            <v>IRQ002People facing severe humanitarian needs (level 4)</v>
          </cell>
          <cell r="L3163">
            <v>43511</v>
          </cell>
        </row>
        <row r="3164">
          <cell r="F3164" t="str">
            <v>OCHA 11/2018</v>
          </cell>
          <cell r="G3164" t="str">
            <v>Low</v>
          </cell>
          <cell r="H3164"/>
          <cell r="I3164" t="str">
            <v>https://www.humanitarianresponse.info/en/operations/iraq/document/2019-iraq-humanitarian-needs-overview</v>
          </cell>
          <cell r="J3164" t="str">
            <v>Estimated governorates in severity level 5 due to the average estimated on the basis of the 'severity if needs' map of the HNO 2019.The people in need figures, segregated by Admin 1, are matched. This is an estimation and requires further validation.see estimation page</v>
          </cell>
          <cell r="K3164" t="str">
            <v>IRQ002People facing extreme humanitarian needs (level 5)</v>
          </cell>
          <cell r="L3164">
            <v>43511</v>
          </cell>
        </row>
        <row r="3165">
          <cell r="F3165" t="str">
            <v>UNAMI 31/12/2018</v>
          </cell>
          <cell r="G3165" t="str">
            <v>Medium</v>
          </cell>
          <cell r="H3165"/>
          <cell r="I3165" t="str">
            <v>http://www.uniraq.org/index.php?option=com_k2&amp;view=item&amp;id=10269:un-casualty-figures-for-iraq-for-the-month-of-december-2018&amp;Itemid=633&amp;lang=en</v>
          </cell>
          <cell r="J3165" t="str">
            <v>Numbers published by UNAMI from July -Dec 2018, number include: ordinary citizens and others considered civilian at the time of death such as police on non-combat functions, civil defence, personal security teams, facilities protection police and fire department personnel</v>
          </cell>
          <cell r="K3165" t="str">
            <v>IRQ002People killed in all crises</v>
          </cell>
          <cell r="L3165">
            <v>43511</v>
          </cell>
        </row>
        <row r="3166">
          <cell r="F3166" t="str">
            <v>OCHA 11/2018</v>
          </cell>
          <cell r="G3166" t="str">
            <v>High</v>
          </cell>
          <cell r="H3166"/>
          <cell r="I3166" t="str">
            <v>https://www.humanitarianresponse.info/en/operations/iraq/document/2019-iraq-humanitarian-needs-overview</v>
          </cell>
          <cell r="J3166" t="str">
            <v>every group is affected</v>
          </cell>
          <cell r="K3166" t="str">
            <v>IRQ002Crisis affected groups</v>
          </cell>
          <cell r="L3166">
            <v>43511</v>
          </cell>
        </row>
        <row r="3167">
          <cell r="F3167" t="str">
            <v>OCHA 11/2018</v>
          </cell>
          <cell r="G3167" t="str">
            <v>Low</v>
          </cell>
          <cell r="H3167"/>
          <cell r="I3167" t="str">
            <v>https://www.humanitarianresponse.info/en/operations/iraq/document/2019-iraq-humanitarian-needs-overview</v>
          </cell>
          <cell r="J3167" t="str">
            <v>people in need living in admin 2 areas defined as 'low access constraints' defined by HNO/OCHA (Dahuk, Diyala, Salah alDin)</v>
          </cell>
          <cell r="K3167" t="str">
            <v>IRQ002People facing limited access constraints</v>
          </cell>
          <cell r="L3167">
            <v>43511</v>
          </cell>
        </row>
        <row r="3168">
          <cell r="F3168" t="str">
            <v>OCHA 11/2018</v>
          </cell>
          <cell r="G3168" t="str">
            <v>Low</v>
          </cell>
          <cell r="H3168"/>
          <cell r="I3168" t="str">
            <v>https://www.humanitarianresponse.info/en/operations/iraq/document/2019-iraq-humanitarian-needs-overview</v>
          </cell>
          <cell r="J3168" t="str">
            <v>people in need living in admin 2 areas defined as 'medium and high access constraints' defined by HNO/OCHA (Anabar, Ninewa, Erbil, Kirkuk, Baghdad)</v>
          </cell>
          <cell r="K3168" t="str">
            <v>IRQ002People facing restricted access constraints</v>
          </cell>
          <cell r="L3168">
            <v>43511</v>
          </cell>
        </row>
        <row r="3169">
          <cell r="F3169" t="str">
            <v>ACAPS Access Map 08/2018</v>
          </cell>
          <cell r="G3169"/>
          <cell r="H3169"/>
          <cell r="I3169"/>
          <cell r="J3169"/>
          <cell r="K3169" t="str">
            <v>IRQ002Impediments to entry into country (bureaucratic and administrative)</v>
          </cell>
          <cell r="L3169">
            <v>43511</v>
          </cell>
        </row>
        <row r="3170">
          <cell r="F3170" t="str">
            <v>ACAPS Access Map 08/2018</v>
          </cell>
          <cell r="G3170"/>
          <cell r="H3170"/>
          <cell r="I3170"/>
          <cell r="J3170"/>
          <cell r="K3170" t="str">
            <v>IRQ002Restriction of movement (impediments to freedom of movement and/or administrative restrictions)</v>
          </cell>
          <cell r="L3170">
            <v>43511</v>
          </cell>
        </row>
        <row r="3171">
          <cell r="F3171" t="str">
            <v>ACAPS Access Map 08/2018</v>
          </cell>
          <cell r="G3171"/>
          <cell r="H3171"/>
          <cell r="I3171"/>
          <cell r="J3171"/>
          <cell r="K3171" t="str">
            <v>IRQ002Interference into implementation of humanitarian activities</v>
          </cell>
          <cell r="L3171">
            <v>43511</v>
          </cell>
        </row>
        <row r="3172">
          <cell r="F3172" t="str">
            <v>ACAPS Access Map 08/2018</v>
          </cell>
          <cell r="G3172"/>
          <cell r="H3172"/>
          <cell r="I3172"/>
          <cell r="J3172"/>
          <cell r="K3172" t="str">
            <v>IRQ002Violence against personnel, facilities and assets</v>
          </cell>
          <cell r="L3172">
            <v>43511</v>
          </cell>
        </row>
        <row r="3173">
          <cell r="F3173" t="str">
            <v>ACAPS Access Map 08/2018</v>
          </cell>
          <cell r="G3173"/>
          <cell r="H3173"/>
          <cell r="I3173"/>
          <cell r="J3173"/>
          <cell r="K3173" t="str">
            <v>IRQ002Denial of existence of humanitarian needs or entitlements to assistance</v>
          </cell>
          <cell r="L3173">
            <v>43511</v>
          </cell>
        </row>
        <row r="3174">
          <cell r="F3174" t="str">
            <v>ACAPS Access Map 08/2018</v>
          </cell>
          <cell r="G3174"/>
          <cell r="H3174"/>
          <cell r="I3174"/>
          <cell r="J3174"/>
          <cell r="K3174" t="str">
            <v>IRQ002Restriction and obstruction of access to services and assistance</v>
          </cell>
          <cell r="L3174">
            <v>43511</v>
          </cell>
        </row>
        <row r="3175">
          <cell r="F3175" t="str">
            <v>ACAPS Access Map 08/2018</v>
          </cell>
          <cell r="G3175"/>
          <cell r="H3175"/>
          <cell r="I3175"/>
          <cell r="J3175"/>
          <cell r="K3175" t="str">
            <v>IRQ002Ongoing insecurity/hostilities affecting humanitarian assistance</v>
          </cell>
          <cell r="L3175">
            <v>43511</v>
          </cell>
        </row>
        <row r="3176">
          <cell r="F3176" t="str">
            <v>ACAPS Access Map 08/2018</v>
          </cell>
          <cell r="G3176"/>
          <cell r="H3176"/>
          <cell r="I3176"/>
          <cell r="J3176"/>
          <cell r="K3176" t="str">
            <v xml:space="preserve">IRQ002Presence of mines and improvised explosive devices </v>
          </cell>
          <cell r="L3176">
            <v>43511</v>
          </cell>
        </row>
        <row r="3177">
          <cell r="F3177" t="str">
            <v>ACAPS Access Map 08/2018</v>
          </cell>
          <cell r="G3177"/>
          <cell r="H3177"/>
          <cell r="I3177"/>
          <cell r="J3177"/>
          <cell r="K3177" t="str">
            <v>IRQ002Physical constraints in the environment (obstacles related to terrain, climate, lack of infrastructure, etc.)</v>
          </cell>
          <cell r="L3177">
            <v>43511</v>
          </cell>
        </row>
        <row r="3178">
          <cell r="F3178" t="str">
            <v>World Bank 2017</v>
          </cell>
          <cell r="G3178" t="str">
            <v>Medium</v>
          </cell>
          <cell r="H3178"/>
          <cell r="I3178" t="str">
            <v>https://data.worldbank.org/indicator/SP.POP.TOTL?locations=IQ&amp;page=2</v>
          </cell>
          <cell r="J3178" t="str">
            <v>refugees inflows and outflows are already included</v>
          </cell>
          <cell r="K3178" t="str">
            <v>IRQ003Total population in country</v>
          </cell>
          <cell r="L3178">
            <v>43511</v>
          </cell>
        </row>
        <row r="3179">
          <cell r="F3179" t="str">
            <v>UNHCR 31/12/2018 / City population 2019</v>
          </cell>
          <cell r="G3179" t="str">
            <v>Medium</v>
          </cell>
          <cell r="H3179"/>
          <cell r="I3179" t="str">
            <v>https://data2.unhcr.org/en/situations/syria/location/5
 https://www.citypopulation.de/Iraq-Cities.html</v>
          </cell>
          <cell r="J3179" t="str">
            <v xml:space="preserve">This accounts for the Admin level 1 area of governorates of Duhok, Erbil and Sulaymaniyah; 99% (249,329 persons) live in Kurdistan Region  – Iraq (KR-I) (these three governorates), 01% (3,197 persons) live in other locations in Iraq- out of which 1093 Syrian refugees live in 1 camp in Anbar governorate. </v>
          </cell>
          <cell r="K3179" t="str">
            <v>IRQ003Landmass affected by disaster</v>
          </cell>
          <cell r="L3179">
            <v>43511</v>
          </cell>
        </row>
        <row r="3180">
          <cell r="F3180" t="str">
            <v>UNHCR 31/12/2018 / City population 2019</v>
          </cell>
          <cell r="G3180" t="str">
            <v>Medium</v>
          </cell>
          <cell r="H3180"/>
          <cell r="I3180" t="str">
            <v>https://data2.unhcr.org/en/situations/syria/location/5
https://www.citypopulation.de/Iraq-Cities.html</v>
          </cell>
          <cell r="J3180" t="str">
            <v>252451 Syrian refugees + 3262613 host (Sulaymaniyah: 2053000,  Dahuk: 1202535; Erbil: 1854778)</v>
          </cell>
          <cell r="K3180" t="str">
            <v>IRQ003People exposed</v>
          </cell>
          <cell r="L3180">
            <v>43511</v>
          </cell>
        </row>
        <row r="3181">
          <cell r="F3181" t="str">
            <v>UNHCR 31/12/2018 / City population 2019</v>
          </cell>
          <cell r="G3181" t="str">
            <v>Medium</v>
          </cell>
          <cell r="H3181"/>
          <cell r="I3181" t="str">
            <v>https://data2.unhcr.org/en/situations/syria/location/5
 https://www.citypopulation.de/Iraq-Cities.html</v>
          </cell>
          <cell r="J3181" t="str">
            <v>total number of Syrian refugees registered in Iraq</v>
          </cell>
          <cell r="K3181" t="str">
            <v>IRQ003People affected by the crisis</v>
          </cell>
          <cell r="L3181">
            <v>43511</v>
          </cell>
        </row>
        <row r="3182">
          <cell r="F3182"/>
          <cell r="G3182"/>
          <cell r="H3182"/>
          <cell r="I3182"/>
          <cell r="J3182"/>
          <cell r="K3182" t="str">
            <v>IRQ003Total # of crisis related displaced people</v>
          </cell>
          <cell r="L3182">
            <v>43511</v>
          </cell>
        </row>
        <row r="3183">
          <cell r="F3183"/>
          <cell r="G3183"/>
          <cell r="H3183"/>
          <cell r="I3183"/>
          <cell r="J3183"/>
          <cell r="K3183" t="str">
            <v>IRQ003Crisis related Injuries</v>
          </cell>
          <cell r="L3183">
            <v>43511</v>
          </cell>
        </row>
        <row r="3184">
          <cell r="F3184"/>
          <cell r="G3184"/>
          <cell r="H3184"/>
          <cell r="I3184"/>
          <cell r="J3184"/>
          <cell r="K3184" t="str">
            <v>IRQ003Total # of illness cases reported</v>
          </cell>
          <cell r="L3184">
            <v>43511</v>
          </cell>
        </row>
        <row r="3185">
          <cell r="F3185"/>
          <cell r="G3185"/>
          <cell r="H3185"/>
          <cell r="I3185"/>
          <cell r="J3185"/>
          <cell r="K3185" t="str">
            <v>IRQ003Crisis related fatalities</v>
          </cell>
          <cell r="L3185">
            <v>43511</v>
          </cell>
        </row>
        <row r="3186">
          <cell r="F3186"/>
          <cell r="G3186"/>
          <cell r="H3186"/>
          <cell r="I3186"/>
          <cell r="J3186"/>
          <cell r="K3186" t="str">
            <v>IRQ003Building partially damaged</v>
          </cell>
          <cell r="L3186">
            <v>43511</v>
          </cell>
        </row>
        <row r="3187">
          <cell r="F3187"/>
          <cell r="G3187"/>
          <cell r="H3187"/>
          <cell r="I3187"/>
          <cell r="J3187"/>
          <cell r="K3187" t="str">
            <v>IRQ003Building totally damaged</v>
          </cell>
          <cell r="L3187">
            <v>43511</v>
          </cell>
        </row>
        <row r="3188">
          <cell r="F3188"/>
          <cell r="G3188"/>
          <cell r="H3188"/>
          <cell r="I3188"/>
          <cell r="J3188" t="str">
            <v>no data available</v>
          </cell>
          <cell r="K3188" t="str">
            <v>IRQ003Building partially damaged</v>
          </cell>
          <cell r="L3188">
            <v>43511</v>
          </cell>
        </row>
        <row r="3189">
          <cell r="F3189"/>
          <cell r="G3189"/>
          <cell r="H3189"/>
          <cell r="I3189"/>
          <cell r="J3189" t="str">
            <v>no data available</v>
          </cell>
          <cell r="K3189" t="str">
            <v>IRQ003Economic Losses</v>
          </cell>
          <cell r="L3189">
            <v>43511</v>
          </cell>
        </row>
        <row r="3190">
          <cell r="F3190" t="str">
            <v>UNHCR 31/12/2018, OCHA 11/2018, UNHCR 31/12/2018</v>
          </cell>
          <cell r="G3190"/>
          <cell r="H3190"/>
          <cell r="I3190" t="str">
            <v>https://data2.unhcr.org/en/documents/download/67489
https://reliefweb.int/sites/reliefweb.int/files/resources/irq_2019_hno.pdf
https://data2.unhcr.org/en/situations/syria/location/5</v>
          </cell>
          <cell r="J3190"/>
          <cell r="K3190" t="str">
            <v>IRQ003People in Need</v>
          </cell>
          <cell r="L3190">
            <v>43511</v>
          </cell>
        </row>
        <row r="3191">
          <cell r="F3191" t="str">
            <v>UNHCR 31/12/2018, OCHA 11/2018, UNHCR 31/12/2018</v>
          </cell>
          <cell r="G3191"/>
          <cell r="H3191"/>
          <cell r="I3191" t="str">
            <v>https://data2.unhcr.org/en/documents/download/67489
https://reliefweb.int/sites/reliefweb.int/files/resources/irq_2019_hno.pdf
https://data2.unhcr.org/en/situations/syria/location/5</v>
          </cell>
          <cell r="J3191"/>
          <cell r="K3191" t="str">
            <v>IRQ003People facing minimal humanitarian needs (level 1)</v>
          </cell>
          <cell r="L3191">
            <v>43511</v>
          </cell>
        </row>
        <row r="3192">
          <cell r="F3192" t="str">
            <v>UNHCR 31/12/2018, OCHA 11/2018, UNHCR 31/12/2018</v>
          </cell>
          <cell r="G3192"/>
          <cell r="H3192"/>
          <cell r="I3192" t="str">
            <v>https://data2.unhcr.org/en/documents/download/67489
https://reliefweb.int/sites/reliefweb.int/files/resources/irq_2019_hno.pdf
https://data2.unhcr.org/en/situations/syria/location/5</v>
          </cell>
          <cell r="J3192"/>
          <cell r="K3192" t="str">
            <v>IRQ003People facing stressed humanitarian needs (level 2)</v>
          </cell>
          <cell r="L3192">
            <v>43511</v>
          </cell>
        </row>
        <row r="3193">
          <cell r="F3193" t="str">
            <v>UNHCR 31/12/2018, OCHA 11/2018, UNHCR 31/12/2018</v>
          </cell>
          <cell r="G3193"/>
          <cell r="H3193"/>
          <cell r="I3193" t="str">
            <v>https://data2.unhcr.org/en/documents/download/67489
https://reliefweb.int/sites/reliefweb.int/files/resources/irq_2019_hno.pdf
https://data2.unhcr.org/en/situations/syria/location/5</v>
          </cell>
          <cell r="J3193"/>
          <cell r="K3193" t="str">
            <v>IRQ003People  facing moderate humanitarian needs (level 3)</v>
          </cell>
          <cell r="L3193">
            <v>43511</v>
          </cell>
        </row>
        <row r="3194">
          <cell r="F3194" t="str">
            <v>UNHCR 31/12/2018, OCHA 11/2018, UNHCR 31/12/2018</v>
          </cell>
          <cell r="G3194"/>
          <cell r="H3194"/>
          <cell r="I3194" t="str">
            <v>https://data2.unhcr.org/en/documents/download/67489
https://reliefweb.int/sites/reliefweb.int/files/resources/irq_2019_hno.pdf
https://data2.unhcr.org/en/situations/syria/location/5</v>
          </cell>
          <cell r="J3194"/>
          <cell r="K3194" t="str">
            <v>IRQ003People facing severe humanitarian needs (level 4)</v>
          </cell>
          <cell r="L3194">
            <v>43511</v>
          </cell>
        </row>
        <row r="3195">
          <cell r="F3195" t="str">
            <v>UNHCR 31/12/2018, OCHA 11/2018, UNHCR 31/12/2018</v>
          </cell>
          <cell r="G3195"/>
          <cell r="H3195"/>
          <cell r="I3195" t="str">
            <v>https://data2.unhcr.org/en/documents/download/67489
https://reliefweb.int/sites/reliefweb.int/files/resources/irq_2019_hno.pdf
https://data2.unhcr.org/en/situations/syria/location/5</v>
          </cell>
          <cell r="J3195"/>
          <cell r="K3195" t="str">
            <v>IRQ003People facing extreme humanitarian needs (level 5)</v>
          </cell>
          <cell r="L3195">
            <v>43511</v>
          </cell>
        </row>
        <row r="3196">
          <cell r="F3196" t="str">
            <v>UNAMI 31/12/2018</v>
          </cell>
          <cell r="G3196" t="str">
            <v>Medium</v>
          </cell>
          <cell r="H3196"/>
          <cell r="I3196" t="str">
            <v>http://www.uniraq.org/index.php?option=com_k2&amp;view=item&amp;id=10269:un-casualty-figures-for-iraq-for-the-month-of-december-2018&amp;Itemid=633&amp;lang=en</v>
          </cell>
          <cell r="J3196" t="str">
            <v>Numbers published by UNAMI from July -Dec 2018, number include: ordinary citizens and others considered civilian at the time of death such as police on non-combat functions, civil defence, personal security teams, facilities protection police and fire department personnel</v>
          </cell>
          <cell r="K3196" t="str">
            <v>IRQ003People killed in all crises</v>
          </cell>
          <cell r="L3196">
            <v>43511</v>
          </cell>
        </row>
        <row r="3197">
          <cell r="F3197" t="str">
            <v>OCHA 11/2018; OCHA 08/2018</v>
          </cell>
          <cell r="G3197" t="str">
            <v>High</v>
          </cell>
          <cell r="H3197"/>
          <cell r="I3197" t="str">
            <v xml:space="preserve"> https://reliefweb.int/sites/reliefweb.int/files/resources/irq_2019_hno.pdf
https://data2.unhcr.org/en/documents/download/67489</v>
          </cell>
          <cell r="J3197" t="str">
            <v xml:space="preserve">all groups are affected as the syrian refugees are spread and living in camps, non camps as well as remote and urban areas. </v>
          </cell>
          <cell r="K3197" t="str">
            <v>IRQ003Crisis affected groups</v>
          </cell>
          <cell r="L3197">
            <v>43511</v>
          </cell>
        </row>
        <row r="3198">
          <cell r="F3198" t="str">
            <v>OCHA 11/2018; OCHA 08/2018</v>
          </cell>
          <cell r="G3198" t="str">
            <v>Low</v>
          </cell>
          <cell r="H3198"/>
          <cell r="I3198" t="str">
            <v xml:space="preserve"> https://reliefweb.int/sites/reliefweb.int/files/resources/irq_2019_hno.pdf
https://data2.unhcr.org/en/documents/download/67489</v>
          </cell>
          <cell r="J3198" t="str">
            <v>Syrian refugees living in KR-I areas that are defined as 'low access constraints' defined by HNO/OCHA   (Duhok 88503; /Erbil non camp: 98339; Darashakran camp (Erbil district):11680; Qushtapa camp (Erbil district) 8060; Kawergosk Camp (Erbil district): 7735; Basirma Camp (Erbil district): 2861) However, it remains unclear how the access sitation to the camps really is</v>
          </cell>
          <cell r="K3198" t="str">
            <v>IRQ003People facing limited access constraints</v>
          </cell>
          <cell r="L3198">
            <v>43511</v>
          </cell>
        </row>
        <row r="3199">
          <cell r="F3199" t="str">
            <v>OCHA 11/2018; OCHA 08/2018</v>
          </cell>
          <cell r="G3199" t="str">
            <v>Low</v>
          </cell>
          <cell r="H3199"/>
          <cell r="I3199" t="str">
            <v xml:space="preserve"> https://reliefweb.int/sites/reliefweb.int/files/resources/irq_2019_hno.pdf
https://data2.unhcr.org/en/documents/download/67489</v>
          </cell>
          <cell r="J3199" t="str">
            <v>Syrian refugees in Iraq living in areas that are defined as 'medium and high access constraints' defined by HNO/OCHA  (Kirkuk 751; Ninewa 513)  However, it remains unclear how the access sitation to the camps really is</v>
          </cell>
          <cell r="K3199" t="str">
            <v>IRQ003People facing restricted access constraints</v>
          </cell>
          <cell r="L3199">
            <v>43511</v>
          </cell>
        </row>
        <row r="3200">
          <cell r="F3200" t="str">
            <v>ACAPS Access Map 08/2018</v>
          </cell>
          <cell r="G3200"/>
          <cell r="H3200"/>
          <cell r="I3200"/>
          <cell r="J3200"/>
          <cell r="K3200" t="str">
            <v>IRQ003Impediments to entry into country (bureaucratic and administrative)</v>
          </cell>
          <cell r="L3200">
            <v>43511</v>
          </cell>
        </row>
        <row r="3201">
          <cell r="F3201" t="str">
            <v>ACAPS Access Map 08/2018</v>
          </cell>
          <cell r="G3201"/>
          <cell r="H3201"/>
          <cell r="I3201"/>
          <cell r="J3201"/>
          <cell r="K3201" t="str">
            <v>IRQ003Restriction of movement (impediments to freedom of movement and/or administrative restrictions)</v>
          </cell>
          <cell r="L3201">
            <v>43511</v>
          </cell>
        </row>
        <row r="3202">
          <cell r="F3202" t="str">
            <v>ACAPS Access Map 08/2018</v>
          </cell>
          <cell r="G3202"/>
          <cell r="H3202"/>
          <cell r="I3202"/>
          <cell r="J3202"/>
          <cell r="K3202" t="str">
            <v>IRQ003Interference into implementation of humanitarian activities</v>
          </cell>
          <cell r="L3202">
            <v>43511</v>
          </cell>
        </row>
        <row r="3203">
          <cell r="F3203" t="str">
            <v>ACAPS Access Map 08/2018</v>
          </cell>
          <cell r="G3203"/>
          <cell r="H3203"/>
          <cell r="I3203"/>
          <cell r="J3203"/>
          <cell r="K3203" t="str">
            <v>IRQ003Violence against personnel, facilities and assets</v>
          </cell>
          <cell r="L3203">
            <v>43511</v>
          </cell>
        </row>
        <row r="3204">
          <cell r="F3204" t="str">
            <v>ACAPS Access Map 08/2018</v>
          </cell>
          <cell r="G3204"/>
          <cell r="H3204"/>
          <cell r="I3204"/>
          <cell r="J3204"/>
          <cell r="K3204" t="str">
            <v>IRQ003Denial of existence of humanitarian needs or entitlements to assistance</v>
          </cell>
          <cell r="L3204">
            <v>43511</v>
          </cell>
        </row>
        <row r="3205">
          <cell r="F3205" t="str">
            <v>ACAPS Access Map 08/2018</v>
          </cell>
          <cell r="G3205"/>
          <cell r="H3205"/>
          <cell r="I3205"/>
          <cell r="J3205"/>
          <cell r="K3205" t="str">
            <v>IRQ003Restriction and obstruction of access to services and assistance</v>
          </cell>
          <cell r="L3205">
            <v>43511</v>
          </cell>
        </row>
        <row r="3206">
          <cell r="F3206" t="str">
            <v>ACAPS Access Map 08/2018</v>
          </cell>
          <cell r="G3206"/>
          <cell r="H3206"/>
          <cell r="I3206"/>
          <cell r="J3206"/>
          <cell r="K3206" t="str">
            <v>IRQ003Ongoing insecurity/hostilities affecting humanitarian assistance</v>
          </cell>
          <cell r="L3206">
            <v>43511</v>
          </cell>
        </row>
        <row r="3207">
          <cell r="F3207" t="str">
            <v>ACAPS Access Map 08/2018</v>
          </cell>
          <cell r="G3207"/>
          <cell r="H3207"/>
          <cell r="I3207"/>
          <cell r="J3207"/>
          <cell r="K3207" t="str">
            <v xml:space="preserve">IRQ003Presence of mines and improvised explosive devices </v>
          </cell>
          <cell r="L3207">
            <v>43511</v>
          </cell>
        </row>
        <row r="3208">
          <cell r="F3208" t="str">
            <v>ACAPS Access Map 08/2018</v>
          </cell>
          <cell r="G3208"/>
          <cell r="H3208"/>
          <cell r="I3208"/>
          <cell r="J3208"/>
          <cell r="K3208" t="str">
            <v>IRQ003Physical constraints in the environment (obstacles related to terrain, climate, lack of infrastructure, etc.)</v>
          </cell>
          <cell r="L3208">
            <v>43511</v>
          </cell>
        </row>
        <row r="3209">
          <cell r="F3209" t="str">
            <v>IPC 15/1/2019 / UNHCR 31/1/2019</v>
          </cell>
          <cell r="G3209" t="str">
            <v>Medium</v>
          </cell>
          <cell r="H3209"/>
          <cell r="I3209" t="str">
            <v>http://www.ipcinfo.org/ipc-country-analysis/details-map/en/c/1151896/; https://reliefweb.int/sites/reliefweb.int/files/resources/67675.pdf</v>
          </cell>
          <cell r="J3209" t="str">
            <v>population figures, estimates of 2018. not clear if refugees are included</v>
          </cell>
          <cell r="K3209" t="str">
            <v>SDN001Total population in country</v>
          </cell>
          <cell r="L3209">
            <v>43511</v>
          </cell>
        </row>
        <row r="3210">
          <cell r="F3210" t="str">
            <v>OCHA 2017</v>
          </cell>
          <cell r="G3210" t="str">
            <v>Medium</v>
          </cell>
          <cell r="H3210"/>
          <cell r="I3210" t="str">
            <v>https://data.humdata.org/dataset/sudan-administrative-boundaries-levels-0-2</v>
          </cell>
          <cell r="J3210" t="str">
            <v xml:space="preserve">the whole country is affected by food insecruity and/or conflict </v>
          </cell>
          <cell r="K3210" t="str">
            <v>SDN001Landmass affected by disaster</v>
          </cell>
          <cell r="L3210">
            <v>43511</v>
          </cell>
        </row>
        <row r="3211">
          <cell r="F3211" t="str">
            <v>IPC 15/1/2019 / UNHCR 31/1/2019</v>
          </cell>
          <cell r="G3211" t="str">
            <v>Medium</v>
          </cell>
          <cell r="H3211"/>
          <cell r="I3211" t="str">
            <v>http://www.ipcinfo.org/ipc-country-analysis/details-map/en/c/1151896/, https://reliefweb.int/sites/reliefweb.int/files/resources/67675.pdf</v>
          </cell>
          <cell r="J3211" t="str">
            <v>the whole country is affected by food insecruity and/or conflict , In Darfur States: (10963145), South Kordofan and Blue Nile State: (2405893)</v>
          </cell>
          <cell r="K3211" t="str">
            <v>SDN001People exposed</v>
          </cell>
          <cell r="L3211">
            <v>43511</v>
          </cell>
        </row>
        <row r="3212">
          <cell r="F3212" t="str">
            <v>IPC 15/1/2019 / UNHCR 31/1/2019</v>
          </cell>
          <cell r="G3212" t="str">
            <v>Medium</v>
          </cell>
          <cell r="H3212"/>
          <cell r="I3212" t="str">
            <v>http://www.ipcinfo.org/ipc-country-analysis/details-map/en/c/1151896/; https://reliefweb.int/sites/reliefweb.int/files/resources/67675.pdf</v>
          </cell>
          <cell r="J3212" t="str">
            <v>the sum of all IPC phases = the whole population is affected by the crisis</v>
          </cell>
          <cell r="K3212" t="str">
            <v>SDN001People affected by the crisis</v>
          </cell>
          <cell r="L3212">
            <v>43511</v>
          </cell>
        </row>
        <row r="3213">
          <cell r="F3213" t="str">
            <v>OCHA 1/10/2019 / OCHA  02/2018</v>
          </cell>
          <cell r="G3213" t="str">
            <v>Medium</v>
          </cell>
          <cell r="H3213"/>
          <cell r="I3213" t="str">
            <v>https://reliefweb.int/sites/reliefweb.int/files/resources/Darfur_Humanitarian_Overview_01Oct18_A3%20%281%29.pdf; https://reliefweb.int/sites/reliefweb.int/files/resources/Sudan_2018_Humanitarian_Needs_Overview.pdf</v>
          </cell>
          <cell r="J3213" t="str">
            <v xml:space="preserve">people in protracted displacement, IDPs in Darfur states (1760000), South Kordofan/Blue Nile (235000), Sudanese in neighbouring states (see estimation page): 655397, numbers from feb 2018 </v>
          </cell>
          <cell r="K3213" t="str">
            <v>SDN001Total # of crisis related displaced people</v>
          </cell>
          <cell r="L3213">
            <v>43511</v>
          </cell>
        </row>
        <row r="3214">
          <cell r="F3214"/>
          <cell r="G3214"/>
          <cell r="H3214"/>
          <cell r="I3214"/>
          <cell r="J3214" t="str">
            <v xml:space="preserve">No data available </v>
          </cell>
          <cell r="K3214" t="str">
            <v>SDN001Crisis related Injuries</v>
          </cell>
          <cell r="L3214">
            <v>43511</v>
          </cell>
        </row>
        <row r="3215">
          <cell r="F3215"/>
          <cell r="G3215"/>
          <cell r="H3215"/>
          <cell r="I3215"/>
          <cell r="J3215" t="str">
            <v>Protests that started on 19 December 2018 caused several injuries. However numbers are ambigous</v>
          </cell>
          <cell r="K3215" t="str">
            <v>SDN001Total # of illness cases reported</v>
          </cell>
          <cell r="L3215">
            <v>43511</v>
          </cell>
        </row>
        <row r="3216">
          <cell r="F3216" t="str">
            <v>ACLED August-Jan 2019</v>
          </cell>
          <cell r="G3216" t="str">
            <v>Medium</v>
          </cell>
          <cell r="H3216"/>
          <cell r="I3216"/>
          <cell r="J3216" t="str">
            <v xml:space="preserve">all civilians listed by ACLED as being killed from August-January 2019; including protetors; civilians killing civilians are included too. Protets that spiked since 19 December and are ongoing are included, however the reports being </v>
          </cell>
          <cell r="K3216" t="str">
            <v>SDN001Crisis related fatalities</v>
          </cell>
          <cell r="L3216">
            <v>43511</v>
          </cell>
        </row>
        <row r="3217">
          <cell r="F3217"/>
          <cell r="G3217"/>
          <cell r="H3217"/>
          <cell r="I3217"/>
          <cell r="J3217"/>
          <cell r="K3217" t="str">
            <v>SDN001Building partially damaged</v>
          </cell>
          <cell r="L3217">
            <v>43511</v>
          </cell>
        </row>
        <row r="3218">
          <cell r="F3218"/>
          <cell r="G3218"/>
          <cell r="H3218"/>
          <cell r="I3218"/>
          <cell r="J3218"/>
          <cell r="K3218" t="str">
            <v>SDN001Building totally damaged</v>
          </cell>
          <cell r="L3218">
            <v>43511</v>
          </cell>
        </row>
        <row r="3219">
          <cell r="F3219"/>
          <cell r="G3219"/>
          <cell r="H3219"/>
          <cell r="I3219"/>
          <cell r="J3219"/>
          <cell r="K3219" t="str">
            <v>SDN001Building partially damaged</v>
          </cell>
          <cell r="L3219">
            <v>43511</v>
          </cell>
        </row>
        <row r="3220">
          <cell r="F3220"/>
          <cell r="G3220"/>
          <cell r="H3220"/>
          <cell r="I3220"/>
          <cell r="J3220"/>
          <cell r="K3220" t="str">
            <v>SDN001Economic Losses</v>
          </cell>
          <cell r="L3220">
            <v>43511</v>
          </cell>
        </row>
        <row r="3221">
          <cell r="F3221" t="str">
            <v>IPC 15/1/2019</v>
          </cell>
          <cell r="G3221" t="str">
            <v>Low</v>
          </cell>
          <cell r="H3221"/>
          <cell r="I3221" t="str">
            <v>http://www.ipcinfo.org/ipc-country-analysis/details-map/en/c/1151896/</v>
          </cell>
          <cell r="J3221" t="str">
            <v>people classified as food insecure (phase 3-5) by IPC Jan-March 2019 as this matches the procedures that the HNO follows, 3.14 estimanted number of people in need of hum assitance in Darfur States , (breakdown: 1760000 IDPs, 300000 refugees, 780000 residents, 295710 returnees), 235,000 IDPs in need in the two areas</v>
          </cell>
          <cell r="K3221" t="str">
            <v>SDN001People in Need</v>
          </cell>
          <cell r="L3221">
            <v>43511</v>
          </cell>
        </row>
        <row r="3222">
          <cell r="F3222" t="str">
            <v>IPC 15/1/2019</v>
          </cell>
          <cell r="G3222" t="str">
            <v>Medium</v>
          </cell>
          <cell r="H3222"/>
          <cell r="I3222" t="str">
            <v>http://www.ipcinfo.org/ipc-country-analysis/details-map/en/c/1151896/</v>
          </cell>
          <cell r="J3222"/>
          <cell r="K3222" t="str">
            <v>SDN001People facing minimal humanitarian needs (level 1)</v>
          </cell>
          <cell r="L3222">
            <v>43511</v>
          </cell>
        </row>
        <row r="3223">
          <cell r="F3223" t="str">
            <v>IPC 15/1/2019</v>
          </cell>
          <cell r="G3223" t="str">
            <v>Medium</v>
          </cell>
          <cell r="H3223"/>
          <cell r="I3223" t="str">
            <v>http://www.ipcinfo.org/ipc-country-analysis/details-map/en/c/1151896/</v>
          </cell>
          <cell r="J3223"/>
          <cell r="K3223" t="str">
            <v>SDN001People facing stressed humanitarian needs (level 2)</v>
          </cell>
          <cell r="L3223">
            <v>43511</v>
          </cell>
        </row>
        <row r="3224">
          <cell r="F3224" t="str">
            <v>IPC 15/1/2019</v>
          </cell>
          <cell r="G3224" t="str">
            <v>High</v>
          </cell>
          <cell r="H3224"/>
          <cell r="I3224" t="str">
            <v>http://www.ipcinfo.org/ipc-country-analysis/details-map/en/c/1151896/</v>
          </cell>
          <cell r="J3224" t="str">
            <v>people classified as IPC phase 3 by IPC Jan-March 2019</v>
          </cell>
          <cell r="K3224" t="str">
            <v>SDN001People  facing moderate humanitarian needs (level 3)</v>
          </cell>
          <cell r="L3224">
            <v>43511</v>
          </cell>
        </row>
        <row r="3225">
          <cell r="F3225" t="str">
            <v>IPC 15/1/2019</v>
          </cell>
          <cell r="G3225" t="str">
            <v>High</v>
          </cell>
          <cell r="H3225"/>
          <cell r="I3225" t="str">
            <v>http://www.ipcinfo.org/ipc-country-analysis/details-map/en/c/1151896/</v>
          </cell>
          <cell r="J3225" t="str">
            <v>people classified as IPC phase 4 by IPC Jan-March 2019</v>
          </cell>
          <cell r="K3225" t="str">
            <v>SDN001People facing severe humanitarian needs (level 4)</v>
          </cell>
          <cell r="L3225">
            <v>43511</v>
          </cell>
        </row>
        <row r="3226">
          <cell r="F3226" t="str">
            <v>IPC 15/1/2019</v>
          </cell>
          <cell r="G3226" t="str">
            <v>High</v>
          </cell>
          <cell r="H3226"/>
          <cell r="I3226" t="str">
            <v>http://www.ipcinfo.org/ipc-country-analysis/details-map/en/c/1151896/</v>
          </cell>
          <cell r="J3226" t="str">
            <v>people classified as IPC phase 5 by IPC between Jan-March 2019</v>
          </cell>
          <cell r="K3226" t="str">
            <v>SDN001People facing extreme humanitarian needs (level 5)</v>
          </cell>
          <cell r="L3226">
            <v>43511</v>
          </cell>
        </row>
        <row r="3227">
          <cell r="F3227" t="str">
            <v>ACLED August-Jan 2019</v>
          </cell>
          <cell r="G3227" t="str">
            <v>Medium</v>
          </cell>
          <cell r="H3227"/>
          <cell r="I3227"/>
          <cell r="J3227" t="str">
            <v xml:space="preserve">all civilians listed by ACLED as being killed from August-January 2019; including protetors; civilians killing civilians are included too. Protets that spiked since 19 December and are ongoing are included, however the reports being </v>
          </cell>
          <cell r="K3227" t="str">
            <v>SDN001People killed in all crises</v>
          </cell>
          <cell r="L3227">
            <v>43511</v>
          </cell>
        </row>
        <row r="3228">
          <cell r="F3228" t="str">
            <v>OCHA 1/10/2019 / OCHA  02/2018</v>
          </cell>
          <cell r="G3228" t="str">
            <v>High</v>
          </cell>
          <cell r="H3228"/>
          <cell r="I3228" t="str">
            <v>https://reliefweb.int/sites/reliefweb.int/files/resources/Darfur_Humanitarian_Overview_01Oct18_A3%20%281%29.pdf; https://reliefweb.int/sites/reliefweb.int/files/resources/Sudan_2018_Humanitarian_Needs_Overview.pdf</v>
          </cell>
          <cell r="J3228" t="str">
            <v>all groups are afffected</v>
          </cell>
          <cell r="K3228" t="str">
            <v>SDN001Crisis affected groups</v>
          </cell>
          <cell r="L3228">
            <v>43511</v>
          </cell>
        </row>
        <row r="3229">
          <cell r="F3229"/>
          <cell r="G3229"/>
          <cell r="H3229"/>
          <cell r="I3229"/>
          <cell r="J3229" t="str">
            <v xml:space="preserve">No data available </v>
          </cell>
          <cell r="K3229" t="str">
            <v>SDN001People facing limited access constraints</v>
          </cell>
          <cell r="L3229">
            <v>43511</v>
          </cell>
        </row>
        <row r="3230">
          <cell r="F3230"/>
          <cell r="G3230"/>
          <cell r="H3230"/>
          <cell r="I3230"/>
          <cell r="J3230" t="str">
            <v xml:space="preserve">No data available </v>
          </cell>
          <cell r="K3230" t="str">
            <v>SDN001People facing restricted access constraints</v>
          </cell>
          <cell r="L3230">
            <v>43511</v>
          </cell>
        </row>
        <row r="3231">
          <cell r="F3231" t="str">
            <v xml:space="preserve">Humanitarian Access Map ACAPS </v>
          </cell>
          <cell r="G3231"/>
          <cell r="H3231"/>
          <cell r="I3231"/>
          <cell r="J3231"/>
          <cell r="K3231" t="str">
            <v>SDN001Impediments to entry into country (bureaucratic and administrative)</v>
          </cell>
          <cell r="L3231">
            <v>43511</v>
          </cell>
        </row>
        <row r="3232">
          <cell r="F3232" t="str">
            <v xml:space="preserve">Humanitarian Access Map ACAPS </v>
          </cell>
          <cell r="G3232"/>
          <cell r="H3232"/>
          <cell r="I3232"/>
          <cell r="J3232"/>
          <cell r="K3232" t="str">
            <v>SDN001Restriction of movement (impediments to freedom of movement and/or administrative restrictions)</v>
          </cell>
          <cell r="L3232">
            <v>43511</v>
          </cell>
        </row>
        <row r="3233">
          <cell r="F3233" t="str">
            <v xml:space="preserve">Humanitarian Access Map ACAPS </v>
          </cell>
          <cell r="G3233"/>
          <cell r="H3233"/>
          <cell r="I3233"/>
          <cell r="J3233"/>
          <cell r="K3233" t="str">
            <v>SDN001Interference into implementation of humanitarian activities</v>
          </cell>
          <cell r="L3233">
            <v>43511</v>
          </cell>
        </row>
        <row r="3234">
          <cell r="F3234" t="str">
            <v xml:space="preserve">Humanitarian Access Map ACAPS </v>
          </cell>
          <cell r="G3234"/>
          <cell r="H3234"/>
          <cell r="I3234"/>
          <cell r="J3234"/>
          <cell r="K3234" t="str">
            <v>SDN001Violence against personnel, facilities and assets</v>
          </cell>
          <cell r="L3234">
            <v>43511</v>
          </cell>
        </row>
        <row r="3235">
          <cell r="F3235" t="str">
            <v xml:space="preserve">Humanitarian Access Map ACAPS </v>
          </cell>
          <cell r="G3235"/>
          <cell r="H3235"/>
          <cell r="I3235"/>
          <cell r="J3235"/>
          <cell r="K3235" t="str">
            <v>SDN001Denial of existence of humanitarian needs or entitlements to assistance</v>
          </cell>
          <cell r="L3235">
            <v>43511</v>
          </cell>
        </row>
        <row r="3236">
          <cell r="F3236" t="str">
            <v xml:space="preserve">Humanitarian Access Map ACAPS </v>
          </cell>
          <cell r="G3236"/>
          <cell r="H3236"/>
          <cell r="I3236"/>
          <cell r="J3236"/>
          <cell r="K3236" t="str">
            <v>SDN001Physical constraints in the environment (obstacles related to terrain, climate, lack of infrastructure, etc.)</v>
          </cell>
          <cell r="L3236">
            <v>43511</v>
          </cell>
        </row>
        <row r="3237">
          <cell r="F3237" t="str">
            <v xml:space="preserve">Humanitarian Access Map ACAPS </v>
          </cell>
          <cell r="G3237"/>
          <cell r="H3237"/>
          <cell r="I3237"/>
          <cell r="J3237"/>
          <cell r="K3237" t="str">
            <v xml:space="preserve">SDN001Presence of mines and improvised explosive devices </v>
          </cell>
          <cell r="L3237">
            <v>43511</v>
          </cell>
        </row>
        <row r="3238">
          <cell r="F3238" t="str">
            <v xml:space="preserve">Humanitarian Access Map ACAPS </v>
          </cell>
          <cell r="G3238"/>
          <cell r="H3238"/>
          <cell r="I3238"/>
          <cell r="J3238"/>
          <cell r="K3238" t="str">
            <v>SDN001Ongoing insecurity/hostilities affecting humanitarian assistance</v>
          </cell>
          <cell r="L3238">
            <v>43511</v>
          </cell>
        </row>
        <row r="3239">
          <cell r="F3239" t="str">
            <v xml:space="preserve">Humanitarian Access Map ACAPS </v>
          </cell>
          <cell r="G3239"/>
          <cell r="H3239"/>
          <cell r="I3239"/>
          <cell r="J3239"/>
          <cell r="K3239" t="str">
            <v>SDN001Restriction and obstruction of access to services and assistance</v>
          </cell>
          <cell r="L3239">
            <v>43511</v>
          </cell>
        </row>
        <row r="3240">
          <cell r="F3240" t="str">
            <v>IPC 15/1/2019 / UNHCR 31/1/2019</v>
          </cell>
          <cell r="G3240" t="str">
            <v>Medium</v>
          </cell>
          <cell r="H3240"/>
          <cell r="I3240" t="str">
            <v>http://www.ipcinfo.org/ipc-country-analysis/details-map/en/c/1151896/; https://reliefweb.int/sites/reliefweb.int/files/resources/67675.pdf</v>
          </cell>
          <cell r="J3240" t="str">
            <v>population figures, estimates of 2018. not clear if refugees are included</v>
          </cell>
          <cell r="K3240" t="str">
            <v>SDN002Total population in country</v>
          </cell>
          <cell r="L3240">
            <v>43511</v>
          </cell>
        </row>
        <row r="3241">
          <cell r="F3241" t="str">
            <v>OCHA 2017</v>
          </cell>
          <cell r="G3241" t="str">
            <v>Medium</v>
          </cell>
          <cell r="H3241"/>
          <cell r="I3241" t="str">
            <v>https://data.humdata.org/dataset/sudan-administrative-boundaries-levels-0-2</v>
          </cell>
          <cell r="J3241" t="str">
            <v xml:space="preserve">the whole country is affected by food insecruity and/or conflict </v>
          </cell>
          <cell r="K3241" t="str">
            <v>SDN002Landmass affected by disaster</v>
          </cell>
          <cell r="L3241">
            <v>43511</v>
          </cell>
        </row>
        <row r="3242">
          <cell r="F3242" t="str">
            <v>IPC 15/1/2019 / UNHCR 31/1/2019</v>
          </cell>
          <cell r="G3242" t="str">
            <v>Medium</v>
          </cell>
          <cell r="H3242"/>
          <cell r="I3242" t="str">
            <v>http://www.ipcinfo.org/ipc-country-analysis/details-map/en/c/1151896/, https://reliefweb.int/sites/reliefweb.int/files/resources/67675.pdf</v>
          </cell>
          <cell r="J3242" t="str">
            <v>the whole country is affected by food insecruity and/or conflict, In Darfur States: (10963145), South Kordofan and Blue Nile State: (2405893)</v>
          </cell>
          <cell r="K3242" t="str">
            <v>SDN002People exposed</v>
          </cell>
          <cell r="L3242">
            <v>43511</v>
          </cell>
        </row>
        <row r="3243">
          <cell r="F3243" t="str">
            <v>IPC 15/1/2019</v>
          </cell>
          <cell r="G3243" t="str">
            <v>Medium</v>
          </cell>
          <cell r="H3243"/>
          <cell r="I3243" t="str">
            <v>http://www.ipcinfo.org/ipc-country-analysis/details-map/en/c/1151896/</v>
          </cell>
          <cell r="J3243" t="str">
            <v>A minimum of 19130691 people classified as food insecure (phase 2-5) by IPC Jan-March 2019 are affected by the food insecurity and conflict in Sudan as they are already facing food needs follow negative copting strategies., 3.14 estimanted number of people in need of hum assitance in Darfur States, (breakdown: 1760000 IDPs, 300000 refugees, 780000 residents, 295710 returnees), 235,000 IDPs in need in the two areas</v>
          </cell>
          <cell r="K3243" t="str">
            <v>SDN002People affected by the crisis</v>
          </cell>
          <cell r="L3243">
            <v>43511</v>
          </cell>
        </row>
        <row r="3244">
          <cell r="F3244" t="str">
            <v>OCHA 1/10/2019 / OCHA  02/2018</v>
          </cell>
          <cell r="G3244" t="str">
            <v>Medium</v>
          </cell>
          <cell r="H3244"/>
          <cell r="I3244" t="str">
            <v>https://reliefweb.int/sites/reliefweb.int/files/resources/Darfur_Humanitarian_Overview_01Oct18_A3%20%281%29.pdf, https://reliefweb.int/sites/reliefweb.int/files/resources/Sudan_2018_Humanitarian_Needs_Overview.pdf</v>
          </cell>
          <cell r="J3244" t="str">
            <v xml:space="preserve">people in protracted displacement,  IDPs in Darfur states (1760000), South Kordofan/Blue Nile (235000); Sudanese in neighbouring states (see estimation page): 655397, numbers from feb 2018 </v>
          </cell>
          <cell r="K3244" t="str">
            <v>SDN002Total # of crisis related displaced people</v>
          </cell>
          <cell r="L3244">
            <v>43511</v>
          </cell>
        </row>
        <row r="3245">
          <cell r="F3245"/>
          <cell r="G3245"/>
          <cell r="H3245"/>
          <cell r="I3245"/>
          <cell r="J3245" t="str">
            <v xml:space="preserve">No data available </v>
          </cell>
          <cell r="K3245" t="str">
            <v>SDN002Crisis related Injuries</v>
          </cell>
          <cell r="L3245">
            <v>43511</v>
          </cell>
        </row>
        <row r="3246">
          <cell r="F3246"/>
          <cell r="G3246"/>
          <cell r="H3246"/>
          <cell r="I3246"/>
          <cell r="J3246" t="str">
            <v>Protests that started on 19 December 2018 caused several injuries. However numbers are ambigous</v>
          </cell>
          <cell r="K3246" t="str">
            <v>SDN002Total # of illness cases reported</v>
          </cell>
          <cell r="L3246">
            <v>43511</v>
          </cell>
        </row>
        <row r="3247">
          <cell r="F3247" t="str">
            <v>ACLED August-Jan 2019</v>
          </cell>
          <cell r="G3247" t="str">
            <v>Medium</v>
          </cell>
          <cell r="H3247"/>
          <cell r="I3247"/>
          <cell r="J3247" t="str">
            <v xml:space="preserve">all civilians listed by ACLED as being killed from August-January 2019; including protetors; civilians killing civilians are included too. Protets that spiked since 19 December and are ongoing are included, however the reports being </v>
          </cell>
          <cell r="K3247" t="str">
            <v>SDN002Crisis related fatalities</v>
          </cell>
          <cell r="L3247">
            <v>43511</v>
          </cell>
        </row>
        <row r="3248">
          <cell r="F3248"/>
          <cell r="G3248"/>
          <cell r="H3248"/>
          <cell r="I3248"/>
          <cell r="J3248" t="str">
            <v xml:space="preserve">No data available </v>
          </cell>
          <cell r="K3248" t="str">
            <v>SDN002Building partially damaged</v>
          </cell>
          <cell r="L3248">
            <v>43511</v>
          </cell>
        </row>
        <row r="3249">
          <cell r="F3249"/>
          <cell r="G3249"/>
          <cell r="H3249"/>
          <cell r="I3249"/>
          <cell r="J3249" t="str">
            <v xml:space="preserve">No data available </v>
          </cell>
          <cell r="K3249" t="str">
            <v>SDN002Building totally damaged</v>
          </cell>
          <cell r="L3249">
            <v>43511</v>
          </cell>
        </row>
        <row r="3250">
          <cell r="F3250"/>
          <cell r="G3250"/>
          <cell r="H3250"/>
          <cell r="I3250"/>
          <cell r="J3250" t="str">
            <v xml:space="preserve">No data available </v>
          </cell>
          <cell r="K3250" t="str">
            <v>SDN002Building partially damaged</v>
          </cell>
          <cell r="L3250">
            <v>43511</v>
          </cell>
        </row>
        <row r="3251">
          <cell r="F3251"/>
          <cell r="G3251"/>
          <cell r="H3251"/>
          <cell r="I3251"/>
          <cell r="J3251" t="str">
            <v xml:space="preserve">No data available </v>
          </cell>
          <cell r="K3251" t="str">
            <v>SDN002Economic Losses</v>
          </cell>
          <cell r="L3251">
            <v>43511</v>
          </cell>
        </row>
        <row r="3252">
          <cell r="F3252" t="str">
            <v>IPC 15/1/2019</v>
          </cell>
          <cell r="G3252" t="str">
            <v>Low</v>
          </cell>
          <cell r="H3252"/>
          <cell r="I3252" t="str">
            <v>http://www.ipcinfo.org/ipc-country-analysis/details-map/en/c/1151896/</v>
          </cell>
          <cell r="J3252" t="str">
            <v>people classified as food insecure (phase 3-5) by IPC Jan-March 2019 as this matches the procedures that the HNO follows. 3.14 estimanted number of people in need of hum assitance in Darfur States. (breakdown: 1760000 IDPs, 300000 refugees, 780000 residents, 295710 returnees). 235,000 IDPs in need in the two areas</v>
          </cell>
          <cell r="K3252" t="str">
            <v>SDN002People in Need</v>
          </cell>
          <cell r="L3252">
            <v>43511</v>
          </cell>
        </row>
        <row r="3253">
          <cell r="F3253" t="str">
            <v>IPC 15/1/2019</v>
          </cell>
          <cell r="G3253" t="str">
            <v>Medium</v>
          </cell>
          <cell r="H3253"/>
          <cell r="I3253" t="str">
            <v>http://www.ipcinfo.org/ipc-country-analysis/details-map/en/c/1151896/</v>
          </cell>
          <cell r="J3253"/>
          <cell r="K3253" t="str">
            <v>SDN002People facing minimal humanitarian needs (level 1)</v>
          </cell>
          <cell r="L3253">
            <v>43511</v>
          </cell>
        </row>
        <row r="3254">
          <cell r="F3254" t="str">
            <v>IPC 15/1/2019</v>
          </cell>
          <cell r="G3254" t="str">
            <v>Medium</v>
          </cell>
          <cell r="H3254"/>
          <cell r="I3254" t="str">
            <v>http://www.ipcinfo.org/ipc-country-analysis/details-map/en/c/1151896/</v>
          </cell>
          <cell r="J3254"/>
          <cell r="K3254" t="str">
            <v>SDN002People facing stressed humanitarian needs (level 2)</v>
          </cell>
          <cell r="L3254">
            <v>43511</v>
          </cell>
        </row>
        <row r="3255">
          <cell r="F3255" t="str">
            <v>IPC 15/1/2019</v>
          </cell>
          <cell r="G3255" t="str">
            <v>High</v>
          </cell>
          <cell r="H3255"/>
          <cell r="I3255" t="str">
            <v>http://www.ipcinfo.org/ipc-country-analysis/details-map/en/c/1151896/</v>
          </cell>
          <cell r="J3255" t="str">
            <v>people classified as IPC phase 3 by IPC Jan-March 2019</v>
          </cell>
          <cell r="K3255" t="str">
            <v>SDN002People  facing moderate humanitarian needs (level 3)</v>
          </cell>
          <cell r="L3255">
            <v>43511</v>
          </cell>
        </row>
        <row r="3256">
          <cell r="F3256" t="str">
            <v>IPC 15/1/2019</v>
          </cell>
          <cell r="G3256" t="str">
            <v>High</v>
          </cell>
          <cell r="H3256"/>
          <cell r="I3256" t="str">
            <v>http://www.ipcinfo.org/ipc-country-analysis/details-map/en/c/1151896/</v>
          </cell>
          <cell r="J3256" t="str">
            <v>people classified as IPC phase 4 by IPC Jan-March 2019</v>
          </cell>
          <cell r="K3256" t="str">
            <v>SDN002People facing severe humanitarian needs (level 4)</v>
          </cell>
          <cell r="L3256">
            <v>43511</v>
          </cell>
        </row>
        <row r="3257">
          <cell r="F3257" t="str">
            <v>IPC 15/1/2019</v>
          </cell>
          <cell r="G3257" t="str">
            <v>Medium</v>
          </cell>
          <cell r="H3257"/>
          <cell r="I3257" t="str">
            <v>http://www.ipcinfo.org/ipc-country-analysis/details-map/en/c/1151896/</v>
          </cell>
          <cell r="J3257" t="str">
            <v>people classified as IPC phase 5 by IPC between Jan-March 2019</v>
          </cell>
          <cell r="K3257" t="str">
            <v>SDN002People facing extreme humanitarian needs (level 5)</v>
          </cell>
          <cell r="L3257">
            <v>43511</v>
          </cell>
        </row>
        <row r="3258">
          <cell r="F3258" t="str">
            <v>ACLED August-Jan 2019</v>
          </cell>
          <cell r="G3258" t="str">
            <v>Medium</v>
          </cell>
          <cell r="H3258"/>
          <cell r="I3258"/>
          <cell r="J3258" t="str">
            <v xml:space="preserve">all civilians listed by ACLED as being killed from August-January 2019; including protetors; civilians killing civilians are included too. Protets that spiked since 19 December and are ongoing are included, however the reports being </v>
          </cell>
          <cell r="K3258" t="str">
            <v>SDN002People killed in all crises</v>
          </cell>
          <cell r="L3258">
            <v>43511</v>
          </cell>
        </row>
        <row r="3259">
          <cell r="F3259"/>
          <cell r="G3259"/>
          <cell r="H3259"/>
          <cell r="I3259"/>
          <cell r="J3259" t="str">
            <v>host community, non-host, refugees, IDPs, retunrees</v>
          </cell>
          <cell r="K3259" t="str">
            <v>SDN002Crisis affected groups</v>
          </cell>
          <cell r="L3259">
            <v>43511</v>
          </cell>
        </row>
        <row r="3260">
          <cell r="F3260"/>
          <cell r="G3260"/>
          <cell r="H3260"/>
          <cell r="I3260"/>
          <cell r="J3260" t="str">
            <v xml:space="preserve">No data available </v>
          </cell>
          <cell r="K3260" t="str">
            <v>SDN002People facing limited access constraints</v>
          </cell>
          <cell r="L3260">
            <v>43511</v>
          </cell>
        </row>
        <row r="3261">
          <cell r="F3261"/>
          <cell r="G3261"/>
          <cell r="H3261"/>
          <cell r="I3261"/>
          <cell r="J3261" t="str">
            <v xml:space="preserve">No data available </v>
          </cell>
          <cell r="K3261" t="str">
            <v>SDN002People facing restricted access constraints</v>
          </cell>
          <cell r="L3261">
            <v>43511</v>
          </cell>
        </row>
        <row r="3262">
          <cell r="F3262" t="str">
            <v xml:space="preserve">Humanitarian Access Map ACAPS </v>
          </cell>
          <cell r="G3262"/>
          <cell r="H3262"/>
          <cell r="I3262"/>
          <cell r="J3262"/>
          <cell r="K3262" t="str">
            <v>SDN002Impediments to entry into country (bureaucratic and administrative)</v>
          </cell>
          <cell r="L3262">
            <v>43511</v>
          </cell>
        </row>
        <row r="3263">
          <cell r="F3263" t="str">
            <v xml:space="preserve">Humanitarian Access Map ACAPS </v>
          </cell>
          <cell r="G3263"/>
          <cell r="H3263"/>
          <cell r="I3263"/>
          <cell r="J3263"/>
          <cell r="K3263" t="str">
            <v>SDN002Restriction of movement (impediments to freedom of movement and/or administrative restrictions)</v>
          </cell>
          <cell r="L3263">
            <v>43511</v>
          </cell>
        </row>
        <row r="3264">
          <cell r="F3264" t="str">
            <v xml:space="preserve">Humanitarian Access Map ACAPS </v>
          </cell>
          <cell r="G3264"/>
          <cell r="H3264"/>
          <cell r="I3264"/>
          <cell r="J3264"/>
          <cell r="K3264" t="str">
            <v>SDN002Interference into implementation of humanitarian activities</v>
          </cell>
          <cell r="L3264">
            <v>43511</v>
          </cell>
        </row>
        <row r="3265">
          <cell r="F3265" t="str">
            <v xml:space="preserve">Humanitarian Access Map ACAPS </v>
          </cell>
          <cell r="G3265"/>
          <cell r="H3265"/>
          <cell r="I3265"/>
          <cell r="J3265"/>
          <cell r="K3265" t="str">
            <v>SDN002Violence against personnel, facilities and assets</v>
          </cell>
          <cell r="L3265">
            <v>43511</v>
          </cell>
        </row>
        <row r="3266">
          <cell r="F3266" t="str">
            <v xml:space="preserve">Humanitarian Access Map ACAPS </v>
          </cell>
          <cell r="G3266"/>
          <cell r="H3266"/>
          <cell r="I3266"/>
          <cell r="J3266"/>
          <cell r="K3266" t="str">
            <v>SDN002Denial of existence of humanitarian needs or entitlements to assistance</v>
          </cell>
          <cell r="L3266">
            <v>43511</v>
          </cell>
        </row>
        <row r="3267">
          <cell r="F3267" t="str">
            <v xml:space="preserve">Humanitarian Access Map ACAPS </v>
          </cell>
          <cell r="G3267"/>
          <cell r="H3267"/>
          <cell r="I3267"/>
          <cell r="J3267"/>
          <cell r="K3267" t="str">
            <v>SDN002Physical constraints in the environment (obstacles related to terrain, climate, lack of infrastructure, etc.)</v>
          </cell>
          <cell r="L3267">
            <v>43511</v>
          </cell>
        </row>
        <row r="3268">
          <cell r="F3268" t="str">
            <v xml:space="preserve">Humanitarian Access Map ACAPS </v>
          </cell>
          <cell r="G3268"/>
          <cell r="H3268"/>
          <cell r="I3268"/>
          <cell r="J3268"/>
          <cell r="K3268" t="str">
            <v xml:space="preserve">SDN002Presence of mines and improvised explosive devices </v>
          </cell>
          <cell r="L3268">
            <v>43511</v>
          </cell>
        </row>
        <row r="3269">
          <cell r="F3269" t="str">
            <v xml:space="preserve">Humanitarian Access Map ACAPS </v>
          </cell>
          <cell r="G3269"/>
          <cell r="H3269"/>
          <cell r="I3269"/>
          <cell r="J3269"/>
          <cell r="K3269" t="str">
            <v>SDN002Ongoing insecurity/hostilities affecting humanitarian assistance</v>
          </cell>
          <cell r="L3269">
            <v>43511</v>
          </cell>
        </row>
        <row r="3270">
          <cell r="F3270" t="str">
            <v xml:space="preserve">Humanitarian Access Map ACAPS </v>
          </cell>
          <cell r="G3270"/>
          <cell r="H3270"/>
          <cell r="I3270"/>
          <cell r="J3270"/>
          <cell r="K3270" t="str">
            <v>SDN002Restriction and obstruction of access to services and assistance</v>
          </cell>
          <cell r="L3270">
            <v>43511</v>
          </cell>
        </row>
        <row r="3271">
          <cell r="F3271" t="str">
            <v>IPC 15/1/2019 / UNHCR 31/1/2019</v>
          </cell>
          <cell r="G3271" t="str">
            <v>Medium</v>
          </cell>
          <cell r="H3271"/>
          <cell r="I3271" t="str">
            <v>http://www.ipcinfo.org/ipc-country-analysis/details-map/en/c/1151896/; https://reliefweb.int/sites/reliefweb.int/files/resources/67675.pdf</v>
          </cell>
          <cell r="J3271" t="str">
            <v>population figures, estimates of 2018. not clear if refugees are included</v>
          </cell>
          <cell r="K3271" t="str">
            <v>SDN004Total population in country</v>
          </cell>
          <cell r="L3271">
            <v>43511</v>
          </cell>
        </row>
        <row r="3272">
          <cell r="F3272" t="str">
            <v>UNHCR 31/1/2019</v>
          </cell>
          <cell r="G3272" t="str">
            <v>Medium</v>
          </cell>
          <cell r="H3272"/>
          <cell r="I3272" t="str">
            <v>UNHCR 31/1/2019</v>
          </cell>
          <cell r="J3272" t="str">
            <v>no Admin 2 data available; all states are hosting South Sudanese refugees, however, Khartoum, White Nile, East Darfur and West Kordofan are hosting the most refugees (all over 50,000). Therefore, these 4 states will be taken as a representative sample. This is an over representation</v>
          </cell>
          <cell r="K3272" t="str">
            <v>SDN004Landmass affected by disaster</v>
          </cell>
          <cell r="L3272">
            <v>43511</v>
          </cell>
        </row>
        <row r="3273">
          <cell r="F3273" t="str">
            <v>UNHCR 31/1/2019</v>
          </cell>
          <cell r="G3273" t="str">
            <v>Medium</v>
          </cell>
          <cell r="H3273"/>
          <cell r="I3273" t="str">
            <v>https://reliefweb.int/sites/reliefweb.int/files/resources/67675.pdf</v>
          </cell>
          <cell r="J3273" t="str">
            <v>no Admin 2 data available; ll states are hosting South Sudanese refugees,  however, Karthoum, White Nile, East Darfur and West Kordofan are hosting the most refugees (all over 50,000). Therefore, these 4 states will be taken as a representative sample.  This is an over representation</v>
          </cell>
          <cell r="K3273" t="str">
            <v>SDN004People exposed</v>
          </cell>
          <cell r="L3273">
            <v>43511</v>
          </cell>
        </row>
        <row r="3274">
          <cell r="F3274" t="str">
            <v>UNHCR 31/12/2018</v>
          </cell>
          <cell r="G3274" t="str">
            <v>Medium</v>
          </cell>
          <cell r="H3274"/>
          <cell r="I3274" t="str">
            <v>https://reliefweb.int/sites/reliefweb.int/files/resources/67675.pdf</v>
          </cell>
          <cell r="J3274" t="str">
            <v xml:space="preserve">As the living conditions are already bad for many Sudanese communities, the influx of the refugees will not much negatively impact them further. If anything, the availability of employment opporuntities or access to services might improve. Therefore only the refugee population is taken into account. </v>
          </cell>
          <cell r="K3274" t="str">
            <v>SDN004People affected by the crisis</v>
          </cell>
          <cell r="L3274">
            <v>43511</v>
          </cell>
        </row>
        <row r="3275">
          <cell r="F3275" t="str">
            <v>UNHCR 31/12/2018</v>
          </cell>
          <cell r="G3275" t="str">
            <v>Medium</v>
          </cell>
          <cell r="H3275"/>
          <cell r="I3275" t="str">
            <v>https://reliefweb.int/sites/reliefweb.int/files/resources/67675.pdf</v>
          </cell>
          <cell r="J3275" t="str">
            <v>all South Sudanese refugees registered, however, some additioanl sources estimate a total of 1.3 million SS in Sudan, verification is needed</v>
          </cell>
          <cell r="K3275" t="str">
            <v>SDN004Total # of crisis related displaced people</v>
          </cell>
          <cell r="L3275">
            <v>43511</v>
          </cell>
        </row>
        <row r="3276">
          <cell r="F3276"/>
          <cell r="G3276"/>
          <cell r="H3276"/>
          <cell r="I3276"/>
          <cell r="J3276" t="str">
            <v xml:space="preserve">No data available </v>
          </cell>
          <cell r="K3276" t="str">
            <v>SDN004Crisis related Injuries</v>
          </cell>
          <cell r="L3276">
            <v>43511</v>
          </cell>
        </row>
        <row r="3277">
          <cell r="F3277"/>
          <cell r="G3277"/>
          <cell r="H3277"/>
          <cell r="I3277"/>
          <cell r="J3277" t="str">
            <v xml:space="preserve">No data available </v>
          </cell>
          <cell r="K3277" t="str">
            <v>SDN004Total # of illness cases reported</v>
          </cell>
          <cell r="L3277">
            <v>43511</v>
          </cell>
        </row>
        <row r="3278">
          <cell r="F3278"/>
          <cell r="G3278"/>
          <cell r="H3278"/>
          <cell r="I3278"/>
          <cell r="J3278" t="str">
            <v xml:space="preserve">No data available </v>
          </cell>
          <cell r="K3278" t="str">
            <v>SDN004Crisis related fatalities</v>
          </cell>
          <cell r="L3278">
            <v>43511</v>
          </cell>
        </row>
        <row r="3279">
          <cell r="F3279"/>
          <cell r="G3279"/>
          <cell r="H3279"/>
          <cell r="I3279"/>
          <cell r="J3279"/>
          <cell r="K3279" t="str">
            <v>SDN004Building partially damaged</v>
          </cell>
          <cell r="L3279">
            <v>43511</v>
          </cell>
        </row>
        <row r="3280">
          <cell r="F3280"/>
          <cell r="G3280"/>
          <cell r="H3280"/>
          <cell r="I3280"/>
          <cell r="J3280"/>
          <cell r="K3280" t="str">
            <v>SDN004Building totally damaged</v>
          </cell>
          <cell r="L3280">
            <v>43511</v>
          </cell>
        </row>
        <row r="3281">
          <cell r="F3281"/>
          <cell r="G3281"/>
          <cell r="H3281"/>
          <cell r="I3281"/>
          <cell r="J3281" t="str">
            <v>no data available</v>
          </cell>
          <cell r="K3281" t="str">
            <v>SDN004Building partially damaged</v>
          </cell>
          <cell r="L3281">
            <v>43511</v>
          </cell>
        </row>
        <row r="3282">
          <cell r="F3282"/>
          <cell r="G3282"/>
          <cell r="H3282"/>
          <cell r="I3282"/>
          <cell r="J3282" t="str">
            <v>no data available</v>
          </cell>
          <cell r="K3282" t="str">
            <v>SDN004Economic Losses</v>
          </cell>
          <cell r="L3282">
            <v>43511</v>
          </cell>
        </row>
        <row r="3283">
          <cell r="F3283" t="str">
            <v>UNHCR 31/12/2018</v>
          </cell>
          <cell r="G3283" t="str">
            <v>Medium</v>
          </cell>
          <cell r="H3283"/>
          <cell r="I3283" t="str">
            <v>https://reliefweb.int/sites/reliefweb.int/files/resources/67675.pdf</v>
          </cell>
          <cell r="J3283" t="str">
            <v>all South Sudanese refugees registered, however, some additioanl sources estimate a total of 1.3 million SS in Sudan, verification is needed</v>
          </cell>
          <cell r="K3283" t="str">
            <v>SDN004People in Need</v>
          </cell>
          <cell r="L3283">
            <v>43511</v>
          </cell>
        </row>
        <row r="3284">
          <cell r="F3284" t="str">
            <v>UNHCR 31/12/2018</v>
          </cell>
          <cell r="G3284" t="str">
            <v>Medium</v>
          </cell>
          <cell r="H3284"/>
          <cell r="I3284" t="str">
            <v>https://reliefweb.int/sites/reliefweb.int/files/resources/67675.pdf</v>
          </cell>
          <cell r="J3284"/>
          <cell r="K3284" t="str">
            <v>SDN004People facing minimal humanitarian needs (level 1)</v>
          </cell>
          <cell r="L3284">
            <v>43511</v>
          </cell>
        </row>
        <row r="3285">
          <cell r="F3285" t="str">
            <v>UNHCR 31/12/2018</v>
          </cell>
          <cell r="G3285" t="str">
            <v>Low</v>
          </cell>
          <cell r="H3285"/>
          <cell r="I3285" t="str">
            <v>https://reliefweb.int/sites/reliefweb.int/files/resources/67675.pdf</v>
          </cell>
          <cell r="J3285" t="str">
            <v>the rest</v>
          </cell>
          <cell r="K3285" t="str">
            <v>SDN004People facing stressed humanitarian needs (level 2)</v>
          </cell>
          <cell r="L3285">
            <v>43511</v>
          </cell>
        </row>
        <row r="3286">
          <cell r="F3286" t="str">
            <v>UNHCR 31/12/2018</v>
          </cell>
          <cell r="G3286" t="str">
            <v>Low</v>
          </cell>
          <cell r="H3286"/>
          <cell r="I3286" t="str">
            <v>https://reliefweb.int/sites/reliefweb.int/files/resources/67675.pdf</v>
          </cell>
          <cell r="J3286" t="str">
            <v>according to IPC figures, 9.27% of the host communities living in the 4 most affected states are facing IPC phase 3 (see stimation page). It is assumed that the refugees are in similar conditions as the host communities, even though they may recieve more aid/have better access to services. The procentage is going to be used to calculate the level 3 PIN for the South Sudanese refugees</v>
          </cell>
          <cell r="K3286" t="str">
            <v>SDN004People  facing moderate humanitarian needs (level 3)</v>
          </cell>
          <cell r="L3286">
            <v>43511</v>
          </cell>
        </row>
        <row r="3287">
          <cell r="F3287" t="str">
            <v>UNHCR 31/12/2018</v>
          </cell>
          <cell r="G3287" t="str">
            <v>Low</v>
          </cell>
          <cell r="H3287"/>
          <cell r="I3287" t="str">
            <v>https://reliefweb.int/sites/reliefweb.int/files/resources/67675.pdf</v>
          </cell>
          <cell r="J3287" t="str">
            <v>according to IPC figures, 4.64% of the host communities living in the 4 most affected states are facing IPC phase 3 (see stimation page). It is assumed that the refugees are in similar conditions as the host communities, even though they may recieve more aid/have better access to services. The procentage is going to be used to calculate the level 4 PIN for the South Sudanese refugees</v>
          </cell>
          <cell r="K3287" t="str">
            <v>SDN004People facing severe humanitarian needs (level 4)</v>
          </cell>
          <cell r="L3287">
            <v>43511</v>
          </cell>
        </row>
        <row r="3288">
          <cell r="F3288" t="str">
            <v>UNHCR 31/12/2018</v>
          </cell>
          <cell r="G3288" t="str">
            <v>High</v>
          </cell>
          <cell r="H3288"/>
          <cell r="I3288" t="str">
            <v>https://reliefweb.int/sites/reliefweb.int/files/resources/67675.pdf</v>
          </cell>
          <cell r="J3288"/>
          <cell r="K3288" t="str">
            <v>SDN004People facing extreme humanitarian needs (level 5)</v>
          </cell>
          <cell r="L3288">
            <v>43511</v>
          </cell>
        </row>
        <row r="3289">
          <cell r="F3289" t="str">
            <v>ACLED August-Jan 2019</v>
          </cell>
          <cell r="G3289" t="str">
            <v>Medium</v>
          </cell>
          <cell r="H3289"/>
          <cell r="I3289"/>
          <cell r="J3289" t="str">
            <v xml:space="preserve">all civilians listed by ACLED as being killed from August-January 2019; including protetors; civilians killing civilians are included too. Protets that spiked since 19 December and are ongoing are included, however the reports being </v>
          </cell>
          <cell r="K3289" t="str">
            <v>SDN004People killed in all crises</v>
          </cell>
          <cell r="L3289">
            <v>43511</v>
          </cell>
        </row>
        <row r="3290">
          <cell r="F3290" t="str">
            <v>OCHA 1/10/2019 / OCHA  02/2018</v>
          </cell>
          <cell r="G3290" t="str">
            <v>High</v>
          </cell>
          <cell r="H3290"/>
          <cell r="I3290"/>
          <cell r="J3290" t="str">
            <v>Host and refugees</v>
          </cell>
          <cell r="K3290" t="str">
            <v>SDN004Crisis affected groups</v>
          </cell>
          <cell r="L3290">
            <v>43511</v>
          </cell>
        </row>
        <row r="3291">
          <cell r="F3291"/>
          <cell r="G3291"/>
          <cell r="H3291"/>
          <cell r="I3291"/>
          <cell r="J3291" t="str">
            <v xml:space="preserve">No data available </v>
          </cell>
          <cell r="K3291" t="str">
            <v>SDN004People facing limited access constraints</v>
          </cell>
          <cell r="L3291">
            <v>43511</v>
          </cell>
        </row>
        <row r="3292">
          <cell r="F3292"/>
          <cell r="G3292"/>
          <cell r="H3292"/>
          <cell r="I3292"/>
          <cell r="J3292" t="str">
            <v xml:space="preserve">No data available </v>
          </cell>
          <cell r="K3292" t="str">
            <v>SDN004People facing restricted access constraints</v>
          </cell>
          <cell r="L3292">
            <v>43511</v>
          </cell>
        </row>
        <row r="3293">
          <cell r="F3293" t="str">
            <v xml:space="preserve">Humanitarian Access Map ACAPS </v>
          </cell>
          <cell r="G3293" t="str">
            <v>Medium</v>
          </cell>
          <cell r="H3293"/>
          <cell r="I3293"/>
          <cell r="J3293"/>
          <cell r="K3293" t="str">
            <v>SDN004Impediments to entry into country (bureaucratic and administrative)</v>
          </cell>
          <cell r="L3293">
            <v>43511</v>
          </cell>
        </row>
        <row r="3294">
          <cell r="F3294" t="str">
            <v xml:space="preserve">Humanitarian Access Map ACAPS </v>
          </cell>
          <cell r="G3294" t="str">
            <v>Medium</v>
          </cell>
          <cell r="H3294"/>
          <cell r="I3294"/>
          <cell r="J3294"/>
          <cell r="K3294" t="str">
            <v>SDN004Restriction of movement (impediments to freedom of movement and/or administrative restrictions)</v>
          </cell>
          <cell r="L3294">
            <v>43511</v>
          </cell>
        </row>
        <row r="3295">
          <cell r="F3295" t="str">
            <v xml:space="preserve">Humanitarian Access Map ACAPS </v>
          </cell>
          <cell r="G3295" t="str">
            <v>Medium</v>
          </cell>
          <cell r="H3295"/>
          <cell r="I3295"/>
          <cell r="J3295"/>
          <cell r="K3295" t="str">
            <v>SDN004Interference into implementation of humanitarian activities</v>
          </cell>
          <cell r="L3295">
            <v>43511</v>
          </cell>
        </row>
        <row r="3296">
          <cell r="F3296" t="str">
            <v xml:space="preserve">Humanitarian Access Map ACAPS </v>
          </cell>
          <cell r="G3296" t="str">
            <v>Medium</v>
          </cell>
          <cell r="H3296"/>
          <cell r="I3296"/>
          <cell r="J3296" t="str">
            <v>no data available</v>
          </cell>
          <cell r="K3296" t="str">
            <v>SDN004Violence against personnel, facilities and assets</v>
          </cell>
          <cell r="L3296">
            <v>43511</v>
          </cell>
        </row>
        <row r="3297">
          <cell r="F3297" t="str">
            <v xml:space="preserve">Humanitarian Access Map ACAPS </v>
          </cell>
          <cell r="G3297" t="str">
            <v>Medium</v>
          </cell>
          <cell r="H3297"/>
          <cell r="I3297"/>
          <cell r="J3297" t="str">
            <v>no data available</v>
          </cell>
          <cell r="K3297" t="str">
            <v>SDN004Denial of existence of humanitarian needs or entitlements to assistance</v>
          </cell>
          <cell r="L3297">
            <v>43511</v>
          </cell>
        </row>
        <row r="3298">
          <cell r="F3298" t="str">
            <v xml:space="preserve">Humanitarian Access Map ACAPS </v>
          </cell>
          <cell r="G3298" t="str">
            <v>Medium</v>
          </cell>
          <cell r="H3298"/>
          <cell r="I3298"/>
          <cell r="J3298"/>
          <cell r="K3298" t="str">
            <v>SDN004Physical constraints in the environment (obstacles related to terrain, climate, lack of infrastructure, etc.)</v>
          </cell>
          <cell r="L3298">
            <v>43511</v>
          </cell>
        </row>
        <row r="3299">
          <cell r="F3299" t="str">
            <v xml:space="preserve">Humanitarian Access Map ACAPS </v>
          </cell>
          <cell r="G3299" t="str">
            <v>Medium</v>
          </cell>
          <cell r="H3299"/>
          <cell r="I3299"/>
          <cell r="J3299"/>
          <cell r="K3299" t="str">
            <v xml:space="preserve">SDN004Presence of mines and improvised explosive devices </v>
          </cell>
          <cell r="L3299">
            <v>43511</v>
          </cell>
        </row>
        <row r="3300">
          <cell r="F3300" t="str">
            <v xml:space="preserve">Humanitarian Access Map ACAPS </v>
          </cell>
          <cell r="G3300" t="str">
            <v>Medium</v>
          </cell>
          <cell r="H3300"/>
          <cell r="I3300"/>
          <cell r="J3300"/>
          <cell r="K3300" t="str">
            <v>SDN004Ongoing insecurity/hostilities affecting humanitarian assistance</v>
          </cell>
          <cell r="L3300">
            <v>43511</v>
          </cell>
        </row>
        <row r="3301">
          <cell r="F3301" t="str">
            <v xml:space="preserve">Humanitarian Access Map ACAPS </v>
          </cell>
          <cell r="G3301" t="str">
            <v>Medium</v>
          </cell>
          <cell r="H3301"/>
          <cell r="I3301"/>
          <cell r="J3301"/>
          <cell r="K3301" t="str">
            <v>SDN004Restriction and obstruction of access to services and assistance</v>
          </cell>
          <cell r="L3301">
            <v>43511</v>
          </cell>
        </row>
        <row r="3302">
          <cell r="F3302" t="str">
            <v>IPC 15/1/2019 / UNHCR 31/1/2019</v>
          </cell>
          <cell r="G3302" t="str">
            <v>Medium</v>
          </cell>
          <cell r="H3302"/>
          <cell r="I3302" t="str">
            <v>http://www.ipcinfo.org/ipc-country-analysis/details-map/en/c/1151896/; https://reliefweb.int/sites/reliefweb.int/files/resources/67675.pdf</v>
          </cell>
          <cell r="J3302" t="str">
            <v>population figures, estimates of 2018. not clear if refugees are included</v>
          </cell>
          <cell r="K3302" t="str">
            <v>SDN003Total population in country</v>
          </cell>
          <cell r="L3302">
            <v>43511</v>
          </cell>
        </row>
        <row r="3303">
          <cell r="F3303" t="str">
            <v>UNHCR 31/12/2018 / African Monitors 25/7/2018</v>
          </cell>
          <cell r="G3303" t="str">
            <v>Low</v>
          </cell>
          <cell r="H3303"/>
          <cell r="I3303" t="str">
            <v>https://reliefweb.int/sites/reliefweb.int/files/resources/67675.pdf, https://africamonitors.org/2018/07/25/eritrean-refugees-in-sudan/</v>
          </cell>
          <cell r="J3303" t="str">
            <v xml:space="preserve">It is unclear where Eritrean refugees reside. Furthermore, no Admin 2 data is available.  It is assumed that most Eritrean refugees stay in Kassala state. However, some may live  in Khartoum or Gadarif. As this is already an slight overestimatation, onlt Kassala state will be cnsidered in this calculation. </v>
          </cell>
          <cell r="K3303" t="str">
            <v>SDN003Landmass affected by disaster</v>
          </cell>
          <cell r="L3303">
            <v>43511</v>
          </cell>
        </row>
        <row r="3304">
          <cell r="F3304" t="str">
            <v>UNHCR 31/12/2018 / African Monitors 25/7/2018</v>
          </cell>
          <cell r="G3304" t="str">
            <v>Low</v>
          </cell>
          <cell r="H3304"/>
          <cell r="I3304" t="str">
            <v>https://reliefweb.int/sites/reliefweb.int/files/resources/67675.pdf, https://africamonitors.org/2018/07/25/eritrean-refugees-in-sudan/</v>
          </cell>
          <cell r="J3304" t="str">
            <v>It is unclear where Eritrean refugees reside. Furthermore, no Admin 2 data is available.  It is assumed that most Eritrean refugees stay in Kassala state. However, some may live  in Khartoum or Gadarif. As this is already an slight overestimatation, onlt Kassala state will be cnsidered in this calculation. Population Kassala State: 2438808. Refugees in Kassala State: 98939 ( this number may include refugees from other countries of origin)</v>
          </cell>
          <cell r="K3304" t="str">
            <v>SDN003People exposed</v>
          </cell>
          <cell r="L3304">
            <v>43511</v>
          </cell>
        </row>
        <row r="3305">
          <cell r="F3305" t="str">
            <v>UNHCR 31/12/2018</v>
          </cell>
          <cell r="G3305" t="str">
            <v>Low</v>
          </cell>
          <cell r="H3305"/>
          <cell r="I3305" t="str">
            <v>https://reliefweb.int/sites/reliefweb.int/files/resources/67675.pdf</v>
          </cell>
          <cell r="J3305" t="str">
            <v xml:space="preserve">As the living conditions are already bad for many Sudanese communities, the influx of the refugees will not much negatively impact them further. If anything, the availability of employment opporuntities or access to services might improve. Therefore only the refugee population is taken into account. </v>
          </cell>
          <cell r="K3305" t="str">
            <v>SDN003People affected by the crisis</v>
          </cell>
          <cell r="L3305">
            <v>43511</v>
          </cell>
        </row>
        <row r="3306">
          <cell r="F3306" t="str">
            <v>UNHCR 31/12/2018</v>
          </cell>
          <cell r="G3306" t="str">
            <v>High</v>
          </cell>
          <cell r="H3306"/>
          <cell r="I3306" t="str">
            <v>https://reliefweb.int/sites/reliefweb.int/files/resources/67675.pdf</v>
          </cell>
          <cell r="J3306" t="str">
            <v>All refugees from Eritrea in Sudan</v>
          </cell>
          <cell r="K3306" t="str">
            <v>SDN003Total # of crisis related displaced people</v>
          </cell>
          <cell r="L3306">
            <v>43511</v>
          </cell>
        </row>
        <row r="3307">
          <cell r="F3307"/>
          <cell r="G3307"/>
          <cell r="H3307"/>
          <cell r="I3307"/>
          <cell r="J3307" t="str">
            <v xml:space="preserve">No data available </v>
          </cell>
          <cell r="K3307" t="str">
            <v>SDN003Crisis related Injuries</v>
          </cell>
          <cell r="L3307">
            <v>43511</v>
          </cell>
        </row>
        <row r="3308">
          <cell r="F3308"/>
          <cell r="G3308"/>
          <cell r="H3308"/>
          <cell r="I3308"/>
          <cell r="J3308" t="str">
            <v xml:space="preserve">No data available </v>
          </cell>
          <cell r="K3308" t="str">
            <v>SDN003Total # of illness cases reported</v>
          </cell>
          <cell r="L3308">
            <v>43511</v>
          </cell>
        </row>
        <row r="3309">
          <cell r="F3309"/>
          <cell r="G3309"/>
          <cell r="H3309"/>
          <cell r="I3309"/>
          <cell r="J3309" t="str">
            <v xml:space="preserve">No data available </v>
          </cell>
          <cell r="K3309" t="str">
            <v>SDN003Crisis related fatalities</v>
          </cell>
          <cell r="L3309">
            <v>43511</v>
          </cell>
        </row>
        <row r="3310">
          <cell r="F3310"/>
          <cell r="G3310"/>
          <cell r="H3310"/>
          <cell r="I3310"/>
          <cell r="J3310"/>
          <cell r="K3310" t="str">
            <v>SDN003Building partially damaged</v>
          </cell>
          <cell r="L3310">
            <v>43511</v>
          </cell>
        </row>
        <row r="3311">
          <cell r="F3311"/>
          <cell r="G3311"/>
          <cell r="H3311"/>
          <cell r="I3311"/>
          <cell r="J3311"/>
          <cell r="K3311" t="str">
            <v>SDN003Building totally damaged</v>
          </cell>
          <cell r="L3311">
            <v>43511</v>
          </cell>
        </row>
        <row r="3312">
          <cell r="F3312"/>
          <cell r="G3312"/>
          <cell r="H3312"/>
          <cell r="I3312"/>
          <cell r="J3312" t="str">
            <v xml:space="preserve">No data available </v>
          </cell>
          <cell r="K3312" t="str">
            <v>SDN003Building partially damaged</v>
          </cell>
          <cell r="L3312">
            <v>43511</v>
          </cell>
        </row>
        <row r="3313">
          <cell r="F3313"/>
          <cell r="G3313"/>
          <cell r="H3313"/>
          <cell r="I3313"/>
          <cell r="J3313" t="str">
            <v xml:space="preserve">No data available </v>
          </cell>
          <cell r="K3313" t="str">
            <v>SDN003Economic Losses</v>
          </cell>
          <cell r="L3313">
            <v>43511</v>
          </cell>
        </row>
        <row r="3314">
          <cell r="F3314" t="str">
            <v>UNHCR 31/12/2018</v>
          </cell>
          <cell r="G3314" t="str">
            <v>Medium</v>
          </cell>
          <cell r="H3314"/>
          <cell r="I3314" t="str">
            <v>https://reliefweb.int/sites/reliefweb.int/files/resources/67675.pdf</v>
          </cell>
          <cell r="J3314"/>
          <cell r="K3314" t="str">
            <v>SDN003People in Need</v>
          </cell>
          <cell r="L3314">
            <v>43511</v>
          </cell>
        </row>
        <row r="3315">
          <cell r="F3315"/>
          <cell r="G3315" t="str">
            <v>Low</v>
          </cell>
          <cell r="H3315"/>
          <cell r="I3315" t="str">
            <v>https://reliefweb.int/sites/reliefweb.int/files/resources/67675.pdf</v>
          </cell>
          <cell r="J3315"/>
          <cell r="K3315" t="str">
            <v>SDN003People facing minimal humanitarian needs (level 1)</v>
          </cell>
          <cell r="L3315">
            <v>43511</v>
          </cell>
        </row>
        <row r="3316">
          <cell r="F3316"/>
          <cell r="G3316" t="str">
            <v>Low</v>
          </cell>
          <cell r="H3316"/>
          <cell r="I3316" t="str">
            <v>https://reliefweb.int/sites/reliefweb.int/files/resources/67675.pdf</v>
          </cell>
          <cell r="J3316" t="str">
            <v>the rest</v>
          </cell>
          <cell r="K3316" t="str">
            <v>SDN003People facing stressed humanitarian needs (level 2)</v>
          </cell>
          <cell r="L3316">
            <v>43511</v>
          </cell>
        </row>
        <row r="3317">
          <cell r="F3317"/>
          <cell r="G3317" t="str">
            <v>Low</v>
          </cell>
          <cell r="H3317"/>
          <cell r="I3317" t="str">
            <v>https://reliefweb.int/sites/reliefweb.int/files/resources/67675.pdf</v>
          </cell>
          <cell r="J3317" t="str">
            <v>according to IPC figures, 16.4% of the host communities living in the most affected state are facing IPC phase 3 (see stimation page). It is assumed that the refugees are in similar conditions as the host communities, even though they may recieve more aid/have better access to services. The procentage is going to be used to calculate the level 3 PIN for the South Sudanese refugees</v>
          </cell>
          <cell r="K3317" t="str">
            <v>SDN003People  facing moderate humanitarian needs (level 3)</v>
          </cell>
          <cell r="L3317">
            <v>43511</v>
          </cell>
        </row>
        <row r="3318">
          <cell r="F3318"/>
          <cell r="G3318" t="str">
            <v>Low</v>
          </cell>
          <cell r="H3318"/>
          <cell r="I3318" t="str">
            <v>https://reliefweb.int/sites/reliefweb.int/files/resources/67675.pdf</v>
          </cell>
          <cell r="J3318" t="str">
            <v xml:space="preserve">no % of people in IPC 4 in Kasala state. This does not mean that there are no Eritrean refugees in severity level 4. </v>
          </cell>
          <cell r="K3318" t="str">
            <v>SDN003People facing severe humanitarian needs (level 4)</v>
          </cell>
          <cell r="L3318">
            <v>43511</v>
          </cell>
        </row>
        <row r="3319">
          <cell r="F3319"/>
          <cell r="G3319" t="str">
            <v>Medium</v>
          </cell>
          <cell r="H3319"/>
          <cell r="I3319" t="str">
            <v>https://reliefweb.int/sites/reliefweb.int/files/resources/67675.pdf</v>
          </cell>
          <cell r="J3319"/>
          <cell r="K3319" t="str">
            <v>SDN003People facing extreme humanitarian needs (level 5)</v>
          </cell>
          <cell r="L3319">
            <v>43511</v>
          </cell>
        </row>
        <row r="3320">
          <cell r="F3320" t="str">
            <v>ACLED August-Jan 2019</v>
          </cell>
          <cell r="G3320" t="str">
            <v>Medium</v>
          </cell>
          <cell r="H3320"/>
          <cell r="I3320"/>
          <cell r="J3320" t="str">
            <v xml:space="preserve">all civilians listed by ACLED as being killed from August-January 2019; including protetors; civilians killing civilians are included too. Protets that spiked since 19 December and are ongoing are included, however the reports being </v>
          </cell>
          <cell r="K3320" t="str">
            <v>SDN003People killed in all crises</v>
          </cell>
          <cell r="L3320">
            <v>43511</v>
          </cell>
        </row>
        <row r="3321">
          <cell r="F3321" t="str">
            <v>OCHA 2/2018</v>
          </cell>
          <cell r="G3321"/>
          <cell r="H3321"/>
          <cell r="I3321" t="str">
            <v>https://reliefweb.int/sites/reliefweb.int/files/resources/Darfur_Humanitarian_Overview_01Oct18_A3%20%281%29.pdf, https://reliefweb.int/sites/reliefweb.int/files/resources/Sudan_2018_Humanitarian_Needs_Overview.pdf</v>
          </cell>
          <cell r="J3321" t="str">
            <v xml:space="preserve">Refugee and host </v>
          </cell>
          <cell r="K3321" t="str">
            <v>SDN003Crisis affected groups</v>
          </cell>
          <cell r="L3321">
            <v>43511</v>
          </cell>
        </row>
        <row r="3322">
          <cell r="F3322"/>
          <cell r="G3322"/>
          <cell r="H3322"/>
          <cell r="I3322"/>
          <cell r="J3322" t="str">
            <v xml:space="preserve">No data available </v>
          </cell>
          <cell r="K3322" t="str">
            <v>SDN003People facing limited access constraints</v>
          </cell>
          <cell r="L3322">
            <v>43511</v>
          </cell>
        </row>
        <row r="3323">
          <cell r="F3323"/>
          <cell r="G3323"/>
          <cell r="H3323"/>
          <cell r="I3323"/>
          <cell r="J3323" t="str">
            <v xml:space="preserve">No data available </v>
          </cell>
          <cell r="K3323" t="str">
            <v>SDN003People facing restricted access constraints</v>
          </cell>
          <cell r="L3323">
            <v>43511</v>
          </cell>
        </row>
        <row r="3324">
          <cell r="F3324" t="str">
            <v xml:space="preserve">Humanitarian Access Map ACAPS </v>
          </cell>
          <cell r="G3324"/>
          <cell r="H3324"/>
          <cell r="I3324"/>
          <cell r="J3324"/>
          <cell r="K3324" t="str">
            <v>SDN003Impediments to entry into country (bureaucratic and administrative)</v>
          </cell>
          <cell r="L3324">
            <v>43511</v>
          </cell>
        </row>
        <row r="3325">
          <cell r="F3325" t="str">
            <v xml:space="preserve">Humanitarian Access Map ACAPS </v>
          </cell>
          <cell r="G3325"/>
          <cell r="H3325"/>
          <cell r="I3325"/>
          <cell r="J3325"/>
          <cell r="K3325" t="str">
            <v>SDN003Restriction of movement (impediments to freedom of movement and/or administrative restrictions)</v>
          </cell>
          <cell r="L3325">
            <v>43511</v>
          </cell>
        </row>
        <row r="3326">
          <cell r="F3326" t="str">
            <v xml:space="preserve">Humanitarian Access Map ACAPS </v>
          </cell>
          <cell r="G3326"/>
          <cell r="H3326"/>
          <cell r="I3326"/>
          <cell r="J3326"/>
          <cell r="K3326" t="str">
            <v>SDN003Interference into implementation of humanitarian activities</v>
          </cell>
          <cell r="L3326">
            <v>43511</v>
          </cell>
        </row>
        <row r="3327">
          <cell r="F3327" t="str">
            <v xml:space="preserve">Humanitarian Access Map ACAPS </v>
          </cell>
          <cell r="G3327"/>
          <cell r="H3327"/>
          <cell r="I3327"/>
          <cell r="J3327"/>
          <cell r="K3327" t="str">
            <v>SDN003Violence against personnel, facilities and assets</v>
          </cell>
          <cell r="L3327">
            <v>43511</v>
          </cell>
        </row>
        <row r="3328">
          <cell r="F3328" t="str">
            <v xml:space="preserve">Humanitarian Access Map ACAPS </v>
          </cell>
          <cell r="G3328"/>
          <cell r="H3328"/>
          <cell r="I3328"/>
          <cell r="J3328"/>
          <cell r="K3328" t="str">
            <v>SDN003Denial of existence of humanitarian needs or entitlements to assistance</v>
          </cell>
          <cell r="L3328">
            <v>43511</v>
          </cell>
        </row>
        <row r="3329">
          <cell r="F3329" t="str">
            <v xml:space="preserve">Humanitarian Access Map ACAPS </v>
          </cell>
          <cell r="G3329"/>
          <cell r="H3329"/>
          <cell r="I3329"/>
          <cell r="J3329"/>
          <cell r="K3329" t="str">
            <v>SDN003Physical constraints in the environment (obstacles related to terrain, climate, lack of infrastructure, etc.)</v>
          </cell>
          <cell r="L3329">
            <v>43511</v>
          </cell>
        </row>
        <row r="3330">
          <cell r="F3330" t="str">
            <v xml:space="preserve">Humanitarian Access Map ACAPS </v>
          </cell>
          <cell r="G3330"/>
          <cell r="H3330"/>
          <cell r="I3330"/>
          <cell r="J3330"/>
          <cell r="K3330" t="str">
            <v xml:space="preserve">SDN003Presence of mines and improvised explosive devices </v>
          </cell>
          <cell r="L3330">
            <v>43511</v>
          </cell>
        </row>
        <row r="3331">
          <cell r="F3331" t="str">
            <v xml:space="preserve">Humanitarian Access Map ACAPS </v>
          </cell>
          <cell r="G3331"/>
          <cell r="H3331"/>
          <cell r="I3331"/>
          <cell r="J3331"/>
          <cell r="K3331" t="str">
            <v>SDN003Ongoing insecurity/hostilities affecting humanitarian assistance</v>
          </cell>
          <cell r="L3331">
            <v>43511</v>
          </cell>
        </row>
        <row r="3332">
          <cell r="F3332" t="str">
            <v xml:space="preserve">Humanitarian Access Map ACAPS </v>
          </cell>
          <cell r="G3332"/>
          <cell r="H3332"/>
          <cell r="I3332"/>
          <cell r="J3332"/>
          <cell r="K3332" t="str">
            <v>SDN003Restriction and obstruction of access to services and assistance</v>
          </cell>
          <cell r="L3332">
            <v>43511</v>
          </cell>
        </row>
        <row r="3333">
          <cell r="F3333" t="str">
            <v>UNHCR 2019, Stat Italia 2019</v>
          </cell>
          <cell r="G3333"/>
          <cell r="H3333"/>
          <cell r="I3333" t="str">
            <v xml:space="preserve">https://data2.unhcr.org/en/situations/mediterranean/location/5205, http://dati.istat.it/Index.aspx?QueryId=18460&amp;lang=en 1 Jan 2019 </v>
          </cell>
          <cell r="J3333" t="str">
            <v>Population 60483973 + refugees: 136073</v>
          </cell>
          <cell r="K3333" t="str">
            <v>ITA002Total population in country</v>
          </cell>
          <cell r="L3333">
            <v>43511</v>
          </cell>
        </row>
        <row r="3334">
          <cell r="F3334"/>
          <cell r="G3334" t="str">
            <v>High</v>
          </cell>
          <cell r="H3334"/>
          <cell r="I3334" t="str">
            <v>https://data2.unhcr.org/en/situations/mediterranean/location/5205</v>
          </cell>
          <cell r="J3334" t="str">
            <v>Hot spots in Sicily and Calabria</v>
          </cell>
          <cell r="K3334" t="str">
            <v>ITA002Landmass affected by disaster</v>
          </cell>
          <cell r="L3334">
            <v>43511</v>
          </cell>
        </row>
        <row r="3335">
          <cell r="F3335"/>
          <cell r="G3335" t="str">
            <v>Medium</v>
          </cell>
          <cell r="H3335"/>
          <cell r="I3335" t="str">
            <v>https://data2.unhcr.org/en/situations/mediterranean/location/5205</v>
          </cell>
          <cell r="J3335" t="str">
            <v>Population living in the hot spots in Sicily (5026989) and Calabria (1956687)</v>
          </cell>
          <cell r="K3335" t="str">
            <v>ITA002People exposed</v>
          </cell>
          <cell r="L3335">
            <v>43511</v>
          </cell>
        </row>
        <row r="3336">
          <cell r="F3336" t="str">
            <v>UNHCR 2019</v>
          </cell>
          <cell r="G3336" t="str">
            <v>Medium</v>
          </cell>
          <cell r="H3336"/>
          <cell r="I3336" t="str">
            <v>https://data2.unhcr.org/en/situations/mediterranean/location/5205, https://reliefweb.int/sites/reliefweb.int/files/resources/67557.pdf</v>
          </cell>
          <cell r="J3336" t="str">
            <v>135,858 adult asylum-seekers were accommodated in reception facilities in the end of 2018, 215 new sea arrivals in 2019. Migration study foundation ISMU estimates there are some 500,000 people living in Italy illegally.</v>
          </cell>
          <cell r="K3336" t="str">
            <v>ITA002People affected by the crisis</v>
          </cell>
          <cell r="L3336">
            <v>43511</v>
          </cell>
        </row>
        <row r="3337">
          <cell r="F3337" t="str">
            <v>UNHCR 2019</v>
          </cell>
          <cell r="G3337" t="str">
            <v>Medium</v>
          </cell>
          <cell r="H3337"/>
          <cell r="I3337" t="str">
            <v>https://data2.unhcr.org/en/situations/mediterranean/location/5205, https://reliefweb.int/sites/reliefweb.int/files/resources/67557.pdf</v>
          </cell>
          <cell r="J3337" t="str">
            <v>135,858 adult asylum-seekers were accommodated in reception facilities in the end of 2018, 215 new sea arrivals in 2019. Migration study foundation ISMU estimates there are some 500,000 people living in Italy illegally.</v>
          </cell>
          <cell r="K3337" t="str">
            <v>ITA002Total # of crisis related displaced people</v>
          </cell>
          <cell r="L3337">
            <v>43511</v>
          </cell>
        </row>
        <row r="3338">
          <cell r="F3338"/>
          <cell r="G3338"/>
          <cell r="H3338"/>
          <cell r="I3338"/>
          <cell r="J3338" t="str">
            <v>No data available</v>
          </cell>
          <cell r="K3338" t="str">
            <v>ITA002Total # of illness cases reported</v>
          </cell>
          <cell r="L3338">
            <v>43511</v>
          </cell>
        </row>
        <row r="3339">
          <cell r="F3339"/>
          <cell r="G3339"/>
          <cell r="H3339"/>
          <cell r="I3339"/>
          <cell r="J3339" t="str">
            <v>No data available</v>
          </cell>
          <cell r="K3339" t="str">
            <v>ITA002Crisis related Injuries</v>
          </cell>
          <cell r="L3339">
            <v>43511</v>
          </cell>
        </row>
        <row r="3340">
          <cell r="F3340"/>
          <cell r="G3340" t="str">
            <v>Medium</v>
          </cell>
          <cell r="H3340"/>
          <cell r="I3340" t="str">
            <v>https://app.powerbi.com/view?r=eyJrIjoiZmY5YTM2MGEtMmNhZC00MjFhLTgyY2EtMmQ1YzYzOGJlMzkwIiwidCI6ImU1YzM3OTgxLTY2NjQtNDEzNC04YTBjLTY1NDNkMmFmODBiZSIsImMiOjh9</v>
          </cell>
          <cell r="J3340" t="str">
            <v xml:space="preserve">Dead or missing on central route (from Tunisia and Libya)    </v>
          </cell>
          <cell r="K3340" t="str">
            <v>ITA002Crisis related fatalities</v>
          </cell>
          <cell r="L3340">
            <v>43511</v>
          </cell>
        </row>
        <row r="3341">
          <cell r="F3341"/>
          <cell r="G3341" t="str">
            <v>Medium</v>
          </cell>
          <cell r="H3341"/>
          <cell r="I3341" t="str">
            <v>https://app.powerbi.com/view?r=eyJrIjoiZmY5YTM2MGEtMmNhZC00MjFhLTgyY2EtMmQ1YzYzOGJlMzkwIiwidCI6ImU1YzM3OTgxLTY2NjQtNDEzNC04YTBjLTY1NDNkMmFmODBiZSIsImMiOjh9</v>
          </cell>
          <cell r="J3341" t="str">
            <v xml:space="preserve">Dead or missing on central route (from Tunisia and Libya)    </v>
          </cell>
          <cell r="K3341" t="str">
            <v>ITA002People killed in all crises</v>
          </cell>
          <cell r="L3341">
            <v>43511</v>
          </cell>
        </row>
        <row r="3342">
          <cell r="F3342"/>
          <cell r="G3342"/>
          <cell r="H3342"/>
          <cell r="I3342"/>
          <cell r="J3342" t="str">
            <v>No damage reported</v>
          </cell>
          <cell r="K3342" t="str">
            <v>ITA002Building partially damaged</v>
          </cell>
          <cell r="L3342">
            <v>43511</v>
          </cell>
        </row>
        <row r="3343">
          <cell r="F3343"/>
          <cell r="G3343"/>
          <cell r="H3343"/>
          <cell r="I3343"/>
          <cell r="J3343" t="str">
            <v>No damage reported</v>
          </cell>
          <cell r="K3343" t="str">
            <v>ITA002Building totally damaged</v>
          </cell>
          <cell r="L3343">
            <v>43511</v>
          </cell>
        </row>
        <row r="3344">
          <cell r="F3344"/>
          <cell r="G3344"/>
          <cell r="H3344"/>
          <cell r="I3344"/>
          <cell r="J3344" t="str">
            <v>No data available</v>
          </cell>
          <cell r="K3344" t="str">
            <v>ITA002Building partially damaged</v>
          </cell>
          <cell r="L3344">
            <v>43511</v>
          </cell>
        </row>
        <row r="3345">
          <cell r="F3345"/>
          <cell r="G3345"/>
          <cell r="H3345"/>
          <cell r="I3345"/>
          <cell r="J3345" t="str">
            <v>No data available</v>
          </cell>
          <cell r="K3345" t="str">
            <v>ITA002Economic Losses</v>
          </cell>
          <cell r="L3345">
            <v>43511</v>
          </cell>
        </row>
        <row r="3346">
          <cell r="F3346" t="str">
            <v>UNHCR 2019</v>
          </cell>
          <cell r="G3346" t="str">
            <v>Low</v>
          </cell>
          <cell r="H3346"/>
          <cell r="I3346" t="str">
            <v>https://data2.unhcr.org/en/situations/mediterranean/location/5205 https://reliefweb.int/sites/reliefweb.int/files/resources/67557.pdf</v>
          </cell>
          <cell r="J3346" t="str">
            <v>135,858 adult asylum-seekers were accommodated in reception facilities in the end of 2018, 215 new sea arrivals in 2019</v>
          </cell>
          <cell r="K3346" t="str">
            <v>ITA002People in Need</v>
          </cell>
          <cell r="L3346">
            <v>43511</v>
          </cell>
        </row>
        <row r="3347">
          <cell r="F3347" t="str">
            <v>UNHCR 2019</v>
          </cell>
          <cell r="G3347" t="str">
            <v>Low</v>
          </cell>
          <cell r="H3347"/>
          <cell r="I3347" t="str">
            <v>https://data2.unhcr.org/en/situations/mediterranean/location/5205 https://reliefweb.int/sites/reliefweb.int/files/resources/67557.pdf</v>
          </cell>
          <cell r="J3347" t="str">
            <v>No information on their needs, support and access to services is mostly given, therefore the whole population is out in level 1</v>
          </cell>
          <cell r="K3347" t="str">
            <v>ITA002People facing minimal humanitarian needs (level 1)</v>
          </cell>
          <cell r="L3347">
            <v>43511</v>
          </cell>
        </row>
        <row r="3348">
          <cell r="F3348" t="str">
            <v>UNHCR 2019</v>
          </cell>
          <cell r="G3348" t="str">
            <v>Medium</v>
          </cell>
          <cell r="H3348"/>
          <cell r="I3348" t="str">
            <v>https://data2.unhcr.org/en/situations/mediterranean/location/5205 https://reliefweb.int/sites/reliefweb.int/files/resources/67557.pdf</v>
          </cell>
          <cell r="J3348" t="str">
            <v>No information on their needs, support and access to services is mostly given, therefore the whole population is out in level 1</v>
          </cell>
          <cell r="K3348" t="str">
            <v>ITA002People facing stressed humanitarian needs (level 2)</v>
          </cell>
          <cell r="L3348">
            <v>43511</v>
          </cell>
        </row>
        <row r="3349">
          <cell r="F3349" t="str">
            <v>UNHCR 2019</v>
          </cell>
          <cell r="G3349" t="str">
            <v>Medium</v>
          </cell>
          <cell r="H3349"/>
          <cell r="I3349" t="str">
            <v>https://data2.unhcr.org/en/situations/mediterranean/location/5205 https://reliefweb.int/sites/reliefweb.int/files/resources/67557.pdf</v>
          </cell>
          <cell r="J3349" t="str">
            <v>No information on their needs, support and access to services is mostly given, therefore the whole population is out in level 1</v>
          </cell>
          <cell r="K3349" t="str">
            <v>ITA002People  facing moderate humanitarian needs (level 3)</v>
          </cell>
          <cell r="L3349">
            <v>43511</v>
          </cell>
        </row>
        <row r="3350">
          <cell r="F3350" t="str">
            <v>UNHCR 2019</v>
          </cell>
          <cell r="G3350" t="str">
            <v>Medium</v>
          </cell>
          <cell r="H3350"/>
          <cell r="I3350" t="str">
            <v>https://data2.unhcr.org/en/situations/mediterranean/location/5205 https://reliefweb.int/sites/reliefweb.int/files/resources/67557.pdf</v>
          </cell>
          <cell r="J3350" t="str">
            <v>No information on their needs, support and access to services is mostly given, therefore the whole population is out in level 1</v>
          </cell>
          <cell r="K3350" t="str">
            <v>ITA002People facing severe humanitarian needs (level 4)</v>
          </cell>
          <cell r="L3350">
            <v>43511</v>
          </cell>
        </row>
        <row r="3351">
          <cell r="F3351" t="str">
            <v>UNHCR 2019</v>
          </cell>
          <cell r="G3351" t="str">
            <v>Medium</v>
          </cell>
          <cell r="H3351"/>
          <cell r="I3351" t="str">
            <v>https://data2.unhcr.org/en/situations/mediterranean/location/5205 https://reliefweb.int/sites/reliefweb.int/files/resources/67557.pdf</v>
          </cell>
          <cell r="J3351" t="str">
            <v>No information on their needs, support and access to services is mostly given, therefore the whole population is out in level 1</v>
          </cell>
          <cell r="K3351" t="str">
            <v>ITA002People facing extreme humanitarian needs (level 5)</v>
          </cell>
          <cell r="L3351">
            <v>43511</v>
          </cell>
        </row>
        <row r="3352">
          <cell r="F3352"/>
          <cell r="G3352" t="str">
            <v>High</v>
          </cell>
          <cell r="H3352"/>
          <cell r="I3352"/>
          <cell r="J3352" t="str">
            <v xml:space="preserve">Host communities and refugees </v>
          </cell>
          <cell r="K3352" t="str">
            <v>ITA002Crisis affected groups</v>
          </cell>
          <cell r="L3352">
            <v>43511</v>
          </cell>
        </row>
        <row r="3353">
          <cell r="F3353"/>
          <cell r="G3353"/>
          <cell r="H3353"/>
          <cell r="I3353"/>
          <cell r="J3353" t="str">
            <v>no data available</v>
          </cell>
          <cell r="K3353" t="str">
            <v>ITA002People facing limited access constraints</v>
          </cell>
          <cell r="L3353">
            <v>43511</v>
          </cell>
        </row>
        <row r="3354">
          <cell r="F3354"/>
          <cell r="G3354"/>
          <cell r="H3354"/>
          <cell r="I3354"/>
          <cell r="J3354" t="str">
            <v>no data available</v>
          </cell>
          <cell r="K3354" t="str">
            <v>ITA002People facing restricted access constraints</v>
          </cell>
          <cell r="L3354">
            <v>43511</v>
          </cell>
        </row>
        <row r="3355">
          <cell r="F3355" t="str">
            <v>ACAPS Access Map 08/2018</v>
          </cell>
          <cell r="G3355"/>
          <cell r="H3355"/>
          <cell r="I3355"/>
          <cell r="J3355"/>
          <cell r="K3355" t="str">
            <v>ITA002Physical constraints in the environment (obstacles related to terrain, climate, lack of infrastructure, etc.)</v>
          </cell>
          <cell r="L3355">
            <v>43511</v>
          </cell>
        </row>
        <row r="3356">
          <cell r="F3356" t="str">
            <v>ACAPS Access Map 08/2018</v>
          </cell>
          <cell r="G3356"/>
          <cell r="H3356"/>
          <cell r="I3356"/>
          <cell r="J3356"/>
          <cell r="K3356" t="str">
            <v>ITA002Impediments to entry into country (bureaucratic and administrative)</v>
          </cell>
          <cell r="L3356">
            <v>43511</v>
          </cell>
        </row>
        <row r="3357">
          <cell r="F3357" t="str">
            <v>ACAPS Access Map 08/2018</v>
          </cell>
          <cell r="G3357"/>
          <cell r="H3357"/>
          <cell r="I3357"/>
          <cell r="J3357"/>
          <cell r="K3357" t="str">
            <v>ITA002Restriction of movement (impediments to freedom of movement and/or administrative restrictions)</v>
          </cell>
          <cell r="L3357">
            <v>43511</v>
          </cell>
        </row>
        <row r="3358">
          <cell r="F3358" t="str">
            <v>ACAPS Access Map 08/2018</v>
          </cell>
          <cell r="G3358"/>
          <cell r="H3358"/>
          <cell r="I3358"/>
          <cell r="J3358"/>
          <cell r="K3358" t="str">
            <v>ITA002Interference into implementation of humanitarian activities</v>
          </cell>
          <cell r="L3358">
            <v>43511</v>
          </cell>
        </row>
        <row r="3359">
          <cell r="F3359" t="str">
            <v>ACAPS Access Map 08/2018</v>
          </cell>
          <cell r="G3359"/>
          <cell r="H3359"/>
          <cell r="I3359"/>
          <cell r="J3359"/>
          <cell r="K3359" t="str">
            <v>ITA002Violence against personnel, facilities and assets</v>
          </cell>
          <cell r="L3359">
            <v>43511</v>
          </cell>
        </row>
        <row r="3360">
          <cell r="F3360" t="str">
            <v>ACAPS Access Map 08/2018</v>
          </cell>
          <cell r="G3360"/>
          <cell r="H3360"/>
          <cell r="I3360"/>
          <cell r="J3360"/>
          <cell r="K3360" t="str">
            <v>ITA002Denial of existence of humanitarian needs or entitlements to assistance</v>
          </cell>
          <cell r="L3360">
            <v>43511</v>
          </cell>
        </row>
        <row r="3361">
          <cell r="F3361" t="str">
            <v>ACAPS Access Map 08/2018</v>
          </cell>
          <cell r="G3361"/>
          <cell r="H3361"/>
          <cell r="I3361"/>
          <cell r="J3361"/>
          <cell r="K3361" t="str">
            <v>ITA002Restriction and obstruction of access to services and assistance</v>
          </cell>
          <cell r="L3361">
            <v>43511</v>
          </cell>
        </row>
        <row r="3362">
          <cell r="F3362" t="str">
            <v>ACAPS Access Map 08/2018</v>
          </cell>
          <cell r="G3362"/>
          <cell r="H3362"/>
          <cell r="I3362"/>
          <cell r="J3362"/>
          <cell r="K3362" t="str">
            <v>ITA002Ongoing insecurity/hostilities affecting humanitarian assistance</v>
          </cell>
          <cell r="L3362">
            <v>43511</v>
          </cell>
        </row>
        <row r="3363">
          <cell r="F3363" t="str">
            <v>ACAPS Access Map 08/2018</v>
          </cell>
          <cell r="G3363"/>
          <cell r="H3363"/>
          <cell r="I3363"/>
          <cell r="J3363"/>
          <cell r="K3363" t="str">
            <v xml:space="preserve">ITA002Presence of mines and improvised explosive devices </v>
          </cell>
          <cell r="L3363">
            <v>43511</v>
          </cell>
        </row>
        <row r="3364">
          <cell r="F3364" t="str">
            <v>IBGE 2018</v>
          </cell>
          <cell r="G3364" t="str">
            <v>High</v>
          </cell>
          <cell r="H3364"/>
          <cell r="I3364"/>
          <cell r="J3364"/>
          <cell r="K3364" t="str">
            <v>BRA002Total population in country</v>
          </cell>
          <cell r="L3364">
            <v>43511</v>
          </cell>
        </row>
        <row r="3365">
          <cell r="F3365" t="str">
            <v>IBGE 2018</v>
          </cell>
          <cell r="G3365" t="str">
            <v>High</v>
          </cell>
          <cell r="H3365"/>
          <cell r="I3365"/>
          <cell r="J3365"/>
          <cell r="K3365" t="str">
            <v>BRA002Landmass affected by disaster</v>
          </cell>
          <cell r="L3365">
            <v>43511</v>
          </cell>
        </row>
        <row r="3366">
          <cell r="F3366" t="str">
            <v>Reuters 11/2017</v>
          </cell>
          <cell r="G3366" t="str">
            <v>High</v>
          </cell>
          <cell r="H3366"/>
          <cell r="I3366"/>
          <cell r="J3366" t="str">
            <v xml:space="preserve">Boa Vista, the state capital of Roraima, has hosted a large percentage of Venezuelan refugees and migrants in Brazil. The city is home to approximately 300,000 people, and is situated in one of the poorest regions of Brazil -- increasing the baseline level of vulnerability. </v>
          </cell>
          <cell r="K3366" t="str">
            <v>BRA002People affected by the crisis</v>
          </cell>
          <cell r="L3366">
            <v>43511</v>
          </cell>
        </row>
        <row r="3367">
          <cell r="F3367"/>
          <cell r="G3367" t="str">
            <v>High</v>
          </cell>
          <cell r="H3367"/>
          <cell r="I3367"/>
          <cell r="J3367" t="str">
            <v xml:space="preserve">An estimated 88,900 Venezuelans have soughtprotection in Brazil. This number could expand to 190,000 by the end of 2019.  </v>
          </cell>
          <cell r="K3367" t="str">
            <v>BRA002Total # of crisis related displaced people</v>
          </cell>
          <cell r="L3367">
            <v>43511</v>
          </cell>
        </row>
        <row r="3368">
          <cell r="F3368"/>
          <cell r="G3368" t="str">
            <v>High</v>
          </cell>
          <cell r="H3368"/>
          <cell r="I3368"/>
          <cell r="J3368"/>
          <cell r="K3368" t="str">
            <v>BRA002Crisis related Injuries</v>
          </cell>
          <cell r="L3368">
            <v>43511</v>
          </cell>
        </row>
        <row r="3369">
          <cell r="F3369"/>
          <cell r="G3369" t="str">
            <v>High</v>
          </cell>
          <cell r="H3369"/>
          <cell r="I3369"/>
          <cell r="J3369"/>
          <cell r="K3369" t="str">
            <v>BRA002Total # of illness cases reported</v>
          </cell>
          <cell r="L3369">
            <v>43511</v>
          </cell>
        </row>
        <row r="3370">
          <cell r="F3370"/>
          <cell r="G3370" t="str">
            <v>High</v>
          </cell>
          <cell r="H3370"/>
          <cell r="I3370"/>
          <cell r="J3370"/>
          <cell r="K3370" t="str">
            <v>BRA002Crisis related fatalities</v>
          </cell>
          <cell r="L3370">
            <v>43511</v>
          </cell>
        </row>
        <row r="3371">
          <cell r="F3371"/>
          <cell r="G3371" t="str">
            <v>High</v>
          </cell>
          <cell r="H3371"/>
          <cell r="I3371"/>
          <cell r="J3371"/>
          <cell r="K3371" t="str">
            <v>BRA002Building partially damaged</v>
          </cell>
          <cell r="L3371">
            <v>43511</v>
          </cell>
        </row>
        <row r="3372">
          <cell r="F3372"/>
          <cell r="G3372" t="str">
            <v>High</v>
          </cell>
          <cell r="H3372"/>
          <cell r="I3372"/>
          <cell r="J3372"/>
          <cell r="K3372" t="str">
            <v>BRA002Building totally damaged</v>
          </cell>
          <cell r="L3372">
            <v>43511</v>
          </cell>
        </row>
        <row r="3373">
          <cell r="F3373"/>
          <cell r="G3373" t="str">
            <v>High</v>
          </cell>
          <cell r="H3373"/>
          <cell r="I3373"/>
          <cell r="J3373"/>
          <cell r="K3373" t="str">
            <v>BRA002Economic Losses</v>
          </cell>
          <cell r="L3373">
            <v>43511</v>
          </cell>
        </row>
        <row r="3374">
          <cell r="F3374" t="str">
            <v>IOM/UNHCR 2019</v>
          </cell>
          <cell r="G3374" t="str">
            <v>High</v>
          </cell>
          <cell r="H3374"/>
          <cell r="I3374" t="str">
            <v>https://reliefweb.int/sites/reliefweb.int/files/resources/RMRP_Venezuela_2019_OnlineVersion.pdf</v>
          </cell>
          <cell r="J3374" t="str">
            <v>Sum of refugee population in need of assistance (88,900) + host community in need of assistance (110,000).</v>
          </cell>
          <cell r="K3374" t="str">
            <v>BRA002People in Need</v>
          </cell>
          <cell r="L3374">
            <v>43511</v>
          </cell>
        </row>
        <row r="3375">
          <cell r="F3375" t="str">
            <v>IOM/UNHCR 2019</v>
          </cell>
          <cell r="G3375" t="str">
            <v>High</v>
          </cell>
          <cell r="H3375"/>
          <cell r="I3375" t="str">
            <v>https://reliefweb.int/sites/reliefweb.int/files/resources/RMRP_Venezuela_2019_OnlineVersion.pdf</v>
          </cell>
          <cell r="J3375" t="str">
            <v xml:space="preserve">Figure represents the number of people in Brazilian host communities that are in need of assistance, according to UNHCR. Detailed information about needs is not available, but it can be assumed that needs are minimal and relatively less severe than those of Venezuelan refugees and migrants. </v>
          </cell>
          <cell r="K3375" t="str">
            <v>BRA002People facing minimal humanitarian needs (level 1)</v>
          </cell>
          <cell r="L3375">
            <v>43511</v>
          </cell>
        </row>
        <row r="3376">
          <cell r="F3376" t="str">
            <v>IOM/UNHCR 2019</v>
          </cell>
          <cell r="G3376" t="str">
            <v>High</v>
          </cell>
          <cell r="H3376"/>
          <cell r="I3376" t="str">
            <v>https://reliefweb.int/sites/reliefweb.int/files/resources/RMRP_Venezuela_2019_OnlineVersion.pdf</v>
          </cell>
          <cell r="J3376" t="str">
            <v xml:space="preserve">Figure represents the number of Venezuelan refugees and migrants currently in Brazil. A detailed breakdown of severity of need is not available. Needs have been reported in the areas of shelter and nutrition. </v>
          </cell>
          <cell r="K3376" t="str">
            <v>BRA002People facing stressed humanitarian needs (level 2)</v>
          </cell>
          <cell r="L3376">
            <v>43511</v>
          </cell>
        </row>
        <row r="3377">
          <cell r="F3377"/>
          <cell r="G3377" t="str">
            <v>High</v>
          </cell>
          <cell r="H3377"/>
          <cell r="I3377" t="str">
            <v>https://reliefweb.int/sites/reliefweb.int/files/resources/RMRP_Venezuela_2019_OnlineVersion.pdf</v>
          </cell>
          <cell r="J3377" t="str">
            <v xml:space="preserve"> </v>
          </cell>
          <cell r="K3377" t="str">
            <v>BRA002People  facing moderate humanitarian needs (level 3)</v>
          </cell>
          <cell r="L3377">
            <v>43511</v>
          </cell>
        </row>
        <row r="3378">
          <cell r="F3378"/>
          <cell r="G3378" t="str">
            <v>High</v>
          </cell>
          <cell r="H3378"/>
          <cell r="I3378" t="str">
            <v>https://reliefweb.int/sites/reliefweb.int/files/resources/RMRP_Venezuela_2019_OnlineVersion.pdf</v>
          </cell>
          <cell r="J3378" t="str">
            <v xml:space="preserve"> </v>
          </cell>
          <cell r="K3378" t="str">
            <v>BRA002People facing severe humanitarian needs (level 4)</v>
          </cell>
          <cell r="L3378">
            <v>43511</v>
          </cell>
        </row>
        <row r="3379">
          <cell r="F3379"/>
          <cell r="G3379" t="str">
            <v>High</v>
          </cell>
          <cell r="H3379"/>
          <cell r="I3379" t="str">
            <v>https://reliefweb.int/sites/reliefweb.int/files/resources/RMRP_Venezuela_2019_OnlineVersion.pdf</v>
          </cell>
          <cell r="J3379" t="str">
            <v xml:space="preserve"> </v>
          </cell>
          <cell r="K3379" t="str">
            <v>BRA002People facing extreme humanitarian needs (level 5)</v>
          </cell>
          <cell r="L3379">
            <v>43511</v>
          </cell>
        </row>
        <row r="3380">
          <cell r="F3380"/>
          <cell r="G3380" t="str">
            <v>High</v>
          </cell>
          <cell r="H3380"/>
          <cell r="I3380"/>
          <cell r="J3380"/>
          <cell r="K3380" t="str">
            <v>BRA002People killed in all crises</v>
          </cell>
          <cell r="L3380">
            <v>43511</v>
          </cell>
        </row>
        <row r="3381">
          <cell r="F3381"/>
          <cell r="G3381" t="str">
            <v>High</v>
          </cell>
          <cell r="H3381"/>
          <cell r="I3381"/>
          <cell r="J3381" t="str">
            <v>Refugee, host</v>
          </cell>
          <cell r="K3381" t="str">
            <v>BRA002Crisis affected groups</v>
          </cell>
          <cell r="L3381">
            <v>43511</v>
          </cell>
        </row>
        <row r="3382">
          <cell r="F3382"/>
          <cell r="G3382" t="str">
            <v>High</v>
          </cell>
          <cell r="H3382"/>
          <cell r="I3382"/>
          <cell r="J3382"/>
          <cell r="K3382" t="str">
            <v>BRA002People facing limited access constraints</v>
          </cell>
          <cell r="L3382">
            <v>43511</v>
          </cell>
        </row>
        <row r="3383">
          <cell r="F3383"/>
          <cell r="G3383" t="str">
            <v>High</v>
          </cell>
          <cell r="H3383"/>
          <cell r="I3383"/>
          <cell r="J3383"/>
          <cell r="K3383" t="str">
            <v>BRA002People facing restricted access constraints</v>
          </cell>
          <cell r="L3383">
            <v>43511</v>
          </cell>
        </row>
        <row r="3384">
          <cell r="F3384"/>
          <cell r="G3384" t="str">
            <v>High</v>
          </cell>
          <cell r="H3384"/>
          <cell r="I3384"/>
          <cell r="J3384"/>
          <cell r="K3384" t="str">
            <v>BRA002Impediments to entry into country (bureaucratic and administrative)</v>
          </cell>
          <cell r="L3384">
            <v>43511</v>
          </cell>
        </row>
        <row r="3385">
          <cell r="F3385"/>
          <cell r="G3385" t="str">
            <v>High</v>
          </cell>
          <cell r="H3385"/>
          <cell r="I3385"/>
          <cell r="J3385"/>
          <cell r="K3385" t="str">
            <v>BRA002Restriction of movement (impediments to freedom of movement and/or administrative restrictions)</v>
          </cell>
          <cell r="L3385">
            <v>43511</v>
          </cell>
        </row>
        <row r="3386">
          <cell r="F3386"/>
          <cell r="G3386" t="str">
            <v>High</v>
          </cell>
          <cell r="H3386"/>
          <cell r="I3386"/>
          <cell r="J3386"/>
          <cell r="K3386" t="str">
            <v>BRA002Interference into implementation of humanitarian activities</v>
          </cell>
          <cell r="L3386">
            <v>43511</v>
          </cell>
        </row>
        <row r="3387">
          <cell r="F3387"/>
          <cell r="G3387" t="str">
            <v>High</v>
          </cell>
          <cell r="H3387"/>
          <cell r="I3387"/>
          <cell r="J3387"/>
          <cell r="K3387" t="str">
            <v>BRA002Violence against personnel, facilities and assets</v>
          </cell>
          <cell r="L3387">
            <v>43511</v>
          </cell>
        </row>
        <row r="3388">
          <cell r="F3388"/>
          <cell r="G3388" t="str">
            <v>High</v>
          </cell>
          <cell r="H3388"/>
          <cell r="I3388"/>
          <cell r="J3388"/>
          <cell r="K3388" t="str">
            <v>BRA002Denial of existence of humanitarian needs or entitlements to assistance</v>
          </cell>
          <cell r="L3388">
            <v>43511</v>
          </cell>
        </row>
        <row r="3389">
          <cell r="F3389"/>
          <cell r="G3389" t="str">
            <v>High</v>
          </cell>
          <cell r="H3389"/>
          <cell r="I3389"/>
          <cell r="J3389"/>
          <cell r="K3389" t="str">
            <v>BRA002Restriction and obstruction of access to services and assistance</v>
          </cell>
          <cell r="L3389">
            <v>43511</v>
          </cell>
        </row>
        <row r="3390">
          <cell r="F3390"/>
          <cell r="G3390" t="str">
            <v>High</v>
          </cell>
          <cell r="H3390"/>
          <cell r="I3390"/>
          <cell r="J3390"/>
          <cell r="K3390" t="str">
            <v>BRA002Ongoing insecurity/hostilities affecting humanitarian assistance</v>
          </cell>
          <cell r="L3390">
            <v>43511</v>
          </cell>
        </row>
        <row r="3391">
          <cell r="F3391"/>
          <cell r="G3391" t="str">
            <v>High</v>
          </cell>
          <cell r="H3391"/>
          <cell r="I3391"/>
          <cell r="J3391"/>
          <cell r="K3391" t="str">
            <v xml:space="preserve">BRA002Presence of mines and improvised explosive devices </v>
          </cell>
          <cell r="L3391">
            <v>43511</v>
          </cell>
        </row>
        <row r="3392">
          <cell r="F3392"/>
          <cell r="G3392" t="str">
            <v>High</v>
          </cell>
          <cell r="H3392"/>
          <cell r="I3392"/>
          <cell r="J3392"/>
          <cell r="K3392" t="str">
            <v>BRA002Physical constraints in the environment (obstacles related to terrain, climate, lack of infrastructure, etc.)</v>
          </cell>
          <cell r="L3392">
            <v>43511</v>
          </cell>
        </row>
        <row r="3393">
          <cell r="F3393" t="str">
            <v>https://www.ibge.gov.br/cidades-e-estados/rr.html</v>
          </cell>
          <cell r="G3393" t="str">
            <v>High</v>
          </cell>
          <cell r="H3393"/>
          <cell r="I3393" t="str">
            <v>https://data.worldbank.org/country/malawi</v>
          </cell>
          <cell r="J3393" t="str">
            <v>Figure represents the population of Roraima state.  The vast majority of Venezuelan refugees and migrants in Brazil have gone to Roraima, with a much smaller number choosing  Amazonas, specifically the city of Manaus.</v>
          </cell>
          <cell r="K3393" t="str">
            <v>BRA002People exposed</v>
          </cell>
          <cell r="L3393">
            <v>43511</v>
          </cell>
        </row>
        <row r="3394">
          <cell r="F3394" t="str">
            <v>World Bank 2017</v>
          </cell>
          <cell r="G3394" t="str">
            <v>High</v>
          </cell>
          <cell r="H3394"/>
          <cell r="I3394" t="str">
            <v>http://data.un.org/CountryProfile.aspx/_Docs/CountryProfile.aspx?crName=Malawi</v>
          </cell>
          <cell r="J3394" t="str">
            <v>Total population in country, according to World Bank estimates from 2017. The last national census was conducted in 2008</v>
          </cell>
          <cell r="K3394" t="str">
            <v>MWI002Total population in country</v>
          </cell>
          <cell r="L3394">
            <v>43511</v>
          </cell>
        </row>
        <row r="3395">
          <cell r="F3395" t="str">
            <v>UN Data 2014</v>
          </cell>
          <cell r="G3395" t="str">
            <v>High</v>
          </cell>
          <cell r="H3395"/>
          <cell r="I3395" t="str">
            <v>https://data.worldbank.org/country/malawi</v>
          </cell>
          <cell r="J3395" t="str">
            <v xml:space="preserve">Figure represents the total area of Malawi. Food insecurity is prevalent throughout the country, and is not confined to one particular area. </v>
          </cell>
          <cell r="K3395" t="str">
            <v>MWI002Landmass affected by disaster</v>
          </cell>
          <cell r="L3395">
            <v>43511</v>
          </cell>
        </row>
        <row r="3396">
          <cell r="F3396" t="str">
            <v>World Bank 2017</v>
          </cell>
          <cell r="G3396" t="str">
            <v>High</v>
          </cell>
          <cell r="H3396"/>
          <cell r="I3396" t="str">
            <v>http://www.ipcinfo.org/fileadmin/user_upload/ipcinfo/docs/Malawi_MVAC_IPC_AcuteAnalysis_Report2018.pdf</v>
          </cell>
          <cell r="J3396" t="str">
            <v>Total population in country, according to World Bank estimates from 2017. The last national census was conducted in 2008</v>
          </cell>
          <cell r="K3396" t="str">
            <v>MWI002People exposed</v>
          </cell>
          <cell r="L3396">
            <v>43511</v>
          </cell>
        </row>
        <row r="3397">
          <cell r="F3397" t="str">
            <v>IPC Info/GoM 2018</v>
          </cell>
          <cell r="G3397" t="str">
            <v>High</v>
          </cell>
          <cell r="H3397"/>
          <cell r="I3397"/>
          <cell r="J3397" t="str">
            <v xml:space="preserve">Figure represents the number of people in Malawi in IPC categories 1-5. </v>
          </cell>
          <cell r="K3397" t="str">
            <v>MWI002People affected by the crisis</v>
          </cell>
          <cell r="L3397">
            <v>43511</v>
          </cell>
        </row>
        <row r="3398">
          <cell r="F3398"/>
          <cell r="G3398" t="str">
            <v>High</v>
          </cell>
          <cell r="H3398"/>
          <cell r="I3398"/>
          <cell r="J3398"/>
          <cell r="K3398" t="str">
            <v>MWI002Total # of crisis related displaced people</v>
          </cell>
          <cell r="L3398">
            <v>43511</v>
          </cell>
        </row>
        <row r="3399">
          <cell r="F3399"/>
          <cell r="G3399" t="str">
            <v>High</v>
          </cell>
          <cell r="H3399"/>
          <cell r="I3399"/>
          <cell r="J3399"/>
          <cell r="K3399" t="str">
            <v>MWI002Crisis related Injuries</v>
          </cell>
          <cell r="L3399">
            <v>43511</v>
          </cell>
        </row>
        <row r="3400">
          <cell r="F3400"/>
          <cell r="G3400" t="str">
            <v>High</v>
          </cell>
          <cell r="H3400"/>
          <cell r="I3400"/>
          <cell r="J3400"/>
          <cell r="K3400" t="str">
            <v>MWI002Total # of illness cases reported</v>
          </cell>
          <cell r="L3400">
            <v>43511</v>
          </cell>
        </row>
        <row r="3401">
          <cell r="F3401"/>
          <cell r="G3401" t="str">
            <v>High</v>
          </cell>
          <cell r="H3401"/>
          <cell r="I3401"/>
          <cell r="J3401"/>
          <cell r="K3401" t="str">
            <v>MWI002Crisis related fatalities</v>
          </cell>
          <cell r="L3401">
            <v>43511</v>
          </cell>
        </row>
        <row r="3402">
          <cell r="F3402"/>
          <cell r="G3402" t="str">
            <v>High</v>
          </cell>
          <cell r="H3402"/>
          <cell r="I3402"/>
          <cell r="J3402"/>
          <cell r="K3402" t="str">
            <v>MWI002Building partially damaged</v>
          </cell>
          <cell r="L3402">
            <v>43511</v>
          </cell>
        </row>
        <row r="3403">
          <cell r="F3403"/>
          <cell r="G3403" t="str">
            <v>High</v>
          </cell>
          <cell r="H3403"/>
          <cell r="I3403"/>
          <cell r="J3403"/>
          <cell r="K3403" t="str">
            <v>MWI002Building totally damaged</v>
          </cell>
          <cell r="L3403">
            <v>43511</v>
          </cell>
        </row>
        <row r="3404">
          <cell r="F3404"/>
          <cell r="G3404" t="str">
            <v>High</v>
          </cell>
          <cell r="H3404"/>
          <cell r="I3404"/>
          <cell r="J3404"/>
          <cell r="K3404" t="str">
            <v>MWI002Economic Losses</v>
          </cell>
          <cell r="L3404">
            <v>43511</v>
          </cell>
        </row>
        <row r="3405">
          <cell r="F3405"/>
          <cell r="G3405" t="str">
            <v>High</v>
          </cell>
          <cell r="H3405"/>
          <cell r="I3405"/>
          <cell r="J3405" t="str">
            <v xml:space="preserve">Figure represents the number of people in Malawi in IPC phases 2-5. Estimates for the period October 2018-March 2019. </v>
          </cell>
          <cell r="K3405" t="str">
            <v>MWI002People in Need</v>
          </cell>
          <cell r="L3405">
            <v>43511</v>
          </cell>
        </row>
        <row r="3406">
          <cell r="F3406"/>
          <cell r="G3406" t="str">
            <v>High</v>
          </cell>
          <cell r="H3406"/>
          <cell r="I3406"/>
          <cell r="J3406"/>
          <cell r="K3406" t="str">
            <v>MWI002People facing minimal humanitarian needs (level 1)</v>
          </cell>
          <cell r="L3406">
            <v>43511</v>
          </cell>
        </row>
        <row r="3407">
          <cell r="F3407"/>
          <cell r="G3407" t="str">
            <v>High</v>
          </cell>
          <cell r="H3407"/>
          <cell r="I3407"/>
          <cell r="J3407"/>
          <cell r="K3407" t="str">
            <v>MWI002People facing stressed humanitarian needs (level 2)</v>
          </cell>
          <cell r="L3407">
            <v>43511</v>
          </cell>
        </row>
        <row r="3408">
          <cell r="F3408"/>
          <cell r="G3408" t="str">
            <v>High</v>
          </cell>
          <cell r="H3408"/>
          <cell r="I3408"/>
          <cell r="J3408"/>
          <cell r="K3408" t="str">
            <v>MWI002People  facing moderate humanitarian needs (level 3)</v>
          </cell>
          <cell r="L3408">
            <v>43511</v>
          </cell>
        </row>
        <row r="3409">
          <cell r="F3409"/>
          <cell r="G3409" t="str">
            <v>High</v>
          </cell>
          <cell r="H3409"/>
          <cell r="I3409"/>
          <cell r="J3409"/>
          <cell r="K3409" t="str">
            <v>MWI002People facing severe humanitarian needs (level 4)</v>
          </cell>
          <cell r="L3409">
            <v>43511</v>
          </cell>
        </row>
        <row r="3410">
          <cell r="F3410"/>
          <cell r="G3410" t="str">
            <v>High</v>
          </cell>
          <cell r="H3410"/>
          <cell r="I3410"/>
          <cell r="J3410"/>
          <cell r="K3410" t="str">
            <v>MWI002People facing extreme humanitarian needs (level 5)</v>
          </cell>
          <cell r="L3410">
            <v>43511</v>
          </cell>
        </row>
        <row r="3411">
          <cell r="F3411"/>
          <cell r="G3411" t="str">
            <v>High</v>
          </cell>
          <cell r="H3411"/>
          <cell r="I3411"/>
          <cell r="J3411"/>
          <cell r="K3411" t="str">
            <v>MWI002People killed in all crises</v>
          </cell>
          <cell r="L3411">
            <v>43511</v>
          </cell>
        </row>
        <row r="3412">
          <cell r="F3412"/>
          <cell r="G3412" t="str">
            <v>High</v>
          </cell>
          <cell r="H3412"/>
          <cell r="I3412"/>
          <cell r="J3412" t="str">
            <v>nonhost</v>
          </cell>
          <cell r="K3412" t="str">
            <v>MWI002Crisis affected groups</v>
          </cell>
          <cell r="L3412">
            <v>43511</v>
          </cell>
        </row>
        <row r="3413">
          <cell r="F3413"/>
          <cell r="G3413" t="str">
            <v>High</v>
          </cell>
          <cell r="H3413"/>
          <cell r="I3413"/>
          <cell r="J3413"/>
          <cell r="K3413" t="str">
            <v>MWI002People facing limited access constraints</v>
          </cell>
          <cell r="L3413">
            <v>43511</v>
          </cell>
        </row>
        <row r="3414">
          <cell r="F3414"/>
          <cell r="G3414" t="str">
            <v>High</v>
          </cell>
          <cell r="H3414"/>
          <cell r="I3414"/>
          <cell r="J3414"/>
          <cell r="K3414" t="str">
            <v>MWI002People facing restricted access constraints</v>
          </cell>
          <cell r="L3414">
            <v>43511</v>
          </cell>
        </row>
        <row r="3415">
          <cell r="F3415"/>
          <cell r="G3415" t="str">
            <v>High</v>
          </cell>
          <cell r="H3415"/>
          <cell r="I3415"/>
          <cell r="J3415"/>
          <cell r="K3415" t="str">
            <v>MWI002Impediments to entry into country (bureaucratic and administrative)</v>
          </cell>
          <cell r="L3415">
            <v>43511</v>
          </cell>
        </row>
        <row r="3416">
          <cell r="F3416"/>
          <cell r="G3416" t="str">
            <v>High</v>
          </cell>
          <cell r="H3416"/>
          <cell r="I3416"/>
          <cell r="J3416"/>
          <cell r="K3416" t="str">
            <v>MWI002Restriction of movement (impediments to freedom of movement and/or administrative restrictions)</v>
          </cell>
          <cell r="L3416">
            <v>43511</v>
          </cell>
        </row>
        <row r="3417">
          <cell r="F3417"/>
          <cell r="G3417" t="str">
            <v>High</v>
          </cell>
          <cell r="H3417"/>
          <cell r="I3417"/>
          <cell r="J3417"/>
          <cell r="K3417" t="str">
            <v>MWI002Interference into implementation of humanitarian activities</v>
          </cell>
          <cell r="L3417">
            <v>43511</v>
          </cell>
        </row>
        <row r="3418">
          <cell r="F3418"/>
          <cell r="G3418" t="str">
            <v>High</v>
          </cell>
          <cell r="H3418"/>
          <cell r="I3418"/>
          <cell r="J3418"/>
          <cell r="K3418" t="str">
            <v>MWI002Violence against personnel, facilities and assets</v>
          </cell>
          <cell r="L3418">
            <v>43511</v>
          </cell>
        </row>
        <row r="3419">
          <cell r="F3419"/>
          <cell r="G3419" t="str">
            <v>High</v>
          </cell>
          <cell r="H3419"/>
          <cell r="I3419"/>
          <cell r="J3419"/>
          <cell r="K3419" t="str">
            <v>MWI002Denial of existence of humanitarian needs or entitlements to assistance</v>
          </cell>
          <cell r="L3419">
            <v>43511</v>
          </cell>
        </row>
        <row r="3420">
          <cell r="F3420"/>
          <cell r="G3420" t="str">
            <v>High</v>
          </cell>
          <cell r="H3420"/>
          <cell r="I3420"/>
          <cell r="J3420"/>
          <cell r="K3420" t="str">
            <v>MWI002Restriction and obstruction of access to services and assistance</v>
          </cell>
          <cell r="L3420">
            <v>43511</v>
          </cell>
        </row>
        <row r="3421">
          <cell r="F3421"/>
          <cell r="G3421" t="str">
            <v>High</v>
          </cell>
          <cell r="H3421"/>
          <cell r="I3421"/>
          <cell r="J3421"/>
          <cell r="K3421" t="str">
            <v>MWI002Ongoing insecurity/hostilities affecting humanitarian assistance</v>
          </cell>
          <cell r="L3421">
            <v>43511</v>
          </cell>
        </row>
        <row r="3422">
          <cell r="F3422"/>
          <cell r="G3422" t="str">
            <v>High</v>
          </cell>
          <cell r="H3422"/>
          <cell r="I3422"/>
          <cell r="J3422"/>
          <cell r="K3422" t="str">
            <v xml:space="preserve">MWI002Presence of mines and improvised explosive devices </v>
          </cell>
          <cell r="L3422">
            <v>43511</v>
          </cell>
        </row>
        <row r="3423">
          <cell r="F3423"/>
          <cell r="G3423" t="str">
            <v>High</v>
          </cell>
          <cell r="H3423"/>
          <cell r="I3423"/>
          <cell r="J3423"/>
          <cell r="K3423" t="str">
            <v>MWI002Physical constraints in the environment (obstacles related to terrain, climate, lack of infrastructure, etc.)</v>
          </cell>
          <cell r="L3423">
            <v>43511</v>
          </cell>
        </row>
        <row r="3424">
          <cell r="F3424" t="str">
            <v>OCHA 2013</v>
          </cell>
          <cell r="G3424" t="str">
            <v>High</v>
          </cell>
          <cell r="H3424"/>
          <cell r="I3424" t="str">
            <v>https://data.humdata.org/dataset/tunisia-population-statistics-0</v>
          </cell>
          <cell r="J3424" t="str">
            <v>Figure is from OCHA COD, which is in turn derived from the national Statistics Bureau of Tunisia. Estimate for 2013.</v>
          </cell>
          <cell r="K3424" t="str">
            <v>TUN002Total population in country</v>
          </cell>
          <cell r="L3424">
            <v>43511</v>
          </cell>
        </row>
        <row r="3425">
          <cell r="F3425" t="str">
            <v>Area figures: GoT 2017</v>
          </cell>
          <cell r="G3425" t="str">
            <v>High</v>
          </cell>
          <cell r="H3425"/>
          <cell r="I3425" t="str">
            <v>http://www.tunisieindustrie.nat.tn/fr/doc.asp?mcat=13&amp;mrub=105  and https://reliefweb.int/sites/reliefweb.int/files/resources/reach_tns_subsaharan_migration_in_tunisia_report_october_2018.pdf</v>
          </cell>
          <cell r="J3425" t="str">
            <v xml:space="preserve">Figure represents the entire geographic area of Tunisia. Almost every Tunisian governorate is affected by migration in some capacity. Governorates near the border with Libya and Algeria are transit points for migrants making overland journeys to and from Tunisia. Tunisia's medeteranean coast is an important launching point for migrants hoping to reach Europe by sea.  </v>
          </cell>
          <cell r="K3425" t="str">
            <v>TUN002Landmass affected by disaster</v>
          </cell>
          <cell r="L3425">
            <v>43511</v>
          </cell>
        </row>
        <row r="3426">
          <cell r="F3426" t="str">
            <v>Population figures: OCHA 2013 and Information about which areas are affected: REACH Initiative 20/2018</v>
          </cell>
          <cell r="G3426" t="str">
            <v>High</v>
          </cell>
          <cell r="H3426"/>
          <cell r="I3426" t="str">
            <v>http://www.tunisieindustrie.nat.tn/fr/doc.asp?mcat=13&amp;mrub=105  and https://reliefweb.int/sites/reliefweb.int/files/resources/reach_tns_subsaharan_migration_in_tunisia_report_october_2018.pdf</v>
          </cell>
          <cell r="J3426" t="str">
            <v>Figure represents the total population of Tunisia. Almost the entire population resides in areas affected by migration in some capacity. Governorates near the border with Libya and Algeria are transit points for migrants making overland journeys to and from Tunisia. Tunisia's medeteranean coast is an important launching point for migrants hoping to reach Europe by sea.</v>
          </cell>
          <cell r="K3426" t="str">
            <v>TUN002People exposed</v>
          </cell>
          <cell r="L3426">
            <v>43511</v>
          </cell>
        </row>
        <row r="3427">
          <cell r="F3427" t="str">
            <v xml:space="preserve">Brookings 01/2019; Ansamed 12/2018 </v>
          </cell>
          <cell r="G3427" t="str">
            <v>High</v>
          </cell>
          <cell r="H3427"/>
          <cell r="I3427" t="str">
            <v>https://data.humdata.org/dataset/tunisia-population-statistics-0</v>
          </cell>
          <cell r="J3427" t="str">
            <v xml:space="preserve">Very little information is available regarding the number of migrants in Tunisia. The population of  migrants could be up to 60,000, according ot the Brookings Institute. This includes people who intend to stay in Tunisia, as well as those who seek to move on to other places. </v>
          </cell>
          <cell r="K3427" t="str">
            <v>TUN002People affected by the crisis</v>
          </cell>
          <cell r="L3427">
            <v>43511</v>
          </cell>
        </row>
        <row r="3428">
          <cell r="F3428" t="str">
            <v xml:space="preserve">Brookings 01/2019; Ansamed 12/2018 </v>
          </cell>
          <cell r="G3428" t="str">
            <v>High</v>
          </cell>
          <cell r="H3428"/>
          <cell r="I3428" t="str">
            <v>https://data.humdata.org/dataset/tunisia-population-statistics-0 https://reliefweb.int/sites/reliefweb.int/files/resources/reach_tns_subsaharan_migration_in_tunisia_report_october_2018.pdf</v>
          </cell>
          <cell r="J3428" t="str">
            <v>Figure represents the total population of Tunisia. Almost the entire population resides in areas affected by migration in some capacity. Governorates near the border with Libya and Algeria are transit points for migrants making overland journeys to and from Tunisia. Tunisia's medeteranean coast is an important launching point for migrants hoping to reach Europe by sea.</v>
          </cell>
          <cell r="K3428" t="str">
            <v>TUN002Total # of crisis related displaced people</v>
          </cell>
          <cell r="L3428">
            <v>43511</v>
          </cell>
        </row>
        <row r="3429">
          <cell r="F3429"/>
          <cell r="G3429" t="str">
            <v>High</v>
          </cell>
          <cell r="H3429"/>
          <cell r="I3429"/>
          <cell r="J3429"/>
          <cell r="K3429" t="str">
            <v>TUN002Crisis related Injuries</v>
          </cell>
          <cell r="L3429">
            <v>43511</v>
          </cell>
        </row>
        <row r="3430">
          <cell r="F3430"/>
          <cell r="G3430" t="str">
            <v>High</v>
          </cell>
          <cell r="H3430"/>
          <cell r="I3430"/>
          <cell r="J3430"/>
          <cell r="K3430" t="str">
            <v>TUN002Total # of illness cases reported</v>
          </cell>
          <cell r="L3430">
            <v>43511</v>
          </cell>
        </row>
        <row r="3431">
          <cell r="F3431" t="str">
            <v>IOM 02/2019</v>
          </cell>
          <cell r="G3431" t="str">
            <v>High</v>
          </cell>
          <cell r="H3431"/>
          <cell r="I3431" t="str">
            <v>https://missingmigrants.iom.int/downloads</v>
          </cell>
          <cell r="J3431" t="str">
            <v xml:space="preserve">Figure represents the number of dead and missing migrant who perished in or near Tunisia during the period August 2018-early February 2019. Data taken from IOM's missing migrant database. The true number of fatalities is likely to be higher as a result of unreported incidents. </v>
          </cell>
          <cell r="K3431" t="str">
            <v>TUN002Crisis related fatalities</v>
          </cell>
          <cell r="L3431">
            <v>43511</v>
          </cell>
        </row>
        <row r="3432">
          <cell r="F3432"/>
          <cell r="G3432" t="str">
            <v>High</v>
          </cell>
          <cell r="H3432"/>
          <cell r="I3432"/>
          <cell r="J3432"/>
          <cell r="K3432" t="str">
            <v>TUN002Building partially damaged</v>
          </cell>
          <cell r="L3432">
            <v>43511</v>
          </cell>
        </row>
        <row r="3433">
          <cell r="F3433"/>
          <cell r="G3433" t="str">
            <v>High</v>
          </cell>
          <cell r="H3433"/>
          <cell r="I3433"/>
          <cell r="J3433"/>
          <cell r="K3433" t="str">
            <v>TUN002Building totally damaged</v>
          </cell>
          <cell r="L3433">
            <v>43511</v>
          </cell>
        </row>
        <row r="3434">
          <cell r="F3434"/>
          <cell r="G3434" t="str">
            <v>High</v>
          </cell>
          <cell r="H3434"/>
          <cell r="I3434"/>
          <cell r="J3434"/>
          <cell r="K3434" t="str">
            <v>TUN002Economic Losses</v>
          </cell>
          <cell r="L3434">
            <v>43511</v>
          </cell>
        </row>
        <row r="3435">
          <cell r="F3435"/>
          <cell r="G3435" t="str">
            <v>High</v>
          </cell>
          <cell r="H3435"/>
          <cell r="I3435"/>
          <cell r="J3435"/>
          <cell r="K3435" t="str">
            <v>TUN002People in Need</v>
          </cell>
          <cell r="L3435">
            <v>43511</v>
          </cell>
        </row>
        <row r="3436">
          <cell r="F3436"/>
          <cell r="G3436" t="str">
            <v>High</v>
          </cell>
          <cell r="H3436"/>
          <cell r="I3436"/>
          <cell r="J3436"/>
          <cell r="K3436" t="str">
            <v>TUN002People facing minimal humanitarian needs (level 1)</v>
          </cell>
          <cell r="L3436">
            <v>43511</v>
          </cell>
        </row>
        <row r="3437">
          <cell r="F3437"/>
          <cell r="G3437" t="str">
            <v>High</v>
          </cell>
          <cell r="H3437"/>
          <cell r="I3437"/>
          <cell r="J3437"/>
          <cell r="K3437" t="str">
            <v>TUN002People facing stressed humanitarian needs (level 2)</v>
          </cell>
          <cell r="L3437">
            <v>43511</v>
          </cell>
        </row>
        <row r="3438">
          <cell r="F3438"/>
          <cell r="G3438" t="str">
            <v>High</v>
          </cell>
          <cell r="H3438"/>
          <cell r="I3438"/>
          <cell r="J3438"/>
          <cell r="K3438" t="str">
            <v>TUN002People  facing moderate humanitarian needs (level 3)</v>
          </cell>
          <cell r="L3438">
            <v>43511</v>
          </cell>
        </row>
        <row r="3439">
          <cell r="F3439"/>
          <cell r="G3439" t="str">
            <v>High</v>
          </cell>
          <cell r="H3439"/>
          <cell r="I3439"/>
          <cell r="J3439"/>
          <cell r="K3439" t="str">
            <v>TUN002People facing severe humanitarian needs (level 4)</v>
          </cell>
          <cell r="L3439">
            <v>43511</v>
          </cell>
        </row>
        <row r="3440">
          <cell r="F3440"/>
          <cell r="G3440" t="str">
            <v>High</v>
          </cell>
          <cell r="H3440"/>
          <cell r="I3440"/>
          <cell r="J3440"/>
          <cell r="K3440" t="str">
            <v>TUN002People facing extreme humanitarian needs (level 5)</v>
          </cell>
          <cell r="L3440">
            <v>43511</v>
          </cell>
        </row>
        <row r="3441">
          <cell r="F3441" t="str">
            <v>IOM 02/2019</v>
          </cell>
          <cell r="G3441" t="str">
            <v>High</v>
          </cell>
          <cell r="H3441"/>
          <cell r="I3441"/>
          <cell r="J3441" t="str">
            <v xml:space="preserve">Figure represents the number of dead and missing migrant who perished in or near Tunisia during the period August 2018-early February 2019. Data taken from IOM's missing migrant database. The true number of fatalities is likely to be higher as a result of unreported incidents. </v>
          </cell>
          <cell r="K3441" t="str">
            <v>TUN002People killed in all crises</v>
          </cell>
          <cell r="L3441">
            <v>43511</v>
          </cell>
        </row>
        <row r="3442">
          <cell r="F3442"/>
          <cell r="G3442" t="str">
            <v>High</v>
          </cell>
          <cell r="H3442"/>
          <cell r="I3442"/>
          <cell r="J3442" t="str">
            <v>AS and refs</v>
          </cell>
          <cell r="K3442" t="str">
            <v>TUN002Crisis affected groups</v>
          </cell>
          <cell r="L3442">
            <v>43511</v>
          </cell>
        </row>
        <row r="3443">
          <cell r="F3443"/>
          <cell r="G3443" t="str">
            <v>High</v>
          </cell>
          <cell r="H3443"/>
          <cell r="I3443"/>
          <cell r="J3443"/>
          <cell r="K3443" t="str">
            <v>TUN002People facing limited access constraints</v>
          </cell>
          <cell r="L3443">
            <v>43511</v>
          </cell>
        </row>
        <row r="3444">
          <cell r="F3444"/>
          <cell r="G3444" t="str">
            <v>High</v>
          </cell>
          <cell r="H3444"/>
          <cell r="I3444"/>
          <cell r="J3444"/>
          <cell r="K3444" t="str">
            <v>TUN002People facing restricted access constraints</v>
          </cell>
          <cell r="L3444">
            <v>43511</v>
          </cell>
        </row>
        <row r="3445">
          <cell r="F3445"/>
          <cell r="G3445" t="str">
            <v>High</v>
          </cell>
          <cell r="H3445"/>
          <cell r="I3445"/>
          <cell r="J3445"/>
          <cell r="K3445" t="str">
            <v>TUN002Impediments to entry into country (bureaucratic and administrative)</v>
          </cell>
          <cell r="L3445">
            <v>43511</v>
          </cell>
        </row>
        <row r="3446">
          <cell r="F3446"/>
          <cell r="G3446" t="str">
            <v>High</v>
          </cell>
          <cell r="H3446"/>
          <cell r="I3446"/>
          <cell r="J3446"/>
          <cell r="K3446" t="str">
            <v>TUN002Restriction of movement (impediments to freedom of movement and/or administrative restrictions)</v>
          </cell>
          <cell r="L3446">
            <v>43511</v>
          </cell>
        </row>
        <row r="3447">
          <cell r="F3447"/>
          <cell r="G3447" t="str">
            <v>High</v>
          </cell>
          <cell r="H3447"/>
          <cell r="I3447"/>
          <cell r="J3447"/>
          <cell r="K3447" t="str">
            <v>TUN002Interference into implementation of humanitarian activities</v>
          </cell>
          <cell r="L3447">
            <v>43511</v>
          </cell>
        </row>
        <row r="3448">
          <cell r="F3448"/>
          <cell r="G3448" t="str">
            <v>High</v>
          </cell>
          <cell r="H3448"/>
          <cell r="I3448"/>
          <cell r="J3448"/>
          <cell r="K3448" t="str">
            <v>TUN002Violence against personnel, facilities and assets</v>
          </cell>
          <cell r="L3448">
            <v>43511</v>
          </cell>
        </row>
        <row r="3449">
          <cell r="F3449"/>
          <cell r="G3449" t="str">
            <v>High</v>
          </cell>
          <cell r="H3449"/>
          <cell r="I3449"/>
          <cell r="J3449"/>
          <cell r="K3449" t="str">
            <v>TUN002Denial of existence of humanitarian needs or entitlements to assistance</v>
          </cell>
          <cell r="L3449">
            <v>43511</v>
          </cell>
        </row>
        <row r="3450">
          <cell r="F3450"/>
          <cell r="G3450" t="str">
            <v>High</v>
          </cell>
          <cell r="H3450"/>
          <cell r="I3450"/>
          <cell r="J3450"/>
          <cell r="K3450" t="str">
            <v>TUN002Restriction and obstruction of access to services and assistance</v>
          </cell>
          <cell r="L3450">
            <v>43511</v>
          </cell>
        </row>
        <row r="3451">
          <cell r="F3451"/>
          <cell r="G3451" t="str">
            <v>High</v>
          </cell>
          <cell r="H3451"/>
          <cell r="I3451"/>
          <cell r="J3451"/>
          <cell r="K3451" t="str">
            <v>TUN002Ongoing insecurity/hostilities affecting humanitarian assistance</v>
          </cell>
          <cell r="L3451">
            <v>43511</v>
          </cell>
        </row>
        <row r="3452">
          <cell r="F3452"/>
          <cell r="G3452" t="str">
            <v>High</v>
          </cell>
          <cell r="H3452"/>
          <cell r="I3452"/>
          <cell r="J3452"/>
          <cell r="K3452" t="str">
            <v xml:space="preserve">TUN002Presence of mines and improvised explosive devices </v>
          </cell>
          <cell r="L3452">
            <v>43511</v>
          </cell>
        </row>
        <row r="3453">
          <cell r="F3453"/>
          <cell r="G3453" t="str">
            <v>High</v>
          </cell>
          <cell r="H3453"/>
          <cell r="I3453"/>
          <cell r="J3453"/>
          <cell r="K3453" t="str">
            <v>TUN002Physical constraints in the environment (obstacles related to terrain, climate, lack of infrastructure, etc.)</v>
          </cell>
          <cell r="L3453">
            <v>43511</v>
          </cell>
        </row>
        <row r="3454">
          <cell r="F3454" t="str">
            <v>World Bank 2017; UNHCR 08/2018</v>
          </cell>
          <cell r="G3454" t="str">
            <v>Medium</v>
          </cell>
          <cell r="H3454"/>
          <cell r="I3454" t="str">
            <v>https://data.worldbank.org/country/ethiopia ; https://data2.unhcr.org/en/country/eth</v>
          </cell>
          <cell r="J3454" t="str">
            <v xml:space="preserve">World Bank projected population for 2017 (104,957,438) + refugee population (905,831). The refugee population was added because it does not seem to have been included in the original WB estimate. </v>
          </cell>
          <cell r="K3454" t="str">
            <v>ETH001Total population in country</v>
          </cell>
          <cell r="L3454">
            <v>43511</v>
          </cell>
        </row>
        <row r="3455">
          <cell r="F3455" t="str">
            <v>CIA world factbook 2018</v>
          </cell>
          <cell r="G3455" t="str">
            <v>Medium</v>
          </cell>
          <cell r="H3455"/>
          <cell r="I3455" t="str">
            <v>https://www.cia.gov/library/publications/the-world-factbook/geos/et.html</v>
          </cell>
          <cell r="J3455" t="str">
            <v xml:space="preserve">Figure represents the total area of Ethiopia. Humanitarian needs are present in all regions. </v>
          </cell>
          <cell r="K3455" t="str">
            <v>ETH001Landmass affected by disaster</v>
          </cell>
          <cell r="L3455">
            <v>43511</v>
          </cell>
        </row>
        <row r="3456">
          <cell r="F3456" t="str">
            <v>World Bank 2017; UNHCR 08/2018</v>
          </cell>
          <cell r="G3456" t="str">
            <v>Medium</v>
          </cell>
          <cell r="H3456"/>
          <cell r="I3456" t="str">
            <v>https://data.worldbank.org/country/ethiopia ; https://data2.unhcr.org/en/country/eth</v>
          </cell>
          <cell r="J3456" t="str">
            <v xml:space="preserve">Figure represents the total population of Ethiopia. World Bank projected population for 2017 (104,957,438) + refugee population (905,831) </v>
          </cell>
          <cell r="K3456" t="str">
            <v>ETH001People exposed</v>
          </cell>
          <cell r="L3456">
            <v>43511</v>
          </cell>
        </row>
        <row r="3457">
          <cell r="F3457" t="str">
            <v>OCHA 11/2018</v>
          </cell>
          <cell r="G3457" t="str">
            <v>Medium</v>
          </cell>
          <cell r="H3457"/>
          <cell r="I3457" t="str">
            <v>https://www.unocha.org/sites/unocha/files/GHO2019.pdf</v>
          </cell>
          <cell r="J3457" t="str">
            <v xml:space="preserve">The PIN figure for Ethiopia supplied in the global HNO has been used to approximate the number of people affected due to a lack of more precise data. It is likely that there is a significant number of people who are affected, but may not require humanitarian assistance. </v>
          </cell>
          <cell r="K3457" t="str">
            <v>ETH001People affected by the crisis</v>
          </cell>
          <cell r="L3457">
            <v>43511</v>
          </cell>
        </row>
        <row r="3458">
          <cell r="F3458" t="str">
            <v>UNHCR 08/2018; IOM 01/2019</v>
          </cell>
          <cell r="G3458" t="str">
            <v>Medium</v>
          </cell>
          <cell r="H3458"/>
          <cell r="I3458" t="str">
            <v>https://data2.unhcr.org/en/country/eth</v>
          </cell>
          <cell r="J3458" t="str">
            <v xml:space="preserve">Figure represents the combined total population of refugees and IDPs in Ethiopia. Refugees (905,831) + climate-induced IDPs (498,417) + conflict-induced IDPs (1,773,482). </v>
          </cell>
          <cell r="K3458" t="str">
            <v>ETH001Total # of crisis related displaced people</v>
          </cell>
          <cell r="L3458">
            <v>43511</v>
          </cell>
        </row>
        <row r="3459">
          <cell r="F3459"/>
          <cell r="G3459"/>
          <cell r="H3459"/>
          <cell r="I3459"/>
          <cell r="J3459" t="str">
            <v xml:space="preserve">No reliable data exists. </v>
          </cell>
          <cell r="K3459" t="str">
            <v>ETH001Crisis related Injuries</v>
          </cell>
          <cell r="L3459">
            <v>43511</v>
          </cell>
        </row>
        <row r="3460">
          <cell r="F3460" t="str">
            <v>Unicef 09/2019; WHO Ethiopia 02/2019</v>
          </cell>
          <cell r="G3460" t="str">
            <v>Low</v>
          </cell>
          <cell r="H3460"/>
          <cell r="I3460" t="str">
            <v>https://reliefweb.int/report/ethiopia/ethiopia-launches-measles-vaccine-second-dose-mcv2-introduction-over-33-million ; https://reliefweb.int/sites/reliefweb.int/files/resources/UNICEF%20Ethiopia%20Humanitarian%20Situation%20Report%20No.%209%20-%20September%202018.pdf</v>
          </cell>
          <cell r="J3460"/>
          <cell r="K3460" t="str">
            <v>ETH001Total # of illness cases reported</v>
          </cell>
          <cell r="L3460">
            <v>43511</v>
          </cell>
        </row>
        <row r="3461">
          <cell r="F3461" t="str">
            <v>ACLED 02/2019</v>
          </cell>
          <cell r="G3461" t="str">
            <v>Medium</v>
          </cell>
          <cell r="H3461"/>
          <cell r="I3461" t="str">
            <v>https://www.acleddata.com/data/</v>
          </cell>
          <cell r="J3461" t="str">
            <v xml:space="preserve">Figure represents the number of fatalities stemming from violence during the period August 2018-early Februrary 2019. The actual number of violent fatalities is likely to be higher as a result of un-reported incidents. Fatalities from causes other than violence have not been included as a result of the lack of reliable and representative data. </v>
          </cell>
          <cell r="K3461" t="str">
            <v>ETH001Crisis related fatalities</v>
          </cell>
          <cell r="L3461">
            <v>43511</v>
          </cell>
        </row>
        <row r="3462">
          <cell r="F3462" t="str">
            <v>IDMC 09/2018</v>
          </cell>
          <cell r="G3462" t="str">
            <v>Low</v>
          </cell>
          <cell r="H3462"/>
          <cell r="I3462" t="str">
            <v>https://reliefweb.int/sites/reliefweb.int/files/resources/201809-mid-year-figures.pdf</v>
          </cell>
          <cell r="J3462" t="str">
            <v xml:space="preserve">Many buldings have been damaged and destroyed as a result of intercommunal conflict in several regions in Ethiopia. Shelter needs among the displaced population are a particular concern. Despite this, almost no reliable data has been collected. </v>
          </cell>
          <cell r="K3462" t="str">
            <v>ETH001Building partially damaged</v>
          </cell>
          <cell r="L3462">
            <v>43511</v>
          </cell>
        </row>
        <row r="3463">
          <cell r="F3463" t="str">
            <v>IDMC 09/2018</v>
          </cell>
          <cell r="G3463" t="str">
            <v>Low</v>
          </cell>
          <cell r="H3463"/>
          <cell r="I3463" t="str">
            <v>https://reliefweb.int/sites/reliefweb.int/files/resources/201809-mid-year-figures.pdf</v>
          </cell>
          <cell r="J3463" t="str">
            <v xml:space="preserve">Many buldings have been damaged and destroyed as a result of intercommunal conflict in several regions in Ethiopia. Shelter needs among the displaced population are a particular concern. Despite this, almost no reliable data has been collected. </v>
          </cell>
          <cell r="K3463" t="str">
            <v>ETH001Building totally damaged</v>
          </cell>
          <cell r="L3463">
            <v>43511</v>
          </cell>
        </row>
        <row r="3464">
          <cell r="F3464"/>
          <cell r="G3464"/>
          <cell r="H3464"/>
          <cell r="I3464"/>
          <cell r="J3464" t="str">
            <v xml:space="preserve">No reliable data exists concerning the economic impact of the complex crisis in ethiopia. </v>
          </cell>
          <cell r="K3464" t="str">
            <v>ETH001Economic Losses</v>
          </cell>
          <cell r="L3464">
            <v>43511</v>
          </cell>
        </row>
        <row r="3465">
          <cell r="F3465" t="str">
            <v>OCHA 11/2018</v>
          </cell>
          <cell r="G3465" t="str">
            <v>Medium</v>
          </cell>
          <cell r="H3465"/>
          <cell r="I3465" t="str">
            <v>https://www.unocha.org/sites/unocha/files/GHO2019.pdf</v>
          </cell>
          <cell r="J3465" t="str">
            <v xml:space="preserve">PIN figure provided by the global HNO section on Ethiopia. </v>
          </cell>
          <cell r="K3465" t="str">
            <v>ETH001People in Need</v>
          </cell>
          <cell r="L3465">
            <v>43511</v>
          </cell>
        </row>
        <row r="3466">
          <cell r="F3466"/>
          <cell r="G3466"/>
          <cell r="H3466"/>
          <cell r="I3466"/>
          <cell r="J3466" t="str">
            <v>No data available</v>
          </cell>
          <cell r="K3466" t="str">
            <v>ETH001People facing minimal humanitarian needs (level 1)</v>
          </cell>
          <cell r="L3466">
            <v>43511</v>
          </cell>
        </row>
        <row r="3467">
          <cell r="F3467"/>
          <cell r="G3467"/>
          <cell r="H3467"/>
          <cell r="I3467"/>
          <cell r="J3467" t="str">
            <v>No data available</v>
          </cell>
          <cell r="K3467" t="str">
            <v>ETH001People facing stressed humanitarian needs (level 2)</v>
          </cell>
          <cell r="L3467">
            <v>43511</v>
          </cell>
        </row>
        <row r="3468">
          <cell r="F3468" t="str">
            <v>OCHA 11/2018</v>
          </cell>
          <cell r="G3468" t="str">
            <v>Medium</v>
          </cell>
          <cell r="H3468"/>
          <cell r="I3468" t="str">
            <v>https://www.unocha.org/sites/unocha/files/GHO2019.pdf</v>
          </cell>
          <cell r="J3468" t="str">
            <v xml:space="preserve">A method for distributing the severity of people in needs in Ethiopia is still being developed. IPC figures for Ethiopia are not publically available and the country-level HNO for 2019 has not yet been released. </v>
          </cell>
          <cell r="K3468" t="str">
            <v>ETH001People  facing moderate humanitarian needs (level 3)</v>
          </cell>
          <cell r="L3468">
            <v>43511</v>
          </cell>
        </row>
        <row r="3469">
          <cell r="F3469"/>
          <cell r="G3469"/>
          <cell r="H3469"/>
          <cell r="I3469"/>
          <cell r="J3469" t="str">
            <v>No data available</v>
          </cell>
          <cell r="K3469" t="str">
            <v>ETH001People facing severe humanitarian needs (level 4)</v>
          </cell>
          <cell r="L3469">
            <v>43511</v>
          </cell>
        </row>
        <row r="3470">
          <cell r="F3470"/>
          <cell r="G3470"/>
          <cell r="H3470"/>
          <cell r="I3470"/>
          <cell r="J3470" t="str">
            <v>No data available</v>
          </cell>
          <cell r="K3470" t="str">
            <v>ETH001People facing extreme humanitarian needs (level 5)</v>
          </cell>
          <cell r="L3470">
            <v>43511</v>
          </cell>
        </row>
        <row r="3471">
          <cell r="F3471" t="str">
            <v>ACLED 02/2019</v>
          </cell>
          <cell r="G3471" t="str">
            <v>Medium</v>
          </cell>
          <cell r="H3471"/>
          <cell r="I3471" t="str">
            <v>https://www.acleddata.com/data/</v>
          </cell>
          <cell r="J3471"/>
          <cell r="K3471" t="str">
            <v>ETH001People killed in all crises</v>
          </cell>
          <cell r="L3471">
            <v>43511</v>
          </cell>
        </row>
        <row r="3472">
          <cell r="F3472"/>
          <cell r="G3472"/>
          <cell r="H3472"/>
          <cell r="I3472"/>
          <cell r="J3472" t="str">
            <v>IDPs, refugees, host, non-host</v>
          </cell>
          <cell r="K3472" t="str">
            <v>ETH001Crisis affected groups</v>
          </cell>
          <cell r="L3472">
            <v>43511</v>
          </cell>
        </row>
        <row r="3473">
          <cell r="F3473"/>
          <cell r="G3473"/>
          <cell r="H3473"/>
          <cell r="I3473"/>
          <cell r="J3473" t="str">
            <v>No data available</v>
          </cell>
          <cell r="K3473" t="str">
            <v>ETH001People facing limited access constraints</v>
          </cell>
          <cell r="L3473">
            <v>43511</v>
          </cell>
        </row>
        <row r="3474">
          <cell r="F3474"/>
          <cell r="G3474"/>
          <cell r="H3474"/>
          <cell r="I3474"/>
          <cell r="J3474" t="str">
            <v>No data available</v>
          </cell>
          <cell r="K3474" t="str">
            <v>ETH001People facing restricted access constraints</v>
          </cell>
          <cell r="L3474">
            <v>43511</v>
          </cell>
        </row>
        <row r="3475">
          <cell r="F3475" t="str">
            <v>ACAPS 08/2018</v>
          </cell>
          <cell r="G3475"/>
          <cell r="H3475"/>
          <cell r="I3475"/>
          <cell r="J3475"/>
          <cell r="K3475" t="str">
            <v>ETH001Impediments to entry into country (bureaucratic and administrative)</v>
          </cell>
          <cell r="L3475">
            <v>43511</v>
          </cell>
        </row>
        <row r="3476">
          <cell r="F3476" t="str">
            <v>ACAPS 08/2018</v>
          </cell>
          <cell r="G3476"/>
          <cell r="H3476"/>
          <cell r="I3476"/>
          <cell r="J3476"/>
          <cell r="K3476" t="str">
            <v>ETH001Restriction of movement (impediments to freedom of movement and/or administrative restrictions)</v>
          </cell>
          <cell r="L3476">
            <v>43511</v>
          </cell>
        </row>
        <row r="3477">
          <cell r="F3477" t="str">
            <v>ACAPS 08/2018</v>
          </cell>
          <cell r="G3477"/>
          <cell r="H3477"/>
          <cell r="I3477"/>
          <cell r="J3477"/>
          <cell r="K3477" t="str">
            <v>ETH001Interference into implementation of humanitarian activities</v>
          </cell>
          <cell r="L3477">
            <v>43511</v>
          </cell>
        </row>
        <row r="3478">
          <cell r="F3478" t="str">
            <v>ACAPS 08/2018</v>
          </cell>
          <cell r="G3478"/>
          <cell r="H3478"/>
          <cell r="I3478"/>
          <cell r="J3478"/>
          <cell r="K3478" t="str">
            <v>ETH001Violence against personnel, facilities and assets</v>
          </cell>
          <cell r="L3478">
            <v>43511</v>
          </cell>
        </row>
        <row r="3479">
          <cell r="F3479" t="str">
            <v>ACAPS 08/2018</v>
          </cell>
          <cell r="G3479"/>
          <cell r="H3479"/>
          <cell r="I3479"/>
          <cell r="J3479"/>
          <cell r="K3479" t="str">
            <v>ETH001Denial of existence of humanitarian needs or entitlements to assistance</v>
          </cell>
          <cell r="L3479">
            <v>43511</v>
          </cell>
        </row>
        <row r="3480">
          <cell r="F3480" t="str">
            <v>ACAPS 08/2018</v>
          </cell>
          <cell r="G3480"/>
          <cell r="H3480"/>
          <cell r="I3480"/>
          <cell r="J3480"/>
          <cell r="K3480" t="str">
            <v>ETH001Physical constraints in the environment (obstacles related to terrain, climate, lack of infrastructure, etc.)</v>
          </cell>
          <cell r="L3480">
            <v>43511</v>
          </cell>
        </row>
        <row r="3481">
          <cell r="F3481" t="str">
            <v>ACAPS 08/2018</v>
          </cell>
          <cell r="G3481"/>
          <cell r="H3481"/>
          <cell r="I3481"/>
          <cell r="J3481"/>
          <cell r="K3481" t="str">
            <v xml:space="preserve">ETH001Presence of mines and improvised explosive devices </v>
          </cell>
          <cell r="L3481">
            <v>43511</v>
          </cell>
        </row>
        <row r="3482">
          <cell r="F3482" t="str">
            <v>ACAPS 08/2018</v>
          </cell>
          <cell r="G3482"/>
          <cell r="H3482"/>
          <cell r="I3482"/>
          <cell r="J3482"/>
          <cell r="K3482" t="str">
            <v>ETH001Ongoing insecurity/hostilities affecting humanitarian assistance</v>
          </cell>
          <cell r="L3482">
            <v>43511</v>
          </cell>
        </row>
        <row r="3483">
          <cell r="F3483" t="str">
            <v>ACAPS 08/2018</v>
          </cell>
          <cell r="G3483"/>
          <cell r="H3483"/>
          <cell r="I3483"/>
          <cell r="J3483"/>
          <cell r="K3483" t="str">
            <v>ETH001Restriction and obstruction of access to services and assistance</v>
          </cell>
          <cell r="L3483">
            <v>43511</v>
          </cell>
        </row>
        <row r="3484">
          <cell r="F3484"/>
          <cell r="G3484"/>
          <cell r="H3484"/>
          <cell r="I3484"/>
          <cell r="J3484"/>
          <cell r="K3484" t="str">
            <v>AFG001Building totally damaged</v>
          </cell>
          <cell r="L3484">
            <v>43514</v>
          </cell>
        </row>
      </sheetData>
      <sheetData sheetId="8"/>
      <sheetData sheetId="9"/>
      <sheetData sheetId="10"/>
      <sheetData sheetId="11"/>
      <sheetData sheetId="12"/>
      <sheetData sheetId="13"/>
      <sheetData sheetId="14"/>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2.06.11 - GFM Indicator List" connectionId="1" xr16:uid="{00000000-0016-0000-0A00-000000000000}"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4136" totalsRowShown="0" tableBorderDxfId="67">
  <autoFilter ref="A1:L4136" xr:uid="{00000000-0009-0000-0100-000001000000}"/>
  <tableColumns count="12">
    <tableColumn id="1" xr3:uid="{00000000-0010-0000-0000-000001000000}" name="Crisis" dataDxfId="66"/>
    <tableColumn id="2" xr3:uid="{00000000-0010-0000-0000-000002000000}" name="Crisis ID" dataDxfId="65">
      <calculatedColumnFormula>VLOOKUP(A2,Lists!A:B,2,FALSE)</calculatedColumnFormula>
    </tableColumn>
    <tableColumn id="3" xr3:uid="{00000000-0010-0000-0000-000003000000}" name="Country" dataDxfId="64"/>
    <tableColumn id="4" xr3:uid="{00000000-0010-0000-0000-000004000000}" name="Indicator" dataDxfId="63"/>
    <tableColumn id="5" xr3:uid="{00000000-0010-0000-0000-000005000000}" name="Figure" dataDxfId="62"/>
    <tableColumn id="6" xr3:uid="{00000000-0010-0000-0000-000006000000}" name="Source and Date" dataDxfId="61"/>
    <tableColumn id="7" xr3:uid="{00000000-0010-0000-0000-000007000000}" name="Reliability" dataDxfId="60"/>
    <tableColumn id="8" xr3:uid="{00000000-0010-0000-0000-000008000000}" name="Reliability Score" dataDxfId="59"/>
    <tableColumn id="9" xr3:uid="{00000000-0010-0000-0000-000009000000}" name="Link" dataDxfId="58"/>
    <tableColumn id="10" xr3:uid="{00000000-0010-0000-0000-00000A000000}" name="Justification" dataDxfId="57"/>
    <tableColumn id="11" xr3:uid="{00000000-0010-0000-0000-00000B000000}" name="Helper" dataDxfId="56">
      <calculatedColumnFormula>B2&amp;""&amp;D2</calculatedColumnFormula>
    </tableColumn>
    <tableColumn id="12" xr3:uid="{00000000-0010-0000-0000-00000C000000}" name="Date of entry" dataDxfId="5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17" Type="http://schemas.openxmlformats.org/officeDocument/2006/relationships/hyperlink" Target="https://data.worldbank.org/indicator/AG.SRF.TOTL.K2" TargetMode="External"/><Relationship Id="rId21" Type="http://schemas.openxmlformats.org/officeDocument/2006/relationships/hyperlink" Target="https://data.humdata.org/dataset/cadre-harmonise" TargetMode="External"/><Relationship Id="rId42" Type="http://schemas.openxmlformats.org/officeDocument/2006/relationships/hyperlink" Target="https://reliefweb.int/sites/reliefweb.int/files/resources/ECDM_20190111_Cameroon_Crisis.pdf" TargetMode="External"/><Relationship Id="rId63" Type="http://schemas.openxmlformats.org/officeDocument/2006/relationships/hyperlink" Target="http://www.ipcinfo.org/fileadmin/user_upload/ipcinfo/docs/IPC_DRC_AFI_2018August.pdf" TargetMode="External"/><Relationship Id="rId84" Type="http://schemas.openxmlformats.org/officeDocument/2006/relationships/hyperlink" Target="https://www.acleddata.com/" TargetMode="External"/><Relationship Id="rId16" Type="http://schemas.openxmlformats.org/officeDocument/2006/relationships/hyperlink" Target="http://www.aidforum.org/topics/food-security/thousands-at-risk-of-food-insecurity-in-central-america-following-a-prolong/" TargetMode="External"/><Relationship Id="rId107" Type="http://schemas.openxmlformats.org/officeDocument/2006/relationships/hyperlink" Target="https://data.worldbank.org/indicator/AG.SRF.TOTL.K2" TargetMode="External"/><Relationship Id="rId11" Type="http://schemas.openxmlformats.org/officeDocument/2006/relationships/hyperlink" Target="https://www.cia.gov/library/publications/the-world-factbook/geos/nu.html" TargetMode="External"/><Relationship Id="rId32" Type="http://schemas.openxmlformats.org/officeDocument/2006/relationships/hyperlink" Target="https://www.humanitarianresponse.info/sites/www.humanitarianresponse.info/files/documents/files/13022018_ocha_humanitarian_needs_overview.pdf" TargetMode="External"/><Relationship Id="rId37" Type="http://schemas.openxmlformats.org/officeDocument/2006/relationships/hyperlink" Target="http://fews.net/west-africa/nigeria" TargetMode="External"/><Relationship Id="rId53" Type="http://schemas.openxmlformats.org/officeDocument/2006/relationships/hyperlink" Target="http://www.stat-niger.org/statistique/file/DSEDS/TBS_2016.pdf" TargetMode="External"/><Relationship Id="rId58" Type="http://schemas.openxmlformats.org/officeDocument/2006/relationships/hyperlink" Target="https://data.worldbank.org/indicator/AG.SRF.TOTL.K2?locations=CD" TargetMode="External"/><Relationship Id="rId74" Type="http://schemas.openxmlformats.org/officeDocument/2006/relationships/hyperlink" Target="https://reliefweb.int/sites/reliefweb.int/files/resources/SITREP-N%C2%B040.pdf" TargetMode="External"/><Relationship Id="rId79" Type="http://schemas.openxmlformats.org/officeDocument/2006/relationships/hyperlink" Target="https://data.humdata.org/dataset/lake-chad-basin-baseline-population" TargetMode="External"/><Relationship Id="rId102" Type="http://schemas.openxmlformats.org/officeDocument/2006/relationships/hyperlink" Target="https://reliefweb.int/sites/reliefweb.int/files/resources/OCHA-Cameroon_Situation_Report_no2_Final.pdf" TargetMode="External"/><Relationship Id="rId123" Type="http://schemas.openxmlformats.org/officeDocument/2006/relationships/hyperlink" Target="http://www.ipcinfo.org/fileadmin/user_upload/ipcinfo/docs/IPC_ElSalvador_AFI_2019AprilJuly_Projection.pdf" TargetMode="External"/><Relationship Id="rId128" Type="http://schemas.openxmlformats.org/officeDocument/2006/relationships/hyperlink" Target="https://data.humdata.org/dataset/censo-de-poblacion-y-vivienda-el-salvador-2007" TargetMode="External"/><Relationship Id="rId5" Type="http://schemas.openxmlformats.org/officeDocument/2006/relationships/hyperlink" Target="https://reliefweb.int/sites/reliefweb.int/files/resources/ECDM_20190117_Sahel_Food-and-Nutrition.pdf" TargetMode="External"/><Relationship Id="rId90" Type="http://schemas.openxmlformats.org/officeDocument/2006/relationships/hyperlink" Target="https://www.acleddata.com/" TargetMode="External"/><Relationship Id="rId95" Type="http://schemas.openxmlformats.org/officeDocument/2006/relationships/hyperlink" Target="https://reliefweb.int/sites/reliefweb.int/files/resources/OCHA-Cameroon_Situation_Report_no2_Final.pdf" TargetMode="External"/><Relationship Id="rId22" Type="http://schemas.openxmlformats.org/officeDocument/2006/relationships/hyperlink" Target="https://data.humdata.org/dataset/cadre-harmonise" TargetMode="External"/><Relationship Id="rId27" Type="http://schemas.openxmlformats.org/officeDocument/2006/relationships/hyperlink" Target="https://www.humanitarianresponse.info/sites/www.humanitarianresponse.info/files/documents/files/13022018_ocha_humanitarian_needs_overview.pdf" TargetMode="External"/><Relationship Id="rId43" Type="http://schemas.openxmlformats.org/officeDocument/2006/relationships/hyperlink" Target="https://reliefweb.int/sites/reliefweb.int/files/resources/ECDM_20190111_Cameroon_Crisis.pdf" TargetMode="External"/><Relationship Id="rId48" Type="http://schemas.openxmlformats.org/officeDocument/2006/relationships/hyperlink" Target="https://reliefweb.int/sites/reliefweb.int/files/resources/ner_hno_2019.pdf" TargetMode="External"/><Relationship Id="rId64" Type="http://schemas.openxmlformats.org/officeDocument/2006/relationships/hyperlink" Target="http://www.ipcinfo.org/fileadmin/user_upload/ipcinfo/docs/IPC_DRC_AFI_2018August.pdf" TargetMode="External"/><Relationship Id="rId69" Type="http://schemas.openxmlformats.org/officeDocument/2006/relationships/hyperlink" Target="https://www.frontlinedefenders.org/en/statement-report/drc-crackdown-human-rights-ngos" TargetMode="External"/><Relationship Id="rId113" Type="http://schemas.openxmlformats.org/officeDocument/2006/relationships/hyperlink" Target="http://www.ipcinfo.org/fileadmin/user_upload/ipcinfo/docs/IPC_Honduras_AFI_Projected_2019MarchMay.pdf" TargetMode="External"/><Relationship Id="rId118" Type="http://schemas.openxmlformats.org/officeDocument/2006/relationships/hyperlink" Target="https://www.elnuevodiario.com.ni/internacionales/centroamerica/473648-salvador-menos-muertes/" TargetMode="External"/><Relationship Id="rId134" Type="http://schemas.openxmlformats.org/officeDocument/2006/relationships/hyperlink" Target="https://www.citypopulation.de/php/mauritania-admin.php" TargetMode="External"/><Relationship Id="rId80" Type="http://schemas.openxmlformats.org/officeDocument/2006/relationships/hyperlink" Target="https://data.humdata.org/dataset/lake-chad-basin-baseline-population" TargetMode="External"/><Relationship Id="rId85" Type="http://schemas.openxmlformats.org/officeDocument/2006/relationships/hyperlink" Target="http://documents.worldbank.org/curated/fr/500811535650451258/pdf/127883-FRENCH-REPORT-CEMAC-Agriculture.pdf" TargetMode="External"/><Relationship Id="rId12" Type="http://schemas.openxmlformats.org/officeDocument/2006/relationships/hyperlink" Target="https://data.humdata.org/dataset/nicaragua-administrative-level-0" TargetMode="External"/><Relationship Id="rId17" Type="http://schemas.openxmlformats.org/officeDocument/2006/relationships/hyperlink" Target="http://www.aidforum.org/topics/food-security/thousands-at-risk-of-food-insecurity-in-central-america-following-a-prolong/" TargetMode="External"/><Relationship Id="rId33" Type="http://schemas.openxmlformats.org/officeDocument/2006/relationships/hyperlink" Target="https://reliefweb.int/report/nigeria/crisis-update-borno-and-yobe-states-january-2019" TargetMode="External"/><Relationship Id="rId38" Type="http://schemas.openxmlformats.org/officeDocument/2006/relationships/hyperlink" Target="http://fews.net/west-africa/nigeria" TargetMode="External"/><Relationship Id="rId59" Type="http://schemas.openxmlformats.org/officeDocument/2006/relationships/hyperlink" Target="https://monusco.unmissions.org/sites/default/files/bcnudh_-_communique_de_presse_-_note_annuelle_2018_-_final.pdf" TargetMode="External"/><Relationship Id="rId103" Type="http://schemas.openxmlformats.org/officeDocument/2006/relationships/hyperlink" Target="https://data2.unhcr.org/en/situations/car" TargetMode="External"/><Relationship Id="rId108" Type="http://schemas.openxmlformats.org/officeDocument/2006/relationships/hyperlink" Target="http://www.ipcinfo.org/fileadmin/user_upload/ipcinfo/docs/IPC_Honduras_AFI_Projected_2019MarchMay.pdf" TargetMode="External"/><Relationship Id="rId124" Type="http://schemas.openxmlformats.org/officeDocument/2006/relationships/hyperlink" Target="http://www.ipcinfo.org/fileadmin/user_upload/ipcinfo/docs/IPC_ElSalvador_AFI_2019AprilJuly_Projection.pdf" TargetMode="External"/><Relationship Id="rId129" Type="http://schemas.openxmlformats.org/officeDocument/2006/relationships/hyperlink" Target="https://deepsouthwatch.org/th/dsid" TargetMode="External"/><Relationship Id="rId54" Type="http://schemas.openxmlformats.org/officeDocument/2006/relationships/hyperlink" Target="https://data2.unhcr.org/en/documents/download/67565" TargetMode="External"/><Relationship Id="rId70" Type="http://schemas.openxmlformats.org/officeDocument/2006/relationships/hyperlink" Target="http://www.statistics-cameroon.org/downloads/Rapport_de_presentation_3_RGPH.pdf" TargetMode="External"/><Relationship Id="rId75" Type="http://schemas.openxmlformats.org/officeDocument/2006/relationships/hyperlink" Target="https://www.acleddata.com/" TargetMode="External"/><Relationship Id="rId91" Type="http://schemas.openxmlformats.org/officeDocument/2006/relationships/hyperlink" Target="https://reliefweb.int/sites/reliefweb.int/files/resources/OCHA-Cameroon_Situation_Report_no2_Final.pdf" TargetMode="External"/><Relationship Id="rId96" Type="http://schemas.openxmlformats.org/officeDocument/2006/relationships/hyperlink" Target="https://reliefweb.int/sites/reliefweb.int/files/resources/OCHA-Cameroon_Situation_Report_no2_Final.pdf" TargetMode="External"/><Relationship Id="rId1" Type="http://schemas.openxmlformats.org/officeDocument/2006/relationships/hyperlink" Target="https://data.humdata.org/dataset/senegal-population-statistics" TargetMode="External"/><Relationship Id="rId6" Type="http://schemas.openxmlformats.org/officeDocument/2006/relationships/hyperlink" Target="https://reliefweb.int/sites/reliefweb.int/files/resources/SEN_12.pdf" TargetMode="External"/><Relationship Id="rId23" Type="http://schemas.openxmlformats.org/officeDocument/2006/relationships/hyperlink" Target="https://data.humdata.org/dataset/nigeria-2016-population-data" TargetMode="External"/><Relationship Id="rId28" Type="http://schemas.openxmlformats.org/officeDocument/2006/relationships/hyperlink" Target="https://www.humanitarianresponse.info/sites/www.humanitarianresponse.info/files/documents/files/13022018_ocha_humanitarian_needs_overview.pdf" TargetMode="External"/><Relationship Id="rId49" Type="http://schemas.openxmlformats.org/officeDocument/2006/relationships/hyperlink" Target="https://reliefweb.int/sites/reliefweb.int/files/resources/ner_hno_2019.pdf" TargetMode="External"/><Relationship Id="rId114" Type="http://schemas.openxmlformats.org/officeDocument/2006/relationships/hyperlink" Target="http://www.ipcinfo.org/fileadmin/user_upload/ipcinfo/docs/IPC_Honduras_AFI_Projected_2019MarchMay.pdf" TargetMode="External"/><Relationship Id="rId119" Type="http://schemas.openxmlformats.org/officeDocument/2006/relationships/hyperlink" Target="http://www.ipcinfo.org/fileadmin/user_upload/ipcinfo/docs/IPC_ElSalvador_AFI_2019AprilJuly_Projection.pdf" TargetMode="External"/><Relationship Id="rId44" Type="http://schemas.openxmlformats.org/officeDocument/2006/relationships/hyperlink" Target="https://reliefweb.int/sites/reliefweb.int/files/resources/ECDM_20190111_Cameroon_Crisis.pdf" TargetMode="External"/><Relationship Id="rId60" Type="http://schemas.openxmlformats.org/officeDocument/2006/relationships/hyperlink" Target="https://www1.wfp.org/countries/democratic-republic-congo" TargetMode="External"/><Relationship Id="rId65" Type="http://schemas.openxmlformats.org/officeDocument/2006/relationships/hyperlink" Target="http://www.ipcinfo.org/fileadmin/user_upload/ipcinfo/docs/IPC_DRC_AFI_2018August.pdf" TargetMode="External"/><Relationship Id="rId81" Type="http://schemas.openxmlformats.org/officeDocument/2006/relationships/hyperlink" Target="https://www.acleddata.com/" TargetMode="External"/><Relationship Id="rId86" Type="http://schemas.openxmlformats.org/officeDocument/2006/relationships/hyperlink" Target="http://www.statistics-cameroon.org/downloads/Rapport_de_presentation_3_RGPH.pdf" TargetMode="External"/><Relationship Id="rId130" Type="http://schemas.openxmlformats.org/officeDocument/2006/relationships/hyperlink" Target="https://www.ilo.org/surveydata/index.php/catalog/1127" TargetMode="External"/><Relationship Id="rId135" Type="http://schemas.openxmlformats.org/officeDocument/2006/relationships/hyperlink" Target="https://data.humdata.org/dataset/cadre-harmonise" TargetMode="External"/><Relationship Id="rId13" Type="http://schemas.openxmlformats.org/officeDocument/2006/relationships/hyperlink" Target="https://reliefweb.int/report/nicaragua/nicaragua-social-unrest-dg-echo-iachr-funides-imf-echo-daily-flash-7-november-2018" TargetMode="External"/><Relationship Id="rId18" Type="http://schemas.openxmlformats.org/officeDocument/2006/relationships/hyperlink" Target="http://archive.wikiwix.com/cache/?url=http%3A%2F%2Fwww.xist.org%2Fcntry%2Fsenegal.aspx" TargetMode="External"/><Relationship Id="rId39" Type="http://schemas.openxmlformats.org/officeDocument/2006/relationships/hyperlink" Target="https://data.humdata.org/dataset/cadre-harmonise" TargetMode="External"/><Relationship Id="rId109" Type="http://schemas.openxmlformats.org/officeDocument/2006/relationships/hyperlink" Target="https://www.paho.org/hq/index.php?option=com_docman&amp;view=download&amp;category_slug=dengue-2158&amp;alias=47046-21-de-noviembre-de-2018-dengue-alerta-epidemiologica&amp;Itemid=270&amp;lang=en" TargetMode="External"/><Relationship Id="rId34" Type="http://schemas.openxmlformats.org/officeDocument/2006/relationships/hyperlink" Target="https://data.humdata.org/dataset/nigeria-2016-population-data" TargetMode="External"/><Relationship Id="rId50" Type="http://schemas.openxmlformats.org/officeDocument/2006/relationships/hyperlink" Target="https://reliefweb.int/sites/reliefweb.int/files/resources/ner_hno_2019.pdf" TargetMode="External"/><Relationship Id="rId55" Type="http://schemas.openxmlformats.org/officeDocument/2006/relationships/hyperlink" Target="https://reliefweb.int/sites/reliefweb.int/files/resources/GlobalWeatherHazard-19.01.25.pdf" TargetMode="External"/><Relationship Id="rId76" Type="http://schemas.openxmlformats.org/officeDocument/2006/relationships/hyperlink" Target="https://www.acleddata.com/" TargetMode="External"/><Relationship Id="rId97" Type="http://schemas.openxmlformats.org/officeDocument/2006/relationships/hyperlink" Target="https://www.voanews.com/a/cameroon-struggles-to-aid-idps-in-anglophone-separatist-" TargetMode="External"/><Relationship Id="rId104" Type="http://schemas.openxmlformats.org/officeDocument/2006/relationships/hyperlink" Target="https://reliefweb.int/sites/reliefweb.int/files/resources/SITREP-N%C2%B040.pdf" TargetMode="External"/><Relationship Id="rId120" Type="http://schemas.openxmlformats.org/officeDocument/2006/relationships/hyperlink" Target="http://www.ipcinfo.org/fileadmin/user_upload/ipcinfo/docs/IPC_ElSalvador_AFI_2019AprilJuly_Projection.pdf" TargetMode="External"/><Relationship Id="rId125" Type="http://schemas.openxmlformats.org/officeDocument/2006/relationships/hyperlink" Target="http://www.salud.gob.sv/" TargetMode="External"/><Relationship Id="rId7" Type="http://schemas.openxmlformats.org/officeDocument/2006/relationships/hyperlink" Target="https://reliefweb.int/sites/reliefweb.int/files/resources/SEN_12.pdf" TargetMode="External"/><Relationship Id="rId71" Type="http://schemas.openxmlformats.org/officeDocument/2006/relationships/hyperlink" Target="https://data.humdata.org/dataset/lake-chad-basin-baseline-population" TargetMode="External"/><Relationship Id="rId92" Type="http://schemas.openxmlformats.org/officeDocument/2006/relationships/hyperlink" Target="https://reliefweb.int/sites/reliefweb.int/files/resources/SITREP-N%C2%B040.pdf" TargetMode="External"/><Relationship Id="rId2" Type="http://schemas.openxmlformats.org/officeDocument/2006/relationships/hyperlink" Target="http://www.fao.org/3/ca1725en/CA1725EN.pdf" TargetMode="External"/><Relationship Id="rId29" Type="http://schemas.openxmlformats.org/officeDocument/2006/relationships/hyperlink" Target="https://www.humanitarianresponse.info/sites/www.humanitarianresponse.info/files/documents/files/13022018_ocha_humanitarian_needs_overview.pdf" TargetMode="External"/><Relationship Id="rId24" Type="http://schemas.openxmlformats.org/officeDocument/2006/relationships/hyperlink" Target="https://data.humdata.org/dataset/nigeria-2016-population-data" TargetMode="External"/><Relationship Id="rId40" Type="http://schemas.openxmlformats.org/officeDocument/2006/relationships/hyperlink" Target="https://reliefweb.int/report/nigeria/crisis-update-borno-and-yobe-states-january-2019" TargetMode="External"/><Relationship Id="rId45" Type="http://schemas.openxmlformats.org/officeDocument/2006/relationships/hyperlink" Target="https://reliefweb.int/sites/reliefweb.int/files/resources/ECDM_20190111_Cameroon_Crisis.pdf" TargetMode="External"/><Relationship Id="rId66" Type="http://schemas.openxmlformats.org/officeDocument/2006/relationships/hyperlink" Target="http://www.ipcinfo.org/fileadmin/user_upload/ipcinfo/docs/IPC_DRC_AFI_2018August.pdf" TargetMode="External"/><Relationship Id="rId87" Type="http://schemas.openxmlformats.org/officeDocument/2006/relationships/hyperlink" Target="https://data.humdata.org/dataset/lake-chad-basin-baseline-population" TargetMode="External"/><Relationship Id="rId110" Type="http://schemas.openxmlformats.org/officeDocument/2006/relationships/hyperlink" Target="http://www.ipcinfo.org/fileadmin/user_upload/ipcinfo/docs/IPC_Honduras_AFI_Projected_2019MarchMay.pdf" TargetMode="External"/><Relationship Id="rId115" Type="http://schemas.openxmlformats.org/officeDocument/2006/relationships/hyperlink" Target="http://www.ipcinfo.org/fileadmin/user_upload/ipcinfo/docs/IPC_Honduras_AFI_Projected_2019MarchMay.pdf" TargetMode="External"/><Relationship Id="rId131" Type="http://schemas.openxmlformats.org/officeDocument/2006/relationships/hyperlink" Target="https://www.ilo.org/surveydata/index.php/catalog/1127" TargetMode="External"/><Relationship Id="rId136" Type="http://schemas.openxmlformats.org/officeDocument/2006/relationships/printerSettings" Target="../printerSettings/printerSettings8.bin"/><Relationship Id="rId61" Type="http://schemas.openxmlformats.org/officeDocument/2006/relationships/hyperlink" Target="http://www.ipcinfo.org/fileadmin/user_upload/ipcinfo/docs/IPC_DRC_AFI_2018August.pdf" TargetMode="External"/><Relationship Id="rId82" Type="http://schemas.openxmlformats.org/officeDocument/2006/relationships/hyperlink" Target="https://reliefweb.int/sites/reliefweb.int/files/resources/SITREP-N%C2%B040.pdf" TargetMode="External"/><Relationship Id="rId19" Type="http://schemas.openxmlformats.org/officeDocument/2006/relationships/hyperlink" Target="https://data.humdata.org/dataset/cadre-harmonise" TargetMode="External"/><Relationship Id="rId14" Type="http://schemas.openxmlformats.org/officeDocument/2006/relationships/hyperlink" Target="https://reliefweb.int/report/nicaragua/nicaragua-social-unrest-dg-echo-iachr-funides-imf-echo-daily-flash-7-november-2018" TargetMode="External"/><Relationship Id="rId30" Type="http://schemas.openxmlformats.org/officeDocument/2006/relationships/hyperlink" Target="https://www.humanitarianresponse.info/sites/www.humanitarianresponse.info/files/documents/files/13022018_ocha_humanitarian_needs_overview.pdf" TargetMode="External"/><Relationship Id="rId35" Type="http://schemas.openxmlformats.org/officeDocument/2006/relationships/hyperlink" Target="https://data.humdata.org/dataset/nigeria-2016-population-data" TargetMode="External"/><Relationship Id="rId56" Type="http://schemas.openxmlformats.org/officeDocument/2006/relationships/hyperlink" Target="https://reliefweb.int/sites/reliefweb.int/files/resources/GlobalWeatherHazard-19.01.25.pdf" TargetMode="External"/><Relationship Id="rId77" Type="http://schemas.openxmlformats.org/officeDocument/2006/relationships/hyperlink" Target="https://www.voanews.com/a/cameroon-struggles-to-aid-idps-in-anglophone-separatist-areas/4756930.html?utm_source=NEWS&amp;utm_medium=email&amp;utm_content=1st+section+1st+story+voa&amp;utm_campaign=HQ_EN_therefugeebrief_external_20190125" TargetMode="External"/><Relationship Id="rId100" Type="http://schemas.openxmlformats.org/officeDocument/2006/relationships/hyperlink" Target="http://www.statistics-cameroon.org/downloads/Rapport_de_presentation_3_RGPH.pdf" TargetMode="External"/><Relationship Id="rId105" Type="http://schemas.openxmlformats.org/officeDocument/2006/relationships/hyperlink" Target="https://www.acleddata.com/" TargetMode="External"/><Relationship Id="rId126" Type="http://schemas.openxmlformats.org/officeDocument/2006/relationships/hyperlink" Target="https://data.humdata.org/dataset/refugees-originating-slv" TargetMode="External"/><Relationship Id="rId8" Type="http://schemas.openxmlformats.org/officeDocument/2006/relationships/hyperlink" Target="http://www.rfi.fr/afrique/20170905-senegal-une-mine-explose-casamance" TargetMode="External"/><Relationship Id="rId51" Type="http://schemas.openxmlformats.org/officeDocument/2006/relationships/hyperlink" Target="http://www.stat-niger.org/statistique/file/DSEDS/TBS_2016.pdf" TargetMode="External"/><Relationship Id="rId72" Type="http://schemas.openxmlformats.org/officeDocument/2006/relationships/hyperlink" Target="https://data.humdata.org/dataset/lake-chad-basin-baseline-population" TargetMode="External"/><Relationship Id="rId93" Type="http://schemas.openxmlformats.org/officeDocument/2006/relationships/hyperlink" Target="https://www.acleddata.com/" TargetMode="External"/><Relationship Id="rId98" Type="http://schemas.openxmlformats.org/officeDocument/2006/relationships/hyperlink" Target="https://www.acleddata.com/" TargetMode="External"/><Relationship Id="rId121" Type="http://schemas.openxmlformats.org/officeDocument/2006/relationships/hyperlink" Target="http://www.ipcinfo.org/fileadmin/user_upload/ipcinfo/docs/IPC_ElSalvador_AFI_2019AprilJuly_Projection.pdf" TargetMode="External"/><Relationship Id="rId3" Type="http://schemas.openxmlformats.org/officeDocument/2006/relationships/hyperlink" Target="http://www.fao.org/3/ca1725en/CA1725EN.pdf" TargetMode="External"/><Relationship Id="rId25" Type="http://schemas.openxmlformats.org/officeDocument/2006/relationships/hyperlink" Target="https://reliefweb.int/sites/reliefweb.int/files/resources/nga_situation_A4L_2018-11-15.pdf" TargetMode="External"/><Relationship Id="rId46" Type="http://schemas.openxmlformats.org/officeDocument/2006/relationships/hyperlink" Target="https://reliefweb.int/sites/reliefweb.int/files/resources/ECDM_20190111_Cameroon_Crisis.pdf" TargetMode="External"/><Relationship Id="rId67" Type="http://schemas.openxmlformats.org/officeDocument/2006/relationships/hyperlink" Target="https://reliefweb.int/sites/reliefweb.int/files/resources/drc_hno_2018_fr.pdf" TargetMode="External"/><Relationship Id="rId116" Type="http://schemas.openxmlformats.org/officeDocument/2006/relationships/hyperlink" Target="https://data.humdata.org/dataset/censo-de-poblacion-y-vivienda-el-salvador-2007" TargetMode="External"/><Relationship Id="rId137" Type="http://schemas.openxmlformats.org/officeDocument/2006/relationships/table" Target="../tables/table1.xml"/><Relationship Id="rId20" Type="http://schemas.openxmlformats.org/officeDocument/2006/relationships/hyperlink" Target="https://data.humdata.org/dataset/cadre-harmonise" TargetMode="External"/><Relationship Id="rId41" Type="http://schemas.openxmlformats.org/officeDocument/2006/relationships/hyperlink" Target="https://www.unhcr.org/news/stories/2018/10/5bbb5f714/cameroonian-refugees-flee-clashes-find-safety-nigeria.html" TargetMode="External"/><Relationship Id="rId62" Type="http://schemas.openxmlformats.org/officeDocument/2006/relationships/hyperlink" Target="http://www.ipcinfo.org/fileadmin/user_upload/ipcinfo/docs/IPC_DRC_AFI_2018August.pdf" TargetMode="External"/><Relationship Id="rId83" Type="http://schemas.openxmlformats.org/officeDocument/2006/relationships/hyperlink" Target="https://www.acleddata.com/" TargetMode="External"/><Relationship Id="rId88" Type="http://schemas.openxmlformats.org/officeDocument/2006/relationships/hyperlink" Target="https://reliefweb.int/sites/reliefweb.int/files/resources/OCHA-Cameroon_Situation_Report_no2_Final.pdf" TargetMode="External"/><Relationship Id="rId111" Type="http://schemas.openxmlformats.org/officeDocument/2006/relationships/hyperlink" Target="http://www.ipcinfo.org/fileadmin/user_upload/ipcinfo/docs/IPC_Honduras_AFI_Projected_2019MarchMay.pdf" TargetMode="External"/><Relationship Id="rId132" Type="http://schemas.openxmlformats.org/officeDocument/2006/relationships/hyperlink" Target="https://www.ilo.org/surveydata/index.php/catalog/1127" TargetMode="External"/><Relationship Id="rId15" Type="http://schemas.openxmlformats.org/officeDocument/2006/relationships/hyperlink" Target="http://funides.com/media/attachment/nota_prensa_segundo_monitoreo_actividades_economicas.pdf" TargetMode="External"/><Relationship Id="rId36" Type="http://schemas.openxmlformats.org/officeDocument/2006/relationships/hyperlink" Target="http://fews.net/west-africa/nigeria" TargetMode="External"/><Relationship Id="rId57" Type="http://schemas.openxmlformats.org/officeDocument/2006/relationships/hyperlink" Target="https://reliefweb.int/sites/reliefweb.int/files/resources/67309.pdf" TargetMode="External"/><Relationship Id="rId106" Type="http://schemas.openxmlformats.org/officeDocument/2006/relationships/hyperlink" Target="https://reliefweb.int/sites/reliefweb.int/files/resources/OCHA-Cameroon_Situation_Report_no2_Final.pdf" TargetMode="External"/><Relationship Id="rId127" Type="http://schemas.openxmlformats.org/officeDocument/2006/relationships/hyperlink" Target="http://www.ipcinfo.org/fileadmin/user_upload/ipcinfo/docs/IPC_ElSalvador_AFI_2019AprilJuly_Projection.pdf" TargetMode="External"/><Relationship Id="rId10" Type="http://schemas.openxmlformats.org/officeDocument/2006/relationships/hyperlink" Target="https://data.humdata.org/dataset/nicaragua-administrative-level-0" TargetMode="External"/><Relationship Id="rId31" Type="http://schemas.openxmlformats.org/officeDocument/2006/relationships/hyperlink" Target="https://www.humanitarianresponse.info/sites/www.humanitarianresponse.info/files/documents/files/13022018_ocha_humanitarian_needs_overview.pdf" TargetMode="External"/><Relationship Id="rId52" Type="http://schemas.openxmlformats.org/officeDocument/2006/relationships/hyperlink" Target="https://reliefweb.int/sites/reliefweb.int/files/resources/ner_hno_2019.pdf" TargetMode="External"/><Relationship Id="rId73" Type="http://schemas.openxmlformats.org/officeDocument/2006/relationships/hyperlink" Target="https://www.acleddata.com/" TargetMode="External"/><Relationship Id="rId78" Type="http://schemas.openxmlformats.org/officeDocument/2006/relationships/hyperlink" Target="http://www.statistics-cameroon.org/downloads/Rapport_de_presentation_3_RGPH.pdf" TargetMode="External"/><Relationship Id="rId94" Type="http://schemas.openxmlformats.org/officeDocument/2006/relationships/hyperlink" Target="https://reliefweb.int/sites/reliefweb.int/files/resources/rapport-impacts-de-la-crise-nord%20ouest%20et%20sud%20ouest%20du%20Cameroun..pdf" TargetMode="External"/><Relationship Id="rId99" Type="http://schemas.openxmlformats.org/officeDocument/2006/relationships/hyperlink" Target="https://www.voanews.com/a/cameroon-struggles-to-aid-idps-in-anglophone-separatist-areas/4756930.html?utm_source=NEWS&amp;utm_medium=email&amp;utm_content=1st+section+1st+story+voa&amp;utm_campaign=HQ_EN_therefugeebrief_external_20190125" TargetMode="External"/><Relationship Id="rId101" Type="http://schemas.openxmlformats.org/officeDocument/2006/relationships/hyperlink" Target="https://data.humdata.org/dataset/lake-chad-basin-baseline-population" TargetMode="External"/><Relationship Id="rId122" Type="http://schemas.openxmlformats.org/officeDocument/2006/relationships/hyperlink" Target="http://www.ipcinfo.org/fileadmin/user_upload/ipcinfo/docs/IPC_ElSalvador_AFI_2019AprilJuly_Projection.pdf" TargetMode="External"/><Relationship Id="rId4" Type="http://schemas.openxmlformats.org/officeDocument/2006/relationships/hyperlink" Target="http://www.fao.org/3/ca1725en/CA1725EN.pdf" TargetMode="External"/><Relationship Id="rId9" Type="http://schemas.openxmlformats.org/officeDocument/2006/relationships/hyperlink" Target="http://erccportal.jrc.ec.europa.eu/ECHO-Flash" TargetMode="External"/><Relationship Id="rId26" Type="http://schemas.openxmlformats.org/officeDocument/2006/relationships/hyperlink" Target="https://www.humanitarianresponse.info/sites/www.humanitarianresponse.info/files/documents/files/13022018_ocha_humanitarian_needs_overview.pdf" TargetMode="External"/><Relationship Id="rId47" Type="http://schemas.openxmlformats.org/officeDocument/2006/relationships/hyperlink" Target="https://data.worldbank.org/indicator/SP.POP.TOTL%20and" TargetMode="External"/><Relationship Id="rId68" Type="http://schemas.openxmlformats.org/officeDocument/2006/relationships/hyperlink" Target="https://reliefweb.int/sites/reliefweb.int/files/resources/drc_hno_2018_fr.pdf" TargetMode="External"/><Relationship Id="rId89" Type="http://schemas.openxmlformats.org/officeDocument/2006/relationships/hyperlink" Target="https://reliefweb.int/sites/reliefweb.int/files/resources/OCHA-Cameroon_Situation_Report_no2_Final.pdf" TargetMode="External"/><Relationship Id="rId112" Type="http://schemas.openxmlformats.org/officeDocument/2006/relationships/hyperlink" Target="http://www.ipcinfo.org/fileadmin/user_upload/ipcinfo/docs/IPC_Honduras_AFI_Projected_2019MarchMay.pdf" TargetMode="External"/><Relationship Id="rId133" Type="http://schemas.openxmlformats.org/officeDocument/2006/relationships/hyperlink" Target="http://data.unhcr.org/thailand/documents.php?page=1&amp;view=grid&amp;Language%5B%5D=1&amp;Type%5B%5D=5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data.worldbank.org/indicator/AG.LND.TOTL.K2" TargetMode="External"/><Relationship Id="rId1" Type="http://schemas.openxmlformats.org/officeDocument/2006/relationships/hyperlink" Target="http://data.worldbank.org/indicator/SP.POP.TOTL" TargetMode="External"/><Relationship Id="rId4" Type="http://schemas.openxmlformats.org/officeDocument/2006/relationships/queryTable" Target="../queryTables/queryTable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58"/>
  <sheetViews>
    <sheetView zoomScale="80" zoomScaleNormal="80" workbookViewId="0">
      <selection activeCell="A17" sqref="A17:N17"/>
    </sheetView>
  </sheetViews>
  <sheetFormatPr defaultColWidth="9.109375" defaultRowHeight="14.4" x14ac:dyDescent="0.3"/>
  <cols>
    <col min="1" max="1" width="29.44140625" customWidth="1"/>
    <col min="14" max="14" width="20.44140625" customWidth="1"/>
  </cols>
  <sheetData>
    <row r="1" spans="1:37" ht="16.350000000000001" customHeight="1" x14ac:dyDescent="0.4">
      <c r="A1" s="176"/>
      <c r="B1" s="176"/>
      <c r="C1" s="176"/>
      <c r="D1" s="176"/>
      <c r="E1" s="176"/>
      <c r="F1" s="176"/>
      <c r="G1" s="176"/>
      <c r="H1" s="176"/>
      <c r="I1" s="176"/>
      <c r="J1" s="176"/>
      <c r="K1" s="176"/>
      <c r="L1" s="176"/>
      <c r="M1" s="176"/>
      <c r="N1" s="176"/>
      <c r="O1" s="247"/>
      <c r="P1" s="247"/>
      <c r="Q1" s="247"/>
      <c r="R1" s="247"/>
      <c r="S1" s="247"/>
      <c r="T1" s="247"/>
      <c r="U1" s="247"/>
      <c r="V1" s="247"/>
      <c r="W1" s="247"/>
      <c r="X1" s="247"/>
      <c r="Y1" s="247"/>
      <c r="Z1" s="247"/>
      <c r="AA1" s="247"/>
      <c r="AB1" s="247"/>
      <c r="AC1" s="1"/>
      <c r="AD1" s="1"/>
      <c r="AE1" s="1"/>
      <c r="AF1" s="1"/>
      <c r="AG1" s="1"/>
      <c r="AH1" s="1"/>
      <c r="AI1" s="1"/>
      <c r="AJ1" s="1"/>
      <c r="AK1" s="1"/>
    </row>
    <row r="2" spans="1:37" ht="16.350000000000001" customHeight="1" x14ac:dyDescent="0.4">
      <c r="A2" s="176"/>
      <c r="B2" s="176"/>
      <c r="C2" s="176"/>
      <c r="D2" s="176"/>
      <c r="E2" s="176"/>
      <c r="F2" s="176"/>
      <c r="G2" s="176"/>
      <c r="H2" s="176"/>
      <c r="I2" s="176"/>
      <c r="J2" s="176"/>
      <c r="K2" s="176"/>
      <c r="L2" s="176"/>
      <c r="M2" s="176"/>
      <c r="N2" s="176"/>
      <c r="O2" s="247"/>
      <c r="P2" s="247"/>
      <c r="Q2" s="247"/>
      <c r="R2" s="247"/>
      <c r="S2" s="247"/>
      <c r="T2" s="247"/>
      <c r="U2" s="247"/>
      <c r="V2" s="247"/>
      <c r="W2" s="247"/>
      <c r="X2" s="247"/>
      <c r="Y2" s="247"/>
      <c r="Z2" s="247"/>
      <c r="AA2" s="247"/>
      <c r="AB2" s="247"/>
      <c r="AC2" s="1"/>
      <c r="AD2" s="1"/>
      <c r="AE2" s="1"/>
      <c r="AF2" s="1"/>
      <c r="AG2" s="1"/>
      <c r="AH2" s="1"/>
      <c r="AI2" s="1"/>
      <c r="AJ2" s="1"/>
      <c r="AK2" s="1"/>
    </row>
    <row r="3" spans="1:37" ht="24" customHeight="1" x14ac:dyDescent="0.4">
      <c r="A3" s="245" t="s">
        <v>5836</v>
      </c>
      <c r="B3" s="246"/>
      <c r="C3" s="243" t="s">
        <v>5850</v>
      </c>
      <c r="D3" s="244"/>
      <c r="E3" s="244"/>
      <c r="F3" s="244"/>
      <c r="G3" s="244"/>
      <c r="H3" s="176"/>
      <c r="I3" s="176"/>
      <c r="J3" s="176"/>
      <c r="K3" s="176"/>
      <c r="L3" s="176"/>
      <c r="M3" s="176"/>
      <c r="N3" s="176"/>
      <c r="O3" s="247"/>
      <c r="P3" s="247"/>
      <c r="Q3" s="247"/>
      <c r="R3" s="247"/>
      <c r="S3" s="247"/>
      <c r="T3" s="247"/>
      <c r="U3" s="247"/>
      <c r="V3" s="247"/>
      <c r="W3" s="247"/>
      <c r="X3" s="247"/>
      <c r="Y3" s="247"/>
      <c r="Z3" s="247"/>
      <c r="AA3" s="247"/>
      <c r="AB3" s="247"/>
      <c r="AC3" s="1"/>
      <c r="AD3" s="1"/>
      <c r="AE3" s="1"/>
      <c r="AF3" s="1"/>
      <c r="AG3" s="1"/>
      <c r="AH3" s="1"/>
      <c r="AI3" s="1"/>
      <c r="AJ3" s="1"/>
      <c r="AK3" s="1"/>
    </row>
    <row r="4" spans="1:37" ht="16.350000000000001" customHeight="1" x14ac:dyDescent="0.4">
      <c r="A4" s="176"/>
      <c r="B4" s="176"/>
      <c r="C4" s="176"/>
      <c r="D4" s="176"/>
      <c r="E4" s="176"/>
      <c r="F4" s="176"/>
      <c r="G4" s="176"/>
      <c r="H4" s="176"/>
      <c r="I4" s="176"/>
      <c r="J4" s="176"/>
      <c r="K4" s="248" t="s">
        <v>5851</v>
      </c>
      <c r="L4" s="176"/>
      <c r="M4" s="176"/>
      <c r="N4" s="176"/>
      <c r="O4" s="247"/>
      <c r="P4" s="291"/>
      <c r="Q4" s="291"/>
      <c r="R4" s="291"/>
      <c r="S4" s="292"/>
      <c r="T4" s="247"/>
      <c r="U4" s="247"/>
      <c r="V4" s="247"/>
      <c r="W4" s="247"/>
      <c r="X4" s="247"/>
      <c r="Y4" s="247"/>
      <c r="Z4" s="247"/>
      <c r="AA4" s="247"/>
      <c r="AB4" s="247"/>
      <c r="AC4" s="1"/>
      <c r="AD4" s="1"/>
      <c r="AE4" s="1"/>
      <c r="AF4" s="1"/>
      <c r="AG4" s="1"/>
      <c r="AH4" s="1"/>
      <c r="AI4" s="1"/>
      <c r="AJ4" s="1"/>
      <c r="AK4" s="1"/>
    </row>
    <row r="5" spans="1:37" ht="16.350000000000001" customHeight="1" x14ac:dyDescent="0.4">
      <c r="A5" s="176"/>
      <c r="B5" s="176"/>
      <c r="C5" s="176"/>
      <c r="D5" s="176"/>
      <c r="E5" s="176"/>
      <c r="F5" s="176"/>
      <c r="G5" s="176"/>
      <c r="H5" s="176"/>
      <c r="I5" s="176"/>
      <c r="J5" s="176"/>
      <c r="K5" s="176"/>
      <c r="L5" s="176"/>
      <c r="M5" s="176"/>
      <c r="N5" s="176"/>
      <c r="O5" s="247"/>
      <c r="P5" s="247"/>
      <c r="Q5" s="247"/>
      <c r="R5" s="247"/>
      <c r="S5" s="247"/>
      <c r="T5" s="247"/>
      <c r="U5" s="247"/>
      <c r="V5" s="247"/>
      <c r="W5" s="247"/>
      <c r="X5" s="247"/>
      <c r="Y5" s="247"/>
      <c r="Z5" s="247"/>
      <c r="AA5" s="247"/>
      <c r="AB5" s="247"/>
      <c r="AC5" s="1"/>
      <c r="AD5" s="1"/>
      <c r="AE5" s="1"/>
      <c r="AF5" s="1"/>
      <c r="AG5" s="1"/>
      <c r="AH5" s="1"/>
      <c r="AI5" s="1"/>
      <c r="AJ5" s="1"/>
      <c r="AK5" s="1"/>
    </row>
    <row r="6" spans="1:37" s="1" customFormat="1" ht="16.350000000000001" customHeight="1" thickBot="1" x14ac:dyDescent="0.45">
      <c r="A6" s="247"/>
      <c r="B6" s="247"/>
      <c r="C6" s="247"/>
      <c r="D6" s="247"/>
      <c r="E6" s="247"/>
      <c r="F6" s="247"/>
      <c r="G6" s="247"/>
      <c r="H6" s="247"/>
      <c r="I6" s="247"/>
      <c r="J6" s="247"/>
      <c r="K6" s="247"/>
      <c r="L6" s="247"/>
      <c r="M6" s="247"/>
      <c r="N6" s="247"/>
      <c r="O6" s="247"/>
      <c r="P6" s="247"/>
      <c r="Q6" s="247"/>
      <c r="R6" s="247"/>
      <c r="S6" s="247"/>
      <c r="T6" s="247"/>
      <c r="U6" s="247"/>
      <c r="V6" s="247"/>
      <c r="W6" s="247"/>
      <c r="X6" s="247"/>
      <c r="Y6" s="247"/>
      <c r="Z6" s="247"/>
      <c r="AA6" s="247"/>
      <c r="AB6" s="247"/>
    </row>
    <row r="7" spans="1:37" x14ac:dyDescent="0.3">
      <c r="A7" s="273" t="s">
        <v>5794</v>
      </c>
      <c r="B7" s="281"/>
      <c r="C7" s="274"/>
      <c r="D7" s="274"/>
      <c r="E7" s="274"/>
      <c r="F7" s="274"/>
      <c r="G7" s="274"/>
      <c r="H7" s="274"/>
      <c r="I7" s="274"/>
      <c r="J7" s="274"/>
      <c r="K7" s="274"/>
      <c r="L7" s="274"/>
      <c r="M7" s="274"/>
      <c r="N7" s="275"/>
      <c r="O7" s="242"/>
      <c r="P7" s="242"/>
      <c r="Q7" s="242"/>
      <c r="R7" s="242"/>
      <c r="S7" s="1"/>
      <c r="T7" s="1"/>
      <c r="U7" s="1"/>
      <c r="V7" s="1"/>
      <c r="W7" s="1"/>
      <c r="X7" s="1"/>
      <c r="Y7" s="1"/>
      <c r="Z7" s="1"/>
      <c r="AA7" s="1"/>
      <c r="AB7" s="1"/>
      <c r="AC7" s="1"/>
      <c r="AD7" s="1"/>
      <c r="AE7" s="1"/>
      <c r="AF7" s="1"/>
      <c r="AG7" s="1"/>
      <c r="AH7" s="1"/>
      <c r="AI7" s="1"/>
      <c r="AJ7" s="1"/>
      <c r="AK7" s="1"/>
    </row>
    <row r="8" spans="1:37" x14ac:dyDescent="0.3">
      <c r="A8" s="276" t="s">
        <v>5802</v>
      </c>
      <c r="B8" s="276"/>
      <c r="C8" s="272"/>
      <c r="D8" s="272"/>
      <c r="E8" s="272"/>
      <c r="F8" s="272"/>
      <c r="G8" s="272"/>
      <c r="H8" s="272"/>
      <c r="I8" s="272"/>
      <c r="J8" s="272"/>
      <c r="K8" s="272"/>
      <c r="L8" s="272"/>
      <c r="M8" s="272"/>
      <c r="N8" s="277"/>
      <c r="O8" s="242"/>
      <c r="P8" s="242"/>
      <c r="Q8" s="242"/>
      <c r="R8" s="242"/>
      <c r="S8" s="1"/>
      <c r="T8" s="1"/>
      <c r="U8" s="1"/>
      <c r="V8" s="1"/>
      <c r="W8" s="1"/>
      <c r="X8" s="1"/>
      <c r="Y8" s="1"/>
      <c r="Z8" s="1"/>
      <c r="AA8" s="1"/>
      <c r="AB8" s="1"/>
      <c r="AC8" s="1"/>
      <c r="AD8" s="1"/>
      <c r="AE8" s="1"/>
      <c r="AF8" s="1"/>
      <c r="AG8" s="1"/>
      <c r="AH8" s="1"/>
      <c r="AI8" s="1"/>
      <c r="AJ8" s="1"/>
      <c r="AK8" s="1"/>
    </row>
    <row r="9" spans="1:37" ht="15" thickBot="1" x14ac:dyDescent="0.35">
      <c r="A9" s="278" t="s">
        <v>5795</v>
      </c>
      <c r="B9" s="282"/>
      <c r="C9" s="283"/>
      <c r="D9" s="283"/>
      <c r="E9" s="279"/>
      <c r="F9" s="279"/>
      <c r="G9" s="279"/>
      <c r="H9" s="279"/>
      <c r="I9" s="279"/>
      <c r="J9" s="279"/>
      <c r="K9" s="279"/>
      <c r="L9" s="279"/>
      <c r="M9" s="279"/>
      <c r="N9" s="280"/>
      <c r="O9" s="242"/>
      <c r="P9" s="242"/>
      <c r="Q9" s="242"/>
      <c r="R9" s="242"/>
      <c r="S9" s="1"/>
      <c r="T9" s="1"/>
      <c r="U9" s="1"/>
      <c r="V9" s="1"/>
      <c r="W9" s="1"/>
      <c r="X9" s="1"/>
      <c r="Y9" s="1"/>
      <c r="Z9" s="1"/>
      <c r="AA9" s="1"/>
      <c r="AB9" s="1"/>
      <c r="AC9" s="1"/>
      <c r="AD9" s="1"/>
      <c r="AE9" s="1"/>
      <c r="AF9" s="1"/>
      <c r="AG9" s="1"/>
      <c r="AH9" s="1"/>
      <c r="AI9" s="1"/>
      <c r="AJ9" s="1"/>
      <c r="AK9" s="1"/>
    </row>
    <row r="10" spans="1:37" x14ac:dyDescent="0.3">
      <c r="B10" s="242"/>
      <c r="C10" s="242"/>
      <c r="D10" s="242"/>
      <c r="E10" s="242"/>
      <c r="F10" s="242"/>
      <c r="G10" s="242"/>
      <c r="H10" s="242"/>
      <c r="I10" s="242"/>
      <c r="J10" s="242"/>
      <c r="K10" s="242"/>
      <c r="L10" s="242"/>
      <c r="M10" s="242"/>
      <c r="N10" s="242"/>
      <c r="O10" s="242"/>
      <c r="P10" s="242"/>
      <c r="Q10" s="242"/>
      <c r="R10" s="242"/>
      <c r="S10" s="1"/>
      <c r="T10" s="1"/>
      <c r="U10" s="1"/>
      <c r="V10" s="1"/>
      <c r="W10" s="1"/>
      <c r="X10" s="1"/>
      <c r="Y10" s="1"/>
      <c r="Z10" s="1"/>
      <c r="AA10" s="1"/>
      <c r="AB10" s="1"/>
      <c r="AC10" s="1"/>
      <c r="AD10" s="1"/>
      <c r="AE10" s="1"/>
      <c r="AF10" s="1"/>
      <c r="AG10" s="1"/>
      <c r="AH10" s="1"/>
      <c r="AI10" s="1"/>
      <c r="AJ10" s="1"/>
      <c r="AK10" s="1"/>
    </row>
    <row r="11" spans="1:37" x14ac:dyDescent="0.3">
      <c r="A11" s="242" t="s">
        <v>5852</v>
      </c>
      <c r="B11" s="242"/>
      <c r="C11" s="242"/>
      <c r="D11" s="242"/>
      <c r="E11" s="242"/>
      <c r="F11" s="242"/>
      <c r="G11" s="242"/>
      <c r="H11" s="242"/>
      <c r="I11" s="242"/>
      <c r="J11" s="242"/>
      <c r="K11" s="242"/>
      <c r="L11" s="242"/>
      <c r="M11" s="242"/>
      <c r="N11" s="242"/>
      <c r="O11" s="242"/>
      <c r="P11" s="242"/>
      <c r="Q11" s="242"/>
      <c r="R11" s="242"/>
      <c r="S11" s="1"/>
      <c r="T11" s="1"/>
      <c r="U11" s="1"/>
      <c r="V11" s="1"/>
      <c r="W11" s="1"/>
      <c r="X11" s="1"/>
      <c r="Y11" s="1"/>
      <c r="Z11" s="1"/>
      <c r="AA11" s="1"/>
      <c r="AB11" s="1"/>
      <c r="AC11" s="1"/>
      <c r="AD11" s="1"/>
      <c r="AE11" s="1"/>
      <c r="AF11" s="1"/>
      <c r="AG11" s="1"/>
      <c r="AH11" s="1"/>
      <c r="AI11" s="1"/>
      <c r="AJ11" s="1"/>
      <c r="AK11" s="1"/>
    </row>
    <row r="12" spans="1:37" x14ac:dyDescent="0.3">
      <c r="B12" s="242"/>
      <c r="C12" s="242"/>
      <c r="D12" s="242"/>
      <c r="E12" s="242"/>
      <c r="F12" s="242"/>
      <c r="G12" s="242"/>
      <c r="H12" s="242"/>
      <c r="I12" s="242"/>
      <c r="J12" s="242"/>
      <c r="K12" s="242"/>
      <c r="L12" s="242"/>
      <c r="M12" s="242"/>
      <c r="N12" s="242"/>
      <c r="O12" s="242"/>
      <c r="P12" s="242"/>
      <c r="Q12" s="242"/>
      <c r="R12" s="242"/>
      <c r="S12" s="1"/>
      <c r="T12" s="1"/>
      <c r="U12" s="1"/>
      <c r="V12" s="1"/>
      <c r="W12" s="1"/>
      <c r="X12" s="1"/>
      <c r="Y12" s="1"/>
      <c r="Z12" s="1"/>
      <c r="AA12" s="1"/>
      <c r="AB12" s="1"/>
      <c r="AC12" s="1"/>
      <c r="AD12" s="1"/>
      <c r="AE12" s="1"/>
      <c r="AF12" s="1"/>
      <c r="AG12" s="1"/>
      <c r="AH12" s="1"/>
      <c r="AI12" s="1"/>
      <c r="AJ12" s="1"/>
      <c r="AK12" s="1"/>
    </row>
    <row r="13" spans="1:37" x14ac:dyDescent="0.3">
      <c r="A13" s="242" t="s">
        <v>5853</v>
      </c>
      <c r="B13" s="242"/>
      <c r="C13" s="242"/>
      <c r="D13" s="242"/>
      <c r="E13" s="242"/>
      <c r="F13" s="242"/>
      <c r="G13" s="242"/>
      <c r="H13" s="242"/>
      <c r="I13" s="242"/>
      <c r="J13" s="242"/>
      <c r="K13" s="242"/>
      <c r="L13" s="242"/>
      <c r="M13" s="242"/>
      <c r="N13" s="242"/>
      <c r="O13" s="242"/>
      <c r="P13" s="242"/>
      <c r="Q13" s="242"/>
      <c r="R13" s="242"/>
      <c r="S13" s="1"/>
      <c r="T13" s="1"/>
      <c r="U13" s="1"/>
      <c r="V13" s="1"/>
      <c r="W13" s="1"/>
      <c r="X13" s="1"/>
      <c r="Y13" s="1"/>
      <c r="Z13" s="1"/>
      <c r="AA13" s="1"/>
      <c r="AB13" s="1"/>
      <c r="AC13" s="1"/>
      <c r="AD13" s="1"/>
      <c r="AE13" s="1"/>
      <c r="AF13" s="1"/>
      <c r="AG13" s="1"/>
      <c r="AH13" s="1"/>
      <c r="AI13" s="1"/>
      <c r="AJ13" s="1"/>
      <c r="AK13" s="1"/>
    </row>
    <row r="14" spans="1:37" x14ac:dyDescent="0.3">
      <c r="A14" s="242"/>
      <c r="B14" s="242"/>
      <c r="C14" s="242"/>
      <c r="D14" s="242"/>
      <c r="E14" s="242"/>
      <c r="F14" s="242"/>
      <c r="G14" s="242"/>
      <c r="H14" s="242"/>
      <c r="I14" s="242"/>
      <c r="J14" s="242"/>
      <c r="K14" s="242"/>
      <c r="L14" s="242"/>
      <c r="M14" s="242"/>
      <c r="N14" s="242"/>
      <c r="O14" s="242"/>
      <c r="P14" s="242"/>
      <c r="Q14" s="242"/>
      <c r="R14" s="242"/>
      <c r="S14" s="1"/>
      <c r="T14" s="1"/>
      <c r="U14" s="1"/>
      <c r="V14" s="1"/>
      <c r="W14" s="1"/>
      <c r="X14" s="1"/>
      <c r="Y14" s="1"/>
      <c r="Z14" s="1"/>
      <c r="AA14" s="1"/>
      <c r="AB14" s="1"/>
      <c r="AC14" s="1"/>
      <c r="AD14" s="1"/>
      <c r="AE14" s="1"/>
      <c r="AF14" s="1"/>
      <c r="AG14" s="1"/>
      <c r="AH14" s="1"/>
      <c r="AI14" s="1"/>
      <c r="AJ14" s="1"/>
      <c r="AK14" s="1"/>
    </row>
    <row r="15" spans="1:37" x14ac:dyDescent="0.3">
      <c r="A15" s="242" t="s">
        <v>5854</v>
      </c>
      <c r="B15" s="242"/>
      <c r="C15" s="242"/>
      <c r="D15" s="242"/>
      <c r="E15" s="242"/>
      <c r="F15" s="242"/>
      <c r="G15" s="242" t="s">
        <v>5866</v>
      </c>
      <c r="H15" s="242"/>
      <c r="I15" s="242"/>
      <c r="J15" s="242"/>
      <c r="K15" s="242"/>
      <c r="L15" s="242"/>
      <c r="M15" s="242"/>
      <c r="N15" s="242"/>
      <c r="O15" s="242"/>
      <c r="P15" s="242"/>
      <c r="Q15" s="242"/>
      <c r="R15" s="242"/>
      <c r="S15" s="1"/>
      <c r="T15" s="1"/>
      <c r="U15" s="1"/>
      <c r="V15" s="1"/>
      <c r="W15" s="1"/>
      <c r="X15" s="1"/>
      <c r="Y15" s="1"/>
      <c r="Z15" s="1"/>
      <c r="AA15" s="1"/>
      <c r="AB15" s="1"/>
      <c r="AC15" s="1"/>
      <c r="AD15" s="1"/>
      <c r="AE15" s="1"/>
      <c r="AF15" s="1"/>
      <c r="AG15" s="1"/>
      <c r="AH15" s="1"/>
      <c r="AI15" s="1"/>
      <c r="AJ15" s="1"/>
      <c r="AK15" s="1"/>
    </row>
    <row r="16" spans="1:37" x14ac:dyDescent="0.3">
      <c r="A16" s="1"/>
      <c r="B16" s="242"/>
      <c r="C16" s="242"/>
      <c r="D16" s="242"/>
      <c r="E16" s="242"/>
      <c r="F16" s="242"/>
      <c r="G16" s="242"/>
      <c r="H16" s="242"/>
      <c r="I16" s="242"/>
      <c r="J16" s="242"/>
      <c r="K16" s="242"/>
      <c r="L16" s="242"/>
      <c r="M16" s="242"/>
      <c r="N16" s="242"/>
      <c r="O16" s="242"/>
      <c r="P16" s="242"/>
      <c r="Q16" s="242"/>
      <c r="R16" s="242"/>
      <c r="S16" s="1"/>
      <c r="T16" s="1"/>
      <c r="U16" s="1"/>
      <c r="V16" s="1"/>
      <c r="W16" s="1"/>
      <c r="X16" s="1"/>
      <c r="Y16" s="1"/>
      <c r="Z16" s="1"/>
      <c r="AA16" s="1"/>
      <c r="AB16" s="1"/>
      <c r="AC16" s="1"/>
      <c r="AD16" s="1"/>
      <c r="AE16" s="1"/>
      <c r="AF16" s="1"/>
      <c r="AG16" s="1"/>
      <c r="AH16" s="1"/>
      <c r="AI16" s="1"/>
      <c r="AJ16" s="1"/>
      <c r="AK16" s="1"/>
    </row>
    <row r="17" spans="1:37" x14ac:dyDescent="0.3">
      <c r="A17" s="293" t="s">
        <v>5863</v>
      </c>
      <c r="B17" s="293"/>
      <c r="C17" s="293"/>
      <c r="D17" s="293"/>
      <c r="E17" s="293"/>
      <c r="F17" s="293"/>
      <c r="G17" s="293"/>
      <c r="H17" s="293"/>
      <c r="I17" s="293"/>
      <c r="J17" s="293"/>
      <c r="K17" s="293"/>
      <c r="L17" s="293"/>
      <c r="M17" s="293"/>
      <c r="N17" s="293"/>
      <c r="O17" s="242"/>
      <c r="P17" s="242"/>
      <c r="Q17" s="242"/>
      <c r="R17" s="242"/>
      <c r="S17" s="1"/>
      <c r="T17" s="1"/>
      <c r="U17" s="1"/>
      <c r="V17" s="1"/>
      <c r="W17" s="1"/>
      <c r="X17" s="1"/>
      <c r="Y17" s="1"/>
      <c r="Z17" s="1"/>
      <c r="AA17" s="1"/>
      <c r="AB17" s="1"/>
      <c r="AC17" s="1"/>
      <c r="AD17" s="1"/>
      <c r="AE17" s="1"/>
      <c r="AF17" s="1"/>
      <c r="AG17" s="1"/>
      <c r="AH17" s="1"/>
      <c r="AI17" s="1"/>
      <c r="AJ17" s="1"/>
      <c r="AK17" s="1"/>
    </row>
    <row r="18" spans="1:37" x14ac:dyDescent="0.3">
      <c r="A18" s="242"/>
      <c r="B18" s="242"/>
      <c r="C18" s="242"/>
      <c r="D18" s="242"/>
      <c r="E18" s="242"/>
      <c r="F18" s="242"/>
      <c r="G18" s="242"/>
      <c r="H18" s="242"/>
      <c r="I18" s="242"/>
      <c r="J18" s="242"/>
      <c r="K18" s="242"/>
      <c r="L18" s="242"/>
      <c r="M18" s="242"/>
      <c r="N18" s="242"/>
      <c r="O18" s="242"/>
      <c r="P18" s="242"/>
      <c r="Q18" s="242"/>
      <c r="R18" s="240" t="s">
        <v>5846</v>
      </c>
      <c r="S18" s="215"/>
      <c r="T18" s="215"/>
      <c r="U18" s="1"/>
      <c r="V18" s="1"/>
      <c r="W18" s="1"/>
      <c r="X18" s="1"/>
      <c r="Y18" s="1"/>
      <c r="Z18" s="1"/>
      <c r="AA18" s="1"/>
      <c r="AB18" s="1"/>
      <c r="AC18" s="1"/>
      <c r="AD18" s="1"/>
      <c r="AE18" s="1"/>
      <c r="AF18" s="1"/>
      <c r="AG18" s="1"/>
      <c r="AH18" s="1"/>
      <c r="AI18" s="1"/>
      <c r="AJ18" s="1"/>
      <c r="AK18" s="1"/>
    </row>
    <row r="19" spans="1:37" x14ac:dyDescent="0.3">
      <c r="A19" s="242"/>
      <c r="B19" s="242"/>
      <c r="C19" s="242"/>
      <c r="D19" s="242"/>
      <c r="E19" s="242"/>
      <c r="F19" s="242"/>
      <c r="G19" s="242"/>
      <c r="H19" s="242"/>
      <c r="I19" s="242"/>
      <c r="J19" s="242"/>
      <c r="K19" s="242"/>
      <c r="L19" s="242"/>
      <c r="M19" s="242"/>
      <c r="N19" s="242"/>
      <c r="O19" s="242"/>
      <c r="P19" s="242"/>
      <c r="Q19" s="242"/>
      <c r="R19" s="215"/>
      <c r="S19" s="215"/>
      <c r="T19" s="215"/>
      <c r="U19" s="1"/>
      <c r="V19" s="1"/>
      <c r="W19" s="1"/>
      <c r="X19" s="1"/>
      <c r="Y19" s="1"/>
      <c r="Z19" s="1"/>
      <c r="AA19" s="1"/>
      <c r="AB19" s="1"/>
      <c r="AC19" s="1"/>
      <c r="AD19" s="1"/>
      <c r="AE19" s="1"/>
      <c r="AF19" s="1"/>
      <c r="AG19" s="1"/>
      <c r="AH19" s="1"/>
      <c r="AI19" s="1"/>
      <c r="AJ19" s="1"/>
      <c r="AK19" s="1"/>
    </row>
    <row r="20" spans="1:37" x14ac:dyDescent="0.3">
      <c r="A20" s="242"/>
      <c r="B20" s="242"/>
      <c r="C20" s="242"/>
      <c r="D20" s="242"/>
      <c r="E20" s="242"/>
      <c r="F20" s="242"/>
      <c r="G20" s="242"/>
      <c r="H20" s="242"/>
      <c r="I20" s="242"/>
      <c r="J20" s="242"/>
      <c r="K20" s="242"/>
      <c r="L20" s="242"/>
      <c r="M20" s="242"/>
      <c r="N20" s="242"/>
      <c r="O20" s="242"/>
      <c r="P20" s="242"/>
      <c r="Q20" s="242"/>
      <c r="R20" s="215" t="s">
        <v>5847</v>
      </c>
      <c r="S20" s="215"/>
      <c r="T20" s="215"/>
      <c r="U20" s="1"/>
      <c r="V20" s="1"/>
      <c r="W20" s="1"/>
      <c r="X20" s="1"/>
      <c r="Y20" s="1"/>
      <c r="Z20" s="1"/>
      <c r="AA20" s="1"/>
      <c r="AB20" s="1"/>
      <c r="AC20" s="1"/>
      <c r="AD20" s="1"/>
      <c r="AE20" s="1"/>
      <c r="AF20" s="1"/>
      <c r="AG20" s="1"/>
      <c r="AH20" s="1"/>
      <c r="AI20" s="1"/>
      <c r="AJ20" s="1"/>
      <c r="AK20" s="1"/>
    </row>
    <row r="21" spans="1:37" x14ac:dyDescent="0.3">
      <c r="A21" s="242"/>
      <c r="B21" s="242"/>
      <c r="C21" s="242"/>
      <c r="D21" s="242"/>
      <c r="E21" s="242"/>
      <c r="F21" s="242"/>
      <c r="G21" s="242"/>
      <c r="H21" s="242"/>
      <c r="I21" s="242"/>
      <c r="J21" s="242"/>
      <c r="K21" s="242"/>
      <c r="L21" s="242"/>
      <c r="M21" s="242"/>
      <c r="N21" s="242"/>
      <c r="O21" s="242"/>
      <c r="P21" s="242"/>
      <c r="Q21" s="242"/>
      <c r="R21" s="215"/>
      <c r="S21" s="215"/>
      <c r="T21" s="215"/>
      <c r="U21" s="1"/>
      <c r="V21" s="1"/>
      <c r="W21" s="1"/>
      <c r="X21" s="1"/>
      <c r="Y21" s="1"/>
      <c r="Z21" s="1"/>
      <c r="AA21" s="1"/>
      <c r="AB21" s="1"/>
      <c r="AC21" s="1"/>
      <c r="AD21" s="1"/>
      <c r="AE21" s="1"/>
      <c r="AF21" s="1"/>
      <c r="AG21" s="1"/>
      <c r="AH21" s="1"/>
      <c r="AI21" s="1"/>
      <c r="AJ21" s="1"/>
      <c r="AK21" s="1"/>
    </row>
    <row r="22" spans="1:37" x14ac:dyDescent="0.3">
      <c r="A22" s="242"/>
      <c r="B22" s="242"/>
      <c r="C22" s="242"/>
      <c r="D22" s="242"/>
      <c r="E22" s="242"/>
      <c r="F22" s="242"/>
      <c r="G22" s="242"/>
      <c r="H22" s="242"/>
      <c r="I22" s="242"/>
      <c r="J22" s="242"/>
      <c r="K22" s="242"/>
      <c r="L22" s="242"/>
      <c r="M22" s="242"/>
      <c r="N22" s="242"/>
      <c r="O22" s="242"/>
      <c r="P22" s="242"/>
      <c r="Q22" s="242"/>
      <c r="R22" s="215" t="s">
        <v>5848</v>
      </c>
      <c r="S22" s="215"/>
      <c r="T22" s="215"/>
      <c r="U22" s="1"/>
      <c r="V22" s="1"/>
      <c r="W22" s="1"/>
      <c r="X22" s="1"/>
      <c r="Y22" s="1"/>
      <c r="Z22" s="1"/>
      <c r="AA22" s="1"/>
      <c r="AB22" s="1"/>
      <c r="AC22" s="1"/>
      <c r="AD22" s="1"/>
      <c r="AE22" s="1"/>
      <c r="AF22" s="1"/>
      <c r="AG22" s="1"/>
      <c r="AH22" s="1"/>
      <c r="AI22" s="1"/>
      <c r="AJ22" s="1"/>
      <c r="AK22" s="1"/>
    </row>
    <row r="23" spans="1:37" x14ac:dyDescent="0.3">
      <c r="A23" s="242" t="s">
        <v>783</v>
      </c>
      <c r="B23" s="242"/>
      <c r="C23" s="242"/>
      <c r="D23" s="242"/>
      <c r="E23" s="242"/>
      <c r="F23" s="242"/>
      <c r="G23" s="242"/>
      <c r="H23" s="242"/>
      <c r="I23" s="242"/>
      <c r="J23" s="242"/>
      <c r="K23" s="242"/>
      <c r="L23" s="242"/>
      <c r="M23" s="242"/>
      <c r="N23" s="242"/>
      <c r="O23" s="242"/>
      <c r="P23" s="242"/>
      <c r="Q23" s="242"/>
      <c r="R23" s="215"/>
      <c r="S23" s="215"/>
      <c r="T23" s="215"/>
      <c r="U23" s="1"/>
      <c r="V23" s="1"/>
      <c r="W23" s="1"/>
      <c r="X23" s="1"/>
      <c r="Y23" s="1"/>
      <c r="Z23" s="1"/>
      <c r="AA23" s="1"/>
      <c r="AB23" s="1"/>
      <c r="AC23" s="1"/>
      <c r="AD23" s="1"/>
      <c r="AE23" s="1"/>
      <c r="AF23" s="1"/>
      <c r="AG23" s="1"/>
      <c r="AH23" s="1"/>
      <c r="AI23" s="1"/>
      <c r="AJ23" s="1"/>
      <c r="AK23" s="1"/>
    </row>
    <row r="24" spans="1:37" x14ac:dyDescent="0.3">
      <c r="A24" s="242" t="s">
        <v>5825</v>
      </c>
      <c r="B24" s="242">
        <v>41</v>
      </c>
      <c r="C24" s="242"/>
      <c r="D24" s="242"/>
      <c r="E24" s="242"/>
      <c r="F24" s="242"/>
      <c r="G24" s="242"/>
      <c r="H24" s="242"/>
      <c r="I24" s="242"/>
      <c r="J24" s="242"/>
      <c r="K24" s="242"/>
      <c r="L24" s="242"/>
      <c r="M24" s="242"/>
      <c r="N24" s="242"/>
      <c r="O24" s="242"/>
      <c r="P24" s="242"/>
      <c r="Q24" s="242"/>
      <c r="R24" s="215" t="s">
        <v>5849</v>
      </c>
      <c r="S24" s="215"/>
      <c r="T24" s="215"/>
      <c r="U24" s="1"/>
      <c r="V24" s="1"/>
      <c r="W24" s="1"/>
      <c r="X24" s="1"/>
      <c r="Y24" s="1"/>
      <c r="Z24" s="1"/>
      <c r="AA24" s="1"/>
      <c r="AB24" s="1"/>
      <c r="AC24" s="1"/>
      <c r="AD24" s="1"/>
      <c r="AE24" s="1"/>
      <c r="AF24" s="1"/>
      <c r="AG24" s="1"/>
      <c r="AH24" s="1"/>
      <c r="AI24" s="1"/>
      <c r="AJ24" s="1"/>
      <c r="AK24" s="1"/>
    </row>
    <row r="25" spans="1:37" x14ac:dyDescent="0.3">
      <c r="A25" s="242" t="s">
        <v>5826</v>
      </c>
      <c r="B25" s="242">
        <v>38</v>
      </c>
      <c r="C25" s="242"/>
      <c r="D25" s="242"/>
      <c r="E25" s="242"/>
      <c r="F25" s="242"/>
      <c r="G25" s="242"/>
      <c r="H25" s="242"/>
      <c r="I25" s="242"/>
      <c r="J25" s="242"/>
      <c r="K25" s="242"/>
      <c r="L25" s="242"/>
      <c r="M25" s="242"/>
      <c r="N25" s="242"/>
      <c r="O25" s="242"/>
      <c r="P25" s="242"/>
      <c r="Q25" s="242"/>
      <c r="R25" s="215"/>
      <c r="S25" s="215"/>
      <c r="T25" s="215"/>
      <c r="U25" s="1"/>
      <c r="V25" s="1"/>
      <c r="W25" s="1"/>
      <c r="X25" s="1"/>
      <c r="Y25" s="1"/>
      <c r="Z25" s="1"/>
      <c r="AA25" s="1"/>
      <c r="AB25" s="1"/>
      <c r="AC25" s="1"/>
      <c r="AD25" s="1"/>
      <c r="AE25" s="1"/>
      <c r="AF25" s="1"/>
      <c r="AG25" s="1"/>
      <c r="AH25" s="1"/>
      <c r="AI25" s="1"/>
      <c r="AJ25" s="1"/>
      <c r="AK25" s="1"/>
    </row>
    <row r="26" spans="1:37" x14ac:dyDescent="0.3">
      <c r="A26" s="242" t="s">
        <v>788</v>
      </c>
      <c r="B26" s="242">
        <v>20</v>
      </c>
      <c r="C26" s="242"/>
      <c r="D26" s="242"/>
      <c r="E26" s="242"/>
      <c r="F26" s="242"/>
      <c r="G26" s="242"/>
      <c r="H26" s="242"/>
      <c r="I26" s="242"/>
      <c r="J26" s="242"/>
      <c r="K26" s="242"/>
      <c r="L26" s="242"/>
      <c r="M26" s="242"/>
      <c r="N26" s="242"/>
      <c r="O26" s="242"/>
      <c r="P26" s="242"/>
      <c r="Q26" s="242"/>
      <c r="R26" s="215"/>
      <c r="S26" s="215"/>
      <c r="T26" s="215"/>
      <c r="U26" s="1"/>
      <c r="V26" s="1"/>
      <c r="W26" s="1"/>
      <c r="X26" s="1"/>
      <c r="Y26" s="1"/>
      <c r="Z26" s="1"/>
      <c r="AA26" s="1"/>
      <c r="AB26" s="1"/>
      <c r="AC26" s="1"/>
      <c r="AD26" s="1"/>
      <c r="AE26" s="1"/>
      <c r="AF26" s="1"/>
      <c r="AG26" s="1"/>
      <c r="AH26" s="1"/>
      <c r="AI26" s="1"/>
      <c r="AJ26" s="1"/>
      <c r="AK26" s="1"/>
    </row>
    <row r="27" spans="1:37" x14ac:dyDescent="0.3">
      <c r="A27" s="242" t="s">
        <v>791</v>
      </c>
      <c r="B27" s="242">
        <v>10</v>
      </c>
      <c r="C27" s="242"/>
      <c r="D27" s="242"/>
      <c r="E27" s="242"/>
      <c r="F27" s="242"/>
      <c r="G27" s="242"/>
      <c r="H27" s="242"/>
      <c r="I27" s="242"/>
      <c r="J27" s="242"/>
      <c r="K27" s="242"/>
      <c r="L27" s="242"/>
      <c r="M27" s="242"/>
      <c r="N27" s="242"/>
      <c r="O27" s="242"/>
      <c r="P27" s="242"/>
      <c r="Q27" s="242"/>
      <c r="R27" s="215"/>
      <c r="S27" s="215"/>
      <c r="T27" s="215"/>
      <c r="U27" s="1"/>
      <c r="V27" s="1"/>
      <c r="W27" s="1"/>
      <c r="X27" s="1"/>
      <c r="Y27" s="1"/>
      <c r="Z27" s="1"/>
      <c r="AA27" s="1"/>
      <c r="AB27" s="1"/>
      <c r="AC27" s="1"/>
      <c r="AD27" s="1"/>
      <c r="AE27" s="1"/>
      <c r="AF27" s="1"/>
      <c r="AG27" s="1"/>
      <c r="AH27" s="1"/>
      <c r="AI27" s="1"/>
      <c r="AJ27" s="1"/>
      <c r="AK27" s="1"/>
    </row>
    <row r="28" spans="1:37" x14ac:dyDescent="0.3">
      <c r="A28" s="242" t="s">
        <v>789</v>
      </c>
      <c r="B28" s="242">
        <v>3</v>
      </c>
      <c r="C28" s="242"/>
      <c r="D28" s="242"/>
      <c r="E28" s="242"/>
      <c r="F28" s="242"/>
      <c r="G28" s="242"/>
      <c r="H28" s="242"/>
      <c r="I28" s="242"/>
      <c r="J28" s="242"/>
      <c r="K28" s="242"/>
      <c r="L28" s="242"/>
      <c r="M28" s="242"/>
      <c r="N28" s="242"/>
      <c r="O28" s="242"/>
      <c r="P28" s="242"/>
      <c r="Q28" s="242"/>
      <c r="R28" s="215"/>
      <c r="S28" s="215"/>
      <c r="T28" s="215"/>
      <c r="U28" s="1"/>
      <c r="V28" s="1"/>
      <c r="W28" s="1"/>
      <c r="X28" s="1"/>
      <c r="Y28" s="1"/>
      <c r="Z28" s="1"/>
      <c r="AA28" s="1"/>
      <c r="AB28" s="1"/>
      <c r="AC28" s="1"/>
      <c r="AD28" s="1"/>
      <c r="AE28" s="1"/>
      <c r="AF28" s="1"/>
      <c r="AG28" s="1"/>
      <c r="AH28" s="1"/>
      <c r="AI28" s="1"/>
      <c r="AJ28" s="1"/>
      <c r="AK28" s="1"/>
    </row>
    <row r="29" spans="1:37" x14ac:dyDescent="0.3">
      <c r="A29" s="242" t="s">
        <v>864</v>
      </c>
      <c r="B29" s="242">
        <v>1</v>
      </c>
      <c r="C29" s="242"/>
      <c r="D29" s="242"/>
      <c r="E29" s="242"/>
      <c r="F29" s="242"/>
      <c r="G29" s="242"/>
      <c r="H29" s="242"/>
      <c r="I29" s="242"/>
      <c r="J29" s="242"/>
      <c r="K29" s="242"/>
      <c r="L29" s="242"/>
      <c r="M29" s="242"/>
      <c r="N29" s="242"/>
      <c r="O29" s="242"/>
      <c r="P29" s="242"/>
      <c r="Q29" s="242"/>
      <c r="R29" s="215"/>
      <c r="S29" s="215"/>
      <c r="T29" s="215"/>
      <c r="U29" s="1"/>
      <c r="V29" s="1"/>
      <c r="W29" s="1"/>
      <c r="X29" s="1"/>
      <c r="Y29" s="1"/>
      <c r="Z29" s="1"/>
      <c r="AA29" s="1"/>
      <c r="AB29" s="1"/>
      <c r="AC29" s="1"/>
      <c r="AD29" s="1"/>
      <c r="AE29" s="1"/>
      <c r="AF29" s="1"/>
      <c r="AG29" s="1"/>
      <c r="AH29" s="1"/>
      <c r="AI29" s="1"/>
      <c r="AJ29" s="1"/>
      <c r="AK29" s="1"/>
    </row>
    <row r="30" spans="1:37" x14ac:dyDescent="0.3">
      <c r="A30" s="242" t="s">
        <v>5827</v>
      </c>
      <c r="B30" s="242">
        <v>1</v>
      </c>
      <c r="C30" s="242"/>
      <c r="D30" s="242"/>
      <c r="E30" s="242"/>
      <c r="F30" s="242"/>
      <c r="G30" s="242"/>
      <c r="H30" s="242"/>
      <c r="I30" s="242"/>
      <c r="J30" s="242"/>
      <c r="K30" s="242"/>
      <c r="L30" s="242"/>
      <c r="M30" s="242"/>
      <c r="N30" s="242"/>
      <c r="O30" s="242"/>
      <c r="P30" s="242"/>
      <c r="Q30" s="242"/>
      <c r="R30" s="215"/>
      <c r="S30" s="215"/>
      <c r="T30" s="215"/>
      <c r="U30" s="1"/>
      <c r="V30" s="1"/>
      <c r="W30" s="1"/>
      <c r="X30" s="1"/>
      <c r="Y30" s="1"/>
      <c r="Z30" s="1"/>
      <c r="AA30" s="1"/>
      <c r="AB30" s="1"/>
      <c r="AC30" s="1"/>
      <c r="AD30" s="1"/>
      <c r="AE30" s="1"/>
      <c r="AF30" s="1"/>
      <c r="AG30" s="1"/>
      <c r="AH30" s="1"/>
      <c r="AI30" s="1"/>
      <c r="AJ30" s="1"/>
      <c r="AK30" s="1"/>
    </row>
    <row r="31" spans="1:37" x14ac:dyDescent="0.3">
      <c r="A31" s="242" t="s">
        <v>863</v>
      </c>
      <c r="B31" s="242">
        <v>1</v>
      </c>
      <c r="C31" s="242"/>
      <c r="D31" s="242"/>
      <c r="E31" s="242"/>
      <c r="F31" s="242"/>
      <c r="G31" s="242"/>
      <c r="H31" s="242"/>
      <c r="I31" s="242"/>
      <c r="J31" s="242"/>
      <c r="K31" s="242"/>
      <c r="L31" s="242"/>
      <c r="M31" s="242"/>
      <c r="N31" s="242"/>
      <c r="O31" s="242"/>
      <c r="P31" s="242"/>
      <c r="Q31" s="242"/>
      <c r="R31" s="215"/>
      <c r="S31" s="215"/>
      <c r="T31" s="215"/>
      <c r="U31" s="1"/>
      <c r="V31" s="1"/>
      <c r="W31" s="1"/>
      <c r="X31" s="1"/>
      <c r="Y31" s="1"/>
      <c r="Z31" s="1"/>
      <c r="AA31" s="1"/>
      <c r="AB31" s="1"/>
      <c r="AC31" s="1"/>
      <c r="AD31" s="1"/>
      <c r="AE31" s="1"/>
      <c r="AF31" s="1"/>
      <c r="AG31" s="1"/>
      <c r="AH31" s="1"/>
      <c r="AI31" s="1"/>
      <c r="AJ31" s="1"/>
      <c r="AK31" s="1"/>
    </row>
    <row r="32" spans="1:37" x14ac:dyDescent="0.3">
      <c r="A32" s="242"/>
      <c r="B32" s="242"/>
      <c r="C32" s="242"/>
      <c r="D32" s="242"/>
      <c r="E32" s="242"/>
      <c r="F32" s="242"/>
      <c r="G32" s="242"/>
      <c r="H32" s="242"/>
      <c r="I32" s="242"/>
      <c r="J32" s="242"/>
      <c r="K32" s="242"/>
      <c r="L32" s="242"/>
      <c r="M32" s="242"/>
      <c r="N32" s="242"/>
      <c r="O32" s="242"/>
      <c r="P32" s="242"/>
      <c r="Q32" s="242"/>
      <c r="R32" s="215"/>
      <c r="S32" s="215"/>
      <c r="T32" s="215"/>
      <c r="U32" s="1"/>
      <c r="V32" s="1"/>
      <c r="W32" s="1"/>
      <c r="X32" s="1"/>
      <c r="Y32" s="1"/>
      <c r="Z32" s="1"/>
      <c r="AA32" s="1"/>
      <c r="AB32" s="1"/>
      <c r="AC32" s="1"/>
      <c r="AD32" s="1"/>
      <c r="AE32" s="1"/>
      <c r="AF32" s="1"/>
      <c r="AG32" s="1"/>
      <c r="AH32" s="1"/>
      <c r="AI32" s="1"/>
      <c r="AJ32" s="1"/>
      <c r="AK32" s="1"/>
    </row>
    <row r="33" spans="1:37" x14ac:dyDescent="0.3">
      <c r="A33" s="242"/>
      <c r="B33" s="242"/>
      <c r="C33" s="242"/>
      <c r="D33" s="242"/>
      <c r="E33" s="242"/>
      <c r="F33" s="242"/>
      <c r="G33" s="242"/>
      <c r="H33" s="242"/>
      <c r="I33" s="242"/>
      <c r="J33" s="242"/>
      <c r="K33" s="242"/>
      <c r="L33" s="242"/>
      <c r="M33" s="242"/>
      <c r="N33" s="242"/>
      <c r="O33" s="242"/>
      <c r="P33" s="242"/>
      <c r="Q33" s="242"/>
      <c r="R33" s="215"/>
      <c r="S33" s="215"/>
      <c r="T33" s="215"/>
      <c r="U33" s="1"/>
      <c r="V33" s="1"/>
      <c r="W33" s="1"/>
      <c r="X33" s="1"/>
      <c r="Y33" s="1"/>
      <c r="Z33" s="1"/>
      <c r="AA33" s="1"/>
      <c r="AB33" s="1"/>
      <c r="AC33" s="1"/>
      <c r="AD33" s="1"/>
      <c r="AE33" s="1"/>
      <c r="AF33" s="1"/>
      <c r="AG33" s="1"/>
      <c r="AH33" s="1"/>
      <c r="AI33" s="1"/>
      <c r="AJ33" s="1"/>
      <c r="AK33" s="1"/>
    </row>
    <row r="34" spans="1:37" x14ac:dyDescent="0.3">
      <c r="A34" s="242"/>
      <c r="B34" s="242"/>
      <c r="C34" s="242"/>
      <c r="D34" s="242"/>
      <c r="E34" s="242"/>
      <c r="F34" s="242"/>
      <c r="G34" s="242"/>
      <c r="H34" s="242"/>
      <c r="I34" s="242"/>
      <c r="J34" s="242"/>
      <c r="K34" s="242"/>
      <c r="L34" s="242"/>
      <c r="M34" s="242"/>
      <c r="N34" s="242"/>
      <c r="O34" s="242"/>
      <c r="P34" s="242"/>
      <c r="Q34" s="242"/>
      <c r="R34" s="215"/>
      <c r="S34" s="215"/>
      <c r="T34" s="215"/>
      <c r="U34" s="1"/>
      <c r="V34" s="1"/>
      <c r="W34" s="1"/>
      <c r="X34" s="1"/>
      <c r="Y34" s="1"/>
      <c r="Z34" s="1"/>
      <c r="AA34" s="1"/>
      <c r="AB34" s="1"/>
      <c r="AC34" s="1"/>
      <c r="AD34" s="1"/>
      <c r="AE34" s="1"/>
      <c r="AF34" s="1"/>
      <c r="AG34" s="1"/>
      <c r="AH34" s="1"/>
      <c r="AI34" s="1"/>
      <c r="AJ34" s="1"/>
      <c r="AK34" s="1"/>
    </row>
    <row r="35" spans="1:37" x14ac:dyDescent="0.3">
      <c r="A35" s="242"/>
      <c r="B35" s="242"/>
      <c r="C35" s="242"/>
      <c r="D35" s="242"/>
      <c r="E35" s="242"/>
      <c r="F35" s="242"/>
      <c r="G35" s="242"/>
      <c r="H35" s="242"/>
      <c r="I35" s="242"/>
      <c r="J35" s="242"/>
      <c r="K35" s="242"/>
      <c r="L35" s="242"/>
      <c r="M35" s="242"/>
      <c r="N35" s="242"/>
      <c r="O35" s="242"/>
      <c r="P35" s="242"/>
      <c r="Q35" s="242"/>
      <c r="R35" s="215"/>
      <c r="S35" s="215"/>
      <c r="T35" s="215"/>
      <c r="U35" s="1"/>
      <c r="V35" s="1"/>
      <c r="W35" s="1"/>
      <c r="X35" s="1"/>
      <c r="Y35" s="1"/>
      <c r="Z35" s="1"/>
      <c r="AA35" s="1"/>
      <c r="AB35" s="1"/>
      <c r="AC35" s="1"/>
      <c r="AD35" s="1"/>
      <c r="AE35" s="1"/>
      <c r="AF35" s="1"/>
      <c r="AG35" s="1"/>
      <c r="AH35" s="1"/>
      <c r="AI35" s="1"/>
      <c r="AJ35" s="1"/>
      <c r="AK35" s="1"/>
    </row>
    <row r="36" spans="1:37" x14ac:dyDescent="0.3">
      <c r="A36" s="242"/>
      <c r="B36" s="242"/>
      <c r="C36" s="242"/>
      <c r="D36" s="242"/>
      <c r="E36" s="242"/>
      <c r="F36" s="242"/>
      <c r="G36" s="242"/>
      <c r="H36" s="242"/>
      <c r="I36" s="242"/>
      <c r="J36" s="242"/>
      <c r="K36" s="242"/>
      <c r="L36" s="242"/>
      <c r="M36" s="242"/>
      <c r="N36" s="242"/>
      <c r="O36" s="242"/>
      <c r="P36" s="242"/>
      <c r="Q36" s="242"/>
      <c r="R36" s="215"/>
      <c r="S36" s="215"/>
      <c r="T36" s="215"/>
      <c r="U36" s="1"/>
      <c r="V36" s="1"/>
      <c r="W36" s="1"/>
      <c r="X36" s="1"/>
      <c r="Y36" s="1"/>
      <c r="Z36" s="1"/>
      <c r="AA36" s="1"/>
      <c r="AB36" s="1"/>
      <c r="AC36" s="1"/>
      <c r="AD36" s="1"/>
      <c r="AE36" s="1"/>
      <c r="AF36" s="1"/>
      <c r="AG36" s="1"/>
      <c r="AH36" s="1"/>
      <c r="AI36" s="1"/>
      <c r="AJ36" s="1"/>
      <c r="AK36" s="1"/>
    </row>
    <row r="37" spans="1:37" x14ac:dyDescent="0.3">
      <c r="A37" s="242"/>
      <c r="B37" s="242"/>
      <c r="C37" s="242"/>
      <c r="D37" s="242"/>
      <c r="E37" s="242"/>
      <c r="F37" s="242"/>
      <c r="G37" s="242"/>
      <c r="H37" s="242"/>
      <c r="I37" s="242"/>
      <c r="J37" s="242"/>
      <c r="K37" s="242"/>
      <c r="L37" s="242"/>
      <c r="M37" s="242"/>
      <c r="N37" s="242"/>
      <c r="O37" s="242"/>
      <c r="P37" s="242"/>
      <c r="Q37" s="242"/>
      <c r="R37" s="242"/>
      <c r="S37" s="1"/>
      <c r="T37" s="1"/>
      <c r="U37" s="1"/>
      <c r="V37" s="1"/>
      <c r="W37" s="1"/>
      <c r="X37" s="1"/>
      <c r="Y37" s="1"/>
      <c r="Z37" s="1"/>
      <c r="AA37" s="1"/>
      <c r="AB37" s="1"/>
      <c r="AC37" s="1"/>
      <c r="AD37" s="1"/>
      <c r="AE37" s="1"/>
      <c r="AF37" s="1"/>
      <c r="AG37" s="1"/>
      <c r="AH37" s="1"/>
      <c r="AI37" s="1"/>
      <c r="AJ37" s="1"/>
      <c r="AK37" s="1"/>
    </row>
    <row r="38" spans="1:37" x14ac:dyDescent="0.3">
      <c r="A38" s="242"/>
      <c r="B38" s="242"/>
      <c r="C38" s="242"/>
      <c r="D38" s="242"/>
      <c r="E38" s="242"/>
      <c r="F38" s="242"/>
      <c r="G38" s="242"/>
      <c r="H38" s="242"/>
      <c r="I38" s="242"/>
      <c r="J38" s="242"/>
      <c r="K38" s="242"/>
      <c r="L38" s="242"/>
      <c r="M38" s="242"/>
      <c r="N38" s="242"/>
      <c r="O38" s="242"/>
      <c r="P38" s="242"/>
      <c r="Q38" s="242"/>
      <c r="R38" s="242"/>
      <c r="S38" s="1"/>
      <c r="T38" s="1"/>
      <c r="U38" s="1"/>
      <c r="V38" s="1"/>
      <c r="W38" s="1"/>
      <c r="X38" s="1"/>
      <c r="Y38" s="1"/>
      <c r="Z38" s="1"/>
      <c r="AA38" s="1"/>
      <c r="AB38" s="227"/>
      <c r="AC38" s="227"/>
      <c r="AD38" s="294"/>
      <c r="AE38" s="294"/>
      <c r="AF38" s="294"/>
      <c r="AG38" s="294"/>
      <c r="AH38" s="294"/>
      <c r="AI38" s="227"/>
      <c r="AJ38" s="1"/>
      <c r="AK38" s="1"/>
    </row>
    <row r="39" spans="1:37" x14ac:dyDescent="0.3">
      <c r="A39" s="242" t="s">
        <v>5828</v>
      </c>
      <c r="B39" s="242"/>
      <c r="C39" s="242"/>
      <c r="D39" s="242"/>
      <c r="E39" s="242"/>
      <c r="F39" s="242"/>
      <c r="G39" s="242"/>
      <c r="H39" s="242"/>
      <c r="I39" s="242"/>
      <c r="J39" s="242"/>
      <c r="K39" s="242"/>
      <c r="L39" s="242"/>
      <c r="M39" s="242"/>
      <c r="N39" s="242"/>
      <c r="O39" s="242"/>
      <c r="P39" s="242"/>
      <c r="Q39" s="242"/>
      <c r="R39" s="242"/>
      <c r="S39" s="1"/>
      <c r="T39" s="1"/>
      <c r="U39" s="1"/>
      <c r="V39" s="1"/>
      <c r="W39" s="1"/>
      <c r="X39" s="1"/>
      <c r="Y39" s="1"/>
      <c r="Z39" s="1"/>
      <c r="AA39" s="1"/>
      <c r="AB39" s="227"/>
      <c r="AC39" s="227"/>
      <c r="AD39" s="294"/>
      <c r="AE39" s="294"/>
      <c r="AF39" s="294"/>
      <c r="AG39" s="294"/>
      <c r="AH39" s="294"/>
      <c r="AI39" s="227"/>
      <c r="AJ39" s="1"/>
      <c r="AK39" s="1"/>
    </row>
    <row r="40" spans="1:37" x14ac:dyDescent="0.3">
      <c r="A40" s="242" t="s">
        <v>5829</v>
      </c>
      <c r="B40" s="242">
        <v>4</v>
      </c>
      <c r="C40" s="242"/>
      <c r="D40" s="242"/>
      <c r="E40" s="242"/>
      <c r="F40" s="242"/>
      <c r="G40" s="242"/>
      <c r="H40" s="242"/>
      <c r="I40" s="242"/>
      <c r="J40" s="242"/>
      <c r="K40" s="242"/>
      <c r="L40" s="242"/>
      <c r="M40" s="242"/>
      <c r="N40" s="242"/>
      <c r="O40" s="242"/>
      <c r="P40" s="242"/>
      <c r="Q40" s="242"/>
      <c r="R40" s="242"/>
      <c r="S40" s="1"/>
      <c r="T40" s="1"/>
      <c r="U40" s="1"/>
      <c r="V40" s="1"/>
      <c r="W40" s="1"/>
      <c r="X40" s="1"/>
      <c r="Y40" s="1"/>
      <c r="Z40" s="1"/>
      <c r="AA40" s="1"/>
      <c r="AB40" s="1"/>
      <c r="AC40" s="1"/>
      <c r="AD40" s="1"/>
      <c r="AE40" s="1"/>
      <c r="AF40" s="1"/>
      <c r="AG40" s="1"/>
      <c r="AH40" s="1"/>
      <c r="AI40" s="1"/>
      <c r="AJ40" s="1"/>
      <c r="AK40" s="1"/>
    </row>
    <row r="41" spans="1:37" x14ac:dyDescent="0.3">
      <c r="A41" s="242" t="s">
        <v>5830</v>
      </c>
      <c r="B41" s="242">
        <v>12</v>
      </c>
      <c r="C41" s="242"/>
      <c r="D41" s="242"/>
      <c r="E41" s="242"/>
      <c r="F41" s="242"/>
      <c r="G41" s="242"/>
      <c r="H41" s="242"/>
      <c r="I41" s="242"/>
      <c r="J41" s="242"/>
      <c r="K41" s="242"/>
      <c r="L41" s="242"/>
      <c r="M41" s="242"/>
      <c r="N41" s="242"/>
      <c r="O41" s="242"/>
      <c r="P41" s="242"/>
      <c r="Q41" s="242"/>
      <c r="R41" s="242"/>
      <c r="S41" s="1"/>
      <c r="T41" s="1"/>
      <c r="U41" s="1"/>
      <c r="V41" s="1"/>
      <c r="W41" s="1"/>
      <c r="X41" s="1"/>
      <c r="Y41" s="1"/>
      <c r="Z41" s="1"/>
      <c r="AA41" s="1"/>
      <c r="AB41" s="1"/>
      <c r="AC41" s="1"/>
      <c r="AD41" s="1"/>
      <c r="AE41" s="1"/>
      <c r="AF41" s="1"/>
      <c r="AG41" s="1"/>
      <c r="AH41" s="1"/>
      <c r="AI41" s="1"/>
      <c r="AJ41" s="1"/>
      <c r="AK41" s="1"/>
    </row>
    <row r="42" spans="1:37" x14ac:dyDescent="0.3">
      <c r="A42" s="242" t="s">
        <v>5831</v>
      </c>
      <c r="B42" s="242">
        <v>8</v>
      </c>
      <c r="C42" s="242"/>
      <c r="D42" s="242"/>
      <c r="E42" s="242"/>
      <c r="F42" s="242"/>
      <c r="G42" s="242"/>
      <c r="H42" s="242"/>
      <c r="I42" s="242"/>
      <c r="J42" s="242"/>
      <c r="K42" s="242"/>
      <c r="L42" s="242"/>
      <c r="M42" s="242"/>
      <c r="N42" s="242"/>
      <c r="O42" s="242"/>
      <c r="P42" s="242"/>
      <c r="Q42" s="242"/>
      <c r="R42" s="242"/>
      <c r="S42" s="1"/>
      <c r="T42" s="1"/>
      <c r="U42" s="1"/>
      <c r="V42" s="1"/>
      <c r="W42" s="1"/>
      <c r="X42" s="1"/>
      <c r="Y42" s="1"/>
      <c r="Z42" s="1"/>
      <c r="AA42" s="1"/>
      <c r="AB42" s="1"/>
    </row>
    <row r="43" spans="1:37" x14ac:dyDescent="0.3">
      <c r="A43" s="242" t="s">
        <v>5832</v>
      </c>
      <c r="B43" s="242">
        <v>2</v>
      </c>
      <c r="C43" s="242"/>
      <c r="D43" s="242"/>
      <c r="E43" s="242"/>
      <c r="F43" s="242"/>
      <c r="G43" s="242"/>
      <c r="H43" s="242"/>
      <c r="I43" s="242"/>
      <c r="J43" s="242"/>
      <c r="K43" s="242"/>
      <c r="L43" s="242"/>
      <c r="M43" s="242"/>
      <c r="N43" s="242"/>
      <c r="O43" s="242"/>
      <c r="P43" s="242"/>
      <c r="Q43" s="242"/>
      <c r="R43" s="242"/>
      <c r="S43" s="1"/>
      <c r="T43" s="1"/>
      <c r="U43" s="1"/>
      <c r="V43" s="1"/>
      <c r="W43" s="1"/>
      <c r="X43" s="1"/>
      <c r="Y43" s="1"/>
      <c r="Z43" s="1"/>
      <c r="AA43" s="1"/>
      <c r="AB43" s="1"/>
    </row>
    <row r="44" spans="1:37" x14ac:dyDescent="0.3">
      <c r="A44" s="242" t="s">
        <v>5833</v>
      </c>
      <c r="B44" s="242">
        <v>8</v>
      </c>
      <c r="C44" s="242"/>
      <c r="D44" s="242"/>
      <c r="E44" s="242"/>
      <c r="F44" s="242"/>
      <c r="G44" s="242"/>
      <c r="H44" s="242"/>
      <c r="I44" s="242"/>
      <c r="J44" s="242"/>
      <c r="K44" s="242"/>
      <c r="L44" s="242"/>
      <c r="M44" s="242"/>
      <c r="N44" s="242"/>
      <c r="O44" s="242"/>
      <c r="P44" s="242"/>
      <c r="Q44" s="242"/>
      <c r="R44" s="242"/>
      <c r="S44" s="1"/>
      <c r="T44" s="1"/>
      <c r="U44" s="1"/>
      <c r="V44" s="1"/>
      <c r="W44" s="1"/>
      <c r="X44" s="1"/>
      <c r="Y44" s="1"/>
      <c r="Z44" s="1"/>
      <c r="AA44" s="1"/>
      <c r="AB44" s="1"/>
    </row>
    <row r="45" spans="1:37" x14ac:dyDescent="0.3">
      <c r="A45" s="242" t="s">
        <v>5834</v>
      </c>
      <c r="B45" s="242">
        <v>2</v>
      </c>
      <c r="C45" s="242"/>
      <c r="D45" s="242"/>
      <c r="E45" s="242"/>
      <c r="F45" s="242"/>
      <c r="G45" s="242"/>
      <c r="H45" s="242"/>
      <c r="I45" s="242"/>
      <c r="J45" s="242"/>
      <c r="K45" s="242"/>
      <c r="L45" s="242"/>
      <c r="M45" s="242"/>
      <c r="N45" s="242"/>
      <c r="O45" s="242"/>
      <c r="P45" s="242"/>
      <c r="Q45" s="242"/>
      <c r="R45" s="242"/>
      <c r="S45" s="1"/>
      <c r="T45" s="1"/>
      <c r="U45" s="1"/>
      <c r="V45" s="1"/>
      <c r="W45" s="1"/>
      <c r="X45" s="1"/>
      <c r="Y45" s="1"/>
      <c r="Z45" s="1"/>
      <c r="AA45" s="1"/>
      <c r="AB45" s="1"/>
    </row>
    <row r="46" spans="1:37" x14ac:dyDescent="0.3">
      <c r="A46" s="242"/>
      <c r="B46" s="242"/>
      <c r="C46" s="242"/>
      <c r="D46" s="242"/>
      <c r="E46" s="242"/>
      <c r="F46" s="242"/>
      <c r="G46" s="242"/>
      <c r="H46" s="242"/>
      <c r="I46" s="242"/>
      <c r="J46" s="242"/>
      <c r="K46" s="242"/>
      <c r="L46" s="242"/>
      <c r="M46" s="242"/>
      <c r="N46" s="242"/>
      <c r="O46" s="242"/>
      <c r="P46" s="242"/>
      <c r="Q46" s="242"/>
      <c r="R46" s="242"/>
      <c r="S46" s="1"/>
      <c r="T46" s="1"/>
      <c r="U46" s="1"/>
      <c r="V46" s="1"/>
      <c r="W46" s="1"/>
      <c r="X46" s="1"/>
      <c r="Y46" s="1"/>
      <c r="Z46" s="1"/>
      <c r="AA46" s="1"/>
      <c r="AB46" s="1"/>
    </row>
    <row r="47" spans="1:37" x14ac:dyDescent="0.3">
      <c r="A47" s="242"/>
      <c r="B47" s="242"/>
      <c r="C47" s="242"/>
      <c r="D47" s="242"/>
      <c r="E47" s="242"/>
      <c r="F47" s="242"/>
      <c r="G47" s="242"/>
      <c r="H47" s="242"/>
      <c r="I47" s="242"/>
      <c r="J47" s="242"/>
      <c r="K47" s="242"/>
      <c r="L47" s="242"/>
      <c r="M47" s="242"/>
      <c r="N47" s="242"/>
      <c r="O47" s="242"/>
      <c r="P47" s="242"/>
      <c r="Q47" s="242"/>
      <c r="R47" s="242"/>
      <c r="S47" s="1"/>
      <c r="T47" s="1"/>
      <c r="U47" s="1"/>
      <c r="V47" s="1"/>
      <c r="W47" s="1"/>
      <c r="X47" s="1"/>
      <c r="Y47" s="1"/>
      <c r="Z47" s="1"/>
      <c r="AA47" s="1"/>
      <c r="AB47" s="1"/>
    </row>
    <row r="48" spans="1:37" x14ac:dyDescent="0.3">
      <c r="A48" s="242"/>
      <c r="B48" s="242"/>
      <c r="C48" s="242"/>
      <c r="D48" s="242"/>
      <c r="E48" s="242"/>
      <c r="F48" s="242"/>
      <c r="G48" s="242"/>
      <c r="H48" s="242"/>
      <c r="I48" s="242"/>
      <c r="J48" s="242"/>
      <c r="K48" s="242"/>
      <c r="L48" s="242"/>
      <c r="M48" s="242"/>
      <c r="N48" s="242"/>
      <c r="O48" s="242"/>
      <c r="P48" s="242"/>
      <c r="Q48" s="242"/>
      <c r="R48" s="242"/>
      <c r="S48" s="1"/>
      <c r="T48" s="1"/>
      <c r="U48" s="1"/>
      <c r="V48" s="1"/>
      <c r="W48" s="1"/>
      <c r="X48" s="1"/>
      <c r="Y48" s="1"/>
      <c r="Z48" s="1"/>
      <c r="AA48" s="1"/>
      <c r="AB48" s="1"/>
    </row>
    <row r="49" spans="1:31" x14ac:dyDescent="0.3">
      <c r="A49" s="242"/>
      <c r="B49" s="242"/>
      <c r="C49" s="242"/>
      <c r="D49" s="242"/>
      <c r="E49" s="242"/>
      <c r="F49" s="242"/>
      <c r="G49" s="242"/>
      <c r="H49" s="242"/>
      <c r="I49" s="242"/>
      <c r="J49" s="242"/>
      <c r="K49" s="242"/>
      <c r="L49" s="242"/>
      <c r="M49" s="242"/>
      <c r="N49" s="242"/>
      <c r="O49" s="242"/>
      <c r="P49" s="242"/>
      <c r="Q49" s="242"/>
      <c r="R49" s="242"/>
      <c r="S49" s="1"/>
      <c r="T49" s="1"/>
      <c r="U49" s="1"/>
      <c r="V49" s="1"/>
      <c r="W49" s="1"/>
      <c r="X49" s="1"/>
      <c r="Y49" s="1"/>
      <c r="Z49" s="1"/>
      <c r="AA49" s="1"/>
      <c r="AB49" s="1"/>
    </row>
    <row r="50" spans="1:31" x14ac:dyDescent="0.3">
      <c r="A50" s="242"/>
      <c r="B50" s="242"/>
      <c r="C50" s="242"/>
      <c r="D50" s="242"/>
      <c r="E50" s="242"/>
      <c r="F50" s="242"/>
      <c r="G50" s="242"/>
      <c r="H50" s="242"/>
      <c r="I50" s="242"/>
      <c r="J50" s="242"/>
      <c r="K50" s="242"/>
      <c r="L50" s="242"/>
      <c r="M50" s="242"/>
      <c r="N50" s="242"/>
      <c r="O50" s="242"/>
      <c r="P50" s="242"/>
      <c r="Q50" s="242"/>
      <c r="R50" s="242"/>
      <c r="S50" s="1"/>
      <c r="T50" s="1"/>
      <c r="U50" s="1"/>
      <c r="V50" s="1"/>
      <c r="W50" s="1"/>
      <c r="X50" s="1"/>
      <c r="Y50" s="1"/>
      <c r="Z50" s="1"/>
      <c r="AA50" s="1"/>
      <c r="AB50" s="1"/>
    </row>
    <row r="51" spans="1:31" x14ac:dyDescent="0.3">
      <c r="A51" s="242"/>
      <c r="B51" s="242"/>
      <c r="C51" s="242"/>
      <c r="D51" s="242"/>
      <c r="E51" s="242"/>
      <c r="F51" s="242"/>
      <c r="G51" s="242"/>
      <c r="H51" s="242"/>
      <c r="I51" s="242"/>
      <c r="J51" s="242"/>
      <c r="K51" s="242"/>
      <c r="L51" s="242"/>
      <c r="M51" s="242"/>
      <c r="N51" s="242"/>
      <c r="O51" s="242"/>
      <c r="P51" s="242"/>
      <c r="Q51" s="242"/>
      <c r="R51" s="242"/>
      <c r="S51" s="1"/>
      <c r="T51" s="1"/>
      <c r="U51" s="1"/>
      <c r="V51" s="1"/>
      <c r="W51" s="1"/>
      <c r="X51" s="1"/>
      <c r="Y51" s="1"/>
      <c r="Z51" s="1"/>
      <c r="AA51" s="1"/>
      <c r="AB51" s="1"/>
    </row>
    <row r="52" spans="1:31" x14ac:dyDescent="0.3">
      <c r="A52" s="242"/>
      <c r="B52" s="242"/>
      <c r="C52" s="242"/>
      <c r="D52" s="242"/>
      <c r="E52" s="242"/>
      <c r="F52" s="242"/>
      <c r="G52" s="242"/>
      <c r="H52" s="242"/>
      <c r="I52" s="242"/>
      <c r="J52" s="242"/>
      <c r="K52" s="242"/>
      <c r="L52" s="242"/>
      <c r="M52" s="242"/>
      <c r="N52" s="242"/>
      <c r="O52" s="242"/>
      <c r="P52" s="242"/>
      <c r="Q52" s="242"/>
      <c r="R52" s="242"/>
      <c r="S52" s="1"/>
      <c r="T52" s="1"/>
      <c r="U52" s="1"/>
      <c r="V52" s="1"/>
      <c r="W52" s="1"/>
      <c r="X52" s="1"/>
      <c r="Y52" s="1"/>
      <c r="Z52" s="1"/>
      <c r="AA52" s="1"/>
      <c r="AB52" s="1"/>
    </row>
    <row r="53" spans="1:31" x14ac:dyDescent="0.3">
      <c r="A53" s="242"/>
      <c r="B53" s="242"/>
      <c r="C53" s="242"/>
      <c r="D53" s="242"/>
      <c r="E53" s="242"/>
      <c r="F53" s="242"/>
      <c r="G53" s="242"/>
      <c r="H53" s="242"/>
      <c r="I53" s="242"/>
      <c r="J53" s="242"/>
      <c r="K53" s="242"/>
      <c r="L53" s="242"/>
      <c r="M53" s="242"/>
      <c r="N53" s="242"/>
      <c r="O53" s="242"/>
      <c r="P53" s="242"/>
      <c r="Q53" s="242"/>
      <c r="R53" s="242"/>
      <c r="S53" s="1"/>
      <c r="T53" s="1"/>
      <c r="U53" s="1"/>
      <c r="V53" s="1"/>
      <c r="W53" s="1"/>
      <c r="X53" s="1"/>
      <c r="Y53" s="1"/>
      <c r="Z53" s="1"/>
      <c r="AA53" s="1"/>
      <c r="AB53" s="1"/>
      <c r="AD53" s="228"/>
      <c r="AE53" s="229"/>
    </row>
    <row r="54" spans="1:31" x14ac:dyDescent="0.3">
      <c r="A54" s="242"/>
      <c r="B54" s="242"/>
      <c r="C54" s="242"/>
      <c r="D54" s="242"/>
      <c r="E54" s="242"/>
      <c r="F54" s="242"/>
      <c r="G54" s="242"/>
      <c r="H54" s="242"/>
      <c r="I54" s="242"/>
      <c r="J54" s="242"/>
      <c r="K54" s="242"/>
      <c r="L54" s="242"/>
      <c r="M54" s="242"/>
      <c r="N54" s="242"/>
      <c r="O54" s="242"/>
      <c r="P54" s="242"/>
      <c r="Q54" s="242"/>
      <c r="R54" s="242"/>
      <c r="S54" s="1"/>
      <c r="T54" s="1"/>
      <c r="U54" s="1"/>
      <c r="V54" s="1"/>
      <c r="W54" s="1"/>
      <c r="X54" s="1"/>
      <c r="Y54" s="1"/>
      <c r="Z54" s="1"/>
      <c r="AA54" s="1"/>
      <c r="AB54" s="1"/>
      <c r="AD54" s="230" t="s">
        <v>5838</v>
      </c>
      <c r="AE54" s="231"/>
    </row>
    <row r="55" spans="1:31" x14ac:dyDescent="0.3">
      <c r="A55" s="242"/>
      <c r="B55" s="242"/>
      <c r="C55" s="242"/>
      <c r="D55" s="242"/>
      <c r="E55" s="242"/>
      <c r="F55" s="242"/>
      <c r="G55" s="242"/>
      <c r="H55" s="242"/>
      <c r="I55" s="242"/>
      <c r="J55" s="242"/>
      <c r="K55" s="242"/>
      <c r="L55" s="242"/>
      <c r="M55" s="242"/>
      <c r="N55" s="242"/>
      <c r="O55" s="242"/>
      <c r="P55" s="242"/>
      <c r="Q55" s="242"/>
      <c r="R55" s="242"/>
      <c r="S55" s="1"/>
      <c r="T55" s="1"/>
      <c r="U55" s="1"/>
      <c r="V55" s="1"/>
      <c r="W55" s="1"/>
      <c r="X55" s="1"/>
      <c r="Y55" s="1"/>
      <c r="Z55" s="1"/>
      <c r="AA55" s="1"/>
      <c r="AB55" s="1"/>
      <c r="AD55" s="232"/>
      <c r="AE55" s="233"/>
    </row>
    <row r="56" spans="1:31" x14ac:dyDescent="0.3">
      <c r="A56" s="242"/>
      <c r="B56" s="242"/>
      <c r="C56" s="242"/>
      <c r="D56" s="242"/>
      <c r="E56" s="242"/>
      <c r="F56" s="242"/>
      <c r="G56" s="242"/>
      <c r="H56" s="242"/>
      <c r="I56" s="242"/>
      <c r="J56" s="242"/>
      <c r="K56" s="242"/>
      <c r="L56" s="242"/>
      <c r="M56" s="242"/>
      <c r="N56" s="242"/>
      <c r="O56" s="242"/>
      <c r="P56" s="242"/>
      <c r="Q56" s="242"/>
      <c r="R56" s="242"/>
      <c r="S56" s="1"/>
      <c r="T56" s="1"/>
      <c r="U56" s="1"/>
      <c r="V56" s="1"/>
      <c r="W56" s="1"/>
      <c r="X56" s="1"/>
      <c r="Y56" s="1"/>
      <c r="Z56" s="1"/>
      <c r="AA56" s="1"/>
      <c r="AB56" s="1"/>
    </row>
    <row r="57" spans="1:31" x14ac:dyDescent="0.3">
      <c r="A57" s="242"/>
      <c r="B57" s="242"/>
      <c r="C57" s="242"/>
      <c r="D57" s="242"/>
      <c r="E57" s="242"/>
      <c r="F57" s="242"/>
      <c r="G57" s="242"/>
      <c r="H57" s="242"/>
      <c r="I57" s="242"/>
      <c r="J57" s="242"/>
      <c r="K57" s="242"/>
      <c r="L57" s="242"/>
      <c r="M57" s="242"/>
      <c r="N57" s="242"/>
      <c r="O57" s="242"/>
      <c r="P57" s="242"/>
      <c r="Q57" s="242"/>
      <c r="R57" s="242"/>
      <c r="S57" s="1"/>
      <c r="T57" s="1"/>
      <c r="U57" s="1"/>
      <c r="V57" s="1"/>
      <c r="W57" s="1"/>
      <c r="X57" s="1"/>
      <c r="Y57" s="1"/>
      <c r="Z57" s="1"/>
      <c r="AA57" s="1"/>
      <c r="AB57" s="1"/>
    </row>
    <row r="58" spans="1:31" x14ac:dyDescent="0.3">
      <c r="A58" s="242"/>
      <c r="B58" s="242"/>
      <c r="C58" s="242"/>
      <c r="D58" s="242"/>
      <c r="E58" s="242"/>
      <c r="F58" s="242"/>
      <c r="G58" s="242"/>
      <c r="H58" s="242"/>
      <c r="I58" s="242"/>
      <c r="J58" s="242"/>
      <c r="K58" s="242"/>
      <c r="L58" s="242"/>
      <c r="M58" s="242"/>
      <c r="N58" s="242"/>
      <c r="O58" s="242"/>
      <c r="P58" s="242"/>
      <c r="Q58" s="242"/>
      <c r="R58" s="242"/>
      <c r="S58" s="1"/>
      <c r="T58" s="1"/>
      <c r="U58" s="1"/>
      <c r="V58" s="1"/>
      <c r="W58" s="1"/>
      <c r="X58" s="1"/>
      <c r="Y58" s="1"/>
      <c r="Z58" s="1"/>
      <c r="AA58" s="1"/>
      <c r="AB58" s="1"/>
    </row>
    <row r="59" spans="1:31" x14ac:dyDescent="0.3">
      <c r="A59" s="242"/>
      <c r="B59" s="242"/>
      <c r="C59" s="242"/>
      <c r="D59" s="242"/>
      <c r="E59" s="242"/>
      <c r="F59" s="242"/>
      <c r="G59" s="242"/>
      <c r="H59" s="242"/>
      <c r="I59" s="242"/>
      <c r="J59" s="242"/>
      <c r="K59" s="242"/>
      <c r="L59" s="242"/>
      <c r="M59" s="242"/>
      <c r="N59" s="242"/>
      <c r="O59" s="242"/>
      <c r="P59" s="242"/>
      <c r="Q59" s="242"/>
      <c r="R59" s="242"/>
      <c r="S59" s="1"/>
      <c r="T59" s="1"/>
      <c r="U59" s="1"/>
      <c r="V59" s="1"/>
      <c r="W59" s="1"/>
      <c r="X59" s="1"/>
      <c r="Y59" s="1"/>
      <c r="Z59" s="1"/>
      <c r="AA59" s="1"/>
      <c r="AB59" s="1"/>
    </row>
    <row r="60" spans="1:31" x14ac:dyDescent="0.3">
      <c r="A60" s="242"/>
      <c r="B60" s="242"/>
      <c r="C60" s="242"/>
      <c r="D60" s="242"/>
      <c r="E60" s="242"/>
      <c r="F60" s="242"/>
      <c r="G60" s="242"/>
      <c r="H60" s="242"/>
      <c r="I60" s="242"/>
      <c r="J60" s="242"/>
      <c r="K60" s="242"/>
      <c r="L60" s="242"/>
      <c r="M60" s="242"/>
      <c r="N60" s="242"/>
      <c r="O60" s="242"/>
      <c r="P60" s="242"/>
      <c r="Q60" s="242"/>
      <c r="R60" s="242"/>
      <c r="S60" s="1"/>
      <c r="T60" s="1"/>
      <c r="U60" s="1"/>
      <c r="V60" s="1"/>
      <c r="W60" s="1"/>
      <c r="X60" s="1"/>
      <c r="Y60" s="1"/>
      <c r="Z60" s="1"/>
      <c r="AA60" s="1"/>
      <c r="AB60" s="1"/>
    </row>
    <row r="61" spans="1:31" x14ac:dyDescent="0.3">
      <c r="A61" s="242"/>
      <c r="B61" s="242"/>
      <c r="C61" s="242"/>
      <c r="D61" s="242"/>
      <c r="E61" s="242"/>
      <c r="F61" s="242"/>
      <c r="G61" s="242"/>
      <c r="H61" s="242"/>
      <c r="I61" s="242"/>
      <c r="J61" s="242"/>
      <c r="K61" s="242"/>
      <c r="L61" s="242"/>
      <c r="M61" s="242"/>
      <c r="N61" s="242"/>
      <c r="O61" s="242"/>
      <c r="P61" s="242"/>
      <c r="Q61" s="242"/>
      <c r="R61" s="242"/>
      <c r="S61" s="1"/>
      <c r="T61" s="1"/>
      <c r="U61" s="1"/>
      <c r="V61" s="1"/>
      <c r="W61" s="1"/>
      <c r="X61" s="1"/>
      <c r="Y61" s="1"/>
      <c r="Z61" s="1"/>
      <c r="AA61" s="1"/>
      <c r="AB61" s="1"/>
    </row>
    <row r="62" spans="1:31" x14ac:dyDescent="0.3">
      <c r="A62" s="242"/>
      <c r="B62" s="242"/>
      <c r="C62" s="242"/>
      <c r="D62" s="242"/>
      <c r="E62" s="242"/>
      <c r="F62" s="242"/>
      <c r="G62" s="242"/>
      <c r="H62" s="242"/>
      <c r="I62" s="242"/>
      <c r="J62" s="242"/>
      <c r="K62" s="242"/>
      <c r="L62" s="242"/>
      <c r="M62" s="242"/>
      <c r="N62" s="242"/>
      <c r="O62" s="242"/>
      <c r="P62" s="242"/>
      <c r="Q62" s="242"/>
      <c r="R62" s="242"/>
      <c r="S62" s="1"/>
      <c r="T62" s="1"/>
      <c r="U62" s="1"/>
      <c r="V62" s="1"/>
      <c r="W62" s="1"/>
      <c r="X62" s="1"/>
      <c r="Y62" s="1"/>
      <c r="Z62" s="1"/>
      <c r="AA62" s="1"/>
      <c r="AB62" s="1"/>
    </row>
    <row r="63" spans="1:31" x14ac:dyDescent="0.3">
      <c r="A63" s="242"/>
      <c r="B63" s="242"/>
      <c r="C63" s="242"/>
      <c r="D63" s="242"/>
      <c r="E63" s="242"/>
      <c r="F63" s="242"/>
      <c r="G63" s="242"/>
      <c r="H63" s="242"/>
      <c r="I63" s="242"/>
      <c r="J63" s="242"/>
      <c r="K63" s="242"/>
      <c r="L63" s="242"/>
      <c r="M63" s="242"/>
      <c r="N63" s="242"/>
      <c r="O63" s="242"/>
      <c r="P63" s="242"/>
      <c r="Q63" s="242"/>
      <c r="R63" s="242"/>
      <c r="S63" s="1"/>
      <c r="T63" s="1"/>
      <c r="U63" s="1"/>
      <c r="V63" s="1"/>
      <c r="W63" s="1"/>
      <c r="X63" s="1"/>
      <c r="Y63" s="1"/>
      <c r="Z63" s="1"/>
      <c r="AA63" s="1"/>
      <c r="AB63" s="1"/>
    </row>
    <row r="64" spans="1:31" x14ac:dyDescent="0.3">
      <c r="A64" s="242"/>
      <c r="B64" s="242"/>
      <c r="C64" s="242"/>
      <c r="D64" s="242"/>
      <c r="E64" s="242"/>
      <c r="F64" s="242"/>
      <c r="G64" s="242"/>
      <c r="H64" s="242"/>
      <c r="I64" s="242"/>
      <c r="J64" s="242"/>
      <c r="K64" s="242"/>
      <c r="L64" s="242"/>
      <c r="M64" s="242"/>
      <c r="N64" s="242"/>
      <c r="O64" s="242"/>
      <c r="P64" s="242"/>
      <c r="Q64" s="242"/>
      <c r="R64" s="242"/>
      <c r="S64" s="1"/>
      <c r="T64" s="1"/>
      <c r="U64" s="1"/>
      <c r="V64" s="1"/>
      <c r="W64" s="1"/>
      <c r="X64" s="1"/>
      <c r="Y64" s="1"/>
      <c r="Z64" s="1"/>
      <c r="AA64" s="1"/>
      <c r="AB64" s="1"/>
    </row>
    <row r="65" spans="1:37" x14ac:dyDescent="0.3">
      <c r="A65" s="242"/>
      <c r="B65" s="242"/>
      <c r="C65" s="242"/>
      <c r="D65" s="242"/>
      <c r="E65" s="242"/>
      <c r="F65" s="242"/>
      <c r="G65" s="242"/>
      <c r="H65" s="242"/>
      <c r="I65" s="242"/>
      <c r="J65" s="242"/>
      <c r="K65" s="242"/>
      <c r="L65" s="242"/>
      <c r="M65" s="242"/>
      <c r="N65" s="242"/>
      <c r="O65" s="242"/>
      <c r="P65" s="242"/>
      <c r="Q65" s="242"/>
      <c r="R65" s="242"/>
      <c r="S65" s="1"/>
      <c r="T65" s="1"/>
      <c r="U65" s="1"/>
      <c r="V65" s="1"/>
      <c r="W65" s="1"/>
      <c r="X65" s="1"/>
      <c r="Y65" s="1"/>
      <c r="Z65" s="1"/>
      <c r="AA65" s="1"/>
      <c r="AB65" s="1"/>
    </row>
    <row r="66" spans="1:37" x14ac:dyDescent="0.3">
      <c r="A66" s="242"/>
      <c r="B66" s="242"/>
      <c r="C66" s="242"/>
      <c r="D66" s="242"/>
      <c r="E66" s="242"/>
      <c r="F66" s="242"/>
      <c r="G66" s="242"/>
      <c r="H66" s="242"/>
      <c r="I66" s="242"/>
      <c r="J66" s="242"/>
      <c r="K66" s="242"/>
      <c r="L66" s="242"/>
      <c r="M66" s="242"/>
      <c r="N66" s="242"/>
      <c r="O66" s="242"/>
      <c r="P66" s="242"/>
      <c r="Q66" s="242"/>
      <c r="R66" s="242"/>
      <c r="S66" s="1"/>
      <c r="T66" s="1"/>
      <c r="U66" s="1"/>
      <c r="V66" s="1"/>
      <c r="W66" s="1"/>
      <c r="X66" s="1"/>
      <c r="Y66" s="1"/>
      <c r="Z66" s="1"/>
      <c r="AA66" s="1"/>
      <c r="AB66" s="1"/>
    </row>
    <row r="67" spans="1:37" x14ac:dyDescent="0.3">
      <c r="A67" s="242"/>
      <c r="B67" s="242"/>
      <c r="C67" s="242"/>
      <c r="D67" s="242"/>
      <c r="E67" s="242"/>
      <c r="F67" s="242"/>
      <c r="G67" s="242"/>
      <c r="H67" s="242"/>
      <c r="I67" s="242"/>
      <c r="J67" s="242"/>
      <c r="K67" s="242"/>
      <c r="L67" s="242"/>
      <c r="M67" s="242"/>
      <c r="N67" s="242"/>
      <c r="O67" s="242"/>
      <c r="P67" s="242"/>
      <c r="Q67" s="242"/>
      <c r="R67" s="242"/>
      <c r="S67" s="1"/>
      <c r="T67" s="1"/>
      <c r="U67" s="1"/>
      <c r="V67" s="1"/>
      <c r="W67" s="1"/>
      <c r="X67" s="1"/>
      <c r="Y67" s="1"/>
      <c r="Z67" s="1"/>
      <c r="AA67" s="1"/>
      <c r="AB67" s="1"/>
    </row>
    <row r="68" spans="1:37" x14ac:dyDescent="0.3">
      <c r="A68" s="242"/>
      <c r="B68" s="242"/>
      <c r="C68" s="242"/>
      <c r="D68" s="242"/>
      <c r="E68" s="242"/>
      <c r="F68" s="242"/>
      <c r="G68" s="242"/>
      <c r="H68" s="242"/>
      <c r="I68" s="242"/>
      <c r="J68" s="242"/>
      <c r="K68" s="242"/>
      <c r="L68" s="242"/>
      <c r="M68" s="242"/>
      <c r="N68" s="242"/>
      <c r="O68" s="242"/>
      <c r="P68" s="242"/>
      <c r="Q68" s="242"/>
      <c r="R68" s="242"/>
      <c r="S68" s="1"/>
      <c r="T68" s="1"/>
      <c r="U68" s="1"/>
      <c r="V68" s="1"/>
      <c r="W68" s="1"/>
      <c r="X68" s="1"/>
      <c r="Y68" s="1"/>
      <c r="Z68" s="1"/>
      <c r="AA68" s="1"/>
      <c r="AB68" s="1"/>
    </row>
    <row r="69" spans="1:37" x14ac:dyDescent="0.3">
      <c r="A69" s="242"/>
      <c r="B69" s="242"/>
      <c r="C69" s="242"/>
      <c r="D69" s="242"/>
      <c r="E69" s="242"/>
      <c r="F69" s="242"/>
      <c r="G69" s="242"/>
      <c r="H69" s="242"/>
      <c r="I69" s="242"/>
      <c r="J69" s="242"/>
      <c r="K69" s="242"/>
      <c r="L69" s="242"/>
      <c r="M69" s="242"/>
      <c r="N69" s="242"/>
      <c r="O69" s="242"/>
      <c r="P69" s="242"/>
      <c r="Q69" s="242"/>
      <c r="R69" s="242"/>
      <c r="S69" s="1"/>
      <c r="T69" s="1"/>
      <c r="U69" s="1"/>
      <c r="V69" s="1"/>
      <c r="W69" s="1"/>
      <c r="X69" s="1"/>
      <c r="Y69" s="1"/>
      <c r="Z69" s="1"/>
      <c r="AA69" s="1"/>
      <c r="AB69" s="1"/>
    </row>
    <row r="70" spans="1:37" x14ac:dyDescent="0.3">
      <c r="A70" s="242"/>
      <c r="B70" s="242"/>
      <c r="C70" s="242"/>
      <c r="D70" s="242"/>
      <c r="E70" s="242"/>
      <c r="F70" s="242"/>
      <c r="G70" s="242"/>
      <c r="H70" s="242"/>
      <c r="I70" s="242"/>
      <c r="J70" s="242"/>
      <c r="K70" s="242"/>
      <c r="L70" s="242"/>
      <c r="M70" s="242"/>
      <c r="N70" s="242"/>
      <c r="O70" s="242"/>
      <c r="P70" s="242"/>
      <c r="Q70" s="242"/>
      <c r="R70" s="242"/>
      <c r="S70" s="1"/>
      <c r="T70" s="1"/>
      <c r="U70" s="1"/>
      <c r="V70" s="1"/>
      <c r="W70" s="1"/>
      <c r="X70" s="1"/>
      <c r="Y70" s="1"/>
      <c r="Z70" s="1"/>
      <c r="AA70" s="1"/>
      <c r="AB70" s="1"/>
    </row>
    <row r="71" spans="1:37" x14ac:dyDescent="0.3">
      <c r="A71" s="242"/>
      <c r="B71" s="242"/>
      <c r="C71" s="242"/>
      <c r="D71" s="242"/>
      <c r="E71" s="242"/>
      <c r="F71" s="242"/>
      <c r="G71" s="242"/>
      <c r="H71" s="242"/>
      <c r="I71" s="242"/>
      <c r="J71" s="242"/>
      <c r="K71" s="242"/>
      <c r="L71" s="242"/>
      <c r="M71" s="242"/>
      <c r="N71" s="242"/>
      <c r="O71" s="242"/>
      <c r="P71" s="242"/>
      <c r="Q71" s="242"/>
      <c r="R71" s="242"/>
      <c r="S71" s="1"/>
      <c r="T71" s="1"/>
      <c r="U71" s="1"/>
      <c r="V71" s="1"/>
      <c r="W71" s="1"/>
      <c r="X71" s="1"/>
      <c r="Y71" s="1"/>
      <c r="Z71" s="1"/>
      <c r="AA71" s="1"/>
      <c r="AB71" s="1"/>
    </row>
    <row r="72" spans="1:37" x14ac:dyDescent="0.3">
      <c r="A72" s="242"/>
      <c r="B72" s="242"/>
      <c r="C72" s="242"/>
      <c r="D72" s="242"/>
      <c r="E72" s="242"/>
      <c r="F72" s="242"/>
      <c r="G72" s="242"/>
      <c r="H72" s="242"/>
      <c r="I72" s="242"/>
      <c r="J72" s="242"/>
      <c r="K72" s="242"/>
      <c r="L72" s="242"/>
      <c r="M72" s="242"/>
      <c r="N72" s="242"/>
      <c r="O72" s="242"/>
      <c r="P72" s="242"/>
      <c r="Q72" s="242"/>
      <c r="R72" s="242"/>
      <c r="S72" s="1"/>
      <c r="T72" s="1"/>
      <c r="U72" s="1"/>
      <c r="V72" s="1"/>
      <c r="W72" s="1"/>
      <c r="X72" s="1"/>
      <c r="Y72" s="1"/>
      <c r="Z72" s="1"/>
      <c r="AA72" s="1"/>
      <c r="AB72" s="1"/>
    </row>
    <row r="73" spans="1:37" x14ac:dyDescent="0.3">
      <c r="A73" s="242"/>
      <c r="B73" s="242"/>
      <c r="C73" s="242"/>
      <c r="D73" s="242"/>
      <c r="E73" s="242"/>
      <c r="F73" s="242"/>
      <c r="G73" s="242"/>
      <c r="H73" s="242"/>
      <c r="I73" s="242"/>
      <c r="J73" s="242"/>
      <c r="K73" s="242"/>
      <c r="L73" s="242"/>
      <c r="M73" s="242"/>
      <c r="N73" s="242"/>
      <c r="O73" s="242"/>
      <c r="P73" s="242"/>
      <c r="Q73" s="242"/>
      <c r="R73" s="242"/>
      <c r="S73" s="1"/>
      <c r="T73" s="1"/>
      <c r="U73" s="1"/>
      <c r="V73" s="1"/>
      <c r="W73" s="1"/>
      <c r="X73" s="1"/>
      <c r="Y73" s="1"/>
      <c r="Z73" s="1"/>
      <c r="AA73" s="1"/>
      <c r="AB73" s="1"/>
    </row>
    <row r="74" spans="1:37" x14ac:dyDescent="0.3">
      <c r="A74" s="242"/>
      <c r="B74" s="242"/>
      <c r="C74" s="242"/>
      <c r="D74" s="242"/>
      <c r="E74" s="242"/>
      <c r="F74" s="242"/>
      <c r="G74" s="242"/>
      <c r="H74" s="242"/>
      <c r="I74" s="242"/>
      <c r="J74" s="242"/>
      <c r="K74" s="242"/>
      <c r="L74" s="242"/>
      <c r="M74" s="242"/>
      <c r="N74" s="242"/>
      <c r="O74" s="242"/>
      <c r="P74" s="242"/>
      <c r="Q74" s="242"/>
      <c r="R74" s="242"/>
      <c r="S74" s="1"/>
      <c r="T74" s="1"/>
      <c r="U74" s="1"/>
      <c r="V74" s="1"/>
      <c r="W74" s="1"/>
      <c r="X74" s="1"/>
      <c r="Y74" s="1"/>
      <c r="Z74" s="1"/>
      <c r="AA74" s="1"/>
      <c r="AB74" s="1"/>
    </row>
    <row r="75" spans="1:37" x14ac:dyDescent="0.3">
      <c r="A75" s="242"/>
      <c r="B75" s="242"/>
      <c r="C75" s="242"/>
      <c r="D75" s="242"/>
      <c r="E75" s="242"/>
      <c r="F75" s="242"/>
      <c r="G75" s="242"/>
      <c r="H75" s="242"/>
      <c r="I75" s="242"/>
      <c r="J75" s="242"/>
      <c r="K75" s="242"/>
      <c r="L75" s="242"/>
      <c r="M75" s="242"/>
      <c r="N75" s="242"/>
      <c r="O75" s="242"/>
      <c r="P75" s="242"/>
      <c r="Q75" s="242"/>
      <c r="R75" s="242"/>
      <c r="S75" s="1"/>
      <c r="T75" s="1"/>
      <c r="U75" s="1"/>
      <c r="V75" s="1"/>
      <c r="W75" s="1"/>
      <c r="X75" s="1"/>
      <c r="Y75" s="1"/>
      <c r="Z75" s="1"/>
      <c r="AA75" s="1"/>
      <c r="AB75" s="1"/>
    </row>
    <row r="76" spans="1:37" x14ac:dyDescent="0.3">
      <c r="A76" s="242"/>
      <c r="B76" s="242"/>
      <c r="C76" s="242"/>
      <c r="D76" s="242"/>
      <c r="E76" s="242"/>
      <c r="F76" s="242"/>
      <c r="G76" s="242"/>
      <c r="H76" s="242"/>
      <c r="I76" s="242"/>
      <c r="J76" s="242"/>
      <c r="K76" s="242"/>
      <c r="L76" s="242"/>
      <c r="M76" s="242"/>
      <c r="N76" s="242"/>
      <c r="O76" s="242"/>
      <c r="P76" s="242"/>
      <c r="Q76" s="242"/>
      <c r="R76" s="242"/>
      <c r="S76" s="1"/>
      <c r="T76" s="1"/>
      <c r="U76" s="1"/>
      <c r="V76" s="1"/>
      <c r="W76" s="1"/>
      <c r="X76" s="1"/>
      <c r="Y76" s="1"/>
      <c r="Z76" s="1"/>
      <c r="AA76" s="1"/>
      <c r="AB76" s="1"/>
    </row>
    <row r="77" spans="1:37" x14ac:dyDescent="0.3">
      <c r="A77" s="293" t="s">
        <v>5860</v>
      </c>
      <c r="B77" s="293"/>
      <c r="C77" s="293"/>
      <c r="D77" s="293"/>
      <c r="E77" s="293"/>
      <c r="F77" s="293"/>
      <c r="G77" s="293"/>
      <c r="H77" s="293"/>
      <c r="I77" s="293"/>
      <c r="J77" s="293"/>
      <c r="K77" s="293"/>
      <c r="L77" s="293"/>
      <c r="M77" s="293"/>
      <c r="N77" s="293"/>
      <c r="O77" s="1"/>
      <c r="P77" s="242"/>
      <c r="Q77" s="242"/>
      <c r="R77" s="242"/>
      <c r="S77" s="1"/>
      <c r="T77" s="1"/>
      <c r="U77" s="1"/>
      <c r="V77" s="1"/>
      <c r="W77" s="1"/>
      <c r="X77" s="1"/>
      <c r="Y77" s="1"/>
      <c r="Z77" s="1"/>
      <c r="AA77" s="1"/>
      <c r="AB77" s="1"/>
    </row>
    <row r="78" spans="1:37" x14ac:dyDescent="0.3">
      <c r="A78" s="1"/>
      <c r="B78" s="1"/>
      <c r="C78" s="1"/>
      <c r="D78" s="1"/>
      <c r="E78" s="1"/>
      <c r="F78" s="1"/>
      <c r="G78" s="1"/>
      <c r="H78" s="1"/>
      <c r="I78" s="1"/>
      <c r="J78" s="1"/>
      <c r="K78" s="1"/>
      <c r="L78" s="1"/>
      <c r="M78" s="1"/>
      <c r="N78" s="1"/>
      <c r="O78" s="1"/>
      <c r="P78" s="242"/>
      <c r="Q78" s="242"/>
      <c r="R78" s="242"/>
      <c r="S78" s="1"/>
      <c r="T78" s="1"/>
      <c r="U78" s="1"/>
      <c r="V78" s="1"/>
      <c r="W78" s="1"/>
      <c r="X78" s="1"/>
      <c r="Y78" s="1"/>
      <c r="Z78" s="1"/>
      <c r="AA78" s="1"/>
      <c r="AB78" s="1"/>
    </row>
    <row r="79" spans="1:37" x14ac:dyDescent="0.3">
      <c r="A79" s="1" t="s">
        <v>5864</v>
      </c>
      <c r="B79" s="1"/>
      <c r="C79" s="1"/>
      <c r="D79" s="1"/>
      <c r="E79" s="1"/>
      <c r="F79" s="1"/>
      <c r="G79" s="1"/>
      <c r="H79" s="1"/>
      <c r="I79" s="1"/>
      <c r="J79" s="1"/>
      <c r="K79" s="1"/>
      <c r="L79" s="1"/>
      <c r="M79" s="1"/>
      <c r="N79" s="1"/>
      <c r="O79" s="1"/>
      <c r="P79" s="242"/>
      <c r="Q79" s="242"/>
      <c r="R79" s="242"/>
      <c r="S79" s="1"/>
      <c r="T79" s="1"/>
      <c r="U79" s="1"/>
      <c r="V79" s="1"/>
      <c r="W79" s="1"/>
      <c r="X79" s="242"/>
      <c r="Y79" s="242"/>
      <c r="Z79" s="242"/>
      <c r="AA79" s="242"/>
      <c r="AB79" s="242"/>
      <c r="AC79" s="241"/>
      <c r="AD79" s="241"/>
      <c r="AE79" s="241"/>
      <c r="AF79" s="241"/>
      <c r="AG79" s="241"/>
      <c r="AH79" s="241"/>
      <c r="AI79" s="241"/>
      <c r="AJ79" s="241"/>
      <c r="AK79" s="241"/>
    </row>
    <row r="80" spans="1:37" x14ac:dyDescent="0.3">
      <c r="A80" s="242"/>
      <c r="B80" s="242"/>
      <c r="C80" s="242"/>
      <c r="D80" s="242"/>
      <c r="E80" s="242"/>
      <c r="F80" s="242"/>
      <c r="G80" s="242"/>
      <c r="H80" s="242"/>
      <c r="I80" s="242"/>
      <c r="J80" s="242"/>
      <c r="K80" s="242"/>
      <c r="L80" s="242"/>
      <c r="M80" s="242"/>
      <c r="N80" s="242"/>
      <c r="O80" s="242"/>
      <c r="P80" s="242"/>
      <c r="Q80" s="242"/>
      <c r="R80" s="242"/>
      <c r="S80" s="1"/>
      <c r="T80" s="1"/>
      <c r="U80" s="1"/>
      <c r="V80" s="1"/>
      <c r="W80" s="1"/>
      <c r="X80" s="242"/>
      <c r="Y80" s="242"/>
      <c r="Z80" s="242"/>
      <c r="AA80" s="242"/>
      <c r="AB80" s="242"/>
      <c r="AC80" s="241"/>
      <c r="AD80" s="241"/>
      <c r="AE80" s="241"/>
      <c r="AF80" s="241"/>
      <c r="AG80" s="241"/>
      <c r="AH80" s="241"/>
      <c r="AI80" s="241"/>
      <c r="AJ80" s="241"/>
      <c r="AK80" s="241"/>
    </row>
    <row r="81" spans="1:37" x14ac:dyDescent="0.3">
      <c r="A81" s="1" t="s">
        <v>5865</v>
      </c>
      <c r="B81" s="1"/>
      <c r="C81" s="1"/>
      <c r="D81" s="1"/>
      <c r="E81" s="1"/>
      <c r="F81" s="1"/>
      <c r="G81" s="1"/>
      <c r="H81" s="1"/>
      <c r="I81" s="1"/>
      <c r="J81" s="1"/>
      <c r="K81" s="1"/>
      <c r="L81" s="1"/>
      <c r="M81" s="1"/>
      <c r="N81" s="1"/>
      <c r="O81" s="1"/>
      <c r="P81" s="1"/>
      <c r="Q81" s="1"/>
      <c r="R81" s="1"/>
      <c r="S81" s="1"/>
      <c r="T81" s="1"/>
      <c r="U81" s="1"/>
      <c r="V81" s="1"/>
      <c r="W81" s="1"/>
      <c r="X81" s="242"/>
      <c r="Y81" s="242"/>
      <c r="Z81" s="242"/>
      <c r="AA81" s="242"/>
      <c r="AB81" s="242"/>
      <c r="AC81" s="241"/>
      <c r="AD81" s="241"/>
      <c r="AE81" s="241"/>
      <c r="AF81" s="241"/>
      <c r="AG81" s="241"/>
      <c r="AH81" s="241"/>
      <c r="AI81" s="241"/>
      <c r="AJ81" s="241"/>
      <c r="AK81" s="241"/>
    </row>
    <row r="82" spans="1:37" x14ac:dyDescent="0.3">
      <c r="A82" s="1"/>
      <c r="B82" s="1"/>
      <c r="C82" s="1"/>
      <c r="D82" s="1"/>
      <c r="E82" s="1"/>
      <c r="F82" s="1"/>
      <c r="G82" s="1"/>
      <c r="H82" s="1"/>
      <c r="I82" s="1"/>
      <c r="J82" s="1"/>
      <c r="K82" s="1"/>
      <c r="L82" s="1"/>
      <c r="M82" s="1"/>
      <c r="N82" s="1"/>
      <c r="O82" s="1"/>
      <c r="P82" s="1"/>
      <c r="Q82" s="1"/>
      <c r="R82" s="1"/>
      <c r="S82" s="1"/>
      <c r="T82" s="1"/>
      <c r="U82" s="1"/>
      <c r="V82" s="1"/>
      <c r="W82" s="1"/>
      <c r="X82" s="242"/>
      <c r="Y82" s="242"/>
      <c r="Z82" s="242"/>
      <c r="AA82" s="242"/>
      <c r="AB82" s="242"/>
      <c r="AC82" s="241"/>
      <c r="AD82" s="241"/>
      <c r="AE82" s="241"/>
      <c r="AF82" s="241"/>
      <c r="AG82" s="241"/>
      <c r="AH82" s="241"/>
      <c r="AI82" s="241"/>
      <c r="AJ82" s="241"/>
      <c r="AK82" s="241"/>
    </row>
    <row r="83" spans="1:37" x14ac:dyDescent="0.3">
      <c r="A83" s="1" t="s">
        <v>5867</v>
      </c>
      <c r="B83" s="1"/>
      <c r="C83" s="1"/>
      <c r="D83" s="1"/>
      <c r="E83" s="1"/>
      <c r="F83" s="1"/>
      <c r="G83" s="1"/>
      <c r="H83" s="1"/>
      <c r="I83" s="1"/>
      <c r="J83" s="1"/>
      <c r="K83" s="1"/>
      <c r="L83" s="1"/>
      <c r="M83" s="1"/>
      <c r="N83" s="1"/>
      <c r="O83" s="1"/>
      <c r="P83" s="1"/>
      <c r="Q83" s="1"/>
      <c r="R83" s="1"/>
      <c r="S83" s="1"/>
      <c r="T83" s="1"/>
      <c r="U83" s="1"/>
      <c r="V83" s="1"/>
      <c r="W83" s="1"/>
      <c r="X83" s="242"/>
      <c r="Y83" s="242"/>
      <c r="Z83" s="242"/>
      <c r="AA83" s="242"/>
      <c r="AB83" s="242"/>
      <c r="AC83" s="241"/>
      <c r="AD83" s="241"/>
      <c r="AE83" s="241"/>
      <c r="AF83" s="241"/>
      <c r="AG83" s="241"/>
      <c r="AH83" s="241"/>
      <c r="AI83" s="241"/>
      <c r="AJ83" s="241"/>
      <c r="AK83" s="241"/>
    </row>
    <row r="84" spans="1:37" x14ac:dyDescent="0.3">
      <c r="A84" s="1"/>
      <c r="B84" s="1"/>
      <c r="C84" s="1"/>
      <c r="D84" s="1"/>
      <c r="E84" s="1"/>
      <c r="F84" s="1"/>
      <c r="G84" s="1"/>
      <c r="H84" s="1"/>
      <c r="I84" s="1"/>
      <c r="J84" s="1"/>
      <c r="K84" s="1"/>
      <c r="L84" s="1"/>
      <c r="M84" s="1"/>
      <c r="N84" s="1"/>
      <c r="O84" s="1"/>
      <c r="P84" s="1"/>
      <c r="Q84" s="1"/>
      <c r="R84" s="1"/>
      <c r="S84" s="1"/>
      <c r="T84" s="1"/>
      <c r="U84" s="1"/>
      <c r="V84" s="1"/>
      <c r="W84" s="1"/>
      <c r="X84" s="242"/>
      <c r="Y84" s="242"/>
      <c r="Z84" s="242"/>
      <c r="AA84" s="242"/>
      <c r="AB84" s="242"/>
      <c r="AC84" s="241"/>
      <c r="AD84" s="241"/>
      <c r="AE84" s="241"/>
      <c r="AF84" s="241"/>
      <c r="AG84" s="241"/>
      <c r="AH84" s="241"/>
      <c r="AI84" s="241"/>
      <c r="AJ84" s="241"/>
      <c r="AK84" s="241"/>
    </row>
    <row r="85" spans="1:37"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37"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37"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37"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37"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37"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37"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37"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37"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37"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37"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37"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x14ac:dyDescent="0.3">
      <c r="A122" s="293" t="s">
        <v>5868</v>
      </c>
      <c r="B122" s="293"/>
      <c r="C122" s="293"/>
      <c r="D122" s="293"/>
      <c r="E122" s="293"/>
      <c r="F122" s="293"/>
      <c r="G122" s="293"/>
      <c r="H122" s="293"/>
      <c r="I122" s="293"/>
      <c r="J122" s="293"/>
      <c r="K122" s="293"/>
      <c r="L122" s="293"/>
      <c r="M122" s="293"/>
      <c r="N122" s="293"/>
      <c r="O122" s="1"/>
      <c r="P122" s="1"/>
      <c r="Q122" s="1"/>
      <c r="R122" s="1"/>
      <c r="S122" s="1"/>
      <c r="T122" s="1"/>
      <c r="U122" s="1"/>
      <c r="V122" s="1"/>
      <c r="W122" s="1"/>
      <c r="X122" s="1"/>
      <c r="Y122" s="1"/>
      <c r="Z122" s="1"/>
      <c r="AA122" s="1"/>
      <c r="AB122" s="1"/>
    </row>
    <row r="123" spans="1:28"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x14ac:dyDescent="0.3">
      <c r="A124" s="1" t="s">
        <v>5861</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x14ac:dyDescent="0.3">
      <c r="A125" s="1" t="s">
        <v>5862</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x14ac:dyDescent="0.3">
      <c r="A153" s="1"/>
      <c r="B153" s="1"/>
      <c r="C153" s="1"/>
      <c r="D153" s="1"/>
      <c r="E153" s="1"/>
      <c r="F153" s="1"/>
      <c r="G153" s="1"/>
      <c r="H153" s="1"/>
      <c r="I153" s="1"/>
      <c r="J153" s="1"/>
      <c r="K153" s="1"/>
      <c r="L153" s="1"/>
      <c r="M153" s="1"/>
      <c r="N153" s="1"/>
      <c r="O153" s="1"/>
      <c r="P153" s="1"/>
      <c r="Q153" s="1"/>
      <c r="R153" s="1"/>
      <c r="S153" s="1"/>
      <c r="T153" s="1"/>
      <c r="U153" s="1"/>
      <c r="V153" s="1"/>
    </row>
    <row r="154" spans="1:28" x14ac:dyDescent="0.3">
      <c r="A154" s="1"/>
      <c r="B154" s="1"/>
      <c r="C154" s="1"/>
      <c r="D154" s="1"/>
      <c r="E154" s="1"/>
      <c r="F154" s="1"/>
      <c r="G154" s="1"/>
      <c r="H154" s="1"/>
      <c r="I154" s="1"/>
      <c r="J154" s="1"/>
      <c r="K154" s="1"/>
      <c r="L154" s="1"/>
      <c r="M154" s="1"/>
      <c r="N154" s="1"/>
      <c r="O154" s="1"/>
      <c r="P154" s="1"/>
      <c r="Q154" s="1"/>
      <c r="R154" s="1"/>
      <c r="S154" s="1"/>
      <c r="T154" s="1"/>
      <c r="U154" s="1"/>
      <c r="V154" s="1"/>
    </row>
    <row r="155" spans="1:28" x14ac:dyDescent="0.3">
      <c r="A155" s="1"/>
      <c r="B155" s="1"/>
      <c r="C155" s="1"/>
      <c r="D155" s="1"/>
      <c r="E155" s="1"/>
      <c r="F155" s="1"/>
      <c r="G155" s="1"/>
      <c r="H155" s="1"/>
      <c r="I155" s="1"/>
      <c r="J155" s="1"/>
      <c r="K155" s="1"/>
      <c r="L155" s="1"/>
      <c r="M155" s="1"/>
      <c r="N155" s="1"/>
      <c r="O155" s="1"/>
      <c r="P155" s="1"/>
      <c r="Q155" s="1"/>
      <c r="R155" s="1"/>
      <c r="S155" s="1"/>
      <c r="T155" s="1"/>
      <c r="U155" s="1"/>
      <c r="V155" s="1"/>
    </row>
    <row r="156" spans="1:28" x14ac:dyDescent="0.3">
      <c r="A156" s="1"/>
      <c r="B156" s="1"/>
      <c r="C156" s="1"/>
      <c r="D156" s="1"/>
      <c r="E156" s="1"/>
      <c r="F156" s="1"/>
      <c r="G156" s="1"/>
      <c r="H156" s="1"/>
      <c r="I156" s="1"/>
      <c r="J156" s="1"/>
      <c r="K156" s="1"/>
      <c r="L156" s="1"/>
      <c r="M156" s="1"/>
      <c r="N156" s="1"/>
      <c r="O156" s="1"/>
      <c r="P156" s="1"/>
      <c r="Q156" s="1"/>
      <c r="R156" s="1"/>
      <c r="S156" s="1"/>
      <c r="T156" s="1"/>
      <c r="U156" s="1"/>
      <c r="V156" s="1"/>
    </row>
    <row r="157" spans="1:28" x14ac:dyDescent="0.3">
      <c r="A157" s="1"/>
      <c r="B157" s="1"/>
      <c r="C157" s="1"/>
      <c r="D157" s="1"/>
      <c r="E157" s="1"/>
      <c r="F157" s="1"/>
      <c r="G157" s="1"/>
      <c r="H157" s="1"/>
      <c r="I157" s="1"/>
      <c r="J157" s="1"/>
      <c r="K157" s="1"/>
      <c r="L157" s="1"/>
      <c r="M157" s="1"/>
      <c r="N157" s="1"/>
      <c r="O157" s="1"/>
      <c r="P157" s="1"/>
      <c r="Q157" s="1"/>
      <c r="R157" s="1"/>
      <c r="S157" s="1"/>
      <c r="T157" s="1"/>
      <c r="U157" s="1"/>
      <c r="V157" s="1"/>
    </row>
    <row r="158" spans="1:28" x14ac:dyDescent="0.3">
      <c r="A158" s="1"/>
      <c r="B158" s="1"/>
      <c r="C158" s="1"/>
      <c r="D158" s="1"/>
      <c r="E158" s="1"/>
      <c r="F158" s="1"/>
      <c r="G158" s="1"/>
      <c r="H158" s="1"/>
      <c r="I158" s="1"/>
      <c r="J158" s="1"/>
      <c r="K158" s="1"/>
      <c r="L158" s="1"/>
      <c r="M158" s="1"/>
      <c r="N158" s="1"/>
      <c r="O158" s="1"/>
      <c r="P158" s="1"/>
      <c r="Q158" s="1"/>
      <c r="R158" s="1"/>
      <c r="S158" s="1"/>
      <c r="T158" s="1"/>
      <c r="U158" s="1"/>
      <c r="V158" s="1"/>
    </row>
  </sheetData>
  <mergeCells count="4">
    <mergeCell ref="A17:N17"/>
    <mergeCell ref="A77:N77"/>
    <mergeCell ref="A122:N122"/>
    <mergeCell ref="AD38:AH3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D425A-DD2F-4B7F-9AC5-06339DB66BF3}">
  <dimension ref="A1:AN40"/>
  <sheetViews>
    <sheetView workbookViewId="0">
      <selection activeCell="C17" sqref="C17"/>
    </sheetView>
  </sheetViews>
  <sheetFormatPr defaultColWidth="9.109375" defaultRowHeight="13.2" x14ac:dyDescent="0.25"/>
  <cols>
    <col min="1" max="1" width="10.5546875" style="227" customWidth="1"/>
    <col min="2" max="16384" width="9.109375" style="227"/>
  </cols>
  <sheetData>
    <row r="1" spans="1:40" s="251" customFormat="1" ht="12.75" customHeight="1" x14ac:dyDescent="0.25">
      <c r="A1" s="249"/>
      <c r="B1" s="250"/>
      <c r="C1" s="250"/>
      <c r="D1" s="298" t="s">
        <v>5837</v>
      </c>
      <c r="E1" s="298"/>
      <c r="F1" s="298"/>
      <c r="G1" s="298"/>
      <c r="H1" s="298"/>
      <c r="I1" s="250"/>
      <c r="J1" s="250"/>
      <c r="P1" s="227"/>
      <c r="Q1" s="227"/>
      <c r="R1" s="227"/>
      <c r="S1" s="227"/>
      <c r="T1" s="227"/>
      <c r="U1" s="227"/>
      <c r="V1" s="227"/>
      <c r="W1" s="227"/>
      <c r="X1" s="227"/>
      <c r="Y1" s="227"/>
      <c r="Z1" s="227"/>
    </row>
    <row r="2" spans="1:40" s="251" customFormat="1" x14ac:dyDescent="0.25">
      <c r="A2" s="254"/>
      <c r="B2" s="255" t="s">
        <v>5836</v>
      </c>
      <c r="C2" s="255"/>
      <c r="D2" s="299"/>
      <c r="E2" s="299"/>
      <c r="F2" s="299"/>
      <c r="G2" s="299"/>
      <c r="H2" s="299"/>
      <c r="P2" s="227"/>
      <c r="Q2" s="227"/>
      <c r="R2" s="227"/>
      <c r="S2" s="227"/>
      <c r="T2" s="227"/>
      <c r="U2" s="227"/>
      <c r="V2" s="227"/>
      <c r="W2" s="227"/>
      <c r="X2" s="227"/>
      <c r="Y2" s="227"/>
      <c r="Z2" s="227"/>
    </row>
    <row r="3" spans="1:40" s="251" customFormat="1" x14ac:dyDescent="0.25">
      <c r="A3" s="252"/>
      <c r="B3" s="253"/>
      <c r="C3" s="253"/>
      <c r="D3" s="300"/>
      <c r="E3" s="300"/>
      <c r="F3" s="300"/>
      <c r="G3" s="300"/>
      <c r="H3" s="300"/>
      <c r="I3" s="253"/>
      <c r="J3" s="253"/>
      <c r="K3" s="253"/>
      <c r="L3" s="253"/>
      <c r="M3" s="253"/>
      <c r="N3" s="253"/>
      <c r="O3" s="253"/>
      <c r="P3" s="227"/>
      <c r="Q3" s="227"/>
      <c r="R3" s="227"/>
      <c r="S3" s="227"/>
      <c r="T3" s="227"/>
      <c r="U3" s="227"/>
      <c r="V3" s="227"/>
      <c r="W3" s="227"/>
      <c r="X3" s="227"/>
      <c r="Y3" s="227"/>
      <c r="Z3" s="227"/>
    </row>
    <row r="4" spans="1:40" ht="15.6" x14ac:dyDescent="0.3">
      <c r="A4" s="284"/>
      <c r="B4" s="284"/>
      <c r="C4" s="284"/>
      <c r="D4" s="256"/>
      <c r="E4" s="256"/>
      <c r="F4" s="256"/>
      <c r="G4" s="256"/>
      <c r="H4" s="256"/>
      <c r="I4" s="256"/>
      <c r="J4" s="256"/>
      <c r="K4" s="256"/>
      <c r="L4" s="256"/>
      <c r="M4" s="256"/>
      <c r="N4" s="256"/>
      <c r="O4" s="256"/>
    </row>
    <row r="5" spans="1:40" ht="15.6" x14ac:dyDescent="0.3">
      <c r="A5" s="301" t="s">
        <v>5839</v>
      </c>
      <c r="B5" s="301"/>
      <c r="C5" s="284"/>
      <c r="D5" s="256"/>
      <c r="E5" s="256"/>
      <c r="F5" s="256"/>
      <c r="G5" s="256"/>
      <c r="H5" s="256"/>
      <c r="I5" s="256"/>
      <c r="J5" s="256"/>
      <c r="K5" s="256"/>
      <c r="L5" s="256"/>
      <c r="M5" s="256"/>
      <c r="N5" s="256"/>
      <c r="O5" s="256"/>
    </row>
    <row r="6" spans="1:40" ht="15.6" x14ac:dyDescent="0.3">
      <c r="A6" s="284"/>
      <c r="B6" s="284"/>
      <c r="C6" s="284"/>
      <c r="D6" s="256"/>
      <c r="E6" s="256"/>
      <c r="F6" s="256"/>
      <c r="G6" s="256"/>
      <c r="H6" s="256"/>
      <c r="I6" s="256"/>
      <c r="J6" s="256"/>
      <c r="K6" s="256"/>
      <c r="L6" s="256"/>
      <c r="M6" s="256"/>
      <c r="N6" s="256"/>
      <c r="O6" s="256"/>
    </row>
    <row r="7" spans="1:40" s="256" customFormat="1" ht="15.6" x14ac:dyDescent="0.3">
      <c r="A7" s="284"/>
      <c r="B7" s="285" t="s">
        <v>5796</v>
      </c>
      <c r="C7" s="284"/>
      <c r="F7" s="259" t="s">
        <v>5855</v>
      </c>
      <c r="H7" s="257"/>
      <c r="I7" s="257"/>
      <c r="J7" s="257"/>
      <c r="K7" s="257"/>
      <c r="P7" s="227"/>
      <c r="Q7" s="227"/>
      <c r="R7" s="234" t="s">
        <v>5844</v>
      </c>
      <c r="S7" s="227"/>
      <c r="T7" s="227"/>
      <c r="U7" s="227"/>
      <c r="V7" s="227"/>
      <c r="W7" s="227"/>
      <c r="X7" s="227"/>
      <c r="Y7" s="227"/>
      <c r="Z7" s="227"/>
    </row>
    <row r="8" spans="1:40" s="238" customFormat="1" ht="15.6" x14ac:dyDescent="0.3">
      <c r="A8" s="286"/>
      <c r="B8" s="287" t="s">
        <v>5840</v>
      </c>
      <c r="C8" s="286"/>
      <c r="F8" s="260" t="s">
        <v>5797</v>
      </c>
      <c r="H8" s="258"/>
      <c r="I8" s="258"/>
      <c r="J8" s="258"/>
      <c r="K8" s="258"/>
      <c r="L8" s="258"/>
      <c r="M8" s="258"/>
      <c r="N8" s="258"/>
      <c r="P8" s="227"/>
      <c r="Q8" s="227"/>
      <c r="R8" s="227"/>
      <c r="S8" s="227"/>
      <c r="T8" s="227"/>
      <c r="U8" s="227"/>
      <c r="V8" s="227"/>
      <c r="W8" s="227"/>
      <c r="X8" s="227"/>
      <c r="Y8" s="227"/>
      <c r="Z8" s="227"/>
    </row>
    <row r="9" spans="1:40" s="256" customFormat="1" ht="15.6" x14ac:dyDescent="0.3">
      <c r="A9" s="284"/>
      <c r="B9" s="285" t="s">
        <v>481</v>
      </c>
      <c r="C9" s="284"/>
      <c r="F9" s="259" t="s">
        <v>5856</v>
      </c>
      <c r="P9" s="227"/>
      <c r="Q9" s="227"/>
      <c r="R9" s="297" t="s">
        <v>5845</v>
      </c>
      <c r="S9" s="297"/>
      <c r="T9" s="297"/>
      <c r="U9" s="227"/>
      <c r="V9" s="227"/>
      <c r="W9" s="227"/>
      <c r="X9" s="227"/>
      <c r="Y9" s="227"/>
      <c r="Z9" s="227"/>
      <c r="AA9" s="227"/>
      <c r="AB9" s="227"/>
      <c r="AC9" s="227"/>
      <c r="AD9" s="227"/>
      <c r="AE9" s="227"/>
      <c r="AF9" s="227"/>
      <c r="AG9" s="227"/>
      <c r="AH9" s="227"/>
      <c r="AI9" s="227"/>
      <c r="AJ9" s="227"/>
      <c r="AK9" s="227"/>
      <c r="AL9" s="227"/>
      <c r="AM9" s="227"/>
      <c r="AN9" s="227"/>
    </row>
    <row r="10" spans="1:40" s="238" customFormat="1" ht="15.6" x14ac:dyDescent="0.3">
      <c r="A10" s="286"/>
      <c r="B10" s="287" t="s">
        <v>650</v>
      </c>
      <c r="C10" s="286"/>
      <c r="F10" s="260" t="s">
        <v>5798</v>
      </c>
      <c r="P10" s="227"/>
      <c r="Q10" s="227"/>
      <c r="R10" s="297"/>
      <c r="S10" s="297"/>
      <c r="T10" s="297"/>
      <c r="U10" s="227"/>
      <c r="V10" s="227"/>
      <c r="W10" s="227"/>
      <c r="X10" s="227"/>
      <c r="Y10" s="227"/>
      <c r="Z10" s="227"/>
      <c r="AA10" s="227"/>
      <c r="AB10" s="227"/>
      <c r="AC10" s="227"/>
      <c r="AD10" s="227"/>
      <c r="AE10" s="227"/>
      <c r="AF10" s="227"/>
      <c r="AG10" s="227"/>
      <c r="AH10" s="227"/>
      <c r="AI10" s="227"/>
      <c r="AJ10" s="227"/>
      <c r="AK10" s="227"/>
      <c r="AL10" s="227"/>
      <c r="AM10" s="227"/>
      <c r="AN10" s="227"/>
    </row>
    <row r="11" spans="1:40" s="256" customFormat="1" ht="15.6" x14ac:dyDescent="0.3">
      <c r="A11" s="284"/>
      <c r="B11" s="288" t="s">
        <v>5841</v>
      </c>
      <c r="C11" s="289"/>
      <c r="D11" s="261"/>
      <c r="E11" s="259"/>
      <c r="F11" s="259" t="s">
        <v>5799</v>
      </c>
      <c r="G11" s="261"/>
      <c r="H11" s="259"/>
      <c r="I11" s="261"/>
      <c r="P11" s="227"/>
      <c r="Q11" s="227"/>
      <c r="R11" s="297"/>
      <c r="S11" s="297"/>
      <c r="T11" s="297"/>
      <c r="U11" s="227"/>
      <c r="V11" s="227"/>
      <c r="W11" s="227"/>
      <c r="X11" s="227"/>
      <c r="Y11" s="227"/>
      <c r="Z11" s="227"/>
      <c r="AA11" s="227"/>
      <c r="AB11" s="227"/>
      <c r="AC11" s="227"/>
      <c r="AD11" s="227"/>
      <c r="AE11" s="227"/>
      <c r="AF11" s="227"/>
      <c r="AG11" s="227"/>
      <c r="AH11" s="227"/>
      <c r="AI11" s="227"/>
      <c r="AJ11" s="227"/>
      <c r="AK11" s="227"/>
      <c r="AL11" s="227"/>
      <c r="AM11" s="227"/>
      <c r="AN11" s="227"/>
    </row>
    <row r="12" spans="1:40" s="238" customFormat="1" ht="15.6" x14ac:dyDescent="0.3">
      <c r="A12" s="286"/>
      <c r="B12" s="287" t="s">
        <v>5803</v>
      </c>
      <c r="C12" s="290"/>
      <c r="D12" s="239"/>
      <c r="E12" s="239"/>
      <c r="F12" s="239" t="s">
        <v>5804</v>
      </c>
      <c r="G12" s="239"/>
      <c r="P12" s="227"/>
      <c r="Q12" s="227"/>
      <c r="R12" s="297"/>
      <c r="S12" s="297"/>
      <c r="T12" s="297"/>
      <c r="U12" s="227"/>
      <c r="V12" s="227"/>
      <c r="W12" s="227"/>
      <c r="X12" s="227"/>
      <c r="Y12" s="227"/>
      <c r="Z12" s="227"/>
      <c r="AA12" s="227"/>
      <c r="AB12" s="227"/>
      <c r="AC12" s="227"/>
      <c r="AD12" s="227"/>
      <c r="AE12" s="227"/>
      <c r="AF12" s="227"/>
      <c r="AG12" s="227"/>
      <c r="AH12" s="227"/>
      <c r="AI12" s="227"/>
      <c r="AJ12" s="227"/>
      <c r="AK12" s="227"/>
      <c r="AL12" s="227"/>
      <c r="AM12" s="227"/>
      <c r="AN12" s="227"/>
    </row>
    <row r="13" spans="1:40" s="256" customFormat="1" ht="15.6" x14ac:dyDescent="0.3">
      <c r="A13" s="284"/>
      <c r="B13" s="285" t="s">
        <v>5842</v>
      </c>
      <c r="C13" s="284"/>
      <c r="F13" s="259" t="s">
        <v>5800</v>
      </c>
      <c r="P13" s="227"/>
      <c r="Q13" s="227"/>
      <c r="R13" s="227"/>
      <c r="S13" s="227"/>
      <c r="T13" s="227"/>
      <c r="U13" s="227"/>
      <c r="V13" s="227"/>
      <c r="W13" s="227"/>
      <c r="X13" s="227"/>
      <c r="Y13" s="227"/>
      <c r="Z13" s="227"/>
      <c r="AA13" s="227"/>
      <c r="AB13" s="227"/>
      <c r="AC13" s="227"/>
      <c r="AD13" s="227"/>
      <c r="AE13" s="227"/>
      <c r="AF13" s="227"/>
      <c r="AG13" s="227"/>
      <c r="AH13" s="227"/>
      <c r="AI13" s="227"/>
      <c r="AJ13" s="227"/>
      <c r="AK13" s="227"/>
      <c r="AL13" s="227"/>
      <c r="AM13" s="227"/>
      <c r="AN13" s="227"/>
    </row>
    <row r="14" spans="1:40" s="238" customFormat="1" ht="15.6" x14ac:dyDescent="0.3">
      <c r="A14" s="286"/>
      <c r="B14" s="287" t="s">
        <v>5843</v>
      </c>
      <c r="C14" s="290"/>
      <c r="D14" s="239"/>
      <c r="E14" s="239"/>
      <c r="F14" s="239" t="s">
        <v>5801</v>
      </c>
      <c r="G14" s="239"/>
      <c r="P14" s="227"/>
      <c r="Q14" s="227"/>
      <c r="R14" s="227"/>
      <c r="S14" s="227"/>
      <c r="T14" s="227"/>
      <c r="U14" s="227"/>
      <c r="V14" s="227"/>
      <c r="W14" s="227"/>
      <c r="X14" s="227"/>
      <c r="Y14" s="227"/>
      <c r="Z14" s="227"/>
      <c r="AA14" s="227"/>
      <c r="AB14" s="227"/>
      <c r="AC14" s="227"/>
      <c r="AD14" s="227"/>
      <c r="AE14" s="227"/>
      <c r="AF14" s="227"/>
      <c r="AG14" s="227"/>
      <c r="AH14" s="227"/>
      <c r="AI14" s="227"/>
      <c r="AJ14" s="227"/>
      <c r="AK14" s="227"/>
      <c r="AL14" s="227"/>
      <c r="AM14" s="227"/>
      <c r="AN14" s="227"/>
    </row>
    <row r="15" spans="1:40" s="256" customFormat="1" ht="15.6" x14ac:dyDescent="0.3">
      <c r="A15" s="284"/>
      <c r="B15" s="285" t="s">
        <v>5805</v>
      </c>
      <c r="C15" s="284"/>
      <c r="F15" s="259" t="s">
        <v>5806</v>
      </c>
      <c r="P15" s="227"/>
      <c r="Q15" s="227"/>
      <c r="R15" s="227" t="s">
        <v>5857</v>
      </c>
      <c r="S15" s="227"/>
      <c r="T15" s="227"/>
      <c r="U15" s="227"/>
      <c r="V15" s="227"/>
      <c r="W15" s="227"/>
      <c r="X15" s="227"/>
      <c r="Y15" s="227"/>
      <c r="Z15" s="227"/>
      <c r="AA15" s="227"/>
      <c r="AB15" s="227"/>
      <c r="AC15" s="227"/>
      <c r="AD15" s="227"/>
      <c r="AE15" s="227"/>
      <c r="AF15" s="227"/>
      <c r="AG15" s="227"/>
      <c r="AH15" s="227"/>
      <c r="AI15" s="227"/>
      <c r="AJ15" s="227"/>
      <c r="AK15" s="227"/>
      <c r="AL15" s="227"/>
      <c r="AM15" s="227"/>
      <c r="AN15" s="227"/>
    </row>
    <row r="16" spans="1:40" ht="15.6" x14ac:dyDescent="0.3">
      <c r="A16" s="290"/>
      <c r="B16" s="287" t="s">
        <v>5869</v>
      </c>
      <c r="C16" s="290"/>
      <c r="D16" s="239"/>
      <c r="E16" s="239"/>
      <c r="F16" s="239" t="s">
        <v>5807</v>
      </c>
      <c r="G16" s="239"/>
      <c r="H16" s="239"/>
      <c r="I16" s="239"/>
      <c r="J16" s="239"/>
      <c r="K16" s="239"/>
      <c r="L16" s="239"/>
      <c r="M16" s="239"/>
      <c r="N16" s="239"/>
      <c r="O16" s="239"/>
      <c r="R16" s="262" t="s">
        <v>5858</v>
      </c>
      <c r="S16" s="235"/>
      <c r="T16" s="235"/>
    </row>
    <row r="17" spans="2:21" ht="63.75" customHeight="1" x14ac:dyDescent="0.25">
      <c r="B17" s="236"/>
      <c r="C17" s="237"/>
      <c r="D17" s="237"/>
      <c r="E17" s="237"/>
      <c r="F17" s="237"/>
      <c r="R17" s="297" t="s">
        <v>5859</v>
      </c>
      <c r="S17" s="297"/>
      <c r="T17" s="297"/>
    </row>
    <row r="18" spans="2:21" x14ac:dyDescent="0.25">
      <c r="R18" s="235"/>
      <c r="S18" s="235"/>
      <c r="T18" s="235"/>
    </row>
    <row r="19" spans="2:21" x14ac:dyDescent="0.25">
      <c r="R19" s="235"/>
      <c r="S19" s="235"/>
      <c r="T19" s="235"/>
    </row>
    <row r="23" spans="2:21" ht="14.4" x14ac:dyDescent="0.3">
      <c r="S23" s="270"/>
      <c r="T23" s="270"/>
      <c r="U23" s="270"/>
    </row>
    <row r="24" spans="2:21" ht="14.4" x14ac:dyDescent="0.3">
      <c r="Q24" s="271"/>
      <c r="R24" s="270"/>
      <c r="S24" s="237"/>
      <c r="T24" s="237"/>
      <c r="U24" s="237"/>
    </row>
    <row r="25" spans="2:21" ht="13.8" x14ac:dyDescent="0.25">
      <c r="Q25" s="237"/>
      <c r="R25" s="237"/>
      <c r="S25" s="237"/>
      <c r="T25" s="237"/>
      <c r="U25" s="237"/>
    </row>
    <row r="26" spans="2:21" ht="13.8" x14ac:dyDescent="0.25">
      <c r="Q26" s="237"/>
      <c r="R26" s="237"/>
      <c r="S26" s="237"/>
      <c r="T26" s="237"/>
      <c r="U26" s="237"/>
    </row>
    <row r="27" spans="2:21" ht="13.8" x14ac:dyDescent="0.25">
      <c r="Q27" s="237"/>
      <c r="R27" s="237"/>
      <c r="S27" s="237"/>
      <c r="T27" s="237"/>
      <c r="U27" s="237"/>
    </row>
    <row r="28" spans="2:21" ht="13.8" x14ac:dyDescent="0.25">
      <c r="Q28" s="237"/>
      <c r="R28" s="237"/>
      <c r="S28" s="237"/>
      <c r="T28" s="237"/>
      <c r="U28" s="237"/>
    </row>
    <row r="29" spans="2:21" ht="13.8" x14ac:dyDescent="0.25">
      <c r="Q29" s="237"/>
      <c r="R29" s="237"/>
      <c r="S29" s="237"/>
      <c r="T29" s="237"/>
      <c r="U29" s="237"/>
    </row>
    <row r="30" spans="2:21" ht="14.4" x14ac:dyDescent="0.3">
      <c r="C30" s="263"/>
      <c r="D30" s="264"/>
      <c r="E30" s="265"/>
      <c r="F30" s="265"/>
      <c r="G30" s="265"/>
      <c r="H30" s="265"/>
      <c r="I30" s="265"/>
      <c r="J30" s="265"/>
      <c r="K30" s="265"/>
      <c r="L30" s="265"/>
      <c r="M30" s="265"/>
      <c r="N30" s="265"/>
      <c r="O30" s="265"/>
      <c r="P30" s="265"/>
      <c r="Q30" s="236"/>
      <c r="R30" s="237"/>
      <c r="S30" s="237"/>
      <c r="T30" s="237"/>
      <c r="U30" s="237"/>
    </row>
    <row r="31" spans="2:21" ht="14.4" x14ac:dyDescent="0.3">
      <c r="C31" s="266"/>
      <c r="D31" s="267"/>
      <c r="E31" s="267"/>
      <c r="F31" s="267"/>
      <c r="G31" s="267"/>
      <c r="H31" s="267"/>
      <c r="I31" s="267"/>
      <c r="J31" s="267"/>
      <c r="K31" s="267"/>
      <c r="L31" s="267"/>
      <c r="M31" s="267"/>
      <c r="N31" s="267"/>
      <c r="O31" s="267"/>
      <c r="P31" s="267"/>
    </row>
    <row r="32" spans="2:21" ht="14.4" x14ac:dyDescent="0.3">
      <c r="C32" s="266"/>
      <c r="D32" s="267"/>
      <c r="E32" s="267"/>
      <c r="F32" s="267"/>
      <c r="G32" s="267"/>
      <c r="H32" s="267"/>
      <c r="I32" s="267"/>
      <c r="J32" s="267"/>
      <c r="K32" s="267"/>
      <c r="L32" s="267"/>
      <c r="M32" s="267"/>
      <c r="N32" s="267"/>
      <c r="O32" s="267"/>
      <c r="P32" s="267"/>
    </row>
    <row r="33" spans="3:16" ht="15" customHeight="1" x14ac:dyDescent="0.3">
      <c r="C33" s="266"/>
      <c r="D33" s="295"/>
      <c r="E33" s="296"/>
      <c r="F33" s="296"/>
      <c r="G33" s="296"/>
      <c r="H33" s="296"/>
      <c r="I33" s="296"/>
      <c r="J33" s="296"/>
      <c r="K33" s="296"/>
      <c r="L33" s="296"/>
      <c r="M33" s="296"/>
      <c r="N33" s="296"/>
      <c r="O33" s="296"/>
      <c r="P33" s="296"/>
    </row>
    <row r="34" spans="3:16" ht="14.4" x14ac:dyDescent="0.3">
      <c r="C34" s="266"/>
      <c r="D34" s="267"/>
      <c r="E34" s="267"/>
      <c r="F34" s="267"/>
      <c r="G34" s="267"/>
      <c r="H34" s="267"/>
      <c r="I34" s="267"/>
      <c r="J34" s="267"/>
      <c r="K34" s="267"/>
      <c r="L34" s="267"/>
      <c r="M34" s="267"/>
      <c r="N34" s="267"/>
      <c r="O34" s="267"/>
      <c r="P34" s="267"/>
    </row>
    <row r="35" spans="3:16" ht="14.4" x14ac:dyDescent="0.3">
      <c r="C35" s="266"/>
      <c r="D35" s="295"/>
      <c r="E35" s="296"/>
      <c r="F35" s="296"/>
      <c r="G35" s="296"/>
      <c r="H35" s="296"/>
      <c r="I35" s="296"/>
      <c r="J35" s="296"/>
      <c r="K35" s="296"/>
      <c r="L35" s="296"/>
      <c r="M35" s="296"/>
      <c r="N35" s="296"/>
      <c r="O35" s="296"/>
      <c r="P35" s="296"/>
    </row>
    <row r="36" spans="3:16" ht="14.4" x14ac:dyDescent="0.3">
      <c r="C36" s="266"/>
      <c r="D36" s="267"/>
      <c r="E36" s="267"/>
      <c r="F36" s="267"/>
      <c r="G36" s="267"/>
      <c r="H36" s="267"/>
      <c r="I36" s="267"/>
      <c r="J36" s="267"/>
      <c r="K36" s="267"/>
      <c r="L36" s="267"/>
      <c r="M36" s="267"/>
      <c r="N36" s="267"/>
      <c r="O36" s="267"/>
      <c r="P36" s="267"/>
    </row>
    <row r="37" spans="3:16" ht="14.4" x14ac:dyDescent="0.3">
      <c r="C37" s="266"/>
      <c r="D37" s="267"/>
      <c r="E37" s="267"/>
      <c r="F37" s="267"/>
      <c r="G37" s="267"/>
      <c r="H37" s="267"/>
      <c r="I37" s="267"/>
      <c r="J37" s="267"/>
      <c r="K37" s="267"/>
      <c r="L37" s="267"/>
      <c r="M37" s="267"/>
      <c r="N37" s="267"/>
      <c r="O37" s="267"/>
      <c r="P37" s="267"/>
    </row>
    <row r="38" spans="3:16" ht="14.4" x14ac:dyDescent="0.3">
      <c r="C38" s="266"/>
      <c r="D38" s="267"/>
      <c r="E38" s="267"/>
      <c r="F38" s="267"/>
      <c r="G38" s="267"/>
      <c r="H38" s="267"/>
      <c r="I38" s="267"/>
      <c r="J38" s="267"/>
      <c r="K38" s="267"/>
      <c r="L38" s="267"/>
      <c r="M38" s="267"/>
      <c r="N38" s="267"/>
      <c r="O38" s="267"/>
      <c r="P38" s="267"/>
    </row>
    <row r="39" spans="3:16" ht="14.4" x14ac:dyDescent="0.3">
      <c r="C39" s="266"/>
      <c r="D39" s="267"/>
      <c r="E39" s="267"/>
      <c r="F39" s="267"/>
      <c r="G39" s="267"/>
      <c r="H39" s="267"/>
      <c r="I39" s="267"/>
      <c r="J39" s="267"/>
      <c r="K39" s="267"/>
      <c r="L39" s="267"/>
      <c r="M39" s="267"/>
      <c r="N39" s="267"/>
      <c r="O39" s="267"/>
      <c r="P39" s="267"/>
    </row>
    <row r="40" spans="3:16" ht="14.4" x14ac:dyDescent="0.3">
      <c r="C40" s="268"/>
      <c r="D40" s="269"/>
      <c r="E40" s="269"/>
      <c r="F40" s="269"/>
      <c r="G40" s="269"/>
      <c r="H40" s="269"/>
      <c r="I40" s="269"/>
      <c r="J40" s="269"/>
      <c r="K40" s="269"/>
      <c r="L40" s="269"/>
      <c r="M40" s="269"/>
      <c r="N40" s="269"/>
      <c r="O40" s="269"/>
      <c r="P40" s="269"/>
    </row>
  </sheetData>
  <mergeCells count="6">
    <mergeCell ref="D35:P35"/>
    <mergeCell ref="R9:T12"/>
    <mergeCell ref="R17:T17"/>
    <mergeCell ref="D1:H3"/>
    <mergeCell ref="A5:B5"/>
    <mergeCell ref="D33:P33"/>
  </mergeCells>
  <hyperlinks>
    <hyperlink ref="B7" location="GCSI!A1" display="GCSI" xr:uid="{EA80BABC-F3F6-4FD1-9C8D-DCEB00AE0087}"/>
    <hyperlink ref="B8" location="'Impact of Crisis'!A1" display="Impact of Crisis" xr:uid="{B10F06A1-85FE-41CF-B446-9A39EAAA67C6}"/>
    <hyperlink ref="B9" location="'Conditions of affected people'!A1" display="Conditions of affected people" xr:uid="{AB04FBEB-EB6E-4DE8-99F9-3D49F01945DE}"/>
    <hyperlink ref="B10" location="Complexity!A1" display="Complexity" xr:uid="{7E75EA8E-C9B0-46E0-8302-BA2D391BC0CA}"/>
    <hyperlink ref="B11" location="'Core Indicators'!A1" display="Core Indicator" xr:uid="{F78A4040-E15B-44EF-9351-63115E62602D}"/>
    <hyperlink ref="B12" location="'Raw data'!A1" display="Raw data" xr:uid="{DDD9404F-D46E-4CE9-A20C-8C4EEB204A89}"/>
    <hyperlink ref="B13" location="'Crisis Indicator Data'!A1" display="Crisis Indicator Data" xr:uid="{68C487B7-4505-4C17-811F-4C492574BFB3}"/>
    <hyperlink ref="B14" location="'Crisis Indicator Data'!A1" display="Country Indicator Data" xr:uid="{478DA04D-FB60-44BD-83FF-FC86EE8CBC65}"/>
    <hyperlink ref="B15" location="Lists!A1" display="Lists" xr:uid="{0EE04760-FA77-4E84-8B37-294980C4AC4B}"/>
    <hyperlink ref="B16" location="'Indicator Metadata'!A1" display="Indicator" xr:uid="{9D6DAA51-8992-407E-9BB8-22495D2BD76F}"/>
    <hyperlink ref="A5:B5" location="Introduction!A1" display="(Introduction)" xr:uid="{5081F9A5-83D8-43CF-BC28-06608BD6AF68}"/>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A2B54"/>
    <pageSetUpPr fitToPage="1"/>
  </sheetPr>
  <dimension ref="A1:T118"/>
  <sheetViews>
    <sheetView showGridLines="0" tabSelected="1" zoomScale="80" zoomScaleNormal="80" workbookViewId="0">
      <pane xSplit="6" ySplit="3" topLeftCell="G4" activePane="bottomRight" state="frozen"/>
      <selection pane="topRight" activeCell="E1" sqref="E1"/>
      <selection pane="bottomLeft" activeCell="A5" sqref="A5"/>
      <selection pane="bottomRight" activeCell="Y106" sqref="Y106"/>
    </sheetView>
  </sheetViews>
  <sheetFormatPr defaultColWidth="9.44140625" defaultRowHeight="14.4" x14ac:dyDescent="0.3"/>
  <cols>
    <col min="1" max="1" width="15.5546875" style="167" customWidth="1"/>
    <col min="2" max="2" width="29.88671875" style="167" customWidth="1"/>
    <col min="3" max="3" width="47.5546875" style="167" customWidth="1"/>
    <col min="4" max="4" width="47.5546875" style="167" hidden="1" customWidth="1"/>
    <col min="5" max="5" width="11" style="167" hidden="1" customWidth="1"/>
    <col min="6" max="6" width="7.109375" style="167" hidden="1" customWidth="1"/>
    <col min="7" max="7" width="6.109375" style="167" customWidth="1"/>
    <col min="8" max="8" width="8.5546875" style="167" customWidth="1"/>
    <col min="9" max="9" width="10.88671875" style="167" customWidth="1"/>
    <col min="10" max="12" width="8.5546875" style="167" customWidth="1"/>
    <col min="13" max="13" width="8.5546875" style="167" hidden="1" customWidth="1"/>
    <col min="14" max="14" width="8.5546875" style="167" customWidth="1"/>
    <col min="15" max="16" width="8.5546875" style="168" customWidth="1"/>
    <col min="17" max="20" width="8.5546875" style="167" customWidth="1"/>
    <col min="21" max="16384" width="9.44140625" style="167"/>
  </cols>
  <sheetData>
    <row r="1" spans="1:20" s="175" customFormat="1" ht="50.25" customHeight="1" x14ac:dyDescent="0.4">
      <c r="A1" s="302" t="s">
        <v>5817</v>
      </c>
      <c r="B1" s="302"/>
      <c r="C1" s="302"/>
      <c r="D1" s="226"/>
      <c r="E1" s="226"/>
      <c r="F1" s="226"/>
      <c r="G1" s="226"/>
      <c r="H1" s="226"/>
      <c r="I1" s="226"/>
      <c r="J1" s="226"/>
      <c r="K1" s="226"/>
      <c r="L1" s="226"/>
      <c r="M1" s="226"/>
      <c r="N1" s="226"/>
      <c r="O1" s="226"/>
      <c r="P1" s="226"/>
      <c r="Q1" s="226"/>
      <c r="R1" s="226"/>
      <c r="S1" s="226"/>
      <c r="T1" s="226"/>
    </row>
    <row r="2" spans="1:20" s="2" customFormat="1" ht="150.75" customHeight="1" thickBot="1" x14ac:dyDescent="0.4">
      <c r="A2" s="22" t="s">
        <v>372</v>
      </c>
      <c r="B2" s="22" t="s">
        <v>468</v>
      </c>
      <c r="C2" s="22" t="s">
        <v>457</v>
      </c>
      <c r="D2" s="22" t="s">
        <v>5810</v>
      </c>
      <c r="E2" s="22" t="s">
        <v>458</v>
      </c>
      <c r="F2" s="10" t="s">
        <v>357</v>
      </c>
      <c r="G2" s="216" t="s">
        <v>5812</v>
      </c>
      <c r="H2" s="217" t="s">
        <v>5812</v>
      </c>
      <c r="I2" s="216" t="s">
        <v>5813</v>
      </c>
      <c r="J2" s="218" t="s">
        <v>5811</v>
      </c>
      <c r="K2" s="222" t="s">
        <v>479</v>
      </c>
      <c r="L2" s="222" t="s">
        <v>454</v>
      </c>
      <c r="M2" s="225" t="s">
        <v>598</v>
      </c>
      <c r="N2" s="219" t="s">
        <v>5814</v>
      </c>
      <c r="O2" s="223" t="s">
        <v>6145</v>
      </c>
      <c r="P2" s="223" t="s">
        <v>5816</v>
      </c>
      <c r="Q2" s="220" t="s">
        <v>5815</v>
      </c>
      <c r="R2" s="224" t="s">
        <v>523</v>
      </c>
      <c r="S2" s="221" t="s">
        <v>649</v>
      </c>
      <c r="T2" s="224" t="s">
        <v>524</v>
      </c>
    </row>
    <row r="3" spans="1:20" s="2" customFormat="1" ht="24.75" customHeight="1" thickTop="1" x14ac:dyDescent="0.35">
      <c r="A3" s="174"/>
      <c r="B3" s="174"/>
      <c r="C3" s="174" t="s">
        <v>483</v>
      </c>
      <c r="D3" s="174"/>
      <c r="E3" s="174"/>
      <c r="F3" s="174"/>
      <c r="G3" s="37"/>
      <c r="H3" s="37"/>
      <c r="I3" s="37"/>
      <c r="J3" s="109">
        <v>0.2</v>
      </c>
      <c r="K3" s="108">
        <v>0.3</v>
      </c>
      <c r="L3" s="108">
        <v>0.7</v>
      </c>
      <c r="M3" s="108">
        <v>0.25</v>
      </c>
      <c r="N3" s="109">
        <v>0.5</v>
      </c>
      <c r="O3" s="110"/>
      <c r="P3" s="110"/>
      <c r="Q3" s="109">
        <v>0.3</v>
      </c>
      <c r="R3" s="108"/>
      <c r="S3" s="110"/>
      <c r="T3" s="108"/>
    </row>
    <row r="4" spans="1:20" ht="15.75" customHeight="1" x14ac:dyDescent="0.3">
      <c r="A4" s="173" t="str">
        <f>'Crisis Indicator Data'!D3</f>
        <v>Afghanistan</v>
      </c>
      <c r="B4" s="173" t="str">
        <f>'Crisis Indicator Data'!B3</f>
        <v>Complex crisis</v>
      </c>
      <c r="C4" s="173" t="str">
        <f>'Crisis Indicator Data'!A3</f>
        <v>Afghanistan</v>
      </c>
      <c r="D4" s="173"/>
      <c r="E4" s="173" t="str">
        <f>'Crisis Indicator Data'!C3</f>
        <v>AFG001</v>
      </c>
      <c r="F4" s="173" t="str">
        <f>'Crisis Indicator Data'!E3</f>
        <v>AFG</v>
      </c>
      <c r="G4" s="170">
        <f t="shared" ref="G4:G35" si="0">IF(N4="x","x",IF(J4="x","x",(J4*$J$3+N4*$N$3+Q4*$Q$3)))</f>
        <v>4.13</v>
      </c>
      <c r="H4" s="169">
        <f t="shared" ref="H4:H35" si="1">IF(N4="x","x",IF(J4="x","x",(ROUNDUP((J4*$J$3+N4*$N$3+Q4*$Q$3),0))))</f>
        <v>5</v>
      </c>
      <c r="I4" s="169" t="str">
        <f t="shared" ref="I4:I35" si="2">IF(N4="x","x",IF(J4="x","x",(IF(H4=5,"Very High",IF(H4=4,"High",IF(H4=3,"Medium",IF(H4=2,"Low","Very Low")))))))</f>
        <v>Very High</v>
      </c>
      <c r="J4" s="172">
        <f t="shared" ref="J4:J35" si="3">IF(L4="x","x",ROUND(K4*$K$3+L4*$L$3,1))</f>
        <v>4.5</v>
      </c>
      <c r="K4" s="171">
        <f>'Impact of Crisis'!M9</f>
        <v>4.5</v>
      </c>
      <c r="L4" s="171">
        <f>'Impact of Crisis'!AA9</f>
        <v>4.5</v>
      </c>
      <c r="M4" s="171" t="e">
        <f>'Impact of Crisis'!AM9</f>
        <v>#N/A</v>
      </c>
      <c r="N4" s="172">
        <f>'Conditions of affected people'!Q9</f>
        <v>4</v>
      </c>
      <c r="O4" s="171">
        <f>'Conditions of affected people'!J9</f>
        <v>4</v>
      </c>
      <c r="P4" s="171">
        <f>'Conditions of affected people'!P9</f>
        <v>4</v>
      </c>
      <c r="Q4" s="171">
        <f t="shared" ref="Q4:Q35" si="4">IF(OR(T4="x",R4="x"),R4,ROUND((10-GEOMEAN(((10-R4)/10*9+1),((10-T4)/10*9+1)))/9*10,1))</f>
        <v>4.0999999999999996</v>
      </c>
      <c r="R4" s="171">
        <f>Complexity!W9</f>
        <v>3.7</v>
      </c>
      <c r="S4" s="171">
        <f>Complexity!AP9</f>
        <v>4</v>
      </c>
      <c r="T4" s="171">
        <f>Complexity!AQ9</f>
        <v>4.5</v>
      </c>
    </row>
    <row r="5" spans="1:20" ht="15.75" customHeight="1" x14ac:dyDescent="0.3">
      <c r="A5" s="173" t="str">
        <f>'Crisis Indicator Data'!D4</f>
        <v>Afghanistan</v>
      </c>
      <c r="B5" s="173" t="str">
        <f>'Crisis Indicator Data'!B4</f>
        <v>Conflict</v>
      </c>
      <c r="C5" s="173" t="str">
        <f>'Crisis Indicator Data'!A4</f>
        <v>Conflict in Afghanistan</v>
      </c>
      <c r="D5" s="173"/>
      <c r="E5" s="173" t="str">
        <f>'Crisis Indicator Data'!C4</f>
        <v>AFG002</v>
      </c>
      <c r="F5" s="173" t="str">
        <f>'Crisis Indicator Data'!E4</f>
        <v>AFG</v>
      </c>
      <c r="G5" s="170">
        <f t="shared" si="0"/>
        <v>4.1099999999999994</v>
      </c>
      <c r="H5" s="169">
        <f t="shared" si="1"/>
        <v>5</v>
      </c>
      <c r="I5" s="169" t="str">
        <f t="shared" si="2"/>
        <v>Very High</v>
      </c>
      <c r="J5" s="172">
        <f t="shared" si="3"/>
        <v>4.4000000000000004</v>
      </c>
      <c r="K5" s="171">
        <f>'Impact of Crisis'!M10</f>
        <v>4.3</v>
      </c>
      <c r="L5" s="171">
        <f>'Impact of Crisis'!AA10</f>
        <v>4.5</v>
      </c>
      <c r="M5" s="171" t="e">
        <f>'Impact of Crisis'!AM10</f>
        <v>#N/A</v>
      </c>
      <c r="N5" s="172">
        <f>'Conditions of affected people'!Q10</f>
        <v>4</v>
      </c>
      <c r="O5" s="171">
        <f>'Conditions of affected people'!J10</f>
        <v>4</v>
      </c>
      <c r="P5" s="171">
        <f>'Conditions of affected people'!P10</f>
        <v>4</v>
      </c>
      <c r="Q5" s="171">
        <f t="shared" si="4"/>
        <v>4.0999999999999996</v>
      </c>
      <c r="R5" s="171">
        <f>Complexity!W10</f>
        <v>3.7</v>
      </c>
      <c r="S5" s="171">
        <f>Complexity!AP10</f>
        <v>4</v>
      </c>
      <c r="T5" s="171">
        <f>Complexity!AQ10</f>
        <v>4.5</v>
      </c>
    </row>
    <row r="6" spans="1:20" ht="15.75" customHeight="1" x14ac:dyDescent="0.3">
      <c r="A6" s="173" t="str">
        <f>'Crisis Indicator Data'!D5</f>
        <v>Afghanistan</v>
      </c>
      <c r="B6" s="173" t="str">
        <f>'Crisis Indicator Data'!B5</f>
        <v>Drought</v>
      </c>
      <c r="C6" s="173" t="str">
        <f>'Crisis Indicator Data'!A5</f>
        <v>Drought in Afghanistan</v>
      </c>
      <c r="D6" s="173"/>
      <c r="E6" s="173" t="str">
        <f>'Crisis Indicator Data'!C5</f>
        <v>AFG003</v>
      </c>
      <c r="F6" s="173" t="str">
        <f>'Crisis Indicator Data'!E5</f>
        <v>AFG</v>
      </c>
      <c r="G6" s="170">
        <f t="shared" si="0"/>
        <v>3.83</v>
      </c>
      <c r="H6" s="169">
        <f t="shared" si="1"/>
        <v>4</v>
      </c>
      <c r="I6" s="169" t="str">
        <f t="shared" si="2"/>
        <v>High</v>
      </c>
      <c r="J6" s="172">
        <f t="shared" si="3"/>
        <v>3.3</v>
      </c>
      <c r="K6" s="171">
        <f>'Impact of Crisis'!M11</f>
        <v>4</v>
      </c>
      <c r="L6" s="171">
        <f>'Impact of Crisis'!AA11</f>
        <v>3</v>
      </c>
      <c r="M6" s="171" t="e">
        <f>'Impact of Crisis'!AM11</f>
        <v>#N/A</v>
      </c>
      <c r="N6" s="172">
        <f>'Conditions of affected people'!Q11</f>
        <v>4</v>
      </c>
      <c r="O6" s="171">
        <f>'Conditions of affected people'!J11</f>
        <v>4</v>
      </c>
      <c r="P6" s="171">
        <f>'Conditions of affected people'!P11</f>
        <v>4</v>
      </c>
      <c r="Q6" s="171">
        <f t="shared" si="4"/>
        <v>3.9</v>
      </c>
      <c r="R6" s="171">
        <f>Complexity!W11</f>
        <v>3.7</v>
      </c>
      <c r="S6" s="171">
        <f>Complexity!AP11</f>
        <v>4</v>
      </c>
      <c r="T6" s="171">
        <f>Complexity!AQ11</f>
        <v>4</v>
      </c>
    </row>
    <row r="7" spans="1:20" ht="15.75" customHeight="1" x14ac:dyDescent="0.3">
      <c r="A7" s="173" t="str">
        <f>'Crisis Indicator Data'!D6</f>
        <v>Algeria</v>
      </c>
      <c r="B7" s="173" t="str">
        <f>'Crisis Indicator Data'!B6</f>
        <v>Complex crisis</v>
      </c>
      <c r="C7" s="173" t="str">
        <f>'Crisis Indicator Data'!A6</f>
        <v>Algeria</v>
      </c>
      <c r="D7" s="173"/>
      <c r="E7" s="173" t="str">
        <f>'Crisis Indicator Data'!C6</f>
        <v>DZA001</v>
      </c>
      <c r="F7" s="173" t="str">
        <f>'Crisis Indicator Data'!E6</f>
        <v>DZA</v>
      </c>
      <c r="G7" s="170">
        <f t="shared" si="0"/>
        <v>2.15</v>
      </c>
      <c r="H7" s="169">
        <f t="shared" si="1"/>
        <v>3</v>
      </c>
      <c r="I7" s="169" t="str">
        <f t="shared" si="2"/>
        <v>Medium</v>
      </c>
      <c r="J7" s="172">
        <f t="shared" si="3"/>
        <v>2.6</v>
      </c>
      <c r="K7" s="171">
        <f>'Impact of Crisis'!M12</f>
        <v>5</v>
      </c>
      <c r="L7" s="171">
        <f>'Impact of Crisis'!AA12</f>
        <v>1.5</v>
      </c>
      <c r="M7" s="171" t="e">
        <f>'Impact of Crisis'!AM12</f>
        <v>#N/A</v>
      </c>
      <c r="N7" s="172">
        <f>'Conditions of affected people'!Q12</f>
        <v>2</v>
      </c>
      <c r="O7" s="171">
        <f>'Conditions of affected people'!J12</f>
        <v>1</v>
      </c>
      <c r="P7" s="171">
        <f>'Conditions of affected people'!P12</f>
        <v>3</v>
      </c>
      <c r="Q7" s="171">
        <f t="shared" si="4"/>
        <v>2.1</v>
      </c>
      <c r="R7" s="171">
        <f>Complexity!W12</f>
        <v>3.1</v>
      </c>
      <c r="S7" s="171">
        <f>Complexity!AP12</f>
        <v>0</v>
      </c>
      <c r="T7" s="171">
        <f>Complexity!AQ12</f>
        <v>1</v>
      </c>
    </row>
    <row r="8" spans="1:20" ht="15.75" customHeight="1" x14ac:dyDescent="0.3">
      <c r="A8" s="173" t="str">
        <f>'Crisis Indicator Data'!D7</f>
        <v>Algeria</v>
      </c>
      <c r="B8" s="173" t="str">
        <f>'Crisis Indicator Data'!B7</f>
        <v>International displacement</v>
      </c>
      <c r="C8" s="173" t="str">
        <f>'Crisis Indicator Data'!A7</f>
        <v>Mixed migration flows in Algeria</v>
      </c>
      <c r="D8" s="173"/>
      <c r="E8" s="173" t="str">
        <f>'Crisis Indicator Data'!C7</f>
        <v>DZA002</v>
      </c>
      <c r="F8" s="173" t="str">
        <f>'Crisis Indicator Data'!E7</f>
        <v>DZA</v>
      </c>
      <c r="G8" s="170" t="str">
        <f t="shared" si="0"/>
        <v>x</v>
      </c>
      <c r="H8" s="169" t="str">
        <f t="shared" si="1"/>
        <v>x</v>
      </c>
      <c r="I8" s="169" t="str">
        <f t="shared" si="2"/>
        <v>x</v>
      </c>
      <c r="J8" s="172" t="str">
        <f t="shared" si="3"/>
        <v>x</v>
      </c>
      <c r="K8" s="171">
        <f>'Impact of Crisis'!M13</f>
        <v>5</v>
      </c>
      <c r="L8" s="171" t="str">
        <f>'Impact of Crisis'!AA13</f>
        <v>x</v>
      </c>
      <c r="M8" s="171" t="e">
        <f>'Impact of Crisis'!AM13</f>
        <v>#N/A</v>
      </c>
      <c r="N8" s="172" t="str">
        <f>'Conditions of affected people'!Q13</f>
        <v>x</v>
      </c>
      <c r="O8" s="171" t="str">
        <f>'Conditions of affected people'!J13</f>
        <v>x</v>
      </c>
      <c r="P8" s="171" t="str">
        <f>'Conditions of affected people'!P13</f>
        <v>x</v>
      </c>
      <c r="Q8" s="171">
        <f t="shared" si="4"/>
        <v>1.9</v>
      </c>
      <c r="R8" s="171">
        <f>Complexity!W13</f>
        <v>3.1</v>
      </c>
      <c r="S8" s="171">
        <f>Complexity!AP13</f>
        <v>0</v>
      </c>
      <c r="T8" s="171">
        <f>Complexity!AQ13</f>
        <v>0.5</v>
      </c>
    </row>
    <row r="9" spans="1:20" ht="15.75" customHeight="1" x14ac:dyDescent="0.3">
      <c r="A9" s="173" t="str">
        <f>'Crisis Indicator Data'!D8</f>
        <v>Algeria</v>
      </c>
      <c r="B9" s="173" t="str">
        <f>'Crisis Indicator Data'!B8</f>
        <v>International displacement</v>
      </c>
      <c r="C9" s="173" t="str">
        <f>'Crisis Indicator Data'!A8</f>
        <v>Sahrawi refugees in Algeria</v>
      </c>
      <c r="D9" s="173"/>
      <c r="E9" s="173" t="str">
        <f>'Crisis Indicator Data'!C8</f>
        <v>DZA003</v>
      </c>
      <c r="F9" s="173" t="str">
        <f>'Crisis Indicator Data'!E8</f>
        <v>DZA</v>
      </c>
      <c r="G9" s="170">
        <f t="shared" si="0"/>
        <v>1.8900000000000001</v>
      </c>
      <c r="H9" s="169">
        <f t="shared" si="1"/>
        <v>2</v>
      </c>
      <c r="I9" s="169" t="str">
        <f t="shared" si="2"/>
        <v>Low</v>
      </c>
      <c r="J9" s="172">
        <f t="shared" si="3"/>
        <v>1.6</v>
      </c>
      <c r="K9" s="171">
        <f>'Impact of Crisis'!M14</f>
        <v>1.8</v>
      </c>
      <c r="L9" s="171">
        <f>'Impact of Crisis'!AA14</f>
        <v>1.5</v>
      </c>
      <c r="M9" s="171" t="e">
        <f>'Impact of Crisis'!AM14</f>
        <v>#N/A</v>
      </c>
      <c r="N9" s="172">
        <f>'Conditions of affected people'!Q14</f>
        <v>2</v>
      </c>
      <c r="O9" s="171">
        <f>'Conditions of affected people'!J14</f>
        <v>1</v>
      </c>
      <c r="P9" s="171">
        <f>'Conditions of affected people'!P14</f>
        <v>3</v>
      </c>
      <c r="Q9" s="171">
        <f t="shared" si="4"/>
        <v>1.9</v>
      </c>
      <c r="R9" s="171">
        <f>Complexity!W14</f>
        <v>3.1</v>
      </c>
      <c r="S9" s="171">
        <f>Complexity!AP14</f>
        <v>0</v>
      </c>
      <c r="T9" s="171">
        <f>Complexity!AQ14</f>
        <v>0.5</v>
      </c>
    </row>
    <row r="10" spans="1:20" ht="15.75" customHeight="1" x14ac:dyDescent="0.3">
      <c r="A10" s="173" t="str">
        <f>'Crisis Indicator Data'!D9</f>
        <v>Argentina</v>
      </c>
      <c r="B10" s="173" t="str">
        <f>'Crisis Indicator Data'!B9</f>
        <v>International displacement</v>
      </c>
      <c r="C10" s="173" t="str">
        <f>'Crisis Indicator Data'!A9</f>
        <v>Venezuela displacement in Argentina</v>
      </c>
      <c r="D10" s="173"/>
      <c r="E10" s="173" t="str">
        <f>'Crisis Indicator Data'!C9</f>
        <v>ARG002</v>
      </c>
      <c r="F10" s="173" t="str">
        <f>'Crisis Indicator Data'!E9</f>
        <v>ARG</v>
      </c>
      <c r="G10" s="170">
        <f t="shared" si="0"/>
        <v>0.85000000000000009</v>
      </c>
      <c r="H10" s="169">
        <f t="shared" si="1"/>
        <v>1</v>
      </c>
      <c r="I10" s="169" t="str">
        <f t="shared" si="2"/>
        <v>Very Low</v>
      </c>
      <c r="J10" s="172">
        <f t="shared" si="3"/>
        <v>1.5</v>
      </c>
      <c r="K10" s="171">
        <f>'Impact of Crisis'!M15</f>
        <v>1.5</v>
      </c>
      <c r="L10" s="171">
        <f>'Impact of Crisis'!AA15</f>
        <v>1.5</v>
      </c>
      <c r="M10" s="171" t="e">
        <f>'Impact of Crisis'!AM15</f>
        <v>#N/A</v>
      </c>
      <c r="N10" s="172">
        <f>'Conditions of affected people'!Q15</f>
        <v>0.5</v>
      </c>
      <c r="O10" s="171">
        <f>'Conditions of affected people'!J15</f>
        <v>0</v>
      </c>
      <c r="P10" s="171">
        <f>'Conditions of affected people'!P15</f>
        <v>1</v>
      </c>
      <c r="Q10" s="171">
        <f t="shared" si="4"/>
        <v>1</v>
      </c>
      <c r="R10" s="171">
        <f>Complexity!W15</f>
        <v>1.5</v>
      </c>
      <c r="S10" s="171">
        <f>Complexity!AP15</f>
        <v>0</v>
      </c>
      <c r="T10" s="171">
        <f>Complexity!AQ15</f>
        <v>0.5</v>
      </c>
    </row>
    <row r="11" spans="1:20" ht="15.75" customHeight="1" x14ac:dyDescent="0.3">
      <c r="A11" s="173" t="str">
        <f>'Crisis Indicator Data'!D10</f>
        <v>Bangladesh</v>
      </c>
      <c r="B11" s="173" t="str">
        <f>'Crisis Indicator Data'!B10</f>
        <v>International displacement</v>
      </c>
      <c r="C11" s="173" t="str">
        <f>'Crisis Indicator Data'!A10</f>
        <v>Rohingya refugee crisis</v>
      </c>
      <c r="D11" s="173"/>
      <c r="E11" s="173" t="str">
        <f>'Crisis Indicator Data'!C10</f>
        <v>BGD002</v>
      </c>
      <c r="F11" s="173" t="str">
        <f>'Crisis Indicator Data'!E10</f>
        <v>BGD</v>
      </c>
      <c r="G11" s="170">
        <f t="shared" si="0"/>
        <v>2.66</v>
      </c>
      <c r="H11" s="169">
        <f t="shared" si="1"/>
        <v>3</v>
      </c>
      <c r="I11" s="169" t="str">
        <f t="shared" si="2"/>
        <v>Medium</v>
      </c>
      <c r="J11" s="172">
        <f t="shared" si="3"/>
        <v>1.9</v>
      </c>
      <c r="K11" s="171">
        <f>'Impact of Crisis'!M16</f>
        <v>1</v>
      </c>
      <c r="L11" s="171">
        <f>'Impact of Crisis'!AA16</f>
        <v>2.2999999999999998</v>
      </c>
      <c r="M11" s="171" t="e">
        <f>'Impact of Crisis'!AM16</f>
        <v>#N/A</v>
      </c>
      <c r="N11" s="172">
        <f>'Conditions of affected people'!Q16</f>
        <v>3</v>
      </c>
      <c r="O11" s="171">
        <f>'Conditions of affected people'!J16</f>
        <v>2</v>
      </c>
      <c r="P11" s="171">
        <f>'Conditions of affected people'!P16</f>
        <v>4</v>
      </c>
      <c r="Q11" s="171">
        <f t="shared" si="4"/>
        <v>2.6</v>
      </c>
      <c r="R11" s="171">
        <f>Complexity!W16</f>
        <v>2.7</v>
      </c>
      <c r="S11" s="171">
        <f>Complexity!AP16</f>
        <v>2</v>
      </c>
      <c r="T11" s="171">
        <f>Complexity!AQ16</f>
        <v>2.5</v>
      </c>
    </row>
    <row r="12" spans="1:20" ht="15.75" customHeight="1" x14ac:dyDescent="0.3">
      <c r="A12" s="173" t="str">
        <f>'Crisis Indicator Data'!D11</f>
        <v>Bosnia and Herzegovina</v>
      </c>
      <c r="B12" s="173" t="str">
        <f>'Crisis Indicator Data'!B11</f>
        <v>International displacement</v>
      </c>
      <c r="C12" s="173" t="str">
        <f>'Crisis Indicator Data'!A11</f>
        <v>Mixed migration flows in Bosnia and Herzegovina</v>
      </c>
      <c r="D12" s="173"/>
      <c r="E12" s="173" t="str">
        <f>'Crisis Indicator Data'!C11</f>
        <v>BIH002</v>
      </c>
      <c r="F12" s="173" t="str">
        <f>'Crisis Indicator Data'!E11</f>
        <v>BIH</v>
      </c>
      <c r="G12" s="170">
        <f t="shared" si="0"/>
        <v>1.03</v>
      </c>
      <c r="H12" s="169">
        <f t="shared" si="1"/>
        <v>2</v>
      </c>
      <c r="I12" s="169" t="str">
        <f t="shared" si="2"/>
        <v>Low</v>
      </c>
      <c r="J12" s="172">
        <f t="shared" si="3"/>
        <v>1.5</v>
      </c>
      <c r="K12" s="171">
        <f>'Impact of Crisis'!M17</f>
        <v>2</v>
      </c>
      <c r="L12" s="171">
        <f>'Impact of Crisis'!AA17</f>
        <v>1.3</v>
      </c>
      <c r="M12" s="171" t="e">
        <f>'Impact of Crisis'!AM17</f>
        <v>#N/A</v>
      </c>
      <c r="N12" s="172">
        <f>'Conditions of affected people'!Q17</f>
        <v>0.5</v>
      </c>
      <c r="O12" s="171">
        <f>'Conditions of affected people'!J17</f>
        <v>0</v>
      </c>
      <c r="P12" s="171">
        <f>'Conditions of affected people'!P17</f>
        <v>1</v>
      </c>
      <c r="Q12" s="171">
        <f t="shared" si="4"/>
        <v>1.6</v>
      </c>
      <c r="R12" s="171">
        <f>Complexity!W17</f>
        <v>2.1</v>
      </c>
      <c r="S12" s="171">
        <f>Complexity!AP17</f>
        <v>0</v>
      </c>
      <c r="T12" s="171">
        <f>Complexity!AQ17</f>
        <v>1</v>
      </c>
    </row>
    <row r="13" spans="1:20" ht="15.75" customHeight="1" x14ac:dyDescent="0.3">
      <c r="A13" s="173" t="str">
        <f>'Crisis Indicator Data'!D12</f>
        <v>Brazil</v>
      </c>
      <c r="B13" s="173" t="str">
        <f>'Crisis Indicator Data'!B12</f>
        <v>International displacement</v>
      </c>
      <c r="C13" s="173" t="str">
        <f>'Crisis Indicator Data'!A12</f>
        <v>Venezuela displacement in Brazil</v>
      </c>
      <c r="D13" s="173"/>
      <c r="E13" s="173" t="str">
        <f>'Crisis Indicator Data'!C12</f>
        <v>BRA002</v>
      </c>
      <c r="F13" s="173" t="str">
        <f>'Crisis Indicator Data'!E12</f>
        <v>BRA</v>
      </c>
      <c r="G13" s="170">
        <f t="shared" si="0"/>
        <v>1.36</v>
      </c>
      <c r="H13" s="169">
        <f t="shared" si="1"/>
        <v>2</v>
      </c>
      <c r="I13" s="169" t="str">
        <f t="shared" si="2"/>
        <v>Low</v>
      </c>
      <c r="J13" s="172">
        <f t="shared" si="3"/>
        <v>1.6</v>
      </c>
      <c r="K13" s="171">
        <f>'Impact of Crisis'!M18</f>
        <v>1.8</v>
      </c>
      <c r="L13" s="171">
        <f>'Impact of Crisis'!AA18</f>
        <v>1.5</v>
      </c>
      <c r="M13" s="171" t="e">
        <f>'Impact of Crisis'!AM18</f>
        <v>#N/A</v>
      </c>
      <c r="N13" s="172">
        <f>'Conditions of affected people'!Q18</f>
        <v>1</v>
      </c>
      <c r="O13" s="171">
        <f>'Conditions of affected people'!J18</f>
        <v>0</v>
      </c>
      <c r="P13" s="171">
        <f>'Conditions of affected people'!P18</f>
        <v>2</v>
      </c>
      <c r="Q13" s="171">
        <f t="shared" si="4"/>
        <v>1.8</v>
      </c>
      <c r="R13" s="171">
        <f>Complexity!W18</f>
        <v>2.6</v>
      </c>
      <c r="S13" s="171">
        <f>Complexity!AP18</f>
        <v>0</v>
      </c>
      <c r="T13" s="171">
        <f>Complexity!AQ18</f>
        <v>1</v>
      </c>
    </row>
    <row r="14" spans="1:20" ht="15.75" customHeight="1" x14ac:dyDescent="0.3">
      <c r="A14" s="173" t="str">
        <f>'Crisis Indicator Data'!D13</f>
        <v>Burkina Faso</v>
      </c>
      <c r="B14" s="173" t="str">
        <f>'Crisis Indicator Data'!B13</f>
        <v>Conflict</v>
      </c>
      <c r="C14" s="173" t="str">
        <f>'Crisis Indicator Data'!A13</f>
        <v>Conflict in Burkina Faso</v>
      </c>
      <c r="D14" s="173"/>
      <c r="E14" s="173" t="str">
        <f>'Crisis Indicator Data'!C13</f>
        <v>BFA002</v>
      </c>
      <c r="F14" s="173" t="str">
        <f>'Crisis Indicator Data'!E13</f>
        <v>BFA</v>
      </c>
      <c r="G14" s="170">
        <f t="shared" si="0"/>
        <v>2.6100000000000003</v>
      </c>
      <c r="H14" s="169">
        <f t="shared" si="1"/>
        <v>3</v>
      </c>
      <c r="I14" s="169" t="str">
        <f t="shared" si="2"/>
        <v>Medium</v>
      </c>
      <c r="J14" s="172">
        <f t="shared" si="3"/>
        <v>2.9</v>
      </c>
      <c r="K14" s="171">
        <f>'Impact of Crisis'!M19</f>
        <v>3.8</v>
      </c>
      <c r="L14" s="171">
        <f>'Impact of Crisis'!AA19</f>
        <v>2.5</v>
      </c>
      <c r="M14" s="171" t="e">
        <f>'Impact of Crisis'!AM19</f>
        <v>#N/A</v>
      </c>
      <c r="N14" s="172">
        <f>'Conditions of affected people'!Q19</f>
        <v>2.5</v>
      </c>
      <c r="O14" s="171">
        <f>'Conditions of affected people'!J19</f>
        <v>2</v>
      </c>
      <c r="P14" s="171">
        <f>'Conditions of affected people'!P19</f>
        <v>3</v>
      </c>
      <c r="Q14" s="171">
        <f t="shared" si="4"/>
        <v>2.6</v>
      </c>
      <c r="R14" s="171">
        <f>Complexity!W19</f>
        <v>2.6</v>
      </c>
      <c r="S14" s="171">
        <f>Complexity!AP19</f>
        <v>1</v>
      </c>
      <c r="T14" s="171">
        <f>Complexity!AQ19</f>
        <v>2.5</v>
      </c>
    </row>
    <row r="15" spans="1:20" ht="15.75" customHeight="1" x14ac:dyDescent="0.3">
      <c r="A15" s="173" t="str">
        <f>'Crisis Indicator Data'!D14</f>
        <v>Burundi</v>
      </c>
      <c r="B15" s="173" t="str">
        <f>'Crisis Indicator Data'!B14</f>
        <v>Political and economic crisis</v>
      </c>
      <c r="C15" s="173" t="str">
        <f>'Crisis Indicator Data'!A14</f>
        <v>Political and economic crisis in Burundi</v>
      </c>
      <c r="D15" s="173"/>
      <c r="E15" s="173" t="str">
        <f>'Crisis Indicator Data'!C14</f>
        <v>BDI002</v>
      </c>
      <c r="F15" s="173" t="str">
        <f>'Crisis Indicator Data'!E14</f>
        <v>BDI</v>
      </c>
      <c r="G15" s="170">
        <f t="shared" si="0"/>
        <v>3.3099999999999996</v>
      </c>
      <c r="H15" s="169">
        <f t="shared" si="1"/>
        <v>4</v>
      </c>
      <c r="I15" s="169" t="str">
        <f t="shared" si="2"/>
        <v>High</v>
      </c>
      <c r="J15" s="172">
        <f t="shared" si="3"/>
        <v>3.8</v>
      </c>
      <c r="K15" s="171">
        <f>'Impact of Crisis'!M20</f>
        <v>3.8</v>
      </c>
      <c r="L15" s="171">
        <f>'Impact of Crisis'!AA20</f>
        <v>3.8</v>
      </c>
      <c r="M15" s="171" t="e">
        <f>'Impact of Crisis'!AM20</f>
        <v>#N/A</v>
      </c>
      <c r="N15" s="172">
        <f>'Conditions of affected people'!Q20</f>
        <v>3</v>
      </c>
      <c r="O15" s="171">
        <f>'Conditions of affected people'!J20</f>
        <v>3</v>
      </c>
      <c r="P15" s="171">
        <f>'Conditions of affected people'!P20</f>
        <v>3</v>
      </c>
      <c r="Q15" s="171">
        <f t="shared" si="4"/>
        <v>3.5</v>
      </c>
      <c r="R15" s="171">
        <f>Complexity!W20</f>
        <v>2.9</v>
      </c>
      <c r="S15" s="171">
        <f>Complexity!AP20</f>
        <v>3</v>
      </c>
      <c r="T15" s="171">
        <f>Complexity!AQ20</f>
        <v>4</v>
      </c>
    </row>
    <row r="16" spans="1:20" ht="15.75" customHeight="1" x14ac:dyDescent="0.3">
      <c r="A16" s="173" t="str">
        <f>'Crisis Indicator Data'!D15</f>
        <v>Cameroon</v>
      </c>
      <c r="B16" s="173" t="str">
        <f>'Crisis Indicator Data'!B15</f>
        <v>Complex crisis</v>
      </c>
      <c r="C16" s="173" t="str">
        <f>'Crisis Indicator Data'!A15</f>
        <v>Cameroon</v>
      </c>
      <c r="D16" s="173"/>
      <c r="E16" s="173" t="str">
        <f>'Crisis Indicator Data'!C15</f>
        <v>CMR001</v>
      </c>
      <c r="F16" s="173" t="str">
        <f>'Crisis Indicator Data'!E15</f>
        <v>CMR</v>
      </c>
      <c r="G16" s="170">
        <f t="shared" si="0"/>
        <v>3.92</v>
      </c>
      <c r="H16" s="169">
        <f t="shared" si="1"/>
        <v>4</v>
      </c>
      <c r="I16" s="169" t="str">
        <f t="shared" si="2"/>
        <v>High</v>
      </c>
      <c r="J16" s="172">
        <f t="shared" si="3"/>
        <v>3.9</v>
      </c>
      <c r="K16" s="171">
        <f>'Impact of Crisis'!M21</f>
        <v>3.8</v>
      </c>
      <c r="L16" s="171">
        <f>'Impact of Crisis'!AA21</f>
        <v>4</v>
      </c>
      <c r="M16" s="171" t="e">
        <f>'Impact of Crisis'!AM21</f>
        <v>#N/A</v>
      </c>
      <c r="N16" s="172">
        <f>'Conditions of affected people'!Q21</f>
        <v>4</v>
      </c>
      <c r="O16" s="171">
        <f>'Conditions of affected people'!J21</f>
        <v>4</v>
      </c>
      <c r="P16" s="171">
        <f>'Conditions of affected people'!P21</f>
        <v>4</v>
      </c>
      <c r="Q16" s="171">
        <f t="shared" si="4"/>
        <v>3.8</v>
      </c>
      <c r="R16" s="171">
        <f>Complexity!W21</f>
        <v>3.5</v>
      </c>
      <c r="S16" s="171">
        <f>Complexity!AP21</f>
        <v>3</v>
      </c>
      <c r="T16" s="171">
        <f>Complexity!AQ21</f>
        <v>4</v>
      </c>
    </row>
    <row r="17" spans="1:20" ht="15.75" customHeight="1" x14ac:dyDescent="0.3">
      <c r="A17" s="173" t="str">
        <f>'Crisis Indicator Data'!D16</f>
        <v>Cameroon</v>
      </c>
      <c r="B17" s="173" t="str">
        <f>'Crisis Indicator Data'!B16</f>
        <v>Conflict</v>
      </c>
      <c r="C17" s="173" t="str">
        <f>'Crisis Indicator Data'!A16</f>
        <v>Boko Haram in Cameroon</v>
      </c>
      <c r="D17" s="173"/>
      <c r="E17" s="173" t="str">
        <f>'Crisis Indicator Data'!C16</f>
        <v>CMR002</v>
      </c>
      <c r="F17" s="173" t="str">
        <f>'Crisis Indicator Data'!E16</f>
        <v>CMR</v>
      </c>
      <c r="G17" s="170">
        <f t="shared" si="0"/>
        <v>3.38</v>
      </c>
      <c r="H17" s="169">
        <f t="shared" si="1"/>
        <v>4</v>
      </c>
      <c r="I17" s="169" t="str">
        <f t="shared" si="2"/>
        <v>High</v>
      </c>
      <c r="J17" s="172">
        <f t="shared" si="3"/>
        <v>2.9</v>
      </c>
      <c r="K17" s="171">
        <f>'Impact of Crisis'!M22</f>
        <v>2.8</v>
      </c>
      <c r="L17" s="171">
        <f>'Impact of Crisis'!AA22</f>
        <v>3</v>
      </c>
      <c r="M17" s="171" t="e">
        <f>'Impact of Crisis'!AM22</f>
        <v>#N/A</v>
      </c>
      <c r="N17" s="172">
        <f>'Conditions of affected people'!Q22</f>
        <v>3.5</v>
      </c>
      <c r="O17" s="171">
        <f>'Conditions of affected people'!J22</f>
        <v>3</v>
      </c>
      <c r="P17" s="171">
        <f>'Conditions of affected people'!P22</f>
        <v>4</v>
      </c>
      <c r="Q17" s="171">
        <f t="shared" si="4"/>
        <v>3.5</v>
      </c>
      <c r="R17" s="171">
        <f>Complexity!W22</f>
        <v>3.5</v>
      </c>
      <c r="S17" s="171">
        <f>Complexity!AP22</f>
        <v>3</v>
      </c>
      <c r="T17" s="171">
        <f>Complexity!AQ22</f>
        <v>3.5</v>
      </c>
    </row>
    <row r="18" spans="1:20" ht="15.75" customHeight="1" x14ac:dyDescent="0.3">
      <c r="A18" s="173" t="str">
        <f>'Crisis Indicator Data'!D17</f>
        <v>Cameroon</v>
      </c>
      <c r="B18" s="173" t="str">
        <f>'Crisis Indicator Data'!B17</f>
        <v>Conflict</v>
      </c>
      <c r="C18" s="173" t="str">
        <f>'Crisis Indicator Data'!A17</f>
        <v>Anglophone Crisis in Cameroon</v>
      </c>
      <c r="D18" s="173"/>
      <c r="E18" s="173" t="str">
        <f>'Crisis Indicator Data'!C17</f>
        <v>CMR003</v>
      </c>
      <c r="F18" s="173" t="str">
        <f>'Crisis Indicator Data'!E17</f>
        <v>CMR</v>
      </c>
      <c r="G18" s="170">
        <f t="shared" si="0"/>
        <v>3.07</v>
      </c>
      <c r="H18" s="169">
        <f t="shared" si="1"/>
        <v>4</v>
      </c>
      <c r="I18" s="169" t="str">
        <f t="shared" si="2"/>
        <v>High</v>
      </c>
      <c r="J18" s="172">
        <f t="shared" si="3"/>
        <v>2.9</v>
      </c>
      <c r="K18" s="171">
        <f>'Impact of Crisis'!M23</f>
        <v>2.8</v>
      </c>
      <c r="L18" s="171">
        <f>'Impact of Crisis'!AA23</f>
        <v>3</v>
      </c>
      <c r="M18" s="171" t="e">
        <f>'Impact of Crisis'!AM23</f>
        <v>#N/A</v>
      </c>
      <c r="N18" s="172">
        <f>'Conditions of affected people'!Q23</f>
        <v>3</v>
      </c>
      <c r="O18" s="171">
        <f>'Conditions of affected people'!J23</f>
        <v>3</v>
      </c>
      <c r="P18" s="171">
        <f>'Conditions of affected people'!P23</f>
        <v>3</v>
      </c>
      <c r="Q18" s="171">
        <f t="shared" si="4"/>
        <v>3.3</v>
      </c>
      <c r="R18" s="171">
        <f>Complexity!W23</f>
        <v>3.5</v>
      </c>
      <c r="S18" s="171">
        <f>Complexity!AP23</f>
        <v>3</v>
      </c>
      <c r="T18" s="171">
        <f>Complexity!AQ23</f>
        <v>3</v>
      </c>
    </row>
    <row r="19" spans="1:20" ht="15.75" customHeight="1" x14ac:dyDescent="0.3">
      <c r="A19" s="173" t="str">
        <f>'Crisis Indicator Data'!D18</f>
        <v>Cameroon</v>
      </c>
      <c r="B19" s="173" t="str">
        <f>'Crisis Indicator Data'!B18</f>
        <v>International displacement</v>
      </c>
      <c r="C19" s="173" t="str">
        <f>'Crisis Indicator Data'!A18</f>
        <v>CAR refugees in Cameroon</v>
      </c>
      <c r="D19" s="173"/>
      <c r="E19" s="173" t="str">
        <f>'Crisis Indicator Data'!C18</f>
        <v>CMR004</v>
      </c>
      <c r="F19" s="173" t="str">
        <f>'Crisis Indicator Data'!E18</f>
        <v>CMR</v>
      </c>
      <c r="G19" s="170">
        <f t="shared" si="0"/>
        <v>3.05</v>
      </c>
      <c r="H19" s="169">
        <f t="shared" si="1"/>
        <v>4</v>
      </c>
      <c r="I19" s="169" t="str">
        <f t="shared" si="2"/>
        <v>High</v>
      </c>
      <c r="J19" s="172">
        <f t="shared" si="3"/>
        <v>2.8</v>
      </c>
      <c r="K19" s="171">
        <f>'Impact of Crisis'!M24</f>
        <v>2.8</v>
      </c>
      <c r="L19" s="171">
        <f>'Impact of Crisis'!AA24</f>
        <v>2.8</v>
      </c>
      <c r="M19" s="171" t="e">
        <f>'Impact of Crisis'!AM24</f>
        <v>#N/A</v>
      </c>
      <c r="N19" s="172">
        <f>'Conditions of affected people'!Q24</f>
        <v>3</v>
      </c>
      <c r="O19" s="171">
        <f>'Conditions of affected people'!J24</f>
        <v>2</v>
      </c>
      <c r="P19" s="171">
        <f>'Conditions of affected people'!P24</f>
        <v>4</v>
      </c>
      <c r="Q19" s="171">
        <f t="shared" si="4"/>
        <v>3.3</v>
      </c>
      <c r="R19" s="171">
        <f>Complexity!W24</f>
        <v>3.5</v>
      </c>
      <c r="S19" s="171">
        <f>Complexity!AP24</f>
        <v>3</v>
      </c>
      <c r="T19" s="171">
        <f>Complexity!AQ24</f>
        <v>3</v>
      </c>
    </row>
    <row r="20" spans="1:20" ht="15.75" customHeight="1" x14ac:dyDescent="0.3">
      <c r="A20" s="173" t="str">
        <f>'Crisis Indicator Data'!D19</f>
        <v>CAR</v>
      </c>
      <c r="B20" s="173" t="str">
        <f>'Crisis Indicator Data'!B19</f>
        <v>Complex crisis</v>
      </c>
      <c r="C20" s="173" t="str">
        <f>'Crisis Indicator Data'!A19</f>
        <v>CAR</v>
      </c>
      <c r="D20" s="173"/>
      <c r="E20" s="173" t="str">
        <f>'Crisis Indicator Data'!C19</f>
        <v>CAF001</v>
      </c>
      <c r="F20" s="173" t="str">
        <f>'Crisis Indicator Data'!E19</f>
        <v>CAF</v>
      </c>
      <c r="G20" s="170">
        <f t="shared" si="0"/>
        <v>3.7699999999999996</v>
      </c>
      <c r="H20" s="169">
        <f t="shared" si="1"/>
        <v>4</v>
      </c>
      <c r="I20" s="169" t="str">
        <f t="shared" si="2"/>
        <v>High</v>
      </c>
      <c r="J20" s="172">
        <f t="shared" si="3"/>
        <v>4.4000000000000004</v>
      </c>
      <c r="K20" s="171">
        <f>'Impact of Crisis'!M25</f>
        <v>4</v>
      </c>
      <c r="L20" s="171">
        <f>'Impact of Crisis'!AA25</f>
        <v>4.5</v>
      </c>
      <c r="M20" s="171" t="e">
        <f>'Impact of Crisis'!AM25</f>
        <v>#N/A</v>
      </c>
      <c r="N20" s="172">
        <f>'Conditions of affected people'!Q25</f>
        <v>3.5</v>
      </c>
      <c r="O20" s="171">
        <f>'Conditions of affected people'!J25</f>
        <v>3</v>
      </c>
      <c r="P20" s="171">
        <f>'Conditions of affected people'!P25</f>
        <v>4</v>
      </c>
      <c r="Q20" s="171">
        <f t="shared" si="4"/>
        <v>3.8</v>
      </c>
      <c r="R20" s="171">
        <f>Complexity!W25</f>
        <v>3.5</v>
      </c>
      <c r="S20" s="171">
        <f>Complexity!AP25</f>
        <v>4</v>
      </c>
      <c r="T20" s="171">
        <f>Complexity!AQ25</f>
        <v>4</v>
      </c>
    </row>
    <row r="21" spans="1:20" ht="15.75" customHeight="1" x14ac:dyDescent="0.3">
      <c r="A21" s="173" t="str">
        <f>'Crisis Indicator Data'!D20</f>
        <v>Chad</v>
      </c>
      <c r="B21" s="173" t="str">
        <f>'Crisis Indicator Data'!B20</f>
        <v>Complex crisis</v>
      </c>
      <c r="C21" s="173" t="str">
        <f>'Crisis Indicator Data'!A20</f>
        <v>Chad</v>
      </c>
      <c r="D21" s="173"/>
      <c r="E21" s="173" t="str">
        <f>'Crisis Indicator Data'!C20</f>
        <v>TCD001</v>
      </c>
      <c r="F21" s="173" t="str">
        <f>'Crisis Indicator Data'!E20</f>
        <v>TCD</v>
      </c>
      <c r="G21" s="170">
        <f t="shared" si="0"/>
        <v>3.25</v>
      </c>
      <c r="H21" s="169">
        <f t="shared" si="1"/>
        <v>4</v>
      </c>
      <c r="I21" s="169" t="str">
        <f t="shared" si="2"/>
        <v>High</v>
      </c>
      <c r="J21" s="172">
        <f t="shared" si="3"/>
        <v>3.5</v>
      </c>
      <c r="K21" s="171">
        <f>'Impact of Crisis'!M26</f>
        <v>4.8</v>
      </c>
      <c r="L21" s="171">
        <f>'Impact of Crisis'!AA26</f>
        <v>3</v>
      </c>
      <c r="M21" s="171" t="e">
        <f>'Impact of Crisis'!AM26</f>
        <v>#N/A</v>
      </c>
      <c r="N21" s="172">
        <f>'Conditions of affected people'!Q26</f>
        <v>3</v>
      </c>
      <c r="O21" s="171">
        <f>'Conditions of affected people'!J26</f>
        <v>3</v>
      </c>
      <c r="P21" s="171">
        <f>'Conditions of affected people'!P26</f>
        <v>3</v>
      </c>
      <c r="Q21" s="171">
        <f t="shared" si="4"/>
        <v>3.5</v>
      </c>
      <c r="R21" s="171">
        <f>Complexity!W26</f>
        <v>3.5</v>
      </c>
      <c r="S21" s="171">
        <f>Complexity!AP26</f>
        <v>2</v>
      </c>
      <c r="T21" s="171">
        <f>Complexity!AQ26</f>
        <v>3.5</v>
      </c>
    </row>
    <row r="22" spans="1:20" ht="15.75" customHeight="1" x14ac:dyDescent="0.3">
      <c r="A22" s="173" t="str">
        <f>'Crisis Indicator Data'!D21</f>
        <v>Chad</v>
      </c>
      <c r="B22" s="173" t="str">
        <f>'Crisis Indicator Data'!B21</f>
        <v>Drought</v>
      </c>
      <c r="C22" s="173" t="str">
        <f>'Crisis Indicator Data'!A21</f>
        <v>Drought in Chad</v>
      </c>
      <c r="D22" s="173"/>
      <c r="E22" s="173" t="str">
        <f>'Crisis Indicator Data'!C21</f>
        <v>TCD002</v>
      </c>
      <c r="F22" s="173" t="str">
        <f>'Crisis Indicator Data'!E21</f>
        <v>TCD</v>
      </c>
      <c r="G22" s="170">
        <f t="shared" si="0"/>
        <v>2.9699999999999998</v>
      </c>
      <c r="H22" s="169">
        <f t="shared" si="1"/>
        <v>3</v>
      </c>
      <c r="I22" s="169" t="str">
        <f t="shared" si="2"/>
        <v>Medium</v>
      </c>
      <c r="J22" s="172">
        <f t="shared" si="3"/>
        <v>4.5999999999999996</v>
      </c>
      <c r="K22" s="171">
        <f>'Impact of Crisis'!M27</f>
        <v>4.8</v>
      </c>
      <c r="L22" s="171">
        <f>'Impact of Crisis'!AA27</f>
        <v>4.5</v>
      </c>
      <c r="M22" s="171" t="e">
        <f>'Impact of Crisis'!AM27</f>
        <v>#N/A</v>
      </c>
      <c r="N22" s="172">
        <f>'Conditions of affected people'!Q27</f>
        <v>2</v>
      </c>
      <c r="O22" s="171">
        <f>'Conditions of affected people'!J27</f>
        <v>2</v>
      </c>
      <c r="P22" s="171">
        <f>'Conditions of affected people'!P27</f>
        <v>2</v>
      </c>
      <c r="Q22" s="171">
        <f t="shared" si="4"/>
        <v>3.5</v>
      </c>
      <c r="R22" s="171">
        <f>Complexity!W27</f>
        <v>3.5</v>
      </c>
      <c r="S22" s="171">
        <f>Complexity!AP27</f>
        <v>2</v>
      </c>
      <c r="T22" s="171">
        <f>Complexity!AQ27</f>
        <v>3.5</v>
      </c>
    </row>
    <row r="23" spans="1:20" ht="15.75" customHeight="1" x14ac:dyDescent="0.3">
      <c r="A23" s="173" t="str">
        <f>'Crisis Indicator Data'!D22</f>
        <v>Chad</v>
      </c>
      <c r="B23" s="173" t="str">
        <f>'Crisis Indicator Data'!B22</f>
        <v>Conflict</v>
      </c>
      <c r="C23" s="173" t="str">
        <f>'Crisis Indicator Data'!A22</f>
        <v>Boko Haram in Chad</v>
      </c>
      <c r="D23" s="173"/>
      <c r="E23" s="173" t="str">
        <f>'Crisis Indicator Data'!C22</f>
        <v>TCD003</v>
      </c>
      <c r="F23" s="173" t="str">
        <f>'Crisis Indicator Data'!E22</f>
        <v>TCD</v>
      </c>
      <c r="G23" s="170">
        <f t="shared" si="0"/>
        <v>2.89</v>
      </c>
      <c r="H23" s="169">
        <f t="shared" si="1"/>
        <v>3</v>
      </c>
      <c r="I23" s="169" t="str">
        <f t="shared" si="2"/>
        <v>Medium</v>
      </c>
      <c r="J23" s="172">
        <f t="shared" si="3"/>
        <v>1.7</v>
      </c>
      <c r="K23" s="171">
        <f>'Impact of Crisis'!M28</f>
        <v>1</v>
      </c>
      <c r="L23" s="171">
        <f>'Impact of Crisis'!AA28</f>
        <v>2</v>
      </c>
      <c r="M23" s="171" t="e">
        <f>'Impact of Crisis'!AM28</f>
        <v>#N/A</v>
      </c>
      <c r="N23" s="172">
        <f>'Conditions of affected people'!Q28</f>
        <v>3</v>
      </c>
      <c r="O23" s="171">
        <f>'Conditions of affected people'!J28</f>
        <v>2</v>
      </c>
      <c r="P23" s="171">
        <f>'Conditions of affected people'!P28</f>
        <v>4</v>
      </c>
      <c r="Q23" s="171">
        <f t="shared" si="4"/>
        <v>3.5</v>
      </c>
      <c r="R23" s="171">
        <f>Complexity!W28</f>
        <v>3.5</v>
      </c>
      <c r="S23" s="171">
        <f>Complexity!AP28</f>
        <v>2</v>
      </c>
      <c r="T23" s="171">
        <f>Complexity!AQ28</f>
        <v>3.5</v>
      </c>
    </row>
    <row r="24" spans="1:20" ht="15.75" customHeight="1" x14ac:dyDescent="0.3">
      <c r="A24" s="173" t="str">
        <f>'Crisis Indicator Data'!D23</f>
        <v>Chad</v>
      </c>
      <c r="B24" s="173" t="str">
        <f>'Crisis Indicator Data'!B23</f>
        <v>International displacement</v>
      </c>
      <c r="C24" s="173" t="str">
        <f>'Crisis Indicator Data'!A23</f>
        <v>CAR refugees in Chad</v>
      </c>
      <c r="D24" s="173"/>
      <c r="E24" s="173" t="str">
        <f>'Crisis Indicator Data'!C23</f>
        <v>TCD004</v>
      </c>
      <c r="F24" s="173" t="str">
        <f>'Crisis Indicator Data'!E23</f>
        <v>TCD</v>
      </c>
      <c r="G24" s="170">
        <f t="shared" si="0"/>
        <v>2.09</v>
      </c>
      <c r="H24" s="169">
        <f t="shared" si="1"/>
        <v>3</v>
      </c>
      <c r="I24" s="169" t="str">
        <f t="shared" si="2"/>
        <v>Medium</v>
      </c>
      <c r="J24" s="172">
        <f t="shared" si="3"/>
        <v>2.2000000000000002</v>
      </c>
      <c r="K24" s="171">
        <f>'Impact of Crisis'!M29</f>
        <v>2.5</v>
      </c>
      <c r="L24" s="171">
        <f>'Impact of Crisis'!AA29</f>
        <v>2</v>
      </c>
      <c r="M24" s="171" t="e">
        <f>'Impact of Crisis'!AM29</f>
        <v>#N/A</v>
      </c>
      <c r="N24" s="172">
        <f>'Conditions of affected people'!Q29</f>
        <v>1.5</v>
      </c>
      <c r="O24" s="171">
        <f>'Conditions of affected people'!J29</f>
        <v>1</v>
      </c>
      <c r="P24" s="171">
        <f>'Conditions of affected people'!P29</f>
        <v>2</v>
      </c>
      <c r="Q24" s="171">
        <f t="shared" si="4"/>
        <v>3</v>
      </c>
      <c r="R24" s="171">
        <f>Complexity!W29</f>
        <v>3.5</v>
      </c>
      <c r="S24" s="171">
        <f>Complexity!AP29</f>
        <v>2</v>
      </c>
      <c r="T24" s="171">
        <f>Complexity!AQ29</f>
        <v>2.5</v>
      </c>
    </row>
    <row r="25" spans="1:20" ht="15.75" customHeight="1" x14ac:dyDescent="0.3">
      <c r="A25" s="173" t="str">
        <f>'Crisis Indicator Data'!D24</f>
        <v>Chad</v>
      </c>
      <c r="B25" s="173" t="str">
        <f>'Crisis Indicator Data'!B24</f>
        <v>International displacement</v>
      </c>
      <c r="C25" s="173" t="str">
        <f>'Crisis Indicator Data'!A24</f>
        <v>Darfur refugees in Chad</v>
      </c>
      <c r="D25" s="173"/>
      <c r="E25" s="173" t="str">
        <f>'Crisis Indicator Data'!C24</f>
        <v>TCD005</v>
      </c>
      <c r="F25" s="173" t="str">
        <f>'Crisis Indicator Data'!E24</f>
        <v>TCD</v>
      </c>
      <c r="G25" s="170">
        <f t="shared" si="0"/>
        <v>2.59</v>
      </c>
      <c r="H25" s="169">
        <f t="shared" si="1"/>
        <v>3</v>
      </c>
      <c r="I25" s="169" t="str">
        <f t="shared" si="2"/>
        <v>Medium</v>
      </c>
      <c r="J25" s="172">
        <f t="shared" si="3"/>
        <v>2.5</v>
      </c>
      <c r="K25" s="171">
        <f>'Impact of Crisis'!M30</f>
        <v>2.5</v>
      </c>
      <c r="L25" s="171">
        <f>'Impact of Crisis'!AA30</f>
        <v>2.5</v>
      </c>
      <c r="M25" s="171" t="e">
        <f>'Impact of Crisis'!AM30</f>
        <v>#N/A</v>
      </c>
      <c r="N25" s="172">
        <f>'Conditions of affected people'!Q30</f>
        <v>2.5</v>
      </c>
      <c r="O25" s="171">
        <f>'Conditions of affected people'!J30</f>
        <v>2</v>
      </c>
      <c r="P25" s="171">
        <f>'Conditions of affected people'!P30</f>
        <v>3</v>
      </c>
      <c r="Q25" s="171">
        <f t="shared" si="4"/>
        <v>2.8</v>
      </c>
      <c r="R25" s="171">
        <f>Complexity!W30</f>
        <v>3.5</v>
      </c>
      <c r="S25" s="171">
        <f>Complexity!AP30</f>
        <v>2</v>
      </c>
      <c r="T25" s="171">
        <f>Complexity!AQ30</f>
        <v>2</v>
      </c>
    </row>
    <row r="26" spans="1:20" ht="15.75" customHeight="1" x14ac:dyDescent="0.3">
      <c r="A26" s="173" t="str">
        <f>'Crisis Indicator Data'!D25</f>
        <v>Chad</v>
      </c>
      <c r="B26" s="173" t="str">
        <f>'Crisis Indicator Data'!B25</f>
        <v>Conflict</v>
      </c>
      <c r="C26" s="173" t="str">
        <f>'Crisis Indicator Data'!A25</f>
        <v>Conflict (Tibesti) in Chad</v>
      </c>
      <c r="D26" s="173"/>
      <c r="E26" s="173" t="str">
        <f>'Crisis Indicator Data'!C25</f>
        <v>TCD006</v>
      </c>
      <c r="F26" s="173" t="str">
        <f>'Crisis Indicator Data'!E25</f>
        <v>TCD</v>
      </c>
      <c r="G26" s="170" t="str">
        <f t="shared" si="0"/>
        <v>x</v>
      </c>
      <c r="H26" s="169" t="str">
        <f t="shared" si="1"/>
        <v>x</v>
      </c>
      <c r="I26" s="169" t="str">
        <f t="shared" si="2"/>
        <v>x</v>
      </c>
      <c r="J26" s="172">
        <f t="shared" si="3"/>
        <v>1.3</v>
      </c>
      <c r="K26" s="171">
        <f>'Impact of Crisis'!M31</f>
        <v>2.1</v>
      </c>
      <c r="L26" s="171">
        <f>'Impact of Crisis'!AA31</f>
        <v>1</v>
      </c>
      <c r="M26" s="171" t="e">
        <f>'Impact of Crisis'!AM31</f>
        <v>#N/A</v>
      </c>
      <c r="N26" s="172" t="str">
        <f>'Conditions of affected people'!Q31</f>
        <v>x</v>
      </c>
      <c r="O26" s="171" t="str">
        <f>'Conditions of affected people'!J31</f>
        <v>x</v>
      </c>
      <c r="P26" s="171" t="str">
        <f>'Conditions of affected people'!P31</f>
        <v>x</v>
      </c>
      <c r="Q26" s="171">
        <f t="shared" si="4"/>
        <v>2.6</v>
      </c>
      <c r="R26" s="171">
        <f>Complexity!W31</f>
        <v>3.5</v>
      </c>
      <c r="S26" s="171">
        <f>Complexity!AP31</f>
        <v>2</v>
      </c>
      <c r="T26" s="171">
        <f>Complexity!AQ31</f>
        <v>1.5</v>
      </c>
    </row>
    <row r="27" spans="1:20" ht="15.75" customHeight="1" x14ac:dyDescent="0.3">
      <c r="A27" s="173" t="str">
        <f>'Crisis Indicator Data'!D26</f>
        <v>Colombia</v>
      </c>
      <c r="B27" s="173" t="str">
        <f>'Crisis Indicator Data'!B26</f>
        <v>Complex crisis</v>
      </c>
      <c r="C27" s="173" t="str">
        <f>'Crisis Indicator Data'!A26</f>
        <v>Colombia</v>
      </c>
      <c r="D27" s="173"/>
      <c r="E27" s="173" t="str">
        <f>'Crisis Indicator Data'!C26</f>
        <v>COL001</v>
      </c>
      <c r="F27" s="173" t="str">
        <f>'Crisis Indicator Data'!E26</f>
        <v>COL</v>
      </c>
      <c r="G27" s="170">
        <f t="shared" si="0"/>
        <v>3.4799999999999995</v>
      </c>
      <c r="H27" s="169">
        <f t="shared" si="1"/>
        <v>4</v>
      </c>
      <c r="I27" s="169" t="str">
        <f t="shared" si="2"/>
        <v>High</v>
      </c>
      <c r="J27" s="172">
        <f t="shared" si="3"/>
        <v>4</v>
      </c>
      <c r="K27" s="171">
        <f>'Impact of Crisis'!M32</f>
        <v>5</v>
      </c>
      <c r="L27" s="171">
        <f>'Impact of Crisis'!AA32</f>
        <v>3.5</v>
      </c>
      <c r="M27" s="171" t="e">
        <f>'Impact of Crisis'!AM32</f>
        <v>#N/A</v>
      </c>
      <c r="N27" s="172">
        <f>'Conditions of affected people'!Q32</f>
        <v>3.5</v>
      </c>
      <c r="O27" s="171">
        <f>'Conditions of affected people'!J32</f>
        <v>4</v>
      </c>
      <c r="P27" s="171">
        <f>'Conditions of affected people'!P32</f>
        <v>3</v>
      </c>
      <c r="Q27" s="171">
        <f t="shared" si="4"/>
        <v>3.1</v>
      </c>
      <c r="R27" s="171">
        <f>Complexity!W32</f>
        <v>2.6</v>
      </c>
      <c r="S27" s="171">
        <f>Complexity!AP32</f>
        <v>2</v>
      </c>
      <c r="T27" s="171">
        <f>Complexity!AQ32</f>
        <v>3.5</v>
      </c>
    </row>
    <row r="28" spans="1:20" ht="15.75" customHeight="1" x14ac:dyDescent="0.3">
      <c r="A28" s="173" t="str">
        <f>'Crisis Indicator Data'!D27</f>
        <v>Colombia</v>
      </c>
      <c r="B28" s="173" t="str">
        <f>'Crisis Indicator Data'!B27</f>
        <v>International displacement</v>
      </c>
      <c r="C28" s="173" t="str">
        <f>'Crisis Indicator Data'!A27</f>
        <v>Venezuela displacement in Colombia</v>
      </c>
      <c r="D28" s="173"/>
      <c r="E28" s="173" t="str">
        <f>'Crisis Indicator Data'!C27</f>
        <v>COL002</v>
      </c>
      <c r="F28" s="173" t="str">
        <f>'Crisis Indicator Data'!E27</f>
        <v>COL</v>
      </c>
      <c r="G28" s="170">
        <f t="shared" si="0"/>
        <v>3.04</v>
      </c>
      <c r="H28" s="169">
        <f t="shared" si="1"/>
        <v>4</v>
      </c>
      <c r="I28" s="169" t="str">
        <f t="shared" si="2"/>
        <v>High</v>
      </c>
      <c r="J28" s="172">
        <f t="shared" si="3"/>
        <v>3.8</v>
      </c>
      <c r="K28" s="171">
        <f>'Impact of Crisis'!M33</f>
        <v>5</v>
      </c>
      <c r="L28" s="171">
        <f>'Impact of Crisis'!AA33</f>
        <v>3.3</v>
      </c>
      <c r="M28" s="171" t="e">
        <f>'Impact of Crisis'!AM33</f>
        <v>#N/A</v>
      </c>
      <c r="N28" s="172">
        <f>'Conditions of affected people'!Q33</f>
        <v>3</v>
      </c>
      <c r="O28" s="171">
        <f>'Conditions of affected people'!J33</f>
        <v>3</v>
      </c>
      <c r="P28" s="171">
        <f>'Conditions of affected people'!P33</f>
        <v>3</v>
      </c>
      <c r="Q28" s="171">
        <f t="shared" si="4"/>
        <v>2.6</v>
      </c>
      <c r="R28" s="171">
        <f>Complexity!W33</f>
        <v>2.6</v>
      </c>
      <c r="S28" s="171">
        <f>Complexity!AP33</f>
        <v>2</v>
      </c>
      <c r="T28" s="171">
        <f>Complexity!AQ33</f>
        <v>2.5</v>
      </c>
    </row>
    <row r="29" spans="1:20" ht="15.75" customHeight="1" x14ac:dyDescent="0.3">
      <c r="A29" s="173" t="str">
        <f>'Crisis Indicator Data'!D28</f>
        <v>Colombia</v>
      </c>
      <c r="B29" s="173" t="str">
        <f>'Crisis Indicator Data'!B28</f>
        <v>Complex crisis</v>
      </c>
      <c r="C29" s="173" t="str">
        <f>'Crisis Indicator Data'!A28</f>
        <v>Colombia complex crisis</v>
      </c>
      <c r="D29" s="173"/>
      <c r="E29" s="173" t="str">
        <f>'Crisis Indicator Data'!C28</f>
        <v>COL003</v>
      </c>
      <c r="F29" s="173" t="str">
        <f>'Crisis Indicator Data'!E28</f>
        <v>COL</v>
      </c>
      <c r="G29" s="170">
        <f t="shared" si="0"/>
        <v>3.4000000000000004</v>
      </c>
      <c r="H29" s="169">
        <f t="shared" si="1"/>
        <v>4</v>
      </c>
      <c r="I29" s="169" t="str">
        <f t="shared" si="2"/>
        <v>High</v>
      </c>
      <c r="J29" s="172">
        <f t="shared" si="3"/>
        <v>3.6</v>
      </c>
      <c r="K29" s="171">
        <f>'Impact of Crisis'!M34</f>
        <v>5</v>
      </c>
      <c r="L29" s="171">
        <f>'Impact of Crisis'!AA34</f>
        <v>3</v>
      </c>
      <c r="M29" s="171" t="e">
        <f>'Impact of Crisis'!AM34</f>
        <v>#N/A</v>
      </c>
      <c r="N29" s="172">
        <f>'Conditions of affected people'!Q34</f>
        <v>3.5</v>
      </c>
      <c r="O29" s="171">
        <f>'Conditions of affected people'!J34</f>
        <v>4</v>
      </c>
      <c r="P29" s="171">
        <f>'Conditions of affected people'!P34</f>
        <v>3</v>
      </c>
      <c r="Q29" s="171">
        <f t="shared" si="4"/>
        <v>3.1</v>
      </c>
      <c r="R29" s="171">
        <f>Complexity!W34</f>
        <v>2.6</v>
      </c>
      <c r="S29" s="171">
        <f>Complexity!AP34</f>
        <v>2</v>
      </c>
      <c r="T29" s="171">
        <f>Complexity!AQ34</f>
        <v>3.5</v>
      </c>
    </row>
    <row r="30" spans="1:20" x14ac:dyDescent="0.3">
      <c r="A30" s="173" t="str">
        <f>'Crisis Indicator Data'!D29</f>
        <v>Congo</v>
      </c>
      <c r="B30" s="173" t="str">
        <f>'Crisis Indicator Data'!B29</f>
        <v>Conflict</v>
      </c>
      <c r="C30" s="173" t="str">
        <f>'Crisis Indicator Data'!A29</f>
        <v>Pool conflict</v>
      </c>
      <c r="D30" s="173"/>
      <c r="E30" s="173" t="str">
        <f>'Crisis Indicator Data'!C29</f>
        <v>COG002</v>
      </c>
      <c r="F30" s="173" t="str">
        <f>'Crisis Indicator Data'!E29</f>
        <v>COG</v>
      </c>
      <c r="G30" s="170">
        <f t="shared" si="0"/>
        <v>2.2799999999999998</v>
      </c>
      <c r="H30" s="169">
        <f t="shared" si="1"/>
        <v>3</v>
      </c>
      <c r="I30" s="169" t="str">
        <f t="shared" si="2"/>
        <v>Medium</v>
      </c>
      <c r="J30" s="172">
        <f t="shared" si="3"/>
        <v>2.2000000000000002</v>
      </c>
      <c r="K30" s="171">
        <f>'Impact of Crisis'!M35</f>
        <v>1.8</v>
      </c>
      <c r="L30" s="171">
        <f>'Impact of Crisis'!AA35</f>
        <v>2.2999999999999998</v>
      </c>
      <c r="M30" s="171" t="e">
        <f>'Impact of Crisis'!AM35</f>
        <v>#N/A</v>
      </c>
      <c r="N30" s="172">
        <f>'Conditions of affected people'!Q35</f>
        <v>2</v>
      </c>
      <c r="O30" s="171">
        <f>'Conditions of affected people'!J35</f>
        <v>1</v>
      </c>
      <c r="P30" s="171">
        <f>'Conditions of affected people'!P35</f>
        <v>3</v>
      </c>
      <c r="Q30" s="171">
        <f t="shared" si="4"/>
        <v>2.8</v>
      </c>
      <c r="R30" s="171">
        <f>Complexity!W35</f>
        <v>3.1</v>
      </c>
      <c r="S30" s="171">
        <f>Complexity!AP35</f>
        <v>1</v>
      </c>
      <c r="T30" s="171">
        <f>Complexity!AQ35</f>
        <v>2.5</v>
      </c>
    </row>
    <row r="31" spans="1:20" x14ac:dyDescent="0.3">
      <c r="A31" s="173" t="str">
        <f>'Crisis Indicator Data'!D30</f>
        <v>Djibouti</v>
      </c>
      <c r="B31" s="173" t="str">
        <f>'Crisis Indicator Data'!B30</f>
        <v>Complex crisis</v>
      </c>
      <c r="C31" s="173" t="str">
        <f>'Crisis Indicator Data'!A30</f>
        <v>Djibouti</v>
      </c>
      <c r="D31" s="173"/>
      <c r="E31" s="173" t="str">
        <f>'Crisis Indicator Data'!C30</f>
        <v>DJI001</v>
      </c>
      <c r="F31" s="173" t="str">
        <f>'Crisis Indicator Data'!E30</f>
        <v>DJI</v>
      </c>
      <c r="G31" s="170">
        <f t="shared" si="0"/>
        <v>2.33</v>
      </c>
      <c r="H31" s="169">
        <f t="shared" si="1"/>
        <v>3</v>
      </c>
      <c r="I31" s="169" t="str">
        <f t="shared" si="2"/>
        <v>Medium</v>
      </c>
      <c r="J31" s="172">
        <f t="shared" si="3"/>
        <v>2.7</v>
      </c>
      <c r="K31" s="171">
        <f>'Impact of Crisis'!M36</f>
        <v>3</v>
      </c>
      <c r="L31" s="171">
        <f>'Impact of Crisis'!AA36</f>
        <v>2.5</v>
      </c>
      <c r="M31" s="171" t="e">
        <f>'Impact of Crisis'!AM36</f>
        <v>#N/A</v>
      </c>
      <c r="N31" s="172">
        <f>'Conditions of affected people'!Q36</f>
        <v>2.5</v>
      </c>
      <c r="O31" s="171">
        <f>'Conditions of affected people'!J36</f>
        <v>1</v>
      </c>
      <c r="P31" s="171">
        <f>'Conditions of affected people'!P36</f>
        <v>4</v>
      </c>
      <c r="Q31" s="171">
        <f t="shared" si="4"/>
        <v>1.8</v>
      </c>
      <c r="R31" s="171">
        <f>Complexity!W36</f>
        <v>2.1</v>
      </c>
      <c r="S31" s="171">
        <f>Complexity!AP36</f>
        <v>0</v>
      </c>
      <c r="T31" s="171">
        <f>Complexity!AQ36</f>
        <v>1.5</v>
      </c>
    </row>
    <row r="32" spans="1:20" x14ac:dyDescent="0.3">
      <c r="A32" s="173" t="str">
        <f>'Crisis Indicator Data'!D31</f>
        <v>Djibouti</v>
      </c>
      <c r="B32" s="173" t="str">
        <f>'Crisis Indicator Data'!B31</f>
        <v>International displacement</v>
      </c>
      <c r="C32" s="173" t="str">
        <f>'Crisis Indicator Data'!A31</f>
        <v>Mixed migration crisis in Djibouti</v>
      </c>
      <c r="D32" s="173"/>
      <c r="E32" s="173" t="str">
        <f>'Crisis Indicator Data'!C31</f>
        <v>DJI002</v>
      </c>
      <c r="F32" s="173" t="str">
        <f>'Crisis Indicator Data'!E31</f>
        <v>DJI</v>
      </c>
      <c r="G32" s="170">
        <f t="shared" si="0"/>
        <v>1.73</v>
      </c>
      <c r="H32" s="169">
        <f t="shared" si="1"/>
        <v>2</v>
      </c>
      <c r="I32" s="169" t="str">
        <f t="shared" si="2"/>
        <v>Low</v>
      </c>
      <c r="J32" s="172">
        <f t="shared" si="3"/>
        <v>2.5</v>
      </c>
      <c r="K32" s="171">
        <f>'Impact of Crisis'!M37</f>
        <v>3</v>
      </c>
      <c r="L32" s="171">
        <f>'Impact of Crisis'!AA37</f>
        <v>2.2999999999999998</v>
      </c>
      <c r="M32" s="171" t="e">
        <f>'Impact of Crisis'!AM37</f>
        <v>#N/A</v>
      </c>
      <c r="N32" s="172">
        <f>'Conditions of affected people'!Q37</f>
        <v>1.5</v>
      </c>
      <c r="O32" s="171">
        <f>'Conditions of affected people'!J37</f>
        <v>1</v>
      </c>
      <c r="P32" s="171">
        <f>'Conditions of affected people'!P37</f>
        <v>2</v>
      </c>
      <c r="Q32" s="171">
        <f t="shared" si="4"/>
        <v>1.6</v>
      </c>
      <c r="R32" s="171">
        <f>Complexity!W37</f>
        <v>2.1</v>
      </c>
      <c r="S32" s="171">
        <f>Complexity!AP37</f>
        <v>0</v>
      </c>
      <c r="T32" s="171">
        <f>Complexity!AQ37</f>
        <v>1</v>
      </c>
    </row>
    <row r="33" spans="1:20" x14ac:dyDescent="0.3">
      <c r="A33" s="173" t="str">
        <f>'Crisis Indicator Data'!D32</f>
        <v>Djibouti</v>
      </c>
      <c r="B33" s="173" t="str">
        <f>'Crisis Indicator Data'!B32</f>
        <v>Drought</v>
      </c>
      <c r="C33" s="173" t="str">
        <f>'Crisis Indicator Data'!A32</f>
        <v>Drought in Djibouti</v>
      </c>
      <c r="D33" s="173"/>
      <c r="E33" s="173" t="str">
        <f>'Crisis Indicator Data'!C32</f>
        <v>DJI003</v>
      </c>
      <c r="F33" s="173" t="str">
        <f>'Crisis Indicator Data'!E32</f>
        <v>DJI</v>
      </c>
      <c r="G33" s="170">
        <f t="shared" si="0"/>
        <v>2.31</v>
      </c>
      <c r="H33" s="169">
        <f t="shared" si="1"/>
        <v>3</v>
      </c>
      <c r="I33" s="169" t="str">
        <f t="shared" si="2"/>
        <v>Medium</v>
      </c>
      <c r="J33" s="172">
        <f t="shared" si="3"/>
        <v>2.6</v>
      </c>
      <c r="K33" s="171">
        <f>'Impact of Crisis'!M38</f>
        <v>2.8</v>
      </c>
      <c r="L33" s="171">
        <f>'Impact of Crisis'!AA38</f>
        <v>2.5</v>
      </c>
      <c r="M33" s="171" t="e">
        <f>'Impact of Crisis'!AM38</f>
        <v>#N/A</v>
      </c>
      <c r="N33" s="172">
        <f>'Conditions of affected people'!Q38</f>
        <v>2.5</v>
      </c>
      <c r="O33" s="171">
        <f>'Conditions of affected people'!J38</f>
        <v>1</v>
      </c>
      <c r="P33" s="171">
        <f>'Conditions of affected people'!P38</f>
        <v>4</v>
      </c>
      <c r="Q33" s="171">
        <f t="shared" si="4"/>
        <v>1.8</v>
      </c>
      <c r="R33" s="171">
        <f>Complexity!W38</f>
        <v>2.1</v>
      </c>
      <c r="S33" s="171">
        <f>Complexity!AP38</f>
        <v>0</v>
      </c>
      <c r="T33" s="171">
        <f>Complexity!AQ38</f>
        <v>1.5</v>
      </c>
    </row>
    <row r="34" spans="1:20" x14ac:dyDescent="0.3">
      <c r="A34" s="173" t="str">
        <f>'Crisis Indicator Data'!D33</f>
        <v>DPRK</v>
      </c>
      <c r="B34" s="173" t="str">
        <f>'Crisis Indicator Data'!B33</f>
        <v>Complex crisis</v>
      </c>
      <c r="C34" s="173" t="str">
        <f>'Crisis Indicator Data'!A33</f>
        <v>DPRK</v>
      </c>
      <c r="D34" s="173"/>
      <c r="E34" s="173" t="str">
        <f>'Crisis Indicator Data'!C33</f>
        <v>PRK001</v>
      </c>
      <c r="F34" s="173" t="str">
        <f>'Crisis Indicator Data'!E33</f>
        <v>PRK</v>
      </c>
      <c r="G34" s="170">
        <f t="shared" si="0"/>
        <v>3.35</v>
      </c>
      <c r="H34" s="169">
        <f t="shared" si="1"/>
        <v>4</v>
      </c>
      <c r="I34" s="169" t="str">
        <f t="shared" si="2"/>
        <v>High</v>
      </c>
      <c r="J34" s="172">
        <f t="shared" si="3"/>
        <v>3.5</v>
      </c>
      <c r="K34" s="171">
        <f>'Impact of Crisis'!M39</f>
        <v>4</v>
      </c>
      <c r="L34" s="171">
        <f>'Impact of Crisis'!AA39</f>
        <v>3.3</v>
      </c>
      <c r="M34" s="171" t="e">
        <f>'Impact of Crisis'!AM39</f>
        <v>#N/A</v>
      </c>
      <c r="N34" s="172">
        <f>'Conditions of affected people'!Q39</f>
        <v>3.5</v>
      </c>
      <c r="O34" s="171">
        <f>'Conditions of affected people'!J39</f>
        <v>4</v>
      </c>
      <c r="P34" s="171">
        <f>'Conditions of affected people'!P39</f>
        <v>3</v>
      </c>
      <c r="Q34" s="171">
        <f t="shared" si="4"/>
        <v>3</v>
      </c>
      <c r="R34" s="171">
        <f>Complexity!W39</f>
        <v>3.5</v>
      </c>
      <c r="S34" s="171">
        <f>Complexity!AP39</f>
        <v>4</v>
      </c>
      <c r="T34" s="171">
        <f>Complexity!AQ39</f>
        <v>2.5</v>
      </c>
    </row>
    <row r="35" spans="1:20" x14ac:dyDescent="0.3">
      <c r="A35" s="173" t="str">
        <f>'Crisis Indicator Data'!D34</f>
        <v>DRC</v>
      </c>
      <c r="B35" s="173" t="str">
        <f>'Crisis Indicator Data'!B34</f>
        <v>Complex crisis</v>
      </c>
      <c r="C35" s="173" t="str">
        <f>'Crisis Indicator Data'!A34</f>
        <v>DRC</v>
      </c>
      <c r="D35" s="173"/>
      <c r="E35" s="173" t="str">
        <f>'Crisis Indicator Data'!C34</f>
        <v>COD001</v>
      </c>
      <c r="F35" s="173" t="str">
        <f>'Crisis Indicator Data'!E34</f>
        <v>COD</v>
      </c>
      <c r="G35" s="170">
        <f t="shared" si="0"/>
        <v>4.45</v>
      </c>
      <c r="H35" s="169">
        <f t="shared" si="1"/>
        <v>5</v>
      </c>
      <c r="I35" s="169" t="str">
        <f t="shared" si="2"/>
        <v>Very High</v>
      </c>
      <c r="J35" s="172">
        <f t="shared" si="3"/>
        <v>4.7</v>
      </c>
      <c r="K35" s="171">
        <f>'Impact of Crisis'!M40</f>
        <v>5</v>
      </c>
      <c r="L35" s="171">
        <f>'Impact of Crisis'!AA40</f>
        <v>4.5</v>
      </c>
      <c r="M35" s="171" t="e">
        <f>'Impact of Crisis'!AM40</f>
        <v>#N/A</v>
      </c>
      <c r="N35" s="172">
        <f>'Conditions of affected people'!Q40</f>
        <v>4.5</v>
      </c>
      <c r="O35" s="171">
        <f>'Conditions of affected people'!J40</f>
        <v>5</v>
      </c>
      <c r="P35" s="171">
        <f>'Conditions of affected people'!P40</f>
        <v>4</v>
      </c>
      <c r="Q35" s="171">
        <f t="shared" si="4"/>
        <v>4.2</v>
      </c>
      <c r="R35" s="171">
        <f>Complexity!W40</f>
        <v>3.8</v>
      </c>
      <c r="S35" s="171">
        <f>Complexity!AP40</f>
        <v>4</v>
      </c>
      <c r="T35" s="171">
        <f>Complexity!AQ40</f>
        <v>4.5</v>
      </c>
    </row>
    <row r="36" spans="1:20" x14ac:dyDescent="0.3">
      <c r="A36" s="173" t="str">
        <f>'Crisis Indicator Data'!D35</f>
        <v>Ecuador</v>
      </c>
      <c r="B36" s="173" t="str">
        <f>'Crisis Indicator Data'!B35</f>
        <v>International displacement</v>
      </c>
      <c r="C36" s="173" t="str">
        <f>'Crisis Indicator Data'!A35</f>
        <v>Venezuela displacement in Ecuador</v>
      </c>
      <c r="D36" s="173"/>
      <c r="E36" s="173" t="str">
        <f>'Crisis Indicator Data'!C35</f>
        <v>ECU002</v>
      </c>
      <c r="F36" s="173" t="str">
        <f>'Crisis Indicator Data'!E35</f>
        <v>ECU</v>
      </c>
      <c r="G36" s="170">
        <f t="shared" ref="G36:G67" si="5">IF(N36="x","x",IF(J36="x","x",(J36*$J$3+N36*$N$3+Q36*$Q$3)))</f>
        <v>2.0300000000000002</v>
      </c>
      <c r="H36" s="169">
        <f t="shared" ref="H36:H67" si="6">IF(N36="x","x",IF(J36="x","x",(ROUNDUP((J36*$J$3+N36*$N$3+Q36*$Q$3),0))))</f>
        <v>3</v>
      </c>
      <c r="I36" s="169" t="str">
        <f t="shared" ref="I36:I67" si="7">IF(N36="x","x",IF(J36="x","x",(IF(H36=5,"Very High",IF(H36=4,"High",IF(H36=3,"Medium",IF(H36=2,"Low","Very Low")))))))</f>
        <v>Medium</v>
      </c>
      <c r="J36" s="172">
        <f t="shared" ref="J36:J67" si="8">IF(L36="x","x",ROUND(K36*$K$3+L36*$L$3,1))</f>
        <v>2.6</v>
      </c>
      <c r="K36" s="171">
        <f>'Impact of Crisis'!M41</f>
        <v>1.5</v>
      </c>
      <c r="L36" s="171">
        <f>'Impact of Crisis'!AA41</f>
        <v>3</v>
      </c>
      <c r="M36" s="171" t="e">
        <f>'Impact of Crisis'!AM41</f>
        <v>#N/A</v>
      </c>
      <c r="N36" s="172">
        <f>'Conditions of affected people'!Q41</f>
        <v>2</v>
      </c>
      <c r="O36" s="171">
        <f>'Conditions of affected people'!J41</f>
        <v>1</v>
      </c>
      <c r="P36" s="171">
        <f>'Conditions of affected people'!P41</f>
        <v>3</v>
      </c>
      <c r="Q36" s="171">
        <f t="shared" ref="Q36:Q67" si="9">IF(OR(T36="x",R36="x"),R36,ROUND((10-GEOMEAN(((10-R36)/10*9+1),((10-T36)/10*9+1)))/9*10,1))</f>
        <v>1.7</v>
      </c>
      <c r="R36" s="171">
        <f>Complexity!W41</f>
        <v>2.2999999999999998</v>
      </c>
      <c r="S36" s="171">
        <f>Complexity!AP41</f>
        <v>0</v>
      </c>
      <c r="T36" s="171">
        <f>Complexity!AQ41</f>
        <v>1</v>
      </c>
    </row>
    <row r="37" spans="1:20" x14ac:dyDescent="0.3">
      <c r="A37" s="173" t="str">
        <f>'Crisis Indicator Data'!D36</f>
        <v xml:space="preserve">Egypt </v>
      </c>
      <c r="B37" s="173" t="str">
        <f>'Crisis Indicator Data'!B36</f>
        <v>International displacement</v>
      </c>
      <c r="C37" s="173" t="str">
        <f>'Crisis Indicator Data'!A36</f>
        <v>Syrian Refugee Crisis in Egypt</v>
      </c>
      <c r="D37" s="173"/>
      <c r="E37" s="173" t="str">
        <f>'Crisis Indicator Data'!C36</f>
        <v>EGY002</v>
      </c>
      <c r="F37" s="173" t="str">
        <f>'Crisis Indicator Data'!E36</f>
        <v>EGY</v>
      </c>
      <c r="G37" s="170">
        <f t="shared" si="5"/>
        <v>1.3800000000000001</v>
      </c>
      <c r="H37" s="169">
        <f t="shared" si="6"/>
        <v>2</v>
      </c>
      <c r="I37" s="169" t="str">
        <f t="shared" si="7"/>
        <v>Low</v>
      </c>
      <c r="J37" s="172">
        <f t="shared" si="8"/>
        <v>1.7</v>
      </c>
      <c r="K37" s="171">
        <f>'Impact of Crisis'!M42</f>
        <v>2.1</v>
      </c>
      <c r="L37" s="171">
        <f>'Impact of Crisis'!AA42</f>
        <v>1.5</v>
      </c>
      <c r="M37" s="171" t="e">
        <f>'Impact of Crisis'!AM42</f>
        <v>#N/A</v>
      </c>
      <c r="N37" s="172">
        <f>'Conditions of affected people'!Q42</f>
        <v>1</v>
      </c>
      <c r="O37" s="171">
        <f>'Conditions of affected people'!J42</f>
        <v>0</v>
      </c>
      <c r="P37" s="171">
        <f>'Conditions of affected people'!P42</f>
        <v>2</v>
      </c>
      <c r="Q37" s="171">
        <f t="shared" si="9"/>
        <v>1.8</v>
      </c>
      <c r="R37" s="171">
        <f>Complexity!W42</f>
        <v>2.5</v>
      </c>
      <c r="S37" s="171">
        <f>Complexity!AP42</f>
        <v>0</v>
      </c>
      <c r="T37" s="171">
        <f>Complexity!AQ42</f>
        <v>1</v>
      </c>
    </row>
    <row r="38" spans="1:20" x14ac:dyDescent="0.3">
      <c r="A38" s="173" t="str">
        <f>'Crisis Indicator Data'!D37</f>
        <v>El Salvador</v>
      </c>
      <c r="B38" s="173" t="str">
        <f>'Crisis Indicator Data'!B37</f>
        <v>Complex crisis</v>
      </c>
      <c r="C38" s="173" t="str">
        <f>'Crisis Indicator Data'!A37</f>
        <v>El Salvador</v>
      </c>
      <c r="D38" s="173"/>
      <c r="E38" s="173" t="str">
        <f>'Crisis Indicator Data'!C37</f>
        <v>SLV001</v>
      </c>
      <c r="F38" s="173" t="str">
        <f>'Crisis Indicator Data'!E37</f>
        <v>SLV</v>
      </c>
      <c r="G38" s="170">
        <f t="shared" si="5"/>
        <v>2.0900000000000003</v>
      </c>
      <c r="H38" s="169">
        <f t="shared" si="6"/>
        <v>3</v>
      </c>
      <c r="I38" s="169" t="str">
        <f t="shared" si="7"/>
        <v>Medium</v>
      </c>
      <c r="J38" s="172">
        <f t="shared" si="8"/>
        <v>3.4</v>
      </c>
      <c r="K38" s="171">
        <f>'Impact of Crisis'!M43</f>
        <v>3.5</v>
      </c>
      <c r="L38" s="171">
        <f>'Impact of Crisis'!AA43</f>
        <v>3.3</v>
      </c>
      <c r="M38" s="171" t="e">
        <f>'Impact of Crisis'!AM43</f>
        <v>#N/A</v>
      </c>
      <c r="N38" s="172">
        <f>'Conditions of affected people'!Q43</f>
        <v>1.5</v>
      </c>
      <c r="O38" s="171">
        <f>'Conditions of affected people'!J43</f>
        <v>1</v>
      </c>
      <c r="P38" s="171">
        <f>'Conditions of affected people'!P43</f>
        <v>2</v>
      </c>
      <c r="Q38" s="171">
        <f t="shared" si="9"/>
        <v>2.2000000000000002</v>
      </c>
      <c r="R38" s="171">
        <f>Complexity!W43</f>
        <v>2.8</v>
      </c>
      <c r="S38" s="171">
        <f>Complexity!AP43</f>
        <v>0</v>
      </c>
      <c r="T38" s="171">
        <f>Complexity!AQ43</f>
        <v>1.5</v>
      </c>
    </row>
    <row r="39" spans="1:20" x14ac:dyDescent="0.3">
      <c r="A39" s="173" t="str">
        <f>'Crisis Indicator Data'!D38</f>
        <v>Eritrea</v>
      </c>
      <c r="B39" s="173" t="str">
        <f>'Crisis Indicator Data'!B38</f>
        <v>Complex crisis</v>
      </c>
      <c r="C39" s="173" t="str">
        <f>'Crisis Indicator Data'!A38</f>
        <v>Eritrea</v>
      </c>
      <c r="D39" s="173"/>
      <c r="E39" s="173" t="str">
        <f>'Crisis Indicator Data'!C38</f>
        <v>ERI001</v>
      </c>
      <c r="F39" s="173" t="str">
        <f>'Crisis Indicator Data'!E38</f>
        <v>ERI</v>
      </c>
      <c r="G39" s="170">
        <f t="shared" si="5"/>
        <v>3.8200000000000003</v>
      </c>
      <c r="H39" s="169">
        <f t="shared" si="6"/>
        <v>4</v>
      </c>
      <c r="I39" s="169" t="str">
        <f t="shared" si="7"/>
        <v>High</v>
      </c>
      <c r="J39" s="172">
        <f t="shared" si="8"/>
        <v>3.9</v>
      </c>
      <c r="K39" s="171">
        <f>'Impact of Crisis'!M44</f>
        <v>3.5</v>
      </c>
      <c r="L39" s="171">
        <f>'Impact of Crisis'!AA44</f>
        <v>4</v>
      </c>
      <c r="M39" s="171" t="e">
        <f>'Impact of Crisis'!AM44</f>
        <v>#N/A</v>
      </c>
      <c r="N39" s="172">
        <f>'Conditions of affected people'!Q44</f>
        <v>3.5</v>
      </c>
      <c r="O39" s="171">
        <f>'Conditions of affected people'!J44</f>
        <v>4</v>
      </c>
      <c r="P39" s="171">
        <f>'Conditions of affected people'!P44</f>
        <v>3</v>
      </c>
      <c r="Q39" s="171">
        <f t="shared" si="9"/>
        <v>4.3</v>
      </c>
      <c r="R39" s="171">
        <f>Complexity!W44</f>
        <v>3.6</v>
      </c>
      <c r="S39" s="171">
        <f>Complexity!AP44</f>
        <v>5</v>
      </c>
      <c r="T39" s="171">
        <f>Complexity!AQ44</f>
        <v>5</v>
      </c>
    </row>
    <row r="40" spans="1:20" x14ac:dyDescent="0.3">
      <c r="A40" s="173" t="str">
        <f>'Crisis Indicator Data'!D39</f>
        <v>Ethiopia</v>
      </c>
      <c r="B40" s="173" t="str">
        <f>'Crisis Indicator Data'!B39</f>
        <v>Complex crisis</v>
      </c>
      <c r="C40" s="173" t="str">
        <f>'Crisis Indicator Data'!A39</f>
        <v>Ethiopia</v>
      </c>
      <c r="D40" s="173"/>
      <c r="E40" s="173" t="str">
        <f>'Crisis Indicator Data'!C39</f>
        <v>ETH001</v>
      </c>
      <c r="F40" s="173" t="str">
        <f>'Crisis Indicator Data'!E39</f>
        <v>ETH</v>
      </c>
      <c r="G40" s="170">
        <f t="shared" si="5"/>
        <v>3.53</v>
      </c>
      <c r="H40" s="169">
        <f t="shared" si="6"/>
        <v>4</v>
      </c>
      <c r="I40" s="169" t="str">
        <f t="shared" si="7"/>
        <v>High</v>
      </c>
      <c r="J40" s="172">
        <f t="shared" si="8"/>
        <v>3.8</v>
      </c>
      <c r="K40" s="171">
        <f>'Impact of Crisis'!M45</f>
        <v>5</v>
      </c>
      <c r="L40" s="171">
        <f>'Impact of Crisis'!AA45</f>
        <v>3.3</v>
      </c>
      <c r="M40" s="171" t="e">
        <f>'Impact of Crisis'!AM45</f>
        <v>#N/A</v>
      </c>
      <c r="N40" s="172">
        <f>'Conditions of affected people'!Q45</f>
        <v>3.5</v>
      </c>
      <c r="O40" s="171">
        <f>'Conditions of affected people'!J45</f>
        <v>4</v>
      </c>
      <c r="P40" s="171">
        <f>'Conditions of affected people'!P45</f>
        <v>3</v>
      </c>
      <c r="Q40" s="171">
        <f t="shared" si="9"/>
        <v>3.4</v>
      </c>
      <c r="R40" s="171">
        <f>Complexity!W45</f>
        <v>3.2</v>
      </c>
      <c r="S40" s="171">
        <f>Complexity!AP45</f>
        <v>3</v>
      </c>
      <c r="T40" s="171">
        <f>Complexity!AQ45</f>
        <v>3.5</v>
      </c>
    </row>
    <row r="41" spans="1:20" x14ac:dyDescent="0.3">
      <c r="A41" s="173" t="str">
        <f>'Crisis Indicator Data'!D40</f>
        <v>Greece</v>
      </c>
      <c r="B41" s="173" t="str">
        <f>'Crisis Indicator Data'!B40</f>
        <v>International displacement</v>
      </c>
      <c r="C41" s="173" t="str">
        <f>'Crisis Indicator Data'!A40</f>
        <v>Mixed migration flows in Greece</v>
      </c>
      <c r="D41" s="173"/>
      <c r="E41" s="173" t="str">
        <f>'Crisis Indicator Data'!C40</f>
        <v>GRC002</v>
      </c>
      <c r="F41" s="173" t="str">
        <f>'Crisis Indicator Data'!E40</f>
        <v>GRC</v>
      </c>
      <c r="G41" s="170">
        <f t="shared" si="5"/>
        <v>1.26</v>
      </c>
      <c r="H41" s="169">
        <f t="shared" si="6"/>
        <v>2</v>
      </c>
      <c r="I41" s="169" t="str">
        <f t="shared" si="7"/>
        <v>Low</v>
      </c>
      <c r="J41" s="172">
        <f t="shared" si="8"/>
        <v>1.7</v>
      </c>
      <c r="K41" s="171">
        <f>'Impact of Crisis'!M46</f>
        <v>1.5</v>
      </c>
      <c r="L41" s="171">
        <f>'Impact of Crisis'!AA46</f>
        <v>1.8</v>
      </c>
      <c r="M41" s="171" t="e">
        <f>'Impact of Crisis'!AM46</f>
        <v>#N/A</v>
      </c>
      <c r="N41" s="172">
        <f>'Conditions of affected people'!Q46</f>
        <v>1</v>
      </c>
      <c r="O41" s="171">
        <f>'Conditions of affected people'!J46</f>
        <v>0</v>
      </c>
      <c r="P41" s="171">
        <f>'Conditions of affected people'!P46</f>
        <v>2</v>
      </c>
      <c r="Q41" s="171">
        <f t="shared" si="9"/>
        <v>1.4</v>
      </c>
      <c r="R41" s="171">
        <f>Complexity!W46</f>
        <v>1.8</v>
      </c>
      <c r="S41" s="171">
        <f>Complexity!AP46</f>
        <v>0</v>
      </c>
      <c r="T41" s="171">
        <f>Complexity!AQ46</f>
        <v>1</v>
      </c>
    </row>
    <row r="42" spans="1:20" x14ac:dyDescent="0.3">
      <c r="A42" s="173" t="str">
        <f>'Crisis Indicator Data'!D41</f>
        <v>Guatemala</v>
      </c>
      <c r="B42" s="173" t="str">
        <f>'Crisis Indicator Data'!B41</f>
        <v>Complex crisis</v>
      </c>
      <c r="C42" s="173" t="str">
        <f>'Crisis Indicator Data'!A41</f>
        <v>Guatemala</v>
      </c>
      <c r="D42" s="173"/>
      <c r="E42" s="173" t="str">
        <f>'Crisis Indicator Data'!C41</f>
        <v>GTM001</v>
      </c>
      <c r="F42" s="173" t="str">
        <f>'Crisis Indicator Data'!E41</f>
        <v>GTM</v>
      </c>
      <c r="G42" s="170">
        <f t="shared" si="5"/>
        <v>2.9299999999999997</v>
      </c>
      <c r="H42" s="169">
        <f t="shared" si="6"/>
        <v>3</v>
      </c>
      <c r="I42" s="169" t="str">
        <f t="shared" si="7"/>
        <v>Medium</v>
      </c>
      <c r="J42" s="172">
        <f t="shared" si="8"/>
        <v>4</v>
      </c>
      <c r="K42" s="171">
        <f>'Impact of Crisis'!M47</f>
        <v>4</v>
      </c>
      <c r="L42" s="171">
        <f>'Impact of Crisis'!AA47</f>
        <v>4</v>
      </c>
      <c r="M42" s="171" t="e">
        <f>'Impact of Crisis'!AM47</f>
        <v>#N/A</v>
      </c>
      <c r="N42" s="172">
        <f>'Conditions of affected people'!Q47</f>
        <v>3</v>
      </c>
      <c r="O42" s="171">
        <f>'Conditions of affected people'!J47</f>
        <v>3</v>
      </c>
      <c r="P42" s="171">
        <f>'Conditions of affected people'!P47</f>
        <v>3</v>
      </c>
      <c r="Q42" s="171">
        <f t="shared" si="9"/>
        <v>2.1</v>
      </c>
      <c r="R42" s="171">
        <f>Complexity!W47</f>
        <v>3.1</v>
      </c>
      <c r="S42" s="171">
        <f>Complexity!AP47</f>
        <v>1</v>
      </c>
      <c r="T42" s="171">
        <f>Complexity!AQ47</f>
        <v>1</v>
      </c>
    </row>
    <row r="43" spans="1:20" x14ac:dyDescent="0.3">
      <c r="A43" s="173" t="str">
        <f>'Crisis Indicator Data'!D42</f>
        <v>Haiti</v>
      </c>
      <c r="B43" s="173" t="str">
        <f>'Crisis Indicator Data'!B42</f>
        <v>Complex crisis</v>
      </c>
      <c r="C43" s="173" t="str">
        <f>'Crisis Indicator Data'!A42</f>
        <v>Haiti</v>
      </c>
      <c r="D43" s="173"/>
      <c r="E43" s="173" t="str">
        <f>'Crisis Indicator Data'!C42</f>
        <v>HTI001</v>
      </c>
      <c r="F43" s="173" t="str">
        <f>'Crisis Indicator Data'!E42</f>
        <v>HTI</v>
      </c>
      <c r="G43" s="170">
        <f t="shared" si="5"/>
        <v>3.02</v>
      </c>
      <c r="H43" s="169">
        <f t="shared" si="6"/>
        <v>4</v>
      </c>
      <c r="I43" s="169" t="str">
        <f t="shared" si="7"/>
        <v>High</v>
      </c>
      <c r="J43" s="172">
        <f t="shared" si="8"/>
        <v>3.2</v>
      </c>
      <c r="K43" s="171">
        <f>'Impact of Crisis'!M48</f>
        <v>3.8</v>
      </c>
      <c r="L43" s="171">
        <f>'Impact of Crisis'!AA48</f>
        <v>2.9</v>
      </c>
      <c r="M43" s="171" t="e">
        <f>'Impact of Crisis'!AM48</f>
        <v>#N/A</v>
      </c>
      <c r="N43" s="172">
        <f>'Conditions of affected people'!Q48</f>
        <v>3.5</v>
      </c>
      <c r="O43" s="171">
        <f>'Conditions of affected people'!J48</f>
        <v>3</v>
      </c>
      <c r="P43" s="171">
        <f>'Conditions of affected people'!P48</f>
        <v>4</v>
      </c>
      <c r="Q43" s="171">
        <f t="shared" si="9"/>
        <v>2.1</v>
      </c>
      <c r="R43" s="171">
        <f>Complexity!W48</f>
        <v>2.7</v>
      </c>
      <c r="S43" s="171">
        <f>Complexity!AP48</f>
        <v>1</v>
      </c>
      <c r="T43" s="171">
        <f>Complexity!AQ48</f>
        <v>1.5</v>
      </c>
    </row>
    <row r="44" spans="1:20" x14ac:dyDescent="0.3">
      <c r="A44" s="173" t="str">
        <f>'Crisis Indicator Data'!D43</f>
        <v>Honduras</v>
      </c>
      <c r="B44" s="173" t="str">
        <f>'Crisis Indicator Data'!B43</f>
        <v>Complex crisis</v>
      </c>
      <c r="C44" s="173" t="str">
        <f>'Crisis Indicator Data'!A43</f>
        <v>Honduras</v>
      </c>
      <c r="D44" s="173"/>
      <c r="E44" s="173" t="str">
        <f>'Crisis Indicator Data'!C43</f>
        <v>HND001</v>
      </c>
      <c r="F44" s="173" t="str">
        <f>'Crisis Indicator Data'!E43</f>
        <v>HND</v>
      </c>
      <c r="G44" s="170">
        <f t="shared" si="5"/>
        <v>2.12</v>
      </c>
      <c r="H44" s="169">
        <f t="shared" si="6"/>
        <v>3</v>
      </c>
      <c r="I44" s="169" t="str">
        <f t="shared" si="7"/>
        <v>Medium</v>
      </c>
      <c r="J44" s="172">
        <f t="shared" si="8"/>
        <v>3.1</v>
      </c>
      <c r="K44" s="171">
        <f>'Impact of Crisis'!M49</f>
        <v>3.8</v>
      </c>
      <c r="L44" s="171">
        <f>'Impact of Crisis'!AA49</f>
        <v>2.8</v>
      </c>
      <c r="M44" s="171" t="e">
        <f>'Impact of Crisis'!AM49</f>
        <v>#N/A</v>
      </c>
      <c r="N44" s="172">
        <f>'Conditions of affected people'!Q49</f>
        <v>1.5</v>
      </c>
      <c r="O44" s="171">
        <f>'Conditions of affected people'!J49</f>
        <v>1</v>
      </c>
      <c r="P44" s="171">
        <f>'Conditions of affected people'!P49</f>
        <v>2</v>
      </c>
      <c r="Q44" s="171">
        <f t="shared" si="9"/>
        <v>2.5</v>
      </c>
      <c r="R44" s="171">
        <f>Complexity!W49</f>
        <v>2.9</v>
      </c>
      <c r="S44" s="171">
        <f>Complexity!AP49</f>
        <v>1</v>
      </c>
      <c r="T44" s="171">
        <f>Complexity!AQ49</f>
        <v>2</v>
      </c>
    </row>
    <row r="45" spans="1:20" x14ac:dyDescent="0.3">
      <c r="A45" s="173" t="str">
        <f>'Crisis Indicator Data'!D44</f>
        <v>Indonesia</v>
      </c>
      <c r="B45" s="173" t="str">
        <f>'Crisis Indicator Data'!B44</f>
        <v>Complex crisis</v>
      </c>
      <c r="C45" s="173" t="str">
        <f>'Crisis Indicator Data'!A44</f>
        <v>Indonesia</v>
      </c>
      <c r="D45" s="173"/>
      <c r="E45" s="173" t="str">
        <f>'Crisis Indicator Data'!C44</f>
        <v>IDN001</v>
      </c>
      <c r="F45" s="173" t="str">
        <f>'Crisis Indicator Data'!E44</f>
        <v>IDN</v>
      </c>
      <c r="G45" s="170">
        <f t="shared" si="5"/>
        <v>2.27</v>
      </c>
      <c r="H45" s="169">
        <f t="shared" si="6"/>
        <v>3</v>
      </c>
      <c r="I45" s="169" t="str">
        <f t="shared" si="7"/>
        <v>Medium</v>
      </c>
      <c r="J45" s="172">
        <f t="shared" si="8"/>
        <v>2.6</v>
      </c>
      <c r="K45" s="171">
        <f>'Impact of Crisis'!M50</f>
        <v>3.3</v>
      </c>
      <c r="L45" s="171">
        <f>'Impact of Crisis'!AA50</f>
        <v>2.2999999999999998</v>
      </c>
      <c r="M45" s="171" t="e">
        <f>'Impact of Crisis'!AM50</f>
        <v>#N/A</v>
      </c>
      <c r="N45" s="172">
        <f>'Conditions of affected people'!Q50</f>
        <v>2</v>
      </c>
      <c r="O45" s="171">
        <f>'Conditions of affected people'!J50</f>
        <v>2</v>
      </c>
      <c r="P45" s="171">
        <f>'Conditions of affected people'!P50</f>
        <v>2</v>
      </c>
      <c r="Q45" s="171">
        <f t="shared" si="9"/>
        <v>2.5</v>
      </c>
      <c r="R45" s="171">
        <f>Complexity!W50</f>
        <v>3</v>
      </c>
      <c r="S45" s="171">
        <f>Complexity!AP50</f>
        <v>0</v>
      </c>
      <c r="T45" s="171">
        <f>Complexity!AQ50</f>
        <v>2</v>
      </c>
    </row>
    <row r="46" spans="1:20" x14ac:dyDescent="0.3">
      <c r="A46" s="173" t="str">
        <f>'Crisis Indicator Data'!D45</f>
        <v>Iraq</v>
      </c>
      <c r="B46" s="173" t="str">
        <f>'Crisis Indicator Data'!B45</f>
        <v>Complex crisis</v>
      </c>
      <c r="C46" s="173" t="str">
        <f>'Crisis Indicator Data'!A45</f>
        <v>Iraq</v>
      </c>
      <c r="D46" s="173"/>
      <c r="E46" s="173" t="str">
        <f>'Crisis Indicator Data'!C45</f>
        <v>IRQ001</v>
      </c>
      <c r="F46" s="173" t="str">
        <f>'Crisis Indicator Data'!E45</f>
        <v>IRQ</v>
      </c>
      <c r="G46" s="170">
        <f t="shared" si="5"/>
        <v>4.08</v>
      </c>
      <c r="H46" s="169">
        <f t="shared" si="6"/>
        <v>5</v>
      </c>
      <c r="I46" s="169" t="str">
        <f t="shared" si="7"/>
        <v>Very High</v>
      </c>
      <c r="J46" s="172">
        <f t="shared" si="8"/>
        <v>3.9</v>
      </c>
      <c r="K46" s="171">
        <f>'Impact of Crisis'!M51</f>
        <v>3.5</v>
      </c>
      <c r="L46" s="171">
        <f>'Impact of Crisis'!AA51</f>
        <v>4</v>
      </c>
      <c r="M46" s="171" t="e">
        <f>'Impact of Crisis'!AM51</f>
        <v>#N/A</v>
      </c>
      <c r="N46" s="172">
        <f>'Conditions of affected people'!Q51</f>
        <v>4.5</v>
      </c>
      <c r="O46" s="171">
        <f>'Conditions of affected people'!J51</f>
        <v>4</v>
      </c>
      <c r="P46" s="171">
        <f>'Conditions of affected people'!P51</f>
        <v>5</v>
      </c>
      <c r="Q46" s="171">
        <f t="shared" si="9"/>
        <v>3.5</v>
      </c>
      <c r="R46" s="171">
        <f>Complexity!W51</f>
        <v>3.4</v>
      </c>
      <c r="S46" s="171">
        <f>Complexity!AP51</f>
        <v>2</v>
      </c>
      <c r="T46" s="171">
        <f>Complexity!AQ51</f>
        <v>3.5</v>
      </c>
    </row>
    <row r="47" spans="1:20" x14ac:dyDescent="0.3">
      <c r="A47" s="173" t="str">
        <f>'Crisis Indicator Data'!D46</f>
        <v>Iraq</v>
      </c>
      <c r="B47" s="173" t="str">
        <f>'Crisis Indicator Data'!B46</f>
        <v>Conflict</v>
      </c>
      <c r="C47" s="173" t="str">
        <f>'Crisis Indicator Data'!A46</f>
        <v>Conflict  in Iraq</v>
      </c>
      <c r="D47" s="173"/>
      <c r="E47" s="173" t="str">
        <f>'Crisis Indicator Data'!C46</f>
        <v>IRQ002</v>
      </c>
      <c r="F47" s="173" t="str">
        <f>'Crisis Indicator Data'!E46</f>
        <v>IRQ</v>
      </c>
      <c r="G47" s="170">
        <f t="shared" si="5"/>
        <v>4.04</v>
      </c>
      <c r="H47" s="169">
        <f t="shared" si="6"/>
        <v>5</v>
      </c>
      <c r="I47" s="169" t="str">
        <f t="shared" si="7"/>
        <v>Very High</v>
      </c>
      <c r="J47" s="172">
        <f t="shared" si="8"/>
        <v>3.7</v>
      </c>
      <c r="K47" s="171">
        <f>'Impact of Crisis'!M52</f>
        <v>3.5</v>
      </c>
      <c r="L47" s="171">
        <f>'Impact of Crisis'!AA52</f>
        <v>3.8</v>
      </c>
      <c r="M47" s="171" t="e">
        <f>'Impact of Crisis'!AM52</f>
        <v>#N/A</v>
      </c>
      <c r="N47" s="172">
        <f>'Conditions of affected people'!Q52</f>
        <v>4.5</v>
      </c>
      <c r="O47" s="171">
        <f>'Conditions of affected people'!J52</f>
        <v>4</v>
      </c>
      <c r="P47" s="171">
        <f>'Conditions of affected people'!P52</f>
        <v>5</v>
      </c>
      <c r="Q47" s="171">
        <f t="shared" si="9"/>
        <v>3.5</v>
      </c>
      <c r="R47" s="171">
        <f>Complexity!W52</f>
        <v>3.4</v>
      </c>
      <c r="S47" s="171">
        <f>Complexity!AP52</f>
        <v>2</v>
      </c>
      <c r="T47" s="171">
        <f>Complexity!AQ52</f>
        <v>3.5</v>
      </c>
    </row>
    <row r="48" spans="1:20" x14ac:dyDescent="0.3">
      <c r="A48" s="173" t="str">
        <f>'Crisis Indicator Data'!D47</f>
        <v>Iraq</v>
      </c>
      <c r="B48" s="173" t="str">
        <f>'Crisis Indicator Data'!B47</f>
        <v>International displacement</v>
      </c>
      <c r="C48" s="173" t="str">
        <f>'Crisis Indicator Data'!A47</f>
        <v>International Displacement (Syrians and PRS) in Iraq</v>
      </c>
      <c r="D48" s="173"/>
      <c r="E48" s="173" t="str">
        <f>'Crisis Indicator Data'!C47</f>
        <v>IRQ003</v>
      </c>
      <c r="F48" s="173" t="str">
        <f>'Crisis Indicator Data'!E47</f>
        <v>IRQ</v>
      </c>
      <c r="G48" s="170">
        <f t="shared" si="5"/>
        <v>2.5300000000000002</v>
      </c>
      <c r="H48" s="169">
        <f t="shared" si="6"/>
        <v>3</v>
      </c>
      <c r="I48" s="169" t="str">
        <f t="shared" si="7"/>
        <v>Medium</v>
      </c>
      <c r="J48" s="172">
        <f t="shared" si="8"/>
        <v>2.4</v>
      </c>
      <c r="K48" s="171">
        <f>'Impact of Crisis'!M53</f>
        <v>2</v>
      </c>
      <c r="L48" s="171">
        <f>'Impact of Crisis'!AA53</f>
        <v>2.5</v>
      </c>
      <c r="M48" s="171" t="e">
        <f>'Impact of Crisis'!AM53</f>
        <v>#N/A</v>
      </c>
      <c r="N48" s="172">
        <f>'Conditions of affected people'!Q53</f>
        <v>2</v>
      </c>
      <c r="O48" s="171">
        <f>'Conditions of affected people'!J53</f>
        <v>1</v>
      </c>
      <c r="P48" s="171">
        <f>'Conditions of affected people'!P53</f>
        <v>3</v>
      </c>
      <c r="Q48" s="171">
        <f t="shared" si="9"/>
        <v>3.5</v>
      </c>
      <c r="R48" s="171">
        <f>Complexity!W53</f>
        <v>3.4</v>
      </c>
      <c r="S48" s="171">
        <f>Complexity!AP53</f>
        <v>2</v>
      </c>
      <c r="T48" s="171">
        <f>Complexity!AQ53</f>
        <v>3.5</v>
      </c>
    </row>
    <row r="49" spans="1:20" x14ac:dyDescent="0.3">
      <c r="A49" s="173" t="str">
        <f>'Crisis Indicator Data'!D48</f>
        <v>Italy</v>
      </c>
      <c r="B49" s="173" t="str">
        <f>'Crisis Indicator Data'!B48</f>
        <v>International displacement</v>
      </c>
      <c r="C49" s="173" t="str">
        <f>'Crisis Indicator Data'!A48</f>
        <v>Mixed migration flows in Italy</v>
      </c>
      <c r="D49" s="173"/>
      <c r="E49" s="173" t="str">
        <f>'Crisis Indicator Data'!C48</f>
        <v>ITA002</v>
      </c>
      <c r="F49" s="173" t="str">
        <f>'Crisis Indicator Data'!E48</f>
        <v>ITA</v>
      </c>
      <c r="G49" s="170">
        <f t="shared" si="5"/>
        <v>1.01</v>
      </c>
      <c r="H49" s="169">
        <f t="shared" si="6"/>
        <v>2</v>
      </c>
      <c r="I49" s="169" t="str">
        <f t="shared" si="7"/>
        <v>Low</v>
      </c>
      <c r="J49" s="172">
        <f t="shared" si="8"/>
        <v>1.7</v>
      </c>
      <c r="K49" s="171">
        <f>'Impact of Crisis'!M54</f>
        <v>2.2999999999999998</v>
      </c>
      <c r="L49" s="171">
        <f>'Impact of Crisis'!AA54</f>
        <v>1.5</v>
      </c>
      <c r="M49" s="171" t="e">
        <f>'Impact of Crisis'!AM54</f>
        <v>#N/A</v>
      </c>
      <c r="N49" s="172">
        <f>'Conditions of affected people'!Q54</f>
        <v>0.5</v>
      </c>
      <c r="O49" s="171">
        <f>'Conditions of affected people'!J54</f>
        <v>0</v>
      </c>
      <c r="P49" s="171">
        <f>'Conditions of affected people'!P54</f>
        <v>1</v>
      </c>
      <c r="Q49" s="171">
        <f t="shared" si="9"/>
        <v>1.4</v>
      </c>
      <c r="R49" s="171">
        <f>Complexity!W54</f>
        <v>1.3</v>
      </c>
      <c r="S49" s="171">
        <f>Complexity!AP54</f>
        <v>1</v>
      </c>
      <c r="T49" s="171">
        <f>Complexity!AQ54</f>
        <v>1.5</v>
      </c>
    </row>
    <row r="50" spans="1:20" x14ac:dyDescent="0.3">
      <c r="A50" s="173" t="str">
        <f>'Crisis Indicator Data'!D49</f>
        <v>Jordan</v>
      </c>
      <c r="B50" s="173" t="str">
        <f>'Crisis Indicator Data'!B49</f>
        <v>Complex crisis</v>
      </c>
      <c r="C50" s="173" t="str">
        <f>'Crisis Indicator Data'!A49</f>
        <v>Jordan</v>
      </c>
      <c r="D50" s="173"/>
      <c r="E50" s="173" t="str">
        <f>'Crisis Indicator Data'!C49</f>
        <v>JOR001</v>
      </c>
      <c r="F50" s="173" t="str">
        <f>'Crisis Indicator Data'!E49</f>
        <v>JOR</v>
      </c>
      <c r="G50" s="170">
        <f t="shared" si="5"/>
        <v>1.71</v>
      </c>
      <c r="H50" s="169">
        <f t="shared" si="6"/>
        <v>2</v>
      </c>
      <c r="I50" s="169" t="str">
        <f t="shared" si="7"/>
        <v>Low</v>
      </c>
      <c r="J50" s="172">
        <f t="shared" si="8"/>
        <v>3.2</v>
      </c>
      <c r="K50" s="171">
        <f>'Impact of Crisis'!M55</f>
        <v>3.3</v>
      </c>
      <c r="L50" s="171">
        <f>'Impact of Crisis'!AA55</f>
        <v>3.1</v>
      </c>
      <c r="M50" s="171" t="e">
        <f>'Impact of Crisis'!AM55</f>
        <v>#N/A</v>
      </c>
      <c r="N50" s="172">
        <f>'Conditions of affected people'!Q55</f>
        <v>1</v>
      </c>
      <c r="O50" s="171">
        <f>'Conditions of affected people'!J55</f>
        <v>0</v>
      </c>
      <c r="P50" s="171">
        <f>'Conditions of affected people'!P55</f>
        <v>2</v>
      </c>
      <c r="Q50" s="171">
        <f t="shared" si="9"/>
        <v>1.9</v>
      </c>
      <c r="R50" s="171">
        <f>Complexity!W55</f>
        <v>2.2999999999999998</v>
      </c>
      <c r="S50" s="171">
        <f>Complexity!AP55</f>
        <v>1</v>
      </c>
      <c r="T50" s="171">
        <f>Complexity!AQ55</f>
        <v>1.5</v>
      </c>
    </row>
    <row r="51" spans="1:20" ht="17.850000000000001" customHeight="1" x14ac:dyDescent="0.3">
      <c r="A51" s="173" t="str">
        <f>'Crisis Indicator Data'!D50</f>
        <v>Jordan</v>
      </c>
      <c r="B51" s="173" t="str">
        <f>'Crisis Indicator Data'!B50</f>
        <v>International displacement</v>
      </c>
      <c r="C51" s="173" t="str">
        <f>'Crisis Indicator Data'!A50</f>
        <v>International Displacement (Syrians and PRS) in Jordan</v>
      </c>
      <c r="D51" s="173"/>
      <c r="E51" s="173" t="str">
        <f>'Crisis Indicator Data'!C50</f>
        <v>JOR002</v>
      </c>
      <c r="F51" s="173" t="str">
        <f>'Crisis Indicator Data'!E50</f>
        <v>JOR</v>
      </c>
      <c r="G51" s="170">
        <f t="shared" si="5"/>
        <v>1.71</v>
      </c>
      <c r="H51" s="169">
        <f t="shared" si="6"/>
        <v>2</v>
      </c>
      <c r="I51" s="169" t="str">
        <f t="shared" si="7"/>
        <v>Low</v>
      </c>
      <c r="J51" s="172">
        <f t="shared" si="8"/>
        <v>3.2</v>
      </c>
      <c r="K51" s="171">
        <f>'Impact of Crisis'!M56</f>
        <v>3.3</v>
      </c>
      <c r="L51" s="171">
        <f>'Impact of Crisis'!AA56</f>
        <v>3.1</v>
      </c>
      <c r="M51" s="171" t="e">
        <f>'Impact of Crisis'!AM56</f>
        <v>#N/A</v>
      </c>
      <c r="N51" s="172">
        <f>'Conditions of affected people'!Q56</f>
        <v>1</v>
      </c>
      <c r="O51" s="171">
        <f>'Conditions of affected people'!J56</f>
        <v>0</v>
      </c>
      <c r="P51" s="171">
        <f>'Conditions of affected people'!P56</f>
        <v>2</v>
      </c>
      <c r="Q51" s="171">
        <f t="shared" si="9"/>
        <v>1.9</v>
      </c>
      <c r="R51" s="171">
        <f>Complexity!W56</f>
        <v>2.2999999999999998</v>
      </c>
      <c r="S51" s="171">
        <f>Complexity!AP56</f>
        <v>1</v>
      </c>
      <c r="T51" s="171">
        <f>Complexity!AQ56</f>
        <v>1.5</v>
      </c>
    </row>
    <row r="52" spans="1:20" x14ac:dyDescent="0.3">
      <c r="A52" s="173" t="str">
        <f>'Crisis Indicator Data'!D51</f>
        <v>Jordan</v>
      </c>
      <c r="B52" s="173" t="str">
        <f>'Crisis Indicator Data'!B51</f>
        <v>International displacement</v>
      </c>
      <c r="C52" s="173" t="str">
        <f>'Crisis Indicator Data'!A51</f>
        <v>Palestinians refugees in Jordan</v>
      </c>
      <c r="D52" s="173"/>
      <c r="E52" s="173" t="str">
        <f>'Crisis Indicator Data'!C51</f>
        <v>JOR003</v>
      </c>
      <c r="F52" s="173" t="str">
        <f>'Crisis Indicator Data'!E51</f>
        <v>JOR</v>
      </c>
      <c r="G52" s="170">
        <f t="shared" si="5"/>
        <v>1.47</v>
      </c>
      <c r="H52" s="169">
        <f t="shared" si="6"/>
        <v>2</v>
      </c>
      <c r="I52" s="169" t="str">
        <f t="shared" si="7"/>
        <v>Low</v>
      </c>
      <c r="J52" s="172">
        <f t="shared" si="8"/>
        <v>2</v>
      </c>
      <c r="K52" s="171">
        <f>'Impact of Crisis'!M57</f>
        <v>1.3</v>
      </c>
      <c r="L52" s="171">
        <f>'Impact of Crisis'!AA57</f>
        <v>2.2999999999999998</v>
      </c>
      <c r="M52" s="171" t="e">
        <f>'Impact of Crisis'!AM57</f>
        <v>#N/A</v>
      </c>
      <c r="N52" s="172">
        <f>'Conditions of affected people'!Q57</f>
        <v>1</v>
      </c>
      <c r="O52" s="171">
        <f>'Conditions of affected people'!J57</f>
        <v>0</v>
      </c>
      <c r="P52" s="171">
        <f>'Conditions of affected people'!P57</f>
        <v>2</v>
      </c>
      <c r="Q52" s="171">
        <f t="shared" si="9"/>
        <v>1.9</v>
      </c>
      <c r="R52" s="171">
        <f>Complexity!W57</f>
        <v>2.2999999999999998</v>
      </c>
      <c r="S52" s="171">
        <f>Complexity!AP57</f>
        <v>1</v>
      </c>
      <c r="T52" s="171">
        <f>Complexity!AQ57</f>
        <v>1.5</v>
      </c>
    </row>
    <row r="53" spans="1:20" x14ac:dyDescent="0.3">
      <c r="A53" s="173" t="str">
        <f>'Crisis Indicator Data'!D52</f>
        <v>kenya</v>
      </c>
      <c r="B53" s="173" t="str">
        <f>'Crisis Indicator Data'!B52</f>
        <v>International displacement</v>
      </c>
      <c r="C53" s="173" t="str">
        <f>'Crisis Indicator Data'!A52</f>
        <v>International Displacement in Kenya</v>
      </c>
      <c r="D53" s="173"/>
      <c r="E53" s="173" t="str">
        <f>'Crisis Indicator Data'!C52</f>
        <v>KEN002</v>
      </c>
      <c r="F53" s="173" t="str">
        <f>'Crisis Indicator Data'!E52</f>
        <v>KEN</v>
      </c>
      <c r="G53" s="170">
        <f t="shared" si="5"/>
        <v>1.7200000000000002</v>
      </c>
      <c r="H53" s="169">
        <f t="shared" si="6"/>
        <v>2</v>
      </c>
      <c r="I53" s="169" t="str">
        <f t="shared" si="7"/>
        <v>Low</v>
      </c>
      <c r="J53" s="172">
        <f t="shared" si="8"/>
        <v>2.2000000000000002</v>
      </c>
      <c r="K53" s="171">
        <f>'Impact of Crisis'!M58</f>
        <v>2.2999999999999998</v>
      </c>
      <c r="L53" s="171">
        <f>'Impact of Crisis'!AA58</f>
        <v>2.1</v>
      </c>
      <c r="M53" s="171" t="e">
        <f>'Impact of Crisis'!AM58</f>
        <v>#N/A</v>
      </c>
      <c r="N53" s="172">
        <f>'Conditions of affected people'!Q58</f>
        <v>1</v>
      </c>
      <c r="O53" s="171">
        <f>'Conditions of affected people'!J58</f>
        <v>0</v>
      </c>
      <c r="P53" s="171">
        <f>'Conditions of affected people'!P58</f>
        <v>2</v>
      </c>
      <c r="Q53" s="171">
        <f t="shared" si="9"/>
        <v>2.6</v>
      </c>
      <c r="R53" s="171">
        <f>Complexity!W58</f>
        <v>3.6</v>
      </c>
      <c r="S53" s="171">
        <f>Complexity!AP58</f>
        <v>1</v>
      </c>
      <c r="T53" s="171">
        <f>Complexity!AQ58</f>
        <v>1.5</v>
      </c>
    </row>
    <row r="54" spans="1:20" x14ac:dyDescent="0.3">
      <c r="A54" s="173" t="str">
        <f>'Crisis Indicator Data'!D53</f>
        <v>Lebanon</v>
      </c>
      <c r="B54" s="173" t="str">
        <f>'Crisis Indicator Data'!B53</f>
        <v>Complex crisis</v>
      </c>
      <c r="C54" s="173" t="str">
        <f>'Crisis Indicator Data'!A53</f>
        <v>Lebanon</v>
      </c>
      <c r="D54" s="173"/>
      <c r="E54" s="173" t="str">
        <f>'Crisis Indicator Data'!C53</f>
        <v>LBN001</v>
      </c>
      <c r="F54" s="173" t="str">
        <f>'Crisis Indicator Data'!E53</f>
        <v>LBN</v>
      </c>
      <c r="G54" s="170">
        <f t="shared" si="5"/>
        <v>2.23</v>
      </c>
      <c r="H54" s="169">
        <f t="shared" si="6"/>
        <v>3</v>
      </c>
      <c r="I54" s="169" t="str">
        <f t="shared" si="7"/>
        <v>Medium</v>
      </c>
      <c r="J54" s="172">
        <f t="shared" si="8"/>
        <v>3.8</v>
      </c>
      <c r="K54" s="171">
        <f>'Impact of Crisis'!M59</f>
        <v>3.5</v>
      </c>
      <c r="L54" s="171">
        <f>'Impact of Crisis'!AA59</f>
        <v>3.9</v>
      </c>
      <c r="M54" s="171" t="e">
        <f>'Impact of Crisis'!AM59</f>
        <v>#N/A</v>
      </c>
      <c r="N54" s="172">
        <f>'Conditions of affected people'!Q59</f>
        <v>1.5</v>
      </c>
      <c r="O54" s="171">
        <f>'Conditions of affected people'!J59</f>
        <v>1</v>
      </c>
      <c r="P54" s="171">
        <f>'Conditions of affected people'!P59</f>
        <v>2</v>
      </c>
      <c r="Q54" s="171">
        <f t="shared" si="9"/>
        <v>2.4</v>
      </c>
      <c r="R54" s="171">
        <f>Complexity!W59</f>
        <v>2.7</v>
      </c>
      <c r="S54" s="171">
        <f>Complexity!AP59</f>
        <v>2</v>
      </c>
      <c r="T54" s="171">
        <f>Complexity!AQ59</f>
        <v>2</v>
      </c>
    </row>
    <row r="55" spans="1:20" x14ac:dyDescent="0.3">
      <c r="A55" s="173" t="str">
        <f>'Crisis Indicator Data'!D54</f>
        <v>Lebanon</v>
      </c>
      <c r="B55" s="173" t="str">
        <f>'Crisis Indicator Data'!B54</f>
        <v>International displacement</v>
      </c>
      <c r="C55" s="173" t="str">
        <f>'Crisis Indicator Data'!A54</f>
        <v>International Displacement (Syrians and PRS) in Lebanon</v>
      </c>
      <c r="D55" s="173"/>
      <c r="E55" s="173" t="str">
        <f>'Crisis Indicator Data'!C54</f>
        <v>LBN002</v>
      </c>
      <c r="F55" s="173" t="str">
        <f>'Crisis Indicator Data'!E54</f>
        <v>LBN</v>
      </c>
      <c r="G55" s="170">
        <f t="shared" si="5"/>
        <v>2.23</v>
      </c>
      <c r="H55" s="169">
        <f t="shared" si="6"/>
        <v>3</v>
      </c>
      <c r="I55" s="169" t="str">
        <f t="shared" si="7"/>
        <v>Medium</v>
      </c>
      <c r="J55" s="172">
        <f t="shared" si="8"/>
        <v>3.8</v>
      </c>
      <c r="K55" s="171">
        <f>'Impact of Crisis'!M60</f>
        <v>3.5</v>
      </c>
      <c r="L55" s="171">
        <f>'Impact of Crisis'!AA60</f>
        <v>3.9</v>
      </c>
      <c r="M55" s="171" t="e">
        <f>'Impact of Crisis'!AM60</f>
        <v>#N/A</v>
      </c>
      <c r="N55" s="172">
        <f>'Conditions of affected people'!Q60</f>
        <v>1.5</v>
      </c>
      <c r="O55" s="171">
        <f>'Conditions of affected people'!J60</f>
        <v>1</v>
      </c>
      <c r="P55" s="171">
        <f>'Conditions of affected people'!P60</f>
        <v>2</v>
      </c>
      <c r="Q55" s="171">
        <f t="shared" si="9"/>
        <v>2.4</v>
      </c>
      <c r="R55" s="171">
        <f>Complexity!W60</f>
        <v>2.7</v>
      </c>
      <c r="S55" s="171">
        <f>Complexity!AP60</f>
        <v>2</v>
      </c>
      <c r="T55" s="171">
        <f>Complexity!AQ60</f>
        <v>2</v>
      </c>
    </row>
    <row r="56" spans="1:20" x14ac:dyDescent="0.3">
      <c r="A56" s="173" t="str">
        <f>'Crisis Indicator Data'!D55</f>
        <v>Lebanon</v>
      </c>
      <c r="B56" s="173" t="str">
        <f>'Crisis Indicator Data'!B55</f>
        <v>International displacement</v>
      </c>
      <c r="C56" s="173" t="str">
        <f>'Crisis Indicator Data'!A55</f>
        <v>International Displacement (Palestinians) in Lebanon</v>
      </c>
      <c r="D56" s="173"/>
      <c r="E56" s="173" t="str">
        <f>'Crisis Indicator Data'!C55</f>
        <v>LBN003</v>
      </c>
      <c r="F56" s="173" t="str">
        <f>'Crisis Indicator Data'!E55</f>
        <v>LBN</v>
      </c>
      <c r="G56" s="170">
        <f t="shared" si="5"/>
        <v>1.76</v>
      </c>
      <c r="H56" s="169">
        <f t="shared" si="6"/>
        <v>2</v>
      </c>
      <c r="I56" s="169" t="str">
        <f t="shared" si="7"/>
        <v>Low</v>
      </c>
      <c r="J56" s="172">
        <f t="shared" si="8"/>
        <v>2.7</v>
      </c>
      <c r="K56" s="171">
        <f>'Impact of Crisis'!M61</f>
        <v>3.5</v>
      </c>
      <c r="L56" s="171">
        <f>'Impact of Crisis'!AA61</f>
        <v>2.2999999999999998</v>
      </c>
      <c r="M56" s="171" t="e">
        <f>'Impact of Crisis'!AM61</f>
        <v>#N/A</v>
      </c>
      <c r="N56" s="172">
        <f>'Conditions of affected people'!Q61</f>
        <v>1</v>
      </c>
      <c r="O56" s="171">
        <f>'Conditions of affected people'!J61</f>
        <v>0</v>
      </c>
      <c r="P56" s="171">
        <f>'Conditions of affected people'!P61</f>
        <v>2</v>
      </c>
      <c r="Q56" s="171">
        <f t="shared" si="9"/>
        <v>2.4</v>
      </c>
      <c r="R56" s="171">
        <f>Complexity!W61</f>
        <v>2.7</v>
      </c>
      <c r="S56" s="171">
        <f>Complexity!AP61</f>
        <v>2</v>
      </c>
      <c r="T56" s="171">
        <f>Complexity!AQ61</f>
        <v>2</v>
      </c>
    </row>
    <row r="57" spans="1:20" x14ac:dyDescent="0.3">
      <c r="A57" s="173" t="str">
        <f>'Crisis Indicator Data'!D56</f>
        <v>Lesotho</v>
      </c>
      <c r="B57" s="173" t="str">
        <f>'Crisis Indicator Data'!B56</f>
        <v>Drought</v>
      </c>
      <c r="C57" s="173" t="str">
        <f>'Crisis Indicator Data'!A56</f>
        <v>Drought in Lesotho</v>
      </c>
      <c r="D57" s="173"/>
      <c r="E57" s="173" t="str">
        <f>'Crisis Indicator Data'!C56</f>
        <v>LSO002</v>
      </c>
      <c r="F57" s="173" t="str">
        <f>'Crisis Indicator Data'!E56</f>
        <v>LSO</v>
      </c>
      <c r="G57" s="170">
        <f t="shared" si="5"/>
        <v>1.77</v>
      </c>
      <c r="H57" s="169">
        <f t="shared" si="6"/>
        <v>2</v>
      </c>
      <c r="I57" s="169" t="str">
        <f t="shared" si="7"/>
        <v>Low</v>
      </c>
      <c r="J57" s="172">
        <f t="shared" si="8"/>
        <v>2.2000000000000002</v>
      </c>
      <c r="K57" s="171">
        <f>'Impact of Crisis'!M62</f>
        <v>3.5</v>
      </c>
      <c r="L57" s="171">
        <f>'Impact of Crisis'!AA62</f>
        <v>1.6</v>
      </c>
      <c r="M57" s="171" t="e">
        <f>'Impact of Crisis'!AM62</f>
        <v>#N/A</v>
      </c>
      <c r="N57" s="172">
        <f>'Conditions of affected people'!Q62</f>
        <v>2</v>
      </c>
      <c r="O57" s="171">
        <f>'Conditions of affected people'!J62</f>
        <v>1</v>
      </c>
      <c r="P57" s="171">
        <f>'Conditions of affected people'!P62</f>
        <v>3</v>
      </c>
      <c r="Q57" s="171">
        <f t="shared" si="9"/>
        <v>1.1000000000000001</v>
      </c>
      <c r="R57" s="171">
        <f>Complexity!W62</f>
        <v>1.7</v>
      </c>
      <c r="S57" s="171">
        <f>Complexity!AP62</f>
        <v>0</v>
      </c>
      <c r="T57" s="171">
        <f>Complexity!AQ62</f>
        <v>0.5</v>
      </c>
    </row>
    <row r="58" spans="1:20" x14ac:dyDescent="0.3">
      <c r="A58" s="173" t="str">
        <f>'Crisis Indicator Data'!D57</f>
        <v>Libya</v>
      </c>
      <c r="B58" s="173" t="str">
        <f>'Crisis Indicator Data'!B57</f>
        <v>Complex crisis</v>
      </c>
      <c r="C58" s="173" t="str">
        <f>'Crisis Indicator Data'!A57</f>
        <v>Libya</v>
      </c>
      <c r="D58" s="173"/>
      <c r="E58" s="173" t="str">
        <f>'Crisis Indicator Data'!C57</f>
        <v>LBY001</v>
      </c>
      <c r="F58" s="173" t="str">
        <f>'Crisis Indicator Data'!E57</f>
        <v>LBY</v>
      </c>
      <c r="G58" s="170">
        <f t="shared" si="5"/>
        <v>4.03</v>
      </c>
      <c r="H58" s="169">
        <f t="shared" si="6"/>
        <v>5</v>
      </c>
      <c r="I58" s="169" t="str">
        <f t="shared" si="7"/>
        <v>Very High</v>
      </c>
      <c r="J58" s="172">
        <f t="shared" si="8"/>
        <v>3.7</v>
      </c>
      <c r="K58" s="171">
        <f>'Impact of Crisis'!M63</f>
        <v>4.5</v>
      </c>
      <c r="L58" s="171">
        <f>'Impact of Crisis'!AA63</f>
        <v>3.3</v>
      </c>
      <c r="M58" s="171" t="e">
        <f>'Impact of Crisis'!AM63</f>
        <v>#N/A</v>
      </c>
      <c r="N58" s="172">
        <f>'Conditions of affected people'!Q63</f>
        <v>4</v>
      </c>
      <c r="O58" s="171">
        <f>'Conditions of affected people'!J63</f>
        <v>3</v>
      </c>
      <c r="P58" s="171">
        <f>'Conditions of affected people'!P63</f>
        <v>5</v>
      </c>
      <c r="Q58" s="171">
        <f t="shared" si="9"/>
        <v>4.3</v>
      </c>
      <c r="R58" s="171">
        <f>Complexity!W63</f>
        <v>4</v>
      </c>
      <c r="S58" s="171">
        <f>Complexity!AP63</f>
        <v>4</v>
      </c>
      <c r="T58" s="171">
        <f>Complexity!AQ63</f>
        <v>4.5</v>
      </c>
    </row>
    <row r="59" spans="1:20" x14ac:dyDescent="0.3">
      <c r="A59" s="173" t="str">
        <f>'Crisis Indicator Data'!D58</f>
        <v>Libya</v>
      </c>
      <c r="B59" s="173" t="str">
        <f>'Crisis Indicator Data'!B58</f>
        <v>International displacement</v>
      </c>
      <c r="C59" s="173" t="str">
        <f>'Crisis Indicator Data'!A58</f>
        <v>Mixed migration flows in Libya</v>
      </c>
      <c r="D59" s="173"/>
      <c r="E59" s="173" t="str">
        <f>'Crisis Indicator Data'!C58</f>
        <v>LBY002</v>
      </c>
      <c r="F59" s="173" t="str">
        <f>'Crisis Indicator Data'!E58</f>
        <v>LBY</v>
      </c>
      <c r="G59" s="170">
        <f t="shared" si="5"/>
        <v>3.25</v>
      </c>
      <c r="H59" s="169">
        <f t="shared" si="6"/>
        <v>4</v>
      </c>
      <c r="I59" s="169" t="str">
        <f t="shared" si="7"/>
        <v>High</v>
      </c>
      <c r="J59" s="172">
        <f t="shared" si="8"/>
        <v>3.5</v>
      </c>
      <c r="K59" s="171">
        <f>'Impact of Crisis'!M64</f>
        <v>4.5</v>
      </c>
      <c r="L59" s="171">
        <f>'Impact of Crisis'!AA64</f>
        <v>3.1</v>
      </c>
      <c r="M59" s="171" t="e">
        <f>'Impact of Crisis'!AM64</f>
        <v>#N/A</v>
      </c>
      <c r="N59" s="172">
        <f>'Conditions of affected people'!Q64</f>
        <v>3</v>
      </c>
      <c r="O59" s="171">
        <f>'Conditions of affected people'!J64</f>
        <v>2</v>
      </c>
      <c r="P59" s="171">
        <f>'Conditions of affected people'!P64</f>
        <v>4</v>
      </c>
      <c r="Q59" s="171">
        <f t="shared" si="9"/>
        <v>3.5</v>
      </c>
      <c r="R59" s="171">
        <f>Complexity!W64</f>
        <v>4</v>
      </c>
      <c r="S59" s="171">
        <f>Complexity!AP64</f>
        <v>4</v>
      </c>
      <c r="T59" s="171">
        <f>Complexity!AQ64</f>
        <v>3</v>
      </c>
    </row>
    <row r="60" spans="1:20" x14ac:dyDescent="0.3">
      <c r="A60" s="173" t="str">
        <f>'Crisis Indicator Data'!D59</f>
        <v>Madagascar</v>
      </c>
      <c r="B60" s="173" t="str">
        <f>'Crisis Indicator Data'!B59</f>
        <v>Complex crisis</v>
      </c>
      <c r="C60" s="173" t="str">
        <f>'Crisis Indicator Data'!A59</f>
        <v>Madagascar</v>
      </c>
      <c r="D60" s="173"/>
      <c r="E60" s="173" t="str">
        <f>'Crisis Indicator Data'!C59</f>
        <v>MDG001</v>
      </c>
      <c r="F60" s="173" t="str">
        <f>'Crisis Indicator Data'!E59</f>
        <v>MDG</v>
      </c>
      <c r="G60" s="170">
        <f t="shared" si="5"/>
        <v>2.37</v>
      </c>
      <c r="H60" s="169">
        <f t="shared" si="6"/>
        <v>3</v>
      </c>
      <c r="I60" s="169" t="str">
        <f t="shared" si="7"/>
        <v>Medium</v>
      </c>
      <c r="J60" s="172">
        <f t="shared" si="8"/>
        <v>3.5</v>
      </c>
      <c r="K60" s="171">
        <f>'Impact of Crisis'!M65</f>
        <v>4.5</v>
      </c>
      <c r="L60" s="171">
        <f>'Impact of Crisis'!AA65</f>
        <v>3</v>
      </c>
      <c r="M60" s="171" t="e">
        <f>'Impact of Crisis'!AM65</f>
        <v>#N/A</v>
      </c>
      <c r="N60" s="172">
        <f>'Conditions of affected people'!Q65</f>
        <v>2.5</v>
      </c>
      <c r="O60" s="171">
        <f>'Conditions of affected people'!J65</f>
        <v>3</v>
      </c>
      <c r="P60" s="171">
        <f>'Conditions of affected people'!P65</f>
        <v>2</v>
      </c>
      <c r="Q60" s="171">
        <f t="shared" si="9"/>
        <v>1.4</v>
      </c>
      <c r="R60" s="171">
        <f>Complexity!W65</f>
        <v>2.2000000000000002</v>
      </c>
      <c r="S60" s="171">
        <f>Complexity!AP65</f>
        <v>0</v>
      </c>
      <c r="T60" s="171">
        <f>Complexity!AQ65</f>
        <v>0.5</v>
      </c>
    </row>
    <row r="61" spans="1:20" x14ac:dyDescent="0.3">
      <c r="A61" s="173" t="str">
        <f>'Crisis Indicator Data'!D60</f>
        <v>Madagascar</v>
      </c>
      <c r="B61" s="173" t="str">
        <f>'Crisis Indicator Data'!B60</f>
        <v>Drought</v>
      </c>
      <c r="C61" s="173" t="str">
        <f>'Crisis Indicator Data'!A60</f>
        <v>Drought in Madagascar</v>
      </c>
      <c r="D61" s="173"/>
      <c r="E61" s="173" t="str">
        <f>'Crisis Indicator Data'!C60</f>
        <v>MDG002</v>
      </c>
      <c r="F61" s="173" t="str">
        <f>'Crisis Indicator Data'!E60</f>
        <v>MDG</v>
      </c>
      <c r="G61" s="170">
        <f t="shared" si="5"/>
        <v>2.71</v>
      </c>
      <c r="H61" s="169">
        <f t="shared" si="6"/>
        <v>3</v>
      </c>
      <c r="I61" s="169" t="str">
        <f t="shared" si="7"/>
        <v>Medium</v>
      </c>
      <c r="J61" s="172">
        <f t="shared" si="8"/>
        <v>2.7</v>
      </c>
      <c r="K61" s="171">
        <f>'Impact of Crisis'!M66</f>
        <v>2</v>
      </c>
      <c r="L61" s="171">
        <f>'Impact of Crisis'!AA66</f>
        <v>3</v>
      </c>
      <c r="M61" s="171" t="e">
        <f>'Impact of Crisis'!AM66</f>
        <v>#N/A</v>
      </c>
      <c r="N61" s="172">
        <f>'Conditions of affected people'!Q66</f>
        <v>3.5</v>
      </c>
      <c r="O61" s="171">
        <f>'Conditions of affected people'!J66</f>
        <v>3</v>
      </c>
      <c r="P61" s="171">
        <f>'Conditions of affected people'!P66</f>
        <v>4</v>
      </c>
      <c r="Q61" s="171">
        <f t="shared" si="9"/>
        <v>1.4</v>
      </c>
      <c r="R61" s="171">
        <f>Complexity!W66</f>
        <v>2.2000000000000002</v>
      </c>
      <c r="S61" s="171">
        <f>Complexity!AP66</f>
        <v>0</v>
      </c>
      <c r="T61" s="171">
        <f>Complexity!AQ66</f>
        <v>0.5</v>
      </c>
    </row>
    <row r="62" spans="1:20" x14ac:dyDescent="0.3">
      <c r="A62" s="173" t="str">
        <f>'Crisis Indicator Data'!D61</f>
        <v>Madagascar</v>
      </c>
      <c r="B62" s="173" t="str">
        <f>'Crisis Indicator Data'!B61</f>
        <v>Epidemic</v>
      </c>
      <c r="C62" s="173" t="str">
        <f>'Crisis Indicator Data'!A61</f>
        <v>Measles in Madagascar</v>
      </c>
      <c r="D62" s="173"/>
      <c r="E62" s="173" t="str">
        <f>'Crisis Indicator Data'!C61</f>
        <v>MDG003</v>
      </c>
      <c r="F62" s="173" t="str">
        <f>'Crisis Indicator Data'!E61</f>
        <v>MDG</v>
      </c>
      <c r="G62" s="170">
        <f t="shared" si="5"/>
        <v>1.42</v>
      </c>
      <c r="H62" s="169">
        <f t="shared" si="6"/>
        <v>2</v>
      </c>
      <c r="I62" s="169" t="str">
        <f t="shared" si="7"/>
        <v>Low</v>
      </c>
      <c r="J62" s="172">
        <f t="shared" si="8"/>
        <v>2.5</v>
      </c>
      <c r="K62" s="171">
        <f>'Impact of Crisis'!M67</f>
        <v>4.5</v>
      </c>
      <c r="L62" s="171">
        <f>'Impact of Crisis'!AA67</f>
        <v>1.6</v>
      </c>
      <c r="M62" s="171" t="e">
        <f>'Impact of Crisis'!AM67</f>
        <v>#N/A</v>
      </c>
      <c r="N62" s="172">
        <f>'Conditions of affected people'!Q67</f>
        <v>1</v>
      </c>
      <c r="O62" s="171">
        <f>'Conditions of affected people'!J67</f>
        <v>1</v>
      </c>
      <c r="P62" s="171">
        <f>'Conditions of affected people'!P67</f>
        <v>1</v>
      </c>
      <c r="Q62" s="171">
        <f t="shared" si="9"/>
        <v>1.4</v>
      </c>
      <c r="R62" s="171">
        <f>Complexity!W67</f>
        <v>2.2000000000000002</v>
      </c>
      <c r="S62" s="171">
        <f>Complexity!AP67</f>
        <v>0</v>
      </c>
      <c r="T62" s="171">
        <f>Complexity!AQ67</f>
        <v>0.5</v>
      </c>
    </row>
    <row r="63" spans="1:20" x14ac:dyDescent="0.3">
      <c r="A63" s="173" t="str">
        <f>'Crisis Indicator Data'!D62</f>
        <v>Malawi</v>
      </c>
      <c r="B63" s="173" t="str">
        <f>'Crisis Indicator Data'!B62</f>
        <v>Food security</v>
      </c>
      <c r="C63" s="173" t="str">
        <f>'Crisis Indicator Data'!A62</f>
        <v>Food security in Malawi</v>
      </c>
      <c r="D63" s="173"/>
      <c r="E63" s="173" t="str">
        <f>'Crisis Indicator Data'!C62</f>
        <v>MWI002</v>
      </c>
      <c r="F63" s="173" t="str">
        <f>'Crisis Indicator Data'!E62</f>
        <v>MWI</v>
      </c>
      <c r="G63" s="170">
        <f t="shared" si="5"/>
        <v>2.88</v>
      </c>
      <c r="H63" s="169">
        <f t="shared" si="6"/>
        <v>3</v>
      </c>
      <c r="I63" s="169" t="str">
        <f t="shared" si="7"/>
        <v>Medium</v>
      </c>
      <c r="J63" s="172">
        <f t="shared" si="8"/>
        <v>4</v>
      </c>
      <c r="K63" s="171">
        <f>'Impact of Crisis'!M68</f>
        <v>4</v>
      </c>
      <c r="L63" s="171">
        <f>'Impact of Crisis'!AA68</f>
        <v>4</v>
      </c>
      <c r="M63" s="171" t="e">
        <f>'Impact of Crisis'!AM68</f>
        <v>#N/A</v>
      </c>
      <c r="N63" s="172">
        <f>'Conditions of affected people'!Q68</f>
        <v>3.5</v>
      </c>
      <c r="O63" s="171">
        <f>'Conditions of affected people'!J68</f>
        <v>4</v>
      </c>
      <c r="P63" s="171">
        <f>'Conditions of affected people'!P68</f>
        <v>3</v>
      </c>
      <c r="Q63" s="171">
        <f t="shared" si="9"/>
        <v>1.1000000000000001</v>
      </c>
      <c r="R63" s="171">
        <f>Complexity!W68</f>
        <v>1.6</v>
      </c>
      <c r="S63" s="171">
        <f>Complexity!AP68</f>
        <v>0</v>
      </c>
      <c r="T63" s="171">
        <f>Complexity!AQ68</f>
        <v>0.5</v>
      </c>
    </row>
    <row r="64" spans="1:20" x14ac:dyDescent="0.3">
      <c r="A64" s="173" t="str">
        <f>'Crisis Indicator Data'!D63</f>
        <v>Mali</v>
      </c>
      <c r="B64" s="173" t="str">
        <f>'Crisis Indicator Data'!B63</f>
        <v>Complex crisis</v>
      </c>
      <c r="C64" s="173" t="str">
        <f>'Crisis Indicator Data'!A63</f>
        <v>Mali</v>
      </c>
      <c r="D64" s="173"/>
      <c r="E64" s="173" t="str">
        <f>'Crisis Indicator Data'!C63</f>
        <v>MLI001</v>
      </c>
      <c r="F64" s="173" t="str">
        <f>'Crisis Indicator Data'!E63</f>
        <v>MLI</v>
      </c>
      <c r="G64" s="170">
        <f t="shared" si="5"/>
        <v>3.44</v>
      </c>
      <c r="H64" s="169">
        <f t="shared" si="6"/>
        <v>4</v>
      </c>
      <c r="I64" s="169" t="str">
        <f t="shared" si="7"/>
        <v>High</v>
      </c>
      <c r="J64" s="172">
        <f t="shared" si="8"/>
        <v>3.5</v>
      </c>
      <c r="K64" s="171">
        <f>'Impact of Crisis'!M69</f>
        <v>3.8</v>
      </c>
      <c r="L64" s="171">
        <f>'Impact of Crisis'!AA69</f>
        <v>3.3</v>
      </c>
      <c r="M64" s="171" t="e">
        <f>'Impact of Crisis'!AM69</f>
        <v>#N/A</v>
      </c>
      <c r="N64" s="172">
        <f>'Conditions of affected people'!Q69</f>
        <v>3.5</v>
      </c>
      <c r="O64" s="171">
        <f>'Conditions of affected people'!J69</f>
        <v>3</v>
      </c>
      <c r="P64" s="171">
        <f>'Conditions of affected people'!P69</f>
        <v>4</v>
      </c>
      <c r="Q64" s="171">
        <f t="shared" si="9"/>
        <v>3.3</v>
      </c>
      <c r="R64" s="171">
        <f>Complexity!W69</f>
        <v>2.5</v>
      </c>
      <c r="S64" s="171">
        <f>Complexity!AP69</f>
        <v>3</v>
      </c>
      <c r="T64" s="171">
        <f>Complexity!AQ69</f>
        <v>4</v>
      </c>
    </row>
    <row r="65" spans="1:20" x14ac:dyDescent="0.3">
      <c r="A65" s="173" t="str">
        <f>'Crisis Indicator Data'!D64</f>
        <v>Mauritania</v>
      </c>
      <c r="B65" s="173" t="str">
        <f>'Crisis Indicator Data'!B64</f>
        <v>Complex crisis</v>
      </c>
      <c r="C65" s="173" t="str">
        <f>'Crisis Indicator Data'!A64</f>
        <v>Mauritania</v>
      </c>
      <c r="D65" s="173"/>
      <c r="E65" s="173" t="str">
        <f>'Crisis Indicator Data'!C64</f>
        <v>MRT001</v>
      </c>
      <c r="F65" s="173" t="str">
        <f>'Crisis Indicator Data'!E64</f>
        <v>MRT</v>
      </c>
      <c r="G65" s="170">
        <f t="shared" si="5"/>
        <v>2.4500000000000002</v>
      </c>
      <c r="H65" s="169">
        <f t="shared" si="6"/>
        <v>3</v>
      </c>
      <c r="I65" s="169" t="str">
        <f t="shared" si="7"/>
        <v>Medium</v>
      </c>
      <c r="J65" s="172">
        <f t="shared" si="8"/>
        <v>3.5</v>
      </c>
      <c r="K65" s="171">
        <f>'Impact of Crisis'!M70</f>
        <v>4.3</v>
      </c>
      <c r="L65" s="171">
        <f>'Impact of Crisis'!AA70</f>
        <v>3.1</v>
      </c>
      <c r="M65" s="171" t="e">
        <f>'Impact of Crisis'!AM70</f>
        <v>#N/A</v>
      </c>
      <c r="N65" s="172">
        <f>'Conditions of affected people'!Q70</f>
        <v>2</v>
      </c>
      <c r="O65" s="171">
        <f>'Conditions of affected people'!J70</f>
        <v>1</v>
      </c>
      <c r="P65" s="171">
        <f>'Conditions of affected people'!P70</f>
        <v>3</v>
      </c>
      <c r="Q65" s="171">
        <f t="shared" si="9"/>
        <v>2.5</v>
      </c>
      <c r="R65" s="171">
        <f>Complexity!W70</f>
        <v>2.9</v>
      </c>
      <c r="S65" s="171">
        <f>Complexity!AP70</f>
        <v>1</v>
      </c>
      <c r="T65" s="171">
        <f>Complexity!AQ70</f>
        <v>2</v>
      </c>
    </row>
    <row r="66" spans="1:20" x14ac:dyDescent="0.3">
      <c r="A66" s="173" t="str">
        <f>'Crisis Indicator Data'!D65</f>
        <v>Mauritania</v>
      </c>
      <c r="B66" s="173" t="str">
        <f>'Crisis Indicator Data'!B65</f>
        <v>International displacement</v>
      </c>
      <c r="C66" s="173" t="str">
        <f>'Crisis Indicator Data'!A65</f>
        <v>Refugees from Mali in Mauritania</v>
      </c>
      <c r="D66" s="173"/>
      <c r="E66" s="173" t="str">
        <f>'Crisis Indicator Data'!C65</f>
        <v>MRT002</v>
      </c>
      <c r="F66" s="173" t="str">
        <f>'Crisis Indicator Data'!E65</f>
        <v>MRT</v>
      </c>
      <c r="G66" s="170">
        <f t="shared" si="5"/>
        <v>1.94</v>
      </c>
      <c r="H66" s="169">
        <f t="shared" si="6"/>
        <v>2</v>
      </c>
      <c r="I66" s="169" t="str">
        <f t="shared" si="7"/>
        <v>Low</v>
      </c>
      <c r="J66" s="172">
        <f t="shared" si="8"/>
        <v>1.4</v>
      </c>
      <c r="K66" s="171">
        <f>'Impact of Crisis'!M71</f>
        <v>1</v>
      </c>
      <c r="L66" s="171">
        <f>'Impact of Crisis'!AA71</f>
        <v>1.5</v>
      </c>
      <c r="M66" s="171" t="e">
        <f>'Impact of Crisis'!AM71</f>
        <v>#N/A</v>
      </c>
      <c r="N66" s="172">
        <f>'Conditions of affected people'!Q71</f>
        <v>2</v>
      </c>
      <c r="O66" s="171">
        <f>'Conditions of affected people'!J71</f>
        <v>1</v>
      </c>
      <c r="P66" s="171">
        <f>'Conditions of affected people'!P71</f>
        <v>3</v>
      </c>
      <c r="Q66" s="171">
        <f t="shared" si="9"/>
        <v>2.2000000000000002</v>
      </c>
      <c r="R66" s="171">
        <f>Complexity!W71</f>
        <v>2.9</v>
      </c>
      <c r="S66" s="171">
        <f>Complexity!AP71</f>
        <v>1</v>
      </c>
      <c r="T66" s="171">
        <f>Complexity!AQ71</f>
        <v>1.5</v>
      </c>
    </row>
    <row r="67" spans="1:20" x14ac:dyDescent="0.3">
      <c r="A67" s="173" t="str">
        <f>'Crisis Indicator Data'!D66</f>
        <v>Mauritania</v>
      </c>
      <c r="B67" s="173" t="str">
        <f>'Crisis Indicator Data'!B66</f>
        <v>Drought</v>
      </c>
      <c r="C67" s="173" t="str">
        <f>'Crisis Indicator Data'!A66</f>
        <v>Drought in Mauritania</v>
      </c>
      <c r="D67" s="173"/>
      <c r="E67" s="173" t="str">
        <f>'Crisis Indicator Data'!C66</f>
        <v>MRT003</v>
      </c>
      <c r="F67" s="173" t="str">
        <f>'Crisis Indicator Data'!E66</f>
        <v>MRT</v>
      </c>
      <c r="G67" s="170">
        <f t="shared" si="5"/>
        <v>2.42</v>
      </c>
      <c r="H67" s="169">
        <f t="shared" si="6"/>
        <v>3</v>
      </c>
      <c r="I67" s="169" t="str">
        <f t="shared" si="7"/>
        <v>Medium</v>
      </c>
      <c r="J67" s="172">
        <f t="shared" si="8"/>
        <v>4.0999999999999996</v>
      </c>
      <c r="K67" s="171">
        <f>'Impact of Crisis'!M72</f>
        <v>4.3</v>
      </c>
      <c r="L67" s="171">
        <f>'Impact of Crisis'!AA72</f>
        <v>4</v>
      </c>
      <c r="M67" s="171" t="e">
        <f>'Impact of Crisis'!AM72</f>
        <v>#N/A</v>
      </c>
      <c r="N67" s="172">
        <f>'Conditions of affected people'!Q72</f>
        <v>2</v>
      </c>
      <c r="O67" s="171">
        <f>'Conditions of affected people'!J72</f>
        <v>1</v>
      </c>
      <c r="P67" s="171">
        <f>'Conditions of affected people'!P72</f>
        <v>3</v>
      </c>
      <c r="Q67" s="171">
        <f t="shared" si="9"/>
        <v>2</v>
      </c>
      <c r="R67" s="171">
        <f>Complexity!W72</f>
        <v>2.9</v>
      </c>
      <c r="S67" s="171">
        <f>Complexity!AP72</f>
        <v>1</v>
      </c>
      <c r="T67" s="171">
        <f>Complexity!AQ72</f>
        <v>1</v>
      </c>
    </row>
    <row r="68" spans="1:20" x14ac:dyDescent="0.3">
      <c r="A68" s="173" t="str">
        <f>'Crisis Indicator Data'!D67</f>
        <v>Morocco</v>
      </c>
      <c r="B68" s="173" t="str">
        <f>'Crisis Indicator Data'!B67</f>
        <v>International displacement</v>
      </c>
      <c r="C68" s="173" t="str">
        <f>'Crisis Indicator Data'!A67</f>
        <v>Mixed migration flows in Morocco</v>
      </c>
      <c r="D68" s="173"/>
      <c r="E68" s="173" t="str">
        <f>'Crisis Indicator Data'!C67</f>
        <v>MAR002</v>
      </c>
      <c r="F68" s="173" t="str">
        <f>'Crisis Indicator Data'!E67</f>
        <v>MAR</v>
      </c>
      <c r="G68" s="170" t="str">
        <f t="shared" ref="G68:G99" si="10">IF(N68="x","x",IF(J68="x","x",(J68*$J$3+N68*$N$3+Q68*$Q$3)))</f>
        <v>x</v>
      </c>
      <c r="H68" s="169" t="str">
        <f t="shared" ref="H68:H99" si="11">IF(N68="x","x",IF(J68="x","x",(ROUNDUP((J68*$J$3+N68*$N$3+Q68*$Q$3),0))))</f>
        <v>x</v>
      </c>
      <c r="I68" s="169" t="str">
        <f t="shared" ref="I68:I99" si="12">IF(N68="x","x",IF(J68="x","x",(IF(H68=5,"Very High",IF(H68=4,"High",IF(H68=3,"Medium",IF(H68=2,"Low","Very Low")))))))</f>
        <v>x</v>
      </c>
      <c r="J68" s="172" t="str">
        <f t="shared" ref="J68:J99" si="13">IF(L68="x","x",ROUND(K68*$K$3+L68*$L$3,1))</f>
        <v>x</v>
      </c>
      <c r="K68" s="171">
        <f>'Impact of Crisis'!M73</f>
        <v>4</v>
      </c>
      <c r="L68" s="171" t="str">
        <f>'Impact of Crisis'!AA73</f>
        <v>x</v>
      </c>
      <c r="M68" s="171" t="e">
        <f>'Impact of Crisis'!AM73</f>
        <v>#VALUE!</v>
      </c>
      <c r="N68" s="172" t="str">
        <f>'Conditions of affected people'!Q73</f>
        <v>x</v>
      </c>
      <c r="O68" s="171" t="str">
        <f>'Conditions of affected people'!J73</f>
        <v>x</v>
      </c>
      <c r="P68" s="171" t="str">
        <f>'Conditions of affected people'!P73</f>
        <v>x</v>
      </c>
      <c r="Q68" s="171">
        <f t="shared" ref="Q68:Q99" si="14">IF(OR(T68="x",R68="x"),R68,ROUND((10-GEOMEAN(((10-R68)/10*9+1),((10-T68)/10*9+1)))/9*10,1))</f>
        <v>1.8</v>
      </c>
      <c r="R68" s="171">
        <f>Complexity!W73</f>
        <v>3</v>
      </c>
      <c r="S68" s="171">
        <f>Complexity!AP73</f>
        <v>0</v>
      </c>
      <c r="T68" s="171">
        <f>Complexity!AQ73</f>
        <v>0.5</v>
      </c>
    </row>
    <row r="69" spans="1:20" x14ac:dyDescent="0.3">
      <c r="A69" s="173" t="str">
        <f>'Crisis Indicator Data'!D68</f>
        <v>Mozambique</v>
      </c>
      <c r="B69" s="173" t="str">
        <f>'Crisis Indicator Data'!B68</f>
        <v>Drought</v>
      </c>
      <c r="C69" s="173" t="str">
        <f>'Crisis Indicator Data'!A68</f>
        <v>Drought in Mozambique</v>
      </c>
      <c r="D69" s="173"/>
      <c r="E69" s="173" t="str">
        <f>'Crisis Indicator Data'!C68</f>
        <v>MOZ002</v>
      </c>
      <c r="F69" s="173" t="str">
        <f>'Crisis Indicator Data'!E68</f>
        <v>MOZ</v>
      </c>
      <c r="G69" s="170">
        <f t="shared" si="10"/>
        <v>2.87</v>
      </c>
      <c r="H69" s="169">
        <f t="shared" si="11"/>
        <v>3</v>
      </c>
      <c r="I69" s="169" t="str">
        <f t="shared" si="12"/>
        <v>Medium</v>
      </c>
      <c r="J69" s="172">
        <f t="shared" si="13"/>
        <v>3.4</v>
      </c>
      <c r="K69" s="171">
        <f>'Impact of Crisis'!M74</f>
        <v>4.5</v>
      </c>
      <c r="L69" s="171">
        <f>'Impact of Crisis'!AA74</f>
        <v>2.9</v>
      </c>
      <c r="M69" s="171" t="e">
        <f>'Impact of Crisis'!AM74</f>
        <v>#N/A</v>
      </c>
      <c r="N69" s="172">
        <f>'Conditions of affected people'!Q74</f>
        <v>3</v>
      </c>
      <c r="O69" s="171">
        <f>'Conditions of affected people'!J74</f>
        <v>3</v>
      </c>
      <c r="P69" s="171">
        <f>'Conditions of affected people'!P74</f>
        <v>3</v>
      </c>
      <c r="Q69" s="171">
        <f t="shared" si="14"/>
        <v>2.2999999999999998</v>
      </c>
      <c r="R69" s="171">
        <f>Complexity!W74</f>
        <v>3.1</v>
      </c>
      <c r="S69" s="171">
        <f>Complexity!AP74</f>
        <v>1</v>
      </c>
      <c r="T69" s="171">
        <f>Complexity!AQ74</f>
        <v>1.5</v>
      </c>
    </row>
    <row r="70" spans="1:20" x14ac:dyDescent="0.3">
      <c r="A70" s="173" t="str">
        <f>'Crisis Indicator Data'!D69</f>
        <v>Myanmar</v>
      </c>
      <c r="B70" s="173" t="str">
        <f>'Crisis Indicator Data'!B69</f>
        <v>Complex crisis</v>
      </c>
      <c r="C70" s="173" t="str">
        <f>'Crisis Indicator Data'!A69</f>
        <v>Myanmar</v>
      </c>
      <c r="D70" s="173"/>
      <c r="E70" s="173" t="str">
        <f>'Crisis Indicator Data'!C69</f>
        <v>MMR001</v>
      </c>
      <c r="F70" s="173" t="str">
        <f>'Crisis Indicator Data'!E69</f>
        <v>MMR</v>
      </c>
      <c r="G70" s="170">
        <f t="shared" si="10"/>
        <v>2.85</v>
      </c>
      <c r="H70" s="169">
        <f t="shared" si="11"/>
        <v>3</v>
      </c>
      <c r="I70" s="169" t="str">
        <f t="shared" si="12"/>
        <v>Medium</v>
      </c>
      <c r="J70" s="172">
        <f t="shared" si="13"/>
        <v>3.2</v>
      </c>
      <c r="K70" s="171">
        <f>'Impact of Crisis'!M75</f>
        <v>3</v>
      </c>
      <c r="L70" s="171">
        <f>'Impact of Crisis'!AA75</f>
        <v>3.3</v>
      </c>
      <c r="M70" s="171" t="e">
        <f>'Impact of Crisis'!AM75</f>
        <v>#N/A</v>
      </c>
      <c r="N70" s="172">
        <f>'Conditions of affected people'!Q75</f>
        <v>2.5</v>
      </c>
      <c r="O70" s="171">
        <f>'Conditions of affected people'!J75</f>
        <v>2</v>
      </c>
      <c r="P70" s="171">
        <f>'Conditions of affected people'!P75</f>
        <v>3</v>
      </c>
      <c r="Q70" s="171">
        <f t="shared" si="14"/>
        <v>3.2</v>
      </c>
      <c r="R70" s="171">
        <f>Complexity!W75</f>
        <v>3.4</v>
      </c>
      <c r="S70" s="171">
        <f>Complexity!AP75</f>
        <v>3</v>
      </c>
      <c r="T70" s="171">
        <f>Complexity!AQ75</f>
        <v>3</v>
      </c>
    </row>
    <row r="71" spans="1:20" x14ac:dyDescent="0.3">
      <c r="A71" s="173" t="str">
        <f>'Crisis Indicator Data'!D70</f>
        <v>Myanmar</v>
      </c>
      <c r="B71" s="173" t="str">
        <f>'Crisis Indicator Data'!B70</f>
        <v>Conflict</v>
      </c>
      <c r="C71" s="173" t="str">
        <f>'Crisis Indicator Data'!A70</f>
        <v>Rakhine Conflict</v>
      </c>
      <c r="D71" s="173"/>
      <c r="E71" s="173" t="str">
        <f>'Crisis Indicator Data'!C70</f>
        <v>MMR002</v>
      </c>
      <c r="F71" s="173" t="str">
        <f>'Crisis Indicator Data'!E70</f>
        <v>MMR</v>
      </c>
      <c r="G71" s="170">
        <f t="shared" si="10"/>
        <v>3.02</v>
      </c>
      <c r="H71" s="169">
        <f t="shared" si="11"/>
        <v>4</v>
      </c>
      <c r="I71" s="169" t="str">
        <f t="shared" si="12"/>
        <v>High</v>
      </c>
      <c r="J71" s="172">
        <f t="shared" si="13"/>
        <v>2.8</v>
      </c>
      <c r="K71" s="171">
        <f>'Impact of Crisis'!M76</f>
        <v>2</v>
      </c>
      <c r="L71" s="171">
        <f>'Impact of Crisis'!AA76</f>
        <v>3.1</v>
      </c>
      <c r="M71" s="171" t="e">
        <f>'Impact of Crisis'!AM76</f>
        <v>#N/A</v>
      </c>
      <c r="N71" s="172">
        <f>'Conditions of affected people'!Q76</f>
        <v>3</v>
      </c>
      <c r="O71" s="171">
        <f>'Conditions of affected people'!J76</f>
        <v>2</v>
      </c>
      <c r="P71" s="171">
        <f>'Conditions of affected people'!P76</f>
        <v>4</v>
      </c>
      <c r="Q71" s="171">
        <f t="shared" si="14"/>
        <v>3.2</v>
      </c>
      <c r="R71" s="171">
        <f>Complexity!W76</f>
        <v>3.4</v>
      </c>
      <c r="S71" s="171">
        <f>Complexity!AP76</f>
        <v>3</v>
      </c>
      <c r="T71" s="171">
        <f>Complexity!AQ76</f>
        <v>3</v>
      </c>
    </row>
    <row r="72" spans="1:20" x14ac:dyDescent="0.3">
      <c r="A72" s="173" t="str">
        <f>'Crisis Indicator Data'!D71</f>
        <v>Myanmar</v>
      </c>
      <c r="B72" s="173" t="str">
        <f>'Crisis Indicator Data'!B71</f>
        <v>Conflict</v>
      </c>
      <c r="C72" s="173" t="str">
        <f>'Crisis Indicator Data'!A71</f>
        <v>Kachin and Shan Conflict</v>
      </c>
      <c r="D72" s="173"/>
      <c r="E72" s="173" t="str">
        <f>'Crisis Indicator Data'!C71</f>
        <v>MMR003</v>
      </c>
      <c r="F72" s="173" t="str">
        <f>'Crisis Indicator Data'!E71</f>
        <v>MMR</v>
      </c>
      <c r="G72" s="170">
        <f t="shared" si="10"/>
        <v>2.42</v>
      </c>
      <c r="H72" s="169">
        <f t="shared" si="11"/>
        <v>3</v>
      </c>
      <c r="I72" s="169" t="str">
        <f t="shared" si="12"/>
        <v>Medium</v>
      </c>
      <c r="J72" s="172">
        <f t="shared" si="13"/>
        <v>2.2999999999999998</v>
      </c>
      <c r="K72" s="171">
        <f>'Impact of Crisis'!M77</f>
        <v>3</v>
      </c>
      <c r="L72" s="171">
        <f>'Impact of Crisis'!AA77</f>
        <v>2</v>
      </c>
      <c r="M72" s="171" t="e">
        <f>'Impact of Crisis'!AM77</f>
        <v>#N/A</v>
      </c>
      <c r="N72" s="172">
        <f>'Conditions of affected people'!Q77</f>
        <v>2</v>
      </c>
      <c r="O72" s="171">
        <f>'Conditions of affected people'!J77</f>
        <v>1</v>
      </c>
      <c r="P72" s="171">
        <f>'Conditions of affected people'!P77</f>
        <v>3</v>
      </c>
      <c r="Q72" s="171">
        <f t="shared" si="14"/>
        <v>3.2</v>
      </c>
      <c r="R72" s="171">
        <f>Complexity!W77</f>
        <v>3.4</v>
      </c>
      <c r="S72" s="171">
        <f>Complexity!AP77</f>
        <v>3</v>
      </c>
      <c r="T72" s="171">
        <f>Complexity!AQ77</f>
        <v>3</v>
      </c>
    </row>
    <row r="73" spans="1:20" x14ac:dyDescent="0.3">
      <c r="A73" s="173" t="str">
        <f>'Crisis Indicator Data'!D72</f>
        <v>Nicaragua</v>
      </c>
      <c r="B73" s="173" t="str">
        <f>'Crisis Indicator Data'!B72</f>
        <v>Complex crisis</v>
      </c>
      <c r="C73" s="173" t="str">
        <f>'Crisis Indicator Data'!A72</f>
        <v>Nicaragua</v>
      </c>
      <c r="D73" s="173"/>
      <c r="E73" s="173" t="str">
        <f>'Crisis Indicator Data'!C72</f>
        <v>NIC001</v>
      </c>
      <c r="F73" s="173" t="str">
        <f>'Crisis Indicator Data'!E72</f>
        <v>NIC</v>
      </c>
      <c r="G73" s="170">
        <f t="shared" si="10"/>
        <v>2.0499999999999998</v>
      </c>
      <c r="H73" s="169">
        <f t="shared" si="11"/>
        <v>3</v>
      </c>
      <c r="I73" s="169" t="str">
        <f t="shared" si="12"/>
        <v>Medium</v>
      </c>
      <c r="J73" s="172">
        <f t="shared" si="13"/>
        <v>2.4</v>
      </c>
      <c r="K73" s="171">
        <f>'Impact of Crisis'!M78</f>
        <v>3.8</v>
      </c>
      <c r="L73" s="171">
        <f>'Impact of Crisis'!AA78</f>
        <v>1.8</v>
      </c>
      <c r="M73" s="171" t="e">
        <f>'Impact of Crisis'!AM78</f>
        <v>#N/A</v>
      </c>
      <c r="N73" s="172">
        <f>'Conditions of affected people'!Q78</f>
        <v>2</v>
      </c>
      <c r="O73" s="171">
        <f>'Conditions of affected people'!J78</f>
        <v>1</v>
      </c>
      <c r="P73" s="171">
        <f>'Conditions of affected people'!P78</f>
        <v>3</v>
      </c>
      <c r="Q73" s="171">
        <f t="shared" si="14"/>
        <v>1.9</v>
      </c>
      <c r="R73" s="171">
        <f>Complexity!W78</f>
        <v>2.7</v>
      </c>
      <c r="S73" s="171">
        <f>Complexity!AP78</f>
        <v>1</v>
      </c>
      <c r="T73" s="171">
        <f>Complexity!AQ78</f>
        <v>1</v>
      </c>
    </row>
    <row r="74" spans="1:20" x14ac:dyDescent="0.3">
      <c r="A74" s="173" t="str">
        <f>'Crisis Indicator Data'!D73</f>
        <v>Niger</v>
      </c>
      <c r="B74" s="173" t="str">
        <f>'Crisis Indicator Data'!B73</f>
        <v>Complex crisis</v>
      </c>
      <c r="C74" s="173" t="str">
        <f>'Crisis Indicator Data'!A73</f>
        <v>Niger</v>
      </c>
      <c r="D74" s="173"/>
      <c r="E74" s="173" t="str">
        <f>'Crisis Indicator Data'!C73</f>
        <v>NER001</v>
      </c>
      <c r="F74" s="173" t="str">
        <f>'Crisis Indicator Data'!E73</f>
        <v>NER</v>
      </c>
      <c r="G74" s="170">
        <f t="shared" si="10"/>
        <v>2.67</v>
      </c>
      <c r="H74" s="169">
        <f t="shared" si="11"/>
        <v>3</v>
      </c>
      <c r="I74" s="169" t="str">
        <f t="shared" si="12"/>
        <v>Medium</v>
      </c>
      <c r="J74" s="172">
        <f t="shared" si="13"/>
        <v>3.1</v>
      </c>
      <c r="K74" s="171">
        <f>'Impact of Crisis'!M79</f>
        <v>4.8</v>
      </c>
      <c r="L74" s="171">
        <f>'Impact of Crisis'!AA79</f>
        <v>2.2999999999999998</v>
      </c>
      <c r="M74" s="171" t="e">
        <f>'Impact of Crisis'!AM79</f>
        <v>#N/A</v>
      </c>
      <c r="N74" s="172">
        <f>'Conditions of affected people'!Q79</f>
        <v>2</v>
      </c>
      <c r="O74" s="171">
        <f>'Conditions of affected people'!J79</f>
        <v>2</v>
      </c>
      <c r="P74" s="171">
        <f>'Conditions of affected people'!P79</f>
        <v>2</v>
      </c>
      <c r="Q74" s="171">
        <f t="shared" si="14"/>
        <v>3.5</v>
      </c>
      <c r="R74" s="171">
        <f>Complexity!W79</f>
        <v>3.4</v>
      </c>
      <c r="S74" s="171">
        <f>Complexity!AP79</f>
        <v>2</v>
      </c>
      <c r="T74" s="171">
        <f>Complexity!AQ79</f>
        <v>3.5</v>
      </c>
    </row>
    <row r="75" spans="1:20" x14ac:dyDescent="0.3">
      <c r="A75" s="173" t="str">
        <f>'Crisis Indicator Data'!D74</f>
        <v>Niger</v>
      </c>
      <c r="B75" s="173" t="str">
        <f>'Crisis Indicator Data'!B74</f>
        <v>Conflict</v>
      </c>
      <c r="C75" s="173" t="str">
        <f>'Crisis Indicator Data'!A74</f>
        <v>Boko haram in Niger</v>
      </c>
      <c r="D75" s="173"/>
      <c r="E75" s="173" t="str">
        <f>'Crisis Indicator Data'!C74</f>
        <v>NER002</v>
      </c>
      <c r="F75" s="173" t="str">
        <f>'Crisis Indicator Data'!E74</f>
        <v>NER</v>
      </c>
      <c r="G75" s="170">
        <f t="shared" si="10"/>
        <v>2.66</v>
      </c>
      <c r="H75" s="169">
        <f t="shared" si="11"/>
        <v>3</v>
      </c>
      <c r="I75" s="169" t="str">
        <f t="shared" si="12"/>
        <v>Medium</v>
      </c>
      <c r="J75" s="172">
        <f t="shared" si="13"/>
        <v>1.8</v>
      </c>
      <c r="K75" s="171">
        <f>'Impact of Crisis'!M80</f>
        <v>1.8</v>
      </c>
      <c r="L75" s="171">
        <f>'Impact of Crisis'!AA80</f>
        <v>1.8</v>
      </c>
      <c r="M75" s="171" t="e">
        <f>'Impact of Crisis'!AM80</f>
        <v>#N/A</v>
      </c>
      <c r="N75" s="172">
        <f>'Conditions of affected people'!Q80</f>
        <v>2.5</v>
      </c>
      <c r="O75" s="171">
        <f>'Conditions of affected people'!J80</f>
        <v>1</v>
      </c>
      <c r="P75" s="171">
        <f>'Conditions of affected people'!P80</f>
        <v>4</v>
      </c>
      <c r="Q75" s="171">
        <f t="shared" si="14"/>
        <v>3.5</v>
      </c>
      <c r="R75" s="171">
        <f>Complexity!W80</f>
        <v>3.4</v>
      </c>
      <c r="S75" s="171">
        <f>Complexity!AP80</f>
        <v>2</v>
      </c>
      <c r="T75" s="171">
        <f>Complexity!AQ80</f>
        <v>3.5</v>
      </c>
    </row>
    <row r="76" spans="1:20" x14ac:dyDescent="0.3">
      <c r="A76" s="173" t="str">
        <f>'Crisis Indicator Data'!D75</f>
        <v>Niger</v>
      </c>
      <c r="B76" s="173" t="str">
        <f>'Crisis Indicator Data'!B75</f>
        <v>Conflict</v>
      </c>
      <c r="C76" s="173" t="str">
        <f>'Crisis Indicator Data'!A75</f>
        <v>Mali/Burkina Faso conflict</v>
      </c>
      <c r="D76" s="173"/>
      <c r="E76" s="173" t="str">
        <f>'Crisis Indicator Data'!C75</f>
        <v>NER003</v>
      </c>
      <c r="F76" s="173" t="str">
        <f>'Crisis Indicator Data'!E75</f>
        <v>NER</v>
      </c>
      <c r="G76" s="170">
        <f t="shared" si="10"/>
        <v>2.2000000000000002</v>
      </c>
      <c r="H76" s="169">
        <f t="shared" si="11"/>
        <v>3</v>
      </c>
      <c r="I76" s="169" t="str">
        <f t="shared" si="12"/>
        <v>Medium</v>
      </c>
      <c r="J76" s="172">
        <f t="shared" si="13"/>
        <v>2</v>
      </c>
      <c r="K76" s="171">
        <f>'Impact of Crisis'!M81</f>
        <v>3</v>
      </c>
      <c r="L76" s="171">
        <f>'Impact of Crisis'!AA81</f>
        <v>1.5</v>
      </c>
      <c r="M76" s="171" t="e">
        <f>'Impact of Crisis'!AM81</f>
        <v>#N/A</v>
      </c>
      <c r="N76" s="172">
        <f>'Conditions of affected people'!Q81</f>
        <v>1.5</v>
      </c>
      <c r="O76" s="171">
        <f>'Conditions of affected people'!J81</f>
        <v>1</v>
      </c>
      <c r="P76" s="171">
        <f>'Conditions of affected people'!P81</f>
        <v>2</v>
      </c>
      <c r="Q76" s="171">
        <f t="shared" si="14"/>
        <v>3.5</v>
      </c>
      <c r="R76" s="171">
        <f>Complexity!W81</f>
        <v>3.4</v>
      </c>
      <c r="S76" s="171">
        <f>Complexity!AP81</f>
        <v>2</v>
      </c>
      <c r="T76" s="171">
        <f>Complexity!AQ81</f>
        <v>3.5</v>
      </c>
    </row>
    <row r="77" spans="1:20" x14ac:dyDescent="0.3">
      <c r="A77" s="173" t="str">
        <f>'Crisis Indicator Data'!D76</f>
        <v>Nigeria</v>
      </c>
      <c r="B77" s="173" t="str">
        <f>'Crisis Indicator Data'!B76</f>
        <v>Complex crisis</v>
      </c>
      <c r="C77" s="173" t="str">
        <f>'Crisis Indicator Data'!A76</f>
        <v>Nigeria</v>
      </c>
      <c r="D77" s="173"/>
      <c r="E77" s="173" t="str">
        <f>'Crisis Indicator Data'!C76</f>
        <v>NGA001</v>
      </c>
      <c r="F77" s="173" t="str">
        <f>'Crisis Indicator Data'!E76</f>
        <v>NGA</v>
      </c>
      <c r="G77" s="170">
        <f t="shared" si="10"/>
        <v>3.26</v>
      </c>
      <c r="H77" s="169">
        <f t="shared" si="11"/>
        <v>4</v>
      </c>
      <c r="I77" s="169" t="str">
        <f t="shared" si="12"/>
        <v>High</v>
      </c>
      <c r="J77" s="172">
        <f t="shared" si="13"/>
        <v>4.5</v>
      </c>
      <c r="K77" s="171">
        <f>'Impact of Crisis'!M82</f>
        <v>4.8</v>
      </c>
      <c r="L77" s="171">
        <f>'Impact of Crisis'!AA82</f>
        <v>4.3</v>
      </c>
      <c r="M77" s="171" t="e">
        <f>'Impact of Crisis'!AM82</f>
        <v>#N/A</v>
      </c>
      <c r="N77" s="172">
        <f>'Conditions of affected people'!Q82</f>
        <v>2.5</v>
      </c>
      <c r="O77" s="171">
        <f>'Conditions of affected people'!J82</f>
        <v>3</v>
      </c>
      <c r="P77" s="171">
        <f>'Conditions of affected people'!P82</f>
        <v>2</v>
      </c>
      <c r="Q77" s="171">
        <f t="shared" si="14"/>
        <v>3.7</v>
      </c>
      <c r="R77" s="171">
        <f>Complexity!W82</f>
        <v>3.3</v>
      </c>
      <c r="S77" s="171">
        <f>Complexity!AP82</f>
        <v>3</v>
      </c>
      <c r="T77" s="171">
        <f>Complexity!AQ82</f>
        <v>4</v>
      </c>
    </row>
    <row r="78" spans="1:20" x14ac:dyDescent="0.3">
      <c r="A78" s="173" t="str">
        <f>'Crisis Indicator Data'!D77</f>
        <v>Nigeria</v>
      </c>
      <c r="B78" s="173" t="str">
        <f>'Crisis Indicator Data'!B77</f>
        <v>Food security</v>
      </c>
      <c r="C78" s="173" t="str">
        <f>'Crisis Indicator Data'!A77</f>
        <v>Food insecurity in Nigeria</v>
      </c>
      <c r="D78" s="173"/>
      <c r="E78" s="173" t="str">
        <f>'Crisis Indicator Data'!C77</f>
        <v>NGA002</v>
      </c>
      <c r="F78" s="173" t="str">
        <f>'Crisis Indicator Data'!E77</f>
        <v>NGA</v>
      </c>
      <c r="G78" s="170">
        <f t="shared" si="10"/>
        <v>3.2800000000000002</v>
      </c>
      <c r="H78" s="169">
        <f t="shared" si="11"/>
        <v>4</v>
      </c>
      <c r="I78" s="169" t="str">
        <f t="shared" si="12"/>
        <v>High</v>
      </c>
      <c r="J78" s="172">
        <f t="shared" si="13"/>
        <v>4.5999999999999996</v>
      </c>
      <c r="K78" s="171">
        <f>'Impact of Crisis'!M83</f>
        <v>4.8</v>
      </c>
      <c r="L78" s="171">
        <f>'Impact of Crisis'!AA83</f>
        <v>4.5</v>
      </c>
      <c r="M78" s="171" t="e">
        <f>'Impact of Crisis'!AM83</f>
        <v>#N/A</v>
      </c>
      <c r="N78" s="172">
        <f>'Conditions of affected people'!Q83</f>
        <v>2.5</v>
      </c>
      <c r="O78" s="171">
        <f>'Conditions of affected people'!J83</f>
        <v>3</v>
      </c>
      <c r="P78" s="171">
        <f>'Conditions of affected people'!P83</f>
        <v>2</v>
      </c>
      <c r="Q78" s="171">
        <f t="shared" si="14"/>
        <v>3.7</v>
      </c>
      <c r="R78" s="171">
        <f>Complexity!W83</f>
        <v>3.3</v>
      </c>
      <c r="S78" s="171">
        <f>Complexity!AP83</f>
        <v>3</v>
      </c>
      <c r="T78" s="171">
        <f>Complexity!AQ83</f>
        <v>4</v>
      </c>
    </row>
    <row r="79" spans="1:20" x14ac:dyDescent="0.3">
      <c r="A79" s="173" t="str">
        <f>'Crisis Indicator Data'!D78</f>
        <v>Nigeria</v>
      </c>
      <c r="B79" s="173" t="str">
        <f>'Crisis Indicator Data'!B78</f>
        <v>Conflict</v>
      </c>
      <c r="C79" s="173" t="str">
        <f>'Crisis Indicator Data'!A78</f>
        <v>Middle belt conflict</v>
      </c>
      <c r="D79" s="173"/>
      <c r="E79" s="173" t="str">
        <f>'Crisis Indicator Data'!C78</f>
        <v>NGA003</v>
      </c>
      <c r="F79" s="173" t="str">
        <f>'Crisis Indicator Data'!E78</f>
        <v>NGA</v>
      </c>
      <c r="G79" s="170">
        <f t="shared" si="10"/>
        <v>2.13</v>
      </c>
      <c r="H79" s="169">
        <f t="shared" si="11"/>
        <v>3</v>
      </c>
      <c r="I79" s="169" t="str">
        <f t="shared" si="12"/>
        <v>Medium</v>
      </c>
      <c r="J79" s="172">
        <f t="shared" si="13"/>
        <v>2.6</v>
      </c>
      <c r="K79" s="171">
        <f>'Impact of Crisis'!M84</f>
        <v>3.8</v>
      </c>
      <c r="L79" s="171">
        <f>'Impact of Crisis'!AA84</f>
        <v>2.1</v>
      </c>
      <c r="M79" s="171" t="e">
        <f>'Impact of Crisis'!AM84</f>
        <v>#N/A</v>
      </c>
      <c r="N79" s="172">
        <f>'Conditions of affected people'!Q84</f>
        <v>1</v>
      </c>
      <c r="O79" s="171">
        <f>'Conditions of affected people'!J84</f>
        <v>0</v>
      </c>
      <c r="P79" s="171">
        <f>'Conditions of affected people'!P84</f>
        <v>2</v>
      </c>
      <c r="Q79" s="171">
        <f t="shared" si="14"/>
        <v>3.7</v>
      </c>
      <c r="R79" s="171">
        <f>Complexity!W84</f>
        <v>3.3</v>
      </c>
      <c r="S79" s="171">
        <f>Complexity!AP84</f>
        <v>3</v>
      </c>
      <c r="T79" s="171">
        <f>Complexity!AQ84</f>
        <v>4</v>
      </c>
    </row>
    <row r="80" spans="1:20" x14ac:dyDescent="0.3">
      <c r="A80" s="173" t="str">
        <f>'Crisis Indicator Data'!D79</f>
        <v>Nigeria</v>
      </c>
      <c r="B80" s="173" t="str">
        <f>'Crisis Indicator Data'!B79</f>
        <v>Conflict</v>
      </c>
      <c r="C80" s="173" t="str">
        <f>'Crisis Indicator Data'!A79</f>
        <v>Boko haram crisis in Nigeria</v>
      </c>
      <c r="D80" s="173"/>
      <c r="E80" s="173" t="str">
        <f>'Crisis Indicator Data'!C79</f>
        <v>NGA004</v>
      </c>
      <c r="F80" s="173" t="str">
        <f>'Crisis Indicator Data'!E79</f>
        <v>NGA</v>
      </c>
      <c r="G80" s="170">
        <f t="shared" si="10"/>
        <v>3.68</v>
      </c>
      <c r="H80" s="169">
        <f t="shared" si="11"/>
        <v>4</v>
      </c>
      <c r="I80" s="169" t="str">
        <f t="shared" si="12"/>
        <v>High</v>
      </c>
      <c r="J80" s="172">
        <f t="shared" si="13"/>
        <v>3.3</v>
      </c>
      <c r="K80" s="171">
        <f>'Impact of Crisis'!M85</f>
        <v>2.8</v>
      </c>
      <c r="L80" s="171">
        <f>'Impact of Crisis'!AA85</f>
        <v>3.5</v>
      </c>
      <c r="M80" s="171" t="e">
        <f>'Impact of Crisis'!AM85</f>
        <v>#N/A</v>
      </c>
      <c r="N80" s="172">
        <f>'Conditions of affected people'!Q85</f>
        <v>4</v>
      </c>
      <c r="O80" s="171">
        <f>'Conditions of affected people'!J85</f>
        <v>4</v>
      </c>
      <c r="P80" s="171">
        <f>'Conditions of affected people'!P85</f>
        <v>4</v>
      </c>
      <c r="Q80" s="171">
        <f t="shared" si="14"/>
        <v>3.4</v>
      </c>
      <c r="R80" s="171">
        <f>Complexity!W85</f>
        <v>3.3</v>
      </c>
      <c r="S80" s="171">
        <f>Complexity!AP85</f>
        <v>3</v>
      </c>
      <c r="T80" s="171">
        <f>Complexity!AQ85</f>
        <v>3.5</v>
      </c>
    </row>
    <row r="81" spans="1:20" x14ac:dyDescent="0.3">
      <c r="A81" s="173" t="str">
        <f>'Crisis Indicator Data'!D80</f>
        <v>Nigeria</v>
      </c>
      <c r="B81" s="173" t="str">
        <f>'Crisis Indicator Data'!B80</f>
        <v>International displacement</v>
      </c>
      <c r="C81" s="173" t="str">
        <f>'Crisis Indicator Data'!A80</f>
        <v>Cameroon Refugees in Nigeria</v>
      </c>
      <c r="D81" s="173"/>
      <c r="E81" s="173" t="str">
        <f>'Crisis Indicator Data'!C80</f>
        <v>NGA005</v>
      </c>
      <c r="F81" s="173" t="str">
        <f>'Crisis Indicator Data'!E80</f>
        <v>NGA</v>
      </c>
      <c r="G81" s="170">
        <f t="shared" si="10"/>
        <v>1.69</v>
      </c>
      <c r="H81" s="169">
        <f t="shared" si="11"/>
        <v>2</v>
      </c>
      <c r="I81" s="169" t="str">
        <f t="shared" si="12"/>
        <v>Low</v>
      </c>
      <c r="J81" s="172">
        <f t="shared" si="13"/>
        <v>1.6</v>
      </c>
      <c r="K81" s="171">
        <f>'Impact of Crisis'!M86</f>
        <v>3</v>
      </c>
      <c r="L81" s="171">
        <f>'Impact of Crisis'!AA86</f>
        <v>1</v>
      </c>
      <c r="M81" s="171" t="e">
        <f>'Impact of Crisis'!AM86</f>
        <v>#N/A</v>
      </c>
      <c r="N81" s="172">
        <f>'Conditions of affected people'!Q86</f>
        <v>1</v>
      </c>
      <c r="O81" s="171">
        <f>'Conditions of affected people'!J86</f>
        <v>0</v>
      </c>
      <c r="P81" s="171">
        <f>'Conditions of affected people'!P86</f>
        <v>2</v>
      </c>
      <c r="Q81" s="171">
        <f t="shared" si="14"/>
        <v>2.9</v>
      </c>
      <c r="R81" s="171">
        <f>Complexity!W86</f>
        <v>3.3</v>
      </c>
      <c r="S81" s="171">
        <f>Complexity!AP86</f>
        <v>3</v>
      </c>
      <c r="T81" s="171">
        <f>Complexity!AQ86</f>
        <v>2.5</v>
      </c>
    </row>
    <row r="82" spans="1:20" x14ac:dyDescent="0.3">
      <c r="A82" s="173" t="str">
        <f>'Crisis Indicator Data'!D81</f>
        <v>Pakistan</v>
      </c>
      <c r="B82" s="173" t="str">
        <f>'Crisis Indicator Data'!B81</f>
        <v>Complex crisis</v>
      </c>
      <c r="C82" s="173" t="str">
        <f>'Crisis Indicator Data'!A81</f>
        <v>Pakistan</v>
      </c>
      <c r="D82" s="173"/>
      <c r="E82" s="173" t="str">
        <f>'Crisis Indicator Data'!C81</f>
        <v>PAK001</v>
      </c>
      <c r="F82" s="173" t="str">
        <f>'Crisis Indicator Data'!E81</f>
        <v>PAK</v>
      </c>
      <c r="G82" s="170">
        <f t="shared" si="10"/>
        <v>3.29</v>
      </c>
      <c r="H82" s="169">
        <f t="shared" si="11"/>
        <v>4</v>
      </c>
      <c r="I82" s="169" t="str">
        <f t="shared" si="12"/>
        <v>High</v>
      </c>
      <c r="J82" s="172">
        <f t="shared" si="13"/>
        <v>3.1</v>
      </c>
      <c r="K82" s="171">
        <f>'Impact of Crisis'!M87</f>
        <v>4.8</v>
      </c>
      <c r="L82" s="171">
        <f>'Impact of Crisis'!AA87</f>
        <v>2.2999999999999998</v>
      </c>
      <c r="M82" s="171" t="e">
        <f>'Impact of Crisis'!AM87</f>
        <v>#N/A</v>
      </c>
      <c r="N82" s="172">
        <f>'Conditions of affected people'!Q87</f>
        <v>3</v>
      </c>
      <c r="O82" s="171">
        <f>'Conditions of affected people'!J87</f>
        <v>3</v>
      </c>
      <c r="P82" s="171">
        <f>'Conditions of affected people'!P87</f>
        <v>3</v>
      </c>
      <c r="Q82" s="171">
        <f t="shared" si="14"/>
        <v>3.9</v>
      </c>
      <c r="R82" s="171">
        <f>Complexity!W87</f>
        <v>3.3</v>
      </c>
      <c r="S82" s="171">
        <f>Complexity!AP87</f>
        <v>4</v>
      </c>
      <c r="T82" s="171">
        <f>Complexity!AQ87</f>
        <v>4.5</v>
      </c>
    </row>
    <row r="83" spans="1:20" x14ac:dyDescent="0.3">
      <c r="A83" s="173" t="str">
        <f>'Crisis Indicator Data'!D82</f>
        <v>Pakistan</v>
      </c>
      <c r="B83" s="173" t="str">
        <f>'Crisis Indicator Data'!B82</f>
        <v>Drought</v>
      </c>
      <c r="C83" s="173" t="str">
        <f>'Crisis Indicator Data'!A82</f>
        <v>Drought in Pakistan</v>
      </c>
      <c r="D83" s="173"/>
      <c r="E83" s="173" t="str">
        <f>'Crisis Indicator Data'!C82</f>
        <v>PAK002</v>
      </c>
      <c r="F83" s="173" t="str">
        <f>'Crisis Indicator Data'!E82</f>
        <v>PAK</v>
      </c>
      <c r="G83" s="170">
        <f t="shared" si="10"/>
        <v>2.5499999999999998</v>
      </c>
      <c r="H83" s="169">
        <f t="shared" si="11"/>
        <v>3</v>
      </c>
      <c r="I83" s="169" t="str">
        <f t="shared" si="12"/>
        <v>Medium</v>
      </c>
      <c r="J83" s="172">
        <f t="shared" si="13"/>
        <v>2.2000000000000002</v>
      </c>
      <c r="K83" s="171">
        <f>'Impact of Crisis'!M88</f>
        <v>3.8</v>
      </c>
      <c r="L83" s="171">
        <f>'Impact of Crisis'!AA88</f>
        <v>1.5</v>
      </c>
      <c r="M83" s="171" t="e">
        <f>'Impact of Crisis'!AM88</f>
        <v>#N/A</v>
      </c>
      <c r="N83" s="172">
        <f>'Conditions of affected people'!Q88</f>
        <v>2</v>
      </c>
      <c r="O83" s="171">
        <f>'Conditions of affected people'!J88</f>
        <v>2</v>
      </c>
      <c r="P83" s="171">
        <f>'Conditions of affected people'!P88</f>
        <v>2</v>
      </c>
      <c r="Q83" s="171">
        <f t="shared" si="14"/>
        <v>3.7</v>
      </c>
      <c r="R83" s="171">
        <f>Complexity!W88</f>
        <v>3.3</v>
      </c>
      <c r="S83" s="171">
        <f>Complexity!AP88</f>
        <v>4</v>
      </c>
      <c r="T83" s="171">
        <f>Complexity!AQ88</f>
        <v>4</v>
      </c>
    </row>
    <row r="84" spans="1:20" x14ac:dyDescent="0.3">
      <c r="A84" s="173" t="str">
        <f>'Crisis Indicator Data'!D83</f>
        <v>Pakistan</v>
      </c>
      <c r="B84" s="173" t="str">
        <f>'Crisis Indicator Data'!B83</f>
        <v>Conflict</v>
      </c>
      <c r="C84" s="173" t="str">
        <f>'Crisis Indicator Data'!A83</f>
        <v>Conflict in Pakistan</v>
      </c>
      <c r="D84" s="173"/>
      <c r="E84" s="173" t="str">
        <f>'Crisis Indicator Data'!C83</f>
        <v>PAK003</v>
      </c>
      <c r="F84" s="173" t="str">
        <f>'Crisis Indicator Data'!E83</f>
        <v>PAK</v>
      </c>
      <c r="G84" s="170">
        <f t="shared" si="10"/>
        <v>3.29</v>
      </c>
      <c r="H84" s="169">
        <f t="shared" si="11"/>
        <v>4</v>
      </c>
      <c r="I84" s="169" t="str">
        <f t="shared" si="12"/>
        <v>High</v>
      </c>
      <c r="J84" s="172">
        <f t="shared" si="13"/>
        <v>3.1</v>
      </c>
      <c r="K84" s="171">
        <f>'Impact of Crisis'!M89</f>
        <v>4.8</v>
      </c>
      <c r="L84" s="171">
        <f>'Impact of Crisis'!AA89</f>
        <v>2.2999999999999998</v>
      </c>
      <c r="M84" s="171" t="e">
        <f>'Impact of Crisis'!AM89</f>
        <v>#N/A</v>
      </c>
      <c r="N84" s="172">
        <f>'Conditions of affected people'!Q89</f>
        <v>3</v>
      </c>
      <c r="O84" s="171">
        <f>'Conditions of affected people'!J89</f>
        <v>3</v>
      </c>
      <c r="P84" s="171">
        <f>'Conditions of affected people'!P89</f>
        <v>3</v>
      </c>
      <c r="Q84" s="171">
        <f t="shared" si="14"/>
        <v>3.9</v>
      </c>
      <c r="R84" s="171">
        <f>Complexity!W89</f>
        <v>3.3</v>
      </c>
      <c r="S84" s="171">
        <f>Complexity!AP89</f>
        <v>4</v>
      </c>
      <c r="T84" s="171">
        <f>Complexity!AQ89</f>
        <v>4.5</v>
      </c>
    </row>
    <row r="85" spans="1:20" x14ac:dyDescent="0.3">
      <c r="A85" s="173" t="str">
        <f>'Crisis Indicator Data'!D84</f>
        <v>Palestine</v>
      </c>
      <c r="B85" s="173" t="str">
        <f>'Crisis Indicator Data'!B84</f>
        <v>Conflict</v>
      </c>
      <c r="C85" s="173" t="str">
        <f>'Crisis Indicator Data'!A84</f>
        <v>Conflict in Palestine</v>
      </c>
      <c r="D85" s="173"/>
      <c r="E85" s="173" t="str">
        <f>'Crisis Indicator Data'!C84</f>
        <v>PSE002</v>
      </c>
      <c r="F85" s="173" t="str">
        <f>'Crisis Indicator Data'!E84</f>
        <v>PSE</v>
      </c>
      <c r="G85" s="170">
        <f t="shared" si="10"/>
        <v>3.52</v>
      </c>
      <c r="H85" s="169">
        <f t="shared" si="11"/>
        <v>4</v>
      </c>
      <c r="I85" s="169" t="str">
        <f t="shared" si="12"/>
        <v>High</v>
      </c>
      <c r="J85" s="172">
        <f t="shared" si="13"/>
        <v>2.8</v>
      </c>
      <c r="K85" s="171">
        <f>'Impact of Crisis'!M90</f>
        <v>3.3</v>
      </c>
      <c r="L85" s="171">
        <f>'Impact of Crisis'!AA90</f>
        <v>2.6</v>
      </c>
      <c r="M85" s="171" t="e">
        <f>'Impact of Crisis'!AM90</f>
        <v>#N/A</v>
      </c>
      <c r="N85" s="172">
        <f>'Conditions of affected people'!Q90</f>
        <v>4</v>
      </c>
      <c r="O85" s="171">
        <f>'Conditions of affected people'!J90</f>
        <v>3</v>
      </c>
      <c r="P85" s="171">
        <f>'Conditions of affected people'!P90</f>
        <v>5</v>
      </c>
      <c r="Q85" s="171">
        <f t="shared" si="14"/>
        <v>3.2</v>
      </c>
      <c r="R85" s="171">
        <f>Complexity!W90</f>
        <v>2.2000000000000002</v>
      </c>
      <c r="S85" s="171">
        <f>Complexity!AP90</f>
        <v>4</v>
      </c>
      <c r="T85" s="171">
        <f>Complexity!AQ90</f>
        <v>4</v>
      </c>
    </row>
    <row r="86" spans="1:20" x14ac:dyDescent="0.3">
      <c r="A86" s="173" t="str">
        <f>'Crisis Indicator Data'!D85</f>
        <v>Panama</v>
      </c>
      <c r="B86" s="173" t="str">
        <f>'Crisis Indicator Data'!B85</f>
        <v>International displacement</v>
      </c>
      <c r="C86" s="173" t="str">
        <f>'Crisis Indicator Data'!A85</f>
        <v>Venezuela displacement in Panama</v>
      </c>
      <c r="D86" s="173"/>
      <c r="E86" s="173" t="str">
        <f>'Crisis Indicator Data'!C85</f>
        <v>PAN002</v>
      </c>
      <c r="F86" s="173" t="str">
        <f>'Crisis Indicator Data'!E85</f>
        <v>PAN</v>
      </c>
      <c r="G86" s="170">
        <f t="shared" si="10"/>
        <v>0.98</v>
      </c>
      <c r="H86" s="169">
        <f t="shared" si="11"/>
        <v>1</v>
      </c>
      <c r="I86" s="169" t="str">
        <f t="shared" si="12"/>
        <v>Very Low</v>
      </c>
      <c r="J86" s="172">
        <f t="shared" si="13"/>
        <v>2.2999999999999998</v>
      </c>
      <c r="K86" s="171">
        <f>'Impact of Crisis'!M91</f>
        <v>2.2999999999999998</v>
      </c>
      <c r="L86" s="171">
        <f>'Impact of Crisis'!AA91</f>
        <v>2.2999999999999998</v>
      </c>
      <c r="M86" s="171" t="e">
        <f>'Impact of Crisis'!AM91</f>
        <v>#N/A</v>
      </c>
      <c r="N86" s="172">
        <f>'Conditions of affected people'!Q91</f>
        <v>0.5</v>
      </c>
      <c r="O86" s="171">
        <f>'Conditions of affected people'!J91</f>
        <v>0</v>
      </c>
      <c r="P86" s="171">
        <f>'Conditions of affected people'!P91</f>
        <v>1</v>
      </c>
      <c r="Q86" s="171">
        <f t="shared" si="14"/>
        <v>0.9</v>
      </c>
      <c r="R86" s="171">
        <f>Complexity!W91</f>
        <v>1.3</v>
      </c>
      <c r="S86" s="171">
        <f>Complexity!AP91</f>
        <v>0</v>
      </c>
      <c r="T86" s="171">
        <f>Complexity!AQ91</f>
        <v>0.5</v>
      </c>
    </row>
    <row r="87" spans="1:20" x14ac:dyDescent="0.3">
      <c r="A87" s="173" t="str">
        <f>'Crisis Indicator Data'!D86</f>
        <v>Peru</v>
      </c>
      <c r="B87" s="173" t="str">
        <f>'Crisis Indicator Data'!B86</f>
        <v>International displacement</v>
      </c>
      <c r="C87" s="173" t="str">
        <f>'Crisis Indicator Data'!A86</f>
        <v>Venezuela displacement in Peru</v>
      </c>
      <c r="D87" s="173"/>
      <c r="E87" s="173" t="str">
        <f>'Crisis Indicator Data'!C86</f>
        <v>PER002</v>
      </c>
      <c r="F87" s="173" t="str">
        <f>'Crisis Indicator Data'!E86</f>
        <v>PER</v>
      </c>
      <c r="G87" s="170">
        <f t="shared" si="10"/>
        <v>1.3399999999999999</v>
      </c>
      <c r="H87" s="169">
        <f t="shared" si="11"/>
        <v>2</v>
      </c>
      <c r="I87" s="169" t="str">
        <f t="shared" si="12"/>
        <v>Low</v>
      </c>
      <c r="J87" s="172">
        <f t="shared" si="13"/>
        <v>2.6</v>
      </c>
      <c r="K87" s="171">
        <f>'Impact of Crisis'!M92</f>
        <v>2.8</v>
      </c>
      <c r="L87" s="171">
        <f>'Impact of Crisis'!AA92</f>
        <v>2.5</v>
      </c>
      <c r="M87" s="171" t="e">
        <f>'Impact of Crisis'!AM92</f>
        <v>#N/A</v>
      </c>
      <c r="N87" s="172">
        <f>'Conditions of affected people'!Q92</f>
        <v>0.5</v>
      </c>
      <c r="O87" s="171">
        <f>'Conditions of affected people'!J92</f>
        <v>0</v>
      </c>
      <c r="P87" s="171">
        <f>'Conditions of affected people'!P92</f>
        <v>1</v>
      </c>
      <c r="Q87" s="171">
        <f t="shared" si="14"/>
        <v>1.9</v>
      </c>
      <c r="R87" s="171">
        <f>Complexity!W92</f>
        <v>2.7</v>
      </c>
      <c r="S87" s="171">
        <f>Complexity!AP92</f>
        <v>0</v>
      </c>
      <c r="T87" s="171">
        <f>Complexity!AQ92</f>
        <v>1</v>
      </c>
    </row>
    <row r="88" spans="1:20" x14ac:dyDescent="0.3">
      <c r="A88" s="173" t="str">
        <f>'Crisis Indicator Data'!D87</f>
        <v>Philippines</v>
      </c>
      <c r="B88" s="173" t="str">
        <f>'Crisis Indicator Data'!B87</f>
        <v>Complex crisis</v>
      </c>
      <c r="C88" s="173" t="str">
        <f>'Crisis Indicator Data'!A87</f>
        <v>Philippines</v>
      </c>
      <c r="D88" s="173"/>
      <c r="E88" s="173" t="str">
        <f>'Crisis Indicator Data'!C87</f>
        <v>PHL001</v>
      </c>
      <c r="F88" s="173" t="str">
        <f>'Crisis Indicator Data'!E87</f>
        <v>PHL</v>
      </c>
      <c r="G88" s="170">
        <f t="shared" si="10"/>
        <v>1.4100000000000001</v>
      </c>
      <c r="H88" s="169">
        <f t="shared" si="11"/>
        <v>2</v>
      </c>
      <c r="I88" s="169" t="str">
        <f t="shared" si="12"/>
        <v>Low</v>
      </c>
      <c r="J88" s="172">
        <f t="shared" si="13"/>
        <v>1.7</v>
      </c>
      <c r="K88" s="171">
        <f>'Impact of Crisis'!M93</f>
        <v>2</v>
      </c>
      <c r="L88" s="171">
        <f>'Impact of Crisis'!AA93</f>
        <v>1.5</v>
      </c>
      <c r="M88" s="171" t="e">
        <f>'Impact of Crisis'!AM93</f>
        <v>#N/A</v>
      </c>
      <c r="N88" s="172">
        <f>'Conditions of affected people'!Q93</f>
        <v>1</v>
      </c>
      <c r="O88" s="171">
        <f>'Conditions of affected people'!J93</f>
        <v>0</v>
      </c>
      <c r="P88" s="171">
        <f>'Conditions of affected people'!P93</f>
        <v>2</v>
      </c>
      <c r="Q88" s="171">
        <f t="shared" si="14"/>
        <v>1.9</v>
      </c>
      <c r="R88" s="171">
        <f>Complexity!W93</f>
        <v>2.2999999999999998</v>
      </c>
      <c r="S88" s="171">
        <f>Complexity!AP93</f>
        <v>0</v>
      </c>
      <c r="T88" s="171">
        <f>Complexity!AQ93</f>
        <v>1.5</v>
      </c>
    </row>
    <row r="89" spans="1:20" x14ac:dyDescent="0.3">
      <c r="A89" s="173" t="str">
        <f>'Crisis Indicator Data'!D88</f>
        <v>Philippines</v>
      </c>
      <c r="B89" s="173" t="str">
        <f>'Crisis Indicator Data'!B88</f>
        <v>Conflict</v>
      </c>
      <c r="C89" s="173" t="str">
        <f>'Crisis Indicator Data'!A88</f>
        <v>Mindanao conflict</v>
      </c>
      <c r="D89" s="173"/>
      <c r="E89" s="173" t="str">
        <f>'Crisis Indicator Data'!C88</f>
        <v>PHL002</v>
      </c>
      <c r="F89" s="173" t="str">
        <f>'Crisis Indicator Data'!E88</f>
        <v>PHL</v>
      </c>
      <c r="G89" s="170">
        <f t="shared" si="10"/>
        <v>1.37</v>
      </c>
      <c r="H89" s="169">
        <f t="shared" si="11"/>
        <v>2</v>
      </c>
      <c r="I89" s="169" t="str">
        <f t="shared" si="12"/>
        <v>Low</v>
      </c>
      <c r="J89" s="172">
        <f t="shared" si="13"/>
        <v>1.5</v>
      </c>
      <c r="K89" s="171">
        <f>'Impact of Crisis'!M94</f>
        <v>1.5</v>
      </c>
      <c r="L89" s="171">
        <f>'Impact of Crisis'!AA94</f>
        <v>1.5</v>
      </c>
      <c r="M89" s="171" t="e">
        <f>'Impact of Crisis'!AM94</f>
        <v>#N/A</v>
      </c>
      <c r="N89" s="172">
        <f>'Conditions of affected people'!Q94</f>
        <v>1</v>
      </c>
      <c r="O89" s="171">
        <f>'Conditions of affected people'!J94</f>
        <v>0</v>
      </c>
      <c r="P89" s="171">
        <f>'Conditions of affected people'!P94</f>
        <v>2</v>
      </c>
      <c r="Q89" s="171">
        <f t="shared" si="14"/>
        <v>1.9</v>
      </c>
      <c r="R89" s="171">
        <f>Complexity!W94</f>
        <v>2.2999999999999998</v>
      </c>
      <c r="S89" s="171">
        <f>Complexity!AP94</f>
        <v>0</v>
      </c>
      <c r="T89" s="171">
        <f>Complexity!AQ94</f>
        <v>1.5</v>
      </c>
    </row>
    <row r="90" spans="1:20" x14ac:dyDescent="0.3">
      <c r="A90" s="173" t="str">
        <f>'Crisis Indicator Data'!D89</f>
        <v>Philippines</v>
      </c>
      <c r="B90" s="173" t="str">
        <f>'Crisis Indicator Data'!B89</f>
        <v>Other</v>
      </c>
      <c r="C90" s="173" t="str">
        <f>'Crisis Indicator Data'!A89</f>
        <v>Monsoon in Philippines</v>
      </c>
      <c r="D90" s="173"/>
      <c r="E90" s="173" t="str">
        <f>'Crisis Indicator Data'!C89</f>
        <v>PHL003</v>
      </c>
      <c r="F90" s="173" t="str">
        <f>'Crisis Indicator Data'!E89</f>
        <v>PHL</v>
      </c>
      <c r="G90" s="170">
        <f t="shared" si="10"/>
        <v>1.35</v>
      </c>
      <c r="H90" s="169">
        <f t="shared" si="11"/>
        <v>2</v>
      </c>
      <c r="I90" s="169" t="str">
        <f t="shared" si="12"/>
        <v>Low</v>
      </c>
      <c r="J90" s="172">
        <f t="shared" si="13"/>
        <v>1.4</v>
      </c>
      <c r="K90" s="171">
        <f>'Impact of Crisis'!M95</f>
        <v>1</v>
      </c>
      <c r="L90" s="171">
        <f>'Impact of Crisis'!AA95</f>
        <v>1.5</v>
      </c>
      <c r="M90" s="171" t="e">
        <f>'Impact of Crisis'!AM95</f>
        <v>#N/A</v>
      </c>
      <c r="N90" s="172">
        <f>'Conditions of affected people'!Q95</f>
        <v>1</v>
      </c>
      <c r="O90" s="171">
        <f>'Conditions of affected people'!J95</f>
        <v>0</v>
      </c>
      <c r="P90" s="171">
        <f>'Conditions of affected people'!P95</f>
        <v>2</v>
      </c>
      <c r="Q90" s="171">
        <f t="shared" si="14"/>
        <v>1.9</v>
      </c>
      <c r="R90" s="171">
        <f>Complexity!W95</f>
        <v>2.2999999999999998</v>
      </c>
      <c r="S90" s="171">
        <f>Complexity!AP95</f>
        <v>0</v>
      </c>
      <c r="T90" s="171">
        <f>Complexity!AQ95</f>
        <v>1.5</v>
      </c>
    </row>
    <row r="91" spans="1:20" x14ac:dyDescent="0.3">
      <c r="A91" s="173" t="str">
        <f>'Crisis Indicator Data'!D90</f>
        <v>Rwanda</v>
      </c>
      <c r="B91" s="173" t="str">
        <f>'Crisis Indicator Data'!B90</f>
        <v>International displacement</v>
      </c>
      <c r="C91" s="173" t="str">
        <f>'Crisis Indicator Data'!A90</f>
        <v>Displacement in Rwanda</v>
      </c>
      <c r="D91" s="173"/>
      <c r="E91" s="173" t="str">
        <f>'Crisis Indicator Data'!C90</f>
        <v>RWA002</v>
      </c>
      <c r="F91" s="173" t="str">
        <f>'Crisis Indicator Data'!E90</f>
        <v>RWA</v>
      </c>
      <c r="G91" s="170">
        <f t="shared" si="10"/>
        <v>1.56</v>
      </c>
      <c r="H91" s="169">
        <f t="shared" si="11"/>
        <v>2</v>
      </c>
      <c r="I91" s="169" t="str">
        <f t="shared" si="12"/>
        <v>Low</v>
      </c>
      <c r="J91" s="172">
        <f t="shared" si="13"/>
        <v>2</v>
      </c>
      <c r="K91" s="171">
        <f>'Impact of Crisis'!M96</f>
        <v>2.5</v>
      </c>
      <c r="L91" s="171">
        <f>'Impact of Crisis'!AA96</f>
        <v>1.8</v>
      </c>
      <c r="M91" s="171" t="e">
        <f>'Impact of Crisis'!AM96</f>
        <v>#N/A</v>
      </c>
      <c r="N91" s="172">
        <f>'Conditions of affected people'!Q96</f>
        <v>1</v>
      </c>
      <c r="O91" s="171">
        <f>'Conditions of affected people'!J96</f>
        <v>0</v>
      </c>
      <c r="P91" s="171">
        <f>'Conditions of affected people'!P96</f>
        <v>2</v>
      </c>
      <c r="Q91" s="171">
        <f t="shared" si="14"/>
        <v>2.2000000000000002</v>
      </c>
      <c r="R91" s="171">
        <f>Complexity!W96</f>
        <v>3.3</v>
      </c>
      <c r="S91" s="171">
        <f>Complexity!AP96</f>
        <v>0</v>
      </c>
      <c r="T91" s="171">
        <f>Complexity!AQ96</f>
        <v>1</v>
      </c>
    </row>
    <row r="92" spans="1:20" x14ac:dyDescent="0.3">
      <c r="A92" s="173" t="str">
        <f>'Crisis Indicator Data'!D91</f>
        <v>Senegal</v>
      </c>
      <c r="B92" s="173" t="str">
        <f>'Crisis Indicator Data'!B91</f>
        <v>Drought</v>
      </c>
      <c r="C92" s="173" t="str">
        <f>'Crisis Indicator Data'!A91</f>
        <v>Drought in Senegal</v>
      </c>
      <c r="D92" s="173"/>
      <c r="E92" s="173" t="str">
        <f>'Crisis Indicator Data'!C91</f>
        <v>SEN002</v>
      </c>
      <c r="F92" s="173" t="str">
        <f>'Crisis Indicator Data'!E91</f>
        <v>SEN</v>
      </c>
      <c r="G92" s="170">
        <f t="shared" si="10"/>
        <v>1.9100000000000001</v>
      </c>
      <c r="H92" s="169">
        <f t="shared" si="11"/>
        <v>2</v>
      </c>
      <c r="I92" s="169" t="str">
        <f t="shared" si="12"/>
        <v>Low</v>
      </c>
      <c r="J92" s="172">
        <f t="shared" si="13"/>
        <v>2.8</v>
      </c>
      <c r="K92" s="171">
        <f>'Impact of Crisis'!M97</f>
        <v>4.3</v>
      </c>
      <c r="L92" s="171">
        <f>'Impact of Crisis'!AA97</f>
        <v>2.2000000000000002</v>
      </c>
      <c r="M92" s="171" t="e">
        <f>'Impact of Crisis'!AM97</f>
        <v>#N/A</v>
      </c>
      <c r="N92" s="172">
        <f>'Conditions of affected people'!Q97</f>
        <v>1.5</v>
      </c>
      <c r="O92" s="171">
        <f>'Conditions of affected people'!J97</f>
        <v>1</v>
      </c>
      <c r="P92" s="171">
        <f>'Conditions of affected people'!P97</f>
        <v>2</v>
      </c>
      <c r="Q92" s="171">
        <f t="shared" si="14"/>
        <v>2</v>
      </c>
      <c r="R92" s="171">
        <f>Complexity!W97</f>
        <v>1.9</v>
      </c>
      <c r="S92" s="171">
        <f>Complexity!AP97</f>
        <v>0</v>
      </c>
      <c r="T92" s="171">
        <f>Complexity!AQ97</f>
        <v>2</v>
      </c>
    </row>
    <row r="93" spans="1:20" x14ac:dyDescent="0.3">
      <c r="A93" s="173" t="str">
        <f>'Crisis Indicator Data'!D92</f>
        <v>Somalia</v>
      </c>
      <c r="B93" s="173" t="str">
        <f>'Crisis Indicator Data'!B92</f>
        <v>Complex crisis</v>
      </c>
      <c r="C93" s="173" t="str">
        <f>'Crisis Indicator Data'!A92</f>
        <v>Somalia</v>
      </c>
      <c r="D93" s="173"/>
      <c r="E93" s="173" t="str">
        <f>'Crisis Indicator Data'!C92</f>
        <v>SOM001</v>
      </c>
      <c r="F93" s="173" t="str">
        <f>'Crisis Indicator Data'!E92</f>
        <v>SOM</v>
      </c>
      <c r="G93" s="170">
        <f t="shared" si="10"/>
        <v>3.6499999999999995</v>
      </c>
      <c r="H93" s="169">
        <f t="shared" si="11"/>
        <v>4</v>
      </c>
      <c r="I93" s="169" t="str">
        <f t="shared" si="12"/>
        <v>High</v>
      </c>
      <c r="J93" s="172">
        <f t="shared" si="13"/>
        <v>4.3</v>
      </c>
      <c r="K93" s="171">
        <f>'Impact of Crisis'!M98</f>
        <v>4.3</v>
      </c>
      <c r="L93" s="171">
        <f>'Impact of Crisis'!AA98</f>
        <v>4.3</v>
      </c>
      <c r="M93" s="171" t="e">
        <f>'Impact of Crisis'!AM98</f>
        <v>#N/A</v>
      </c>
      <c r="N93" s="172">
        <f>'Conditions of affected people'!Q98</f>
        <v>3</v>
      </c>
      <c r="O93" s="171">
        <f>'Conditions of affected people'!J98</f>
        <v>3</v>
      </c>
      <c r="P93" s="171">
        <f>'Conditions of affected people'!P98</f>
        <v>3</v>
      </c>
      <c r="Q93" s="171">
        <f t="shared" si="14"/>
        <v>4.3</v>
      </c>
      <c r="R93" s="171">
        <f>Complexity!W98</f>
        <v>4</v>
      </c>
      <c r="S93" s="171">
        <f>Complexity!AP98</f>
        <v>4</v>
      </c>
      <c r="T93" s="171">
        <f>Complexity!AQ98</f>
        <v>4.5</v>
      </c>
    </row>
    <row r="94" spans="1:20" x14ac:dyDescent="0.3">
      <c r="A94" s="173" t="str">
        <f>'Crisis Indicator Data'!D93</f>
        <v>South Sudan</v>
      </c>
      <c r="B94" s="173" t="str">
        <f>'Crisis Indicator Data'!B93</f>
        <v>Complex crisis</v>
      </c>
      <c r="C94" s="173" t="str">
        <f>'Crisis Indicator Data'!A93</f>
        <v>South Sudan</v>
      </c>
      <c r="D94" s="173"/>
      <c r="E94" s="173" t="str">
        <f>'Crisis Indicator Data'!C93</f>
        <v>SSD001</v>
      </c>
      <c r="F94" s="173" t="str">
        <f>'Crisis Indicator Data'!E93</f>
        <v>SSD</v>
      </c>
      <c r="G94" s="170">
        <f t="shared" si="10"/>
        <v>4.1399999999999997</v>
      </c>
      <c r="H94" s="169">
        <f t="shared" si="11"/>
        <v>5</v>
      </c>
      <c r="I94" s="169" t="str">
        <f t="shared" si="12"/>
        <v>Very High</v>
      </c>
      <c r="J94" s="172">
        <f t="shared" si="13"/>
        <v>4.7</v>
      </c>
      <c r="K94" s="171">
        <f>'Impact of Crisis'!M99</f>
        <v>4.3</v>
      </c>
      <c r="L94" s="171">
        <f>'Impact of Crisis'!AA99</f>
        <v>4.8</v>
      </c>
      <c r="M94" s="171" t="e">
        <f>'Impact of Crisis'!AM99</f>
        <v>#N/A</v>
      </c>
      <c r="N94" s="172">
        <f>'Conditions of affected people'!Q99</f>
        <v>4</v>
      </c>
      <c r="O94" s="171">
        <f>'Conditions of affected people'!J99</f>
        <v>4</v>
      </c>
      <c r="P94" s="171">
        <f>'Conditions of affected people'!P99</f>
        <v>4</v>
      </c>
      <c r="Q94" s="171">
        <f t="shared" si="14"/>
        <v>4</v>
      </c>
      <c r="R94" s="171">
        <f>Complexity!W99</f>
        <v>3.5</v>
      </c>
      <c r="S94" s="171">
        <f>Complexity!AP99</f>
        <v>4</v>
      </c>
      <c r="T94" s="171">
        <f>Complexity!AQ99</f>
        <v>4.5</v>
      </c>
    </row>
    <row r="95" spans="1:20" x14ac:dyDescent="0.3">
      <c r="A95" s="173" t="str">
        <f>'Crisis Indicator Data'!D94</f>
        <v>Spain</v>
      </c>
      <c r="B95" s="173" t="str">
        <f>'Crisis Indicator Data'!B94</f>
        <v>International displacement</v>
      </c>
      <c r="C95" s="173" t="str">
        <f>'Crisis Indicator Data'!A94</f>
        <v>Mixed migration flows in spain</v>
      </c>
      <c r="D95" s="173"/>
      <c r="E95" s="173" t="str">
        <f>'Crisis Indicator Data'!C94</f>
        <v>ESP002</v>
      </c>
      <c r="F95" s="173" t="str">
        <f>'Crisis Indicator Data'!E94</f>
        <v>ESP</v>
      </c>
      <c r="G95" s="170">
        <f t="shared" si="10"/>
        <v>1</v>
      </c>
      <c r="H95" s="169">
        <f t="shared" si="11"/>
        <v>1</v>
      </c>
      <c r="I95" s="169" t="str">
        <f t="shared" si="12"/>
        <v>Very Low</v>
      </c>
      <c r="J95" s="172">
        <f t="shared" si="13"/>
        <v>1.5</v>
      </c>
      <c r="K95" s="171">
        <f>'Impact of Crisis'!M100</f>
        <v>2.5</v>
      </c>
      <c r="L95" s="171">
        <f>'Impact of Crisis'!AA100</f>
        <v>1</v>
      </c>
      <c r="M95" s="171" t="e">
        <f>'Impact of Crisis'!AM100</f>
        <v>#N/A</v>
      </c>
      <c r="N95" s="172">
        <f>'Conditions of affected people'!Q100</f>
        <v>0.5</v>
      </c>
      <c r="O95" s="171">
        <f>'Conditions of affected people'!J100</f>
        <v>0</v>
      </c>
      <c r="P95" s="171">
        <f>'Conditions of affected people'!P100</f>
        <v>1</v>
      </c>
      <c r="Q95" s="171">
        <f t="shared" si="14"/>
        <v>1.5</v>
      </c>
      <c r="R95" s="171">
        <f>Complexity!W100</f>
        <v>1.9</v>
      </c>
      <c r="S95" s="171">
        <f>Complexity!AP100</f>
        <v>0</v>
      </c>
      <c r="T95" s="171">
        <f>Complexity!AQ100</f>
        <v>1</v>
      </c>
    </row>
    <row r="96" spans="1:20" x14ac:dyDescent="0.3">
      <c r="A96" s="173" t="str">
        <f>'Crisis Indicator Data'!D95</f>
        <v>Sudan</v>
      </c>
      <c r="B96" s="173" t="str">
        <f>'Crisis Indicator Data'!B95</f>
        <v>Complex crisis</v>
      </c>
      <c r="C96" s="173" t="str">
        <f>'Crisis Indicator Data'!A95</f>
        <v>Sudan</v>
      </c>
      <c r="D96" s="173"/>
      <c r="E96" s="173" t="str">
        <f>'Crisis Indicator Data'!C95</f>
        <v>SDN001</v>
      </c>
      <c r="F96" s="173" t="str">
        <f>'Crisis Indicator Data'!E95</f>
        <v>SDN</v>
      </c>
      <c r="G96" s="170">
        <f t="shared" si="10"/>
        <v>3.84</v>
      </c>
      <c r="H96" s="169">
        <f t="shared" si="11"/>
        <v>4</v>
      </c>
      <c r="I96" s="169" t="str">
        <f t="shared" si="12"/>
        <v>High</v>
      </c>
      <c r="J96" s="172">
        <f t="shared" si="13"/>
        <v>4.5999999999999996</v>
      </c>
      <c r="K96" s="171">
        <f>'Impact of Crisis'!M101</f>
        <v>4.8</v>
      </c>
      <c r="L96" s="171">
        <f>'Impact of Crisis'!AA101</f>
        <v>4.5</v>
      </c>
      <c r="M96" s="171" t="e">
        <f>'Impact of Crisis'!AM101</f>
        <v>#N/A</v>
      </c>
      <c r="N96" s="172">
        <f>'Conditions of affected people'!Q101</f>
        <v>3.5</v>
      </c>
      <c r="O96" s="171">
        <f>'Conditions of affected people'!J101</f>
        <v>4</v>
      </c>
      <c r="P96" s="171">
        <f>'Conditions of affected people'!P101</f>
        <v>3</v>
      </c>
      <c r="Q96" s="171">
        <f t="shared" si="14"/>
        <v>3.9</v>
      </c>
      <c r="R96" s="171">
        <f>Complexity!W101</f>
        <v>3.8</v>
      </c>
      <c r="S96" s="171">
        <f>Complexity!AP101</f>
        <v>3</v>
      </c>
      <c r="T96" s="171">
        <f>Complexity!AQ101</f>
        <v>4</v>
      </c>
    </row>
    <row r="97" spans="1:20" x14ac:dyDescent="0.3">
      <c r="A97" s="173" t="str">
        <f>'Crisis Indicator Data'!D96</f>
        <v>Sudan</v>
      </c>
      <c r="B97" s="173" t="str">
        <f>'Crisis Indicator Data'!B96</f>
        <v>Complex crisis</v>
      </c>
      <c r="C97" s="173" t="str">
        <f>'Crisis Indicator Data'!A96</f>
        <v>Conflict and food security in Sudan</v>
      </c>
      <c r="D97" s="173"/>
      <c r="E97" s="173" t="str">
        <f>'Crisis Indicator Data'!C96</f>
        <v>SDN002</v>
      </c>
      <c r="F97" s="173" t="str">
        <f>'Crisis Indicator Data'!E96</f>
        <v>SDN</v>
      </c>
      <c r="G97" s="170">
        <f t="shared" si="10"/>
        <v>3.76</v>
      </c>
      <c r="H97" s="169">
        <f t="shared" si="11"/>
        <v>4</v>
      </c>
      <c r="I97" s="169" t="str">
        <f t="shared" si="12"/>
        <v>High</v>
      </c>
      <c r="J97" s="172">
        <f t="shared" si="13"/>
        <v>4.2</v>
      </c>
      <c r="K97" s="171">
        <f>'Impact of Crisis'!M102</f>
        <v>4.8</v>
      </c>
      <c r="L97" s="171">
        <f>'Impact of Crisis'!AA102</f>
        <v>4</v>
      </c>
      <c r="M97" s="171" t="e">
        <f>'Impact of Crisis'!AM102</f>
        <v>#N/A</v>
      </c>
      <c r="N97" s="172">
        <f>'Conditions of affected people'!Q102</f>
        <v>3.5</v>
      </c>
      <c r="O97" s="171">
        <f>'Conditions of affected people'!J102</f>
        <v>4</v>
      </c>
      <c r="P97" s="171">
        <f>'Conditions of affected people'!P102</f>
        <v>3</v>
      </c>
      <c r="Q97" s="171">
        <f t="shared" si="14"/>
        <v>3.9</v>
      </c>
      <c r="R97" s="171">
        <f>Complexity!W102</f>
        <v>3.8</v>
      </c>
      <c r="S97" s="171">
        <f>Complexity!AP102</f>
        <v>3</v>
      </c>
      <c r="T97" s="171">
        <f>Complexity!AQ102</f>
        <v>4</v>
      </c>
    </row>
    <row r="98" spans="1:20" x14ac:dyDescent="0.3">
      <c r="A98" s="173" t="str">
        <f>'Crisis Indicator Data'!D97</f>
        <v>Sudan</v>
      </c>
      <c r="B98" s="173" t="str">
        <f>'Crisis Indicator Data'!B97</f>
        <v>International displacement</v>
      </c>
      <c r="C98" s="173" t="str">
        <f>'Crisis Indicator Data'!A97</f>
        <v>International Displacement (Eritrea)</v>
      </c>
      <c r="D98" s="173"/>
      <c r="E98" s="173" t="str">
        <f>'Crisis Indicator Data'!C97</f>
        <v>SDN003</v>
      </c>
      <c r="F98" s="173" t="str">
        <f>'Crisis Indicator Data'!E97</f>
        <v>SDN</v>
      </c>
      <c r="G98" s="170">
        <f t="shared" si="10"/>
        <v>2.0300000000000002</v>
      </c>
      <c r="H98" s="169">
        <f t="shared" si="11"/>
        <v>3</v>
      </c>
      <c r="I98" s="169" t="str">
        <f t="shared" si="12"/>
        <v>Medium</v>
      </c>
      <c r="J98" s="172">
        <f t="shared" si="13"/>
        <v>1.6</v>
      </c>
      <c r="K98" s="171">
        <f>'Impact of Crisis'!M103</f>
        <v>1.8</v>
      </c>
      <c r="L98" s="171">
        <f>'Impact of Crisis'!AA103</f>
        <v>1.5</v>
      </c>
      <c r="M98" s="171" t="e">
        <f>'Impact of Crisis'!AM103</f>
        <v>#N/A</v>
      </c>
      <c r="N98" s="172">
        <f>'Conditions of affected people'!Q103</f>
        <v>1.5</v>
      </c>
      <c r="O98" s="171">
        <f>'Conditions of affected people'!J103</f>
        <v>1</v>
      </c>
      <c r="P98" s="171">
        <f>'Conditions of affected people'!P103</f>
        <v>2</v>
      </c>
      <c r="Q98" s="171">
        <f t="shared" si="14"/>
        <v>3.2</v>
      </c>
      <c r="R98" s="171">
        <f>Complexity!W103</f>
        <v>3.8</v>
      </c>
      <c r="S98" s="171">
        <f>Complexity!AP103</f>
        <v>3</v>
      </c>
      <c r="T98" s="171">
        <f>Complexity!AQ103</f>
        <v>2.5</v>
      </c>
    </row>
    <row r="99" spans="1:20" x14ac:dyDescent="0.3">
      <c r="A99" s="173" t="str">
        <f>'Crisis Indicator Data'!D98</f>
        <v>Sudan</v>
      </c>
      <c r="B99" s="173" t="str">
        <f>'Crisis Indicator Data'!B98</f>
        <v>International displacement</v>
      </c>
      <c r="C99" s="173" t="str">
        <f>'Crisis Indicator Data'!A98</f>
        <v>International Displacement (South Sudan)</v>
      </c>
      <c r="D99" s="173"/>
      <c r="E99" s="173" t="str">
        <f>'Crisis Indicator Data'!C98</f>
        <v>SDN004</v>
      </c>
      <c r="F99" s="173" t="str">
        <f>'Crisis Indicator Data'!E98</f>
        <v>SDN</v>
      </c>
      <c r="G99" s="170">
        <f t="shared" si="10"/>
        <v>2.21</v>
      </c>
      <c r="H99" s="169">
        <f t="shared" si="11"/>
        <v>3</v>
      </c>
      <c r="I99" s="169" t="str">
        <f t="shared" si="12"/>
        <v>Medium</v>
      </c>
      <c r="J99" s="172">
        <f t="shared" si="13"/>
        <v>2.5</v>
      </c>
      <c r="K99" s="171">
        <f>'Impact of Crisis'!M104</f>
        <v>2.8</v>
      </c>
      <c r="L99" s="171">
        <f>'Impact of Crisis'!AA104</f>
        <v>2.2999999999999998</v>
      </c>
      <c r="M99" s="171" t="e">
        <f>'Impact of Crisis'!AM104</f>
        <v>#N/A</v>
      </c>
      <c r="N99" s="172">
        <f>'Conditions of affected people'!Q104</f>
        <v>1.5</v>
      </c>
      <c r="O99" s="171">
        <f>'Conditions of affected people'!J104</f>
        <v>1</v>
      </c>
      <c r="P99" s="171">
        <f>'Conditions of affected people'!P104</f>
        <v>2</v>
      </c>
      <c r="Q99" s="171">
        <f t="shared" si="14"/>
        <v>3.2</v>
      </c>
      <c r="R99" s="171">
        <f>Complexity!W104</f>
        <v>3.8</v>
      </c>
      <c r="S99" s="171">
        <f>Complexity!AP104</f>
        <v>3</v>
      </c>
      <c r="T99" s="171">
        <f>Complexity!AQ104</f>
        <v>2.5</v>
      </c>
    </row>
    <row r="100" spans="1:20" x14ac:dyDescent="0.3">
      <c r="A100" s="173" t="str">
        <f>'Crisis Indicator Data'!D99</f>
        <v>Syria</v>
      </c>
      <c r="B100" s="173" t="str">
        <f>'Crisis Indicator Data'!B99</f>
        <v>Complex crisis</v>
      </c>
      <c r="C100" s="173" t="str">
        <f>'Crisis Indicator Data'!A99</f>
        <v>Syrian conflict</v>
      </c>
      <c r="D100" s="173"/>
      <c r="E100" s="173" t="str">
        <f>'Crisis Indicator Data'!C99</f>
        <v>SYR001</v>
      </c>
      <c r="F100" s="173" t="str">
        <f>'Crisis Indicator Data'!E99</f>
        <v>SYR</v>
      </c>
      <c r="G100" s="170">
        <f t="shared" ref="G100:G118" si="15">IF(N100="x","x",IF(J100="x","x",(J100*$J$3+N100*$N$3+Q100*$Q$3)))</f>
        <v>4.8</v>
      </c>
      <c r="H100" s="169">
        <f t="shared" ref="H100:H118" si="16">IF(N100="x","x",IF(J100="x","x",(ROUNDUP((J100*$J$3+N100*$N$3+Q100*$Q$3),0))))</f>
        <v>5</v>
      </c>
      <c r="I100" s="169" t="str">
        <f t="shared" ref="I100:I118" si="17">IF(N100="x","x",IF(J100="x","x",(IF(H100=5,"Very High",IF(H100=4,"High",IF(H100=3,"Medium",IF(H100=2,"Low","Very Low")))))))</f>
        <v>Very High</v>
      </c>
      <c r="J100" s="172">
        <f t="shared" ref="J100:J118" si="18">IF(L100="x","x",ROUND(K100*$K$3+L100*$L$3,1))</f>
        <v>4.5999999999999996</v>
      </c>
      <c r="K100" s="171">
        <f>'Impact of Crisis'!M105</f>
        <v>4</v>
      </c>
      <c r="L100" s="171">
        <f>'Impact of Crisis'!AA105</f>
        <v>4.8</v>
      </c>
      <c r="M100" s="171" t="e">
        <f>'Impact of Crisis'!AM105</f>
        <v>#N/A</v>
      </c>
      <c r="N100" s="172">
        <f>'Conditions of affected people'!Q105</f>
        <v>5</v>
      </c>
      <c r="O100" s="171">
        <f>'Conditions of affected people'!J105</f>
        <v>5</v>
      </c>
      <c r="P100" s="171">
        <f>'Conditions of affected people'!P105</f>
        <v>5</v>
      </c>
      <c r="Q100" s="171">
        <f t="shared" ref="Q100:Q118" si="19">IF(OR(T100="x",R100="x"),R100,ROUND((10-GEOMEAN(((10-R100)/10*9+1),((10-T100)/10*9+1)))/9*10,1))</f>
        <v>4.5999999999999996</v>
      </c>
      <c r="R100" s="171">
        <f>Complexity!W105</f>
        <v>4.2</v>
      </c>
      <c r="S100" s="171">
        <f>Complexity!AP105</f>
        <v>5</v>
      </c>
      <c r="T100" s="171">
        <f>Complexity!AQ105</f>
        <v>5</v>
      </c>
    </row>
    <row r="101" spans="1:20" x14ac:dyDescent="0.3">
      <c r="A101" s="173" t="str">
        <f>'Crisis Indicator Data'!D100</f>
        <v>Tanzania</v>
      </c>
      <c r="B101" s="173" t="str">
        <f>'Crisis Indicator Data'!B100</f>
        <v>International displacement</v>
      </c>
      <c r="C101" s="173" t="str">
        <f>'Crisis Indicator Data'!A100</f>
        <v>International Displacement in Tanzania</v>
      </c>
      <c r="D101" s="173"/>
      <c r="E101" s="173" t="str">
        <f>'Crisis Indicator Data'!C100</f>
        <v>TZA002</v>
      </c>
      <c r="F101" s="173" t="str">
        <f>'Crisis Indicator Data'!E100</f>
        <v>TZA</v>
      </c>
      <c r="G101" s="170">
        <f t="shared" si="15"/>
        <v>1.62</v>
      </c>
      <c r="H101" s="169">
        <f t="shared" si="16"/>
        <v>2</v>
      </c>
      <c r="I101" s="169" t="str">
        <f t="shared" si="17"/>
        <v>Low</v>
      </c>
      <c r="J101" s="172">
        <f t="shared" si="18"/>
        <v>3.2</v>
      </c>
      <c r="K101" s="171">
        <f>'Impact of Crisis'!M106</f>
        <v>2.8</v>
      </c>
      <c r="L101" s="171">
        <f>'Impact of Crisis'!AA106</f>
        <v>3.3</v>
      </c>
      <c r="M101" s="171" t="e">
        <f>'Impact of Crisis'!AM106</f>
        <v>#N/A</v>
      </c>
      <c r="N101" s="172">
        <f>'Conditions of affected people'!Q106</f>
        <v>1</v>
      </c>
      <c r="O101" s="171">
        <f>'Conditions of affected people'!J106</f>
        <v>0</v>
      </c>
      <c r="P101" s="171">
        <f>'Conditions of affected people'!P106</f>
        <v>2</v>
      </c>
      <c r="Q101" s="171">
        <f t="shared" si="19"/>
        <v>1.6</v>
      </c>
      <c r="R101" s="171">
        <f>Complexity!W106</f>
        <v>2.2000000000000002</v>
      </c>
      <c r="S101" s="171">
        <f>Complexity!AP106</f>
        <v>0</v>
      </c>
      <c r="T101" s="171">
        <f>Complexity!AQ106</f>
        <v>1</v>
      </c>
    </row>
    <row r="102" spans="1:20" x14ac:dyDescent="0.3">
      <c r="A102" s="173" t="str">
        <f>'Crisis Indicator Data'!D101</f>
        <v>Thailand</v>
      </c>
      <c r="B102" s="173" t="str">
        <f>'Crisis Indicator Data'!B101</f>
        <v>Complex crisis</v>
      </c>
      <c r="C102" s="173" t="str">
        <f>'Crisis Indicator Data'!A101</f>
        <v>Thailand</v>
      </c>
      <c r="D102" s="173"/>
      <c r="E102" s="173" t="str">
        <f>'Crisis Indicator Data'!C101</f>
        <v>THA001</v>
      </c>
      <c r="F102" s="173" t="str">
        <f>'Crisis Indicator Data'!E101</f>
        <v>THA</v>
      </c>
      <c r="G102" s="170" t="str">
        <f t="shared" si="15"/>
        <v>x</v>
      </c>
      <c r="H102" s="169" t="str">
        <f t="shared" si="16"/>
        <v>x</v>
      </c>
      <c r="I102" s="169" t="str">
        <f t="shared" si="17"/>
        <v>x</v>
      </c>
      <c r="J102" s="172">
        <f t="shared" si="18"/>
        <v>2.4</v>
      </c>
      <c r="K102" s="171">
        <f>'Impact of Crisis'!M107</f>
        <v>2</v>
      </c>
      <c r="L102" s="171">
        <f>'Impact of Crisis'!AA107</f>
        <v>2.5</v>
      </c>
      <c r="M102" s="171" t="e">
        <f>'Impact of Crisis'!AM107</f>
        <v>#N/A</v>
      </c>
      <c r="N102" s="172" t="str">
        <f>'Conditions of affected people'!Q107</f>
        <v>x</v>
      </c>
      <c r="O102" s="171" t="str">
        <f>'Conditions of affected people'!J107</f>
        <v>x</v>
      </c>
      <c r="P102" s="171" t="str">
        <f>'Conditions of affected people'!P107</f>
        <v>x</v>
      </c>
      <c r="Q102" s="171">
        <f t="shared" si="19"/>
        <v>2</v>
      </c>
      <c r="R102" s="171">
        <f>Complexity!W107</f>
        <v>2.4</v>
      </c>
      <c r="S102" s="171">
        <f>Complexity!AP107</f>
        <v>1</v>
      </c>
      <c r="T102" s="171">
        <f>Complexity!AQ107</f>
        <v>1.5</v>
      </c>
    </row>
    <row r="103" spans="1:20" x14ac:dyDescent="0.3">
      <c r="A103" s="173" t="str">
        <f>'Crisis Indicator Data'!D102</f>
        <v>Thailand</v>
      </c>
      <c r="B103" s="173" t="str">
        <f>'Crisis Indicator Data'!B102</f>
        <v>Conflict</v>
      </c>
      <c r="C103" s="173" t="str">
        <f>'Crisis Indicator Data'!A102</f>
        <v>Conflict in Thailand</v>
      </c>
      <c r="D103" s="173"/>
      <c r="E103" s="173" t="str">
        <f>'Crisis Indicator Data'!C102</f>
        <v>THA002</v>
      </c>
      <c r="F103" s="173" t="str">
        <f>'Crisis Indicator Data'!E102</f>
        <v>THA</v>
      </c>
      <c r="G103" s="170" t="str">
        <f t="shared" si="15"/>
        <v>x</v>
      </c>
      <c r="H103" s="169" t="str">
        <f t="shared" si="16"/>
        <v>x</v>
      </c>
      <c r="I103" s="169" t="str">
        <f t="shared" si="17"/>
        <v>x</v>
      </c>
      <c r="J103" s="172">
        <f t="shared" si="18"/>
        <v>2.2999999999999998</v>
      </c>
      <c r="K103" s="171">
        <f>'Impact of Crisis'!M108</f>
        <v>1.8</v>
      </c>
      <c r="L103" s="171">
        <f>'Impact of Crisis'!AA108</f>
        <v>2.5</v>
      </c>
      <c r="M103" s="171" t="e">
        <f>'Impact of Crisis'!AM108</f>
        <v>#N/A</v>
      </c>
      <c r="N103" s="172" t="str">
        <f>'Conditions of affected people'!Q108</f>
        <v>x</v>
      </c>
      <c r="O103" s="171" t="str">
        <f>'Conditions of affected people'!J108</f>
        <v>x</v>
      </c>
      <c r="P103" s="171" t="str">
        <f>'Conditions of affected people'!P108</f>
        <v>x</v>
      </c>
      <c r="Q103" s="171">
        <f t="shared" si="19"/>
        <v>1.7</v>
      </c>
      <c r="R103" s="171">
        <f>Complexity!W108</f>
        <v>2.4</v>
      </c>
      <c r="S103" s="171">
        <f>Complexity!AP108</f>
        <v>1</v>
      </c>
      <c r="T103" s="171">
        <f>Complexity!AQ108</f>
        <v>1</v>
      </c>
    </row>
    <row r="104" spans="1:20" x14ac:dyDescent="0.3">
      <c r="A104" s="173" t="str">
        <f>'Crisis Indicator Data'!D103</f>
        <v>Thailand</v>
      </c>
      <c r="B104" s="173" t="str">
        <f>'Crisis Indicator Data'!B103</f>
        <v>International displacement</v>
      </c>
      <c r="C104" s="173" t="str">
        <f>'Crisis Indicator Data'!A103</f>
        <v>International Displacement (from Myanmar, mostly Karen and Karenni minorities</v>
      </c>
      <c r="D104" s="173"/>
      <c r="E104" s="173" t="str">
        <f>'Crisis Indicator Data'!C103</f>
        <v>THA003</v>
      </c>
      <c r="F104" s="173" t="str">
        <f>'Crisis Indicator Data'!E103</f>
        <v>THA</v>
      </c>
      <c r="G104" s="170">
        <f t="shared" si="15"/>
        <v>1.04</v>
      </c>
      <c r="H104" s="169">
        <f t="shared" si="16"/>
        <v>2</v>
      </c>
      <c r="I104" s="169" t="str">
        <f t="shared" si="17"/>
        <v>Low</v>
      </c>
      <c r="J104" s="172">
        <f t="shared" si="18"/>
        <v>1.4</v>
      </c>
      <c r="K104" s="171">
        <f>'Impact of Crisis'!M109</f>
        <v>1.3</v>
      </c>
      <c r="L104" s="171">
        <f>'Impact of Crisis'!AA109</f>
        <v>1.5</v>
      </c>
      <c r="M104" s="171" t="e">
        <f>'Impact of Crisis'!AM109</f>
        <v>#N/A</v>
      </c>
      <c r="N104" s="172">
        <f>'Conditions of affected people'!Q109</f>
        <v>0.5</v>
      </c>
      <c r="O104" s="171">
        <f>'Conditions of affected people'!J109</f>
        <v>0</v>
      </c>
      <c r="P104" s="171">
        <f>'Conditions of affected people'!P109</f>
        <v>1</v>
      </c>
      <c r="Q104" s="171">
        <f t="shared" si="19"/>
        <v>1.7</v>
      </c>
      <c r="R104" s="171">
        <f>Complexity!W109</f>
        <v>2.4</v>
      </c>
      <c r="S104" s="171">
        <f>Complexity!AP109</f>
        <v>1</v>
      </c>
      <c r="T104" s="171">
        <f>Complexity!AQ109</f>
        <v>1</v>
      </c>
    </row>
    <row r="105" spans="1:20" x14ac:dyDescent="0.3">
      <c r="A105" s="173" t="str">
        <f>'Crisis Indicator Data'!D104</f>
        <v>Tunisia</v>
      </c>
      <c r="B105" s="173" t="str">
        <f>'Crisis Indicator Data'!B104</f>
        <v>International displacement</v>
      </c>
      <c r="C105" s="173" t="str">
        <f>'Crisis Indicator Data'!A104</f>
        <v>Displacement in Tunisia</v>
      </c>
      <c r="D105" s="173"/>
      <c r="E105" s="173" t="str">
        <f>'Crisis Indicator Data'!C104</f>
        <v>TUN002</v>
      </c>
      <c r="F105" s="173" t="str">
        <f>'Crisis Indicator Data'!E104</f>
        <v>TUN</v>
      </c>
      <c r="G105" s="170" t="str">
        <f t="shared" si="15"/>
        <v>x</v>
      </c>
      <c r="H105" s="169" t="str">
        <f t="shared" si="16"/>
        <v>x</v>
      </c>
      <c r="I105" s="169" t="str">
        <f t="shared" si="17"/>
        <v>x</v>
      </c>
      <c r="J105" s="172">
        <f t="shared" si="18"/>
        <v>2.2999999999999998</v>
      </c>
      <c r="K105" s="171">
        <f>'Impact of Crisis'!M110</f>
        <v>4</v>
      </c>
      <c r="L105" s="171">
        <f>'Impact of Crisis'!AA110</f>
        <v>1.5</v>
      </c>
      <c r="M105" s="171" t="e">
        <f>'Impact of Crisis'!AM110</f>
        <v>#N/A</v>
      </c>
      <c r="N105" s="172" t="str">
        <f>'Conditions of affected people'!Q110</f>
        <v>x</v>
      </c>
      <c r="O105" s="171" t="str">
        <f>'Conditions of affected people'!J110</f>
        <v>x</v>
      </c>
      <c r="P105" s="171" t="str">
        <f>'Conditions of affected people'!P110</f>
        <v>x</v>
      </c>
      <c r="Q105" s="171">
        <f t="shared" si="19"/>
        <v>1.3</v>
      </c>
      <c r="R105" s="171">
        <f>Complexity!W110</f>
        <v>2.1</v>
      </c>
      <c r="S105" s="171">
        <f>Complexity!AP110</f>
        <v>0</v>
      </c>
      <c r="T105" s="171">
        <f>Complexity!AQ110</f>
        <v>0.5</v>
      </c>
    </row>
    <row r="106" spans="1:20" x14ac:dyDescent="0.3">
      <c r="A106" s="173" t="str">
        <f>'Crisis Indicator Data'!D105</f>
        <v>Turkey</v>
      </c>
      <c r="B106" s="173" t="str">
        <f>'Crisis Indicator Data'!B105</f>
        <v>Complex crisis</v>
      </c>
      <c r="C106" s="173" t="str">
        <f>'Crisis Indicator Data'!A105</f>
        <v>Turkey</v>
      </c>
      <c r="D106" s="173"/>
      <c r="E106" s="173" t="str">
        <f>'Crisis Indicator Data'!C105</f>
        <v>TUR001</v>
      </c>
      <c r="F106" s="173" t="str">
        <f>'Crisis Indicator Data'!E105</f>
        <v>TUR</v>
      </c>
      <c r="G106" s="170">
        <f t="shared" si="15"/>
        <v>3.0500000000000003</v>
      </c>
      <c r="H106" s="169">
        <f t="shared" si="16"/>
        <v>4</v>
      </c>
      <c r="I106" s="169" t="str">
        <f t="shared" si="17"/>
        <v>High</v>
      </c>
      <c r="J106" s="172">
        <f t="shared" si="18"/>
        <v>3.9</v>
      </c>
      <c r="K106" s="171">
        <f>'Impact of Crisis'!M111</f>
        <v>4</v>
      </c>
      <c r="L106" s="171">
        <f>'Impact of Crisis'!AA111</f>
        <v>3.9</v>
      </c>
      <c r="M106" s="171" t="e">
        <f>'Impact of Crisis'!AM111</f>
        <v>#N/A</v>
      </c>
      <c r="N106" s="172">
        <f>'Conditions of affected people'!Q111</f>
        <v>2.5</v>
      </c>
      <c r="O106" s="171">
        <f>'Conditions of affected people'!J111</f>
        <v>3</v>
      </c>
      <c r="P106" s="171">
        <f>'Conditions of affected people'!P111</f>
        <v>2</v>
      </c>
      <c r="Q106" s="171">
        <f t="shared" si="19"/>
        <v>3.4</v>
      </c>
      <c r="R106" s="171">
        <f>Complexity!W111</f>
        <v>3.2</v>
      </c>
      <c r="S106" s="171">
        <f>Complexity!AP111</f>
        <v>3</v>
      </c>
      <c r="T106" s="171">
        <f>Complexity!AQ111</f>
        <v>3.5</v>
      </c>
    </row>
    <row r="107" spans="1:20" x14ac:dyDescent="0.3">
      <c r="A107" s="173" t="str">
        <f>'Crisis Indicator Data'!D106</f>
        <v>Turkey</v>
      </c>
      <c r="B107" s="173" t="str">
        <f>'Crisis Indicator Data'!B106</f>
        <v>International displacement</v>
      </c>
      <c r="C107" s="173" t="str">
        <f>'Crisis Indicator Data'!A106</f>
        <v>Syrian Refugees in Turkey</v>
      </c>
      <c r="D107" s="173"/>
      <c r="E107" s="173" t="str">
        <f>'Crisis Indicator Data'!C106</f>
        <v>TUR002</v>
      </c>
      <c r="F107" s="173" t="str">
        <f>'Crisis Indicator Data'!E106</f>
        <v>TUR</v>
      </c>
      <c r="G107" s="170">
        <f t="shared" si="15"/>
        <v>2.5300000000000002</v>
      </c>
      <c r="H107" s="169">
        <f t="shared" si="16"/>
        <v>3</v>
      </c>
      <c r="I107" s="169" t="str">
        <f t="shared" si="17"/>
        <v>Medium</v>
      </c>
      <c r="J107" s="172">
        <f t="shared" si="18"/>
        <v>3.3</v>
      </c>
      <c r="K107" s="171">
        <f>'Impact of Crisis'!M112</f>
        <v>3.3</v>
      </c>
      <c r="L107" s="171">
        <f>'Impact of Crisis'!AA112</f>
        <v>3.3</v>
      </c>
      <c r="M107" s="171" t="e">
        <f>'Impact of Crisis'!AM112</f>
        <v>#N/A</v>
      </c>
      <c r="N107" s="172">
        <f>'Conditions of affected people'!Q112</f>
        <v>2</v>
      </c>
      <c r="O107" s="171">
        <f>'Conditions of affected people'!J112</f>
        <v>2</v>
      </c>
      <c r="P107" s="171">
        <f>'Conditions of affected people'!P112</f>
        <v>2</v>
      </c>
      <c r="Q107" s="171">
        <f t="shared" si="19"/>
        <v>2.9</v>
      </c>
      <c r="R107" s="171">
        <f>Complexity!W112</f>
        <v>3.2</v>
      </c>
      <c r="S107" s="171">
        <f>Complexity!AP112</f>
        <v>3</v>
      </c>
      <c r="T107" s="171">
        <f>Complexity!AQ112</f>
        <v>2.5</v>
      </c>
    </row>
    <row r="108" spans="1:20" x14ac:dyDescent="0.3">
      <c r="A108" s="173" t="str">
        <f>'Crisis Indicator Data'!D107</f>
        <v>Turkey</v>
      </c>
      <c r="B108" s="173" t="str">
        <f>'Crisis Indicator Data'!B107</f>
        <v>International displacement</v>
      </c>
      <c r="C108" s="173" t="str">
        <f>'Crisis Indicator Data'!A107</f>
        <v>Mixed Migration Flows in Turkey</v>
      </c>
      <c r="D108" s="173"/>
      <c r="E108" s="173" t="str">
        <f>'Crisis Indicator Data'!C107</f>
        <v>TUR003</v>
      </c>
      <c r="F108" s="173" t="str">
        <f>'Crisis Indicator Data'!E107</f>
        <v>TUR</v>
      </c>
      <c r="G108" s="170">
        <f t="shared" si="15"/>
        <v>2.88</v>
      </c>
      <c r="H108" s="169">
        <f t="shared" si="16"/>
        <v>3</v>
      </c>
      <c r="I108" s="169" t="str">
        <f t="shared" si="17"/>
        <v>Medium</v>
      </c>
      <c r="J108" s="172">
        <f t="shared" si="18"/>
        <v>3.8</v>
      </c>
      <c r="K108" s="171">
        <f>'Impact of Crisis'!M113</f>
        <v>3.5</v>
      </c>
      <c r="L108" s="171">
        <f>'Impact of Crisis'!AA113</f>
        <v>3.9</v>
      </c>
      <c r="M108" s="171" t="e">
        <f>'Impact of Crisis'!AM113</f>
        <v>#N/A</v>
      </c>
      <c r="N108" s="172">
        <f>'Conditions of affected people'!Q113</f>
        <v>2.5</v>
      </c>
      <c r="O108" s="171">
        <f>'Conditions of affected people'!J113</f>
        <v>3</v>
      </c>
      <c r="P108" s="171">
        <f>'Conditions of affected people'!P113</f>
        <v>2</v>
      </c>
      <c r="Q108" s="171">
        <f t="shared" si="19"/>
        <v>2.9</v>
      </c>
      <c r="R108" s="171">
        <f>Complexity!W113</f>
        <v>3.2</v>
      </c>
      <c r="S108" s="171">
        <f>Complexity!AP113</f>
        <v>3</v>
      </c>
      <c r="T108" s="171">
        <f>Complexity!AQ113</f>
        <v>2.5</v>
      </c>
    </row>
    <row r="109" spans="1:20" x14ac:dyDescent="0.3">
      <c r="A109" s="173" t="str">
        <f>'Crisis Indicator Data'!D108</f>
        <v>Turkey</v>
      </c>
      <c r="B109" s="173" t="str">
        <f>'Crisis Indicator Data'!B108</f>
        <v>Conflict</v>
      </c>
      <c r="C109" s="173" t="str">
        <f>'Crisis Indicator Data'!A108</f>
        <v>Kurdish Conflict</v>
      </c>
      <c r="D109" s="173"/>
      <c r="E109" s="173" t="str">
        <f>'Crisis Indicator Data'!C108</f>
        <v>TUR004</v>
      </c>
      <c r="F109" s="173" t="str">
        <f>'Crisis Indicator Data'!E108</f>
        <v>TUR</v>
      </c>
      <c r="G109" s="170" t="str">
        <f t="shared" si="15"/>
        <v>x</v>
      </c>
      <c r="H109" s="169" t="str">
        <f t="shared" si="16"/>
        <v>x</v>
      </c>
      <c r="I109" s="169" t="str">
        <f t="shared" si="17"/>
        <v>x</v>
      </c>
      <c r="J109" s="172" t="str">
        <f t="shared" si="18"/>
        <v>x</v>
      </c>
      <c r="K109" s="171">
        <f>'Impact of Crisis'!M114</f>
        <v>2.8</v>
      </c>
      <c r="L109" s="171" t="str">
        <f>'Impact of Crisis'!AA114</f>
        <v>x</v>
      </c>
      <c r="M109" s="171" t="e">
        <f>'Impact of Crisis'!AM114</f>
        <v>#N/A</v>
      </c>
      <c r="N109" s="172" t="str">
        <f>'Conditions of affected people'!Q114</f>
        <v>x</v>
      </c>
      <c r="O109" s="171" t="str">
        <f>'Conditions of affected people'!J114</f>
        <v>x</v>
      </c>
      <c r="P109" s="171" t="str">
        <f>'Conditions of affected people'!P114</f>
        <v>x</v>
      </c>
      <c r="Q109" s="171">
        <f t="shared" si="19"/>
        <v>3.1</v>
      </c>
      <c r="R109" s="171">
        <f>Complexity!W114</f>
        <v>3.2</v>
      </c>
      <c r="S109" s="171">
        <f>Complexity!AP114</f>
        <v>3</v>
      </c>
      <c r="T109" s="171">
        <f>Complexity!AQ114</f>
        <v>3</v>
      </c>
    </row>
    <row r="110" spans="1:20" x14ac:dyDescent="0.3">
      <c r="A110" s="173" t="str">
        <f>'Crisis Indicator Data'!D109</f>
        <v>Uganda</v>
      </c>
      <c r="B110" s="173" t="str">
        <f>'Crisis Indicator Data'!B109</f>
        <v>Complex crisis</v>
      </c>
      <c r="C110" s="173" t="str">
        <f>'Crisis Indicator Data'!A109</f>
        <v>Uganda</v>
      </c>
      <c r="D110" s="173"/>
      <c r="E110" s="173" t="str">
        <f>'Crisis Indicator Data'!C109</f>
        <v>UGA001</v>
      </c>
      <c r="F110" s="173" t="str">
        <f>'Crisis Indicator Data'!E109</f>
        <v>UGA</v>
      </c>
      <c r="G110" s="170">
        <f t="shared" si="15"/>
        <v>2.58</v>
      </c>
      <c r="H110" s="169">
        <f t="shared" si="16"/>
        <v>3</v>
      </c>
      <c r="I110" s="169" t="str">
        <f t="shared" si="17"/>
        <v>Medium</v>
      </c>
      <c r="J110" s="172">
        <f t="shared" si="18"/>
        <v>3.2</v>
      </c>
      <c r="K110" s="171">
        <f>'Impact of Crisis'!M115</f>
        <v>2.5</v>
      </c>
      <c r="L110" s="171">
        <f>'Impact of Crisis'!AA115</f>
        <v>3.5</v>
      </c>
      <c r="M110" s="171" t="e">
        <f>'Impact of Crisis'!AM115</f>
        <v>#N/A</v>
      </c>
      <c r="N110" s="172">
        <f>'Conditions of affected people'!Q115</f>
        <v>2.5</v>
      </c>
      <c r="O110" s="171">
        <f>'Conditions of affected people'!J115</f>
        <v>2</v>
      </c>
      <c r="P110" s="171">
        <f>'Conditions of affected people'!P115</f>
        <v>3</v>
      </c>
      <c r="Q110" s="171">
        <f t="shared" si="19"/>
        <v>2.2999999999999998</v>
      </c>
      <c r="R110" s="171">
        <f>Complexity!W115</f>
        <v>3</v>
      </c>
      <c r="S110" s="171">
        <f>Complexity!AP115</f>
        <v>0</v>
      </c>
      <c r="T110" s="171">
        <f>Complexity!AQ115</f>
        <v>1.5</v>
      </c>
    </row>
    <row r="111" spans="1:20" x14ac:dyDescent="0.3">
      <c r="A111" s="173" t="str">
        <f>'Crisis Indicator Data'!D110</f>
        <v>Uganda</v>
      </c>
      <c r="B111" s="173" t="str">
        <f>'Crisis Indicator Data'!B110</f>
        <v>International displacement</v>
      </c>
      <c r="C111" s="173" t="str">
        <f>'Crisis Indicator Data'!A110</f>
        <v>International Displacement (South Sudanese)</v>
      </c>
      <c r="D111" s="173"/>
      <c r="E111" s="173" t="str">
        <f>'Crisis Indicator Data'!C110</f>
        <v>UGA002</v>
      </c>
      <c r="F111" s="173" t="str">
        <f>'Crisis Indicator Data'!E110</f>
        <v>UGA</v>
      </c>
      <c r="G111" s="170">
        <f t="shared" si="15"/>
        <v>2.13</v>
      </c>
      <c r="H111" s="169">
        <f t="shared" si="16"/>
        <v>3</v>
      </c>
      <c r="I111" s="169" t="str">
        <f t="shared" si="17"/>
        <v>Medium</v>
      </c>
      <c r="J111" s="172">
        <f t="shared" si="18"/>
        <v>2.5</v>
      </c>
      <c r="K111" s="171">
        <f>'Impact of Crisis'!M116</f>
        <v>1.8</v>
      </c>
      <c r="L111" s="171">
        <f>'Impact of Crisis'!AA116</f>
        <v>2.8</v>
      </c>
      <c r="M111" s="171" t="e">
        <f>'Impact of Crisis'!AM116</f>
        <v>#N/A</v>
      </c>
      <c r="N111" s="172">
        <f>'Conditions of affected people'!Q116</f>
        <v>2</v>
      </c>
      <c r="O111" s="171">
        <f>'Conditions of affected people'!J116</f>
        <v>1</v>
      </c>
      <c r="P111" s="171">
        <f>'Conditions of affected people'!P116</f>
        <v>3</v>
      </c>
      <c r="Q111" s="171">
        <f t="shared" si="19"/>
        <v>2.1</v>
      </c>
      <c r="R111" s="171">
        <f>Complexity!W116</f>
        <v>3</v>
      </c>
      <c r="S111" s="171">
        <f>Complexity!AP116</f>
        <v>0</v>
      </c>
      <c r="T111" s="171">
        <f>Complexity!AQ116</f>
        <v>1</v>
      </c>
    </row>
    <row r="112" spans="1:20" x14ac:dyDescent="0.3">
      <c r="A112" s="173" t="str">
        <f>'Crisis Indicator Data'!D111</f>
        <v>Uganda</v>
      </c>
      <c r="B112" s="173" t="str">
        <f>'Crisis Indicator Data'!B111</f>
        <v>International displacement</v>
      </c>
      <c r="C112" s="173" t="str">
        <f>'Crisis Indicator Data'!A111</f>
        <v>International Displacement (DRC)</v>
      </c>
      <c r="D112" s="173"/>
      <c r="E112" s="173" t="str">
        <f>'Crisis Indicator Data'!C111</f>
        <v>UGA003</v>
      </c>
      <c r="F112" s="173" t="str">
        <f>'Crisis Indicator Data'!E111</f>
        <v>UGA</v>
      </c>
      <c r="G112" s="170">
        <f t="shared" si="15"/>
        <v>2.09</v>
      </c>
      <c r="H112" s="169">
        <f t="shared" si="16"/>
        <v>3</v>
      </c>
      <c r="I112" s="169" t="str">
        <f t="shared" si="17"/>
        <v>Medium</v>
      </c>
      <c r="J112" s="172">
        <f t="shared" si="18"/>
        <v>2.2999999999999998</v>
      </c>
      <c r="K112" s="171">
        <f>'Impact of Crisis'!M117</f>
        <v>1.8</v>
      </c>
      <c r="L112" s="171">
        <f>'Impact of Crisis'!AA117</f>
        <v>2.5</v>
      </c>
      <c r="M112" s="171" t="e">
        <f>'Impact of Crisis'!AM117</f>
        <v>#N/A</v>
      </c>
      <c r="N112" s="172">
        <f>'Conditions of affected people'!Q117</f>
        <v>2</v>
      </c>
      <c r="O112" s="171">
        <f>'Conditions of affected people'!J117</f>
        <v>1</v>
      </c>
      <c r="P112" s="171">
        <f>'Conditions of affected people'!P117</f>
        <v>3</v>
      </c>
      <c r="Q112" s="171">
        <f t="shared" si="19"/>
        <v>2.1</v>
      </c>
      <c r="R112" s="171">
        <f>Complexity!W117</f>
        <v>3</v>
      </c>
      <c r="S112" s="171">
        <f>Complexity!AP117</f>
        <v>0</v>
      </c>
      <c r="T112" s="171">
        <f>Complexity!AQ117</f>
        <v>1</v>
      </c>
    </row>
    <row r="113" spans="1:20" x14ac:dyDescent="0.3">
      <c r="A113" s="173" t="str">
        <f>'Crisis Indicator Data'!D112</f>
        <v>Uganda</v>
      </c>
      <c r="B113" s="173" t="str">
        <f>'Crisis Indicator Data'!B112</f>
        <v>Food security</v>
      </c>
      <c r="C113" s="173" t="str">
        <f>'Crisis Indicator Data'!A112</f>
        <v>Food insecurity in Karamoja</v>
      </c>
      <c r="D113" s="173"/>
      <c r="E113" s="173" t="str">
        <f>'Crisis Indicator Data'!C112</f>
        <v>UGA004</v>
      </c>
      <c r="F113" s="173" t="str">
        <f>'Crisis Indicator Data'!E112</f>
        <v>UGA</v>
      </c>
      <c r="G113" s="170">
        <f t="shared" si="15"/>
        <v>1.7000000000000002</v>
      </c>
      <c r="H113" s="169">
        <f t="shared" si="16"/>
        <v>2</v>
      </c>
      <c r="I113" s="169" t="str">
        <f t="shared" si="17"/>
        <v>Low</v>
      </c>
      <c r="J113" s="172">
        <f t="shared" si="18"/>
        <v>0.8</v>
      </c>
      <c r="K113" s="171">
        <f>'Impact of Crisis'!M118</f>
        <v>1.5</v>
      </c>
      <c r="L113" s="171">
        <f>'Impact of Crisis'!AA118</f>
        <v>0.5</v>
      </c>
      <c r="M113" s="171" t="e">
        <f>'Impact of Crisis'!AM118</f>
        <v>#N/A</v>
      </c>
      <c r="N113" s="172">
        <f>'Conditions of affected people'!Q118</f>
        <v>2</v>
      </c>
      <c r="O113" s="171">
        <f>'Conditions of affected people'!J118</f>
        <v>1</v>
      </c>
      <c r="P113" s="171">
        <f>'Conditions of affected people'!P118</f>
        <v>3</v>
      </c>
      <c r="Q113" s="171">
        <f t="shared" si="19"/>
        <v>1.8</v>
      </c>
      <c r="R113" s="171">
        <f>Complexity!W118</f>
        <v>3</v>
      </c>
      <c r="S113" s="171">
        <f>Complexity!AP118</f>
        <v>0</v>
      </c>
      <c r="T113" s="171">
        <f>Complexity!AQ118</f>
        <v>0.5</v>
      </c>
    </row>
    <row r="114" spans="1:20" x14ac:dyDescent="0.3">
      <c r="A114" s="173" t="str">
        <f>'Crisis Indicator Data'!D113</f>
        <v>Ukraine</v>
      </c>
      <c r="B114" s="173" t="str">
        <f>'Crisis Indicator Data'!B113</f>
        <v>Conflict</v>
      </c>
      <c r="C114" s="173" t="str">
        <f>'Crisis Indicator Data'!A113</f>
        <v>Conflict in Ukraine</v>
      </c>
      <c r="D114" s="173"/>
      <c r="E114" s="173" t="str">
        <f>'Crisis Indicator Data'!C113</f>
        <v>UKR002</v>
      </c>
      <c r="F114" s="173" t="str">
        <f>'Crisis Indicator Data'!E113</f>
        <v>UKR</v>
      </c>
      <c r="G114" s="170">
        <f t="shared" si="15"/>
        <v>2.93</v>
      </c>
      <c r="H114" s="169">
        <f t="shared" si="16"/>
        <v>3</v>
      </c>
      <c r="I114" s="169" t="str">
        <f t="shared" si="17"/>
        <v>Medium</v>
      </c>
      <c r="J114" s="172">
        <f t="shared" si="18"/>
        <v>3.1</v>
      </c>
      <c r="K114" s="171">
        <f>'Impact of Crisis'!M119</f>
        <v>2.2999999999999998</v>
      </c>
      <c r="L114" s="171">
        <f>'Impact of Crisis'!AA119</f>
        <v>3.5</v>
      </c>
      <c r="M114" s="171" t="e">
        <f>'Impact of Crisis'!AM119</f>
        <v>#N/A</v>
      </c>
      <c r="N114" s="172">
        <f>'Conditions of affected people'!Q119</f>
        <v>3</v>
      </c>
      <c r="O114" s="171">
        <f>'Conditions of affected people'!J119</f>
        <v>3</v>
      </c>
      <c r="P114" s="171">
        <f>'Conditions of affected people'!P119</f>
        <v>3</v>
      </c>
      <c r="Q114" s="171">
        <f t="shared" si="19"/>
        <v>2.7</v>
      </c>
      <c r="R114" s="171">
        <f>Complexity!W119</f>
        <v>2.2999999999999998</v>
      </c>
      <c r="S114" s="171">
        <f>Complexity!AP119</f>
        <v>3</v>
      </c>
      <c r="T114" s="171">
        <f>Complexity!AQ119</f>
        <v>3</v>
      </c>
    </row>
    <row r="115" spans="1:20" x14ac:dyDescent="0.3">
      <c r="A115" s="173" t="str">
        <f>'Crisis Indicator Data'!D114</f>
        <v>Venezuela</v>
      </c>
      <c r="B115" s="173" t="str">
        <f>'Crisis Indicator Data'!B114</f>
        <v>Complex crisis</v>
      </c>
      <c r="C115" s="173" t="str">
        <f>'Crisis Indicator Data'!A114</f>
        <v>Venezuela</v>
      </c>
      <c r="D115" s="173"/>
      <c r="E115" s="173" t="str">
        <f>'Crisis Indicator Data'!C114</f>
        <v>VEN001</v>
      </c>
      <c r="F115" s="173" t="str">
        <f>'Crisis Indicator Data'!E114</f>
        <v>VEN</v>
      </c>
      <c r="G115" s="170">
        <f t="shared" si="15"/>
        <v>4.1399999999999997</v>
      </c>
      <c r="H115" s="169">
        <f t="shared" si="16"/>
        <v>5</v>
      </c>
      <c r="I115" s="169" t="str">
        <f t="shared" si="17"/>
        <v>Very High</v>
      </c>
      <c r="J115" s="172">
        <f t="shared" si="18"/>
        <v>4.5</v>
      </c>
      <c r="K115" s="171">
        <f>'Impact of Crisis'!M120</f>
        <v>4.5</v>
      </c>
      <c r="L115" s="171">
        <f>'Impact of Crisis'!AA120</f>
        <v>4.5</v>
      </c>
      <c r="M115" s="171" t="e">
        <f>'Impact of Crisis'!AM120</f>
        <v>#N/A</v>
      </c>
      <c r="N115" s="172">
        <f>'Conditions of affected people'!Q120</f>
        <v>4.5</v>
      </c>
      <c r="O115" s="171">
        <f>'Conditions of affected people'!J120</f>
        <v>5</v>
      </c>
      <c r="P115" s="171">
        <f>'Conditions of affected people'!P120</f>
        <v>4</v>
      </c>
      <c r="Q115" s="171">
        <f t="shared" si="19"/>
        <v>3.3</v>
      </c>
      <c r="R115" s="171">
        <f>Complexity!W120</f>
        <v>3.5</v>
      </c>
      <c r="S115" s="171">
        <f>Complexity!AP120</f>
        <v>5</v>
      </c>
      <c r="T115" s="171">
        <f>Complexity!AQ120</f>
        <v>3</v>
      </c>
    </row>
    <row r="116" spans="1:20" x14ac:dyDescent="0.3">
      <c r="A116" s="173" t="str">
        <f>'Crisis Indicator Data'!D115</f>
        <v>Yemen</v>
      </c>
      <c r="B116" s="173" t="str">
        <f>'Crisis Indicator Data'!B115</f>
        <v>Complex crisis</v>
      </c>
      <c r="C116" s="173" t="str">
        <f>'Crisis Indicator Data'!A115</f>
        <v>Yemen</v>
      </c>
      <c r="D116" s="173"/>
      <c r="E116" s="173" t="str">
        <f>'Crisis Indicator Data'!C115</f>
        <v>YEM001</v>
      </c>
      <c r="F116" s="173" t="str">
        <f>'Crisis Indicator Data'!E115</f>
        <v>YEM</v>
      </c>
      <c r="G116" s="170">
        <f t="shared" si="15"/>
        <v>4.58</v>
      </c>
      <c r="H116" s="169">
        <f t="shared" si="16"/>
        <v>5</v>
      </c>
      <c r="I116" s="169" t="str">
        <f t="shared" si="17"/>
        <v>Very High</v>
      </c>
      <c r="J116" s="172">
        <f t="shared" si="18"/>
        <v>4.9000000000000004</v>
      </c>
      <c r="K116" s="171">
        <f>'Impact of Crisis'!M121</f>
        <v>4.5</v>
      </c>
      <c r="L116" s="171">
        <f>'Impact of Crisis'!AA121</f>
        <v>5</v>
      </c>
      <c r="M116" s="171" t="e">
        <f>'Impact of Crisis'!AM121</f>
        <v>#N/A</v>
      </c>
      <c r="N116" s="172">
        <f>'Conditions of affected people'!Q121</f>
        <v>4.5</v>
      </c>
      <c r="O116" s="171">
        <f>'Conditions of affected people'!J121</f>
        <v>5</v>
      </c>
      <c r="P116" s="171">
        <f>'Conditions of affected people'!P121</f>
        <v>4</v>
      </c>
      <c r="Q116" s="171">
        <f t="shared" si="19"/>
        <v>4.5</v>
      </c>
      <c r="R116" s="171">
        <f>Complexity!W121</f>
        <v>4</v>
      </c>
      <c r="S116" s="171">
        <f>Complexity!AP121</f>
        <v>5</v>
      </c>
      <c r="T116" s="171">
        <f>Complexity!AQ121</f>
        <v>5</v>
      </c>
    </row>
    <row r="117" spans="1:20" x14ac:dyDescent="0.3">
      <c r="A117" s="173" t="str">
        <f>'Crisis Indicator Data'!D116</f>
        <v>Zambia</v>
      </c>
      <c r="B117" s="173" t="str">
        <f>'Crisis Indicator Data'!B116</f>
        <v>Drought</v>
      </c>
      <c r="C117" s="173" t="str">
        <f>'Crisis Indicator Data'!A116</f>
        <v>Drought in Zambia</v>
      </c>
      <c r="D117" s="173"/>
      <c r="E117" s="173" t="str">
        <f>'Crisis Indicator Data'!C116</f>
        <v>ZMB002</v>
      </c>
      <c r="F117" s="173" t="str">
        <f>'Crisis Indicator Data'!E116</f>
        <v>ZMB</v>
      </c>
      <c r="G117" s="170">
        <f t="shared" si="15"/>
        <v>2.7</v>
      </c>
      <c r="H117" s="169">
        <f t="shared" si="16"/>
        <v>3</v>
      </c>
      <c r="I117" s="169" t="str">
        <f t="shared" si="17"/>
        <v>Medium</v>
      </c>
      <c r="J117" s="172">
        <f t="shared" si="18"/>
        <v>3.6</v>
      </c>
      <c r="K117" s="171">
        <f>'Impact of Crisis'!M122</f>
        <v>3.8</v>
      </c>
      <c r="L117" s="171">
        <f>'Impact of Crisis'!AA122</f>
        <v>3.5</v>
      </c>
      <c r="M117" s="171" t="e">
        <f>'Impact of Crisis'!AM122</f>
        <v>#N/A</v>
      </c>
      <c r="N117" s="172">
        <f>'Conditions of affected people'!Q122</f>
        <v>3</v>
      </c>
      <c r="O117" s="171">
        <f>'Conditions of affected people'!J122</f>
        <v>3</v>
      </c>
      <c r="P117" s="171">
        <f>'Conditions of affected people'!P122</f>
        <v>3</v>
      </c>
      <c r="Q117" s="171">
        <f t="shared" si="19"/>
        <v>1.6</v>
      </c>
      <c r="R117" s="171">
        <f>Complexity!W122</f>
        <v>1.7</v>
      </c>
      <c r="S117" s="171">
        <f>Complexity!AP122</f>
        <v>0</v>
      </c>
      <c r="T117" s="171">
        <f>Complexity!AQ122</f>
        <v>1.5</v>
      </c>
    </row>
    <row r="118" spans="1:20" x14ac:dyDescent="0.3">
      <c r="A118" s="173" t="str">
        <f>'Crisis Indicator Data'!D117</f>
        <v>Zimbabwe</v>
      </c>
      <c r="B118" s="173" t="str">
        <f>'Crisis Indicator Data'!B117</f>
        <v>Complex crisis</v>
      </c>
      <c r="C118" s="173" t="str">
        <f>'Crisis Indicator Data'!A117</f>
        <v>Zimbabwe</v>
      </c>
      <c r="D118" s="173"/>
      <c r="E118" s="173" t="str">
        <f>'Crisis Indicator Data'!C117</f>
        <v>ZWE001</v>
      </c>
      <c r="F118" s="173" t="str">
        <f>'Crisis Indicator Data'!E117</f>
        <v>ZWE</v>
      </c>
      <c r="G118" s="170">
        <f t="shared" si="15"/>
        <v>3.19</v>
      </c>
      <c r="H118" s="169">
        <f t="shared" si="16"/>
        <v>4</v>
      </c>
      <c r="I118" s="169" t="str">
        <f t="shared" si="17"/>
        <v>High</v>
      </c>
      <c r="J118" s="172">
        <f t="shared" si="18"/>
        <v>4.4000000000000004</v>
      </c>
      <c r="K118" s="171">
        <f>'Impact of Crisis'!M123</f>
        <v>4.3</v>
      </c>
      <c r="L118" s="171">
        <f>'Impact of Crisis'!AA123</f>
        <v>4.5</v>
      </c>
      <c r="M118" s="171" t="e">
        <f>'Impact of Crisis'!AM123</f>
        <v>#N/A</v>
      </c>
      <c r="N118" s="172">
        <f>'Conditions of affected people'!Q123</f>
        <v>3</v>
      </c>
      <c r="O118" s="171">
        <f>'Conditions of affected people'!J123</f>
        <v>3</v>
      </c>
      <c r="P118" s="171">
        <f>'Conditions of affected people'!P123</f>
        <v>3</v>
      </c>
      <c r="Q118" s="171">
        <f t="shared" si="19"/>
        <v>2.7</v>
      </c>
      <c r="R118" s="171">
        <f>Complexity!W123</f>
        <v>3.3</v>
      </c>
      <c r="S118" s="171">
        <f>Complexity!AP123</f>
        <v>0</v>
      </c>
      <c r="T118" s="171">
        <f>Complexity!AQ123</f>
        <v>2</v>
      </c>
    </row>
  </sheetData>
  <sheetProtection formatCells="0" formatColumns="0" formatRows="0" insertColumns="0" insertRows="0" sort="0" autoFilter="0" pivotTables="0"/>
  <autoFilter ref="A2:T118" xr:uid="{3328C7A4-2A64-4D7C-B6E1-A24056784872}"/>
  <mergeCells count="1">
    <mergeCell ref="A1:C1"/>
  </mergeCells>
  <conditionalFormatting sqref="J4:J118">
    <cfRule type="cellIs" dxfId="54" priority="51" stopIfTrue="1" operator="between">
      <formula>4</formula>
      <formula>5</formula>
    </cfRule>
    <cfRule type="cellIs" dxfId="53" priority="62" stopIfTrue="1" operator="between">
      <formula>3</formula>
      <formula>4</formula>
    </cfRule>
    <cfRule type="cellIs" dxfId="52" priority="63" stopIfTrue="1" operator="between">
      <formula>2</formula>
      <formula>3</formula>
    </cfRule>
    <cfRule type="cellIs" dxfId="51" priority="64" stopIfTrue="1" operator="between">
      <formula>1</formula>
      <formula>2</formula>
    </cfRule>
    <cfRule type="cellIs" dxfId="50" priority="65" stopIfTrue="1" operator="between">
      <formula>0</formula>
      <formula>1</formula>
    </cfRule>
  </conditionalFormatting>
  <conditionalFormatting sqref="K4:N118">
    <cfRule type="cellIs" dxfId="49" priority="52" stopIfTrue="1" operator="between">
      <formula>4</formula>
      <formula>5</formula>
    </cfRule>
    <cfRule type="cellIs" dxfId="48" priority="58" stopIfTrue="1" operator="between">
      <formula>3</formula>
      <formula>4</formula>
    </cfRule>
    <cfRule type="cellIs" dxfId="47" priority="59" stopIfTrue="1" operator="between">
      <formula>2</formula>
      <formula>3</formula>
    </cfRule>
    <cfRule type="cellIs" dxfId="46" priority="60" stopIfTrue="1" operator="between">
      <formula>1</formula>
      <formula>2</formula>
    </cfRule>
    <cfRule type="cellIs" dxfId="45" priority="61" stopIfTrue="1" operator="between">
      <formula>0</formula>
      <formula>1</formula>
    </cfRule>
  </conditionalFormatting>
  <conditionalFormatting sqref="H22 H51 H60 G4:H21 G23:H50 G52:H59 G61:H118">
    <cfRule type="cellIs" dxfId="44" priority="46" stopIfTrue="1" operator="equal">
      <formula>5</formula>
    </cfRule>
    <cfRule type="cellIs" dxfId="43" priority="47" stopIfTrue="1" operator="equal">
      <formula>4</formula>
    </cfRule>
    <cfRule type="cellIs" dxfId="42" priority="48" stopIfTrue="1" operator="equal">
      <formula>3</formula>
    </cfRule>
    <cfRule type="cellIs" dxfId="41" priority="49" stopIfTrue="1" operator="equal">
      <formula>2</formula>
    </cfRule>
    <cfRule type="cellIs" dxfId="40" priority="50" stopIfTrue="1" operator="equal">
      <formula>1</formula>
    </cfRule>
  </conditionalFormatting>
  <conditionalFormatting sqref="O4:P118">
    <cfRule type="cellIs" dxfId="39" priority="41" stopIfTrue="1" operator="between">
      <formula>7.1</formula>
      <formula>10</formula>
    </cfRule>
    <cfRule type="cellIs" dxfId="38" priority="42" stopIfTrue="1" operator="between">
      <formula>5.4</formula>
      <formula>7</formula>
    </cfRule>
    <cfRule type="cellIs" dxfId="37" priority="43" stopIfTrue="1" operator="between">
      <formula>3.5</formula>
      <formula>5.3</formula>
    </cfRule>
    <cfRule type="cellIs" dxfId="36" priority="44" stopIfTrue="1" operator="between">
      <formula>1.8</formula>
      <formula>3.4</formula>
    </cfRule>
    <cfRule type="cellIs" dxfId="35" priority="45" stopIfTrue="1" operator="between">
      <formula>0</formula>
      <formula>1.7</formula>
    </cfRule>
  </conditionalFormatting>
  <conditionalFormatting sqref="N4:N118">
    <cfRule type="cellIs" dxfId="34" priority="36" stopIfTrue="1" operator="between">
      <formula>5</formula>
      <formula>5.9</formula>
    </cfRule>
    <cfRule type="cellIs" dxfId="33" priority="37" stopIfTrue="1" operator="between">
      <formula>4</formula>
      <formula>4.9</formula>
    </cfRule>
    <cfRule type="cellIs" dxfId="32" priority="38" stopIfTrue="1" operator="between">
      <formula>3</formula>
      <formula>3.9</formula>
    </cfRule>
    <cfRule type="cellIs" dxfId="31" priority="39" stopIfTrue="1" operator="between">
      <formula>2</formula>
      <formula>2.9</formula>
    </cfRule>
    <cfRule type="cellIs" dxfId="30" priority="40" stopIfTrue="1" operator="between">
      <formula>0</formula>
      <formula>1.9</formula>
    </cfRule>
  </conditionalFormatting>
  <conditionalFormatting sqref="T4:T118">
    <cfRule type="cellIs" dxfId="29" priority="31" stopIfTrue="1" operator="between">
      <formula>4</formula>
      <formula>5</formula>
    </cfRule>
    <cfRule type="cellIs" dxfId="28" priority="32" stopIfTrue="1" operator="between">
      <formula>3</formula>
      <formula>4</formula>
    </cfRule>
    <cfRule type="cellIs" dxfId="27" priority="33" stopIfTrue="1" operator="between">
      <formula>2</formula>
      <formula>3</formula>
    </cfRule>
    <cfRule type="cellIs" dxfId="26" priority="34" stopIfTrue="1" operator="between">
      <formula>1</formula>
      <formula>2</formula>
    </cfRule>
    <cfRule type="cellIs" dxfId="25" priority="35" stopIfTrue="1" operator="between">
      <formula>0</formula>
      <formula>1</formula>
    </cfRule>
  </conditionalFormatting>
  <conditionalFormatting sqref="S4:S118">
    <cfRule type="cellIs" dxfId="24" priority="26" stopIfTrue="1" operator="between">
      <formula>4</formula>
      <formula>5</formula>
    </cfRule>
    <cfRule type="cellIs" dxfId="23" priority="27" stopIfTrue="1" operator="between">
      <formula>3</formula>
      <formula>4</formula>
    </cfRule>
    <cfRule type="cellIs" dxfId="22" priority="28" stopIfTrue="1" operator="between">
      <formula>2</formula>
      <formula>3</formula>
    </cfRule>
    <cfRule type="cellIs" dxfId="21" priority="29" stopIfTrue="1" operator="between">
      <formula>1</formula>
      <formula>2</formula>
    </cfRule>
    <cfRule type="cellIs" dxfId="20" priority="30" stopIfTrue="1" operator="between">
      <formula>0</formula>
      <formula>1</formula>
    </cfRule>
  </conditionalFormatting>
  <conditionalFormatting sqref="R4:R118">
    <cfRule type="cellIs" dxfId="19" priority="21" stopIfTrue="1" operator="between">
      <formula>4</formula>
      <formula>5</formula>
    </cfRule>
    <cfRule type="cellIs" dxfId="18" priority="22" stopIfTrue="1" operator="between">
      <formula>3</formula>
      <formula>4</formula>
    </cfRule>
    <cfRule type="cellIs" dxfId="17" priority="23" stopIfTrue="1" operator="between">
      <formula>2</formula>
      <formula>3</formula>
    </cfRule>
    <cfRule type="cellIs" dxfId="16" priority="24" stopIfTrue="1" operator="between">
      <formula>1</formula>
      <formula>2</formula>
    </cfRule>
    <cfRule type="cellIs" dxfId="15" priority="25" stopIfTrue="1" operator="between">
      <formula>0</formula>
      <formula>1</formula>
    </cfRule>
  </conditionalFormatting>
  <conditionalFormatting sqref="I4:J118">
    <cfRule type="cellIs" dxfId="14" priority="11" stopIfTrue="1" operator="equal">
      <formula>"Very High"</formula>
    </cfRule>
    <cfRule type="cellIs" dxfId="13" priority="12" stopIfTrue="1" operator="equal">
      <formula>"High"</formula>
    </cfRule>
    <cfRule type="cellIs" dxfId="12" priority="13" stopIfTrue="1" operator="equal">
      <formula>"Medium"</formula>
    </cfRule>
    <cfRule type="cellIs" dxfId="11" priority="14" stopIfTrue="1" operator="equal">
      <formula>"Low"</formula>
    </cfRule>
    <cfRule type="cellIs" dxfId="10" priority="15" stopIfTrue="1" operator="equal">
      <formula>"Very Low"</formula>
    </cfRule>
  </conditionalFormatting>
  <conditionalFormatting sqref="Q4">
    <cfRule type="cellIs" dxfId="9" priority="6" stopIfTrue="1" operator="between">
      <formula>4</formula>
      <formula>5</formula>
    </cfRule>
    <cfRule type="cellIs" dxfId="8" priority="7" stopIfTrue="1" operator="between">
      <formula>3</formula>
      <formula>4</formula>
    </cfRule>
    <cfRule type="cellIs" dxfId="7" priority="8" stopIfTrue="1" operator="between">
      <formula>2</formula>
      <formula>3</formula>
    </cfRule>
    <cfRule type="cellIs" dxfId="6" priority="9" stopIfTrue="1" operator="between">
      <formula>1</formula>
      <formula>2</formula>
    </cfRule>
    <cfRule type="cellIs" dxfId="5" priority="10" stopIfTrue="1" operator="between">
      <formula>0</formula>
      <formula>1</formula>
    </cfRule>
  </conditionalFormatting>
  <conditionalFormatting sqref="Q5:Q118">
    <cfRule type="cellIs" dxfId="4" priority="1" stopIfTrue="1" operator="between">
      <formula>4</formula>
      <formula>5</formula>
    </cfRule>
    <cfRule type="cellIs" dxfId="3" priority="2" stopIfTrue="1" operator="between">
      <formula>3</formula>
      <formula>4</formula>
    </cfRule>
    <cfRule type="cellIs" dxfId="2" priority="3" stopIfTrue="1" operator="between">
      <formula>2</formula>
      <formula>3</formula>
    </cfRule>
    <cfRule type="cellIs" dxfId="1" priority="4" stopIfTrue="1" operator="between">
      <formula>1</formula>
      <formula>2</formula>
    </cfRule>
    <cfRule type="cellIs" dxfId="0" priority="5" stopIfTrue="1" operator="between">
      <formula>0</formula>
      <formula>1</formula>
    </cfRule>
  </conditionalFormatting>
  <pageMargins left="0.70866141732283472" right="0.70866141732283472" top="0.74803149606299213" bottom="0.74803149606299213" header="0.31496062992125984" footer="0.31496062992125984"/>
  <pageSetup paperSize="9" scale="64"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007F81"/>
  </sheetPr>
  <dimension ref="A1:AO123"/>
  <sheetViews>
    <sheetView showGridLines="0" zoomScale="80" zoomScaleNormal="80" workbookViewId="0">
      <pane xSplit="4" ySplit="8" topLeftCell="E87" activePane="bottomRight" state="frozen"/>
      <selection pane="topRight" activeCell="C1" sqref="C1"/>
      <selection pane="bottomLeft" activeCell="A9" sqref="A9"/>
      <selection pane="bottomRight" activeCell="H5" sqref="H5"/>
    </sheetView>
  </sheetViews>
  <sheetFormatPr defaultColWidth="9.44140625" defaultRowHeight="14.4" x14ac:dyDescent="0.3"/>
  <cols>
    <col min="1" max="1" width="39.109375" style="1" customWidth="1"/>
    <col min="2" max="2" width="10.88671875" style="1" bestFit="1" customWidth="1"/>
    <col min="3" max="3" width="14.109375" style="1" customWidth="1"/>
    <col min="4" max="4" width="9.44140625" style="1"/>
    <col min="5" max="5" width="7.5546875" style="3" customWidth="1"/>
    <col min="6" max="6" width="7.5546875" style="4" customWidth="1"/>
    <col min="7" max="8" width="7.5546875" style="3" customWidth="1"/>
    <col min="9" max="9" width="9.44140625" style="3" bestFit="1" customWidth="1"/>
    <col min="10" max="10" width="7.5546875" style="4" customWidth="1"/>
    <col min="11" max="12" width="7.5546875" style="3" customWidth="1"/>
    <col min="13" max="13" width="8.5546875" style="1" bestFit="1" customWidth="1"/>
    <col min="14" max="14" width="9" style="3" bestFit="1" customWidth="1"/>
    <col min="15" max="15" width="8.5546875" style="4" bestFit="1" customWidth="1"/>
    <col min="16" max="17" width="8.5546875" style="3" bestFit="1" customWidth="1"/>
    <col min="18" max="18" width="8.44140625" style="3" bestFit="1" customWidth="1"/>
    <col min="19" max="19" width="8.5546875" style="4" bestFit="1" customWidth="1"/>
    <col min="20" max="26" width="7.5546875" style="3" customWidth="1"/>
    <col min="27" max="27" width="7.5546875" style="1" customWidth="1"/>
    <col min="28" max="28" width="7.5546875" style="4" hidden="1" customWidth="1"/>
    <col min="29" max="30" width="7.5546875" style="3" hidden="1" customWidth="1"/>
    <col min="31" max="31" width="7.5546875" style="4" hidden="1" customWidth="1"/>
    <col min="32" max="33" width="7.5546875" style="3" hidden="1" customWidth="1"/>
    <col min="34" max="34" width="7.5546875" style="1" hidden="1" customWidth="1"/>
    <col min="35" max="35" width="8.5546875" style="3" hidden="1" customWidth="1"/>
    <col min="36" max="36" width="7.5546875" style="4" hidden="1" customWidth="1"/>
    <col min="37" max="38" width="7.5546875" style="3" hidden="1" customWidth="1"/>
    <col min="39" max="39" width="7.5546875" style="1" hidden="1" customWidth="1"/>
    <col min="40" max="16384" width="9.44140625" style="1"/>
  </cols>
  <sheetData>
    <row r="1" spans="1:41" ht="15" thickBot="1" x14ac:dyDescent="0.35">
      <c r="A1" s="124"/>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5"/>
      <c r="AJ1" s="125"/>
      <c r="AK1" s="125"/>
      <c r="AL1" s="125"/>
      <c r="AM1" s="125"/>
    </row>
    <row r="2" spans="1:41" ht="117.75" customHeight="1" thickBot="1" x14ac:dyDescent="0.35">
      <c r="B2" s="24"/>
      <c r="C2" s="24"/>
      <c r="D2" s="11"/>
      <c r="E2" s="113" t="s">
        <v>489</v>
      </c>
      <c r="F2" s="123" t="s">
        <v>651</v>
      </c>
      <c r="G2" s="113" t="s">
        <v>491</v>
      </c>
      <c r="H2" s="112" t="s">
        <v>652</v>
      </c>
      <c r="I2" s="113" t="s">
        <v>490</v>
      </c>
      <c r="J2" s="123" t="s">
        <v>653</v>
      </c>
      <c r="K2" s="113" t="s">
        <v>488</v>
      </c>
      <c r="L2" s="112" t="s">
        <v>456</v>
      </c>
      <c r="M2" s="121" t="s">
        <v>474</v>
      </c>
      <c r="N2" s="113" t="s">
        <v>493</v>
      </c>
      <c r="O2" s="123" t="s">
        <v>654</v>
      </c>
      <c r="P2" s="113" t="s">
        <v>492</v>
      </c>
      <c r="Q2" s="112" t="s">
        <v>529</v>
      </c>
      <c r="R2" s="113" t="s">
        <v>655</v>
      </c>
      <c r="S2" s="123" t="s">
        <v>656</v>
      </c>
      <c r="T2" s="113" t="s">
        <v>657</v>
      </c>
      <c r="U2" s="112" t="s">
        <v>658</v>
      </c>
      <c r="V2" s="113" t="s">
        <v>659</v>
      </c>
      <c r="W2" s="113" t="s">
        <v>660</v>
      </c>
      <c r="X2" s="112" t="s">
        <v>662</v>
      </c>
      <c r="Y2" s="114" t="s">
        <v>471</v>
      </c>
      <c r="Z2" s="112" t="s">
        <v>663</v>
      </c>
      <c r="AA2" s="121" t="s">
        <v>475</v>
      </c>
      <c r="AB2" s="123" t="s">
        <v>664</v>
      </c>
      <c r="AC2" s="114" t="s">
        <v>494</v>
      </c>
      <c r="AD2" s="112" t="s">
        <v>665</v>
      </c>
      <c r="AE2" s="123" t="s">
        <v>666</v>
      </c>
      <c r="AF2" s="114" t="s">
        <v>667</v>
      </c>
      <c r="AG2" s="112" t="s">
        <v>668</v>
      </c>
      <c r="AH2" s="112" t="s">
        <v>453</v>
      </c>
      <c r="AI2" s="114" t="s">
        <v>600</v>
      </c>
      <c r="AJ2" s="123" t="s">
        <v>669</v>
      </c>
      <c r="AK2" s="114" t="s">
        <v>601</v>
      </c>
      <c r="AL2" s="112" t="s">
        <v>602</v>
      </c>
      <c r="AM2" s="121" t="s">
        <v>598</v>
      </c>
    </row>
    <row r="3" spans="1:41" x14ac:dyDescent="0.3">
      <c r="B3" s="24"/>
      <c r="C3" s="24"/>
      <c r="D3" s="11" t="s">
        <v>497</v>
      </c>
      <c r="E3" s="44">
        <v>0</v>
      </c>
      <c r="F3" s="44"/>
      <c r="G3" s="52">
        <v>0</v>
      </c>
      <c r="H3" s="44"/>
      <c r="I3" s="45">
        <v>0</v>
      </c>
      <c r="J3" s="46"/>
      <c r="K3" s="52">
        <v>0</v>
      </c>
      <c r="L3" s="44"/>
      <c r="M3" s="47"/>
      <c r="N3" s="45">
        <v>0</v>
      </c>
      <c r="O3" s="46"/>
      <c r="P3" s="52">
        <v>0</v>
      </c>
      <c r="Q3" s="44"/>
      <c r="R3" s="45">
        <v>0</v>
      </c>
      <c r="S3" s="46"/>
      <c r="T3" s="52">
        <v>0</v>
      </c>
      <c r="U3" s="44"/>
      <c r="V3" s="45">
        <v>0</v>
      </c>
      <c r="W3" s="45">
        <v>0</v>
      </c>
      <c r="X3" s="44"/>
      <c r="Y3" s="45">
        <v>0</v>
      </c>
      <c r="Z3" s="44"/>
      <c r="AA3" s="47"/>
      <c r="AB3" s="46"/>
      <c r="AC3" s="152">
        <v>1E-3</v>
      </c>
      <c r="AD3" s="44"/>
      <c r="AE3" s="46"/>
      <c r="AF3" s="52">
        <v>0</v>
      </c>
      <c r="AG3" s="44"/>
      <c r="AH3" s="47"/>
      <c r="AI3" s="45">
        <v>0</v>
      </c>
      <c r="AJ3" s="46"/>
      <c r="AK3" s="45">
        <v>0</v>
      </c>
      <c r="AL3" s="44"/>
      <c r="AM3" s="47"/>
    </row>
    <row r="4" spans="1:41" x14ac:dyDescent="0.3">
      <c r="B4" s="24"/>
      <c r="C4" s="24"/>
      <c r="D4" s="11" t="s">
        <v>484</v>
      </c>
      <c r="E4" s="44">
        <v>25000</v>
      </c>
      <c r="F4" s="44"/>
      <c r="G4" s="52">
        <v>0.02</v>
      </c>
      <c r="H4" s="44"/>
      <c r="I4" s="45">
        <v>2000000</v>
      </c>
      <c r="J4" s="46"/>
      <c r="K4" s="52">
        <v>0.05</v>
      </c>
      <c r="L4" s="44"/>
      <c r="M4" s="47"/>
      <c r="N4" s="45">
        <v>500000</v>
      </c>
      <c r="O4" s="46"/>
      <c r="P4" s="52">
        <v>0.02</v>
      </c>
      <c r="Q4" s="44"/>
      <c r="R4" s="45">
        <v>70000</v>
      </c>
      <c r="S4" s="46"/>
      <c r="T4" s="52">
        <v>5.0000000000000001E-3</v>
      </c>
      <c r="U4" s="44"/>
      <c r="V4" s="45">
        <v>80</v>
      </c>
      <c r="W4" s="45">
        <v>1000</v>
      </c>
      <c r="X4" s="44"/>
      <c r="Y4" s="45">
        <v>100</v>
      </c>
      <c r="Z4" s="44"/>
      <c r="AA4" s="47"/>
      <c r="AB4" s="46"/>
      <c r="AC4" s="152">
        <v>0.05</v>
      </c>
      <c r="AD4" s="44"/>
      <c r="AE4" s="46"/>
      <c r="AF4" s="52">
        <v>0.01</v>
      </c>
      <c r="AG4" s="44"/>
      <c r="AH4" s="47"/>
      <c r="AI4" s="45">
        <v>10</v>
      </c>
      <c r="AJ4" s="46"/>
      <c r="AK4" s="58">
        <v>0.1</v>
      </c>
      <c r="AL4" s="44"/>
      <c r="AM4" s="47"/>
    </row>
    <row r="5" spans="1:41" x14ac:dyDescent="0.3">
      <c r="B5" s="24"/>
      <c r="C5" s="24"/>
      <c r="D5" s="11" t="s">
        <v>485</v>
      </c>
      <c r="E5" s="48">
        <v>150000</v>
      </c>
      <c r="F5" s="44"/>
      <c r="G5" s="52">
        <v>0.15</v>
      </c>
      <c r="H5" s="48"/>
      <c r="I5" s="49">
        <v>5000000</v>
      </c>
      <c r="J5" s="50"/>
      <c r="K5" s="53">
        <v>0.2</v>
      </c>
      <c r="L5" s="48"/>
      <c r="M5" s="51"/>
      <c r="N5" s="49">
        <v>3000000</v>
      </c>
      <c r="O5" s="50"/>
      <c r="P5" s="53">
        <v>0.1</v>
      </c>
      <c r="Q5" s="48"/>
      <c r="R5" s="49">
        <v>200000</v>
      </c>
      <c r="S5" s="50"/>
      <c r="T5" s="53">
        <v>1.7000000000000001E-2</v>
      </c>
      <c r="U5" s="48"/>
      <c r="V5" s="49">
        <v>250</v>
      </c>
      <c r="W5" s="49">
        <v>15000</v>
      </c>
      <c r="X5" s="48"/>
      <c r="Y5" s="49">
        <v>280</v>
      </c>
      <c r="Z5" s="48"/>
      <c r="AA5" s="51"/>
      <c r="AB5" s="50"/>
      <c r="AC5" s="153">
        <v>0.25</v>
      </c>
      <c r="AD5" s="48"/>
      <c r="AE5" s="50"/>
      <c r="AF5" s="53">
        <v>0.05</v>
      </c>
      <c r="AG5" s="48"/>
      <c r="AH5" s="51"/>
      <c r="AI5" s="49">
        <v>100</v>
      </c>
      <c r="AJ5" s="50"/>
      <c r="AK5" s="49">
        <v>1</v>
      </c>
      <c r="AL5" s="48"/>
      <c r="AM5" s="51"/>
    </row>
    <row r="6" spans="1:41" x14ac:dyDescent="0.3">
      <c r="B6" s="24"/>
      <c r="C6" s="24"/>
      <c r="D6" s="11" t="s">
        <v>486</v>
      </c>
      <c r="E6" s="44">
        <v>500000</v>
      </c>
      <c r="F6" s="44"/>
      <c r="G6" s="52">
        <v>0.3</v>
      </c>
      <c r="H6" s="48"/>
      <c r="I6" s="49">
        <v>15000000</v>
      </c>
      <c r="J6" s="50"/>
      <c r="K6" s="53">
        <v>0.5</v>
      </c>
      <c r="L6" s="48"/>
      <c r="M6" s="51"/>
      <c r="N6" s="49">
        <v>10000000</v>
      </c>
      <c r="O6" s="50"/>
      <c r="P6" s="53">
        <v>0.3</v>
      </c>
      <c r="Q6" s="48"/>
      <c r="R6" s="49">
        <v>1000000</v>
      </c>
      <c r="S6" s="50"/>
      <c r="T6" s="53">
        <v>0.05</v>
      </c>
      <c r="U6" s="48"/>
      <c r="V6" s="49">
        <v>2000</v>
      </c>
      <c r="W6" s="49">
        <v>100000</v>
      </c>
      <c r="X6" s="48"/>
      <c r="Y6" s="49">
        <v>1000</v>
      </c>
      <c r="Z6" s="48"/>
      <c r="AA6" s="51"/>
      <c r="AB6" s="50"/>
      <c r="AC6" s="153">
        <v>0.5</v>
      </c>
      <c r="AD6" s="48"/>
      <c r="AE6" s="50"/>
      <c r="AF6" s="53">
        <v>0.1</v>
      </c>
      <c r="AG6" s="48"/>
      <c r="AH6" s="51"/>
      <c r="AI6" s="49">
        <v>1000</v>
      </c>
      <c r="AJ6" s="50"/>
      <c r="AK6" s="49">
        <v>100</v>
      </c>
      <c r="AL6" s="48"/>
      <c r="AM6" s="51"/>
    </row>
    <row r="7" spans="1:41" x14ac:dyDescent="0.3">
      <c r="B7" s="24"/>
      <c r="C7" s="24"/>
      <c r="D7" s="11" t="s">
        <v>487</v>
      </c>
      <c r="E7" s="44">
        <v>1000000</v>
      </c>
      <c r="F7" s="44"/>
      <c r="G7" s="52">
        <v>0.9</v>
      </c>
      <c r="H7" s="48"/>
      <c r="I7" s="49">
        <v>30000000</v>
      </c>
      <c r="J7" s="50"/>
      <c r="K7" s="53">
        <v>0.95</v>
      </c>
      <c r="L7" s="48"/>
      <c r="M7" s="51"/>
      <c r="N7" s="49">
        <v>20000000</v>
      </c>
      <c r="O7" s="50"/>
      <c r="P7" s="53">
        <v>0.98</v>
      </c>
      <c r="Q7" s="48"/>
      <c r="R7" s="49">
        <v>4000000</v>
      </c>
      <c r="S7" s="50"/>
      <c r="T7" s="53">
        <v>0.15</v>
      </c>
      <c r="U7" s="48"/>
      <c r="V7" s="49">
        <v>20000</v>
      </c>
      <c r="W7" s="49">
        <v>2000000</v>
      </c>
      <c r="X7" s="48"/>
      <c r="Y7" s="49">
        <v>3000</v>
      </c>
      <c r="Z7" s="48"/>
      <c r="AA7" s="51"/>
      <c r="AB7" s="50"/>
      <c r="AC7" s="153">
        <v>0.75</v>
      </c>
      <c r="AD7" s="48"/>
      <c r="AE7" s="50"/>
      <c r="AF7" s="53">
        <v>0.2</v>
      </c>
      <c r="AG7" s="48"/>
      <c r="AH7" s="51"/>
      <c r="AI7" s="49">
        <v>10000</v>
      </c>
      <c r="AJ7" s="50"/>
      <c r="AK7" s="49">
        <v>10000</v>
      </c>
      <c r="AL7" s="48"/>
      <c r="AM7" s="51"/>
    </row>
    <row r="8" spans="1:41" x14ac:dyDescent="0.3">
      <c r="A8" s="38" t="s">
        <v>457</v>
      </c>
      <c r="B8" s="38" t="s">
        <v>458</v>
      </c>
      <c r="C8" s="38" t="s">
        <v>372</v>
      </c>
      <c r="D8" s="39" t="s">
        <v>380</v>
      </c>
      <c r="E8" s="40"/>
      <c r="F8" s="41"/>
      <c r="G8" s="40"/>
      <c r="H8" s="42"/>
      <c r="I8" s="40"/>
      <c r="J8" s="41"/>
      <c r="K8" s="40"/>
      <c r="L8" s="42"/>
      <c r="M8" s="43"/>
      <c r="N8" s="40"/>
      <c r="O8" s="41"/>
      <c r="P8" s="40"/>
      <c r="Q8" s="42"/>
      <c r="R8" s="40"/>
      <c r="S8" s="41"/>
      <c r="T8" s="40"/>
      <c r="U8" s="42"/>
      <c r="V8" s="40"/>
      <c r="W8" s="42"/>
      <c r="X8" s="42"/>
      <c r="Y8" s="40"/>
      <c r="Z8" s="42"/>
      <c r="AA8" s="43"/>
      <c r="AB8" s="41"/>
      <c r="AC8" s="40"/>
      <c r="AD8" s="42"/>
      <c r="AE8" s="41"/>
      <c r="AF8" s="40"/>
      <c r="AG8" s="42"/>
      <c r="AH8" s="43"/>
      <c r="AI8" s="40"/>
      <c r="AJ8" s="41"/>
      <c r="AK8" s="40"/>
      <c r="AL8" s="42"/>
      <c r="AM8" s="43"/>
    </row>
    <row r="9" spans="1:41" x14ac:dyDescent="0.3">
      <c r="A9" s="1" t="str">
        <f>'Crisis Indicator Data'!A3</f>
        <v>Afghanistan</v>
      </c>
      <c r="B9" s="23" t="str">
        <f>'Crisis Indicator Data'!C3</f>
        <v>AFG001</v>
      </c>
      <c r="C9" s="23" t="str">
        <f>'Crisis Indicator Data'!D3</f>
        <v>Afghanistan</v>
      </c>
      <c r="D9" s="23" t="str">
        <f>'Crisis Indicator Data'!E3</f>
        <v>AFG</v>
      </c>
      <c r="E9" s="115">
        <f>IF('Crisis Indicator Data'!F3="","x",IF('Crisis Indicator Data'!F3=0,0,IF('Crisis Indicator Data'!F3&gt;E$7,5,IF('Crisis Indicator Data'!F3&gt;E$6,4,IF('Crisis Indicator Data'!F3&gt;E$5,3,IF('Crisis Indicator Data'!F3&gt;E$4,2,1))))))</f>
        <v>4</v>
      </c>
      <c r="F9" s="111">
        <f>'Crisis Indicator Data'!F3/VLOOKUP('Impact of Crisis'!$D9,'Country Indicator Data'!$B$3:$P$193,15,FALSE)</f>
        <v>1.0000107220537329</v>
      </c>
      <c r="G9" s="115">
        <f>IF(E9="x","x",IF('Crisis Indicator Data'!F3=0,0,IF(F9&gt;G$7,5,IF(F9&gt;G$6,4,IF(F9&gt;G$5,3,IF(F9&gt;G$4,2,1))))))</f>
        <v>5</v>
      </c>
      <c r="H9" s="117">
        <f>IF(AND(G9="x",E9="x"),"x",AVERAGE(E9,G9))</f>
        <v>4.5</v>
      </c>
      <c r="I9" s="115">
        <f>IF('Crisis Indicator Data'!G3="x","x",IF('Crisis Indicator Data'!G3=0,0,IF('Crisis Indicator Data'!G3&gt;I$7,5,IF('Crisis Indicator Data'!G3&gt;I$6,4,IF('Crisis Indicator Data'!G3&gt;I$5,3,IF('Crisis Indicator Data'!G3&gt;I$4,2,1))))))</f>
        <v>4</v>
      </c>
      <c r="J9" s="111">
        <f>'Crisis Indicator Data'!G3/VLOOKUP('Impact of Crisis'!$D9,'Country Indicator Data'!$B$3:$P$193,14,FALSE)</f>
        <v>1</v>
      </c>
      <c r="K9" s="115">
        <f>IF(I9="x","x",IF('Crisis Indicator Data'!G3=0,0,IF(J9&gt;K$7,5,IF(J9&gt;K$6,4,IF(J9&gt;K$5,3,IF(J9&gt;K$4,2,1))))))</f>
        <v>5</v>
      </c>
      <c r="L9" s="117">
        <f>IF(AND(K9="x",I9="x"),"x",AVERAGE(I9,K9))</f>
        <v>4.5</v>
      </c>
      <c r="M9" s="122">
        <f t="shared" ref="M9" si="0">IF(AND(L9="x",H9="x"),"x",IF(OR(L9="x",H9="x"),AVERAGE(H9,L9),ROUND((10-GEOMEAN(((10-H9)/10*9+1),((10-L9)/10*9+1)))/9*10,1)))</f>
        <v>4.5</v>
      </c>
      <c r="N9" s="115">
        <f>IF('Crisis Indicator Data'!H3="x","x",IF('Crisis Indicator Data'!H3=0,0,IF('Crisis Indicator Data'!H3&gt;N$7,5,IF('Crisis Indicator Data'!H3&gt;N$6,4,IF('Crisis Indicator Data'!H3&gt;N$5,3,IF('Crisis Indicator Data'!H3&gt;N$4,2,1))))))</f>
        <v>5</v>
      </c>
      <c r="O9" s="111">
        <f>IF('Crisis Indicator Data'!H3="x","x",('Crisis Indicator Data'!H3/VLOOKUP('Impact of Crisis'!$D9,'Country Indicator Data'!$B$3:$P$193,14,FALSE)))</f>
        <v>1</v>
      </c>
      <c r="P9" s="115">
        <f>IF(N9="x","x",IF('Crisis Indicator Data'!H3=0,0,IF(O9&gt;P$7,5,IF(O9&gt;P$6,4,IF(O9&gt;P$5,3,IF(O9&gt;P$4,2,1))))))</f>
        <v>5</v>
      </c>
      <c r="Q9" s="117">
        <f>IF(AND(P9="x",N9="x"),"x",AVERAGE(N9,P9))</f>
        <v>5</v>
      </c>
      <c r="R9" s="115">
        <f>IF('Crisis Indicator Data'!I3="x","x",IF('Crisis Indicator Data'!I3=0,0,IF('Crisis Indicator Data'!I3&gt;R$7,5,IF('Crisis Indicator Data'!I3&gt;R$6,4,IF('Crisis Indicator Data'!I3&gt;R$5,3,IF('Crisis Indicator Data'!I3&gt;R$4,2,1))))))</f>
        <v>4</v>
      </c>
      <c r="S9" s="111">
        <f>IF('Crisis Indicator Data'!I3="x","x",('Crisis Indicator Data'!I3/VLOOKUP('Impact of Crisis'!$D9,'Country Indicator Data'!$B$3:$P$193,14,FALSE)))</f>
        <v>4.8707769768762482E-2</v>
      </c>
      <c r="T9" s="115">
        <f>IF(R9="x","x",IF(R9=0,0,IF(S9&gt;T$7,5,IF(S9&gt;T$6,4,IF(S9&gt;T$5,3,IF(S9&gt;T$4,2,1))))))</f>
        <v>3</v>
      </c>
      <c r="U9" s="117">
        <f t="shared" ref="U9" si="1">IF(AND(T9="x",R9="x"),"x",MAX(R9,T9))</f>
        <v>4</v>
      </c>
      <c r="V9" s="115">
        <f>IF('Crisis Indicator Data'!J3="x","x",IF('Crisis Indicator Data'!J3=0,0,IF('Crisis Indicator Data'!J3&gt;V$7,5,IF('Crisis Indicator Data'!J3&gt;V$6,4,IF('Crisis Indicator Data'!J3&gt;V$5,3,IF('Crisis Indicator Data'!J3&gt;V$4,2,1))))))</f>
        <v>4</v>
      </c>
      <c r="W9" s="115" t="str">
        <f>IF('Crisis Indicator Data'!K3="x","x",IF('Crisis Indicator Data'!K3=0,0,IF('Crisis Indicator Data'!K3&gt;V$7,5,IF('Crisis Indicator Data'!K3&gt;V$6,4,IF('Crisis Indicator Data'!K3&gt;V$5,3,IF('Crisis Indicator Data'!K3&gt;V$4,2,1))))))</f>
        <v>x</v>
      </c>
      <c r="X9" s="117">
        <f t="shared" ref="X9:X72" si="2">IF(AND(W9="x",V9="x"),"x",AVERAGE(V9,W9))</f>
        <v>4</v>
      </c>
      <c r="Y9" s="115">
        <f>IF('Crisis Indicator Data'!L3="x","x",IF('Crisis Indicator Data'!L3=0,0,IF('Crisis Indicator Data'!L3&gt;Y$7,5,IF('Crisis Indicator Data'!L3&gt;Y$6,4,IF('Crisis Indicator Data'!L3&gt;Y$5,3,IF('Crisis Indicator Data'!L3&gt;Y$4,2,1))))))</f>
        <v>4</v>
      </c>
      <c r="Z9" s="118">
        <f t="shared" ref="Z9" si="3">Y9</f>
        <v>4</v>
      </c>
      <c r="AA9" s="122">
        <f t="shared" ref="AA9" si="4">IF(AND(Q9="x",U9="x"),"x",IF(OR(Q9="x",U9="x"),AVERAGE(U9,Q9),ROUND((10-GEOMEAN(((10-U9)/10*9+1),((10-Q9)/10*9+1)))/9*10,1)))</f>
        <v>4.5</v>
      </c>
      <c r="AB9" s="111" t="e">
        <f>IF('Crisis Indicator Data'!$O3="x","x",IF('Crisis Indicator Data'!$O3=0,0,('Crisis Indicator Data'!M3/'Crisis Indicator Data'!$O3)))</f>
        <v>#N/A</v>
      </c>
      <c r="AC9" s="116" t="e">
        <f t="shared" ref="AC9:AC62" si="5">IF(AB9="x","x",IF(AB9&gt;AC$7,5,IF(AB9&gt;AC$6,4,IF(AB9&gt;AC$5,3,IF(AB9&gt;AC$4,2,IF(AB9&gt;$AC$3,1,0))))))</f>
        <v>#N/A</v>
      </c>
      <c r="AD9" s="119" t="e">
        <f t="shared" ref="AD9" si="6">AC9</f>
        <v>#N/A</v>
      </c>
      <c r="AE9" s="111" t="e">
        <f>IF('Crisis Indicator Data'!$O3="x","x",IF('Crisis Indicator Data'!$O3=0,0,('Crisis Indicator Data'!N3/'Crisis Indicator Data'!$O3)))</f>
        <v>#N/A</v>
      </c>
      <c r="AF9" s="116" t="e">
        <f t="shared" ref="AF9:AF62" si="7">IF(AE9="x","x",IF(AE9&gt;AF$7,5,IF(AE9&gt;AF$6,4,IF(AE9&gt;AF$5,3,IF(AE9&gt;AF$4,2,IF(AB9&gt;$AC$3,1,0))))))</f>
        <v>#N/A</v>
      </c>
      <c r="AG9" s="119" t="e">
        <f t="shared" ref="AG9" si="8">AF9</f>
        <v>#N/A</v>
      </c>
      <c r="AH9" s="120" t="e">
        <f t="shared" ref="AH9" si="9">IF(AND(AG9="x",AD9="x"),"x",IF(OR(AG9="x",AD9="x"),AVERAGE(AD9,AG9),ROUND((10-GEOMEAN(((10-AD9)/10*9+1),((10-AG9)/10*9+1)))/9*10,1)))</f>
        <v>#N/A</v>
      </c>
      <c r="AI9" s="115">
        <f>IF('Crisis Indicator Data'!P3="x","x",IF('Crisis Indicator Data'!P3&gt;AI$7,5,IF('Crisis Indicator Data'!P3&gt;AI$6,4,IF('Crisis Indicator Data'!P3&gt;AI$5,3,IF('Crisis Indicator Data'!P3&gt;AI$4,2,1)))))</f>
        <v>5</v>
      </c>
      <c r="AJ9" s="111">
        <f>IF('Crisis Indicator Data'!P3="x","x",'Crisis Indicator Data'!P3/'Crisis Indicator Data'!H3*1000)</f>
        <v>0.44959003450125262</v>
      </c>
      <c r="AK9" s="115">
        <f t="shared" ref="AK9" si="10">IF(AI9="x","x",IF(AJ9&gt;AK$7,5,IF(AJ9&gt;AK$6,4,IF(AJ9&gt;AK$5,3,IF(AJ9&gt;AK$4,2,1)))))</f>
        <v>2</v>
      </c>
      <c r="AL9" s="120">
        <f t="shared" ref="AL9" si="11">IF(AND(AK9="x",AI9="x"),"x",ROUND((10-GEOMEAN(((10-AI9)/10*9+1),((10-AK9)/10*9+1)))/9*10,1))</f>
        <v>3.6</v>
      </c>
      <c r="AM9" s="122" t="e">
        <f t="shared" ref="AM9" si="12">IF(AND(AL9="x",AH9="x"),"x",IF(OR(AL9="x",AH9="x"),AVERAGE(AH9,AL9),ROUND((10-GEOMEAN(((10-AH9)/10*9+1),((10-AL9)/10*9+1)))/9*10,1)))</f>
        <v>#N/A</v>
      </c>
      <c r="AN9" s="8"/>
      <c r="AO9" s="19"/>
    </row>
    <row r="10" spans="1:41" x14ac:dyDescent="0.3">
      <c r="A10" s="1" t="str">
        <f>'Crisis Indicator Data'!A4</f>
        <v>Conflict in Afghanistan</v>
      </c>
      <c r="B10" s="23" t="str">
        <f>'Crisis Indicator Data'!C4</f>
        <v>AFG002</v>
      </c>
      <c r="C10" s="23" t="str">
        <f>'Crisis Indicator Data'!D4</f>
        <v>Afghanistan</v>
      </c>
      <c r="D10" s="23" t="str">
        <f>'Crisis Indicator Data'!E4</f>
        <v>AFG</v>
      </c>
      <c r="E10" s="115">
        <f>IF('Crisis Indicator Data'!F4="","x",IF('Crisis Indicator Data'!F4=0,0,IF('Crisis Indicator Data'!F4&gt;E$7,5,IF('Crisis Indicator Data'!F4&gt;E$6,4,IF('Crisis Indicator Data'!F4&gt;E$5,3,IF('Crisis Indicator Data'!F4&gt;E$4,2,1))))))</f>
        <v>4</v>
      </c>
      <c r="F10" s="111">
        <f>'Crisis Indicator Data'!F4/VLOOKUP('Impact of Crisis'!$D10,'Country Indicator Data'!$B$3:$P$193,15,FALSE)</f>
        <v>1.0000107220537329</v>
      </c>
      <c r="G10" s="115">
        <f>IF(E10="x","x",IF('Crisis Indicator Data'!F4=0,0,IF(F10&gt;G$7,5,IF(F10&gt;G$6,4,IF(F10&gt;G$5,3,IF(F10&gt;G$4,2,1))))))</f>
        <v>5</v>
      </c>
      <c r="H10" s="117">
        <f t="shared" ref="H10:H73" si="13">IF(AND(G10="x",E10="x"),"x",AVERAGE(E10,G10))</f>
        <v>4.5</v>
      </c>
      <c r="I10" s="115">
        <f>IF('Crisis Indicator Data'!G4="x","x",IF('Crisis Indicator Data'!G4=0,0,IF('Crisis Indicator Data'!G4&gt;I$7,5,IF('Crisis Indicator Data'!G4&gt;I$6,4,IF('Crisis Indicator Data'!G4&gt;I$5,3,IF('Crisis Indicator Data'!G4&gt;I$4,2,1))))))</f>
        <v>4</v>
      </c>
      <c r="J10" s="111">
        <f>'Crisis Indicator Data'!G4/VLOOKUP('Impact of Crisis'!$D10,'Country Indicator Data'!$B$3:$P$193,14,FALSE)</f>
        <v>0.58281459406140723</v>
      </c>
      <c r="K10" s="115">
        <f>IF(I10="x","x",IF('Crisis Indicator Data'!G4=0,0,IF(J10&gt;K$7,5,IF(J10&gt;K$6,4,IF(J10&gt;K$5,3,IF(J10&gt;K$4,2,1))))))</f>
        <v>4</v>
      </c>
      <c r="L10" s="117">
        <f t="shared" ref="L10:L73" si="14">IF(AND(K10="x",I10="x"),"x",AVERAGE(I10,K10))</f>
        <v>4</v>
      </c>
      <c r="M10" s="122">
        <f t="shared" ref="M10:M73" si="15">IF(AND(L10="x",H10="x"),"x",IF(OR(L10="x",H10="x"),AVERAGE(H10,L10),ROUND((10-GEOMEAN(((10-H10)/10*9+1),((10-L10)/10*9+1)))/9*10,1)))</f>
        <v>4.3</v>
      </c>
      <c r="N10" s="115">
        <f>IF('Crisis Indicator Data'!H4="x","x",IF('Crisis Indicator Data'!H4=0,0,IF('Crisis Indicator Data'!H4&gt;N$7,5,IF('Crisis Indicator Data'!H4&gt;N$6,4,IF('Crisis Indicator Data'!H4&gt;N$5,3,IF('Crisis Indicator Data'!H4&gt;N$4,2,1))))))</f>
        <v>5</v>
      </c>
      <c r="O10" s="111">
        <f>IF('Crisis Indicator Data'!H4="x","x",('Crisis Indicator Data'!H4/VLOOKUP('Impact of Crisis'!$D10,'Country Indicator Data'!$B$3:$P$193,14,FALSE)))</f>
        <v>1</v>
      </c>
      <c r="P10" s="115">
        <f>IF(N10="x","x",IF('Crisis Indicator Data'!H4=0,0,IF(O10&gt;P$7,5,IF(O10&gt;P$6,4,IF(O10&gt;P$5,3,IF(O10&gt;P$4,2,1))))))</f>
        <v>5</v>
      </c>
      <c r="Q10" s="117">
        <f t="shared" ref="Q10:Q73" si="16">IF(AND(P10="x",N10="x"),"x",AVERAGE(N10,P10))</f>
        <v>5</v>
      </c>
      <c r="R10" s="115">
        <f>IF('Crisis Indicator Data'!I4="x","x",IF('Crisis Indicator Data'!I4=0,0,IF('Crisis Indicator Data'!I4&gt;R$7,5,IF('Crisis Indicator Data'!I4&gt;R$6,4,IF('Crisis Indicator Data'!I4&gt;R$5,3,IF('Crisis Indicator Data'!I4&gt;R$4,2,1))))))</f>
        <v>4</v>
      </c>
      <c r="S10" s="111">
        <f>IF('Crisis Indicator Data'!I4="x","x",('Crisis Indicator Data'!I4/VLOOKUP('Impact of Crisis'!$D10,'Country Indicator Data'!$B$3:$P$193,14,FALSE)))</f>
        <v>8.4123424223612103E-2</v>
      </c>
      <c r="T10" s="115">
        <f t="shared" ref="T10:T73" si="17">IF(R10="x","x",IF(R10=0,0,IF(S10&gt;T$7,5,IF(S10&gt;T$6,4,IF(S10&gt;T$5,3,IF(S10&gt;T$4,2,1))))))</f>
        <v>4</v>
      </c>
      <c r="U10" s="117">
        <f t="shared" ref="U10:U73" si="18">IF(AND(T10="x",R10="x"),"x",MAX(R10,T10))</f>
        <v>4</v>
      </c>
      <c r="V10" s="115">
        <f>IF('Crisis Indicator Data'!J4="x","x",IF('Crisis Indicator Data'!J4=0,0,IF('Crisis Indicator Data'!J4&gt;V$7,5,IF('Crisis Indicator Data'!J4&gt;V$6,4,IF('Crisis Indicator Data'!J4&gt;V$5,3,IF('Crisis Indicator Data'!J4&gt;V$4,2,1))))))</f>
        <v>4</v>
      </c>
      <c r="W10" s="115" t="str">
        <f>IF('Crisis Indicator Data'!K4="x","x",IF('Crisis Indicator Data'!K4=0,0,IF('Crisis Indicator Data'!K4&gt;V$7,5,IF('Crisis Indicator Data'!K4&gt;V$6,4,IF('Crisis Indicator Data'!K4&gt;V$5,3,IF('Crisis Indicator Data'!K4&gt;V$4,2,1))))))</f>
        <v>x</v>
      </c>
      <c r="X10" s="117">
        <f t="shared" si="2"/>
        <v>4</v>
      </c>
      <c r="Y10" s="115">
        <f>IF('Crisis Indicator Data'!L4="x","x",IF('Crisis Indicator Data'!L4=0,0,IF('Crisis Indicator Data'!L4&gt;Y$7,5,IF('Crisis Indicator Data'!L4&gt;Y$6,4,IF('Crisis Indicator Data'!L4&gt;Y$5,3,IF('Crisis Indicator Data'!L4&gt;Y$4,2,1))))))</f>
        <v>4</v>
      </c>
      <c r="Z10" s="118">
        <f t="shared" ref="Z10:Z73" si="19">Y10</f>
        <v>4</v>
      </c>
      <c r="AA10" s="122">
        <f t="shared" ref="AA10:AA73" si="20">IF(AND(Q10="x",U10="x"),"x",IF(OR(Q10="x",U10="x"),AVERAGE(U10,Q10),ROUND((10-GEOMEAN(((10-U10)/10*9+1),((10-Q10)/10*9+1)))/9*10,1)))</f>
        <v>4.5</v>
      </c>
      <c r="AB10" s="111" t="e">
        <f>IF('Crisis Indicator Data'!$O4="x","x",IF('Crisis Indicator Data'!$O4=0,0,('Crisis Indicator Data'!M4/'Crisis Indicator Data'!$O4)))</f>
        <v>#N/A</v>
      </c>
      <c r="AC10" s="116" t="e">
        <f t="shared" si="5"/>
        <v>#N/A</v>
      </c>
      <c r="AD10" s="119" t="e">
        <f t="shared" ref="AD10:AD73" si="21">AC10</f>
        <v>#N/A</v>
      </c>
      <c r="AE10" s="111" t="e">
        <f>IF('Crisis Indicator Data'!$O4="x","x",IF('Crisis Indicator Data'!$O4=0,0,('Crisis Indicator Data'!N4/'Crisis Indicator Data'!$O4)))</f>
        <v>#N/A</v>
      </c>
      <c r="AF10" s="116" t="e">
        <f t="shared" si="7"/>
        <v>#N/A</v>
      </c>
      <c r="AG10" s="119" t="e">
        <f t="shared" ref="AG10:AG73" si="22">AF10</f>
        <v>#N/A</v>
      </c>
      <c r="AH10" s="120" t="e">
        <f t="shared" ref="AH10:AH73" si="23">IF(AND(AG10="x",AD10="x"),"x",IF(OR(AG10="x",AD10="x"),AVERAGE(AD10,AG10),ROUND((10-GEOMEAN(((10-AD10)/10*9+1),((10-AG10)/10*9+1)))/9*10,1)))</f>
        <v>#N/A</v>
      </c>
      <c r="AI10" s="115">
        <f>IF('Crisis Indicator Data'!P4="x","x",IF('Crisis Indicator Data'!P4&gt;AI$7,5,IF('Crisis Indicator Data'!P4&gt;AI$6,4,IF('Crisis Indicator Data'!P4&gt;AI$5,3,IF('Crisis Indicator Data'!P4&gt;AI$4,2,1)))))</f>
        <v>5</v>
      </c>
      <c r="AJ10" s="111">
        <f>IF('Crisis Indicator Data'!P4="x","x",'Crisis Indicator Data'!P4/'Crisis Indicator Data'!H4*1000)</f>
        <v>0.44959003450125262</v>
      </c>
      <c r="AK10" s="115">
        <f t="shared" ref="AK10:AK73" si="24">IF(AI10="x","x",IF(AJ10&gt;AK$7,5,IF(AJ10&gt;AK$6,4,IF(AJ10&gt;AK$5,3,IF(AJ10&gt;AK$4,2,1)))))</f>
        <v>2</v>
      </c>
      <c r="AL10" s="120">
        <f t="shared" ref="AL10:AL73" si="25">IF(AND(AK10="x",AI10="x"),"x",ROUND((10-GEOMEAN(((10-AI10)/10*9+1),((10-AK10)/10*9+1)))/9*10,1))</f>
        <v>3.6</v>
      </c>
      <c r="AM10" s="122" t="e">
        <f t="shared" ref="AM10:AM73" si="26">IF(AND(AL10="x",AH10="x"),"x",IF(OR(AL10="x",AH10="x"),AVERAGE(AH10,AL10),ROUND((10-GEOMEAN(((10-AH10)/10*9+1),((10-AL10)/10*9+1)))/9*10,1)))</f>
        <v>#N/A</v>
      </c>
      <c r="AN10" s="8"/>
      <c r="AO10" s="19"/>
    </row>
    <row r="11" spans="1:41" x14ac:dyDescent="0.3">
      <c r="A11" s="1" t="str">
        <f>'Crisis Indicator Data'!A5</f>
        <v>Drought in Afghanistan</v>
      </c>
      <c r="B11" s="23" t="str">
        <f>'Crisis Indicator Data'!C5</f>
        <v>AFG003</v>
      </c>
      <c r="C11" s="23" t="str">
        <f>'Crisis Indicator Data'!D5</f>
        <v>Afghanistan</v>
      </c>
      <c r="D11" s="23" t="str">
        <f>'Crisis Indicator Data'!E5</f>
        <v>AFG</v>
      </c>
      <c r="E11" s="115">
        <f>IF('Crisis Indicator Data'!F5="","x",IF('Crisis Indicator Data'!F5=0,0,IF('Crisis Indicator Data'!F5&gt;E$7,5,IF('Crisis Indicator Data'!F5&gt;E$6,4,IF('Crisis Indicator Data'!F5&gt;E$5,3,IF('Crisis Indicator Data'!F5&gt;E$4,2,1))))))</f>
        <v>4</v>
      </c>
      <c r="F11" s="111">
        <f>'Crisis Indicator Data'!F5/VLOOKUP('Impact of Crisis'!$D11,'Country Indicator Data'!$B$3:$P$193,15,FALSE)</f>
        <v>0.87550133259810692</v>
      </c>
      <c r="G11" s="115">
        <f>IF(E11="x","x",IF('Crisis Indicator Data'!F5=0,0,IF(F11&gt;G$7,5,IF(F11&gt;G$6,4,IF(F11&gt;G$5,3,IF(F11&gt;G$4,2,1))))))</f>
        <v>4</v>
      </c>
      <c r="H11" s="117">
        <f t="shared" si="13"/>
        <v>4</v>
      </c>
      <c r="I11" s="115">
        <f>IF('Crisis Indicator Data'!G5="x","x",IF('Crisis Indicator Data'!G5=0,0,IF('Crisis Indicator Data'!G5&gt;I$7,5,IF('Crisis Indicator Data'!G5&gt;I$6,4,IF('Crisis Indicator Data'!G5&gt;I$5,3,IF('Crisis Indicator Data'!G5&gt;I$4,2,1))))))</f>
        <v>4</v>
      </c>
      <c r="J11" s="111">
        <f>'Crisis Indicator Data'!G5/VLOOKUP('Impact of Crisis'!$D11,'Country Indicator Data'!$B$3:$P$193,14,FALSE)</f>
        <v>0.59627692551999745</v>
      </c>
      <c r="K11" s="115">
        <f>IF(I11="x","x",IF('Crisis Indicator Data'!G5=0,0,IF(J11&gt;K$7,5,IF(J11&gt;K$6,4,IF(J11&gt;K$5,3,IF(J11&gt;K$4,2,1))))))</f>
        <v>4</v>
      </c>
      <c r="L11" s="117">
        <f t="shared" si="14"/>
        <v>4</v>
      </c>
      <c r="M11" s="122">
        <f t="shared" si="15"/>
        <v>4</v>
      </c>
      <c r="N11" s="115">
        <f>IF('Crisis Indicator Data'!H5="x","x",IF('Crisis Indicator Data'!H5=0,0,IF('Crisis Indicator Data'!H5&gt;N$7,5,IF('Crisis Indicator Data'!H5&gt;N$6,4,IF('Crisis Indicator Data'!H5&gt;N$5,3,IF('Crisis Indicator Data'!H5&gt;N$4,2,1))))))</f>
        <v>3</v>
      </c>
      <c r="O11" s="111">
        <f>IF('Crisis Indicator Data'!H5="x","x",('Crisis Indicator Data'!H5/VLOOKUP('Impact of Crisis'!$D11,'Country Indicator Data'!$B$3:$P$193,14,FALSE)))</f>
        <v>0.21255591077533675</v>
      </c>
      <c r="P11" s="115">
        <f>IF(N11="x","x",IF('Crisis Indicator Data'!H5=0,0,IF(O11&gt;P$7,5,IF(O11&gt;P$6,4,IF(O11&gt;P$5,3,IF(O11&gt;P$4,2,1))))))</f>
        <v>3</v>
      </c>
      <c r="Q11" s="117">
        <f t="shared" si="16"/>
        <v>3</v>
      </c>
      <c r="R11" s="115">
        <f>IF('Crisis Indicator Data'!I5="x","x",IF('Crisis Indicator Data'!I5=0,0,IF('Crisis Indicator Data'!I5&gt;R$7,5,IF('Crisis Indicator Data'!I5&gt;R$6,4,IF('Crisis Indicator Data'!I5&gt;R$5,3,IF('Crisis Indicator Data'!I5&gt;R$4,2,1))))))</f>
        <v>3</v>
      </c>
      <c r="S11" s="111">
        <f>IF('Crisis Indicator Data'!I5="x","x",('Crisis Indicator Data'!I5/VLOOKUP('Impact of Crisis'!$D11,'Country Indicator Data'!$B$3:$P$193,14,FALSE)))</f>
        <v>7.7469087171098865E-3</v>
      </c>
      <c r="T11" s="115">
        <f t="shared" si="17"/>
        <v>2</v>
      </c>
      <c r="U11" s="117">
        <f t="shared" si="18"/>
        <v>3</v>
      </c>
      <c r="V11" s="115">
        <f>IF('Crisis Indicator Data'!J5="x","x",IF('Crisis Indicator Data'!J5=0,0,IF('Crisis Indicator Data'!J5&gt;V$7,5,IF('Crisis Indicator Data'!J5&gt;V$6,4,IF('Crisis Indicator Data'!J5&gt;V$5,3,IF('Crisis Indicator Data'!J5&gt;V$4,2,1))))))</f>
        <v>0</v>
      </c>
      <c r="W11" s="115" t="str">
        <f>IF('Crisis Indicator Data'!K5="x","x",IF('Crisis Indicator Data'!K5=0,0,IF('Crisis Indicator Data'!K5&gt;V$7,5,IF('Crisis Indicator Data'!K5&gt;V$6,4,IF('Crisis Indicator Data'!K5&gt;V$5,3,IF('Crisis Indicator Data'!K5&gt;V$4,2,1))))))</f>
        <v>x</v>
      </c>
      <c r="X11" s="117">
        <f t="shared" si="2"/>
        <v>0</v>
      </c>
      <c r="Y11" s="115" t="str">
        <f>IF('Crisis Indicator Data'!L5="x","x",IF('Crisis Indicator Data'!L5=0,0,IF('Crisis Indicator Data'!L5&gt;Y$7,5,IF('Crisis Indicator Data'!L5&gt;Y$6,4,IF('Crisis Indicator Data'!L5&gt;Y$5,3,IF('Crisis Indicator Data'!L5&gt;Y$4,2,1))))))</f>
        <v>x</v>
      </c>
      <c r="Z11" s="118" t="str">
        <f t="shared" si="19"/>
        <v>x</v>
      </c>
      <c r="AA11" s="122">
        <f t="shared" si="20"/>
        <v>3</v>
      </c>
      <c r="AB11" s="111" t="e">
        <f>IF('Crisis Indicator Data'!$O5="x","x",IF('Crisis Indicator Data'!$O5=0,0,('Crisis Indicator Data'!M5/'Crisis Indicator Data'!$O5)))</f>
        <v>#N/A</v>
      </c>
      <c r="AC11" s="116" t="e">
        <f t="shared" si="5"/>
        <v>#N/A</v>
      </c>
      <c r="AD11" s="119" t="e">
        <f t="shared" si="21"/>
        <v>#N/A</v>
      </c>
      <c r="AE11" s="111" t="e">
        <f>IF('Crisis Indicator Data'!$O5="x","x",IF('Crisis Indicator Data'!$O5=0,0,('Crisis Indicator Data'!N5/'Crisis Indicator Data'!$O5)))</f>
        <v>#N/A</v>
      </c>
      <c r="AF11" s="116" t="e">
        <f t="shared" si="7"/>
        <v>#N/A</v>
      </c>
      <c r="AG11" s="119" t="e">
        <f t="shared" si="22"/>
        <v>#N/A</v>
      </c>
      <c r="AH11" s="120" t="e">
        <f t="shared" si="23"/>
        <v>#N/A</v>
      </c>
      <c r="AI11" s="115" t="str">
        <f>IF('Crisis Indicator Data'!P5="x","x",IF('Crisis Indicator Data'!P5&gt;AI$7,5,IF('Crisis Indicator Data'!P5&gt;AI$6,4,IF('Crisis Indicator Data'!P5&gt;AI$5,3,IF('Crisis Indicator Data'!P5&gt;AI$4,2,1)))))</f>
        <v>x</v>
      </c>
      <c r="AJ11" s="111" t="str">
        <f>IF('Crisis Indicator Data'!P5="x","x",'Crisis Indicator Data'!P5/'Crisis Indicator Data'!H5*1000)</f>
        <v>x</v>
      </c>
      <c r="AK11" s="115" t="str">
        <f t="shared" si="24"/>
        <v>x</v>
      </c>
      <c r="AL11" s="120" t="str">
        <f t="shared" si="25"/>
        <v>x</v>
      </c>
      <c r="AM11" s="122" t="e">
        <f t="shared" si="26"/>
        <v>#N/A</v>
      </c>
      <c r="AN11" s="8"/>
      <c r="AO11" s="19"/>
    </row>
    <row r="12" spans="1:41" x14ac:dyDescent="0.3">
      <c r="A12" s="1" t="str">
        <f>'Crisis Indicator Data'!A6</f>
        <v>Algeria</v>
      </c>
      <c r="B12" s="23" t="str">
        <f>'Crisis Indicator Data'!C6</f>
        <v>DZA001</v>
      </c>
      <c r="C12" s="23" t="str">
        <f>'Crisis Indicator Data'!D6</f>
        <v>Algeria</v>
      </c>
      <c r="D12" s="23" t="str">
        <f>'Crisis Indicator Data'!E6</f>
        <v>DZA</v>
      </c>
      <c r="E12" s="115">
        <f>IF('Crisis Indicator Data'!F6="","x",IF('Crisis Indicator Data'!F6=0,0,IF('Crisis Indicator Data'!F6&gt;E$7,5,IF('Crisis Indicator Data'!F6&gt;E$6,4,IF('Crisis Indicator Data'!F6&gt;E$5,3,IF('Crisis Indicator Data'!F6&gt;E$4,2,1))))))</f>
        <v>5</v>
      </c>
      <c r="F12" s="111">
        <f>'Crisis Indicator Data'!F6/VLOOKUP('Impact of Crisis'!$D12,'Country Indicator Data'!$B$3:$P$193,15,FALSE)</f>
        <v>0.99968888304815684</v>
      </c>
      <c r="G12" s="115">
        <f>IF(E12="x","x",IF('Crisis Indicator Data'!F6=0,0,IF(F12&gt;G$7,5,IF(F12&gt;G$6,4,IF(F12&gt;G$5,3,IF(F12&gt;G$4,2,1))))))</f>
        <v>5</v>
      </c>
      <c r="H12" s="117">
        <f t="shared" si="13"/>
        <v>5</v>
      </c>
      <c r="I12" s="115">
        <f>IF('Crisis Indicator Data'!G6="x","x",IF('Crisis Indicator Data'!G6=0,0,IF('Crisis Indicator Data'!G6&gt;I$7,5,IF('Crisis Indicator Data'!G6&gt;I$6,4,IF('Crisis Indicator Data'!G6&gt;I$5,3,IF('Crisis Indicator Data'!G6&gt;I$4,2,1))))))</f>
        <v>5</v>
      </c>
      <c r="J12" s="111">
        <f>'Crisis Indicator Data'!G6/VLOOKUP('Impact of Crisis'!$D12,'Country Indicator Data'!$B$3:$P$193,14,FALSE)</f>
        <v>1</v>
      </c>
      <c r="K12" s="115">
        <f>IF(I12="x","x",IF('Crisis Indicator Data'!G6=0,0,IF(J12&gt;K$7,5,IF(J12&gt;K$6,4,IF(J12&gt;K$5,3,IF(J12&gt;K$4,2,1))))))</f>
        <v>5</v>
      </c>
      <c r="L12" s="117">
        <f t="shared" si="14"/>
        <v>5</v>
      </c>
      <c r="M12" s="122">
        <f t="shared" si="15"/>
        <v>5</v>
      </c>
      <c r="N12" s="115">
        <f>IF('Crisis Indicator Data'!H6="x","x",IF('Crisis Indicator Data'!H6=0,0,IF('Crisis Indicator Data'!H6&gt;N$7,5,IF('Crisis Indicator Data'!H6&gt;N$6,4,IF('Crisis Indicator Data'!H6&gt;N$5,3,IF('Crisis Indicator Data'!H6&gt;N$4,2,1))))))</f>
        <v>1</v>
      </c>
      <c r="O12" s="111">
        <f>IF('Crisis Indicator Data'!H6="x","x",('Crisis Indicator Data'!H6/VLOOKUP('Impact of Crisis'!$D12,'Country Indicator Data'!$B$3:$P$193,14,FALSE)))</f>
        <v>5.2190121155638401E-3</v>
      </c>
      <c r="P12" s="115">
        <f>IF(N12="x","x",IF('Crisis Indicator Data'!H6=0,0,IF(O12&gt;P$7,5,IF(O12&gt;P$6,4,IF(O12&gt;P$5,3,IF(O12&gt;P$4,2,1))))))</f>
        <v>1</v>
      </c>
      <c r="Q12" s="117">
        <f t="shared" si="16"/>
        <v>1</v>
      </c>
      <c r="R12" s="115">
        <f>IF('Crisis Indicator Data'!I6="x","x",IF('Crisis Indicator Data'!I6=0,0,IF('Crisis Indicator Data'!I6&gt;R$7,5,IF('Crisis Indicator Data'!I6&gt;R$6,4,IF('Crisis Indicator Data'!I6&gt;R$5,3,IF('Crisis Indicator Data'!I6&gt;R$4,2,1))))))</f>
        <v>2</v>
      </c>
      <c r="S12" s="111">
        <f>IF('Crisis Indicator Data'!I6="x","x",('Crisis Indicator Data'!I6/VLOOKUP('Impact of Crisis'!$D12,'Country Indicator Data'!$B$3:$P$193,14,FALSE)))</f>
        <v>5.4986020503261885E-3</v>
      </c>
      <c r="T12" s="115">
        <f t="shared" si="17"/>
        <v>2</v>
      </c>
      <c r="U12" s="117">
        <f t="shared" si="18"/>
        <v>2</v>
      </c>
      <c r="V12" s="115" t="str">
        <f>IF('Crisis Indicator Data'!J6="x","x",IF('Crisis Indicator Data'!J6=0,0,IF('Crisis Indicator Data'!J6&gt;V$7,5,IF('Crisis Indicator Data'!J6&gt;V$6,4,IF('Crisis Indicator Data'!J6&gt;V$5,3,IF('Crisis Indicator Data'!J6&gt;V$4,2,1))))))</f>
        <v>x</v>
      </c>
      <c r="W12" s="115" t="str">
        <f>IF('Crisis Indicator Data'!K6="x","x",IF('Crisis Indicator Data'!K6=0,0,IF('Crisis Indicator Data'!K6&gt;V$7,5,IF('Crisis Indicator Data'!K6&gt;V$6,4,IF('Crisis Indicator Data'!K6&gt;V$5,3,IF('Crisis Indicator Data'!K6&gt;V$4,2,1))))))</f>
        <v>x</v>
      </c>
      <c r="X12" s="117" t="str">
        <f t="shared" si="2"/>
        <v>x</v>
      </c>
      <c r="Y12" s="115" t="str">
        <f>IF('Crisis Indicator Data'!L6="x","x",IF('Crisis Indicator Data'!L6=0,0,IF('Crisis Indicator Data'!L6&gt;Y$7,5,IF('Crisis Indicator Data'!L6&gt;Y$6,4,IF('Crisis Indicator Data'!L6&gt;Y$5,3,IF('Crisis Indicator Data'!L6&gt;Y$4,2,1))))))</f>
        <v>x</v>
      </c>
      <c r="Z12" s="118" t="str">
        <f t="shared" si="19"/>
        <v>x</v>
      </c>
      <c r="AA12" s="122">
        <f t="shared" si="20"/>
        <v>1.5</v>
      </c>
      <c r="AB12" s="111" t="e">
        <f>IF('Crisis Indicator Data'!$O6="x","x",IF('Crisis Indicator Data'!$O6=0,0,('Crisis Indicator Data'!M6/'Crisis Indicator Data'!$O6)))</f>
        <v>#N/A</v>
      </c>
      <c r="AC12" s="116" t="e">
        <f t="shared" si="5"/>
        <v>#N/A</v>
      </c>
      <c r="AD12" s="119" t="e">
        <f t="shared" si="21"/>
        <v>#N/A</v>
      </c>
      <c r="AE12" s="111" t="e">
        <f>IF('Crisis Indicator Data'!$O6="x","x",IF('Crisis Indicator Data'!$O6=0,0,('Crisis Indicator Data'!N6/'Crisis Indicator Data'!$O6)))</f>
        <v>#N/A</v>
      </c>
      <c r="AF12" s="116" t="e">
        <f t="shared" si="7"/>
        <v>#N/A</v>
      </c>
      <c r="AG12" s="119" t="e">
        <f t="shared" si="22"/>
        <v>#N/A</v>
      </c>
      <c r="AH12" s="120" t="e">
        <f t="shared" si="23"/>
        <v>#N/A</v>
      </c>
      <c r="AI12" s="115" t="str">
        <f>IF('Crisis Indicator Data'!P6="x","x",IF('Crisis Indicator Data'!P6&gt;AI$7,5,IF('Crisis Indicator Data'!P6&gt;AI$6,4,IF('Crisis Indicator Data'!P6&gt;AI$5,3,IF('Crisis Indicator Data'!P6&gt;AI$4,2,1)))))</f>
        <v>x</v>
      </c>
      <c r="AJ12" s="111" t="str">
        <f>IF('Crisis Indicator Data'!P6="x","x",'Crisis Indicator Data'!P6/'Crisis Indicator Data'!H6*1000)</f>
        <v>x</v>
      </c>
      <c r="AK12" s="115" t="str">
        <f t="shared" si="24"/>
        <v>x</v>
      </c>
      <c r="AL12" s="120" t="str">
        <f t="shared" si="25"/>
        <v>x</v>
      </c>
      <c r="AM12" s="122" t="e">
        <f t="shared" si="26"/>
        <v>#N/A</v>
      </c>
      <c r="AN12" s="8"/>
      <c r="AO12" s="19"/>
    </row>
    <row r="13" spans="1:41" x14ac:dyDescent="0.3">
      <c r="A13" s="1" t="str">
        <f>'Crisis Indicator Data'!A7</f>
        <v>Mixed migration flows in Algeria</v>
      </c>
      <c r="B13" s="23" t="str">
        <f>'Crisis Indicator Data'!C7</f>
        <v>DZA002</v>
      </c>
      <c r="C13" s="23" t="str">
        <f>'Crisis Indicator Data'!D7</f>
        <v>Algeria</v>
      </c>
      <c r="D13" s="23" t="str">
        <f>'Crisis Indicator Data'!E7</f>
        <v>DZA</v>
      </c>
      <c r="E13" s="115">
        <f>IF('Crisis Indicator Data'!F7="","x",IF('Crisis Indicator Data'!F7=0,0,IF('Crisis Indicator Data'!F7&gt;E$7,5,IF('Crisis Indicator Data'!F7&gt;E$6,4,IF('Crisis Indicator Data'!F7&gt;E$5,3,IF('Crisis Indicator Data'!F7&gt;E$4,2,1))))))</f>
        <v>5</v>
      </c>
      <c r="F13" s="111">
        <f>'Crisis Indicator Data'!F7/VLOOKUP('Impact of Crisis'!$D13,'Country Indicator Data'!$B$3:$P$193,15,FALSE)</f>
        <v>0.99968888304815684</v>
      </c>
      <c r="G13" s="115">
        <f>IF(E13="x","x",IF('Crisis Indicator Data'!F7=0,0,IF(F13&gt;G$7,5,IF(F13&gt;G$6,4,IF(F13&gt;G$5,3,IF(F13&gt;G$4,2,1))))))</f>
        <v>5</v>
      </c>
      <c r="H13" s="117">
        <f t="shared" si="13"/>
        <v>5</v>
      </c>
      <c r="I13" s="115">
        <f>IF('Crisis Indicator Data'!G7="x","x",IF('Crisis Indicator Data'!G7=0,0,IF('Crisis Indicator Data'!G7&gt;I$7,5,IF('Crisis Indicator Data'!G7&gt;I$6,4,IF('Crisis Indicator Data'!G7&gt;I$5,3,IF('Crisis Indicator Data'!G7&gt;I$4,2,1))))))</f>
        <v>5</v>
      </c>
      <c r="J13" s="111">
        <f>'Crisis Indicator Data'!G7/VLOOKUP('Impact of Crisis'!$D13,'Country Indicator Data'!$B$3:$P$193,14,FALSE)</f>
        <v>1</v>
      </c>
      <c r="K13" s="115">
        <f>IF(I13="x","x",IF('Crisis Indicator Data'!G7=0,0,IF(J13&gt;K$7,5,IF(J13&gt;K$6,4,IF(J13&gt;K$5,3,IF(J13&gt;K$4,2,1))))))</f>
        <v>5</v>
      </c>
      <c r="L13" s="117">
        <f t="shared" si="14"/>
        <v>5</v>
      </c>
      <c r="M13" s="122">
        <f t="shared" si="15"/>
        <v>5</v>
      </c>
      <c r="N13" s="115" t="str">
        <f>IF('Crisis Indicator Data'!H7="x","x",IF('Crisis Indicator Data'!H7=0,0,IF('Crisis Indicator Data'!H7&gt;N$7,5,IF('Crisis Indicator Data'!H7&gt;N$6,4,IF('Crisis Indicator Data'!H7&gt;N$5,3,IF('Crisis Indicator Data'!H7&gt;N$4,2,1))))))</f>
        <v>x</v>
      </c>
      <c r="O13" s="111" t="str">
        <f>IF('Crisis Indicator Data'!H7="x","x",('Crisis Indicator Data'!H7/VLOOKUP('Impact of Crisis'!$D13,'Country Indicator Data'!$B$3:$P$193,14,FALSE)))</f>
        <v>x</v>
      </c>
      <c r="P13" s="115" t="str">
        <f>IF(N13="x","x",IF('Crisis Indicator Data'!H7=0,0,IF(O13&gt;P$7,5,IF(O13&gt;P$6,4,IF(O13&gt;P$5,3,IF(O13&gt;P$4,2,1))))))</f>
        <v>x</v>
      </c>
      <c r="Q13" s="117" t="str">
        <f t="shared" si="16"/>
        <v>x</v>
      </c>
      <c r="R13" s="115" t="str">
        <f>IF('Crisis Indicator Data'!I7="x","x",IF('Crisis Indicator Data'!I7=0,0,IF('Crisis Indicator Data'!I7&gt;R$7,5,IF('Crisis Indicator Data'!I7&gt;R$6,4,IF('Crisis Indicator Data'!I7&gt;R$5,3,IF('Crisis Indicator Data'!I7&gt;R$4,2,1))))))</f>
        <v>x</v>
      </c>
      <c r="S13" s="111" t="str">
        <f>IF('Crisis Indicator Data'!I7="x","x",('Crisis Indicator Data'!I7/VLOOKUP('Impact of Crisis'!$D13,'Country Indicator Data'!$B$3:$P$193,14,FALSE)))</f>
        <v>x</v>
      </c>
      <c r="T13" s="115" t="str">
        <f t="shared" si="17"/>
        <v>x</v>
      </c>
      <c r="U13" s="117" t="str">
        <f t="shared" si="18"/>
        <v>x</v>
      </c>
      <c r="V13" s="115" t="str">
        <f>IF('Crisis Indicator Data'!J7="x","x",IF('Crisis Indicator Data'!J7=0,0,IF('Crisis Indicator Data'!J7&gt;V$7,5,IF('Crisis Indicator Data'!J7&gt;V$6,4,IF('Crisis Indicator Data'!J7&gt;V$5,3,IF('Crisis Indicator Data'!J7&gt;V$4,2,1))))))</f>
        <v>x</v>
      </c>
      <c r="W13" s="115" t="str">
        <f>IF('Crisis Indicator Data'!K7="x","x",IF('Crisis Indicator Data'!K7=0,0,IF('Crisis Indicator Data'!K7&gt;V$7,5,IF('Crisis Indicator Data'!K7&gt;V$6,4,IF('Crisis Indicator Data'!K7&gt;V$5,3,IF('Crisis Indicator Data'!K7&gt;V$4,2,1))))))</f>
        <v>x</v>
      </c>
      <c r="X13" s="117" t="str">
        <f t="shared" si="2"/>
        <v>x</v>
      </c>
      <c r="Y13" s="115" t="str">
        <f>IF('Crisis Indicator Data'!L7="x","x",IF('Crisis Indicator Data'!L7=0,0,IF('Crisis Indicator Data'!L7&gt;Y$7,5,IF('Crisis Indicator Data'!L7&gt;Y$6,4,IF('Crisis Indicator Data'!L7&gt;Y$5,3,IF('Crisis Indicator Data'!L7&gt;Y$4,2,1))))))</f>
        <v>x</v>
      </c>
      <c r="Z13" s="118" t="str">
        <f t="shared" si="19"/>
        <v>x</v>
      </c>
      <c r="AA13" s="122" t="str">
        <f t="shared" si="20"/>
        <v>x</v>
      </c>
      <c r="AB13" s="111" t="e">
        <f>IF('Crisis Indicator Data'!$O7="x","x",IF('Crisis Indicator Data'!$O7=0,0,('Crisis Indicator Data'!M7/'Crisis Indicator Data'!$O7)))</f>
        <v>#N/A</v>
      </c>
      <c r="AC13" s="116" t="e">
        <f t="shared" si="5"/>
        <v>#N/A</v>
      </c>
      <c r="AD13" s="119" t="e">
        <f t="shared" si="21"/>
        <v>#N/A</v>
      </c>
      <c r="AE13" s="111" t="e">
        <f>IF('Crisis Indicator Data'!$O7="x","x",IF('Crisis Indicator Data'!$O7=0,0,('Crisis Indicator Data'!N7/'Crisis Indicator Data'!$O7)))</f>
        <v>#N/A</v>
      </c>
      <c r="AF13" s="116" t="e">
        <f t="shared" si="7"/>
        <v>#N/A</v>
      </c>
      <c r="AG13" s="119" t="e">
        <f t="shared" si="22"/>
        <v>#N/A</v>
      </c>
      <c r="AH13" s="120" t="e">
        <f t="shared" si="23"/>
        <v>#N/A</v>
      </c>
      <c r="AI13" s="115" t="str">
        <f>IF('Crisis Indicator Data'!P7="x","x",IF('Crisis Indicator Data'!P7&gt;AI$7,5,IF('Crisis Indicator Data'!P7&gt;AI$6,4,IF('Crisis Indicator Data'!P7&gt;AI$5,3,IF('Crisis Indicator Data'!P7&gt;AI$4,2,1)))))</f>
        <v>x</v>
      </c>
      <c r="AJ13" s="111" t="str">
        <f>IF('Crisis Indicator Data'!P7="x","x",'Crisis Indicator Data'!P7/'Crisis Indicator Data'!H7*1000)</f>
        <v>x</v>
      </c>
      <c r="AK13" s="115" t="str">
        <f t="shared" si="24"/>
        <v>x</v>
      </c>
      <c r="AL13" s="120" t="str">
        <f t="shared" si="25"/>
        <v>x</v>
      </c>
      <c r="AM13" s="122" t="e">
        <f t="shared" si="26"/>
        <v>#N/A</v>
      </c>
      <c r="AN13" s="8"/>
      <c r="AO13" s="19"/>
    </row>
    <row r="14" spans="1:41" x14ac:dyDescent="0.3">
      <c r="A14" s="1" t="str">
        <f>'Crisis Indicator Data'!A8</f>
        <v>Sahrawi refugees in Algeria</v>
      </c>
      <c r="B14" s="23" t="str">
        <f>'Crisis Indicator Data'!C8</f>
        <v>DZA003</v>
      </c>
      <c r="C14" s="23" t="str">
        <f>'Crisis Indicator Data'!D8</f>
        <v>Algeria</v>
      </c>
      <c r="D14" s="23" t="str">
        <f>'Crisis Indicator Data'!E8</f>
        <v>DZA</v>
      </c>
      <c r="E14" s="115">
        <f>IF('Crisis Indicator Data'!F8="","x",IF('Crisis Indicator Data'!F8=0,0,IF('Crisis Indicator Data'!F8&gt;E$7,5,IF('Crisis Indicator Data'!F8&gt;E$6,4,IF('Crisis Indicator Data'!F8&gt;E$5,3,IF('Crisis Indicator Data'!F8&gt;E$4,2,1))))))</f>
        <v>3</v>
      </c>
      <c r="F14" s="111">
        <f>'Crisis Indicator Data'!F8/VLOOKUP('Impact of Crisis'!$D14,'Country Indicator Data'!$B$3:$P$193,15,FALSE)</f>
        <v>6.6757888452186873E-2</v>
      </c>
      <c r="G14" s="115">
        <f>IF(E14="x","x",IF('Crisis Indicator Data'!F8=0,0,IF(F14&gt;G$7,5,IF(F14&gt;G$6,4,IF(F14&gt;G$5,3,IF(F14&gt;G$4,2,1))))))</f>
        <v>2</v>
      </c>
      <c r="H14" s="117">
        <f t="shared" si="13"/>
        <v>2.5</v>
      </c>
      <c r="I14" s="115">
        <f>IF('Crisis Indicator Data'!G8="x","x",IF('Crisis Indicator Data'!G8=0,0,IF('Crisis Indicator Data'!G8&gt;I$7,5,IF('Crisis Indicator Data'!G8&gt;I$6,4,IF('Crisis Indicator Data'!G8&gt;I$5,3,IF('Crisis Indicator Data'!G8&gt;I$4,2,1))))))</f>
        <v>1</v>
      </c>
      <c r="J14" s="111">
        <f>'Crisis Indicator Data'!G8/VLOOKUP('Impact of Crisis'!$D14,'Country Indicator Data'!$B$3:$P$193,14,FALSE)</f>
        <v>6.6981330607581999E-3</v>
      </c>
      <c r="K14" s="115">
        <f>IF(I14="x","x",IF('Crisis Indicator Data'!G8=0,0,IF(J14&gt;K$7,5,IF(J14&gt;K$6,4,IF(J14&gt;K$5,3,IF(J14&gt;K$4,2,1))))))</f>
        <v>1</v>
      </c>
      <c r="L14" s="117">
        <f t="shared" si="14"/>
        <v>1</v>
      </c>
      <c r="M14" s="122">
        <f t="shared" si="15"/>
        <v>1.8</v>
      </c>
      <c r="N14" s="115">
        <f>IF('Crisis Indicator Data'!H8="x","x",IF('Crisis Indicator Data'!H8=0,0,IF('Crisis Indicator Data'!H8&gt;N$7,5,IF('Crisis Indicator Data'!H8&gt;N$6,4,IF('Crisis Indicator Data'!H8&gt;N$5,3,IF('Crisis Indicator Data'!H8&gt;N$4,2,1))))))</f>
        <v>1</v>
      </c>
      <c r="O14" s="111">
        <f>IF('Crisis Indicator Data'!H8="x","x",('Crisis Indicator Data'!H8/VLOOKUP('Impact of Crisis'!$D14,'Country Indicator Data'!$B$3:$P$193,14,FALSE)))</f>
        <v>5.2190121155638401E-3</v>
      </c>
      <c r="P14" s="115">
        <f>IF(N14="x","x",IF('Crisis Indicator Data'!H8=0,0,IF(O14&gt;P$7,5,IF(O14&gt;P$6,4,IF(O14&gt;P$5,3,IF(O14&gt;P$4,2,1))))))</f>
        <v>1</v>
      </c>
      <c r="Q14" s="117">
        <f t="shared" si="16"/>
        <v>1</v>
      </c>
      <c r="R14" s="115">
        <f>IF('Crisis Indicator Data'!I8="x","x",IF('Crisis Indicator Data'!I8=0,0,IF('Crisis Indicator Data'!I8&gt;R$7,5,IF('Crisis Indicator Data'!I8&gt;R$6,4,IF('Crisis Indicator Data'!I8&gt;R$5,3,IF('Crisis Indicator Data'!I8&gt;R$4,2,1))))))</f>
        <v>2</v>
      </c>
      <c r="S14" s="111">
        <f>IF('Crisis Indicator Data'!I8="x","x",('Crisis Indicator Data'!I8/VLOOKUP('Impact of Crisis'!$D14,'Country Indicator Data'!$B$3:$P$193,14,FALSE)))</f>
        <v>5.2190121155638401E-3</v>
      </c>
      <c r="T14" s="115">
        <f t="shared" si="17"/>
        <v>2</v>
      </c>
      <c r="U14" s="117">
        <f t="shared" si="18"/>
        <v>2</v>
      </c>
      <c r="V14" s="115">
        <f>IF('Crisis Indicator Data'!J8="x","x",IF('Crisis Indicator Data'!J8=0,0,IF('Crisis Indicator Data'!J8&gt;V$7,5,IF('Crisis Indicator Data'!J8&gt;V$6,4,IF('Crisis Indicator Data'!J8&gt;V$5,3,IF('Crisis Indicator Data'!J8&gt;V$4,2,1))))))</f>
        <v>0</v>
      </c>
      <c r="W14" s="115" t="str">
        <f>IF('Crisis Indicator Data'!K8="x","x",IF('Crisis Indicator Data'!K8=0,0,IF('Crisis Indicator Data'!K8&gt;V$7,5,IF('Crisis Indicator Data'!K8&gt;V$6,4,IF('Crisis Indicator Data'!K8&gt;V$5,3,IF('Crisis Indicator Data'!K8&gt;V$4,2,1))))))</f>
        <v>x</v>
      </c>
      <c r="X14" s="117">
        <f t="shared" si="2"/>
        <v>0</v>
      </c>
      <c r="Y14" s="115">
        <f>IF('Crisis Indicator Data'!L8="x","x",IF('Crisis Indicator Data'!L8=0,0,IF('Crisis Indicator Data'!L8&gt;Y$7,5,IF('Crisis Indicator Data'!L8&gt;Y$6,4,IF('Crisis Indicator Data'!L8&gt;Y$5,3,IF('Crisis Indicator Data'!L8&gt;Y$4,2,1))))))</f>
        <v>0</v>
      </c>
      <c r="Z14" s="118">
        <f t="shared" si="19"/>
        <v>0</v>
      </c>
      <c r="AA14" s="122">
        <f t="shared" si="20"/>
        <v>1.5</v>
      </c>
      <c r="AB14" s="111" t="e">
        <f>IF('Crisis Indicator Data'!$O8="x","x",IF('Crisis Indicator Data'!$O8=0,0,('Crisis Indicator Data'!M8/'Crisis Indicator Data'!$O8)))</f>
        <v>#N/A</v>
      </c>
      <c r="AC14" s="116" t="e">
        <f t="shared" si="5"/>
        <v>#N/A</v>
      </c>
      <c r="AD14" s="119" t="e">
        <f t="shared" si="21"/>
        <v>#N/A</v>
      </c>
      <c r="AE14" s="111" t="e">
        <f>IF('Crisis Indicator Data'!$O8="x","x",IF('Crisis Indicator Data'!$O8=0,0,('Crisis Indicator Data'!N8/'Crisis Indicator Data'!$O8)))</f>
        <v>#N/A</v>
      </c>
      <c r="AF14" s="116" t="e">
        <f t="shared" si="7"/>
        <v>#N/A</v>
      </c>
      <c r="AG14" s="119" t="e">
        <f t="shared" si="22"/>
        <v>#N/A</v>
      </c>
      <c r="AH14" s="120" t="e">
        <f t="shared" si="23"/>
        <v>#N/A</v>
      </c>
      <c r="AI14" s="115" t="str">
        <f>IF('Crisis Indicator Data'!P8="x","x",IF('Crisis Indicator Data'!P8&gt;AI$7,5,IF('Crisis Indicator Data'!P8&gt;AI$6,4,IF('Crisis Indicator Data'!P8&gt;AI$5,3,IF('Crisis Indicator Data'!P8&gt;AI$4,2,1)))))</f>
        <v>x</v>
      </c>
      <c r="AJ14" s="111" t="str">
        <f>IF('Crisis Indicator Data'!P8="x","x",'Crisis Indicator Data'!P8/'Crisis Indicator Data'!H8*1000)</f>
        <v>x</v>
      </c>
      <c r="AK14" s="115" t="str">
        <f t="shared" si="24"/>
        <v>x</v>
      </c>
      <c r="AL14" s="120" t="str">
        <f t="shared" si="25"/>
        <v>x</v>
      </c>
      <c r="AM14" s="122" t="e">
        <f t="shared" si="26"/>
        <v>#N/A</v>
      </c>
      <c r="AN14" s="8"/>
      <c r="AO14" s="19"/>
    </row>
    <row r="15" spans="1:41" x14ac:dyDescent="0.3">
      <c r="A15" s="1" t="str">
        <f>'Crisis Indicator Data'!A9</f>
        <v>Venezuela displacement in Argentina</v>
      </c>
      <c r="B15" s="23" t="str">
        <f>'Crisis Indicator Data'!C9</f>
        <v>ARG002</v>
      </c>
      <c r="C15" s="23" t="str">
        <f>'Crisis Indicator Data'!D9</f>
        <v>Argentina</v>
      </c>
      <c r="D15" s="23" t="str">
        <f>'Crisis Indicator Data'!E9</f>
        <v>ARG</v>
      </c>
      <c r="E15" s="115">
        <f>IF('Crisis Indicator Data'!F9="","x",IF('Crisis Indicator Data'!F9=0,0,IF('Crisis Indicator Data'!F9&gt;E$7,5,IF('Crisis Indicator Data'!F9&gt;E$6,4,IF('Crisis Indicator Data'!F9&gt;E$5,3,IF('Crisis Indicator Data'!F9&gt;E$4,2,1))))))</f>
        <v>1</v>
      </c>
      <c r="F15" s="111">
        <f>'Crisis Indicator Data'!F9/VLOOKUP('Impact of Crisis'!$D15,'Country Indicator Data'!$B$3:$P$193,15,FALSE)</f>
        <v>7.3080984693187759E-5</v>
      </c>
      <c r="G15" s="115">
        <f>IF(E15="x","x",IF('Crisis Indicator Data'!F9=0,0,IF(F15&gt;G$7,5,IF(F15&gt;G$6,4,IF(F15&gt;G$5,3,IF(F15&gt;G$4,2,1))))))</f>
        <v>1</v>
      </c>
      <c r="H15" s="117">
        <f t="shared" si="13"/>
        <v>1</v>
      </c>
      <c r="I15" s="115">
        <f>IF('Crisis Indicator Data'!G9="x","x",IF('Crisis Indicator Data'!G9=0,0,IF('Crisis Indicator Data'!G9&gt;I$7,5,IF('Crisis Indicator Data'!G9&gt;I$6,4,IF('Crisis Indicator Data'!G9&gt;I$5,3,IF('Crisis Indicator Data'!G9&gt;I$4,2,1))))))</f>
        <v>2</v>
      </c>
      <c r="J15" s="111">
        <f>'Crisis Indicator Data'!G9/VLOOKUP('Impact of Crisis'!$D15,'Country Indicator Data'!$B$3:$P$193,14,FALSE)</f>
        <v>7.1260504201680674E-2</v>
      </c>
      <c r="K15" s="115">
        <f>IF(I15="x","x",IF('Crisis Indicator Data'!G9=0,0,IF(J15&gt;K$7,5,IF(J15&gt;K$6,4,IF(J15&gt;K$5,3,IF(J15&gt;K$4,2,1))))))</f>
        <v>2</v>
      </c>
      <c r="L15" s="117">
        <f t="shared" si="14"/>
        <v>2</v>
      </c>
      <c r="M15" s="122">
        <f t="shared" si="15"/>
        <v>1.5</v>
      </c>
      <c r="N15" s="115">
        <f>IF('Crisis Indicator Data'!H9="x","x",IF('Crisis Indicator Data'!H9=0,0,IF('Crisis Indicator Data'!H9&gt;N$7,5,IF('Crisis Indicator Data'!H9&gt;N$6,4,IF('Crisis Indicator Data'!H9&gt;N$5,3,IF('Crisis Indicator Data'!H9&gt;N$4,2,1))))))</f>
        <v>1</v>
      </c>
      <c r="O15" s="111">
        <f>IF('Crisis Indicator Data'!H9="x","x",('Crisis Indicator Data'!H9/VLOOKUP('Impact of Crisis'!$D15,'Country Indicator Data'!$B$3:$P$193,14,FALSE)))</f>
        <v>2.9131652661064425E-3</v>
      </c>
      <c r="P15" s="115">
        <f>IF(N15="x","x",IF('Crisis Indicator Data'!H9=0,0,IF(O15&gt;P$7,5,IF(O15&gt;P$6,4,IF(O15&gt;P$5,3,IF(O15&gt;P$4,2,1))))))</f>
        <v>1</v>
      </c>
      <c r="Q15" s="117">
        <f t="shared" si="16"/>
        <v>1</v>
      </c>
      <c r="R15" s="115">
        <f>IF('Crisis Indicator Data'!I9="x","x",IF('Crisis Indicator Data'!I9=0,0,IF('Crisis Indicator Data'!I9&gt;R$7,5,IF('Crisis Indicator Data'!I9&gt;R$6,4,IF('Crisis Indicator Data'!I9&gt;R$5,3,IF('Crisis Indicator Data'!I9&gt;R$4,2,1))))))</f>
        <v>2</v>
      </c>
      <c r="S15" s="111">
        <f>IF('Crisis Indicator Data'!I9="x","x",('Crisis Indicator Data'!I9/VLOOKUP('Impact of Crisis'!$D15,'Country Indicator Data'!$B$3:$P$193,14,FALSE)))</f>
        <v>2.9131652661064425E-3</v>
      </c>
      <c r="T15" s="115">
        <f t="shared" si="17"/>
        <v>1</v>
      </c>
      <c r="U15" s="117">
        <f t="shared" si="18"/>
        <v>2</v>
      </c>
      <c r="V15" s="115" t="str">
        <f>IF('Crisis Indicator Data'!J9="x","x",IF('Crisis Indicator Data'!J9=0,0,IF('Crisis Indicator Data'!J9&gt;V$7,5,IF('Crisis Indicator Data'!J9&gt;V$6,4,IF('Crisis Indicator Data'!J9&gt;V$5,3,IF('Crisis Indicator Data'!J9&gt;V$4,2,1))))))</f>
        <v>x</v>
      </c>
      <c r="W15" s="115" t="str">
        <f>IF('Crisis Indicator Data'!K9="x","x",IF('Crisis Indicator Data'!K9=0,0,IF('Crisis Indicator Data'!K9&gt;V$7,5,IF('Crisis Indicator Data'!K9&gt;V$6,4,IF('Crisis Indicator Data'!K9&gt;V$5,3,IF('Crisis Indicator Data'!K9&gt;V$4,2,1))))))</f>
        <v>x</v>
      </c>
      <c r="X15" s="117" t="str">
        <f t="shared" si="2"/>
        <v>x</v>
      </c>
      <c r="Y15" s="115" t="str">
        <f>IF('Crisis Indicator Data'!L9="x","x",IF('Crisis Indicator Data'!L9=0,0,IF('Crisis Indicator Data'!L9&gt;Y$7,5,IF('Crisis Indicator Data'!L9&gt;Y$6,4,IF('Crisis Indicator Data'!L9&gt;Y$5,3,IF('Crisis Indicator Data'!L9&gt;Y$4,2,1))))))</f>
        <v>x</v>
      </c>
      <c r="Z15" s="118" t="str">
        <f t="shared" si="19"/>
        <v>x</v>
      </c>
      <c r="AA15" s="122">
        <f t="shared" si="20"/>
        <v>1.5</v>
      </c>
      <c r="AB15" s="111" t="e">
        <f>IF('Crisis Indicator Data'!$O9="x","x",IF('Crisis Indicator Data'!$O9=0,0,('Crisis Indicator Data'!M9/'Crisis Indicator Data'!$O9)))</f>
        <v>#N/A</v>
      </c>
      <c r="AC15" s="116" t="e">
        <f t="shared" si="5"/>
        <v>#N/A</v>
      </c>
      <c r="AD15" s="119" t="e">
        <f t="shared" si="21"/>
        <v>#N/A</v>
      </c>
      <c r="AE15" s="111" t="e">
        <f>IF('Crisis Indicator Data'!$O9="x","x",IF('Crisis Indicator Data'!$O9=0,0,('Crisis Indicator Data'!N9/'Crisis Indicator Data'!$O9)))</f>
        <v>#N/A</v>
      </c>
      <c r="AF15" s="116" t="e">
        <f t="shared" si="7"/>
        <v>#N/A</v>
      </c>
      <c r="AG15" s="119" t="e">
        <f t="shared" si="22"/>
        <v>#N/A</v>
      </c>
      <c r="AH15" s="120" t="e">
        <f t="shared" si="23"/>
        <v>#N/A</v>
      </c>
      <c r="AI15" s="115" t="str">
        <f>IF('Crisis Indicator Data'!P9="x","x",IF('Crisis Indicator Data'!P9&gt;AI$7,5,IF('Crisis Indicator Data'!P9&gt;AI$6,4,IF('Crisis Indicator Data'!P9&gt;AI$5,3,IF('Crisis Indicator Data'!P9&gt;AI$4,2,1)))))</f>
        <v>x</v>
      </c>
      <c r="AJ15" s="111" t="str">
        <f>IF('Crisis Indicator Data'!P9="x","x",'Crisis Indicator Data'!P9/'Crisis Indicator Data'!H9*1000)</f>
        <v>x</v>
      </c>
      <c r="AK15" s="115" t="str">
        <f t="shared" si="24"/>
        <v>x</v>
      </c>
      <c r="AL15" s="120" t="str">
        <f t="shared" si="25"/>
        <v>x</v>
      </c>
      <c r="AM15" s="122" t="e">
        <f t="shared" si="26"/>
        <v>#N/A</v>
      </c>
      <c r="AN15" s="8"/>
      <c r="AO15" s="19"/>
    </row>
    <row r="16" spans="1:41" x14ac:dyDescent="0.3">
      <c r="A16" s="1" t="str">
        <f>'Crisis Indicator Data'!A10</f>
        <v>Rohingya refugee crisis</v>
      </c>
      <c r="B16" s="23" t="str">
        <f>'Crisis Indicator Data'!C10</f>
        <v>BGD002</v>
      </c>
      <c r="C16" s="23" t="str">
        <f>'Crisis Indicator Data'!D10</f>
        <v>Bangladesh</v>
      </c>
      <c r="D16" s="23" t="str">
        <f>'Crisis Indicator Data'!E10</f>
        <v>BGD</v>
      </c>
      <c r="E16" s="115">
        <f>IF('Crisis Indicator Data'!F10="","x",IF('Crisis Indicator Data'!F10=0,0,IF('Crisis Indicator Data'!F10&gt;E$7,5,IF('Crisis Indicator Data'!F10&gt;E$6,4,IF('Crisis Indicator Data'!F10&gt;E$5,3,IF('Crisis Indicator Data'!F10&gt;E$4,2,1))))))</f>
        <v>1</v>
      </c>
      <c r="F16" s="111">
        <f>'Crisis Indicator Data'!F10/VLOOKUP('Impact of Crisis'!$D16,'Country Indicator Data'!$B$3:$P$193,15,FALSE)</f>
        <v>4.9934700775908425E-3</v>
      </c>
      <c r="G16" s="115">
        <f>IF(E16="x","x",IF('Crisis Indicator Data'!F10=0,0,IF(F16&gt;G$7,5,IF(F16&gt;G$6,4,IF(F16&gt;G$5,3,IF(F16&gt;G$4,2,1))))))</f>
        <v>1</v>
      </c>
      <c r="H16" s="117">
        <f t="shared" si="13"/>
        <v>1</v>
      </c>
      <c r="I16" s="115">
        <f>IF('Crisis Indicator Data'!G10="x","x",IF('Crisis Indicator Data'!G10=0,0,IF('Crisis Indicator Data'!G10&gt;I$7,5,IF('Crisis Indicator Data'!G10&gt;I$6,4,IF('Crisis Indicator Data'!G10&gt;I$5,3,IF('Crisis Indicator Data'!G10&gt;I$4,2,1))))))</f>
        <v>1</v>
      </c>
      <c r="J16" s="111">
        <f>'Crisis Indicator Data'!G10/VLOOKUP('Impact of Crisis'!$D16,'Country Indicator Data'!$B$3:$P$193,14,FALSE)</f>
        <v>9.6278963599390078E-3</v>
      </c>
      <c r="K16" s="115">
        <f>IF(I16="x","x",IF('Crisis Indicator Data'!G10=0,0,IF(J16&gt;K$7,5,IF(J16&gt;K$6,4,IF(J16&gt;K$5,3,IF(J16&gt;K$4,2,1))))))</f>
        <v>1</v>
      </c>
      <c r="L16" s="117">
        <f t="shared" si="14"/>
        <v>1</v>
      </c>
      <c r="M16" s="122">
        <f t="shared" si="15"/>
        <v>1</v>
      </c>
      <c r="N16" s="115">
        <f>IF('Crisis Indicator Data'!H10="x","x",IF('Crisis Indicator Data'!H10=0,0,IF('Crisis Indicator Data'!H10&gt;N$7,5,IF('Crisis Indicator Data'!H10&gt;N$6,4,IF('Crisis Indicator Data'!H10&gt;N$5,3,IF('Crisis Indicator Data'!H10&gt;N$4,2,1))))))</f>
        <v>2</v>
      </c>
      <c r="O16" s="111">
        <f>IF('Crisis Indicator Data'!H10="x","x",('Crisis Indicator Data'!H10/VLOOKUP('Impact of Crisis'!$D16,'Country Indicator Data'!$B$3:$P$193,14,FALSE)))</f>
        <v>9.6278963599390078E-3</v>
      </c>
      <c r="P16" s="115">
        <f>IF(N16="x","x",IF('Crisis Indicator Data'!H10=0,0,IF(O16&gt;P$7,5,IF(O16&gt;P$6,4,IF(O16&gt;P$5,3,IF(O16&gt;P$4,2,1))))))</f>
        <v>1</v>
      </c>
      <c r="Q16" s="117">
        <f t="shared" si="16"/>
        <v>1.5</v>
      </c>
      <c r="R16" s="115">
        <f>IF('Crisis Indicator Data'!I10="x","x",IF('Crisis Indicator Data'!I10=0,0,IF('Crisis Indicator Data'!I10&gt;R$7,5,IF('Crisis Indicator Data'!I10&gt;R$6,4,IF('Crisis Indicator Data'!I10&gt;R$5,3,IF('Crisis Indicator Data'!I10&gt;R$4,2,1))))))</f>
        <v>3</v>
      </c>
      <c r="S16" s="111">
        <f>IF('Crisis Indicator Data'!I10="x","x",('Crisis Indicator Data'!I10/VLOOKUP('Impact of Crisis'!$D16,'Country Indicator Data'!$B$3:$P$193,14,FALSE)))</f>
        <v>6.3340297119802783E-3</v>
      </c>
      <c r="T16" s="115">
        <f t="shared" si="17"/>
        <v>2</v>
      </c>
      <c r="U16" s="117">
        <f t="shared" si="18"/>
        <v>3</v>
      </c>
      <c r="V16" s="115" t="str">
        <f>IF('Crisis Indicator Data'!J10="x","x",IF('Crisis Indicator Data'!J10=0,0,IF('Crisis Indicator Data'!J10&gt;V$7,5,IF('Crisis Indicator Data'!J10&gt;V$6,4,IF('Crisis Indicator Data'!J10&gt;V$5,3,IF('Crisis Indicator Data'!J10&gt;V$4,2,1))))))</f>
        <v>x</v>
      </c>
      <c r="W16" s="115">
        <f>IF('Crisis Indicator Data'!K10="x","x",IF('Crisis Indicator Data'!K10=0,0,IF('Crisis Indicator Data'!K10&gt;V$7,5,IF('Crisis Indicator Data'!K10&gt;V$6,4,IF('Crisis Indicator Data'!K10&gt;V$5,3,IF('Crisis Indicator Data'!K10&gt;V$4,2,1))))))</f>
        <v>5</v>
      </c>
      <c r="X16" s="117">
        <f t="shared" si="2"/>
        <v>5</v>
      </c>
      <c r="Y16" s="115" t="str">
        <f>IF('Crisis Indicator Data'!L10="x","x",IF('Crisis Indicator Data'!L10=0,0,IF('Crisis Indicator Data'!L10&gt;Y$7,5,IF('Crisis Indicator Data'!L10&gt;Y$6,4,IF('Crisis Indicator Data'!L10&gt;Y$5,3,IF('Crisis Indicator Data'!L10&gt;Y$4,2,1))))))</f>
        <v>x</v>
      </c>
      <c r="Z16" s="118" t="str">
        <f t="shared" si="19"/>
        <v>x</v>
      </c>
      <c r="AA16" s="122">
        <f t="shared" si="20"/>
        <v>2.2999999999999998</v>
      </c>
      <c r="AB16" s="111" t="e">
        <f>IF('Crisis Indicator Data'!$O10="x","x",IF('Crisis Indicator Data'!$O10=0,0,('Crisis Indicator Data'!M10/'Crisis Indicator Data'!$O10)))</f>
        <v>#N/A</v>
      </c>
      <c r="AC16" s="116" t="e">
        <f t="shared" si="5"/>
        <v>#N/A</v>
      </c>
      <c r="AD16" s="119" t="e">
        <f t="shared" si="21"/>
        <v>#N/A</v>
      </c>
      <c r="AE16" s="111" t="e">
        <f>IF('Crisis Indicator Data'!$O10="x","x",IF('Crisis Indicator Data'!$O10=0,0,('Crisis Indicator Data'!N10/'Crisis Indicator Data'!$O10)))</f>
        <v>#N/A</v>
      </c>
      <c r="AF16" s="116" t="e">
        <f t="shared" si="7"/>
        <v>#N/A</v>
      </c>
      <c r="AG16" s="119" t="e">
        <f t="shared" si="22"/>
        <v>#N/A</v>
      </c>
      <c r="AH16" s="120" t="e">
        <f t="shared" si="23"/>
        <v>#N/A</v>
      </c>
      <c r="AI16" s="115">
        <f>IF('Crisis Indicator Data'!P10="x","x",IF('Crisis Indicator Data'!P10&gt;AI$7,5,IF('Crisis Indicator Data'!P10&gt;AI$6,4,IF('Crisis Indicator Data'!P10&gt;AI$5,3,IF('Crisis Indicator Data'!P10&gt;AI$4,2,1)))))</f>
        <v>1</v>
      </c>
      <c r="AJ16" s="111">
        <f>IF('Crisis Indicator Data'!P10="x","x",'Crisis Indicator Data'!P10/'Crisis Indicator Data'!H10*1000)</f>
        <v>6.2873150699037754E-5</v>
      </c>
      <c r="AK16" s="115">
        <f t="shared" si="24"/>
        <v>1</v>
      </c>
      <c r="AL16" s="120">
        <f t="shared" si="25"/>
        <v>1</v>
      </c>
      <c r="AM16" s="122" t="e">
        <f t="shared" si="26"/>
        <v>#N/A</v>
      </c>
      <c r="AN16" s="8"/>
      <c r="AO16" s="19"/>
    </row>
    <row r="17" spans="1:41" x14ac:dyDescent="0.3">
      <c r="A17" s="1" t="str">
        <f>'Crisis Indicator Data'!A11</f>
        <v>Mixed migration flows in Bosnia and Herzegovina</v>
      </c>
      <c r="B17" s="23" t="str">
        <f>'Crisis Indicator Data'!C11</f>
        <v>BIH002</v>
      </c>
      <c r="C17" s="23" t="str">
        <f>'Crisis Indicator Data'!D11</f>
        <v>Bosnia and Herzegovina</v>
      </c>
      <c r="D17" s="23" t="str">
        <f>'Crisis Indicator Data'!E11</f>
        <v>BIH</v>
      </c>
      <c r="E17" s="115">
        <f>IF('Crisis Indicator Data'!F11="","x",IF('Crisis Indicator Data'!F11=0,0,IF('Crisis Indicator Data'!F11&gt;E$7,5,IF('Crisis Indicator Data'!F11&gt;E$6,4,IF('Crisis Indicator Data'!F11&gt;E$5,3,IF('Crisis Indicator Data'!F11&gt;E$4,2,1))))))</f>
        <v>1</v>
      </c>
      <c r="F17" s="111">
        <f>'Crisis Indicator Data'!F11/VLOOKUP('Impact of Crisis'!$D17,'Country Indicator Data'!$B$3:$P$193,15,FALSE)</f>
        <v>0.19140625</v>
      </c>
      <c r="G17" s="115">
        <f>IF(E17="x","x",IF('Crisis Indicator Data'!F11=0,0,IF(F17&gt;G$7,5,IF(F17&gt;G$6,4,IF(F17&gt;G$5,3,IF(F17&gt;G$4,2,1))))))</f>
        <v>3</v>
      </c>
      <c r="H17" s="117">
        <f t="shared" si="13"/>
        <v>2</v>
      </c>
      <c r="I17" s="115">
        <f>IF('Crisis Indicator Data'!G11="x","x",IF('Crisis Indicator Data'!G11=0,0,IF('Crisis Indicator Data'!G11&gt;I$7,5,IF('Crisis Indicator Data'!G11&gt;I$6,4,IF('Crisis Indicator Data'!G11&gt;I$5,3,IF('Crisis Indicator Data'!G11&gt;I$4,2,1))))))</f>
        <v>1</v>
      </c>
      <c r="J17" s="111">
        <f>'Crisis Indicator Data'!G11/VLOOKUP('Impact of Crisis'!$D17,'Country Indicator Data'!$B$3:$P$193,14,FALSE)</f>
        <v>0.2676470588235294</v>
      </c>
      <c r="K17" s="115">
        <f>IF(I17="x","x",IF('Crisis Indicator Data'!G11=0,0,IF(J17&gt;K$7,5,IF(J17&gt;K$6,4,IF(J17&gt;K$5,3,IF(J17&gt;K$4,2,1))))))</f>
        <v>3</v>
      </c>
      <c r="L17" s="117">
        <f t="shared" si="14"/>
        <v>2</v>
      </c>
      <c r="M17" s="122">
        <f t="shared" si="15"/>
        <v>2</v>
      </c>
      <c r="N17" s="115">
        <f>IF('Crisis Indicator Data'!H11="x","x",IF('Crisis Indicator Data'!H11=0,0,IF('Crisis Indicator Data'!H11&gt;N$7,5,IF('Crisis Indicator Data'!H11&gt;N$6,4,IF('Crisis Indicator Data'!H11&gt;N$5,3,IF('Crisis Indicator Data'!H11&gt;N$4,2,1))))))</f>
        <v>1</v>
      </c>
      <c r="O17" s="111">
        <f>IF('Crisis Indicator Data'!H11="x","x",('Crisis Indicator Data'!H11/VLOOKUP('Impact of Crisis'!$D17,'Country Indicator Data'!$B$3:$P$193,14,FALSE)))</f>
        <v>8.1176470588235294E-2</v>
      </c>
      <c r="P17" s="115">
        <f>IF(N17="x","x",IF('Crisis Indicator Data'!H11=0,0,IF(O17&gt;P$7,5,IF(O17&gt;P$6,4,IF(O17&gt;P$5,3,IF(O17&gt;P$4,2,1))))))</f>
        <v>2</v>
      </c>
      <c r="Q17" s="117">
        <f t="shared" si="16"/>
        <v>1.5</v>
      </c>
      <c r="R17" s="115">
        <f>IF('Crisis Indicator Data'!I11="x","x",IF('Crisis Indicator Data'!I11=0,0,IF('Crisis Indicator Data'!I11&gt;R$7,5,IF('Crisis Indicator Data'!I11&gt;R$6,4,IF('Crisis Indicator Data'!I11&gt;R$5,3,IF('Crisis Indicator Data'!I11&gt;R$4,2,1))))))</f>
        <v>1</v>
      </c>
      <c r="S17" s="111">
        <f>IF('Crisis Indicator Data'!I11="x","x",('Crisis Indicator Data'!I11/VLOOKUP('Impact of Crisis'!$D17,'Country Indicator Data'!$B$3:$P$193,14,FALSE)))</f>
        <v>1.588235294117647E-3</v>
      </c>
      <c r="T17" s="115">
        <f t="shared" si="17"/>
        <v>1</v>
      </c>
      <c r="U17" s="117">
        <f t="shared" si="18"/>
        <v>1</v>
      </c>
      <c r="V17" s="115" t="str">
        <f>IF('Crisis Indicator Data'!J11="x","x",IF('Crisis Indicator Data'!J11=0,0,IF('Crisis Indicator Data'!J11&gt;V$7,5,IF('Crisis Indicator Data'!J11&gt;V$6,4,IF('Crisis Indicator Data'!J11&gt;V$5,3,IF('Crisis Indicator Data'!J11&gt;V$4,2,1))))))</f>
        <v>x</v>
      </c>
      <c r="W17" s="115" t="str">
        <f>IF('Crisis Indicator Data'!K11="x","x",IF('Crisis Indicator Data'!K11=0,0,IF('Crisis Indicator Data'!K11&gt;V$7,5,IF('Crisis Indicator Data'!K11&gt;V$6,4,IF('Crisis Indicator Data'!K11&gt;V$5,3,IF('Crisis Indicator Data'!K11&gt;V$4,2,1))))))</f>
        <v>x</v>
      </c>
      <c r="X17" s="117" t="str">
        <f t="shared" si="2"/>
        <v>x</v>
      </c>
      <c r="Y17" s="115" t="str">
        <f>IF('Crisis Indicator Data'!L11="x","x",IF('Crisis Indicator Data'!L11=0,0,IF('Crisis Indicator Data'!L11&gt;Y$7,5,IF('Crisis Indicator Data'!L11&gt;Y$6,4,IF('Crisis Indicator Data'!L11&gt;Y$5,3,IF('Crisis Indicator Data'!L11&gt;Y$4,2,1))))))</f>
        <v>x</v>
      </c>
      <c r="Z17" s="118" t="str">
        <f t="shared" si="19"/>
        <v>x</v>
      </c>
      <c r="AA17" s="122">
        <f t="shared" si="20"/>
        <v>1.3</v>
      </c>
      <c r="AB17" s="111" t="e">
        <f>IF('Crisis Indicator Data'!$O11="x","x",IF('Crisis Indicator Data'!$O11=0,0,('Crisis Indicator Data'!M11/'Crisis Indicator Data'!$O11)))</f>
        <v>#N/A</v>
      </c>
      <c r="AC17" s="116" t="e">
        <f t="shared" si="5"/>
        <v>#N/A</v>
      </c>
      <c r="AD17" s="119" t="e">
        <f t="shared" si="21"/>
        <v>#N/A</v>
      </c>
      <c r="AE17" s="111" t="e">
        <f>IF('Crisis Indicator Data'!$O11="x","x",IF('Crisis Indicator Data'!$O11=0,0,('Crisis Indicator Data'!N11/'Crisis Indicator Data'!$O11)))</f>
        <v>#N/A</v>
      </c>
      <c r="AF17" s="116" t="e">
        <f t="shared" si="7"/>
        <v>#N/A</v>
      </c>
      <c r="AG17" s="119" t="e">
        <f t="shared" si="22"/>
        <v>#N/A</v>
      </c>
      <c r="AH17" s="120" t="e">
        <f t="shared" si="23"/>
        <v>#N/A</v>
      </c>
      <c r="AI17" s="115" t="str">
        <f>IF('Crisis Indicator Data'!P11="x","x",IF('Crisis Indicator Data'!P11&gt;AI$7,5,IF('Crisis Indicator Data'!P11&gt;AI$6,4,IF('Crisis Indicator Data'!P11&gt;AI$5,3,IF('Crisis Indicator Data'!P11&gt;AI$4,2,1)))))</f>
        <v>x</v>
      </c>
      <c r="AJ17" s="111" t="str">
        <f>IF('Crisis Indicator Data'!P11="x","x",'Crisis Indicator Data'!P11/'Crisis Indicator Data'!H11*1000)</f>
        <v>x</v>
      </c>
      <c r="AK17" s="115" t="str">
        <f t="shared" si="24"/>
        <v>x</v>
      </c>
      <c r="AL17" s="120" t="str">
        <f t="shared" si="25"/>
        <v>x</v>
      </c>
      <c r="AM17" s="122" t="e">
        <f t="shared" si="26"/>
        <v>#N/A</v>
      </c>
      <c r="AN17" s="8"/>
      <c r="AO17" s="19"/>
    </row>
    <row r="18" spans="1:41" x14ac:dyDescent="0.3">
      <c r="A18" s="1" t="str">
        <f>'Crisis Indicator Data'!A12</f>
        <v>Venezuela displacement in Brazil</v>
      </c>
      <c r="B18" s="23" t="str">
        <f>'Crisis Indicator Data'!C12</f>
        <v>BRA002</v>
      </c>
      <c r="C18" s="23" t="str">
        <f>'Crisis Indicator Data'!D12</f>
        <v>Brazil</v>
      </c>
      <c r="D18" s="23" t="str">
        <f>'Crisis Indicator Data'!E12</f>
        <v>BRA</v>
      </c>
      <c r="E18" s="115">
        <f>IF('Crisis Indicator Data'!F12="","x",IF('Crisis Indicator Data'!F12=0,0,IF('Crisis Indicator Data'!F12&gt;E$7,5,IF('Crisis Indicator Data'!F12&gt;E$6,4,IF('Crisis Indicator Data'!F12&gt;E$5,3,IF('Crisis Indicator Data'!F12&gt;E$4,2,1))))))</f>
        <v>3</v>
      </c>
      <c r="F18" s="111">
        <f>'Crisis Indicator Data'!F12/VLOOKUP('Impact of Crisis'!$D18,'Country Indicator Data'!$B$3:$P$193,15,FALSE)</f>
        <v>2.6836114255085461E-2</v>
      </c>
      <c r="G18" s="115">
        <f>IF(E18="x","x",IF('Crisis Indicator Data'!F12=0,0,IF(F18&gt;G$7,5,IF(F18&gt;G$6,4,IF(F18&gt;G$5,3,IF(F18&gt;G$4,2,1))))))</f>
        <v>2</v>
      </c>
      <c r="H18" s="117">
        <f t="shared" si="13"/>
        <v>2.5</v>
      </c>
      <c r="I18" s="115">
        <f>IF('Crisis Indicator Data'!G12="x","x",IF('Crisis Indicator Data'!G12=0,0,IF('Crisis Indicator Data'!G12&gt;I$7,5,IF('Crisis Indicator Data'!G12&gt;I$6,4,IF('Crisis Indicator Data'!G12&gt;I$5,3,IF('Crisis Indicator Data'!G12&gt;I$4,2,1))))))</f>
        <v>1</v>
      </c>
      <c r="J18" s="111">
        <f>'Crisis Indicator Data'!G12/VLOOKUP('Impact of Crisis'!$D18,'Country Indicator Data'!$B$3:$P$193,14,FALSE)</f>
        <v>2.7653817911133557E-3</v>
      </c>
      <c r="K18" s="115">
        <f>IF(I18="x","x",IF('Crisis Indicator Data'!G12=0,0,IF(J18&gt;K$7,5,IF(J18&gt;K$6,4,IF(J18&gt;K$5,3,IF(J18&gt;K$4,2,1))))))</f>
        <v>1</v>
      </c>
      <c r="L18" s="117">
        <f t="shared" si="14"/>
        <v>1</v>
      </c>
      <c r="M18" s="122">
        <f t="shared" si="15"/>
        <v>1.8</v>
      </c>
      <c r="N18" s="115">
        <f>IF('Crisis Indicator Data'!H12="x","x",IF('Crisis Indicator Data'!H12=0,0,IF('Crisis Indicator Data'!H12&gt;N$7,5,IF('Crisis Indicator Data'!H12&gt;N$6,4,IF('Crisis Indicator Data'!H12&gt;N$5,3,IF('Crisis Indicator Data'!H12&gt;N$4,2,1))))))</f>
        <v>1</v>
      </c>
      <c r="O18" s="111">
        <f>IF('Crisis Indicator Data'!H12="x","x",('Crisis Indicator Data'!H12/VLOOKUP('Impact of Crisis'!$D18,'Country Indicator Data'!$B$3:$P$193,14,FALSE)))</f>
        <v>1.4388841165899021E-3</v>
      </c>
      <c r="P18" s="115">
        <f>IF(N18="x","x",IF('Crisis Indicator Data'!H12=0,0,IF(O18&gt;P$7,5,IF(O18&gt;P$6,4,IF(O18&gt;P$5,3,IF(O18&gt;P$4,2,1))))))</f>
        <v>1</v>
      </c>
      <c r="Q18" s="117">
        <f t="shared" si="16"/>
        <v>1</v>
      </c>
      <c r="R18" s="115">
        <f>IF('Crisis Indicator Data'!I12="x","x",IF('Crisis Indicator Data'!I12=0,0,IF('Crisis Indicator Data'!I12&gt;R$7,5,IF('Crisis Indicator Data'!I12&gt;R$6,4,IF('Crisis Indicator Data'!I12&gt;R$5,3,IF('Crisis Indicator Data'!I12&gt;R$4,2,1))))))</f>
        <v>2</v>
      </c>
      <c r="S18" s="111">
        <f>IF('Crisis Indicator Data'!I12="x","x",('Crisis Indicator Data'!I12/VLOOKUP('Impact of Crisis'!$D18,'Country Indicator Data'!$B$3:$P$193,14,FALSE)))</f>
        <v>4.2638932654947436E-4</v>
      </c>
      <c r="T18" s="115">
        <f t="shared" si="17"/>
        <v>1</v>
      </c>
      <c r="U18" s="117">
        <f t="shared" si="18"/>
        <v>2</v>
      </c>
      <c r="V18" s="115" t="str">
        <f>IF('Crisis Indicator Data'!J12="x","x",IF('Crisis Indicator Data'!J12=0,0,IF('Crisis Indicator Data'!J12&gt;V$7,5,IF('Crisis Indicator Data'!J12&gt;V$6,4,IF('Crisis Indicator Data'!J12&gt;V$5,3,IF('Crisis Indicator Data'!J12&gt;V$4,2,1))))))</f>
        <v>x</v>
      </c>
      <c r="W18" s="115" t="str">
        <f>IF('Crisis Indicator Data'!K12="x","x",IF('Crisis Indicator Data'!K12=0,0,IF('Crisis Indicator Data'!K12&gt;V$7,5,IF('Crisis Indicator Data'!K12&gt;V$6,4,IF('Crisis Indicator Data'!K12&gt;V$5,3,IF('Crisis Indicator Data'!K12&gt;V$4,2,1))))))</f>
        <v>x</v>
      </c>
      <c r="X18" s="117" t="str">
        <f t="shared" si="2"/>
        <v>x</v>
      </c>
      <c r="Y18" s="115" t="str">
        <f>IF('Crisis Indicator Data'!L12="x","x",IF('Crisis Indicator Data'!L12=0,0,IF('Crisis Indicator Data'!L12&gt;Y$7,5,IF('Crisis Indicator Data'!L12&gt;Y$6,4,IF('Crisis Indicator Data'!L12&gt;Y$5,3,IF('Crisis Indicator Data'!L12&gt;Y$4,2,1))))))</f>
        <v>x</v>
      </c>
      <c r="Z18" s="118" t="str">
        <f t="shared" si="19"/>
        <v>x</v>
      </c>
      <c r="AA18" s="122">
        <f t="shared" si="20"/>
        <v>1.5</v>
      </c>
      <c r="AB18" s="111" t="e">
        <f>IF('Crisis Indicator Data'!$O12="x","x",IF('Crisis Indicator Data'!$O12=0,0,('Crisis Indicator Data'!M12/'Crisis Indicator Data'!$O12)))</f>
        <v>#N/A</v>
      </c>
      <c r="AC18" s="116" t="e">
        <f t="shared" si="5"/>
        <v>#N/A</v>
      </c>
      <c r="AD18" s="119" t="e">
        <f t="shared" si="21"/>
        <v>#N/A</v>
      </c>
      <c r="AE18" s="111" t="e">
        <f>IF('Crisis Indicator Data'!$O12="x","x",IF('Crisis Indicator Data'!$O12=0,0,('Crisis Indicator Data'!N12/'Crisis Indicator Data'!$O12)))</f>
        <v>#N/A</v>
      </c>
      <c r="AF18" s="116" t="e">
        <f t="shared" si="7"/>
        <v>#N/A</v>
      </c>
      <c r="AG18" s="119" t="e">
        <f t="shared" si="22"/>
        <v>#N/A</v>
      </c>
      <c r="AH18" s="120" t="e">
        <f t="shared" si="23"/>
        <v>#N/A</v>
      </c>
      <c r="AI18" s="115" t="str">
        <f>IF('Crisis Indicator Data'!P12="x","x",IF('Crisis Indicator Data'!P12&gt;AI$7,5,IF('Crisis Indicator Data'!P12&gt;AI$6,4,IF('Crisis Indicator Data'!P12&gt;AI$5,3,IF('Crisis Indicator Data'!P12&gt;AI$4,2,1)))))</f>
        <v>x</v>
      </c>
      <c r="AJ18" s="111" t="str">
        <f>IF('Crisis Indicator Data'!P12="x","x",'Crisis Indicator Data'!P12/'Crisis Indicator Data'!H12*1000)</f>
        <v>x</v>
      </c>
      <c r="AK18" s="115" t="str">
        <f t="shared" si="24"/>
        <v>x</v>
      </c>
      <c r="AL18" s="120" t="str">
        <f t="shared" si="25"/>
        <v>x</v>
      </c>
      <c r="AM18" s="122" t="e">
        <f t="shared" si="26"/>
        <v>#N/A</v>
      </c>
      <c r="AN18" s="8"/>
      <c r="AO18" s="19"/>
    </row>
    <row r="19" spans="1:41" x14ac:dyDescent="0.3">
      <c r="A19" s="1" t="str">
        <f>'Crisis Indicator Data'!A13</f>
        <v>Conflict in Burkina Faso</v>
      </c>
      <c r="B19" s="23" t="str">
        <f>'Crisis Indicator Data'!C13</f>
        <v>BFA002</v>
      </c>
      <c r="C19" s="23" t="str">
        <f>'Crisis Indicator Data'!D13</f>
        <v>Burkina Faso</v>
      </c>
      <c r="D19" s="23" t="str">
        <f>'Crisis Indicator Data'!E13</f>
        <v>BFA</v>
      </c>
      <c r="E19" s="115">
        <f>IF('Crisis Indicator Data'!F13="","x",IF('Crisis Indicator Data'!F13=0,0,IF('Crisis Indicator Data'!F13&gt;E$7,5,IF('Crisis Indicator Data'!F13&gt;E$6,4,IF('Crisis Indicator Data'!F13&gt;E$5,3,IF('Crisis Indicator Data'!F13&gt;E$4,2,1))))))</f>
        <v>2</v>
      </c>
      <c r="F19" s="111">
        <f>'Crisis Indicator Data'!F13/VLOOKUP('Impact of Crisis'!$D19,'Country Indicator Data'!$B$3:$P$193,15,FALSE)</f>
        <v>0.51644736842105265</v>
      </c>
      <c r="G19" s="115">
        <f>IF(E19="x","x",IF('Crisis Indicator Data'!F13=0,0,IF(F19&gt;G$7,5,IF(F19&gt;G$6,4,IF(F19&gt;G$5,3,IF(F19&gt;G$4,2,1))))))</f>
        <v>4</v>
      </c>
      <c r="H19" s="117">
        <f t="shared" si="13"/>
        <v>3</v>
      </c>
      <c r="I19" s="115">
        <f>IF('Crisis Indicator Data'!G13="x","x",IF('Crisis Indicator Data'!G13=0,0,IF('Crisis Indicator Data'!G13&gt;I$7,5,IF('Crisis Indicator Data'!G13&gt;I$6,4,IF('Crisis Indicator Data'!G13&gt;I$5,3,IF('Crisis Indicator Data'!G13&gt;I$4,2,1))))))</f>
        <v>4</v>
      </c>
      <c r="J19" s="111">
        <f>'Crisis Indicator Data'!G13/VLOOKUP('Impact of Crisis'!$D19,'Country Indicator Data'!$B$3:$P$193,14,FALSE)</f>
        <v>1</v>
      </c>
      <c r="K19" s="115">
        <f>IF(I19="x","x",IF('Crisis Indicator Data'!G13=0,0,IF(J19&gt;K$7,5,IF(J19&gt;K$6,4,IF(J19&gt;K$5,3,IF(J19&gt;K$4,2,1))))))</f>
        <v>5</v>
      </c>
      <c r="L19" s="117">
        <f t="shared" si="14"/>
        <v>4.5</v>
      </c>
      <c r="M19" s="122">
        <f t="shared" si="15"/>
        <v>3.8</v>
      </c>
      <c r="N19" s="115">
        <f>IF('Crisis Indicator Data'!H13="x","x",IF('Crisis Indicator Data'!H13=0,0,IF('Crisis Indicator Data'!H13&gt;N$7,5,IF('Crisis Indicator Data'!H13&gt;N$6,4,IF('Crisis Indicator Data'!H13&gt;N$5,3,IF('Crisis Indicator Data'!H13&gt;N$4,2,1))))))</f>
        <v>3</v>
      </c>
      <c r="O19" s="111">
        <f>IF('Crisis Indicator Data'!H13="x","x",('Crisis Indicator Data'!H13/VLOOKUP('Impact of Crisis'!$D19,'Country Indicator Data'!$B$3:$P$193,14,FALSE)))</f>
        <v>0.15655146922075508</v>
      </c>
      <c r="P19" s="115">
        <f>IF(N19="x","x",IF('Crisis Indicator Data'!H13=0,0,IF(O19&gt;P$7,5,IF(O19&gt;P$6,4,IF(O19&gt;P$5,3,IF(O19&gt;P$4,2,1))))))</f>
        <v>3</v>
      </c>
      <c r="Q19" s="117">
        <f t="shared" si="16"/>
        <v>3</v>
      </c>
      <c r="R19" s="115">
        <f>IF('Crisis Indicator Data'!I13="x","x",IF('Crisis Indicator Data'!I13=0,0,IF('Crisis Indicator Data'!I13&gt;R$7,5,IF('Crisis Indicator Data'!I13&gt;R$6,4,IF('Crisis Indicator Data'!I13&gt;R$5,3,IF('Crisis Indicator Data'!I13&gt;R$4,2,1))))))</f>
        <v>2</v>
      </c>
      <c r="S19" s="111">
        <f>IF('Crisis Indicator Data'!I13="x","x",('Crisis Indicator Data'!I13/VLOOKUP('Impact of Crisis'!$D19,'Country Indicator Data'!$B$3:$P$193,14,FALSE)))</f>
        <v>4.0868514041286965E-3</v>
      </c>
      <c r="T19" s="115">
        <f t="shared" si="17"/>
        <v>1</v>
      </c>
      <c r="U19" s="117">
        <f t="shared" si="18"/>
        <v>2</v>
      </c>
      <c r="V19" s="115" t="str">
        <f>IF('Crisis Indicator Data'!J13="x","x",IF('Crisis Indicator Data'!J13=0,0,IF('Crisis Indicator Data'!J13&gt;V$7,5,IF('Crisis Indicator Data'!J13&gt;V$6,4,IF('Crisis Indicator Data'!J13&gt;V$5,3,IF('Crisis Indicator Data'!J13&gt;V$4,2,1))))))</f>
        <v>x</v>
      </c>
      <c r="W19" s="115" t="str">
        <f>IF('Crisis Indicator Data'!K13="x","x",IF('Crisis Indicator Data'!K13=0,0,IF('Crisis Indicator Data'!K13&gt;V$7,5,IF('Crisis Indicator Data'!K13&gt;V$6,4,IF('Crisis Indicator Data'!K13&gt;V$5,3,IF('Crisis Indicator Data'!K13&gt;V$4,2,1))))))</f>
        <v>x</v>
      </c>
      <c r="X19" s="117" t="str">
        <f t="shared" si="2"/>
        <v>x</v>
      </c>
      <c r="Y19" s="115">
        <f>IF('Crisis Indicator Data'!L13="x","x",IF('Crisis Indicator Data'!L13=0,0,IF('Crisis Indicator Data'!L13&gt;Y$7,5,IF('Crisis Indicator Data'!L13&gt;Y$6,4,IF('Crisis Indicator Data'!L13&gt;Y$5,3,IF('Crisis Indicator Data'!L13&gt;Y$4,2,1))))))</f>
        <v>3</v>
      </c>
      <c r="Z19" s="118">
        <f t="shared" si="19"/>
        <v>3</v>
      </c>
      <c r="AA19" s="122">
        <f t="shared" si="20"/>
        <v>2.5</v>
      </c>
      <c r="AB19" s="111" t="e">
        <f>IF('Crisis Indicator Data'!$O13="x","x",IF('Crisis Indicator Data'!$O13=0,0,('Crisis Indicator Data'!M13/'Crisis Indicator Data'!$O13)))</f>
        <v>#N/A</v>
      </c>
      <c r="AC19" s="116" t="e">
        <f t="shared" si="5"/>
        <v>#N/A</v>
      </c>
      <c r="AD19" s="119" t="e">
        <f t="shared" si="21"/>
        <v>#N/A</v>
      </c>
      <c r="AE19" s="111" t="e">
        <f>IF('Crisis Indicator Data'!$O13="x","x",IF('Crisis Indicator Data'!$O13=0,0,('Crisis Indicator Data'!N13/'Crisis Indicator Data'!$O13)))</f>
        <v>#N/A</v>
      </c>
      <c r="AF19" s="116" t="e">
        <f t="shared" si="7"/>
        <v>#N/A</v>
      </c>
      <c r="AG19" s="119" t="e">
        <f t="shared" si="22"/>
        <v>#N/A</v>
      </c>
      <c r="AH19" s="120" t="e">
        <f t="shared" si="23"/>
        <v>#N/A</v>
      </c>
      <c r="AI19" s="115" t="str">
        <f>IF('Crisis Indicator Data'!P13="x","x",IF('Crisis Indicator Data'!P13&gt;AI$7,5,IF('Crisis Indicator Data'!P13&gt;AI$6,4,IF('Crisis Indicator Data'!P13&gt;AI$5,3,IF('Crisis Indicator Data'!P13&gt;AI$4,2,1)))))</f>
        <v>x</v>
      </c>
      <c r="AJ19" s="111" t="str">
        <f>IF('Crisis Indicator Data'!P13="x","x",'Crisis Indicator Data'!P13/'Crisis Indicator Data'!H13*1000)</f>
        <v>x</v>
      </c>
      <c r="AK19" s="115" t="str">
        <f t="shared" si="24"/>
        <v>x</v>
      </c>
      <c r="AL19" s="120" t="str">
        <f t="shared" si="25"/>
        <v>x</v>
      </c>
      <c r="AM19" s="122" t="e">
        <f t="shared" si="26"/>
        <v>#N/A</v>
      </c>
      <c r="AN19" s="8"/>
      <c r="AO19" s="19"/>
    </row>
    <row r="20" spans="1:41" x14ac:dyDescent="0.3">
      <c r="A20" s="1" t="str">
        <f>'Crisis Indicator Data'!A14</f>
        <v>Political and economic crisis in Burundi</v>
      </c>
      <c r="B20" s="23" t="str">
        <f>'Crisis Indicator Data'!C14</f>
        <v>BDI002</v>
      </c>
      <c r="C20" s="23" t="str">
        <f>'Crisis Indicator Data'!D14</f>
        <v>Burundi</v>
      </c>
      <c r="D20" s="23" t="str">
        <f>'Crisis Indicator Data'!E14</f>
        <v>BDI</v>
      </c>
      <c r="E20" s="115">
        <f>IF('Crisis Indicator Data'!F14="","x",IF('Crisis Indicator Data'!F14=0,0,IF('Crisis Indicator Data'!F14&gt;E$7,5,IF('Crisis Indicator Data'!F14&gt;E$6,4,IF('Crisis Indicator Data'!F14&gt;E$5,3,IF('Crisis Indicator Data'!F14&gt;E$4,2,1))))))</f>
        <v>2</v>
      </c>
      <c r="F20" s="111">
        <f>'Crisis Indicator Data'!F14/VLOOKUP('Impact of Crisis'!$D20,'Country Indicator Data'!$B$3:$P$193,15,FALSE)</f>
        <v>1.0105140186915889</v>
      </c>
      <c r="G20" s="115">
        <f>IF(E20="x","x",IF('Crisis Indicator Data'!F14=0,0,IF(F20&gt;G$7,5,IF(F20&gt;G$6,4,IF(F20&gt;G$5,3,IF(F20&gt;G$4,2,1))))))</f>
        <v>5</v>
      </c>
      <c r="H20" s="117">
        <f t="shared" si="13"/>
        <v>3.5</v>
      </c>
      <c r="I20" s="115">
        <f>IF('Crisis Indicator Data'!G14="x","x",IF('Crisis Indicator Data'!G14=0,0,IF('Crisis Indicator Data'!G14&gt;I$7,5,IF('Crisis Indicator Data'!G14&gt;I$6,4,IF('Crisis Indicator Data'!G14&gt;I$5,3,IF('Crisis Indicator Data'!G14&gt;I$4,2,1))))))</f>
        <v>3</v>
      </c>
      <c r="J20" s="111">
        <f>'Crisis Indicator Data'!G14/VLOOKUP('Impact of Crisis'!$D20,'Country Indicator Data'!$B$3:$P$193,14,FALSE)</f>
        <v>1</v>
      </c>
      <c r="K20" s="115">
        <f>IF(I20="x","x",IF('Crisis Indicator Data'!G14=0,0,IF(J20&gt;K$7,5,IF(J20&gt;K$6,4,IF(J20&gt;K$5,3,IF(J20&gt;K$4,2,1))))))</f>
        <v>5</v>
      </c>
      <c r="L20" s="117">
        <f t="shared" si="14"/>
        <v>4</v>
      </c>
      <c r="M20" s="122">
        <f t="shared" si="15"/>
        <v>3.8</v>
      </c>
      <c r="N20" s="115">
        <f>IF('Crisis Indicator Data'!H14="x","x",IF('Crisis Indicator Data'!H14=0,0,IF('Crisis Indicator Data'!H14&gt;N$7,5,IF('Crisis Indicator Data'!H14&gt;N$6,4,IF('Crisis Indicator Data'!H14&gt;N$5,3,IF('Crisis Indicator Data'!H14&gt;N$4,2,1))))))</f>
        <v>4</v>
      </c>
      <c r="O20" s="111">
        <f>IF('Crisis Indicator Data'!H14="x","x",('Crisis Indicator Data'!H14/VLOOKUP('Impact of Crisis'!$D20,'Country Indicator Data'!$B$3:$P$193,14,FALSE)))</f>
        <v>1</v>
      </c>
      <c r="P20" s="115">
        <f>IF(N20="x","x",IF('Crisis Indicator Data'!H14=0,0,IF(O20&gt;P$7,5,IF(O20&gt;P$6,4,IF(O20&gt;P$5,3,IF(O20&gt;P$4,2,1))))))</f>
        <v>5</v>
      </c>
      <c r="Q20" s="117">
        <f t="shared" si="16"/>
        <v>4.5</v>
      </c>
      <c r="R20" s="115">
        <f>IF('Crisis Indicator Data'!I14="x","x",IF('Crisis Indicator Data'!I14=0,0,IF('Crisis Indicator Data'!I14&gt;R$7,5,IF('Crisis Indicator Data'!I14&gt;R$6,4,IF('Crisis Indicator Data'!I14&gt;R$5,3,IF('Crisis Indicator Data'!I14&gt;R$4,2,1))))))</f>
        <v>3</v>
      </c>
      <c r="S20" s="111">
        <f>IF('Crisis Indicator Data'!I14="x","x",('Crisis Indicator Data'!I14/VLOOKUP('Impact of Crisis'!$D20,'Country Indicator Data'!$B$3:$P$193,14,FALSE)))</f>
        <v>3.0145353156509642E-2</v>
      </c>
      <c r="T20" s="115">
        <f t="shared" si="17"/>
        <v>3</v>
      </c>
      <c r="U20" s="117">
        <f t="shared" si="18"/>
        <v>3</v>
      </c>
      <c r="V20" s="115" t="str">
        <f>IF('Crisis Indicator Data'!J14="x","x",IF('Crisis Indicator Data'!J14=0,0,IF('Crisis Indicator Data'!J14&gt;V$7,5,IF('Crisis Indicator Data'!J14&gt;V$6,4,IF('Crisis Indicator Data'!J14&gt;V$5,3,IF('Crisis Indicator Data'!J14&gt;V$4,2,1))))))</f>
        <v>x</v>
      </c>
      <c r="W20" s="115">
        <f>IF('Crisis Indicator Data'!K14="x","x",IF('Crisis Indicator Data'!K14=0,0,IF('Crisis Indicator Data'!K14&gt;V$7,5,IF('Crisis Indicator Data'!K14&gt;V$6,4,IF('Crisis Indicator Data'!K14&gt;V$5,3,IF('Crisis Indicator Data'!K14&gt;V$4,2,1))))))</f>
        <v>5</v>
      </c>
      <c r="X20" s="117">
        <f t="shared" si="2"/>
        <v>5</v>
      </c>
      <c r="Y20" s="115" t="str">
        <f>IF('Crisis Indicator Data'!L14="x","x",IF('Crisis Indicator Data'!L14=0,0,IF('Crisis Indicator Data'!L14&gt;Y$7,5,IF('Crisis Indicator Data'!L14&gt;Y$6,4,IF('Crisis Indicator Data'!L14&gt;Y$5,3,IF('Crisis Indicator Data'!L14&gt;Y$4,2,1))))))</f>
        <v>x</v>
      </c>
      <c r="Z20" s="118" t="str">
        <f t="shared" si="19"/>
        <v>x</v>
      </c>
      <c r="AA20" s="122">
        <f t="shared" si="20"/>
        <v>3.8</v>
      </c>
      <c r="AB20" s="111" t="e">
        <f>IF('Crisis Indicator Data'!$O14="x","x",IF('Crisis Indicator Data'!$O14=0,0,('Crisis Indicator Data'!M14/'Crisis Indicator Data'!$O14)))</f>
        <v>#N/A</v>
      </c>
      <c r="AC20" s="116" t="e">
        <f t="shared" si="5"/>
        <v>#N/A</v>
      </c>
      <c r="AD20" s="119" t="e">
        <f t="shared" si="21"/>
        <v>#N/A</v>
      </c>
      <c r="AE20" s="111" t="e">
        <f>IF('Crisis Indicator Data'!$O14="x","x",IF('Crisis Indicator Data'!$O14=0,0,('Crisis Indicator Data'!N14/'Crisis Indicator Data'!$O14)))</f>
        <v>#N/A</v>
      </c>
      <c r="AF20" s="116" t="e">
        <f t="shared" si="7"/>
        <v>#N/A</v>
      </c>
      <c r="AG20" s="119" t="e">
        <f t="shared" si="22"/>
        <v>#N/A</v>
      </c>
      <c r="AH20" s="120" t="e">
        <f t="shared" si="23"/>
        <v>#N/A</v>
      </c>
      <c r="AI20" s="115">
        <f>IF('Crisis Indicator Data'!P14="x","x",IF('Crisis Indicator Data'!P14&gt;AI$7,5,IF('Crisis Indicator Data'!P14&gt;AI$6,4,IF('Crisis Indicator Data'!P14&gt;AI$5,3,IF('Crisis Indicator Data'!P14&gt;AI$4,2,1)))))</f>
        <v>3</v>
      </c>
      <c r="AJ20" s="111">
        <f>IF('Crisis Indicator Data'!P14="x","x",'Crisis Indicator Data'!P14/'Crisis Indicator Data'!H14*1000)</f>
        <v>3.9128864570240805E-2</v>
      </c>
      <c r="AK20" s="115">
        <f t="shared" si="24"/>
        <v>1</v>
      </c>
      <c r="AL20" s="120">
        <f t="shared" si="25"/>
        <v>2.1</v>
      </c>
      <c r="AM20" s="122" t="e">
        <f t="shared" si="26"/>
        <v>#N/A</v>
      </c>
      <c r="AN20" s="8"/>
      <c r="AO20" s="19"/>
    </row>
    <row r="21" spans="1:41" x14ac:dyDescent="0.3">
      <c r="A21" s="1" t="str">
        <f>'Crisis Indicator Data'!A15</f>
        <v>Cameroon</v>
      </c>
      <c r="B21" s="23" t="str">
        <f>'Crisis Indicator Data'!C15</f>
        <v>CMR001</v>
      </c>
      <c r="C21" s="23" t="str">
        <f>'Crisis Indicator Data'!D15</f>
        <v>Cameroon</v>
      </c>
      <c r="D21" s="23" t="str">
        <f>'Crisis Indicator Data'!E15</f>
        <v>CMR</v>
      </c>
      <c r="E21" s="115">
        <f>IF('Crisis Indicator Data'!F15="","x",IF('Crisis Indicator Data'!F15=0,0,IF('Crisis Indicator Data'!F15&gt;E$7,5,IF('Crisis Indicator Data'!F15&gt;E$6,4,IF('Crisis Indicator Data'!F15&gt;E$5,3,IF('Crisis Indicator Data'!F15&gt;E$4,2,1))))))</f>
        <v>3</v>
      </c>
      <c r="F21" s="111">
        <f>'Crisis Indicator Data'!F15/VLOOKUP('Impact of Crisis'!$D21,'Country Indicator Data'!$B$3:$P$193,15,FALSE)</f>
        <v>0.88608026062490741</v>
      </c>
      <c r="G21" s="115">
        <f>IF(E21="x","x",IF('Crisis Indicator Data'!F15=0,0,IF(F21&gt;G$7,5,IF(F21&gt;G$6,4,IF(F21&gt;G$5,3,IF(F21&gt;G$4,2,1))))))</f>
        <v>4</v>
      </c>
      <c r="H21" s="117">
        <f t="shared" si="13"/>
        <v>3.5</v>
      </c>
      <c r="I21" s="115">
        <f>IF('Crisis Indicator Data'!G15="x","x",IF('Crisis Indicator Data'!G15=0,0,IF('Crisis Indicator Data'!G15&gt;I$7,5,IF('Crisis Indicator Data'!G15&gt;I$6,4,IF('Crisis Indicator Data'!G15&gt;I$5,3,IF('Crisis Indicator Data'!G15&gt;I$4,2,1))))))</f>
        <v>4</v>
      </c>
      <c r="J21" s="111">
        <f>'Crisis Indicator Data'!G15/VLOOKUP('Impact of Crisis'!$D21,'Country Indicator Data'!$B$3:$P$193,14,FALSE)</f>
        <v>0.83266116106245824</v>
      </c>
      <c r="K21" s="115">
        <f>IF(I21="x","x",IF('Crisis Indicator Data'!G15=0,0,IF(J21&gt;K$7,5,IF(J21&gt;K$6,4,IF(J21&gt;K$5,3,IF(J21&gt;K$4,2,1))))))</f>
        <v>4</v>
      </c>
      <c r="L21" s="117">
        <f t="shared" si="14"/>
        <v>4</v>
      </c>
      <c r="M21" s="122">
        <f t="shared" si="15"/>
        <v>3.8</v>
      </c>
      <c r="N21" s="115">
        <f>IF('Crisis Indicator Data'!H15="x","x",IF('Crisis Indicator Data'!H15=0,0,IF('Crisis Indicator Data'!H15&gt;N$7,5,IF('Crisis Indicator Data'!H15&gt;N$6,4,IF('Crisis Indicator Data'!H15&gt;N$5,3,IF('Crisis Indicator Data'!H15&gt;N$4,2,1))))))</f>
        <v>4</v>
      </c>
      <c r="O21" s="111">
        <f>IF('Crisis Indicator Data'!H15="x","x",('Crisis Indicator Data'!H15/VLOOKUP('Impact of Crisis'!$D21,'Country Indicator Data'!$B$3:$P$193,14,FALSE)))</f>
        <v>0.47596070115297934</v>
      </c>
      <c r="P21" s="115">
        <f>IF(N21="x","x",IF('Crisis Indicator Data'!H15=0,0,IF(O21&gt;P$7,5,IF(O21&gt;P$6,4,IF(O21&gt;P$5,3,IF(O21&gt;P$4,2,1))))))</f>
        <v>4</v>
      </c>
      <c r="Q21" s="117">
        <f t="shared" si="16"/>
        <v>4</v>
      </c>
      <c r="R21" s="115">
        <f>IF('Crisis Indicator Data'!I15="x","x",IF('Crisis Indicator Data'!I15=0,0,IF('Crisis Indicator Data'!I15&gt;R$7,5,IF('Crisis Indicator Data'!I15&gt;R$6,4,IF('Crisis Indicator Data'!I15&gt;R$5,3,IF('Crisis Indicator Data'!I15&gt;R$4,2,1))))))</f>
        <v>4</v>
      </c>
      <c r="S21" s="111">
        <f>IF('Crisis Indicator Data'!I15="x","x",('Crisis Indicator Data'!I15/VLOOKUP('Impact of Crisis'!$D21,'Country Indicator Data'!$B$3:$P$193,14,FALSE)))</f>
        <v>4.8282907225212814E-2</v>
      </c>
      <c r="T21" s="115">
        <f t="shared" si="17"/>
        <v>3</v>
      </c>
      <c r="U21" s="117">
        <f t="shared" si="18"/>
        <v>4</v>
      </c>
      <c r="V21" s="115">
        <f>IF('Crisis Indicator Data'!J15="x","x",IF('Crisis Indicator Data'!J15=0,0,IF('Crisis Indicator Data'!J15&gt;V$7,5,IF('Crisis Indicator Data'!J15&gt;V$6,4,IF('Crisis Indicator Data'!J15&gt;V$5,3,IF('Crisis Indicator Data'!J15&gt;V$4,2,1))))))</f>
        <v>2</v>
      </c>
      <c r="W21" s="115">
        <f>IF('Crisis Indicator Data'!K15="x","x",IF('Crisis Indicator Data'!K15=0,0,IF('Crisis Indicator Data'!K15&gt;V$7,5,IF('Crisis Indicator Data'!K15&gt;V$6,4,IF('Crisis Indicator Data'!K15&gt;V$5,3,IF('Crisis Indicator Data'!K15&gt;V$4,2,1))))))</f>
        <v>3</v>
      </c>
      <c r="X21" s="117">
        <f t="shared" si="2"/>
        <v>2.5</v>
      </c>
      <c r="Y21" s="115">
        <f>IF('Crisis Indicator Data'!L15="x","x",IF('Crisis Indicator Data'!L15=0,0,IF('Crisis Indicator Data'!L15&gt;Y$7,5,IF('Crisis Indicator Data'!L15&gt;Y$6,4,IF('Crisis Indicator Data'!L15&gt;Y$5,3,IF('Crisis Indicator Data'!L15&gt;Y$4,2,1))))))</f>
        <v>3</v>
      </c>
      <c r="Z21" s="118">
        <f t="shared" si="19"/>
        <v>3</v>
      </c>
      <c r="AA21" s="122">
        <f t="shared" si="20"/>
        <v>4</v>
      </c>
      <c r="AB21" s="111" t="e">
        <f>IF('Crisis Indicator Data'!$O15="x","x",IF('Crisis Indicator Data'!$O15=0,0,('Crisis Indicator Data'!M15/'Crisis Indicator Data'!$O15)))</f>
        <v>#N/A</v>
      </c>
      <c r="AC21" s="116" t="e">
        <f t="shared" si="5"/>
        <v>#N/A</v>
      </c>
      <c r="AD21" s="119" t="e">
        <f t="shared" si="21"/>
        <v>#N/A</v>
      </c>
      <c r="AE21" s="111" t="e">
        <f>IF('Crisis Indicator Data'!$O15="x","x",IF('Crisis Indicator Data'!$O15=0,0,('Crisis Indicator Data'!N15/'Crisis Indicator Data'!$O15)))</f>
        <v>#N/A</v>
      </c>
      <c r="AF21" s="116" t="e">
        <f t="shared" si="7"/>
        <v>#N/A</v>
      </c>
      <c r="AG21" s="119" t="e">
        <f t="shared" si="22"/>
        <v>#N/A</v>
      </c>
      <c r="AH21" s="120" t="e">
        <f t="shared" si="23"/>
        <v>#N/A</v>
      </c>
      <c r="AI21" s="115">
        <f>IF('Crisis Indicator Data'!P15="x","x",IF('Crisis Indicator Data'!P15&gt;AI$7,5,IF('Crisis Indicator Data'!P15&gt;AI$6,4,IF('Crisis Indicator Data'!P15&gt;AI$5,3,IF('Crisis Indicator Data'!P15&gt;AI$4,2,1)))))</f>
        <v>3</v>
      </c>
      <c r="AJ21" s="111">
        <f>IF('Crisis Indicator Data'!P15="x","x",'Crisis Indicator Data'!P15/'Crisis Indicator Data'!H15*1000)</f>
        <v>4.0154938383909509E-2</v>
      </c>
      <c r="AK21" s="115">
        <f t="shared" si="24"/>
        <v>1</v>
      </c>
      <c r="AL21" s="120">
        <f t="shared" si="25"/>
        <v>2.1</v>
      </c>
      <c r="AM21" s="122" t="e">
        <f t="shared" si="26"/>
        <v>#N/A</v>
      </c>
      <c r="AN21" s="8"/>
      <c r="AO21" s="19"/>
    </row>
    <row r="22" spans="1:41" x14ac:dyDescent="0.3">
      <c r="A22" s="1" t="str">
        <f>'Crisis Indicator Data'!A16</f>
        <v>Boko Haram in Cameroon</v>
      </c>
      <c r="B22" s="23" t="str">
        <f>'Crisis Indicator Data'!C16</f>
        <v>CMR002</v>
      </c>
      <c r="C22" s="23" t="str">
        <f>'Crisis Indicator Data'!D16</f>
        <v>Cameroon</v>
      </c>
      <c r="D22" s="23" t="str">
        <f>'Crisis Indicator Data'!E16</f>
        <v>CMR</v>
      </c>
      <c r="E22" s="115">
        <f>IF('Crisis Indicator Data'!F16="","x",IF('Crisis Indicator Data'!F16=0,0,IF('Crisis Indicator Data'!F16&gt;E$7,5,IF('Crisis Indicator Data'!F16&gt;E$6,4,IF('Crisis Indicator Data'!F16&gt;E$5,3,IF('Crisis Indicator Data'!F16&gt;E$4,2,1))))))</f>
        <v>2</v>
      </c>
      <c r="F22" s="111">
        <f>'Crisis Indicator Data'!F16/VLOOKUP('Impact of Crisis'!$D22,'Country Indicator Data'!$B$3:$P$193,15,FALSE)</f>
        <v>0.21229294916545027</v>
      </c>
      <c r="G22" s="115">
        <f>IF(E22="x","x",IF('Crisis Indicator Data'!F16=0,0,IF(F22&gt;G$7,5,IF(F22&gt;G$6,4,IF(F22&gt;G$5,3,IF(F22&gt;G$4,2,1))))))</f>
        <v>3</v>
      </c>
      <c r="H22" s="117">
        <f t="shared" si="13"/>
        <v>2.5</v>
      </c>
      <c r="I22" s="115">
        <f>IF('Crisis Indicator Data'!G16="x","x",IF('Crisis Indicator Data'!G16=0,0,IF('Crisis Indicator Data'!G16&gt;I$7,5,IF('Crisis Indicator Data'!G16&gt;I$6,4,IF('Crisis Indicator Data'!G16&gt;I$5,3,IF('Crisis Indicator Data'!G16&gt;I$4,2,1))))))</f>
        <v>3</v>
      </c>
      <c r="J22" s="111">
        <f>'Crisis Indicator Data'!G16/VLOOKUP('Impact of Crisis'!$D22,'Country Indicator Data'!$B$3:$P$193,14,FALSE)</f>
        <v>0.20876384415179691</v>
      </c>
      <c r="K22" s="115">
        <f>IF(I22="x","x",IF('Crisis Indicator Data'!G16=0,0,IF(J22&gt;K$7,5,IF(J22&gt;K$6,4,IF(J22&gt;K$5,3,IF(J22&gt;K$4,2,1))))))</f>
        <v>3</v>
      </c>
      <c r="L22" s="117">
        <f t="shared" si="14"/>
        <v>3</v>
      </c>
      <c r="M22" s="122">
        <f t="shared" si="15"/>
        <v>2.8</v>
      </c>
      <c r="N22" s="115">
        <f>IF('Crisis Indicator Data'!H16="x","x",IF('Crisis Indicator Data'!H16=0,0,IF('Crisis Indicator Data'!H16&gt;N$7,5,IF('Crisis Indicator Data'!H16&gt;N$6,4,IF('Crisis Indicator Data'!H16&gt;N$5,3,IF('Crisis Indicator Data'!H16&gt;N$4,2,1))))))</f>
        <v>3</v>
      </c>
      <c r="O22" s="111">
        <f>IF('Crisis Indicator Data'!H16="x","x",('Crisis Indicator Data'!H16/VLOOKUP('Impact of Crisis'!$D22,'Country Indicator Data'!$B$3:$P$193,14,FALSE)))</f>
        <v>0.20876384415179691</v>
      </c>
      <c r="P22" s="115">
        <f>IF(N22="x","x",IF('Crisis Indicator Data'!H16=0,0,IF(O22&gt;P$7,5,IF(O22&gt;P$6,4,IF(O22&gt;P$5,3,IF(O22&gt;P$4,2,1))))))</f>
        <v>3</v>
      </c>
      <c r="Q22" s="117">
        <f t="shared" si="16"/>
        <v>3</v>
      </c>
      <c r="R22" s="115">
        <f>IF('Crisis Indicator Data'!I16="x","x",IF('Crisis Indicator Data'!I16=0,0,IF('Crisis Indicator Data'!I16&gt;R$7,5,IF('Crisis Indicator Data'!I16&gt;R$6,4,IF('Crisis Indicator Data'!I16&gt;R$5,3,IF('Crisis Indicator Data'!I16&gt;R$4,2,1))))))</f>
        <v>3</v>
      </c>
      <c r="S22" s="111">
        <f>IF('Crisis Indicator Data'!I16="x","x",('Crisis Indicator Data'!I16/VLOOKUP('Impact of Crisis'!$D22,'Country Indicator Data'!$B$3:$P$193,14,FALSE)))</f>
        <v>1.4000214251107167E-2</v>
      </c>
      <c r="T22" s="115">
        <f t="shared" si="17"/>
        <v>2</v>
      </c>
      <c r="U22" s="117">
        <f t="shared" si="18"/>
        <v>3</v>
      </c>
      <c r="V22" s="115">
        <f>IF('Crisis Indicator Data'!J16="x","x",IF('Crisis Indicator Data'!J16=0,0,IF('Crisis Indicator Data'!J16&gt;V$7,5,IF('Crisis Indicator Data'!J16&gt;V$6,4,IF('Crisis Indicator Data'!J16&gt;V$5,3,IF('Crisis Indicator Data'!J16&gt;V$4,2,1))))))</f>
        <v>1</v>
      </c>
      <c r="W22" s="115">
        <f>IF('Crisis Indicator Data'!K16="x","x",IF('Crisis Indicator Data'!K16=0,0,IF('Crisis Indicator Data'!K16&gt;V$7,5,IF('Crisis Indicator Data'!K16&gt;V$6,4,IF('Crisis Indicator Data'!K16&gt;V$5,3,IF('Crisis Indicator Data'!K16&gt;V$4,2,1))))))</f>
        <v>3</v>
      </c>
      <c r="X22" s="117">
        <f t="shared" si="2"/>
        <v>2</v>
      </c>
      <c r="Y22" s="115">
        <f>IF('Crisis Indicator Data'!L16="x","x",IF('Crisis Indicator Data'!L16=0,0,IF('Crisis Indicator Data'!L16&gt;Y$7,5,IF('Crisis Indicator Data'!L16&gt;Y$6,4,IF('Crisis Indicator Data'!L16&gt;Y$5,3,IF('Crisis Indicator Data'!L16&gt;Y$4,2,1))))))</f>
        <v>2</v>
      </c>
      <c r="Z22" s="118">
        <f t="shared" si="19"/>
        <v>2</v>
      </c>
      <c r="AA22" s="122">
        <f t="shared" si="20"/>
        <v>3</v>
      </c>
      <c r="AB22" s="111" t="e">
        <f>IF('Crisis Indicator Data'!$O16="x","x",IF('Crisis Indicator Data'!$O16=0,0,('Crisis Indicator Data'!M16/'Crisis Indicator Data'!$O16)))</f>
        <v>#N/A</v>
      </c>
      <c r="AC22" s="116" t="e">
        <f t="shared" si="5"/>
        <v>#N/A</v>
      </c>
      <c r="AD22" s="119" t="e">
        <f t="shared" si="21"/>
        <v>#N/A</v>
      </c>
      <c r="AE22" s="111" t="e">
        <f>IF('Crisis Indicator Data'!$O16="x","x",IF('Crisis Indicator Data'!$O16=0,0,('Crisis Indicator Data'!N16/'Crisis Indicator Data'!$O16)))</f>
        <v>#N/A</v>
      </c>
      <c r="AF22" s="116" t="e">
        <f t="shared" si="7"/>
        <v>#N/A</v>
      </c>
      <c r="AG22" s="119" t="e">
        <f t="shared" si="22"/>
        <v>#N/A</v>
      </c>
      <c r="AH22" s="120" t="e">
        <f t="shared" si="23"/>
        <v>#N/A</v>
      </c>
      <c r="AI22" s="115">
        <f>IF('Crisis Indicator Data'!P16="x","x",IF('Crisis Indicator Data'!P16&gt;AI$7,5,IF('Crisis Indicator Data'!P16&gt;AI$6,4,IF('Crisis Indicator Data'!P16&gt;AI$5,3,IF('Crisis Indicator Data'!P16&gt;AI$4,2,1)))))</f>
        <v>1</v>
      </c>
      <c r="AJ22" s="111">
        <f>IF('Crisis Indicator Data'!P16="x","x",'Crisis Indicator Data'!P16/'Crisis Indicator Data'!H16*1000)</f>
        <v>1.0107347808610372E-3</v>
      </c>
      <c r="AK22" s="115">
        <f t="shared" si="24"/>
        <v>1</v>
      </c>
      <c r="AL22" s="120">
        <f t="shared" si="25"/>
        <v>1</v>
      </c>
      <c r="AM22" s="122" t="e">
        <f t="shared" si="26"/>
        <v>#N/A</v>
      </c>
      <c r="AN22" s="8"/>
      <c r="AO22" s="19"/>
    </row>
    <row r="23" spans="1:41" x14ac:dyDescent="0.3">
      <c r="A23" s="1" t="str">
        <f>'Crisis Indicator Data'!A17</f>
        <v>Anglophone Crisis in Cameroon</v>
      </c>
      <c r="B23" s="23" t="str">
        <f>'Crisis Indicator Data'!C17</f>
        <v>CMR003</v>
      </c>
      <c r="C23" s="23" t="str">
        <f>'Crisis Indicator Data'!D17</f>
        <v>Cameroon</v>
      </c>
      <c r="D23" s="23" t="str">
        <f>'Crisis Indicator Data'!E17</f>
        <v>CMR</v>
      </c>
      <c r="E23" s="115">
        <f>IF('Crisis Indicator Data'!F17="","x",IF('Crisis Indicator Data'!F17=0,0,IF('Crisis Indicator Data'!F17&gt;E$7,5,IF('Crisis Indicator Data'!F17&gt;E$6,4,IF('Crisis Indicator Data'!F17&gt;E$5,3,IF('Crisis Indicator Data'!F17&gt;E$4,2,1))))))</f>
        <v>2</v>
      </c>
      <c r="F23" s="111">
        <f>'Crisis Indicator Data'!F17/VLOOKUP('Impact of Crisis'!$D23,'Country Indicator Data'!$B$3:$P$193,15,FALSE)</f>
        <v>0.16257324786867214</v>
      </c>
      <c r="G23" s="115">
        <f>IF(E23="x","x",IF('Crisis Indicator Data'!F17=0,0,IF(F23&gt;G$7,5,IF(F23&gt;G$6,4,IF(F23&gt;G$5,3,IF(F23&gt;G$4,2,1))))))</f>
        <v>3</v>
      </c>
      <c r="H23" s="117">
        <f t="shared" si="13"/>
        <v>2.5</v>
      </c>
      <c r="I23" s="115">
        <f>IF('Crisis Indicator Data'!G17="x","x",IF('Crisis Indicator Data'!G17=0,0,IF('Crisis Indicator Data'!G17&gt;I$7,5,IF('Crisis Indicator Data'!G17&gt;I$6,4,IF('Crisis Indicator Data'!G17&gt;I$5,3,IF('Crisis Indicator Data'!G17&gt;I$4,2,1))))))</f>
        <v>3</v>
      </c>
      <c r="J23" s="111">
        <f>'Crisis Indicator Data'!G17/VLOOKUP('Impact of Crisis'!$D23,'Country Indicator Data'!$B$3:$P$193,14,FALSE)</f>
        <v>0.39329990529127196</v>
      </c>
      <c r="K23" s="115">
        <f>IF(I23="x","x",IF('Crisis Indicator Data'!G17=0,0,IF(J23&gt;K$7,5,IF(J23&gt;K$6,4,IF(J23&gt;K$5,3,IF(J23&gt;K$4,2,1))))))</f>
        <v>3</v>
      </c>
      <c r="L23" s="117">
        <f t="shared" si="14"/>
        <v>3</v>
      </c>
      <c r="M23" s="122">
        <f t="shared" si="15"/>
        <v>2.8</v>
      </c>
      <c r="N23" s="115">
        <f>IF('Crisis Indicator Data'!H17="x","x",IF('Crisis Indicator Data'!H17=0,0,IF('Crisis Indicator Data'!H17&gt;N$7,5,IF('Crisis Indicator Data'!H17&gt;N$6,4,IF('Crisis Indicator Data'!H17&gt;N$5,3,IF('Crisis Indicator Data'!H17&gt;N$4,2,1))))))</f>
        <v>3</v>
      </c>
      <c r="O23" s="111">
        <f>IF('Crisis Indicator Data'!H17="x","x",('Crisis Indicator Data'!H17/VLOOKUP('Impact of Crisis'!$D23,'Country Indicator Data'!$B$3:$P$193,14,FALSE)))</f>
        <v>0.16231144482344168</v>
      </c>
      <c r="P23" s="115">
        <f>IF(N23="x","x",IF('Crisis Indicator Data'!H17=0,0,IF(O23&gt;P$7,5,IF(O23&gt;P$6,4,IF(O23&gt;P$5,3,IF(O23&gt;P$4,2,1))))))</f>
        <v>3</v>
      </c>
      <c r="Q23" s="117">
        <f t="shared" si="16"/>
        <v>3</v>
      </c>
      <c r="R23" s="115">
        <f>IF('Crisis Indicator Data'!I17="x","x",IF('Crisis Indicator Data'!I17=0,0,IF('Crisis Indicator Data'!I17&gt;R$7,5,IF('Crisis Indicator Data'!I17&gt;R$6,4,IF('Crisis Indicator Data'!I17&gt;R$5,3,IF('Crisis Indicator Data'!I17&gt;R$4,2,1))))))</f>
        <v>3</v>
      </c>
      <c r="S23" s="111">
        <f>IF('Crisis Indicator Data'!I17="x","x",('Crisis Indicator Data'!I17/VLOOKUP('Impact of Crisis'!$D23,'Country Indicator Data'!$B$3:$P$193,14,FALSE)))</f>
        <v>1.9051305836151465E-2</v>
      </c>
      <c r="T23" s="115">
        <f t="shared" si="17"/>
        <v>3</v>
      </c>
      <c r="U23" s="117">
        <f t="shared" si="18"/>
        <v>3</v>
      </c>
      <c r="V23" s="115">
        <f>IF('Crisis Indicator Data'!J17="x","x",IF('Crisis Indicator Data'!J17=0,0,IF('Crisis Indicator Data'!J17&gt;V$7,5,IF('Crisis Indicator Data'!J17&gt;V$6,4,IF('Crisis Indicator Data'!J17&gt;V$5,3,IF('Crisis Indicator Data'!J17&gt;V$4,2,1))))))</f>
        <v>1</v>
      </c>
      <c r="W23" s="115">
        <f>IF('Crisis Indicator Data'!K17="x","x",IF('Crisis Indicator Data'!K17=0,0,IF('Crisis Indicator Data'!K17&gt;V$7,5,IF('Crisis Indicator Data'!K17&gt;V$6,4,IF('Crisis Indicator Data'!K17&gt;V$5,3,IF('Crisis Indicator Data'!K17&gt;V$4,2,1))))))</f>
        <v>1</v>
      </c>
      <c r="X23" s="117">
        <f t="shared" si="2"/>
        <v>1</v>
      </c>
      <c r="Y23" s="115">
        <f>IF('Crisis Indicator Data'!L17="x","x",IF('Crisis Indicator Data'!L17=0,0,IF('Crisis Indicator Data'!L17&gt;Y$7,5,IF('Crisis Indicator Data'!L17&gt;Y$6,4,IF('Crisis Indicator Data'!L17&gt;Y$5,3,IF('Crisis Indicator Data'!L17&gt;Y$4,2,1))))))</f>
        <v>3</v>
      </c>
      <c r="Z23" s="118">
        <f t="shared" si="19"/>
        <v>3</v>
      </c>
      <c r="AA23" s="122">
        <f t="shared" si="20"/>
        <v>3</v>
      </c>
      <c r="AB23" s="111" t="e">
        <f>IF('Crisis Indicator Data'!$O17="x","x",IF('Crisis Indicator Data'!$O17=0,0,('Crisis Indicator Data'!M17/'Crisis Indicator Data'!$O17)))</f>
        <v>#N/A</v>
      </c>
      <c r="AC23" s="116" t="e">
        <f t="shared" si="5"/>
        <v>#N/A</v>
      </c>
      <c r="AD23" s="119" t="e">
        <f t="shared" si="21"/>
        <v>#N/A</v>
      </c>
      <c r="AE23" s="111" t="e">
        <f>IF('Crisis Indicator Data'!$O17="x","x",IF('Crisis Indicator Data'!$O17=0,0,('Crisis Indicator Data'!N17/'Crisis Indicator Data'!$O17)))</f>
        <v>#N/A</v>
      </c>
      <c r="AF23" s="116" t="e">
        <f t="shared" si="7"/>
        <v>#N/A</v>
      </c>
      <c r="AG23" s="119" t="e">
        <f t="shared" si="22"/>
        <v>#N/A</v>
      </c>
      <c r="AH23" s="120" t="e">
        <f t="shared" si="23"/>
        <v>#N/A</v>
      </c>
      <c r="AI23" s="115">
        <f>IF('Crisis Indicator Data'!P17="x","x",IF('Crisis Indicator Data'!P17&gt;AI$7,5,IF('Crisis Indicator Data'!P17&gt;AI$6,4,IF('Crisis Indicator Data'!P17&gt;AI$5,3,IF('Crisis Indicator Data'!P17&gt;AI$4,2,1)))))</f>
        <v>3</v>
      </c>
      <c r="AJ23" s="111">
        <f>IF('Crisis Indicator Data'!P17="x","x",'Crisis Indicator Data'!P17/'Crisis Indicator Data'!H17*1000)</f>
        <v>0.11649999999999999</v>
      </c>
      <c r="AK23" s="115">
        <f t="shared" si="24"/>
        <v>2</v>
      </c>
      <c r="AL23" s="120">
        <f t="shared" si="25"/>
        <v>2.5</v>
      </c>
      <c r="AM23" s="122" t="e">
        <f t="shared" si="26"/>
        <v>#N/A</v>
      </c>
      <c r="AN23" s="8"/>
      <c r="AO23" s="19"/>
    </row>
    <row r="24" spans="1:41" x14ac:dyDescent="0.3">
      <c r="A24" s="1" t="str">
        <f>'Crisis Indicator Data'!A18</f>
        <v>CAR refugees in Cameroon</v>
      </c>
      <c r="B24" s="23" t="str">
        <f>'Crisis Indicator Data'!C18</f>
        <v>CMR004</v>
      </c>
      <c r="C24" s="23" t="str">
        <f>'Crisis Indicator Data'!D18</f>
        <v>Cameroon</v>
      </c>
      <c r="D24" s="23" t="str">
        <f>'Crisis Indicator Data'!E18</f>
        <v>CMR</v>
      </c>
      <c r="E24" s="115">
        <f>IF('Crisis Indicator Data'!F18="","x",IF('Crisis Indicator Data'!F18=0,0,IF('Crisis Indicator Data'!F18&gt;E$7,5,IF('Crisis Indicator Data'!F18&gt;E$6,4,IF('Crisis Indicator Data'!F18&gt;E$5,3,IF('Crisis Indicator Data'!F18&gt;E$4,2,1))))))</f>
        <v>3</v>
      </c>
      <c r="F24" s="111">
        <f>'Crisis Indicator Data'!F18/VLOOKUP('Impact of Crisis'!$D24,'Country Indicator Data'!$B$3:$P$193,15,FALSE)</f>
        <v>0.36534661843413507</v>
      </c>
      <c r="G24" s="115">
        <f>IF(E24="x","x",IF('Crisis Indicator Data'!F18=0,0,IF(F24&gt;G$7,5,IF(F24&gt;G$6,4,IF(F24&gt;G$5,3,IF(F24&gt;G$4,2,1))))))</f>
        <v>4</v>
      </c>
      <c r="H24" s="117">
        <f t="shared" si="13"/>
        <v>3.5</v>
      </c>
      <c r="I24" s="115">
        <f>IF('Crisis Indicator Data'!G18="x","x",IF('Crisis Indicator Data'!G18=0,0,IF('Crisis Indicator Data'!G18&gt;I$7,5,IF('Crisis Indicator Data'!G18&gt;I$6,4,IF('Crisis Indicator Data'!G18&gt;I$5,3,IF('Crisis Indicator Data'!G18&gt;I$4,2,1))))))</f>
        <v>2</v>
      </c>
      <c r="J24" s="111">
        <f>'Crisis Indicator Data'!G18/VLOOKUP('Impact of Crisis'!$D24,'Country Indicator Data'!$B$3:$P$193,14,FALSE)</f>
        <v>0.10488541217774076</v>
      </c>
      <c r="K24" s="115">
        <f>IF(I24="x","x",IF('Crisis Indicator Data'!G18=0,0,IF(J24&gt;K$7,5,IF(J24&gt;K$6,4,IF(J24&gt;K$5,3,IF(J24&gt;K$4,2,1))))))</f>
        <v>2</v>
      </c>
      <c r="L24" s="117">
        <f t="shared" si="14"/>
        <v>2</v>
      </c>
      <c r="M24" s="122">
        <f t="shared" si="15"/>
        <v>2.8</v>
      </c>
      <c r="N24" s="115">
        <f>IF('Crisis Indicator Data'!H18="x","x",IF('Crisis Indicator Data'!H18=0,0,IF('Crisis Indicator Data'!H18&gt;N$7,5,IF('Crisis Indicator Data'!H18&gt;N$6,4,IF('Crisis Indicator Data'!H18&gt;N$5,3,IF('Crisis Indicator Data'!H18&gt;N$4,2,1))))))</f>
        <v>2</v>
      </c>
      <c r="O24" s="111">
        <f>IF('Crisis Indicator Data'!H18="x","x",('Crisis Indicator Data'!H18/VLOOKUP('Impact of Crisis'!$D24,'Country Indicator Data'!$B$3:$P$193,14,FALSE)))</f>
        <v>0.10488541217774076</v>
      </c>
      <c r="P24" s="115">
        <f>IF(N24="x","x",IF('Crisis Indicator Data'!H18=0,0,IF(O24&gt;P$7,5,IF(O24&gt;P$6,4,IF(O24&gt;P$5,3,IF(O24&gt;P$4,2,1))))))</f>
        <v>3</v>
      </c>
      <c r="Q24" s="117">
        <f t="shared" si="16"/>
        <v>2.5</v>
      </c>
      <c r="R24" s="115">
        <f>IF('Crisis Indicator Data'!I18="x","x",IF('Crisis Indicator Data'!I18=0,0,IF('Crisis Indicator Data'!I18&gt;R$7,5,IF('Crisis Indicator Data'!I18&gt;R$6,4,IF('Crisis Indicator Data'!I18&gt;R$5,3,IF('Crisis Indicator Data'!I18&gt;R$4,2,1))))))</f>
        <v>3</v>
      </c>
      <c r="S24" s="111">
        <f>IF('Crisis Indicator Data'!I18="x","x",('Crisis Indicator Data'!I18/VLOOKUP('Impact of Crisis'!$D24,'Country Indicator Data'!$B$3:$P$193,14,FALSE)))</f>
        <v>1.1146251538915386E-2</v>
      </c>
      <c r="T24" s="115">
        <f t="shared" si="17"/>
        <v>2</v>
      </c>
      <c r="U24" s="117">
        <f t="shared" si="18"/>
        <v>3</v>
      </c>
      <c r="V24" s="115">
        <f>IF('Crisis Indicator Data'!J18="x","x",IF('Crisis Indicator Data'!J18=0,0,IF('Crisis Indicator Data'!J18&gt;V$7,5,IF('Crisis Indicator Data'!J18&gt;V$6,4,IF('Crisis Indicator Data'!J18&gt;V$5,3,IF('Crisis Indicator Data'!J18&gt;V$4,2,1))))))</f>
        <v>0</v>
      </c>
      <c r="W24" s="115">
        <f>IF('Crisis Indicator Data'!K18="x","x",IF('Crisis Indicator Data'!K18=0,0,IF('Crisis Indicator Data'!K18&gt;V$7,5,IF('Crisis Indicator Data'!K18&gt;V$6,4,IF('Crisis Indicator Data'!K18&gt;V$5,3,IF('Crisis Indicator Data'!K18&gt;V$4,2,1))))))</f>
        <v>0</v>
      </c>
      <c r="X24" s="117">
        <f t="shared" si="2"/>
        <v>0</v>
      </c>
      <c r="Y24" s="115">
        <f>IF('Crisis Indicator Data'!L18="x","x",IF('Crisis Indicator Data'!L18=0,0,IF('Crisis Indicator Data'!L18&gt;Y$7,5,IF('Crisis Indicator Data'!L18&gt;Y$6,4,IF('Crisis Indicator Data'!L18&gt;Y$5,3,IF('Crisis Indicator Data'!L18&gt;Y$4,2,1))))))</f>
        <v>0</v>
      </c>
      <c r="Z24" s="118">
        <f t="shared" si="19"/>
        <v>0</v>
      </c>
      <c r="AA24" s="122">
        <f t="shared" si="20"/>
        <v>2.8</v>
      </c>
      <c r="AB24" s="111" t="e">
        <f>IF('Crisis Indicator Data'!$O18="x","x",IF('Crisis Indicator Data'!$O18=0,0,('Crisis Indicator Data'!M18/'Crisis Indicator Data'!$O18)))</f>
        <v>#N/A</v>
      </c>
      <c r="AC24" s="116" t="e">
        <f t="shared" si="5"/>
        <v>#N/A</v>
      </c>
      <c r="AD24" s="119" t="e">
        <f t="shared" si="21"/>
        <v>#N/A</v>
      </c>
      <c r="AE24" s="111" t="e">
        <f>IF('Crisis Indicator Data'!$O18="x","x",IF('Crisis Indicator Data'!$O18=0,0,('Crisis Indicator Data'!N18/'Crisis Indicator Data'!$O18)))</f>
        <v>#N/A</v>
      </c>
      <c r="AF24" s="116" t="e">
        <f t="shared" si="7"/>
        <v>#N/A</v>
      </c>
      <c r="AG24" s="119" t="e">
        <f t="shared" si="22"/>
        <v>#N/A</v>
      </c>
      <c r="AH24" s="120" t="e">
        <f t="shared" si="23"/>
        <v>#N/A</v>
      </c>
      <c r="AI24" s="115" t="str">
        <f>IF('Crisis Indicator Data'!P18="x","x",IF('Crisis Indicator Data'!P18&gt;AI$7,5,IF('Crisis Indicator Data'!P18&gt;AI$6,4,IF('Crisis Indicator Data'!P18&gt;AI$5,3,IF('Crisis Indicator Data'!P18&gt;AI$4,2,1)))))</f>
        <v>x</v>
      </c>
      <c r="AJ24" s="111" t="str">
        <f>IF('Crisis Indicator Data'!P18="x","x",'Crisis Indicator Data'!P18/'Crisis Indicator Data'!H18*1000)</f>
        <v>x</v>
      </c>
      <c r="AK24" s="115" t="str">
        <f t="shared" si="24"/>
        <v>x</v>
      </c>
      <c r="AL24" s="120" t="str">
        <f t="shared" si="25"/>
        <v>x</v>
      </c>
      <c r="AM24" s="122" t="e">
        <f t="shared" si="26"/>
        <v>#N/A</v>
      </c>
      <c r="AN24" s="8"/>
      <c r="AO24" s="19"/>
    </row>
    <row r="25" spans="1:41" x14ac:dyDescent="0.3">
      <c r="A25" s="1" t="str">
        <f>'Crisis Indicator Data'!A19</f>
        <v>CAR</v>
      </c>
      <c r="B25" s="23" t="str">
        <f>'Crisis Indicator Data'!C19</f>
        <v>CAF001</v>
      </c>
      <c r="C25" s="23" t="str">
        <f>'Crisis Indicator Data'!D19</f>
        <v>CAR</v>
      </c>
      <c r="D25" s="23" t="str">
        <f>'Crisis Indicator Data'!E19</f>
        <v>CAF</v>
      </c>
      <c r="E25" s="115">
        <f>IF('Crisis Indicator Data'!F19="","x",IF('Crisis Indicator Data'!F19=0,0,IF('Crisis Indicator Data'!F19&gt;E$7,5,IF('Crisis Indicator Data'!F19&gt;E$6,4,IF('Crisis Indicator Data'!F19&gt;E$5,3,IF('Crisis Indicator Data'!F19&gt;E$4,2,1))))))</f>
        <v>4</v>
      </c>
      <c r="F25" s="111">
        <f>'Crisis Indicator Data'!F19/VLOOKUP('Impact of Crisis'!$D25,'Country Indicator Data'!$B$3:$P$193,15,FALSE)</f>
        <v>1.0000321037593503</v>
      </c>
      <c r="G25" s="115">
        <f>IF(E25="x","x",IF('Crisis Indicator Data'!F19=0,0,IF(F25&gt;G$7,5,IF(F25&gt;G$6,4,IF(F25&gt;G$5,3,IF(F25&gt;G$4,2,1))))))</f>
        <v>5</v>
      </c>
      <c r="H25" s="117">
        <f t="shared" si="13"/>
        <v>4.5</v>
      </c>
      <c r="I25" s="115">
        <f>IF('Crisis Indicator Data'!G19="x","x",IF('Crisis Indicator Data'!G19=0,0,IF('Crisis Indicator Data'!G19&gt;I$7,5,IF('Crisis Indicator Data'!G19&gt;I$6,4,IF('Crisis Indicator Data'!G19&gt;I$5,3,IF('Crisis Indicator Data'!G19&gt;I$4,2,1))))))</f>
        <v>2</v>
      </c>
      <c r="J25" s="111">
        <f>'Crisis Indicator Data'!G19/VLOOKUP('Impact of Crisis'!$D25,'Country Indicator Data'!$B$3:$P$193,14,FALSE)</f>
        <v>1</v>
      </c>
      <c r="K25" s="115">
        <f>IF(I25="x","x",IF('Crisis Indicator Data'!G19=0,0,IF(J25&gt;K$7,5,IF(J25&gt;K$6,4,IF(J25&gt;K$5,3,IF(J25&gt;K$4,2,1))))))</f>
        <v>5</v>
      </c>
      <c r="L25" s="117">
        <f t="shared" si="14"/>
        <v>3.5</v>
      </c>
      <c r="M25" s="122">
        <f t="shared" si="15"/>
        <v>4</v>
      </c>
      <c r="N25" s="115">
        <f>IF('Crisis Indicator Data'!H19="x","x",IF('Crisis Indicator Data'!H19=0,0,IF('Crisis Indicator Data'!H19&gt;N$7,5,IF('Crisis Indicator Data'!H19&gt;N$6,4,IF('Crisis Indicator Data'!H19&gt;N$5,3,IF('Crisis Indicator Data'!H19&gt;N$4,2,1))))))</f>
        <v>3</v>
      </c>
      <c r="O25" s="111">
        <f>IF('Crisis Indicator Data'!H19="x","x",('Crisis Indicator Data'!H19/VLOOKUP('Impact of Crisis'!$D25,'Country Indicator Data'!$B$3:$P$193,14,FALSE)))</f>
        <v>1</v>
      </c>
      <c r="P25" s="115">
        <f>IF(N25="x","x",IF('Crisis Indicator Data'!H19=0,0,IF(O25&gt;P$7,5,IF(O25&gt;P$6,4,IF(O25&gt;P$5,3,IF(O25&gt;P$4,2,1))))))</f>
        <v>5</v>
      </c>
      <c r="Q25" s="117">
        <f t="shared" si="16"/>
        <v>4</v>
      </c>
      <c r="R25" s="115">
        <f>IF('Crisis Indicator Data'!I19="x","x",IF('Crisis Indicator Data'!I19=0,0,IF('Crisis Indicator Data'!I19&gt;R$7,5,IF('Crisis Indicator Data'!I19&gt;R$6,4,IF('Crisis Indicator Data'!I19&gt;R$5,3,IF('Crisis Indicator Data'!I19&gt;R$4,2,1))))))</f>
        <v>4</v>
      </c>
      <c r="S25" s="111">
        <f>IF('Crisis Indicator Data'!I19="x","x",('Crisis Indicator Data'!I19/VLOOKUP('Impact of Crisis'!$D25,'Country Indicator Data'!$B$3:$P$193,14,FALSE)))</f>
        <v>0.38003663003663002</v>
      </c>
      <c r="T25" s="115">
        <f t="shared" si="17"/>
        <v>5</v>
      </c>
      <c r="U25" s="117">
        <f t="shared" si="18"/>
        <v>5</v>
      </c>
      <c r="V25" s="115" t="str">
        <f>IF('Crisis Indicator Data'!J19="x","x",IF('Crisis Indicator Data'!J19=0,0,IF('Crisis Indicator Data'!J19&gt;V$7,5,IF('Crisis Indicator Data'!J19&gt;V$6,4,IF('Crisis Indicator Data'!J19&gt;V$5,3,IF('Crisis Indicator Data'!J19&gt;V$4,2,1))))))</f>
        <v>x</v>
      </c>
      <c r="W25" s="115" t="str">
        <f>IF('Crisis Indicator Data'!K19="x","x",IF('Crisis Indicator Data'!K19=0,0,IF('Crisis Indicator Data'!K19&gt;V$7,5,IF('Crisis Indicator Data'!K19&gt;V$6,4,IF('Crisis Indicator Data'!K19&gt;V$5,3,IF('Crisis Indicator Data'!K19&gt;V$4,2,1))))))</f>
        <v>x</v>
      </c>
      <c r="X25" s="117" t="str">
        <f t="shared" si="2"/>
        <v>x</v>
      </c>
      <c r="Y25" s="115">
        <f>IF('Crisis Indicator Data'!L19="x","x",IF('Crisis Indicator Data'!L19=0,0,IF('Crisis Indicator Data'!L19&gt;Y$7,5,IF('Crisis Indicator Data'!L19&gt;Y$6,4,IF('Crisis Indicator Data'!L19&gt;Y$5,3,IF('Crisis Indicator Data'!L19&gt;Y$4,2,1))))))</f>
        <v>2</v>
      </c>
      <c r="Z25" s="118">
        <f t="shared" si="19"/>
        <v>2</v>
      </c>
      <c r="AA25" s="122">
        <f t="shared" si="20"/>
        <v>4.5</v>
      </c>
      <c r="AB25" s="111" t="e">
        <f>IF('Crisis Indicator Data'!$O19="x","x",IF('Crisis Indicator Data'!$O19=0,0,('Crisis Indicator Data'!M19/'Crisis Indicator Data'!$O19)))</f>
        <v>#N/A</v>
      </c>
      <c r="AC25" s="116" t="e">
        <f t="shared" si="5"/>
        <v>#N/A</v>
      </c>
      <c r="AD25" s="119" t="e">
        <f t="shared" si="21"/>
        <v>#N/A</v>
      </c>
      <c r="AE25" s="111" t="e">
        <f>IF('Crisis Indicator Data'!$O19="x","x",IF('Crisis Indicator Data'!$O19=0,0,('Crisis Indicator Data'!N19/'Crisis Indicator Data'!$O19)))</f>
        <v>#N/A</v>
      </c>
      <c r="AF25" s="116" t="e">
        <f t="shared" si="7"/>
        <v>#N/A</v>
      </c>
      <c r="AG25" s="119" t="e">
        <f t="shared" si="22"/>
        <v>#N/A</v>
      </c>
      <c r="AH25" s="120" t="e">
        <f t="shared" si="23"/>
        <v>#N/A</v>
      </c>
      <c r="AI25" s="115" t="str">
        <f>IF('Crisis Indicator Data'!P19="x","x",IF('Crisis Indicator Data'!P19&gt;AI$7,5,IF('Crisis Indicator Data'!P19&gt;AI$6,4,IF('Crisis Indicator Data'!P19&gt;AI$5,3,IF('Crisis Indicator Data'!P19&gt;AI$4,2,1)))))</f>
        <v>x</v>
      </c>
      <c r="AJ25" s="111" t="str">
        <f>IF('Crisis Indicator Data'!P19="x","x",'Crisis Indicator Data'!P19/'Crisis Indicator Data'!H19*1000)</f>
        <v>x</v>
      </c>
      <c r="AK25" s="115" t="str">
        <f t="shared" si="24"/>
        <v>x</v>
      </c>
      <c r="AL25" s="120" t="str">
        <f t="shared" si="25"/>
        <v>x</v>
      </c>
      <c r="AM25" s="122" t="e">
        <f t="shared" si="26"/>
        <v>#N/A</v>
      </c>
      <c r="AN25" s="8"/>
      <c r="AO25" s="19"/>
    </row>
    <row r="26" spans="1:41" x14ac:dyDescent="0.3">
      <c r="A26" s="1" t="str">
        <f>'Crisis Indicator Data'!A20</f>
        <v>Chad</v>
      </c>
      <c r="B26" s="23" t="str">
        <f>'Crisis Indicator Data'!C20</f>
        <v>TCD001</v>
      </c>
      <c r="C26" s="23" t="str">
        <f>'Crisis Indicator Data'!D20</f>
        <v>Chad</v>
      </c>
      <c r="D26" s="23" t="str">
        <f>'Crisis Indicator Data'!E20</f>
        <v>TCD</v>
      </c>
      <c r="E26" s="115">
        <f>IF('Crisis Indicator Data'!F20="","x",IF('Crisis Indicator Data'!F20=0,0,IF('Crisis Indicator Data'!F20&gt;E$7,5,IF('Crisis Indicator Data'!F20&gt;E$6,4,IF('Crisis Indicator Data'!F20&gt;E$5,3,IF('Crisis Indicator Data'!F20&gt;E$4,2,1))))))</f>
        <v>5</v>
      </c>
      <c r="F26" s="111">
        <f>'Crisis Indicator Data'!F20/VLOOKUP('Impact of Crisis'!$D26,'Country Indicator Data'!$B$3:$P$193,15,FALSE)</f>
        <v>1.0872855781448538</v>
      </c>
      <c r="G26" s="115">
        <f>IF(E26="x","x",IF('Crisis Indicator Data'!F20=0,0,IF(F26&gt;G$7,5,IF(F26&gt;G$6,4,IF(F26&gt;G$5,3,IF(F26&gt;G$4,2,1))))))</f>
        <v>5</v>
      </c>
      <c r="H26" s="117">
        <f t="shared" si="13"/>
        <v>5</v>
      </c>
      <c r="I26" s="115">
        <f>IF('Crisis Indicator Data'!G20="x","x",IF('Crisis Indicator Data'!G20=0,0,IF('Crisis Indicator Data'!G20&gt;I$7,5,IF('Crisis Indicator Data'!G20&gt;I$6,4,IF('Crisis Indicator Data'!G20&gt;I$5,3,IF('Crisis Indicator Data'!G20&gt;I$4,2,1))))))</f>
        <v>4</v>
      </c>
      <c r="J26" s="111">
        <f>'Crisis Indicator Data'!G20/VLOOKUP('Impact of Crisis'!$D26,'Country Indicator Data'!$B$3:$P$193,14,FALSE)</f>
        <v>1</v>
      </c>
      <c r="K26" s="115">
        <f>IF(I26="x","x",IF('Crisis Indicator Data'!G20=0,0,IF(J26&gt;K$7,5,IF(J26&gt;K$6,4,IF(J26&gt;K$5,3,IF(J26&gt;K$4,2,1))))))</f>
        <v>5</v>
      </c>
      <c r="L26" s="117">
        <f t="shared" si="14"/>
        <v>4.5</v>
      </c>
      <c r="M26" s="122">
        <f t="shared" si="15"/>
        <v>4.8</v>
      </c>
      <c r="N26" s="115">
        <f>IF('Crisis Indicator Data'!H20="x","x",IF('Crisis Indicator Data'!H20=0,0,IF('Crisis Indicator Data'!H20&gt;N$7,5,IF('Crisis Indicator Data'!H20&gt;N$6,4,IF('Crisis Indicator Data'!H20&gt;N$5,3,IF('Crisis Indicator Data'!H20&gt;N$4,2,1))))))</f>
        <v>3</v>
      </c>
      <c r="O26" s="111">
        <f>IF('Crisis Indicator Data'!H20="x","x",('Crisis Indicator Data'!H20/VLOOKUP('Impact of Crisis'!$D26,'Country Indicator Data'!$B$3:$P$193,14,FALSE)))</f>
        <v>0.26241701499877057</v>
      </c>
      <c r="P26" s="115">
        <f>IF(N26="x","x",IF('Crisis Indicator Data'!H20=0,0,IF(O26&gt;P$7,5,IF(O26&gt;P$6,4,IF(O26&gt;P$5,3,IF(O26&gt;P$4,2,1))))))</f>
        <v>3</v>
      </c>
      <c r="Q26" s="117">
        <f t="shared" si="16"/>
        <v>3</v>
      </c>
      <c r="R26" s="115">
        <f>IF('Crisis Indicator Data'!I20="x","x",IF('Crisis Indicator Data'!I20=0,0,IF('Crisis Indicator Data'!I20&gt;R$7,5,IF('Crisis Indicator Data'!I20&gt;R$6,4,IF('Crisis Indicator Data'!I20&gt;R$5,3,IF('Crisis Indicator Data'!I20&gt;R$4,2,1))))))</f>
        <v>3</v>
      </c>
      <c r="S26" s="111">
        <f>IF('Crisis Indicator Data'!I20="x","x",('Crisis Indicator Data'!I20/VLOOKUP('Impact of Crisis'!$D26,'Country Indicator Data'!$B$3:$P$193,14,FALSE)))</f>
        <v>4.0447504302925992E-2</v>
      </c>
      <c r="T26" s="115">
        <f t="shared" si="17"/>
        <v>3</v>
      </c>
      <c r="U26" s="117">
        <f t="shared" si="18"/>
        <v>3</v>
      </c>
      <c r="V26" s="115" t="str">
        <f>IF('Crisis Indicator Data'!J20="x","x",IF('Crisis Indicator Data'!J20=0,0,IF('Crisis Indicator Data'!J20&gt;V$7,5,IF('Crisis Indicator Data'!J20&gt;V$6,4,IF('Crisis Indicator Data'!J20&gt;V$5,3,IF('Crisis Indicator Data'!J20&gt;V$4,2,1))))))</f>
        <v>x</v>
      </c>
      <c r="W26" s="115" t="str">
        <f>IF('Crisis Indicator Data'!K20="x","x",IF('Crisis Indicator Data'!K20=0,0,IF('Crisis Indicator Data'!K20&gt;V$7,5,IF('Crisis Indicator Data'!K20&gt;V$6,4,IF('Crisis Indicator Data'!K20&gt;V$5,3,IF('Crisis Indicator Data'!K20&gt;V$4,2,1))))))</f>
        <v>x</v>
      </c>
      <c r="X26" s="117" t="str">
        <f t="shared" si="2"/>
        <v>x</v>
      </c>
      <c r="Y26" s="115">
        <f>IF('Crisis Indicator Data'!L20="x","x",IF('Crisis Indicator Data'!L20=0,0,IF('Crisis Indicator Data'!L20&gt;Y$7,5,IF('Crisis Indicator Data'!L20&gt;Y$6,4,IF('Crisis Indicator Data'!L20&gt;Y$5,3,IF('Crisis Indicator Data'!L20&gt;Y$4,2,1))))))</f>
        <v>2</v>
      </c>
      <c r="Z26" s="118">
        <f t="shared" si="19"/>
        <v>2</v>
      </c>
      <c r="AA26" s="122">
        <f t="shared" si="20"/>
        <v>3</v>
      </c>
      <c r="AB26" s="111" t="e">
        <f>IF('Crisis Indicator Data'!$O20="x","x",IF('Crisis Indicator Data'!$O20=0,0,('Crisis Indicator Data'!M20/'Crisis Indicator Data'!$O20)))</f>
        <v>#N/A</v>
      </c>
      <c r="AC26" s="116" t="e">
        <f t="shared" si="5"/>
        <v>#N/A</v>
      </c>
      <c r="AD26" s="119" t="e">
        <f t="shared" si="21"/>
        <v>#N/A</v>
      </c>
      <c r="AE26" s="111" t="e">
        <f>IF('Crisis Indicator Data'!$O20="x","x",IF('Crisis Indicator Data'!$O20=0,0,('Crisis Indicator Data'!N20/'Crisis Indicator Data'!$O20)))</f>
        <v>#N/A</v>
      </c>
      <c r="AF26" s="116" t="e">
        <f t="shared" si="7"/>
        <v>#N/A</v>
      </c>
      <c r="AG26" s="119" t="e">
        <f t="shared" si="22"/>
        <v>#N/A</v>
      </c>
      <c r="AH26" s="120" t="e">
        <f t="shared" si="23"/>
        <v>#N/A</v>
      </c>
      <c r="AI26" s="115" t="str">
        <f>IF('Crisis Indicator Data'!P20="x","x",IF('Crisis Indicator Data'!P20&gt;AI$7,5,IF('Crisis Indicator Data'!P20&gt;AI$6,4,IF('Crisis Indicator Data'!P20&gt;AI$5,3,IF('Crisis Indicator Data'!P20&gt;AI$4,2,1)))))</f>
        <v>x</v>
      </c>
      <c r="AJ26" s="111" t="str">
        <f>IF('Crisis Indicator Data'!P20="x","x",'Crisis Indicator Data'!P20/'Crisis Indicator Data'!H20*1000)</f>
        <v>x</v>
      </c>
      <c r="AK26" s="115" t="str">
        <f t="shared" si="24"/>
        <v>x</v>
      </c>
      <c r="AL26" s="120" t="str">
        <f t="shared" si="25"/>
        <v>x</v>
      </c>
      <c r="AM26" s="122" t="e">
        <f t="shared" si="26"/>
        <v>#N/A</v>
      </c>
      <c r="AN26" s="8"/>
      <c r="AO26" s="19"/>
    </row>
    <row r="27" spans="1:41" x14ac:dyDescent="0.3">
      <c r="A27" s="1" t="str">
        <f>'Crisis Indicator Data'!A21</f>
        <v>Drought in Chad</v>
      </c>
      <c r="B27" s="23" t="str">
        <f>'Crisis Indicator Data'!C21</f>
        <v>TCD002</v>
      </c>
      <c r="C27" s="23" t="str">
        <f>'Crisis Indicator Data'!D21</f>
        <v>Chad</v>
      </c>
      <c r="D27" s="23" t="str">
        <f>'Crisis Indicator Data'!E21</f>
        <v>TCD</v>
      </c>
      <c r="E27" s="115">
        <f>IF('Crisis Indicator Data'!F21="","x",IF('Crisis Indicator Data'!F21=0,0,IF('Crisis Indicator Data'!F21&gt;E$7,5,IF('Crisis Indicator Data'!F21&gt;E$6,4,IF('Crisis Indicator Data'!F21&gt;E$5,3,IF('Crisis Indicator Data'!F21&gt;E$4,2,1))))))</f>
        <v>5</v>
      </c>
      <c r="F27" s="111">
        <f>'Crisis Indicator Data'!F21/VLOOKUP('Impact of Crisis'!$D27,'Country Indicator Data'!$B$3:$P$193,15,FALSE)</f>
        <v>1.0872855781448538</v>
      </c>
      <c r="G27" s="115">
        <f>IF(E27="x","x",IF('Crisis Indicator Data'!F21=0,0,IF(F27&gt;G$7,5,IF(F27&gt;G$6,4,IF(F27&gt;G$5,3,IF(F27&gt;G$4,2,1))))))</f>
        <v>5</v>
      </c>
      <c r="H27" s="117">
        <f t="shared" si="13"/>
        <v>5</v>
      </c>
      <c r="I27" s="115">
        <f>IF('Crisis Indicator Data'!G21="x","x",IF('Crisis Indicator Data'!G21=0,0,IF('Crisis Indicator Data'!G21&gt;I$7,5,IF('Crisis Indicator Data'!G21&gt;I$6,4,IF('Crisis Indicator Data'!G21&gt;I$5,3,IF('Crisis Indicator Data'!G21&gt;I$4,2,1))))))</f>
        <v>4</v>
      </c>
      <c r="J27" s="111">
        <f>'Crisis Indicator Data'!G21/VLOOKUP('Impact of Crisis'!$D27,'Country Indicator Data'!$B$3:$P$193,14,FALSE)</f>
        <v>1</v>
      </c>
      <c r="K27" s="115">
        <f>IF(I27="x","x",IF('Crisis Indicator Data'!G21=0,0,IF(J27&gt;K$7,5,IF(J27&gt;K$6,4,IF(J27&gt;K$5,3,IF(J27&gt;K$4,2,1))))))</f>
        <v>5</v>
      </c>
      <c r="L27" s="117">
        <f t="shared" si="14"/>
        <v>4.5</v>
      </c>
      <c r="M27" s="122">
        <f t="shared" si="15"/>
        <v>4.8</v>
      </c>
      <c r="N27" s="115">
        <f>IF('Crisis Indicator Data'!H21="x","x",IF('Crisis Indicator Data'!H21=0,0,IF('Crisis Indicator Data'!H21&gt;N$7,5,IF('Crisis Indicator Data'!H21&gt;N$6,4,IF('Crisis Indicator Data'!H21&gt;N$5,3,IF('Crisis Indicator Data'!H21&gt;N$4,2,1))))))</f>
        <v>4</v>
      </c>
      <c r="O27" s="111">
        <f>IF('Crisis Indicator Data'!H21="x","x",('Crisis Indicator Data'!H21/VLOOKUP('Impact of Crisis'!$D27,'Country Indicator Data'!$B$3:$P$193,14,FALSE)))</f>
        <v>1</v>
      </c>
      <c r="P27" s="115">
        <f>IF(N27="x","x",IF('Crisis Indicator Data'!H21=0,0,IF(O27&gt;P$7,5,IF(O27&gt;P$6,4,IF(O27&gt;P$5,3,IF(O27&gt;P$4,2,1))))))</f>
        <v>5</v>
      </c>
      <c r="Q27" s="117">
        <f t="shared" si="16"/>
        <v>4.5</v>
      </c>
      <c r="R27" s="115" t="str">
        <f>IF('Crisis Indicator Data'!I21="x","x",IF('Crisis Indicator Data'!I21=0,0,IF('Crisis Indicator Data'!I21&gt;R$7,5,IF('Crisis Indicator Data'!I21&gt;R$6,4,IF('Crisis Indicator Data'!I21&gt;R$5,3,IF('Crisis Indicator Data'!I21&gt;R$4,2,1))))))</f>
        <v>x</v>
      </c>
      <c r="S27" s="111" t="str">
        <f>IF('Crisis Indicator Data'!I21="x","x",('Crisis Indicator Data'!I21/VLOOKUP('Impact of Crisis'!$D27,'Country Indicator Data'!$B$3:$P$193,14,FALSE)))</f>
        <v>x</v>
      </c>
      <c r="T27" s="115" t="str">
        <f t="shared" si="17"/>
        <v>x</v>
      </c>
      <c r="U27" s="117" t="str">
        <f t="shared" si="18"/>
        <v>x</v>
      </c>
      <c r="V27" s="115" t="str">
        <f>IF('Crisis Indicator Data'!J21="x","x",IF('Crisis Indicator Data'!J21=0,0,IF('Crisis Indicator Data'!J21&gt;V$7,5,IF('Crisis Indicator Data'!J21&gt;V$6,4,IF('Crisis Indicator Data'!J21&gt;V$5,3,IF('Crisis Indicator Data'!J21&gt;V$4,2,1))))))</f>
        <v>x</v>
      </c>
      <c r="W27" s="115" t="str">
        <f>IF('Crisis Indicator Data'!K21="x","x",IF('Crisis Indicator Data'!K21=0,0,IF('Crisis Indicator Data'!K21&gt;V$7,5,IF('Crisis Indicator Data'!K21&gt;V$6,4,IF('Crisis Indicator Data'!K21&gt;V$5,3,IF('Crisis Indicator Data'!K21&gt;V$4,2,1))))))</f>
        <v>x</v>
      </c>
      <c r="X27" s="117" t="str">
        <f t="shared" si="2"/>
        <v>x</v>
      </c>
      <c r="Y27" s="115" t="str">
        <f>IF('Crisis Indicator Data'!L21="x","x",IF('Crisis Indicator Data'!L21=0,0,IF('Crisis Indicator Data'!L21&gt;Y$7,5,IF('Crisis Indicator Data'!L21&gt;Y$6,4,IF('Crisis Indicator Data'!L21&gt;Y$5,3,IF('Crisis Indicator Data'!L21&gt;Y$4,2,1))))))</f>
        <v>x</v>
      </c>
      <c r="Z27" s="118" t="str">
        <f t="shared" si="19"/>
        <v>x</v>
      </c>
      <c r="AA27" s="122">
        <f t="shared" si="20"/>
        <v>4.5</v>
      </c>
      <c r="AB27" s="111" t="e">
        <f>IF('Crisis Indicator Data'!$O21="x","x",IF('Crisis Indicator Data'!$O21=0,0,('Crisis Indicator Data'!M21/'Crisis Indicator Data'!$O21)))</f>
        <v>#N/A</v>
      </c>
      <c r="AC27" s="116" t="e">
        <f t="shared" si="5"/>
        <v>#N/A</v>
      </c>
      <c r="AD27" s="119" t="e">
        <f t="shared" si="21"/>
        <v>#N/A</v>
      </c>
      <c r="AE27" s="111" t="e">
        <f>IF('Crisis Indicator Data'!$O21="x","x",IF('Crisis Indicator Data'!$O21=0,0,('Crisis Indicator Data'!N21/'Crisis Indicator Data'!$O21)))</f>
        <v>#N/A</v>
      </c>
      <c r="AF27" s="116" t="e">
        <f t="shared" si="7"/>
        <v>#N/A</v>
      </c>
      <c r="AG27" s="119" t="e">
        <f t="shared" si="22"/>
        <v>#N/A</v>
      </c>
      <c r="AH27" s="120" t="e">
        <f t="shared" si="23"/>
        <v>#N/A</v>
      </c>
      <c r="AI27" s="115" t="str">
        <f>IF('Crisis Indicator Data'!P21="x","x",IF('Crisis Indicator Data'!P21&gt;AI$7,5,IF('Crisis Indicator Data'!P21&gt;AI$6,4,IF('Crisis Indicator Data'!P21&gt;AI$5,3,IF('Crisis Indicator Data'!P21&gt;AI$4,2,1)))))</f>
        <v>x</v>
      </c>
      <c r="AJ27" s="111" t="str">
        <f>IF('Crisis Indicator Data'!P21="x","x",'Crisis Indicator Data'!P21/'Crisis Indicator Data'!H21*1000)</f>
        <v>x</v>
      </c>
      <c r="AK27" s="115" t="str">
        <f t="shared" si="24"/>
        <v>x</v>
      </c>
      <c r="AL27" s="120" t="str">
        <f t="shared" si="25"/>
        <v>x</v>
      </c>
      <c r="AM27" s="122" t="e">
        <f t="shared" si="26"/>
        <v>#N/A</v>
      </c>
      <c r="AN27" s="8"/>
      <c r="AO27" s="19"/>
    </row>
    <row r="28" spans="1:41" x14ac:dyDescent="0.3">
      <c r="A28" s="1" t="str">
        <f>'Crisis Indicator Data'!A22</f>
        <v>Boko Haram in Chad</v>
      </c>
      <c r="B28" s="23" t="str">
        <f>'Crisis Indicator Data'!C22</f>
        <v>TCD003</v>
      </c>
      <c r="C28" s="23" t="str">
        <f>'Crisis Indicator Data'!D22</f>
        <v>Chad</v>
      </c>
      <c r="D28" s="23" t="str">
        <f>'Crisis Indicator Data'!E22</f>
        <v>TCD</v>
      </c>
      <c r="E28" s="115">
        <f>IF('Crisis Indicator Data'!F22="","x",IF('Crisis Indicator Data'!F22=0,0,IF('Crisis Indicator Data'!F22&gt;E$7,5,IF('Crisis Indicator Data'!F22&gt;E$6,4,IF('Crisis Indicator Data'!F22&gt;E$5,3,IF('Crisis Indicator Data'!F22&gt;E$4,2,1))))))</f>
        <v>1</v>
      </c>
      <c r="F28" s="111">
        <f>'Crisis Indicator Data'!F22/VLOOKUP('Impact of Crisis'!$D28,'Country Indicator Data'!$B$3:$P$193,15,FALSE)</f>
        <v>1.5815597204574334E-2</v>
      </c>
      <c r="G28" s="115">
        <f>IF(E28="x","x",IF('Crisis Indicator Data'!F22=0,0,IF(F28&gt;G$7,5,IF(F28&gt;G$6,4,IF(F28&gt;G$5,3,IF(F28&gt;G$4,2,1))))))</f>
        <v>1</v>
      </c>
      <c r="H28" s="117">
        <f t="shared" si="13"/>
        <v>1</v>
      </c>
      <c r="I28" s="115">
        <f>IF('Crisis Indicator Data'!G22="x","x",IF('Crisis Indicator Data'!G22=0,0,IF('Crisis Indicator Data'!G22&gt;I$7,5,IF('Crisis Indicator Data'!G22&gt;I$6,4,IF('Crisis Indicator Data'!G22&gt;I$5,3,IF('Crisis Indicator Data'!G22&gt;I$4,2,1))))))</f>
        <v>1</v>
      </c>
      <c r="J28" s="111">
        <f>'Crisis Indicator Data'!G22/VLOOKUP('Impact of Crisis'!$D28,'Country Indicator Data'!$B$3:$P$193,14,FALSE)</f>
        <v>4.1156503565281534E-2</v>
      </c>
      <c r="K28" s="115">
        <f>IF(I28="x","x",IF('Crisis Indicator Data'!G22=0,0,IF(J28&gt;K$7,5,IF(J28&gt;K$6,4,IF(J28&gt;K$5,3,IF(J28&gt;K$4,2,1))))))</f>
        <v>1</v>
      </c>
      <c r="L28" s="117">
        <f t="shared" si="14"/>
        <v>1</v>
      </c>
      <c r="M28" s="122">
        <f t="shared" si="15"/>
        <v>1</v>
      </c>
      <c r="N28" s="115">
        <f>IF('Crisis Indicator Data'!H22="x","x",IF('Crisis Indicator Data'!H22=0,0,IF('Crisis Indicator Data'!H22&gt;N$7,5,IF('Crisis Indicator Data'!H22&gt;N$6,4,IF('Crisis Indicator Data'!H22&gt;N$5,3,IF('Crisis Indicator Data'!H22&gt;N$4,2,1))))))</f>
        <v>2</v>
      </c>
      <c r="O28" s="111">
        <f>IF('Crisis Indicator Data'!H22="x","x",('Crisis Indicator Data'!H22/VLOOKUP('Impact of Crisis'!$D28,'Country Indicator Data'!$B$3:$P$193,14,FALSE)))</f>
        <v>4.1156503565281534E-2</v>
      </c>
      <c r="P28" s="115">
        <f>IF(N28="x","x",IF('Crisis Indicator Data'!H22=0,0,IF(O28&gt;P$7,5,IF(O28&gt;P$6,4,IF(O28&gt;P$5,3,IF(O28&gt;P$4,2,1))))))</f>
        <v>2</v>
      </c>
      <c r="Q28" s="117">
        <f t="shared" si="16"/>
        <v>2</v>
      </c>
      <c r="R28" s="115">
        <f>IF('Crisis Indicator Data'!I22="x","x",IF('Crisis Indicator Data'!I22=0,0,IF('Crisis Indicator Data'!I22&gt;R$7,5,IF('Crisis Indicator Data'!I22&gt;R$6,4,IF('Crisis Indicator Data'!I22&gt;R$5,3,IF('Crisis Indicator Data'!I22&gt;R$4,2,1))))))</f>
        <v>2</v>
      </c>
      <c r="S28" s="111">
        <f>IF('Crisis Indicator Data'!I22="x","x",('Crisis Indicator Data'!I22/VLOOKUP('Impact of Crisis'!$D28,'Country Indicator Data'!$B$3:$P$193,14,FALSE)))</f>
        <v>8.459736906810917E-3</v>
      </c>
      <c r="T28" s="115">
        <f t="shared" si="17"/>
        <v>2</v>
      </c>
      <c r="U28" s="117">
        <f t="shared" si="18"/>
        <v>2</v>
      </c>
      <c r="V28" s="115" t="str">
        <f>IF('Crisis Indicator Data'!J22="x","x",IF('Crisis Indicator Data'!J22=0,0,IF('Crisis Indicator Data'!J22&gt;V$7,5,IF('Crisis Indicator Data'!J22&gt;V$6,4,IF('Crisis Indicator Data'!J22&gt;V$5,3,IF('Crisis Indicator Data'!J22&gt;V$4,2,1))))))</f>
        <v>x</v>
      </c>
      <c r="W28" s="115" t="str">
        <f>IF('Crisis Indicator Data'!K22="x","x",IF('Crisis Indicator Data'!K22=0,0,IF('Crisis Indicator Data'!K22&gt;V$7,5,IF('Crisis Indicator Data'!K22&gt;V$6,4,IF('Crisis Indicator Data'!K22&gt;V$5,3,IF('Crisis Indicator Data'!K22&gt;V$4,2,1))))))</f>
        <v>x</v>
      </c>
      <c r="X28" s="117" t="str">
        <f t="shared" si="2"/>
        <v>x</v>
      </c>
      <c r="Y28" s="115">
        <f>IF('Crisis Indicator Data'!L22="x","x",IF('Crisis Indicator Data'!L22=0,0,IF('Crisis Indicator Data'!L22&gt;Y$7,5,IF('Crisis Indicator Data'!L22&gt;Y$6,4,IF('Crisis Indicator Data'!L22&gt;Y$5,3,IF('Crisis Indicator Data'!L22&gt;Y$4,2,1))))))</f>
        <v>2</v>
      </c>
      <c r="Z28" s="118">
        <f t="shared" si="19"/>
        <v>2</v>
      </c>
      <c r="AA28" s="122">
        <f t="shared" si="20"/>
        <v>2</v>
      </c>
      <c r="AB28" s="111" t="e">
        <f>IF('Crisis Indicator Data'!$O22="x","x",IF('Crisis Indicator Data'!$O22=0,0,('Crisis Indicator Data'!M22/'Crisis Indicator Data'!$O22)))</f>
        <v>#N/A</v>
      </c>
      <c r="AC28" s="116" t="e">
        <f t="shared" si="5"/>
        <v>#N/A</v>
      </c>
      <c r="AD28" s="119" t="e">
        <f t="shared" si="21"/>
        <v>#N/A</v>
      </c>
      <c r="AE28" s="111" t="e">
        <f>IF('Crisis Indicator Data'!$O22="x","x",IF('Crisis Indicator Data'!$O22=0,0,('Crisis Indicator Data'!N22/'Crisis Indicator Data'!$O22)))</f>
        <v>#N/A</v>
      </c>
      <c r="AF28" s="116" t="e">
        <f t="shared" si="7"/>
        <v>#N/A</v>
      </c>
      <c r="AG28" s="119" t="e">
        <f t="shared" si="22"/>
        <v>#N/A</v>
      </c>
      <c r="AH28" s="120" t="e">
        <f t="shared" si="23"/>
        <v>#N/A</v>
      </c>
      <c r="AI28" s="115" t="str">
        <f>IF('Crisis Indicator Data'!P22="x","x",IF('Crisis Indicator Data'!P22&gt;AI$7,5,IF('Crisis Indicator Data'!P22&gt;AI$6,4,IF('Crisis Indicator Data'!P22&gt;AI$5,3,IF('Crisis Indicator Data'!P22&gt;AI$4,2,1)))))</f>
        <v>x</v>
      </c>
      <c r="AJ28" s="111" t="str">
        <f>IF('Crisis Indicator Data'!P22="x","x",'Crisis Indicator Data'!P22/'Crisis Indicator Data'!H22*1000)</f>
        <v>x</v>
      </c>
      <c r="AK28" s="115" t="str">
        <f t="shared" si="24"/>
        <v>x</v>
      </c>
      <c r="AL28" s="120" t="str">
        <f t="shared" si="25"/>
        <v>x</v>
      </c>
      <c r="AM28" s="122" t="e">
        <f t="shared" si="26"/>
        <v>#N/A</v>
      </c>
      <c r="AN28" s="8"/>
      <c r="AO28" s="19"/>
    </row>
    <row r="29" spans="1:41" x14ac:dyDescent="0.3">
      <c r="A29" s="1" t="str">
        <f>'Crisis Indicator Data'!A23</f>
        <v>CAR refugees in Chad</v>
      </c>
      <c r="B29" s="23" t="str">
        <f>'Crisis Indicator Data'!C23</f>
        <v>TCD004</v>
      </c>
      <c r="C29" s="23" t="str">
        <f>'Crisis Indicator Data'!D23</f>
        <v>Chad</v>
      </c>
      <c r="D29" s="23" t="str">
        <f>'Crisis Indicator Data'!E23</f>
        <v>TCD</v>
      </c>
      <c r="E29" s="115">
        <f>IF('Crisis Indicator Data'!F23="","x",IF('Crisis Indicator Data'!F23=0,0,IF('Crisis Indicator Data'!F23&gt;E$7,5,IF('Crisis Indicator Data'!F23&gt;E$6,4,IF('Crisis Indicator Data'!F23&gt;E$5,3,IF('Crisis Indicator Data'!F23&gt;E$4,2,1))))))</f>
        <v>3</v>
      </c>
      <c r="F29" s="111">
        <f>'Crisis Indicator Data'!F23/VLOOKUP('Impact of Crisis'!$D29,'Country Indicator Data'!$B$3:$P$193,15,FALSE)</f>
        <v>0.12309402795425667</v>
      </c>
      <c r="G29" s="115">
        <f>IF(E29="x","x",IF('Crisis Indicator Data'!F23=0,0,IF(F29&gt;G$7,5,IF(F29&gt;G$6,4,IF(F29&gt;G$5,3,IF(F29&gt;G$4,2,1))))))</f>
        <v>2</v>
      </c>
      <c r="H29" s="117">
        <f t="shared" si="13"/>
        <v>2.5</v>
      </c>
      <c r="I29" s="115">
        <f>IF('Crisis Indicator Data'!G23="x","x",IF('Crisis Indicator Data'!G23=0,0,IF('Crisis Indicator Data'!G23&gt;I$7,5,IF('Crisis Indicator Data'!G23&gt;I$6,4,IF('Crisis Indicator Data'!G23&gt;I$5,3,IF('Crisis Indicator Data'!G23&gt;I$4,2,1))))))</f>
        <v>2</v>
      </c>
      <c r="J29" s="111">
        <f>'Crisis Indicator Data'!G23/VLOOKUP('Impact of Crisis'!$D29,'Country Indicator Data'!$B$3:$P$193,14,FALSE)</f>
        <v>0.26413818539463979</v>
      </c>
      <c r="K29" s="115">
        <f>IF(I29="x","x",IF('Crisis Indicator Data'!G23=0,0,IF(J29&gt;K$7,5,IF(J29&gt;K$6,4,IF(J29&gt;K$5,3,IF(J29&gt;K$4,2,1))))))</f>
        <v>3</v>
      </c>
      <c r="L29" s="117">
        <f t="shared" si="14"/>
        <v>2.5</v>
      </c>
      <c r="M29" s="122">
        <f t="shared" si="15"/>
        <v>2.5</v>
      </c>
      <c r="N29" s="115">
        <f>IF('Crisis Indicator Data'!H23="x","x",IF('Crisis Indicator Data'!H23=0,0,IF('Crisis Indicator Data'!H23&gt;N$7,5,IF('Crisis Indicator Data'!H23&gt;N$6,4,IF('Crisis Indicator Data'!H23&gt;N$5,3,IF('Crisis Indicator Data'!H23&gt;N$4,2,1))))))</f>
        <v>2</v>
      </c>
      <c r="O29" s="111">
        <f>IF('Crisis Indicator Data'!H23="x","x",('Crisis Indicator Data'!H23/VLOOKUP('Impact of Crisis'!$D29,'Country Indicator Data'!$B$3:$P$193,14,FALSE)))</f>
        <v>6.8846815834767636E-2</v>
      </c>
      <c r="P29" s="115">
        <f>IF(N29="x","x",IF('Crisis Indicator Data'!H23=0,0,IF(O29&gt;P$7,5,IF(O29&gt;P$6,4,IF(O29&gt;P$5,3,IF(O29&gt;P$4,2,1))))))</f>
        <v>2</v>
      </c>
      <c r="Q29" s="117">
        <f t="shared" si="16"/>
        <v>2</v>
      </c>
      <c r="R29" s="115">
        <f>IF('Crisis Indicator Data'!I23="x","x",IF('Crisis Indicator Data'!I23=0,0,IF('Crisis Indicator Data'!I23&gt;R$7,5,IF('Crisis Indicator Data'!I23&gt;R$6,4,IF('Crisis Indicator Data'!I23&gt;R$5,3,IF('Crisis Indicator Data'!I23&gt;R$4,2,1))))))</f>
        <v>2</v>
      </c>
      <c r="S29" s="111">
        <f>IF('Crisis Indicator Data'!I23="x","x",('Crisis Indicator Data'!I23/VLOOKUP('Impact of Crisis'!$D29,'Country Indicator Data'!$B$3:$P$193,14,FALSE)))</f>
        <v>8.8517334644701261E-3</v>
      </c>
      <c r="T29" s="115">
        <f t="shared" si="17"/>
        <v>2</v>
      </c>
      <c r="U29" s="117">
        <f t="shared" si="18"/>
        <v>2</v>
      </c>
      <c r="V29" s="115" t="str">
        <f>IF('Crisis Indicator Data'!J23="x","x",IF('Crisis Indicator Data'!J23=0,0,IF('Crisis Indicator Data'!J23&gt;V$7,5,IF('Crisis Indicator Data'!J23&gt;V$6,4,IF('Crisis Indicator Data'!J23&gt;V$5,3,IF('Crisis Indicator Data'!J23&gt;V$4,2,1))))))</f>
        <v>x</v>
      </c>
      <c r="W29" s="115" t="str">
        <f>IF('Crisis Indicator Data'!K23="x","x",IF('Crisis Indicator Data'!K23=0,0,IF('Crisis Indicator Data'!K23&gt;V$7,5,IF('Crisis Indicator Data'!K23&gt;V$6,4,IF('Crisis Indicator Data'!K23&gt;V$5,3,IF('Crisis Indicator Data'!K23&gt;V$4,2,1))))))</f>
        <v>x</v>
      </c>
      <c r="X29" s="117" t="str">
        <f t="shared" si="2"/>
        <v>x</v>
      </c>
      <c r="Y29" s="115" t="str">
        <f>IF('Crisis Indicator Data'!L23="x","x",IF('Crisis Indicator Data'!L23=0,0,IF('Crisis Indicator Data'!L23&gt;Y$7,5,IF('Crisis Indicator Data'!L23&gt;Y$6,4,IF('Crisis Indicator Data'!L23&gt;Y$5,3,IF('Crisis Indicator Data'!L23&gt;Y$4,2,1))))))</f>
        <v>x</v>
      </c>
      <c r="Z29" s="118" t="str">
        <f t="shared" si="19"/>
        <v>x</v>
      </c>
      <c r="AA29" s="122">
        <f t="shared" si="20"/>
        <v>2</v>
      </c>
      <c r="AB29" s="111" t="e">
        <f>IF('Crisis Indicator Data'!$O23="x","x",IF('Crisis Indicator Data'!$O23=0,0,('Crisis Indicator Data'!M23/'Crisis Indicator Data'!$O23)))</f>
        <v>#N/A</v>
      </c>
      <c r="AC29" s="116" t="e">
        <f t="shared" si="5"/>
        <v>#N/A</v>
      </c>
      <c r="AD29" s="119" t="e">
        <f t="shared" si="21"/>
        <v>#N/A</v>
      </c>
      <c r="AE29" s="111" t="e">
        <f>IF('Crisis Indicator Data'!$O23="x","x",IF('Crisis Indicator Data'!$O23=0,0,('Crisis Indicator Data'!N23/'Crisis Indicator Data'!$O23)))</f>
        <v>#N/A</v>
      </c>
      <c r="AF29" s="116" t="e">
        <f t="shared" si="7"/>
        <v>#N/A</v>
      </c>
      <c r="AG29" s="119" t="e">
        <f t="shared" si="22"/>
        <v>#N/A</v>
      </c>
      <c r="AH29" s="120" t="e">
        <f t="shared" si="23"/>
        <v>#N/A</v>
      </c>
      <c r="AI29" s="115" t="str">
        <f>IF('Crisis Indicator Data'!P23="x","x",IF('Crisis Indicator Data'!P23&gt;AI$7,5,IF('Crisis Indicator Data'!P23&gt;AI$6,4,IF('Crisis Indicator Data'!P23&gt;AI$5,3,IF('Crisis Indicator Data'!P23&gt;AI$4,2,1)))))</f>
        <v>x</v>
      </c>
      <c r="AJ29" s="111" t="str">
        <f>IF('Crisis Indicator Data'!P23="x","x",'Crisis Indicator Data'!P23/'Crisis Indicator Data'!H23*1000)</f>
        <v>x</v>
      </c>
      <c r="AK29" s="115" t="str">
        <f t="shared" si="24"/>
        <v>x</v>
      </c>
      <c r="AL29" s="120" t="str">
        <f t="shared" si="25"/>
        <v>x</v>
      </c>
      <c r="AM29" s="122" t="e">
        <f t="shared" si="26"/>
        <v>#N/A</v>
      </c>
      <c r="AN29" s="8"/>
      <c r="AO29" s="19"/>
    </row>
    <row r="30" spans="1:41" x14ac:dyDescent="0.3">
      <c r="A30" s="1" t="str">
        <f>'Crisis Indicator Data'!A24</f>
        <v>Darfur refugees in Chad</v>
      </c>
      <c r="B30" s="23" t="str">
        <f>'Crisis Indicator Data'!C24</f>
        <v>TCD005</v>
      </c>
      <c r="C30" s="23" t="str">
        <f>'Crisis Indicator Data'!D24</f>
        <v>Chad</v>
      </c>
      <c r="D30" s="23" t="str">
        <f>'Crisis Indicator Data'!E24</f>
        <v>TCD</v>
      </c>
      <c r="E30" s="115">
        <f>IF('Crisis Indicator Data'!F24="","x",IF('Crisis Indicator Data'!F24=0,0,IF('Crisis Indicator Data'!F24&gt;E$7,5,IF('Crisis Indicator Data'!F24&gt;E$6,4,IF('Crisis Indicator Data'!F24&gt;E$5,3,IF('Crisis Indicator Data'!F24&gt;E$4,2,1))))))</f>
        <v>3</v>
      </c>
      <c r="F30" s="111">
        <f>'Crisis Indicator Data'!F24/VLOOKUP('Impact of Crisis'!$D30,'Country Indicator Data'!$B$3:$P$193,15,FALSE)</f>
        <v>0.16359593392630242</v>
      </c>
      <c r="G30" s="115">
        <f>IF(E30="x","x",IF('Crisis Indicator Data'!F24=0,0,IF(F30&gt;G$7,5,IF(F30&gt;G$6,4,IF(F30&gt;G$5,3,IF(F30&gt;G$4,2,1))))))</f>
        <v>3</v>
      </c>
      <c r="H30" s="117">
        <f t="shared" si="13"/>
        <v>3</v>
      </c>
      <c r="I30" s="115">
        <f>IF('Crisis Indicator Data'!G24="x","x",IF('Crisis Indicator Data'!G24=0,0,IF('Crisis Indicator Data'!G24&gt;I$7,5,IF('Crisis Indicator Data'!G24&gt;I$6,4,IF('Crisis Indicator Data'!G24&gt;I$5,3,IF('Crisis Indicator Data'!G24&gt;I$4,2,1))))))</f>
        <v>2</v>
      </c>
      <c r="J30" s="111">
        <f>'Crisis Indicator Data'!G24/VLOOKUP('Impact of Crisis'!$D30,'Country Indicator Data'!$B$3:$P$193,14,FALSE)</f>
        <v>0.15109417260880256</v>
      </c>
      <c r="K30" s="115">
        <f>IF(I30="x","x",IF('Crisis Indicator Data'!G24=0,0,IF(J30&gt;K$7,5,IF(J30&gt;K$6,4,IF(J30&gt;K$5,3,IF(J30&gt;K$4,2,1))))))</f>
        <v>2</v>
      </c>
      <c r="L30" s="117">
        <f t="shared" si="14"/>
        <v>2</v>
      </c>
      <c r="M30" s="122">
        <f t="shared" si="15"/>
        <v>2.5</v>
      </c>
      <c r="N30" s="115">
        <f>IF('Crisis Indicator Data'!H24="x","x",IF('Crisis Indicator Data'!H24=0,0,IF('Crisis Indicator Data'!H24&gt;N$7,5,IF('Crisis Indicator Data'!H24&gt;N$6,4,IF('Crisis Indicator Data'!H24&gt;N$5,3,IF('Crisis Indicator Data'!H24&gt;N$4,2,1))))))</f>
        <v>2</v>
      </c>
      <c r="O30" s="111">
        <f>IF('Crisis Indicator Data'!H24="x","x",('Crisis Indicator Data'!H24/VLOOKUP('Impact of Crisis'!$D30,'Country Indicator Data'!$B$3:$P$193,14,FALSE)))</f>
        <v>5.7966560118023112E-2</v>
      </c>
      <c r="P30" s="115">
        <f>IF(N30="x","x",IF('Crisis Indicator Data'!H24=0,0,IF(O30&gt;P$7,5,IF(O30&gt;P$6,4,IF(O30&gt;P$5,3,IF(O30&gt;P$4,2,1))))))</f>
        <v>2</v>
      </c>
      <c r="Q30" s="117">
        <f t="shared" si="16"/>
        <v>2</v>
      </c>
      <c r="R30" s="115">
        <f>IF('Crisis Indicator Data'!I24="x","x",IF('Crisis Indicator Data'!I24=0,0,IF('Crisis Indicator Data'!I24&gt;R$7,5,IF('Crisis Indicator Data'!I24&gt;R$6,4,IF('Crisis Indicator Data'!I24&gt;R$5,3,IF('Crisis Indicator Data'!I24&gt;R$4,2,1))))))</f>
        <v>3</v>
      </c>
      <c r="S30" s="111">
        <f>IF('Crisis Indicator Data'!I24="x","x",('Crisis Indicator Data'!I24/VLOOKUP('Impact of Crisis'!$D30,'Country Indicator Data'!$B$3:$P$193,14,FALSE)))</f>
        <v>2.0654044750430294E-2</v>
      </c>
      <c r="T30" s="115">
        <f t="shared" si="17"/>
        <v>3</v>
      </c>
      <c r="U30" s="117">
        <f t="shared" si="18"/>
        <v>3</v>
      </c>
      <c r="V30" s="115" t="str">
        <f>IF('Crisis Indicator Data'!J24="x","x",IF('Crisis Indicator Data'!J24=0,0,IF('Crisis Indicator Data'!J24&gt;V$7,5,IF('Crisis Indicator Data'!J24&gt;V$6,4,IF('Crisis Indicator Data'!J24&gt;V$5,3,IF('Crisis Indicator Data'!J24&gt;V$4,2,1))))))</f>
        <v>x</v>
      </c>
      <c r="W30" s="115" t="str">
        <f>IF('Crisis Indicator Data'!K24="x","x",IF('Crisis Indicator Data'!K24=0,0,IF('Crisis Indicator Data'!K24&gt;V$7,5,IF('Crisis Indicator Data'!K24&gt;V$6,4,IF('Crisis Indicator Data'!K24&gt;V$5,3,IF('Crisis Indicator Data'!K24&gt;V$4,2,1))))))</f>
        <v>x</v>
      </c>
      <c r="X30" s="117" t="str">
        <f t="shared" si="2"/>
        <v>x</v>
      </c>
      <c r="Y30" s="115" t="str">
        <f>IF('Crisis Indicator Data'!L24="x","x",IF('Crisis Indicator Data'!L24=0,0,IF('Crisis Indicator Data'!L24&gt;Y$7,5,IF('Crisis Indicator Data'!L24&gt;Y$6,4,IF('Crisis Indicator Data'!L24&gt;Y$5,3,IF('Crisis Indicator Data'!L24&gt;Y$4,2,1))))))</f>
        <v>x</v>
      </c>
      <c r="Z30" s="118" t="str">
        <f t="shared" si="19"/>
        <v>x</v>
      </c>
      <c r="AA30" s="122">
        <f t="shared" si="20"/>
        <v>2.5</v>
      </c>
      <c r="AB30" s="111" t="e">
        <f>IF('Crisis Indicator Data'!$O24="x","x",IF('Crisis Indicator Data'!$O24=0,0,('Crisis Indicator Data'!M24/'Crisis Indicator Data'!$O24)))</f>
        <v>#N/A</v>
      </c>
      <c r="AC30" s="116" t="e">
        <f t="shared" si="5"/>
        <v>#N/A</v>
      </c>
      <c r="AD30" s="119" t="e">
        <f t="shared" si="21"/>
        <v>#N/A</v>
      </c>
      <c r="AE30" s="111" t="e">
        <f>IF('Crisis Indicator Data'!$O24="x","x",IF('Crisis Indicator Data'!$O24=0,0,('Crisis Indicator Data'!N24/'Crisis Indicator Data'!$O24)))</f>
        <v>#N/A</v>
      </c>
      <c r="AF30" s="116" t="e">
        <f t="shared" si="7"/>
        <v>#N/A</v>
      </c>
      <c r="AG30" s="119" t="e">
        <f t="shared" si="22"/>
        <v>#N/A</v>
      </c>
      <c r="AH30" s="120" t="e">
        <f t="shared" si="23"/>
        <v>#N/A</v>
      </c>
      <c r="AI30" s="115" t="str">
        <f>IF('Crisis Indicator Data'!P24="x","x",IF('Crisis Indicator Data'!P24&gt;AI$7,5,IF('Crisis Indicator Data'!P24&gt;AI$6,4,IF('Crisis Indicator Data'!P24&gt;AI$5,3,IF('Crisis Indicator Data'!P24&gt;AI$4,2,1)))))</f>
        <v>x</v>
      </c>
      <c r="AJ30" s="111" t="str">
        <f>IF('Crisis Indicator Data'!P24="x","x",'Crisis Indicator Data'!P24/'Crisis Indicator Data'!H24*1000)</f>
        <v>x</v>
      </c>
      <c r="AK30" s="115" t="str">
        <f t="shared" si="24"/>
        <v>x</v>
      </c>
      <c r="AL30" s="120" t="str">
        <f t="shared" si="25"/>
        <v>x</v>
      </c>
      <c r="AM30" s="122" t="e">
        <f t="shared" si="26"/>
        <v>#N/A</v>
      </c>
      <c r="AN30" s="8"/>
      <c r="AO30" s="19"/>
    </row>
    <row r="31" spans="1:41" x14ac:dyDescent="0.3">
      <c r="A31" s="1" t="str">
        <f>'Crisis Indicator Data'!A25</f>
        <v>Conflict (Tibesti) in Chad</v>
      </c>
      <c r="B31" s="23" t="str">
        <f>'Crisis Indicator Data'!C25</f>
        <v>TCD006</v>
      </c>
      <c r="C31" s="23" t="str">
        <f>'Crisis Indicator Data'!D25</f>
        <v>Chad</v>
      </c>
      <c r="D31" s="23" t="str">
        <f>'Crisis Indicator Data'!E25</f>
        <v>TCD</v>
      </c>
      <c r="E31" s="115">
        <f>IF('Crisis Indicator Data'!F25="","x",IF('Crisis Indicator Data'!F25=0,0,IF('Crisis Indicator Data'!F25&gt;E$7,5,IF('Crisis Indicator Data'!F25&gt;E$6,4,IF('Crisis Indicator Data'!F25&gt;E$5,3,IF('Crisis Indicator Data'!F25&gt;E$4,2,1))))))</f>
        <v>3</v>
      </c>
      <c r="F31" s="111">
        <f>'Crisis Indicator Data'!F25/VLOOKUP('Impact of Crisis'!$D31,'Country Indicator Data'!$B$3:$P$193,15,FALSE)</f>
        <v>0.17471410419313851</v>
      </c>
      <c r="G31" s="115">
        <f>IF(E31="x","x",IF('Crisis Indicator Data'!F25=0,0,IF(F31&gt;G$7,5,IF(F31&gt;G$6,4,IF(F31&gt;G$5,3,IF(F31&gt;G$4,2,1))))))</f>
        <v>3</v>
      </c>
      <c r="H31" s="117">
        <f t="shared" si="13"/>
        <v>3</v>
      </c>
      <c r="I31" s="115">
        <f>IF('Crisis Indicator Data'!G25="x","x",IF('Crisis Indicator Data'!G25=0,0,IF('Crisis Indicator Data'!G25&gt;I$7,5,IF('Crisis Indicator Data'!G25&gt;I$6,4,IF('Crisis Indicator Data'!G25&gt;I$5,3,IF('Crisis Indicator Data'!G25&gt;I$4,2,1))))))</f>
        <v>1</v>
      </c>
      <c r="J31" s="111">
        <f>'Crisis Indicator Data'!G25/VLOOKUP('Impact of Crisis'!$D31,'Country Indicator Data'!$B$3:$P$193,14,FALSE)</f>
        <v>2.2498155888861569E-3</v>
      </c>
      <c r="K31" s="115">
        <f>IF(I31="x","x",IF('Crisis Indicator Data'!G25=0,0,IF(J31&gt;K$7,5,IF(J31&gt;K$6,4,IF(J31&gt;K$5,3,IF(J31&gt;K$4,2,1))))))</f>
        <v>1</v>
      </c>
      <c r="L31" s="117">
        <f t="shared" si="14"/>
        <v>1</v>
      </c>
      <c r="M31" s="122">
        <f t="shared" si="15"/>
        <v>2.1</v>
      </c>
      <c r="N31" s="115">
        <f>IF('Crisis Indicator Data'!H25="x","x",IF('Crisis Indicator Data'!H25=0,0,IF('Crisis Indicator Data'!H25&gt;N$7,5,IF('Crisis Indicator Data'!H25&gt;N$6,4,IF('Crisis Indicator Data'!H25&gt;N$5,3,IF('Crisis Indicator Data'!H25&gt;N$4,2,1))))))</f>
        <v>1</v>
      </c>
      <c r="O31" s="111">
        <f>IF('Crisis Indicator Data'!H25="x","x",('Crisis Indicator Data'!H25/VLOOKUP('Impact of Crisis'!$D31,'Country Indicator Data'!$B$3:$P$193,14,FALSE)))</f>
        <v>2.2498155888861569E-3</v>
      </c>
      <c r="P31" s="115">
        <f>IF(N31="x","x",IF('Crisis Indicator Data'!H25=0,0,IF(O31&gt;P$7,5,IF(O31&gt;P$6,4,IF(O31&gt;P$5,3,IF(O31&gt;P$4,2,1))))))</f>
        <v>1</v>
      </c>
      <c r="Q31" s="117">
        <f t="shared" si="16"/>
        <v>1</v>
      </c>
      <c r="R31" s="115" t="str">
        <f>IF('Crisis Indicator Data'!I25="x","x",IF('Crisis Indicator Data'!I25=0,0,IF('Crisis Indicator Data'!I25&gt;R$7,5,IF('Crisis Indicator Data'!I25&gt;R$6,4,IF('Crisis Indicator Data'!I25&gt;R$5,3,IF('Crisis Indicator Data'!I25&gt;R$4,2,1))))))</f>
        <v>x</v>
      </c>
      <c r="S31" s="111" t="str">
        <f>IF('Crisis Indicator Data'!I25="x","x",('Crisis Indicator Data'!I25/VLOOKUP('Impact of Crisis'!$D31,'Country Indicator Data'!$B$3:$P$193,14,FALSE)))</f>
        <v>x</v>
      </c>
      <c r="T31" s="115" t="str">
        <f t="shared" si="17"/>
        <v>x</v>
      </c>
      <c r="U31" s="117" t="str">
        <f t="shared" si="18"/>
        <v>x</v>
      </c>
      <c r="V31" s="115" t="str">
        <f>IF('Crisis Indicator Data'!J25="x","x",IF('Crisis Indicator Data'!J25=0,0,IF('Crisis Indicator Data'!J25&gt;V$7,5,IF('Crisis Indicator Data'!J25&gt;V$6,4,IF('Crisis Indicator Data'!J25&gt;V$5,3,IF('Crisis Indicator Data'!J25&gt;V$4,2,1))))))</f>
        <v>x</v>
      </c>
      <c r="W31" s="115" t="str">
        <f>IF('Crisis Indicator Data'!K25="x","x",IF('Crisis Indicator Data'!K25=0,0,IF('Crisis Indicator Data'!K25&gt;V$7,5,IF('Crisis Indicator Data'!K25&gt;V$6,4,IF('Crisis Indicator Data'!K25&gt;V$5,3,IF('Crisis Indicator Data'!K25&gt;V$4,2,1))))))</f>
        <v>x</v>
      </c>
      <c r="X31" s="117" t="str">
        <f t="shared" si="2"/>
        <v>x</v>
      </c>
      <c r="Y31" s="115">
        <f>IF('Crisis Indicator Data'!L25="x","x",IF('Crisis Indicator Data'!L25=0,0,IF('Crisis Indicator Data'!L25&gt;Y$7,5,IF('Crisis Indicator Data'!L25&gt;Y$6,4,IF('Crisis Indicator Data'!L25&gt;Y$5,3,IF('Crisis Indicator Data'!L25&gt;Y$4,2,1))))))</f>
        <v>2</v>
      </c>
      <c r="Z31" s="118">
        <f t="shared" si="19"/>
        <v>2</v>
      </c>
      <c r="AA31" s="122">
        <f t="shared" si="20"/>
        <v>1</v>
      </c>
      <c r="AB31" s="111" t="e">
        <f>IF('Crisis Indicator Data'!$O25="x","x",IF('Crisis Indicator Data'!$O25=0,0,('Crisis Indicator Data'!M25/'Crisis Indicator Data'!$O25)))</f>
        <v>#N/A</v>
      </c>
      <c r="AC31" s="116" t="e">
        <f t="shared" si="5"/>
        <v>#N/A</v>
      </c>
      <c r="AD31" s="119" t="e">
        <f t="shared" si="21"/>
        <v>#N/A</v>
      </c>
      <c r="AE31" s="111" t="e">
        <f>IF('Crisis Indicator Data'!$O25="x","x",IF('Crisis Indicator Data'!$O25=0,0,('Crisis Indicator Data'!N25/'Crisis Indicator Data'!$O25)))</f>
        <v>#N/A</v>
      </c>
      <c r="AF31" s="116" t="e">
        <f t="shared" si="7"/>
        <v>#N/A</v>
      </c>
      <c r="AG31" s="119" t="e">
        <f t="shared" si="22"/>
        <v>#N/A</v>
      </c>
      <c r="AH31" s="120" t="e">
        <f t="shared" si="23"/>
        <v>#N/A</v>
      </c>
      <c r="AI31" s="115" t="str">
        <f>IF('Crisis Indicator Data'!P25="x","x",IF('Crisis Indicator Data'!P25&gt;AI$7,5,IF('Crisis Indicator Data'!P25&gt;AI$6,4,IF('Crisis Indicator Data'!P25&gt;AI$5,3,IF('Crisis Indicator Data'!P25&gt;AI$4,2,1)))))</f>
        <v>x</v>
      </c>
      <c r="AJ31" s="111" t="str">
        <f>IF('Crisis Indicator Data'!P25="x","x",'Crisis Indicator Data'!P25/'Crisis Indicator Data'!H25*1000)</f>
        <v>x</v>
      </c>
      <c r="AK31" s="115" t="str">
        <f t="shared" si="24"/>
        <v>x</v>
      </c>
      <c r="AL31" s="120" t="str">
        <f t="shared" si="25"/>
        <v>x</v>
      </c>
      <c r="AM31" s="122" t="e">
        <f t="shared" si="26"/>
        <v>#N/A</v>
      </c>
      <c r="AN31" s="8"/>
      <c r="AO31" s="19"/>
    </row>
    <row r="32" spans="1:41" x14ac:dyDescent="0.3">
      <c r="A32" s="1" t="str">
        <f>'Crisis Indicator Data'!A26</f>
        <v>Colombia</v>
      </c>
      <c r="B32" s="23" t="str">
        <f>'Crisis Indicator Data'!C26</f>
        <v>COL001</v>
      </c>
      <c r="C32" s="23" t="str">
        <f>'Crisis Indicator Data'!D26</f>
        <v>Colombia</v>
      </c>
      <c r="D32" s="23" t="str">
        <f>'Crisis Indicator Data'!E26</f>
        <v>COL</v>
      </c>
      <c r="E32" s="115">
        <f>IF('Crisis Indicator Data'!F26="","x",IF('Crisis Indicator Data'!F26=0,0,IF('Crisis Indicator Data'!F26&gt;E$7,5,IF('Crisis Indicator Data'!F26&gt;E$6,4,IF('Crisis Indicator Data'!F26&gt;E$5,3,IF('Crisis Indicator Data'!F26&gt;E$4,2,1))))))</f>
        <v>5</v>
      </c>
      <c r="F32" s="111">
        <f>'Crisis Indicator Data'!F26/VLOOKUP('Impact of Crisis'!$D32,'Country Indicator Data'!$B$3:$P$193,15,FALSE)</f>
        <v>1.0292924740874267</v>
      </c>
      <c r="G32" s="115">
        <f>IF(E32="x","x",IF('Crisis Indicator Data'!F26=0,0,IF(F32&gt;G$7,5,IF(F32&gt;G$6,4,IF(F32&gt;G$5,3,IF(F32&gt;G$4,2,1))))))</f>
        <v>5</v>
      </c>
      <c r="H32" s="117">
        <f t="shared" si="13"/>
        <v>5</v>
      </c>
      <c r="I32" s="115">
        <f>IF('Crisis Indicator Data'!G26="x","x",IF('Crisis Indicator Data'!G26=0,0,IF('Crisis Indicator Data'!G26&gt;I$7,5,IF('Crisis Indicator Data'!G26&gt;I$6,4,IF('Crisis Indicator Data'!G26&gt;I$5,3,IF('Crisis Indicator Data'!G26&gt;I$4,2,1))))))</f>
        <v>5</v>
      </c>
      <c r="J32" s="111">
        <f>'Crisis Indicator Data'!G26/VLOOKUP('Impact of Crisis'!$D32,'Country Indicator Data'!$B$3:$P$193,14,FALSE)</f>
        <v>1</v>
      </c>
      <c r="K32" s="115">
        <f>IF(I32="x","x",IF('Crisis Indicator Data'!G26=0,0,IF(J32&gt;K$7,5,IF(J32&gt;K$6,4,IF(J32&gt;K$5,3,IF(J32&gt;K$4,2,1))))))</f>
        <v>5</v>
      </c>
      <c r="L32" s="117">
        <f t="shared" si="14"/>
        <v>5</v>
      </c>
      <c r="M32" s="122">
        <f t="shared" si="15"/>
        <v>5</v>
      </c>
      <c r="N32" s="115">
        <f>IF('Crisis Indicator Data'!H26="x","x",IF('Crisis Indicator Data'!H26=0,0,IF('Crisis Indicator Data'!H26&gt;N$7,5,IF('Crisis Indicator Data'!H26&gt;N$6,4,IF('Crisis Indicator Data'!H26&gt;N$5,3,IF('Crisis Indicator Data'!H26&gt;N$4,2,1))))))</f>
        <v>3</v>
      </c>
      <c r="O32" s="111">
        <f>IF('Crisis Indicator Data'!H26="x","x",('Crisis Indicator Data'!H26/VLOOKUP('Impact of Crisis'!$D32,'Country Indicator Data'!$B$3:$P$193,14,FALSE)))</f>
        <v>0.15555555555555556</v>
      </c>
      <c r="P32" s="115">
        <f>IF(N32="x","x",IF('Crisis Indicator Data'!H26=0,0,IF(O32&gt;P$7,5,IF(O32&gt;P$6,4,IF(O32&gt;P$5,3,IF(O32&gt;P$4,2,1))))))</f>
        <v>3</v>
      </c>
      <c r="Q32" s="117">
        <f t="shared" si="16"/>
        <v>3</v>
      </c>
      <c r="R32" s="115">
        <f>IF('Crisis Indicator Data'!I26="x","x",IF('Crisis Indicator Data'!I26=0,0,IF('Crisis Indicator Data'!I26&gt;R$7,5,IF('Crisis Indicator Data'!I26&gt;R$6,4,IF('Crisis Indicator Data'!I26&gt;R$5,3,IF('Crisis Indicator Data'!I26&gt;R$4,2,1))))))</f>
        <v>4</v>
      </c>
      <c r="S32" s="111">
        <f>IF('Crisis Indicator Data'!I26="x","x",('Crisis Indicator Data'!I26/VLOOKUP('Impact of Crisis'!$D32,'Country Indicator Data'!$B$3:$P$193,14,FALSE)))</f>
        <v>4.9871794871794869E-2</v>
      </c>
      <c r="T32" s="115">
        <f t="shared" si="17"/>
        <v>3</v>
      </c>
      <c r="U32" s="117">
        <f t="shared" si="18"/>
        <v>4</v>
      </c>
      <c r="V32" s="115">
        <f>IF('Crisis Indicator Data'!J26="x","x",IF('Crisis Indicator Data'!J26=0,0,IF('Crisis Indicator Data'!J26&gt;V$7,5,IF('Crisis Indicator Data'!J26&gt;V$6,4,IF('Crisis Indicator Data'!J26&gt;V$5,3,IF('Crisis Indicator Data'!J26&gt;V$4,2,1))))))</f>
        <v>1</v>
      </c>
      <c r="W32" s="115">
        <f>IF('Crisis Indicator Data'!K26="x","x",IF('Crisis Indicator Data'!K26=0,0,IF('Crisis Indicator Data'!K26&gt;V$7,5,IF('Crisis Indicator Data'!K26&gt;V$6,4,IF('Crisis Indicator Data'!K26&gt;V$5,3,IF('Crisis Indicator Data'!K26&gt;V$4,2,1))))))</f>
        <v>2</v>
      </c>
      <c r="X32" s="117">
        <f t="shared" si="2"/>
        <v>1.5</v>
      </c>
      <c r="Y32" s="115">
        <f>IF('Crisis Indicator Data'!L26="x","x",IF('Crisis Indicator Data'!L26=0,0,IF('Crisis Indicator Data'!L26&gt;Y$7,5,IF('Crisis Indicator Data'!L26&gt;Y$6,4,IF('Crisis Indicator Data'!L26&gt;Y$5,3,IF('Crisis Indicator Data'!L26&gt;Y$4,2,1))))))</f>
        <v>2</v>
      </c>
      <c r="Z32" s="118">
        <f t="shared" si="19"/>
        <v>2</v>
      </c>
      <c r="AA32" s="122">
        <f t="shared" si="20"/>
        <v>3.5</v>
      </c>
      <c r="AB32" s="111" t="e">
        <f>IF('Crisis Indicator Data'!$O26="x","x",IF('Crisis Indicator Data'!$O26=0,0,('Crisis Indicator Data'!M26/'Crisis Indicator Data'!$O26)))</f>
        <v>#N/A</v>
      </c>
      <c r="AC32" s="116" t="e">
        <f t="shared" si="5"/>
        <v>#N/A</v>
      </c>
      <c r="AD32" s="119" t="e">
        <f t="shared" si="21"/>
        <v>#N/A</v>
      </c>
      <c r="AE32" s="111" t="e">
        <f>IF('Crisis Indicator Data'!$O26="x","x",IF('Crisis Indicator Data'!$O26=0,0,('Crisis Indicator Data'!N26/'Crisis Indicator Data'!$O26)))</f>
        <v>#N/A</v>
      </c>
      <c r="AF32" s="116" t="e">
        <f t="shared" si="7"/>
        <v>#N/A</v>
      </c>
      <c r="AG32" s="119" t="e">
        <f t="shared" si="22"/>
        <v>#N/A</v>
      </c>
      <c r="AH32" s="120" t="e">
        <f t="shared" si="23"/>
        <v>#N/A</v>
      </c>
      <c r="AI32" s="115" t="str">
        <f>IF('Crisis Indicator Data'!P26="x","x",IF('Crisis Indicator Data'!P26&gt;AI$7,5,IF('Crisis Indicator Data'!P26&gt;AI$6,4,IF('Crisis Indicator Data'!P26&gt;AI$5,3,IF('Crisis Indicator Data'!P26&gt;AI$4,2,1)))))</f>
        <v>x</v>
      </c>
      <c r="AJ32" s="111" t="str">
        <f>IF('Crisis Indicator Data'!P26="x","x",'Crisis Indicator Data'!P26/'Crisis Indicator Data'!H26*1000)</f>
        <v>x</v>
      </c>
      <c r="AK32" s="115" t="str">
        <f t="shared" si="24"/>
        <v>x</v>
      </c>
      <c r="AL32" s="120" t="str">
        <f t="shared" si="25"/>
        <v>x</v>
      </c>
      <c r="AM32" s="122" t="e">
        <f t="shared" si="26"/>
        <v>#N/A</v>
      </c>
      <c r="AN32" s="8"/>
      <c r="AO32" s="19"/>
    </row>
    <row r="33" spans="1:41" x14ac:dyDescent="0.3">
      <c r="A33" s="1" t="str">
        <f>'Crisis Indicator Data'!A27</f>
        <v>Venezuela displacement in Colombia</v>
      </c>
      <c r="B33" s="23" t="str">
        <f>'Crisis Indicator Data'!C27</f>
        <v>COL002</v>
      </c>
      <c r="C33" s="23" t="str">
        <f>'Crisis Indicator Data'!D27</f>
        <v>Colombia</v>
      </c>
      <c r="D33" s="23" t="str">
        <f>'Crisis Indicator Data'!E27</f>
        <v>COL</v>
      </c>
      <c r="E33" s="115">
        <f>IF('Crisis Indicator Data'!F27="","x",IF('Crisis Indicator Data'!F27=0,0,IF('Crisis Indicator Data'!F27&gt;E$7,5,IF('Crisis Indicator Data'!F27&gt;E$6,4,IF('Crisis Indicator Data'!F27&gt;E$5,3,IF('Crisis Indicator Data'!F27&gt;E$4,2,1))))))</f>
        <v>5</v>
      </c>
      <c r="F33" s="111">
        <f>'Crisis Indicator Data'!F27/VLOOKUP('Impact of Crisis'!$D33,'Country Indicator Data'!$B$3:$P$193,15,FALSE)</f>
        <v>1.0292924740874267</v>
      </c>
      <c r="G33" s="115">
        <f>IF(E33="x","x",IF('Crisis Indicator Data'!F27=0,0,IF(F33&gt;G$7,5,IF(F33&gt;G$6,4,IF(F33&gt;G$5,3,IF(F33&gt;G$4,2,1))))))</f>
        <v>5</v>
      </c>
      <c r="H33" s="117">
        <f t="shared" si="13"/>
        <v>5</v>
      </c>
      <c r="I33" s="115">
        <f>IF('Crisis Indicator Data'!G27="x","x",IF('Crisis Indicator Data'!G27=0,0,IF('Crisis Indicator Data'!G27&gt;I$7,5,IF('Crisis Indicator Data'!G27&gt;I$6,4,IF('Crisis Indicator Data'!G27&gt;I$5,3,IF('Crisis Indicator Data'!G27&gt;I$4,2,1))))))</f>
        <v>5</v>
      </c>
      <c r="J33" s="111">
        <f>'Crisis Indicator Data'!G27/VLOOKUP('Impact of Crisis'!$D33,'Country Indicator Data'!$B$3:$P$193,14,FALSE)</f>
        <v>1</v>
      </c>
      <c r="K33" s="115">
        <f>IF(I33="x","x",IF('Crisis Indicator Data'!G27=0,0,IF(J33&gt;K$7,5,IF(J33&gt;K$6,4,IF(J33&gt;K$5,3,IF(J33&gt;K$4,2,1))))))</f>
        <v>5</v>
      </c>
      <c r="L33" s="117">
        <f t="shared" si="14"/>
        <v>5</v>
      </c>
      <c r="M33" s="122">
        <f t="shared" si="15"/>
        <v>5</v>
      </c>
      <c r="N33" s="115">
        <f>IF('Crisis Indicator Data'!H27="x","x",IF('Crisis Indicator Data'!H27=0,0,IF('Crisis Indicator Data'!H27&gt;N$7,5,IF('Crisis Indicator Data'!H27&gt;N$6,4,IF('Crisis Indicator Data'!H27&gt;N$5,3,IF('Crisis Indicator Data'!H27&gt;N$4,2,1))))))</f>
        <v>3</v>
      </c>
      <c r="O33" s="111">
        <f>IF('Crisis Indicator Data'!H27="x","x",('Crisis Indicator Data'!H27/VLOOKUP('Impact of Crisis'!$D33,'Country Indicator Data'!$B$3:$P$193,14,FALSE)))</f>
        <v>7.9444444444444443E-2</v>
      </c>
      <c r="P33" s="115">
        <f>IF(N33="x","x",IF('Crisis Indicator Data'!H27=0,0,IF(O33&gt;P$7,5,IF(O33&gt;P$6,4,IF(O33&gt;P$5,3,IF(O33&gt;P$4,2,1))))))</f>
        <v>2</v>
      </c>
      <c r="Q33" s="117">
        <f t="shared" si="16"/>
        <v>2.5</v>
      </c>
      <c r="R33" s="115">
        <f>IF('Crisis Indicator Data'!I27="x","x",IF('Crisis Indicator Data'!I27=0,0,IF('Crisis Indicator Data'!I27&gt;R$7,5,IF('Crisis Indicator Data'!I27&gt;R$6,4,IF('Crisis Indicator Data'!I27&gt;R$5,3,IF('Crisis Indicator Data'!I27&gt;R$4,2,1))))))</f>
        <v>4</v>
      </c>
      <c r="S33" s="111">
        <f>IF('Crisis Indicator Data'!I27="x","x",('Crisis Indicator Data'!I27/VLOOKUP('Impact of Crisis'!$D33,'Country Indicator Data'!$B$3:$P$193,14,FALSE)))</f>
        <v>3.9957264957264954E-2</v>
      </c>
      <c r="T33" s="115">
        <f t="shared" si="17"/>
        <v>3</v>
      </c>
      <c r="U33" s="117">
        <f t="shared" si="18"/>
        <v>4</v>
      </c>
      <c r="V33" s="115" t="str">
        <f>IF('Crisis Indicator Data'!J27="x","x",IF('Crisis Indicator Data'!J27=0,0,IF('Crisis Indicator Data'!J27&gt;V$7,5,IF('Crisis Indicator Data'!J27&gt;V$6,4,IF('Crisis Indicator Data'!J27&gt;V$5,3,IF('Crisis Indicator Data'!J27&gt;V$4,2,1))))))</f>
        <v>x</v>
      </c>
      <c r="W33" s="115">
        <f>IF('Crisis Indicator Data'!K27="x","x",IF('Crisis Indicator Data'!K27=0,0,IF('Crisis Indicator Data'!K27&gt;V$7,5,IF('Crisis Indicator Data'!K27&gt;V$6,4,IF('Crisis Indicator Data'!K27&gt;V$5,3,IF('Crisis Indicator Data'!K27&gt;V$4,2,1))))))</f>
        <v>2</v>
      </c>
      <c r="X33" s="117">
        <f t="shared" si="2"/>
        <v>2</v>
      </c>
      <c r="Y33" s="115" t="str">
        <f>IF('Crisis Indicator Data'!L27="x","x",IF('Crisis Indicator Data'!L27=0,0,IF('Crisis Indicator Data'!L27&gt;Y$7,5,IF('Crisis Indicator Data'!L27&gt;Y$6,4,IF('Crisis Indicator Data'!L27&gt;Y$5,3,IF('Crisis Indicator Data'!L27&gt;Y$4,2,1))))))</f>
        <v>x</v>
      </c>
      <c r="Z33" s="118" t="str">
        <f t="shared" si="19"/>
        <v>x</v>
      </c>
      <c r="AA33" s="122">
        <f t="shared" si="20"/>
        <v>3.3</v>
      </c>
      <c r="AB33" s="111" t="e">
        <f>IF('Crisis Indicator Data'!$O27="x","x",IF('Crisis Indicator Data'!$O27=0,0,('Crisis Indicator Data'!M27/'Crisis Indicator Data'!$O27)))</f>
        <v>#N/A</v>
      </c>
      <c r="AC33" s="116" t="e">
        <f t="shared" si="5"/>
        <v>#N/A</v>
      </c>
      <c r="AD33" s="119" t="e">
        <f t="shared" si="21"/>
        <v>#N/A</v>
      </c>
      <c r="AE33" s="111" t="e">
        <f>IF('Crisis Indicator Data'!$O27="x","x",IF('Crisis Indicator Data'!$O27=0,0,('Crisis Indicator Data'!N27/'Crisis Indicator Data'!$O27)))</f>
        <v>#N/A</v>
      </c>
      <c r="AF33" s="116" t="e">
        <f t="shared" si="7"/>
        <v>#N/A</v>
      </c>
      <c r="AG33" s="119" t="e">
        <f t="shared" si="22"/>
        <v>#N/A</v>
      </c>
      <c r="AH33" s="120" t="e">
        <f t="shared" si="23"/>
        <v>#N/A</v>
      </c>
      <c r="AI33" s="115" t="str">
        <f>IF('Crisis Indicator Data'!P27="x","x",IF('Crisis Indicator Data'!P27&gt;AI$7,5,IF('Crisis Indicator Data'!P27&gt;AI$6,4,IF('Crisis Indicator Data'!P27&gt;AI$5,3,IF('Crisis Indicator Data'!P27&gt;AI$4,2,1)))))</f>
        <v>x</v>
      </c>
      <c r="AJ33" s="111" t="str">
        <f>IF('Crisis Indicator Data'!P27="x","x",'Crisis Indicator Data'!P27/'Crisis Indicator Data'!H27*1000)</f>
        <v>x</v>
      </c>
      <c r="AK33" s="115" t="str">
        <f t="shared" si="24"/>
        <v>x</v>
      </c>
      <c r="AL33" s="120" t="str">
        <f t="shared" si="25"/>
        <v>x</v>
      </c>
      <c r="AM33" s="122" t="e">
        <f t="shared" si="26"/>
        <v>#N/A</v>
      </c>
      <c r="AN33" s="8"/>
      <c r="AO33" s="19"/>
    </row>
    <row r="34" spans="1:41" x14ac:dyDescent="0.3">
      <c r="A34" s="1" t="str">
        <f>'Crisis Indicator Data'!A28</f>
        <v>Colombia complex crisis</v>
      </c>
      <c r="B34" s="23" t="str">
        <f>'Crisis Indicator Data'!C28</f>
        <v>COL003</v>
      </c>
      <c r="C34" s="23" t="str">
        <f>'Crisis Indicator Data'!D28</f>
        <v>Colombia</v>
      </c>
      <c r="D34" s="23" t="str">
        <f>'Crisis Indicator Data'!E28</f>
        <v>COL</v>
      </c>
      <c r="E34" s="115">
        <f>IF('Crisis Indicator Data'!F28="","x",IF('Crisis Indicator Data'!F28=0,0,IF('Crisis Indicator Data'!F28&gt;E$7,5,IF('Crisis Indicator Data'!F28&gt;E$6,4,IF('Crisis Indicator Data'!F28&gt;E$5,3,IF('Crisis Indicator Data'!F28&gt;E$4,2,1))))))</f>
        <v>5</v>
      </c>
      <c r="F34" s="111">
        <f>'Crisis Indicator Data'!F28/VLOOKUP('Impact of Crisis'!$D34,'Country Indicator Data'!$B$3:$P$193,15,FALSE)</f>
        <v>1.0292924740874267</v>
      </c>
      <c r="G34" s="115">
        <f>IF(E34="x","x",IF('Crisis Indicator Data'!F28=0,0,IF(F34&gt;G$7,5,IF(F34&gt;G$6,4,IF(F34&gt;G$5,3,IF(F34&gt;G$4,2,1))))))</f>
        <v>5</v>
      </c>
      <c r="H34" s="117">
        <f t="shared" si="13"/>
        <v>5</v>
      </c>
      <c r="I34" s="115">
        <f>IF('Crisis Indicator Data'!G28="x","x",IF('Crisis Indicator Data'!G28=0,0,IF('Crisis Indicator Data'!G28&gt;I$7,5,IF('Crisis Indicator Data'!G28&gt;I$6,4,IF('Crisis Indicator Data'!G28&gt;I$5,3,IF('Crisis Indicator Data'!G28&gt;I$4,2,1))))))</f>
        <v>5</v>
      </c>
      <c r="J34" s="111">
        <f>'Crisis Indicator Data'!G28/VLOOKUP('Impact of Crisis'!$D34,'Country Indicator Data'!$B$3:$P$193,14,FALSE)</f>
        <v>1</v>
      </c>
      <c r="K34" s="115">
        <f>IF(I34="x","x",IF('Crisis Indicator Data'!G28=0,0,IF(J34&gt;K$7,5,IF(J34&gt;K$6,4,IF(J34&gt;K$5,3,IF(J34&gt;K$4,2,1))))))</f>
        <v>5</v>
      </c>
      <c r="L34" s="117">
        <f t="shared" si="14"/>
        <v>5</v>
      </c>
      <c r="M34" s="122">
        <f t="shared" si="15"/>
        <v>5</v>
      </c>
      <c r="N34" s="115">
        <f>IF('Crisis Indicator Data'!H28="x","x",IF('Crisis Indicator Data'!H28=0,0,IF('Crisis Indicator Data'!H28&gt;N$7,5,IF('Crisis Indicator Data'!H28&gt;N$6,4,IF('Crisis Indicator Data'!H28&gt;N$5,3,IF('Crisis Indicator Data'!H28&gt;N$4,2,1))))))</f>
        <v>3</v>
      </c>
      <c r="O34" s="111">
        <f>IF('Crisis Indicator Data'!H28="x","x",('Crisis Indicator Data'!H28/VLOOKUP('Impact of Crisis'!$D34,'Country Indicator Data'!$B$3:$P$193,14,FALSE)))</f>
        <v>0.10897435897435898</v>
      </c>
      <c r="P34" s="115">
        <f>IF(N34="x","x",IF('Crisis Indicator Data'!H28=0,0,IF(O34&gt;P$7,5,IF(O34&gt;P$6,4,IF(O34&gt;P$5,3,IF(O34&gt;P$4,2,1))))))</f>
        <v>3</v>
      </c>
      <c r="Q34" s="117">
        <f t="shared" si="16"/>
        <v>3</v>
      </c>
      <c r="R34" s="115">
        <f>IF('Crisis Indicator Data'!I28="x","x",IF('Crisis Indicator Data'!I28=0,0,IF('Crisis Indicator Data'!I28&gt;R$7,5,IF('Crisis Indicator Data'!I28&gt;R$6,4,IF('Crisis Indicator Data'!I28&gt;R$5,3,IF('Crisis Indicator Data'!I28&gt;R$4,2,1))))))</f>
        <v>3</v>
      </c>
      <c r="S34" s="111">
        <f>IF('Crisis Indicator Data'!I28="x","x",('Crisis Indicator Data'!I28/VLOOKUP('Impact of Crisis'!$D34,'Country Indicator Data'!$B$3:$P$193,14,FALSE)))</f>
        <v>9.9145299145299154E-3</v>
      </c>
      <c r="T34" s="115">
        <f t="shared" si="17"/>
        <v>2</v>
      </c>
      <c r="U34" s="117">
        <f t="shared" si="18"/>
        <v>3</v>
      </c>
      <c r="V34" s="115">
        <f>IF('Crisis Indicator Data'!J28="x","x",IF('Crisis Indicator Data'!J28=0,0,IF('Crisis Indicator Data'!J28&gt;V$7,5,IF('Crisis Indicator Data'!J28&gt;V$6,4,IF('Crisis Indicator Data'!J28&gt;V$5,3,IF('Crisis Indicator Data'!J28&gt;V$4,2,1))))))</f>
        <v>1</v>
      </c>
      <c r="W34" s="115" t="str">
        <f>IF('Crisis Indicator Data'!K28="x","x",IF('Crisis Indicator Data'!K28=0,0,IF('Crisis Indicator Data'!K28&gt;V$7,5,IF('Crisis Indicator Data'!K28&gt;V$6,4,IF('Crisis Indicator Data'!K28&gt;V$5,3,IF('Crisis Indicator Data'!K28&gt;V$4,2,1))))))</f>
        <v>x</v>
      </c>
      <c r="X34" s="117">
        <f t="shared" si="2"/>
        <v>1</v>
      </c>
      <c r="Y34" s="115">
        <f>IF('Crisis Indicator Data'!L28="x","x",IF('Crisis Indicator Data'!L28=0,0,IF('Crisis Indicator Data'!L28&gt;Y$7,5,IF('Crisis Indicator Data'!L28&gt;Y$6,4,IF('Crisis Indicator Data'!L28&gt;Y$5,3,IF('Crisis Indicator Data'!L28&gt;Y$4,2,1))))))</f>
        <v>2</v>
      </c>
      <c r="Z34" s="118">
        <f t="shared" si="19"/>
        <v>2</v>
      </c>
      <c r="AA34" s="122">
        <f t="shared" si="20"/>
        <v>3</v>
      </c>
      <c r="AB34" s="111" t="e">
        <f>IF('Crisis Indicator Data'!$O28="x","x",IF('Crisis Indicator Data'!$O28=0,0,('Crisis Indicator Data'!M28/'Crisis Indicator Data'!$O28)))</f>
        <v>#N/A</v>
      </c>
      <c r="AC34" s="116" t="e">
        <f t="shared" si="5"/>
        <v>#N/A</v>
      </c>
      <c r="AD34" s="119" t="e">
        <f t="shared" si="21"/>
        <v>#N/A</v>
      </c>
      <c r="AE34" s="111" t="e">
        <f>IF('Crisis Indicator Data'!$O28="x","x",IF('Crisis Indicator Data'!$O28=0,0,('Crisis Indicator Data'!N28/'Crisis Indicator Data'!$O28)))</f>
        <v>#N/A</v>
      </c>
      <c r="AF34" s="116" t="e">
        <f t="shared" si="7"/>
        <v>#N/A</v>
      </c>
      <c r="AG34" s="119" t="e">
        <f t="shared" si="22"/>
        <v>#N/A</v>
      </c>
      <c r="AH34" s="120" t="e">
        <f t="shared" si="23"/>
        <v>#N/A</v>
      </c>
      <c r="AI34" s="115" t="str">
        <f>IF('Crisis Indicator Data'!P28="x","x",IF('Crisis Indicator Data'!P28&gt;AI$7,5,IF('Crisis Indicator Data'!P28&gt;AI$6,4,IF('Crisis Indicator Data'!P28&gt;AI$5,3,IF('Crisis Indicator Data'!P28&gt;AI$4,2,1)))))</f>
        <v>x</v>
      </c>
      <c r="AJ34" s="111" t="str">
        <f>IF('Crisis Indicator Data'!P28="x","x",'Crisis Indicator Data'!P28/'Crisis Indicator Data'!H28*1000)</f>
        <v>x</v>
      </c>
      <c r="AK34" s="115" t="str">
        <f t="shared" si="24"/>
        <v>x</v>
      </c>
      <c r="AL34" s="120" t="str">
        <f t="shared" si="25"/>
        <v>x</v>
      </c>
      <c r="AM34" s="122" t="e">
        <f t="shared" si="26"/>
        <v>#N/A</v>
      </c>
      <c r="AN34" s="8"/>
      <c r="AO34" s="19"/>
    </row>
    <row r="35" spans="1:41" x14ac:dyDescent="0.3">
      <c r="A35" s="1" t="str">
        <f>'Crisis Indicator Data'!A29</f>
        <v>Pool conflict</v>
      </c>
      <c r="B35" s="23" t="str">
        <f>'Crisis Indicator Data'!C29</f>
        <v>COG002</v>
      </c>
      <c r="C35" s="23" t="str">
        <f>'Crisis Indicator Data'!D29</f>
        <v>Congo</v>
      </c>
      <c r="D35" s="23" t="str">
        <f>'Crisis Indicator Data'!E29</f>
        <v>COG</v>
      </c>
      <c r="E35" s="115">
        <f>IF('Crisis Indicator Data'!F29="","x",IF('Crisis Indicator Data'!F29=0,0,IF('Crisis Indicator Data'!F29&gt;E$7,5,IF('Crisis Indicator Data'!F29&gt;E$6,4,IF('Crisis Indicator Data'!F29&gt;E$5,3,IF('Crisis Indicator Data'!F29&gt;E$4,2,1))))))</f>
        <v>2</v>
      </c>
      <c r="F35" s="111">
        <f>'Crisis Indicator Data'!F29/VLOOKUP('Impact of Crisis'!$D35,'Country Indicator Data'!$B$3:$P$193,15,FALSE)</f>
        <v>9.9560761346998539E-2</v>
      </c>
      <c r="G35" s="115">
        <f>IF(E35="x","x",IF('Crisis Indicator Data'!F29=0,0,IF(F35&gt;G$7,5,IF(F35&gt;G$6,4,IF(F35&gt;G$5,3,IF(F35&gt;G$4,2,1))))))</f>
        <v>2</v>
      </c>
      <c r="H35" s="117">
        <f t="shared" si="13"/>
        <v>2</v>
      </c>
      <c r="I35" s="115">
        <f>IF('Crisis Indicator Data'!G29="x","x",IF('Crisis Indicator Data'!G29=0,0,IF('Crisis Indicator Data'!G29&gt;I$7,5,IF('Crisis Indicator Data'!G29&gt;I$6,4,IF('Crisis Indicator Data'!G29&gt;I$5,3,IF('Crisis Indicator Data'!G29&gt;I$4,2,1))))))</f>
        <v>1</v>
      </c>
      <c r="J35" s="111">
        <f>'Crisis Indicator Data'!G29/VLOOKUP('Impact of Crisis'!$D35,'Country Indicator Data'!$B$3:$P$193,14,FALSE)</f>
        <v>5.6518462697814617E-2</v>
      </c>
      <c r="K35" s="115">
        <f>IF(I35="x","x",IF('Crisis Indicator Data'!G29=0,0,IF(J35&gt;K$7,5,IF(J35&gt;K$6,4,IF(J35&gt;K$5,3,IF(J35&gt;K$4,2,1))))))</f>
        <v>2</v>
      </c>
      <c r="L35" s="117">
        <f t="shared" si="14"/>
        <v>1.5</v>
      </c>
      <c r="M35" s="122">
        <f t="shared" si="15"/>
        <v>1.8</v>
      </c>
      <c r="N35" s="115">
        <f>IF('Crisis Indicator Data'!H29="x","x",IF('Crisis Indicator Data'!H29=0,0,IF('Crisis Indicator Data'!H29&gt;N$7,5,IF('Crisis Indicator Data'!H29&gt;N$6,4,IF('Crisis Indicator Data'!H29&gt;N$5,3,IF('Crisis Indicator Data'!H29&gt;N$4,2,1))))))</f>
        <v>1</v>
      </c>
      <c r="O35" s="111">
        <f>IF('Crisis Indicator Data'!H29="x","x",('Crisis Indicator Data'!H29/VLOOKUP('Impact of Crisis'!$D35,'Country Indicator Data'!$B$3:$P$193,14,FALSE)))</f>
        <v>3.0143180105501131E-2</v>
      </c>
      <c r="P35" s="115">
        <f>IF(N35="x","x",IF('Crisis Indicator Data'!H29=0,0,IF(O35&gt;P$7,5,IF(O35&gt;P$6,4,IF(O35&gt;P$5,3,IF(O35&gt;P$4,2,1))))))</f>
        <v>2</v>
      </c>
      <c r="Q35" s="117">
        <f t="shared" si="16"/>
        <v>1.5</v>
      </c>
      <c r="R35" s="115">
        <f>IF('Crisis Indicator Data'!I29="x","x",IF('Crisis Indicator Data'!I29=0,0,IF('Crisis Indicator Data'!I29&gt;R$7,5,IF('Crisis Indicator Data'!I29&gt;R$6,4,IF('Crisis Indicator Data'!I29&gt;R$5,3,IF('Crisis Indicator Data'!I29&gt;R$4,2,1))))))</f>
        <v>2</v>
      </c>
      <c r="S35" s="111">
        <f>IF('Crisis Indicator Data'!I29="x","x",('Crisis Indicator Data'!I29/VLOOKUP('Impact of Crisis'!$D35,'Country Indicator Data'!$B$3:$P$193,14,FALSE)))</f>
        <v>2.0346646571213264E-2</v>
      </c>
      <c r="T35" s="115">
        <f t="shared" si="17"/>
        <v>3</v>
      </c>
      <c r="U35" s="117">
        <f t="shared" si="18"/>
        <v>3</v>
      </c>
      <c r="V35" s="115" t="str">
        <f>IF('Crisis Indicator Data'!J29="x","x",IF('Crisis Indicator Data'!J29=0,0,IF('Crisis Indicator Data'!J29&gt;V$7,5,IF('Crisis Indicator Data'!J29&gt;V$6,4,IF('Crisis Indicator Data'!J29&gt;V$5,3,IF('Crisis Indicator Data'!J29&gt;V$4,2,1))))))</f>
        <v>x</v>
      </c>
      <c r="W35" s="115" t="str">
        <f>IF('Crisis Indicator Data'!K29="x","x",IF('Crisis Indicator Data'!K29=0,0,IF('Crisis Indicator Data'!K29&gt;V$7,5,IF('Crisis Indicator Data'!K29&gt;V$6,4,IF('Crisis Indicator Data'!K29&gt;V$5,3,IF('Crisis Indicator Data'!K29&gt;V$4,2,1))))))</f>
        <v>x</v>
      </c>
      <c r="X35" s="117" t="str">
        <f t="shared" si="2"/>
        <v>x</v>
      </c>
      <c r="Y35" s="115">
        <f>IF('Crisis Indicator Data'!L29="x","x",IF('Crisis Indicator Data'!L29=0,0,IF('Crisis Indicator Data'!L29&gt;Y$7,5,IF('Crisis Indicator Data'!L29&gt;Y$6,4,IF('Crisis Indicator Data'!L29&gt;Y$5,3,IF('Crisis Indicator Data'!L29&gt;Y$4,2,1))))))</f>
        <v>1</v>
      </c>
      <c r="Z35" s="118">
        <f t="shared" si="19"/>
        <v>1</v>
      </c>
      <c r="AA35" s="122">
        <f t="shared" si="20"/>
        <v>2.2999999999999998</v>
      </c>
      <c r="AB35" s="111" t="e">
        <f>IF('Crisis Indicator Data'!$O29="x","x",IF('Crisis Indicator Data'!$O29=0,0,('Crisis Indicator Data'!M29/'Crisis Indicator Data'!$O29)))</f>
        <v>#N/A</v>
      </c>
      <c r="AC35" s="116" t="e">
        <f t="shared" si="5"/>
        <v>#N/A</v>
      </c>
      <c r="AD35" s="119" t="e">
        <f t="shared" si="21"/>
        <v>#N/A</v>
      </c>
      <c r="AE35" s="111" t="e">
        <f>IF('Crisis Indicator Data'!$O29="x","x",IF('Crisis Indicator Data'!$O29=0,0,('Crisis Indicator Data'!N29/'Crisis Indicator Data'!$O29)))</f>
        <v>#N/A</v>
      </c>
      <c r="AF35" s="116" t="e">
        <f t="shared" si="7"/>
        <v>#N/A</v>
      </c>
      <c r="AG35" s="119" t="e">
        <f t="shared" si="22"/>
        <v>#N/A</v>
      </c>
      <c r="AH35" s="120" t="e">
        <f t="shared" si="23"/>
        <v>#N/A</v>
      </c>
      <c r="AI35" s="115">
        <f>IF('Crisis Indicator Data'!P29="x","x",IF('Crisis Indicator Data'!P29&gt;AI$7,5,IF('Crisis Indicator Data'!P29&gt;AI$6,4,IF('Crisis Indicator Data'!P29&gt;AI$5,3,IF('Crisis Indicator Data'!P29&gt;AI$4,2,1)))))</f>
        <v>3</v>
      </c>
      <c r="AJ35" s="111">
        <f>IF('Crisis Indicator Data'!P29="x","x",'Crisis Indicator Data'!P29/'Crisis Indicator Data'!H29*1000)</f>
        <v>2.0874999999999999</v>
      </c>
      <c r="AK35" s="115">
        <f t="shared" si="24"/>
        <v>3</v>
      </c>
      <c r="AL35" s="120">
        <f t="shared" si="25"/>
        <v>3</v>
      </c>
      <c r="AM35" s="122" t="e">
        <f t="shared" si="26"/>
        <v>#N/A</v>
      </c>
      <c r="AN35" s="8"/>
      <c r="AO35" s="19"/>
    </row>
    <row r="36" spans="1:41" x14ac:dyDescent="0.3">
      <c r="A36" s="1" t="str">
        <f>'Crisis Indicator Data'!A30</f>
        <v>Djibouti</v>
      </c>
      <c r="B36" s="23" t="str">
        <f>'Crisis Indicator Data'!C30</f>
        <v>DJI001</v>
      </c>
      <c r="C36" s="23" t="str">
        <f>'Crisis Indicator Data'!D30</f>
        <v>Djibouti</v>
      </c>
      <c r="D36" s="23" t="str">
        <f>'Crisis Indicator Data'!E30</f>
        <v>DJI</v>
      </c>
      <c r="E36" s="115">
        <f>IF('Crisis Indicator Data'!F30="","x",IF('Crisis Indicator Data'!F30=0,0,IF('Crisis Indicator Data'!F30&gt;E$7,5,IF('Crisis Indicator Data'!F30&gt;E$6,4,IF('Crisis Indicator Data'!F30&gt;E$5,3,IF('Crisis Indicator Data'!F30&gt;E$4,2,1))))))</f>
        <v>1</v>
      </c>
      <c r="F36" s="111">
        <f>'Crisis Indicator Data'!F30/VLOOKUP('Impact of Crisis'!$D36,'Country Indicator Data'!$B$3:$P$193,15,FALSE)</f>
        <v>1.0027610008628127</v>
      </c>
      <c r="G36" s="115">
        <f>IF(E36="x","x",IF('Crisis Indicator Data'!F30=0,0,IF(F36&gt;G$7,5,IF(F36&gt;G$6,4,IF(F36&gt;G$5,3,IF(F36&gt;G$4,2,1))))))</f>
        <v>5</v>
      </c>
      <c r="H36" s="117">
        <f t="shared" si="13"/>
        <v>3</v>
      </c>
      <c r="I36" s="115">
        <f>IF('Crisis Indicator Data'!G30="x","x",IF('Crisis Indicator Data'!G30=0,0,IF('Crisis Indicator Data'!G30&gt;I$7,5,IF('Crisis Indicator Data'!G30&gt;I$6,4,IF('Crisis Indicator Data'!G30&gt;I$5,3,IF('Crisis Indicator Data'!G30&gt;I$4,2,1))))))</f>
        <v>1</v>
      </c>
      <c r="J36" s="111">
        <f>'Crisis Indicator Data'!G30/VLOOKUP('Impact of Crisis'!$D36,'Country Indicator Data'!$B$3:$P$193,14,FALSE)</f>
        <v>1</v>
      </c>
      <c r="K36" s="115">
        <f>IF(I36="x","x",IF('Crisis Indicator Data'!G30=0,0,IF(J36&gt;K$7,5,IF(J36&gt;K$6,4,IF(J36&gt;K$5,3,IF(J36&gt;K$4,2,1))))))</f>
        <v>5</v>
      </c>
      <c r="L36" s="117">
        <f t="shared" si="14"/>
        <v>3</v>
      </c>
      <c r="M36" s="122">
        <f t="shared" si="15"/>
        <v>3</v>
      </c>
      <c r="N36" s="115">
        <f>IF('Crisis Indicator Data'!H30="x","x",IF('Crisis Indicator Data'!H30=0,0,IF('Crisis Indicator Data'!H30&gt;N$7,5,IF('Crisis Indicator Data'!H30&gt;N$6,4,IF('Crisis Indicator Data'!H30&gt;N$5,3,IF('Crisis Indicator Data'!H30&gt;N$4,2,1))))))</f>
        <v>1</v>
      </c>
      <c r="O36" s="111">
        <f>IF('Crisis Indicator Data'!H30="x","x",('Crisis Indicator Data'!H30/VLOOKUP('Impact of Crisis'!$D36,'Country Indicator Data'!$B$3:$P$193,14,FALSE)))</f>
        <v>0.35984095427435386</v>
      </c>
      <c r="P36" s="115">
        <f>IF(N36="x","x",IF('Crisis Indicator Data'!H30=0,0,IF(O36&gt;P$7,5,IF(O36&gt;P$6,4,IF(O36&gt;P$5,3,IF(O36&gt;P$4,2,1))))))</f>
        <v>4</v>
      </c>
      <c r="Q36" s="117">
        <f t="shared" si="16"/>
        <v>2.5</v>
      </c>
      <c r="R36" s="115" t="str">
        <f>IF('Crisis Indicator Data'!I30="x","x",IF('Crisis Indicator Data'!I30=0,0,IF('Crisis Indicator Data'!I30&gt;R$7,5,IF('Crisis Indicator Data'!I30&gt;R$6,4,IF('Crisis Indicator Data'!I30&gt;R$5,3,IF('Crisis Indicator Data'!I30&gt;R$4,2,1))))))</f>
        <v>x</v>
      </c>
      <c r="S36" s="111" t="str">
        <f>IF('Crisis Indicator Data'!I30="x","x",('Crisis Indicator Data'!I30/VLOOKUP('Impact of Crisis'!$D36,'Country Indicator Data'!$B$3:$P$193,14,FALSE)))</f>
        <v>x</v>
      </c>
      <c r="T36" s="115" t="str">
        <f t="shared" si="17"/>
        <v>x</v>
      </c>
      <c r="U36" s="117" t="str">
        <f t="shared" si="18"/>
        <v>x</v>
      </c>
      <c r="V36" s="115">
        <f>IF('Crisis Indicator Data'!J30="x","x",IF('Crisis Indicator Data'!J30=0,0,IF('Crisis Indicator Data'!J30&gt;V$7,5,IF('Crisis Indicator Data'!J30&gt;V$6,4,IF('Crisis Indicator Data'!J30&gt;V$5,3,IF('Crisis Indicator Data'!J30&gt;V$4,2,1))))))</f>
        <v>0</v>
      </c>
      <c r="W36" s="115">
        <f>IF('Crisis Indicator Data'!K30="x","x",IF('Crisis Indicator Data'!K30=0,0,IF('Crisis Indicator Data'!K30&gt;V$7,5,IF('Crisis Indicator Data'!K30&gt;V$6,4,IF('Crisis Indicator Data'!K30&gt;V$5,3,IF('Crisis Indicator Data'!K30&gt;V$4,2,1))))))</f>
        <v>4</v>
      </c>
      <c r="X36" s="117">
        <f t="shared" si="2"/>
        <v>2</v>
      </c>
      <c r="Y36" s="115">
        <f>IF('Crisis Indicator Data'!L30="x","x",IF('Crisis Indicator Data'!L30=0,0,IF('Crisis Indicator Data'!L30&gt;Y$7,5,IF('Crisis Indicator Data'!L30&gt;Y$6,4,IF('Crisis Indicator Data'!L30&gt;Y$5,3,IF('Crisis Indicator Data'!L30&gt;Y$4,2,1))))))</f>
        <v>1</v>
      </c>
      <c r="Z36" s="118">
        <f t="shared" si="19"/>
        <v>1</v>
      </c>
      <c r="AA36" s="122">
        <f t="shared" si="20"/>
        <v>2.5</v>
      </c>
      <c r="AB36" s="111" t="e">
        <f>IF('Crisis Indicator Data'!$O30="x","x",IF('Crisis Indicator Data'!$O30=0,0,('Crisis Indicator Data'!M30/'Crisis Indicator Data'!$O30)))</f>
        <v>#N/A</v>
      </c>
      <c r="AC36" s="116" t="e">
        <f t="shared" si="5"/>
        <v>#N/A</v>
      </c>
      <c r="AD36" s="119" t="e">
        <f t="shared" si="21"/>
        <v>#N/A</v>
      </c>
      <c r="AE36" s="111" t="e">
        <f>IF('Crisis Indicator Data'!$O30="x","x",IF('Crisis Indicator Data'!$O30=0,0,('Crisis Indicator Data'!N30/'Crisis Indicator Data'!$O30)))</f>
        <v>#N/A</v>
      </c>
      <c r="AF36" s="116" t="e">
        <f t="shared" si="7"/>
        <v>#N/A</v>
      </c>
      <c r="AG36" s="119" t="e">
        <f t="shared" si="22"/>
        <v>#N/A</v>
      </c>
      <c r="AH36" s="120" t="e">
        <f t="shared" si="23"/>
        <v>#N/A</v>
      </c>
      <c r="AI36" s="115" t="str">
        <f>IF('Crisis Indicator Data'!P30="x","x",IF('Crisis Indicator Data'!P30&gt;AI$7,5,IF('Crisis Indicator Data'!P30&gt;AI$6,4,IF('Crisis Indicator Data'!P30&gt;AI$5,3,IF('Crisis Indicator Data'!P30&gt;AI$4,2,1)))))</f>
        <v>x</v>
      </c>
      <c r="AJ36" s="111" t="str">
        <f>IF('Crisis Indicator Data'!P30="x","x",'Crisis Indicator Data'!P30/'Crisis Indicator Data'!H30*1000)</f>
        <v>x</v>
      </c>
      <c r="AK36" s="115" t="str">
        <f t="shared" si="24"/>
        <v>x</v>
      </c>
      <c r="AL36" s="120" t="str">
        <f t="shared" si="25"/>
        <v>x</v>
      </c>
      <c r="AM36" s="122" t="e">
        <f t="shared" si="26"/>
        <v>#N/A</v>
      </c>
      <c r="AN36" s="8"/>
      <c r="AO36" s="19"/>
    </row>
    <row r="37" spans="1:41" x14ac:dyDescent="0.3">
      <c r="A37" s="1" t="str">
        <f>'Crisis Indicator Data'!A31</f>
        <v>Mixed migration crisis in Djibouti</v>
      </c>
      <c r="B37" s="23" t="str">
        <f>'Crisis Indicator Data'!C31</f>
        <v>DJI002</v>
      </c>
      <c r="C37" s="23" t="str">
        <f>'Crisis Indicator Data'!D31</f>
        <v>Djibouti</v>
      </c>
      <c r="D37" s="23" t="str">
        <f>'Crisis Indicator Data'!E31</f>
        <v>DJI</v>
      </c>
      <c r="E37" s="115">
        <f>IF('Crisis Indicator Data'!F31="","x",IF('Crisis Indicator Data'!F31=0,0,IF('Crisis Indicator Data'!F31&gt;E$7,5,IF('Crisis Indicator Data'!F31&gt;E$6,4,IF('Crisis Indicator Data'!F31&gt;E$5,3,IF('Crisis Indicator Data'!F31&gt;E$4,2,1))))))</f>
        <v>1</v>
      </c>
      <c r="F37" s="111">
        <f>'Crisis Indicator Data'!F31/VLOOKUP('Impact of Crisis'!$D37,'Country Indicator Data'!$B$3:$P$193,15,FALSE)</f>
        <v>1.0027610008628127</v>
      </c>
      <c r="G37" s="115">
        <f>IF(E37="x","x",IF('Crisis Indicator Data'!F31=0,0,IF(F37&gt;G$7,5,IF(F37&gt;G$6,4,IF(F37&gt;G$5,3,IF(F37&gt;G$4,2,1))))))</f>
        <v>5</v>
      </c>
      <c r="H37" s="117">
        <f t="shared" si="13"/>
        <v>3</v>
      </c>
      <c r="I37" s="115">
        <f>IF('Crisis Indicator Data'!G31="x","x",IF('Crisis Indicator Data'!G31=0,0,IF('Crisis Indicator Data'!G31&gt;I$7,5,IF('Crisis Indicator Data'!G31&gt;I$6,4,IF('Crisis Indicator Data'!G31&gt;I$5,3,IF('Crisis Indicator Data'!G31&gt;I$4,2,1))))))</f>
        <v>1</v>
      </c>
      <c r="J37" s="111">
        <f>'Crisis Indicator Data'!G31/VLOOKUP('Impact of Crisis'!$D37,'Country Indicator Data'!$B$3:$P$193,14,FALSE)</f>
        <v>1</v>
      </c>
      <c r="K37" s="115">
        <f>IF(I37="x","x",IF('Crisis Indicator Data'!G31=0,0,IF(J37&gt;K$7,5,IF(J37&gt;K$6,4,IF(J37&gt;K$5,3,IF(J37&gt;K$4,2,1))))))</f>
        <v>5</v>
      </c>
      <c r="L37" s="117">
        <f t="shared" si="14"/>
        <v>3</v>
      </c>
      <c r="M37" s="122">
        <f t="shared" si="15"/>
        <v>3</v>
      </c>
      <c r="N37" s="115">
        <f>IF('Crisis Indicator Data'!H31="x","x",IF('Crisis Indicator Data'!H31=0,0,IF('Crisis Indicator Data'!H31&gt;N$7,5,IF('Crisis Indicator Data'!H31&gt;N$6,4,IF('Crisis Indicator Data'!H31&gt;N$5,3,IF('Crisis Indicator Data'!H31&gt;N$4,2,1))))))</f>
        <v>1</v>
      </c>
      <c r="O37" s="111">
        <f>IF('Crisis Indicator Data'!H31="x","x",('Crisis Indicator Data'!H31/VLOOKUP('Impact of Crisis'!$D37,'Country Indicator Data'!$B$3:$P$193,14,FALSE)))</f>
        <v>4.8707753479125246E-2</v>
      </c>
      <c r="P37" s="115">
        <f>IF(N37="x","x",IF('Crisis Indicator Data'!H31=0,0,IF(O37&gt;P$7,5,IF(O37&gt;P$6,4,IF(O37&gt;P$5,3,IF(O37&gt;P$4,2,1))))))</f>
        <v>2</v>
      </c>
      <c r="Q37" s="117">
        <f t="shared" si="16"/>
        <v>1.5</v>
      </c>
      <c r="R37" s="115">
        <f>IF('Crisis Indicator Data'!I31="x","x",IF('Crisis Indicator Data'!I31=0,0,IF('Crisis Indicator Data'!I31&gt;R$7,5,IF('Crisis Indicator Data'!I31&gt;R$6,4,IF('Crisis Indicator Data'!I31&gt;R$5,3,IF('Crisis Indicator Data'!I31&gt;R$4,2,1))))))</f>
        <v>1</v>
      </c>
      <c r="S37" s="111">
        <f>IF('Crisis Indicator Data'!I31="x","x",('Crisis Indicator Data'!I31/VLOOKUP('Impact of Crisis'!$D37,'Country Indicator Data'!$B$3:$P$193,14,FALSE)))</f>
        <v>4.8707753479125246E-2</v>
      </c>
      <c r="T37" s="115">
        <f t="shared" si="17"/>
        <v>3</v>
      </c>
      <c r="U37" s="117">
        <f t="shared" si="18"/>
        <v>3</v>
      </c>
      <c r="V37" s="115" t="str">
        <f>IF('Crisis Indicator Data'!J31="x","x",IF('Crisis Indicator Data'!J31=0,0,IF('Crisis Indicator Data'!J31&gt;V$7,5,IF('Crisis Indicator Data'!J31&gt;V$6,4,IF('Crisis Indicator Data'!J31&gt;V$5,3,IF('Crisis Indicator Data'!J31&gt;V$4,2,1))))))</f>
        <v>x</v>
      </c>
      <c r="W37" s="115" t="str">
        <f>IF('Crisis Indicator Data'!K31="x","x",IF('Crisis Indicator Data'!K31=0,0,IF('Crisis Indicator Data'!K31&gt;V$7,5,IF('Crisis Indicator Data'!K31&gt;V$6,4,IF('Crisis Indicator Data'!K31&gt;V$5,3,IF('Crisis Indicator Data'!K31&gt;V$4,2,1))))))</f>
        <v>x</v>
      </c>
      <c r="X37" s="117" t="str">
        <f t="shared" si="2"/>
        <v>x</v>
      </c>
      <c r="Y37" s="115">
        <f>IF('Crisis Indicator Data'!L31="x","x",IF('Crisis Indicator Data'!L31=0,0,IF('Crisis Indicator Data'!L31&gt;Y$7,5,IF('Crisis Indicator Data'!L31&gt;Y$6,4,IF('Crisis Indicator Data'!L31&gt;Y$5,3,IF('Crisis Indicator Data'!L31&gt;Y$4,2,1))))))</f>
        <v>1</v>
      </c>
      <c r="Z37" s="118">
        <f t="shared" si="19"/>
        <v>1</v>
      </c>
      <c r="AA37" s="122">
        <f t="shared" si="20"/>
        <v>2.2999999999999998</v>
      </c>
      <c r="AB37" s="111" t="e">
        <f>IF('Crisis Indicator Data'!$O31="x","x",IF('Crisis Indicator Data'!$O31=0,0,('Crisis Indicator Data'!M31/'Crisis Indicator Data'!$O31)))</f>
        <v>#N/A</v>
      </c>
      <c r="AC37" s="116" t="e">
        <f t="shared" si="5"/>
        <v>#N/A</v>
      </c>
      <c r="AD37" s="119" t="e">
        <f t="shared" si="21"/>
        <v>#N/A</v>
      </c>
      <c r="AE37" s="111" t="e">
        <f>IF('Crisis Indicator Data'!$O31="x","x",IF('Crisis Indicator Data'!$O31=0,0,('Crisis Indicator Data'!N31/'Crisis Indicator Data'!$O31)))</f>
        <v>#N/A</v>
      </c>
      <c r="AF37" s="116" t="e">
        <f t="shared" si="7"/>
        <v>#N/A</v>
      </c>
      <c r="AG37" s="119" t="e">
        <f t="shared" si="22"/>
        <v>#N/A</v>
      </c>
      <c r="AH37" s="120" t="e">
        <f t="shared" si="23"/>
        <v>#N/A</v>
      </c>
      <c r="AI37" s="115">
        <f>IF('Crisis Indicator Data'!P31="x","x",IF('Crisis Indicator Data'!P31&gt;AI$7,5,IF('Crisis Indicator Data'!P31&gt;AI$6,4,IF('Crisis Indicator Data'!P31&gt;AI$5,3,IF('Crisis Indicator Data'!P31&gt;AI$4,2,1)))))</f>
        <v>1</v>
      </c>
      <c r="AJ37" s="111">
        <f>IF('Crisis Indicator Data'!P31="x","x",'Crisis Indicator Data'!P31/'Crisis Indicator Data'!H31*1000)</f>
        <v>0</v>
      </c>
      <c r="AK37" s="115">
        <f t="shared" si="24"/>
        <v>1</v>
      </c>
      <c r="AL37" s="120">
        <f t="shared" si="25"/>
        <v>1</v>
      </c>
      <c r="AM37" s="122" t="e">
        <f t="shared" si="26"/>
        <v>#N/A</v>
      </c>
      <c r="AN37" s="8"/>
      <c r="AO37" s="19"/>
    </row>
    <row r="38" spans="1:41" x14ac:dyDescent="0.3">
      <c r="A38" s="1" t="str">
        <f>'Crisis Indicator Data'!A32</f>
        <v>Drought in Djibouti</v>
      </c>
      <c r="B38" s="23" t="str">
        <f>'Crisis Indicator Data'!C32</f>
        <v>DJI003</v>
      </c>
      <c r="C38" s="23" t="str">
        <f>'Crisis Indicator Data'!D32</f>
        <v>Djibouti</v>
      </c>
      <c r="D38" s="23" t="str">
        <f>'Crisis Indicator Data'!E32</f>
        <v>DJI</v>
      </c>
      <c r="E38" s="115">
        <f>IF('Crisis Indicator Data'!F32="","x",IF('Crisis Indicator Data'!F32=0,0,IF('Crisis Indicator Data'!F32&gt;E$7,5,IF('Crisis Indicator Data'!F32&gt;E$6,4,IF('Crisis Indicator Data'!F32&gt;E$5,3,IF('Crisis Indicator Data'!F32&gt;E$4,2,1))))))</f>
        <v>1</v>
      </c>
      <c r="F38" s="111">
        <f>'Crisis Indicator Data'!F32/VLOOKUP('Impact of Crisis'!$D38,'Country Indicator Data'!$B$3:$P$193,15,FALSE)</f>
        <v>1.0008628127696291</v>
      </c>
      <c r="G38" s="115">
        <f>IF(E38="x","x",IF('Crisis Indicator Data'!F32=0,0,IF(F38&gt;G$7,5,IF(F38&gt;G$6,4,IF(F38&gt;G$5,3,IF(F38&gt;G$4,2,1))))))</f>
        <v>5</v>
      </c>
      <c r="H38" s="117">
        <f t="shared" si="13"/>
        <v>3</v>
      </c>
      <c r="I38" s="115">
        <f>IF('Crisis Indicator Data'!G32="x","x",IF('Crisis Indicator Data'!G32=0,0,IF('Crisis Indicator Data'!G32&gt;I$7,5,IF('Crisis Indicator Data'!G32&gt;I$6,4,IF('Crisis Indicator Data'!G32&gt;I$5,3,IF('Crisis Indicator Data'!G32&gt;I$4,2,1))))))</f>
        <v>1</v>
      </c>
      <c r="J38" s="111">
        <f>'Crisis Indicator Data'!G32/VLOOKUP('Impact of Crisis'!$D38,'Country Indicator Data'!$B$3:$P$193,14,FALSE)</f>
        <v>0.52882703777335982</v>
      </c>
      <c r="K38" s="115">
        <f>IF(I38="x","x",IF('Crisis Indicator Data'!G32=0,0,IF(J38&gt;K$7,5,IF(J38&gt;K$6,4,IF(J38&gt;K$5,3,IF(J38&gt;K$4,2,1))))))</f>
        <v>4</v>
      </c>
      <c r="L38" s="117">
        <f t="shared" si="14"/>
        <v>2.5</v>
      </c>
      <c r="M38" s="122">
        <f t="shared" si="15"/>
        <v>2.8</v>
      </c>
      <c r="N38" s="115">
        <f>IF('Crisis Indicator Data'!H32="x","x",IF('Crisis Indicator Data'!H32=0,0,IF('Crisis Indicator Data'!H32&gt;N$7,5,IF('Crisis Indicator Data'!H32&gt;N$6,4,IF('Crisis Indicator Data'!H32&gt;N$5,3,IF('Crisis Indicator Data'!H32&gt;N$4,2,1))))))</f>
        <v>1</v>
      </c>
      <c r="O38" s="111">
        <f>IF('Crisis Indicator Data'!H32="x","x",('Crisis Indicator Data'!H32/VLOOKUP('Impact of Crisis'!$D38,'Country Indicator Data'!$B$3:$P$193,14,FALSE)))</f>
        <v>0.35984095427435386</v>
      </c>
      <c r="P38" s="115">
        <f>IF(N38="x","x",IF('Crisis Indicator Data'!H32=0,0,IF(O38&gt;P$7,5,IF(O38&gt;P$6,4,IF(O38&gt;P$5,3,IF(O38&gt;P$4,2,1))))))</f>
        <v>4</v>
      </c>
      <c r="Q38" s="117">
        <f t="shared" si="16"/>
        <v>2.5</v>
      </c>
      <c r="R38" s="115" t="str">
        <f>IF('Crisis Indicator Data'!I32="x","x",IF('Crisis Indicator Data'!I32=0,0,IF('Crisis Indicator Data'!I32&gt;R$7,5,IF('Crisis Indicator Data'!I32&gt;R$6,4,IF('Crisis Indicator Data'!I32&gt;R$5,3,IF('Crisis Indicator Data'!I32&gt;R$4,2,1))))))</f>
        <v>x</v>
      </c>
      <c r="S38" s="111" t="str">
        <f>IF('Crisis Indicator Data'!I32="x","x",('Crisis Indicator Data'!I32/VLOOKUP('Impact of Crisis'!$D38,'Country Indicator Data'!$B$3:$P$193,14,FALSE)))</f>
        <v>x</v>
      </c>
      <c r="T38" s="115" t="str">
        <f t="shared" si="17"/>
        <v>x</v>
      </c>
      <c r="U38" s="117" t="str">
        <f t="shared" si="18"/>
        <v>x</v>
      </c>
      <c r="V38" s="115">
        <f>IF('Crisis Indicator Data'!J32="x","x",IF('Crisis Indicator Data'!J32=0,0,IF('Crisis Indicator Data'!J32&gt;V$7,5,IF('Crisis Indicator Data'!J32&gt;V$6,4,IF('Crisis Indicator Data'!J32&gt;V$5,3,IF('Crisis Indicator Data'!J32&gt;V$4,2,1))))))</f>
        <v>0</v>
      </c>
      <c r="W38" s="115">
        <f>IF('Crisis Indicator Data'!K32="x","x",IF('Crisis Indicator Data'!K32=0,0,IF('Crisis Indicator Data'!K32&gt;V$7,5,IF('Crisis Indicator Data'!K32&gt;V$6,4,IF('Crisis Indicator Data'!K32&gt;V$5,3,IF('Crisis Indicator Data'!K32&gt;V$4,2,1))))))</f>
        <v>4</v>
      </c>
      <c r="X38" s="117">
        <f t="shared" si="2"/>
        <v>2</v>
      </c>
      <c r="Y38" s="115">
        <f>IF('Crisis Indicator Data'!L32="x","x",IF('Crisis Indicator Data'!L32=0,0,IF('Crisis Indicator Data'!L32&gt;Y$7,5,IF('Crisis Indicator Data'!L32&gt;Y$6,4,IF('Crisis Indicator Data'!L32&gt;Y$5,3,IF('Crisis Indicator Data'!L32&gt;Y$4,2,1))))))</f>
        <v>1</v>
      </c>
      <c r="Z38" s="118">
        <f t="shared" si="19"/>
        <v>1</v>
      </c>
      <c r="AA38" s="122">
        <f t="shared" si="20"/>
        <v>2.5</v>
      </c>
      <c r="AB38" s="111" t="e">
        <f>IF('Crisis Indicator Data'!$O32="x","x",IF('Crisis Indicator Data'!$O32=0,0,('Crisis Indicator Data'!M32/'Crisis Indicator Data'!$O32)))</f>
        <v>#N/A</v>
      </c>
      <c r="AC38" s="116" t="e">
        <f t="shared" si="5"/>
        <v>#N/A</v>
      </c>
      <c r="AD38" s="119" t="e">
        <f t="shared" si="21"/>
        <v>#N/A</v>
      </c>
      <c r="AE38" s="111" t="e">
        <f>IF('Crisis Indicator Data'!$O32="x","x",IF('Crisis Indicator Data'!$O32=0,0,('Crisis Indicator Data'!N32/'Crisis Indicator Data'!$O32)))</f>
        <v>#N/A</v>
      </c>
      <c r="AF38" s="116" t="e">
        <f t="shared" si="7"/>
        <v>#N/A</v>
      </c>
      <c r="AG38" s="119" t="e">
        <f t="shared" si="22"/>
        <v>#N/A</v>
      </c>
      <c r="AH38" s="120" t="e">
        <f t="shared" si="23"/>
        <v>#N/A</v>
      </c>
      <c r="AI38" s="115" t="str">
        <f>IF('Crisis Indicator Data'!P32="x","x",IF('Crisis Indicator Data'!P32&gt;AI$7,5,IF('Crisis Indicator Data'!P32&gt;AI$6,4,IF('Crisis Indicator Data'!P32&gt;AI$5,3,IF('Crisis Indicator Data'!P32&gt;AI$4,2,1)))))</f>
        <v>x</v>
      </c>
      <c r="AJ38" s="111" t="str">
        <f>IF('Crisis Indicator Data'!P32="x","x",'Crisis Indicator Data'!P32/'Crisis Indicator Data'!H32*1000)</f>
        <v>x</v>
      </c>
      <c r="AK38" s="115" t="str">
        <f t="shared" si="24"/>
        <v>x</v>
      </c>
      <c r="AL38" s="120" t="str">
        <f t="shared" si="25"/>
        <v>x</v>
      </c>
      <c r="AM38" s="122" t="e">
        <f t="shared" si="26"/>
        <v>#N/A</v>
      </c>
      <c r="AN38" s="8"/>
      <c r="AO38" s="19"/>
    </row>
    <row r="39" spans="1:41" x14ac:dyDescent="0.3">
      <c r="A39" s="1" t="str">
        <f>'Crisis Indicator Data'!A33</f>
        <v>DPRK</v>
      </c>
      <c r="B39" s="23" t="str">
        <f>'Crisis Indicator Data'!C33</f>
        <v>PRK001</v>
      </c>
      <c r="C39" s="23" t="str">
        <f>'Crisis Indicator Data'!D33</f>
        <v>DPRK</v>
      </c>
      <c r="D39" s="23" t="str">
        <f>'Crisis Indicator Data'!E33</f>
        <v>PRK</v>
      </c>
      <c r="E39" s="115">
        <f>IF('Crisis Indicator Data'!F33="","x",IF('Crisis Indicator Data'!F33=0,0,IF('Crisis Indicator Data'!F33&gt;E$7,5,IF('Crisis Indicator Data'!F33&gt;E$6,4,IF('Crisis Indicator Data'!F33&gt;E$5,3,IF('Crisis Indicator Data'!F33&gt;E$4,2,1))))))</f>
        <v>2</v>
      </c>
      <c r="F39" s="111">
        <f>'Crisis Indicator Data'!F33/VLOOKUP('Impact of Crisis'!$D39,'Country Indicator Data'!$B$3:$P$193,15,FALSE)</f>
        <v>1</v>
      </c>
      <c r="G39" s="115">
        <f>IF(E39="x","x",IF('Crisis Indicator Data'!F33=0,0,IF(F39&gt;G$7,5,IF(F39&gt;G$6,4,IF(F39&gt;G$5,3,IF(F39&gt;G$4,2,1))))))</f>
        <v>5</v>
      </c>
      <c r="H39" s="117">
        <f t="shared" si="13"/>
        <v>3.5</v>
      </c>
      <c r="I39" s="115">
        <f>IF('Crisis Indicator Data'!G33="x","x",IF('Crisis Indicator Data'!G33=0,0,IF('Crisis Indicator Data'!G33&gt;I$7,5,IF('Crisis Indicator Data'!G33&gt;I$6,4,IF('Crisis Indicator Data'!G33&gt;I$5,3,IF('Crisis Indicator Data'!G33&gt;I$4,2,1))))))</f>
        <v>4</v>
      </c>
      <c r="J39" s="111">
        <f>'Crisis Indicator Data'!G33/VLOOKUP('Impact of Crisis'!$D39,'Country Indicator Data'!$B$3:$P$193,14,FALSE)</f>
        <v>1</v>
      </c>
      <c r="K39" s="115">
        <f>IF(I39="x","x",IF('Crisis Indicator Data'!G33=0,0,IF(J39&gt;K$7,5,IF(J39&gt;K$6,4,IF(J39&gt;K$5,3,IF(J39&gt;K$4,2,1))))))</f>
        <v>5</v>
      </c>
      <c r="L39" s="117">
        <f t="shared" si="14"/>
        <v>4.5</v>
      </c>
      <c r="M39" s="122">
        <f t="shared" si="15"/>
        <v>4</v>
      </c>
      <c r="N39" s="115">
        <f>IF('Crisis Indicator Data'!H33="x","x",IF('Crisis Indicator Data'!H33=0,0,IF('Crisis Indicator Data'!H33&gt;N$7,5,IF('Crisis Indicator Data'!H33&gt;N$6,4,IF('Crisis Indicator Data'!H33&gt;N$5,3,IF('Crisis Indicator Data'!H33&gt;N$4,2,1))))))</f>
        <v>5</v>
      </c>
      <c r="O39" s="111">
        <f>IF('Crisis Indicator Data'!H33="x","x",('Crisis Indicator Data'!H33/VLOOKUP('Impact of Crisis'!$D39,'Country Indicator Data'!$B$3:$P$193,14,FALSE)))</f>
        <v>1</v>
      </c>
      <c r="P39" s="115">
        <f>IF(N39="x","x",IF('Crisis Indicator Data'!H33=0,0,IF(O39&gt;P$7,5,IF(O39&gt;P$6,4,IF(O39&gt;P$5,3,IF(O39&gt;P$4,2,1))))))</f>
        <v>5</v>
      </c>
      <c r="Q39" s="117">
        <f t="shared" si="16"/>
        <v>5</v>
      </c>
      <c r="R39" s="115">
        <f>IF('Crisis Indicator Data'!I33="x","x",IF('Crisis Indicator Data'!I33=0,0,IF('Crisis Indicator Data'!I33&gt;R$7,5,IF('Crisis Indicator Data'!I33&gt;R$6,4,IF('Crisis Indicator Data'!I33&gt;R$5,3,IF('Crisis Indicator Data'!I33&gt;R$4,2,1))))))</f>
        <v>1</v>
      </c>
      <c r="S39" s="111">
        <f>IF('Crisis Indicator Data'!I33="x","x",('Crisis Indicator Data'!I33/VLOOKUP('Impact of Crisis'!$D39,'Country Indicator Data'!$B$3:$P$193,14,FALSE)))</f>
        <v>1.2309290735596286E-3</v>
      </c>
      <c r="T39" s="115">
        <f t="shared" si="17"/>
        <v>1</v>
      </c>
      <c r="U39" s="117">
        <f t="shared" si="18"/>
        <v>1</v>
      </c>
      <c r="V39" s="115" t="str">
        <f>IF('Crisis Indicator Data'!J33="x","x",IF('Crisis Indicator Data'!J33=0,0,IF('Crisis Indicator Data'!J33&gt;V$7,5,IF('Crisis Indicator Data'!J33&gt;V$6,4,IF('Crisis Indicator Data'!J33&gt;V$5,3,IF('Crisis Indicator Data'!J33&gt;V$4,2,1))))))</f>
        <v>x</v>
      </c>
      <c r="W39" s="115" t="str">
        <f>IF('Crisis Indicator Data'!K33="x","x",IF('Crisis Indicator Data'!K33=0,0,IF('Crisis Indicator Data'!K33&gt;V$7,5,IF('Crisis Indicator Data'!K33&gt;V$6,4,IF('Crisis Indicator Data'!K33&gt;V$5,3,IF('Crisis Indicator Data'!K33&gt;V$4,2,1))))))</f>
        <v>x</v>
      </c>
      <c r="X39" s="117" t="str">
        <f t="shared" si="2"/>
        <v>x</v>
      </c>
      <c r="Y39" s="115" t="str">
        <f>IF('Crisis Indicator Data'!L33="x","x",IF('Crisis Indicator Data'!L33=0,0,IF('Crisis Indicator Data'!L33&gt;Y$7,5,IF('Crisis Indicator Data'!L33&gt;Y$6,4,IF('Crisis Indicator Data'!L33&gt;Y$5,3,IF('Crisis Indicator Data'!L33&gt;Y$4,2,1))))))</f>
        <v>x</v>
      </c>
      <c r="Z39" s="118" t="str">
        <f t="shared" si="19"/>
        <v>x</v>
      </c>
      <c r="AA39" s="122">
        <f t="shared" si="20"/>
        <v>3.3</v>
      </c>
      <c r="AB39" s="111" t="e">
        <f>IF('Crisis Indicator Data'!$O33="x","x",IF('Crisis Indicator Data'!$O33=0,0,('Crisis Indicator Data'!M33/'Crisis Indicator Data'!$O33)))</f>
        <v>#N/A</v>
      </c>
      <c r="AC39" s="116" t="e">
        <f t="shared" si="5"/>
        <v>#N/A</v>
      </c>
      <c r="AD39" s="119" t="e">
        <f t="shared" si="21"/>
        <v>#N/A</v>
      </c>
      <c r="AE39" s="111" t="e">
        <f>IF('Crisis Indicator Data'!$O33="x","x",IF('Crisis Indicator Data'!$O33=0,0,('Crisis Indicator Data'!N33/'Crisis Indicator Data'!$O33)))</f>
        <v>#N/A</v>
      </c>
      <c r="AF39" s="116" t="e">
        <f t="shared" si="7"/>
        <v>#N/A</v>
      </c>
      <c r="AG39" s="119" t="e">
        <f t="shared" si="22"/>
        <v>#N/A</v>
      </c>
      <c r="AH39" s="120" t="e">
        <f t="shared" si="23"/>
        <v>#N/A</v>
      </c>
      <c r="AI39" s="115" t="str">
        <f>IF('Crisis Indicator Data'!P33="x","x",IF('Crisis Indicator Data'!P33&gt;AI$7,5,IF('Crisis Indicator Data'!P33&gt;AI$6,4,IF('Crisis Indicator Data'!P33&gt;AI$5,3,IF('Crisis Indicator Data'!P33&gt;AI$4,2,1)))))</f>
        <v>x</v>
      </c>
      <c r="AJ39" s="111" t="str">
        <f>IF('Crisis Indicator Data'!P33="x","x",'Crisis Indicator Data'!P33/'Crisis Indicator Data'!H33*1000)</f>
        <v>x</v>
      </c>
      <c r="AK39" s="115" t="str">
        <f t="shared" si="24"/>
        <v>x</v>
      </c>
      <c r="AL39" s="120" t="str">
        <f t="shared" si="25"/>
        <v>x</v>
      </c>
      <c r="AM39" s="122" t="e">
        <f t="shared" si="26"/>
        <v>#N/A</v>
      </c>
      <c r="AN39" s="8"/>
      <c r="AO39" s="19"/>
    </row>
    <row r="40" spans="1:41" x14ac:dyDescent="0.3">
      <c r="A40" s="1" t="str">
        <f>'Crisis Indicator Data'!A34</f>
        <v>DRC</v>
      </c>
      <c r="B40" s="23" t="str">
        <f>'Crisis Indicator Data'!C34</f>
        <v>COD001</v>
      </c>
      <c r="C40" s="23" t="str">
        <f>'Crisis Indicator Data'!D34</f>
        <v>DRC</v>
      </c>
      <c r="D40" s="23" t="str">
        <f>'Crisis Indicator Data'!E34</f>
        <v>COD</v>
      </c>
      <c r="E40" s="115">
        <f>IF('Crisis Indicator Data'!F34="","x",IF('Crisis Indicator Data'!F34=0,0,IF('Crisis Indicator Data'!F34&gt;E$7,5,IF('Crisis Indicator Data'!F34&gt;E$6,4,IF('Crisis Indicator Data'!F34&gt;E$5,3,IF('Crisis Indicator Data'!F34&gt;E$4,2,1))))))</f>
        <v>5</v>
      </c>
      <c r="F40" s="111">
        <f>'Crisis Indicator Data'!F34/VLOOKUP('Impact of Crisis'!$D40,'Country Indicator Data'!$B$3:$P$193,15,FALSE)</f>
        <v>1.0343221366974702</v>
      </c>
      <c r="G40" s="115">
        <f>IF(E40="x","x",IF('Crisis Indicator Data'!F34=0,0,IF(F40&gt;G$7,5,IF(F40&gt;G$6,4,IF(F40&gt;G$5,3,IF(F40&gt;G$4,2,1))))))</f>
        <v>5</v>
      </c>
      <c r="H40" s="117">
        <f t="shared" si="13"/>
        <v>5</v>
      </c>
      <c r="I40" s="115">
        <f>IF('Crisis Indicator Data'!G34="x","x",IF('Crisis Indicator Data'!G34=0,0,IF('Crisis Indicator Data'!G34&gt;I$7,5,IF('Crisis Indicator Data'!G34&gt;I$6,4,IF('Crisis Indicator Data'!G34&gt;I$5,3,IF('Crisis Indicator Data'!G34&gt;I$4,2,1))))))</f>
        <v>5</v>
      </c>
      <c r="J40" s="111">
        <f>'Crisis Indicator Data'!G34/VLOOKUP('Impact of Crisis'!$D40,'Country Indicator Data'!$B$3:$P$193,14,FALSE)</f>
        <v>1</v>
      </c>
      <c r="K40" s="115">
        <f>IF(I40="x","x",IF('Crisis Indicator Data'!G34=0,0,IF(J40&gt;K$7,5,IF(J40&gt;K$6,4,IF(J40&gt;K$5,3,IF(J40&gt;K$4,2,1))))))</f>
        <v>5</v>
      </c>
      <c r="L40" s="117">
        <f t="shared" si="14"/>
        <v>5</v>
      </c>
      <c r="M40" s="122">
        <f t="shared" si="15"/>
        <v>5</v>
      </c>
      <c r="N40" s="115">
        <f>IF('Crisis Indicator Data'!H34="x","x",IF('Crisis Indicator Data'!H34=0,0,IF('Crisis Indicator Data'!H34&gt;N$7,5,IF('Crisis Indicator Data'!H34&gt;N$6,4,IF('Crisis Indicator Data'!H34&gt;N$5,3,IF('Crisis Indicator Data'!H34&gt;N$4,2,1))))))</f>
        <v>5</v>
      </c>
      <c r="O40" s="111">
        <f>IF('Crisis Indicator Data'!H34="x","x",('Crisis Indicator Data'!H34/VLOOKUP('Impact of Crisis'!$D40,'Country Indicator Data'!$B$3:$P$193,14,FALSE)))</f>
        <v>0.23000120657588705</v>
      </c>
      <c r="P40" s="115">
        <f>IF(N40="x","x",IF('Crisis Indicator Data'!H34=0,0,IF(O40&gt;P$7,5,IF(O40&gt;P$6,4,IF(O40&gt;P$5,3,IF(O40&gt;P$4,2,1))))))</f>
        <v>3</v>
      </c>
      <c r="Q40" s="117">
        <f t="shared" si="16"/>
        <v>4</v>
      </c>
      <c r="R40" s="115">
        <f>IF('Crisis Indicator Data'!I34="x","x",IF('Crisis Indicator Data'!I34=0,0,IF('Crisis Indicator Data'!I34&gt;R$7,5,IF('Crisis Indicator Data'!I34&gt;R$6,4,IF('Crisis Indicator Data'!I34&gt;R$5,3,IF('Crisis Indicator Data'!I34&gt;R$4,2,1))))))</f>
        <v>5</v>
      </c>
      <c r="S40" s="111">
        <f>IF('Crisis Indicator Data'!I34="x","x",('Crisis Indicator Data'!I34/VLOOKUP('Impact of Crisis'!$D40,'Country Indicator Data'!$B$3:$P$193,14,FALSE)))</f>
        <v>5.3655628139449484E-2</v>
      </c>
      <c r="T40" s="115">
        <f t="shared" si="17"/>
        <v>4</v>
      </c>
      <c r="U40" s="117">
        <f t="shared" si="18"/>
        <v>5</v>
      </c>
      <c r="V40" s="115" t="str">
        <f>IF('Crisis Indicator Data'!J34="x","x",IF('Crisis Indicator Data'!J34=0,0,IF('Crisis Indicator Data'!J34&gt;V$7,5,IF('Crisis Indicator Data'!J34&gt;V$6,4,IF('Crisis Indicator Data'!J34&gt;V$5,3,IF('Crisis Indicator Data'!J34&gt;V$4,2,1))))))</f>
        <v>x</v>
      </c>
      <c r="W40" s="115">
        <f>IF('Crisis Indicator Data'!K34="x","x",IF('Crisis Indicator Data'!K34=0,0,IF('Crisis Indicator Data'!K34&gt;V$7,5,IF('Crisis Indicator Data'!K34&gt;V$6,4,IF('Crisis Indicator Data'!K34&gt;V$5,3,IF('Crisis Indicator Data'!K34&gt;V$4,2,1))))))</f>
        <v>5</v>
      </c>
      <c r="X40" s="117">
        <f t="shared" si="2"/>
        <v>5</v>
      </c>
      <c r="Y40" s="115">
        <f>IF('Crisis Indicator Data'!L34="x","x",IF('Crisis Indicator Data'!L34=0,0,IF('Crisis Indicator Data'!L34&gt;Y$7,5,IF('Crisis Indicator Data'!L34&gt;Y$6,4,IF('Crisis Indicator Data'!L34&gt;Y$5,3,IF('Crisis Indicator Data'!L34&gt;Y$4,2,1))))))</f>
        <v>3</v>
      </c>
      <c r="Z40" s="118">
        <f t="shared" si="19"/>
        <v>3</v>
      </c>
      <c r="AA40" s="122">
        <f t="shared" si="20"/>
        <v>4.5</v>
      </c>
      <c r="AB40" s="111" t="e">
        <f>IF('Crisis Indicator Data'!$O34="x","x",IF('Crisis Indicator Data'!$O34=0,0,('Crisis Indicator Data'!M34/'Crisis Indicator Data'!$O34)))</f>
        <v>#N/A</v>
      </c>
      <c r="AC40" s="116" t="e">
        <f t="shared" si="5"/>
        <v>#N/A</v>
      </c>
      <c r="AD40" s="119" t="e">
        <f t="shared" si="21"/>
        <v>#N/A</v>
      </c>
      <c r="AE40" s="111" t="e">
        <f>IF('Crisis Indicator Data'!$O34="x","x",IF('Crisis Indicator Data'!$O34=0,0,('Crisis Indicator Data'!N34/'Crisis Indicator Data'!$O34)))</f>
        <v>#N/A</v>
      </c>
      <c r="AF40" s="116" t="e">
        <f t="shared" si="7"/>
        <v>#N/A</v>
      </c>
      <c r="AG40" s="119" t="e">
        <f t="shared" si="22"/>
        <v>#N/A</v>
      </c>
      <c r="AH40" s="120" t="e">
        <f t="shared" si="23"/>
        <v>#N/A</v>
      </c>
      <c r="AI40" s="115">
        <f>IF('Crisis Indicator Data'!P34="x","x",IF('Crisis Indicator Data'!P34&gt;AI$7,5,IF('Crisis Indicator Data'!P34&gt;AI$6,4,IF('Crisis Indicator Data'!P34&gt;AI$5,3,IF('Crisis Indicator Data'!P34&gt;AI$4,2,1)))))</f>
        <v>4</v>
      </c>
      <c r="AJ40" s="111">
        <f>IF('Crisis Indicator Data'!P34="x","x",'Crisis Indicator Data'!P34/'Crisis Indicator Data'!H34*1000)</f>
        <v>7.4616154748637933E-2</v>
      </c>
      <c r="AK40" s="115">
        <f t="shared" si="24"/>
        <v>1</v>
      </c>
      <c r="AL40" s="120">
        <f t="shared" si="25"/>
        <v>2.6</v>
      </c>
      <c r="AM40" s="122" t="e">
        <f t="shared" si="26"/>
        <v>#N/A</v>
      </c>
      <c r="AN40" s="8"/>
      <c r="AO40" s="19"/>
    </row>
    <row r="41" spans="1:41" x14ac:dyDescent="0.3">
      <c r="A41" s="1" t="str">
        <f>'Crisis Indicator Data'!A35</f>
        <v>Venezuela displacement in Ecuador</v>
      </c>
      <c r="B41" s="23" t="str">
        <f>'Crisis Indicator Data'!C35</f>
        <v>ECU002</v>
      </c>
      <c r="C41" s="23" t="str">
        <f>'Crisis Indicator Data'!D35</f>
        <v>Ecuador</v>
      </c>
      <c r="D41" s="23" t="str">
        <f>'Crisis Indicator Data'!E35</f>
        <v>ECU</v>
      </c>
      <c r="E41" s="115">
        <f>IF('Crisis Indicator Data'!F35="","x",IF('Crisis Indicator Data'!F35=0,0,IF('Crisis Indicator Data'!F35&gt;E$7,5,IF('Crisis Indicator Data'!F35&gt;E$6,4,IF('Crisis Indicator Data'!F35&gt;E$5,3,IF('Crisis Indicator Data'!F35&gt;E$4,2,1))))))</f>
        <v>1</v>
      </c>
      <c r="F41" s="111">
        <f>'Crisis Indicator Data'!F35/VLOOKUP('Impact of Crisis'!$D41,'Country Indicator Data'!$B$3:$P$193,15,FALSE)</f>
        <v>5.330971170880979E-3</v>
      </c>
      <c r="G41" s="115">
        <f>IF(E41="x","x",IF('Crisis Indicator Data'!F35=0,0,IF(F41&gt;G$7,5,IF(F41&gt;G$6,4,IF(F41&gt;G$5,3,IF(F41&gt;G$4,2,1))))))</f>
        <v>1</v>
      </c>
      <c r="H41" s="117">
        <f t="shared" si="13"/>
        <v>1</v>
      </c>
      <c r="I41" s="115">
        <f>IF('Crisis Indicator Data'!G35="x","x",IF('Crisis Indicator Data'!G35=0,0,IF('Crisis Indicator Data'!G35&gt;I$7,5,IF('Crisis Indicator Data'!G35&gt;I$6,4,IF('Crisis Indicator Data'!G35&gt;I$5,3,IF('Crisis Indicator Data'!G35&gt;I$4,2,1))))))</f>
        <v>2</v>
      </c>
      <c r="J41" s="111">
        <f>'Crisis Indicator Data'!G35/VLOOKUP('Impact of Crisis'!$D41,'Country Indicator Data'!$B$3:$P$193,14,FALSE)</f>
        <v>0.17289193652605306</v>
      </c>
      <c r="K41" s="115">
        <f>IF(I41="x","x",IF('Crisis Indicator Data'!G35=0,0,IF(J41&gt;K$7,5,IF(J41&gt;K$6,4,IF(J41&gt;K$5,3,IF(J41&gt;K$4,2,1))))))</f>
        <v>2</v>
      </c>
      <c r="L41" s="117">
        <f t="shared" si="14"/>
        <v>2</v>
      </c>
      <c r="M41" s="122">
        <f t="shared" si="15"/>
        <v>1.5</v>
      </c>
      <c r="N41" s="115">
        <f>IF('Crisis Indicator Data'!H35="x","x",IF('Crisis Indicator Data'!H35=0,0,IF('Crisis Indicator Data'!H35&gt;N$7,5,IF('Crisis Indicator Data'!H35&gt;N$6,4,IF('Crisis Indicator Data'!H35&gt;N$5,3,IF('Crisis Indicator Data'!H35&gt;N$4,2,1))))))</f>
        <v>3</v>
      </c>
      <c r="O41" s="111">
        <f>IF('Crisis Indicator Data'!H35="x","x",('Crisis Indicator Data'!H35/VLOOKUP('Impact of Crisis'!$D41,'Country Indicator Data'!$B$3:$P$193,14,FALSE)))</f>
        <v>0.18791117003206118</v>
      </c>
      <c r="P41" s="115">
        <f>IF(N41="x","x",IF('Crisis Indicator Data'!H35=0,0,IF(O41&gt;P$7,5,IF(O41&gt;P$6,4,IF(O41&gt;P$5,3,IF(O41&gt;P$4,2,1))))))</f>
        <v>3</v>
      </c>
      <c r="Q41" s="117">
        <f t="shared" si="16"/>
        <v>3</v>
      </c>
      <c r="R41" s="115">
        <f>IF('Crisis Indicator Data'!I35="x","x",IF('Crisis Indicator Data'!I35=0,0,IF('Crisis Indicator Data'!I35&gt;R$7,5,IF('Crisis Indicator Data'!I35&gt;R$6,4,IF('Crisis Indicator Data'!I35&gt;R$5,3,IF('Crisis Indicator Data'!I35&gt;R$4,2,1))))))</f>
        <v>3</v>
      </c>
      <c r="S41" s="111">
        <f>IF('Crisis Indicator Data'!I35="x","x",('Crisis Indicator Data'!I35/VLOOKUP('Impact of Crisis'!$D41,'Country Indicator Data'!$B$3:$P$193,14,FALSE)))</f>
        <v>1.5019233506008109E-2</v>
      </c>
      <c r="T41" s="115">
        <f t="shared" si="17"/>
        <v>2</v>
      </c>
      <c r="U41" s="117">
        <f t="shared" si="18"/>
        <v>3</v>
      </c>
      <c r="V41" s="115" t="str">
        <f>IF('Crisis Indicator Data'!J35="x","x",IF('Crisis Indicator Data'!J35=0,0,IF('Crisis Indicator Data'!J35&gt;V$7,5,IF('Crisis Indicator Data'!J35&gt;V$6,4,IF('Crisis Indicator Data'!J35&gt;V$5,3,IF('Crisis Indicator Data'!J35&gt;V$4,2,1))))))</f>
        <v>x</v>
      </c>
      <c r="W41" s="115" t="str">
        <f>IF('Crisis Indicator Data'!K35="x","x",IF('Crisis Indicator Data'!K35=0,0,IF('Crisis Indicator Data'!K35&gt;V$7,5,IF('Crisis Indicator Data'!K35&gt;V$6,4,IF('Crisis Indicator Data'!K35&gt;V$5,3,IF('Crisis Indicator Data'!K35&gt;V$4,2,1))))))</f>
        <v>x</v>
      </c>
      <c r="X41" s="117" t="str">
        <f t="shared" si="2"/>
        <v>x</v>
      </c>
      <c r="Y41" s="115" t="str">
        <f>IF('Crisis Indicator Data'!L35="x","x",IF('Crisis Indicator Data'!L35=0,0,IF('Crisis Indicator Data'!L35&gt;Y$7,5,IF('Crisis Indicator Data'!L35&gt;Y$6,4,IF('Crisis Indicator Data'!L35&gt;Y$5,3,IF('Crisis Indicator Data'!L35&gt;Y$4,2,1))))))</f>
        <v>x</v>
      </c>
      <c r="Z41" s="118" t="str">
        <f t="shared" si="19"/>
        <v>x</v>
      </c>
      <c r="AA41" s="122">
        <f t="shared" si="20"/>
        <v>3</v>
      </c>
      <c r="AB41" s="111" t="e">
        <f>IF('Crisis Indicator Data'!$O35="x","x",IF('Crisis Indicator Data'!$O35=0,0,('Crisis Indicator Data'!M35/'Crisis Indicator Data'!$O35)))</f>
        <v>#N/A</v>
      </c>
      <c r="AC41" s="116" t="e">
        <f t="shared" si="5"/>
        <v>#N/A</v>
      </c>
      <c r="AD41" s="119" t="e">
        <f t="shared" si="21"/>
        <v>#N/A</v>
      </c>
      <c r="AE41" s="111" t="e">
        <f>IF('Crisis Indicator Data'!$O35="x","x",IF('Crisis Indicator Data'!$O35=0,0,('Crisis Indicator Data'!N35/'Crisis Indicator Data'!$O35)))</f>
        <v>#N/A</v>
      </c>
      <c r="AF41" s="116" t="e">
        <f t="shared" si="7"/>
        <v>#N/A</v>
      </c>
      <c r="AG41" s="119" t="e">
        <f t="shared" si="22"/>
        <v>#N/A</v>
      </c>
      <c r="AH41" s="120" t="e">
        <f t="shared" si="23"/>
        <v>#N/A</v>
      </c>
      <c r="AI41" s="115" t="str">
        <f>IF('Crisis Indicator Data'!P35="x","x",IF('Crisis Indicator Data'!P35&gt;AI$7,5,IF('Crisis Indicator Data'!P35&gt;AI$6,4,IF('Crisis Indicator Data'!P35&gt;AI$5,3,IF('Crisis Indicator Data'!P35&gt;AI$4,2,1)))))</f>
        <v>x</v>
      </c>
      <c r="AJ41" s="111" t="str">
        <f>IF('Crisis Indicator Data'!P35="x","x",'Crisis Indicator Data'!P35/'Crisis Indicator Data'!H35*1000)</f>
        <v>x</v>
      </c>
      <c r="AK41" s="115" t="str">
        <f t="shared" si="24"/>
        <v>x</v>
      </c>
      <c r="AL41" s="120" t="str">
        <f t="shared" si="25"/>
        <v>x</v>
      </c>
      <c r="AM41" s="122" t="e">
        <f t="shared" si="26"/>
        <v>#N/A</v>
      </c>
      <c r="AN41" s="8"/>
      <c r="AO41" s="19"/>
    </row>
    <row r="42" spans="1:41" x14ac:dyDescent="0.3">
      <c r="A42" s="1" t="str">
        <f>'Crisis Indicator Data'!A36</f>
        <v>Syrian Refugee Crisis in Egypt</v>
      </c>
      <c r="B42" s="23" t="str">
        <f>'Crisis Indicator Data'!C36</f>
        <v>EGY002</v>
      </c>
      <c r="C42" s="23" t="str">
        <f>'Crisis Indicator Data'!D36</f>
        <v xml:space="preserve">Egypt </v>
      </c>
      <c r="D42" s="23" t="str">
        <f>'Crisis Indicator Data'!E36</f>
        <v>EGY</v>
      </c>
      <c r="E42" s="115">
        <f>IF('Crisis Indicator Data'!F36="","x",IF('Crisis Indicator Data'!F36=0,0,IF('Crisis Indicator Data'!F36&gt;E$7,5,IF('Crisis Indicator Data'!F36&gt;E$6,4,IF('Crisis Indicator Data'!F36&gt;E$5,3,IF('Crisis Indicator Data'!F36&gt;E$4,2,1))))))</f>
        <v>1</v>
      </c>
      <c r="F42" s="111">
        <f>'Crisis Indicator Data'!F36/VLOOKUP('Impact of Crisis'!$D42,'Country Indicator Data'!$B$3:$P$193,15,FALSE)</f>
        <v>1.6343362298457984E-2</v>
      </c>
      <c r="G42" s="115">
        <f>IF(E42="x","x",IF('Crisis Indicator Data'!F36=0,0,IF(F42&gt;G$7,5,IF(F42&gt;G$6,4,IF(F42&gt;G$5,3,IF(F42&gt;G$4,2,1))))))</f>
        <v>1</v>
      </c>
      <c r="H42" s="117">
        <f t="shared" si="13"/>
        <v>1</v>
      </c>
      <c r="I42" s="115">
        <f>IF('Crisis Indicator Data'!G36="x","x",IF('Crisis Indicator Data'!G36=0,0,IF('Crisis Indicator Data'!G36&gt;I$7,5,IF('Crisis Indicator Data'!G36&gt;I$6,4,IF('Crisis Indicator Data'!G36&gt;I$5,3,IF('Crisis Indicator Data'!G36&gt;I$4,2,1))))))</f>
        <v>4</v>
      </c>
      <c r="J42" s="111">
        <f>'Crisis Indicator Data'!G36/VLOOKUP('Impact of Crisis'!$D42,'Country Indicator Data'!$B$3:$P$193,14,FALSE)</f>
        <v>0.19217682740719957</v>
      </c>
      <c r="K42" s="115">
        <f>IF(I42="x","x",IF('Crisis Indicator Data'!G36=0,0,IF(J42&gt;K$7,5,IF(J42&gt;K$6,4,IF(J42&gt;K$5,3,IF(J42&gt;K$4,2,1))))))</f>
        <v>2</v>
      </c>
      <c r="L42" s="117">
        <f t="shared" si="14"/>
        <v>3</v>
      </c>
      <c r="M42" s="122">
        <f t="shared" si="15"/>
        <v>2.1</v>
      </c>
      <c r="N42" s="115">
        <f>IF('Crisis Indicator Data'!H36="x","x",IF('Crisis Indicator Data'!H36=0,0,IF('Crisis Indicator Data'!H36&gt;N$7,5,IF('Crisis Indicator Data'!H36&gt;N$6,4,IF('Crisis Indicator Data'!H36&gt;N$5,3,IF('Crisis Indicator Data'!H36&gt;N$4,2,1))))))</f>
        <v>1</v>
      </c>
      <c r="O42" s="111">
        <f>IF('Crisis Indicator Data'!H36="x","x",('Crisis Indicator Data'!H36/VLOOKUP('Impact of Crisis'!$D42,'Country Indicator Data'!$B$3:$P$193,14,FALSE)))</f>
        <v>1.364286807214839E-3</v>
      </c>
      <c r="P42" s="115">
        <f>IF(N42="x","x",IF('Crisis Indicator Data'!H36=0,0,IF(O42&gt;P$7,5,IF(O42&gt;P$6,4,IF(O42&gt;P$5,3,IF(O42&gt;P$4,2,1))))))</f>
        <v>1</v>
      </c>
      <c r="Q42" s="117">
        <f t="shared" si="16"/>
        <v>1</v>
      </c>
      <c r="R42" s="115">
        <f>IF('Crisis Indicator Data'!I36="x","x",IF('Crisis Indicator Data'!I36=0,0,IF('Crisis Indicator Data'!I36&gt;R$7,5,IF('Crisis Indicator Data'!I36&gt;R$6,4,IF('Crisis Indicator Data'!I36&gt;R$5,3,IF('Crisis Indicator Data'!I36&gt;R$4,2,1))))))</f>
        <v>2</v>
      </c>
      <c r="S42" s="111">
        <f>IF('Crisis Indicator Data'!I36="x","x",('Crisis Indicator Data'!I36/VLOOKUP('Impact of Crisis'!$D42,'Country Indicator Data'!$B$3:$P$193,14,FALSE)))</f>
        <v>1.364286807214839E-3</v>
      </c>
      <c r="T42" s="115">
        <f t="shared" si="17"/>
        <v>1</v>
      </c>
      <c r="U42" s="117">
        <f t="shared" si="18"/>
        <v>2</v>
      </c>
      <c r="V42" s="115">
        <f>IF('Crisis Indicator Data'!J36="x","x",IF('Crisis Indicator Data'!J36=0,0,IF('Crisis Indicator Data'!J36&gt;V$7,5,IF('Crisis Indicator Data'!J36&gt;V$6,4,IF('Crisis Indicator Data'!J36&gt;V$5,3,IF('Crisis Indicator Data'!J36&gt;V$4,2,1))))))</f>
        <v>0</v>
      </c>
      <c r="W42" s="115" t="str">
        <f>IF('Crisis Indicator Data'!K36="x","x",IF('Crisis Indicator Data'!K36=0,0,IF('Crisis Indicator Data'!K36&gt;V$7,5,IF('Crisis Indicator Data'!K36&gt;V$6,4,IF('Crisis Indicator Data'!K36&gt;V$5,3,IF('Crisis Indicator Data'!K36&gt;V$4,2,1))))))</f>
        <v>x</v>
      </c>
      <c r="X42" s="117">
        <f t="shared" si="2"/>
        <v>0</v>
      </c>
      <c r="Y42" s="115">
        <f>IF('Crisis Indicator Data'!L36="x","x",IF('Crisis Indicator Data'!L36=0,0,IF('Crisis Indicator Data'!L36&gt;Y$7,5,IF('Crisis Indicator Data'!L36&gt;Y$6,4,IF('Crisis Indicator Data'!L36&gt;Y$5,3,IF('Crisis Indicator Data'!L36&gt;Y$4,2,1))))))</f>
        <v>0</v>
      </c>
      <c r="Z42" s="118">
        <f t="shared" si="19"/>
        <v>0</v>
      </c>
      <c r="AA42" s="122">
        <f t="shared" si="20"/>
        <v>1.5</v>
      </c>
      <c r="AB42" s="111" t="e">
        <f>IF('Crisis Indicator Data'!$O36="x","x",IF('Crisis Indicator Data'!$O36=0,0,('Crisis Indicator Data'!M36/'Crisis Indicator Data'!$O36)))</f>
        <v>#N/A</v>
      </c>
      <c r="AC42" s="116" t="e">
        <f t="shared" si="5"/>
        <v>#N/A</v>
      </c>
      <c r="AD42" s="119" t="e">
        <f t="shared" si="21"/>
        <v>#N/A</v>
      </c>
      <c r="AE42" s="111" t="e">
        <f>IF('Crisis Indicator Data'!$O36="x","x",IF('Crisis Indicator Data'!$O36=0,0,('Crisis Indicator Data'!N36/'Crisis Indicator Data'!$O36)))</f>
        <v>#N/A</v>
      </c>
      <c r="AF42" s="116" t="e">
        <f t="shared" si="7"/>
        <v>#N/A</v>
      </c>
      <c r="AG42" s="119" t="e">
        <f t="shared" si="22"/>
        <v>#N/A</v>
      </c>
      <c r="AH42" s="120" t="e">
        <f t="shared" si="23"/>
        <v>#N/A</v>
      </c>
      <c r="AI42" s="115" t="str">
        <f>IF('Crisis Indicator Data'!P36="x","x",IF('Crisis Indicator Data'!P36&gt;AI$7,5,IF('Crisis Indicator Data'!P36&gt;AI$6,4,IF('Crisis Indicator Data'!P36&gt;AI$5,3,IF('Crisis Indicator Data'!P36&gt;AI$4,2,1)))))</f>
        <v>x</v>
      </c>
      <c r="AJ42" s="111" t="str">
        <f>IF('Crisis Indicator Data'!P36="x","x",'Crisis Indicator Data'!P36/'Crisis Indicator Data'!H36*1000)</f>
        <v>x</v>
      </c>
      <c r="AK42" s="115" t="str">
        <f t="shared" si="24"/>
        <v>x</v>
      </c>
      <c r="AL42" s="120" t="str">
        <f t="shared" si="25"/>
        <v>x</v>
      </c>
      <c r="AM42" s="122" t="e">
        <f t="shared" si="26"/>
        <v>#N/A</v>
      </c>
      <c r="AN42" s="8"/>
      <c r="AO42" s="19"/>
    </row>
    <row r="43" spans="1:41" x14ac:dyDescent="0.3">
      <c r="A43" s="1" t="str">
        <f>'Crisis Indicator Data'!A37</f>
        <v>El Salvador</v>
      </c>
      <c r="B43" s="23" t="str">
        <f>'Crisis Indicator Data'!C37</f>
        <v>SLV001</v>
      </c>
      <c r="C43" s="23" t="str">
        <f>'Crisis Indicator Data'!D37</f>
        <v>El Salvador</v>
      </c>
      <c r="D43" s="23" t="str">
        <f>'Crisis Indicator Data'!E37</f>
        <v>SLV</v>
      </c>
      <c r="E43" s="115">
        <f>IF('Crisis Indicator Data'!F37="","x",IF('Crisis Indicator Data'!F37=0,0,IF('Crisis Indicator Data'!F37&gt;E$7,5,IF('Crisis Indicator Data'!F37&gt;E$6,4,IF('Crisis Indicator Data'!F37&gt;E$5,3,IF('Crisis Indicator Data'!F37&gt;E$4,2,1))))))</f>
        <v>1</v>
      </c>
      <c r="F43" s="111">
        <f>'Crisis Indicator Data'!F37/VLOOKUP('Impact of Crisis'!$D43,'Country Indicator Data'!$B$3:$P$193,15,FALSE)</f>
        <v>1.0154440154440154</v>
      </c>
      <c r="G43" s="115">
        <f>IF(E43="x","x",IF('Crisis Indicator Data'!F37=0,0,IF(F43&gt;G$7,5,IF(F43&gt;G$6,4,IF(F43&gt;G$5,3,IF(F43&gt;G$4,2,1))))))</f>
        <v>5</v>
      </c>
      <c r="H43" s="117">
        <f t="shared" si="13"/>
        <v>3</v>
      </c>
      <c r="I43" s="115">
        <f>IF('Crisis Indicator Data'!G37="x","x",IF('Crisis Indicator Data'!G37=0,0,IF('Crisis Indicator Data'!G37&gt;I$7,5,IF('Crisis Indicator Data'!G37&gt;I$6,4,IF('Crisis Indicator Data'!G37&gt;I$5,3,IF('Crisis Indicator Data'!G37&gt;I$4,2,1))))))</f>
        <v>3</v>
      </c>
      <c r="J43" s="111">
        <f>'Crisis Indicator Data'!G37/VLOOKUP('Impact of Crisis'!$D43,'Country Indicator Data'!$B$3:$P$193,14,FALSE)</f>
        <v>1</v>
      </c>
      <c r="K43" s="115">
        <f>IF(I43="x","x",IF('Crisis Indicator Data'!G37=0,0,IF(J43&gt;K$7,5,IF(J43&gt;K$6,4,IF(J43&gt;K$5,3,IF(J43&gt;K$4,2,1))))))</f>
        <v>5</v>
      </c>
      <c r="L43" s="117">
        <f t="shared" si="14"/>
        <v>4</v>
      </c>
      <c r="M43" s="122">
        <f t="shared" si="15"/>
        <v>3.5</v>
      </c>
      <c r="N43" s="115">
        <f>IF('Crisis Indicator Data'!H37="x","x",IF('Crisis Indicator Data'!H37=0,0,IF('Crisis Indicator Data'!H37&gt;N$7,5,IF('Crisis Indicator Data'!H37&gt;N$6,4,IF('Crisis Indicator Data'!H37&gt;N$5,3,IF('Crisis Indicator Data'!H37&gt;N$4,2,1))))))</f>
        <v>2</v>
      </c>
      <c r="O43" s="111">
        <f>IF('Crisis Indicator Data'!H37="x","x",('Crisis Indicator Data'!H37/VLOOKUP('Impact of Crisis'!$D43,'Country Indicator Data'!$B$3:$P$193,14,FALSE)))</f>
        <v>0.25834061784484652</v>
      </c>
      <c r="P43" s="115">
        <f>IF(N43="x","x",IF('Crisis Indicator Data'!H37=0,0,IF(O43&gt;P$7,5,IF(O43&gt;P$6,4,IF(O43&gt;P$5,3,IF(O43&gt;P$4,2,1))))))</f>
        <v>3</v>
      </c>
      <c r="Q43" s="117">
        <f t="shared" si="16"/>
        <v>2.5</v>
      </c>
      <c r="R43" s="115">
        <f>IF('Crisis Indicator Data'!I37="x","x",IF('Crisis Indicator Data'!I37=0,0,IF('Crisis Indicator Data'!I37&gt;R$7,5,IF('Crisis Indicator Data'!I37&gt;R$6,4,IF('Crisis Indicator Data'!I37&gt;R$5,3,IF('Crisis Indicator Data'!I37&gt;R$4,2,1))))))</f>
        <v>3</v>
      </c>
      <c r="S43" s="111">
        <f>IF('Crisis Indicator Data'!I37="x","x",('Crisis Indicator Data'!I37/VLOOKUP('Impact of Crisis'!$D43,'Country Indicator Data'!$B$3:$P$193,14,FALSE)))</f>
        <v>8.6021786494002106E-2</v>
      </c>
      <c r="T43" s="115">
        <f t="shared" si="17"/>
        <v>4</v>
      </c>
      <c r="U43" s="117">
        <f t="shared" si="18"/>
        <v>4</v>
      </c>
      <c r="V43" s="115" t="str">
        <f>IF('Crisis Indicator Data'!J37="x","x",IF('Crisis Indicator Data'!J37=0,0,IF('Crisis Indicator Data'!J37&gt;V$7,5,IF('Crisis Indicator Data'!J37&gt;V$6,4,IF('Crisis Indicator Data'!J37&gt;V$5,3,IF('Crisis Indicator Data'!J37&gt;V$4,2,1))))))</f>
        <v>x</v>
      </c>
      <c r="W43" s="115">
        <f>IF('Crisis Indicator Data'!K37="x","x",IF('Crisis Indicator Data'!K37=0,0,IF('Crisis Indicator Data'!K37&gt;V$7,5,IF('Crisis Indicator Data'!K37&gt;V$6,4,IF('Crisis Indicator Data'!K37&gt;V$5,3,IF('Crisis Indicator Data'!K37&gt;V$4,2,1))))))</f>
        <v>4</v>
      </c>
      <c r="X43" s="117">
        <f t="shared" si="2"/>
        <v>4</v>
      </c>
      <c r="Y43" s="115">
        <f>IF('Crisis Indicator Data'!L37="x","x",IF('Crisis Indicator Data'!L37=0,0,IF('Crisis Indicator Data'!L37&gt;Y$7,5,IF('Crisis Indicator Data'!L37&gt;Y$6,4,IF('Crisis Indicator Data'!L37&gt;Y$5,3,IF('Crisis Indicator Data'!L37&gt;Y$4,2,1))))))</f>
        <v>4</v>
      </c>
      <c r="Z43" s="118">
        <f t="shared" si="19"/>
        <v>4</v>
      </c>
      <c r="AA43" s="122">
        <f t="shared" si="20"/>
        <v>3.3</v>
      </c>
      <c r="AB43" s="111" t="e">
        <f>IF('Crisis Indicator Data'!$O37="x","x",IF('Crisis Indicator Data'!$O37=0,0,('Crisis Indicator Data'!M37/'Crisis Indicator Data'!$O37)))</f>
        <v>#N/A</v>
      </c>
      <c r="AC43" s="116" t="e">
        <f t="shared" si="5"/>
        <v>#N/A</v>
      </c>
      <c r="AD43" s="119" t="e">
        <f t="shared" si="21"/>
        <v>#N/A</v>
      </c>
      <c r="AE43" s="111" t="e">
        <f>IF('Crisis Indicator Data'!$O37="x","x",IF('Crisis Indicator Data'!$O37=0,0,('Crisis Indicator Data'!N37/'Crisis Indicator Data'!$O37)))</f>
        <v>#N/A</v>
      </c>
      <c r="AF43" s="116" t="e">
        <f t="shared" si="7"/>
        <v>#N/A</v>
      </c>
      <c r="AG43" s="119" t="e">
        <f t="shared" si="22"/>
        <v>#N/A</v>
      </c>
      <c r="AH43" s="120" t="e">
        <f t="shared" si="23"/>
        <v>#N/A</v>
      </c>
      <c r="AI43" s="115">
        <f>IF('Crisis Indicator Data'!P37="x","x",IF('Crisis Indicator Data'!P37&gt;AI$7,5,IF('Crisis Indicator Data'!P37&gt;AI$6,4,IF('Crisis Indicator Data'!P37&gt;AI$5,3,IF('Crisis Indicator Data'!P37&gt;AI$4,2,1)))))</f>
        <v>5</v>
      </c>
      <c r="AJ43" s="111">
        <f>IF('Crisis Indicator Data'!P37="x","x",'Crisis Indicator Data'!P37/'Crisis Indicator Data'!H37*1000)</f>
        <v>19.858956806606304</v>
      </c>
      <c r="AK43" s="115">
        <f t="shared" si="24"/>
        <v>3</v>
      </c>
      <c r="AL43" s="120">
        <f t="shared" si="25"/>
        <v>4.0999999999999996</v>
      </c>
      <c r="AM43" s="122" t="e">
        <f t="shared" si="26"/>
        <v>#N/A</v>
      </c>
      <c r="AN43" s="8"/>
      <c r="AO43" s="19"/>
    </row>
    <row r="44" spans="1:41" x14ac:dyDescent="0.3">
      <c r="A44" s="1" t="str">
        <f>'Crisis Indicator Data'!A38</f>
        <v>Eritrea</v>
      </c>
      <c r="B44" s="23" t="str">
        <f>'Crisis Indicator Data'!C38</f>
        <v>ERI001</v>
      </c>
      <c r="C44" s="23" t="str">
        <f>'Crisis Indicator Data'!D38</f>
        <v>Eritrea</v>
      </c>
      <c r="D44" s="23" t="str">
        <f>'Crisis Indicator Data'!E38</f>
        <v>ERI</v>
      </c>
      <c r="E44" s="115">
        <f>IF('Crisis Indicator Data'!F38="","x",IF('Crisis Indicator Data'!F38=0,0,IF('Crisis Indicator Data'!F38&gt;E$7,5,IF('Crisis Indicator Data'!F38&gt;E$6,4,IF('Crisis Indicator Data'!F38&gt;E$5,3,IF('Crisis Indicator Data'!F38&gt;E$4,2,1))))))</f>
        <v>2</v>
      </c>
      <c r="F44" s="111">
        <f>'Crisis Indicator Data'!F38/VLOOKUP('Impact of Crisis'!$D44,'Country Indicator Data'!$B$3:$P$193,15,FALSE)</f>
        <v>1.199009900990099</v>
      </c>
      <c r="G44" s="115">
        <f>IF(E44="x","x",IF('Crisis Indicator Data'!F38=0,0,IF(F44&gt;G$7,5,IF(F44&gt;G$6,4,IF(F44&gt;G$5,3,IF(F44&gt;G$4,2,1))))))</f>
        <v>5</v>
      </c>
      <c r="H44" s="117">
        <f t="shared" si="13"/>
        <v>3.5</v>
      </c>
      <c r="I44" s="115">
        <f>IF('Crisis Indicator Data'!G38="x","x",IF('Crisis Indicator Data'!G38=0,0,IF('Crisis Indicator Data'!G38&gt;I$7,5,IF('Crisis Indicator Data'!G38&gt;I$6,4,IF('Crisis Indicator Data'!G38&gt;I$5,3,IF('Crisis Indicator Data'!G38&gt;I$4,2,1))))))</f>
        <v>2</v>
      </c>
      <c r="J44" s="111">
        <f>'Crisis Indicator Data'!G38/VLOOKUP('Impact of Crisis'!$D44,'Country Indicator Data'!$B$3:$P$193,14,FALSE)</f>
        <v>1</v>
      </c>
      <c r="K44" s="115">
        <f>IF(I44="x","x",IF('Crisis Indicator Data'!G38=0,0,IF(J44&gt;K$7,5,IF(J44&gt;K$6,4,IF(J44&gt;K$5,3,IF(J44&gt;K$4,2,1))))))</f>
        <v>5</v>
      </c>
      <c r="L44" s="117">
        <f t="shared" si="14"/>
        <v>3.5</v>
      </c>
      <c r="M44" s="122">
        <f t="shared" si="15"/>
        <v>3.5</v>
      </c>
      <c r="N44" s="115">
        <f>IF('Crisis Indicator Data'!H38="x","x",IF('Crisis Indicator Data'!H38=0,0,IF('Crisis Indicator Data'!H38&gt;N$7,5,IF('Crisis Indicator Data'!H38&gt;N$6,4,IF('Crisis Indicator Data'!H38&gt;N$5,3,IF('Crisis Indicator Data'!H38&gt;N$4,2,1))))))</f>
        <v>3</v>
      </c>
      <c r="O44" s="111">
        <f>IF('Crisis Indicator Data'!H38="x","x",('Crisis Indicator Data'!H38/VLOOKUP('Impact of Crisis'!$D44,'Country Indicator Data'!$B$3:$P$193,14,FALSE)))</f>
        <v>1</v>
      </c>
      <c r="P44" s="115">
        <f>IF(N44="x","x",IF('Crisis Indicator Data'!H38=0,0,IF(O44&gt;P$7,5,IF(O44&gt;P$6,4,IF(O44&gt;P$5,3,IF(O44&gt;P$4,2,1))))))</f>
        <v>5</v>
      </c>
      <c r="Q44" s="117">
        <f t="shared" si="16"/>
        <v>4</v>
      </c>
      <c r="R44" s="115">
        <f>IF('Crisis Indicator Data'!I38="x","x",IF('Crisis Indicator Data'!I38=0,0,IF('Crisis Indicator Data'!I38&gt;R$7,5,IF('Crisis Indicator Data'!I38&gt;R$6,4,IF('Crisis Indicator Data'!I38&gt;R$5,3,IF('Crisis Indicator Data'!I38&gt;R$4,2,1))))))</f>
        <v>3</v>
      </c>
      <c r="S44" s="111">
        <f>IF('Crisis Indicator Data'!I38="x","x",('Crisis Indicator Data'!I38/VLOOKUP('Impact of Crisis'!$D44,'Country Indicator Data'!$B$3:$P$193,14,FALSE)))</f>
        <v>6.4000000000000001E-2</v>
      </c>
      <c r="T44" s="115">
        <f t="shared" si="17"/>
        <v>4</v>
      </c>
      <c r="U44" s="117">
        <f t="shared" si="18"/>
        <v>4</v>
      </c>
      <c r="V44" s="115" t="str">
        <f>IF('Crisis Indicator Data'!J38="x","x",IF('Crisis Indicator Data'!J38=0,0,IF('Crisis Indicator Data'!J38&gt;V$7,5,IF('Crisis Indicator Data'!J38&gt;V$6,4,IF('Crisis Indicator Data'!J38&gt;V$5,3,IF('Crisis Indicator Data'!J38&gt;V$4,2,1))))))</f>
        <v>x</v>
      </c>
      <c r="W44" s="115" t="str">
        <f>IF('Crisis Indicator Data'!K38="x","x",IF('Crisis Indicator Data'!K38=0,0,IF('Crisis Indicator Data'!K38&gt;V$7,5,IF('Crisis Indicator Data'!K38&gt;V$6,4,IF('Crisis Indicator Data'!K38&gt;V$5,3,IF('Crisis Indicator Data'!K38&gt;V$4,2,1))))))</f>
        <v>x</v>
      </c>
      <c r="X44" s="117" t="str">
        <f t="shared" si="2"/>
        <v>x</v>
      </c>
      <c r="Y44" s="115" t="str">
        <f>IF('Crisis Indicator Data'!L38="x","x",IF('Crisis Indicator Data'!L38=0,0,IF('Crisis Indicator Data'!L38&gt;Y$7,5,IF('Crisis Indicator Data'!L38&gt;Y$6,4,IF('Crisis Indicator Data'!L38&gt;Y$5,3,IF('Crisis Indicator Data'!L38&gt;Y$4,2,1))))))</f>
        <v>x</v>
      </c>
      <c r="Z44" s="118" t="str">
        <f t="shared" si="19"/>
        <v>x</v>
      </c>
      <c r="AA44" s="122">
        <f t="shared" si="20"/>
        <v>4</v>
      </c>
      <c r="AB44" s="111" t="e">
        <f>IF('Crisis Indicator Data'!$O38="x","x",IF('Crisis Indicator Data'!$O38=0,0,('Crisis Indicator Data'!M38/'Crisis Indicator Data'!$O38)))</f>
        <v>#N/A</v>
      </c>
      <c r="AC44" s="116" t="e">
        <f t="shared" si="5"/>
        <v>#N/A</v>
      </c>
      <c r="AD44" s="119" t="e">
        <f t="shared" si="21"/>
        <v>#N/A</v>
      </c>
      <c r="AE44" s="111" t="e">
        <f>IF('Crisis Indicator Data'!$O38="x","x",IF('Crisis Indicator Data'!$O38=0,0,('Crisis Indicator Data'!N38/'Crisis Indicator Data'!$O38)))</f>
        <v>#N/A</v>
      </c>
      <c r="AF44" s="116" t="e">
        <f t="shared" si="7"/>
        <v>#N/A</v>
      </c>
      <c r="AG44" s="119" t="e">
        <f t="shared" si="22"/>
        <v>#N/A</v>
      </c>
      <c r="AH44" s="120" t="e">
        <f t="shared" si="23"/>
        <v>#N/A</v>
      </c>
      <c r="AI44" s="115">
        <f>IF('Crisis Indicator Data'!P38="x","x",IF('Crisis Indicator Data'!P38&gt;AI$7,5,IF('Crisis Indicator Data'!P38&gt;AI$6,4,IF('Crisis Indicator Data'!P38&gt;AI$5,3,IF('Crisis Indicator Data'!P38&gt;AI$4,2,1)))))</f>
        <v>4</v>
      </c>
      <c r="AJ44" s="111">
        <f>IF('Crisis Indicator Data'!P38="x","x",'Crisis Indicator Data'!P38/'Crisis Indicator Data'!H38*1000)</f>
        <v>0.25999999999999995</v>
      </c>
      <c r="AK44" s="115">
        <f t="shared" si="24"/>
        <v>2</v>
      </c>
      <c r="AL44" s="120">
        <f t="shared" si="25"/>
        <v>3.1</v>
      </c>
      <c r="AM44" s="122" t="e">
        <f t="shared" si="26"/>
        <v>#N/A</v>
      </c>
      <c r="AN44" s="8"/>
      <c r="AO44" s="19"/>
    </row>
    <row r="45" spans="1:41" x14ac:dyDescent="0.3">
      <c r="A45" s="1" t="str">
        <f>'Crisis Indicator Data'!A39</f>
        <v>Ethiopia</v>
      </c>
      <c r="B45" s="23" t="str">
        <f>'Crisis Indicator Data'!C39</f>
        <v>ETH001</v>
      </c>
      <c r="C45" s="23" t="str">
        <f>'Crisis Indicator Data'!D39</f>
        <v>Ethiopia</v>
      </c>
      <c r="D45" s="23" t="str">
        <f>'Crisis Indicator Data'!E39</f>
        <v>ETH</v>
      </c>
      <c r="E45" s="115">
        <f>IF('Crisis Indicator Data'!F39="","x",IF('Crisis Indicator Data'!F39=0,0,IF('Crisis Indicator Data'!F39&gt;E$7,5,IF('Crisis Indicator Data'!F39&gt;E$6,4,IF('Crisis Indicator Data'!F39&gt;E$5,3,IF('Crisis Indicator Data'!F39&gt;E$4,2,1))))))</f>
        <v>5</v>
      </c>
      <c r="F45" s="111">
        <f>'Crisis Indicator Data'!F39/VLOOKUP('Impact of Crisis'!$D45,'Country Indicator Data'!$B$3:$P$193,15,FALSE)</f>
        <v>1.1043000000000001</v>
      </c>
      <c r="G45" s="115">
        <f>IF(E45="x","x",IF('Crisis Indicator Data'!F39=0,0,IF(F45&gt;G$7,5,IF(F45&gt;G$6,4,IF(F45&gt;G$5,3,IF(F45&gt;G$4,2,1))))))</f>
        <v>5</v>
      </c>
      <c r="H45" s="117">
        <f t="shared" si="13"/>
        <v>5</v>
      </c>
      <c r="I45" s="115">
        <f>IF('Crisis Indicator Data'!G39="x","x",IF('Crisis Indicator Data'!G39=0,0,IF('Crisis Indicator Data'!G39&gt;I$7,5,IF('Crisis Indicator Data'!G39&gt;I$6,4,IF('Crisis Indicator Data'!G39&gt;I$5,3,IF('Crisis Indicator Data'!G39&gt;I$4,2,1))))))</f>
        <v>5</v>
      </c>
      <c r="J45" s="111">
        <f>'Crisis Indicator Data'!G39/VLOOKUP('Impact of Crisis'!$D45,'Country Indicator Data'!$B$3:$P$193,14,FALSE)</f>
        <v>1</v>
      </c>
      <c r="K45" s="115">
        <f>IF(I45="x","x",IF('Crisis Indicator Data'!G39=0,0,IF(J45&gt;K$7,5,IF(J45&gt;K$6,4,IF(J45&gt;K$5,3,IF(J45&gt;K$4,2,1))))))</f>
        <v>5</v>
      </c>
      <c r="L45" s="117">
        <f t="shared" si="14"/>
        <v>5</v>
      </c>
      <c r="M45" s="122">
        <f t="shared" si="15"/>
        <v>5</v>
      </c>
      <c r="N45" s="115">
        <f>IF('Crisis Indicator Data'!H39="x","x",IF('Crisis Indicator Data'!H39=0,0,IF('Crisis Indicator Data'!H39&gt;N$7,5,IF('Crisis Indicator Data'!H39&gt;N$6,4,IF('Crisis Indicator Data'!H39&gt;N$5,3,IF('Crisis Indicator Data'!H39&gt;N$4,2,1))))))</f>
        <v>3</v>
      </c>
      <c r="O45" s="111">
        <f>IF('Crisis Indicator Data'!H39="x","x",('Crisis Indicator Data'!H39/VLOOKUP('Impact of Crisis'!$D45,'Country Indicator Data'!$B$3:$P$193,14,FALSE)))</f>
        <v>7.5569175933911506E-2</v>
      </c>
      <c r="P45" s="115">
        <f>IF(N45="x","x",IF('Crisis Indicator Data'!H39=0,0,IF(O45&gt;P$7,5,IF(O45&gt;P$6,4,IF(O45&gt;P$5,3,IF(O45&gt;P$4,2,1))))))</f>
        <v>2</v>
      </c>
      <c r="Q45" s="117">
        <f t="shared" si="16"/>
        <v>2.5</v>
      </c>
      <c r="R45" s="115">
        <f>IF('Crisis Indicator Data'!I39="x","x",IF('Crisis Indicator Data'!I39=0,0,IF('Crisis Indicator Data'!I39&gt;R$7,5,IF('Crisis Indicator Data'!I39&gt;R$6,4,IF('Crisis Indicator Data'!I39&gt;R$5,3,IF('Crisis Indicator Data'!I39&gt;R$4,2,1))))))</f>
        <v>4</v>
      </c>
      <c r="S45" s="111">
        <f>IF('Crisis Indicator Data'!I39="x","x",('Crisis Indicator Data'!I39/VLOOKUP('Impact of Crisis'!$D45,'Country Indicator Data'!$B$3:$P$193,14,FALSE)))</f>
        <v>2.9450535860554239E-2</v>
      </c>
      <c r="T45" s="115">
        <f t="shared" si="17"/>
        <v>3</v>
      </c>
      <c r="U45" s="117">
        <f t="shared" si="18"/>
        <v>4</v>
      </c>
      <c r="V45" s="115" t="str">
        <f>IF('Crisis Indicator Data'!J39="x","x",IF('Crisis Indicator Data'!J39=0,0,IF('Crisis Indicator Data'!J39&gt;V$7,5,IF('Crisis Indicator Data'!J39&gt;V$6,4,IF('Crisis Indicator Data'!J39&gt;V$5,3,IF('Crisis Indicator Data'!J39&gt;V$4,2,1))))))</f>
        <v>x</v>
      </c>
      <c r="W45" s="115">
        <f>IF('Crisis Indicator Data'!K39="x","x",IF('Crisis Indicator Data'!K39=0,0,IF('Crisis Indicator Data'!K39&gt;V$7,5,IF('Crisis Indicator Data'!K39&gt;V$6,4,IF('Crisis Indicator Data'!K39&gt;V$5,3,IF('Crisis Indicator Data'!K39&gt;V$4,2,1))))))</f>
        <v>4</v>
      </c>
      <c r="X45" s="117">
        <f t="shared" si="2"/>
        <v>4</v>
      </c>
      <c r="Y45" s="115">
        <f>IF('Crisis Indicator Data'!L39="x","x",IF('Crisis Indicator Data'!L39=0,0,IF('Crisis Indicator Data'!L39&gt;Y$7,5,IF('Crisis Indicator Data'!L39&gt;Y$6,4,IF('Crisis Indicator Data'!L39&gt;Y$5,3,IF('Crisis Indicator Data'!L39&gt;Y$4,2,1))))))</f>
        <v>3</v>
      </c>
      <c r="Z45" s="118">
        <f t="shared" si="19"/>
        <v>3</v>
      </c>
      <c r="AA45" s="122">
        <f t="shared" si="20"/>
        <v>3.3</v>
      </c>
      <c r="AB45" s="111" t="e">
        <f>IF('Crisis Indicator Data'!$O39="x","x",IF('Crisis Indicator Data'!$O39=0,0,('Crisis Indicator Data'!M39/'Crisis Indicator Data'!$O39)))</f>
        <v>#N/A</v>
      </c>
      <c r="AC45" s="116" t="e">
        <f t="shared" si="5"/>
        <v>#N/A</v>
      </c>
      <c r="AD45" s="119" t="e">
        <f t="shared" si="21"/>
        <v>#N/A</v>
      </c>
      <c r="AE45" s="111" t="e">
        <f>IF('Crisis Indicator Data'!$O39="x","x",IF('Crisis Indicator Data'!$O39=0,0,('Crisis Indicator Data'!N39/'Crisis Indicator Data'!$O39)))</f>
        <v>#N/A</v>
      </c>
      <c r="AF45" s="116" t="e">
        <f t="shared" si="7"/>
        <v>#N/A</v>
      </c>
      <c r="AG45" s="119" t="e">
        <f t="shared" si="22"/>
        <v>#N/A</v>
      </c>
      <c r="AH45" s="120" t="e">
        <f t="shared" si="23"/>
        <v>#N/A</v>
      </c>
      <c r="AI45" s="115" t="str">
        <f>IF('Crisis Indicator Data'!P39="x","x",IF('Crisis Indicator Data'!P39&gt;AI$7,5,IF('Crisis Indicator Data'!P39&gt;AI$6,4,IF('Crisis Indicator Data'!P39&gt;AI$5,3,IF('Crisis Indicator Data'!P39&gt;AI$4,2,1)))))</f>
        <v>x</v>
      </c>
      <c r="AJ45" s="111" t="str">
        <f>IF('Crisis Indicator Data'!P39="x","x",'Crisis Indicator Data'!P39/'Crisis Indicator Data'!H39*1000)</f>
        <v>x</v>
      </c>
      <c r="AK45" s="115" t="str">
        <f t="shared" si="24"/>
        <v>x</v>
      </c>
      <c r="AL45" s="120" t="str">
        <f t="shared" si="25"/>
        <v>x</v>
      </c>
      <c r="AM45" s="122" t="e">
        <f t="shared" si="26"/>
        <v>#N/A</v>
      </c>
      <c r="AN45" s="8"/>
      <c r="AO45" s="19"/>
    </row>
    <row r="46" spans="1:41" x14ac:dyDescent="0.3">
      <c r="A46" s="1" t="str">
        <f>'Crisis Indicator Data'!A40</f>
        <v>Mixed migration flows in Greece</v>
      </c>
      <c r="B46" s="23" t="str">
        <f>'Crisis Indicator Data'!C40</f>
        <v>GRC002</v>
      </c>
      <c r="C46" s="23" t="str">
        <f>'Crisis Indicator Data'!D40</f>
        <v>Greece</v>
      </c>
      <c r="D46" s="23" t="str">
        <f>'Crisis Indicator Data'!E40</f>
        <v>GRC</v>
      </c>
      <c r="E46" s="115">
        <f>IF('Crisis Indicator Data'!F40="","x",IF('Crisis Indicator Data'!F40=0,0,IF('Crisis Indicator Data'!F40&gt;E$7,5,IF('Crisis Indicator Data'!F40&gt;E$6,4,IF('Crisis Indicator Data'!F40&gt;E$5,3,IF('Crisis Indicator Data'!F40&gt;E$4,2,1))))))</f>
        <v>1</v>
      </c>
      <c r="F46" s="111">
        <f>'Crisis Indicator Data'!F40/VLOOKUP('Impact of Crisis'!$D46,'Country Indicator Data'!$B$3:$P$193,15,FALSE)</f>
        <v>2.9681923972071374E-2</v>
      </c>
      <c r="G46" s="115">
        <f>IF(E46="x","x",IF('Crisis Indicator Data'!F40=0,0,IF(F46&gt;G$7,5,IF(F46&gt;G$6,4,IF(F46&gt;G$5,3,IF(F46&gt;G$4,2,1))))))</f>
        <v>2</v>
      </c>
      <c r="H46" s="117">
        <f t="shared" si="13"/>
        <v>1.5</v>
      </c>
      <c r="I46" s="115">
        <f>IF('Crisis Indicator Data'!G40="x","x",IF('Crisis Indicator Data'!G40=0,0,IF('Crisis Indicator Data'!G40&gt;I$7,5,IF('Crisis Indicator Data'!G40&gt;I$6,4,IF('Crisis Indicator Data'!G40&gt;I$5,3,IF('Crisis Indicator Data'!G40&gt;I$4,2,1))))))</f>
        <v>1</v>
      </c>
      <c r="J46" s="111">
        <f>'Crisis Indicator Data'!G40/VLOOKUP('Impact of Crisis'!$D46,'Country Indicator Data'!$B$3:$P$193,14,FALSE)</f>
        <v>0.12141293393837502</v>
      </c>
      <c r="K46" s="115">
        <f>IF(I46="x","x",IF('Crisis Indicator Data'!G40=0,0,IF(J46&gt;K$7,5,IF(J46&gt;K$6,4,IF(J46&gt;K$5,3,IF(J46&gt;K$4,2,1))))))</f>
        <v>2</v>
      </c>
      <c r="L46" s="117">
        <f t="shared" si="14"/>
        <v>1.5</v>
      </c>
      <c r="M46" s="122">
        <f t="shared" si="15"/>
        <v>1.5</v>
      </c>
      <c r="N46" s="115">
        <f>IF('Crisis Indicator Data'!H40="x","x",IF('Crisis Indicator Data'!H40=0,0,IF('Crisis Indicator Data'!H40&gt;N$7,5,IF('Crisis Indicator Data'!H40&gt;N$6,4,IF('Crisis Indicator Data'!H40&gt;N$5,3,IF('Crisis Indicator Data'!H40&gt;N$4,2,1))))))</f>
        <v>1</v>
      </c>
      <c r="O46" s="111">
        <f>IF('Crisis Indicator Data'!H40="x","x",('Crisis Indicator Data'!H40/VLOOKUP('Impact of Crisis'!$D46,'Country Indicator Data'!$B$3:$P$193,14,FALSE)))</f>
        <v>2.6499249482224884E-2</v>
      </c>
      <c r="P46" s="115">
        <f>IF(N46="x","x",IF('Crisis Indicator Data'!H40=0,0,IF(O46&gt;P$7,5,IF(O46&gt;P$6,4,IF(O46&gt;P$5,3,IF(O46&gt;P$4,2,1))))))</f>
        <v>2</v>
      </c>
      <c r="Q46" s="117">
        <f t="shared" si="16"/>
        <v>1.5</v>
      </c>
      <c r="R46" s="115">
        <f>IF('Crisis Indicator Data'!I40="x","x",IF('Crisis Indicator Data'!I40=0,0,IF('Crisis Indicator Data'!I40&gt;R$7,5,IF('Crisis Indicator Data'!I40&gt;R$6,4,IF('Crisis Indicator Data'!I40&gt;R$5,3,IF('Crisis Indicator Data'!I40&gt;R$4,2,1))))))</f>
        <v>2</v>
      </c>
      <c r="S46" s="111">
        <f>IF('Crisis Indicator Data'!I40="x","x",('Crisis Indicator Data'!I40/VLOOKUP('Impact of Crisis'!$D46,'Country Indicator Data'!$B$3:$P$193,14,FALSE)))</f>
        <v>6.7781050030764674E-3</v>
      </c>
      <c r="T46" s="115">
        <f t="shared" si="17"/>
        <v>2</v>
      </c>
      <c r="U46" s="117">
        <f t="shared" si="18"/>
        <v>2</v>
      </c>
      <c r="V46" s="115" t="str">
        <f>IF('Crisis Indicator Data'!J40="x","x",IF('Crisis Indicator Data'!J40=0,0,IF('Crisis Indicator Data'!J40&gt;V$7,5,IF('Crisis Indicator Data'!J40&gt;V$6,4,IF('Crisis Indicator Data'!J40&gt;V$5,3,IF('Crisis Indicator Data'!J40&gt;V$4,2,1))))))</f>
        <v>x</v>
      </c>
      <c r="W46" s="115" t="str">
        <f>IF('Crisis Indicator Data'!K40="x","x",IF('Crisis Indicator Data'!K40=0,0,IF('Crisis Indicator Data'!K40&gt;V$7,5,IF('Crisis Indicator Data'!K40&gt;V$6,4,IF('Crisis Indicator Data'!K40&gt;V$5,3,IF('Crisis Indicator Data'!K40&gt;V$4,2,1))))))</f>
        <v>x</v>
      </c>
      <c r="X46" s="117" t="str">
        <f t="shared" si="2"/>
        <v>x</v>
      </c>
      <c r="Y46" s="115">
        <f>IF('Crisis Indicator Data'!L40="x","x",IF('Crisis Indicator Data'!L40=0,0,IF('Crisis Indicator Data'!L40&gt;Y$7,5,IF('Crisis Indicator Data'!L40&gt;Y$6,4,IF('Crisis Indicator Data'!L40&gt;Y$5,3,IF('Crisis Indicator Data'!L40&gt;Y$4,2,1))))))</f>
        <v>2</v>
      </c>
      <c r="Z46" s="118">
        <f t="shared" si="19"/>
        <v>2</v>
      </c>
      <c r="AA46" s="122">
        <f t="shared" si="20"/>
        <v>1.8</v>
      </c>
      <c r="AB46" s="111" t="e">
        <f>IF('Crisis Indicator Data'!$O40="x","x",IF('Crisis Indicator Data'!$O40=0,0,('Crisis Indicator Data'!M40/'Crisis Indicator Data'!$O40)))</f>
        <v>#N/A</v>
      </c>
      <c r="AC46" s="116" t="e">
        <f t="shared" si="5"/>
        <v>#N/A</v>
      </c>
      <c r="AD46" s="119" t="e">
        <f t="shared" si="21"/>
        <v>#N/A</v>
      </c>
      <c r="AE46" s="111" t="e">
        <f>IF('Crisis Indicator Data'!$O40="x","x",IF('Crisis Indicator Data'!$O40=0,0,('Crisis Indicator Data'!N40/'Crisis Indicator Data'!$O40)))</f>
        <v>#N/A</v>
      </c>
      <c r="AF46" s="116" t="e">
        <f t="shared" si="7"/>
        <v>#N/A</v>
      </c>
      <c r="AG46" s="119" t="e">
        <f t="shared" si="22"/>
        <v>#N/A</v>
      </c>
      <c r="AH46" s="120" t="e">
        <f t="shared" si="23"/>
        <v>#N/A</v>
      </c>
      <c r="AI46" s="115" t="str">
        <f>IF('Crisis Indicator Data'!P40="x","x",IF('Crisis Indicator Data'!P40&gt;AI$7,5,IF('Crisis Indicator Data'!P40&gt;AI$6,4,IF('Crisis Indicator Data'!P40&gt;AI$5,3,IF('Crisis Indicator Data'!P40&gt;AI$4,2,1)))))</f>
        <v>x</v>
      </c>
      <c r="AJ46" s="111" t="str">
        <f>IF('Crisis Indicator Data'!P40="x","x",'Crisis Indicator Data'!P40/'Crisis Indicator Data'!H40*1000)</f>
        <v>x</v>
      </c>
      <c r="AK46" s="115" t="str">
        <f t="shared" si="24"/>
        <v>x</v>
      </c>
      <c r="AL46" s="120" t="str">
        <f t="shared" si="25"/>
        <v>x</v>
      </c>
      <c r="AM46" s="122" t="e">
        <f t="shared" si="26"/>
        <v>#N/A</v>
      </c>
      <c r="AN46" s="8"/>
      <c r="AO46" s="19"/>
    </row>
    <row r="47" spans="1:41" x14ac:dyDescent="0.3">
      <c r="A47" s="1" t="str">
        <f>'Crisis Indicator Data'!A41</f>
        <v>Guatemala</v>
      </c>
      <c r="B47" s="23" t="str">
        <f>'Crisis Indicator Data'!C41</f>
        <v>GTM001</v>
      </c>
      <c r="C47" s="23" t="str">
        <f>'Crisis Indicator Data'!D41</f>
        <v>Guatemala</v>
      </c>
      <c r="D47" s="23" t="str">
        <f>'Crisis Indicator Data'!E41</f>
        <v>GTM</v>
      </c>
      <c r="E47" s="115">
        <f>IF('Crisis Indicator Data'!F41="","x",IF('Crisis Indicator Data'!F41=0,0,IF('Crisis Indicator Data'!F41&gt;E$7,5,IF('Crisis Indicator Data'!F41&gt;E$6,4,IF('Crisis Indicator Data'!F41&gt;E$5,3,IF('Crisis Indicator Data'!F41&gt;E$4,2,1))))))</f>
        <v>2</v>
      </c>
      <c r="F47" s="111">
        <f>'Crisis Indicator Data'!F41/VLOOKUP('Impact of Crisis'!$D47,'Country Indicator Data'!$B$3:$P$193,15,FALSE)</f>
        <v>1.017170586039567</v>
      </c>
      <c r="G47" s="115">
        <f>IF(E47="x","x",IF('Crisis Indicator Data'!F41=0,0,IF(F47&gt;G$7,5,IF(F47&gt;G$6,4,IF(F47&gt;G$5,3,IF(F47&gt;G$4,2,1))))))</f>
        <v>5</v>
      </c>
      <c r="H47" s="117">
        <f t="shared" si="13"/>
        <v>3.5</v>
      </c>
      <c r="I47" s="115">
        <f>IF('Crisis Indicator Data'!G41="x","x",IF('Crisis Indicator Data'!G41=0,0,IF('Crisis Indicator Data'!G41&gt;I$7,5,IF('Crisis Indicator Data'!G41&gt;I$6,4,IF('Crisis Indicator Data'!G41&gt;I$5,3,IF('Crisis Indicator Data'!G41&gt;I$4,2,1))))))</f>
        <v>4</v>
      </c>
      <c r="J47" s="111">
        <f>'Crisis Indicator Data'!G41/VLOOKUP('Impact of Crisis'!$D47,'Country Indicator Data'!$B$3:$P$193,14,FALSE)</f>
        <v>1</v>
      </c>
      <c r="K47" s="115">
        <f>IF(I47="x","x",IF('Crisis Indicator Data'!G41=0,0,IF(J47&gt;K$7,5,IF(J47&gt;K$6,4,IF(J47&gt;K$5,3,IF(J47&gt;K$4,2,1))))))</f>
        <v>5</v>
      </c>
      <c r="L47" s="117">
        <f t="shared" si="14"/>
        <v>4.5</v>
      </c>
      <c r="M47" s="122">
        <f t="shared" si="15"/>
        <v>4</v>
      </c>
      <c r="N47" s="115">
        <f>IF('Crisis Indicator Data'!H41="x","x",IF('Crisis Indicator Data'!H41=0,0,IF('Crisis Indicator Data'!H41&gt;N$7,5,IF('Crisis Indicator Data'!H41&gt;N$6,4,IF('Crisis Indicator Data'!H41&gt;N$5,3,IF('Crisis Indicator Data'!H41&gt;N$4,2,1))))))</f>
        <v>4</v>
      </c>
      <c r="O47" s="111">
        <f>IF('Crisis Indicator Data'!H41="x","x",('Crisis Indicator Data'!H41/VLOOKUP('Impact of Crisis'!$D47,'Country Indicator Data'!$B$3:$P$193,14,FALSE)))</f>
        <v>0.77019515079834422</v>
      </c>
      <c r="P47" s="115">
        <f>IF(N47="x","x",IF('Crisis Indicator Data'!H41=0,0,IF(O47&gt;P$7,5,IF(O47&gt;P$6,4,IF(O47&gt;P$5,3,IF(O47&gt;P$4,2,1))))))</f>
        <v>4</v>
      </c>
      <c r="Q47" s="117">
        <f t="shared" si="16"/>
        <v>4</v>
      </c>
      <c r="R47" s="115" t="str">
        <f>IF('Crisis Indicator Data'!I41="x","x",IF('Crisis Indicator Data'!I41=0,0,IF('Crisis Indicator Data'!I41&gt;R$7,5,IF('Crisis Indicator Data'!I41&gt;R$6,4,IF('Crisis Indicator Data'!I41&gt;R$5,3,IF('Crisis Indicator Data'!I41&gt;R$4,2,1))))))</f>
        <v>x</v>
      </c>
      <c r="S47" s="111" t="str">
        <f>IF('Crisis Indicator Data'!I41="x","x",('Crisis Indicator Data'!I41/VLOOKUP('Impact of Crisis'!$D47,'Country Indicator Data'!$B$3:$P$193,14,FALSE)))</f>
        <v>x</v>
      </c>
      <c r="T47" s="115" t="str">
        <f t="shared" si="17"/>
        <v>x</v>
      </c>
      <c r="U47" s="117" t="str">
        <f t="shared" si="18"/>
        <v>x</v>
      </c>
      <c r="V47" s="115" t="str">
        <f>IF('Crisis Indicator Data'!J41="x","x",IF('Crisis Indicator Data'!J41=0,0,IF('Crisis Indicator Data'!J41&gt;V$7,5,IF('Crisis Indicator Data'!J41&gt;V$6,4,IF('Crisis Indicator Data'!J41&gt;V$5,3,IF('Crisis Indicator Data'!J41&gt;V$4,2,1))))))</f>
        <v>x</v>
      </c>
      <c r="W47" s="115" t="str">
        <f>IF('Crisis Indicator Data'!K41="x","x",IF('Crisis Indicator Data'!K41=0,0,IF('Crisis Indicator Data'!K41&gt;V$7,5,IF('Crisis Indicator Data'!K41&gt;V$6,4,IF('Crisis Indicator Data'!K41&gt;V$5,3,IF('Crisis Indicator Data'!K41&gt;V$4,2,1))))))</f>
        <v>x</v>
      </c>
      <c r="X47" s="117" t="str">
        <f t="shared" si="2"/>
        <v>x</v>
      </c>
      <c r="Y47" s="115">
        <f>IF('Crisis Indicator Data'!L41="x","x",IF('Crisis Indicator Data'!L41=0,0,IF('Crisis Indicator Data'!L41&gt;Y$7,5,IF('Crisis Indicator Data'!L41&gt;Y$6,4,IF('Crisis Indicator Data'!L41&gt;Y$5,3,IF('Crisis Indicator Data'!L41&gt;Y$4,2,1))))))</f>
        <v>4</v>
      </c>
      <c r="Z47" s="118">
        <f t="shared" si="19"/>
        <v>4</v>
      </c>
      <c r="AA47" s="122">
        <f t="shared" si="20"/>
        <v>4</v>
      </c>
      <c r="AB47" s="111" t="e">
        <f>IF('Crisis Indicator Data'!$O41="x","x",IF('Crisis Indicator Data'!$O41=0,0,('Crisis Indicator Data'!M41/'Crisis Indicator Data'!$O41)))</f>
        <v>#N/A</v>
      </c>
      <c r="AC47" s="116" t="e">
        <f t="shared" si="5"/>
        <v>#N/A</v>
      </c>
      <c r="AD47" s="119" t="e">
        <f t="shared" si="21"/>
        <v>#N/A</v>
      </c>
      <c r="AE47" s="111" t="e">
        <f>IF('Crisis Indicator Data'!$O41="x","x",IF('Crisis Indicator Data'!$O41=0,0,('Crisis Indicator Data'!N41/'Crisis Indicator Data'!$O41)))</f>
        <v>#N/A</v>
      </c>
      <c r="AF47" s="116" t="e">
        <f t="shared" si="7"/>
        <v>#N/A</v>
      </c>
      <c r="AG47" s="119" t="e">
        <f t="shared" si="22"/>
        <v>#N/A</v>
      </c>
      <c r="AH47" s="120" t="e">
        <f t="shared" si="23"/>
        <v>#N/A</v>
      </c>
      <c r="AI47" s="115" t="str">
        <f>IF('Crisis Indicator Data'!P41="x","x",IF('Crisis Indicator Data'!P41&gt;AI$7,5,IF('Crisis Indicator Data'!P41&gt;AI$6,4,IF('Crisis Indicator Data'!P41&gt;AI$5,3,IF('Crisis Indicator Data'!P41&gt;AI$4,2,1)))))</f>
        <v>x</v>
      </c>
      <c r="AJ47" s="111" t="str">
        <f>IF('Crisis Indicator Data'!P41="x","x",'Crisis Indicator Data'!P41/'Crisis Indicator Data'!H41*1000)</f>
        <v>x</v>
      </c>
      <c r="AK47" s="115" t="str">
        <f t="shared" si="24"/>
        <v>x</v>
      </c>
      <c r="AL47" s="120" t="str">
        <f t="shared" si="25"/>
        <v>x</v>
      </c>
      <c r="AM47" s="122" t="e">
        <f t="shared" si="26"/>
        <v>#N/A</v>
      </c>
      <c r="AN47" s="8"/>
      <c r="AO47" s="19"/>
    </row>
    <row r="48" spans="1:41" x14ac:dyDescent="0.3">
      <c r="A48" s="1" t="str">
        <f>'Crisis Indicator Data'!A42</f>
        <v>Haiti</v>
      </c>
      <c r="B48" s="23" t="str">
        <f>'Crisis Indicator Data'!C42</f>
        <v>HTI001</v>
      </c>
      <c r="C48" s="23" t="str">
        <f>'Crisis Indicator Data'!D42</f>
        <v>Haiti</v>
      </c>
      <c r="D48" s="23" t="str">
        <f>'Crisis Indicator Data'!E42</f>
        <v>HTI</v>
      </c>
      <c r="E48" s="115">
        <f>IF('Crisis Indicator Data'!F42="","x",IF('Crisis Indicator Data'!F42=0,0,IF('Crisis Indicator Data'!F42&gt;E$7,5,IF('Crisis Indicator Data'!F42&gt;E$6,4,IF('Crisis Indicator Data'!F42&gt;E$5,3,IF('Crisis Indicator Data'!F42&gt;E$4,2,1))))))</f>
        <v>2</v>
      </c>
      <c r="F48" s="111">
        <f>'Crisis Indicator Data'!F42/VLOOKUP('Impact of Crisis'!$D48,'Country Indicator Data'!$B$3:$P$193,15,FALSE)</f>
        <v>0.98570391872278662</v>
      </c>
      <c r="G48" s="115">
        <f>IF(E48="x","x",IF('Crisis Indicator Data'!F42=0,0,IF(F48&gt;G$7,5,IF(F48&gt;G$6,4,IF(F48&gt;G$5,3,IF(F48&gt;G$4,2,1))))))</f>
        <v>5</v>
      </c>
      <c r="H48" s="117">
        <f t="shared" si="13"/>
        <v>3.5</v>
      </c>
      <c r="I48" s="115">
        <f>IF('Crisis Indicator Data'!G42="x","x",IF('Crisis Indicator Data'!G42=0,0,IF('Crisis Indicator Data'!G42&gt;I$7,5,IF('Crisis Indicator Data'!G42&gt;I$6,4,IF('Crisis Indicator Data'!G42&gt;I$5,3,IF('Crisis Indicator Data'!G42&gt;I$4,2,1))))))</f>
        <v>3</v>
      </c>
      <c r="J48" s="111">
        <f>'Crisis Indicator Data'!G42/VLOOKUP('Impact of Crisis'!$D48,'Country Indicator Data'!$B$3:$P$193,14,FALSE)</f>
        <v>1</v>
      </c>
      <c r="K48" s="115">
        <f>IF(I48="x","x",IF('Crisis Indicator Data'!G42=0,0,IF(J48&gt;K$7,5,IF(J48&gt;K$6,4,IF(J48&gt;K$5,3,IF(J48&gt;K$4,2,1))))))</f>
        <v>5</v>
      </c>
      <c r="L48" s="117">
        <f t="shared" si="14"/>
        <v>4</v>
      </c>
      <c r="M48" s="122">
        <f t="shared" si="15"/>
        <v>3.8</v>
      </c>
      <c r="N48" s="115">
        <f>IF('Crisis Indicator Data'!H42="x","x",IF('Crisis Indicator Data'!H42=0,0,IF('Crisis Indicator Data'!H42&gt;N$7,5,IF('Crisis Indicator Data'!H42&gt;N$6,4,IF('Crisis Indicator Data'!H42&gt;N$5,3,IF('Crisis Indicator Data'!H42&gt;N$4,2,1))))))</f>
        <v>4</v>
      </c>
      <c r="O48" s="111">
        <f>IF('Crisis Indicator Data'!H42="x","x",('Crisis Indicator Data'!H42/VLOOKUP('Impact of Crisis'!$D48,'Country Indicator Data'!$B$3:$P$193,14,FALSE)))</f>
        <v>1</v>
      </c>
      <c r="P48" s="115">
        <f>IF(N48="x","x",IF('Crisis Indicator Data'!H42=0,0,IF(O48&gt;P$7,5,IF(O48&gt;P$6,4,IF(O48&gt;P$5,3,IF(O48&gt;P$4,2,1))))))</f>
        <v>5</v>
      </c>
      <c r="Q48" s="117">
        <f t="shared" si="16"/>
        <v>4.5</v>
      </c>
      <c r="R48" s="115">
        <f>IF('Crisis Indicator Data'!I42="x","x",IF('Crisis Indicator Data'!I42=0,0,IF('Crisis Indicator Data'!I42&gt;R$7,5,IF('Crisis Indicator Data'!I42&gt;R$6,4,IF('Crisis Indicator Data'!I42&gt;R$5,3,IF('Crisis Indicator Data'!I42&gt;R$4,2,1))))))</f>
        <v>1</v>
      </c>
      <c r="S48" s="111">
        <f>IF('Crisis Indicator Data'!I42="x","x",('Crisis Indicator Data'!I42/VLOOKUP('Impact of Crisis'!$D48,'Country Indicator Data'!$B$3:$P$193,14,FALSE)))</f>
        <v>3.8532024129547841E-3</v>
      </c>
      <c r="T48" s="115">
        <f t="shared" si="17"/>
        <v>1</v>
      </c>
      <c r="U48" s="117">
        <f t="shared" si="18"/>
        <v>1</v>
      </c>
      <c r="V48" s="115" t="str">
        <f>IF('Crisis Indicator Data'!J42="x","x",IF('Crisis Indicator Data'!J42=0,0,IF('Crisis Indicator Data'!J42&gt;V$7,5,IF('Crisis Indicator Data'!J42&gt;V$6,4,IF('Crisis Indicator Data'!J42&gt;V$5,3,IF('Crisis Indicator Data'!J42&gt;V$4,2,1))))))</f>
        <v>x</v>
      </c>
      <c r="W48" s="115">
        <f>IF('Crisis Indicator Data'!K42="x","x",IF('Crisis Indicator Data'!K42=0,0,IF('Crisis Indicator Data'!K42&gt;V$7,5,IF('Crisis Indicator Data'!K42&gt;V$6,4,IF('Crisis Indicator Data'!K42&gt;V$5,3,IF('Crisis Indicator Data'!K42&gt;V$4,2,1))))))</f>
        <v>3</v>
      </c>
      <c r="X48" s="117">
        <f t="shared" si="2"/>
        <v>3</v>
      </c>
      <c r="Y48" s="115">
        <f>IF('Crisis Indicator Data'!L42="x","x",IF('Crisis Indicator Data'!L42=0,0,IF('Crisis Indicator Data'!L42&gt;Y$7,5,IF('Crisis Indicator Data'!L42&gt;Y$6,4,IF('Crisis Indicator Data'!L42&gt;Y$5,3,IF('Crisis Indicator Data'!L42&gt;Y$4,2,1))))))</f>
        <v>1</v>
      </c>
      <c r="Z48" s="118">
        <f t="shared" si="19"/>
        <v>1</v>
      </c>
      <c r="AA48" s="122">
        <f t="shared" si="20"/>
        <v>2.9</v>
      </c>
      <c r="AB48" s="111" t="e">
        <f>IF('Crisis Indicator Data'!$O42="x","x",IF('Crisis Indicator Data'!$O42=0,0,('Crisis Indicator Data'!M42/'Crisis Indicator Data'!$O42)))</f>
        <v>#N/A</v>
      </c>
      <c r="AC48" s="116" t="e">
        <f t="shared" si="5"/>
        <v>#N/A</v>
      </c>
      <c r="AD48" s="119" t="e">
        <f t="shared" si="21"/>
        <v>#N/A</v>
      </c>
      <c r="AE48" s="111" t="e">
        <f>IF('Crisis Indicator Data'!$O42="x","x",IF('Crisis Indicator Data'!$O42=0,0,('Crisis Indicator Data'!N42/'Crisis Indicator Data'!$O42)))</f>
        <v>#N/A</v>
      </c>
      <c r="AF48" s="116" t="e">
        <f t="shared" si="7"/>
        <v>#N/A</v>
      </c>
      <c r="AG48" s="119" t="e">
        <f t="shared" si="22"/>
        <v>#N/A</v>
      </c>
      <c r="AH48" s="120" t="e">
        <f t="shared" si="23"/>
        <v>#N/A</v>
      </c>
      <c r="AI48" s="115" t="str">
        <f>IF('Crisis Indicator Data'!P42="x","x",IF('Crisis Indicator Data'!P42&gt;AI$7,5,IF('Crisis Indicator Data'!P42&gt;AI$6,4,IF('Crisis Indicator Data'!P42&gt;AI$5,3,IF('Crisis Indicator Data'!P42&gt;AI$4,2,1)))))</f>
        <v>x</v>
      </c>
      <c r="AJ48" s="111" t="str">
        <f>IF('Crisis Indicator Data'!P42="x","x",'Crisis Indicator Data'!P42/'Crisis Indicator Data'!H42*1000)</f>
        <v>x</v>
      </c>
      <c r="AK48" s="115" t="str">
        <f t="shared" si="24"/>
        <v>x</v>
      </c>
      <c r="AL48" s="120" t="str">
        <f t="shared" si="25"/>
        <v>x</v>
      </c>
      <c r="AM48" s="122" t="e">
        <f t="shared" si="26"/>
        <v>#N/A</v>
      </c>
      <c r="AN48" s="8"/>
      <c r="AO48" s="19"/>
    </row>
    <row r="49" spans="1:41" x14ac:dyDescent="0.3">
      <c r="A49" s="1" t="str">
        <f>'Crisis Indicator Data'!A43</f>
        <v>Honduras</v>
      </c>
      <c r="B49" s="23" t="str">
        <f>'Crisis Indicator Data'!C43</f>
        <v>HND001</v>
      </c>
      <c r="C49" s="23" t="str">
        <f>'Crisis Indicator Data'!D43</f>
        <v>Honduras</v>
      </c>
      <c r="D49" s="23" t="str">
        <f>'Crisis Indicator Data'!E43</f>
        <v>HND</v>
      </c>
      <c r="E49" s="115">
        <f>IF('Crisis Indicator Data'!F43="","x",IF('Crisis Indicator Data'!F43=0,0,IF('Crisis Indicator Data'!F43&gt;E$7,5,IF('Crisis Indicator Data'!F43&gt;E$6,4,IF('Crisis Indicator Data'!F43&gt;E$5,3,IF('Crisis Indicator Data'!F43&gt;E$4,2,1))))))</f>
        <v>2</v>
      </c>
      <c r="F49" s="111">
        <f>'Crisis Indicator Data'!F43/VLOOKUP('Impact of Crisis'!$D49,'Country Indicator Data'!$B$3:$P$193,15,FALSE)</f>
        <v>1.0053624095093396</v>
      </c>
      <c r="G49" s="115">
        <f>IF(E49="x","x",IF('Crisis Indicator Data'!F43=0,0,IF(F49&gt;G$7,5,IF(F49&gt;G$6,4,IF(F49&gt;G$5,3,IF(F49&gt;G$4,2,1))))))</f>
        <v>5</v>
      </c>
      <c r="H49" s="117">
        <f t="shared" si="13"/>
        <v>3.5</v>
      </c>
      <c r="I49" s="115">
        <f>IF('Crisis Indicator Data'!G43="x","x",IF('Crisis Indicator Data'!G43=0,0,IF('Crisis Indicator Data'!G43&gt;I$7,5,IF('Crisis Indicator Data'!G43&gt;I$6,4,IF('Crisis Indicator Data'!G43&gt;I$5,3,IF('Crisis Indicator Data'!G43&gt;I$4,2,1))))))</f>
        <v>3</v>
      </c>
      <c r="J49" s="111">
        <f>'Crisis Indicator Data'!G43/VLOOKUP('Impact of Crisis'!$D49,'Country Indicator Data'!$B$3:$P$193,14,FALSE)</f>
        <v>1</v>
      </c>
      <c r="K49" s="115">
        <f>IF(I49="x","x",IF('Crisis Indicator Data'!G43=0,0,IF(J49&gt;K$7,5,IF(J49&gt;K$6,4,IF(J49&gt;K$5,3,IF(J49&gt;K$4,2,1))))))</f>
        <v>5</v>
      </c>
      <c r="L49" s="117">
        <f t="shared" si="14"/>
        <v>4</v>
      </c>
      <c r="M49" s="122">
        <f t="shared" si="15"/>
        <v>3.8</v>
      </c>
      <c r="N49" s="115">
        <f>IF('Crisis Indicator Data'!H43="x","x",IF('Crisis Indicator Data'!H43=0,0,IF('Crisis Indicator Data'!H43&gt;N$7,5,IF('Crisis Indicator Data'!H43&gt;N$6,4,IF('Crisis Indicator Data'!H43&gt;N$5,3,IF('Crisis Indicator Data'!H43&gt;N$4,2,1))))))</f>
        <v>2</v>
      </c>
      <c r="O49" s="111">
        <f>IF('Crisis Indicator Data'!H43="x","x",('Crisis Indicator Data'!H43/VLOOKUP('Impact of Crisis'!$D49,'Country Indicator Data'!$B$3:$P$193,14,FALSE)))</f>
        <v>0.16404538018191098</v>
      </c>
      <c r="P49" s="115">
        <f>IF(N49="x","x",IF('Crisis Indicator Data'!H43=0,0,IF(O49&gt;P$7,5,IF(O49&gt;P$6,4,IF(O49&gt;P$5,3,IF(O49&gt;P$4,2,1))))))</f>
        <v>3</v>
      </c>
      <c r="Q49" s="117">
        <f t="shared" si="16"/>
        <v>2.5</v>
      </c>
      <c r="R49" s="115">
        <f>IF('Crisis Indicator Data'!I43="x","x",IF('Crisis Indicator Data'!I43=0,0,IF('Crisis Indicator Data'!I43&gt;R$7,5,IF('Crisis Indicator Data'!I43&gt;R$6,4,IF('Crisis Indicator Data'!I43&gt;R$5,3,IF('Crisis Indicator Data'!I43&gt;R$4,2,1))))))</f>
        <v>3</v>
      </c>
      <c r="S49" s="111">
        <f>IF('Crisis Indicator Data'!I43="x","x",('Crisis Indicator Data'!I43/VLOOKUP('Impact of Crisis'!$D49,'Country Indicator Data'!$B$3:$P$193,14,FALSE)))</f>
        <v>4.2127299215021161E-2</v>
      </c>
      <c r="T49" s="115">
        <f t="shared" si="17"/>
        <v>3</v>
      </c>
      <c r="U49" s="117">
        <f t="shared" si="18"/>
        <v>3</v>
      </c>
      <c r="V49" s="115" t="str">
        <f>IF('Crisis Indicator Data'!J43="x","x",IF('Crisis Indicator Data'!J43=0,0,IF('Crisis Indicator Data'!J43&gt;V$7,5,IF('Crisis Indicator Data'!J43&gt;V$6,4,IF('Crisis Indicator Data'!J43&gt;V$5,3,IF('Crisis Indicator Data'!J43&gt;V$4,2,1))))))</f>
        <v>x</v>
      </c>
      <c r="W49" s="115">
        <f>IF('Crisis Indicator Data'!K43="x","x",IF('Crisis Indicator Data'!K43=0,0,IF('Crisis Indicator Data'!K43&gt;V$7,5,IF('Crisis Indicator Data'!K43&gt;V$6,4,IF('Crisis Indicator Data'!K43&gt;V$5,3,IF('Crisis Indicator Data'!K43&gt;V$4,2,1))))))</f>
        <v>4</v>
      </c>
      <c r="X49" s="117">
        <f t="shared" si="2"/>
        <v>4</v>
      </c>
      <c r="Y49" s="115">
        <f>IF('Crisis Indicator Data'!L43="x","x",IF('Crisis Indicator Data'!L43=0,0,IF('Crisis Indicator Data'!L43&gt;Y$7,5,IF('Crisis Indicator Data'!L43&gt;Y$6,4,IF('Crisis Indicator Data'!L43&gt;Y$5,3,IF('Crisis Indicator Data'!L43&gt;Y$4,2,1))))))</f>
        <v>4</v>
      </c>
      <c r="Z49" s="118">
        <f t="shared" si="19"/>
        <v>4</v>
      </c>
      <c r="AA49" s="122">
        <f t="shared" si="20"/>
        <v>2.8</v>
      </c>
      <c r="AB49" s="111" t="e">
        <f>IF('Crisis Indicator Data'!$O43="x","x",IF('Crisis Indicator Data'!$O43=0,0,('Crisis Indicator Data'!M43/'Crisis Indicator Data'!$O43)))</f>
        <v>#N/A</v>
      </c>
      <c r="AC49" s="116" t="e">
        <f t="shared" si="5"/>
        <v>#N/A</v>
      </c>
      <c r="AD49" s="119" t="e">
        <f t="shared" si="21"/>
        <v>#N/A</v>
      </c>
      <c r="AE49" s="111" t="e">
        <f>IF('Crisis Indicator Data'!$O43="x","x",IF('Crisis Indicator Data'!$O43=0,0,('Crisis Indicator Data'!N43/'Crisis Indicator Data'!$O43)))</f>
        <v>#N/A</v>
      </c>
      <c r="AF49" s="116" t="e">
        <f t="shared" si="7"/>
        <v>#N/A</v>
      </c>
      <c r="AG49" s="119" t="e">
        <f t="shared" si="22"/>
        <v>#N/A</v>
      </c>
      <c r="AH49" s="120" t="e">
        <f t="shared" si="23"/>
        <v>#N/A</v>
      </c>
      <c r="AI49" s="115">
        <f>IF('Crisis Indicator Data'!P43="x","x",IF('Crisis Indicator Data'!P43&gt;AI$7,5,IF('Crisis Indicator Data'!P43&gt;AI$6,4,IF('Crisis Indicator Data'!P43&gt;AI$5,3,IF('Crisis Indicator Data'!P43&gt;AI$4,2,1)))))</f>
        <v>5</v>
      </c>
      <c r="AJ49" s="111">
        <f>IF('Crisis Indicator Data'!P43="x","x",'Crisis Indicator Data'!P43/'Crisis Indicator Data'!H43*1000)</f>
        <v>9.2673338098641889</v>
      </c>
      <c r="AK49" s="115">
        <f t="shared" si="24"/>
        <v>3</v>
      </c>
      <c r="AL49" s="120">
        <f t="shared" si="25"/>
        <v>4.0999999999999996</v>
      </c>
      <c r="AM49" s="122" t="e">
        <f t="shared" si="26"/>
        <v>#N/A</v>
      </c>
      <c r="AN49" s="8"/>
      <c r="AO49" s="19"/>
    </row>
    <row r="50" spans="1:41" x14ac:dyDescent="0.3">
      <c r="A50" s="1" t="str">
        <f>'Crisis Indicator Data'!A44</f>
        <v>Indonesia</v>
      </c>
      <c r="B50" s="23" t="str">
        <f>'Crisis Indicator Data'!C44</f>
        <v>IDN001</v>
      </c>
      <c r="C50" s="23" t="str">
        <f>'Crisis Indicator Data'!D44</f>
        <v>Indonesia</v>
      </c>
      <c r="D50" s="23" t="str">
        <f>'Crisis Indicator Data'!E44</f>
        <v>IDN</v>
      </c>
      <c r="E50" s="115">
        <f>IF('Crisis Indicator Data'!F44="","x",IF('Crisis Indicator Data'!F44=0,0,IF('Crisis Indicator Data'!F44&gt;E$7,5,IF('Crisis Indicator Data'!F44&gt;E$6,4,IF('Crisis Indicator Data'!F44&gt;E$5,3,IF('Crisis Indicator Data'!F44&gt;E$4,2,1))))))</f>
        <v>3</v>
      </c>
      <c r="F50" s="111">
        <f>'Crisis Indicator Data'!F44/VLOOKUP('Impact of Crisis'!$D50,'Country Indicator Data'!$B$3:$P$193,15,FALSE)</f>
        <v>0.1153496690715788</v>
      </c>
      <c r="G50" s="115">
        <f>IF(E50="x","x",IF('Crisis Indicator Data'!F44=0,0,IF(F50&gt;G$7,5,IF(F50&gt;G$6,4,IF(F50&gt;G$5,3,IF(F50&gt;G$4,2,1))))))</f>
        <v>2</v>
      </c>
      <c r="H50" s="117">
        <f t="shared" si="13"/>
        <v>2.5</v>
      </c>
      <c r="I50" s="115">
        <f>IF('Crisis Indicator Data'!G44="x","x",IF('Crisis Indicator Data'!G44=0,0,IF('Crisis Indicator Data'!G44&gt;I$7,5,IF('Crisis Indicator Data'!G44&gt;I$6,4,IF('Crisis Indicator Data'!G44&gt;I$5,3,IF('Crisis Indicator Data'!G44&gt;I$4,2,1))))))</f>
        <v>5</v>
      </c>
      <c r="J50" s="111">
        <f>'Crisis Indicator Data'!G44/VLOOKUP('Impact of Crisis'!$D50,'Country Indicator Data'!$B$3:$P$193,14,FALSE)</f>
        <v>0.24253244622031619</v>
      </c>
      <c r="K50" s="115">
        <f>IF(I50="x","x",IF('Crisis Indicator Data'!G44=0,0,IF(J50&gt;K$7,5,IF(J50&gt;K$6,4,IF(J50&gt;K$5,3,IF(J50&gt;K$4,2,1))))))</f>
        <v>3</v>
      </c>
      <c r="L50" s="117">
        <f t="shared" si="14"/>
        <v>4</v>
      </c>
      <c r="M50" s="122">
        <f t="shared" si="15"/>
        <v>3.3</v>
      </c>
      <c r="N50" s="115">
        <f>IF('Crisis Indicator Data'!H44="x","x",IF('Crisis Indicator Data'!H44=0,0,IF('Crisis Indicator Data'!H44&gt;N$7,5,IF('Crisis Indicator Data'!H44&gt;N$6,4,IF('Crisis Indicator Data'!H44&gt;N$5,3,IF('Crisis Indicator Data'!H44&gt;N$4,2,1))))))</f>
        <v>2</v>
      </c>
      <c r="O50" s="111">
        <f>IF('Crisis Indicator Data'!H44="x","x",('Crisis Indicator Data'!H44/VLOOKUP('Impact of Crisis'!$D50,'Country Indicator Data'!$B$3:$P$193,14,FALSE)))</f>
        <v>6.1728187269939425E-3</v>
      </c>
      <c r="P50" s="115">
        <f>IF(N50="x","x",IF('Crisis Indicator Data'!H44=0,0,IF(O50&gt;P$7,5,IF(O50&gt;P$6,4,IF(O50&gt;P$5,3,IF(O50&gt;P$4,2,1))))))</f>
        <v>1</v>
      </c>
      <c r="Q50" s="117">
        <f t="shared" si="16"/>
        <v>1.5</v>
      </c>
      <c r="R50" s="115">
        <f>IF('Crisis Indicator Data'!I44="x","x",IF('Crisis Indicator Data'!I44=0,0,IF('Crisis Indicator Data'!I44&gt;R$7,5,IF('Crisis Indicator Data'!I44&gt;R$6,4,IF('Crisis Indicator Data'!I44&gt;R$5,3,IF('Crisis Indicator Data'!I44&gt;R$4,2,1))))))</f>
        <v>3</v>
      </c>
      <c r="S50" s="111">
        <f>IF('Crisis Indicator Data'!I44="x","x",('Crisis Indicator Data'!I44/VLOOKUP('Impact of Crisis'!$D50,'Country Indicator Data'!$B$3:$P$193,14,FALSE)))</f>
        <v>2.5415013708959384E-3</v>
      </c>
      <c r="T50" s="115">
        <f t="shared" si="17"/>
        <v>1</v>
      </c>
      <c r="U50" s="117">
        <f t="shared" si="18"/>
        <v>3</v>
      </c>
      <c r="V50" s="115">
        <f>IF('Crisis Indicator Data'!J44="x","x",IF('Crisis Indicator Data'!J44=0,0,IF('Crisis Indicator Data'!J44&gt;V$7,5,IF('Crisis Indicator Data'!J44&gt;V$6,4,IF('Crisis Indicator Data'!J44&gt;V$5,3,IF('Crisis Indicator Data'!J44&gt;V$4,2,1))))))</f>
        <v>4</v>
      </c>
      <c r="W50" s="115" t="str">
        <f>IF('Crisis Indicator Data'!K44="x","x",IF('Crisis Indicator Data'!K44=0,0,IF('Crisis Indicator Data'!K44&gt;V$7,5,IF('Crisis Indicator Data'!K44&gt;V$6,4,IF('Crisis Indicator Data'!K44&gt;V$5,3,IF('Crisis Indicator Data'!K44&gt;V$4,2,1))))))</f>
        <v>x</v>
      </c>
      <c r="X50" s="117">
        <f t="shared" si="2"/>
        <v>4</v>
      </c>
      <c r="Y50" s="115">
        <f>IF('Crisis Indicator Data'!L44="x","x",IF('Crisis Indicator Data'!L44=0,0,IF('Crisis Indicator Data'!L44&gt;Y$7,5,IF('Crisis Indicator Data'!L44&gt;Y$6,4,IF('Crisis Indicator Data'!L44&gt;Y$5,3,IF('Crisis Indicator Data'!L44&gt;Y$4,2,1))))))</f>
        <v>5</v>
      </c>
      <c r="Z50" s="118">
        <f t="shared" si="19"/>
        <v>5</v>
      </c>
      <c r="AA50" s="122">
        <f t="shared" si="20"/>
        <v>2.2999999999999998</v>
      </c>
      <c r="AB50" s="111" t="e">
        <f>IF('Crisis Indicator Data'!$O44="x","x",IF('Crisis Indicator Data'!$O44=0,0,('Crisis Indicator Data'!M44/'Crisis Indicator Data'!$O44)))</f>
        <v>#N/A</v>
      </c>
      <c r="AC50" s="116" t="e">
        <f t="shared" si="5"/>
        <v>#N/A</v>
      </c>
      <c r="AD50" s="119" t="e">
        <f t="shared" si="21"/>
        <v>#N/A</v>
      </c>
      <c r="AE50" s="111" t="e">
        <f>IF('Crisis Indicator Data'!$O44="x","x",IF('Crisis Indicator Data'!$O44=0,0,('Crisis Indicator Data'!N44/'Crisis Indicator Data'!$O44)))</f>
        <v>#N/A</v>
      </c>
      <c r="AF50" s="116" t="e">
        <f t="shared" si="7"/>
        <v>#N/A</v>
      </c>
      <c r="AG50" s="119" t="e">
        <f t="shared" si="22"/>
        <v>#N/A</v>
      </c>
      <c r="AH50" s="120" t="e">
        <f t="shared" si="23"/>
        <v>#N/A</v>
      </c>
      <c r="AI50" s="115" t="str">
        <f>IF('Crisis Indicator Data'!P44="x","x",IF('Crisis Indicator Data'!P44&gt;AI$7,5,IF('Crisis Indicator Data'!P44&gt;AI$6,4,IF('Crisis Indicator Data'!P44&gt;AI$5,3,IF('Crisis Indicator Data'!P44&gt;AI$4,2,1)))))</f>
        <v>x</v>
      </c>
      <c r="AJ50" s="111" t="str">
        <f>IF('Crisis Indicator Data'!P44="x","x",'Crisis Indicator Data'!P44/'Crisis Indicator Data'!H44*1000)</f>
        <v>x</v>
      </c>
      <c r="AK50" s="115" t="str">
        <f t="shared" si="24"/>
        <v>x</v>
      </c>
      <c r="AL50" s="120" t="str">
        <f t="shared" si="25"/>
        <v>x</v>
      </c>
      <c r="AM50" s="122" t="e">
        <f t="shared" si="26"/>
        <v>#N/A</v>
      </c>
      <c r="AN50" s="8"/>
      <c r="AO50" s="19"/>
    </row>
    <row r="51" spans="1:41" x14ac:dyDescent="0.3">
      <c r="A51" s="1" t="str">
        <f>'Crisis Indicator Data'!A45</f>
        <v>Iraq</v>
      </c>
      <c r="B51" s="23" t="str">
        <f>'Crisis Indicator Data'!C45</f>
        <v>IRQ001</v>
      </c>
      <c r="C51" s="23" t="str">
        <f>'Crisis Indicator Data'!D45</f>
        <v>Iraq</v>
      </c>
      <c r="D51" s="23" t="str">
        <f>'Crisis Indicator Data'!E45</f>
        <v>IRQ</v>
      </c>
      <c r="E51" s="115">
        <f>IF('Crisis Indicator Data'!F45="","x",IF('Crisis Indicator Data'!F45=0,0,IF('Crisis Indicator Data'!F45&gt;E$7,5,IF('Crisis Indicator Data'!F45&gt;E$6,4,IF('Crisis Indicator Data'!F45&gt;E$5,3,IF('Crisis Indicator Data'!F45&gt;E$4,2,1))))))</f>
        <v>3</v>
      </c>
      <c r="F51" s="111">
        <f>'Crisis Indicator Data'!F45/VLOOKUP('Impact of Crisis'!$D51,'Country Indicator Data'!$B$3:$P$193,15,FALSE)</f>
        <v>1.0011742494013631</v>
      </c>
      <c r="G51" s="115">
        <f>IF(E51="x","x",IF('Crisis Indicator Data'!F45=0,0,IF(F51&gt;G$7,5,IF(F51&gt;G$6,4,IF(F51&gt;G$5,3,IF(F51&gt;G$4,2,1))))))</f>
        <v>5</v>
      </c>
      <c r="H51" s="117">
        <f t="shared" si="13"/>
        <v>4</v>
      </c>
      <c r="I51" s="115">
        <f>IF('Crisis Indicator Data'!G45="x","x",IF('Crisis Indicator Data'!G45=0,0,IF('Crisis Indicator Data'!G45&gt;I$7,5,IF('Crisis Indicator Data'!G45&gt;I$6,4,IF('Crisis Indicator Data'!G45&gt;I$5,3,IF('Crisis Indicator Data'!G45&gt;I$4,2,1))))))</f>
        <v>3</v>
      </c>
      <c r="J51" s="111">
        <f>'Crisis Indicator Data'!G45/VLOOKUP('Impact of Crisis'!$D51,'Country Indicator Data'!$B$3:$P$193,14,FALSE)</f>
        <v>0.37923667846926651</v>
      </c>
      <c r="K51" s="115">
        <f>IF(I51="x","x",IF('Crisis Indicator Data'!G45=0,0,IF(J51&gt;K$7,5,IF(J51&gt;K$6,4,IF(J51&gt;K$5,3,IF(J51&gt;K$4,2,1))))))</f>
        <v>3</v>
      </c>
      <c r="L51" s="117">
        <f t="shared" si="14"/>
        <v>3</v>
      </c>
      <c r="M51" s="122">
        <f t="shared" si="15"/>
        <v>3.5</v>
      </c>
      <c r="N51" s="115">
        <f>IF('Crisis Indicator Data'!H45="x","x",IF('Crisis Indicator Data'!H45=0,0,IF('Crisis Indicator Data'!H45&gt;N$7,5,IF('Crisis Indicator Data'!H45&gt;N$6,4,IF('Crisis Indicator Data'!H45&gt;N$5,3,IF('Crisis Indicator Data'!H45&gt;N$4,2,1))))))</f>
        <v>4</v>
      </c>
      <c r="O51" s="111">
        <f>IF('Crisis Indicator Data'!H45="x","x",('Crisis Indicator Data'!H45/VLOOKUP('Impact of Crisis'!$D51,'Country Indicator Data'!$B$3:$P$193,14,FALSE)))</f>
        <v>0.37923667846926651</v>
      </c>
      <c r="P51" s="115">
        <f>IF(N51="x","x",IF('Crisis Indicator Data'!H45=0,0,IF(O51&gt;P$7,5,IF(O51&gt;P$6,4,IF(O51&gt;P$5,3,IF(O51&gt;P$4,2,1))))))</f>
        <v>4</v>
      </c>
      <c r="Q51" s="117">
        <f t="shared" si="16"/>
        <v>4</v>
      </c>
      <c r="R51" s="115">
        <f>IF('Crisis Indicator Data'!I45="x","x",IF('Crisis Indicator Data'!I45=0,0,IF('Crisis Indicator Data'!I45&gt;R$7,5,IF('Crisis Indicator Data'!I45&gt;R$6,4,IF('Crisis Indicator Data'!I45&gt;R$5,3,IF('Crisis Indicator Data'!I45&gt;R$4,2,1))))))</f>
        <v>4</v>
      </c>
      <c r="S51" s="111">
        <f>IF('Crisis Indicator Data'!I45="x","x",('Crisis Indicator Data'!I45/VLOOKUP('Impact of Crisis'!$D51,'Country Indicator Data'!$B$3:$P$193,14,FALSE)))</f>
        <v>7.6621352563205208E-2</v>
      </c>
      <c r="T51" s="115">
        <f t="shared" si="17"/>
        <v>4</v>
      </c>
      <c r="U51" s="117">
        <f t="shared" si="18"/>
        <v>4</v>
      </c>
      <c r="V51" s="115">
        <f>IF('Crisis Indicator Data'!J45="x","x",IF('Crisis Indicator Data'!J45=0,0,IF('Crisis Indicator Data'!J45&gt;V$7,5,IF('Crisis Indicator Data'!J45&gt;V$6,4,IF('Crisis Indicator Data'!J45&gt;V$5,3,IF('Crisis Indicator Data'!J45&gt;V$4,2,1))))))</f>
        <v>3</v>
      </c>
      <c r="W51" s="115" t="str">
        <f>IF('Crisis Indicator Data'!K45="x","x",IF('Crisis Indicator Data'!K45=0,0,IF('Crisis Indicator Data'!K45&gt;V$7,5,IF('Crisis Indicator Data'!K45&gt;V$6,4,IF('Crisis Indicator Data'!K45&gt;V$5,3,IF('Crisis Indicator Data'!K45&gt;V$4,2,1))))))</f>
        <v>x</v>
      </c>
      <c r="X51" s="117">
        <f t="shared" si="2"/>
        <v>3</v>
      </c>
      <c r="Y51" s="115">
        <f>IF('Crisis Indicator Data'!L45="x","x",IF('Crisis Indicator Data'!L45=0,0,IF('Crisis Indicator Data'!L45&gt;Y$7,5,IF('Crisis Indicator Data'!L45&gt;Y$6,4,IF('Crisis Indicator Data'!L45&gt;Y$5,3,IF('Crisis Indicator Data'!L45&gt;Y$4,2,1))))))</f>
        <v>3</v>
      </c>
      <c r="Z51" s="118">
        <f t="shared" si="19"/>
        <v>3</v>
      </c>
      <c r="AA51" s="122">
        <f t="shared" si="20"/>
        <v>4</v>
      </c>
      <c r="AB51" s="111" t="e">
        <f>IF('Crisis Indicator Data'!$O45="x","x",IF('Crisis Indicator Data'!$O45=0,0,('Crisis Indicator Data'!M45/'Crisis Indicator Data'!$O45)))</f>
        <v>#N/A</v>
      </c>
      <c r="AC51" s="116" t="e">
        <f t="shared" si="5"/>
        <v>#N/A</v>
      </c>
      <c r="AD51" s="119" t="e">
        <f t="shared" si="21"/>
        <v>#N/A</v>
      </c>
      <c r="AE51" s="111" t="e">
        <f>IF('Crisis Indicator Data'!$O45="x","x",IF('Crisis Indicator Data'!$O45=0,0,('Crisis Indicator Data'!N45/'Crisis Indicator Data'!$O45)))</f>
        <v>#N/A</v>
      </c>
      <c r="AF51" s="116" t="e">
        <f t="shared" si="7"/>
        <v>#N/A</v>
      </c>
      <c r="AG51" s="119" t="e">
        <f t="shared" si="22"/>
        <v>#N/A</v>
      </c>
      <c r="AH51" s="120" t="e">
        <f t="shared" si="23"/>
        <v>#N/A</v>
      </c>
      <c r="AI51" s="115">
        <f>IF('Crisis Indicator Data'!P45="x","x",IF('Crisis Indicator Data'!P45&gt;AI$7,5,IF('Crisis Indicator Data'!P45&gt;AI$6,4,IF('Crisis Indicator Data'!P45&gt;AI$5,3,IF('Crisis Indicator Data'!P45&gt;AI$4,2,1)))))</f>
        <v>5</v>
      </c>
      <c r="AJ51" s="111">
        <f>IF('Crisis Indicator Data'!P45="x","x",'Crisis Indicator Data'!P45/'Crisis Indicator Data'!H45*1000)</f>
        <v>9.2248513775858445</v>
      </c>
      <c r="AK51" s="115">
        <f t="shared" si="24"/>
        <v>3</v>
      </c>
      <c r="AL51" s="120">
        <f t="shared" si="25"/>
        <v>4.0999999999999996</v>
      </c>
      <c r="AM51" s="122" t="e">
        <f t="shared" si="26"/>
        <v>#N/A</v>
      </c>
      <c r="AN51" s="8"/>
      <c r="AO51" s="19"/>
    </row>
    <row r="52" spans="1:41" x14ac:dyDescent="0.3">
      <c r="A52" s="1" t="str">
        <f>'Crisis Indicator Data'!A46</f>
        <v>Conflict  in Iraq</v>
      </c>
      <c r="B52" s="23" t="str">
        <f>'Crisis Indicator Data'!C46</f>
        <v>IRQ002</v>
      </c>
      <c r="C52" s="23" t="str">
        <f>'Crisis Indicator Data'!D46</f>
        <v>Iraq</v>
      </c>
      <c r="D52" s="23" t="str">
        <f>'Crisis Indicator Data'!E46</f>
        <v>IRQ</v>
      </c>
      <c r="E52" s="115">
        <f>IF('Crisis Indicator Data'!F46="","x",IF('Crisis Indicator Data'!F46=0,0,IF('Crisis Indicator Data'!F46&gt;E$7,5,IF('Crisis Indicator Data'!F46&gt;E$6,4,IF('Crisis Indicator Data'!F46&gt;E$5,3,IF('Crisis Indicator Data'!F46&gt;E$4,2,1))))))</f>
        <v>3</v>
      </c>
      <c r="F52" s="111">
        <f>'Crisis Indicator Data'!F46/VLOOKUP('Impact of Crisis'!$D52,'Country Indicator Data'!$B$3:$P$193,15,FALSE)</f>
        <v>1.0011742494013631</v>
      </c>
      <c r="G52" s="115">
        <f>IF(E52="x","x",IF('Crisis Indicator Data'!F46=0,0,IF(F52&gt;G$7,5,IF(F52&gt;G$6,4,IF(F52&gt;G$5,3,IF(F52&gt;G$4,2,1))))))</f>
        <v>5</v>
      </c>
      <c r="H52" s="117">
        <f t="shared" si="13"/>
        <v>4</v>
      </c>
      <c r="I52" s="115">
        <f>IF('Crisis Indicator Data'!G46="x","x",IF('Crisis Indicator Data'!G46=0,0,IF('Crisis Indicator Data'!G46&gt;I$7,5,IF('Crisis Indicator Data'!G46&gt;I$6,4,IF('Crisis Indicator Data'!G46&gt;I$5,3,IF('Crisis Indicator Data'!G46&gt;I$4,2,1))))))</f>
        <v>3</v>
      </c>
      <c r="J52" s="111">
        <f>'Crisis Indicator Data'!G46/VLOOKUP('Impact of Crisis'!$D52,'Country Indicator Data'!$B$3:$P$193,14,FALSE)</f>
        <v>0.28739672855781345</v>
      </c>
      <c r="K52" s="115">
        <f>IF(I52="x","x",IF('Crisis Indicator Data'!G46=0,0,IF(J52&gt;K$7,5,IF(J52&gt;K$6,4,IF(J52&gt;K$5,3,IF(J52&gt;K$4,2,1))))))</f>
        <v>3</v>
      </c>
      <c r="L52" s="117">
        <f t="shared" si="14"/>
        <v>3</v>
      </c>
      <c r="M52" s="122">
        <f t="shared" si="15"/>
        <v>3.5</v>
      </c>
      <c r="N52" s="115">
        <f>IF('Crisis Indicator Data'!H46="x","x",IF('Crisis Indicator Data'!H46=0,0,IF('Crisis Indicator Data'!H46&gt;N$7,5,IF('Crisis Indicator Data'!H46&gt;N$6,4,IF('Crisis Indicator Data'!H46&gt;N$5,3,IF('Crisis Indicator Data'!H46&gt;N$4,2,1))))))</f>
        <v>4</v>
      </c>
      <c r="O52" s="111">
        <f>IF('Crisis Indicator Data'!H46="x","x",('Crisis Indicator Data'!H46/VLOOKUP('Impact of Crisis'!$D52,'Country Indicator Data'!$B$3:$P$193,14,FALSE)))</f>
        <v>0.28739672855781345</v>
      </c>
      <c r="P52" s="115">
        <f>IF(N52="x","x",IF('Crisis Indicator Data'!H46=0,0,IF(O52&gt;P$7,5,IF(O52&gt;P$6,4,IF(O52&gt;P$5,3,IF(O52&gt;P$4,2,1))))))</f>
        <v>3</v>
      </c>
      <c r="Q52" s="117">
        <f t="shared" si="16"/>
        <v>3.5</v>
      </c>
      <c r="R52" s="115">
        <f>IF('Crisis Indicator Data'!I46="x","x",IF('Crisis Indicator Data'!I46=0,0,IF('Crisis Indicator Data'!I46&gt;R$7,5,IF('Crisis Indicator Data'!I46&gt;R$6,4,IF('Crisis Indicator Data'!I46&gt;R$5,3,IF('Crisis Indicator Data'!I46&gt;R$4,2,1))))))</f>
        <v>4</v>
      </c>
      <c r="S52" s="111">
        <f>IF('Crisis Indicator Data'!I46="x","x",('Crisis Indicator Data'!I46/VLOOKUP('Impact of Crisis'!$D52,'Country Indicator Data'!$B$3:$P$193,14,FALSE)))</f>
        <v>7.0025571515828056E-2</v>
      </c>
      <c r="T52" s="115">
        <f t="shared" si="17"/>
        <v>4</v>
      </c>
      <c r="U52" s="117">
        <f t="shared" si="18"/>
        <v>4</v>
      </c>
      <c r="V52" s="115">
        <f>IF('Crisis Indicator Data'!J46="x","x",IF('Crisis Indicator Data'!J46=0,0,IF('Crisis Indicator Data'!J46&gt;V$7,5,IF('Crisis Indicator Data'!J46&gt;V$6,4,IF('Crisis Indicator Data'!J46&gt;V$5,3,IF('Crisis Indicator Data'!J46&gt;V$4,2,1))))))</f>
        <v>3</v>
      </c>
      <c r="W52" s="115" t="str">
        <f>IF('Crisis Indicator Data'!K46="x","x",IF('Crisis Indicator Data'!K46=0,0,IF('Crisis Indicator Data'!K46&gt;V$7,5,IF('Crisis Indicator Data'!K46&gt;V$6,4,IF('Crisis Indicator Data'!K46&gt;V$5,3,IF('Crisis Indicator Data'!K46&gt;V$4,2,1))))))</f>
        <v>x</v>
      </c>
      <c r="X52" s="117">
        <f t="shared" si="2"/>
        <v>3</v>
      </c>
      <c r="Y52" s="115">
        <f>IF('Crisis Indicator Data'!L46="x","x",IF('Crisis Indicator Data'!L46=0,0,IF('Crisis Indicator Data'!L46&gt;Y$7,5,IF('Crisis Indicator Data'!L46&gt;Y$6,4,IF('Crisis Indicator Data'!L46&gt;Y$5,3,IF('Crisis Indicator Data'!L46&gt;Y$4,2,1))))))</f>
        <v>3</v>
      </c>
      <c r="Z52" s="118">
        <f t="shared" si="19"/>
        <v>3</v>
      </c>
      <c r="AA52" s="122">
        <f t="shared" si="20"/>
        <v>3.8</v>
      </c>
      <c r="AB52" s="111" t="e">
        <f>IF('Crisis Indicator Data'!$O46="x","x",IF('Crisis Indicator Data'!$O46=0,0,('Crisis Indicator Data'!M46/'Crisis Indicator Data'!$O46)))</f>
        <v>#N/A</v>
      </c>
      <c r="AC52" s="116" t="e">
        <f t="shared" si="5"/>
        <v>#N/A</v>
      </c>
      <c r="AD52" s="119" t="e">
        <f t="shared" si="21"/>
        <v>#N/A</v>
      </c>
      <c r="AE52" s="111" t="e">
        <f>IF('Crisis Indicator Data'!$O46="x","x",IF('Crisis Indicator Data'!$O46=0,0,('Crisis Indicator Data'!N46/'Crisis Indicator Data'!$O46)))</f>
        <v>#N/A</v>
      </c>
      <c r="AF52" s="116" t="e">
        <f t="shared" si="7"/>
        <v>#N/A</v>
      </c>
      <c r="AG52" s="119" t="e">
        <f t="shared" si="22"/>
        <v>#N/A</v>
      </c>
      <c r="AH52" s="120" t="e">
        <f t="shared" si="23"/>
        <v>#N/A</v>
      </c>
      <c r="AI52" s="115">
        <f>IF('Crisis Indicator Data'!P46="x","x",IF('Crisis Indicator Data'!P46&gt;AI$7,5,IF('Crisis Indicator Data'!P46&gt;AI$6,4,IF('Crisis Indicator Data'!P46&gt;AI$5,3,IF('Crisis Indicator Data'!P46&gt;AI$4,2,1)))))</f>
        <v>5</v>
      </c>
      <c r="AJ52" s="111">
        <f>IF('Crisis Indicator Data'!P46="x","x",'Crisis Indicator Data'!P46/'Crisis Indicator Data'!H46*1000)</f>
        <v>12.172727272727272</v>
      </c>
      <c r="AK52" s="115">
        <f t="shared" si="24"/>
        <v>3</v>
      </c>
      <c r="AL52" s="120">
        <f t="shared" si="25"/>
        <v>4.0999999999999996</v>
      </c>
      <c r="AM52" s="122" t="e">
        <f t="shared" si="26"/>
        <v>#N/A</v>
      </c>
      <c r="AN52" s="8"/>
      <c r="AO52" s="19"/>
    </row>
    <row r="53" spans="1:41" x14ac:dyDescent="0.3">
      <c r="A53" s="1" t="str">
        <f>'Crisis Indicator Data'!A47</f>
        <v>International Displacement (Syrians and PRS) in Iraq</v>
      </c>
      <c r="B53" s="23" t="str">
        <f>'Crisis Indicator Data'!C47</f>
        <v>IRQ003</v>
      </c>
      <c r="C53" s="23" t="str">
        <f>'Crisis Indicator Data'!D47</f>
        <v>Iraq</v>
      </c>
      <c r="D53" s="23" t="str">
        <f>'Crisis Indicator Data'!E47</f>
        <v>IRQ</v>
      </c>
      <c r="E53" s="115">
        <f>IF('Crisis Indicator Data'!F47="","x",IF('Crisis Indicator Data'!F47=0,0,IF('Crisis Indicator Data'!F47&gt;E$7,5,IF('Crisis Indicator Data'!F47&gt;E$6,4,IF('Crisis Indicator Data'!F47&gt;E$5,3,IF('Crisis Indicator Data'!F47&gt;E$4,2,1))))))</f>
        <v>2</v>
      </c>
      <c r="F53" s="111">
        <f>'Crisis Indicator Data'!F47/VLOOKUP('Impact of Crisis'!$D53,'Country Indicator Data'!$B$3:$P$193,15,FALSE)</f>
        <v>9.6702891876957076E-2</v>
      </c>
      <c r="G53" s="115">
        <f>IF(E53="x","x",IF('Crisis Indicator Data'!F47=0,0,IF(F53&gt;G$7,5,IF(F53&gt;G$6,4,IF(F53&gt;G$5,3,IF(F53&gt;G$4,2,1))))))</f>
        <v>2</v>
      </c>
      <c r="H53" s="117">
        <f t="shared" si="13"/>
        <v>2</v>
      </c>
      <c r="I53" s="115">
        <f>IF('Crisis Indicator Data'!G47="x","x",IF('Crisis Indicator Data'!G47=0,0,IF('Crisis Indicator Data'!G47&gt;I$7,5,IF('Crisis Indicator Data'!G47&gt;I$6,4,IF('Crisis Indicator Data'!G47&gt;I$5,3,IF('Crisis Indicator Data'!G47&gt;I$4,2,1))))))</f>
        <v>2</v>
      </c>
      <c r="J53" s="111">
        <f>'Crisis Indicator Data'!G47/VLOOKUP('Impact of Crisis'!$D53,'Country Indicator Data'!$B$3:$P$193,14,FALSE)</f>
        <v>9.183994991145307E-2</v>
      </c>
      <c r="K53" s="115">
        <f>IF(I53="x","x",IF('Crisis Indicator Data'!G47=0,0,IF(J53&gt;K$7,5,IF(J53&gt;K$6,4,IF(J53&gt;K$5,3,IF(J53&gt;K$4,2,1))))))</f>
        <v>2</v>
      </c>
      <c r="L53" s="117">
        <f t="shared" si="14"/>
        <v>2</v>
      </c>
      <c r="M53" s="122">
        <f t="shared" si="15"/>
        <v>2</v>
      </c>
      <c r="N53" s="115">
        <f>IF('Crisis Indicator Data'!H47="x","x",IF('Crisis Indicator Data'!H47=0,0,IF('Crisis Indicator Data'!H47&gt;N$7,5,IF('Crisis Indicator Data'!H47&gt;N$6,4,IF('Crisis Indicator Data'!H47&gt;N$5,3,IF('Crisis Indicator Data'!H47&gt;N$4,2,1))))))</f>
        <v>3</v>
      </c>
      <c r="O53" s="111">
        <f>IF('Crisis Indicator Data'!H47="x","x",('Crisis Indicator Data'!H47/VLOOKUP('Impact of Crisis'!$D53,'Country Indicator Data'!$B$3:$P$193,14,FALSE)))</f>
        <v>9.183994991145307E-2</v>
      </c>
      <c r="P53" s="115">
        <f>IF(N53="x","x",IF('Crisis Indicator Data'!H47=0,0,IF(O53&gt;P$7,5,IF(O53&gt;P$6,4,IF(O53&gt;P$5,3,IF(O53&gt;P$4,2,1))))))</f>
        <v>2</v>
      </c>
      <c r="Q53" s="117">
        <f t="shared" si="16"/>
        <v>2.5</v>
      </c>
      <c r="R53" s="115" t="str">
        <f>IF('Crisis Indicator Data'!I47="x","x",IF('Crisis Indicator Data'!I47=0,0,IF('Crisis Indicator Data'!I47&gt;R$7,5,IF('Crisis Indicator Data'!I47&gt;R$6,4,IF('Crisis Indicator Data'!I47&gt;R$5,3,IF('Crisis Indicator Data'!I47&gt;R$4,2,1))))))</f>
        <v>x</v>
      </c>
      <c r="S53" s="111" t="str">
        <f>IF('Crisis Indicator Data'!I47="x","x",('Crisis Indicator Data'!I47/VLOOKUP('Impact of Crisis'!$D53,'Country Indicator Data'!$B$3:$P$193,14,FALSE)))</f>
        <v>x</v>
      </c>
      <c r="T53" s="115" t="str">
        <f t="shared" si="17"/>
        <v>x</v>
      </c>
      <c r="U53" s="117" t="str">
        <f t="shared" si="18"/>
        <v>x</v>
      </c>
      <c r="V53" s="115" t="str">
        <f>IF('Crisis Indicator Data'!J47="x","x",IF('Crisis Indicator Data'!J47=0,0,IF('Crisis Indicator Data'!J47&gt;V$7,5,IF('Crisis Indicator Data'!J47&gt;V$6,4,IF('Crisis Indicator Data'!J47&gt;V$5,3,IF('Crisis Indicator Data'!J47&gt;V$4,2,1))))))</f>
        <v>x</v>
      </c>
      <c r="W53" s="115" t="str">
        <f>IF('Crisis Indicator Data'!K47="x","x",IF('Crisis Indicator Data'!K47=0,0,IF('Crisis Indicator Data'!K47&gt;V$7,5,IF('Crisis Indicator Data'!K47&gt;V$6,4,IF('Crisis Indicator Data'!K47&gt;V$5,3,IF('Crisis Indicator Data'!K47&gt;V$4,2,1))))))</f>
        <v>x</v>
      </c>
      <c r="X53" s="117" t="str">
        <f t="shared" si="2"/>
        <v>x</v>
      </c>
      <c r="Y53" s="115" t="str">
        <f>IF('Crisis Indicator Data'!L47="x","x",IF('Crisis Indicator Data'!L47=0,0,IF('Crisis Indicator Data'!L47&gt;Y$7,5,IF('Crisis Indicator Data'!L47&gt;Y$6,4,IF('Crisis Indicator Data'!L47&gt;Y$5,3,IF('Crisis Indicator Data'!L47&gt;Y$4,2,1))))))</f>
        <v>x</v>
      </c>
      <c r="Z53" s="118" t="str">
        <f t="shared" si="19"/>
        <v>x</v>
      </c>
      <c r="AA53" s="122">
        <f t="shared" si="20"/>
        <v>2.5</v>
      </c>
      <c r="AB53" s="111" t="e">
        <f>IF('Crisis Indicator Data'!$O47="x","x",IF('Crisis Indicator Data'!$O47=0,0,('Crisis Indicator Data'!M47/'Crisis Indicator Data'!$O47)))</f>
        <v>#N/A</v>
      </c>
      <c r="AC53" s="116" t="e">
        <f t="shared" si="5"/>
        <v>#N/A</v>
      </c>
      <c r="AD53" s="119" t="e">
        <f t="shared" si="21"/>
        <v>#N/A</v>
      </c>
      <c r="AE53" s="111" t="e">
        <f>IF('Crisis Indicator Data'!$O47="x","x",IF('Crisis Indicator Data'!$O47=0,0,('Crisis Indicator Data'!N47/'Crisis Indicator Data'!$O47)))</f>
        <v>#N/A</v>
      </c>
      <c r="AF53" s="116" t="e">
        <f t="shared" si="7"/>
        <v>#N/A</v>
      </c>
      <c r="AG53" s="119" t="e">
        <f t="shared" si="22"/>
        <v>#N/A</v>
      </c>
      <c r="AH53" s="120" t="e">
        <f t="shared" si="23"/>
        <v>#N/A</v>
      </c>
      <c r="AI53" s="115" t="str">
        <f>IF('Crisis Indicator Data'!P47="x","x",IF('Crisis Indicator Data'!P47&gt;AI$7,5,IF('Crisis Indicator Data'!P47&gt;AI$6,4,IF('Crisis Indicator Data'!P47&gt;AI$5,3,IF('Crisis Indicator Data'!P47&gt;AI$4,2,1)))))</f>
        <v>x</v>
      </c>
      <c r="AJ53" s="111" t="str">
        <f>IF('Crisis Indicator Data'!P47="x","x",'Crisis Indicator Data'!P47/'Crisis Indicator Data'!H47*1000)</f>
        <v>x</v>
      </c>
      <c r="AK53" s="115" t="str">
        <f t="shared" si="24"/>
        <v>x</v>
      </c>
      <c r="AL53" s="120" t="str">
        <f t="shared" si="25"/>
        <v>x</v>
      </c>
      <c r="AM53" s="122" t="e">
        <f t="shared" si="26"/>
        <v>#N/A</v>
      </c>
      <c r="AN53" s="8"/>
      <c r="AO53" s="19"/>
    </row>
    <row r="54" spans="1:41" x14ac:dyDescent="0.3">
      <c r="A54" s="1" t="str">
        <f>'Crisis Indicator Data'!A48</f>
        <v>Mixed migration flows in Italy</v>
      </c>
      <c r="B54" s="23" t="str">
        <f>'Crisis Indicator Data'!C48</f>
        <v>ITA002</v>
      </c>
      <c r="C54" s="23" t="str">
        <f>'Crisis Indicator Data'!D48</f>
        <v>Italy</v>
      </c>
      <c r="D54" s="23" t="str">
        <f>'Crisis Indicator Data'!E48</f>
        <v>ITA</v>
      </c>
      <c r="E54" s="115">
        <f>IF('Crisis Indicator Data'!F48="","x",IF('Crisis Indicator Data'!F48=0,0,IF('Crisis Indicator Data'!F48&gt;E$7,5,IF('Crisis Indicator Data'!F48&gt;E$6,4,IF('Crisis Indicator Data'!F48&gt;E$5,3,IF('Crisis Indicator Data'!F48&gt;E$4,2,1))))))</f>
        <v>2</v>
      </c>
      <c r="F54" s="111">
        <f>'Crisis Indicator Data'!F48/VLOOKUP('Impact of Crisis'!$D54,'Country Indicator Data'!$B$3:$P$193,15,FALSE)</f>
        <v>0.1395729924525736</v>
      </c>
      <c r="G54" s="115">
        <f>IF(E54="x","x",IF('Crisis Indicator Data'!F48=0,0,IF(F54&gt;G$7,5,IF(F54&gt;G$6,4,IF(F54&gt;G$5,3,IF(F54&gt;G$4,2,1))))))</f>
        <v>2</v>
      </c>
      <c r="H54" s="117">
        <f t="shared" si="13"/>
        <v>2</v>
      </c>
      <c r="I54" s="115">
        <f>IF('Crisis Indicator Data'!G48="x","x",IF('Crisis Indicator Data'!G48=0,0,IF('Crisis Indicator Data'!G48&gt;I$7,5,IF('Crisis Indicator Data'!G48&gt;I$6,4,IF('Crisis Indicator Data'!G48&gt;I$5,3,IF('Crisis Indicator Data'!G48&gt;I$4,2,1))))))</f>
        <v>3</v>
      </c>
      <c r="J54" s="111">
        <f>'Crisis Indicator Data'!G48/VLOOKUP('Impact of Crisis'!$D54,'Country Indicator Data'!$B$3:$P$193,14,FALSE)</f>
        <v>0.11546319687851332</v>
      </c>
      <c r="K54" s="115">
        <f>IF(I54="x","x",IF('Crisis Indicator Data'!G48=0,0,IF(J54&gt;K$7,5,IF(J54&gt;K$6,4,IF(J54&gt;K$5,3,IF(J54&gt;K$4,2,1))))))</f>
        <v>2</v>
      </c>
      <c r="L54" s="117">
        <f t="shared" si="14"/>
        <v>2.5</v>
      </c>
      <c r="M54" s="122">
        <f t="shared" si="15"/>
        <v>2.2999999999999998</v>
      </c>
      <c r="N54" s="115">
        <f>IF('Crisis Indicator Data'!H48="x","x",IF('Crisis Indicator Data'!H48=0,0,IF('Crisis Indicator Data'!H48&gt;N$7,5,IF('Crisis Indicator Data'!H48&gt;N$6,4,IF('Crisis Indicator Data'!H48&gt;N$5,3,IF('Crisis Indicator Data'!H48&gt;N$4,2,1))))))</f>
        <v>1</v>
      </c>
      <c r="O54" s="111">
        <f>IF('Crisis Indicator Data'!H48="x","x",('Crisis Indicator Data'!H48/VLOOKUP('Impact of Crisis'!$D54,'Country Indicator Data'!$B$3:$P$193,14,FALSE)))</f>
        <v>2.2497354672310031E-3</v>
      </c>
      <c r="P54" s="115">
        <f>IF(N54="x","x",IF('Crisis Indicator Data'!H48=0,0,IF(O54&gt;P$7,5,IF(O54&gt;P$6,4,IF(O54&gt;P$5,3,IF(O54&gt;P$4,2,1))))))</f>
        <v>1</v>
      </c>
      <c r="Q54" s="117">
        <f t="shared" si="16"/>
        <v>1</v>
      </c>
      <c r="R54" s="115">
        <f>IF('Crisis Indicator Data'!I48="x","x",IF('Crisis Indicator Data'!I48=0,0,IF('Crisis Indicator Data'!I48&gt;R$7,5,IF('Crisis Indicator Data'!I48&gt;R$6,4,IF('Crisis Indicator Data'!I48&gt;R$5,3,IF('Crisis Indicator Data'!I48&gt;R$4,2,1))))))</f>
        <v>2</v>
      </c>
      <c r="S54" s="111">
        <f>IF('Crisis Indicator Data'!I48="x","x",('Crisis Indicator Data'!I48/VLOOKUP('Impact of Crisis'!$D54,'Country Indicator Data'!$B$3:$P$193,14,FALSE)))</f>
        <v>2.2497354672310031E-3</v>
      </c>
      <c r="T54" s="115">
        <f t="shared" si="17"/>
        <v>1</v>
      </c>
      <c r="U54" s="117">
        <f t="shared" si="18"/>
        <v>2</v>
      </c>
      <c r="V54" s="115" t="str">
        <f>IF('Crisis Indicator Data'!J48="x","x",IF('Crisis Indicator Data'!J48=0,0,IF('Crisis Indicator Data'!J48&gt;V$7,5,IF('Crisis Indicator Data'!J48&gt;V$6,4,IF('Crisis Indicator Data'!J48&gt;V$5,3,IF('Crisis Indicator Data'!J48&gt;V$4,2,1))))))</f>
        <v>x</v>
      </c>
      <c r="W54" s="115" t="str">
        <f>IF('Crisis Indicator Data'!K48="x","x",IF('Crisis Indicator Data'!K48=0,0,IF('Crisis Indicator Data'!K48&gt;V$7,5,IF('Crisis Indicator Data'!K48&gt;V$6,4,IF('Crisis Indicator Data'!K48&gt;V$5,3,IF('Crisis Indicator Data'!K48&gt;V$4,2,1))))))</f>
        <v>x</v>
      </c>
      <c r="X54" s="117" t="str">
        <f t="shared" si="2"/>
        <v>x</v>
      </c>
      <c r="Y54" s="115">
        <f>IF('Crisis Indicator Data'!L48="x","x",IF('Crisis Indicator Data'!L48=0,0,IF('Crisis Indicator Data'!L48&gt;Y$7,5,IF('Crisis Indicator Data'!L48&gt;Y$6,4,IF('Crisis Indicator Data'!L48&gt;Y$5,3,IF('Crisis Indicator Data'!L48&gt;Y$4,2,1))))))</f>
        <v>3</v>
      </c>
      <c r="Z54" s="118">
        <f t="shared" si="19"/>
        <v>3</v>
      </c>
      <c r="AA54" s="122">
        <f t="shared" si="20"/>
        <v>1.5</v>
      </c>
      <c r="AB54" s="111" t="e">
        <f>IF('Crisis Indicator Data'!$O48="x","x",IF('Crisis Indicator Data'!$O48=0,0,('Crisis Indicator Data'!M48/'Crisis Indicator Data'!$O48)))</f>
        <v>#N/A</v>
      </c>
      <c r="AC54" s="116" t="e">
        <f t="shared" si="5"/>
        <v>#N/A</v>
      </c>
      <c r="AD54" s="119" t="e">
        <f t="shared" si="21"/>
        <v>#N/A</v>
      </c>
      <c r="AE54" s="111" t="e">
        <f>IF('Crisis Indicator Data'!$O48="x","x",IF('Crisis Indicator Data'!$O48=0,0,('Crisis Indicator Data'!N48/'Crisis Indicator Data'!$O48)))</f>
        <v>#N/A</v>
      </c>
      <c r="AF54" s="116" t="e">
        <f t="shared" si="7"/>
        <v>#N/A</v>
      </c>
      <c r="AG54" s="119" t="e">
        <f t="shared" si="22"/>
        <v>#N/A</v>
      </c>
      <c r="AH54" s="120" t="e">
        <f t="shared" si="23"/>
        <v>#N/A</v>
      </c>
      <c r="AI54" s="115" t="str">
        <f>IF('Crisis Indicator Data'!P48="x","x",IF('Crisis Indicator Data'!P48&gt;AI$7,5,IF('Crisis Indicator Data'!P48&gt;AI$6,4,IF('Crisis Indicator Data'!P48&gt;AI$5,3,IF('Crisis Indicator Data'!P48&gt;AI$4,2,1)))))</f>
        <v>x</v>
      </c>
      <c r="AJ54" s="111" t="str">
        <f>IF('Crisis Indicator Data'!P48="x","x",'Crisis Indicator Data'!P48/'Crisis Indicator Data'!H48*1000)</f>
        <v>x</v>
      </c>
      <c r="AK54" s="115" t="str">
        <f t="shared" si="24"/>
        <v>x</v>
      </c>
      <c r="AL54" s="120" t="str">
        <f t="shared" si="25"/>
        <v>x</v>
      </c>
      <c r="AM54" s="122" t="e">
        <f t="shared" si="26"/>
        <v>#N/A</v>
      </c>
      <c r="AN54" s="8"/>
      <c r="AO54" s="19"/>
    </row>
    <row r="55" spans="1:41" x14ac:dyDescent="0.3">
      <c r="A55" s="1" t="str">
        <f>'Crisis Indicator Data'!A49</f>
        <v>Jordan</v>
      </c>
      <c r="B55" s="23" t="str">
        <f>'Crisis Indicator Data'!C49</f>
        <v>JOR001</v>
      </c>
      <c r="C55" s="23" t="str">
        <f>'Crisis Indicator Data'!D49</f>
        <v>Jordan</v>
      </c>
      <c r="D55" s="23" t="str">
        <f>'Crisis Indicator Data'!E49</f>
        <v>JOR</v>
      </c>
      <c r="E55" s="115">
        <f>IF('Crisis Indicator Data'!F49="","x",IF('Crisis Indicator Data'!F49=0,0,IF('Crisis Indicator Data'!F49&gt;E$7,5,IF('Crisis Indicator Data'!F49&gt;E$6,4,IF('Crisis Indicator Data'!F49&gt;E$5,3,IF('Crisis Indicator Data'!F49&gt;E$4,2,1))))))</f>
        <v>2</v>
      </c>
      <c r="F55" s="111">
        <f>'Crisis Indicator Data'!F49/VLOOKUP('Impact of Crisis'!$D55,'Country Indicator Data'!$B$3:$P$193,15,FALSE)</f>
        <v>0.45618382518585265</v>
      </c>
      <c r="G55" s="115">
        <f>IF(E55="x","x",IF('Crisis Indicator Data'!F49=0,0,IF(F55&gt;G$7,5,IF(F55&gt;G$6,4,IF(F55&gt;G$5,3,IF(F55&gt;G$4,2,1))))))</f>
        <v>4</v>
      </c>
      <c r="H55" s="117">
        <f t="shared" si="13"/>
        <v>3</v>
      </c>
      <c r="I55" s="115">
        <f>IF('Crisis Indicator Data'!G49="x","x",IF('Crisis Indicator Data'!G49=0,0,IF('Crisis Indicator Data'!G49&gt;I$7,5,IF('Crisis Indicator Data'!G49&gt;I$6,4,IF('Crisis Indicator Data'!G49&gt;I$5,3,IF('Crisis Indicator Data'!G49&gt;I$4,2,1))))))</f>
        <v>3</v>
      </c>
      <c r="J55" s="111">
        <f>'Crisis Indicator Data'!G49/VLOOKUP('Impact of Crisis'!$D55,'Country Indicator Data'!$B$3:$P$193,14,FALSE)</f>
        <v>0.80306582506762847</v>
      </c>
      <c r="K55" s="115">
        <f>IF(I55="x","x",IF('Crisis Indicator Data'!G49=0,0,IF(J55&gt;K$7,5,IF(J55&gt;K$6,4,IF(J55&gt;K$5,3,IF(J55&gt;K$4,2,1))))))</f>
        <v>4</v>
      </c>
      <c r="L55" s="117">
        <f t="shared" si="14"/>
        <v>3.5</v>
      </c>
      <c r="M55" s="122">
        <f t="shared" si="15"/>
        <v>3.3</v>
      </c>
      <c r="N55" s="115">
        <f>IF('Crisis Indicator Data'!H49="x","x",IF('Crisis Indicator Data'!H49=0,0,IF('Crisis Indicator Data'!H49&gt;N$7,5,IF('Crisis Indicator Data'!H49&gt;N$6,4,IF('Crisis Indicator Data'!H49&gt;N$5,3,IF('Crisis Indicator Data'!H49&gt;N$4,2,1))))))</f>
        <v>2</v>
      </c>
      <c r="O55" s="111">
        <f>IF('Crisis Indicator Data'!H49="x","x",('Crisis Indicator Data'!H49/VLOOKUP('Impact of Crisis'!$D55,'Country Indicator Data'!$B$3:$P$193,14,FALSE)))</f>
        <v>9.8917944093778173E-2</v>
      </c>
      <c r="P55" s="115">
        <f>IF(N55="x","x",IF('Crisis Indicator Data'!H49=0,0,IF(O55&gt;P$7,5,IF(O55&gt;P$6,4,IF(O55&gt;P$5,3,IF(O55&gt;P$4,2,1))))))</f>
        <v>2</v>
      </c>
      <c r="Q55" s="117">
        <f t="shared" si="16"/>
        <v>2</v>
      </c>
      <c r="R55" s="115">
        <f>IF('Crisis Indicator Data'!I49="x","x",IF('Crisis Indicator Data'!I49=0,0,IF('Crisis Indicator Data'!I49&gt;R$7,5,IF('Crisis Indicator Data'!I49&gt;R$6,4,IF('Crisis Indicator Data'!I49&gt;R$5,3,IF('Crisis Indicator Data'!I49&gt;R$4,2,1))))))</f>
        <v>4</v>
      </c>
      <c r="S55" s="111">
        <f>IF('Crisis Indicator Data'!I49="x","x",('Crisis Indicator Data'!I49/VLOOKUP('Impact of Crisis'!$D55,'Country Indicator Data'!$B$3:$P$193,14,FALSE)))</f>
        <v>9.8917944093778173E-2</v>
      </c>
      <c r="T55" s="115">
        <f t="shared" si="17"/>
        <v>4</v>
      </c>
      <c r="U55" s="117">
        <f t="shared" si="18"/>
        <v>4</v>
      </c>
      <c r="V55" s="115">
        <f>IF('Crisis Indicator Data'!J49="x","x",IF('Crisis Indicator Data'!J49=0,0,IF('Crisis Indicator Data'!J49&gt;V$7,5,IF('Crisis Indicator Data'!J49&gt;V$6,4,IF('Crisis Indicator Data'!J49&gt;V$5,3,IF('Crisis Indicator Data'!J49&gt;V$4,2,1))))))</f>
        <v>0</v>
      </c>
      <c r="W55" s="115" t="str">
        <f>IF('Crisis Indicator Data'!K49="x","x",IF('Crisis Indicator Data'!K49=0,0,IF('Crisis Indicator Data'!K49&gt;V$7,5,IF('Crisis Indicator Data'!K49&gt;V$6,4,IF('Crisis Indicator Data'!K49&gt;V$5,3,IF('Crisis Indicator Data'!K49&gt;V$4,2,1))))))</f>
        <v>x</v>
      </c>
      <c r="X55" s="117">
        <f t="shared" si="2"/>
        <v>0</v>
      </c>
      <c r="Y55" s="115">
        <f>IF('Crisis Indicator Data'!L49="x","x",IF('Crisis Indicator Data'!L49=0,0,IF('Crisis Indicator Data'!L49&gt;Y$7,5,IF('Crisis Indicator Data'!L49&gt;Y$6,4,IF('Crisis Indicator Data'!L49&gt;Y$5,3,IF('Crisis Indicator Data'!L49&gt;Y$4,2,1))))))</f>
        <v>0</v>
      </c>
      <c r="Z55" s="118">
        <f t="shared" si="19"/>
        <v>0</v>
      </c>
      <c r="AA55" s="122">
        <f t="shared" si="20"/>
        <v>3.1</v>
      </c>
      <c r="AB55" s="111" t="e">
        <f>IF('Crisis Indicator Data'!$O49="x","x",IF('Crisis Indicator Data'!$O49=0,0,('Crisis Indicator Data'!M49/'Crisis Indicator Data'!$O49)))</f>
        <v>#N/A</v>
      </c>
      <c r="AC55" s="116" t="e">
        <f t="shared" si="5"/>
        <v>#N/A</v>
      </c>
      <c r="AD55" s="119" t="e">
        <f t="shared" si="21"/>
        <v>#N/A</v>
      </c>
      <c r="AE55" s="111" t="e">
        <f>IF('Crisis Indicator Data'!$O49="x","x",IF('Crisis Indicator Data'!$O49=0,0,('Crisis Indicator Data'!N49/'Crisis Indicator Data'!$O49)))</f>
        <v>#N/A</v>
      </c>
      <c r="AF55" s="116" t="e">
        <f t="shared" si="7"/>
        <v>#N/A</v>
      </c>
      <c r="AG55" s="119" t="e">
        <f t="shared" si="22"/>
        <v>#N/A</v>
      </c>
      <c r="AH55" s="120" t="e">
        <f t="shared" si="23"/>
        <v>#N/A</v>
      </c>
      <c r="AI55" s="115" t="str">
        <f>IF('Crisis Indicator Data'!P49="x","x",IF('Crisis Indicator Data'!P49&gt;AI$7,5,IF('Crisis Indicator Data'!P49&gt;AI$6,4,IF('Crisis Indicator Data'!P49&gt;AI$5,3,IF('Crisis Indicator Data'!P49&gt;AI$4,2,1)))))</f>
        <v>x</v>
      </c>
      <c r="AJ55" s="111" t="str">
        <f>IF('Crisis Indicator Data'!P49="x","x",'Crisis Indicator Data'!P49/'Crisis Indicator Data'!H49*1000)</f>
        <v>x</v>
      </c>
      <c r="AK55" s="115" t="str">
        <f t="shared" si="24"/>
        <v>x</v>
      </c>
      <c r="AL55" s="120" t="str">
        <f t="shared" si="25"/>
        <v>x</v>
      </c>
      <c r="AM55" s="122" t="e">
        <f t="shared" si="26"/>
        <v>#N/A</v>
      </c>
      <c r="AN55" s="8"/>
      <c r="AO55" s="19"/>
    </row>
    <row r="56" spans="1:41" x14ac:dyDescent="0.3">
      <c r="A56" s="1" t="str">
        <f>'Crisis Indicator Data'!A50</f>
        <v>International Displacement (Syrians and PRS) in Jordan</v>
      </c>
      <c r="B56" s="23" t="str">
        <f>'Crisis Indicator Data'!C50</f>
        <v>JOR002</v>
      </c>
      <c r="C56" s="23" t="str">
        <f>'Crisis Indicator Data'!D50</f>
        <v>Jordan</v>
      </c>
      <c r="D56" s="23" t="str">
        <f>'Crisis Indicator Data'!E50</f>
        <v>JOR</v>
      </c>
      <c r="E56" s="115">
        <f>IF('Crisis Indicator Data'!F50="","x",IF('Crisis Indicator Data'!F50=0,0,IF('Crisis Indicator Data'!F50&gt;E$7,5,IF('Crisis Indicator Data'!F50&gt;E$6,4,IF('Crisis Indicator Data'!F50&gt;E$5,3,IF('Crisis Indicator Data'!F50&gt;E$4,2,1))))))</f>
        <v>2</v>
      </c>
      <c r="F56" s="111">
        <f>'Crisis Indicator Data'!F50/VLOOKUP('Impact of Crisis'!$D56,'Country Indicator Data'!$B$3:$P$193,15,FALSE)</f>
        <v>0.45576706465420141</v>
      </c>
      <c r="G56" s="115">
        <f>IF(E56="x","x",IF('Crisis Indicator Data'!F50=0,0,IF(F56&gt;G$7,5,IF(F56&gt;G$6,4,IF(F56&gt;G$5,3,IF(F56&gt;G$4,2,1))))))</f>
        <v>4</v>
      </c>
      <c r="H56" s="117">
        <f t="shared" si="13"/>
        <v>3</v>
      </c>
      <c r="I56" s="115">
        <f>IF('Crisis Indicator Data'!G50="x","x",IF('Crisis Indicator Data'!G50=0,0,IF('Crisis Indicator Data'!G50&gt;I$7,5,IF('Crisis Indicator Data'!G50&gt;I$6,4,IF('Crisis Indicator Data'!G50&gt;I$5,3,IF('Crisis Indicator Data'!G50&gt;I$4,2,1))))))</f>
        <v>3</v>
      </c>
      <c r="J56" s="111">
        <f>'Crisis Indicator Data'!G50/VLOOKUP('Impact of Crisis'!$D56,'Country Indicator Data'!$B$3:$P$193,14,FALSE)</f>
        <v>0.80306537421100088</v>
      </c>
      <c r="K56" s="115">
        <f>IF(I56="x","x",IF('Crisis Indicator Data'!G50=0,0,IF(J56&gt;K$7,5,IF(J56&gt;K$6,4,IF(J56&gt;K$5,3,IF(J56&gt;K$4,2,1))))))</f>
        <v>4</v>
      </c>
      <c r="L56" s="117">
        <f t="shared" si="14"/>
        <v>3.5</v>
      </c>
      <c r="M56" s="122">
        <f t="shared" si="15"/>
        <v>3.3</v>
      </c>
      <c r="N56" s="115">
        <f>IF('Crisis Indicator Data'!H50="x","x",IF('Crisis Indicator Data'!H50=0,0,IF('Crisis Indicator Data'!H50&gt;N$7,5,IF('Crisis Indicator Data'!H50&gt;N$6,4,IF('Crisis Indicator Data'!H50&gt;N$5,3,IF('Crisis Indicator Data'!H50&gt;N$4,2,1))))))</f>
        <v>2</v>
      </c>
      <c r="O56" s="111">
        <f>IF('Crisis Indicator Data'!H50="x","x",('Crisis Indicator Data'!H50/VLOOKUP('Impact of Crisis'!$D56,'Country Indicator Data'!$B$3:$P$193,14,FALSE)))</f>
        <v>6.2118845807033363E-2</v>
      </c>
      <c r="P56" s="115">
        <f>IF(N56="x","x",IF('Crisis Indicator Data'!H50=0,0,IF(O56&gt;P$7,5,IF(O56&gt;P$6,4,IF(O56&gt;P$5,3,IF(O56&gt;P$4,2,1))))))</f>
        <v>2</v>
      </c>
      <c r="Q56" s="117">
        <f t="shared" si="16"/>
        <v>2</v>
      </c>
      <c r="R56" s="115">
        <f>IF('Crisis Indicator Data'!I50="x","x",IF('Crisis Indicator Data'!I50=0,0,IF('Crisis Indicator Data'!I50&gt;R$7,5,IF('Crisis Indicator Data'!I50&gt;R$6,4,IF('Crisis Indicator Data'!I50&gt;R$5,3,IF('Crisis Indicator Data'!I50&gt;R$4,2,1))))))</f>
        <v>3</v>
      </c>
      <c r="S56" s="111">
        <f>IF('Crisis Indicator Data'!I50="x","x",('Crisis Indicator Data'!I50/VLOOKUP('Impact of Crisis'!$D56,'Country Indicator Data'!$B$3:$P$193,14,FALSE)))</f>
        <v>6.2118845807033363E-2</v>
      </c>
      <c r="T56" s="115">
        <f t="shared" si="17"/>
        <v>4</v>
      </c>
      <c r="U56" s="117">
        <f t="shared" si="18"/>
        <v>4</v>
      </c>
      <c r="V56" s="115">
        <f>IF('Crisis Indicator Data'!J50="x","x",IF('Crisis Indicator Data'!J50=0,0,IF('Crisis Indicator Data'!J50&gt;V$7,5,IF('Crisis Indicator Data'!J50&gt;V$6,4,IF('Crisis Indicator Data'!J50&gt;V$5,3,IF('Crisis Indicator Data'!J50&gt;V$4,2,1))))))</f>
        <v>0</v>
      </c>
      <c r="W56" s="115" t="str">
        <f>IF('Crisis Indicator Data'!K50="x","x",IF('Crisis Indicator Data'!K50=0,0,IF('Crisis Indicator Data'!K50&gt;V$7,5,IF('Crisis Indicator Data'!K50&gt;V$6,4,IF('Crisis Indicator Data'!K50&gt;V$5,3,IF('Crisis Indicator Data'!K50&gt;V$4,2,1))))))</f>
        <v>x</v>
      </c>
      <c r="X56" s="117">
        <f t="shared" si="2"/>
        <v>0</v>
      </c>
      <c r="Y56" s="115">
        <f>IF('Crisis Indicator Data'!L50="x","x",IF('Crisis Indicator Data'!L50=0,0,IF('Crisis Indicator Data'!L50&gt;Y$7,5,IF('Crisis Indicator Data'!L50&gt;Y$6,4,IF('Crisis Indicator Data'!L50&gt;Y$5,3,IF('Crisis Indicator Data'!L50&gt;Y$4,2,1))))))</f>
        <v>0</v>
      </c>
      <c r="Z56" s="118">
        <f t="shared" si="19"/>
        <v>0</v>
      </c>
      <c r="AA56" s="122">
        <f t="shared" si="20"/>
        <v>3.1</v>
      </c>
      <c r="AB56" s="111" t="e">
        <f>IF('Crisis Indicator Data'!$O50="x","x",IF('Crisis Indicator Data'!$O50=0,0,('Crisis Indicator Data'!M50/'Crisis Indicator Data'!$O50)))</f>
        <v>#N/A</v>
      </c>
      <c r="AC56" s="116" t="e">
        <f t="shared" si="5"/>
        <v>#N/A</v>
      </c>
      <c r="AD56" s="119" t="e">
        <f t="shared" si="21"/>
        <v>#N/A</v>
      </c>
      <c r="AE56" s="111" t="e">
        <f>IF('Crisis Indicator Data'!$O50="x","x",IF('Crisis Indicator Data'!$O50=0,0,('Crisis Indicator Data'!N50/'Crisis Indicator Data'!$O50)))</f>
        <v>#N/A</v>
      </c>
      <c r="AF56" s="116" t="e">
        <f t="shared" si="7"/>
        <v>#N/A</v>
      </c>
      <c r="AG56" s="119" t="e">
        <f t="shared" si="22"/>
        <v>#N/A</v>
      </c>
      <c r="AH56" s="120" t="e">
        <f t="shared" si="23"/>
        <v>#N/A</v>
      </c>
      <c r="AI56" s="115" t="str">
        <f>IF('Crisis Indicator Data'!P50="x","x",IF('Crisis Indicator Data'!P50&gt;AI$7,5,IF('Crisis Indicator Data'!P50&gt;AI$6,4,IF('Crisis Indicator Data'!P50&gt;AI$5,3,IF('Crisis Indicator Data'!P50&gt;AI$4,2,1)))))</f>
        <v>x</v>
      </c>
      <c r="AJ56" s="111" t="str">
        <f>IF('Crisis Indicator Data'!P50="x","x",'Crisis Indicator Data'!P50/'Crisis Indicator Data'!H50*1000)</f>
        <v>x</v>
      </c>
      <c r="AK56" s="115" t="str">
        <f t="shared" si="24"/>
        <v>x</v>
      </c>
      <c r="AL56" s="120" t="str">
        <f t="shared" si="25"/>
        <v>x</v>
      </c>
      <c r="AM56" s="122" t="e">
        <f t="shared" si="26"/>
        <v>#N/A</v>
      </c>
      <c r="AN56" s="8"/>
      <c r="AO56" s="19"/>
    </row>
    <row r="57" spans="1:41" x14ac:dyDescent="0.3">
      <c r="A57" s="1" t="str">
        <f>'Crisis Indicator Data'!A51</f>
        <v>Palestinians refugees in Jordan</v>
      </c>
      <c r="B57" s="23" t="str">
        <f>'Crisis Indicator Data'!C51</f>
        <v>JOR003</v>
      </c>
      <c r="C57" s="23" t="str">
        <f>'Crisis Indicator Data'!D51</f>
        <v>Jordan</v>
      </c>
      <c r="D57" s="23" t="str">
        <f>'Crisis Indicator Data'!E51</f>
        <v>JOR</v>
      </c>
      <c r="E57" s="115">
        <f>IF('Crisis Indicator Data'!F51="","x",IF('Crisis Indicator Data'!F51=0,0,IF('Crisis Indicator Data'!F51&gt;E$7,5,IF('Crisis Indicator Data'!F51&gt;E$6,4,IF('Crisis Indicator Data'!F51&gt;E$5,3,IF('Crisis Indicator Data'!F51&gt;E$4,2,1))))))</f>
        <v>1</v>
      </c>
      <c r="F57" s="111">
        <f>'Crisis Indicator Data'!F51/VLOOKUP('Impact of Crisis'!$D57,'Country Indicator Data'!$B$3:$P$193,15,FALSE)</f>
        <v>8.5379589997747238E-2</v>
      </c>
      <c r="G57" s="115">
        <f>IF(E57="x","x",IF('Crisis Indicator Data'!F51=0,0,IF(F57&gt;G$7,5,IF(F57&gt;G$6,4,IF(F57&gt;G$5,3,IF(F57&gt;G$4,2,1))))))</f>
        <v>2</v>
      </c>
      <c r="H57" s="117">
        <f t="shared" si="13"/>
        <v>1.5</v>
      </c>
      <c r="I57" s="115">
        <f>IF('Crisis Indicator Data'!G51="x","x",IF('Crisis Indicator Data'!G51=0,0,IF('Crisis Indicator Data'!G51&gt;I$7,5,IF('Crisis Indicator Data'!G51&gt;I$6,4,IF('Crisis Indicator Data'!G51&gt;I$5,3,IF('Crisis Indicator Data'!G51&gt;I$4,2,1))))))</f>
        <v>1</v>
      </c>
      <c r="J57" s="111">
        <f>'Crisis Indicator Data'!G51/VLOOKUP('Impact of Crisis'!$D57,'Country Indicator Data'!$B$3:$P$193,14,FALSE)</f>
        <v>3.6789900811541931E-2</v>
      </c>
      <c r="K57" s="115">
        <f>IF(I57="x","x",IF('Crisis Indicator Data'!G51=0,0,IF(J57&gt;K$7,5,IF(J57&gt;K$6,4,IF(J57&gt;K$5,3,IF(J57&gt;K$4,2,1))))))</f>
        <v>1</v>
      </c>
      <c r="L57" s="117">
        <f t="shared" si="14"/>
        <v>1</v>
      </c>
      <c r="M57" s="122">
        <f t="shared" si="15"/>
        <v>1.3</v>
      </c>
      <c r="N57" s="115">
        <f>IF('Crisis Indicator Data'!H51="x","x",IF('Crisis Indicator Data'!H51=0,0,IF('Crisis Indicator Data'!H51&gt;N$7,5,IF('Crisis Indicator Data'!H51&gt;N$6,4,IF('Crisis Indicator Data'!H51&gt;N$5,3,IF('Crisis Indicator Data'!H51&gt;N$4,2,1))))))</f>
        <v>1</v>
      </c>
      <c r="O57" s="111">
        <f>IF('Crisis Indicator Data'!H51="x","x",('Crisis Indicator Data'!H51/VLOOKUP('Impact of Crisis'!$D57,'Country Indicator Data'!$B$3:$P$193,14,FALSE)))</f>
        <v>3.6789900811541931E-2</v>
      </c>
      <c r="P57" s="115">
        <f>IF(N57="x","x",IF('Crisis Indicator Data'!H51=0,0,IF(O57&gt;P$7,5,IF(O57&gt;P$6,4,IF(O57&gt;P$5,3,IF(O57&gt;P$4,2,1))))))</f>
        <v>2</v>
      </c>
      <c r="Q57" s="117">
        <f t="shared" si="16"/>
        <v>1.5</v>
      </c>
      <c r="R57" s="115">
        <f>IF('Crisis Indicator Data'!I51="x","x",IF('Crisis Indicator Data'!I51=0,0,IF('Crisis Indicator Data'!I51&gt;R$7,5,IF('Crisis Indicator Data'!I51&gt;R$6,4,IF('Crisis Indicator Data'!I51&gt;R$5,3,IF('Crisis Indicator Data'!I51&gt;R$4,2,1))))))</f>
        <v>3</v>
      </c>
      <c r="S57" s="111">
        <f>IF('Crisis Indicator Data'!I51="x","x",('Crisis Indicator Data'!I51/VLOOKUP('Impact of Crisis'!$D57,'Country Indicator Data'!$B$3:$P$193,14,FALSE)))</f>
        <v>3.6789900811541931E-2</v>
      </c>
      <c r="T57" s="115">
        <f t="shared" si="17"/>
        <v>3</v>
      </c>
      <c r="U57" s="117">
        <f t="shared" si="18"/>
        <v>3</v>
      </c>
      <c r="V57" s="115">
        <f>IF('Crisis Indicator Data'!J51="x","x",IF('Crisis Indicator Data'!J51=0,0,IF('Crisis Indicator Data'!J51&gt;V$7,5,IF('Crisis Indicator Data'!J51&gt;V$6,4,IF('Crisis Indicator Data'!J51&gt;V$5,3,IF('Crisis Indicator Data'!J51&gt;V$4,2,1))))))</f>
        <v>0</v>
      </c>
      <c r="W57" s="115" t="str">
        <f>IF('Crisis Indicator Data'!K51="x","x",IF('Crisis Indicator Data'!K51=0,0,IF('Crisis Indicator Data'!K51&gt;V$7,5,IF('Crisis Indicator Data'!K51&gt;V$6,4,IF('Crisis Indicator Data'!K51&gt;V$5,3,IF('Crisis Indicator Data'!K51&gt;V$4,2,1))))))</f>
        <v>x</v>
      </c>
      <c r="X57" s="117">
        <f t="shared" si="2"/>
        <v>0</v>
      </c>
      <c r="Y57" s="115">
        <f>IF('Crisis Indicator Data'!L51="x","x",IF('Crisis Indicator Data'!L51=0,0,IF('Crisis Indicator Data'!L51&gt;Y$7,5,IF('Crisis Indicator Data'!L51&gt;Y$6,4,IF('Crisis Indicator Data'!L51&gt;Y$5,3,IF('Crisis Indicator Data'!L51&gt;Y$4,2,1))))))</f>
        <v>0</v>
      </c>
      <c r="Z57" s="118">
        <f t="shared" si="19"/>
        <v>0</v>
      </c>
      <c r="AA57" s="122">
        <f t="shared" si="20"/>
        <v>2.2999999999999998</v>
      </c>
      <c r="AB57" s="111" t="e">
        <f>IF('Crisis Indicator Data'!$O51="x","x",IF('Crisis Indicator Data'!$O51=0,0,('Crisis Indicator Data'!M51/'Crisis Indicator Data'!$O51)))</f>
        <v>#N/A</v>
      </c>
      <c r="AC57" s="116" t="e">
        <f t="shared" si="5"/>
        <v>#N/A</v>
      </c>
      <c r="AD57" s="119" t="e">
        <f t="shared" si="21"/>
        <v>#N/A</v>
      </c>
      <c r="AE57" s="111" t="e">
        <f>IF('Crisis Indicator Data'!$O51="x","x",IF('Crisis Indicator Data'!$O51=0,0,('Crisis Indicator Data'!N51/'Crisis Indicator Data'!$O51)))</f>
        <v>#N/A</v>
      </c>
      <c r="AF57" s="116" t="e">
        <f t="shared" si="7"/>
        <v>#N/A</v>
      </c>
      <c r="AG57" s="119" t="e">
        <f t="shared" si="22"/>
        <v>#N/A</v>
      </c>
      <c r="AH57" s="120" t="e">
        <f t="shared" si="23"/>
        <v>#N/A</v>
      </c>
      <c r="AI57" s="115" t="str">
        <f>IF('Crisis Indicator Data'!P51="x","x",IF('Crisis Indicator Data'!P51&gt;AI$7,5,IF('Crisis Indicator Data'!P51&gt;AI$6,4,IF('Crisis Indicator Data'!P51&gt;AI$5,3,IF('Crisis Indicator Data'!P51&gt;AI$4,2,1)))))</f>
        <v>x</v>
      </c>
      <c r="AJ57" s="111" t="str">
        <f>IF('Crisis Indicator Data'!P51="x","x",'Crisis Indicator Data'!P51/'Crisis Indicator Data'!H51*1000)</f>
        <v>x</v>
      </c>
      <c r="AK57" s="115" t="str">
        <f t="shared" si="24"/>
        <v>x</v>
      </c>
      <c r="AL57" s="120" t="str">
        <f t="shared" si="25"/>
        <v>x</v>
      </c>
      <c r="AM57" s="122" t="e">
        <f t="shared" si="26"/>
        <v>#N/A</v>
      </c>
      <c r="AN57" s="8"/>
      <c r="AO57" s="19"/>
    </row>
    <row r="58" spans="1:41" x14ac:dyDescent="0.3">
      <c r="A58" s="1" t="str">
        <f>'Crisis Indicator Data'!A52</f>
        <v>International Displacement in Kenya</v>
      </c>
      <c r="B58" s="23" t="str">
        <f>'Crisis Indicator Data'!C52</f>
        <v>KEN002</v>
      </c>
      <c r="C58" s="23" t="str">
        <f>'Crisis Indicator Data'!D52</f>
        <v>kenya</v>
      </c>
      <c r="D58" s="23" t="str">
        <f>'Crisis Indicator Data'!E52</f>
        <v>KEN</v>
      </c>
      <c r="E58" s="115">
        <f>IF('Crisis Indicator Data'!F52="","x",IF('Crisis Indicator Data'!F52=0,0,IF('Crisis Indicator Data'!F52&gt;E$7,5,IF('Crisis Indicator Data'!F52&gt;E$6,4,IF('Crisis Indicator Data'!F52&gt;E$5,3,IF('Crisis Indicator Data'!F52&gt;E$4,2,1))))))</f>
        <v>2</v>
      </c>
      <c r="F58" s="111">
        <f>'Crisis Indicator Data'!F52/VLOOKUP('Impact of Crisis'!$D58,'Country Indicator Data'!$B$3:$P$193,15,FALSE)</f>
        <v>0.21611554274870859</v>
      </c>
      <c r="G58" s="115">
        <f>IF(E58="x","x",IF('Crisis Indicator Data'!F52=0,0,IF(F58&gt;G$7,5,IF(F58&gt;G$6,4,IF(F58&gt;G$5,3,IF(F58&gt;G$4,2,1))))))</f>
        <v>3</v>
      </c>
      <c r="H58" s="117">
        <f t="shared" si="13"/>
        <v>2.5</v>
      </c>
      <c r="I58" s="115">
        <f>IF('Crisis Indicator Data'!G52="x","x",IF('Crisis Indicator Data'!G52=0,0,IF('Crisis Indicator Data'!G52&gt;I$7,5,IF('Crisis Indicator Data'!G52&gt;I$6,4,IF('Crisis Indicator Data'!G52&gt;I$5,3,IF('Crisis Indicator Data'!G52&gt;I$4,2,1))))))</f>
        <v>2</v>
      </c>
      <c r="J58" s="111">
        <f>'Crisis Indicator Data'!G52/VLOOKUP('Impact of Crisis'!$D58,'Country Indicator Data'!$B$3:$P$193,14,FALSE)</f>
        <v>9.4115067182329259E-2</v>
      </c>
      <c r="K58" s="115">
        <f>IF(I58="x","x",IF('Crisis Indicator Data'!G52=0,0,IF(J58&gt;K$7,5,IF(J58&gt;K$6,4,IF(J58&gt;K$5,3,IF(J58&gt;K$4,2,1))))))</f>
        <v>2</v>
      </c>
      <c r="L58" s="117">
        <f t="shared" si="14"/>
        <v>2</v>
      </c>
      <c r="M58" s="122">
        <f t="shared" si="15"/>
        <v>2.2999999999999998</v>
      </c>
      <c r="N58" s="115">
        <f>IF('Crisis Indicator Data'!H52="x","x",IF('Crisis Indicator Data'!H52=0,0,IF('Crisis Indicator Data'!H52&gt;N$7,5,IF('Crisis Indicator Data'!H52&gt;N$6,4,IF('Crisis Indicator Data'!H52&gt;N$5,3,IF('Crisis Indicator Data'!H52&gt;N$4,2,1))))))</f>
        <v>1</v>
      </c>
      <c r="O58" s="111">
        <f>IF('Crisis Indicator Data'!H52="x","x",('Crisis Indicator Data'!H52/VLOOKUP('Impact of Crisis'!$D58,'Country Indicator Data'!$B$3:$P$193,14,FALSE)))</f>
        <v>9.4693194051273868E-3</v>
      </c>
      <c r="P58" s="115">
        <f>IF(N58="x","x",IF('Crisis Indicator Data'!H52=0,0,IF(O58&gt;P$7,5,IF(O58&gt;P$6,4,IF(O58&gt;P$5,3,IF(O58&gt;P$4,2,1))))))</f>
        <v>1</v>
      </c>
      <c r="Q58" s="117">
        <f t="shared" si="16"/>
        <v>1</v>
      </c>
      <c r="R58" s="115">
        <f>IF('Crisis Indicator Data'!I52="x","x",IF('Crisis Indicator Data'!I52=0,0,IF('Crisis Indicator Data'!I52&gt;R$7,5,IF('Crisis Indicator Data'!I52&gt;R$6,4,IF('Crisis Indicator Data'!I52&gt;R$5,3,IF('Crisis Indicator Data'!I52&gt;R$4,2,1))))))</f>
        <v>3</v>
      </c>
      <c r="S58" s="111">
        <f>IF('Crisis Indicator Data'!I52="x","x",('Crisis Indicator Data'!I52/VLOOKUP('Impact of Crisis'!$D58,'Country Indicator Data'!$B$3:$P$193,14,FALSE)))</f>
        <v>9.4693194051273868E-3</v>
      </c>
      <c r="T58" s="115">
        <f t="shared" si="17"/>
        <v>2</v>
      </c>
      <c r="U58" s="117">
        <f t="shared" si="18"/>
        <v>3</v>
      </c>
      <c r="V58" s="115" t="str">
        <f>IF('Crisis Indicator Data'!J52="x","x",IF('Crisis Indicator Data'!J52=0,0,IF('Crisis Indicator Data'!J52&gt;V$7,5,IF('Crisis Indicator Data'!J52&gt;V$6,4,IF('Crisis Indicator Data'!J52&gt;V$5,3,IF('Crisis Indicator Data'!J52&gt;V$4,2,1))))))</f>
        <v>x</v>
      </c>
      <c r="W58" s="115" t="str">
        <f>IF('Crisis Indicator Data'!K52="x","x",IF('Crisis Indicator Data'!K52=0,0,IF('Crisis Indicator Data'!K52&gt;V$7,5,IF('Crisis Indicator Data'!K52&gt;V$6,4,IF('Crisis Indicator Data'!K52&gt;V$5,3,IF('Crisis Indicator Data'!K52&gt;V$4,2,1))))))</f>
        <v>x</v>
      </c>
      <c r="X58" s="117" t="str">
        <f t="shared" si="2"/>
        <v>x</v>
      </c>
      <c r="Y58" s="115" t="str">
        <f>IF('Crisis Indicator Data'!L52="x","x",IF('Crisis Indicator Data'!L52=0,0,IF('Crisis Indicator Data'!L52&gt;Y$7,5,IF('Crisis Indicator Data'!L52&gt;Y$6,4,IF('Crisis Indicator Data'!L52&gt;Y$5,3,IF('Crisis Indicator Data'!L52&gt;Y$4,2,1))))))</f>
        <v>x</v>
      </c>
      <c r="Z58" s="118" t="str">
        <f t="shared" si="19"/>
        <v>x</v>
      </c>
      <c r="AA58" s="122">
        <f t="shared" si="20"/>
        <v>2.1</v>
      </c>
      <c r="AB58" s="111" t="e">
        <f>IF('Crisis Indicator Data'!$O52="x","x",IF('Crisis Indicator Data'!$O52=0,0,('Crisis Indicator Data'!M52/'Crisis Indicator Data'!$O52)))</f>
        <v>#N/A</v>
      </c>
      <c r="AC58" s="116" t="e">
        <f t="shared" si="5"/>
        <v>#N/A</v>
      </c>
      <c r="AD58" s="119" t="e">
        <f t="shared" si="21"/>
        <v>#N/A</v>
      </c>
      <c r="AE58" s="111" t="e">
        <f>IF('Crisis Indicator Data'!$O52="x","x",IF('Crisis Indicator Data'!$O52=0,0,('Crisis Indicator Data'!N52/'Crisis Indicator Data'!$O52)))</f>
        <v>#N/A</v>
      </c>
      <c r="AF58" s="116" t="e">
        <f t="shared" si="7"/>
        <v>#N/A</v>
      </c>
      <c r="AG58" s="119" t="e">
        <f t="shared" si="22"/>
        <v>#N/A</v>
      </c>
      <c r="AH58" s="120" t="e">
        <f t="shared" si="23"/>
        <v>#N/A</v>
      </c>
      <c r="AI58" s="115" t="str">
        <f>IF('Crisis Indicator Data'!P52="x","x",IF('Crisis Indicator Data'!P52&gt;AI$7,5,IF('Crisis Indicator Data'!P52&gt;AI$6,4,IF('Crisis Indicator Data'!P52&gt;AI$5,3,IF('Crisis Indicator Data'!P52&gt;AI$4,2,1)))))</f>
        <v>x</v>
      </c>
      <c r="AJ58" s="111" t="str">
        <f>IF('Crisis Indicator Data'!P52="x","x",'Crisis Indicator Data'!P52/'Crisis Indicator Data'!H52*1000)</f>
        <v>x</v>
      </c>
      <c r="AK58" s="115" t="str">
        <f t="shared" si="24"/>
        <v>x</v>
      </c>
      <c r="AL58" s="120" t="str">
        <f t="shared" si="25"/>
        <v>x</v>
      </c>
      <c r="AM58" s="122" t="e">
        <f t="shared" si="26"/>
        <v>#N/A</v>
      </c>
      <c r="AN58" s="8"/>
      <c r="AO58" s="19"/>
    </row>
    <row r="59" spans="1:41" x14ac:dyDescent="0.3">
      <c r="A59" s="1" t="str">
        <f>'Crisis Indicator Data'!A53</f>
        <v>Lebanon</v>
      </c>
      <c r="B59" s="23" t="str">
        <f>'Crisis Indicator Data'!C53</f>
        <v>LBN001</v>
      </c>
      <c r="C59" s="23" t="str">
        <f>'Crisis Indicator Data'!D53</f>
        <v>Lebanon</v>
      </c>
      <c r="D59" s="23" t="str">
        <f>'Crisis Indicator Data'!E53</f>
        <v>LBN</v>
      </c>
      <c r="E59" s="115">
        <f>IF('Crisis Indicator Data'!F53="","x",IF('Crisis Indicator Data'!F53=0,0,IF('Crisis Indicator Data'!F53&gt;E$7,5,IF('Crisis Indicator Data'!F53&gt;E$6,4,IF('Crisis Indicator Data'!F53&gt;E$5,3,IF('Crisis Indicator Data'!F53&gt;E$4,2,1))))))</f>
        <v>1</v>
      </c>
      <c r="F59" s="111">
        <f>'Crisis Indicator Data'!F53/VLOOKUP('Impact of Crisis'!$D59,'Country Indicator Data'!$B$3:$P$193,15,FALSE)</f>
        <v>0.99718475073313773</v>
      </c>
      <c r="G59" s="115">
        <f>IF(E59="x","x",IF('Crisis Indicator Data'!F53=0,0,IF(F59&gt;G$7,5,IF(F59&gt;G$6,4,IF(F59&gt;G$5,3,IF(F59&gt;G$4,2,1))))))</f>
        <v>5</v>
      </c>
      <c r="H59" s="117">
        <f t="shared" si="13"/>
        <v>3</v>
      </c>
      <c r="I59" s="115">
        <f>IF('Crisis Indicator Data'!G53="x","x",IF('Crisis Indicator Data'!G53=0,0,IF('Crisis Indicator Data'!G53&gt;I$7,5,IF('Crisis Indicator Data'!G53&gt;I$6,4,IF('Crisis Indicator Data'!G53&gt;I$5,3,IF('Crisis Indicator Data'!G53&gt;I$4,2,1))))))</f>
        <v>3</v>
      </c>
      <c r="J59" s="111">
        <f>'Crisis Indicator Data'!G53/VLOOKUP('Impact of Crisis'!$D59,'Country Indicator Data'!$B$3:$P$193,14,FALSE)</f>
        <v>1</v>
      </c>
      <c r="K59" s="115">
        <f>IF(I59="x","x",IF('Crisis Indicator Data'!G53=0,0,IF(J59&gt;K$7,5,IF(J59&gt;K$6,4,IF(J59&gt;K$5,3,IF(J59&gt;K$4,2,1))))))</f>
        <v>5</v>
      </c>
      <c r="L59" s="117">
        <f t="shared" si="14"/>
        <v>4</v>
      </c>
      <c r="M59" s="122">
        <f t="shared" si="15"/>
        <v>3.5</v>
      </c>
      <c r="N59" s="115">
        <f>IF('Crisis Indicator Data'!H53="x","x",IF('Crisis Indicator Data'!H53=0,0,IF('Crisis Indicator Data'!H53&gt;N$7,5,IF('Crisis Indicator Data'!H53&gt;N$6,4,IF('Crisis Indicator Data'!H53&gt;N$5,3,IF('Crisis Indicator Data'!H53&gt;N$4,2,1))))))</f>
        <v>2</v>
      </c>
      <c r="O59" s="111">
        <f>IF('Crisis Indicator Data'!H53="x","x",('Crisis Indicator Data'!H53/VLOOKUP('Impact of Crisis'!$D59,'Country Indicator Data'!$B$3:$P$193,14,FALSE)))</f>
        <v>0.28094358110996387</v>
      </c>
      <c r="P59" s="115">
        <f>IF(N59="x","x",IF('Crisis Indicator Data'!H53=0,0,IF(O59&gt;P$7,5,IF(O59&gt;P$6,4,IF(O59&gt;P$5,3,IF(O59&gt;P$4,2,1))))))</f>
        <v>3</v>
      </c>
      <c r="Q59" s="117">
        <f t="shared" si="16"/>
        <v>2.5</v>
      </c>
      <c r="R59" s="115">
        <f>IF('Crisis Indicator Data'!I53="x","x",IF('Crisis Indicator Data'!I53=0,0,IF('Crisis Indicator Data'!I53&gt;R$7,5,IF('Crisis Indicator Data'!I53&gt;R$6,4,IF('Crisis Indicator Data'!I53&gt;R$5,3,IF('Crisis Indicator Data'!I53&gt;R$4,2,1))))))</f>
        <v>4</v>
      </c>
      <c r="S59" s="111">
        <f>IF('Crisis Indicator Data'!I53="x","x",('Crisis Indicator Data'!I53/VLOOKUP('Impact of Crisis'!$D59,'Country Indicator Data'!$B$3:$P$193,14,FALSE)))</f>
        <v>0.28094358110996387</v>
      </c>
      <c r="T59" s="115">
        <f t="shared" si="17"/>
        <v>5</v>
      </c>
      <c r="U59" s="117">
        <f t="shared" si="18"/>
        <v>5</v>
      </c>
      <c r="V59" s="115" t="str">
        <f>IF('Crisis Indicator Data'!J53="x","x",IF('Crisis Indicator Data'!J53=0,0,IF('Crisis Indicator Data'!J53&gt;V$7,5,IF('Crisis Indicator Data'!J53&gt;V$6,4,IF('Crisis Indicator Data'!J53&gt;V$5,3,IF('Crisis Indicator Data'!J53&gt;V$4,2,1))))))</f>
        <v>x</v>
      </c>
      <c r="W59" s="115" t="str">
        <f>IF('Crisis Indicator Data'!K53="x","x",IF('Crisis Indicator Data'!K53=0,0,IF('Crisis Indicator Data'!K53&gt;V$7,5,IF('Crisis Indicator Data'!K53&gt;V$6,4,IF('Crisis Indicator Data'!K53&gt;V$5,3,IF('Crisis Indicator Data'!K53&gt;V$4,2,1))))))</f>
        <v>x</v>
      </c>
      <c r="X59" s="117" t="str">
        <f t="shared" si="2"/>
        <v>x</v>
      </c>
      <c r="Y59" s="115">
        <f>IF('Crisis Indicator Data'!L53="x","x",IF('Crisis Indicator Data'!L53=0,0,IF('Crisis Indicator Data'!L53&gt;Y$7,5,IF('Crisis Indicator Data'!L53&gt;Y$6,4,IF('Crisis Indicator Data'!L53&gt;Y$5,3,IF('Crisis Indicator Data'!L53&gt;Y$4,2,1))))))</f>
        <v>1</v>
      </c>
      <c r="Z59" s="118">
        <f t="shared" si="19"/>
        <v>1</v>
      </c>
      <c r="AA59" s="122">
        <f t="shared" si="20"/>
        <v>3.9</v>
      </c>
      <c r="AB59" s="111" t="e">
        <f>IF('Crisis Indicator Data'!$O53="x","x",IF('Crisis Indicator Data'!$O53=0,0,('Crisis Indicator Data'!M53/'Crisis Indicator Data'!$O53)))</f>
        <v>#N/A</v>
      </c>
      <c r="AC59" s="116" t="e">
        <f t="shared" si="5"/>
        <v>#N/A</v>
      </c>
      <c r="AD59" s="119" t="e">
        <f t="shared" si="21"/>
        <v>#N/A</v>
      </c>
      <c r="AE59" s="111" t="e">
        <f>IF('Crisis Indicator Data'!$O53="x","x",IF('Crisis Indicator Data'!$O53=0,0,('Crisis Indicator Data'!N53/'Crisis Indicator Data'!$O53)))</f>
        <v>#N/A</v>
      </c>
      <c r="AF59" s="116" t="e">
        <f t="shared" si="7"/>
        <v>#N/A</v>
      </c>
      <c r="AG59" s="119" t="e">
        <f t="shared" si="22"/>
        <v>#N/A</v>
      </c>
      <c r="AH59" s="120" t="e">
        <f t="shared" si="23"/>
        <v>#N/A</v>
      </c>
      <c r="AI59" s="115" t="str">
        <f>IF('Crisis Indicator Data'!P53="x","x",IF('Crisis Indicator Data'!P53&gt;AI$7,5,IF('Crisis Indicator Data'!P53&gt;AI$6,4,IF('Crisis Indicator Data'!P53&gt;AI$5,3,IF('Crisis Indicator Data'!P53&gt;AI$4,2,1)))))</f>
        <v>x</v>
      </c>
      <c r="AJ59" s="111" t="str">
        <f>IF('Crisis Indicator Data'!P53="x","x",'Crisis Indicator Data'!P53/'Crisis Indicator Data'!H53*1000)</f>
        <v>x</v>
      </c>
      <c r="AK59" s="115" t="str">
        <f t="shared" si="24"/>
        <v>x</v>
      </c>
      <c r="AL59" s="120" t="str">
        <f t="shared" si="25"/>
        <v>x</v>
      </c>
      <c r="AM59" s="122" t="e">
        <f t="shared" si="26"/>
        <v>#N/A</v>
      </c>
      <c r="AN59" s="8"/>
      <c r="AO59" s="19"/>
    </row>
    <row r="60" spans="1:41" x14ac:dyDescent="0.3">
      <c r="A60" s="1" t="str">
        <f>'Crisis Indicator Data'!A54</f>
        <v>International Displacement (Syrians and PRS) in Lebanon</v>
      </c>
      <c r="B60" s="23" t="str">
        <f>'Crisis Indicator Data'!C54</f>
        <v>LBN002</v>
      </c>
      <c r="C60" s="23" t="str">
        <f>'Crisis Indicator Data'!D54</f>
        <v>Lebanon</v>
      </c>
      <c r="D60" s="23" t="str">
        <f>'Crisis Indicator Data'!E54</f>
        <v>LBN</v>
      </c>
      <c r="E60" s="115">
        <f>IF('Crisis Indicator Data'!F54="","x",IF('Crisis Indicator Data'!F54=0,0,IF('Crisis Indicator Data'!F54&gt;E$7,5,IF('Crisis Indicator Data'!F54&gt;E$6,4,IF('Crisis Indicator Data'!F54&gt;E$5,3,IF('Crisis Indicator Data'!F54&gt;E$4,2,1))))))</f>
        <v>1</v>
      </c>
      <c r="F60" s="111">
        <f>'Crisis Indicator Data'!F54/VLOOKUP('Impact of Crisis'!$D60,'Country Indicator Data'!$B$3:$P$193,15,FALSE)</f>
        <v>0.99718475073313773</v>
      </c>
      <c r="G60" s="115">
        <f>IF(E60="x","x",IF('Crisis Indicator Data'!F54=0,0,IF(F60&gt;G$7,5,IF(F60&gt;G$6,4,IF(F60&gt;G$5,3,IF(F60&gt;G$4,2,1))))))</f>
        <v>5</v>
      </c>
      <c r="H60" s="117">
        <f t="shared" si="13"/>
        <v>3</v>
      </c>
      <c r="I60" s="115">
        <f>IF('Crisis Indicator Data'!G54="x","x",IF('Crisis Indicator Data'!G54=0,0,IF('Crisis Indicator Data'!G54&gt;I$7,5,IF('Crisis Indicator Data'!G54&gt;I$6,4,IF('Crisis Indicator Data'!G54&gt;I$5,3,IF('Crisis Indicator Data'!G54&gt;I$4,2,1))))))</f>
        <v>3</v>
      </c>
      <c r="J60" s="111">
        <f>'Crisis Indicator Data'!G54/VLOOKUP('Impact of Crisis'!$D60,'Country Indicator Data'!$B$3:$P$193,14,FALSE)</f>
        <v>1</v>
      </c>
      <c r="K60" s="115">
        <f>IF(I60="x","x",IF('Crisis Indicator Data'!G54=0,0,IF(J60&gt;K$7,5,IF(J60&gt;K$6,4,IF(J60&gt;K$5,3,IF(J60&gt;K$4,2,1))))))</f>
        <v>5</v>
      </c>
      <c r="L60" s="117">
        <f t="shared" si="14"/>
        <v>4</v>
      </c>
      <c r="M60" s="122">
        <f t="shared" si="15"/>
        <v>3.5</v>
      </c>
      <c r="N60" s="115">
        <f>IF('Crisis Indicator Data'!H54="x","x",IF('Crisis Indicator Data'!H54=0,0,IF('Crisis Indicator Data'!H54&gt;N$7,5,IF('Crisis Indicator Data'!H54&gt;N$6,4,IF('Crisis Indicator Data'!H54&gt;N$5,3,IF('Crisis Indicator Data'!H54&gt;N$4,2,1))))))</f>
        <v>2</v>
      </c>
      <c r="O60" s="111">
        <f>IF('Crisis Indicator Data'!H54="x","x",('Crisis Indicator Data'!H54/VLOOKUP('Impact of Crisis'!$D60,'Country Indicator Data'!$B$3:$P$193,14,FALSE)))</f>
        <v>0.25134980500989745</v>
      </c>
      <c r="P60" s="115">
        <f>IF(N60="x","x",IF('Crisis Indicator Data'!H54=0,0,IF(O60&gt;P$7,5,IF(O60&gt;P$6,4,IF(O60&gt;P$5,3,IF(O60&gt;P$4,2,1))))))</f>
        <v>3</v>
      </c>
      <c r="Q60" s="117">
        <f t="shared" si="16"/>
        <v>2.5</v>
      </c>
      <c r="R60" s="115">
        <f>IF('Crisis Indicator Data'!I54="x","x",IF('Crisis Indicator Data'!I54=0,0,IF('Crisis Indicator Data'!I54&gt;R$7,5,IF('Crisis Indicator Data'!I54&gt;R$6,4,IF('Crisis Indicator Data'!I54&gt;R$5,3,IF('Crisis Indicator Data'!I54&gt;R$4,2,1))))))</f>
        <v>4</v>
      </c>
      <c r="S60" s="111">
        <f>IF('Crisis Indicator Data'!I54="x","x",('Crisis Indicator Data'!I54/VLOOKUP('Impact of Crisis'!$D60,'Country Indicator Data'!$B$3:$P$193,14,FALSE)))</f>
        <v>0.25134980500989745</v>
      </c>
      <c r="T60" s="115">
        <f t="shared" si="17"/>
        <v>5</v>
      </c>
      <c r="U60" s="117">
        <f t="shared" si="18"/>
        <v>5</v>
      </c>
      <c r="V60" s="115" t="str">
        <f>IF('Crisis Indicator Data'!J54="x","x",IF('Crisis Indicator Data'!J54=0,0,IF('Crisis Indicator Data'!J54&gt;V$7,5,IF('Crisis Indicator Data'!J54&gt;V$6,4,IF('Crisis Indicator Data'!J54&gt;V$5,3,IF('Crisis Indicator Data'!J54&gt;V$4,2,1))))))</f>
        <v>x</v>
      </c>
      <c r="W60" s="115" t="str">
        <f>IF('Crisis Indicator Data'!K54="x","x",IF('Crisis Indicator Data'!K54=0,0,IF('Crisis Indicator Data'!K54&gt;V$7,5,IF('Crisis Indicator Data'!K54&gt;V$6,4,IF('Crisis Indicator Data'!K54&gt;V$5,3,IF('Crisis Indicator Data'!K54&gt;V$4,2,1))))))</f>
        <v>x</v>
      </c>
      <c r="X60" s="117" t="str">
        <f t="shared" si="2"/>
        <v>x</v>
      </c>
      <c r="Y60" s="115">
        <f>IF('Crisis Indicator Data'!L54="x","x",IF('Crisis Indicator Data'!L54=0,0,IF('Crisis Indicator Data'!L54&gt;Y$7,5,IF('Crisis Indicator Data'!L54&gt;Y$6,4,IF('Crisis Indicator Data'!L54&gt;Y$5,3,IF('Crisis Indicator Data'!L54&gt;Y$4,2,1))))))</f>
        <v>1</v>
      </c>
      <c r="Z60" s="118">
        <f t="shared" si="19"/>
        <v>1</v>
      </c>
      <c r="AA60" s="122">
        <f t="shared" si="20"/>
        <v>3.9</v>
      </c>
      <c r="AB60" s="111" t="e">
        <f>IF('Crisis Indicator Data'!$O54="x","x",IF('Crisis Indicator Data'!$O54=0,0,('Crisis Indicator Data'!M54/'Crisis Indicator Data'!$O54)))</f>
        <v>#N/A</v>
      </c>
      <c r="AC60" s="116" t="e">
        <f t="shared" si="5"/>
        <v>#N/A</v>
      </c>
      <c r="AD60" s="119" t="e">
        <f t="shared" si="21"/>
        <v>#N/A</v>
      </c>
      <c r="AE60" s="111" t="e">
        <f>IF('Crisis Indicator Data'!$O54="x","x",IF('Crisis Indicator Data'!$O54=0,0,('Crisis Indicator Data'!N54/'Crisis Indicator Data'!$O54)))</f>
        <v>#N/A</v>
      </c>
      <c r="AF60" s="116" t="e">
        <f t="shared" si="7"/>
        <v>#N/A</v>
      </c>
      <c r="AG60" s="119" t="e">
        <f t="shared" si="22"/>
        <v>#N/A</v>
      </c>
      <c r="AH60" s="120" t="e">
        <f t="shared" si="23"/>
        <v>#N/A</v>
      </c>
      <c r="AI60" s="115" t="str">
        <f>IF('Crisis Indicator Data'!P54="x","x",IF('Crisis Indicator Data'!P54&gt;AI$7,5,IF('Crisis Indicator Data'!P54&gt;AI$6,4,IF('Crisis Indicator Data'!P54&gt;AI$5,3,IF('Crisis Indicator Data'!P54&gt;AI$4,2,1)))))</f>
        <v>x</v>
      </c>
      <c r="AJ60" s="111" t="str">
        <f>IF('Crisis Indicator Data'!P54="x","x",'Crisis Indicator Data'!P54/'Crisis Indicator Data'!H54*1000)</f>
        <v>x</v>
      </c>
      <c r="AK60" s="115" t="str">
        <f t="shared" si="24"/>
        <v>x</v>
      </c>
      <c r="AL60" s="120" t="str">
        <f t="shared" si="25"/>
        <v>x</v>
      </c>
      <c r="AM60" s="122" t="e">
        <f t="shared" si="26"/>
        <v>#N/A</v>
      </c>
      <c r="AN60" s="8"/>
      <c r="AO60" s="19"/>
    </row>
    <row r="61" spans="1:41" x14ac:dyDescent="0.3">
      <c r="A61" s="1" t="str">
        <f>'Crisis Indicator Data'!A55</f>
        <v>International Displacement (Palestinians) in Lebanon</v>
      </c>
      <c r="B61" s="23" t="str">
        <f>'Crisis Indicator Data'!C55</f>
        <v>LBN003</v>
      </c>
      <c r="C61" s="23" t="str">
        <f>'Crisis Indicator Data'!D55</f>
        <v>Lebanon</v>
      </c>
      <c r="D61" s="23" t="str">
        <f>'Crisis Indicator Data'!E55</f>
        <v>LBN</v>
      </c>
      <c r="E61" s="115">
        <f>IF('Crisis Indicator Data'!F55="","x",IF('Crisis Indicator Data'!F55=0,0,IF('Crisis Indicator Data'!F55&gt;E$7,5,IF('Crisis Indicator Data'!F55&gt;E$6,4,IF('Crisis Indicator Data'!F55&gt;E$5,3,IF('Crisis Indicator Data'!F55&gt;E$4,2,1))))))</f>
        <v>1</v>
      </c>
      <c r="F61" s="111">
        <f>'Crisis Indicator Data'!F55/VLOOKUP('Impact of Crisis'!$D61,'Country Indicator Data'!$B$3:$P$193,15,FALSE)</f>
        <v>0.99718475073313773</v>
      </c>
      <c r="G61" s="115">
        <f>IF(E61="x","x",IF('Crisis Indicator Data'!F55=0,0,IF(F61&gt;G$7,5,IF(F61&gt;G$6,4,IF(F61&gt;G$5,3,IF(F61&gt;G$4,2,1))))))</f>
        <v>5</v>
      </c>
      <c r="H61" s="117">
        <f t="shared" si="13"/>
        <v>3</v>
      </c>
      <c r="I61" s="115">
        <f>IF('Crisis Indicator Data'!G55="x","x",IF('Crisis Indicator Data'!G55=0,0,IF('Crisis Indicator Data'!G55&gt;I$7,5,IF('Crisis Indicator Data'!G55&gt;I$6,4,IF('Crisis Indicator Data'!G55&gt;I$5,3,IF('Crisis Indicator Data'!G55&gt;I$4,2,1))))))</f>
        <v>3</v>
      </c>
      <c r="J61" s="111">
        <f>'Crisis Indicator Data'!G55/VLOOKUP('Impact of Crisis'!$D61,'Country Indicator Data'!$B$3:$P$193,14,FALSE)</f>
        <v>1</v>
      </c>
      <c r="K61" s="115">
        <f>IF(I61="x","x",IF('Crisis Indicator Data'!G55=0,0,IF(J61&gt;K$7,5,IF(J61&gt;K$6,4,IF(J61&gt;K$5,3,IF(J61&gt;K$4,2,1))))))</f>
        <v>5</v>
      </c>
      <c r="L61" s="117">
        <f t="shared" si="14"/>
        <v>4</v>
      </c>
      <c r="M61" s="122">
        <f t="shared" si="15"/>
        <v>3.5</v>
      </c>
      <c r="N61" s="115">
        <f>IF('Crisis Indicator Data'!H55="x","x",IF('Crisis Indicator Data'!H55=0,0,IF('Crisis Indicator Data'!H55&gt;N$7,5,IF('Crisis Indicator Data'!H55&gt;N$6,4,IF('Crisis Indicator Data'!H55&gt;N$5,3,IF('Crisis Indicator Data'!H55&gt;N$4,2,1))))))</f>
        <v>1</v>
      </c>
      <c r="O61" s="111">
        <f>IF('Crisis Indicator Data'!H55="x","x",('Crisis Indicator Data'!H55/VLOOKUP('Impact of Crisis'!$D61,'Country Indicator Data'!$B$3:$P$193,14,FALSE)))</f>
        <v>2.9593776100066423E-2</v>
      </c>
      <c r="P61" s="115">
        <f>IF(N61="x","x",IF('Crisis Indicator Data'!H55=0,0,IF(O61&gt;P$7,5,IF(O61&gt;P$6,4,IF(O61&gt;P$5,3,IF(O61&gt;P$4,2,1))))))</f>
        <v>2</v>
      </c>
      <c r="Q61" s="117">
        <f t="shared" si="16"/>
        <v>1.5</v>
      </c>
      <c r="R61" s="115">
        <f>IF('Crisis Indicator Data'!I55="x","x",IF('Crisis Indicator Data'!I55=0,0,IF('Crisis Indicator Data'!I55&gt;R$7,5,IF('Crisis Indicator Data'!I55&gt;R$6,4,IF('Crisis Indicator Data'!I55&gt;R$5,3,IF('Crisis Indicator Data'!I55&gt;R$4,2,1))))))</f>
        <v>2</v>
      </c>
      <c r="S61" s="111">
        <f>IF('Crisis Indicator Data'!I55="x","x",('Crisis Indicator Data'!I55/VLOOKUP('Impact of Crisis'!$D61,'Country Indicator Data'!$B$3:$P$193,14,FALSE)))</f>
        <v>2.9593776100066423E-2</v>
      </c>
      <c r="T61" s="115">
        <f t="shared" si="17"/>
        <v>3</v>
      </c>
      <c r="U61" s="117">
        <f t="shared" si="18"/>
        <v>3</v>
      </c>
      <c r="V61" s="115" t="str">
        <f>IF('Crisis Indicator Data'!J55="x","x",IF('Crisis Indicator Data'!J55=0,0,IF('Crisis Indicator Data'!J55&gt;V$7,5,IF('Crisis Indicator Data'!J55&gt;V$6,4,IF('Crisis Indicator Data'!J55&gt;V$5,3,IF('Crisis Indicator Data'!J55&gt;V$4,2,1))))))</f>
        <v>x</v>
      </c>
      <c r="W61" s="115" t="str">
        <f>IF('Crisis Indicator Data'!K55="x","x",IF('Crisis Indicator Data'!K55=0,0,IF('Crisis Indicator Data'!K55&gt;V$7,5,IF('Crisis Indicator Data'!K55&gt;V$6,4,IF('Crisis Indicator Data'!K55&gt;V$5,3,IF('Crisis Indicator Data'!K55&gt;V$4,2,1))))))</f>
        <v>x</v>
      </c>
      <c r="X61" s="117" t="str">
        <f t="shared" si="2"/>
        <v>x</v>
      </c>
      <c r="Y61" s="115">
        <f>IF('Crisis Indicator Data'!L55="x","x",IF('Crisis Indicator Data'!L55=0,0,IF('Crisis Indicator Data'!L55&gt;Y$7,5,IF('Crisis Indicator Data'!L55&gt;Y$6,4,IF('Crisis Indicator Data'!L55&gt;Y$5,3,IF('Crisis Indicator Data'!L55&gt;Y$4,2,1))))))</f>
        <v>1</v>
      </c>
      <c r="Z61" s="118">
        <f t="shared" si="19"/>
        <v>1</v>
      </c>
      <c r="AA61" s="122">
        <f t="shared" si="20"/>
        <v>2.2999999999999998</v>
      </c>
      <c r="AB61" s="111" t="e">
        <f>IF('Crisis Indicator Data'!$O55="x","x",IF('Crisis Indicator Data'!$O55=0,0,('Crisis Indicator Data'!M55/'Crisis Indicator Data'!$O55)))</f>
        <v>#N/A</v>
      </c>
      <c r="AC61" s="116" t="e">
        <f t="shared" si="5"/>
        <v>#N/A</v>
      </c>
      <c r="AD61" s="119" t="e">
        <f t="shared" si="21"/>
        <v>#N/A</v>
      </c>
      <c r="AE61" s="111" t="e">
        <f>IF('Crisis Indicator Data'!$O55="x","x",IF('Crisis Indicator Data'!$O55=0,0,('Crisis Indicator Data'!N55/'Crisis Indicator Data'!$O55)))</f>
        <v>#N/A</v>
      </c>
      <c r="AF61" s="116" t="e">
        <f t="shared" si="7"/>
        <v>#N/A</v>
      </c>
      <c r="AG61" s="119" t="e">
        <f t="shared" si="22"/>
        <v>#N/A</v>
      </c>
      <c r="AH61" s="120" t="e">
        <f t="shared" si="23"/>
        <v>#N/A</v>
      </c>
      <c r="AI61" s="115" t="str">
        <f>IF('Crisis Indicator Data'!P55="x","x",IF('Crisis Indicator Data'!P55&gt;AI$7,5,IF('Crisis Indicator Data'!P55&gt;AI$6,4,IF('Crisis Indicator Data'!P55&gt;AI$5,3,IF('Crisis Indicator Data'!P55&gt;AI$4,2,1)))))</f>
        <v>x</v>
      </c>
      <c r="AJ61" s="111" t="str">
        <f>IF('Crisis Indicator Data'!P55="x","x",'Crisis Indicator Data'!P55/'Crisis Indicator Data'!H55*1000)</f>
        <v>x</v>
      </c>
      <c r="AK61" s="115" t="str">
        <f t="shared" si="24"/>
        <v>x</v>
      </c>
      <c r="AL61" s="120" t="str">
        <f t="shared" si="25"/>
        <v>x</v>
      </c>
      <c r="AM61" s="122" t="e">
        <f t="shared" si="26"/>
        <v>#N/A</v>
      </c>
      <c r="AN61" s="8"/>
      <c r="AO61" s="19"/>
    </row>
    <row r="62" spans="1:41" x14ac:dyDescent="0.3">
      <c r="A62" s="1" t="str">
        <f>'Crisis Indicator Data'!A56</f>
        <v>Drought in Lesotho</v>
      </c>
      <c r="B62" s="23" t="str">
        <f>'Crisis Indicator Data'!C56</f>
        <v>LSO002</v>
      </c>
      <c r="C62" s="23" t="str">
        <f>'Crisis Indicator Data'!D56</f>
        <v>Lesotho</v>
      </c>
      <c r="D62" s="23" t="str">
        <f>'Crisis Indicator Data'!E56</f>
        <v>LSO</v>
      </c>
      <c r="E62" s="115">
        <f>IF('Crisis Indicator Data'!F56="","x",IF('Crisis Indicator Data'!F56=0,0,IF('Crisis Indicator Data'!F56&gt;E$7,5,IF('Crisis Indicator Data'!F56&gt;E$6,4,IF('Crisis Indicator Data'!F56&gt;E$5,3,IF('Crisis Indicator Data'!F56&gt;E$4,2,1))))))</f>
        <v>2</v>
      </c>
      <c r="F62" s="111">
        <f>'Crisis Indicator Data'!F56/VLOOKUP('Impact of Crisis'!$D62,'Country Indicator Data'!$B$3:$P$193,15,FALSE)</f>
        <v>1.0013175230566536</v>
      </c>
      <c r="G62" s="115">
        <f>IF(E62="x","x",IF('Crisis Indicator Data'!F56=0,0,IF(F62&gt;G$7,5,IF(F62&gt;G$6,4,IF(F62&gt;G$5,3,IF(F62&gt;G$4,2,1))))))</f>
        <v>5</v>
      </c>
      <c r="H62" s="117">
        <f t="shared" si="13"/>
        <v>3.5</v>
      </c>
      <c r="I62" s="115">
        <f>IF('Crisis Indicator Data'!G56="x","x",IF('Crisis Indicator Data'!G56=0,0,IF('Crisis Indicator Data'!G56&gt;I$7,5,IF('Crisis Indicator Data'!G56&gt;I$6,4,IF('Crisis Indicator Data'!G56&gt;I$5,3,IF('Crisis Indicator Data'!G56&gt;I$4,2,1))))))</f>
        <v>2</v>
      </c>
      <c r="J62" s="111">
        <f>'Crisis Indicator Data'!G56/VLOOKUP('Impact of Crisis'!$D62,'Country Indicator Data'!$B$3:$P$193,14,FALSE)</f>
        <v>1</v>
      </c>
      <c r="K62" s="115">
        <f>IF(I62="x","x",IF('Crisis Indicator Data'!G56=0,0,IF(J62&gt;K$7,5,IF(J62&gt;K$6,4,IF(J62&gt;K$5,3,IF(J62&gt;K$4,2,1))))))</f>
        <v>5</v>
      </c>
      <c r="L62" s="117">
        <f t="shared" si="14"/>
        <v>3.5</v>
      </c>
      <c r="M62" s="122">
        <f t="shared" si="15"/>
        <v>3.5</v>
      </c>
      <c r="N62" s="115">
        <f>IF('Crisis Indicator Data'!H56="x","x",IF('Crisis Indicator Data'!H56=0,0,IF('Crisis Indicator Data'!H56&gt;N$7,5,IF('Crisis Indicator Data'!H56&gt;N$6,4,IF('Crisis Indicator Data'!H56&gt;N$5,3,IF('Crisis Indicator Data'!H56&gt;N$4,2,1))))))</f>
        <v>2</v>
      </c>
      <c r="O62" s="111">
        <f>IF('Crisis Indicator Data'!H56="x","x",('Crisis Indicator Data'!H56/VLOOKUP('Impact of Crisis'!$D62,'Country Indicator Data'!$B$3:$P$193,14,FALSE)))</f>
        <v>0.88940349357713844</v>
      </c>
      <c r="P62" s="115">
        <f>IF(N62="x","x",IF('Crisis Indicator Data'!H56=0,0,IF(O62&gt;P$7,5,IF(O62&gt;P$6,4,IF(O62&gt;P$5,3,IF(O62&gt;P$4,2,1))))))</f>
        <v>4</v>
      </c>
      <c r="Q62" s="117">
        <f t="shared" si="16"/>
        <v>3</v>
      </c>
      <c r="R62" s="115">
        <f>IF('Crisis Indicator Data'!I56="x","x",IF('Crisis Indicator Data'!I56=0,0,IF('Crisis Indicator Data'!I56&gt;R$7,5,IF('Crisis Indicator Data'!I56&gt;R$6,4,IF('Crisis Indicator Data'!I56&gt;R$5,3,IF('Crisis Indicator Data'!I56&gt;R$4,2,1))))))</f>
        <v>0</v>
      </c>
      <c r="S62" s="111">
        <f>IF('Crisis Indicator Data'!I56="x","x",('Crisis Indicator Data'!I56/VLOOKUP('Impact of Crisis'!$D62,'Country Indicator Data'!$B$3:$P$193,14,FALSE)))</f>
        <v>0</v>
      </c>
      <c r="T62" s="115">
        <f t="shared" si="17"/>
        <v>0</v>
      </c>
      <c r="U62" s="117">
        <f t="shared" si="18"/>
        <v>0</v>
      </c>
      <c r="V62" s="115">
        <f>IF('Crisis Indicator Data'!J56="x","x",IF('Crisis Indicator Data'!J56=0,0,IF('Crisis Indicator Data'!J56&gt;V$7,5,IF('Crisis Indicator Data'!J56&gt;V$6,4,IF('Crisis Indicator Data'!J56&gt;V$5,3,IF('Crisis Indicator Data'!J56&gt;V$4,2,1))))))</f>
        <v>0</v>
      </c>
      <c r="W62" s="115">
        <f>IF('Crisis Indicator Data'!K56="x","x",IF('Crisis Indicator Data'!K56=0,0,IF('Crisis Indicator Data'!K56&gt;V$7,5,IF('Crisis Indicator Data'!K56&gt;V$6,4,IF('Crisis Indicator Data'!K56&gt;V$5,3,IF('Crisis Indicator Data'!K56&gt;V$4,2,1))))))</f>
        <v>0</v>
      </c>
      <c r="X62" s="117">
        <f t="shared" si="2"/>
        <v>0</v>
      </c>
      <c r="Y62" s="115">
        <f>IF('Crisis Indicator Data'!L56="x","x",IF('Crisis Indicator Data'!L56=0,0,IF('Crisis Indicator Data'!L56&gt;Y$7,5,IF('Crisis Indicator Data'!L56&gt;Y$6,4,IF('Crisis Indicator Data'!L56&gt;Y$5,3,IF('Crisis Indicator Data'!L56&gt;Y$4,2,1))))))</f>
        <v>0</v>
      </c>
      <c r="Z62" s="118">
        <f t="shared" si="19"/>
        <v>0</v>
      </c>
      <c r="AA62" s="122">
        <f t="shared" si="20"/>
        <v>1.6</v>
      </c>
      <c r="AB62" s="111" t="e">
        <f>IF('Crisis Indicator Data'!$O56="x","x",IF('Crisis Indicator Data'!$O56=0,0,('Crisis Indicator Data'!M56/'Crisis Indicator Data'!$O56)))</f>
        <v>#N/A</v>
      </c>
      <c r="AC62" s="116" t="e">
        <f t="shared" si="5"/>
        <v>#N/A</v>
      </c>
      <c r="AD62" s="119" t="e">
        <f t="shared" si="21"/>
        <v>#N/A</v>
      </c>
      <c r="AE62" s="111" t="e">
        <f>IF('Crisis Indicator Data'!$O56="x","x",IF('Crisis Indicator Data'!$O56=0,0,('Crisis Indicator Data'!N56/'Crisis Indicator Data'!$O56)))</f>
        <v>#N/A</v>
      </c>
      <c r="AF62" s="116" t="e">
        <f t="shared" si="7"/>
        <v>#N/A</v>
      </c>
      <c r="AG62" s="119" t="e">
        <f t="shared" si="22"/>
        <v>#N/A</v>
      </c>
      <c r="AH62" s="120" t="e">
        <f t="shared" si="23"/>
        <v>#N/A</v>
      </c>
      <c r="AI62" s="115" t="str">
        <f>IF('Crisis Indicator Data'!P56="x","x",IF('Crisis Indicator Data'!P56&gt;AI$7,5,IF('Crisis Indicator Data'!P56&gt;AI$6,4,IF('Crisis Indicator Data'!P56&gt;AI$5,3,IF('Crisis Indicator Data'!P56&gt;AI$4,2,1)))))</f>
        <v>x</v>
      </c>
      <c r="AJ62" s="111" t="str">
        <f>IF('Crisis Indicator Data'!P56="x","x",'Crisis Indicator Data'!P56/'Crisis Indicator Data'!H56*1000)</f>
        <v>x</v>
      </c>
      <c r="AK62" s="115" t="str">
        <f t="shared" si="24"/>
        <v>x</v>
      </c>
      <c r="AL62" s="120" t="str">
        <f t="shared" si="25"/>
        <v>x</v>
      </c>
      <c r="AM62" s="122" t="e">
        <f t="shared" si="26"/>
        <v>#N/A</v>
      </c>
      <c r="AN62" s="8"/>
      <c r="AO62" s="19"/>
    </row>
    <row r="63" spans="1:41" x14ac:dyDescent="0.3">
      <c r="A63" s="1" t="str">
        <f>'Crisis Indicator Data'!A57</f>
        <v>Libya</v>
      </c>
      <c r="B63" s="23" t="str">
        <f>'Crisis Indicator Data'!C57</f>
        <v>LBY001</v>
      </c>
      <c r="C63" s="23" t="str">
        <f>'Crisis Indicator Data'!D57</f>
        <v>Libya</v>
      </c>
      <c r="D63" s="23" t="str">
        <f>'Crisis Indicator Data'!E57</f>
        <v>LBY</v>
      </c>
      <c r="E63" s="115">
        <f>IF('Crisis Indicator Data'!F57="","x",IF('Crisis Indicator Data'!F57=0,0,IF('Crisis Indicator Data'!F57&gt;E$7,5,IF('Crisis Indicator Data'!F57&gt;E$6,4,IF('Crisis Indicator Data'!F57&gt;E$5,3,IF('Crisis Indicator Data'!F57&gt;E$4,2,1))))))</f>
        <v>5</v>
      </c>
      <c r="F63" s="111">
        <f>'Crisis Indicator Data'!F57/VLOOKUP('Impact of Crisis'!$D63,'Country Indicator Data'!$B$3:$P$193,15,FALSE)</f>
        <v>0.98888970981051871</v>
      </c>
      <c r="G63" s="115">
        <f>IF(E63="x","x",IF('Crisis Indicator Data'!F57=0,0,IF(F63&gt;G$7,5,IF(F63&gt;G$6,4,IF(F63&gt;G$5,3,IF(F63&gt;G$4,2,1))))))</f>
        <v>5</v>
      </c>
      <c r="H63" s="117">
        <f t="shared" si="13"/>
        <v>5</v>
      </c>
      <c r="I63" s="115">
        <f>IF('Crisis Indicator Data'!G57="x","x",IF('Crisis Indicator Data'!G57=0,0,IF('Crisis Indicator Data'!G57&gt;I$7,5,IF('Crisis Indicator Data'!G57&gt;I$6,4,IF('Crisis Indicator Data'!G57&gt;I$5,3,IF('Crisis Indicator Data'!G57&gt;I$4,2,1))))))</f>
        <v>3</v>
      </c>
      <c r="J63" s="111">
        <f>'Crisis Indicator Data'!G57/VLOOKUP('Impact of Crisis'!$D63,'Country Indicator Data'!$B$3:$P$193,14,FALSE)</f>
        <v>1</v>
      </c>
      <c r="K63" s="115">
        <f>IF(I63="x","x",IF('Crisis Indicator Data'!G57=0,0,IF(J63&gt;K$7,5,IF(J63&gt;K$6,4,IF(J63&gt;K$5,3,IF(J63&gt;K$4,2,1))))))</f>
        <v>5</v>
      </c>
      <c r="L63" s="117">
        <f t="shared" si="14"/>
        <v>4</v>
      </c>
      <c r="M63" s="122">
        <f t="shared" si="15"/>
        <v>4.5</v>
      </c>
      <c r="N63" s="115">
        <f>IF('Crisis Indicator Data'!H57="x","x",IF('Crisis Indicator Data'!H57=0,0,IF('Crisis Indicator Data'!H57&gt;N$7,5,IF('Crisis Indicator Data'!H57&gt;N$6,4,IF('Crisis Indicator Data'!H57&gt;N$5,3,IF('Crisis Indicator Data'!H57&gt;N$4,2,1))))))</f>
        <v>2</v>
      </c>
      <c r="O63" s="111">
        <f>IF('Crisis Indicator Data'!H57="x","x",('Crisis Indicator Data'!H57/VLOOKUP('Impact of Crisis'!$D63,'Country Indicator Data'!$B$3:$P$193,14,FALSE)))</f>
        <v>0.26896481449750409</v>
      </c>
      <c r="P63" s="115">
        <f>IF(N63="x","x",IF('Crisis Indicator Data'!H57=0,0,IF(O63&gt;P$7,5,IF(O63&gt;P$6,4,IF(O63&gt;P$5,3,IF(O63&gt;P$4,2,1))))))</f>
        <v>3</v>
      </c>
      <c r="Q63" s="117">
        <f t="shared" si="16"/>
        <v>2.5</v>
      </c>
      <c r="R63" s="115">
        <f>IF('Crisis Indicator Data'!I57="x","x",IF('Crisis Indicator Data'!I57=0,0,IF('Crisis Indicator Data'!I57&gt;R$7,5,IF('Crisis Indicator Data'!I57&gt;R$6,4,IF('Crisis Indicator Data'!I57&gt;R$5,3,IF('Crisis Indicator Data'!I57&gt;R$4,2,1))))))</f>
        <v>3</v>
      </c>
      <c r="S63" s="111">
        <f>IF('Crisis Indicator Data'!I57="x","x",('Crisis Indicator Data'!I57/VLOOKUP('Impact of Crisis'!$D63,'Country Indicator Data'!$B$3:$P$193,14,FALSE)))</f>
        <v>0.12484466268676768</v>
      </c>
      <c r="T63" s="115">
        <f t="shared" si="17"/>
        <v>4</v>
      </c>
      <c r="U63" s="117">
        <f t="shared" si="18"/>
        <v>4</v>
      </c>
      <c r="V63" s="115">
        <f>IF('Crisis Indicator Data'!J57="x","x",IF('Crisis Indicator Data'!J57=0,0,IF('Crisis Indicator Data'!J57&gt;V$7,5,IF('Crisis Indicator Data'!J57&gt;V$6,4,IF('Crisis Indicator Data'!J57&gt;V$5,3,IF('Crisis Indicator Data'!J57&gt;V$4,2,1))))))</f>
        <v>3</v>
      </c>
      <c r="W63" s="115" t="str">
        <f>IF('Crisis Indicator Data'!K57="x","x",IF('Crisis Indicator Data'!K57=0,0,IF('Crisis Indicator Data'!K57&gt;V$7,5,IF('Crisis Indicator Data'!K57&gt;V$6,4,IF('Crisis Indicator Data'!K57&gt;V$5,3,IF('Crisis Indicator Data'!K57&gt;V$4,2,1))))))</f>
        <v>x</v>
      </c>
      <c r="X63" s="117">
        <f t="shared" si="2"/>
        <v>3</v>
      </c>
      <c r="Y63" s="115">
        <f>IF('Crisis Indicator Data'!L57="x","x",IF('Crisis Indicator Data'!L57=0,0,IF('Crisis Indicator Data'!L57&gt;Y$7,5,IF('Crisis Indicator Data'!L57&gt;Y$6,4,IF('Crisis Indicator Data'!L57&gt;Y$5,3,IF('Crisis Indicator Data'!L57&gt;Y$4,2,1))))))</f>
        <v>4</v>
      </c>
      <c r="Z63" s="118">
        <f t="shared" si="19"/>
        <v>4</v>
      </c>
      <c r="AA63" s="122">
        <f t="shared" si="20"/>
        <v>3.3</v>
      </c>
      <c r="AB63" s="111" t="e">
        <f>IF('Crisis Indicator Data'!$O57="x","x",IF('Crisis Indicator Data'!$O57=0,0,('Crisis Indicator Data'!M57/'Crisis Indicator Data'!$O57)))</f>
        <v>#N/A</v>
      </c>
      <c r="AC63" s="116" t="e">
        <f>IF(AB63="x","x",IF(AB63&gt;AC$7,5,IF(AB63&gt;AC$6,4,IF(AB63&gt;AC$5,3,IF(AB63&gt;AC$4,2,IF(AB63&gt;$AC$3,1,0))))))</f>
        <v>#N/A</v>
      </c>
      <c r="AD63" s="119" t="e">
        <f t="shared" si="21"/>
        <v>#N/A</v>
      </c>
      <c r="AE63" s="111" t="e">
        <f>IF('Crisis Indicator Data'!$O57="x","x",IF('Crisis Indicator Data'!$O57=0,0,('Crisis Indicator Data'!N57/'Crisis Indicator Data'!$O57)))</f>
        <v>#N/A</v>
      </c>
      <c r="AF63" s="116" t="e">
        <f>IF(AE63="x","x",IF(AE63&gt;AF$7,5,IF(AE63&gt;AF$6,4,IF(AE63&gt;AF$5,3,IF(AE63&gt;AF$4,2,IF(AB63&gt;$AC$3,1,0))))))</f>
        <v>#N/A</v>
      </c>
      <c r="AG63" s="119" t="e">
        <f t="shared" si="22"/>
        <v>#N/A</v>
      </c>
      <c r="AH63" s="120" t="e">
        <f t="shared" si="23"/>
        <v>#N/A</v>
      </c>
      <c r="AI63" s="115" t="str">
        <f>IF('Crisis Indicator Data'!P57="x","x",IF('Crisis Indicator Data'!P57&gt;AI$7,5,IF('Crisis Indicator Data'!P57&gt;AI$6,4,IF('Crisis Indicator Data'!P57&gt;AI$5,3,IF('Crisis Indicator Data'!P57&gt;AI$4,2,1)))))</f>
        <v>x</v>
      </c>
      <c r="AJ63" s="111" t="str">
        <f>IF('Crisis Indicator Data'!P57="x","x",'Crisis Indicator Data'!P57/'Crisis Indicator Data'!H57*1000)</f>
        <v>x</v>
      </c>
      <c r="AK63" s="115" t="str">
        <f t="shared" si="24"/>
        <v>x</v>
      </c>
      <c r="AL63" s="120" t="str">
        <f t="shared" si="25"/>
        <v>x</v>
      </c>
      <c r="AM63" s="122" t="e">
        <f t="shared" si="26"/>
        <v>#N/A</v>
      </c>
      <c r="AN63" s="8"/>
      <c r="AO63" s="19"/>
    </row>
    <row r="64" spans="1:41" x14ac:dyDescent="0.3">
      <c r="A64" s="1" t="str">
        <f>'Crisis Indicator Data'!A58</f>
        <v>Mixed migration flows in Libya</v>
      </c>
      <c r="B64" s="23" t="str">
        <f>'Crisis Indicator Data'!C58</f>
        <v>LBY002</v>
      </c>
      <c r="C64" s="23" t="str">
        <f>'Crisis Indicator Data'!D58</f>
        <v>Libya</v>
      </c>
      <c r="D64" s="23" t="str">
        <f>'Crisis Indicator Data'!E58</f>
        <v>LBY</v>
      </c>
      <c r="E64" s="115">
        <f>IF('Crisis Indicator Data'!F58="","x",IF('Crisis Indicator Data'!F58=0,0,IF('Crisis Indicator Data'!F58&gt;E$7,5,IF('Crisis Indicator Data'!F58&gt;E$6,4,IF('Crisis Indicator Data'!F58&gt;E$5,3,IF('Crisis Indicator Data'!F58&gt;E$4,2,1))))))</f>
        <v>5</v>
      </c>
      <c r="F64" s="111">
        <f>'Crisis Indicator Data'!F58/VLOOKUP('Impact of Crisis'!$D64,'Country Indicator Data'!$B$3:$P$193,15,FALSE)</f>
        <v>0.98888970981051871</v>
      </c>
      <c r="G64" s="115">
        <f>IF(E64="x","x",IF('Crisis Indicator Data'!F58=0,0,IF(F64&gt;G$7,5,IF(F64&gt;G$6,4,IF(F64&gt;G$5,3,IF(F64&gt;G$4,2,1))))))</f>
        <v>5</v>
      </c>
      <c r="H64" s="117">
        <f t="shared" si="13"/>
        <v>5</v>
      </c>
      <c r="I64" s="115">
        <f>IF('Crisis Indicator Data'!G58="x","x",IF('Crisis Indicator Data'!G58=0,0,IF('Crisis Indicator Data'!G58&gt;I$7,5,IF('Crisis Indicator Data'!G58&gt;I$6,4,IF('Crisis Indicator Data'!G58&gt;I$5,3,IF('Crisis Indicator Data'!G58&gt;I$4,2,1))))))</f>
        <v>3</v>
      </c>
      <c r="J64" s="111">
        <f>'Crisis Indicator Data'!G58/VLOOKUP('Impact of Crisis'!$D64,'Country Indicator Data'!$B$3:$P$193,14,FALSE)</f>
        <v>1</v>
      </c>
      <c r="K64" s="115">
        <f>IF(I64="x","x",IF('Crisis Indicator Data'!G58=0,0,IF(J64&gt;K$7,5,IF(J64&gt;K$6,4,IF(J64&gt;K$5,3,IF(J64&gt;K$4,2,1))))))</f>
        <v>5</v>
      </c>
      <c r="L64" s="117">
        <f t="shared" si="14"/>
        <v>4</v>
      </c>
      <c r="M64" s="122">
        <f t="shared" si="15"/>
        <v>4.5</v>
      </c>
      <c r="N64" s="115">
        <f>IF('Crisis Indicator Data'!H58="x","x",IF('Crisis Indicator Data'!H58=0,0,IF('Crisis Indicator Data'!H58&gt;N$7,5,IF('Crisis Indicator Data'!H58&gt;N$6,4,IF('Crisis Indicator Data'!H58&gt;N$5,3,IF('Crisis Indicator Data'!H58&gt;N$4,2,1))))))</f>
        <v>2</v>
      </c>
      <c r="O64" s="111">
        <f>IF('Crisis Indicator Data'!H58="x","x",('Crisis Indicator Data'!H58/VLOOKUP('Impact of Crisis'!$D64,'Country Indicator Data'!$B$3:$P$193,14,FALSE)))</f>
        <v>9.5482281441894593E-2</v>
      </c>
      <c r="P64" s="115">
        <f>IF(N64="x","x",IF('Crisis Indicator Data'!H58=0,0,IF(O64&gt;P$7,5,IF(O64&gt;P$6,4,IF(O64&gt;P$5,3,IF(O64&gt;P$4,2,1))))))</f>
        <v>2</v>
      </c>
      <c r="Q64" s="117">
        <f t="shared" si="16"/>
        <v>2</v>
      </c>
      <c r="R64" s="115">
        <f>IF('Crisis Indicator Data'!I58="x","x",IF('Crisis Indicator Data'!I58=0,0,IF('Crisis Indicator Data'!I58&gt;R$7,5,IF('Crisis Indicator Data'!I58&gt;R$6,4,IF('Crisis Indicator Data'!I58&gt;R$5,3,IF('Crisis Indicator Data'!I58&gt;R$4,2,1))))))</f>
        <v>3</v>
      </c>
      <c r="S64" s="111">
        <f>IF('Crisis Indicator Data'!I58="x","x",('Crisis Indicator Data'!I58/VLOOKUP('Impact of Crisis'!$D64,'Country Indicator Data'!$B$3:$P$193,14,FALSE)))</f>
        <v>9.5482281441894593E-2</v>
      </c>
      <c r="T64" s="115">
        <f t="shared" si="17"/>
        <v>4</v>
      </c>
      <c r="U64" s="117">
        <f t="shared" si="18"/>
        <v>4</v>
      </c>
      <c r="V64" s="115" t="str">
        <f>IF('Crisis Indicator Data'!J58="x","x",IF('Crisis Indicator Data'!J58=0,0,IF('Crisis Indicator Data'!J58&gt;V$7,5,IF('Crisis Indicator Data'!J58&gt;V$6,4,IF('Crisis Indicator Data'!J58&gt;V$5,3,IF('Crisis Indicator Data'!J58&gt;V$4,2,1))))))</f>
        <v>x</v>
      </c>
      <c r="W64" s="115" t="str">
        <f>IF('Crisis Indicator Data'!K58="x","x",IF('Crisis Indicator Data'!K58=0,0,IF('Crisis Indicator Data'!K58&gt;V$7,5,IF('Crisis Indicator Data'!K58&gt;V$6,4,IF('Crisis Indicator Data'!K58&gt;V$5,3,IF('Crisis Indicator Data'!K58&gt;V$4,2,1))))))</f>
        <v>x</v>
      </c>
      <c r="X64" s="117" t="str">
        <f t="shared" si="2"/>
        <v>x</v>
      </c>
      <c r="Y64" s="115">
        <f>IF('Crisis Indicator Data'!L58="x","x",IF('Crisis Indicator Data'!L58=0,0,IF('Crisis Indicator Data'!L58&gt;Y$7,5,IF('Crisis Indicator Data'!L58&gt;Y$6,4,IF('Crisis Indicator Data'!L58&gt;Y$5,3,IF('Crisis Indicator Data'!L58&gt;Y$4,2,1))))))</f>
        <v>3</v>
      </c>
      <c r="Z64" s="118">
        <f t="shared" si="19"/>
        <v>3</v>
      </c>
      <c r="AA64" s="122">
        <f t="shared" si="20"/>
        <v>3.1</v>
      </c>
      <c r="AB64" s="111" t="e">
        <f>IF('Crisis Indicator Data'!$O58="x","x",IF('Crisis Indicator Data'!$O58=0,0,('Crisis Indicator Data'!M58/'Crisis Indicator Data'!$O58)))</f>
        <v>#N/A</v>
      </c>
      <c r="AC64" s="116" t="e">
        <f t="shared" ref="AC64:AC123" si="27">IF(AB64="x","x",IF(AB64&gt;AC$7,5,IF(AB64&gt;AC$6,4,IF(AB64&gt;AC$5,3,IF(AB64&gt;AC$4,2,IF(AB64&gt;$AC$3,1,0))))))</f>
        <v>#N/A</v>
      </c>
      <c r="AD64" s="119" t="e">
        <f t="shared" si="21"/>
        <v>#N/A</v>
      </c>
      <c r="AE64" s="111" t="e">
        <f>IF('Crisis Indicator Data'!$O58="x","x",IF('Crisis Indicator Data'!$O58=0,0,('Crisis Indicator Data'!N58/'Crisis Indicator Data'!$O58)))</f>
        <v>#N/A</v>
      </c>
      <c r="AF64" s="116" t="e">
        <f t="shared" ref="AF64:AF123" si="28">IF(AE64="x","x",IF(AE64&gt;AF$7,5,IF(AE64&gt;AF$6,4,IF(AE64&gt;AF$5,3,IF(AE64&gt;AF$4,2,IF(AB64&gt;$AC$3,1,0))))))</f>
        <v>#N/A</v>
      </c>
      <c r="AG64" s="119" t="e">
        <f t="shared" si="22"/>
        <v>#N/A</v>
      </c>
      <c r="AH64" s="120" t="e">
        <f t="shared" si="23"/>
        <v>#N/A</v>
      </c>
      <c r="AI64" s="115" t="str">
        <f>IF('Crisis Indicator Data'!P58="x","x",IF('Crisis Indicator Data'!P58&gt;AI$7,5,IF('Crisis Indicator Data'!P58&gt;AI$6,4,IF('Crisis Indicator Data'!P58&gt;AI$5,3,IF('Crisis Indicator Data'!P58&gt;AI$4,2,1)))))</f>
        <v>x</v>
      </c>
      <c r="AJ64" s="111" t="str">
        <f>IF('Crisis Indicator Data'!P58="x","x",'Crisis Indicator Data'!P58/'Crisis Indicator Data'!H58*1000)</f>
        <v>x</v>
      </c>
      <c r="AK64" s="115" t="str">
        <f t="shared" si="24"/>
        <v>x</v>
      </c>
      <c r="AL64" s="120" t="str">
        <f t="shared" si="25"/>
        <v>x</v>
      </c>
      <c r="AM64" s="122" t="e">
        <f t="shared" si="26"/>
        <v>#N/A</v>
      </c>
      <c r="AN64" s="8"/>
      <c r="AO64" s="19"/>
    </row>
    <row r="65" spans="1:41" x14ac:dyDescent="0.3">
      <c r="A65" s="1" t="str">
        <f>'Crisis Indicator Data'!A59</f>
        <v>Madagascar</v>
      </c>
      <c r="B65" s="23" t="str">
        <f>'Crisis Indicator Data'!C59</f>
        <v>MDG001</v>
      </c>
      <c r="C65" s="23" t="str">
        <f>'Crisis Indicator Data'!D59</f>
        <v>Madagascar</v>
      </c>
      <c r="D65" s="23" t="str">
        <f>'Crisis Indicator Data'!E59</f>
        <v>MDG</v>
      </c>
      <c r="E65" s="115">
        <f>IF('Crisis Indicator Data'!F59="","x",IF('Crisis Indicator Data'!F59=0,0,IF('Crisis Indicator Data'!F59&gt;E$7,5,IF('Crisis Indicator Data'!F59&gt;E$6,4,IF('Crisis Indicator Data'!F59&gt;E$5,3,IF('Crisis Indicator Data'!F59&gt;E$4,2,1))))))</f>
        <v>4</v>
      </c>
      <c r="F65" s="111">
        <f>'Crisis Indicator Data'!F59/VLOOKUP('Impact of Crisis'!$D65,'Country Indicator Data'!$B$3:$P$193,15,FALSE)</f>
        <v>1.0094534204193881</v>
      </c>
      <c r="G65" s="115">
        <f>IF(E65="x","x",IF('Crisis Indicator Data'!F59=0,0,IF(F65&gt;G$7,5,IF(F65&gt;G$6,4,IF(F65&gt;G$5,3,IF(F65&gt;G$4,2,1))))))</f>
        <v>5</v>
      </c>
      <c r="H65" s="117">
        <f t="shared" si="13"/>
        <v>4.5</v>
      </c>
      <c r="I65" s="115">
        <f>IF('Crisis Indicator Data'!G59="x","x",IF('Crisis Indicator Data'!G59=0,0,IF('Crisis Indicator Data'!G59&gt;I$7,5,IF('Crisis Indicator Data'!G59&gt;I$6,4,IF('Crisis Indicator Data'!G59&gt;I$5,3,IF('Crisis Indicator Data'!G59&gt;I$4,2,1))))))</f>
        <v>4</v>
      </c>
      <c r="J65" s="111">
        <f>'Crisis Indicator Data'!G59/VLOOKUP('Impact of Crisis'!$D65,'Country Indicator Data'!$B$3:$P$193,14,FALSE)</f>
        <v>1</v>
      </c>
      <c r="K65" s="115">
        <f>IF(I65="x","x",IF('Crisis Indicator Data'!G59=0,0,IF(J65&gt;K$7,5,IF(J65&gt;K$6,4,IF(J65&gt;K$5,3,IF(J65&gt;K$4,2,1))))))</f>
        <v>5</v>
      </c>
      <c r="L65" s="117">
        <f t="shared" si="14"/>
        <v>4.5</v>
      </c>
      <c r="M65" s="122">
        <f t="shared" si="15"/>
        <v>4.5</v>
      </c>
      <c r="N65" s="115">
        <f>IF('Crisis Indicator Data'!H59="x","x",IF('Crisis Indicator Data'!H59=0,0,IF('Crisis Indicator Data'!H59&gt;N$7,5,IF('Crisis Indicator Data'!H59&gt;N$6,4,IF('Crisis Indicator Data'!H59&gt;N$5,3,IF('Crisis Indicator Data'!H59&gt;N$4,2,1))))))</f>
        <v>3</v>
      </c>
      <c r="O65" s="111">
        <f>IF('Crisis Indicator Data'!H59="x","x",('Crisis Indicator Data'!H59/VLOOKUP('Impact of Crisis'!$D65,'Country Indicator Data'!$B$3:$P$193,14,FALSE)))</f>
        <v>0.17228464419475656</v>
      </c>
      <c r="P65" s="115">
        <f>IF(N65="x","x",IF('Crisis Indicator Data'!H59=0,0,IF(O65&gt;P$7,5,IF(O65&gt;P$6,4,IF(O65&gt;P$5,3,IF(O65&gt;P$4,2,1))))))</f>
        <v>3</v>
      </c>
      <c r="Q65" s="117">
        <f t="shared" si="16"/>
        <v>3</v>
      </c>
      <c r="R65" s="115" t="str">
        <f>IF('Crisis Indicator Data'!I59="x","x",IF('Crisis Indicator Data'!I59=0,0,IF('Crisis Indicator Data'!I59&gt;R$7,5,IF('Crisis Indicator Data'!I59&gt;R$6,4,IF('Crisis Indicator Data'!I59&gt;R$5,3,IF('Crisis Indicator Data'!I59&gt;R$4,2,1))))))</f>
        <v>x</v>
      </c>
      <c r="S65" s="111" t="str">
        <f>IF('Crisis Indicator Data'!I59="x","x",('Crisis Indicator Data'!I59/VLOOKUP('Impact of Crisis'!$D65,'Country Indicator Data'!$B$3:$P$193,14,FALSE)))</f>
        <v>x</v>
      </c>
      <c r="T65" s="115" t="str">
        <f t="shared" si="17"/>
        <v>x</v>
      </c>
      <c r="U65" s="117" t="str">
        <f t="shared" si="18"/>
        <v>x</v>
      </c>
      <c r="V65" s="115" t="str">
        <f>IF('Crisis Indicator Data'!J59="x","x",IF('Crisis Indicator Data'!J59=0,0,IF('Crisis Indicator Data'!J59&gt;V$7,5,IF('Crisis Indicator Data'!J59&gt;V$6,4,IF('Crisis Indicator Data'!J59&gt;V$5,3,IF('Crisis Indicator Data'!J59&gt;V$4,2,1))))))</f>
        <v>x</v>
      </c>
      <c r="W65" s="115">
        <f>IF('Crisis Indicator Data'!K59="x","x",IF('Crisis Indicator Data'!K59=0,0,IF('Crisis Indicator Data'!K59&gt;V$7,5,IF('Crisis Indicator Data'!K59&gt;V$6,4,IF('Crisis Indicator Data'!K59&gt;V$5,3,IF('Crisis Indicator Data'!K59&gt;V$4,2,1))))))</f>
        <v>5</v>
      </c>
      <c r="X65" s="117">
        <f t="shared" si="2"/>
        <v>5</v>
      </c>
      <c r="Y65" s="115">
        <f>IF('Crisis Indicator Data'!L59="x","x",IF('Crisis Indicator Data'!L59=0,0,IF('Crisis Indicator Data'!L59&gt;Y$7,5,IF('Crisis Indicator Data'!L59&gt;Y$6,4,IF('Crisis Indicator Data'!L59&gt;Y$5,3,IF('Crisis Indicator Data'!L59&gt;Y$4,2,1))))))</f>
        <v>3</v>
      </c>
      <c r="Z65" s="118">
        <f t="shared" si="19"/>
        <v>3</v>
      </c>
      <c r="AA65" s="122">
        <f t="shared" si="20"/>
        <v>3</v>
      </c>
      <c r="AB65" s="111" t="e">
        <f>IF('Crisis Indicator Data'!$O59="x","x",IF('Crisis Indicator Data'!$O59=0,0,('Crisis Indicator Data'!M59/'Crisis Indicator Data'!$O59)))</f>
        <v>#N/A</v>
      </c>
      <c r="AC65" s="116" t="e">
        <f t="shared" si="27"/>
        <v>#N/A</v>
      </c>
      <c r="AD65" s="119" t="e">
        <f t="shared" si="21"/>
        <v>#N/A</v>
      </c>
      <c r="AE65" s="111" t="e">
        <f>IF('Crisis Indicator Data'!$O59="x","x",IF('Crisis Indicator Data'!$O59=0,0,('Crisis Indicator Data'!N59/'Crisis Indicator Data'!$O59)))</f>
        <v>#N/A</v>
      </c>
      <c r="AF65" s="116" t="e">
        <f t="shared" si="28"/>
        <v>#N/A</v>
      </c>
      <c r="AG65" s="119" t="e">
        <f t="shared" si="22"/>
        <v>#N/A</v>
      </c>
      <c r="AH65" s="120" t="e">
        <f t="shared" si="23"/>
        <v>#N/A</v>
      </c>
      <c r="AI65" s="115" t="str">
        <f>IF('Crisis Indicator Data'!P59="x","x",IF('Crisis Indicator Data'!P59&gt;AI$7,5,IF('Crisis Indicator Data'!P59&gt;AI$6,4,IF('Crisis Indicator Data'!P59&gt;AI$5,3,IF('Crisis Indicator Data'!P59&gt;AI$4,2,1)))))</f>
        <v>x</v>
      </c>
      <c r="AJ65" s="111" t="str">
        <f>IF('Crisis Indicator Data'!P59="x","x",'Crisis Indicator Data'!P59/'Crisis Indicator Data'!H59*1000)</f>
        <v>x</v>
      </c>
      <c r="AK65" s="115" t="str">
        <f t="shared" si="24"/>
        <v>x</v>
      </c>
      <c r="AL65" s="120" t="str">
        <f t="shared" si="25"/>
        <v>x</v>
      </c>
      <c r="AM65" s="122" t="e">
        <f t="shared" si="26"/>
        <v>#N/A</v>
      </c>
      <c r="AN65" s="8"/>
      <c r="AO65" s="19"/>
    </row>
    <row r="66" spans="1:41" x14ac:dyDescent="0.3">
      <c r="A66" s="1" t="str">
        <f>'Crisis Indicator Data'!A60</f>
        <v>Drought in Madagascar</v>
      </c>
      <c r="B66" s="23" t="str">
        <f>'Crisis Indicator Data'!C60</f>
        <v>MDG002</v>
      </c>
      <c r="C66" s="23" t="str">
        <f>'Crisis Indicator Data'!D60</f>
        <v>Madagascar</v>
      </c>
      <c r="D66" s="23" t="str">
        <f>'Crisis Indicator Data'!E60</f>
        <v>MDG</v>
      </c>
      <c r="E66" s="115">
        <f>IF('Crisis Indicator Data'!F60="","x",IF('Crisis Indicator Data'!F60=0,0,IF('Crisis Indicator Data'!F60&gt;E$7,5,IF('Crisis Indicator Data'!F60&gt;E$6,4,IF('Crisis Indicator Data'!F60&gt;E$5,3,IF('Crisis Indicator Data'!F60&gt;E$4,2,1))))))</f>
        <v>2</v>
      </c>
      <c r="F66" s="111">
        <f>'Crisis Indicator Data'!F60/VLOOKUP('Impact of Crisis'!$D66,'Country Indicator Data'!$B$3:$P$193,15,FALSE)</f>
        <v>0.13716053626675834</v>
      </c>
      <c r="G66" s="115">
        <f>IF(E66="x","x",IF('Crisis Indicator Data'!F60=0,0,IF(F66&gt;G$7,5,IF(F66&gt;G$6,4,IF(F66&gt;G$5,3,IF(F66&gt;G$4,2,1))))))</f>
        <v>2</v>
      </c>
      <c r="H66" s="117">
        <f t="shared" si="13"/>
        <v>2</v>
      </c>
      <c r="I66" s="115">
        <f>IF('Crisis Indicator Data'!G60="x","x",IF('Crisis Indicator Data'!G60=0,0,IF('Crisis Indicator Data'!G60&gt;I$7,5,IF('Crisis Indicator Data'!G60&gt;I$6,4,IF('Crisis Indicator Data'!G60&gt;I$5,3,IF('Crisis Indicator Data'!G60&gt;I$4,2,1))))))</f>
        <v>2</v>
      </c>
      <c r="J66" s="111">
        <f>'Crisis Indicator Data'!G60/VLOOKUP('Impact of Crisis'!$D66,'Country Indicator Data'!$B$3:$P$193,14,FALSE)</f>
        <v>0.1797752808988764</v>
      </c>
      <c r="K66" s="115">
        <f>IF(I66="x","x",IF('Crisis Indicator Data'!G60=0,0,IF(J66&gt;K$7,5,IF(J66&gt;K$6,4,IF(J66&gt;K$5,3,IF(J66&gt;K$4,2,1))))))</f>
        <v>2</v>
      </c>
      <c r="L66" s="117">
        <f t="shared" si="14"/>
        <v>2</v>
      </c>
      <c r="M66" s="122">
        <f t="shared" si="15"/>
        <v>2</v>
      </c>
      <c r="N66" s="115">
        <f>IF('Crisis Indicator Data'!H60="x","x",IF('Crisis Indicator Data'!H60=0,0,IF('Crisis Indicator Data'!H60&gt;N$7,5,IF('Crisis Indicator Data'!H60&gt;N$6,4,IF('Crisis Indicator Data'!H60&gt;N$5,3,IF('Crisis Indicator Data'!H60&gt;N$4,2,1))))))</f>
        <v>3</v>
      </c>
      <c r="O66" s="111">
        <f>IF('Crisis Indicator Data'!H60="x","x",('Crisis Indicator Data'!H60/VLOOKUP('Impact of Crisis'!$D66,'Country Indicator Data'!$B$3:$P$193,14,FALSE)))</f>
        <v>0.17228464419475656</v>
      </c>
      <c r="P66" s="115">
        <f>IF(N66="x","x",IF('Crisis Indicator Data'!H60=0,0,IF(O66&gt;P$7,5,IF(O66&gt;P$6,4,IF(O66&gt;P$5,3,IF(O66&gt;P$4,2,1))))))</f>
        <v>3</v>
      </c>
      <c r="Q66" s="117">
        <f t="shared" si="16"/>
        <v>3</v>
      </c>
      <c r="R66" s="115" t="str">
        <f>IF('Crisis Indicator Data'!I60="x","x",IF('Crisis Indicator Data'!I60=0,0,IF('Crisis Indicator Data'!I60&gt;R$7,5,IF('Crisis Indicator Data'!I60&gt;R$6,4,IF('Crisis Indicator Data'!I60&gt;R$5,3,IF('Crisis Indicator Data'!I60&gt;R$4,2,1))))))</f>
        <v>x</v>
      </c>
      <c r="S66" s="111" t="str">
        <f>IF('Crisis Indicator Data'!I60="x","x",('Crisis Indicator Data'!I60/VLOOKUP('Impact of Crisis'!$D66,'Country Indicator Data'!$B$3:$P$193,14,FALSE)))</f>
        <v>x</v>
      </c>
      <c r="T66" s="115" t="str">
        <f t="shared" si="17"/>
        <v>x</v>
      </c>
      <c r="U66" s="117" t="str">
        <f t="shared" si="18"/>
        <v>x</v>
      </c>
      <c r="V66" s="115">
        <f>IF('Crisis Indicator Data'!J60="x","x",IF('Crisis Indicator Data'!J60=0,0,IF('Crisis Indicator Data'!J60&gt;V$7,5,IF('Crisis Indicator Data'!J60&gt;V$6,4,IF('Crisis Indicator Data'!J60&gt;V$5,3,IF('Crisis Indicator Data'!J60&gt;V$4,2,1))))))</f>
        <v>0</v>
      </c>
      <c r="W66" s="115" t="str">
        <f>IF('Crisis Indicator Data'!K60="x","x",IF('Crisis Indicator Data'!K60=0,0,IF('Crisis Indicator Data'!K60&gt;V$7,5,IF('Crisis Indicator Data'!K60&gt;V$6,4,IF('Crisis Indicator Data'!K60&gt;V$5,3,IF('Crisis Indicator Data'!K60&gt;V$4,2,1))))))</f>
        <v>x</v>
      </c>
      <c r="X66" s="117">
        <f t="shared" si="2"/>
        <v>0</v>
      </c>
      <c r="Y66" s="115" t="str">
        <f>IF('Crisis Indicator Data'!L60="x","x",IF('Crisis Indicator Data'!L60=0,0,IF('Crisis Indicator Data'!L60&gt;Y$7,5,IF('Crisis Indicator Data'!L60&gt;Y$6,4,IF('Crisis Indicator Data'!L60&gt;Y$5,3,IF('Crisis Indicator Data'!L60&gt;Y$4,2,1))))))</f>
        <v>x</v>
      </c>
      <c r="Z66" s="118" t="str">
        <f t="shared" si="19"/>
        <v>x</v>
      </c>
      <c r="AA66" s="122">
        <f t="shared" si="20"/>
        <v>3</v>
      </c>
      <c r="AB66" s="111" t="e">
        <f>IF('Crisis Indicator Data'!$O60="x","x",IF('Crisis Indicator Data'!$O60=0,0,('Crisis Indicator Data'!M60/'Crisis Indicator Data'!$O60)))</f>
        <v>#N/A</v>
      </c>
      <c r="AC66" s="116" t="e">
        <f t="shared" si="27"/>
        <v>#N/A</v>
      </c>
      <c r="AD66" s="119" t="e">
        <f t="shared" si="21"/>
        <v>#N/A</v>
      </c>
      <c r="AE66" s="111" t="e">
        <f>IF('Crisis Indicator Data'!$O60="x","x",IF('Crisis Indicator Data'!$O60=0,0,('Crisis Indicator Data'!N60/'Crisis Indicator Data'!$O60)))</f>
        <v>#N/A</v>
      </c>
      <c r="AF66" s="116" t="e">
        <f t="shared" si="28"/>
        <v>#N/A</v>
      </c>
      <c r="AG66" s="119" t="e">
        <f t="shared" si="22"/>
        <v>#N/A</v>
      </c>
      <c r="AH66" s="120" t="e">
        <f t="shared" si="23"/>
        <v>#N/A</v>
      </c>
      <c r="AI66" s="115" t="str">
        <f>IF('Crisis Indicator Data'!P60="x","x",IF('Crisis Indicator Data'!P60&gt;AI$7,5,IF('Crisis Indicator Data'!P60&gt;AI$6,4,IF('Crisis Indicator Data'!P60&gt;AI$5,3,IF('Crisis Indicator Data'!P60&gt;AI$4,2,1)))))</f>
        <v>x</v>
      </c>
      <c r="AJ66" s="111" t="str">
        <f>IF('Crisis Indicator Data'!P60="x","x",'Crisis Indicator Data'!P60/'Crisis Indicator Data'!H60*1000)</f>
        <v>x</v>
      </c>
      <c r="AK66" s="115" t="str">
        <f t="shared" si="24"/>
        <v>x</v>
      </c>
      <c r="AL66" s="120" t="str">
        <f t="shared" si="25"/>
        <v>x</v>
      </c>
      <c r="AM66" s="122" t="e">
        <f t="shared" si="26"/>
        <v>#N/A</v>
      </c>
      <c r="AN66" s="8"/>
      <c r="AO66" s="19"/>
    </row>
    <row r="67" spans="1:41" x14ac:dyDescent="0.3">
      <c r="A67" s="1" t="str">
        <f>'Crisis Indicator Data'!A61</f>
        <v>Measles in Madagascar</v>
      </c>
      <c r="B67" s="23" t="str">
        <f>'Crisis Indicator Data'!C61</f>
        <v>MDG003</v>
      </c>
      <c r="C67" s="23" t="str">
        <f>'Crisis Indicator Data'!D61</f>
        <v>Madagascar</v>
      </c>
      <c r="D67" s="23" t="str">
        <f>'Crisis Indicator Data'!E61</f>
        <v>MDG</v>
      </c>
      <c r="E67" s="115">
        <f>IF('Crisis Indicator Data'!F61="","x",IF('Crisis Indicator Data'!F61=0,0,IF('Crisis Indicator Data'!F61&gt;E$7,5,IF('Crisis Indicator Data'!F61&gt;E$6,4,IF('Crisis Indicator Data'!F61&gt;E$5,3,IF('Crisis Indicator Data'!F61&gt;E$4,2,1))))))</f>
        <v>4</v>
      </c>
      <c r="F67" s="111">
        <f>'Crisis Indicator Data'!F61/VLOOKUP('Impact of Crisis'!$D67,'Country Indicator Data'!$B$3:$P$193,15,FALSE)</f>
        <v>1.0094534204193881</v>
      </c>
      <c r="G67" s="115">
        <f>IF(E67="x","x",IF('Crisis Indicator Data'!F61=0,0,IF(F67&gt;G$7,5,IF(F67&gt;G$6,4,IF(F67&gt;G$5,3,IF(F67&gt;G$4,2,1))))))</f>
        <v>5</v>
      </c>
      <c r="H67" s="117">
        <f t="shared" si="13"/>
        <v>4.5</v>
      </c>
      <c r="I67" s="115">
        <f>IF('Crisis Indicator Data'!G61="x","x",IF('Crisis Indicator Data'!G61=0,0,IF('Crisis Indicator Data'!G61&gt;I$7,5,IF('Crisis Indicator Data'!G61&gt;I$6,4,IF('Crisis Indicator Data'!G61&gt;I$5,3,IF('Crisis Indicator Data'!G61&gt;I$4,2,1))))))</f>
        <v>4</v>
      </c>
      <c r="J67" s="111">
        <f>'Crisis Indicator Data'!G61/VLOOKUP('Impact of Crisis'!$D67,'Country Indicator Data'!$B$3:$P$193,14,FALSE)</f>
        <v>1</v>
      </c>
      <c r="K67" s="115">
        <f>IF(I67="x","x",IF('Crisis Indicator Data'!G61=0,0,IF(J67&gt;K$7,5,IF(J67&gt;K$6,4,IF(J67&gt;K$5,3,IF(J67&gt;K$4,2,1))))))</f>
        <v>5</v>
      </c>
      <c r="L67" s="117">
        <f t="shared" si="14"/>
        <v>4.5</v>
      </c>
      <c r="M67" s="122">
        <f t="shared" si="15"/>
        <v>4.5</v>
      </c>
      <c r="N67" s="115">
        <f>IF('Crisis Indicator Data'!H61="x","x",IF('Crisis Indicator Data'!H61=0,0,IF('Crisis Indicator Data'!H61&gt;N$7,5,IF('Crisis Indicator Data'!H61&gt;N$6,4,IF('Crisis Indicator Data'!H61&gt;N$5,3,IF('Crisis Indicator Data'!H61&gt;N$4,2,1))))))</f>
        <v>3</v>
      </c>
      <c r="O67" s="111">
        <f>IF('Crisis Indicator Data'!H61="x","x",('Crisis Indicator Data'!H61/VLOOKUP('Impact of Crisis'!$D67,'Country Indicator Data'!$B$3:$P$193,14,FALSE)))</f>
        <v>0.15992509363295881</v>
      </c>
      <c r="P67" s="115">
        <f>IF(N67="x","x",IF('Crisis Indicator Data'!H61=0,0,IF(O67&gt;P$7,5,IF(O67&gt;P$6,4,IF(O67&gt;P$5,3,IF(O67&gt;P$4,2,1))))))</f>
        <v>3</v>
      </c>
      <c r="Q67" s="117">
        <f t="shared" si="16"/>
        <v>3</v>
      </c>
      <c r="R67" s="115">
        <f>IF('Crisis Indicator Data'!I61="x","x",IF('Crisis Indicator Data'!I61=0,0,IF('Crisis Indicator Data'!I61&gt;R$7,5,IF('Crisis Indicator Data'!I61&gt;R$6,4,IF('Crisis Indicator Data'!I61&gt;R$5,3,IF('Crisis Indicator Data'!I61&gt;R$4,2,1))))))</f>
        <v>0</v>
      </c>
      <c r="S67" s="111">
        <f>IF('Crisis Indicator Data'!I61="x","x",('Crisis Indicator Data'!I61/VLOOKUP('Impact of Crisis'!$D67,'Country Indicator Data'!$B$3:$P$193,14,FALSE)))</f>
        <v>0</v>
      </c>
      <c r="T67" s="115">
        <f t="shared" si="17"/>
        <v>0</v>
      </c>
      <c r="U67" s="117">
        <f t="shared" si="18"/>
        <v>0</v>
      </c>
      <c r="V67" s="115" t="str">
        <f>IF('Crisis Indicator Data'!J61="x","x",IF('Crisis Indicator Data'!J61=0,0,IF('Crisis Indicator Data'!J61&gt;V$7,5,IF('Crisis Indicator Data'!J61&gt;V$6,4,IF('Crisis Indicator Data'!J61&gt;V$5,3,IF('Crisis Indicator Data'!J61&gt;V$4,2,1))))))</f>
        <v>x</v>
      </c>
      <c r="W67" s="115">
        <f>IF('Crisis Indicator Data'!K61="x","x",IF('Crisis Indicator Data'!K61=0,0,IF('Crisis Indicator Data'!K61&gt;V$7,5,IF('Crisis Indicator Data'!K61&gt;V$6,4,IF('Crisis Indicator Data'!K61&gt;V$5,3,IF('Crisis Indicator Data'!K61&gt;V$4,2,1))))))</f>
        <v>5</v>
      </c>
      <c r="X67" s="117">
        <f t="shared" si="2"/>
        <v>5</v>
      </c>
      <c r="Y67" s="115">
        <f>IF('Crisis Indicator Data'!L61="x","x",IF('Crisis Indicator Data'!L61=0,0,IF('Crisis Indicator Data'!L61&gt;Y$7,5,IF('Crisis Indicator Data'!L61&gt;Y$6,4,IF('Crisis Indicator Data'!L61&gt;Y$5,3,IF('Crisis Indicator Data'!L61&gt;Y$4,2,1))))))</f>
        <v>3</v>
      </c>
      <c r="Z67" s="118">
        <f t="shared" si="19"/>
        <v>3</v>
      </c>
      <c r="AA67" s="122">
        <f t="shared" si="20"/>
        <v>1.6</v>
      </c>
      <c r="AB67" s="111" t="e">
        <f>IF('Crisis Indicator Data'!$O61="x","x",IF('Crisis Indicator Data'!$O61=0,0,('Crisis Indicator Data'!M61/'Crisis Indicator Data'!$O61)))</f>
        <v>#N/A</v>
      </c>
      <c r="AC67" s="116" t="e">
        <f t="shared" si="27"/>
        <v>#N/A</v>
      </c>
      <c r="AD67" s="119" t="e">
        <f t="shared" si="21"/>
        <v>#N/A</v>
      </c>
      <c r="AE67" s="111" t="e">
        <f>IF('Crisis Indicator Data'!$O61="x","x",IF('Crisis Indicator Data'!$O61=0,0,('Crisis Indicator Data'!N61/'Crisis Indicator Data'!$O61)))</f>
        <v>#N/A</v>
      </c>
      <c r="AF67" s="116" t="e">
        <f t="shared" si="28"/>
        <v>#N/A</v>
      </c>
      <c r="AG67" s="119" t="e">
        <f t="shared" si="22"/>
        <v>#N/A</v>
      </c>
      <c r="AH67" s="120" t="e">
        <f t="shared" si="23"/>
        <v>#N/A</v>
      </c>
      <c r="AI67" s="115" t="str">
        <f>IF('Crisis Indicator Data'!P61="x","x",IF('Crisis Indicator Data'!P61&gt;AI$7,5,IF('Crisis Indicator Data'!P61&gt;AI$6,4,IF('Crisis Indicator Data'!P61&gt;AI$5,3,IF('Crisis Indicator Data'!P61&gt;AI$4,2,1)))))</f>
        <v>x</v>
      </c>
      <c r="AJ67" s="111" t="str">
        <f>IF('Crisis Indicator Data'!P61="x","x",'Crisis Indicator Data'!P61/'Crisis Indicator Data'!H61*1000)</f>
        <v>x</v>
      </c>
      <c r="AK67" s="115" t="str">
        <f t="shared" si="24"/>
        <v>x</v>
      </c>
      <c r="AL67" s="120" t="str">
        <f t="shared" si="25"/>
        <v>x</v>
      </c>
      <c r="AM67" s="122" t="e">
        <f t="shared" si="26"/>
        <v>#N/A</v>
      </c>
      <c r="AN67" s="8"/>
      <c r="AO67" s="19"/>
    </row>
    <row r="68" spans="1:41" x14ac:dyDescent="0.3">
      <c r="A68" s="1" t="str">
        <f>'Crisis Indicator Data'!A62</f>
        <v>Food security in Malawi</v>
      </c>
      <c r="B68" s="23" t="str">
        <f>'Crisis Indicator Data'!C62</f>
        <v>MWI002</v>
      </c>
      <c r="C68" s="23" t="str">
        <f>'Crisis Indicator Data'!D62</f>
        <v>Malawi</v>
      </c>
      <c r="D68" s="23" t="str">
        <f>'Crisis Indicator Data'!E62</f>
        <v>MWI</v>
      </c>
      <c r="E68" s="115">
        <f>IF('Crisis Indicator Data'!F62="","x",IF('Crisis Indicator Data'!F62=0,0,IF('Crisis Indicator Data'!F62&gt;E$7,5,IF('Crisis Indicator Data'!F62&gt;E$6,4,IF('Crisis Indicator Data'!F62&gt;E$5,3,IF('Crisis Indicator Data'!F62&gt;E$4,2,1))))))</f>
        <v>2</v>
      </c>
      <c r="F68" s="111">
        <f>'Crisis Indicator Data'!F62/VLOOKUP('Impact of Crisis'!$D68,'Country Indicator Data'!$B$3:$P$193,15,FALSE)</f>
        <v>1.2567246499787865</v>
      </c>
      <c r="G68" s="115">
        <f>IF(E68="x","x",IF('Crisis Indicator Data'!F62=0,0,IF(F68&gt;G$7,5,IF(F68&gt;G$6,4,IF(F68&gt;G$5,3,IF(F68&gt;G$4,2,1))))))</f>
        <v>5</v>
      </c>
      <c r="H68" s="117">
        <f t="shared" si="13"/>
        <v>3.5</v>
      </c>
      <c r="I68" s="115">
        <f>IF('Crisis Indicator Data'!G62="x","x",IF('Crisis Indicator Data'!G62=0,0,IF('Crisis Indicator Data'!G62&gt;I$7,5,IF('Crisis Indicator Data'!G62&gt;I$6,4,IF('Crisis Indicator Data'!G62&gt;I$5,3,IF('Crisis Indicator Data'!G62&gt;I$4,2,1))))))</f>
        <v>4</v>
      </c>
      <c r="J68" s="111">
        <f>'Crisis Indicator Data'!G62/VLOOKUP('Impact of Crisis'!$D68,'Country Indicator Data'!$B$3:$P$193,14,FALSE)</f>
        <v>1</v>
      </c>
      <c r="K68" s="115">
        <f>IF(I68="x","x",IF('Crisis Indicator Data'!G62=0,0,IF(J68&gt;K$7,5,IF(J68&gt;K$6,4,IF(J68&gt;K$5,3,IF(J68&gt;K$4,2,1))))))</f>
        <v>5</v>
      </c>
      <c r="L68" s="117">
        <f t="shared" si="14"/>
        <v>4.5</v>
      </c>
      <c r="M68" s="122">
        <f t="shared" si="15"/>
        <v>4</v>
      </c>
      <c r="N68" s="115">
        <f>IF('Crisis Indicator Data'!H62="x","x",IF('Crisis Indicator Data'!H62=0,0,IF('Crisis Indicator Data'!H62&gt;N$7,5,IF('Crisis Indicator Data'!H62&gt;N$6,4,IF('Crisis Indicator Data'!H62&gt;N$5,3,IF('Crisis Indicator Data'!H62&gt;N$4,2,1))))))</f>
        <v>4</v>
      </c>
      <c r="O68" s="111">
        <f>IF('Crisis Indicator Data'!H62="x","x",('Crisis Indicator Data'!H62/VLOOKUP('Impact of Crisis'!$D68,'Country Indicator Data'!$B$3:$P$193,14,FALSE)))</f>
        <v>0.81895805114180442</v>
      </c>
      <c r="P68" s="115">
        <f>IF(N68="x","x",IF('Crisis Indicator Data'!H62=0,0,IF(O68&gt;P$7,5,IF(O68&gt;P$6,4,IF(O68&gt;P$5,3,IF(O68&gt;P$4,2,1))))))</f>
        <v>4</v>
      </c>
      <c r="Q68" s="117">
        <f t="shared" si="16"/>
        <v>4</v>
      </c>
      <c r="R68" s="115" t="str">
        <f>IF('Crisis Indicator Data'!I62="x","x",IF('Crisis Indicator Data'!I62=0,0,IF('Crisis Indicator Data'!I62&gt;R$7,5,IF('Crisis Indicator Data'!I62&gt;R$6,4,IF('Crisis Indicator Data'!I62&gt;R$5,3,IF('Crisis Indicator Data'!I62&gt;R$4,2,1))))))</f>
        <v>x</v>
      </c>
      <c r="S68" s="111" t="str">
        <f>IF('Crisis Indicator Data'!I62="x","x",('Crisis Indicator Data'!I62/VLOOKUP('Impact of Crisis'!$D68,'Country Indicator Data'!$B$3:$P$193,14,FALSE)))</f>
        <v>x</v>
      </c>
      <c r="T68" s="115" t="str">
        <f t="shared" si="17"/>
        <v>x</v>
      </c>
      <c r="U68" s="117" t="str">
        <f t="shared" si="18"/>
        <v>x</v>
      </c>
      <c r="V68" s="115" t="str">
        <f>IF('Crisis Indicator Data'!J62="x","x",IF('Crisis Indicator Data'!J62=0,0,IF('Crisis Indicator Data'!J62&gt;V$7,5,IF('Crisis Indicator Data'!J62&gt;V$6,4,IF('Crisis Indicator Data'!J62&gt;V$5,3,IF('Crisis Indicator Data'!J62&gt;V$4,2,1))))))</f>
        <v>x</v>
      </c>
      <c r="W68" s="115" t="str">
        <f>IF('Crisis Indicator Data'!K62="x","x",IF('Crisis Indicator Data'!K62=0,0,IF('Crisis Indicator Data'!K62&gt;V$7,5,IF('Crisis Indicator Data'!K62&gt;V$6,4,IF('Crisis Indicator Data'!K62&gt;V$5,3,IF('Crisis Indicator Data'!K62&gt;V$4,2,1))))))</f>
        <v>x</v>
      </c>
      <c r="X68" s="117" t="str">
        <f t="shared" si="2"/>
        <v>x</v>
      </c>
      <c r="Y68" s="115" t="str">
        <f>IF('Crisis Indicator Data'!L62="x","x",IF('Crisis Indicator Data'!L62=0,0,IF('Crisis Indicator Data'!L62&gt;Y$7,5,IF('Crisis Indicator Data'!L62&gt;Y$6,4,IF('Crisis Indicator Data'!L62&gt;Y$5,3,IF('Crisis Indicator Data'!L62&gt;Y$4,2,1))))))</f>
        <v>x</v>
      </c>
      <c r="Z68" s="118" t="str">
        <f t="shared" si="19"/>
        <v>x</v>
      </c>
      <c r="AA68" s="122">
        <f t="shared" si="20"/>
        <v>4</v>
      </c>
      <c r="AB68" s="111" t="e">
        <f>IF('Crisis Indicator Data'!$O62="x","x",IF('Crisis Indicator Data'!$O62=0,0,('Crisis Indicator Data'!M62/'Crisis Indicator Data'!$O62)))</f>
        <v>#N/A</v>
      </c>
      <c r="AC68" s="116" t="e">
        <f t="shared" si="27"/>
        <v>#N/A</v>
      </c>
      <c r="AD68" s="119" t="e">
        <f t="shared" si="21"/>
        <v>#N/A</v>
      </c>
      <c r="AE68" s="111" t="e">
        <f>IF('Crisis Indicator Data'!$O62="x","x",IF('Crisis Indicator Data'!$O62=0,0,('Crisis Indicator Data'!N62/'Crisis Indicator Data'!$O62)))</f>
        <v>#N/A</v>
      </c>
      <c r="AF68" s="116" t="e">
        <f t="shared" si="28"/>
        <v>#N/A</v>
      </c>
      <c r="AG68" s="119" t="e">
        <f t="shared" si="22"/>
        <v>#N/A</v>
      </c>
      <c r="AH68" s="120" t="e">
        <f t="shared" si="23"/>
        <v>#N/A</v>
      </c>
      <c r="AI68" s="115" t="str">
        <f>IF('Crisis Indicator Data'!P62="x","x",IF('Crisis Indicator Data'!P62&gt;AI$7,5,IF('Crisis Indicator Data'!P62&gt;AI$6,4,IF('Crisis Indicator Data'!P62&gt;AI$5,3,IF('Crisis Indicator Data'!P62&gt;AI$4,2,1)))))</f>
        <v>x</v>
      </c>
      <c r="AJ68" s="111" t="str">
        <f>IF('Crisis Indicator Data'!P62="x","x",'Crisis Indicator Data'!P62/'Crisis Indicator Data'!H62*1000)</f>
        <v>x</v>
      </c>
      <c r="AK68" s="115" t="str">
        <f t="shared" si="24"/>
        <v>x</v>
      </c>
      <c r="AL68" s="120" t="str">
        <f t="shared" si="25"/>
        <v>x</v>
      </c>
      <c r="AM68" s="122" t="e">
        <f t="shared" si="26"/>
        <v>#N/A</v>
      </c>
      <c r="AN68" s="8"/>
      <c r="AO68" s="19"/>
    </row>
    <row r="69" spans="1:41" x14ac:dyDescent="0.3">
      <c r="A69" s="1" t="str">
        <f>'Crisis Indicator Data'!A63</f>
        <v>Mali</v>
      </c>
      <c r="B69" s="23" t="str">
        <f>'Crisis Indicator Data'!C63</f>
        <v>MLI001</v>
      </c>
      <c r="C69" s="23" t="str">
        <f>'Crisis Indicator Data'!D63</f>
        <v>Mali</v>
      </c>
      <c r="D69" s="23" t="str">
        <f>'Crisis Indicator Data'!E63</f>
        <v>MLI</v>
      </c>
      <c r="E69" s="115">
        <f>IF('Crisis Indicator Data'!F63="","x",IF('Crisis Indicator Data'!F63=0,0,IF('Crisis Indicator Data'!F63&gt;E$7,5,IF('Crisis Indicator Data'!F63&gt;E$6,4,IF('Crisis Indicator Data'!F63&gt;E$5,3,IF('Crisis Indicator Data'!F63&gt;E$4,2,1))))))</f>
        <v>4</v>
      </c>
      <c r="F69" s="111">
        <f>'Crisis Indicator Data'!F63/VLOOKUP('Impact of Crisis'!$D69,'Country Indicator Data'!$B$3:$P$193,15,FALSE)</f>
        <v>0.7847384423737287</v>
      </c>
      <c r="G69" s="115">
        <f>IF(E69="x","x",IF('Crisis Indicator Data'!F63=0,0,IF(F69&gt;G$7,5,IF(F69&gt;G$6,4,IF(F69&gt;G$5,3,IF(F69&gt;G$4,2,1))))))</f>
        <v>4</v>
      </c>
      <c r="H69" s="117">
        <f t="shared" si="13"/>
        <v>4</v>
      </c>
      <c r="I69" s="115">
        <f>IF('Crisis Indicator Data'!G63="x","x",IF('Crisis Indicator Data'!G63=0,0,IF('Crisis Indicator Data'!G63&gt;I$7,5,IF('Crisis Indicator Data'!G63&gt;I$6,4,IF('Crisis Indicator Data'!G63&gt;I$5,3,IF('Crisis Indicator Data'!G63&gt;I$4,2,1))))))</f>
        <v>3</v>
      </c>
      <c r="J69" s="111">
        <f>'Crisis Indicator Data'!G63/VLOOKUP('Impact of Crisis'!$D69,'Country Indicator Data'!$B$3:$P$193,14,FALSE)</f>
        <v>0.51114491505191295</v>
      </c>
      <c r="K69" s="115">
        <f>IF(I69="x","x",IF('Crisis Indicator Data'!G63=0,0,IF(J69&gt;K$7,5,IF(J69&gt;K$6,4,IF(J69&gt;K$5,3,IF(J69&gt;K$4,2,1))))))</f>
        <v>4</v>
      </c>
      <c r="L69" s="117">
        <f t="shared" si="14"/>
        <v>3.5</v>
      </c>
      <c r="M69" s="122">
        <f t="shared" si="15"/>
        <v>3.8</v>
      </c>
      <c r="N69" s="115">
        <f>IF('Crisis Indicator Data'!H63="x","x",IF('Crisis Indicator Data'!H63=0,0,IF('Crisis Indicator Data'!H63&gt;N$7,5,IF('Crisis Indicator Data'!H63&gt;N$6,4,IF('Crisis Indicator Data'!H63&gt;N$5,3,IF('Crisis Indicator Data'!H63&gt;N$4,2,1))))))</f>
        <v>3</v>
      </c>
      <c r="O69" s="111">
        <f>IF('Crisis Indicator Data'!H63="x","x",('Crisis Indicator Data'!H63/VLOOKUP('Impact of Crisis'!$D69,'Country Indicator Data'!$B$3:$P$193,14,FALSE)))</f>
        <v>0.51114491505191295</v>
      </c>
      <c r="P69" s="115">
        <f>IF(N69="x","x",IF('Crisis Indicator Data'!H63=0,0,IF(O69&gt;P$7,5,IF(O69&gt;P$6,4,IF(O69&gt;P$5,3,IF(O69&gt;P$4,2,1))))))</f>
        <v>4</v>
      </c>
      <c r="Q69" s="117">
        <f t="shared" si="16"/>
        <v>3.5</v>
      </c>
      <c r="R69" s="115">
        <f>IF('Crisis Indicator Data'!I63="x","x",IF('Crisis Indicator Data'!I63=0,0,IF('Crisis Indicator Data'!I63&gt;R$7,5,IF('Crisis Indicator Data'!I63&gt;R$6,4,IF('Crisis Indicator Data'!I63&gt;R$5,3,IF('Crisis Indicator Data'!I63&gt;R$4,2,1))))))</f>
        <v>3</v>
      </c>
      <c r="S69" s="111">
        <f>IF('Crisis Indicator Data'!I63="x","x",('Crisis Indicator Data'!I63/VLOOKUP('Impact of Crisis'!$D69,'Country Indicator Data'!$B$3:$P$193,14,FALSE)))</f>
        <v>4.5453214820884782E-2</v>
      </c>
      <c r="T69" s="115">
        <f t="shared" si="17"/>
        <v>3</v>
      </c>
      <c r="U69" s="117">
        <f t="shared" si="18"/>
        <v>3</v>
      </c>
      <c r="V69" s="115">
        <f>IF('Crisis Indicator Data'!J63="x","x",IF('Crisis Indicator Data'!J63=0,0,IF('Crisis Indicator Data'!J63&gt;V$7,5,IF('Crisis Indicator Data'!J63&gt;V$6,4,IF('Crisis Indicator Data'!J63&gt;V$5,3,IF('Crisis Indicator Data'!J63&gt;V$4,2,1))))))</f>
        <v>2</v>
      </c>
      <c r="W69" s="115">
        <f>IF('Crisis Indicator Data'!K63="x","x",IF('Crisis Indicator Data'!K63=0,0,IF('Crisis Indicator Data'!K63&gt;V$7,5,IF('Crisis Indicator Data'!K63&gt;V$6,4,IF('Crisis Indicator Data'!K63&gt;V$5,3,IF('Crisis Indicator Data'!K63&gt;V$4,2,1))))))</f>
        <v>0</v>
      </c>
      <c r="X69" s="117">
        <f t="shared" si="2"/>
        <v>1</v>
      </c>
      <c r="Y69" s="115">
        <f>IF('Crisis Indicator Data'!L63="x","x",IF('Crisis Indicator Data'!L63=0,0,IF('Crisis Indicator Data'!L63&gt;Y$7,5,IF('Crisis Indicator Data'!L63&gt;Y$6,4,IF('Crisis Indicator Data'!L63&gt;Y$5,3,IF('Crisis Indicator Data'!L63&gt;Y$4,2,1))))))</f>
        <v>3</v>
      </c>
      <c r="Z69" s="118">
        <f t="shared" si="19"/>
        <v>3</v>
      </c>
      <c r="AA69" s="122">
        <f t="shared" si="20"/>
        <v>3.3</v>
      </c>
      <c r="AB69" s="111" t="e">
        <f>IF('Crisis Indicator Data'!$O63="x","x",IF('Crisis Indicator Data'!$O63=0,0,('Crisis Indicator Data'!M63/'Crisis Indicator Data'!$O63)))</f>
        <v>#N/A</v>
      </c>
      <c r="AC69" s="116" t="e">
        <f t="shared" si="27"/>
        <v>#N/A</v>
      </c>
      <c r="AD69" s="119" t="e">
        <f t="shared" si="21"/>
        <v>#N/A</v>
      </c>
      <c r="AE69" s="111" t="e">
        <f>IF('Crisis Indicator Data'!$O63="x","x",IF('Crisis Indicator Data'!$O63=0,0,('Crisis Indicator Data'!N63/'Crisis Indicator Data'!$O63)))</f>
        <v>#N/A</v>
      </c>
      <c r="AF69" s="116" t="e">
        <f t="shared" si="28"/>
        <v>#N/A</v>
      </c>
      <c r="AG69" s="119" t="e">
        <f t="shared" si="22"/>
        <v>#N/A</v>
      </c>
      <c r="AH69" s="120" t="e">
        <f t="shared" si="23"/>
        <v>#N/A</v>
      </c>
      <c r="AI69" s="115" t="str">
        <f>IF('Crisis Indicator Data'!P63="x","x",IF('Crisis Indicator Data'!P63&gt;AI$7,5,IF('Crisis Indicator Data'!P63&gt;AI$6,4,IF('Crisis Indicator Data'!P63&gt;AI$5,3,IF('Crisis Indicator Data'!P63&gt;AI$4,2,1)))))</f>
        <v>x</v>
      </c>
      <c r="AJ69" s="111" t="str">
        <f>IF('Crisis Indicator Data'!P63="x","x",'Crisis Indicator Data'!P63/'Crisis Indicator Data'!H63*1000)</f>
        <v>x</v>
      </c>
      <c r="AK69" s="115" t="str">
        <f t="shared" si="24"/>
        <v>x</v>
      </c>
      <c r="AL69" s="120" t="str">
        <f t="shared" si="25"/>
        <v>x</v>
      </c>
      <c r="AM69" s="122" t="e">
        <f t="shared" si="26"/>
        <v>#N/A</v>
      </c>
      <c r="AN69" s="8"/>
      <c r="AO69" s="19"/>
    </row>
    <row r="70" spans="1:41" x14ac:dyDescent="0.3">
      <c r="A70" s="1" t="str">
        <f>'Crisis Indicator Data'!A64</f>
        <v>Mauritania</v>
      </c>
      <c r="B70" s="23" t="str">
        <f>'Crisis Indicator Data'!C64</f>
        <v>MRT001</v>
      </c>
      <c r="C70" s="23" t="str">
        <f>'Crisis Indicator Data'!D64</f>
        <v>Mauritania</v>
      </c>
      <c r="D70" s="23" t="str">
        <f>'Crisis Indicator Data'!E64</f>
        <v>MRT</v>
      </c>
      <c r="E70" s="115">
        <f>IF('Crisis Indicator Data'!F64="","x",IF('Crisis Indicator Data'!F64=0,0,IF('Crisis Indicator Data'!F64&gt;E$7,5,IF('Crisis Indicator Data'!F64&gt;E$6,4,IF('Crisis Indicator Data'!F64&gt;E$5,3,IF('Crisis Indicator Data'!F64&gt;E$4,2,1))))))</f>
        <v>5</v>
      </c>
      <c r="F70" s="111">
        <f>'Crisis Indicator Data'!F64/VLOOKUP('Impact of Crisis'!$D70,'Country Indicator Data'!$B$3:$P$193,15,FALSE)</f>
        <v>1.0228330260987679</v>
      </c>
      <c r="G70" s="115">
        <f>IF(E70="x","x",IF('Crisis Indicator Data'!F64=0,0,IF(F70&gt;G$7,5,IF(F70&gt;G$6,4,IF(F70&gt;G$5,3,IF(F70&gt;G$4,2,1))))))</f>
        <v>5</v>
      </c>
      <c r="H70" s="117">
        <f t="shared" si="13"/>
        <v>5</v>
      </c>
      <c r="I70" s="115">
        <f>IF('Crisis Indicator Data'!G64="x","x",IF('Crisis Indicator Data'!G64=0,0,IF('Crisis Indicator Data'!G64&gt;I$7,5,IF('Crisis Indicator Data'!G64&gt;I$6,4,IF('Crisis Indicator Data'!G64&gt;I$5,3,IF('Crisis Indicator Data'!G64&gt;I$4,2,1))))))</f>
        <v>2</v>
      </c>
      <c r="J70" s="111">
        <f>'Crisis Indicator Data'!G64/VLOOKUP('Impact of Crisis'!$D70,'Country Indicator Data'!$B$3:$P$193,14,FALSE)</f>
        <v>1</v>
      </c>
      <c r="K70" s="115">
        <f>IF(I70="x","x",IF('Crisis Indicator Data'!G64=0,0,IF(J70&gt;K$7,5,IF(J70&gt;K$6,4,IF(J70&gt;K$5,3,IF(J70&gt;K$4,2,1))))))</f>
        <v>5</v>
      </c>
      <c r="L70" s="117">
        <f t="shared" si="14"/>
        <v>3.5</v>
      </c>
      <c r="M70" s="122">
        <f t="shared" si="15"/>
        <v>4.3</v>
      </c>
      <c r="N70" s="115">
        <f>IF('Crisis Indicator Data'!H64="x","x",IF('Crisis Indicator Data'!H64=0,0,IF('Crisis Indicator Data'!H64&gt;N$7,5,IF('Crisis Indicator Data'!H64&gt;N$6,4,IF('Crisis Indicator Data'!H64&gt;N$5,3,IF('Crisis Indicator Data'!H64&gt;N$4,2,1))))))</f>
        <v>3</v>
      </c>
      <c r="O70" s="111">
        <f>IF('Crisis Indicator Data'!H64="x","x",('Crisis Indicator Data'!H64/VLOOKUP('Impact of Crisis'!$D70,'Country Indicator Data'!$B$3:$P$193,14,FALSE)))</f>
        <v>1</v>
      </c>
      <c r="P70" s="115">
        <f>IF(N70="x","x",IF('Crisis Indicator Data'!H64=0,0,IF(O70&gt;P$7,5,IF(O70&gt;P$6,4,IF(O70&gt;P$5,3,IF(O70&gt;P$4,2,1))))))</f>
        <v>5</v>
      </c>
      <c r="Q70" s="117">
        <f t="shared" si="16"/>
        <v>4</v>
      </c>
      <c r="R70" s="115">
        <f>IF('Crisis Indicator Data'!I64="x","x",IF('Crisis Indicator Data'!I64=0,0,IF('Crisis Indicator Data'!I64&gt;R$7,5,IF('Crisis Indicator Data'!I64&gt;R$6,4,IF('Crisis Indicator Data'!I64&gt;R$5,3,IF('Crisis Indicator Data'!I64&gt;R$4,2,1))))))</f>
        <v>1</v>
      </c>
      <c r="S70" s="111">
        <f>IF('Crisis Indicator Data'!I64="x","x",('Crisis Indicator Data'!I64/VLOOKUP('Impact of Crisis'!$D70,'Country Indicator Data'!$B$3:$P$193,14,FALSE)))</f>
        <v>1.4149127325638696E-2</v>
      </c>
      <c r="T70" s="115">
        <f t="shared" si="17"/>
        <v>2</v>
      </c>
      <c r="U70" s="117">
        <f t="shared" si="18"/>
        <v>2</v>
      </c>
      <c r="V70" s="115" t="str">
        <f>IF('Crisis Indicator Data'!J64="x","x",IF('Crisis Indicator Data'!J64=0,0,IF('Crisis Indicator Data'!J64&gt;V$7,5,IF('Crisis Indicator Data'!J64&gt;V$6,4,IF('Crisis Indicator Data'!J64&gt;V$5,3,IF('Crisis Indicator Data'!J64&gt;V$4,2,1))))))</f>
        <v>x</v>
      </c>
      <c r="W70" s="115" t="str">
        <f>IF('Crisis Indicator Data'!K64="x","x",IF('Crisis Indicator Data'!K64=0,0,IF('Crisis Indicator Data'!K64&gt;V$7,5,IF('Crisis Indicator Data'!K64&gt;V$6,4,IF('Crisis Indicator Data'!K64&gt;V$5,3,IF('Crisis Indicator Data'!K64&gt;V$4,2,1))))))</f>
        <v>x</v>
      </c>
      <c r="X70" s="117" t="str">
        <f t="shared" si="2"/>
        <v>x</v>
      </c>
      <c r="Y70" s="115" t="str">
        <f>IF('Crisis Indicator Data'!L64="x","x",IF('Crisis Indicator Data'!L64=0,0,IF('Crisis Indicator Data'!L64&gt;Y$7,5,IF('Crisis Indicator Data'!L64&gt;Y$6,4,IF('Crisis Indicator Data'!L64&gt;Y$5,3,IF('Crisis Indicator Data'!L64&gt;Y$4,2,1))))))</f>
        <v>x</v>
      </c>
      <c r="Z70" s="118" t="str">
        <f t="shared" si="19"/>
        <v>x</v>
      </c>
      <c r="AA70" s="122">
        <f t="shared" si="20"/>
        <v>3.1</v>
      </c>
      <c r="AB70" s="111" t="e">
        <f>IF('Crisis Indicator Data'!$O64="x","x",IF('Crisis Indicator Data'!$O64=0,0,('Crisis Indicator Data'!M64/'Crisis Indicator Data'!$O64)))</f>
        <v>#N/A</v>
      </c>
      <c r="AC70" s="116" t="e">
        <f t="shared" si="27"/>
        <v>#N/A</v>
      </c>
      <c r="AD70" s="119" t="e">
        <f t="shared" si="21"/>
        <v>#N/A</v>
      </c>
      <c r="AE70" s="111" t="e">
        <f>IF('Crisis Indicator Data'!$O64="x","x",IF('Crisis Indicator Data'!$O64=0,0,('Crisis Indicator Data'!N64/'Crisis Indicator Data'!$O64)))</f>
        <v>#N/A</v>
      </c>
      <c r="AF70" s="116" t="e">
        <f t="shared" si="28"/>
        <v>#N/A</v>
      </c>
      <c r="AG70" s="119" t="e">
        <f t="shared" si="22"/>
        <v>#N/A</v>
      </c>
      <c r="AH70" s="120" t="e">
        <f t="shared" si="23"/>
        <v>#N/A</v>
      </c>
      <c r="AI70" s="115" t="str">
        <f>IF('Crisis Indicator Data'!P64="x","x",IF('Crisis Indicator Data'!P64&gt;AI$7,5,IF('Crisis Indicator Data'!P64&gt;AI$6,4,IF('Crisis Indicator Data'!P64&gt;AI$5,3,IF('Crisis Indicator Data'!P64&gt;AI$4,2,1)))))</f>
        <v>x</v>
      </c>
      <c r="AJ70" s="111" t="str">
        <f>IF('Crisis Indicator Data'!P64="x","x",'Crisis Indicator Data'!P64/'Crisis Indicator Data'!H64*1000)</f>
        <v>x</v>
      </c>
      <c r="AK70" s="115" t="str">
        <f t="shared" si="24"/>
        <v>x</v>
      </c>
      <c r="AL70" s="120" t="str">
        <f t="shared" si="25"/>
        <v>x</v>
      </c>
      <c r="AM70" s="122" t="e">
        <f t="shared" si="26"/>
        <v>#N/A</v>
      </c>
      <c r="AN70" s="8"/>
      <c r="AO70" s="19"/>
    </row>
    <row r="71" spans="1:41" x14ac:dyDescent="0.3">
      <c r="A71" s="1" t="str">
        <f>'Crisis Indicator Data'!A65</f>
        <v>Refugees from Mali in Mauritania</v>
      </c>
      <c r="B71" s="23" t="str">
        <f>'Crisis Indicator Data'!C65</f>
        <v>MRT002</v>
      </c>
      <c r="C71" s="23" t="str">
        <f>'Crisis Indicator Data'!D65</f>
        <v>Mauritania</v>
      </c>
      <c r="D71" s="23" t="str">
        <f>'Crisis Indicator Data'!E65</f>
        <v>MRT</v>
      </c>
      <c r="E71" s="115">
        <f>IF('Crisis Indicator Data'!F65="","x",IF('Crisis Indicator Data'!F65=0,0,IF('Crisis Indicator Data'!F65&gt;E$7,5,IF('Crisis Indicator Data'!F65&gt;E$6,4,IF('Crisis Indicator Data'!F65&gt;E$5,3,IF('Crisis Indicator Data'!F65&gt;E$4,2,1))))))</f>
        <v>1</v>
      </c>
      <c r="F71" s="111">
        <f>'Crisis Indicator Data'!F65/VLOOKUP('Impact of Crisis'!$D71,'Country Indicator Data'!$B$3:$P$193,15,FALSE)</f>
        <v>7.276608130396817E-5</v>
      </c>
      <c r="G71" s="115">
        <f>IF(E71="x","x",IF('Crisis Indicator Data'!F65=0,0,IF(F71&gt;G$7,5,IF(F71&gt;G$6,4,IF(F71&gt;G$5,3,IF(F71&gt;G$4,2,1))))))</f>
        <v>1</v>
      </c>
      <c r="H71" s="117">
        <f t="shared" si="13"/>
        <v>1</v>
      </c>
      <c r="I71" s="115">
        <f>IF('Crisis Indicator Data'!G65="x","x",IF('Crisis Indicator Data'!G65=0,0,IF('Crisis Indicator Data'!G65&gt;I$7,5,IF('Crisis Indicator Data'!G65&gt;I$6,4,IF('Crisis Indicator Data'!G65&gt;I$5,3,IF('Crisis Indicator Data'!G65&gt;I$4,2,1))))))</f>
        <v>1</v>
      </c>
      <c r="J71" s="111">
        <f>'Crisis Indicator Data'!G65/VLOOKUP('Impact of Crisis'!$D71,'Country Indicator Data'!$B$3:$P$193,14,FALSE)</f>
        <v>2.5637191381475874E-3</v>
      </c>
      <c r="K71" s="115">
        <f>IF(I71="x","x",IF('Crisis Indicator Data'!G65=0,0,IF(J71&gt;K$7,5,IF(J71&gt;K$6,4,IF(J71&gt;K$5,3,IF(J71&gt;K$4,2,1))))))</f>
        <v>1</v>
      </c>
      <c r="L71" s="117">
        <f t="shared" si="14"/>
        <v>1</v>
      </c>
      <c r="M71" s="122">
        <f t="shared" si="15"/>
        <v>1</v>
      </c>
      <c r="N71" s="115">
        <f>IF('Crisis Indicator Data'!H65="x","x",IF('Crisis Indicator Data'!H65=0,0,IF('Crisis Indicator Data'!H65&gt;N$7,5,IF('Crisis Indicator Data'!H65&gt;N$6,4,IF('Crisis Indicator Data'!H65&gt;N$5,3,IF('Crisis Indicator Data'!H65&gt;N$4,2,1))))))</f>
        <v>1</v>
      </c>
      <c r="O71" s="111">
        <f>IF('Crisis Indicator Data'!H65="x","x",('Crisis Indicator Data'!H65/VLOOKUP('Impact of Crisis'!$D71,'Country Indicator Data'!$B$3:$P$193,14,FALSE)))</f>
        <v>1.6517429940141857E-2</v>
      </c>
      <c r="P71" s="115">
        <f>IF(N71="x","x",IF('Crisis Indicator Data'!H65=0,0,IF(O71&gt;P$7,5,IF(O71&gt;P$6,4,IF(O71&gt;P$5,3,IF(O71&gt;P$4,2,1))))))</f>
        <v>1</v>
      </c>
      <c r="Q71" s="117">
        <f t="shared" si="16"/>
        <v>1</v>
      </c>
      <c r="R71" s="115">
        <f>IF('Crisis Indicator Data'!I65="x","x",IF('Crisis Indicator Data'!I65=0,0,IF('Crisis Indicator Data'!I65&gt;R$7,5,IF('Crisis Indicator Data'!I65&gt;R$6,4,IF('Crisis Indicator Data'!I65&gt;R$5,3,IF('Crisis Indicator Data'!I65&gt;R$4,2,1))))))</f>
        <v>1</v>
      </c>
      <c r="S71" s="111">
        <f>IF('Crisis Indicator Data'!I65="x","x",('Crisis Indicator Data'!I65/VLOOKUP('Impact of Crisis'!$D71,'Country Indicator Data'!$B$3:$P$193,14,FALSE)))</f>
        <v>1.354127269805404E-2</v>
      </c>
      <c r="T71" s="115">
        <f t="shared" si="17"/>
        <v>2</v>
      </c>
      <c r="U71" s="117">
        <f t="shared" si="18"/>
        <v>2</v>
      </c>
      <c r="V71" s="115" t="str">
        <f>IF('Crisis Indicator Data'!J65="x","x",IF('Crisis Indicator Data'!J65=0,0,IF('Crisis Indicator Data'!J65&gt;V$7,5,IF('Crisis Indicator Data'!J65&gt;V$6,4,IF('Crisis Indicator Data'!J65&gt;V$5,3,IF('Crisis Indicator Data'!J65&gt;V$4,2,1))))))</f>
        <v>x</v>
      </c>
      <c r="W71" s="115" t="str">
        <f>IF('Crisis Indicator Data'!K65="x","x",IF('Crisis Indicator Data'!K65=0,0,IF('Crisis Indicator Data'!K65&gt;V$7,5,IF('Crisis Indicator Data'!K65&gt;V$6,4,IF('Crisis Indicator Data'!K65&gt;V$5,3,IF('Crisis Indicator Data'!K65&gt;V$4,2,1))))))</f>
        <v>x</v>
      </c>
      <c r="X71" s="117" t="str">
        <f t="shared" si="2"/>
        <v>x</v>
      </c>
      <c r="Y71" s="115" t="str">
        <f>IF('Crisis Indicator Data'!L65="x","x",IF('Crisis Indicator Data'!L65=0,0,IF('Crisis Indicator Data'!L65&gt;Y$7,5,IF('Crisis Indicator Data'!L65&gt;Y$6,4,IF('Crisis Indicator Data'!L65&gt;Y$5,3,IF('Crisis Indicator Data'!L65&gt;Y$4,2,1))))))</f>
        <v>x</v>
      </c>
      <c r="Z71" s="118" t="str">
        <f t="shared" si="19"/>
        <v>x</v>
      </c>
      <c r="AA71" s="122">
        <f t="shared" si="20"/>
        <v>1.5</v>
      </c>
      <c r="AB71" s="111" t="e">
        <f>IF('Crisis Indicator Data'!$O65="x","x",IF('Crisis Indicator Data'!$O65=0,0,('Crisis Indicator Data'!M65/'Crisis Indicator Data'!$O65)))</f>
        <v>#N/A</v>
      </c>
      <c r="AC71" s="116" t="e">
        <f t="shared" si="27"/>
        <v>#N/A</v>
      </c>
      <c r="AD71" s="119" t="e">
        <f t="shared" si="21"/>
        <v>#N/A</v>
      </c>
      <c r="AE71" s="111" t="e">
        <f>IF('Crisis Indicator Data'!$O65="x","x",IF('Crisis Indicator Data'!$O65=0,0,('Crisis Indicator Data'!N65/'Crisis Indicator Data'!$O65)))</f>
        <v>#N/A</v>
      </c>
      <c r="AF71" s="116" t="e">
        <f t="shared" si="28"/>
        <v>#N/A</v>
      </c>
      <c r="AG71" s="119" t="e">
        <f t="shared" si="22"/>
        <v>#N/A</v>
      </c>
      <c r="AH71" s="120" t="e">
        <f t="shared" si="23"/>
        <v>#N/A</v>
      </c>
      <c r="AI71" s="115" t="str">
        <f>IF('Crisis Indicator Data'!P65="x","x",IF('Crisis Indicator Data'!P65&gt;AI$7,5,IF('Crisis Indicator Data'!P65&gt;AI$6,4,IF('Crisis Indicator Data'!P65&gt;AI$5,3,IF('Crisis Indicator Data'!P65&gt;AI$4,2,1)))))</f>
        <v>x</v>
      </c>
      <c r="AJ71" s="111" t="str">
        <f>IF('Crisis Indicator Data'!P65="x","x",'Crisis Indicator Data'!P65/'Crisis Indicator Data'!H65*1000)</f>
        <v>x</v>
      </c>
      <c r="AK71" s="115" t="str">
        <f t="shared" si="24"/>
        <v>x</v>
      </c>
      <c r="AL71" s="120" t="str">
        <f t="shared" si="25"/>
        <v>x</v>
      </c>
      <c r="AM71" s="122" t="e">
        <f t="shared" si="26"/>
        <v>#N/A</v>
      </c>
      <c r="AN71" s="8"/>
      <c r="AO71" s="19"/>
    </row>
    <row r="72" spans="1:41" x14ac:dyDescent="0.3">
      <c r="A72" s="1" t="str">
        <f>'Crisis Indicator Data'!A66</f>
        <v>Drought in Mauritania</v>
      </c>
      <c r="B72" s="23" t="str">
        <f>'Crisis Indicator Data'!C66</f>
        <v>MRT003</v>
      </c>
      <c r="C72" s="23" t="str">
        <f>'Crisis Indicator Data'!D66</f>
        <v>Mauritania</v>
      </c>
      <c r="D72" s="23" t="str">
        <f>'Crisis Indicator Data'!E66</f>
        <v>MRT</v>
      </c>
      <c r="E72" s="115">
        <f>IF('Crisis Indicator Data'!F66="","x",IF('Crisis Indicator Data'!F66=0,0,IF('Crisis Indicator Data'!F66&gt;E$7,5,IF('Crisis Indicator Data'!F66&gt;E$6,4,IF('Crisis Indicator Data'!F66&gt;E$5,3,IF('Crisis Indicator Data'!F66&gt;E$4,2,1))))))</f>
        <v>5</v>
      </c>
      <c r="F72" s="111">
        <f>'Crisis Indicator Data'!F66/VLOOKUP('Impact of Crisis'!$D72,'Country Indicator Data'!$B$3:$P$193,15,FALSE)</f>
        <v>1.0228330260987679</v>
      </c>
      <c r="G72" s="115">
        <f>IF(E72="x","x",IF('Crisis Indicator Data'!F66=0,0,IF(F72&gt;G$7,5,IF(F72&gt;G$6,4,IF(F72&gt;G$5,3,IF(F72&gt;G$4,2,1))))))</f>
        <v>5</v>
      </c>
      <c r="H72" s="117">
        <f t="shared" si="13"/>
        <v>5</v>
      </c>
      <c r="I72" s="115">
        <f>IF('Crisis Indicator Data'!G66="x","x",IF('Crisis Indicator Data'!G66=0,0,IF('Crisis Indicator Data'!G66&gt;I$7,5,IF('Crisis Indicator Data'!G66&gt;I$6,4,IF('Crisis Indicator Data'!G66&gt;I$5,3,IF('Crisis Indicator Data'!G66&gt;I$4,2,1))))))</f>
        <v>2</v>
      </c>
      <c r="J72" s="111">
        <f>'Crisis Indicator Data'!G66/VLOOKUP('Impact of Crisis'!$D72,'Country Indicator Data'!$B$3:$P$193,14,FALSE)</f>
        <v>0.98645872730194595</v>
      </c>
      <c r="K72" s="115">
        <f>IF(I72="x","x",IF('Crisis Indicator Data'!G66=0,0,IF(J72&gt;K$7,5,IF(J72&gt;K$6,4,IF(J72&gt;K$5,3,IF(J72&gt;K$4,2,1))))))</f>
        <v>5</v>
      </c>
      <c r="L72" s="117">
        <f t="shared" si="14"/>
        <v>3.5</v>
      </c>
      <c r="M72" s="122">
        <f t="shared" si="15"/>
        <v>4.3</v>
      </c>
      <c r="N72" s="115">
        <f>IF('Crisis Indicator Data'!H66="x","x",IF('Crisis Indicator Data'!H66=0,0,IF('Crisis Indicator Data'!H66&gt;N$7,5,IF('Crisis Indicator Data'!H66&gt;N$6,4,IF('Crisis Indicator Data'!H66&gt;N$5,3,IF('Crisis Indicator Data'!H66&gt;N$4,2,1))))))</f>
        <v>3</v>
      </c>
      <c r="O72" s="111">
        <f>IF('Crisis Indicator Data'!H66="x","x",('Crisis Indicator Data'!H66/VLOOKUP('Impact of Crisis'!$D72,'Country Indicator Data'!$B$3:$P$193,14,FALSE)))</f>
        <v>0.98645872730194595</v>
      </c>
      <c r="P72" s="115">
        <f>IF(N72="x","x",IF('Crisis Indicator Data'!H66=0,0,IF(O72&gt;P$7,5,IF(O72&gt;P$6,4,IF(O72&gt;P$5,3,IF(O72&gt;P$4,2,1))))))</f>
        <v>5</v>
      </c>
      <c r="Q72" s="117">
        <f t="shared" si="16"/>
        <v>4</v>
      </c>
      <c r="R72" s="115" t="str">
        <f>IF('Crisis Indicator Data'!I66="x","x",IF('Crisis Indicator Data'!I66=0,0,IF('Crisis Indicator Data'!I66&gt;R$7,5,IF('Crisis Indicator Data'!I66&gt;R$6,4,IF('Crisis Indicator Data'!I66&gt;R$5,3,IF('Crisis Indicator Data'!I66&gt;R$4,2,1))))))</f>
        <v>x</v>
      </c>
      <c r="S72" s="111" t="str">
        <f>IF('Crisis Indicator Data'!I66="x","x",('Crisis Indicator Data'!I66/VLOOKUP('Impact of Crisis'!$D72,'Country Indicator Data'!$B$3:$P$193,14,FALSE)))</f>
        <v>x</v>
      </c>
      <c r="T72" s="115" t="str">
        <f t="shared" si="17"/>
        <v>x</v>
      </c>
      <c r="U72" s="117" t="str">
        <f t="shared" si="18"/>
        <v>x</v>
      </c>
      <c r="V72" s="115" t="str">
        <f>IF('Crisis Indicator Data'!J66="x","x",IF('Crisis Indicator Data'!J66=0,0,IF('Crisis Indicator Data'!J66&gt;V$7,5,IF('Crisis Indicator Data'!J66&gt;V$6,4,IF('Crisis Indicator Data'!J66&gt;V$5,3,IF('Crisis Indicator Data'!J66&gt;V$4,2,1))))))</f>
        <v>x</v>
      </c>
      <c r="W72" s="115" t="str">
        <f>IF('Crisis Indicator Data'!K66="x","x",IF('Crisis Indicator Data'!K66=0,0,IF('Crisis Indicator Data'!K66&gt;V$7,5,IF('Crisis Indicator Data'!K66&gt;V$6,4,IF('Crisis Indicator Data'!K66&gt;V$5,3,IF('Crisis Indicator Data'!K66&gt;V$4,2,1))))))</f>
        <v>x</v>
      </c>
      <c r="X72" s="117" t="str">
        <f t="shared" si="2"/>
        <v>x</v>
      </c>
      <c r="Y72" s="115" t="str">
        <f>IF('Crisis Indicator Data'!L66="x","x",IF('Crisis Indicator Data'!L66=0,0,IF('Crisis Indicator Data'!L66&gt;Y$7,5,IF('Crisis Indicator Data'!L66&gt;Y$6,4,IF('Crisis Indicator Data'!L66&gt;Y$5,3,IF('Crisis Indicator Data'!L66&gt;Y$4,2,1))))))</f>
        <v>x</v>
      </c>
      <c r="Z72" s="118" t="str">
        <f t="shared" si="19"/>
        <v>x</v>
      </c>
      <c r="AA72" s="122">
        <f t="shared" si="20"/>
        <v>4</v>
      </c>
      <c r="AB72" s="111" t="e">
        <f>IF('Crisis Indicator Data'!$O66="x","x",IF('Crisis Indicator Data'!$O66=0,0,('Crisis Indicator Data'!M66/'Crisis Indicator Data'!$O66)))</f>
        <v>#N/A</v>
      </c>
      <c r="AC72" s="116" t="e">
        <f t="shared" si="27"/>
        <v>#N/A</v>
      </c>
      <c r="AD72" s="119" t="e">
        <f t="shared" si="21"/>
        <v>#N/A</v>
      </c>
      <c r="AE72" s="111" t="e">
        <f>IF('Crisis Indicator Data'!$O66="x","x",IF('Crisis Indicator Data'!$O66=0,0,('Crisis Indicator Data'!N66/'Crisis Indicator Data'!$O66)))</f>
        <v>#N/A</v>
      </c>
      <c r="AF72" s="116" t="e">
        <f t="shared" si="28"/>
        <v>#N/A</v>
      </c>
      <c r="AG72" s="119" t="e">
        <f t="shared" si="22"/>
        <v>#N/A</v>
      </c>
      <c r="AH72" s="120" t="e">
        <f t="shared" si="23"/>
        <v>#N/A</v>
      </c>
      <c r="AI72" s="115" t="str">
        <f>IF('Crisis Indicator Data'!P66="x","x",IF('Crisis Indicator Data'!P66&gt;AI$7,5,IF('Crisis Indicator Data'!P66&gt;AI$6,4,IF('Crisis Indicator Data'!P66&gt;AI$5,3,IF('Crisis Indicator Data'!P66&gt;AI$4,2,1)))))</f>
        <v>x</v>
      </c>
      <c r="AJ72" s="111" t="str">
        <f>IF('Crisis Indicator Data'!P66="x","x",'Crisis Indicator Data'!P66/'Crisis Indicator Data'!H66*1000)</f>
        <v>x</v>
      </c>
      <c r="AK72" s="115" t="str">
        <f t="shared" si="24"/>
        <v>x</v>
      </c>
      <c r="AL72" s="120" t="str">
        <f t="shared" si="25"/>
        <v>x</v>
      </c>
      <c r="AM72" s="122" t="e">
        <f t="shared" si="26"/>
        <v>#N/A</v>
      </c>
      <c r="AN72" s="8"/>
      <c r="AO72" s="19"/>
    </row>
    <row r="73" spans="1:41" x14ac:dyDescent="0.3">
      <c r="A73" s="1" t="str">
        <f>'Crisis Indicator Data'!A67</f>
        <v>Mixed migration flows in Morocco</v>
      </c>
      <c r="B73" s="23" t="str">
        <f>'Crisis Indicator Data'!C67</f>
        <v>MAR002</v>
      </c>
      <c r="C73" s="23" t="str">
        <f>'Crisis Indicator Data'!D67</f>
        <v>Morocco</v>
      </c>
      <c r="D73" s="23" t="str">
        <f>'Crisis Indicator Data'!E67</f>
        <v>MAR</v>
      </c>
      <c r="E73" s="115">
        <f>IF('Crisis Indicator Data'!F67="","x",IF('Crisis Indicator Data'!F67=0,0,IF('Crisis Indicator Data'!F67&gt;E$7,5,IF('Crisis Indicator Data'!F67&gt;E$6,4,IF('Crisis Indicator Data'!F67&gt;E$5,3,IF('Crisis Indicator Data'!F67&gt;E$4,2,1))))))</f>
        <v>3</v>
      </c>
      <c r="F73" s="111">
        <f>'Crisis Indicator Data'!F67/VLOOKUP('Impact of Crisis'!$D73,'Country Indicator Data'!$B$3:$P$193,15,FALSE)</f>
        <v>0.76190230786466506</v>
      </c>
      <c r="G73" s="115">
        <f>IF(E73="x","x",IF('Crisis Indicator Data'!F67=0,0,IF(F73&gt;G$7,5,IF(F73&gt;G$6,4,IF(F73&gt;G$5,3,IF(F73&gt;G$4,2,1))))))</f>
        <v>4</v>
      </c>
      <c r="H73" s="117">
        <f t="shared" si="13"/>
        <v>3.5</v>
      </c>
      <c r="I73" s="115">
        <f>IF('Crisis Indicator Data'!G67="x","x",IF('Crisis Indicator Data'!G67=0,0,IF('Crisis Indicator Data'!G67&gt;I$7,5,IF('Crisis Indicator Data'!G67&gt;I$6,4,IF('Crisis Indicator Data'!G67&gt;I$5,3,IF('Crisis Indicator Data'!G67&gt;I$4,2,1))))))</f>
        <v>5</v>
      </c>
      <c r="J73" s="111">
        <f>'Crisis Indicator Data'!G67/VLOOKUP('Impact of Crisis'!$D73,'Country Indicator Data'!$B$3:$P$193,14,FALSE)</f>
        <v>0.85834149735201826</v>
      </c>
      <c r="K73" s="115">
        <f>IF(I73="x","x",IF('Crisis Indicator Data'!G67=0,0,IF(J73&gt;K$7,5,IF(J73&gt;K$6,4,IF(J73&gt;K$5,3,IF(J73&gt;K$4,2,1))))))</f>
        <v>4</v>
      </c>
      <c r="L73" s="117">
        <f t="shared" si="14"/>
        <v>4.5</v>
      </c>
      <c r="M73" s="122">
        <f t="shared" si="15"/>
        <v>4</v>
      </c>
      <c r="N73" s="115" t="str">
        <f>IF('Crisis Indicator Data'!H67="x","x",IF('Crisis Indicator Data'!H67=0,0,IF('Crisis Indicator Data'!H67&gt;N$7,5,IF('Crisis Indicator Data'!H67&gt;N$6,4,IF('Crisis Indicator Data'!H67&gt;N$5,3,IF('Crisis Indicator Data'!H67&gt;N$4,2,1))))))</f>
        <v>x</v>
      </c>
      <c r="O73" s="111" t="str">
        <f>IF('Crisis Indicator Data'!H67="x","x",('Crisis Indicator Data'!H67/VLOOKUP('Impact of Crisis'!$D73,'Country Indicator Data'!$B$3:$P$193,14,FALSE)))</f>
        <v>x</v>
      </c>
      <c r="P73" s="115" t="str">
        <f>IF(N73="x","x",IF('Crisis Indicator Data'!H67=0,0,IF(O73&gt;P$7,5,IF(O73&gt;P$6,4,IF(O73&gt;P$5,3,IF(O73&gt;P$4,2,1))))))</f>
        <v>x</v>
      </c>
      <c r="Q73" s="117" t="str">
        <f t="shared" si="16"/>
        <v>x</v>
      </c>
      <c r="R73" s="115" t="str">
        <f>IF('Crisis Indicator Data'!I67="x","x",IF('Crisis Indicator Data'!I67=0,0,IF('Crisis Indicator Data'!I67&gt;R$7,5,IF('Crisis Indicator Data'!I67&gt;R$6,4,IF('Crisis Indicator Data'!I67&gt;R$5,3,IF('Crisis Indicator Data'!I67&gt;R$4,2,1))))))</f>
        <v>x</v>
      </c>
      <c r="S73" s="111" t="str">
        <f>IF('Crisis Indicator Data'!I67="x","x",('Crisis Indicator Data'!I67/VLOOKUP('Impact of Crisis'!$D73,'Country Indicator Data'!$B$3:$P$193,14,FALSE)))</f>
        <v>x</v>
      </c>
      <c r="T73" s="115" t="str">
        <f t="shared" si="17"/>
        <v>x</v>
      </c>
      <c r="U73" s="117" t="str">
        <f t="shared" si="18"/>
        <v>x</v>
      </c>
      <c r="V73" s="115" t="str">
        <f>IF('Crisis Indicator Data'!J67="x","x",IF('Crisis Indicator Data'!J67=0,0,IF('Crisis Indicator Data'!J67&gt;V$7,5,IF('Crisis Indicator Data'!J67&gt;V$6,4,IF('Crisis Indicator Data'!J67&gt;V$5,3,IF('Crisis Indicator Data'!J67&gt;V$4,2,1))))))</f>
        <v>x</v>
      </c>
      <c r="W73" s="115" t="str">
        <f>IF('Crisis Indicator Data'!K67="x","x",IF('Crisis Indicator Data'!K67=0,0,IF('Crisis Indicator Data'!K67&gt;V$7,5,IF('Crisis Indicator Data'!K67&gt;V$6,4,IF('Crisis Indicator Data'!K67&gt;V$5,3,IF('Crisis Indicator Data'!K67&gt;V$4,2,1))))))</f>
        <v>x</v>
      </c>
      <c r="X73" s="117" t="str">
        <f t="shared" ref="X73:X122" si="29">IF(AND(W73="x",V73="x"),"x",AVERAGE(V73,W73))</f>
        <v>x</v>
      </c>
      <c r="Y73" s="115">
        <f>IF('Crisis Indicator Data'!L67="x","x",IF('Crisis Indicator Data'!L67=0,0,IF('Crisis Indicator Data'!L67&gt;Y$7,5,IF('Crisis Indicator Data'!L67&gt;Y$6,4,IF('Crisis Indicator Data'!L67&gt;Y$5,3,IF('Crisis Indicator Data'!L67&gt;Y$4,2,1))))))</f>
        <v>2</v>
      </c>
      <c r="Z73" s="118">
        <f t="shared" si="19"/>
        <v>2</v>
      </c>
      <c r="AA73" s="122" t="str">
        <f t="shared" si="20"/>
        <v>x</v>
      </c>
      <c r="AB73" s="111" t="e">
        <f>IF('Crisis Indicator Data'!$O67="x","x",IF('Crisis Indicator Data'!$O67=0,0,('Crisis Indicator Data'!M67/'Crisis Indicator Data'!$O67)))</f>
        <v>#N/A</v>
      </c>
      <c r="AC73" s="116" t="e">
        <f t="shared" si="27"/>
        <v>#N/A</v>
      </c>
      <c r="AD73" s="119" t="e">
        <f t="shared" si="21"/>
        <v>#N/A</v>
      </c>
      <c r="AE73" s="111" t="e">
        <f>IF('Crisis Indicator Data'!$O67="x","x",IF('Crisis Indicator Data'!$O67=0,0,('Crisis Indicator Data'!N67/'Crisis Indicator Data'!$O67)))</f>
        <v>#N/A</v>
      </c>
      <c r="AF73" s="116" t="e">
        <f t="shared" si="28"/>
        <v>#N/A</v>
      </c>
      <c r="AG73" s="119" t="e">
        <f t="shared" si="22"/>
        <v>#N/A</v>
      </c>
      <c r="AH73" s="120" t="e">
        <f t="shared" si="23"/>
        <v>#N/A</v>
      </c>
      <c r="AI73" s="115">
        <f>IF('Crisis Indicator Data'!P67="x","x",IF('Crisis Indicator Data'!P67&gt;AI$7,5,IF('Crisis Indicator Data'!P67&gt;AI$6,4,IF('Crisis Indicator Data'!P67&gt;AI$5,3,IF('Crisis Indicator Data'!P67&gt;AI$4,2,1)))))</f>
        <v>1</v>
      </c>
      <c r="AJ73" s="111" t="e">
        <f>IF('Crisis Indicator Data'!P67="x","x",'Crisis Indicator Data'!P67/'Crisis Indicator Data'!H67*1000)</f>
        <v>#VALUE!</v>
      </c>
      <c r="AK73" s="115" t="e">
        <f t="shared" si="24"/>
        <v>#VALUE!</v>
      </c>
      <c r="AL73" s="120" t="e">
        <f t="shared" si="25"/>
        <v>#VALUE!</v>
      </c>
      <c r="AM73" s="122" t="e">
        <f t="shared" si="26"/>
        <v>#VALUE!</v>
      </c>
      <c r="AN73" s="8"/>
      <c r="AO73" s="19"/>
    </row>
    <row r="74" spans="1:41" x14ac:dyDescent="0.3">
      <c r="A74" s="1" t="str">
        <f>'Crisis Indicator Data'!A68</f>
        <v>Drought in Mozambique</v>
      </c>
      <c r="B74" s="23" t="str">
        <f>'Crisis Indicator Data'!C68</f>
        <v>MOZ002</v>
      </c>
      <c r="C74" s="23" t="str">
        <f>'Crisis Indicator Data'!D68</f>
        <v>Mozambique</v>
      </c>
      <c r="D74" s="23" t="str">
        <f>'Crisis Indicator Data'!E68</f>
        <v>MOZ</v>
      </c>
      <c r="E74" s="115">
        <f>IF('Crisis Indicator Data'!F68="","x",IF('Crisis Indicator Data'!F68=0,0,IF('Crisis Indicator Data'!F68&gt;E$7,5,IF('Crisis Indicator Data'!F68&gt;E$6,4,IF('Crisis Indicator Data'!F68&gt;E$5,3,IF('Crisis Indicator Data'!F68&gt;E$4,2,1))))))</f>
        <v>4</v>
      </c>
      <c r="F74" s="111">
        <f>'Crisis Indicator Data'!F68/VLOOKUP('Impact of Crisis'!$D74,'Country Indicator Data'!$B$3:$P$193,15,FALSE)</f>
        <v>0.99443017370736797</v>
      </c>
      <c r="G74" s="115">
        <f>IF(E74="x","x",IF('Crisis Indicator Data'!F68=0,0,IF(F74&gt;G$7,5,IF(F74&gt;G$6,4,IF(F74&gt;G$5,3,IF(F74&gt;G$4,2,1))))))</f>
        <v>5</v>
      </c>
      <c r="H74" s="117">
        <f t="shared" ref="H74:H123" si="30">IF(AND(G74="x",E74="x"),"x",AVERAGE(E74,G74))</f>
        <v>4.5</v>
      </c>
      <c r="I74" s="115">
        <f>IF('Crisis Indicator Data'!G68="x","x",IF('Crisis Indicator Data'!G68=0,0,IF('Crisis Indicator Data'!G68&gt;I$7,5,IF('Crisis Indicator Data'!G68&gt;I$6,4,IF('Crisis Indicator Data'!G68&gt;I$5,3,IF('Crisis Indicator Data'!G68&gt;I$4,2,1))))))</f>
        <v>4</v>
      </c>
      <c r="J74" s="111">
        <f>'Crisis Indicator Data'!G68/VLOOKUP('Impact of Crisis'!$D74,'Country Indicator Data'!$B$3:$P$193,14,FALSE)</f>
        <v>1</v>
      </c>
      <c r="K74" s="115">
        <f>IF(I74="x","x",IF('Crisis Indicator Data'!G68=0,0,IF(J74&gt;K$7,5,IF(J74&gt;K$6,4,IF(J74&gt;K$5,3,IF(J74&gt;K$4,2,1))))))</f>
        <v>5</v>
      </c>
      <c r="L74" s="117">
        <f t="shared" ref="L74:L123" si="31">IF(AND(K74="x",I74="x"),"x",AVERAGE(I74,K74))</f>
        <v>4.5</v>
      </c>
      <c r="M74" s="122">
        <f t="shared" ref="M74:M76" si="32">IF(AND(L74="x",H74="x"),"x",IF(OR(L74="x",H74="x"),AVERAGE(H74,L74),ROUND((10-GEOMEAN(((10-H74)/10*9+1),((10-L74)/10*9+1)))/9*10,1)))</f>
        <v>4.5</v>
      </c>
      <c r="N74" s="115">
        <f>IF('Crisis Indicator Data'!H68="x","x",IF('Crisis Indicator Data'!H68=0,0,IF('Crisis Indicator Data'!H68&gt;N$7,5,IF('Crisis Indicator Data'!H68&gt;N$6,4,IF('Crisis Indicator Data'!H68&gt;N$5,3,IF('Crisis Indicator Data'!H68&gt;N$4,2,1))))))</f>
        <v>5</v>
      </c>
      <c r="O74" s="111">
        <f>IF('Crisis Indicator Data'!H68="x","x",('Crisis Indicator Data'!H68/VLOOKUP('Impact of Crisis'!$D74,'Country Indicator Data'!$B$3:$P$193,14,FALSE)))</f>
        <v>1</v>
      </c>
      <c r="P74" s="115">
        <f>IF(N74="x","x",IF('Crisis Indicator Data'!H68=0,0,IF(O74&gt;P$7,5,IF(O74&gt;P$6,4,IF(O74&gt;P$5,3,IF(O74&gt;P$4,2,1))))))</f>
        <v>5</v>
      </c>
      <c r="Q74" s="117">
        <f t="shared" ref="Q74:Q123" si="33">IF(AND(P74="x",N74="x"),"x",AVERAGE(N74,P74))</f>
        <v>5</v>
      </c>
      <c r="R74" s="115">
        <f>IF('Crisis Indicator Data'!I68="x","x",IF('Crisis Indicator Data'!I68=0,0,IF('Crisis Indicator Data'!I68&gt;R$7,5,IF('Crisis Indicator Data'!I68&gt;R$6,4,IF('Crisis Indicator Data'!I68&gt;R$5,3,IF('Crisis Indicator Data'!I68&gt;R$4,2,1))))))</f>
        <v>0</v>
      </c>
      <c r="S74" s="111">
        <f>IF('Crisis Indicator Data'!I68="x","x",('Crisis Indicator Data'!I68/VLOOKUP('Impact of Crisis'!$D74,'Country Indicator Data'!$B$3:$P$193,14,FALSE)))</f>
        <v>0</v>
      </c>
      <c r="T74" s="115">
        <f t="shared" ref="T74:T123" si="34">IF(R74="x","x",IF(R74=0,0,IF(S74&gt;T$7,5,IF(S74&gt;T$6,4,IF(S74&gt;T$5,3,IF(S74&gt;T$4,2,1))))))</f>
        <v>0</v>
      </c>
      <c r="U74" s="117">
        <f t="shared" ref="U74:U123" si="35">IF(AND(T74="x",R74="x"),"x",MAX(R74,T74))</f>
        <v>0</v>
      </c>
      <c r="V74" s="115">
        <f>IF('Crisis Indicator Data'!J68="x","x",IF('Crisis Indicator Data'!J68=0,0,IF('Crisis Indicator Data'!J68&gt;V$7,5,IF('Crisis Indicator Data'!J68&gt;V$6,4,IF('Crisis Indicator Data'!J68&gt;V$5,3,IF('Crisis Indicator Data'!J68&gt;V$4,2,1))))))</f>
        <v>0</v>
      </c>
      <c r="W74" s="115">
        <f>IF('Crisis Indicator Data'!K68="x","x",IF('Crisis Indicator Data'!K68=0,0,IF('Crisis Indicator Data'!K68&gt;V$7,5,IF('Crisis Indicator Data'!K68&gt;V$6,4,IF('Crisis Indicator Data'!K68&gt;V$5,3,IF('Crisis Indicator Data'!K68&gt;V$4,2,1))))))</f>
        <v>4</v>
      </c>
      <c r="X74" s="117">
        <f t="shared" si="29"/>
        <v>2</v>
      </c>
      <c r="Y74" s="115" t="str">
        <f>IF('Crisis Indicator Data'!L68="x","x",IF('Crisis Indicator Data'!L68=0,0,IF('Crisis Indicator Data'!L68&gt;Y$7,5,IF('Crisis Indicator Data'!L68&gt;Y$6,4,IF('Crisis Indicator Data'!L68&gt;Y$5,3,IF('Crisis Indicator Data'!L68&gt;Y$4,2,1))))))</f>
        <v>x</v>
      </c>
      <c r="Z74" s="118" t="str">
        <f t="shared" ref="Z74:Z123" si="36">Y74</f>
        <v>x</v>
      </c>
      <c r="AA74" s="122">
        <f t="shared" ref="AA74:AA123" si="37">IF(AND(Q74="x",U74="x"),"x",IF(OR(Q74="x",U74="x"),AVERAGE(U74,Q74),ROUND((10-GEOMEAN(((10-U74)/10*9+1),((10-Q74)/10*9+1)))/9*10,1)))</f>
        <v>2.9</v>
      </c>
      <c r="AB74" s="111" t="e">
        <f>IF('Crisis Indicator Data'!$O68="x","x",IF('Crisis Indicator Data'!$O68=0,0,('Crisis Indicator Data'!M68/'Crisis Indicator Data'!$O68)))</f>
        <v>#N/A</v>
      </c>
      <c r="AC74" s="116" t="e">
        <f t="shared" si="27"/>
        <v>#N/A</v>
      </c>
      <c r="AD74" s="119" t="e">
        <f t="shared" ref="AD74:AD123" si="38">AC74</f>
        <v>#N/A</v>
      </c>
      <c r="AE74" s="111" t="e">
        <f>IF('Crisis Indicator Data'!$O68="x","x",IF('Crisis Indicator Data'!$O68=0,0,('Crisis Indicator Data'!N68/'Crisis Indicator Data'!$O68)))</f>
        <v>#N/A</v>
      </c>
      <c r="AF74" s="116" t="e">
        <f t="shared" si="28"/>
        <v>#N/A</v>
      </c>
      <c r="AG74" s="119" t="e">
        <f t="shared" ref="AG74:AG123" si="39">AF74</f>
        <v>#N/A</v>
      </c>
      <c r="AH74" s="120" t="e">
        <f t="shared" ref="AH74:AH123" si="40">IF(AND(AG74="x",AD74="x"),"x",IF(OR(AG74="x",AD74="x"),AVERAGE(AD74,AG74),ROUND((10-GEOMEAN(((10-AD74)/10*9+1),((10-AG74)/10*9+1)))/9*10,1)))</f>
        <v>#N/A</v>
      </c>
      <c r="AI74" s="115" t="str">
        <f>IF('Crisis Indicator Data'!P68="x","x",IF('Crisis Indicator Data'!P68&gt;AI$7,5,IF('Crisis Indicator Data'!P68&gt;AI$6,4,IF('Crisis Indicator Data'!P68&gt;AI$5,3,IF('Crisis Indicator Data'!P68&gt;AI$4,2,1)))))</f>
        <v>x</v>
      </c>
      <c r="AJ74" s="111" t="str">
        <f>IF('Crisis Indicator Data'!P68="x","x",'Crisis Indicator Data'!P68/'Crisis Indicator Data'!H68*1000)</f>
        <v>x</v>
      </c>
      <c r="AK74" s="115" t="str">
        <f t="shared" ref="AK74:AK123" si="41">IF(AI74="x","x",IF(AJ74&gt;AK$7,5,IF(AJ74&gt;AK$6,4,IF(AJ74&gt;AK$5,3,IF(AJ74&gt;AK$4,2,1)))))</f>
        <v>x</v>
      </c>
      <c r="AL74" s="120" t="str">
        <f t="shared" ref="AL74:AL123" si="42">IF(AND(AK74="x",AI74="x"),"x",ROUND((10-GEOMEAN(((10-AI74)/10*9+1),((10-AK74)/10*9+1)))/9*10,1))</f>
        <v>x</v>
      </c>
      <c r="AM74" s="122" t="e">
        <f t="shared" ref="AM74:AM123" si="43">IF(AND(AL74="x",AH74="x"),"x",IF(OR(AL74="x",AH74="x"),AVERAGE(AH74,AL74),ROUND((10-GEOMEAN(((10-AH74)/10*9+1),((10-AL74)/10*9+1)))/9*10,1)))</f>
        <v>#N/A</v>
      </c>
      <c r="AN74" s="8"/>
      <c r="AO74" s="19"/>
    </row>
    <row r="75" spans="1:41" x14ac:dyDescent="0.3">
      <c r="A75" s="1" t="str">
        <f>'Crisis Indicator Data'!A69</f>
        <v>Myanmar</v>
      </c>
      <c r="B75" s="23" t="str">
        <f>'Crisis Indicator Data'!C69</f>
        <v>MMR001</v>
      </c>
      <c r="C75" s="23" t="str">
        <f>'Crisis Indicator Data'!D69</f>
        <v>Myanmar</v>
      </c>
      <c r="D75" s="23" t="str">
        <f>'Crisis Indicator Data'!E69</f>
        <v>MMR</v>
      </c>
      <c r="E75" s="115">
        <f>IF('Crisis Indicator Data'!F69="","x",IF('Crisis Indicator Data'!F69=0,0,IF('Crisis Indicator Data'!F69&gt;E$7,5,IF('Crisis Indicator Data'!F69&gt;E$6,4,IF('Crisis Indicator Data'!F69&gt;E$5,3,IF('Crisis Indicator Data'!F69&gt;E$4,2,1))))))</f>
        <v>3</v>
      </c>
      <c r="F75" s="111">
        <f>'Crisis Indicator Data'!F69/VLOOKUP('Impact of Crisis'!$D75,'Country Indicator Data'!$B$3:$P$193,15,FALSE)</f>
        <v>0.43180008574753476</v>
      </c>
      <c r="G75" s="115">
        <f>IF(E75="x","x",IF('Crisis Indicator Data'!F69=0,0,IF(F75&gt;G$7,5,IF(F75&gt;G$6,4,IF(F75&gt;G$5,3,IF(F75&gt;G$4,2,1))))))</f>
        <v>4</v>
      </c>
      <c r="H75" s="117">
        <f t="shared" si="30"/>
        <v>3.5</v>
      </c>
      <c r="I75" s="115">
        <f>IF('Crisis Indicator Data'!G69="x","x",IF('Crisis Indicator Data'!G69=0,0,IF('Crisis Indicator Data'!G69&gt;I$7,5,IF('Crisis Indicator Data'!G69&gt;I$6,4,IF('Crisis Indicator Data'!G69&gt;I$5,3,IF('Crisis Indicator Data'!G69&gt;I$4,2,1))))))</f>
        <v>3</v>
      </c>
      <c r="J75" s="111">
        <f>'Crisis Indicator Data'!G69/VLOOKUP('Impact of Crisis'!$D75,'Country Indicator Data'!$B$3:$P$193,14,FALSE)</f>
        <v>0.17745766607922764</v>
      </c>
      <c r="K75" s="115">
        <f>IF(I75="x","x",IF('Crisis Indicator Data'!G69=0,0,IF(J75&gt;K$7,5,IF(J75&gt;K$6,4,IF(J75&gt;K$5,3,IF(J75&gt;K$4,2,1))))))</f>
        <v>2</v>
      </c>
      <c r="L75" s="117">
        <f t="shared" si="31"/>
        <v>2.5</v>
      </c>
      <c r="M75" s="122">
        <f t="shared" si="32"/>
        <v>3</v>
      </c>
      <c r="N75" s="115">
        <f>IF('Crisis Indicator Data'!H69="x","x",IF('Crisis Indicator Data'!H69=0,0,IF('Crisis Indicator Data'!H69&gt;N$7,5,IF('Crisis Indicator Data'!H69&gt;N$6,4,IF('Crisis Indicator Data'!H69&gt;N$5,3,IF('Crisis Indicator Data'!H69&gt;N$4,2,1))))))</f>
        <v>3</v>
      </c>
      <c r="O75" s="111">
        <f>IF('Crisis Indicator Data'!H69="x","x",('Crisis Indicator Data'!H69/VLOOKUP('Impact of Crisis'!$D75,'Country Indicator Data'!$B$3:$P$193,14,FALSE)))</f>
        <v>6.7830051337062297E-2</v>
      </c>
      <c r="P75" s="115">
        <f>IF(N75="x","x",IF('Crisis Indicator Data'!H69=0,0,IF(O75&gt;P$7,5,IF(O75&gt;P$6,4,IF(O75&gt;P$5,3,IF(O75&gt;P$4,2,1))))))</f>
        <v>2</v>
      </c>
      <c r="Q75" s="117">
        <f t="shared" si="33"/>
        <v>2.5</v>
      </c>
      <c r="R75" s="115">
        <f>IF('Crisis Indicator Data'!I69="x","x",IF('Crisis Indicator Data'!I69=0,0,IF('Crisis Indicator Data'!I69&gt;R$7,5,IF('Crisis Indicator Data'!I69&gt;R$6,4,IF('Crisis Indicator Data'!I69&gt;R$5,3,IF('Crisis Indicator Data'!I69&gt;R$4,2,1))))))</f>
        <v>4</v>
      </c>
      <c r="S75" s="111">
        <f>IF('Crisis Indicator Data'!I69="x","x",('Crisis Indicator Data'!I69/VLOOKUP('Impact of Crisis'!$D75,'Country Indicator Data'!$B$3:$P$193,14,FALSE)))</f>
        <v>2.6837023982836564E-2</v>
      </c>
      <c r="T75" s="115">
        <f t="shared" si="34"/>
        <v>3</v>
      </c>
      <c r="U75" s="117">
        <f t="shared" si="35"/>
        <v>4</v>
      </c>
      <c r="V75" s="115" t="str">
        <f>IF('Crisis Indicator Data'!J69="x","x",IF('Crisis Indicator Data'!J69=0,0,IF('Crisis Indicator Data'!J69&gt;V$7,5,IF('Crisis Indicator Data'!J69&gt;V$6,4,IF('Crisis Indicator Data'!J69&gt;V$5,3,IF('Crisis Indicator Data'!J69&gt;V$4,2,1))))))</f>
        <v>x</v>
      </c>
      <c r="W75" s="115" t="str">
        <f>IF('Crisis Indicator Data'!K69="x","x",IF('Crisis Indicator Data'!K69=0,0,IF('Crisis Indicator Data'!K69&gt;V$7,5,IF('Crisis Indicator Data'!K69&gt;V$6,4,IF('Crisis Indicator Data'!K69&gt;V$5,3,IF('Crisis Indicator Data'!K69&gt;V$4,2,1))))))</f>
        <v>x</v>
      </c>
      <c r="X75" s="117" t="str">
        <f t="shared" si="29"/>
        <v>x</v>
      </c>
      <c r="Y75" s="115">
        <f>IF('Crisis Indicator Data'!L69="x","x",IF('Crisis Indicator Data'!L69=0,0,IF('Crisis Indicator Data'!L69&gt;Y$7,5,IF('Crisis Indicator Data'!L69&gt;Y$6,4,IF('Crisis Indicator Data'!L69&gt;Y$5,3,IF('Crisis Indicator Data'!L69&gt;Y$4,2,1))))))</f>
        <v>2</v>
      </c>
      <c r="Z75" s="118">
        <f t="shared" si="36"/>
        <v>2</v>
      </c>
      <c r="AA75" s="122">
        <f t="shared" si="37"/>
        <v>3.3</v>
      </c>
      <c r="AB75" s="111" t="e">
        <f>IF('Crisis Indicator Data'!$O69="x","x",IF('Crisis Indicator Data'!$O69=0,0,('Crisis Indicator Data'!M69/'Crisis Indicator Data'!$O69)))</f>
        <v>#N/A</v>
      </c>
      <c r="AC75" s="116" t="e">
        <f t="shared" si="27"/>
        <v>#N/A</v>
      </c>
      <c r="AD75" s="119" t="e">
        <f t="shared" si="38"/>
        <v>#N/A</v>
      </c>
      <c r="AE75" s="111" t="e">
        <f>IF('Crisis Indicator Data'!$O69="x","x",IF('Crisis Indicator Data'!$O69=0,0,('Crisis Indicator Data'!N69/'Crisis Indicator Data'!$O69)))</f>
        <v>#N/A</v>
      </c>
      <c r="AF75" s="116" t="e">
        <f t="shared" si="28"/>
        <v>#N/A</v>
      </c>
      <c r="AG75" s="119" t="e">
        <f t="shared" si="39"/>
        <v>#N/A</v>
      </c>
      <c r="AH75" s="120" t="e">
        <f t="shared" si="40"/>
        <v>#N/A</v>
      </c>
      <c r="AI75" s="115" t="str">
        <f>IF('Crisis Indicator Data'!P69="x","x",IF('Crisis Indicator Data'!P69&gt;AI$7,5,IF('Crisis Indicator Data'!P69&gt;AI$6,4,IF('Crisis Indicator Data'!P69&gt;AI$5,3,IF('Crisis Indicator Data'!P69&gt;AI$4,2,1)))))</f>
        <v>x</v>
      </c>
      <c r="AJ75" s="111" t="str">
        <f>IF('Crisis Indicator Data'!P69="x","x",'Crisis Indicator Data'!P69/'Crisis Indicator Data'!H69*1000)</f>
        <v>x</v>
      </c>
      <c r="AK75" s="115" t="str">
        <f t="shared" si="41"/>
        <v>x</v>
      </c>
      <c r="AL75" s="120" t="str">
        <f t="shared" si="42"/>
        <v>x</v>
      </c>
      <c r="AM75" s="122" t="e">
        <f t="shared" si="43"/>
        <v>#N/A</v>
      </c>
      <c r="AN75" s="8"/>
      <c r="AO75" s="19"/>
    </row>
    <row r="76" spans="1:41" x14ac:dyDescent="0.3">
      <c r="A76" s="1" t="str">
        <f>'Crisis Indicator Data'!A70</f>
        <v>Rakhine Conflict</v>
      </c>
      <c r="B76" s="23" t="str">
        <f>'Crisis Indicator Data'!C70</f>
        <v>MMR002</v>
      </c>
      <c r="C76" s="23" t="str">
        <f>'Crisis Indicator Data'!D70</f>
        <v>Myanmar</v>
      </c>
      <c r="D76" s="23" t="str">
        <f>'Crisis Indicator Data'!E70</f>
        <v>MMR</v>
      </c>
      <c r="E76" s="115">
        <f>IF('Crisis Indicator Data'!F70="","x",IF('Crisis Indicator Data'!F70=0,0,IF('Crisis Indicator Data'!F70&gt;E$7,5,IF('Crisis Indicator Data'!F70&gt;E$6,4,IF('Crisis Indicator Data'!F70&gt;E$5,3,IF('Crisis Indicator Data'!F70&gt;E$4,2,1))))))</f>
        <v>2</v>
      </c>
      <c r="F76" s="111">
        <f>'Crisis Indicator Data'!F70/VLOOKUP('Impact of Crisis'!$D76,'Country Indicator Data'!$B$3:$P$193,15,FALSE)</f>
        <v>5.6654621179641082E-2</v>
      </c>
      <c r="G76" s="115">
        <f>IF(E76="x","x",IF('Crisis Indicator Data'!F70=0,0,IF(F76&gt;G$7,5,IF(F76&gt;G$6,4,IF(F76&gt;G$5,3,IF(F76&gt;G$4,2,1))))))</f>
        <v>2</v>
      </c>
      <c r="H76" s="117">
        <f t="shared" si="30"/>
        <v>2</v>
      </c>
      <c r="I76" s="115">
        <f>IF('Crisis Indicator Data'!G70="x","x",IF('Crisis Indicator Data'!G70=0,0,IF('Crisis Indicator Data'!G70&gt;I$7,5,IF('Crisis Indicator Data'!G70&gt;I$6,4,IF('Crisis Indicator Data'!G70&gt;I$5,3,IF('Crisis Indicator Data'!G70&gt;I$4,2,1))))))</f>
        <v>2</v>
      </c>
      <c r="J76" s="111">
        <f>'Crisis Indicator Data'!G70/VLOOKUP('Impact of Crisis'!$D76,'Country Indicator Data'!$B$3:$P$193,14,FALSE)</f>
        <v>7.2504022680254382E-2</v>
      </c>
      <c r="K76" s="115">
        <f>IF(I76="x","x",IF('Crisis Indicator Data'!G70=0,0,IF(J76&gt;K$7,5,IF(J76&gt;K$6,4,IF(J76&gt;K$5,3,IF(J76&gt;K$4,2,1))))))</f>
        <v>2</v>
      </c>
      <c r="L76" s="117">
        <f t="shared" si="31"/>
        <v>2</v>
      </c>
      <c r="M76" s="122">
        <f t="shared" si="32"/>
        <v>2</v>
      </c>
      <c r="N76" s="115">
        <f>IF('Crisis Indicator Data'!H70="x","x",IF('Crisis Indicator Data'!H70=0,0,IF('Crisis Indicator Data'!H70&gt;N$7,5,IF('Crisis Indicator Data'!H70&gt;N$6,4,IF('Crisis Indicator Data'!H70&gt;N$5,3,IF('Crisis Indicator Data'!H70&gt;N$4,2,1))))))</f>
        <v>2</v>
      </c>
      <c r="O76" s="111">
        <f>IF('Crisis Indicator Data'!H70="x","x",('Crisis Indicator Data'!H70/VLOOKUP('Impact of Crisis'!$D76,'Country Indicator Data'!$B$3:$P$193,14,FALSE)))</f>
        <v>2.3657191019845224E-2</v>
      </c>
      <c r="P76" s="115">
        <f>IF(N76="x","x",IF('Crisis Indicator Data'!H70=0,0,IF(O76&gt;P$7,5,IF(O76&gt;P$6,4,IF(O76&gt;P$5,3,IF(O76&gt;P$4,2,1))))))</f>
        <v>2</v>
      </c>
      <c r="Q76" s="117">
        <f t="shared" si="33"/>
        <v>2</v>
      </c>
      <c r="R76" s="115">
        <f>IF('Crisis Indicator Data'!I70="x","x",IF('Crisis Indicator Data'!I70=0,0,IF('Crisis Indicator Data'!I70&gt;R$7,5,IF('Crisis Indicator Data'!I70&gt;R$6,4,IF('Crisis Indicator Data'!I70&gt;R$5,3,IF('Crisis Indicator Data'!I70&gt;R$4,2,1))))))</f>
        <v>4</v>
      </c>
      <c r="S76" s="111">
        <f>IF('Crisis Indicator Data'!I70="x","x",('Crisis Indicator Data'!I70/VLOOKUP('Impact of Crisis'!$D76,'Country Indicator Data'!$B$3:$P$193,14,FALSE)))</f>
        <v>1.9730288866753504E-2</v>
      </c>
      <c r="T76" s="115">
        <f t="shared" si="34"/>
        <v>3</v>
      </c>
      <c r="U76" s="117">
        <f t="shared" si="35"/>
        <v>4</v>
      </c>
      <c r="V76" s="115" t="str">
        <f>IF('Crisis Indicator Data'!J70="x","x",IF('Crisis Indicator Data'!J70=0,0,IF('Crisis Indicator Data'!J70&gt;V$7,5,IF('Crisis Indicator Data'!J70&gt;V$6,4,IF('Crisis Indicator Data'!J70&gt;V$5,3,IF('Crisis Indicator Data'!J70&gt;V$4,2,1))))))</f>
        <v>x</v>
      </c>
      <c r="W76" s="115" t="str">
        <f>IF('Crisis Indicator Data'!K70="x","x",IF('Crisis Indicator Data'!K70=0,0,IF('Crisis Indicator Data'!K70&gt;V$7,5,IF('Crisis Indicator Data'!K70&gt;V$6,4,IF('Crisis Indicator Data'!K70&gt;V$5,3,IF('Crisis Indicator Data'!K70&gt;V$4,2,1))))))</f>
        <v>x</v>
      </c>
      <c r="X76" s="117" t="str">
        <f t="shared" si="29"/>
        <v>x</v>
      </c>
      <c r="Y76" s="115">
        <f>IF('Crisis Indicator Data'!L70="x","x",IF('Crisis Indicator Data'!L70=0,0,IF('Crisis Indicator Data'!L70&gt;Y$7,5,IF('Crisis Indicator Data'!L70&gt;Y$6,4,IF('Crisis Indicator Data'!L70&gt;Y$5,3,IF('Crisis Indicator Data'!L70&gt;Y$4,2,1))))))</f>
        <v>1</v>
      </c>
      <c r="Z76" s="118">
        <f t="shared" si="36"/>
        <v>1</v>
      </c>
      <c r="AA76" s="122">
        <f t="shared" si="37"/>
        <v>3.1</v>
      </c>
      <c r="AB76" s="111" t="e">
        <f>IF('Crisis Indicator Data'!$O70="x","x",IF('Crisis Indicator Data'!$O70=0,0,('Crisis Indicator Data'!M70/'Crisis Indicator Data'!$O70)))</f>
        <v>#N/A</v>
      </c>
      <c r="AC76" s="116" t="e">
        <f t="shared" si="27"/>
        <v>#N/A</v>
      </c>
      <c r="AD76" s="119" t="e">
        <f t="shared" si="38"/>
        <v>#N/A</v>
      </c>
      <c r="AE76" s="111" t="e">
        <f>IF('Crisis Indicator Data'!$O70="x","x",IF('Crisis Indicator Data'!$O70=0,0,('Crisis Indicator Data'!N70/'Crisis Indicator Data'!$O70)))</f>
        <v>#N/A</v>
      </c>
      <c r="AF76" s="116" t="e">
        <f t="shared" si="28"/>
        <v>#N/A</v>
      </c>
      <c r="AG76" s="119" t="e">
        <f t="shared" si="39"/>
        <v>#N/A</v>
      </c>
      <c r="AH76" s="120" t="e">
        <f t="shared" si="40"/>
        <v>#N/A</v>
      </c>
      <c r="AI76" s="115" t="str">
        <f>IF('Crisis Indicator Data'!P70="x","x",IF('Crisis Indicator Data'!P70&gt;AI$7,5,IF('Crisis Indicator Data'!P70&gt;AI$6,4,IF('Crisis Indicator Data'!P70&gt;AI$5,3,IF('Crisis Indicator Data'!P70&gt;AI$4,2,1)))))</f>
        <v>x</v>
      </c>
      <c r="AJ76" s="111" t="str">
        <f>IF('Crisis Indicator Data'!P70="x","x",'Crisis Indicator Data'!P70/'Crisis Indicator Data'!H70*1000)</f>
        <v>x</v>
      </c>
      <c r="AK76" s="115" t="str">
        <f t="shared" si="41"/>
        <v>x</v>
      </c>
      <c r="AL76" s="120" t="str">
        <f t="shared" si="42"/>
        <v>x</v>
      </c>
      <c r="AM76" s="122" t="e">
        <f t="shared" si="43"/>
        <v>#N/A</v>
      </c>
      <c r="AN76" s="8"/>
      <c r="AO76" s="19"/>
    </row>
    <row r="77" spans="1:41" x14ac:dyDescent="0.3">
      <c r="A77" s="1" t="str">
        <f>'Crisis Indicator Data'!A71</f>
        <v>Kachin and Shan Conflict</v>
      </c>
      <c r="B77" s="23" t="str">
        <f>'Crisis Indicator Data'!C71</f>
        <v>MMR003</v>
      </c>
      <c r="C77" s="23" t="str">
        <f>'Crisis Indicator Data'!D71</f>
        <v>Myanmar</v>
      </c>
      <c r="D77" s="23" t="str">
        <f>'Crisis Indicator Data'!E71</f>
        <v>MMR</v>
      </c>
      <c r="E77" s="115">
        <f>IF('Crisis Indicator Data'!F71="","x",IF('Crisis Indicator Data'!F71=0,0,IF('Crisis Indicator Data'!F71&gt;E$7,5,IF('Crisis Indicator Data'!F71&gt;E$6,4,IF('Crisis Indicator Data'!F71&gt;E$5,3,IF('Crisis Indicator Data'!F71&gt;E$4,2,1))))))</f>
        <v>3</v>
      </c>
      <c r="F77" s="111">
        <f>'Crisis Indicator Data'!F71/VLOOKUP('Impact of Crisis'!$D77,'Country Indicator Data'!$B$3:$P$193,15,FALSE)</f>
        <v>0.37514546456789366</v>
      </c>
      <c r="G77" s="115">
        <f>IF(E77="x","x",IF('Crisis Indicator Data'!F71=0,0,IF(F77&gt;G$7,5,IF(F77&gt;G$6,4,IF(F77&gt;G$5,3,IF(F77&gt;G$4,2,1))))))</f>
        <v>4</v>
      </c>
      <c r="H77" s="117">
        <f t="shared" si="30"/>
        <v>3.5</v>
      </c>
      <c r="I77" s="115">
        <f>IF('Crisis Indicator Data'!G71="x","x",IF('Crisis Indicator Data'!G71=0,0,IF('Crisis Indicator Data'!G71&gt;I$7,5,IF('Crisis Indicator Data'!G71&gt;I$6,4,IF('Crisis Indicator Data'!G71&gt;I$5,3,IF('Crisis Indicator Data'!G71&gt;I$4,2,1))))))</f>
        <v>3</v>
      </c>
      <c r="J77" s="111">
        <f>'Crisis Indicator Data'!G71/VLOOKUP('Impact of Crisis'!$D77,'Country Indicator Data'!$B$3:$P$193,14,FALSE)</f>
        <v>0.10497279901923225</v>
      </c>
      <c r="K77" s="115">
        <f>IF(I77="x","x",IF('Crisis Indicator Data'!G71=0,0,IF(J77&gt;K$7,5,IF(J77&gt;K$6,4,IF(J77&gt;K$5,3,IF(J77&gt;K$4,2,1))))))</f>
        <v>2</v>
      </c>
      <c r="L77" s="117">
        <f t="shared" si="31"/>
        <v>2.5</v>
      </c>
      <c r="M77" s="122">
        <f t="shared" ref="M77:M123" si="44">IF(AND(L77="x",H77="x"),"x",IF(OR(L77="x",H77="x"),AVERAGE(H77,L77),ROUND((10-GEOMEAN(((10-H77)/10*9+1),((10-L77)/10*9+1)))/9*10,1)))</f>
        <v>3</v>
      </c>
      <c r="N77" s="115">
        <f>IF('Crisis Indicator Data'!H71="x","x",IF('Crisis Indicator Data'!H71=0,0,IF('Crisis Indicator Data'!H71&gt;N$7,5,IF('Crisis Indicator Data'!H71&gt;N$6,4,IF('Crisis Indicator Data'!H71&gt;N$5,3,IF('Crisis Indicator Data'!H71&gt;N$4,2,1))))))</f>
        <v>2</v>
      </c>
      <c r="O77" s="111">
        <f>IF('Crisis Indicator Data'!H71="x","x",('Crisis Indicator Data'!H71/VLOOKUP('Impact of Crisis'!$D77,'Country Indicator Data'!$B$3:$P$193,14,FALSE)))</f>
        <v>4.4192015937476056E-2</v>
      </c>
      <c r="P77" s="115">
        <f>IF(N77="x","x",IF('Crisis Indicator Data'!H71=0,0,IF(O77&gt;P$7,5,IF(O77&gt;P$6,4,IF(O77&gt;P$5,3,IF(O77&gt;P$4,2,1))))))</f>
        <v>2</v>
      </c>
      <c r="Q77" s="117">
        <f t="shared" si="33"/>
        <v>2</v>
      </c>
      <c r="R77" s="115">
        <f>IF('Crisis Indicator Data'!I71="x","x",IF('Crisis Indicator Data'!I71=0,0,IF('Crisis Indicator Data'!I71&gt;R$7,5,IF('Crisis Indicator Data'!I71&gt;R$6,4,IF('Crisis Indicator Data'!I71&gt;R$5,3,IF('Crisis Indicator Data'!I71&gt;R$4,2,1))))))</f>
        <v>2</v>
      </c>
      <c r="S77" s="111">
        <f>IF('Crisis Indicator Data'!I71="x","x",('Crisis Indicator Data'!I71/VLOOKUP('Impact of Crisis'!$D77,'Country Indicator Data'!$B$3:$P$193,14,FALSE)))</f>
        <v>2.0304957474523025E-3</v>
      </c>
      <c r="T77" s="115">
        <f t="shared" si="34"/>
        <v>1</v>
      </c>
      <c r="U77" s="117">
        <f t="shared" si="35"/>
        <v>2</v>
      </c>
      <c r="V77" s="115" t="str">
        <f>IF('Crisis Indicator Data'!J71="x","x",IF('Crisis Indicator Data'!J71=0,0,IF('Crisis Indicator Data'!J71&gt;V$7,5,IF('Crisis Indicator Data'!J71&gt;V$6,4,IF('Crisis Indicator Data'!J71&gt;V$5,3,IF('Crisis Indicator Data'!J71&gt;V$4,2,1))))))</f>
        <v>x</v>
      </c>
      <c r="W77" s="115" t="str">
        <f>IF('Crisis Indicator Data'!K71="x","x",IF('Crisis Indicator Data'!K71=0,0,IF('Crisis Indicator Data'!K71&gt;V$7,5,IF('Crisis Indicator Data'!K71&gt;V$6,4,IF('Crisis Indicator Data'!K71&gt;V$5,3,IF('Crisis Indicator Data'!K71&gt;V$4,2,1))))))</f>
        <v>x</v>
      </c>
      <c r="X77" s="117" t="str">
        <f t="shared" si="29"/>
        <v>x</v>
      </c>
      <c r="Y77" s="115">
        <f>IF('Crisis Indicator Data'!L71="x","x",IF('Crisis Indicator Data'!L71=0,0,IF('Crisis Indicator Data'!L71&gt;Y$7,5,IF('Crisis Indicator Data'!L71&gt;Y$6,4,IF('Crisis Indicator Data'!L71&gt;Y$5,3,IF('Crisis Indicator Data'!L71&gt;Y$4,2,1))))))</f>
        <v>2</v>
      </c>
      <c r="Z77" s="118">
        <f t="shared" si="36"/>
        <v>2</v>
      </c>
      <c r="AA77" s="122">
        <f t="shared" si="37"/>
        <v>2</v>
      </c>
      <c r="AB77" s="111" t="e">
        <f>IF('Crisis Indicator Data'!$O71="x","x",IF('Crisis Indicator Data'!$O71=0,0,('Crisis Indicator Data'!M71/'Crisis Indicator Data'!$O71)))</f>
        <v>#N/A</v>
      </c>
      <c r="AC77" s="116" t="e">
        <f t="shared" si="27"/>
        <v>#N/A</v>
      </c>
      <c r="AD77" s="119" t="e">
        <f t="shared" si="38"/>
        <v>#N/A</v>
      </c>
      <c r="AE77" s="111" t="e">
        <f>IF('Crisis Indicator Data'!$O71="x","x",IF('Crisis Indicator Data'!$O71=0,0,('Crisis Indicator Data'!N71/'Crisis Indicator Data'!$O71)))</f>
        <v>#N/A</v>
      </c>
      <c r="AF77" s="116" t="e">
        <f t="shared" si="28"/>
        <v>#N/A</v>
      </c>
      <c r="AG77" s="119" t="e">
        <f t="shared" si="39"/>
        <v>#N/A</v>
      </c>
      <c r="AH77" s="120" t="e">
        <f t="shared" si="40"/>
        <v>#N/A</v>
      </c>
      <c r="AI77" s="115" t="str">
        <f>IF('Crisis Indicator Data'!P71="x","x",IF('Crisis Indicator Data'!P71&gt;AI$7,5,IF('Crisis Indicator Data'!P71&gt;AI$6,4,IF('Crisis Indicator Data'!P71&gt;AI$5,3,IF('Crisis Indicator Data'!P71&gt;AI$4,2,1)))))</f>
        <v>x</v>
      </c>
      <c r="AJ77" s="111" t="str">
        <f>IF('Crisis Indicator Data'!P71="x","x",'Crisis Indicator Data'!P71/'Crisis Indicator Data'!H71*1000)</f>
        <v>x</v>
      </c>
      <c r="AK77" s="115" t="str">
        <f t="shared" si="41"/>
        <v>x</v>
      </c>
      <c r="AL77" s="120" t="str">
        <f t="shared" si="42"/>
        <v>x</v>
      </c>
      <c r="AM77" s="122" t="e">
        <f t="shared" si="43"/>
        <v>#N/A</v>
      </c>
      <c r="AN77" s="8"/>
      <c r="AO77" s="19"/>
    </row>
    <row r="78" spans="1:41" x14ac:dyDescent="0.3">
      <c r="A78" s="1" t="str">
        <f>'Crisis Indicator Data'!A72</f>
        <v>Nicaragua</v>
      </c>
      <c r="B78" s="23" t="str">
        <f>'Crisis Indicator Data'!C72</f>
        <v>NIC001</v>
      </c>
      <c r="C78" s="23" t="str">
        <f>'Crisis Indicator Data'!D72</f>
        <v>Nicaragua</v>
      </c>
      <c r="D78" s="23" t="str">
        <f>'Crisis Indicator Data'!E72</f>
        <v>NIC</v>
      </c>
      <c r="E78" s="115">
        <f>IF('Crisis Indicator Data'!F72="","x",IF('Crisis Indicator Data'!F72=0,0,IF('Crisis Indicator Data'!F72&gt;E$7,5,IF('Crisis Indicator Data'!F72&gt;E$6,4,IF('Crisis Indicator Data'!F72&gt;E$5,3,IF('Crisis Indicator Data'!F72&gt;E$4,2,1))))))</f>
        <v>2</v>
      </c>
      <c r="F78" s="111">
        <f>'Crisis Indicator Data'!F72/VLOOKUP('Impact of Crisis'!$D78,'Country Indicator Data'!$B$3:$P$193,15,FALSE)</f>
        <v>0.99709157387402358</v>
      </c>
      <c r="G78" s="115">
        <f>IF(E78="x","x",IF('Crisis Indicator Data'!F72=0,0,IF(F78&gt;G$7,5,IF(F78&gt;G$6,4,IF(F78&gt;G$5,3,IF(F78&gt;G$4,2,1))))))</f>
        <v>5</v>
      </c>
      <c r="H78" s="117">
        <f t="shared" si="30"/>
        <v>3.5</v>
      </c>
      <c r="I78" s="115">
        <f>IF('Crisis Indicator Data'!G72="x","x",IF('Crisis Indicator Data'!G72=0,0,IF('Crisis Indicator Data'!G72&gt;I$7,5,IF('Crisis Indicator Data'!G72&gt;I$6,4,IF('Crisis Indicator Data'!G72&gt;I$5,3,IF('Crisis Indicator Data'!G72&gt;I$4,2,1))))))</f>
        <v>3</v>
      </c>
      <c r="J78" s="111">
        <f>'Crisis Indicator Data'!G72/VLOOKUP('Impact of Crisis'!$D78,'Country Indicator Data'!$B$3:$P$193,14,FALSE)</f>
        <v>1</v>
      </c>
      <c r="K78" s="115">
        <f>IF(I78="x","x",IF('Crisis Indicator Data'!G72=0,0,IF(J78&gt;K$7,5,IF(J78&gt;K$6,4,IF(J78&gt;K$5,3,IF(J78&gt;K$4,2,1))))))</f>
        <v>5</v>
      </c>
      <c r="L78" s="117">
        <f t="shared" si="31"/>
        <v>4</v>
      </c>
      <c r="M78" s="122">
        <f t="shared" si="44"/>
        <v>3.8</v>
      </c>
      <c r="N78" s="115">
        <f>IF('Crisis Indicator Data'!H72="x","x",IF('Crisis Indicator Data'!H72=0,0,IF('Crisis Indicator Data'!H72&gt;N$7,5,IF('Crisis Indicator Data'!H72&gt;N$6,4,IF('Crisis Indicator Data'!H72&gt;N$5,3,IF('Crisis Indicator Data'!H72&gt;N$4,2,1))))))</f>
        <v>1</v>
      </c>
      <c r="O78" s="111">
        <f>IF('Crisis Indicator Data'!H72="x","x",('Crisis Indicator Data'!H72/VLOOKUP('Impact of Crisis'!$D78,'Country Indicator Data'!$B$3:$P$193,14,FALSE)))</f>
        <v>6.7141076604748204E-2</v>
      </c>
      <c r="P78" s="115">
        <f>IF(N78="x","x",IF('Crisis Indicator Data'!H72=0,0,IF(O78&gt;P$7,5,IF(O78&gt;P$6,4,IF(O78&gt;P$5,3,IF(O78&gt;P$4,2,1))))))</f>
        <v>2</v>
      </c>
      <c r="Q78" s="117">
        <f t="shared" si="33"/>
        <v>1.5</v>
      </c>
      <c r="R78" s="115">
        <f>IF('Crisis Indicator Data'!I72="x","x",IF('Crisis Indicator Data'!I72=0,0,IF('Crisis Indicator Data'!I72&gt;R$7,5,IF('Crisis Indicator Data'!I72&gt;R$6,4,IF('Crisis Indicator Data'!I72&gt;R$5,3,IF('Crisis Indicator Data'!I72&gt;R$4,2,1))))))</f>
        <v>1</v>
      </c>
      <c r="S78" s="111">
        <f>IF('Crisis Indicator Data'!I72="x","x",('Crisis Indicator Data'!I72/VLOOKUP('Impact of Crisis'!$D78,'Country Indicator Data'!$B$3:$P$193,14,FALSE)))</f>
        <v>8.3725083535897051E-3</v>
      </c>
      <c r="T78" s="115">
        <f t="shared" si="34"/>
        <v>2</v>
      </c>
      <c r="U78" s="117">
        <f t="shared" si="35"/>
        <v>2</v>
      </c>
      <c r="V78" s="115">
        <f>IF('Crisis Indicator Data'!J72="x","x",IF('Crisis Indicator Data'!J72=0,0,IF('Crisis Indicator Data'!J72&gt;V$7,5,IF('Crisis Indicator Data'!J72&gt;V$6,4,IF('Crisis Indicator Data'!J72&gt;V$5,3,IF('Crisis Indicator Data'!J72&gt;V$4,2,1))))))</f>
        <v>4</v>
      </c>
      <c r="W78" s="115">
        <f>IF('Crisis Indicator Data'!K72="x","x",IF('Crisis Indicator Data'!K72=0,0,IF('Crisis Indicator Data'!K72&gt;V$7,5,IF('Crisis Indicator Data'!K72&gt;V$6,4,IF('Crisis Indicator Data'!K72&gt;V$5,3,IF('Crisis Indicator Data'!K72&gt;V$4,2,1))))))</f>
        <v>0</v>
      </c>
      <c r="X78" s="117">
        <f t="shared" si="29"/>
        <v>2</v>
      </c>
      <c r="Y78" s="115">
        <f>IF('Crisis Indicator Data'!L72="x","x",IF('Crisis Indicator Data'!L72=0,0,IF('Crisis Indicator Data'!L72&gt;Y$7,5,IF('Crisis Indicator Data'!L72&gt;Y$6,4,IF('Crisis Indicator Data'!L72&gt;Y$5,3,IF('Crisis Indicator Data'!L72&gt;Y$4,2,1))))))</f>
        <v>2</v>
      </c>
      <c r="Z78" s="118">
        <f t="shared" si="36"/>
        <v>2</v>
      </c>
      <c r="AA78" s="122">
        <f t="shared" si="37"/>
        <v>1.8</v>
      </c>
      <c r="AB78" s="111" t="e">
        <f>IF('Crisis Indicator Data'!$O72="x","x",IF('Crisis Indicator Data'!$O72=0,0,('Crisis Indicator Data'!M72/'Crisis Indicator Data'!$O72)))</f>
        <v>#N/A</v>
      </c>
      <c r="AC78" s="116" t="e">
        <f t="shared" si="27"/>
        <v>#N/A</v>
      </c>
      <c r="AD78" s="119" t="e">
        <f t="shared" si="38"/>
        <v>#N/A</v>
      </c>
      <c r="AE78" s="111" t="e">
        <f>IF('Crisis Indicator Data'!$O72="x","x",IF('Crisis Indicator Data'!$O72=0,0,('Crisis Indicator Data'!N72/'Crisis Indicator Data'!$O72)))</f>
        <v>#N/A</v>
      </c>
      <c r="AF78" s="116" t="e">
        <f t="shared" si="28"/>
        <v>#N/A</v>
      </c>
      <c r="AG78" s="119" t="e">
        <f t="shared" si="39"/>
        <v>#N/A</v>
      </c>
      <c r="AH78" s="120" t="e">
        <f t="shared" si="40"/>
        <v>#N/A</v>
      </c>
      <c r="AI78" s="115">
        <f>IF('Crisis Indicator Data'!P72="x","x",IF('Crisis Indicator Data'!P72&gt;AI$7,5,IF('Crisis Indicator Data'!P72&gt;AI$6,4,IF('Crisis Indicator Data'!P72&gt;AI$5,3,IF('Crisis Indicator Data'!P72&gt;AI$4,2,1)))))</f>
        <v>4</v>
      </c>
      <c r="AJ78" s="111">
        <f>IF('Crisis Indicator Data'!P72="x","x",'Crisis Indicator Data'!P72/'Crisis Indicator Data'!H72*1000)</f>
        <v>2.9112709832134294</v>
      </c>
      <c r="AK78" s="115">
        <f t="shared" si="41"/>
        <v>3</v>
      </c>
      <c r="AL78" s="120">
        <f t="shared" si="42"/>
        <v>3.5</v>
      </c>
      <c r="AM78" s="122" t="e">
        <f t="shared" si="43"/>
        <v>#N/A</v>
      </c>
      <c r="AN78" s="8"/>
      <c r="AO78" s="19"/>
    </row>
    <row r="79" spans="1:41" x14ac:dyDescent="0.3">
      <c r="A79" s="1" t="str">
        <f>'Crisis Indicator Data'!A73</f>
        <v>Niger</v>
      </c>
      <c r="B79" s="23" t="str">
        <f>'Crisis Indicator Data'!C73</f>
        <v>NER001</v>
      </c>
      <c r="C79" s="23" t="str">
        <f>'Crisis Indicator Data'!D73</f>
        <v>Niger</v>
      </c>
      <c r="D79" s="23" t="str">
        <f>'Crisis Indicator Data'!E73</f>
        <v>NER</v>
      </c>
      <c r="E79" s="115">
        <f>IF('Crisis Indicator Data'!F73="","x",IF('Crisis Indicator Data'!F73=0,0,IF('Crisis Indicator Data'!F73&gt;E$7,5,IF('Crisis Indicator Data'!F73&gt;E$6,4,IF('Crisis Indicator Data'!F73&gt;E$5,3,IF('Crisis Indicator Data'!F73&gt;E$4,2,1))))))</f>
        <v>5</v>
      </c>
      <c r="F79" s="111">
        <f>'Crisis Indicator Data'!F73/VLOOKUP('Impact of Crisis'!$D79,'Country Indicator Data'!$B$3:$P$193,15,FALSE)</f>
        <v>1.0002368358727403</v>
      </c>
      <c r="G79" s="115">
        <f>IF(E79="x","x",IF('Crisis Indicator Data'!F73=0,0,IF(F79&gt;G$7,5,IF(F79&gt;G$6,4,IF(F79&gt;G$5,3,IF(F79&gt;G$4,2,1))))))</f>
        <v>5</v>
      </c>
      <c r="H79" s="117">
        <f t="shared" si="30"/>
        <v>5</v>
      </c>
      <c r="I79" s="115">
        <f>IF('Crisis Indicator Data'!G73="x","x",IF('Crisis Indicator Data'!G73=0,0,IF('Crisis Indicator Data'!G73&gt;I$7,5,IF('Crisis Indicator Data'!G73&gt;I$6,4,IF('Crisis Indicator Data'!G73&gt;I$5,3,IF('Crisis Indicator Data'!G73&gt;I$4,2,1))))))</f>
        <v>4</v>
      </c>
      <c r="J79" s="111">
        <f>'Crisis Indicator Data'!G73/VLOOKUP('Impact of Crisis'!$D79,'Country Indicator Data'!$B$3:$P$193,14,FALSE)</f>
        <v>1</v>
      </c>
      <c r="K79" s="115">
        <f>IF(I79="x","x",IF('Crisis Indicator Data'!G73=0,0,IF(J79&gt;K$7,5,IF(J79&gt;K$6,4,IF(J79&gt;K$5,3,IF(J79&gt;K$4,2,1))))))</f>
        <v>5</v>
      </c>
      <c r="L79" s="117">
        <f t="shared" si="31"/>
        <v>4.5</v>
      </c>
      <c r="M79" s="122">
        <f t="shared" si="44"/>
        <v>4.8</v>
      </c>
      <c r="N79" s="115">
        <f>IF('Crisis Indicator Data'!H73="x","x",IF('Crisis Indicator Data'!H73=0,0,IF('Crisis Indicator Data'!H73&gt;N$7,5,IF('Crisis Indicator Data'!H73&gt;N$6,4,IF('Crisis Indicator Data'!H73&gt;N$5,3,IF('Crisis Indicator Data'!H73&gt;N$4,2,1))))))</f>
        <v>2</v>
      </c>
      <c r="O79" s="111">
        <f>IF('Crisis Indicator Data'!H73="x","x",('Crisis Indicator Data'!H73/VLOOKUP('Impact of Crisis'!$D79,'Country Indicator Data'!$B$3:$P$193,14,FALSE)))</f>
        <v>0.10627581809276493</v>
      </c>
      <c r="P79" s="115">
        <f>IF(N79="x","x",IF('Crisis Indicator Data'!H73=0,0,IF(O79&gt;P$7,5,IF(O79&gt;P$6,4,IF(O79&gt;P$5,3,IF(O79&gt;P$4,2,1))))))</f>
        <v>3</v>
      </c>
      <c r="Q79" s="117">
        <f t="shared" si="33"/>
        <v>2.5</v>
      </c>
      <c r="R79" s="115">
        <f>IF('Crisis Indicator Data'!I73="x","x",IF('Crisis Indicator Data'!I73=0,0,IF('Crisis Indicator Data'!I73&gt;R$7,5,IF('Crisis Indicator Data'!I73&gt;R$6,4,IF('Crisis Indicator Data'!I73&gt;R$5,3,IF('Crisis Indicator Data'!I73&gt;R$4,2,1))))))</f>
        <v>2</v>
      </c>
      <c r="S79" s="111">
        <f>IF('Crisis Indicator Data'!I73="x","x",('Crisis Indicator Data'!I73/VLOOKUP('Impact of Crisis'!$D79,'Country Indicator Data'!$B$3:$P$193,14,FALSE)))</f>
        <v>8.6545481429455961E-3</v>
      </c>
      <c r="T79" s="115">
        <f t="shared" si="34"/>
        <v>2</v>
      </c>
      <c r="U79" s="117">
        <f t="shared" si="35"/>
        <v>2</v>
      </c>
      <c r="V79" s="115" t="str">
        <f>IF('Crisis Indicator Data'!J73="x","x",IF('Crisis Indicator Data'!J73=0,0,IF('Crisis Indicator Data'!J73&gt;V$7,5,IF('Crisis Indicator Data'!J73&gt;V$6,4,IF('Crisis Indicator Data'!J73&gt;V$5,3,IF('Crisis Indicator Data'!J73&gt;V$4,2,1))))))</f>
        <v>x</v>
      </c>
      <c r="W79" s="115" t="str">
        <f>IF('Crisis Indicator Data'!K73="x","x",IF('Crisis Indicator Data'!K73=0,0,IF('Crisis Indicator Data'!K73&gt;V$7,5,IF('Crisis Indicator Data'!K73&gt;V$6,4,IF('Crisis Indicator Data'!K73&gt;V$5,3,IF('Crisis Indicator Data'!K73&gt;V$4,2,1))))))</f>
        <v>x</v>
      </c>
      <c r="X79" s="117" t="str">
        <f t="shared" si="29"/>
        <v>x</v>
      </c>
      <c r="Y79" s="115" t="str">
        <f>IF('Crisis Indicator Data'!L73="x","x",IF('Crisis Indicator Data'!L73=0,0,IF('Crisis Indicator Data'!L73&gt;Y$7,5,IF('Crisis Indicator Data'!L73&gt;Y$6,4,IF('Crisis Indicator Data'!L73&gt;Y$5,3,IF('Crisis Indicator Data'!L73&gt;Y$4,2,1))))))</f>
        <v>x</v>
      </c>
      <c r="Z79" s="118" t="str">
        <f t="shared" si="36"/>
        <v>x</v>
      </c>
      <c r="AA79" s="122">
        <f t="shared" si="37"/>
        <v>2.2999999999999998</v>
      </c>
      <c r="AB79" s="111" t="e">
        <f>IF('Crisis Indicator Data'!$O73="x","x",IF('Crisis Indicator Data'!$O73=0,0,('Crisis Indicator Data'!M73/'Crisis Indicator Data'!$O73)))</f>
        <v>#N/A</v>
      </c>
      <c r="AC79" s="116" t="e">
        <f t="shared" si="27"/>
        <v>#N/A</v>
      </c>
      <c r="AD79" s="119" t="e">
        <f t="shared" si="38"/>
        <v>#N/A</v>
      </c>
      <c r="AE79" s="111" t="e">
        <f>IF('Crisis Indicator Data'!$O73="x","x",IF('Crisis Indicator Data'!$O73=0,0,('Crisis Indicator Data'!N73/'Crisis Indicator Data'!$O73)))</f>
        <v>#N/A</v>
      </c>
      <c r="AF79" s="116" t="e">
        <f t="shared" si="28"/>
        <v>#N/A</v>
      </c>
      <c r="AG79" s="119" t="e">
        <f t="shared" si="39"/>
        <v>#N/A</v>
      </c>
      <c r="AH79" s="120" t="e">
        <f t="shared" si="40"/>
        <v>#N/A</v>
      </c>
      <c r="AI79" s="115" t="str">
        <f>IF('Crisis Indicator Data'!P73="x","x",IF('Crisis Indicator Data'!P73&gt;AI$7,5,IF('Crisis Indicator Data'!P73&gt;AI$6,4,IF('Crisis Indicator Data'!P73&gt;AI$5,3,IF('Crisis Indicator Data'!P73&gt;AI$4,2,1)))))</f>
        <v>x</v>
      </c>
      <c r="AJ79" s="111" t="str">
        <f>IF('Crisis Indicator Data'!P73="x","x",'Crisis Indicator Data'!P73/'Crisis Indicator Data'!H73*1000)</f>
        <v>x</v>
      </c>
      <c r="AK79" s="115" t="str">
        <f t="shared" si="41"/>
        <v>x</v>
      </c>
      <c r="AL79" s="120" t="str">
        <f t="shared" si="42"/>
        <v>x</v>
      </c>
      <c r="AM79" s="122" t="e">
        <f t="shared" si="43"/>
        <v>#N/A</v>
      </c>
      <c r="AN79" s="8"/>
      <c r="AO79" s="19"/>
    </row>
    <row r="80" spans="1:41" x14ac:dyDescent="0.3">
      <c r="A80" s="1" t="str">
        <f>'Crisis Indicator Data'!A74</f>
        <v>Boko haram in Niger</v>
      </c>
      <c r="B80" s="23" t="str">
        <f>'Crisis Indicator Data'!C74</f>
        <v>NER002</v>
      </c>
      <c r="C80" s="23" t="str">
        <f>'Crisis Indicator Data'!D74</f>
        <v>Niger</v>
      </c>
      <c r="D80" s="23" t="str">
        <f>'Crisis Indicator Data'!E74</f>
        <v>NER</v>
      </c>
      <c r="E80" s="115">
        <f>IF('Crisis Indicator Data'!F74="","x",IF('Crisis Indicator Data'!F74=0,0,IF('Crisis Indicator Data'!F74&gt;E$7,5,IF('Crisis Indicator Data'!F74&gt;E$6,4,IF('Crisis Indicator Data'!F74&gt;E$5,3,IF('Crisis Indicator Data'!F74&gt;E$4,2,1))))))</f>
        <v>3</v>
      </c>
      <c r="F80" s="111">
        <f>'Crisis Indicator Data'!F74/VLOOKUP('Impact of Crisis'!$D80,'Country Indicator Data'!$B$3:$P$193,15,FALSE)</f>
        <v>0.12386989816057473</v>
      </c>
      <c r="G80" s="115">
        <f>IF(E80="x","x",IF('Crisis Indicator Data'!F74=0,0,IF(F80&gt;G$7,5,IF(F80&gt;G$6,4,IF(F80&gt;G$5,3,IF(F80&gt;G$4,2,1))))))</f>
        <v>2</v>
      </c>
      <c r="H80" s="117">
        <f t="shared" si="30"/>
        <v>2.5</v>
      </c>
      <c r="I80" s="115">
        <f>IF('Crisis Indicator Data'!G74="x","x",IF('Crisis Indicator Data'!G74=0,0,IF('Crisis Indicator Data'!G74&gt;I$7,5,IF('Crisis Indicator Data'!G74&gt;I$6,4,IF('Crisis Indicator Data'!G74&gt;I$5,3,IF('Crisis Indicator Data'!G74&gt;I$4,2,1))))))</f>
        <v>1</v>
      </c>
      <c r="J80" s="111">
        <f>'Crisis Indicator Data'!G74/VLOOKUP('Impact of Crisis'!$D80,'Country Indicator Data'!$B$3:$P$193,14,FALSE)</f>
        <v>3.3002984964282084E-2</v>
      </c>
      <c r="K80" s="115">
        <f>IF(I80="x","x",IF('Crisis Indicator Data'!G74=0,0,IF(J80&gt;K$7,5,IF(J80&gt;K$6,4,IF(J80&gt;K$5,3,IF(J80&gt;K$4,2,1))))))</f>
        <v>1</v>
      </c>
      <c r="L80" s="117">
        <f t="shared" si="31"/>
        <v>1</v>
      </c>
      <c r="M80" s="122">
        <f t="shared" si="44"/>
        <v>1.8</v>
      </c>
      <c r="N80" s="115">
        <f>IF('Crisis Indicator Data'!H74="x","x",IF('Crisis Indicator Data'!H74=0,0,IF('Crisis Indicator Data'!H74&gt;N$7,5,IF('Crisis Indicator Data'!H74&gt;N$6,4,IF('Crisis Indicator Data'!H74&gt;N$5,3,IF('Crisis Indicator Data'!H74&gt;N$4,2,1))))))</f>
        <v>1</v>
      </c>
      <c r="O80" s="111">
        <f>IF('Crisis Indicator Data'!H74="x","x",('Crisis Indicator Data'!H74/VLOOKUP('Impact of Crisis'!$D80,'Country Indicator Data'!$B$3:$P$193,14,FALSE)))</f>
        <v>2.1671025515437717E-2</v>
      </c>
      <c r="P80" s="115">
        <f>IF(N80="x","x",IF('Crisis Indicator Data'!H74=0,0,IF(O80&gt;P$7,5,IF(O80&gt;P$6,4,IF(O80&gt;P$5,3,IF(O80&gt;P$4,2,1))))))</f>
        <v>2</v>
      </c>
      <c r="Q80" s="117">
        <f t="shared" si="33"/>
        <v>1.5</v>
      </c>
      <c r="R80" s="115">
        <f>IF('Crisis Indicator Data'!I74="x","x",IF('Crisis Indicator Data'!I74=0,0,IF('Crisis Indicator Data'!I74&gt;R$7,5,IF('Crisis Indicator Data'!I74&gt;R$6,4,IF('Crisis Indicator Data'!I74&gt;R$5,3,IF('Crisis Indicator Data'!I74&gt;R$4,2,1))))))</f>
        <v>2</v>
      </c>
      <c r="S80" s="111">
        <f>IF('Crisis Indicator Data'!I74="x","x",('Crisis Indicator Data'!I74/VLOOKUP('Impact of Crisis'!$D80,'Country Indicator Data'!$B$3:$P$193,14,FALSE)))</f>
        <v>6.0068940661128006E-3</v>
      </c>
      <c r="T80" s="115">
        <f t="shared" si="34"/>
        <v>2</v>
      </c>
      <c r="U80" s="117">
        <f t="shared" si="35"/>
        <v>2</v>
      </c>
      <c r="V80" s="115" t="str">
        <f>IF('Crisis Indicator Data'!J74="x","x",IF('Crisis Indicator Data'!J74=0,0,IF('Crisis Indicator Data'!J74&gt;V$7,5,IF('Crisis Indicator Data'!J74&gt;V$6,4,IF('Crisis Indicator Data'!J74&gt;V$5,3,IF('Crisis Indicator Data'!J74&gt;V$4,2,1))))))</f>
        <v>x</v>
      </c>
      <c r="W80" s="115" t="str">
        <f>IF('Crisis Indicator Data'!K74="x","x",IF('Crisis Indicator Data'!K74=0,0,IF('Crisis Indicator Data'!K74&gt;V$7,5,IF('Crisis Indicator Data'!K74&gt;V$6,4,IF('Crisis Indicator Data'!K74&gt;V$5,3,IF('Crisis Indicator Data'!K74&gt;V$4,2,1))))))</f>
        <v>x</v>
      </c>
      <c r="X80" s="117" t="str">
        <f t="shared" si="29"/>
        <v>x</v>
      </c>
      <c r="Y80" s="115" t="str">
        <f>IF('Crisis Indicator Data'!L74="x","x",IF('Crisis Indicator Data'!L74=0,0,IF('Crisis Indicator Data'!L74&gt;Y$7,5,IF('Crisis Indicator Data'!L74&gt;Y$6,4,IF('Crisis Indicator Data'!L74&gt;Y$5,3,IF('Crisis Indicator Data'!L74&gt;Y$4,2,1))))))</f>
        <v>x</v>
      </c>
      <c r="Z80" s="118" t="str">
        <f t="shared" si="36"/>
        <v>x</v>
      </c>
      <c r="AA80" s="122">
        <f t="shared" si="37"/>
        <v>1.8</v>
      </c>
      <c r="AB80" s="111" t="e">
        <f>IF('Crisis Indicator Data'!$O74="x","x",IF('Crisis Indicator Data'!$O74=0,0,('Crisis Indicator Data'!M74/'Crisis Indicator Data'!$O74)))</f>
        <v>#N/A</v>
      </c>
      <c r="AC80" s="116" t="e">
        <f t="shared" si="27"/>
        <v>#N/A</v>
      </c>
      <c r="AD80" s="119" t="e">
        <f t="shared" si="38"/>
        <v>#N/A</v>
      </c>
      <c r="AE80" s="111" t="e">
        <f>IF('Crisis Indicator Data'!$O74="x","x",IF('Crisis Indicator Data'!$O74=0,0,('Crisis Indicator Data'!N74/'Crisis Indicator Data'!$O74)))</f>
        <v>#N/A</v>
      </c>
      <c r="AF80" s="116" t="e">
        <f t="shared" si="28"/>
        <v>#N/A</v>
      </c>
      <c r="AG80" s="119" t="e">
        <f t="shared" si="39"/>
        <v>#N/A</v>
      </c>
      <c r="AH80" s="120" t="e">
        <f t="shared" si="40"/>
        <v>#N/A</v>
      </c>
      <c r="AI80" s="115" t="str">
        <f>IF('Crisis Indicator Data'!P74="x","x",IF('Crisis Indicator Data'!P74&gt;AI$7,5,IF('Crisis Indicator Data'!P74&gt;AI$6,4,IF('Crisis Indicator Data'!P74&gt;AI$5,3,IF('Crisis Indicator Data'!P74&gt;AI$4,2,1)))))</f>
        <v>x</v>
      </c>
      <c r="AJ80" s="111" t="str">
        <f>IF('Crisis Indicator Data'!P74="x","x",'Crisis Indicator Data'!P74/'Crisis Indicator Data'!H74*1000)</f>
        <v>x</v>
      </c>
      <c r="AK80" s="115" t="str">
        <f t="shared" si="41"/>
        <v>x</v>
      </c>
      <c r="AL80" s="120" t="str">
        <f t="shared" si="42"/>
        <v>x</v>
      </c>
      <c r="AM80" s="122" t="e">
        <f t="shared" si="43"/>
        <v>#N/A</v>
      </c>
      <c r="AN80" s="8"/>
      <c r="AO80" s="19"/>
    </row>
    <row r="81" spans="1:41" x14ac:dyDescent="0.3">
      <c r="A81" s="1" t="str">
        <f>'Crisis Indicator Data'!A75</f>
        <v>Mali/Burkina Faso conflict</v>
      </c>
      <c r="B81" s="23" t="str">
        <f>'Crisis Indicator Data'!C75</f>
        <v>NER003</v>
      </c>
      <c r="C81" s="23" t="str">
        <f>'Crisis Indicator Data'!D75</f>
        <v>Niger</v>
      </c>
      <c r="D81" s="23" t="str">
        <f>'Crisis Indicator Data'!E75</f>
        <v>NER</v>
      </c>
      <c r="E81" s="115">
        <f>IF('Crisis Indicator Data'!F75="","x",IF('Crisis Indicator Data'!F75=0,0,IF('Crisis Indicator Data'!F75&gt;E$7,5,IF('Crisis Indicator Data'!F75&gt;E$6,4,IF('Crisis Indicator Data'!F75&gt;E$5,3,IF('Crisis Indicator Data'!F75&gt;E$4,2,1))))))</f>
        <v>3</v>
      </c>
      <c r="F81" s="111">
        <f>'Crisis Indicator Data'!F75/VLOOKUP('Impact of Crisis'!$D81,'Country Indicator Data'!$B$3:$P$193,15,FALSE)</f>
        <v>0.1662587826636141</v>
      </c>
      <c r="G81" s="115">
        <f>IF(E81="x","x",IF('Crisis Indicator Data'!F75=0,0,IF(F81&gt;G$7,5,IF(F81&gt;G$6,4,IF(F81&gt;G$5,3,IF(F81&gt;G$4,2,1))))))</f>
        <v>3</v>
      </c>
      <c r="H81" s="117">
        <f t="shared" si="30"/>
        <v>3</v>
      </c>
      <c r="I81" s="115">
        <f>IF('Crisis Indicator Data'!G75="x","x",IF('Crisis Indicator Data'!G75=0,0,IF('Crisis Indicator Data'!G75&gt;I$7,5,IF('Crisis Indicator Data'!G75&gt;I$6,4,IF('Crisis Indicator Data'!G75&gt;I$5,3,IF('Crisis Indicator Data'!G75&gt;I$4,2,1))))))</f>
        <v>3</v>
      </c>
      <c r="J81" s="111">
        <f>'Crisis Indicator Data'!G75/VLOOKUP('Impact of Crisis'!$D81,'Country Indicator Data'!$B$3:$P$193,14,FALSE)</f>
        <v>0.34844874271086507</v>
      </c>
      <c r="K81" s="115">
        <f>IF(I81="x","x",IF('Crisis Indicator Data'!G75=0,0,IF(J81&gt;K$7,5,IF(J81&gt;K$6,4,IF(J81&gt;K$5,3,IF(J81&gt;K$4,2,1))))))</f>
        <v>3</v>
      </c>
      <c r="L81" s="117">
        <f t="shared" si="31"/>
        <v>3</v>
      </c>
      <c r="M81" s="122">
        <f t="shared" si="44"/>
        <v>3</v>
      </c>
      <c r="N81" s="115">
        <f>IF('Crisis Indicator Data'!H75="x","x",IF('Crisis Indicator Data'!H75=0,0,IF('Crisis Indicator Data'!H75&gt;N$7,5,IF('Crisis Indicator Data'!H75&gt;N$6,4,IF('Crisis Indicator Data'!H75&gt;N$5,3,IF('Crisis Indicator Data'!H75&gt;N$4,2,1))))))</f>
        <v>2</v>
      </c>
      <c r="O81" s="111">
        <f>IF('Crisis Indicator Data'!H75="x","x",('Crisis Indicator Data'!H75/VLOOKUP('Impact of Crisis'!$D81,'Country Indicator Data'!$B$3:$P$193,14,FALSE)))</f>
        <v>3.3131486290419468E-2</v>
      </c>
      <c r="P81" s="115">
        <f>IF(N81="x","x",IF('Crisis Indicator Data'!H75=0,0,IF(O81&gt;P$7,5,IF(O81&gt;P$6,4,IF(O81&gt;P$5,3,IF(O81&gt;P$4,2,1))))))</f>
        <v>2</v>
      </c>
      <c r="Q81" s="117">
        <f t="shared" si="33"/>
        <v>2</v>
      </c>
      <c r="R81" s="115">
        <f>IF('Crisis Indicator Data'!I75="x","x",IF('Crisis Indicator Data'!I75=0,0,IF('Crisis Indicator Data'!I75&gt;R$7,5,IF('Crisis Indicator Data'!I75&gt;R$6,4,IF('Crisis Indicator Data'!I75&gt;R$5,3,IF('Crisis Indicator Data'!I75&gt;R$4,2,1))))))</f>
        <v>1</v>
      </c>
      <c r="S81" s="111">
        <f>IF('Crisis Indicator Data'!I75="x","x",('Crisis Indicator Data'!I75/VLOOKUP('Impact of Crisis'!$D81,'Country Indicator Data'!$B$3:$P$193,14,FALSE)))</f>
        <v>2.4489645038767568E-3</v>
      </c>
      <c r="T81" s="115">
        <f t="shared" si="34"/>
        <v>1</v>
      </c>
      <c r="U81" s="117">
        <f t="shared" si="35"/>
        <v>1</v>
      </c>
      <c r="V81" s="115" t="str">
        <f>IF('Crisis Indicator Data'!J75="x","x",IF('Crisis Indicator Data'!J75=0,0,IF('Crisis Indicator Data'!J75&gt;V$7,5,IF('Crisis Indicator Data'!J75&gt;V$6,4,IF('Crisis Indicator Data'!J75&gt;V$5,3,IF('Crisis Indicator Data'!J75&gt;V$4,2,1))))))</f>
        <v>x</v>
      </c>
      <c r="W81" s="115" t="str">
        <f>IF('Crisis Indicator Data'!K75="x","x",IF('Crisis Indicator Data'!K75=0,0,IF('Crisis Indicator Data'!K75&gt;V$7,5,IF('Crisis Indicator Data'!K75&gt;V$6,4,IF('Crisis Indicator Data'!K75&gt;V$5,3,IF('Crisis Indicator Data'!K75&gt;V$4,2,1))))))</f>
        <v>x</v>
      </c>
      <c r="X81" s="117" t="str">
        <f t="shared" si="29"/>
        <v>x</v>
      </c>
      <c r="Y81" s="115" t="str">
        <f>IF('Crisis Indicator Data'!L75="x","x",IF('Crisis Indicator Data'!L75=0,0,IF('Crisis Indicator Data'!L75&gt;Y$7,5,IF('Crisis Indicator Data'!L75&gt;Y$6,4,IF('Crisis Indicator Data'!L75&gt;Y$5,3,IF('Crisis Indicator Data'!L75&gt;Y$4,2,1))))))</f>
        <v>x</v>
      </c>
      <c r="Z81" s="118" t="str">
        <f t="shared" si="36"/>
        <v>x</v>
      </c>
      <c r="AA81" s="122">
        <f t="shared" si="37"/>
        <v>1.5</v>
      </c>
      <c r="AB81" s="111" t="e">
        <f>IF('Crisis Indicator Data'!$O75="x","x",IF('Crisis Indicator Data'!$O75=0,0,('Crisis Indicator Data'!M75/'Crisis Indicator Data'!$O75)))</f>
        <v>#N/A</v>
      </c>
      <c r="AC81" s="116" t="e">
        <f t="shared" si="27"/>
        <v>#N/A</v>
      </c>
      <c r="AD81" s="119" t="e">
        <f t="shared" si="38"/>
        <v>#N/A</v>
      </c>
      <c r="AE81" s="111" t="e">
        <f>IF('Crisis Indicator Data'!$O75="x","x",IF('Crisis Indicator Data'!$O75=0,0,('Crisis Indicator Data'!N75/'Crisis Indicator Data'!$O75)))</f>
        <v>#N/A</v>
      </c>
      <c r="AF81" s="116" t="e">
        <f t="shared" si="28"/>
        <v>#N/A</v>
      </c>
      <c r="AG81" s="119" t="e">
        <f t="shared" si="39"/>
        <v>#N/A</v>
      </c>
      <c r="AH81" s="120" t="e">
        <f t="shared" si="40"/>
        <v>#N/A</v>
      </c>
      <c r="AI81" s="115" t="str">
        <f>IF('Crisis Indicator Data'!P75="x","x",IF('Crisis Indicator Data'!P75&gt;AI$7,5,IF('Crisis Indicator Data'!P75&gt;AI$6,4,IF('Crisis Indicator Data'!P75&gt;AI$5,3,IF('Crisis Indicator Data'!P75&gt;AI$4,2,1)))))</f>
        <v>x</v>
      </c>
      <c r="AJ81" s="111" t="str">
        <f>IF('Crisis Indicator Data'!P75="x","x",'Crisis Indicator Data'!P75/'Crisis Indicator Data'!H75*1000)</f>
        <v>x</v>
      </c>
      <c r="AK81" s="115" t="str">
        <f t="shared" si="41"/>
        <v>x</v>
      </c>
      <c r="AL81" s="120" t="str">
        <f t="shared" si="42"/>
        <v>x</v>
      </c>
      <c r="AM81" s="122" t="e">
        <f t="shared" si="43"/>
        <v>#N/A</v>
      </c>
      <c r="AN81" s="8"/>
      <c r="AO81" s="19"/>
    </row>
    <row r="82" spans="1:41" x14ac:dyDescent="0.3">
      <c r="A82" s="1" t="str">
        <f>'Crisis Indicator Data'!A76</f>
        <v>Nigeria</v>
      </c>
      <c r="B82" s="23" t="str">
        <f>'Crisis Indicator Data'!C76</f>
        <v>NGA001</v>
      </c>
      <c r="C82" s="23" t="str">
        <f>'Crisis Indicator Data'!D76</f>
        <v>Nigeria</v>
      </c>
      <c r="D82" s="23" t="str">
        <f>'Crisis Indicator Data'!E76</f>
        <v>NGA</v>
      </c>
      <c r="E82" s="115">
        <f>IF('Crisis Indicator Data'!F76="","x",IF('Crisis Indicator Data'!F76=0,0,IF('Crisis Indicator Data'!F76&gt;E$7,5,IF('Crisis Indicator Data'!F76&gt;E$6,4,IF('Crisis Indicator Data'!F76&gt;E$5,3,IF('Crisis Indicator Data'!F76&gt;E$4,2,1))))))</f>
        <v>4</v>
      </c>
      <c r="F82" s="111">
        <f>'Crisis Indicator Data'!F76/VLOOKUP('Impact of Crisis'!$D82,'Country Indicator Data'!$B$3:$P$193,15,FALSE)</f>
        <v>0.99903378459984404</v>
      </c>
      <c r="G82" s="115">
        <f>IF(E82="x","x",IF('Crisis Indicator Data'!F76=0,0,IF(F82&gt;G$7,5,IF(F82&gt;G$6,4,IF(F82&gt;G$5,3,IF(F82&gt;G$4,2,1))))))</f>
        <v>5</v>
      </c>
      <c r="H82" s="117">
        <f t="shared" si="30"/>
        <v>4.5</v>
      </c>
      <c r="I82" s="115">
        <f>IF('Crisis Indicator Data'!G76="x","x",IF('Crisis Indicator Data'!G76=0,0,IF('Crisis Indicator Data'!G76&gt;I$7,5,IF('Crisis Indicator Data'!G76&gt;I$6,4,IF('Crisis Indicator Data'!G76&gt;I$5,3,IF('Crisis Indicator Data'!G76&gt;I$4,2,1))))))</f>
        <v>5</v>
      </c>
      <c r="J82" s="111">
        <f>'Crisis Indicator Data'!G76/VLOOKUP('Impact of Crisis'!$D82,'Country Indicator Data'!$B$3:$P$193,14,FALSE)</f>
        <v>1</v>
      </c>
      <c r="K82" s="115">
        <f>IF(I82="x","x",IF('Crisis Indicator Data'!G76=0,0,IF(J82&gt;K$7,5,IF(J82&gt;K$6,4,IF(J82&gt;K$5,3,IF(J82&gt;K$4,2,1))))))</f>
        <v>5</v>
      </c>
      <c r="L82" s="117">
        <f t="shared" si="31"/>
        <v>5</v>
      </c>
      <c r="M82" s="122">
        <f t="shared" si="44"/>
        <v>4.8</v>
      </c>
      <c r="N82" s="115">
        <f>IF('Crisis Indicator Data'!H76="x","x",IF('Crisis Indicator Data'!H76=0,0,IF('Crisis Indicator Data'!H76&gt;N$7,5,IF('Crisis Indicator Data'!H76&gt;N$6,4,IF('Crisis Indicator Data'!H76&gt;N$5,3,IF('Crisis Indicator Data'!H76&gt;N$4,2,1))))))</f>
        <v>5</v>
      </c>
      <c r="O82" s="111">
        <f>IF('Crisis Indicator Data'!H76="x","x",('Crisis Indicator Data'!H76/VLOOKUP('Impact of Crisis'!$D82,'Country Indicator Data'!$B$3:$P$193,14,FALSE)))</f>
        <v>0.55251517129429972</v>
      </c>
      <c r="P82" s="115">
        <f>IF(N82="x","x",IF('Crisis Indicator Data'!H76=0,0,IF(O82&gt;P$7,5,IF(O82&gt;P$6,4,IF(O82&gt;P$5,3,IF(O82&gt;P$4,2,1))))))</f>
        <v>4</v>
      </c>
      <c r="Q82" s="117">
        <f t="shared" si="33"/>
        <v>4.5</v>
      </c>
      <c r="R82" s="115">
        <f>IF('Crisis Indicator Data'!I76="x","x",IF('Crisis Indicator Data'!I76=0,0,IF('Crisis Indicator Data'!I76&gt;R$7,5,IF('Crisis Indicator Data'!I76&gt;R$6,4,IF('Crisis Indicator Data'!I76&gt;R$5,3,IF('Crisis Indicator Data'!I76&gt;R$4,2,1))))))</f>
        <v>4</v>
      </c>
      <c r="S82" s="111">
        <f>IF('Crisis Indicator Data'!I76="x","x",('Crisis Indicator Data'!I76/VLOOKUP('Impact of Crisis'!$D82,'Country Indicator Data'!$B$3:$P$193,14,FALSE)))</f>
        <v>1.3483972902423209E-2</v>
      </c>
      <c r="T82" s="115">
        <f t="shared" si="34"/>
        <v>2</v>
      </c>
      <c r="U82" s="117">
        <f t="shared" si="35"/>
        <v>4</v>
      </c>
      <c r="V82" s="115" t="str">
        <f>IF('Crisis Indicator Data'!J76="x","x",IF('Crisis Indicator Data'!J76=0,0,IF('Crisis Indicator Data'!J76&gt;V$7,5,IF('Crisis Indicator Data'!J76&gt;V$6,4,IF('Crisis Indicator Data'!J76&gt;V$5,3,IF('Crisis Indicator Data'!J76&gt;V$4,2,1))))))</f>
        <v>x</v>
      </c>
      <c r="W82" s="115">
        <f>IF('Crisis Indicator Data'!K76="x","x",IF('Crisis Indicator Data'!K76=0,0,IF('Crisis Indicator Data'!K76&gt;V$7,5,IF('Crisis Indicator Data'!K76&gt;V$6,4,IF('Crisis Indicator Data'!K76&gt;V$5,3,IF('Crisis Indicator Data'!K76&gt;V$4,2,1))))))</f>
        <v>4</v>
      </c>
      <c r="X82" s="117">
        <f t="shared" si="29"/>
        <v>4</v>
      </c>
      <c r="Y82" s="115">
        <f>IF('Crisis Indicator Data'!L76="x","x",IF('Crisis Indicator Data'!L76=0,0,IF('Crisis Indicator Data'!L76&gt;Y$7,5,IF('Crisis Indicator Data'!L76&gt;Y$6,4,IF('Crisis Indicator Data'!L76&gt;Y$5,3,IF('Crisis Indicator Data'!L76&gt;Y$4,2,1))))))</f>
        <v>4</v>
      </c>
      <c r="Z82" s="118">
        <f t="shared" si="36"/>
        <v>4</v>
      </c>
      <c r="AA82" s="122">
        <f t="shared" si="37"/>
        <v>4.3</v>
      </c>
      <c r="AB82" s="111" t="e">
        <f>IF('Crisis Indicator Data'!$O76="x","x",IF('Crisis Indicator Data'!$O76=0,0,('Crisis Indicator Data'!M76/'Crisis Indicator Data'!$O76)))</f>
        <v>#N/A</v>
      </c>
      <c r="AC82" s="116" t="e">
        <f t="shared" si="27"/>
        <v>#N/A</v>
      </c>
      <c r="AD82" s="119" t="e">
        <f t="shared" si="38"/>
        <v>#N/A</v>
      </c>
      <c r="AE82" s="111" t="e">
        <f>IF('Crisis Indicator Data'!$O76="x","x",IF('Crisis Indicator Data'!$O76=0,0,('Crisis Indicator Data'!N76/'Crisis Indicator Data'!$O76)))</f>
        <v>#N/A</v>
      </c>
      <c r="AF82" s="116" t="e">
        <f t="shared" si="28"/>
        <v>#N/A</v>
      </c>
      <c r="AG82" s="119" t="e">
        <f t="shared" si="39"/>
        <v>#N/A</v>
      </c>
      <c r="AH82" s="120" t="e">
        <f t="shared" si="40"/>
        <v>#N/A</v>
      </c>
      <c r="AI82" s="115" t="str">
        <f>IF('Crisis Indicator Data'!P76="x","x",IF('Crisis Indicator Data'!P76&gt;AI$7,5,IF('Crisis Indicator Data'!P76&gt;AI$6,4,IF('Crisis Indicator Data'!P76&gt;AI$5,3,IF('Crisis Indicator Data'!P76&gt;AI$4,2,1)))))</f>
        <v>x</v>
      </c>
      <c r="AJ82" s="111" t="str">
        <f>IF('Crisis Indicator Data'!P76="x","x",'Crisis Indicator Data'!P76/'Crisis Indicator Data'!H76*1000)</f>
        <v>x</v>
      </c>
      <c r="AK82" s="115" t="str">
        <f t="shared" si="41"/>
        <v>x</v>
      </c>
      <c r="AL82" s="120" t="str">
        <f t="shared" si="42"/>
        <v>x</v>
      </c>
      <c r="AM82" s="122" t="e">
        <f t="shared" si="43"/>
        <v>#N/A</v>
      </c>
      <c r="AN82" s="8"/>
      <c r="AO82" s="19"/>
    </row>
    <row r="83" spans="1:41" x14ac:dyDescent="0.3">
      <c r="A83" s="1" t="str">
        <f>'Crisis Indicator Data'!A77</f>
        <v>Food insecurity in Nigeria</v>
      </c>
      <c r="B83" s="23" t="str">
        <f>'Crisis Indicator Data'!C77</f>
        <v>NGA002</v>
      </c>
      <c r="C83" s="23" t="str">
        <f>'Crisis Indicator Data'!D77</f>
        <v>Nigeria</v>
      </c>
      <c r="D83" s="23" t="str">
        <f>'Crisis Indicator Data'!E77</f>
        <v>NGA</v>
      </c>
      <c r="E83" s="115">
        <f>IF('Crisis Indicator Data'!F77="","x",IF('Crisis Indicator Data'!F77=0,0,IF('Crisis Indicator Data'!F77&gt;E$7,5,IF('Crisis Indicator Data'!F77&gt;E$6,4,IF('Crisis Indicator Data'!F77&gt;E$5,3,IF('Crisis Indicator Data'!F77&gt;E$4,2,1))))))</f>
        <v>4</v>
      </c>
      <c r="F83" s="111">
        <f>'Crisis Indicator Data'!F77/VLOOKUP('Impact of Crisis'!$D83,'Country Indicator Data'!$B$3:$P$193,15,FALSE)</f>
        <v>0.99903378459984404</v>
      </c>
      <c r="G83" s="115">
        <f>IF(E83="x","x",IF('Crisis Indicator Data'!F77=0,0,IF(F83&gt;G$7,5,IF(F83&gt;G$6,4,IF(F83&gt;G$5,3,IF(F83&gt;G$4,2,1))))))</f>
        <v>5</v>
      </c>
      <c r="H83" s="117">
        <f t="shared" si="30"/>
        <v>4.5</v>
      </c>
      <c r="I83" s="115">
        <f>IF('Crisis Indicator Data'!G77="x","x",IF('Crisis Indicator Data'!G77=0,0,IF('Crisis Indicator Data'!G77&gt;I$7,5,IF('Crisis Indicator Data'!G77&gt;I$6,4,IF('Crisis Indicator Data'!G77&gt;I$5,3,IF('Crisis Indicator Data'!G77&gt;I$4,2,1))))))</f>
        <v>5</v>
      </c>
      <c r="J83" s="111">
        <f>'Crisis Indicator Data'!G77/VLOOKUP('Impact of Crisis'!$D83,'Country Indicator Data'!$B$3:$P$193,14,FALSE)</f>
        <v>0.99979312446783786</v>
      </c>
      <c r="K83" s="115">
        <f>IF(I83="x","x",IF('Crisis Indicator Data'!G77=0,0,IF(J83&gt;K$7,5,IF(J83&gt;K$6,4,IF(J83&gt;K$5,3,IF(J83&gt;K$4,2,1))))))</f>
        <v>5</v>
      </c>
      <c r="L83" s="117">
        <f t="shared" si="31"/>
        <v>5</v>
      </c>
      <c r="M83" s="122">
        <f t="shared" si="44"/>
        <v>4.8</v>
      </c>
      <c r="N83" s="115">
        <f>IF('Crisis Indicator Data'!H77="x","x",IF('Crisis Indicator Data'!H77=0,0,IF('Crisis Indicator Data'!H77&gt;N$7,5,IF('Crisis Indicator Data'!H77&gt;N$6,4,IF('Crisis Indicator Data'!H77&gt;N$5,3,IF('Crisis Indicator Data'!H77&gt;N$4,2,1))))))</f>
        <v>5</v>
      </c>
      <c r="O83" s="111">
        <f>IF('Crisis Indicator Data'!H77="x","x",('Crisis Indicator Data'!H77/VLOOKUP('Impact of Crisis'!$D83,'Country Indicator Data'!$B$3:$P$193,14,FALSE)))</f>
        <v>0.55251517129429972</v>
      </c>
      <c r="P83" s="115">
        <f>IF(N83="x","x",IF('Crisis Indicator Data'!H77=0,0,IF(O83&gt;P$7,5,IF(O83&gt;P$6,4,IF(O83&gt;P$5,3,IF(O83&gt;P$4,2,1))))))</f>
        <v>4</v>
      </c>
      <c r="Q83" s="117">
        <f t="shared" si="33"/>
        <v>4.5</v>
      </c>
      <c r="R83" s="115" t="str">
        <f>IF('Crisis Indicator Data'!I77="x","x",IF('Crisis Indicator Data'!I77=0,0,IF('Crisis Indicator Data'!I77&gt;R$7,5,IF('Crisis Indicator Data'!I77&gt;R$6,4,IF('Crisis Indicator Data'!I77&gt;R$5,3,IF('Crisis Indicator Data'!I77&gt;R$4,2,1))))))</f>
        <v>x</v>
      </c>
      <c r="S83" s="111" t="str">
        <f>IF('Crisis Indicator Data'!I77="x","x",('Crisis Indicator Data'!I77/VLOOKUP('Impact of Crisis'!$D83,'Country Indicator Data'!$B$3:$P$193,14,FALSE)))</f>
        <v>x</v>
      </c>
      <c r="T83" s="115" t="str">
        <f t="shared" si="34"/>
        <v>x</v>
      </c>
      <c r="U83" s="117" t="str">
        <f t="shared" si="35"/>
        <v>x</v>
      </c>
      <c r="V83" s="115" t="str">
        <f>IF('Crisis Indicator Data'!J77="x","x",IF('Crisis Indicator Data'!J77=0,0,IF('Crisis Indicator Data'!J77&gt;V$7,5,IF('Crisis Indicator Data'!J77&gt;V$6,4,IF('Crisis Indicator Data'!J77&gt;V$5,3,IF('Crisis Indicator Data'!J77&gt;V$4,2,1))))))</f>
        <v>x</v>
      </c>
      <c r="W83" s="115" t="str">
        <f>IF('Crisis Indicator Data'!K77="x","x",IF('Crisis Indicator Data'!K77=0,0,IF('Crisis Indicator Data'!K77&gt;V$7,5,IF('Crisis Indicator Data'!K77&gt;V$6,4,IF('Crisis Indicator Data'!K77&gt;V$5,3,IF('Crisis Indicator Data'!K77&gt;V$4,2,1))))))</f>
        <v>x</v>
      </c>
      <c r="X83" s="117" t="str">
        <f t="shared" si="29"/>
        <v>x</v>
      </c>
      <c r="Y83" s="115" t="str">
        <f>IF('Crisis Indicator Data'!L77="x","x",IF('Crisis Indicator Data'!L77=0,0,IF('Crisis Indicator Data'!L77&gt;Y$7,5,IF('Crisis Indicator Data'!L77&gt;Y$6,4,IF('Crisis Indicator Data'!L77&gt;Y$5,3,IF('Crisis Indicator Data'!L77&gt;Y$4,2,1))))))</f>
        <v>x</v>
      </c>
      <c r="Z83" s="118" t="str">
        <f t="shared" si="36"/>
        <v>x</v>
      </c>
      <c r="AA83" s="122">
        <f t="shared" si="37"/>
        <v>4.5</v>
      </c>
      <c r="AB83" s="111" t="e">
        <f>IF('Crisis Indicator Data'!$O77="x","x",IF('Crisis Indicator Data'!$O77=0,0,('Crisis Indicator Data'!M77/'Crisis Indicator Data'!$O77)))</f>
        <v>#N/A</v>
      </c>
      <c r="AC83" s="116" t="e">
        <f t="shared" si="27"/>
        <v>#N/A</v>
      </c>
      <c r="AD83" s="119" t="e">
        <f t="shared" si="38"/>
        <v>#N/A</v>
      </c>
      <c r="AE83" s="111" t="e">
        <f>IF('Crisis Indicator Data'!$O77="x","x",IF('Crisis Indicator Data'!$O77=0,0,('Crisis Indicator Data'!N77/'Crisis Indicator Data'!$O77)))</f>
        <v>#N/A</v>
      </c>
      <c r="AF83" s="116" t="e">
        <f t="shared" si="28"/>
        <v>#N/A</v>
      </c>
      <c r="AG83" s="119" t="e">
        <f t="shared" si="39"/>
        <v>#N/A</v>
      </c>
      <c r="AH83" s="120" t="e">
        <f t="shared" si="40"/>
        <v>#N/A</v>
      </c>
      <c r="AI83" s="115" t="str">
        <f>IF('Crisis Indicator Data'!P77="x","x",IF('Crisis Indicator Data'!P77&gt;AI$7,5,IF('Crisis Indicator Data'!P77&gt;AI$6,4,IF('Crisis Indicator Data'!P77&gt;AI$5,3,IF('Crisis Indicator Data'!P77&gt;AI$4,2,1)))))</f>
        <v>x</v>
      </c>
      <c r="AJ83" s="111" t="str">
        <f>IF('Crisis Indicator Data'!P77="x","x",'Crisis Indicator Data'!P77/'Crisis Indicator Data'!H77*1000)</f>
        <v>x</v>
      </c>
      <c r="AK83" s="115" t="str">
        <f t="shared" si="41"/>
        <v>x</v>
      </c>
      <c r="AL83" s="120" t="str">
        <f t="shared" si="42"/>
        <v>x</v>
      </c>
      <c r="AM83" s="122" t="e">
        <f t="shared" si="43"/>
        <v>#N/A</v>
      </c>
      <c r="AN83" s="8"/>
      <c r="AO83" s="19"/>
    </row>
    <row r="84" spans="1:41" x14ac:dyDescent="0.3">
      <c r="A84" s="1" t="str">
        <f>'Crisis Indicator Data'!A78</f>
        <v>Middle belt conflict</v>
      </c>
      <c r="B84" s="23" t="str">
        <f>'Crisis Indicator Data'!C78</f>
        <v>NGA003</v>
      </c>
      <c r="C84" s="23" t="str">
        <f>'Crisis Indicator Data'!D78</f>
        <v>Nigeria</v>
      </c>
      <c r="D84" s="23" t="str">
        <f>'Crisis Indicator Data'!E78</f>
        <v>NGA</v>
      </c>
      <c r="E84" s="115">
        <f>IF('Crisis Indicator Data'!F78="","x",IF('Crisis Indicator Data'!F78=0,0,IF('Crisis Indicator Data'!F78&gt;E$7,5,IF('Crisis Indicator Data'!F78&gt;E$6,4,IF('Crisis Indicator Data'!F78&gt;E$5,3,IF('Crisis Indicator Data'!F78&gt;E$4,2,1))))))</f>
        <v>3</v>
      </c>
      <c r="F84" s="111">
        <f>'Crisis Indicator Data'!F78/VLOOKUP('Impact of Crisis'!$D84,'Country Indicator Data'!$B$3:$P$193,15,FALSE)</f>
        <v>0.44344016601337333</v>
      </c>
      <c r="G84" s="115">
        <f>IF(E84="x","x",IF('Crisis Indicator Data'!F78=0,0,IF(F84&gt;G$7,5,IF(F84&gt;G$6,4,IF(F84&gt;G$5,3,IF(F84&gt;G$4,2,1))))))</f>
        <v>4</v>
      </c>
      <c r="H84" s="117">
        <f t="shared" si="30"/>
        <v>3.5</v>
      </c>
      <c r="I84" s="115">
        <f>IF('Crisis Indicator Data'!G78="x","x",IF('Crisis Indicator Data'!G78=0,0,IF('Crisis Indicator Data'!G78&gt;I$7,5,IF('Crisis Indicator Data'!G78&gt;I$6,4,IF('Crisis Indicator Data'!G78&gt;I$5,3,IF('Crisis Indicator Data'!G78&gt;I$4,2,1))))))</f>
        <v>5</v>
      </c>
      <c r="J84" s="111">
        <f>'Crisis Indicator Data'!G78/VLOOKUP('Impact of Crisis'!$D84,'Country Indicator Data'!$B$3:$P$193,14,FALSE)</f>
        <v>0.44869210453122438</v>
      </c>
      <c r="K84" s="115">
        <f>IF(I84="x","x",IF('Crisis Indicator Data'!G78=0,0,IF(J84&gt;K$7,5,IF(J84&gt;K$6,4,IF(J84&gt;K$5,3,IF(J84&gt;K$4,2,1))))))</f>
        <v>3</v>
      </c>
      <c r="L84" s="117">
        <f t="shared" si="31"/>
        <v>4</v>
      </c>
      <c r="M84" s="122">
        <f t="shared" si="44"/>
        <v>3.8</v>
      </c>
      <c r="N84" s="115">
        <f>IF('Crisis Indicator Data'!H78="x","x",IF('Crisis Indicator Data'!H78=0,0,IF('Crisis Indicator Data'!H78&gt;N$7,5,IF('Crisis Indicator Data'!H78&gt;N$6,4,IF('Crisis Indicator Data'!H78&gt;N$5,3,IF('Crisis Indicator Data'!H78&gt;N$4,2,1))))))</f>
        <v>1</v>
      </c>
      <c r="O84" s="111">
        <f>IF('Crisis Indicator Data'!H78="x","x",('Crisis Indicator Data'!H78/VLOOKUP('Impact of Crisis'!$D84,'Country Indicator Data'!$B$3:$P$193,14,FALSE)))</f>
        <v>1.598934938777714E-3</v>
      </c>
      <c r="P84" s="115">
        <f>IF(N84="x","x",IF('Crisis Indicator Data'!H78=0,0,IF(O84&gt;P$7,5,IF(O84&gt;P$6,4,IF(O84&gt;P$5,3,IF(O84&gt;P$4,2,1))))))</f>
        <v>1</v>
      </c>
      <c r="Q84" s="117">
        <f t="shared" si="33"/>
        <v>1</v>
      </c>
      <c r="R84" s="115">
        <f>IF('Crisis Indicator Data'!I78="x","x",IF('Crisis Indicator Data'!I78=0,0,IF('Crisis Indicator Data'!I78&gt;R$7,5,IF('Crisis Indicator Data'!I78&gt;R$6,4,IF('Crisis Indicator Data'!I78&gt;R$5,3,IF('Crisis Indicator Data'!I78&gt;R$4,2,1))))))</f>
        <v>3</v>
      </c>
      <c r="S84" s="111">
        <f>IF('Crisis Indicator Data'!I78="x","x",('Crisis Indicator Data'!I78/VLOOKUP('Impact of Crisis'!$D84,'Country Indicator Data'!$B$3:$P$193,14,FALSE)))</f>
        <v>1.598934938777714E-3</v>
      </c>
      <c r="T84" s="115">
        <f t="shared" si="34"/>
        <v>1</v>
      </c>
      <c r="U84" s="117">
        <f t="shared" si="35"/>
        <v>3</v>
      </c>
      <c r="V84" s="115" t="str">
        <f>IF('Crisis Indicator Data'!J78="x","x",IF('Crisis Indicator Data'!J78=0,0,IF('Crisis Indicator Data'!J78&gt;V$7,5,IF('Crisis Indicator Data'!J78&gt;V$6,4,IF('Crisis Indicator Data'!J78&gt;V$5,3,IF('Crisis Indicator Data'!J78&gt;V$4,2,1))))))</f>
        <v>x</v>
      </c>
      <c r="W84" s="115">
        <f>IF('Crisis Indicator Data'!K78="x","x",IF('Crisis Indicator Data'!K78=0,0,IF('Crisis Indicator Data'!K78&gt;V$7,5,IF('Crisis Indicator Data'!K78&gt;V$6,4,IF('Crisis Indicator Data'!K78&gt;V$5,3,IF('Crisis Indicator Data'!K78&gt;V$4,2,1))))))</f>
        <v>4</v>
      </c>
      <c r="X84" s="117">
        <f t="shared" si="29"/>
        <v>4</v>
      </c>
      <c r="Y84" s="115">
        <f>IF('Crisis Indicator Data'!L78="x","x",IF('Crisis Indicator Data'!L78=0,0,IF('Crisis Indicator Data'!L78&gt;Y$7,5,IF('Crisis Indicator Data'!L78&gt;Y$6,4,IF('Crisis Indicator Data'!L78&gt;Y$5,3,IF('Crisis Indicator Data'!L78&gt;Y$4,2,1))))))</f>
        <v>3</v>
      </c>
      <c r="Z84" s="118">
        <f t="shared" si="36"/>
        <v>3</v>
      </c>
      <c r="AA84" s="122">
        <f t="shared" si="37"/>
        <v>2.1</v>
      </c>
      <c r="AB84" s="111" t="e">
        <f>IF('Crisis Indicator Data'!$O78="x","x",IF('Crisis Indicator Data'!$O78=0,0,('Crisis Indicator Data'!M78/'Crisis Indicator Data'!$O78)))</f>
        <v>#N/A</v>
      </c>
      <c r="AC84" s="116" t="e">
        <f t="shared" si="27"/>
        <v>#N/A</v>
      </c>
      <c r="AD84" s="119" t="e">
        <f t="shared" si="38"/>
        <v>#N/A</v>
      </c>
      <c r="AE84" s="111" t="e">
        <f>IF('Crisis Indicator Data'!$O78="x","x",IF('Crisis Indicator Data'!$O78=0,0,('Crisis Indicator Data'!N78/'Crisis Indicator Data'!$O78)))</f>
        <v>#N/A</v>
      </c>
      <c r="AF84" s="116" t="e">
        <f t="shared" si="28"/>
        <v>#N/A</v>
      </c>
      <c r="AG84" s="119" t="e">
        <f t="shared" si="39"/>
        <v>#N/A</v>
      </c>
      <c r="AH84" s="120" t="e">
        <f t="shared" si="40"/>
        <v>#N/A</v>
      </c>
      <c r="AI84" s="115" t="str">
        <f>IF('Crisis Indicator Data'!P78="x","x",IF('Crisis Indicator Data'!P78&gt;AI$7,5,IF('Crisis Indicator Data'!P78&gt;AI$6,4,IF('Crisis Indicator Data'!P78&gt;AI$5,3,IF('Crisis Indicator Data'!P78&gt;AI$4,2,1)))))</f>
        <v>x</v>
      </c>
      <c r="AJ84" s="111" t="str">
        <f>IF('Crisis Indicator Data'!P78="x","x",'Crisis Indicator Data'!P78/'Crisis Indicator Data'!H78*1000)</f>
        <v>x</v>
      </c>
      <c r="AK84" s="115" t="str">
        <f t="shared" si="41"/>
        <v>x</v>
      </c>
      <c r="AL84" s="120" t="str">
        <f t="shared" si="42"/>
        <v>x</v>
      </c>
      <c r="AM84" s="122" t="e">
        <f t="shared" si="43"/>
        <v>#N/A</v>
      </c>
      <c r="AN84" s="8"/>
      <c r="AO84" s="19"/>
    </row>
    <row r="85" spans="1:41" x14ac:dyDescent="0.3">
      <c r="A85" s="1" t="str">
        <f>'Crisis Indicator Data'!A79</f>
        <v>Boko haram crisis in Nigeria</v>
      </c>
      <c r="B85" s="23" t="str">
        <f>'Crisis Indicator Data'!C79</f>
        <v>NGA004</v>
      </c>
      <c r="C85" s="23" t="str">
        <f>'Crisis Indicator Data'!D79</f>
        <v>Nigeria</v>
      </c>
      <c r="D85" s="23" t="str">
        <f>'Crisis Indicator Data'!E79</f>
        <v>NGA</v>
      </c>
      <c r="E85" s="115">
        <f>IF('Crisis Indicator Data'!F79="","x",IF('Crisis Indicator Data'!F79=0,0,IF('Crisis Indicator Data'!F79&gt;E$7,5,IF('Crisis Indicator Data'!F79&gt;E$6,4,IF('Crisis Indicator Data'!F79&gt;E$5,3,IF('Crisis Indicator Data'!F79&gt;E$4,2,1))))))</f>
        <v>3</v>
      </c>
      <c r="F85" s="111">
        <f>'Crisis Indicator Data'!F79/VLOOKUP('Impact of Crisis'!$D85,'Country Indicator Data'!$B$3:$P$193,15,FALSE)</f>
        <v>0.17338954950206967</v>
      </c>
      <c r="G85" s="115">
        <f>IF(E85="x","x",IF('Crisis Indicator Data'!F79=0,0,IF(F85&gt;G$7,5,IF(F85&gt;G$6,4,IF(F85&gt;G$5,3,IF(F85&gt;G$4,2,1))))))</f>
        <v>3</v>
      </c>
      <c r="H85" s="117">
        <f t="shared" si="30"/>
        <v>3</v>
      </c>
      <c r="I85" s="115">
        <f>IF('Crisis Indicator Data'!G79="x","x",IF('Crisis Indicator Data'!G79=0,0,IF('Crisis Indicator Data'!G79&gt;I$7,5,IF('Crisis Indicator Data'!G79&gt;I$6,4,IF('Crisis Indicator Data'!G79&gt;I$5,3,IF('Crisis Indicator Data'!G79&gt;I$4,2,1))))))</f>
        <v>3</v>
      </c>
      <c r="J85" s="111">
        <f>'Crisis Indicator Data'!G79/VLOOKUP('Impact of Crisis'!$D85,'Country Indicator Data'!$B$3:$P$193,14,FALSE)</f>
        <v>6.935131929054511E-2</v>
      </c>
      <c r="K85" s="115">
        <f>IF(I85="x","x",IF('Crisis Indicator Data'!G79=0,0,IF(J85&gt;K$7,5,IF(J85&gt;K$6,4,IF(J85&gt;K$5,3,IF(J85&gt;K$4,2,1))))))</f>
        <v>2</v>
      </c>
      <c r="L85" s="117">
        <f t="shared" si="31"/>
        <v>2.5</v>
      </c>
      <c r="M85" s="122">
        <f t="shared" si="44"/>
        <v>2.8</v>
      </c>
      <c r="N85" s="115">
        <f>IF('Crisis Indicator Data'!H79="x","x",IF('Crisis Indicator Data'!H79=0,0,IF('Crisis Indicator Data'!H79&gt;N$7,5,IF('Crisis Indicator Data'!H79&gt;N$6,4,IF('Crisis Indicator Data'!H79&gt;N$5,3,IF('Crisis Indicator Data'!H79&gt;N$4,2,1))))))</f>
        <v>4</v>
      </c>
      <c r="O85" s="111">
        <f>IF('Crisis Indicator Data'!H79="x","x",('Crisis Indicator Data'!H79/VLOOKUP('Impact of Crisis'!$D85,'Country Indicator Data'!$B$3:$P$193,14,FALSE)))</f>
        <v>6.935131929054511E-2</v>
      </c>
      <c r="P85" s="115">
        <f>IF(N85="x","x",IF('Crisis Indicator Data'!H79=0,0,IF(O85&gt;P$7,5,IF(O85&gt;P$6,4,IF(O85&gt;P$5,3,IF(O85&gt;P$4,2,1))))))</f>
        <v>2</v>
      </c>
      <c r="Q85" s="117">
        <f t="shared" si="33"/>
        <v>3</v>
      </c>
      <c r="R85" s="115">
        <f>IF('Crisis Indicator Data'!I79="x","x",IF('Crisis Indicator Data'!I79=0,0,IF('Crisis Indicator Data'!I79&gt;R$7,5,IF('Crisis Indicator Data'!I79&gt;R$6,4,IF('Crisis Indicator Data'!I79&gt;R$5,3,IF('Crisis Indicator Data'!I79&gt;R$4,2,1))))))</f>
        <v>4</v>
      </c>
      <c r="S85" s="111">
        <f>IF('Crisis Indicator Data'!I79="x","x",('Crisis Indicator Data'!I79/VLOOKUP('Impact of Crisis'!$D85,'Country Indicator Data'!$B$3:$P$193,14,FALSE)))</f>
        <v>1.1714484903509206E-2</v>
      </c>
      <c r="T85" s="115">
        <f t="shared" si="34"/>
        <v>2</v>
      </c>
      <c r="U85" s="117">
        <f t="shared" si="35"/>
        <v>4</v>
      </c>
      <c r="V85" s="115" t="str">
        <f>IF('Crisis Indicator Data'!J79="x","x",IF('Crisis Indicator Data'!J79=0,0,IF('Crisis Indicator Data'!J79&gt;V$7,5,IF('Crisis Indicator Data'!J79&gt;V$6,4,IF('Crisis Indicator Data'!J79&gt;V$5,3,IF('Crisis Indicator Data'!J79&gt;V$4,2,1))))))</f>
        <v>x</v>
      </c>
      <c r="W85" s="115" t="str">
        <f>IF('Crisis Indicator Data'!K79="x","x",IF('Crisis Indicator Data'!K79=0,0,IF('Crisis Indicator Data'!K79&gt;V$7,5,IF('Crisis Indicator Data'!K79&gt;V$6,4,IF('Crisis Indicator Data'!K79&gt;V$5,3,IF('Crisis Indicator Data'!K79&gt;V$4,2,1))))))</f>
        <v>x</v>
      </c>
      <c r="X85" s="117" t="str">
        <f t="shared" si="29"/>
        <v>x</v>
      </c>
      <c r="Y85" s="115">
        <f>IF('Crisis Indicator Data'!L79="x","x",IF('Crisis Indicator Data'!L79=0,0,IF('Crisis Indicator Data'!L79&gt;Y$7,5,IF('Crisis Indicator Data'!L79&gt;Y$6,4,IF('Crisis Indicator Data'!L79&gt;Y$5,3,IF('Crisis Indicator Data'!L79&gt;Y$4,2,1))))))</f>
        <v>3</v>
      </c>
      <c r="Z85" s="118">
        <f t="shared" si="36"/>
        <v>3</v>
      </c>
      <c r="AA85" s="122">
        <f t="shared" si="37"/>
        <v>3.5</v>
      </c>
      <c r="AB85" s="111" t="e">
        <f>IF('Crisis Indicator Data'!$O79="x","x",IF('Crisis Indicator Data'!$O79=0,0,('Crisis Indicator Data'!M79/'Crisis Indicator Data'!$O79)))</f>
        <v>#N/A</v>
      </c>
      <c r="AC85" s="116" t="e">
        <f t="shared" si="27"/>
        <v>#N/A</v>
      </c>
      <c r="AD85" s="119" t="e">
        <f t="shared" si="38"/>
        <v>#N/A</v>
      </c>
      <c r="AE85" s="111" t="e">
        <f>IF('Crisis Indicator Data'!$O79="x","x",IF('Crisis Indicator Data'!$O79=0,0,('Crisis Indicator Data'!N79/'Crisis Indicator Data'!$O79)))</f>
        <v>#N/A</v>
      </c>
      <c r="AF85" s="116" t="e">
        <f t="shared" si="28"/>
        <v>#N/A</v>
      </c>
      <c r="AG85" s="119" t="e">
        <f t="shared" si="39"/>
        <v>#N/A</v>
      </c>
      <c r="AH85" s="120" t="e">
        <f t="shared" si="40"/>
        <v>#N/A</v>
      </c>
      <c r="AI85" s="115" t="str">
        <f>IF('Crisis Indicator Data'!P79="x","x",IF('Crisis Indicator Data'!P79&gt;AI$7,5,IF('Crisis Indicator Data'!P79&gt;AI$6,4,IF('Crisis Indicator Data'!P79&gt;AI$5,3,IF('Crisis Indicator Data'!P79&gt;AI$4,2,1)))))</f>
        <v>x</v>
      </c>
      <c r="AJ85" s="111" t="str">
        <f>IF('Crisis Indicator Data'!P79="x","x",'Crisis Indicator Data'!P79/'Crisis Indicator Data'!H79*1000)</f>
        <v>x</v>
      </c>
      <c r="AK85" s="115" t="str">
        <f t="shared" si="41"/>
        <v>x</v>
      </c>
      <c r="AL85" s="120" t="str">
        <f t="shared" si="42"/>
        <v>x</v>
      </c>
      <c r="AM85" s="122" t="e">
        <f t="shared" si="43"/>
        <v>#N/A</v>
      </c>
      <c r="AN85" s="8"/>
      <c r="AO85" s="19"/>
    </row>
    <row r="86" spans="1:41" x14ac:dyDescent="0.3">
      <c r="A86" s="1" t="str">
        <f>'Crisis Indicator Data'!A80</f>
        <v>Cameroon Refugees in Nigeria</v>
      </c>
      <c r="B86" s="23" t="str">
        <f>'Crisis Indicator Data'!C80</f>
        <v>NGA005</v>
      </c>
      <c r="C86" s="23" t="str">
        <f>'Crisis Indicator Data'!D80</f>
        <v>Nigeria</v>
      </c>
      <c r="D86" s="23" t="str">
        <f>'Crisis Indicator Data'!E80</f>
        <v>NGA</v>
      </c>
      <c r="E86" s="115">
        <f>IF('Crisis Indicator Data'!F80="","x",IF('Crisis Indicator Data'!F80=0,0,IF('Crisis Indicator Data'!F80&gt;E$7,5,IF('Crisis Indicator Data'!F80&gt;E$6,4,IF('Crisis Indicator Data'!F80&gt;E$5,3,IF('Crisis Indicator Data'!F80&gt;E$4,2,1))))))</f>
        <v>3</v>
      </c>
      <c r="F86" s="111">
        <f>'Crisis Indicator Data'!F80/VLOOKUP('Impact of Crisis'!$D86,'Country Indicator Data'!$B$3:$P$193,15,FALSE)</f>
        <v>0.25422225150147676</v>
      </c>
      <c r="G86" s="115">
        <f>IF(E86="x","x",IF('Crisis Indicator Data'!F80=0,0,IF(F86&gt;G$7,5,IF(F86&gt;G$6,4,IF(F86&gt;G$5,3,IF(F86&gt;G$4,2,1))))))</f>
        <v>3</v>
      </c>
      <c r="H86" s="117">
        <f t="shared" si="30"/>
        <v>3</v>
      </c>
      <c r="I86" s="115">
        <f>IF('Crisis Indicator Data'!G80="x","x",IF('Crisis Indicator Data'!G80=0,0,IF('Crisis Indicator Data'!G80&gt;I$7,5,IF('Crisis Indicator Data'!G80&gt;I$6,4,IF('Crisis Indicator Data'!G80&gt;I$5,3,IF('Crisis Indicator Data'!G80&gt;I$4,2,1))))))</f>
        <v>4</v>
      </c>
      <c r="J86" s="111">
        <f>'Crisis Indicator Data'!G80/VLOOKUP('Impact of Crisis'!$D86,'Country Indicator Data'!$B$3:$P$193,14,FALSE)</f>
        <v>9.4439216075244178E-2</v>
      </c>
      <c r="K86" s="115">
        <f>IF(I86="x","x",IF('Crisis Indicator Data'!G80=0,0,IF(J86&gt;K$7,5,IF(J86&gt;K$6,4,IF(J86&gt;K$5,3,IF(J86&gt;K$4,2,1))))))</f>
        <v>2</v>
      </c>
      <c r="L86" s="117">
        <f t="shared" si="31"/>
        <v>3</v>
      </c>
      <c r="M86" s="122">
        <f t="shared" si="44"/>
        <v>3</v>
      </c>
      <c r="N86" s="115">
        <f>IF('Crisis Indicator Data'!H80="x","x",IF('Crisis Indicator Data'!H80=0,0,IF('Crisis Indicator Data'!H80&gt;N$7,5,IF('Crisis Indicator Data'!H80&gt;N$6,4,IF('Crisis Indicator Data'!H80&gt;N$5,3,IF('Crisis Indicator Data'!H80&gt;N$4,2,1))))))</f>
        <v>1</v>
      </c>
      <c r="O86" s="111">
        <f>IF('Crisis Indicator Data'!H80="x","x",('Crisis Indicator Data'!H80/VLOOKUP('Impact of Crisis'!$D86,'Country Indicator Data'!$B$3:$P$193,14,FALSE)))</f>
        <v>1.7055306013628949E-4</v>
      </c>
      <c r="P86" s="115">
        <f>IF(N86="x","x",IF('Crisis Indicator Data'!H80=0,0,IF(O86&gt;P$7,5,IF(O86&gt;P$6,4,IF(O86&gt;P$5,3,IF(O86&gt;P$4,2,1))))))</f>
        <v>1</v>
      </c>
      <c r="Q86" s="117">
        <f t="shared" si="33"/>
        <v>1</v>
      </c>
      <c r="R86" s="115">
        <f>IF('Crisis Indicator Data'!I80="x","x",IF('Crisis Indicator Data'!I80=0,0,IF('Crisis Indicator Data'!I80&gt;R$7,5,IF('Crisis Indicator Data'!I80&gt;R$6,4,IF('Crisis Indicator Data'!I80&gt;R$5,3,IF('Crisis Indicator Data'!I80&gt;R$4,2,1))))))</f>
        <v>1</v>
      </c>
      <c r="S86" s="111">
        <f>IF('Crisis Indicator Data'!I80="x","x",('Crisis Indicator Data'!I80/VLOOKUP('Impact of Crisis'!$D86,'Country Indicator Data'!$B$3:$P$193,14,FALSE)))</f>
        <v>1.7055306013628949E-4</v>
      </c>
      <c r="T86" s="115">
        <f t="shared" si="34"/>
        <v>1</v>
      </c>
      <c r="U86" s="117">
        <f t="shared" si="35"/>
        <v>1</v>
      </c>
      <c r="V86" s="115" t="str">
        <f>IF('Crisis Indicator Data'!J80="x","x",IF('Crisis Indicator Data'!J80=0,0,IF('Crisis Indicator Data'!J80&gt;V$7,5,IF('Crisis Indicator Data'!J80&gt;V$6,4,IF('Crisis Indicator Data'!J80&gt;V$5,3,IF('Crisis Indicator Data'!J80&gt;V$4,2,1))))))</f>
        <v>x</v>
      </c>
      <c r="W86" s="115" t="str">
        <f>IF('Crisis Indicator Data'!K80="x","x",IF('Crisis Indicator Data'!K80=0,0,IF('Crisis Indicator Data'!K80&gt;V$7,5,IF('Crisis Indicator Data'!K80&gt;V$6,4,IF('Crisis Indicator Data'!K80&gt;V$5,3,IF('Crisis Indicator Data'!K80&gt;V$4,2,1))))))</f>
        <v>x</v>
      </c>
      <c r="X86" s="117" t="str">
        <f t="shared" si="29"/>
        <v>x</v>
      </c>
      <c r="Y86" s="115" t="str">
        <f>IF('Crisis Indicator Data'!L80="x","x",IF('Crisis Indicator Data'!L80=0,0,IF('Crisis Indicator Data'!L80&gt;Y$7,5,IF('Crisis Indicator Data'!L80&gt;Y$6,4,IF('Crisis Indicator Data'!L80&gt;Y$5,3,IF('Crisis Indicator Data'!L80&gt;Y$4,2,1))))))</f>
        <v>x</v>
      </c>
      <c r="Z86" s="118" t="str">
        <f t="shared" si="36"/>
        <v>x</v>
      </c>
      <c r="AA86" s="122">
        <f t="shared" si="37"/>
        <v>1</v>
      </c>
      <c r="AB86" s="111" t="e">
        <f>IF('Crisis Indicator Data'!$O80="x","x",IF('Crisis Indicator Data'!$O80=0,0,('Crisis Indicator Data'!M80/'Crisis Indicator Data'!$O80)))</f>
        <v>#N/A</v>
      </c>
      <c r="AC86" s="116" t="e">
        <f t="shared" si="27"/>
        <v>#N/A</v>
      </c>
      <c r="AD86" s="119" t="e">
        <f t="shared" si="38"/>
        <v>#N/A</v>
      </c>
      <c r="AE86" s="111" t="e">
        <f>IF('Crisis Indicator Data'!$O80="x","x",IF('Crisis Indicator Data'!$O80=0,0,('Crisis Indicator Data'!N80/'Crisis Indicator Data'!$O80)))</f>
        <v>#N/A</v>
      </c>
      <c r="AF86" s="116" t="e">
        <f t="shared" si="28"/>
        <v>#N/A</v>
      </c>
      <c r="AG86" s="119" t="e">
        <f t="shared" si="39"/>
        <v>#N/A</v>
      </c>
      <c r="AH86" s="120" t="e">
        <f t="shared" si="40"/>
        <v>#N/A</v>
      </c>
      <c r="AI86" s="115" t="str">
        <f>IF('Crisis Indicator Data'!P80="x","x",IF('Crisis Indicator Data'!P80&gt;AI$7,5,IF('Crisis Indicator Data'!P80&gt;AI$6,4,IF('Crisis Indicator Data'!P80&gt;AI$5,3,IF('Crisis Indicator Data'!P80&gt;AI$4,2,1)))))</f>
        <v>x</v>
      </c>
      <c r="AJ86" s="111" t="str">
        <f>IF('Crisis Indicator Data'!P80="x","x",'Crisis Indicator Data'!P80/'Crisis Indicator Data'!H80*1000)</f>
        <v>x</v>
      </c>
      <c r="AK86" s="115" t="str">
        <f t="shared" si="41"/>
        <v>x</v>
      </c>
      <c r="AL86" s="120" t="str">
        <f t="shared" si="42"/>
        <v>x</v>
      </c>
      <c r="AM86" s="122" t="e">
        <f t="shared" si="43"/>
        <v>#N/A</v>
      </c>
      <c r="AN86" s="8"/>
      <c r="AO86" s="19"/>
    </row>
    <row r="87" spans="1:41" x14ac:dyDescent="0.3">
      <c r="A87" s="1" t="str">
        <f>'Crisis Indicator Data'!A81</f>
        <v>Pakistan</v>
      </c>
      <c r="B87" s="23" t="str">
        <f>'Crisis Indicator Data'!C81</f>
        <v>PAK001</v>
      </c>
      <c r="C87" s="23" t="str">
        <f>'Crisis Indicator Data'!D81</f>
        <v>Pakistan</v>
      </c>
      <c r="D87" s="23" t="str">
        <f>'Crisis Indicator Data'!E81</f>
        <v>PAK</v>
      </c>
      <c r="E87" s="115">
        <f>IF('Crisis Indicator Data'!F81="","x",IF('Crisis Indicator Data'!F81=0,0,IF('Crisis Indicator Data'!F81&gt;E$7,5,IF('Crisis Indicator Data'!F81&gt;E$6,4,IF('Crisis Indicator Data'!F81&gt;E$5,3,IF('Crisis Indicator Data'!F81&gt;E$4,2,1))))))</f>
        <v>4</v>
      </c>
      <c r="F87" s="111">
        <f>'Crisis Indicator Data'!F81/VLOOKUP('Impact of Crisis'!$D87,'Country Indicator Data'!$B$3:$P$193,15,FALSE)</f>
        <v>1.0327106683271068</v>
      </c>
      <c r="G87" s="115">
        <f>IF(E87="x","x",IF('Crisis Indicator Data'!F81=0,0,IF(F87&gt;G$7,5,IF(F87&gt;G$6,4,IF(F87&gt;G$5,3,IF(F87&gt;G$4,2,1))))))</f>
        <v>5</v>
      </c>
      <c r="H87" s="117">
        <f t="shared" si="30"/>
        <v>4.5</v>
      </c>
      <c r="I87" s="115">
        <f>IF('Crisis Indicator Data'!G81="x","x",IF('Crisis Indicator Data'!G81=0,0,IF('Crisis Indicator Data'!G81&gt;I$7,5,IF('Crisis Indicator Data'!G81&gt;I$6,4,IF('Crisis Indicator Data'!G81&gt;I$5,3,IF('Crisis Indicator Data'!G81&gt;I$4,2,1))))))</f>
        <v>5</v>
      </c>
      <c r="J87" s="111">
        <f>'Crisis Indicator Data'!G81/VLOOKUP('Impact of Crisis'!$D87,'Country Indicator Data'!$B$3:$P$193,14,FALSE)</f>
        <v>0.99196393887647694</v>
      </c>
      <c r="K87" s="115">
        <f>IF(I87="x","x",IF('Crisis Indicator Data'!G81=0,0,IF(J87&gt;K$7,5,IF(J87&gt;K$6,4,IF(J87&gt;K$5,3,IF(J87&gt;K$4,2,1))))))</f>
        <v>5</v>
      </c>
      <c r="L87" s="117">
        <f t="shared" si="31"/>
        <v>5</v>
      </c>
      <c r="M87" s="122">
        <f t="shared" si="44"/>
        <v>4.8</v>
      </c>
      <c r="N87" s="115">
        <f>IF('Crisis Indicator Data'!H81="x","x",IF('Crisis Indicator Data'!H81=0,0,IF('Crisis Indicator Data'!H81&gt;N$7,5,IF('Crisis Indicator Data'!H81&gt;N$6,4,IF('Crisis Indicator Data'!H81&gt;N$5,3,IF('Crisis Indicator Data'!H81&gt;N$4,2,1))))))</f>
        <v>2</v>
      </c>
      <c r="O87" s="111">
        <f>IF('Crisis Indicator Data'!H81="x","x",('Crisis Indicator Data'!H81/VLOOKUP('Impact of Crisis'!$D87,'Country Indicator Data'!$B$3:$P$193,14,FALSE)))</f>
        <v>1.3912233590201458E-2</v>
      </c>
      <c r="P87" s="115">
        <f>IF(N87="x","x",IF('Crisis Indicator Data'!H81=0,0,IF(O87&gt;P$7,5,IF(O87&gt;P$6,4,IF(O87&gt;P$5,3,IF(O87&gt;P$4,2,1))))))</f>
        <v>1</v>
      </c>
      <c r="Q87" s="117">
        <f t="shared" si="33"/>
        <v>1.5</v>
      </c>
      <c r="R87" s="115">
        <f>IF('Crisis Indicator Data'!I81="x","x",IF('Crisis Indicator Data'!I81=0,0,IF('Crisis Indicator Data'!I81&gt;R$7,5,IF('Crisis Indicator Data'!I81&gt;R$6,4,IF('Crisis Indicator Data'!I81&gt;R$5,3,IF('Crisis Indicator Data'!I81&gt;R$4,2,1))))))</f>
        <v>3</v>
      </c>
      <c r="S87" s="111">
        <f>IF('Crisis Indicator Data'!I81="x","x",('Crisis Indicator Data'!I81/VLOOKUP('Impact of Crisis'!$D87,'Country Indicator Data'!$B$3:$P$193,14,FALSE)))</f>
        <v>1.2787693357139691E-3</v>
      </c>
      <c r="T87" s="115">
        <f t="shared" si="34"/>
        <v>1</v>
      </c>
      <c r="U87" s="117">
        <f t="shared" si="35"/>
        <v>3</v>
      </c>
      <c r="V87" s="115" t="str">
        <f>IF('Crisis Indicator Data'!J81="x","x",IF('Crisis Indicator Data'!J81=0,0,IF('Crisis Indicator Data'!J81&gt;V$7,5,IF('Crisis Indicator Data'!J81&gt;V$6,4,IF('Crisis Indicator Data'!J81&gt;V$5,3,IF('Crisis Indicator Data'!J81&gt;V$4,2,1))))))</f>
        <v>x</v>
      </c>
      <c r="W87" s="115">
        <f>IF('Crisis Indicator Data'!K81="x","x",IF('Crisis Indicator Data'!K81=0,0,IF('Crisis Indicator Data'!K81&gt;V$7,5,IF('Crisis Indicator Data'!K81&gt;V$6,4,IF('Crisis Indicator Data'!K81&gt;V$5,3,IF('Crisis Indicator Data'!K81&gt;V$4,2,1))))))</f>
        <v>5</v>
      </c>
      <c r="X87" s="117">
        <f t="shared" si="29"/>
        <v>5</v>
      </c>
      <c r="Y87" s="115">
        <f>IF('Crisis Indicator Data'!L81="x","x",IF('Crisis Indicator Data'!L81=0,0,IF('Crisis Indicator Data'!L81&gt;Y$7,5,IF('Crisis Indicator Data'!L81&gt;Y$6,4,IF('Crisis Indicator Data'!L81&gt;Y$5,3,IF('Crisis Indicator Data'!L81&gt;Y$4,2,1))))))</f>
        <v>3</v>
      </c>
      <c r="Z87" s="118">
        <f t="shared" si="36"/>
        <v>3</v>
      </c>
      <c r="AA87" s="122">
        <f t="shared" si="37"/>
        <v>2.2999999999999998</v>
      </c>
      <c r="AB87" s="111" t="e">
        <f>IF('Crisis Indicator Data'!$O81="x","x",IF('Crisis Indicator Data'!$O81=0,0,('Crisis Indicator Data'!M81/'Crisis Indicator Data'!$O81)))</f>
        <v>#N/A</v>
      </c>
      <c r="AC87" s="116" t="e">
        <f t="shared" si="27"/>
        <v>#N/A</v>
      </c>
      <c r="AD87" s="119" t="e">
        <f t="shared" si="38"/>
        <v>#N/A</v>
      </c>
      <c r="AE87" s="111" t="e">
        <f>IF('Crisis Indicator Data'!$O81="x","x",IF('Crisis Indicator Data'!$O81=0,0,('Crisis Indicator Data'!N81/'Crisis Indicator Data'!$O81)))</f>
        <v>#N/A</v>
      </c>
      <c r="AF87" s="116" t="e">
        <f t="shared" si="28"/>
        <v>#N/A</v>
      </c>
      <c r="AG87" s="119" t="e">
        <f t="shared" si="39"/>
        <v>#N/A</v>
      </c>
      <c r="AH87" s="120" t="e">
        <f t="shared" si="40"/>
        <v>#N/A</v>
      </c>
      <c r="AI87" s="115" t="str">
        <f>IF('Crisis Indicator Data'!P81="x","x",IF('Crisis Indicator Data'!P81&gt;AI$7,5,IF('Crisis Indicator Data'!P81&gt;AI$6,4,IF('Crisis Indicator Data'!P81&gt;AI$5,3,IF('Crisis Indicator Data'!P81&gt;AI$4,2,1)))))</f>
        <v>x</v>
      </c>
      <c r="AJ87" s="111" t="str">
        <f>IF('Crisis Indicator Data'!P81="x","x",'Crisis Indicator Data'!P81/'Crisis Indicator Data'!H81*1000)</f>
        <v>x</v>
      </c>
      <c r="AK87" s="115" t="str">
        <f t="shared" si="41"/>
        <v>x</v>
      </c>
      <c r="AL87" s="120" t="str">
        <f t="shared" si="42"/>
        <v>x</v>
      </c>
      <c r="AM87" s="122" t="e">
        <f t="shared" si="43"/>
        <v>#N/A</v>
      </c>
      <c r="AN87" s="8"/>
      <c r="AO87" s="19"/>
    </row>
    <row r="88" spans="1:41" x14ac:dyDescent="0.3">
      <c r="A88" s="1" t="str">
        <f>'Crisis Indicator Data'!A82</f>
        <v>Drought in Pakistan</v>
      </c>
      <c r="B88" s="23" t="str">
        <f>'Crisis Indicator Data'!C82</f>
        <v>PAK002</v>
      </c>
      <c r="C88" s="23" t="str">
        <f>'Crisis Indicator Data'!D82</f>
        <v>Pakistan</v>
      </c>
      <c r="D88" s="23" t="str">
        <f>'Crisis Indicator Data'!E82</f>
        <v>PAK</v>
      </c>
      <c r="E88" s="115">
        <f>IF('Crisis Indicator Data'!F82="","x",IF('Crisis Indicator Data'!F82=0,0,IF('Crisis Indicator Data'!F82&gt;E$7,5,IF('Crisis Indicator Data'!F82&gt;E$6,4,IF('Crisis Indicator Data'!F82&gt;E$5,3,IF('Crisis Indicator Data'!F82&gt;E$4,2,1))))))</f>
        <v>3</v>
      </c>
      <c r="F88" s="111">
        <f>'Crisis Indicator Data'!F82/VLOOKUP('Impact of Crisis'!$D88,'Country Indicator Data'!$B$3:$P$193,15,FALSE)</f>
        <v>0.6331776670817767</v>
      </c>
      <c r="G88" s="115">
        <f>IF(E88="x","x",IF('Crisis Indicator Data'!F82=0,0,IF(F88&gt;G$7,5,IF(F88&gt;G$6,4,IF(F88&gt;G$5,3,IF(F88&gt;G$4,2,1))))))</f>
        <v>4</v>
      </c>
      <c r="H88" s="117">
        <f t="shared" si="30"/>
        <v>3.5</v>
      </c>
      <c r="I88" s="115">
        <f>IF('Crisis Indicator Data'!G82="x","x",IF('Crisis Indicator Data'!G82=0,0,IF('Crisis Indicator Data'!G82&gt;I$7,5,IF('Crisis Indicator Data'!G82&gt;I$6,4,IF('Crisis Indicator Data'!G82&gt;I$5,3,IF('Crisis Indicator Data'!G82&gt;I$4,2,1))))))</f>
        <v>5</v>
      </c>
      <c r="J88" s="111">
        <f>'Crisis Indicator Data'!G82/VLOOKUP('Impact of Crisis'!$D88,'Country Indicator Data'!$B$3:$P$193,14,FALSE)</f>
        <v>0.28894490167346609</v>
      </c>
      <c r="K88" s="115">
        <f>IF(I88="x","x",IF('Crisis Indicator Data'!G82=0,0,IF(J88&gt;K$7,5,IF(J88&gt;K$6,4,IF(J88&gt;K$5,3,IF(J88&gt;K$4,2,1))))))</f>
        <v>3</v>
      </c>
      <c r="L88" s="117">
        <f t="shared" si="31"/>
        <v>4</v>
      </c>
      <c r="M88" s="122">
        <f t="shared" si="44"/>
        <v>3.8</v>
      </c>
      <c r="N88" s="115">
        <f>IF('Crisis Indicator Data'!H82="x","x",IF('Crisis Indicator Data'!H82=0,0,IF('Crisis Indicator Data'!H82&gt;N$7,5,IF('Crisis Indicator Data'!H82&gt;N$6,4,IF('Crisis Indicator Data'!H82&gt;N$5,3,IF('Crisis Indicator Data'!H82&gt;N$4,2,1))))))</f>
        <v>2</v>
      </c>
      <c r="O88" s="111">
        <f>IF('Crisis Indicator Data'!H82="x","x",('Crisis Indicator Data'!H82/VLOOKUP('Impact of Crisis'!$D88,'Country Indicator Data'!$B$3:$P$193,14,FALSE)))</f>
        <v>1.346776171360416E-2</v>
      </c>
      <c r="P88" s="115">
        <f>IF(N88="x","x",IF('Crisis Indicator Data'!H82=0,0,IF(O88&gt;P$7,5,IF(O88&gt;P$6,4,IF(O88&gt;P$5,3,IF(O88&gt;P$4,2,1))))))</f>
        <v>1</v>
      </c>
      <c r="Q88" s="117">
        <f t="shared" si="33"/>
        <v>1.5</v>
      </c>
      <c r="R88" s="115" t="str">
        <f>IF('Crisis Indicator Data'!I82="x","x",IF('Crisis Indicator Data'!I82=0,0,IF('Crisis Indicator Data'!I82&gt;R$7,5,IF('Crisis Indicator Data'!I82&gt;R$6,4,IF('Crisis Indicator Data'!I82&gt;R$5,3,IF('Crisis Indicator Data'!I82&gt;R$4,2,1))))))</f>
        <v>x</v>
      </c>
      <c r="S88" s="111" t="str">
        <f>IF('Crisis Indicator Data'!I82="x","x",('Crisis Indicator Data'!I82/VLOOKUP('Impact of Crisis'!$D88,'Country Indicator Data'!$B$3:$P$193,14,FALSE)))</f>
        <v>x</v>
      </c>
      <c r="T88" s="115" t="str">
        <f t="shared" si="34"/>
        <v>x</v>
      </c>
      <c r="U88" s="117" t="str">
        <f t="shared" si="35"/>
        <v>x</v>
      </c>
      <c r="V88" s="115">
        <f>IF('Crisis Indicator Data'!J82="x","x",IF('Crisis Indicator Data'!J82=0,0,IF('Crisis Indicator Data'!J82&gt;V$7,5,IF('Crisis Indicator Data'!J82&gt;V$6,4,IF('Crisis Indicator Data'!J82&gt;V$5,3,IF('Crisis Indicator Data'!J82&gt;V$4,2,1))))))</f>
        <v>0</v>
      </c>
      <c r="W88" s="115">
        <f>IF('Crisis Indicator Data'!K82="x","x",IF('Crisis Indicator Data'!K82=0,0,IF('Crisis Indicator Data'!K82&gt;V$7,5,IF('Crisis Indicator Data'!K82&gt;V$6,4,IF('Crisis Indicator Data'!K82&gt;V$5,3,IF('Crisis Indicator Data'!K82&gt;V$4,2,1))))))</f>
        <v>5</v>
      </c>
      <c r="X88" s="117">
        <f t="shared" si="29"/>
        <v>2.5</v>
      </c>
      <c r="Y88" s="115" t="str">
        <f>IF('Crisis Indicator Data'!L82="x","x",IF('Crisis Indicator Data'!L82=0,0,IF('Crisis Indicator Data'!L82&gt;Y$7,5,IF('Crisis Indicator Data'!L82&gt;Y$6,4,IF('Crisis Indicator Data'!L82&gt;Y$5,3,IF('Crisis Indicator Data'!L82&gt;Y$4,2,1))))))</f>
        <v>x</v>
      </c>
      <c r="Z88" s="118" t="str">
        <f t="shared" si="36"/>
        <v>x</v>
      </c>
      <c r="AA88" s="122">
        <f t="shared" si="37"/>
        <v>1.5</v>
      </c>
      <c r="AB88" s="111" t="e">
        <f>IF('Crisis Indicator Data'!$O82="x","x",IF('Crisis Indicator Data'!$O82=0,0,('Crisis Indicator Data'!M82/'Crisis Indicator Data'!$O82)))</f>
        <v>#N/A</v>
      </c>
      <c r="AC88" s="116" t="e">
        <f t="shared" si="27"/>
        <v>#N/A</v>
      </c>
      <c r="AD88" s="119" t="e">
        <f t="shared" si="38"/>
        <v>#N/A</v>
      </c>
      <c r="AE88" s="111" t="e">
        <f>IF('Crisis Indicator Data'!$O82="x","x",IF('Crisis Indicator Data'!$O82=0,0,('Crisis Indicator Data'!N82/'Crisis Indicator Data'!$O82)))</f>
        <v>#N/A</v>
      </c>
      <c r="AF88" s="116" t="e">
        <f t="shared" si="28"/>
        <v>#N/A</v>
      </c>
      <c r="AG88" s="119" t="e">
        <f t="shared" si="39"/>
        <v>#N/A</v>
      </c>
      <c r="AH88" s="120" t="e">
        <f t="shared" si="40"/>
        <v>#N/A</v>
      </c>
      <c r="AI88" s="115" t="str">
        <f>IF('Crisis Indicator Data'!P82="x","x",IF('Crisis Indicator Data'!P82&gt;AI$7,5,IF('Crisis Indicator Data'!P82&gt;AI$6,4,IF('Crisis Indicator Data'!P82&gt;AI$5,3,IF('Crisis Indicator Data'!P82&gt;AI$4,2,1)))))</f>
        <v>x</v>
      </c>
      <c r="AJ88" s="111" t="str">
        <f>IF('Crisis Indicator Data'!P82="x","x",'Crisis Indicator Data'!P82/'Crisis Indicator Data'!H82*1000)</f>
        <v>x</v>
      </c>
      <c r="AK88" s="115" t="str">
        <f t="shared" si="41"/>
        <v>x</v>
      </c>
      <c r="AL88" s="120" t="str">
        <f t="shared" si="42"/>
        <v>x</v>
      </c>
      <c r="AM88" s="122" t="e">
        <f t="shared" si="43"/>
        <v>#N/A</v>
      </c>
      <c r="AN88" s="8"/>
      <c r="AO88" s="19"/>
    </row>
    <row r="89" spans="1:41" x14ac:dyDescent="0.3">
      <c r="A89" s="1" t="str">
        <f>'Crisis Indicator Data'!A83</f>
        <v>Conflict in Pakistan</v>
      </c>
      <c r="B89" s="23" t="str">
        <f>'Crisis Indicator Data'!C83</f>
        <v>PAK003</v>
      </c>
      <c r="C89" s="23" t="str">
        <f>'Crisis Indicator Data'!D83</f>
        <v>Pakistan</v>
      </c>
      <c r="D89" s="23" t="str">
        <f>'Crisis Indicator Data'!E83</f>
        <v>PAK</v>
      </c>
      <c r="E89" s="115">
        <f>IF('Crisis Indicator Data'!F83="","x",IF('Crisis Indicator Data'!F83=0,0,IF('Crisis Indicator Data'!F83&gt;E$7,5,IF('Crisis Indicator Data'!F83&gt;E$6,4,IF('Crisis Indicator Data'!F83&gt;E$5,3,IF('Crisis Indicator Data'!F83&gt;E$4,2,1))))))</f>
        <v>4</v>
      </c>
      <c r="F89" s="111">
        <f>'Crisis Indicator Data'!F83/VLOOKUP('Impact of Crisis'!$D89,'Country Indicator Data'!$B$3:$P$193,15,FALSE)</f>
        <v>1.0327106683271068</v>
      </c>
      <c r="G89" s="115">
        <f>IF(E89="x","x",IF('Crisis Indicator Data'!F83=0,0,IF(F89&gt;G$7,5,IF(F89&gt;G$6,4,IF(F89&gt;G$5,3,IF(F89&gt;G$4,2,1))))))</f>
        <v>5</v>
      </c>
      <c r="H89" s="117">
        <f t="shared" si="30"/>
        <v>4.5</v>
      </c>
      <c r="I89" s="115">
        <f>IF('Crisis Indicator Data'!G83="x","x",IF('Crisis Indicator Data'!G83=0,0,IF('Crisis Indicator Data'!G83&gt;I$7,5,IF('Crisis Indicator Data'!G83&gt;I$6,4,IF('Crisis Indicator Data'!G83&gt;I$5,3,IF('Crisis Indicator Data'!G83&gt;I$4,2,1))))))</f>
        <v>5</v>
      </c>
      <c r="J89" s="111">
        <f>'Crisis Indicator Data'!G83/VLOOKUP('Impact of Crisis'!$D89,'Country Indicator Data'!$B$3:$P$193,14,FALSE)</f>
        <v>0.99196393887647694</v>
      </c>
      <c r="K89" s="115">
        <f>IF(I89="x","x",IF('Crisis Indicator Data'!G83=0,0,IF(J89&gt;K$7,5,IF(J89&gt;K$6,4,IF(J89&gt;K$5,3,IF(J89&gt;K$4,2,1))))))</f>
        <v>5</v>
      </c>
      <c r="L89" s="117">
        <f t="shared" si="31"/>
        <v>5</v>
      </c>
      <c r="M89" s="122">
        <f t="shared" si="44"/>
        <v>4.8</v>
      </c>
      <c r="N89" s="115">
        <f>IF('Crisis Indicator Data'!H83="x","x",IF('Crisis Indicator Data'!H83=0,0,IF('Crisis Indicator Data'!H83&gt;N$7,5,IF('Crisis Indicator Data'!H83&gt;N$6,4,IF('Crisis Indicator Data'!H83&gt;N$5,3,IF('Crisis Indicator Data'!H83&gt;N$4,2,1))))))</f>
        <v>2</v>
      </c>
      <c r="O89" s="111">
        <f>IF('Crisis Indicator Data'!H83="x","x",('Crisis Indicator Data'!H83/VLOOKUP('Impact of Crisis'!$D89,'Country Indicator Data'!$B$3:$P$193,14,FALSE)))</f>
        <v>1.3912233590201458E-2</v>
      </c>
      <c r="P89" s="115">
        <f>IF(N89="x","x",IF('Crisis Indicator Data'!H83=0,0,IF(O89&gt;P$7,5,IF(O89&gt;P$6,4,IF(O89&gt;P$5,3,IF(O89&gt;P$4,2,1))))))</f>
        <v>1</v>
      </c>
      <c r="Q89" s="117">
        <f t="shared" si="33"/>
        <v>1.5</v>
      </c>
      <c r="R89" s="115">
        <f>IF('Crisis Indicator Data'!I83="x","x",IF('Crisis Indicator Data'!I83=0,0,IF('Crisis Indicator Data'!I83&gt;R$7,5,IF('Crisis Indicator Data'!I83&gt;R$6,4,IF('Crisis Indicator Data'!I83&gt;R$5,3,IF('Crisis Indicator Data'!I83&gt;R$4,2,1))))))</f>
        <v>3</v>
      </c>
      <c r="S89" s="111">
        <f>IF('Crisis Indicator Data'!I83="x","x",('Crisis Indicator Data'!I83/VLOOKUP('Impact of Crisis'!$D89,'Country Indicator Data'!$B$3:$P$193,14,FALSE)))</f>
        <v>1.2787693357139691E-3</v>
      </c>
      <c r="T89" s="115">
        <f t="shared" si="34"/>
        <v>1</v>
      </c>
      <c r="U89" s="117">
        <f t="shared" si="35"/>
        <v>3</v>
      </c>
      <c r="V89" s="115" t="str">
        <f>IF('Crisis Indicator Data'!J83="x","x",IF('Crisis Indicator Data'!J83=0,0,IF('Crisis Indicator Data'!J83&gt;V$7,5,IF('Crisis Indicator Data'!J83&gt;V$6,4,IF('Crisis Indicator Data'!J83&gt;V$5,3,IF('Crisis Indicator Data'!J83&gt;V$4,2,1))))))</f>
        <v>x</v>
      </c>
      <c r="W89" s="115">
        <f>IF('Crisis Indicator Data'!K83="x","x",IF('Crisis Indicator Data'!K83=0,0,IF('Crisis Indicator Data'!K83&gt;V$7,5,IF('Crisis Indicator Data'!K83&gt;V$6,4,IF('Crisis Indicator Data'!K83&gt;V$5,3,IF('Crisis Indicator Data'!K83&gt;V$4,2,1))))))</f>
        <v>5</v>
      </c>
      <c r="X89" s="117">
        <f t="shared" si="29"/>
        <v>5</v>
      </c>
      <c r="Y89" s="115">
        <f>IF('Crisis Indicator Data'!L83="x","x",IF('Crisis Indicator Data'!L83=0,0,IF('Crisis Indicator Data'!L83&gt;Y$7,5,IF('Crisis Indicator Data'!L83&gt;Y$6,4,IF('Crisis Indicator Data'!L83&gt;Y$5,3,IF('Crisis Indicator Data'!L83&gt;Y$4,2,1))))))</f>
        <v>3</v>
      </c>
      <c r="Z89" s="118">
        <f t="shared" si="36"/>
        <v>3</v>
      </c>
      <c r="AA89" s="122">
        <f t="shared" si="37"/>
        <v>2.2999999999999998</v>
      </c>
      <c r="AB89" s="111" t="e">
        <f>IF('Crisis Indicator Data'!$O83="x","x",IF('Crisis Indicator Data'!$O83=0,0,('Crisis Indicator Data'!M83/'Crisis Indicator Data'!$O83)))</f>
        <v>#N/A</v>
      </c>
      <c r="AC89" s="116" t="e">
        <f t="shared" si="27"/>
        <v>#N/A</v>
      </c>
      <c r="AD89" s="119" t="e">
        <f t="shared" si="38"/>
        <v>#N/A</v>
      </c>
      <c r="AE89" s="111" t="e">
        <f>IF('Crisis Indicator Data'!$O83="x","x",IF('Crisis Indicator Data'!$O83=0,0,('Crisis Indicator Data'!N83/'Crisis Indicator Data'!$O83)))</f>
        <v>#N/A</v>
      </c>
      <c r="AF89" s="116" t="e">
        <f t="shared" si="28"/>
        <v>#N/A</v>
      </c>
      <c r="AG89" s="119" t="e">
        <f t="shared" si="39"/>
        <v>#N/A</v>
      </c>
      <c r="AH89" s="120" t="e">
        <f t="shared" si="40"/>
        <v>#N/A</v>
      </c>
      <c r="AI89" s="115" t="str">
        <f>IF('Crisis Indicator Data'!P83="x","x",IF('Crisis Indicator Data'!P83&gt;AI$7,5,IF('Crisis Indicator Data'!P83&gt;AI$6,4,IF('Crisis Indicator Data'!P83&gt;AI$5,3,IF('Crisis Indicator Data'!P83&gt;AI$4,2,1)))))</f>
        <v>x</v>
      </c>
      <c r="AJ89" s="111" t="str">
        <f>IF('Crisis Indicator Data'!P83="x","x",'Crisis Indicator Data'!P83/'Crisis Indicator Data'!H83*1000)</f>
        <v>x</v>
      </c>
      <c r="AK89" s="115" t="str">
        <f t="shared" si="41"/>
        <v>x</v>
      </c>
      <c r="AL89" s="120" t="str">
        <f t="shared" si="42"/>
        <v>x</v>
      </c>
      <c r="AM89" s="122" t="e">
        <f t="shared" si="43"/>
        <v>#N/A</v>
      </c>
      <c r="AN89" s="8"/>
      <c r="AO89" s="19"/>
    </row>
    <row r="90" spans="1:41" x14ac:dyDescent="0.3">
      <c r="A90" s="1" t="str">
        <f>'Crisis Indicator Data'!A84</f>
        <v>Conflict in Palestine</v>
      </c>
      <c r="B90" s="23" t="str">
        <f>'Crisis Indicator Data'!C84</f>
        <v>PSE002</v>
      </c>
      <c r="C90" s="23" t="str">
        <f>'Crisis Indicator Data'!D84</f>
        <v>Palestine</v>
      </c>
      <c r="D90" s="23" t="str">
        <f>'Crisis Indicator Data'!E84</f>
        <v>PSE</v>
      </c>
      <c r="E90" s="115">
        <f>IF('Crisis Indicator Data'!F84="","x",IF('Crisis Indicator Data'!F84=0,0,IF('Crisis Indicator Data'!F84&gt;E$7,5,IF('Crisis Indicator Data'!F84&gt;E$6,4,IF('Crisis Indicator Data'!F84&gt;E$5,3,IF('Crisis Indicator Data'!F84&gt;E$4,2,1))))))</f>
        <v>1</v>
      </c>
      <c r="F90" s="111">
        <f>'Crisis Indicator Data'!F84/VLOOKUP('Impact of Crisis'!$D90,'Country Indicator Data'!$B$3:$P$193,15,FALSE)</f>
        <v>1.0483388704318937</v>
      </c>
      <c r="G90" s="115">
        <f>IF(E90="x","x",IF('Crisis Indicator Data'!F84=0,0,IF(F90&gt;G$7,5,IF(F90&gt;G$6,4,IF(F90&gt;G$5,3,IF(F90&gt;G$4,2,1))))))</f>
        <v>5</v>
      </c>
      <c r="H90" s="117">
        <f t="shared" si="30"/>
        <v>3</v>
      </c>
      <c r="I90" s="115">
        <f>IF('Crisis Indicator Data'!G84="x","x",IF('Crisis Indicator Data'!G84=0,0,IF('Crisis Indicator Data'!G84&gt;I$7,5,IF('Crisis Indicator Data'!G84&gt;I$6,4,IF('Crisis Indicator Data'!G84&gt;I$5,3,IF('Crisis Indicator Data'!G84&gt;I$4,2,1))))))</f>
        <v>2</v>
      </c>
      <c r="J90" s="111">
        <f>'Crisis Indicator Data'!G84/VLOOKUP('Impact of Crisis'!$D90,'Country Indicator Data'!$B$3:$P$193,14,FALSE)</f>
        <v>1</v>
      </c>
      <c r="K90" s="115">
        <f>IF(I90="x","x",IF('Crisis Indicator Data'!G84=0,0,IF(J90&gt;K$7,5,IF(J90&gt;K$6,4,IF(J90&gt;K$5,3,IF(J90&gt;K$4,2,1))))))</f>
        <v>5</v>
      </c>
      <c r="L90" s="117">
        <f t="shared" si="31"/>
        <v>3.5</v>
      </c>
      <c r="M90" s="122">
        <f t="shared" si="44"/>
        <v>3.3</v>
      </c>
      <c r="N90" s="115">
        <f>IF('Crisis Indicator Data'!H84="x","x",IF('Crisis Indicator Data'!H84=0,0,IF('Crisis Indicator Data'!H84&gt;N$7,5,IF('Crisis Indicator Data'!H84&gt;N$6,4,IF('Crisis Indicator Data'!H84&gt;N$5,3,IF('Crisis Indicator Data'!H84&gt;N$4,2,1))))))</f>
        <v>3</v>
      </c>
      <c r="O90" s="111">
        <f>IF('Crisis Indicator Data'!H84="x","x",('Crisis Indicator Data'!H84/VLOOKUP('Impact of Crisis'!$D90,'Country Indicator Data'!$B$3:$P$193,14,FALSE)))</f>
        <v>1</v>
      </c>
      <c r="P90" s="115">
        <f>IF(N90="x","x",IF('Crisis Indicator Data'!H84=0,0,IF(O90&gt;P$7,5,IF(O90&gt;P$6,4,IF(O90&gt;P$5,3,IF(O90&gt;P$4,2,1))))))</f>
        <v>5</v>
      </c>
      <c r="Q90" s="117">
        <f t="shared" si="33"/>
        <v>4</v>
      </c>
      <c r="R90" s="115">
        <f>IF('Crisis Indicator Data'!I84="x","x",IF('Crisis Indicator Data'!I84=0,0,IF('Crisis Indicator Data'!I84&gt;R$7,5,IF('Crisis Indicator Data'!I84&gt;R$6,4,IF('Crisis Indicator Data'!I84&gt;R$5,3,IF('Crisis Indicator Data'!I84&gt;R$4,2,1))))))</f>
        <v>1</v>
      </c>
      <c r="S90" s="111">
        <f>IF('Crisis Indicator Data'!I84="x","x",('Crisis Indicator Data'!I84/VLOOKUP('Impact of Crisis'!$D90,'Country Indicator Data'!$B$3:$P$193,14,FALSE)))</f>
        <v>3.0653250624557856E-3</v>
      </c>
      <c r="T90" s="115">
        <f t="shared" si="34"/>
        <v>1</v>
      </c>
      <c r="U90" s="117">
        <f t="shared" si="35"/>
        <v>1</v>
      </c>
      <c r="V90" s="115">
        <f>IF('Crisis Indicator Data'!J84="x","x",IF('Crisis Indicator Data'!J84=0,0,IF('Crisis Indicator Data'!J84&gt;V$7,5,IF('Crisis Indicator Data'!J84&gt;V$6,4,IF('Crisis Indicator Data'!J84&gt;V$5,3,IF('Crisis Indicator Data'!J84&gt;V$4,2,1))))))</f>
        <v>4</v>
      </c>
      <c r="W90" s="115" t="str">
        <f>IF('Crisis Indicator Data'!K84="x","x",IF('Crisis Indicator Data'!K84=0,0,IF('Crisis Indicator Data'!K84&gt;V$7,5,IF('Crisis Indicator Data'!K84&gt;V$6,4,IF('Crisis Indicator Data'!K84&gt;V$5,3,IF('Crisis Indicator Data'!K84&gt;V$4,2,1))))))</f>
        <v>x</v>
      </c>
      <c r="X90" s="117">
        <f t="shared" si="29"/>
        <v>4</v>
      </c>
      <c r="Y90" s="115">
        <f>IF('Crisis Indicator Data'!L84="x","x",IF('Crisis Indicator Data'!L84=0,0,IF('Crisis Indicator Data'!L84&gt;Y$7,5,IF('Crisis Indicator Data'!L84&gt;Y$6,4,IF('Crisis Indicator Data'!L84&gt;Y$5,3,IF('Crisis Indicator Data'!L84&gt;Y$4,2,1))))))</f>
        <v>2</v>
      </c>
      <c r="Z90" s="118">
        <f t="shared" si="36"/>
        <v>2</v>
      </c>
      <c r="AA90" s="122">
        <f t="shared" si="37"/>
        <v>2.6</v>
      </c>
      <c r="AB90" s="111" t="e">
        <f>IF('Crisis Indicator Data'!$O84="x","x",IF('Crisis Indicator Data'!$O84=0,0,('Crisis Indicator Data'!M84/'Crisis Indicator Data'!$O84)))</f>
        <v>#N/A</v>
      </c>
      <c r="AC90" s="116" t="e">
        <f t="shared" si="27"/>
        <v>#N/A</v>
      </c>
      <c r="AD90" s="119" t="e">
        <f t="shared" si="38"/>
        <v>#N/A</v>
      </c>
      <c r="AE90" s="111" t="e">
        <f>IF('Crisis Indicator Data'!$O84="x","x",IF('Crisis Indicator Data'!$O84=0,0,('Crisis Indicator Data'!N84/'Crisis Indicator Data'!$O84)))</f>
        <v>#N/A</v>
      </c>
      <c r="AF90" s="116" t="e">
        <f t="shared" si="28"/>
        <v>#N/A</v>
      </c>
      <c r="AG90" s="119" t="e">
        <f t="shared" si="39"/>
        <v>#N/A</v>
      </c>
      <c r="AH90" s="120" t="e">
        <f t="shared" si="40"/>
        <v>#N/A</v>
      </c>
      <c r="AI90" s="115" t="str">
        <f>IF('Crisis Indicator Data'!P84="x","x",IF('Crisis Indicator Data'!P84&gt;AI$7,5,IF('Crisis Indicator Data'!P84&gt;AI$6,4,IF('Crisis Indicator Data'!P84&gt;AI$5,3,IF('Crisis Indicator Data'!P84&gt;AI$4,2,1)))))</f>
        <v>x</v>
      </c>
      <c r="AJ90" s="111" t="str">
        <f>IF('Crisis Indicator Data'!P84="x","x",'Crisis Indicator Data'!P84/'Crisis Indicator Data'!H84*1000)</f>
        <v>x</v>
      </c>
      <c r="AK90" s="115" t="str">
        <f t="shared" si="41"/>
        <v>x</v>
      </c>
      <c r="AL90" s="120" t="str">
        <f t="shared" si="42"/>
        <v>x</v>
      </c>
      <c r="AM90" s="122" t="e">
        <f t="shared" si="43"/>
        <v>#N/A</v>
      </c>
      <c r="AN90" s="8"/>
      <c r="AO90" s="19"/>
    </row>
    <row r="91" spans="1:41" x14ac:dyDescent="0.3">
      <c r="A91" s="1" t="str">
        <f>'Crisis Indicator Data'!A85</f>
        <v>Venezuela displacement in Panama</v>
      </c>
      <c r="B91" s="23" t="str">
        <f>'Crisis Indicator Data'!C85</f>
        <v>PAN002</v>
      </c>
      <c r="C91" s="23" t="str">
        <f>'Crisis Indicator Data'!D85</f>
        <v>Panama</v>
      </c>
      <c r="D91" s="23" t="str">
        <f>'Crisis Indicator Data'!E85</f>
        <v>PAN</v>
      </c>
      <c r="E91" s="115">
        <f>IF('Crisis Indicator Data'!F85="x","x",IF('Crisis Indicator Data'!F85=0,0,IF('Crisis Indicator Data'!F85&gt;E$7,5,IF('Crisis Indicator Data'!F85&gt;E$6,4,IF('Crisis Indicator Data'!F85&gt;E$5,3,IF('Crisis Indicator Data'!F85&gt;E$4,2,1))))))</f>
        <v>1</v>
      </c>
      <c r="F91" s="111">
        <f>'Crisis Indicator Data'!F85/VLOOKUP('Impact of Crisis'!$D91,'Country Indicator Data'!$B$3:$P$193,15,FALSE)</f>
        <v>0.15200430454667743</v>
      </c>
      <c r="G91" s="115">
        <f>IF(E91="x","x",IF('Crisis Indicator Data'!F85=0,0,IF(F91&gt;G$7,5,IF(F91&gt;G$6,4,IF(F91&gt;G$5,3,IF(F91&gt;G$4,2,1))))))</f>
        <v>3</v>
      </c>
      <c r="H91" s="117">
        <f t="shared" si="30"/>
        <v>2</v>
      </c>
      <c r="I91" s="115">
        <f>IF('Crisis Indicator Data'!G85="x","x",IF('Crisis Indicator Data'!G85=0,0,IF('Crisis Indicator Data'!G85&gt;I$7,5,IF('Crisis Indicator Data'!G85&gt;I$6,4,IF('Crisis Indicator Data'!G85&gt;I$5,3,IF('Crisis Indicator Data'!G85&gt;I$4,2,1))))))</f>
        <v>1</v>
      </c>
      <c r="J91" s="111">
        <f>'Crisis Indicator Data'!G85/VLOOKUP('Impact of Crisis'!$D91,'Country Indicator Data'!$B$3:$P$193,14,FALSE)</f>
        <v>0.51428571428571423</v>
      </c>
      <c r="K91" s="115">
        <f>IF(I91="x","x",IF('Crisis Indicator Data'!G85=0,0,IF(J91&gt;K$7,5,IF(J91&gt;K$6,4,IF(J91&gt;K$5,3,IF(J91&gt;K$4,2,1))))))</f>
        <v>4</v>
      </c>
      <c r="L91" s="117">
        <f t="shared" si="31"/>
        <v>2.5</v>
      </c>
      <c r="M91" s="122">
        <f t="shared" si="44"/>
        <v>2.2999999999999998</v>
      </c>
      <c r="N91" s="115">
        <f>IF('Crisis Indicator Data'!H85="x","x",IF('Crisis Indicator Data'!H85=0,0,IF('Crisis Indicator Data'!H85&gt;N$7,5,IF('Crisis Indicator Data'!H85&gt;N$6,4,IF('Crisis Indicator Data'!H85&gt;N$5,3,IF('Crisis Indicator Data'!H85&gt;N$4,2,1))))))</f>
        <v>1</v>
      </c>
      <c r="O91" s="111">
        <f>IF('Crisis Indicator Data'!H85="x","x",('Crisis Indicator Data'!H85/VLOOKUP('Impact of Crisis'!$D91,'Country Indicator Data'!$B$3:$P$193,14,FALSE)))</f>
        <v>2.6857142857142857E-2</v>
      </c>
      <c r="P91" s="115">
        <f>IF(N91="x","x",IF('Crisis Indicator Data'!H85=0,0,IF(O91&gt;P$7,5,IF(O91&gt;P$6,4,IF(O91&gt;P$5,3,IF(O91&gt;P$4,2,1))))))</f>
        <v>2</v>
      </c>
      <c r="Q91" s="117">
        <f t="shared" si="33"/>
        <v>1.5</v>
      </c>
      <c r="R91" s="115">
        <f>IF('Crisis Indicator Data'!I85="x","x",IF('Crisis Indicator Data'!I85=0,0,IF('Crisis Indicator Data'!I85&gt;R$7,5,IF('Crisis Indicator Data'!I85&gt;R$6,4,IF('Crisis Indicator Data'!I85&gt;R$5,3,IF('Crisis Indicator Data'!I85&gt;R$4,2,1))))))</f>
        <v>2</v>
      </c>
      <c r="S91" s="111">
        <f>IF('Crisis Indicator Data'!I85="x","x",('Crisis Indicator Data'!I85/VLOOKUP('Impact of Crisis'!$D91,'Country Indicator Data'!$B$3:$P$193,14,FALSE)))</f>
        <v>2.6857142857142857E-2</v>
      </c>
      <c r="T91" s="115">
        <f t="shared" si="34"/>
        <v>3</v>
      </c>
      <c r="U91" s="117">
        <f t="shared" si="35"/>
        <v>3</v>
      </c>
      <c r="V91" s="115" t="str">
        <f>IF('Crisis Indicator Data'!J85="x","x",IF('Crisis Indicator Data'!J85=0,0,IF('Crisis Indicator Data'!J85&gt;V$7,5,IF('Crisis Indicator Data'!J85&gt;V$6,4,IF('Crisis Indicator Data'!J85&gt;V$5,3,IF('Crisis Indicator Data'!J85&gt;V$4,2,1))))))</f>
        <v>x</v>
      </c>
      <c r="W91" s="115" t="str">
        <f>IF('Crisis Indicator Data'!K85="x","x",IF('Crisis Indicator Data'!K85=0,0,IF('Crisis Indicator Data'!K85&gt;V$7,5,IF('Crisis Indicator Data'!K85&gt;V$6,4,IF('Crisis Indicator Data'!K85&gt;V$5,3,IF('Crisis Indicator Data'!K85&gt;V$4,2,1))))))</f>
        <v>x</v>
      </c>
      <c r="X91" s="117" t="str">
        <f t="shared" si="29"/>
        <v>x</v>
      </c>
      <c r="Y91" s="115" t="str">
        <f>IF('Crisis Indicator Data'!L85="x","x",IF('Crisis Indicator Data'!L85=0,0,IF('Crisis Indicator Data'!L85&gt;Y$7,5,IF('Crisis Indicator Data'!L85&gt;Y$6,4,IF('Crisis Indicator Data'!L85&gt;Y$5,3,IF('Crisis Indicator Data'!L85&gt;Y$4,2,1))))))</f>
        <v>x</v>
      </c>
      <c r="Z91" s="118" t="str">
        <f t="shared" si="36"/>
        <v>x</v>
      </c>
      <c r="AA91" s="122">
        <f t="shared" si="37"/>
        <v>2.2999999999999998</v>
      </c>
      <c r="AB91" s="111" t="e">
        <f>IF('Crisis Indicator Data'!$O85="x","x",IF('Crisis Indicator Data'!$O85=0,0,('Crisis Indicator Data'!M85/'Crisis Indicator Data'!$O85)))</f>
        <v>#N/A</v>
      </c>
      <c r="AC91" s="116" t="e">
        <f t="shared" si="27"/>
        <v>#N/A</v>
      </c>
      <c r="AD91" s="119" t="e">
        <f t="shared" si="38"/>
        <v>#N/A</v>
      </c>
      <c r="AE91" s="111" t="e">
        <f>IF('Crisis Indicator Data'!$O85="x","x",IF('Crisis Indicator Data'!$O85=0,0,('Crisis Indicator Data'!N85/'Crisis Indicator Data'!$O85)))</f>
        <v>#N/A</v>
      </c>
      <c r="AF91" s="116" t="e">
        <f t="shared" si="28"/>
        <v>#N/A</v>
      </c>
      <c r="AG91" s="119" t="e">
        <f t="shared" si="39"/>
        <v>#N/A</v>
      </c>
      <c r="AH91" s="120" t="e">
        <f t="shared" si="40"/>
        <v>#N/A</v>
      </c>
      <c r="AI91" s="115" t="str">
        <f>IF('Crisis Indicator Data'!P85="x","x",IF('Crisis Indicator Data'!P85&gt;AI$7,5,IF('Crisis Indicator Data'!P85&gt;AI$6,4,IF('Crisis Indicator Data'!P85&gt;AI$5,3,IF('Crisis Indicator Data'!P85&gt;AI$4,2,1)))))</f>
        <v>x</v>
      </c>
      <c r="AJ91" s="111" t="str">
        <f>IF('Crisis Indicator Data'!P85="x","x",'Crisis Indicator Data'!P85/'Crisis Indicator Data'!H85*1000)</f>
        <v>x</v>
      </c>
      <c r="AK91" s="115" t="str">
        <f t="shared" si="41"/>
        <v>x</v>
      </c>
      <c r="AL91" s="120" t="str">
        <f t="shared" si="42"/>
        <v>x</v>
      </c>
      <c r="AM91" s="122" t="e">
        <f t="shared" si="43"/>
        <v>#N/A</v>
      </c>
      <c r="AN91" s="8"/>
      <c r="AO91" s="19"/>
    </row>
    <row r="92" spans="1:41" x14ac:dyDescent="0.3">
      <c r="A92" s="1" t="str">
        <f>'Crisis Indicator Data'!A86</f>
        <v>Venezuela displacement in Peru</v>
      </c>
      <c r="B92" s="23" t="str">
        <f>'Crisis Indicator Data'!C86</f>
        <v>PER002</v>
      </c>
      <c r="C92" s="23" t="str">
        <f>'Crisis Indicator Data'!D86</f>
        <v>Peru</v>
      </c>
      <c r="D92" s="23" t="str">
        <f>'Crisis Indicator Data'!E86</f>
        <v>PER</v>
      </c>
      <c r="E92" s="115">
        <f>IF('Crisis Indicator Data'!F86="x","x",IF('Crisis Indicator Data'!F86=0,0,IF('Crisis Indicator Data'!F86&gt;E$7,5,IF('Crisis Indicator Data'!F86&gt;E$6,4,IF('Crisis Indicator Data'!F86&gt;E$5,3,IF('Crisis Indicator Data'!F86&gt;E$4,2,1))))))</f>
        <v>2</v>
      </c>
      <c r="F92" s="111">
        <f>'Crisis Indicator Data'!F86/VLOOKUP('Impact of Crisis'!$D92,'Country Indicator Data'!$B$3:$P$193,15,FALSE)</f>
        <v>0.11702421875000001</v>
      </c>
      <c r="G92" s="115">
        <f>IF(E92="x","x",IF('Crisis Indicator Data'!F86=0,0,IF(F92&gt;G$7,5,IF(F92&gt;G$6,4,IF(F92&gt;G$5,3,IF(F92&gt;G$4,2,1))))))</f>
        <v>2</v>
      </c>
      <c r="H92" s="117">
        <f t="shared" si="30"/>
        <v>2</v>
      </c>
      <c r="I92" s="115">
        <f>IF('Crisis Indicator Data'!G86="x","x",IF('Crisis Indicator Data'!G86=0,0,IF('Crisis Indicator Data'!G86&gt;I$7,5,IF('Crisis Indicator Data'!G86&gt;I$6,4,IF('Crisis Indicator Data'!G86&gt;I$5,3,IF('Crisis Indicator Data'!G86&gt;I$4,2,1))))))</f>
        <v>4</v>
      </c>
      <c r="J92" s="111">
        <f>'Crisis Indicator Data'!G86/VLOOKUP('Impact of Crisis'!$D92,'Country Indicator Data'!$B$3:$P$193,14,FALSE)</f>
        <v>0.47192296594121264</v>
      </c>
      <c r="K92" s="115">
        <f>IF(I92="x","x",IF('Crisis Indicator Data'!G86=0,0,IF(J92&gt;K$7,5,IF(J92&gt;K$6,4,IF(J92&gt;K$5,3,IF(J92&gt;K$4,2,1))))))</f>
        <v>3</v>
      </c>
      <c r="L92" s="117">
        <f t="shared" si="31"/>
        <v>3.5</v>
      </c>
      <c r="M92" s="122">
        <f t="shared" si="44"/>
        <v>2.8</v>
      </c>
      <c r="N92" s="115">
        <f>IF('Crisis Indicator Data'!H86="x","x",IF('Crisis Indicator Data'!H86=0,0,IF('Crisis Indicator Data'!H86&gt;N$7,5,IF('Crisis Indicator Data'!H86&gt;N$6,4,IF('Crisis Indicator Data'!H86&gt;N$5,3,IF('Crisis Indicator Data'!H86&gt;N$4,2,1))))))</f>
        <v>2</v>
      </c>
      <c r="O92" s="111">
        <f>IF('Crisis Indicator Data'!H86="x","x",('Crisis Indicator Data'!H86/VLOOKUP('Impact of Crisis'!$D92,'Country Indicator Data'!$B$3:$P$193,14,FALSE)))</f>
        <v>4.0530615507352818E-2</v>
      </c>
      <c r="P92" s="115">
        <f>IF(N92="x","x",IF('Crisis Indicator Data'!H86=0,0,IF(O92&gt;P$7,5,IF(O92&gt;P$6,4,IF(O92&gt;P$5,3,IF(O92&gt;P$4,2,1))))))</f>
        <v>2</v>
      </c>
      <c r="Q92" s="117">
        <f t="shared" si="33"/>
        <v>2</v>
      </c>
      <c r="R92" s="115">
        <f>IF('Crisis Indicator Data'!I86="x","x",IF('Crisis Indicator Data'!I86=0,0,IF('Crisis Indicator Data'!I86&gt;R$7,5,IF('Crisis Indicator Data'!I86&gt;R$6,4,IF('Crisis Indicator Data'!I86&gt;R$5,3,IF('Crisis Indicator Data'!I86&gt;R$4,2,1))))))</f>
        <v>3</v>
      </c>
      <c r="S92" s="111">
        <f>IF('Crisis Indicator Data'!I86="x","x",('Crisis Indicator Data'!I86/VLOOKUP('Impact of Crisis'!$D92,'Country Indicator Data'!$B$3:$P$193,14,FALSE)))</f>
        <v>2.0736593980506094E-2</v>
      </c>
      <c r="T92" s="115">
        <f t="shared" si="34"/>
        <v>3</v>
      </c>
      <c r="U92" s="117">
        <f t="shared" si="35"/>
        <v>3</v>
      </c>
      <c r="V92" s="115" t="str">
        <f>IF('Crisis Indicator Data'!J86="x","x",IF('Crisis Indicator Data'!J86=0,0,IF('Crisis Indicator Data'!J86&gt;V$7,5,IF('Crisis Indicator Data'!J86&gt;V$6,4,IF('Crisis Indicator Data'!J86&gt;V$5,3,IF('Crisis Indicator Data'!J86&gt;V$4,2,1))))))</f>
        <v>x</v>
      </c>
      <c r="W92" s="115" t="str">
        <f>IF('Crisis Indicator Data'!K86="x","x",IF('Crisis Indicator Data'!K86=0,0,IF('Crisis Indicator Data'!K86&gt;V$7,5,IF('Crisis Indicator Data'!K86&gt;V$6,4,IF('Crisis Indicator Data'!K86&gt;V$5,3,IF('Crisis Indicator Data'!K86&gt;V$4,2,1))))))</f>
        <v>x</v>
      </c>
      <c r="X92" s="117" t="str">
        <f t="shared" si="29"/>
        <v>x</v>
      </c>
      <c r="Y92" s="115" t="str">
        <f>IF('Crisis Indicator Data'!L86="x","x",IF('Crisis Indicator Data'!L86=0,0,IF('Crisis Indicator Data'!L86&gt;Y$7,5,IF('Crisis Indicator Data'!L86&gt;Y$6,4,IF('Crisis Indicator Data'!L86&gt;Y$5,3,IF('Crisis Indicator Data'!L86&gt;Y$4,2,1))))))</f>
        <v>x</v>
      </c>
      <c r="Z92" s="118" t="str">
        <f t="shared" si="36"/>
        <v>x</v>
      </c>
      <c r="AA92" s="122">
        <f t="shared" si="37"/>
        <v>2.5</v>
      </c>
      <c r="AB92" s="111" t="e">
        <f>IF('Crisis Indicator Data'!$O86="x","x",IF('Crisis Indicator Data'!$O86=0,0,('Crisis Indicator Data'!M86/'Crisis Indicator Data'!$O86)))</f>
        <v>#N/A</v>
      </c>
      <c r="AC92" s="116" t="e">
        <f t="shared" si="27"/>
        <v>#N/A</v>
      </c>
      <c r="AD92" s="119" t="e">
        <f t="shared" si="38"/>
        <v>#N/A</v>
      </c>
      <c r="AE92" s="111" t="e">
        <f>IF('Crisis Indicator Data'!$O86="x","x",IF('Crisis Indicator Data'!$O86=0,0,('Crisis Indicator Data'!N86/'Crisis Indicator Data'!$O86)))</f>
        <v>#N/A</v>
      </c>
      <c r="AF92" s="116" t="e">
        <f t="shared" si="28"/>
        <v>#N/A</v>
      </c>
      <c r="AG92" s="119" t="e">
        <f t="shared" si="39"/>
        <v>#N/A</v>
      </c>
      <c r="AH92" s="120" t="e">
        <f t="shared" si="40"/>
        <v>#N/A</v>
      </c>
      <c r="AI92" s="115" t="str">
        <f>IF('Crisis Indicator Data'!P86="x","x",IF('Crisis Indicator Data'!P86&gt;AI$7,5,IF('Crisis Indicator Data'!P86&gt;AI$6,4,IF('Crisis Indicator Data'!P86&gt;AI$5,3,IF('Crisis Indicator Data'!P86&gt;AI$4,2,1)))))</f>
        <v>x</v>
      </c>
      <c r="AJ92" s="111" t="str">
        <f>IF('Crisis Indicator Data'!P86="x","x",'Crisis Indicator Data'!P86/'Crisis Indicator Data'!H86*1000)</f>
        <v>x</v>
      </c>
      <c r="AK92" s="115" t="str">
        <f t="shared" si="41"/>
        <v>x</v>
      </c>
      <c r="AL92" s="120" t="str">
        <f t="shared" si="42"/>
        <v>x</v>
      </c>
      <c r="AM92" s="122" t="e">
        <f t="shared" si="43"/>
        <v>#N/A</v>
      </c>
      <c r="AN92" s="8"/>
      <c r="AO92" s="19"/>
    </row>
    <row r="93" spans="1:41" x14ac:dyDescent="0.3">
      <c r="A93" s="1" t="str">
        <f>'Crisis Indicator Data'!A87</f>
        <v>Philippines</v>
      </c>
      <c r="B93" s="23" t="str">
        <f>'Crisis Indicator Data'!C87</f>
        <v>PHL001</v>
      </c>
      <c r="C93" s="23" t="str">
        <f>'Crisis Indicator Data'!D87</f>
        <v>Philippines</v>
      </c>
      <c r="D93" s="23" t="str">
        <f>'Crisis Indicator Data'!E87</f>
        <v>PHL</v>
      </c>
      <c r="E93" s="115">
        <f>IF('Crisis Indicator Data'!F87="x","x",IF('Crisis Indicator Data'!F87=0,0,IF('Crisis Indicator Data'!F87&gt;E$7,5,IF('Crisis Indicator Data'!F87&gt;E$6,4,IF('Crisis Indicator Data'!F87&gt;E$5,3,IF('Crisis Indicator Data'!F87&gt;E$4,2,1))))))</f>
        <v>2</v>
      </c>
      <c r="F93" s="111">
        <f>'Crisis Indicator Data'!F87/VLOOKUP('Impact of Crisis'!$D93,'Country Indicator Data'!$B$3:$P$193,15,FALSE)</f>
        <v>0.27886319884629573</v>
      </c>
      <c r="G93" s="115">
        <f>IF(E93="x","x",IF('Crisis Indicator Data'!F87=0,0,IF(F93&gt;G$7,5,IF(F93&gt;G$6,4,IF(F93&gt;G$5,3,IF(F93&gt;G$4,2,1))))))</f>
        <v>3</v>
      </c>
      <c r="H93" s="117">
        <f t="shared" si="30"/>
        <v>2.5</v>
      </c>
      <c r="I93" s="115">
        <f>IF('Crisis Indicator Data'!G87="x","x",IF('Crisis Indicator Data'!G87=0,0,IF('Crisis Indicator Data'!G87&gt;I$7,5,IF('Crisis Indicator Data'!G87&gt;I$6,4,IF('Crisis Indicator Data'!G87&gt;I$5,3,IF('Crisis Indicator Data'!G87&gt;I$4,2,1))))))</f>
        <v>2</v>
      </c>
      <c r="J93" s="111">
        <f>'Crisis Indicator Data'!G87/VLOOKUP('Impact of Crisis'!$D93,'Country Indicator Data'!$B$3:$P$193,14,FALSE)</f>
        <v>4.4050858620008501E-2</v>
      </c>
      <c r="K93" s="115">
        <f>IF(I93="x","x",IF('Crisis Indicator Data'!G87=0,0,IF(J93&gt;K$7,5,IF(J93&gt;K$6,4,IF(J93&gt;K$5,3,IF(J93&gt;K$4,2,1))))))</f>
        <v>1</v>
      </c>
      <c r="L93" s="117">
        <f t="shared" si="31"/>
        <v>1.5</v>
      </c>
      <c r="M93" s="122">
        <f t="shared" si="44"/>
        <v>2</v>
      </c>
      <c r="N93" s="115">
        <f>IF('Crisis Indicator Data'!H87="x","x",IF('Crisis Indicator Data'!H87=0,0,IF('Crisis Indicator Data'!H87&gt;N$7,5,IF('Crisis Indicator Data'!H87&gt;N$6,4,IF('Crisis Indicator Data'!H87&gt;N$5,3,IF('Crisis Indicator Data'!H87&gt;N$4,2,1))))))</f>
        <v>1</v>
      </c>
      <c r="O93" s="111">
        <f>IF('Crisis Indicator Data'!H87="x","x",('Crisis Indicator Data'!H87/VLOOKUP('Impact of Crisis'!$D93,'Country Indicator Data'!$B$3:$P$193,14,FALSE)))</f>
        <v>1.8138667485157825E-3</v>
      </c>
      <c r="P93" s="115">
        <f>IF(N93="x","x",IF('Crisis Indicator Data'!H87=0,0,IF(O93&gt;P$7,5,IF(O93&gt;P$6,4,IF(O93&gt;P$5,3,IF(O93&gt;P$4,2,1))))))</f>
        <v>1</v>
      </c>
      <c r="Q93" s="117">
        <f t="shared" si="33"/>
        <v>1</v>
      </c>
      <c r="R93" s="115">
        <f>IF('Crisis Indicator Data'!I87="x","x",IF('Crisis Indicator Data'!I87=0,0,IF('Crisis Indicator Data'!I87&gt;R$7,5,IF('Crisis Indicator Data'!I87&gt;R$6,4,IF('Crisis Indicator Data'!I87&gt;R$5,3,IF('Crisis Indicator Data'!I87&gt;R$4,2,1))))))</f>
        <v>2</v>
      </c>
      <c r="S93" s="111">
        <f>IF('Crisis Indicator Data'!I87="x","x",('Crisis Indicator Data'!I87/VLOOKUP('Impact of Crisis'!$D93,'Country Indicator Data'!$B$3:$P$193,14,FALSE)))</f>
        <v>1.8115989570654889E-3</v>
      </c>
      <c r="T93" s="115">
        <f t="shared" si="34"/>
        <v>1</v>
      </c>
      <c r="U93" s="117">
        <f t="shared" si="35"/>
        <v>2</v>
      </c>
      <c r="V93" s="115">
        <f>IF('Crisis Indicator Data'!J87="x","x",IF('Crisis Indicator Data'!J87=0,0,IF('Crisis Indicator Data'!J87&gt;V$7,5,IF('Crisis Indicator Data'!J87&gt;V$6,4,IF('Crisis Indicator Data'!J87&gt;V$5,3,IF('Crisis Indicator Data'!J87&gt;V$4,2,1))))))</f>
        <v>2</v>
      </c>
      <c r="W93" s="115" t="str">
        <f>IF('Crisis Indicator Data'!K87="x","x",IF('Crisis Indicator Data'!K87=0,0,IF('Crisis Indicator Data'!K87&gt;V$7,5,IF('Crisis Indicator Data'!K87&gt;V$6,4,IF('Crisis Indicator Data'!K87&gt;V$5,3,IF('Crisis Indicator Data'!K87&gt;V$4,2,1))))))</f>
        <v>x</v>
      </c>
      <c r="X93" s="117">
        <f t="shared" si="29"/>
        <v>2</v>
      </c>
      <c r="Y93" s="115">
        <f>IF('Crisis Indicator Data'!L87="x","x",IF('Crisis Indicator Data'!L87=0,0,IF('Crisis Indicator Data'!L87&gt;Y$7,5,IF('Crisis Indicator Data'!L87&gt;Y$6,4,IF('Crisis Indicator Data'!L87&gt;Y$5,3,IF('Crisis Indicator Data'!L87&gt;Y$4,2,1))))))</f>
        <v>1</v>
      </c>
      <c r="Z93" s="118">
        <f t="shared" si="36"/>
        <v>1</v>
      </c>
      <c r="AA93" s="122">
        <f t="shared" si="37"/>
        <v>1.5</v>
      </c>
      <c r="AB93" s="111" t="e">
        <f>IF('Crisis Indicator Data'!$O87="x","x",IF('Crisis Indicator Data'!$O87=0,0,('Crisis Indicator Data'!M87/'Crisis Indicator Data'!$O87)))</f>
        <v>#N/A</v>
      </c>
      <c r="AC93" s="116" t="e">
        <f t="shared" si="27"/>
        <v>#N/A</v>
      </c>
      <c r="AD93" s="119" t="e">
        <f t="shared" si="38"/>
        <v>#N/A</v>
      </c>
      <c r="AE93" s="111" t="e">
        <f>IF('Crisis Indicator Data'!$O87="x","x",IF('Crisis Indicator Data'!$O87=0,0,('Crisis Indicator Data'!N87/'Crisis Indicator Data'!$O87)))</f>
        <v>#N/A</v>
      </c>
      <c r="AF93" s="116" t="e">
        <f t="shared" si="28"/>
        <v>#N/A</v>
      </c>
      <c r="AG93" s="119" t="e">
        <f t="shared" si="39"/>
        <v>#N/A</v>
      </c>
      <c r="AH93" s="120" t="e">
        <f t="shared" si="40"/>
        <v>#N/A</v>
      </c>
      <c r="AI93" s="115" t="str">
        <f>IF('Crisis Indicator Data'!P87="x","x",IF('Crisis Indicator Data'!P87&gt;AI$7,5,IF('Crisis Indicator Data'!P87&gt;AI$6,4,IF('Crisis Indicator Data'!P87&gt;AI$5,3,IF('Crisis Indicator Data'!P87&gt;AI$4,2,1)))))</f>
        <v>x</v>
      </c>
      <c r="AJ93" s="111" t="str">
        <f>IF('Crisis Indicator Data'!P87="x","x",'Crisis Indicator Data'!P87/'Crisis Indicator Data'!H87*1000)</f>
        <v>x</v>
      </c>
      <c r="AK93" s="115" t="str">
        <f t="shared" si="41"/>
        <v>x</v>
      </c>
      <c r="AL93" s="120" t="str">
        <f t="shared" si="42"/>
        <v>x</v>
      </c>
      <c r="AM93" s="122" t="e">
        <f t="shared" si="43"/>
        <v>#N/A</v>
      </c>
      <c r="AN93" s="8"/>
      <c r="AO93" s="19"/>
    </row>
    <row r="94" spans="1:41" x14ac:dyDescent="0.3">
      <c r="A94" s="1" t="str">
        <f>'Crisis Indicator Data'!A88</f>
        <v>Mindanao conflict</v>
      </c>
      <c r="B94" s="23" t="str">
        <f>'Crisis Indicator Data'!C88</f>
        <v>PHL002</v>
      </c>
      <c r="C94" s="23" t="str">
        <f>'Crisis Indicator Data'!D88</f>
        <v>Philippines</v>
      </c>
      <c r="D94" s="23" t="str">
        <f>'Crisis Indicator Data'!E88</f>
        <v>PHL</v>
      </c>
      <c r="E94" s="115">
        <f>IF('Crisis Indicator Data'!F88="x","x",IF('Crisis Indicator Data'!F88=0,0,IF('Crisis Indicator Data'!F88&gt;E$7,5,IF('Crisis Indicator Data'!F88&gt;E$6,4,IF('Crisis Indicator Data'!F88&gt;E$5,3,IF('Crisis Indicator Data'!F88&gt;E$4,2,1))))))</f>
        <v>1</v>
      </c>
      <c r="F94" s="111">
        <f>'Crisis Indicator Data'!F88/VLOOKUP('Impact of Crisis'!$D94,'Country Indicator Data'!$B$3:$P$193,15,FALSE)</f>
        <v>4.7159707549384575E-2</v>
      </c>
      <c r="G94" s="115">
        <f>IF(E94="x","x",IF('Crisis Indicator Data'!F88=0,0,IF(F94&gt;G$7,5,IF(F94&gt;G$6,4,IF(F94&gt;G$5,3,IF(F94&gt;G$4,2,1))))))</f>
        <v>2</v>
      </c>
      <c r="H94" s="117">
        <f t="shared" si="30"/>
        <v>1.5</v>
      </c>
      <c r="I94" s="115">
        <f>IF('Crisis Indicator Data'!G88="x","x",IF('Crisis Indicator Data'!G88=0,0,IF('Crisis Indicator Data'!G88&gt;I$7,5,IF('Crisis Indicator Data'!G88&gt;I$6,4,IF('Crisis Indicator Data'!G88&gt;I$5,3,IF('Crisis Indicator Data'!G88&gt;I$4,2,1))))))</f>
        <v>2</v>
      </c>
      <c r="J94" s="111">
        <f>'Crisis Indicator Data'!G88/VLOOKUP('Impact of Crisis'!$D94,'Country Indicator Data'!$B$3:$P$193,14,FALSE)</f>
        <v>3.8515486683444428E-2</v>
      </c>
      <c r="K94" s="115">
        <f>IF(I94="x","x",IF('Crisis Indicator Data'!G88=0,0,IF(J94&gt;K$7,5,IF(J94&gt;K$6,4,IF(J94&gt;K$5,3,IF(J94&gt;K$4,2,1))))))</f>
        <v>1</v>
      </c>
      <c r="L94" s="117">
        <f t="shared" si="31"/>
        <v>1.5</v>
      </c>
      <c r="M94" s="122">
        <f t="shared" si="44"/>
        <v>1.5</v>
      </c>
      <c r="N94" s="115">
        <f>IF('Crisis Indicator Data'!H88="x","x",IF('Crisis Indicator Data'!H88=0,0,IF('Crisis Indicator Data'!H88&gt;N$7,5,IF('Crisis Indicator Data'!H88&gt;N$6,4,IF('Crisis Indicator Data'!H88&gt;N$5,3,IF('Crisis Indicator Data'!H88&gt;N$4,2,1))))))</f>
        <v>1</v>
      </c>
      <c r="O94" s="111">
        <f>IF('Crisis Indicator Data'!H88="x","x",('Crisis Indicator Data'!H88/VLOOKUP('Impact of Crisis'!$D94,'Country Indicator Data'!$B$3:$P$193,14,FALSE)))</f>
        <v>7.6944480395155831E-4</v>
      </c>
      <c r="P94" s="115">
        <f>IF(N94="x","x",IF('Crisis Indicator Data'!H88=0,0,IF(O94&gt;P$7,5,IF(O94&gt;P$6,4,IF(O94&gt;P$5,3,IF(O94&gt;P$4,2,1))))))</f>
        <v>1</v>
      </c>
      <c r="Q94" s="117">
        <f t="shared" si="33"/>
        <v>1</v>
      </c>
      <c r="R94" s="115">
        <f>IF('Crisis Indicator Data'!I88="x","x",IF('Crisis Indicator Data'!I88=0,0,IF('Crisis Indicator Data'!I88&gt;R$7,5,IF('Crisis Indicator Data'!I88&gt;R$6,4,IF('Crisis Indicator Data'!I88&gt;R$5,3,IF('Crisis Indicator Data'!I88&gt;R$4,2,1))))))</f>
        <v>2</v>
      </c>
      <c r="S94" s="111">
        <f>IF('Crisis Indicator Data'!I88="x","x",('Crisis Indicator Data'!I88/VLOOKUP('Impact of Crisis'!$D94,'Country Indicator Data'!$B$3:$P$193,14,FALSE)))</f>
        <v>7.6717701250126474E-4</v>
      </c>
      <c r="T94" s="115">
        <f t="shared" si="34"/>
        <v>1</v>
      </c>
      <c r="U94" s="117">
        <f t="shared" si="35"/>
        <v>2</v>
      </c>
      <c r="V94" s="115">
        <f>IF('Crisis Indicator Data'!J88="x","x",IF('Crisis Indicator Data'!J88=0,0,IF('Crisis Indicator Data'!J88&gt;V$7,5,IF('Crisis Indicator Data'!J88&gt;V$6,4,IF('Crisis Indicator Data'!J88&gt;V$5,3,IF('Crisis Indicator Data'!J88&gt;V$4,2,1))))))</f>
        <v>2</v>
      </c>
      <c r="W94" s="115" t="str">
        <f>IF('Crisis Indicator Data'!K88="x","x",IF('Crisis Indicator Data'!K88=0,0,IF('Crisis Indicator Data'!K88&gt;V$7,5,IF('Crisis Indicator Data'!K88&gt;V$6,4,IF('Crisis Indicator Data'!K88&gt;V$5,3,IF('Crisis Indicator Data'!K88&gt;V$4,2,1))))))</f>
        <v>x</v>
      </c>
      <c r="X94" s="117">
        <f t="shared" si="29"/>
        <v>2</v>
      </c>
      <c r="Y94" s="115">
        <f>IF('Crisis Indicator Data'!L88="x","x",IF('Crisis Indicator Data'!L88=0,0,IF('Crisis Indicator Data'!L88&gt;Y$7,5,IF('Crisis Indicator Data'!L88&gt;Y$6,4,IF('Crisis Indicator Data'!L88&gt;Y$5,3,IF('Crisis Indicator Data'!L88&gt;Y$4,2,1))))))</f>
        <v>1</v>
      </c>
      <c r="Z94" s="118">
        <f t="shared" si="36"/>
        <v>1</v>
      </c>
      <c r="AA94" s="122">
        <f t="shared" si="37"/>
        <v>1.5</v>
      </c>
      <c r="AB94" s="111" t="e">
        <f>IF('Crisis Indicator Data'!$O88="x","x",IF('Crisis Indicator Data'!$O88=0,0,('Crisis Indicator Data'!M88/'Crisis Indicator Data'!$O88)))</f>
        <v>#N/A</v>
      </c>
      <c r="AC94" s="116" t="e">
        <f t="shared" si="27"/>
        <v>#N/A</v>
      </c>
      <c r="AD94" s="119" t="e">
        <f t="shared" si="38"/>
        <v>#N/A</v>
      </c>
      <c r="AE94" s="111" t="e">
        <f>IF('Crisis Indicator Data'!$O88="x","x",IF('Crisis Indicator Data'!$O88=0,0,('Crisis Indicator Data'!N88/'Crisis Indicator Data'!$O88)))</f>
        <v>#N/A</v>
      </c>
      <c r="AF94" s="116" t="e">
        <f t="shared" si="28"/>
        <v>#N/A</v>
      </c>
      <c r="AG94" s="119" t="e">
        <f t="shared" si="39"/>
        <v>#N/A</v>
      </c>
      <c r="AH94" s="120" t="e">
        <f t="shared" si="40"/>
        <v>#N/A</v>
      </c>
      <c r="AI94" s="115" t="str">
        <f>IF('Crisis Indicator Data'!P88="x","x",IF('Crisis Indicator Data'!P88&gt;AI$7,5,IF('Crisis Indicator Data'!P88&gt;AI$6,4,IF('Crisis Indicator Data'!P88&gt;AI$5,3,IF('Crisis Indicator Data'!P88&gt;AI$4,2,1)))))</f>
        <v>x</v>
      </c>
      <c r="AJ94" s="111" t="str">
        <f>IF('Crisis Indicator Data'!P88="x","x",'Crisis Indicator Data'!P88/'Crisis Indicator Data'!H88*1000)</f>
        <v>x</v>
      </c>
      <c r="AK94" s="115" t="str">
        <f t="shared" si="41"/>
        <v>x</v>
      </c>
      <c r="AL94" s="120" t="str">
        <f t="shared" si="42"/>
        <v>x</v>
      </c>
      <c r="AM94" s="122" t="e">
        <f t="shared" si="43"/>
        <v>#N/A</v>
      </c>
      <c r="AN94" s="8"/>
      <c r="AO94" s="19"/>
    </row>
    <row r="95" spans="1:41" x14ac:dyDescent="0.3">
      <c r="A95" s="1" t="str">
        <f>'Crisis Indicator Data'!A89</f>
        <v>Monsoon in Philippines</v>
      </c>
      <c r="B95" s="23" t="str">
        <f>'Crisis Indicator Data'!C89</f>
        <v>PHL003</v>
      </c>
      <c r="C95" s="23" t="str">
        <f>'Crisis Indicator Data'!D89</f>
        <v>Philippines</v>
      </c>
      <c r="D95" s="23" t="str">
        <f>'Crisis Indicator Data'!E89</f>
        <v>PHL</v>
      </c>
      <c r="E95" s="115">
        <f>IF('Crisis Indicator Data'!F89="x","x",IF('Crisis Indicator Data'!F89=0,0,IF('Crisis Indicator Data'!F89&gt;E$7,5,IF('Crisis Indicator Data'!F89&gt;E$6,4,IF('Crisis Indicator Data'!F89&gt;E$5,3,IF('Crisis Indicator Data'!F89&gt;E$4,2,1))))))</f>
        <v>1</v>
      </c>
      <c r="F95" s="111">
        <f>'Crisis Indicator Data'!F89/VLOOKUP('Impact of Crisis'!$D95,'Country Indicator Data'!$B$3:$P$193,15,FALSE)</f>
        <v>1.904832813495657E-2</v>
      </c>
      <c r="G95" s="115">
        <f>IF(E95="x","x",IF('Crisis Indicator Data'!F89=0,0,IF(F95&gt;G$7,5,IF(F95&gt;G$6,4,IF(F95&gt;G$5,3,IF(F95&gt;G$4,2,1))))))</f>
        <v>1</v>
      </c>
      <c r="H95" s="117">
        <f t="shared" si="30"/>
        <v>1</v>
      </c>
      <c r="I95" s="115">
        <f>IF('Crisis Indicator Data'!G89="x","x",IF('Crisis Indicator Data'!G89=0,0,IF('Crisis Indicator Data'!G89&gt;I$7,5,IF('Crisis Indicator Data'!G89&gt;I$6,4,IF('Crisis Indicator Data'!G89&gt;I$5,3,IF('Crisis Indicator Data'!G89&gt;I$4,2,1))))))</f>
        <v>1</v>
      </c>
      <c r="J95" s="111">
        <f>'Crisis Indicator Data'!G89/VLOOKUP('Impact of Crisis'!$D95,'Country Indicator Data'!$B$3:$P$193,14,FALSE)</f>
        <v>5.5353719365640701E-3</v>
      </c>
      <c r="K95" s="115">
        <f>IF(I95="x","x",IF('Crisis Indicator Data'!G89=0,0,IF(J95&gt;K$7,5,IF(J95&gt;K$6,4,IF(J95&gt;K$5,3,IF(J95&gt;K$4,2,1))))))</f>
        <v>1</v>
      </c>
      <c r="L95" s="117">
        <f t="shared" si="31"/>
        <v>1</v>
      </c>
      <c r="M95" s="122">
        <f t="shared" si="44"/>
        <v>1</v>
      </c>
      <c r="N95" s="115">
        <f>IF('Crisis Indicator Data'!H89="x","x",IF('Crisis Indicator Data'!H89=0,0,IF('Crisis Indicator Data'!H89&gt;N$7,5,IF('Crisis Indicator Data'!H89&gt;N$6,4,IF('Crisis Indicator Data'!H89&gt;N$5,3,IF('Crisis Indicator Data'!H89&gt;N$4,2,1))))))</f>
        <v>1</v>
      </c>
      <c r="O95" s="111">
        <f>IF('Crisis Indicator Data'!H89="x","x",('Crisis Indicator Data'!H89/VLOOKUP('Impact of Crisis'!$D95,'Country Indicator Data'!$B$3:$P$193,14,FALSE)))</f>
        <v>1.0444219445642242E-3</v>
      </c>
      <c r="P95" s="115">
        <f>IF(N95="x","x",IF('Crisis Indicator Data'!H89=0,0,IF(O95&gt;P$7,5,IF(O95&gt;P$6,4,IF(O95&gt;P$5,3,IF(O95&gt;P$4,2,1))))))</f>
        <v>1</v>
      </c>
      <c r="Q95" s="117">
        <f t="shared" si="33"/>
        <v>1</v>
      </c>
      <c r="R95" s="115">
        <f>IF('Crisis Indicator Data'!I89="x","x",IF('Crisis Indicator Data'!I89=0,0,IF('Crisis Indicator Data'!I89&gt;R$7,5,IF('Crisis Indicator Data'!I89&gt;R$6,4,IF('Crisis Indicator Data'!I89&gt;R$5,3,IF('Crisis Indicator Data'!I89&gt;R$4,2,1))))))</f>
        <v>2</v>
      </c>
      <c r="S95" s="111">
        <f>IF('Crisis Indicator Data'!I89="x","x",('Crisis Indicator Data'!I89/VLOOKUP('Impact of Crisis'!$D95,'Country Indicator Data'!$B$3:$P$193,14,FALSE)))</f>
        <v>1.0444219445642242E-3</v>
      </c>
      <c r="T95" s="115">
        <f t="shared" si="34"/>
        <v>1</v>
      </c>
      <c r="U95" s="117">
        <f t="shared" si="35"/>
        <v>2</v>
      </c>
      <c r="V95" s="115" t="str">
        <f>IF('Crisis Indicator Data'!J89="x","x",IF('Crisis Indicator Data'!J89=0,0,IF('Crisis Indicator Data'!J89&gt;V$7,5,IF('Crisis Indicator Data'!J89&gt;V$6,4,IF('Crisis Indicator Data'!J89&gt;V$5,3,IF('Crisis Indicator Data'!J89&gt;V$4,2,1))))))</f>
        <v>x</v>
      </c>
      <c r="W95" s="115" t="str">
        <f>IF('Crisis Indicator Data'!K89="x","x",IF('Crisis Indicator Data'!K89=0,0,IF('Crisis Indicator Data'!K89&gt;V$7,5,IF('Crisis Indicator Data'!K89&gt;V$6,4,IF('Crisis Indicator Data'!K89&gt;V$5,3,IF('Crisis Indicator Data'!K89&gt;V$4,2,1))))))</f>
        <v>x</v>
      </c>
      <c r="X95" s="117" t="str">
        <f t="shared" si="29"/>
        <v>x</v>
      </c>
      <c r="Y95" s="115">
        <f>IF('Crisis Indicator Data'!L89="x","x",IF('Crisis Indicator Data'!L89=0,0,IF('Crisis Indicator Data'!L89&gt;Y$7,5,IF('Crisis Indicator Data'!L89&gt;Y$6,4,IF('Crisis Indicator Data'!L89&gt;Y$5,3,IF('Crisis Indicator Data'!L89&gt;Y$4,2,1))))))</f>
        <v>1</v>
      </c>
      <c r="Z95" s="118">
        <f t="shared" si="36"/>
        <v>1</v>
      </c>
      <c r="AA95" s="122">
        <f t="shared" si="37"/>
        <v>1.5</v>
      </c>
      <c r="AB95" s="111" t="e">
        <f>IF('Crisis Indicator Data'!$O89="x","x",IF('Crisis Indicator Data'!$O89=0,0,('Crisis Indicator Data'!M89/'Crisis Indicator Data'!$O89)))</f>
        <v>#N/A</v>
      </c>
      <c r="AC95" s="116" t="e">
        <f t="shared" si="27"/>
        <v>#N/A</v>
      </c>
      <c r="AD95" s="119" t="e">
        <f t="shared" si="38"/>
        <v>#N/A</v>
      </c>
      <c r="AE95" s="111" t="e">
        <f>IF('Crisis Indicator Data'!$O89="x","x",IF('Crisis Indicator Data'!$O89=0,0,('Crisis Indicator Data'!N89/'Crisis Indicator Data'!$O89)))</f>
        <v>#N/A</v>
      </c>
      <c r="AF95" s="116" t="e">
        <f t="shared" si="28"/>
        <v>#N/A</v>
      </c>
      <c r="AG95" s="119" t="e">
        <f t="shared" si="39"/>
        <v>#N/A</v>
      </c>
      <c r="AH95" s="120" t="e">
        <f t="shared" si="40"/>
        <v>#N/A</v>
      </c>
      <c r="AI95" s="115" t="str">
        <f>IF('Crisis Indicator Data'!P89="x","x",IF('Crisis Indicator Data'!P89&gt;AI$7,5,IF('Crisis Indicator Data'!P89&gt;AI$6,4,IF('Crisis Indicator Data'!P89&gt;AI$5,3,IF('Crisis Indicator Data'!P89&gt;AI$4,2,1)))))</f>
        <v>x</v>
      </c>
      <c r="AJ95" s="111" t="str">
        <f>IF('Crisis Indicator Data'!P89="x","x",'Crisis Indicator Data'!P89/'Crisis Indicator Data'!H89*1000)</f>
        <v>x</v>
      </c>
      <c r="AK95" s="115" t="str">
        <f t="shared" si="41"/>
        <v>x</v>
      </c>
      <c r="AL95" s="120" t="str">
        <f t="shared" si="42"/>
        <v>x</v>
      </c>
      <c r="AM95" s="122" t="e">
        <f t="shared" si="43"/>
        <v>#N/A</v>
      </c>
      <c r="AN95" s="8"/>
      <c r="AO95" s="19"/>
    </row>
    <row r="96" spans="1:41" x14ac:dyDescent="0.3">
      <c r="A96" s="1" t="str">
        <f>'Crisis Indicator Data'!A90</f>
        <v>Displacement in Rwanda</v>
      </c>
      <c r="B96" s="23" t="str">
        <f>'Crisis Indicator Data'!C90</f>
        <v>RWA002</v>
      </c>
      <c r="C96" s="23" t="str">
        <f>'Crisis Indicator Data'!D90</f>
        <v>Rwanda</v>
      </c>
      <c r="D96" s="23" t="str">
        <f>'Crisis Indicator Data'!E90</f>
        <v>RWA</v>
      </c>
      <c r="E96" s="115">
        <f>IF('Crisis Indicator Data'!F90="x","x",IF('Crisis Indicator Data'!F90=0,0,IF('Crisis Indicator Data'!F90&gt;E$7,5,IF('Crisis Indicator Data'!F90&gt;E$6,4,IF('Crisis Indicator Data'!F90&gt;E$5,3,IF('Crisis Indicator Data'!F90&gt;E$4,2,1))))))</f>
        <v>1</v>
      </c>
      <c r="F96" s="111">
        <f>'Crisis Indicator Data'!F90/VLOOKUP('Impact of Crisis'!$D96,'Country Indicator Data'!$B$3:$P$193,15,FALSE)</f>
        <v>0.43153627888123225</v>
      </c>
      <c r="G96" s="115">
        <f>IF(E96="x","x",IF('Crisis Indicator Data'!F90=0,0,IF(F96&gt;G$7,5,IF(F96&gt;G$6,4,IF(F96&gt;G$5,3,IF(F96&gt;G$4,2,1))))))</f>
        <v>4</v>
      </c>
      <c r="H96" s="117">
        <f t="shared" si="30"/>
        <v>2.5</v>
      </c>
      <c r="I96" s="115">
        <f>IF('Crisis Indicator Data'!G90="x","x",IF('Crisis Indicator Data'!G90=0,0,IF('Crisis Indicator Data'!G90&gt;I$7,5,IF('Crisis Indicator Data'!G90&gt;I$6,4,IF('Crisis Indicator Data'!G90&gt;I$5,3,IF('Crisis Indicator Data'!G90&gt;I$4,2,1))))))</f>
        <v>2</v>
      </c>
      <c r="J96" s="111">
        <f>'Crisis Indicator Data'!G90/VLOOKUP('Impact of Crisis'!$D96,'Country Indicator Data'!$B$3:$P$193,14,FALSE)</f>
        <v>0.48916420173851838</v>
      </c>
      <c r="K96" s="115">
        <f>IF(I96="x","x",IF('Crisis Indicator Data'!G90=0,0,IF(J96&gt;K$7,5,IF(J96&gt;K$6,4,IF(J96&gt;K$5,3,IF(J96&gt;K$4,2,1))))))</f>
        <v>3</v>
      </c>
      <c r="L96" s="117">
        <f t="shared" si="31"/>
        <v>2.5</v>
      </c>
      <c r="M96" s="122">
        <f t="shared" si="44"/>
        <v>2.5</v>
      </c>
      <c r="N96" s="115">
        <f>IF('Crisis Indicator Data'!H90="x","x",IF('Crisis Indicator Data'!H90=0,0,IF('Crisis Indicator Data'!H90&gt;N$7,5,IF('Crisis Indicator Data'!H90&gt;N$6,4,IF('Crisis Indicator Data'!H90&gt;N$5,3,IF('Crisis Indicator Data'!H90&gt;N$4,2,1))))))</f>
        <v>1</v>
      </c>
      <c r="O96" s="111">
        <f>IF('Crisis Indicator Data'!H90="x","x",('Crisis Indicator Data'!H90/VLOOKUP('Impact of Crisis'!$D96,'Country Indicator Data'!$B$3:$P$193,14,FALSE)))</f>
        <v>2.8305708023114686E-2</v>
      </c>
      <c r="P96" s="115">
        <f>IF(N96="x","x",IF('Crisis Indicator Data'!H90=0,0,IF(O96&gt;P$7,5,IF(O96&gt;P$6,4,IF(O96&gt;P$5,3,IF(O96&gt;P$4,2,1))))))</f>
        <v>2</v>
      </c>
      <c r="Q96" s="117">
        <f t="shared" si="33"/>
        <v>1.5</v>
      </c>
      <c r="R96" s="115">
        <f>IF('Crisis Indicator Data'!I90="x","x",IF('Crisis Indicator Data'!I90=0,0,IF('Crisis Indicator Data'!I90&gt;R$7,5,IF('Crisis Indicator Data'!I90&gt;R$6,4,IF('Crisis Indicator Data'!I90&gt;R$5,3,IF('Crisis Indicator Data'!I90&gt;R$4,2,1))))))</f>
        <v>2</v>
      </c>
      <c r="S96" s="111">
        <f>IF('Crisis Indicator Data'!I90="x","x",('Crisis Indicator Data'!I90/VLOOKUP('Impact of Crisis'!$D96,'Country Indicator Data'!$B$3:$P$193,14,FALSE)))</f>
        <v>1.5573480737330529E-2</v>
      </c>
      <c r="T96" s="115">
        <f t="shared" si="34"/>
        <v>2</v>
      </c>
      <c r="U96" s="117">
        <f t="shared" si="35"/>
        <v>2</v>
      </c>
      <c r="V96" s="115" t="str">
        <f>IF('Crisis Indicator Data'!J90="x","x",IF('Crisis Indicator Data'!J90=0,0,IF('Crisis Indicator Data'!J90&gt;V$7,5,IF('Crisis Indicator Data'!J90&gt;V$6,4,IF('Crisis Indicator Data'!J90&gt;V$5,3,IF('Crisis Indicator Data'!J90&gt;V$4,2,1))))))</f>
        <v>x</v>
      </c>
      <c r="W96" s="115" t="str">
        <f>IF('Crisis Indicator Data'!K90="x","x",IF('Crisis Indicator Data'!K90=0,0,IF('Crisis Indicator Data'!K90&gt;V$7,5,IF('Crisis Indicator Data'!K90&gt;V$6,4,IF('Crisis Indicator Data'!K90&gt;V$5,3,IF('Crisis Indicator Data'!K90&gt;V$4,2,1))))))</f>
        <v>x</v>
      </c>
      <c r="X96" s="117" t="str">
        <f t="shared" si="29"/>
        <v>x</v>
      </c>
      <c r="Y96" s="115" t="str">
        <f>IF('Crisis Indicator Data'!L90="x","x",IF('Crisis Indicator Data'!L90=0,0,IF('Crisis Indicator Data'!L90&gt;Y$7,5,IF('Crisis Indicator Data'!L90&gt;Y$6,4,IF('Crisis Indicator Data'!L90&gt;Y$5,3,IF('Crisis Indicator Data'!L90&gt;Y$4,2,1))))))</f>
        <v>x</v>
      </c>
      <c r="Z96" s="118" t="str">
        <f t="shared" si="36"/>
        <v>x</v>
      </c>
      <c r="AA96" s="122">
        <f t="shared" si="37"/>
        <v>1.8</v>
      </c>
      <c r="AB96" s="111" t="e">
        <f>IF('Crisis Indicator Data'!$O90="x","x",IF('Crisis Indicator Data'!$O90=0,0,('Crisis Indicator Data'!M90/'Crisis Indicator Data'!$O90)))</f>
        <v>#N/A</v>
      </c>
      <c r="AC96" s="116" t="e">
        <f t="shared" si="27"/>
        <v>#N/A</v>
      </c>
      <c r="AD96" s="119" t="e">
        <f t="shared" si="38"/>
        <v>#N/A</v>
      </c>
      <c r="AE96" s="111" t="e">
        <f>IF('Crisis Indicator Data'!$O90="x","x",IF('Crisis Indicator Data'!$O90=0,0,('Crisis Indicator Data'!N90/'Crisis Indicator Data'!$O90)))</f>
        <v>#N/A</v>
      </c>
      <c r="AF96" s="116" t="e">
        <f t="shared" si="28"/>
        <v>#N/A</v>
      </c>
      <c r="AG96" s="119" t="e">
        <f t="shared" si="39"/>
        <v>#N/A</v>
      </c>
      <c r="AH96" s="120" t="e">
        <f t="shared" si="40"/>
        <v>#N/A</v>
      </c>
      <c r="AI96" s="115">
        <f>IF('Crisis Indicator Data'!P90="x","x",IF('Crisis Indicator Data'!P90&gt;AI$7,5,IF('Crisis Indicator Data'!P90&gt;AI$6,4,IF('Crisis Indicator Data'!P90&gt;AI$5,3,IF('Crisis Indicator Data'!P90&gt;AI$4,2,1)))))</f>
        <v>1</v>
      </c>
      <c r="AJ96" s="111">
        <f>IF('Crisis Indicator Data'!P90="x","x",'Crisis Indicator Data'!P90/'Crisis Indicator Data'!H90*1000)</f>
        <v>0</v>
      </c>
      <c r="AK96" s="115">
        <f t="shared" si="41"/>
        <v>1</v>
      </c>
      <c r="AL96" s="120">
        <f t="shared" si="42"/>
        <v>1</v>
      </c>
      <c r="AM96" s="122" t="e">
        <f t="shared" si="43"/>
        <v>#N/A</v>
      </c>
      <c r="AN96" s="8"/>
      <c r="AO96" s="19"/>
    </row>
    <row r="97" spans="1:41" x14ac:dyDescent="0.3">
      <c r="A97" s="1" t="str">
        <f>'Crisis Indicator Data'!A91</f>
        <v>Drought in Senegal</v>
      </c>
      <c r="B97" s="23" t="str">
        <f>'Crisis Indicator Data'!C91</f>
        <v>SEN002</v>
      </c>
      <c r="C97" s="23" t="str">
        <f>'Crisis Indicator Data'!D91</f>
        <v>Senegal</v>
      </c>
      <c r="D97" s="23" t="str">
        <f>'Crisis Indicator Data'!E91</f>
        <v>SEN</v>
      </c>
      <c r="E97" s="115">
        <f>IF('Crisis Indicator Data'!F91="x","x",IF('Crisis Indicator Data'!F91=0,0,IF('Crisis Indicator Data'!F91&gt;E$7,5,IF('Crisis Indicator Data'!F91&gt;E$6,4,IF('Crisis Indicator Data'!F91&gt;E$5,3,IF('Crisis Indicator Data'!F91&gt;E$4,2,1))))))</f>
        <v>3</v>
      </c>
      <c r="F97" s="111">
        <f>'Crisis Indicator Data'!F91/VLOOKUP('Impact of Crisis'!$D97,'Country Indicator Data'!$B$3:$P$193,15,FALSE)</f>
        <v>1.0217732301459512</v>
      </c>
      <c r="G97" s="115">
        <f>IF(E97="x","x",IF('Crisis Indicator Data'!F91=0,0,IF(F97&gt;G$7,5,IF(F97&gt;G$6,4,IF(F97&gt;G$5,3,IF(F97&gt;G$4,2,1))))))</f>
        <v>5</v>
      </c>
      <c r="H97" s="117">
        <f t="shared" si="30"/>
        <v>4</v>
      </c>
      <c r="I97" s="115">
        <f>IF('Crisis Indicator Data'!G91="x","x",IF('Crisis Indicator Data'!G91=0,0,IF('Crisis Indicator Data'!G91&gt;I$7,5,IF('Crisis Indicator Data'!G91&gt;I$6,4,IF('Crisis Indicator Data'!G91&gt;I$5,3,IF('Crisis Indicator Data'!G91&gt;I$4,2,1))))))</f>
        <v>4</v>
      </c>
      <c r="J97" s="111">
        <f>'Crisis Indicator Data'!G91/VLOOKUP('Impact of Crisis'!$D97,'Country Indicator Data'!$B$3:$P$193,14,FALSE)</f>
        <v>1</v>
      </c>
      <c r="K97" s="115">
        <f>IF(I97="x","x",IF('Crisis Indicator Data'!G91=0,0,IF(J97&gt;K$7,5,IF(J97&gt;K$6,4,IF(J97&gt;K$5,3,IF(J97&gt;K$4,2,1))))))</f>
        <v>5</v>
      </c>
      <c r="L97" s="117">
        <f t="shared" si="31"/>
        <v>4.5</v>
      </c>
      <c r="M97" s="122">
        <f t="shared" si="44"/>
        <v>4.3</v>
      </c>
      <c r="N97" s="115">
        <f>IF('Crisis Indicator Data'!H91="x","x",IF('Crisis Indicator Data'!H91=0,0,IF('Crisis Indicator Data'!H91&gt;N$7,5,IF('Crisis Indicator Data'!H91&gt;N$6,4,IF('Crisis Indicator Data'!H91&gt;N$5,3,IF('Crisis Indicator Data'!H91&gt;N$4,2,1))))))</f>
        <v>4</v>
      </c>
      <c r="O97" s="111">
        <f>IF('Crisis Indicator Data'!H91="x","x",('Crisis Indicator Data'!H91/VLOOKUP('Impact of Crisis'!$D97,'Country Indicator Data'!$B$3:$P$193,14,FALSE)))</f>
        <v>0.83070214655255925</v>
      </c>
      <c r="P97" s="115">
        <f>IF(N97="x","x",IF('Crisis Indicator Data'!H91=0,0,IF(O97&gt;P$7,5,IF(O97&gt;P$6,4,IF(O97&gt;P$5,3,IF(O97&gt;P$4,2,1))))))</f>
        <v>4</v>
      </c>
      <c r="Q97" s="117">
        <f t="shared" si="33"/>
        <v>4</v>
      </c>
      <c r="R97" s="115">
        <f>IF('Crisis Indicator Data'!I91="x","x",IF('Crisis Indicator Data'!I91=0,0,IF('Crisis Indicator Data'!I91&gt;R$7,5,IF('Crisis Indicator Data'!I91&gt;R$6,4,IF('Crisis Indicator Data'!I91&gt;R$5,3,IF('Crisis Indicator Data'!I91&gt;R$4,2,1))))))</f>
        <v>0</v>
      </c>
      <c r="S97" s="111">
        <f>IF('Crisis Indicator Data'!I91="x","x",('Crisis Indicator Data'!I91/VLOOKUP('Impact of Crisis'!$D97,'Country Indicator Data'!$B$3:$P$193,14,FALSE)))</f>
        <v>0</v>
      </c>
      <c r="T97" s="115">
        <f t="shared" si="34"/>
        <v>0</v>
      </c>
      <c r="U97" s="117">
        <f t="shared" si="35"/>
        <v>0</v>
      </c>
      <c r="V97" s="115">
        <f>IF('Crisis Indicator Data'!J91="x","x",IF('Crisis Indicator Data'!J91=0,0,IF('Crisis Indicator Data'!J91&gt;V$7,5,IF('Crisis Indicator Data'!J91&gt;V$6,4,IF('Crisis Indicator Data'!J91&gt;V$5,3,IF('Crisis Indicator Data'!J91&gt;V$4,2,1))))))</f>
        <v>0</v>
      </c>
      <c r="W97" s="115">
        <f>IF('Crisis Indicator Data'!K91="x","x",IF('Crisis Indicator Data'!K91=0,0,IF('Crisis Indicator Data'!K91&gt;V$7,5,IF('Crisis Indicator Data'!K91&gt;V$6,4,IF('Crisis Indicator Data'!K91&gt;V$5,3,IF('Crisis Indicator Data'!K91&gt;V$4,2,1))))))</f>
        <v>0</v>
      </c>
      <c r="X97" s="117">
        <f t="shared" si="29"/>
        <v>0</v>
      </c>
      <c r="Y97" s="115">
        <f>IF('Crisis Indicator Data'!L91="x","x",IF('Crisis Indicator Data'!L91=0,0,IF('Crisis Indicator Data'!L91&gt;Y$7,5,IF('Crisis Indicator Data'!L91&gt;Y$6,4,IF('Crisis Indicator Data'!L91&gt;Y$5,3,IF('Crisis Indicator Data'!L91&gt;Y$4,2,1))))))</f>
        <v>0</v>
      </c>
      <c r="Z97" s="118">
        <f t="shared" si="36"/>
        <v>0</v>
      </c>
      <c r="AA97" s="122">
        <f t="shared" si="37"/>
        <v>2.2000000000000002</v>
      </c>
      <c r="AB97" s="111" t="e">
        <f>IF('Crisis Indicator Data'!$O91="x","x",IF('Crisis Indicator Data'!$O91=0,0,('Crisis Indicator Data'!M91/'Crisis Indicator Data'!$O91)))</f>
        <v>#N/A</v>
      </c>
      <c r="AC97" s="116" t="e">
        <f t="shared" si="27"/>
        <v>#N/A</v>
      </c>
      <c r="AD97" s="119" t="e">
        <f t="shared" si="38"/>
        <v>#N/A</v>
      </c>
      <c r="AE97" s="111" t="e">
        <f>IF('Crisis Indicator Data'!$O91="x","x",IF('Crisis Indicator Data'!$O91=0,0,('Crisis Indicator Data'!N91/'Crisis Indicator Data'!$O91)))</f>
        <v>#N/A</v>
      </c>
      <c r="AF97" s="116" t="e">
        <f t="shared" si="28"/>
        <v>#N/A</v>
      </c>
      <c r="AG97" s="119" t="e">
        <f t="shared" si="39"/>
        <v>#N/A</v>
      </c>
      <c r="AH97" s="120" t="e">
        <f t="shared" si="40"/>
        <v>#N/A</v>
      </c>
      <c r="AI97" s="115" t="str">
        <f>IF('Crisis Indicator Data'!P91="x","x",IF('Crisis Indicator Data'!P91&gt;AI$7,5,IF('Crisis Indicator Data'!P91&gt;AI$6,4,IF('Crisis Indicator Data'!P91&gt;AI$5,3,IF('Crisis Indicator Data'!P91&gt;AI$4,2,1)))))</f>
        <v>x</v>
      </c>
      <c r="AJ97" s="111" t="str">
        <f>IF('Crisis Indicator Data'!P91="x","x",'Crisis Indicator Data'!P91/'Crisis Indicator Data'!H91*1000)</f>
        <v>x</v>
      </c>
      <c r="AK97" s="115" t="str">
        <f t="shared" si="41"/>
        <v>x</v>
      </c>
      <c r="AL97" s="120" t="str">
        <f t="shared" si="42"/>
        <v>x</v>
      </c>
      <c r="AM97" s="122" t="e">
        <f t="shared" si="43"/>
        <v>#N/A</v>
      </c>
      <c r="AN97" s="8"/>
      <c r="AO97" s="19"/>
    </row>
    <row r="98" spans="1:41" x14ac:dyDescent="0.3">
      <c r="A98" s="1" t="str">
        <f>'Crisis Indicator Data'!A92</f>
        <v>Somalia</v>
      </c>
      <c r="B98" s="23" t="str">
        <f>'Crisis Indicator Data'!C92</f>
        <v>SOM001</v>
      </c>
      <c r="C98" s="23" t="str">
        <f>'Crisis Indicator Data'!D92</f>
        <v>Somalia</v>
      </c>
      <c r="D98" s="23" t="str">
        <f>'Crisis Indicator Data'!E92</f>
        <v>SOM</v>
      </c>
      <c r="E98" s="115">
        <f>IF('Crisis Indicator Data'!F92="x","x",IF('Crisis Indicator Data'!F92=0,0,IF('Crisis Indicator Data'!F92&gt;E$7,5,IF('Crisis Indicator Data'!F92&gt;E$6,4,IF('Crisis Indicator Data'!F92&gt;E$5,3,IF('Crisis Indicator Data'!F92&gt;E$4,2,1))))))</f>
        <v>4</v>
      </c>
      <c r="F98" s="111">
        <f>'Crisis Indicator Data'!F92/VLOOKUP('Impact of Crisis'!$D98,'Country Indicator Data'!$B$3:$P$193,15,FALSE)</f>
        <v>1.0109159307552524</v>
      </c>
      <c r="G98" s="115">
        <f>IF(E98="x","x",IF('Crisis Indicator Data'!F92=0,0,IF(F98&gt;G$7,5,IF(F98&gt;G$6,4,IF(F98&gt;G$5,3,IF(F98&gt;G$4,2,1))))))</f>
        <v>5</v>
      </c>
      <c r="H98" s="117">
        <f t="shared" si="30"/>
        <v>4.5</v>
      </c>
      <c r="I98" s="115">
        <f>IF('Crisis Indicator Data'!G92="x","x",IF('Crisis Indicator Data'!G92=0,0,IF('Crisis Indicator Data'!G92&gt;I$7,5,IF('Crisis Indicator Data'!G92&gt;I$6,4,IF('Crisis Indicator Data'!G92&gt;I$5,3,IF('Crisis Indicator Data'!G92&gt;I$4,2,1))))))</f>
        <v>3</v>
      </c>
      <c r="J98" s="111">
        <f>'Crisis Indicator Data'!G92/VLOOKUP('Impact of Crisis'!$D98,'Country Indicator Data'!$B$3:$P$193,14,FALSE)</f>
        <v>1</v>
      </c>
      <c r="K98" s="115">
        <f>IF(I98="x","x",IF('Crisis Indicator Data'!G92=0,0,IF(J98&gt;K$7,5,IF(J98&gt;K$6,4,IF(J98&gt;K$5,3,IF(J98&gt;K$4,2,1))))))</f>
        <v>5</v>
      </c>
      <c r="L98" s="117">
        <f t="shared" si="31"/>
        <v>4</v>
      </c>
      <c r="M98" s="122">
        <f t="shared" si="44"/>
        <v>4.3</v>
      </c>
      <c r="N98" s="115">
        <f>IF('Crisis Indicator Data'!H92="x","x",IF('Crisis Indicator Data'!H92=0,0,IF('Crisis Indicator Data'!H92&gt;N$7,5,IF('Crisis Indicator Data'!H92&gt;N$6,4,IF('Crisis Indicator Data'!H92&gt;N$5,3,IF('Crisis Indicator Data'!H92&gt;N$4,2,1))))))</f>
        <v>3</v>
      </c>
      <c r="O98" s="111">
        <f>IF('Crisis Indicator Data'!H92="x","x",('Crisis Indicator Data'!H92/VLOOKUP('Impact of Crisis'!$D98,'Country Indicator Data'!$B$3:$P$193,14,FALSE)))</f>
        <v>0.39733947857651569</v>
      </c>
      <c r="P98" s="115">
        <f>IF(N98="x","x",IF('Crisis Indicator Data'!H92=0,0,IF(O98&gt;P$7,5,IF(O98&gt;P$6,4,IF(O98&gt;P$5,3,IF(O98&gt;P$4,2,1))))))</f>
        <v>4</v>
      </c>
      <c r="Q98" s="117">
        <f t="shared" si="33"/>
        <v>3.5</v>
      </c>
      <c r="R98" s="115">
        <f>IF('Crisis Indicator Data'!I92="x","x",IF('Crisis Indicator Data'!I92=0,0,IF('Crisis Indicator Data'!I92&gt;R$7,5,IF('Crisis Indicator Data'!I92&gt;R$6,4,IF('Crisis Indicator Data'!I92&gt;R$5,3,IF('Crisis Indicator Data'!I92&gt;R$4,2,1))))))</f>
        <v>4</v>
      </c>
      <c r="S98" s="111">
        <f>IF('Crisis Indicator Data'!I92="x","x",('Crisis Indicator Data'!I92/VLOOKUP('Impact of Crisis'!$D98,'Country Indicator Data'!$B$3:$P$193,14,FALSE)))</f>
        <v>0.27839227830379981</v>
      </c>
      <c r="T98" s="115">
        <f t="shared" si="34"/>
        <v>5</v>
      </c>
      <c r="U98" s="117">
        <f t="shared" si="35"/>
        <v>5</v>
      </c>
      <c r="V98" s="115">
        <f>IF('Crisis Indicator Data'!J92="x","x",IF('Crisis Indicator Data'!J92=0,0,IF('Crisis Indicator Data'!J92&gt;V$7,5,IF('Crisis Indicator Data'!J92&gt;V$6,4,IF('Crisis Indicator Data'!J92&gt;V$5,3,IF('Crisis Indicator Data'!J92&gt;V$4,2,1))))))</f>
        <v>3</v>
      </c>
      <c r="W98" s="115">
        <f>IF('Crisis Indicator Data'!K92="x","x",IF('Crisis Indicator Data'!K92=0,0,IF('Crisis Indicator Data'!K92&gt;V$7,5,IF('Crisis Indicator Data'!K92&gt;V$6,4,IF('Crisis Indicator Data'!K92&gt;V$5,3,IF('Crisis Indicator Data'!K92&gt;V$4,2,1))))))</f>
        <v>4</v>
      </c>
      <c r="X98" s="117">
        <f t="shared" si="29"/>
        <v>3.5</v>
      </c>
      <c r="Y98" s="115">
        <f>IF('Crisis Indicator Data'!L92="x","x",IF('Crisis Indicator Data'!L92=0,0,IF('Crisis Indicator Data'!L92&gt;Y$7,5,IF('Crisis Indicator Data'!L92&gt;Y$6,4,IF('Crisis Indicator Data'!L92&gt;Y$5,3,IF('Crisis Indicator Data'!L92&gt;Y$4,2,1))))))</f>
        <v>2</v>
      </c>
      <c r="Z98" s="118">
        <f t="shared" si="36"/>
        <v>2</v>
      </c>
      <c r="AA98" s="122">
        <f t="shared" si="37"/>
        <v>4.3</v>
      </c>
      <c r="AB98" s="111" t="e">
        <f>IF('Crisis Indicator Data'!$O92="x","x",IF('Crisis Indicator Data'!$O92=0,0,('Crisis Indicator Data'!M92/'Crisis Indicator Data'!$O92)))</f>
        <v>#N/A</v>
      </c>
      <c r="AC98" s="116" t="e">
        <f t="shared" si="27"/>
        <v>#N/A</v>
      </c>
      <c r="AD98" s="119" t="e">
        <f t="shared" si="38"/>
        <v>#N/A</v>
      </c>
      <c r="AE98" s="111" t="e">
        <f>IF('Crisis Indicator Data'!$O92="x","x",IF('Crisis Indicator Data'!$O92=0,0,('Crisis Indicator Data'!N92/'Crisis Indicator Data'!$O92)))</f>
        <v>#N/A</v>
      </c>
      <c r="AF98" s="116" t="e">
        <f t="shared" si="28"/>
        <v>#N/A</v>
      </c>
      <c r="AG98" s="119" t="e">
        <f t="shared" si="39"/>
        <v>#N/A</v>
      </c>
      <c r="AH98" s="120" t="e">
        <f t="shared" si="40"/>
        <v>#N/A</v>
      </c>
      <c r="AI98" s="115">
        <f>IF('Crisis Indicator Data'!P92="x","x",IF('Crisis Indicator Data'!P92&gt;AI$7,5,IF('Crisis Indicator Data'!P92&gt;AI$6,4,IF('Crisis Indicator Data'!P92&gt;AI$5,3,IF('Crisis Indicator Data'!P92&gt;AI$4,2,1)))))</f>
        <v>4</v>
      </c>
      <c r="AJ98" s="111">
        <f>IF('Crisis Indicator Data'!P92="x","x",'Crisis Indicator Data'!P92/'Crisis Indicator Data'!H92*1000)</f>
        <v>0.95710282388445789</v>
      </c>
      <c r="AK98" s="115">
        <f t="shared" si="41"/>
        <v>2</v>
      </c>
      <c r="AL98" s="120">
        <f t="shared" si="42"/>
        <v>3.1</v>
      </c>
      <c r="AM98" s="122" t="e">
        <f t="shared" si="43"/>
        <v>#N/A</v>
      </c>
      <c r="AN98" s="8"/>
      <c r="AO98" s="19"/>
    </row>
    <row r="99" spans="1:41" x14ac:dyDescent="0.3">
      <c r="A99" s="1" t="str">
        <f>'Crisis Indicator Data'!A93</f>
        <v>South Sudan</v>
      </c>
      <c r="B99" s="23" t="str">
        <f>'Crisis Indicator Data'!C93</f>
        <v>SSD001</v>
      </c>
      <c r="C99" s="23" t="str">
        <f>'Crisis Indicator Data'!D93</f>
        <v>South Sudan</v>
      </c>
      <c r="D99" s="23" t="str">
        <f>'Crisis Indicator Data'!E93</f>
        <v>SSD</v>
      </c>
      <c r="E99" s="115">
        <f>IF('Crisis Indicator Data'!F93="x","x",IF('Crisis Indicator Data'!F93=0,0,IF('Crisis Indicator Data'!F93&gt;E$7,5,IF('Crisis Indicator Data'!F93&gt;E$6,4,IF('Crisis Indicator Data'!F93&gt;E$5,3,IF('Crisis Indicator Data'!F93&gt;E$4,2,1))))))</f>
        <v>4</v>
      </c>
      <c r="F99" s="111">
        <f>'Crisis Indicator Data'!F93/VLOOKUP('Impact of Crisis'!$D99,'Country Indicator Data'!$B$3:$P$193,15,FALSE)</f>
        <v>1.0227694236950378</v>
      </c>
      <c r="G99" s="115">
        <f>IF(E99="x","x",IF('Crisis Indicator Data'!F93=0,0,IF(F99&gt;G$7,5,IF(F99&gt;G$6,4,IF(F99&gt;G$5,3,IF(F99&gt;G$4,2,1))))))</f>
        <v>5</v>
      </c>
      <c r="H99" s="117">
        <f t="shared" si="30"/>
        <v>4.5</v>
      </c>
      <c r="I99" s="115">
        <f>IF('Crisis Indicator Data'!G93="x","x",IF('Crisis Indicator Data'!G93=0,0,IF('Crisis Indicator Data'!G93&gt;I$7,5,IF('Crisis Indicator Data'!G93&gt;I$6,4,IF('Crisis Indicator Data'!G93&gt;I$5,3,IF('Crisis Indicator Data'!G93&gt;I$4,2,1))))))</f>
        <v>3</v>
      </c>
      <c r="J99" s="111">
        <f>'Crisis Indicator Data'!G93/VLOOKUP('Impact of Crisis'!$D99,'Country Indicator Data'!$B$3:$P$193,14,FALSE)</f>
        <v>1</v>
      </c>
      <c r="K99" s="115">
        <f>IF(I99="x","x",IF('Crisis Indicator Data'!G93=0,0,IF(J99&gt;K$7,5,IF(J99&gt;K$6,4,IF(J99&gt;K$5,3,IF(J99&gt;K$4,2,1))))))</f>
        <v>5</v>
      </c>
      <c r="L99" s="117">
        <f t="shared" si="31"/>
        <v>4</v>
      </c>
      <c r="M99" s="122">
        <f t="shared" si="44"/>
        <v>4.3</v>
      </c>
      <c r="N99" s="115">
        <f>IF('Crisis Indicator Data'!H93="x","x",IF('Crisis Indicator Data'!H93=0,0,IF('Crisis Indicator Data'!H93&gt;N$7,5,IF('Crisis Indicator Data'!H93&gt;N$6,4,IF('Crisis Indicator Data'!H93&gt;N$5,3,IF('Crisis Indicator Data'!H93&gt;N$4,2,1))))))</f>
        <v>4</v>
      </c>
      <c r="O99" s="111">
        <f>IF('Crisis Indicator Data'!H93="x","x",('Crisis Indicator Data'!H93/VLOOKUP('Impact of Crisis'!$D99,'Country Indicator Data'!$B$3:$P$193,14,FALSE)))</f>
        <v>1</v>
      </c>
      <c r="P99" s="115">
        <f>IF(N99="x","x",IF('Crisis Indicator Data'!H93=0,0,IF(O99&gt;P$7,5,IF(O99&gt;P$6,4,IF(O99&gt;P$5,3,IF(O99&gt;P$4,2,1))))))</f>
        <v>5</v>
      </c>
      <c r="Q99" s="117">
        <f t="shared" si="33"/>
        <v>4.5</v>
      </c>
      <c r="R99" s="115">
        <f>IF('Crisis Indicator Data'!I93="x","x",IF('Crisis Indicator Data'!I93=0,0,IF('Crisis Indicator Data'!I93&gt;R$7,5,IF('Crisis Indicator Data'!I93&gt;R$6,4,IF('Crisis Indicator Data'!I93&gt;R$5,3,IF('Crisis Indicator Data'!I93&gt;R$4,2,1))))))</f>
        <v>5</v>
      </c>
      <c r="S99" s="111">
        <f>IF('Crisis Indicator Data'!I93="x","x",('Crisis Indicator Data'!I93/VLOOKUP('Impact of Crisis'!$D99,'Country Indicator Data'!$B$3:$P$193,14,FALSE)))</f>
        <v>0.33980582524271846</v>
      </c>
      <c r="T99" s="115">
        <f t="shared" si="34"/>
        <v>5</v>
      </c>
      <c r="U99" s="117">
        <f t="shared" si="35"/>
        <v>5</v>
      </c>
      <c r="V99" s="115" t="str">
        <f>IF('Crisis Indicator Data'!J93="x","x",IF('Crisis Indicator Data'!J93=0,0,IF('Crisis Indicator Data'!J93&gt;V$7,5,IF('Crisis Indicator Data'!J93&gt;V$6,4,IF('Crisis Indicator Data'!J93&gt;V$5,3,IF('Crisis Indicator Data'!J93&gt;V$4,2,1))))))</f>
        <v>x</v>
      </c>
      <c r="W99" s="115">
        <f>IF('Crisis Indicator Data'!K93="x","x",IF('Crisis Indicator Data'!K93=0,0,IF('Crisis Indicator Data'!K93&gt;V$7,5,IF('Crisis Indicator Data'!K93&gt;V$6,4,IF('Crisis Indicator Data'!K93&gt;V$5,3,IF('Crisis Indicator Data'!K93&gt;V$4,2,1))))))</f>
        <v>5</v>
      </c>
      <c r="X99" s="117">
        <f t="shared" si="29"/>
        <v>5</v>
      </c>
      <c r="Y99" s="115">
        <f>IF('Crisis Indicator Data'!L93="x","x",IF('Crisis Indicator Data'!L93=0,0,IF('Crisis Indicator Data'!L93&gt;Y$7,5,IF('Crisis Indicator Data'!L93&gt;Y$6,4,IF('Crisis Indicator Data'!L93&gt;Y$5,3,IF('Crisis Indicator Data'!L93&gt;Y$4,2,1))))))</f>
        <v>3</v>
      </c>
      <c r="Z99" s="118">
        <f t="shared" si="36"/>
        <v>3</v>
      </c>
      <c r="AA99" s="122">
        <f t="shared" si="37"/>
        <v>4.8</v>
      </c>
      <c r="AB99" s="111" t="e">
        <f>IF('Crisis Indicator Data'!$O93="x","x",IF('Crisis Indicator Data'!$O93=0,0,('Crisis Indicator Data'!M93/'Crisis Indicator Data'!$O93)))</f>
        <v>#N/A</v>
      </c>
      <c r="AC99" s="116" t="e">
        <f t="shared" si="27"/>
        <v>#N/A</v>
      </c>
      <c r="AD99" s="119" t="e">
        <f t="shared" si="38"/>
        <v>#N/A</v>
      </c>
      <c r="AE99" s="111" t="e">
        <f>IF('Crisis Indicator Data'!$O93="x","x",IF('Crisis Indicator Data'!$O93=0,0,('Crisis Indicator Data'!N93/'Crisis Indicator Data'!$O93)))</f>
        <v>#N/A</v>
      </c>
      <c r="AF99" s="116" t="e">
        <f t="shared" si="28"/>
        <v>#N/A</v>
      </c>
      <c r="AG99" s="119" t="e">
        <f t="shared" si="39"/>
        <v>#N/A</v>
      </c>
      <c r="AH99" s="120" t="e">
        <f t="shared" si="40"/>
        <v>#N/A</v>
      </c>
      <c r="AI99" s="115">
        <f>IF('Crisis Indicator Data'!P93="x","x",IF('Crisis Indicator Data'!P93&gt;AI$7,5,IF('Crisis Indicator Data'!P93&gt;AI$6,4,IF('Crisis Indicator Data'!P93&gt;AI$5,3,IF('Crisis Indicator Data'!P93&gt;AI$4,2,1)))))</f>
        <v>5</v>
      </c>
      <c r="AJ99" s="111">
        <f>IF('Crisis Indicator Data'!P93="x","x",'Crisis Indicator Data'!P93/'Crisis Indicator Data'!H93*1000)</f>
        <v>1.1625404530744337</v>
      </c>
      <c r="AK99" s="115">
        <f t="shared" si="41"/>
        <v>3</v>
      </c>
      <c r="AL99" s="120">
        <f t="shared" si="42"/>
        <v>4.0999999999999996</v>
      </c>
      <c r="AM99" s="122" t="e">
        <f t="shared" si="43"/>
        <v>#N/A</v>
      </c>
      <c r="AN99" s="8"/>
      <c r="AO99" s="19"/>
    </row>
    <row r="100" spans="1:41" x14ac:dyDescent="0.3">
      <c r="A100" s="1" t="str">
        <f>'Crisis Indicator Data'!A94</f>
        <v>Mixed migration flows in spain</v>
      </c>
      <c r="B100" s="23" t="str">
        <f>'Crisis Indicator Data'!C94</f>
        <v>ESP002</v>
      </c>
      <c r="C100" s="23" t="str">
        <f>'Crisis Indicator Data'!D94</f>
        <v>Spain</v>
      </c>
      <c r="D100" s="23" t="str">
        <f>'Crisis Indicator Data'!E94</f>
        <v>ESP</v>
      </c>
      <c r="E100" s="115">
        <f>IF('Crisis Indicator Data'!F94="x","x",IF('Crisis Indicator Data'!F94=0,0,IF('Crisis Indicator Data'!F94&gt;E$7,5,IF('Crisis Indicator Data'!F94&gt;E$6,4,IF('Crisis Indicator Data'!F94&gt;E$5,3,IF('Crisis Indicator Data'!F94&gt;E$4,2,1))))))</f>
        <v>2</v>
      </c>
      <c r="F100" s="111">
        <f>'Crisis Indicator Data'!F94/VLOOKUP('Impact of Crisis'!$D100,'Country Indicator Data'!$B$3:$P$193,15,FALSE)</f>
        <v>0.1744627256552248</v>
      </c>
      <c r="G100" s="115">
        <f>IF(E100="x","x",IF('Crisis Indicator Data'!F94=0,0,IF(F100&gt;G$7,5,IF(F100&gt;G$6,4,IF(F100&gt;G$5,3,IF(F100&gt;G$4,2,1))))))</f>
        <v>3</v>
      </c>
      <c r="H100" s="117">
        <f t="shared" si="30"/>
        <v>2.5</v>
      </c>
      <c r="I100" s="115">
        <f>IF('Crisis Indicator Data'!G94="x","x",IF('Crisis Indicator Data'!G94=0,0,IF('Crisis Indicator Data'!G94&gt;I$7,5,IF('Crisis Indicator Data'!G94&gt;I$6,4,IF('Crisis Indicator Data'!G94&gt;I$5,3,IF('Crisis Indicator Data'!G94&gt;I$4,2,1))))))</f>
        <v>3</v>
      </c>
      <c r="J100" s="111">
        <f>'Crisis Indicator Data'!G94/VLOOKUP('Impact of Crisis'!$D100,'Country Indicator Data'!$B$3:$P$193,14,FALSE)</f>
        <v>0.18009891572732153</v>
      </c>
      <c r="K100" s="115">
        <f>IF(I100="x","x",IF('Crisis Indicator Data'!G94=0,0,IF(J100&gt;K$7,5,IF(J100&gt;K$6,4,IF(J100&gt;K$5,3,IF(J100&gt;K$4,2,1))))))</f>
        <v>2</v>
      </c>
      <c r="L100" s="117">
        <f t="shared" si="31"/>
        <v>2.5</v>
      </c>
      <c r="M100" s="122">
        <f t="shared" si="44"/>
        <v>2.5</v>
      </c>
      <c r="N100" s="115">
        <f>IF('Crisis Indicator Data'!H94="x","x",IF('Crisis Indicator Data'!H94=0,0,IF('Crisis Indicator Data'!H94&gt;N$7,5,IF('Crisis Indicator Data'!H94&gt;N$6,4,IF('Crisis Indicator Data'!H94&gt;N$5,3,IF('Crisis Indicator Data'!H94&gt;N$4,2,1))))))</f>
        <v>1</v>
      </c>
      <c r="O100" s="111">
        <f>IF('Crisis Indicator Data'!H94="x","x",('Crisis Indicator Data'!H94/VLOOKUP('Impact of Crisis'!$D100,'Country Indicator Data'!$B$3:$P$193,14,FALSE)))</f>
        <v>1.3748148148148148E-3</v>
      </c>
      <c r="P100" s="115">
        <f>IF(N100="x","x",IF('Crisis Indicator Data'!H94=0,0,IF(O100&gt;P$7,5,IF(O100&gt;P$6,4,IF(O100&gt;P$5,3,IF(O100&gt;P$4,2,1))))))</f>
        <v>1</v>
      </c>
      <c r="Q100" s="117">
        <f t="shared" si="33"/>
        <v>1</v>
      </c>
      <c r="R100" s="115">
        <f>IF('Crisis Indicator Data'!I94="x","x",IF('Crisis Indicator Data'!I94=0,0,IF('Crisis Indicator Data'!I94&gt;R$7,5,IF('Crisis Indicator Data'!I94&gt;R$6,4,IF('Crisis Indicator Data'!I94&gt;R$5,3,IF('Crisis Indicator Data'!I94&gt;R$4,2,1))))))</f>
        <v>1</v>
      </c>
      <c r="S100" s="111">
        <f>IF('Crisis Indicator Data'!I94="x","x",('Crisis Indicator Data'!I94/VLOOKUP('Impact of Crisis'!$D100,'Country Indicator Data'!$B$3:$P$193,14,FALSE)))</f>
        <v>1.3748148148148148E-3</v>
      </c>
      <c r="T100" s="115">
        <f t="shared" si="34"/>
        <v>1</v>
      </c>
      <c r="U100" s="117">
        <f t="shared" si="35"/>
        <v>1</v>
      </c>
      <c r="V100" s="115" t="str">
        <f>IF('Crisis Indicator Data'!J94="x","x",IF('Crisis Indicator Data'!J94=0,0,IF('Crisis Indicator Data'!J94&gt;V$7,5,IF('Crisis Indicator Data'!J94&gt;V$6,4,IF('Crisis Indicator Data'!J94&gt;V$5,3,IF('Crisis Indicator Data'!J94&gt;V$4,2,1))))))</f>
        <v>x</v>
      </c>
      <c r="W100" s="115" t="str">
        <f>IF('Crisis Indicator Data'!K94="x","x",IF('Crisis Indicator Data'!K94=0,0,IF('Crisis Indicator Data'!K94&gt;V$7,5,IF('Crisis Indicator Data'!K94&gt;V$6,4,IF('Crisis Indicator Data'!K94&gt;V$5,3,IF('Crisis Indicator Data'!K94&gt;V$4,2,1))))))</f>
        <v>x</v>
      </c>
      <c r="X100" s="117" t="str">
        <f t="shared" si="29"/>
        <v>x</v>
      </c>
      <c r="Y100" s="115">
        <f>IF('Crisis Indicator Data'!L94="x","x",IF('Crisis Indicator Data'!L94=0,0,IF('Crisis Indicator Data'!L94&gt;Y$7,5,IF('Crisis Indicator Data'!L94&gt;Y$6,4,IF('Crisis Indicator Data'!L94&gt;Y$5,3,IF('Crisis Indicator Data'!L94&gt;Y$4,2,1))))))</f>
        <v>3</v>
      </c>
      <c r="Z100" s="118">
        <f t="shared" si="36"/>
        <v>3</v>
      </c>
      <c r="AA100" s="122">
        <f t="shared" si="37"/>
        <v>1</v>
      </c>
      <c r="AB100" s="111" t="e">
        <f>IF('Crisis Indicator Data'!$O94="x","x",IF('Crisis Indicator Data'!$O94=0,0,('Crisis Indicator Data'!M94/'Crisis Indicator Data'!$O94)))</f>
        <v>#N/A</v>
      </c>
      <c r="AC100" s="116" t="e">
        <f t="shared" si="27"/>
        <v>#N/A</v>
      </c>
      <c r="AD100" s="119" t="e">
        <f t="shared" si="38"/>
        <v>#N/A</v>
      </c>
      <c r="AE100" s="111" t="e">
        <f>IF('Crisis Indicator Data'!$O94="x","x",IF('Crisis Indicator Data'!$O94=0,0,('Crisis Indicator Data'!N94/'Crisis Indicator Data'!$O94)))</f>
        <v>#N/A</v>
      </c>
      <c r="AF100" s="116" t="e">
        <f t="shared" si="28"/>
        <v>#N/A</v>
      </c>
      <c r="AG100" s="119" t="e">
        <f t="shared" si="39"/>
        <v>#N/A</v>
      </c>
      <c r="AH100" s="120" t="e">
        <f t="shared" si="40"/>
        <v>#N/A</v>
      </c>
      <c r="AI100" s="115" t="str">
        <f>IF('Crisis Indicator Data'!P94="x","x",IF('Crisis Indicator Data'!P94&gt;AI$7,5,IF('Crisis Indicator Data'!P94&gt;AI$6,4,IF('Crisis Indicator Data'!P94&gt;AI$5,3,IF('Crisis Indicator Data'!P94&gt;AI$4,2,1)))))</f>
        <v>x</v>
      </c>
      <c r="AJ100" s="111" t="str">
        <f>IF('Crisis Indicator Data'!P94="x","x",'Crisis Indicator Data'!P94/'Crisis Indicator Data'!H94*1000)</f>
        <v>x</v>
      </c>
      <c r="AK100" s="115" t="str">
        <f t="shared" si="41"/>
        <v>x</v>
      </c>
      <c r="AL100" s="120" t="str">
        <f t="shared" si="42"/>
        <v>x</v>
      </c>
      <c r="AM100" s="122" t="e">
        <f t="shared" si="43"/>
        <v>#N/A</v>
      </c>
      <c r="AN100" s="8"/>
      <c r="AO100" s="19"/>
    </row>
    <row r="101" spans="1:41" x14ac:dyDescent="0.3">
      <c r="A101" s="1" t="str">
        <f>'Crisis Indicator Data'!A95</f>
        <v>Sudan</v>
      </c>
      <c r="B101" s="23" t="str">
        <f>'Crisis Indicator Data'!C95</f>
        <v>SDN001</v>
      </c>
      <c r="C101" s="23" t="str">
        <f>'Crisis Indicator Data'!D95</f>
        <v>Sudan</v>
      </c>
      <c r="D101" s="23" t="str">
        <f>'Crisis Indicator Data'!E95</f>
        <v>SDN</v>
      </c>
      <c r="E101" s="115">
        <f>IF('Crisis Indicator Data'!F95="x","x",IF('Crisis Indicator Data'!F95=0,0,IF('Crisis Indicator Data'!F95&gt;E$7,5,IF('Crisis Indicator Data'!F95&gt;E$6,4,IF('Crisis Indicator Data'!F95&gt;E$5,3,IF('Crisis Indicator Data'!F95&gt;E$4,2,1))))))</f>
        <v>5</v>
      </c>
      <c r="F101" s="111">
        <f>'Crisis Indicator Data'!F95/VLOOKUP('Impact of Crisis'!$D101,'Country Indicator Data'!$B$3:$P$193,15,FALSE)</f>
        <v>0.7834528619528619</v>
      </c>
      <c r="G101" s="115">
        <f>IF(E101="x","x",IF('Crisis Indicator Data'!F95=0,0,IF(F101&gt;G$7,5,IF(F101&gt;G$6,4,IF(F101&gt;G$5,3,IF(F101&gt;G$4,2,1))))))</f>
        <v>4</v>
      </c>
      <c r="H101" s="117">
        <f t="shared" si="30"/>
        <v>4.5</v>
      </c>
      <c r="I101" s="115">
        <f>IF('Crisis Indicator Data'!G95="x","x",IF('Crisis Indicator Data'!G95=0,0,IF('Crisis Indicator Data'!G95&gt;I$7,5,IF('Crisis Indicator Data'!G95&gt;I$6,4,IF('Crisis Indicator Data'!G95&gt;I$5,3,IF('Crisis Indicator Data'!G95&gt;I$4,2,1))))))</f>
        <v>5</v>
      </c>
      <c r="J101" s="111">
        <f>'Crisis Indicator Data'!G95/VLOOKUP('Impact of Crisis'!$D101,'Country Indicator Data'!$B$3:$P$193,14,FALSE)</f>
        <v>1</v>
      </c>
      <c r="K101" s="115">
        <f>IF(I101="x","x",IF('Crisis Indicator Data'!G95=0,0,IF(J101&gt;K$7,5,IF(J101&gt;K$6,4,IF(J101&gt;K$5,3,IF(J101&gt;K$4,2,1))))))</f>
        <v>5</v>
      </c>
      <c r="L101" s="117">
        <f t="shared" si="31"/>
        <v>5</v>
      </c>
      <c r="M101" s="122">
        <f t="shared" si="44"/>
        <v>4.8</v>
      </c>
      <c r="N101" s="115">
        <f>IF('Crisis Indicator Data'!H95="x","x",IF('Crisis Indicator Data'!H95=0,0,IF('Crisis Indicator Data'!H95&gt;N$7,5,IF('Crisis Indicator Data'!H95&gt;N$6,4,IF('Crisis Indicator Data'!H95&gt;N$5,3,IF('Crisis Indicator Data'!H95&gt;N$4,2,1))))))</f>
        <v>5</v>
      </c>
      <c r="O101" s="111">
        <f>IF('Crisis Indicator Data'!H95="x","x",('Crisis Indicator Data'!H95/VLOOKUP('Impact of Crisis'!$D101,'Country Indicator Data'!$B$3:$P$193,14,FALSE)))</f>
        <v>1</v>
      </c>
      <c r="P101" s="115">
        <f>IF(N101="x","x",IF('Crisis Indicator Data'!H95=0,0,IF(O101&gt;P$7,5,IF(O101&gt;P$6,4,IF(O101&gt;P$5,3,IF(O101&gt;P$4,2,1))))))</f>
        <v>5</v>
      </c>
      <c r="Q101" s="117">
        <f t="shared" si="33"/>
        <v>5</v>
      </c>
      <c r="R101" s="115">
        <f>IF('Crisis Indicator Data'!I95="x","x",IF('Crisis Indicator Data'!I95=0,0,IF('Crisis Indicator Data'!I95&gt;R$7,5,IF('Crisis Indicator Data'!I95&gt;R$6,4,IF('Crisis Indicator Data'!I95&gt;R$5,3,IF('Crisis Indicator Data'!I95&gt;R$4,2,1))))))</f>
        <v>4</v>
      </c>
      <c r="S101" s="111">
        <f>IF('Crisis Indicator Data'!I95="x","x",('Crisis Indicator Data'!I95/VLOOKUP('Impact of Crisis'!$D101,'Country Indicator Data'!$B$3:$P$193,14,FALSE)))</f>
        <v>5.833068500338047E-2</v>
      </c>
      <c r="T101" s="115">
        <f t="shared" si="34"/>
        <v>4</v>
      </c>
      <c r="U101" s="117">
        <f t="shared" si="35"/>
        <v>4</v>
      </c>
      <c r="V101" s="115" t="str">
        <f>IF('Crisis Indicator Data'!J95="x","x",IF('Crisis Indicator Data'!J95=0,0,IF('Crisis Indicator Data'!J95&gt;V$7,5,IF('Crisis Indicator Data'!J95&gt;V$6,4,IF('Crisis Indicator Data'!J95&gt;V$5,3,IF('Crisis Indicator Data'!J95&gt;V$4,2,1))))))</f>
        <v>x</v>
      </c>
      <c r="W101" s="115" t="str">
        <f>IF('Crisis Indicator Data'!K95="x","x",IF('Crisis Indicator Data'!K95=0,0,IF('Crisis Indicator Data'!K95&gt;V$7,5,IF('Crisis Indicator Data'!K95&gt;V$6,4,IF('Crisis Indicator Data'!K95&gt;V$5,3,IF('Crisis Indicator Data'!K95&gt;V$4,2,1))))))</f>
        <v>x</v>
      </c>
      <c r="X101" s="117" t="str">
        <f t="shared" si="29"/>
        <v>x</v>
      </c>
      <c r="Y101" s="115">
        <f>IF('Crisis Indicator Data'!L95="x","x",IF('Crisis Indicator Data'!L95=0,0,IF('Crisis Indicator Data'!L95&gt;Y$7,5,IF('Crisis Indicator Data'!L95&gt;Y$6,4,IF('Crisis Indicator Data'!L95&gt;Y$5,3,IF('Crisis Indicator Data'!L95&gt;Y$4,2,1))))))</f>
        <v>2</v>
      </c>
      <c r="Z101" s="118">
        <f t="shared" si="36"/>
        <v>2</v>
      </c>
      <c r="AA101" s="122">
        <f t="shared" si="37"/>
        <v>4.5</v>
      </c>
      <c r="AB101" s="111" t="e">
        <f>IF('Crisis Indicator Data'!$O95="x","x",IF('Crisis Indicator Data'!$O95=0,0,('Crisis Indicator Data'!M95/'Crisis Indicator Data'!$O95)))</f>
        <v>#N/A</v>
      </c>
      <c r="AC101" s="116" t="e">
        <f t="shared" si="27"/>
        <v>#N/A</v>
      </c>
      <c r="AD101" s="119" t="e">
        <f t="shared" si="38"/>
        <v>#N/A</v>
      </c>
      <c r="AE101" s="111" t="e">
        <f>IF('Crisis Indicator Data'!$O95="x","x",IF('Crisis Indicator Data'!$O95=0,0,('Crisis Indicator Data'!N95/'Crisis Indicator Data'!$O95)))</f>
        <v>#N/A</v>
      </c>
      <c r="AF101" s="116" t="e">
        <f t="shared" si="28"/>
        <v>#N/A</v>
      </c>
      <c r="AG101" s="119" t="e">
        <f t="shared" si="39"/>
        <v>#N/A</v>
      </c>
      <c r="AH101" s="120" t="e">
        <f t="shared" si="40"/>
        <v>#N/A</v>
      </c>
      <c r="AI101" s="115" t="str">
        <f>IF('Crisis Indicator Data'!P95="x","x",IF('Crisis Indicator Data'!P95&gt;AI$7,5,IF('Crisis Indicator Data'!P95&gt;AI$6,4,IF('Crisis Indicator Data'!P95&gt;AI$5,3,IF('Crisis Indicator Data'!P95&gt;AI$4,2,1)))))</f>
        <v>x</v>
      </c>
      <c r="AJ101" s="111" t="str">
        <f>IF('Crisis Indicator Data'!P95="x","x",'Crisis Indicator Data'!P95/'Crisis Indicator Data'!H95*1000)</f>
        <v>x</v>
      </c>
      <c r="AK101" s="115" t="str">
        <f t="shared" si="41"/>
        <v>x</v>
      </c>
      <c r="AL101" s="120" t="str">
        <f t="shared" si="42"/>
        <v>x</v>
      </c>
      <c r="AM101" s="122" t="e">
        <f t="shared" si="43"/>
        <v>#N/A</v>
      </c>
      <c r="AN101" s="8"/>
      <c r="AO101" s="19"/>
    </row>
    <row r="102" spans="1:41" x14ac:dyDescent="0.3">
      <c r="A102" s="1" t="str">
        <f>'Crisis Indicator Data'!A96</f>
        <v>Conflict and food security in Sudan</v>
      </c>
      <c r="B102" s="23" t="str">
        <f>'Crisis Indicator Data'!C96</f>
        <v>SDN002</v>
      </c>
      <c r="C102" s="23" t="str">
        <f>'Crisis Indicator Data'!D96</f>
        <v>Sudan</v>
      </c>
      <c r="D102" s="23" t="str">
        <f>'Crisis Indicator Data'!E96</f>
        <v>SDN</v>
      </c>
      <c r="E102" s="115">
        <f>IF('Crisis Indicator Data'!F96="x","x",IF('Crisis Indicator Data'!F96=0,0,IF('Crisis Indicator Data'!F96&gt;E$7,5,IF('Crisis Indicator Data'!F96&gt;E$6,4,IF('Crisis Indicator Data'!F96&gt;E$5,3,IF('Crisis Indicator Data'!F96&gt;E$4,2,1))))))</f>
        <v>5</v>
      </c>
      <c r="F102" s="111">
        <f>'Crisis Indicator Data'!F96/VLOOKUP('Impact of Crisis'!$D102,'Country Indicator Data'!$B$3:$P$193,15,FALSE)</f>
        <v>0.7834528619528619</v>
      </c>
      <c r="G102" s="115">
        <f>IF(E102="x","x",IF('Crisis Indicator Data'!F96=0,0,IF(F102&gt;G$7,5,IF(F102&gt;G$6,4,IF(F102&gt;G$5,3,IF(F102&gt;G$4,2,1))))))</f>
        <v>4</v>
      </c>
      <c r="H102" s="117">
        <f t="shared" si="30"/>
        <v>4.5</v>
      </c>
      <c r="I102" s="115">
        <f>IF('Crisis Indicator Data'!G96="x","x",IF('Crisis Indicator Data'!G96=0,0,IF('Crisis Indicator Data'!G96&gt;I$7,5,IF('Crisis Indicator Data'!G96&gt;I$6,4,IF('Crisis Indicator Data'!G96&gt;I$5,3,IF('Crisis Indicator Data'!G96&gt;I$4,2,1))))))</f>
        <v>5</v>
      </c>
      <c r="J102" s="111">
        <f>'Crisis Indicator Data'!G96/VLOOKUP('Impact of Crisis'!$D102,'Country Indicator Data'!$B$3:$P$193,14,FALSE)</f>
        <v>1</v>
      </c>
      <c r="K102" s="115">
        <f>IF(I102="x","x",IF('Crisis Indicator Data'!G96=0,0,IF(J102&gt;K$7,5,IF(J102&gt;K$6,4,IF(J102&gt;K$5,3,IF(J102&gt;K$4,2,1))))))</f>
        <v>5</v>
      </c>
      <c r="L102" s="117">
        <f t="shared" si="31"/>
        <v>5</v>
      </c>
      <c r="M102" s="122">
        <f t="shared" si="44"/>
        <v>4.8</v>
      </c>
      <c r="N102" s="115">
        <f>IF('Crisis Indicator Data'!H96="x","x",IF('Crisis Indicator Data'!H96=0,0,IF('Crisis Indicator Data'!H96&gt;N$7,5,IF('Crisis Indicator Data'!H96&gt;N$6,4,IF('Crisis Indicator Data'!H96&gt;N$5,3,IF('Crisis Indicator Data'!H96&gt;N$4,2,1))))))</f>
        <v>4</v>
      </c>
      <c r="O102" s="111">
        <f>IF('Crisis Indicator Data'!H96="x","x",('Crisis Indicator Data'!H96/VLOOKUP('Impact of Crisis'!$D102,'Country Indicator Data'!$B$3:$P$193,14,FALSE)))</f>
        <v>0.42103364538142996</v>
      </c>
      <c r="P102" s="115">
        <f>IF(N102="x","x",IF('Crisis Indicator Data'!H96=0,0,IF(O102&gt;P$7,5,IF(O102&gt;P$6,4,IF(O102&gt;P$5,3,IF(O102&gt;P$4,2,1))))))</f>
        <v>4</v>
      </c>
      <c r="Q102" s="117">
        <f t="shared" si="33"/>
        <v>4</v>
      </c>
      <c r="R102" s="115">
        <f>IF('Crisis Indicator Data'!I96="x","x",IF('Crisis Indicator Data'!I96=0,0,IF('Crisis Indicator Data'!I96&gt;R$7,5,IF('Crisis Indicator Data'!I96&gt;R$6,4,IF('Crisis Indicator Data'!I96&gt;R$5,3,IF('Crisis Indicator Data'!I96&gt;R$4,2,1))))))</f>
        <v>4</v>
      </c>
      <c r="S102" s="111">
        <f>IF('Crisis Indicator Data'!I96="x","x",('Crisis Indicator Data'!I96/VLOOKUP('Impact of Crisis'!$D102,'Country Indicator Data'!$B$3:$P$193,14,FALSE)))</f>
        <v>5.833068500338047E-2</v>
      </c>
      <c r="T102" s="115">
        <f t="shared" si="34"/>
        <v>4</v>
      </c>
      <c r="U102" s="117">
        <f t="shared" si="35"/>
        <v>4</v>
      </c>
      <c r="V102" s="115" t="str">
        <f>IF('Crisis Indicator Data'!J96="x","x",IF('Crisis Indicator Data'!J96=0,0,IF('Crisis Indicator Data'!J96&gt;V$7,5,IF('Crisis Indicator Data'!J96&gt;V$6,4,IF('Crisis Indicator Data'!J96&gt;V$5,3,IF('Crisis Indicator Data'!J96&gt;V$4,2,1))))))</f>
        <v>x</v>
      </c>
      <c r="W102" s="115" t="str">
        <f>IF('Crisis Indicator Data'!K96="x","x",IF('Crisis Indicator Data'!K96=0,0,IF('Crisis Indicator Data'!K96&gt;V$7,5,IF('Crisis Indicator Data'!K96&gt;V$6,4,IF('Crisis Indicator Data'!K96&gt;V$5,3,IF('Crisis Indicator Data'!K96&gt;V$4,2,1))))))</f>
        <v>x</v>
      </c>
      <c r="X102" s="117" t="str">
        <f t="shared" si="29"/>
        <v>x</v>
      </c>
      <c r="Y102" s="115">
        <f>IF('Crisis Indicator Data'!L96="x","x",IF('Crisis Indicator Data'!L96=0,0,IF('Crisis Indicator Data'!L96&gt;Y$7,5,IF('Crisis Indicator Data'!L96&gt;Y$6,4,IF('Crisis Indicator Data'!L96&gt;Y$5,3,IF('Crisis Indicator Data'!L96&gt;Y$4,2,1))))))</f>
        <v>2</v>
      </c>
      <c r="Z102" s="118">
        <f t="shared" si="36"/>
        <v>2</v>
      </c>
      <c r="AA102" s="122">
        <f t="shared" si="37"/>
        <v>4</v>
      </c>
      <c r="AB102" s="111" t="e">
        <f>IF('Crisis Indicator Data'!$O96="x","x",IF('Crisis Indicator Data'!$O96=0,0,('Crisis Indicator Data'!M96/'Crisis Indicator Data'!$O96)))</f>
        <v>#N/A</v>
      </c>
      <c r="AC102" s="116" t="e">
        <f t="shared" si="27"/>
        <v>#N/A</v>
      </c>
      <c r="AD102" s="119" t="e">
        <f t="shared" si="38"/>
        <v>#N/A</v>
      </c>
      <c r="AE102" s="111" t="e">
        <f>IF('Crisis Indicator Data'!$O96="x","x",IF('Crisis Indicator Data'!$O96=0,0,('Crisis Indicator Data'!N96/'Crisis Indicator Data'!$O96)))</f>
        <v>#N/A</v>
      </c>
      <c r="AF102" s="116" t="e">
        <f t="shared" si="28"/>
        <v>#N/A</v>
      </c>
      <c r="AG102" s="119" t="e">
        <f t="shared" si="39"/>
        <v>#N/A</v>
      </c>
      <c r="AH102" s="120" t="e">
        <f t="shared" si="40"/>
        <v>#N/A</v>
      </c>
      <c r="AI102" s="115" t="str">
        <f>IF('Crisis Indicator Data'!P96="x","x",IF('Crisis Indicator Data'!P96&gt;AI$7,5,IF('Crisis Indicator Data'!P96&gt;AI$6,4,IF('Crisis Indicator Data'!P96&gt;AI$5,3,IF('Crisis Indicator Data'!P96&gt;AI$4,2,1)))))</f>
        <v>x</v>
      </c>
      <c r="AJ102" s="111" t="str">
        <f>IF('Crisis Indicator Data'!P96="x","x",'Crisis Indicator Data'!P96/'Crisis Indicator Data'!H96*1000)</f>
        <v>x</v>
      </c>
      <c r="AK102" s="115" t="str">
        <f t="shared" si="41"/>
        <v>x</v>
      </c>
      <c r="AL102" s="120" t="str">
        <f t="shared" si="42"/>
        <v>x</v>
      </c>
      <c r="AM102" s="122" t="e">
        <f t="shared" si="43"/>
        <v>#N/A</v>
      </c>
      <c r="AN102" s="8"/>
      <c r="AO102" s="19"/>
    </row>
    <row r="103" spans="1:41" x14ac:dyDescent="0.3">
      <c r="A103" s="1" t="str">
        <f>'Crisis Indicator Data'!A97</f>
        <v>International Displacement (Eritrea)</v>
      </c>
      <c r="B103" s="23" t="str">
        <f>'Crisis Indicator Data'!C97</f>
        <v>SDN003</v>
      </c>
      <c r="C103" s="23" t="str">
        <f>'Crisis Indicator Data'!D97</f>
        <v>Sudan</v>
      </c>
      <c r="D103" s="23" t="str">
        <f>'Crisis Indicator Data'!E97</f>
        <v>SDN</v>
      </c>
      <c r="E103" s="115">
        <f>IF('Crisis Indicator Data'!F97="x","x",IF('Crisis Indicator Data'!F97=0,0,IF('Crisis Indicator Data'!F97&gt;E$7,5,IF('Crisis Indicator Data'!F97&gt;E$6,4,IF('Crisis Indicator Data'!F97&gt;E$5,3,IF('Crisis Indicator Data'!F97&gt;E$4,2,1))))))</f>
        <v>2</v>
      </c>
      <c r="F103" s="111">
        <f>'Crisis Indicator Data'!F97/VLOOKUP('Impact of Crisis'!$D103,'Country Indicator Data'!$B$3:$P$193,15,FALSE)</f>
        <v>1.54503367003367E-2</v>
      </c>
      <c r="G103" s="115">
        <f>IF(E103="x","x",IF('Crisis Indicator Data'!F97=0,0,IF(F103&gt;G$7,5,IF(F103&gt;G$6,4,IF(F103&gt;G$5,3,IF(F103&gt;G$4,2,1))))))</f>
        <v>1</v>
      </c>
      <c r="H103" s="117">
        <f t="shared" si="30"/>
        <v>1.5</v>
      </c>
      <c r="I103" s="115">
        <f>IF('Crisis Indicator Data'!G97="x","x",IF('Crisis Indicator Data'!G97=0,0,IF('Crisis Indicator Data'!G97&gt;I$7,5,IF('Crisis Indicator Data'!G97&gt;I$6,4,IF('Crisis Indicator Data'!G97&gt;I$5,3,IF('Crisis Indicator Data'!G97&gt;I$4,2,1))))))</f>
        <v>2</v>
      </c>
      <c r="J103" s="111">
        <f>'Crisis Indicator Data'!G97/VLOOKUP('Impact of Crisis'!$D103,'Country Indicator Data'!$B$3:$P$193,14,FALSE)</f>
        <v>5.5851452018423571E-2</v>
      </c>
      <c r="K103" s="115">
        <f>IF(I103="x","x",IF('Crisis Indicator Data'!G97=0,0,IF(J103&gt;K$7,5,IF(J103&gt;K$6,4,IF(J103&gt;K$5,3,IF(J103&gt;K$4,2,1))))))</f>
        <v>2</v>
      </c>
      <c r="L103" s="117">
        <f t="shared" si="31"/>
        <v>2</v>
      </c>
      <c r="M103" s="122">
        <f t="shared" si="44"/>
        <v>1.8</v>
      </c>
      <c r="N103" s="115">
        <f>IF('Crisis Indicator Data'!H97="x","x",IF('Crisis Indicator Data'!H97=0,0,IF('Crisis Indicator Data'!H97&gt;N$7,5,IF('Crisis Indicator Data'!H97&gt;N$6,4,IF('Crisis Indicator Data'!H97&gt;N$5,3,IF('Crisis Indicator Data'!H97&gt;N$4,2,1))))))</f>
        <v>1</v>
      </c>
      <c r="O103" s="111">
        <f>IF('Crisis Indicator Data'!H97="x","x",('Crisis Indicator Data'!H97/VLOOKUP('Impact of Crisis'!$D103,'Country Indicator Data'!$B$3:$P$193,14,FALSE)))</f>
        <v>2.6624079173474561E-3</v>
      </c>
      <c r="P103" s="115">
        <f>IF(N103="x","x",IF('Crisis Indicator Data'!H97=0,0,IF(O103&gt;P$7,5,IF(O103&gt;P$6,4,IF(O103&gt;P$5,3,IF(O103&gt;P$4,2,1))))))</f>
        <v>1</v>
      </c>
      <c r="Q103" s="117">
        <f t="shared" si="33"/>
        <v>1</v>
      </c>
      <c r="R103" s="115">
        <f>IF('Crisis Indicator Data'!I97="x","x",IF('Crisis Indicator Data'!I97=0,0,IF('Crisis Indicator Data'!I97&gt;R$7,5,IF('Crisis Indicator Data'!I97&gt;R$6,4,IF('Crisis Indicator Data'!I97&gt;R$5,3,IF('Crisis Indicator Data'!I97&gt;R$4,2,1))))))</f>
        <v>2</v>
      </c>
      <c r="S103" s="111">
        <f>IF('Crisis Indicator Data'!I97="x","x",('Crisis Indicator Data'!I97/VLOOKUP('Impact of Crisis'!$D103,'Country Indicator Data'!$B$3:$P$193,14,FALSE)))</f>
        <v>2.6624079173474561E-3</v>
      </c>
      <c r="T103" s="115">
        <f t="shared" si="34"/>
        <v>1</v>
      </c>
      <c r="U103" s="117">
        <f t="shared" si="35"/>
        <v>2</v>
      </c>
      <c r="V103" s="115" t="str">
        <f>IF('Crisis Indicator Data'!J97="x","x",IF('Crisis Indicator Data'!J97=0,0,IF('Crisis Indicator Data'!J97&gt;V$7,5,IF('Crisis Indicator Data'!J97&gt;V$6,4,IF('Crisis Indicator Data'!J97&gt;V$5,3,IF('Crisis Indicator Data'!J97&gt;V$4,2,1))))))</f>
        <v>x</v>
      </c>
      <c r="W103" s="115" t="str">
        <f>IF('Crisis Indicator Data'!K97="x","x",IF('Crisis Indicator Data'!K97=0,0,IF('Crisis Indicator Data'!K97&gt;V$7,5,IF('Crisis Indicator Data'!K97&gt;V$6,4,IF('Crisis Indicator Data'!K97&gt;V$5,3,IF('Crisis Indicator Data'!K97&gt;V$4,2,1))))))</f>
        <v>x</v>
      </c>
      <c r="X103" s="117" t="str">
        <f t="shared" si="29"/>
        <v>x</v>
      </c>
      <c r="Y103" s="115" t="str">
        <f>IF('Crisis Indicator Data'!L97="x","x",IF('Crisis Indicator Data'!L97=0,0,IF('Crisis Indicator Data'!L97&gt;Y$7,5,IF('Crisis Indicator Data'!L97&gt;Y$6,4,IF('Crisis Indicator Data'!L97&gt;Y$5,3,IF('Crisis Indicator Data'!L97&gt;Y$4,2,1))))))</f>
        <v>x</v>
      </c>
      <c r="Z103" s="118" t="str">
        <f t="shared" si="36"/>
        <v>x</v>
      </c>
      <c r="AA103" s="122">
        <f t="shared" si="37"/>
        <v>1.5</v>
      </c>
      <c r="AB103" s="111" t="e">
        <f>IF('Crisis Indicator Data'!$O97="x","x",IF('Crisis Indicator Data'!$O97=0,0,('Crisis Indicator Data'!M97/'Crisis Indicator Data'!$O97)))</f>
        <v>#N/A</v>
      </c>
      <c r="AC103" s="116" t="e">
        <f t="shared" si="27"/>
        <v>#N/A</v>
      </c>
      <c r="AD103" s="119" t="e">
        <f t="shared" si="38"/>
        <v>#N/A</v>
      </c>
      <c r="AE103" s="111" t="e">
        <f>IF('Crisis Indicator Data'!$O97="x","x",IF('Crisis Indicator Data'!$O97=0,0,('Crisis Indicator Data'!N97/'Crisis Indicator Data'!$O97)))</f>
        <v>#N/A</v>
      </c>
      <c r="AF103" s="116" t="e">
        <f t="shared" si="28"/>
        <v>#N/A</v>
      </c>
      <c r="AG103" s="119" t="e">
        <f t="shared" si="39"/>
        <v>#N/A</v>
      </c>
      <c r="AH103" s="120" t="e">
        <f t="shared" si="40"/>
        <v>#N/A</v>
      </c>
      <c r="AI103" s="115" t="str">
        <f>IF('Crisis Indicator Data'!P97="x","x",IF('Crisis Indicator Data'!P97&gt;AI$7,5,IF('Crisis Indicator Data'!P97&gt;AI$6,4,IF('Crisis Indicator Data'!P97&gt;AI$5,3,IF('Crisis Indicator Data'!P97&gt;AI$4,2,1)))))</f>
        <v>x</v>
      </c>
      <c r="AJ103" s="111" t="str">
        <f>IF('Crisis Indicator Data'!P97="x","x",'Crisis Indicator Data'!P97/'Crisis Indicator Data'!H97*1000)</f>
        <v>x</v>
      </c>
      <c r="AK103" s="115" t="str">
        <f t="shared" si="41"/>
        <v>x</v>
      </c>
      <c r="AL103" s="120" t="str">
        <f t="shared" si="42"/>
        <v>x</v>
      </c>
      <c r="AM103" s="122" t="e">
        <f t="shared" si="43"/>
        <v>#N/A</v>
      </c>
      <c r="AN103" s="8"/>
      <c r="AO103" s="19"/>
    </row>
    <row r="104" spans="1:41" x14ac:dyDescent="0.3">
      <c r="A104" s="1" t="str">
        <f>'Crisis Indicator Data'!A98</f>
        <v>International Displacement (South Sudan)</v>
      </c>
      <c r="B104" s="23" t="str">
        <f>'Crisis Indicator Data'!C98</f>
        <v>SDN004</v>
      </c>
      <c r="C104" s="23" t="str">
        <f>'Crisis Indicator Data'!D98</f>
        <v>Sudan</v>
      </c>
      <c r="D104" s="23" t="str">
        <f>'Crisis Indicator Data'!E98</f>
        <v>SDN</v>
      </c>
      <c r="E104" s="115">
        <f>IF('Crisis Indicator Data'!F98="x","x",IF('Crisis Indicator Data'!F98=0,0,IF('Crisis Indicator Data'!F98&gt;E$7,5,IF('Crisis Indicator Data'!F98&gt;E$6,4,IF('Crisis Indicator Data'!F98&gt;E$5,3,IF('Crisis Indicator Data'!F98&gt;E$4,2,1))))))</f>
        <v>3</v>
      </c>
      <c r="F104" s="111">
        <f>'Crisis Indicator Data'!F98/VLOOKUP('Impact of Crisis'!$D104,'Country Indicator Data'!$B$3:$P$193,15,FALSE)</f>
        <v>9.2140572390572384E-2</v>
      </c>
      <c r="G104" s="115">
        <f>IF(E104="x","x",IF('Crisis Indicator Data'!F98=0,0,IF(F104&gt;G$7,5,IF(F104&gt;G$6,4,IF(F104&gt;G$5,3,IF(F104&gt;G$4,2,1))))))</f>
        <v>2</v>
      </c>
      <c r="H104" s="117">
        <f t="shared" si="30"/>
        <v>2.5</v>
      </c>
      <c r="I104" s="115">
        <f>IF('Crisis Indicator Data'!G98="x","x",IF('Crisis Indicator Data'!G98=0,0,IF('Crisis Indicator Data'!G98&gt;I$7,5,IF('Crisis Indicator Data'!G98&gt;I$6,4,IF('Crisis Indicator Data'!G98&gt;I$5,3,IF('Crisis Indicator Data'!G98&gt;I$4,2,1))))))</f>
        <v>3</v>
      </c>
      <c r="J104" s="111">
        <f>'Crisis Indicator Data'!G98/VLOOKUP('Impact of Crisis'!$D104,'Country Indicator Data'!$B$3:$P$193,14,FALSE)</f>
        <v>0.31954718399628146</v>
      </c>
      <c r="K104" s="115">
        <f>IF(I104="x","x",IF('Crisis Indicator Data'!G98=0,0,IF(J104&gt;K$7,5,IF(J104&gt;K$6,4,IF(J104&gt;K$5,3,IF(J104&gt;K$4,2,1))))))</f>
        <v>3</v>
      </c>
      <c r="L104" s="117">
        <f t="shared" si="31"/>
        <v>3</v>
      </c>
      <c r="M104" s="122">
        <f t="shared" si="44"/>
        <v>2.8</v>
      </c>
      <c r="N104" s="115">
        <f>IF('Crisis Indicator Data'!H98="x","x",IF('Crisis Indicator Data'!H98=0,0,IF('Crisis Indicator Data'!H98&gt;N$7,5,IF('Crisis Indicator Data'!H98&gt;N$6,4,IF('Crisis Indicator Data'!H98&gt;N$5,3,IF('Crisis Indicator Data'!H98&gt;N$4,2,1))))))</f>
        <v>2</v>
      </c>
      <c r="O104" s="111">
        <f>IF('Crisis Indicator Data'!H98="x","x",('Crisis Indicator Data'!H98/VLOOKUP('Impact of Crisis'!$D104,'Country Indicator Data'!$B$3:$P$193,14,FALSE)))</f>
        <v>1.8752817060116063E-2</v>
      </c>
      <c r="P104" s="115">
        <f>IF(N104="x","x",IF('Crisis Indicator Data'!H98=0,0,IF(O104&gt;P$7,5,IF(O104&gt;P$6,4,IF(O104&gt;P$5,3,IF(O104&gt;P$4,2,1))))))</f>
        <v>1</v>
      </c>
      <c r="Q104" s="117">
        <f t="shared" si="33"/>
        <v>1.5</v>
      </c>
      <c r="R104" s="115">
        <f>IF('Crisis Indicator Data'!I98="x","x",IF('Crisis Indicator Data'!I98=0,0,IF('Crisis Indicator Data'!I98&gt;R$7,5,IF('Crisis Indicator Data'!I98&gt;R$6,4,IF('Crisis Indicator Data'!I98&gt;R$5,3,IF('Crisis Indicator Data'!I98&gt;R$4,2,1))))))</f>
        <v>3</v>
      </c>
      <c r="S104" s="111">
        <f>IF('Crisis Indicator Data'!I98="x","x",('Crisis Indicator Data'!I98/VLOOKUP('Impact of Crisis'!$D104,'Country Indicator Data'!$B$3:$P$193,14,FALSE)))</f>
        <v>1.8752817060116063E-2</v>
      </c>
      <c r="T104" s="115">
        <f t="shared" si="34"/>
        <v>3</v>
      </c>
      <c r="U104" s="117">
        <f t="shared" si="35"/>
        <v>3</v>
      </c>
      <c r="V104" s="115" t="str">
        <f>IF('Crisis Indicator Data'!J98="x","x",IF('Crisis Indicator Data'!J98=0,0,IF('Crisis Indicator Data'!J98&gt;V$7,5,IF('Crisis Indicator Data'!J98&gt;V$6,4,IF('Crisis Indicator Data'!J98&gt;V$5,3,IF('Crisis Indicator Data'!J98&gt;V$4,2,1))))))</f>
        <v>x</v>
      </c>
      <c r="W104" s="115" t="str">
        <f>IF('Crisis Indicator Data'!K98="x","x",IF('Crisis Indicator Data'!K98=0,0,IF('Crisis Indicator Data'!K98&gt;V$7,5,IF('Crisis Indicator Data'!K98&gt;V$6,4,IF('Crisis Indicator Data'!K98&gt;V$5,3,IF('Crisis Indicator Data'!K98&gt;V$4,2,1))))))</f>
        <v>x</v>
      </c>
      <c r="X104" s="117" t="str">
        <f t="shared" si="29"/>
        <v>x</v>
      </c>
      <c r="Y104" s="115" t="str">
        <f>IF('Crisis Indicator Data'!L98="x","x",IF('Crisis Indicator Data'!L98=0,0,IF('Crisis Indicator Data'!L98&gt;Y$7,5,IF('Crisis Indicator Data'!L98&gt;Y$6,4,IF('Crisis Indicator Data'!L98&gt;Y$5,3,IF('Crisis Indicator Data'!L98&gt;Y$4,2,1))))))</f>
        <v>x</v>
      </c>
      <c r="Z104" s="118" t="str">
        <f t="shared" si="36"/>
        <v>x</v>
      </c>
      <c r="AA104" s="122">
        <f t="shared" si="37"/>
        <v>2.2999999999999998</v>
      </c>
      <c r="AB104" s="111" t="e">
        <f>IF('Crisis Indicator Data'!$O98="x","x",IF('Crisis Indicator Data'!$O98=0,0,('Crisis Indicator Data'!M98/'Crisis Indicator Data'!$O98)))</f>
        <v>#N/A</v>
      </c>
      <c r="AC104" s="116" t="e">
        <f t="shared" si="27"/>
        <v>#N/A</v>
      </c>
      <c r="AD104" s="119" t="e">
        <f t="shared" si="38"/>
        <v>#N/A</v>
      </c>
      <c r="AE104" s="111" t="e">
        <f>IF('Crisis Indicator Data'!$O98="x","x",IF('Crisis Indicator Data'!$O98=0,0,('Crisis Indicator Data'!N98/'Crisis Indicator Data'!$O98)))</f>
        <v>#N/A</v>
      </c>
      <c r="AF104" s="116" t="e">
        <f t="shared" si="28"/>
        <v>#N/A</v>
      </c>
      <c r="AG104" s="119" t="e">
        <f t="shared" si="39"/>
        <v>#N/A</v>
      </c>
      <c r="AH104" s="120" t="e">
        <f t="shared" si="40"/>
        <v>#N/A</v>
      </c>
      <c r="AI104" s="115" t="str">
        <f>IF('Crisis Indicator Data'!P98="x","x",IF('Crisis Indicator Data'!P98&gt;AI$7,5,IF('Crisis Indicator Data'!P98&gt;AI$6,4,IF('Crisis Indicator Data'!P98&gt;AI$5,3,IF('Crisis Indicator Data'!P98&gt;AI$4,2,1)))))</f>
        <v>x</v>
      </c>
      <c r="AJ104" s="111" t="str">
        <f>IF('Crisis Indicator Data'!P98="x","x",'Crisis Indicator Data'!P98/'Crisis Indicator Data'!H98*1000)</f>
        <v>x</v>
      </c>
      <c r="AK104" s="115" t="str">
        <f t="shared" si="41"/>
        <v>x</v>
      </c>
      <c r="AL104" s="120" t="str">
        <f t="shared" si="42"/>
        <v>x</v>
      </c>
      <c r="AM104" s="122" t="e">
        <f t="shared" si="43"/>
        <v>#N/A</v>
      </c>
      <c r="AN104" s="8"/>
      <c r="AO104" s="19"/>
    </row>
    <row r="105" spans="1:41" x14ac:dyDescent="0.3">
      <c r="A105" s="1" t="str">
        <f>'Crisis Indicator Data'!A99</f>
        <v>Syrian conflict</v>
      </c>
      <c r="B105" s="23" t="str">
        <f>'Crisis Indicator Data'!C99</f>
        <v>SYR001</v>
      </c>
      <c r="C105" s="23" t="str">
        <f>'Crisis Indicator Data'!D99</f>
        <v>Syria</v>
      </c>
      <c r="D105" s="23" t="str">
        <f>'Crisis Indicator Data'!E99</f>
        <v>SYR</v>
      </c>
      <c r="E105" s="115">
        <f>IF('Crisis Indicator Data'!F99="x","x",IF('Crisis Indicator Data'!F99=0,0,IF('Crisis Indicator Data'!F99&gt;E$7,5,IF('Crisis Indicator Data'!F99&gt;E$6,4,IF('Crisis Indicator Data'!F99&gt;E$5,3,IF('Crisis Indicator Data'!F99&gt;E$4,2,1))))))</f>
        <v>3</v>
      </c>
      <c r="F105" s="111">
        <f>'Crisis Indicator Data'!F99/VLOOKUP('Impact of Crisis'!$D105,'Country Indicator Data'!$B$3:$P$193,15,FALSE)</f>
        <v>1.008419103632304</v>
      </c>
      <c r="G105" s="115">
        <f>IF(E105="x","x",IF('Crisis Indicator Data'!F99=0,0,IF(F105&gt;G$7,5,IF(F105&gt;G$6,4,IF(F105&gt;G$5,3,IF(F105&gt;G$4,2,1))))))</f>
        <v>5</v>
      </c>
      <c r="H105" s="117">
        <f t="shared" si="30"/>
        <v>4</v>
      </c>
      <c r="I105" s="115">
        <f>IF('Crisis Indicator Data'!G99="x","x",IF('Crisis Indicator Data'!G99=0,0,IF('Crisis Indicator Data'!G99&gt;I$7,5,IF('Crisis Indicator Data'!G99&gt;I$6,4,IF('Crisis Indicator Data'!G99&gt;I$5,3,IF('Crisis Indicator Data'!G99&gt;I$4,2,1))))))</f>
        <v>3</v>
      </c>
      <c r="J105" s="111">
        <f>'Crisis Indicator Data'!G99/VLOOKUP('Impact of Crisis'!$D105,'Country Indicator Data'!$B$3:$P$193,14,FALSE)</f>
        <v>1</v>
      </c>
      <c r="K105" s="115">
        <f>IF(I105="x","x",IF('Crisis Indicator Data'!G99=0,0,IF(J105&gt;K$7,5,IF(J105&gt;K$6,4,IF(J105&gt;K$5,3,IF(J105&gt;K$4,2,1))))))</f>
        <v>5</v>
      </c>
      <c r="L105" s="117">
        <f t="shared" si="31"/>
        <v>4</v>
      </c>
      <c r="M105" s="122">
        <f t="shared" si="44"/>
        <v>4</v>
      </c>
      <c r="N105" s="115">
        <f>IF('Crisis Indicator Data'!H99="x","x",IF('Crisis Indicator Data'!H99=0,0,IF('Crisis Indicator Data'!H99&gt;N$7,5,IF('Crisis Indicator Data'!H99&gt;N$6,4,IF('Crisis Indicator Data'!H99&gt;N$5,3,IF('Crisis Indicator Data'!H99&gt;N$4,2,1))))))</f>
        <v>4</v>
      </c>
      <c r="O105" s="111">
        <f>IF('Crisis Indicator Data'!H99="x","x",('Crisis Indicator Data'!H99/VLOOKUP('Impact of Crisis'!$D105,'Country Indicator Data'!$B$3:$P$193,14,FALSE)))</f>
        <v>1</v>
      </c>
      <c r="P105" s="115">
        <f>IF(N105="x","x",IF('Crisis Indicator Data'!H99=0,0,IF(O105&gt;P$7,5,IF(O105&gt;P$6,4,IF(O105&gt;P$5,3,IF(O105&gt;P$4,2,1))))))</f>
        <v>5</v>
      </c>
      <c r="Q105" s="117">
        <f t="shared" si="33"/>
        <v>4.5</v>
      </c>
      <c r="R105" s="115">
        <f>IF('Crisis Indicator Data'!I99="x","x",IF('Crisis Indicator Data'!I99=0,0,IF('Crisis Indicator Data'!I99&gt;R$7,5,IF('Crisis Indicator Data'!I99&gt;R$6,4,IF('Crisis Indicator Data'!I99&gt;R$5,3,IF('Crisis Indicator Data'!I99&gt;R$4,2,1))))))</f>
        <v>5</v>
      </c>
      <c r="S105" s="111">
        <f>IF('Crisis Indicator Data'!I99="x","x",('Crisis Indicator Data'!I99/VLOOKUP('Impact of Crisis'!$D105,'Country Indicator Data'!$B$3:$P$193,14,FALSE)))</f>
        <v>0.89979152848802235</v>
      </c>
      <c r="T105" s="115">
        <f t="shared" si="34"/>
        <v>5</v>
      </c>
      <c r="U105" s="117">
        <f t="shared" si="35"/>
        <v>5</v>
      </c>
      <c r="V105" s="115">
        <f>IF('Crisis Indicator Data'!J99="x","x",IF('Crisis Indicator Data'!J99=0,0,IF('Crisis Indicator Data'!J99&gt;V$7,5,IF('Crisis Indicator Data'!J99&gt;V$6,4,IF('Crisis Indicator Data'!J99&gt;V$5,3,IF('Crisis Indicator Data'!J99&gt;V$4,2,1))))))</f>
        <v>5</v>
      </c>
      <c r="W105" s="115" t="str">
        <f>IF('Crisis Indicator Data'!K99="x","x",IF('Crisis Indicator Data'!K99=0,0,IF('Crisis Indicator Data'!K99&gt;V$7,5,IF('Crisis Indicator Data'!K99&gt;V$6,4,IF('Crisis Indicator Data'!K99&gt;V$5,3,IF('Crisis Indicator Data'!K99&gt;V$4,2,1))))))</f>
        <v>x</v>
      </c>
      <c r="X105" s="117">
        <f t="shared" si="29"/>
        <v>5</v>
      </c>
      <c r="Y105" s="115">
        <f>IF('Crisis Indicator Data'!L99="x","x",IF('Crisis Indicator Data'!L99=0,0,IF('Crisis Indicator Data'!L99&gt;Y$7,5,IF('Crisis Indicator Data'!L99&gt;Y$6,4,IF('Crisis Indicator Data'!L99&gt;Y$5,3,IF('Crisis Indicator Data'!L99&gt;Y$4,2,1))))))</f>
        <v>4</v>
      </c>
      <c r="Z105" s="118">
        <f t="shared" si="36"/>
        <v>4</v>
      </c>
      <c r="AA105" s="122">
        <f t="shared" si="37"/>
        <v>4.8</v>
      </c>
      <c r="AB105" s="111" t="e">
        <f>IF('Crisis Indicator Data'!$O99="x","x",IF('Crisis Indicator Data'!$O99=0,0,('Crisis Indicator Data'!M99/'Crisis Indicator Data'!$O99)))</f>
        <v>#N/A</v>
      </c>
      <c r="AC105" s="116" t="e">
        <f t="shared" si="27"/>
        <v>#N/A</v>
      </c>
      <c r="AD105" s="119" t="e">
        <f t="shared" si="38"/>
        <v>#N/A</v>
      </c>
      <c r="AE105" s="111" t="e">
        <f>IF('Crisis Indicator Data'!$O99="x","x",IF('Crisis Indicator Data'!$O99=0,0,('Crisis Indicator Data'!N99/'Crisis Indicator Data'!$O99)))</f>
        <v>#N/A</v>
      </c>
      <c r="AF105" s="116" t="e">
        <f t="shared" si="28"/>
        <v>#N/A</v>
      </c>
      <c r="AG105" s="119" t="e">
        <f t="shared" si="39"/>
        <v>#N/A</v>
      </c>
      <c r="AH105" s="120" t="e">
        <f t="shared" si="40"/>
        <v>#N/A</v>
      </c>
      <c r="AI105" s="115">
        <f>IF('Crisis Indicator Data'!P99="x","x",IF('Crisis Indicator Data'!P99&gt;AI$7,5,IF('Crisis Indicator Data'!P99&gt;AI$6,4,IF('Crisis Indicator Data'!P99&gt;AI$5,3,IF('Crisis Indicator Data'!P99&gt;AI$4,2,1)))))</f>
        <v>5</v>
      </c>
      <c r="AJ105" s="111">
        <f>IF('Crisis Indicator Data'!P99="x","x",'Crisis Indicator Data'!P99/'Crisis Indicator Data'!H99*1000)</f>
        <v>15.153274703123211</v>
      </c>
      <c r="AK105" s="115">
        <f t="shared" si="41"/>
        <v>3</v>
      </c>
      <c r="AL105" s="120">
        <f t="shared" si="42"/>
        <v>4.0999999999999996</v>
      </c>
      <c r="AM105" s="122" t="e">
        <f t="shared" si="43"/>
        <v>#N/A</v>
      </c>
      <c r="AN105" s="8"/>
      <c r="AO105" s="19"/>
    </row>
    <row r="106" spans="1:41" x14ac:dyDescent="0.3">
      <c r="A106" s="1" t="str">
        <f>'Crisis Indicator Data'!A100</f>
        <v>International Displacement in Tanzania</v>
      </c>
      <c r="B106" s="23" t="str">
        <f>'Crisis Indicator Data'!C100</f>
        <v>TZA002</v>
      </c>
      <c r="C106" s="23" t="str">
        <f>'Crisis Indicator Data'!D100</f>
        <v>Tanzania</v>
      </c>
      <c r="D106" s="23" t="str">
        <f>'Crisis Indicator Data'!E100</f>
        <v>TZA</v>
      </c>
      <c r="E106" s="115">
        <f>IF('Crisis Indicator Data'!F100="x","x",IF('Crisis Indicator Data'!F100=0,0,IF('Crisis Indicator Data'!F100&gt;E$7,5,IF('Crisis Indicator Data'!F100&gt;E$6,4,IF('Crisis Indicator Data'!F100&gt;E$5,3,IF('Crisis Indicator Data'!F100&gt;E$4,2,1))))))</f>
        <v>3</v>
      </c>
      <c r="F106" s="111">
        <f>'Crisis Indicator Data'!F100/VLOOKUP('Impact of Crisis'!$D106,'Country Indicator Data'!$B$3:$P$193,15,FALSE)</f>
        <v>0.2112135922330097</v>
      </c>
      <c r="G106" s="115">
        <f>IF(E106="x","x",IF('Crisis Indicator Data'!F100=0,0,IF(F106&gt;G$7,5,IF(F106&gt;G$6,4,IF(F106&gt;G$5,3,IF(F106&gt;G$4,2,1))))))</f>
        <v>3</v>
      </c>
      <c r="H106" s="117">
        <f t="shared" si="30"/>
        <v>3</v>
      </c>
      <c r="I106" s="115">
        <f>IF('Crisis Indicator Data'!G100="x","x",IF('Crisis Indicator Data'!G100=0,0,IF('Crisis Indicator Data'!G100&gt;I$7,5,IF('Crisis Indicator Data'!G100&gt;I$6,4,IF('Crisis Indicator Data'!G100&gt;I$5,3,IF('Crisis Indicator Data'!G100&gt;I$4,2,1))))))</f>
        <v>3</v>
      </c>
      <c r="J106" s="111">
        <f>'Crisis Indicator Data'!G100/VLOOKUP('Impact of Crisis'!$D106,'Country Indicator Data'!$B$3:$P$193,14,FALSE)</f>
        <v>0.19768396189931037</v>
      </c>
      <c r="K106" s="115">
        <f>IF(I106="x","x",IF('Crisis Indicator Data'!G100=0,0,IF(J106&gt;K$7,5,IF(J106&gt;K$6,4,IF(J106&gt;K$5,3,IF(J106&gt;K$4,2,1))))))</f>
        <v>2</v>
      </c>
      <c r="L106" s="117">
        <f t="shared" si="31"/>
        <v>2.5</v>
      </c>
      <c r="M106" s="122">
        <f t="shared" si="44"/>
        <v>2.8</v>
      </c>
      <c r="N106" s="115">
        <f>IF('Crisis Indicator Data'!H100="x","x",IF('Crisis Indicator Data'!H100=0,0,IF('Crisis Indicator Data'!H100&gt;N$7,5,IF('Crisis Indicator Data'!H100&gt;N$6,4,IF('Crisis Indicator Data'!H100&gt;N$5,3,IF('Crisis Indicator Data'!H100&gt;N$4,2,1))))))</f>
        <v>4</v>
      </c>
      <c r="O106" s="111">
        <f>IF('Crisis Indicator Data'!H100="x","x",('Crisis Indicator Data'!H100/VLOOKUP('Impact of Crisis'!$D106,'Country Indicator Data'!$B$3:$P$193,14,FALSE)))</f>
        <v>0.19768396189931037</v>
      </c>
      <c r="P106" s="115">
        <f>IF(N106="x","x",IF('Crisis Indicator Data'!H100=0,0,IF(O106&gt;P$7,5,IF(O106&gt;P$6,4,IF(O106&gt;P$5,3,IF(O106&gt;P$4,2,1))))))</f>
        <v>3</v>
      </c>
      <c r="Q106" s="117">
        <f t="shared" si="33"/>
        <v>3.5</v>
      </c>
      <c r="R106" s="115">
        <f>IF('Crisis Indicator Data'!I100="x","x",IF('Crisis Indicator Data'!I100=0,0,IF('Crisis Indicator Data'!I100&gt;R$7,5,IF('Crisis Indicator Data'!I100&gt;R$6,4,IF('Crisis Indicator Data'!I100&gt;R$5,3,IF('Crisis Indicator Data'!I100&gt;R$4,2,1))))))</f>
        <v>3</v>
      </c>
      <c r="S106" s="111">
        <f>IF('Crisis Indicator Data'!I100="x","x",('Crisis Indicator Data'!I100/VLOOKUP('Impact of Crisis'!$D106,'Country Indicator Data'!$B$3:$P$193,14,FALSE)))</f>
        <v>5.6724363785863666E-3</v>
      </c>
      <c r="T106" s="115">
        <f t="shared" si="34"/>
        <v>2</v>
      </c>
      <c r="U106" s="117">
        <f t="shared" si="35"/>
        <v>3</v>
      </c>
      <c r="V106" s="115" t="str">
        <f>IF('Crisis Indicator Data'!J100="x","x",IF('Crisis Indicator Data'!J100=0,0,IF('Crisis Indicator Data'!J100&gt;V$7,5,IF('Crisis Indicator Data'!J100&gt;V$6,4,IF('Crisis Indicator Data'!J100&gt;V$5,3,IF('Crisis Indicator Data'!J100&gt;V$4,2,1))))))</f>
        <v>x</v>
      </c>
      <c r="W106" s="115" t="str">
        <f>IF('Crisis Indicator Data'!K100="x","x",IF('Crisis Indicator Data'!K100=0,0,IF('Crisis Indicator Data'!K100&gt;V$7,5,IF('Crisis Indicator Data'!K100&gt;V$6,4,IF('Crisis Indicator Data'!K100&gt;V$5,3,IF('Crisis Indicator Data'!K100&gt;V$4,2,1))))))</f>
        <v>x</v>
      </c>
      <c r="X106" s="117" t="str">
        <f t="shared" si="29"/>
        <v>x</v>
      </c>
      <c r="Y106" s="115" t="str">
        <f>IF('Crisis Indicator Data'!L100="x","x",IF('Crisis Indicator Data'!L100=0,0,IF('Crisis Indicator Data'!L100&gt;Y$7,5,IF('Crisis Indicator Data'!L100&gt;Y$6,4,IF('Crisis Indicator Data'!L100&gt;Y$5,3,IF('Crisis Indicator Data'!L100&gt;Y$4,2,1))))))</f>
        <v>x</v>
      </c>
      <c r="Z106" s="118" t="str">
        <f t="shared" si="36"/>
        <v>x</v>
      </c>
      <c r="AA106" s="122">
        <f t="shared" si="37"/>
        <v>3.3</v>
      </c>
      <c r="AB106" s="111" t="e">
        <f>IF('Crisis Indicator Data'!$O100="x","x",IF('Crisis Indicator Data'!$O100=0,0,('Crisis Indicator Data'!M100/'Crisis Indicator Data'!$O100)))</f>
        <v>#N/A</v>
      </c>
      <c r="AC106" s="116" t="e">
        <f t="shared" si="27"/>
        <v>#N/A</v>
      </c>
      <c r="AD106" s="119" t="e">
        <f t="shared" si="38"/>
        <v>#N/A</v>
      </c>
      <c r="AE106" s="111" t="e">
        <f>IF('Crisis Indicator Data'!$O100="x","x",IF('Crisis Indicator Data'!$O100=0,0,('Crisis Indicator Data'!N100/'Crisis Indicator Data'!$O100)))</f>
        <v>#N/A</v>
      </c>
      <c r="AF106" s="116" t="e">
        <f t="shared" si="28"/>
        <v>#N/A</v>
      </c>
      <c r="AG106" s="119" t="e">
        <f t="shared" si="39"/>
        <v>#N/A</v>
      </c>
      <c r="AH106" s="120" t="e">
        <f t="shared" si="40"/>
        <v>#N/A</v>
      </c>
      <c r="AI106" s="115" t="str">
        <f>IF('Crisis Indicator Data'!P100="x","x",IF('Crisis Indicator Data'!P100&gt;AI$7,5,IF('Crisis Indicator Data'!P100&gt;AI$6,4,IF('Crisis Indicator Data'!P100&gt;AI$5,3,IF('Crisis Indicator Data'!P100&gt;AI$4,2,1)))))</f>
        <v>x</v>
      </c>
      <c r="AJ106" s="111" t="str">
        <f>IF('Crisis Indicator Data'!P100="x","x",'Crisis Indicator Data'!P100/'Crisis Indicator Data'!H100*1000)</f>
        <v>x</v>
      </c>
      <c r="AK106" s="115" t="str">
        <f t="shared" si="41"/>
        <v>x</v>
      </c>
      <c r="AL106" s="120" t="str">
        <f t="shared" si="42"/>
        <v>x</v>
      </c>
      <c r="AM106" s="122" t="e">
        <f t="shared" si="43"/>
        <v>#N/A</v>
      </c>
      <c r="AN106" s="8"/>
      <c r="AO106" s="19"/>
    </row>
    <row r="107" spans="1:41" x14ac:dyDescent="0.3">
      <c r="A107" s="1" t="str">
        <f>'Crisis Indicator Data'!A101</f>
        <v>Thailand</v>
      </c>
      <c r="B107" s="23" t="str">
        <f>'Crisis Indicator Data'!C101</f>
        <v>THA001</v>
      </c>
      <c r="C107" s="23" t="str">
        <f>'Crisis Indicator Data'!D101</f>
        <v>Thailand</v>
      </c>
      <c r="D107" s="23" t="str">
        <f>'Crisis Indicator Data'!E101</f>
        <v>THA</v>
      </c>
      <c r="E107" s="115">
        <f>IF('Crisis Indicator Data'!F101="x","x",IF('Crisis Indicator Data'!F101=0,0,IF('Crisis Indicator Data'!F101&gt;E$7,5,IF('Crisis Indicator Data'!F101&gt;E$6,4,IF('Crisis Indicator Data'!F101&gt;E$5,3,IF('Crisis Indicator Data'!F101&gt;E$4,2,1))))))</f>
        <v>2</v>
      </c>
      <c r="F107" s="111">
        <f>'Crisis Indicator Data'!F101/VLOOKUP('Impact of Crisis'!$D107,'Country Indicator Data'!$B$3:$P$193,15,FALSE)</f>
        <v>6.9545303294251209E-2</v>
      </c>
      <c r="G107" s="115">
        <f>IF(E107="x","x",IF('Crisis Indicator Data'!F101=0,0,IF(F107&gt;G$7,5,IF(F107&gt;G$6,4,IF(F107&gt;G$5,3,IF(F107&gt;G$4,2,1))))))</f>
        <v>2</v>
      </c>
      <c r="H107" s="117">
        <f t="shared" si="30"/>
        <v>2</v>
      </c>
      <c r="I107" s="115">
        <f>IF('Crisis Indicator Data'!G101="x","x",IF('Crisis Indicator Data'!G101=0,0,IF('Crisis Indicator Data'!G101&gt;I$7,5,IF('Crisis Indicator Data'!G101&gt;I$6,4,IF('Crisis Indicator Data'!G101&gt;I$5,3,IF('Crisis Indicator Data'!G101&gt;I$4,2,1))))))</f>
        <v>2</v>
      </c>
      <c r="J107" s="111">
        <f>'Crisis Indicator Data'!G101/VLOOKUP('Impact of Crisis'!$D107,'Country Indicator Data'!$B$3:$P$193,14,FALSE)</f>
        <v>5.6969202159023902E-2</v>
      </c>
      <c r="K107" s="115">
        <f>IF(I107="x","x",IF('Crisis Indicator Data'!G101=0,0,IF(J107&gt;K$7,5,IF(J107&gt;K$6,4,IF(J107&gt;K$5,3,IF(J107&gt;K$4,2,1))))))</f>
        <v>2</v>
      </c>
      <c r="L107" s="117">
        <f t="shared" si="31"/>
        <v>2</v>
      </c>
      <c r="M107" s="122">
        <f t="shared" si="44"/>
        <v>2</v>
      </c>
      <c r="N107" s="115">
        <f>IF('Crisis Indicator Data'!H101="x","x",IF('Crisis Indicator Data'!H101=0,0,IF('Crisis Indicator Data'!H101&gt;N$7,5,IF('Crisis Indicator Data'!H101&gt;N$6,4,IF('Crisis Indicator Data'!H101&gt;N$5,3,IF('Crisis Indicator Data'!H101&gt;N$4,2,1))))))</f>
        <v>3</v>
      </c>
      <c r="O107" s="111">
        <f>IF('Crisis Indicator Data'!H101="x","x",('Crisis Indicator Data'!H101/VLOOKUP('Impact of Crisis'!$D107,'Country Indicator Data'!$B$3:$P$193,14,FALSE)))</f>
        <v>5.3839524651880077E-2</v>
      </c>
      <c r="P107" s="115">
        <f>IF(N107="x","x",IF('Crisis Indicator Data'!H101=0,0,IF(O107&gt;P$7,5,IF(O107&gt;P$6,4,IF(O107&gt;P$5,3,IF(O107&gt;P$4,2,1))))))</f>
        <v>2</v>
      </c>
      <c r="Q107" s="117">
        <f t="shared" si="33"/>
        <v>2.5</v>
      </c>
      <c r="R107" s="115" t="str">
        <f>IF('Crisis Indicator Data'!I101="x","x",IF('Crisis Indicator Data'!I101=0,0,IF('Crisis Indicator Data'!I101&gt;R$7,5,IF('Crisis Indicator Data'!I101&gt;R$6,4,IF('Crisis Indicator Data'!I101&gt;R$5,3,IF('Crisis Indicator Data'!I101&gt;R$4,2,1))))))</f>
        <v>x</v>
      </c>
      <c r="S107" s="111" t="str">
        <f>IF('Crisis Indicator Data'!I101="x","x",('Crisis Indicator Data'!I101/VLOOKUP('Impact of Crisis'!$D107,'Country Indicator Data'!$B$3:$P$193,14,FALSE)))</f>
        <v>x</v>
      </c>
      <c r="T107" s="115" t="str">
        <f t="shared" si="34"/>
        <v>x</v>
      </c>
      <c r="U107" s="117" t="str">
        <f t="shared" si="35"/>
        <v>x</v>
      </c>
      <c r="V107" s="115">
        <f>IF('Crisis Indicator Data'!J101="x","x",IF('Crisis Indicator Data'!J101=0,0,IF('Crisis Indicator Data'!J101&gt;V$7,5,IF('Crisis Indicator Data'!J101&gt;V$6,4,IF('Crisis Indicator Data'!J101&gt;V$5,3,IF('Crisis Indicator Data'!J101&gt;V$4,2,1))))))</f>
        <v>2</v>
      </c>
      <c r="W107" s="115" t="str">
        <f>IF('Crisis Indicator Data'!K101="x","x",IF('Crisis Indicator Data'!K101=0,0,IF('Crisis Indicator Data'!K101&gt;V$7,5,IF('Crisis Indicator Data'!K101&gt;V$6,4,IF('Crisis Indicator Data'!K101&gt;V$5,3,IF('Crisis Indicator Data'!K101&gt;V$4,2,1))))))</f>
        <v>x</v>
      </c>
      <c r="X107" s="117">
        <f t="shared" si="29"/>
        <v>2</v>
      </c>
      <c r="Y107" s="115">
        <f>IF('Crisis Indicator Data'!L101="x","x",IF('Crisis Indicator Data'!L101=0,0,IF('Crisis Indicator Data'!L101&gt;Y$7,5,IF('Crisis Indicator Data'!L101&gt;Y$6,4,IF('Crisis Indicator Data'!L101&gt;Y$5,3,IF('Crisis Indicator Data'!L101&gt;Y$4,2,1))))))</f>
        <v>1</v>
      </c>
      <c r="Z107" s="118">
        <f t="shared" si="36"/>
        <v>1</v>
      </c>
      <c r="AA107" s="122">
        <f t="shared" si="37"/>
        <v>2.5</v>
      </c>
      <c r="AB107" s="111" t="e">
        <f>IF('Crisis Indicator Data'!$O101="x","x",IF('Crisis Indicator Data'!$O101=0,0,('Crisis Indicator Data'!M101/'Crisis Indicator Data'!$O101)))</f>
        <v>#N/A</v>
      </c>
      <c r="AC107" s="116" t="e">
        <f t="shared" si="27"/>
        <v>#N/A</v>
      </c>
      <c r="AD107" s="119" t="e">
        <f t="shared" si="38"/>
        <v>#N/A</v>
      </c>
      <c r="AE107" s="111" t="e">
        <f>IF('Crisis Indicator Data'!$O101="x","x",IF('Crisis Indicator Data'!$O101=0,0,('Crisis Indicator Data'!N101/'Crisis Indicator Data'!$O101)))</f>
        <v>#N/A</v>
      </c>
      <c r="AF107" s="116" t="e">
        <f t="shared" si="28"/>
        <v>#N/A</v>
      </c>
      <c r="AG107" s="119" t="e">
        <f t="shared" si="39"/>
        <v>#N/A</v>
      </c>
      <c r="AH107" s="120" t="e">
        <f t="shared" si="40"/>
        <v>#N/A</v>
      </c>
      <c r="AI107" s="115" t="str">
        <f>IF('Crisis Indicator Data'!P101="x","x",IF('Crisis Indicator Data'!P101&gt;AI$7,5,IF('Crisis Indicator Data'!P101&gt;AI$6,4,IF('Crisis Indicator Data'!P101&gt;AI$5,3,IF('Crisis Indicator Data'!P101&gt;AI$4,2,1)))))</f>
        <v>x</v>
      </c>
      <c r="AJ107" s="111" t="str">
        <f>IF('Crisis Indicator Data'!P101="x","x",'Crisis Indicator Data'!P101/'Crisis Indicator Data'!H101*1000)</f>
        <v>x</v>
      </c>
      <c r="AK107" s="115" t="str">
        <f t="shared" si="41"/>
        <v>x</v>
      </c>
      <c r="AL107" s="120" t="str">
        <f t="shared" si="42"/>
        <v>x</v>
      </c>
      <c r="AM107" s="122" t="e">
        <f t="shared" si="43"/>
        <v>#N/A</v>
      </c>
      <c r="AN107" s="8"/>
      <c r="AO107" s="19"/>
    </row>
    <row r="108" spans="1:41" x14ac:dyDescent="0.3">
      <c r="A108" s="1" t="str">
        <f>'Crisis Indicator Data'!A102</f>
        <v>Conflict in Thailand</v>
      </c>
      <c r="B108" s="23" t="str">
        <f>'Crisis Indicator Data'!C102</f>
        <v>THA002</v>
      </c>
      <c r="C108" s="23" t="str">
        <f>'Crisis Indicator Data'!D102</f>
        <v>Thailand</v>
      </c>
      <c r="D108" s="23" t="str">
        <f>'Crisis Indicator Data'!E102</f>
        <v>THA</v>
      </c>
      <c r="E108" s="115">
        <f>IF('Crisis Indicator Data'!F102="x","x",IF('Crisis Indicator Data'!F102=0,0,IF('Crisis Indicator Data'!F102&gt;E$7,5,IF('Crisis Indicator Data'!F102&gt;E$6,4,IF('Crisis Indicator Data'!F102&gt;E$5,3,IF('Crisis Indicator Data'!F102&gt;E$4,2,1))))))</f>
        <v>1</v>
      </c>
      <c r="F108" s="111">
        <f>'Crisis Indicator Data'!F102/VLOOKUP('Impact of Crisis'!$D108,'Country Indicator Data'!$B$3:$P$193,15,FALSE)</f>
        <v>3.5878564857405704E-2</v>
      </c>
      <c r="G108" s="115">
        <f>IF(E108="x","x",IF('Crisis Indicator Data'!F102=0,0,IF(F108&gt;G$7,5,IF(F108&gt;G$6,4,IF(F108&gt;G$5,3,IF(F108&gt;G$4,2,1))))))</f>
        <v>2</v>
      </c>
      <c r="H108" s="117">
        <f t="shared" si="30"/>
        <v>1.5</v>
      </c>
      <c r="I108" s="115">
        <f>IF('Crisis Indicator Data'!G102="x","x",IF('Crisis Indicator Data'!G102=0,0,IF('Crisis Indicator Data'!G102&gt;I$7,5,IF('Crisis Indicator Data'!G102&gt;I$6,4,IF('Crisis Indicator Data'!G102&gt;I$5,3,IF('Crisis Indicator Data'!G102&gt;I$4,2,1))))))</f>
        <v>2</v>
      </c>
      <c r="J108" s="111">
        <f>'Crisis Indicator Data'!G102/VLOOKUP('Impact of Crisis'!$D108,'Country Indicator Data'!$B$3:$P$193,14,FALSE)</f>
        <v>5.2275593051208782E-2</v>
      </c>
      <c r="K108" s="115">
        <f>IF(I108="x","x",IF('Crisis Indicator Data'!G102=0,0,IF(J108&gt;K$7,5,IF(J108&gt;K$6,4,IF(J108&gt;K$5,3,IF(J108&gt;K$4,2,1))))))</f>
        <v>2</v>
      </c>
      <c r="L108" s="117">
        <f t="shared" si="31"/>
        <v>2</v>
      </c>
      <c r="M108" s="122">
        <f t="shared" si="44"/>
        <v>1.8</v>
      </c>
      <c r="N108" s="115">
        <f>IF('Crisis Indicator Data'!H102="x","x",IF('Crisis Indicator Data'!H102=0,0,IF('Crisis Indicator Data'!H102&gt;N$7,5,IF('Crisis Indicator Data'!H102&gt;N$6,4,IF('Crisis Indicator Data'!H102&gt;N$5,3,IF('Crisis Indicator Data'!H102&gt;N$4,2,1))))))</f>
        <v>3</v>
      </c>
      <c r="O108" s="111">
        <f>IF('Crisis Indicator Data'!H102="x","x",('Crisis Indicator Data'!H102/VLOOKUP('Impact of Crisis'!$D108,'Country Indicator Data'!$B$3:$P$193,14,FALSE)))</f>
        <v>5.2275593051208782E-2</v>
      </c>
      <c r="P108" s="115">
        <f>IF(N108="x","x",IF('Crisis Indicator Data'!H102=0,0,IF(O108&gt;P$7,5,IF(O108&gt;P$6,4,IF(O108&gt;P$5,3,IF(O108&gt;P$4,2,1))))))</f>
        <v>2</v>
      </c>
      <c r="Q108" s="117">
        <f t="shared" si="33"/>
        <v>2.5</v>
      </c>
      <c r="R108" s="115" t="str">
        <f>IF('Crisis Indicator Data'!I102="x","x",IF('Crisis Indicator Data'!I102=0,0,IF('Crisis Indicator Data'!I102&gt;R$7,5,IF('Crisis Indicator Data'!I102&gt;R$6,4,IF('Crisis Indicator Data'!I102&gt;R$5,3,IF('Crisis Indicator Data'!I102&gt;R$4,2,1))))))</f>
        <v>x</v>
      </c>
      <c r="S108" s="111" t="str">
        <f>IF('Crisis Indicator Data'!I102="x","x",('Crisis Indicator Data'!I102/VLOOKUP('Impact of Crisis'!$D108,'Country Indicator Data'!$B$3:$P$193,14,FALSE)))</f>
        <v>x</v>
      </c>
      <c r="T108" s="115" t="str">
        <f t="shared" si="34"/>
        <v>x</v>
      </c>
      <c r="U108" s="117" t="str">
        <f t="shared" si="35"/>
        <v>x</v>
      </c>
      <c r="V108" s="115">
        <f>IF('Crisis Indicator Data'!J102="x","x",IF('Crisis Indicator Data'!J102=0,0,IF('Crisis Indicator Data'!J102&gt;V$7,5,IF('Crisis Indicator Data'!J102&gt;V$6,4,IF('Crisis Indicator Data'!J102&gt;V$5,3,IF('Crisis Indicator Data'!J102&gt;V$4,2,1))))))</f>
        <v>2</v>
      </c>
      <c r="W108" s="115" t="str">
        <f>IF('Crisis Indicator Data'!K102="x","x",IF('Crisis Indicator Data'!K102=0,0,IF('Crisis Indicator Data'!K102&gt;V$7,5,IF('Crisis Indicator Data'!K102&gt;V$6,4,IF('Crisis Indicator Data'!K102&gt;V$5,3,IF('Crisis Indicator Data'!K102&gt;V$4,2,1))))))</f>
        <v>x</v>
      </c>
      <c r="X108" s="117">
        <f t="shared" si="29"/>
        <v>2</v>
      </c>
      <c r="Y108" s="115">
        <f>IF('Crisis Indicator Data'!L102="x","x",IF('Crisis Indicator Data'!L102=0,0,IF('Crisis Indicator Data'!L102&gt;Y$7,5,IF('Crisis Indicator Data'!L102&gt;Y$6,4,IF('Crisis Indicator Data'!L102&gt;Y$5,3,IF('Crisis Indicator Data'!L102&gt;Y$4,2,1))))))</f>
        <v>1</v>
      </c>
      <c r="Z108" s="118">
        <f t="shared" si="36"/>
        <v>1</v>
      </c>
      <c r="AA108" s="122">
        <f t="shared" si="37"/>
        <v>2.5</v>
      </c>
      <c r="AB108" s="111" t="e">
        <f>IF('Crisis Indicator Data'!$O102="x","x",IF('Crisis Indicator Data'!$O102=0,0,('Crisis Indicator Data'!M102/'Crisis Indicator Data'!$O102)))</f>
        <v>#N/A</v>
      </c>
      <c r="AC108" s="116" t="e">
        <f t="shared" si="27"/>
        <v>#N/A</v>
      </c>
      <c r="AD108" s="119" t="e">
        <f t="shared" si="38"/>
        <v>#N/A</v>
      </c>
      <c r="AE108" s="111" t="e">
        <f>IF('Crisis Indicator Data'!$O102="x","x",IF('Crisis Indicator Data'!$O102=0,0,('Crisis Indicator Data'!N102/'Crisis Indicator Data'!$O102)))</f>
        <v>#N/A</v>
      </c>
      <c r="AF108" s="116" t="e">
        <f t="shared" si="28"/>
        <v>#N/A</v>
      </c>
      <c r="AG108" s="119" t="e">
        <f t="shared" si="39"/>
        <v>#N/A</v>
      </c>
      <c r="AH108" s="120" t="e">
        <f t="shared" si="40"/>
        <v>#N/A</v>
      </c>
      <c r="AI108" s="115" t="str">
        <f>IF('Crisis Indicator Data'!P102="x","x",IF('Crisis Indicator Data'!P102&gt;AI$7,5,IF('Crisis Indicator Data'!P102&gt;AI$6,4,IF('Crisis Indicator Data'!P102&gt;AI$5,3,IF('Crisis Indicator Data'!P102&gt;AI$4,2,1)))))</f>
        <v>x</v>
      </c>
      <c r="AJ108" s="111" t="str">
        <f>IF('Crisis Indicator Data'!P102="x","x",'Crisis Indicator Data'!P102/'Crisis Indicator Data'!H102*1000)</f>
        <v>x</v>
      </c>
      <c r="AK108" s="115" t="str">
        <f t="shared" si="41"/>
        <v>x</v>
      </c>
      <c r="AL108" s="120" t="str">
        <f t="shared" si="42"/>
        <v>x</v>
      </c>
      <c r="AM108" s="122" t="e">
        <f t="shared" si="43"/>
        <v>#N/A</v>
      </c>
      <c r="AN108" s="8"/>
      <c r="AO108" s="19"/>
    </row>
    <row r="109" spans="1:41" x14ac:dyDescent="0.3">
      <c r="A109" s="1" t="str">
        <f>'Crisis Indicator Data'!A103</f>
        <v>International Displacement (from Myanmar, mostly Karen and Karenni minorities</v>
      </c>
      <c r="B109" s="23" t="str">
        <f>'Crisis Indicator Data'!C103</f>
        <v>THA003</v>
      </c>
      <c r="C109" s="23" t="str">
        <f>'Crisis Indicator Data'!D103</f>
        <v>Thailand</v>
      </c>
      <c r="D109" s="23" t="str">
        <f>'Crisis Indicator Data'!E103</f>
        <v>THA</v>
      </c>
      <c r="E109" s="115">
        <f>IF('Crisis Indicator Data'!F103="x","x",IF('Crisis Indicator Data'!F103=0,0,IF('Crisis Indicator Data'!F103&gt;E$7,5,IF('Crisis Indicator Data'!F103&gt;E$6,4,IF('Crisis Indicator Data'!F103&gt;E$5,3,IF('Crisis Indicator Data'!F103&gt;E$4,2,1))))))</f>
        <v>1</v>
      </c>
      <c r="F109" s="111">
        <f>'Crisis Indicator Data'!F103/VLOOKUP('Impact of Crisis'!$D109,'Country Indicator Data'!$B$3:$P$193,15,FALSE)</f>
        <v>3.3666738436845506E-2</v>
      </c>
      <c r="G109" s="115">
        <f>IF(E109="x","x",IF('Crisis Indicator Data'!F103=0,0,IF(F109&gt;G$7,5,IF(F109&gt;G$6,4,IF(F109&gt;G$5,3,IF(F109&gt;G$4,2,1))))))</f>
        <v>2</v>
      </c>
      <c r="H109" s="117">
        <f t="shared" si="30"/>
        <v>1.5</v>
      </c>
      <c r="I109" s="115">
        <f>IF('Crisis Indicator Data'!G103="x","x",IF('Crisis Indicator Data'!G103=0,0,IF('Crisis Indicator Data'!G103&gt;I$7,5,IF('Crisis Indicator Data'!G103&gt;I$6,4,IF('Crisis Indicator Data'!G103&gt;I$5,3,IF('Crisis Indicator Data'!G103&gt;I$4,2,1))))))</f>
        <v>1</v>
      </c>
      <c r="J109" s="111">
        <f>'Crisis Indicator Data'!G103/VLOOKUP('Impact of Crisis'!$D109,'Country Indicator Data'!$B$3:$P$193,14,FALSE)</f>
        <v>4.7020758682209222E-3</v>
      </c>
      <c r="K109" s="115">
        <f>IF(I109="x","x",IF('Crisis Indicator Data'!G103=0,0,IF(J109&gt;K$7,5,IF(J109&gt;K$6,4,IF(J109&gt;K$5,3,IF(J109&gt;K$4,2,1))))))</f>
        <v>1</v>
      </c>
      <c r="L109" s="117">
        <f t="shared" si="31"/>
        <v>1</v>
      </c>
      <c r="M109" s="122">
        <f t="shared" si="44"/>
        <v>1.3</v>
      </c>
      <c r="N109" s="115">
        <f>IF('Crisis Indicator Data'!H103="x","x",IF('Crisis Indicator Data'!H103=0,0,IF('Crisis Indicator Data'!H103&gt;N$7,5,IF('Crisis Indicator Data'!H103&gt;N$6,4,IF('Crisis Indicator Data'!H103&gt;N$5,3,IF('Crisis Indicator Data'!H103&gt;N$4,2,1))))))</f>
        <v>1</v>
      </c>
      <c r="O109" s="111">
        <f>IF('Crisis Indicator Data'!H103="x","x",('Crisis Indicator Data'!H103/VLOOKUP('Impact of Crisis'!$D109,'Country Indicator Data'!$B$3:$P$193,14,FALSE)))</f>
        <v>1.5678625965739859E-3</v>
      </c>
      <c r="P109" s="115">
        <f>IF(N109="x","x",IF('Crisis Indicator Data'!H103=0,0,IF(O109&gt;P$7,5,IF(O109&gt;P$6,4,IF(O109&gt;P$5,3,IF(O109&gt;P$4,2,1))))))</f>
        <v>1</v>
      </c>
      <c r="Q109" s="117">
        <f t="shared" si="33"/>
        <v>1</v>
      </c>
      <c r="R109" s="115">
        <f>IF('Crisis Indicator Data'!I103="x","x",IF('Crisis Indicator Data'!I103=0,0,IF('Crisis Indicator Data'!I103&gt;R$7,5,IF('Crisis Indicator Data'!I103&gt;R$6,4,IF('Crisis Indicator Data'!I103&gt;R$5,3,IF('Crisis Indicator Data'!I103&gt;R$4,2,1))))))</f>
        <v>2</v>
      </c>
      <c r="S109" s="111">
        <f>IF('Crisis Indicator Data'!I103="x","x",('Crisis Indicator Data'!I103/VLOOKUP('Impact of Crisis'!$D109,'Country Indicator Data'!$B$3:$P$193,14,FALSE)))</f>
        <v>1.5678625965739859E-3</v>
      </c>
      <c r="T109" s="115">
        <f t="shared" si="34"/>
        <v>1</v>
      </c>
      <c r="U109" s="117">
        <f t="shared" si="35"/>
        <v>2</v>
      </c>
      <c r="V109" s="115">
        <f>IF('Crisis Indicator Data'!J103="x","x",IF('Crisis Indicator Data'!J103=0,0,IF('Crisis Indicator Data'!J103&gt;V$7,5,IF('Crisis Indicator Data'!J103&gt;V$6,4,IF('Crisis Indicator Data'!J103&gt;V$5,3,IF('Crisis Indicator Data'!J103&gt;V$4,2,1))))))</f>
        <v>0</v>
      </c>
      <c r="W109" s="115" t="str">
        <f>IF('Crisis Indicator Data'!K103="x","x",IF('Crisis Indicator Data'!K103=0,0,IF('Crisis Indicator Data'!K103&gt;V$7,5,IF('Crisis Indicator Data'!K103&gt;V$6,4,IF('Crisis Indicator Data'!K103&gt;V$5,3,IF('Crisis Indicator Data'!K103&gt;V$4,2,1))))))</f>
        <v>x</v>
      </c>
      <c r="X109" s="117">
        <f t="shared" si="29"/>
        <v>0</v>
      </c>
      <c r="Y109" s="115">
        <f>IF('Crisis Indicator Data'!L103="x","x",IF('Crisis Indicator Data'!L103=0,0,IF('Crisis Indicator Data'!L103&gt;Y$7,5,IF('Crisis Indicator Data'!L103&gt;Y$6,4,IF('Crisis Indicator Data'!L103&gt;Y$5,3,IF('Crisis Indicator Data'!L103&gt;Y$4,2,1))))))</f>
        <v>0</v>
      </c>
      <c r="Z109" s="118">
        <f t="shared" si="36"/>
        <v>0</v>
      </c>
      <c r="AA109" s="122">
        <f t="shared" si="37"/>
        <v>1.5</v>
      </c>
      <c r="AB109" s="111" t="e">
        <f>IF('Crisis Indicator Data'!$O103="x","x",IF('Crisis Indicator Data'!$O103=0,0,('Crisis Indicator Data'!M103/'Crisis Indicator Data'!$O103)))</f>
        <v>#N/A</v>
      </c>
      <c r="AC109" s="116" t="e">
        <f t="shared" si="27"/>
        <v>#N/A</v>
      </c>
      <c r="AD109" s="119" t="e">
        <f t="shared" si="38"/>
        <v>#N/A</v>
      </c>
      <c r="AE109" s="111" t="e">
        <f>IF('Crisis Indicator Data'!$O103="x","x",IF('Crisis Indicator Data'!$O103=0,0,('Crisis Indicator Data'!N103/'Crisis Indicator Data'!$O103)))</f>
        <v>#N/A</v>
      </c>
      <c r="AF109" s="116" t="e">
        <f t="shared" si="28"/>
        <v>#N/A</v>
      </c>
      <c r="AG109" s="119" t="e">
        <f t="shared" si="39"/>
        <v>#N/A</v>
      </c>
      <c r="AH109" s="120" t="e">
        <f t="shared" si="40"/>
        <v>#N/A</v>
      </c>
      <c r="AI109" s="115" t="str">
        <f>IF('Crisis Indicator Data'!P103="x","x",IF('Crisis Indicator Data'!P103&gt;AI$7,5,IF('Crisis Indicator Data'!P103&gt;AI$6,4,IF('Crisis Indicator Data'!P103&gt;AI$5,3,IF('Crisis Indicator Data'!P103&gt;AI$4,2,1)))))</f>
        <v>x</v>
      </c>
      <c r="AJ109" s="111" t="str">
        <f>IF('Crisis Indicator Data'!P103="x","x",'Crisis Indicator Data'!P103/'Crisis Indicator Data'!H103*1000)</f>
        <v>x</v>
      </c>
      <c r="AK109" s="115" t="str">
        <f t="shared" si="41"/>
        <v>x</v>
      </c>
      <c r="AL109" s="120" t="str">
        <f t="shared" si="42"/>
        <v>x</v>
      </c>
      <c r="AM109" s="122" t="e">
        <f t="shared" si="43"/>
        <v>#N/A</v>
      </c>
      <c r="AN109" s="8"/>
      <c r="AO109" s="19"/>
    </row>
    <row r="110" spans="1:41" x14ac:dyDescent="0.3">
      <c r="A110" s="1" t="str">
        <f>'Crisis Indicator Data'!A104</f>
        <v>Displacement in Tunisia</v>
      </c>
      <c r="B110" s="23" t="str">
        <f>'Crisis Indicator Data'!C104</f>
        <v>TUN002</v>
      </c>
      <c r="C110" s="23" t="str">
        <f>'Crisis Indicator Data'!D104</f>
        <v>Tunisia</v>
      </c>
      <c r="D110" s="23" t="str">
        <f>'Crisis Indicator Data'!E104</f>
        <v>TUN</v>
      </c>
      <c r="E110" s="115">
        <f>IF('Crisis Indicator Data'!F104="x","x",IF('Crisis Indicator Data'!F104=0,0,IF('Crisis Indicator Data'!F104&gt;E$7,5,IF('Crisis Indicator Data'!F104&gt;E$6,4,IF('Crisis Indicator Data'!F104&gt;E$5,3,IF('Crisis Indicator Data'!F104&gt;E$4,2,1))))))</f>
        <v>3</v>
      </c>
      <c r="F110" s="111">
        <f>'Crisis Indicator Data'!F104/VLOOKUP('Impact of Crisis'!$D110,'Country Indicator Data'!$B$3:$P$193,15,FALSE)</f>
        <v>1.0060247167868177</v>
      </c>
      <c r="G110" s="115">
        <f>IF(E110="x","x",IF('Crisis Indicator Data'!F104=0,0,IF(F110&gt;G$7,5,IF(F110&gt;G$6,4,IF(F110&gt;G$5,3,IF(F110&gt;G$4,2,1))))))</f>
        <v>5</v>
      </c>
      <c r="H110" s="117">
        <f t="shared" si="30"/>
        <v>4</v>
      </c>
      <c r="I110" s="115">
        <f>IF('Crisis Indicator Data'!G104="x","x",IF('Crisis Indicator Data'!G104=0,0,IF('Crisis Indicator Data'!G104&gt;I$7,5,IF('Crisis Indicator Data'!G104&gt;I$6,4,IF('Crisis Indicator Data'!G104&gt;I$5,3,IF('Crisis Indicator Data'!G104&gt;I$4,2,1))))))</f>
        <v>3</v>
      </c>
      <c r="J110" s="111">
        <f>'Crisis Indicator Data'!G104/VLOOKUP('Impact of Crisis'!$D110,'Country Indicator Data'!$B$3:$P$193,14,FALSE)</f>
        <v>1</v>
      </c>
      <c r="K110" s="115">
        <f>IF(I110="x","x",IF('Crisis Indicator Data'!G104=0,0,IF(J110&gt;K$7,5,IF(J110&gt;K$6,4,IF(J110&gt;K$5,3,IF(J110&gt;K$4,2,1))))))</f>
        <v>5</v>
      </c>
      <c r="L110" s="117">
        <f t="shared" si="31"/>
        <v>4</v>
      </c>
      <c r="M110" s="122">
        <f t="shared" si="44"/>
        <v>4</v>
      </c>
      <c r="N110" s="115">
        <f>IF('Crisis Indicator Data'!H104="x","x",IF('Crisis Indicator Data'!H104=0,0,IF('Crisis Indicator Data'!H104&gt;N$7,5,IF('Crisis Indicator Data'!H104&gt;N$6,4,IF('Crisis Indicator Data'!H104&gt;N$5,3,IF('Crisis Indicator Data'!H104&gt;N$4,2,1))))))</f>
        <v>1</v>
      </c>
      <c r="O110" s="111">
        <f>IF('Crisis Indicator Data'!H104="x","x",('Crisis Indicator Data'!H104/VLOOKUP('Impact of Crisis'!$D110,'Country Indicator Data'!$B$3:$P$193,14,FALSE)))</f>
        <v>5.538411607550738E-3</v>
      </c>
      <c r="P110" s="115">
        <f>IF(N110="x","x",IF('Crisis Indicator Data'!H104=0,0,IF(O110&gt;P$7,5,IF(O110&gt;P$6,4,IF(O110&gt;P$5,3,IF(O110&gt;P$4,2,1))))))</f>
        <v>1</v>
      </c>
      <c r="Q110" s="117">
        <f t="shared" si="33"/>
        <v>1</v>
      </c>
      <c r="R110" s="115">
        <f>IF('Crisis Indicator Data'!I104="x","x",IF('Crisis Indicator Data'!I104=0,0,IF('Crisis Indicator Data'!I104&gt;R$7,5,IF('Crisis Indicator Data'!I104&gt;R$6,4,IF('Crisis Indicator Data'!I104&gt;R$5,3,IF('Crisis Indicator Data'!I104&gt;R$4,2,1))))))</f>
        <v>1</v>
      </c>
      <c r="S110" s="111">
        <f>IF('Crisis Indicator Data'!I104="x","x",('Crisis Indicator Data'!I104/VLOOKUP('Impact of Crisis'!$D110,'Country Indicator Data'!$B$3:$P$193,14,FALSE)))</f>
        <v>5.538411607550738E-3</v>
      </c>
      <c r="T110" s="115">
        <f t="shared" si="34"/>
        <v>2</v>
      </c>
      <c r="U110" s="117">
        <f t="shared" si="35"/>
        <v>2</v>
      </c>
      <c r="V110" s="115" t="str">
        <f>IF('Crisis Indicator Data'!J104="x","x",IF('Crisis Indicator Data'!J104=0,0,IF('Crisis Indicator Data'!J104&gt;V$7,5,IF('Crisis Indicator Data'!J104&gt;V$6,4,IF('Crisis Indicator Data'!J104&gt;V$5,3,IF('Crisis Indicator Data'!J104&gt;V$4,2,1))))))</f>
        <v>x</v>
      </c>
      <c r="W110" s="115" t="str">
        <f>IF('Crisis Indicator Data'!K104="x","x",IF('Crisis Indicator Data'!K104=0,0,IF('Crisis Indicator Data'!K104&gt;V$7,5,IF('Crisis Indicator Data'!K104&gt;V$6,4,IF('Crisis Indicator Data'!K104&gt;V$5,3,IF('Crisis Indicator Data'!K104&gt;V$4,2,1))))))</f>
        <v>x</v>
      </c>
      <c r="X110" s="117" t="str">
        <f t="shared" si="29"/>
        <v>x</v>
      </c>
      <c r="Y110" s="115">
        <f>IF('Crisis Indicator Data'!L104="x","x",IF('Crisis Indicator Data'!L104=0,0,IF('Crisis Indicator Data'!L104&gt;Y$7,5,IF('Crisis Indicator Data'!L104&gt;Y$6,4,IF('Crisis Indicator Data'!L104&gt;Y$5,3,IF('Crisis Indicator Data'!L104&gt;Y$4,2,1))))))</f>
        <v>1</v>
      </c>
      <c r="Z110" s="118">
        <f t="shared" si="36"/>
        <v>1</v>
      </c>
      <c r="AA110" s="122">
        <f t="shared" si="37"/>
        <v>1.5</v>
      </c>
      <c r="AB110" s="111" t="e">
        <f>IF('Crisis Indicator Data'!$O104="x","x",IF('Crisis Indicator Data'!$O104=0,0,('Crisis Indicator Data'!M104/'Crisis Indicator Data'!$O104)))</f>
        <v>#N/A</v>
      </c>
      <c r="AC110" s="116" t="e">
        <f t="shared" si="27"/>
        <v>#N/A</v>
      </c>
      <c r="AD110" s="119" t="e">
        <f t="shared" si="38"/>
        <v>#N/A</v>
      </c>
      <c r="AE110" s="111" t="e">
        <f>IF('Crisis Indicator Data'!$O104="x","x",IF('Crisis Indicator Data'!$O104=0,0,('Crisis Indicator Data'!N104/'Crisis Indicator Data'!$O104)))</f>
        <v>#N/A</v>
      </c>
      <c r="AF110" s="116" t="e">
        <f t="shared" si="28"/>
        <v>#N/A</v>
      </c>
      <c r="AG110" s="119" t="e">
        <f t="shared" si="39"/>
        <v>#N/A</v>
      </c>
      <c r="AH110" s="120" t="e">
        <f t="shared" si="40"/>
        <v>#N/A</v>
      </c>
      <c r="AI110" s="115" t="str">
        <f>IF('Crisis Indicator Data'!P104="x","x",IF('Crisis Indicator Data'!P104&gt;AI$7,5,IF('Crisis Indicator Data'!P104&gt;AI$6,4,IF('Crisis Indicator Data'!P104&gt;AI$5,3,IF('Crisis Indicator Data'!P104&gt;AI$4,2,1)))))</f>
        <v>x</v>
      </c>
      <c r="AJ110" s="111" t="str">
        <f>IF('Crisis Indicator Data'!P104="x","x",'Crisis Indicator Data'!P104/'Crisis Indicator Data'!H104*1000)</f>
        <v>x</v>
      </c>
      <c r="AK110" s="115" t="str">
        <f t="shared" si="41"/>
        <v>x</v>
      </c>
      <c r="AL110" s="120" t="str">
        <f t="shared" si="42"/>
        <v>x</v>
      </c>
      <c r="AM110" s="122" t="e">
        <f t="shared" si="43"/>
        <v>#N/A</v>
      </c>
      <c r="AN110" s="8"/>
      <c r="AO110" s="19"/>
    </row>
    <row r="111" spans="1:41" x14ac:dyDescent="0.3">
      <c r="A111" s="1" t="str">
        <f>'Crisis Indicator Data'!A105</f>
        <v>Turkey</v>
      </c>
      <c r="B111" s="23" t="str">
        <f>'Crisis Indicator Data'!C105</f>
        <v>TUR001</v>
      </c>
      <c r="C111" s="23" t="str">
        <f>'Crisis Indicator Data'!D105</f>
        <v>Turkey</v>
      </c>
      <c r="D111" s="23" t="str">
        <f>'Crisis Indicator Data'!E105</f>
        <v>TUR</v>
      </c>
      <c r="E111" s="115">
        <f>IF('Crisis Indicator Data'!F105="x","x",IF('Crisis Indicator Data'!F105=0,0,IF('Crisis Indicator Data'!F105&gt;E$7,5,IF('Crisis Indicator Data'!F105&gt;E$6,4,IF('Crisis Indicator Data'!F105&gt;E$5,3,IF('Crisis Indicator Data'!F105&gt;E$4,2,1))))))</f>
        <v>3</v>
      </c>
      <c r="F111" s="111">
        <f>'Crisis Indicator Data'!F105/VLOOKUP('Impact of Crisis'!$D111,'Country Indicator Data'!$B$3:$P$193,15,FALSE)</f>
        <v>0.49234437327027275</v>
      </c>
      <c r="G111" s="115">
        <f>IF(E111="x","x",IF('Crisis Indicator Data'!F105=0,0,IF(F111&gt;G$7,5,IF(F111&gt;G$6,4,IF(F111&gt;G$5,3,IF(F111&gt;G$4,2,1))))))</f>
        <v>4</v>
      </c>
      <c r="H111" s="117">
        <f t="shared" si="30"/>
        <v>3.5</v>
      </c>
      <c r="I111" s="115">
        <f>IF('Crisis Indicator Data'!G105="x","x",IF('Crisis Indicator Data'!G105=0,0,IF('Crisis Indicator Data'!G105&gt;I$7,5,IF('Crisis Indicator Data'!G105&gt;I$6,4,IF('Crisis Indicator Data'!G105&gt;I$5,3,IF('Crisis Indicator Data'!G105&gt;I$4,2,1))))))</f>
        <v>5</v>
      </c>
      <c r="J111" s="111">
        <f>'Crisis Indicator Data'!G105/VLOOKUP('Impact of Crisis'!$D111,'Country Indicator Data'!$B$3:$P$193,14,FALSE)</f>
        <v>0.66395352927028817</v>
      </c>
      <c r="K111" s="115">
        <f>IF(I111="x","x",IF('Crisis Indicator Data'!G105=0,0,IF(J111&gt;K$7,5,IF(J111&gt;K$6,4,IF(J111&gt;K$5,3,IF(J111&gt;K$4,2,1))))))</f>
        <v>4</v>
      </c>
      <c r="L111" s="117">
        <f t="shared" si="31"/>
        <v>4.5</v>
      </c>
      <c r="M111" s="122">
        <f t="shared" si="44"/>
        <v>4</v>
      </c>
      <c r="N111" s="115">
        <f>IF('Crisis Indicator Data'!H105="x","x",IF('Crisis Indicator Data'!H105=0,0,IF('Crisis Indicator Data'!H105&gt;N$7,5,IF('Crisis Indicator Data'!H105&gt;N$6,4,IF('Crisis Indicator Data'!H105&gt;N$5,3,IF('Crisis Indicator Data'!H105&gt;N$4,2,1))))))</f>
        <v>3</v>
      </c>
      <c r="O111" s="111">
        <f>IF('Crisis Indicator Data'!H105="x","x",('Crisis Indicator Data'!H105/VLOOKUP('Impact of Crisis'!$D111,'Country Indicator Data'!$B$3:$P$193,14,FALSE)))</f>
        <v>4.9646355899100651E-2</v>
      </c>
      <c r="P111" s="115">
        <f>IF(N111="x","x",IF('Crisis Indicator Data'!H105=0,0,IF(O111&gt;P$7,5,IF(O111&gt;P$6,4,IF(O111&gt;P$5,3,IF(O111&gt;P$4,2,1))))))</f>
        <v>2</v>
      </c>
      <c r="Q111" s="117">
        <f t="shared" si="33"/>
        <v>2.5</v>
      </c>
      <c r="R111" s="115">
        <f>IF('Crisis Indicator Data'!I105="x","x",IF('Crisis Indicator Data'!I105=0,0,IF('Crisis Indicator Data'!I105&gt;R$7,5,IF('Crisis Indicator Data'!I105&gt;R$6,4,IF('Crisis Indicator Data'!I105&gt;R$5,3,IF('Crisis Indicator Data'!I105&gt;R$4,2,1))))))</f>
        <v>5</v>
      </c>
      <c r="S111" s="111">
        <f>IF('Crisis Indicator Data'!I105="x","x",('Crisis Indicator Data'!I105/VLOOKUP('Impact of Crisis'!$D111,'Country Indicator Data'!$B$3:$P$193,14,FALSE)))</f>
        <v>4.9646355899100651E-2</v>
      </c>
      <c r="T111" s="115">
        <f t="shared" si="34"/>
        <v>3</v>
      </c>
      <c r="U111" s="117">
        <f t="shared" si="35"/>
        <v>5</v>
      </c>
      <c r="V111" s="115" t="str">
        <f>IF('Crisis Indicator Data'!J105="x","x",IF('Crisis Indicator Data'!J105=0,0,IF('Crisis Indicator Data'!J105&gt;V$7,5,IF('Crisis Indicator Data'!J105&gt;V$6,4,IF('Crisis Indicator Data'!J105&gt;V$5,3,IF('Crisis Indicator Data'!J105&gt;V$4,2,1))))))</f>
        <v>x</v>
      </c>
      <c r="W111" s="115" t="str">
        <f>IF('Crisis Indicator Data'!K105="x","x",IF('Crisis Indicator Data'!K105=0,0,IF('Crisis Indicator Data'!K105&gt;V$7,5,IF('Crisis Indicator Data'!K105&gt;V$6,4,IF('Crisis Indicator Data'!K105&gt;V$5,3,IF('Crisis Indicator Data'!K105&gt;V$4,2,1))))))</f>
        <v>x</v>
      </c>
      <c r="X111" s="117" t="str">
        <f t="shared" si="29"/>
        <v>x</v>
      </c>
      <c r="Y111" s="115" t="str">
        <f>IF('Crisis Indicator Data'!L105="x","x",IF('Crisis Indicator Data'!L105=0,0,IF('Crisis Indicator Data'!L105&gt;Y$7,5,IF('Crisis Indicator Data'!L105&gt;Y$6,4,IF('Crisis Indicator Data'!L105&gt;Y$5,3,IF('Crisis Indicator Data'!L105&gt;Y$4,2,1))))))</f>
        <v>x</v>
      </c>
      <c r="Z111" s="118" t="str">
        <f t="shared" si="36"/>
        <v>x</v>
      </c>
      <c r="AA111" s="122">
        <f t="shared" si="37"/>
        <v>3.9</v>
      </c>
      <c r="AB111" s="111" t="e">
        <f>IF('Crisis Indicator Data'!$O105="x","x",IF('Crisis Indicator Data'!$O105=0,0,('Crisis Indicator Data'!M105/'Crisis Indicator Data'!$O105)))</f>
        <v>#N/A</v>
      </c>
      <c r="AC111" s="116" t="e">
        <f t="shared" si="27"/>
        <v>#N/A</v>
      </c>
      <c r="AD111" s="119" t="e">
        <f t="shared" si="38"/>
        <v>#N/A</v>
      </c>
      <c r="AE111" s="111" t="e">
        <f>IF('Crisis Indicator Data'!$O105="x","x",IF('Crisis Indicator Data'!$O105=0,0,('Crisis Indicator Data'!N105/'Crisis Indicator Data'!$O105)))</f>
        <v>#N/A</v>
      </c>
      <c r="AF111" s="116" t="e">
        <f t="shared" si="28"/>
        <v>#N/A</v>
      </c>
      <c r="AG111" s="119" t="e">
        <f t="shared" si="39"/>
        <v>#N/A</v>
      </c>
      <c r="AH111" s="120" t="e">
        <f t="shared" si="40"/>
        <v>#N/A</v>
      </c>
      <c r="AI111" s="115" t="str">
        <f>IF('Crisis Indicator Data'!P105="x","x",IF('Crisis Indicator Data'!P105&gt;AI$7,5,IF('Crisis Indicator Data'!P105&gt;AI$6,4,IF('Crisis Indicator Data'!P105&gt;AI$5,3,IF('Crisis Indicator Data'!P105&gt;AI$4,2,1)))))</f>
        <v>x</v>
      </c>
      <c r="AJ111" s="111" t="str">
        <f>IF('Crisis Indicator Data'!P105="x","x",'Crisis Indicator Data'!P105/'Crisis Indicator Data'!H105*1000)</f>
        <v>x</v>
      </c>
      <c r="AK111" s="115" t="str">
        <f t="shared" si="41"/>
        <v>x</v>
      </c>
      <c r="AL111" s="120" t="str">
        <f t="shared" si="42"/>
        <v>x</v>
      </c>
      <c r="AM111" s="122" t="e">
        <f t="shared" si="43"/>
        <v>#N/A</v>
      </c>
      <c r="AN111" s="8"/>
      <c r="AO111" s="19"/>
    </row>
    <row r="112" spans="1:41" x14ac:dyDescent="0.3">
      <c r="A112" s="1" t="str">
        <f>'Crisis Indicator Data'!A106</f>
        <v>Syrian Refugees in Turkey</v>
      </c>
      <c r="B112" s="23" t="str">
        <f>'Crisis Indicator Data'!C106</f>
        <v>TUR002</v>
      </c>
      <c r="C112" s="23" t="str">
        <f>'Crisis Indicator Data'!D106</f>
        <v>Turkey</v>
      </c>
      <c r="D112" s="23" t="str">
        <f>'Crisis Indicator Data'!E106</f>
        <v>TUR</v>
      </c>
      <c r="E112" s="115">
        <f>IF('Crisis Indicator Data'!F106="x","x",IF('Crisis Indicator Data'!F106=0,0,IF('Crisis Indicator Data'!F106&gt;E$7,5,IF('Crisis Indicator Data'!F106&gt;E$6,4,IF('Crisis Indicator Data'!F106&gt;E$5,3,IF('Crisis Indicator Data'!F106&gt;E$4,2,1))))))</f>
        <v>2</v>
      </c>
      <c r="F112" s="111">
        <f>'Crisis Indicator Data'!F106/VLOOKUP('Impact of Crisis'!$D112,'Country Indicator Data'!$B$3:$P$193,15,FALSE)</f>
        <v>0.1715473669165703</v>
      </c>
      <c r="G112" s="115">
        <f>IF(E112="x","x",IF('Crisis Indicator Data'!F106=0,0,IF(F112&gt;G$7,5,IF(F112&gt;G$6,4,IF(F112&gt;G$5,3,IF(F112&gt;G$4,2,1))))))</f>
        <v>3</v>
      </c>
      <c r="H112" s="117">
        <f t="shared" si="30"/>
        <v>2.5</v>
      </c>
      <c r="I112" s="115">
        <f>IF('Crisis Indicator Data'!G106="x","x",IF('Crisis Indicator Data'!G106=0,0,IF('Crisis Indicator Data'!G106&gt;I$7,5,IF('Crisis Indicator Data'!G106&gt;I$6,4,IF('Crisis Indicator Data'!G106&gt;I$5,3,IF('Crisis Indicator Data'!G106&gt;I$4,2,1))))))</f>
        <v>5</v>
      </c>
      <c r="J112" s="111">
        <f>'Crisis Indicator Data'!G106/VLOOKUP('Impact of Crisis'!$D112,'Country Indicator Data'!$B$3:$P$193,14,FALSE)</f>
        <v>0.44779887354043629</v>
      </c>
      <c r="K112" s="115">
        <f>IF(I112="x","x",IF('Crisis Indicator Data'!G106=0,0,IF(J112&gt;K$7,5,IF(J112&gt;K$6,4,IF(J112&gt;K$5,3,IF(J112&gt;K$4,2,1))))))</f>
        <v>3</v>
      </c>
      <c r="L112" s="117">
        <f t="shared" si="31"/>
        <v>4</v>
      </c>
      <c r="M112" s="122">
        <f t="shared" si="44"/>
        <v>3.3</v>
      </c>
      <c r="N112" s="115">
        <f>IF('Crisis Indicator Data'!H106="x","x",IF('Crisis Indicator Data'!H106=0,0,IF('Crisis Indicator Data'!H106&gt;N$7,5,IF('Crisis Indicator Data'!H106&gt;N$6,4,IF('Crisis Indicator Data'!H106&gt;N$5,3,IF('Crisis Indicator Data'!H106&gt;N$4,2,1))))))</f>
        <v>3</v>
      </c>
      <c r="O112" s="111">
        <f>IF('Crisis Indicator Data'!H106="x","x",('Crisis Indicator Data'!H106/VLOOKUP('Impact of Crisis'!$D112,'Country Indicator Data'!$B$3:$P$193,14,FALSE)))</f>
        <v>4.5085950811579463E-2</v>
      </c>
      <c r="P112" s="115">
        <f>IF(N112="x","x",IF('Crisis Indicator Data'!H106=0,0,IF(O112&gt;P$7,5,IF(O112&gt;P$6,4,IF(O112&gt;P$5,3,IF(O112&gt;P$4,2,1))))))</f>
        <v>2</v>
      </c>
      <c r="Q112" s="117">
        <f t="shared" si="33"/>
        <v>2.5</v>
      </c>
      <c r="R112" s="115">
        <f>IF('Crisis Indicator Data'!I106="x","x",IF('Crisis Indicator Data'!I106=0,0,IF('Crisis Indicator Data'!I106&gt;R$7,5,IF('Crisis Indicator Data'!I106&gt;R$6,4,IF('Crisis Indicator Data'!I106&gt;R$5,3,IF('Crisis Indicator Data'!I106&gt;R$4,2,1))))))</f>
        <v>4</v>
      </c>
      <c r="S112" s="111">
        <f>IF('Crisis Indicator Data'!I106="x","x",('Crisis Indicator Data'!I106/VLOOKUP('Impact of Crisis'!$D112,'Country Indicator Data'!$B$3:$P$193,14,FALSE)))</f>
        <v>4.5085950811579463E-2</v>
      </c>
      <c r="T112" s="115">
        <f t="shared" si="34"/>
        <v>3</v>
      </c>
      <c r="U112" s="117">
        <f t="shared" si="35"/>
        <v>4</v>
      </c>
      <c r="V112" s="115" t="str">
        <f>IF('Crisis Indicator Data'!J106="x","x",IF('Crisis Indicator Data'!J106=0,0,IF('Crisis Indicator Data'!J106&gt;V$7,5,IF('Crisis Indicator Data'!J106&gt;V$6,4,IF('Crisis Indicator Data'!J106&gt;V$5,3,IF('Crisis Indicator Data'!J106&gt;V$4,2,1))))))</f>
        <v>x</v>
      </c>
      <c r="W112" s="115" t="str">
        <f>IF('Crisis Indicator Data'!K106="x","x",IF('Crisis Indicator Data'!K106=0,0,IF('Crisis Indicator Data'!K106&gt;V$7,5,IF('Crisis Indicator Data'!K106&gt;V$6,4,IF('Crisis Indicator Data'!K106&gt;V$5,3,IF('Crisis Indicator Data'!K106&gt;V$4,2,1))))))</f>
        <v>x</v>
      </c>
      <c r="X112" s="117" t="str">
        <f t="shared" si="29"/>
        <v>x</v>
      </c>
      <c r="Y112" s="115" t="str">
        <f>IF('Crisis Indicator Data'!L106="x","x",IF('Crisis Indicator Data'!L106=0,0,IF('Crisis Indicator Data'!L106&gt;Y$7,5,IF('Crisis Indicator Data'!L106&gt;Y$6,4,IF('Crisis Indicator Data'!L106&gt;Y$5,3,IF('Crisis Indicator Data'!L106&gt;Y$4,2,1))))))</f>
        <v>x</v>
      </c>
      <c r="Z112" s="118" t="str">
        <f t="shared" si="36"/>
        <v>x</v>
      </c>
      <c r="AA112" s="122">
        <f t="shared" si="37"/>
        <v>3.3</v>
      </c>
      <c r="AB112" s="111" t="e">
        <f>IF('Crisis Indicator Data'!$O106="x","x",IF('Crisis Indicator Data'!$O106=0,0,('Crisis Indicator Data'!M106/'Crisis Indicator Data'!$O106)))</f>
        <v>#N/A</v>
      </c>
      <c r="AC112" s="116" t="e">
        <f t="shared" si="27"/>
        <v>#N/A</v>
      </c>
      <c r="AD112" s="119" t="e">
        <f t="shared" si="38"/>
        <v>#N/A</v>
      </c>
      <c r="AE112" s="111" t="e">
        <f>IF('Crisis Indicator Data'!$O106="x","x",IF('Crisis Indicator Data'!$O106=0,0,('Crisis Indicator Data'!N106/'Crisis Indicator Data'!$O106)))</f>
        <v>#N/A</v>
      </c>
      <c r="AF112" s="116" t="e">
        <f t="shared" si="28"/>
        <v>#N/A</v>
      </c>
      <c r="AG112" s="119" t="e">
        <f t="shared" si="39"/>
        <v>#N/A</v>
      </c>
      <c r="AH112" s="120" t="e">
        <f t="shared" si="40"/>
        <v>#N/A</v>
      </c>
      <c r="AI112" s="115" t="str">
        <f>IF('Crisis Indicator Data'!P106="x","x",IF('Crisis Indicator Data'!P106&gt;AI$7,5,IF('Crisis Indicator Data'!P106&gt;AI$6,4,IF('Crisis Indicator Data'!P106&gt;AI$5,3,IF('Crisis Indicator Data'!P106&gt;AI$4,2,1)))))</f>
        <v>x</v>
      </c>
      <c r="AJ112" s="111" t="str">
        <f>IF('Crisis Indicator Data'!P106="x","x",'Crisis Indicator Data'!P106/'Crisis Indicator Data'!H106*1000)</f>
        <v>x</v>
      </c>
      <c r="AK112" s="115" t="str">
        <f t="shared" si="41"/>
        <v>x</v>
      </c>
      <c r="AL112" s="120" t="str">
        <f t="shared" si="42"/>
        <v>x</v>
      </c>
      <c r="AM112" s="122" t="e">
        <f t="shared" si="43"/>
        <v>#N/A</v>
      </c>
      <c r="AN112" s="8"/>
      <c r="AO112" s="19"/>
    </row>
    <row r="113" spans="1:41" x14ac:dyDescent="0.3">
      <c r="A113" s="1" t="str">
        <f>'Crisis Indicator Data'!A107</f>
        <v>Mixed Migration Flows in Turkey</v>
      </c>
      <c r="B113" s="23" t="str">
        <f>'Crisis Indicator Data'!C107</f>
        <v>TUR003</v>
      </c>
      <c r="C113" s="23" t="str">
        <f>'Crisis Indicator Data'!D107</f>
        <v>Turkey</v>
      </c>
      <c r="D113" s="23" t="str">
        <f>'Crisis Indicator Data'!E107</f>
        <v>TUR</v>
      </c>
      <c r="E113" s="115">
        <f>IF('Crisis Indicator Data'!F107="x","x",IF('Crisis Indicator Data'!F107=0,0,IF('Crisis Indicator Data'!F107&gt;E$7,5,IF('Crisis Indicator Data'!F107&gt;E$6,4,IF('Crisis Indicator Data'!F107&gt;E$5,3,IF('Crisis Indicator Data'!F107&gt;E$4,2,1))))))</f>
        <v>3</v>
      </c>
      <c r="F113" s="111">
        <f>'Crisis Indicator Data'!F107/VLOOKUP('Impact of Crisis'!$D113,'Country Indicator Data'!$B$3:$P$193,15,FALSE)</f>
        <v>0.23063576004053901</v>
      </c>
      <c r="G113" s="115">
        <f>IF(E113="x","x",IF('Crisis Indicator Data'!F107=0,0,IF(F113&gt;G$7,5,IF(F113&gt;G$6,4,IF(F113&gt;G$5,3,IF(F113&gt;G$4,2,1))))))</f>
        <v>3</v>
      </c>
      <c r="H113" s="117">
        <f t="shared" si="30"/>
        <v>3</v>
      </c>
      <c r="I113" s="115">
        <f>IF('Crisis Indicator Data'!G107="x","x",IF('Crisis Indicator Data'!G107=0,0,IF('Crisis Indicator Data'!G107&gt;I$7,5,IF('Crisis Indicator Data'!G107&gt;I$6,4,IF('Crisis Indicator Data'!G107&gt;I$5,3,IF('Crisis Indicator Data'!G107&gt;I$4,2,1))))))</f>
        <v>5</v>
      </c>
      <c r="J113" s="111">
        <f>'Crisis Indicator Data'!G107/VLOOKUP('Impact of Crisis'!$D113,'Country Indicator Data'!$B$3:$P$193,14,FALSE)</f>
        <v>0.46598250889033155</v>
      </c>
      <c r="K113" s="115">
        <f>IF(I113="x","x",IF('Crisis Indicator Data'!G107=0,0,IF(J113&gt;K$7,5,IF(J113&gt;K$6,4,IF(J113&gt;K$5,3,IF(J113&gt;K$4,2,1))))))</f>
        <v>3</v>
      </c>
      <c r="L113" s="117">
        <f t="shared" si="31"/>
        <v>4</v>
      </c>
      <c r="M113" s="122">
        <f t="shared" si="44"/>
        <v>3.5</v>
      </c>
      <c r="N113" s="115">
        <f>IF('Crisis Indicator Data'!H107="x","x",IF('Crisis Indicator Data'!H107=0,0,IF('Crisis Indicator Data'!H107&gt;N$7,5,IF('Crisis Indicator Data'!H107&gt;N$6,4,IF('Crisis Indicator Data'!H107&gt;N$5,3,IF('Crisis Indicator Data'!H107&gt;N$4,2,1))))))</f>
        <v>3</v>
      </c>
      <c r="O113" s="111">
        <f>IF('Crisis Indicator Data'!H107="x","x",('Crisis Indicator Data'!H107/VLOOKUP('Impact of Crisis'!$D113,'Country Indicator Data'!$B$3:$P$193,14,FALSE)))</f>
        <v>4.9646355899100651E-2</v>
      </c>
      <c r="P113" s="115">
        <f>IF(N113="x","x",IF('Crisis Indicator Data'!H107=0,0,IF(O113&gt;P$7,5,IF(O113&gt;P$6,4,IF(O113&gt;P$5,3,IF(O113&gt;P$4,2,1))))))</f>
        <v>2</v>
      </c>
      <c r="Q113" s="117">
        <f t="shared" si="33"/>
        <v>2.5</v>
      </c>
      <c r="R113" s="115">
        <f>IF('Crisis Indicator Data'!I107="x","x",IF('Crisis Indicator Data'!I107=0,0,IF('Crisis Indicator Data'!I107&gt;R$7,5,IF('Crisis Indicator Data'!I107&gt;R$6,4,IF('Crisis Indicator Data'!I107&gt;R$5,3,IF('Crisis Indicator Data'!I107&gt;R$4,2,1))))))</f>
        <v>5</v>
      </c>
      <c r="S113" s="111">
        <f>IF('Crisis Indicator Data'!I107="x","x",('Crisis Indicator Data'!I107/VLOOKUP('Impact of Crisis'!$D113,'Country Indicator Data'!$B$3:$P$193,14,FALSE)))</f>
        <v>4.9646355899100651E-2</v>
      </c>
      <c r="T113" s="115">
        <f t="shared" si="34"/>
        <v>3</v>
      </c>
      <c r="U113" s="117">
        <f t="shared" si="35"/>
        <v>5</v>
      </c>
      <c r="V113" s="115" t="str">
        <f>IF('Crisis Indicator Data'!J107="x","x",IF('Crisis Indicator Data'!J107=0,0,IF('Crisis Indicator Data'!J107&gt;V$7,5,IF('Crisis Indicator Data'!J107&gt;V$6,4,IF('Crisis Indicator Data'!J107&gt;V$5,3,IF('Crisis Indicator Data'!J107&gt;V$4,2,1))))))</f>
        <v>x</v>
      </c>
      <c r="W113" s="115" t="str">
        <f>IF('Crisis Indicator Data'!K107="x","x",IF('Crisis Indicator Data'!K107=0,0,IF('Crisis Indicator Data'!K107&gt;V$7,5,IF('Crisis Indicator Data'!K107&gt;V$6,4,IF('Crisis Indicator Data'!K107&gt;V$5,3,IF('Crisis Indicator Data'!K107&gt;V$4,2,1))))))</f>
        <v>x</v>
      </c>
      <c r="X113" s="117" t="str">
        <f t="shared" si="29"/>
        <v>x</v>
      </c>
      <c r="Y113" s="115">
        <f>IF('Crisis Indicator Data'!L107="x","x",IF('Crisis Indicator Data'!L107=0,0,IF('Crisis Indicator Data'!L107&gt;Y$7,5,IF('Crisis Indicator Data'!L107&gt;Y$6,4,IF('Crisis Indicator Data'!L107&gt;Y$5,3,IF('Crisis Indicator Data'!L107&gt;Y$4,2,1))))))</f>
        <v>2</v>
      </c>
      <c r="Z113" s="118">
        <f t="shared" si="36"/>
        <v>2</v>
      </c>
      <c r="AA113" s="122">
        <f t="shared" si="37"/>
        <v>3.9</v>
      </c>
      <c r="AB113" s="111" t="e">
        <f>IF('Crisis Indicator Data'!$O107="x","x",IF('Crisis Indicator Data'!$O107=0,0,('Crisis Indicator Data'!M107/'Crisis Indicator Data'!$O107)))</f>
        <v>#N/A</v>
      </c>
      <c r="AC113" s="116" t="e">
        <f t="shared" si="27"/>
        <v>#N/A</v>
      </c>
      <c r="AD113" s="119" t="e">
        <f t="shared" si="38"/>
        <v>#N/A</v>
      </c>
      <c r="AE113" s="111" t="e">
        <f>IF('Crisis Indicator Data'!$O107="x","x",IF('Crisis Indicator Data'!$O107=0,0,('Crisis Indicator Data'!N107/'Crisis Indicator Data'!$O107)))</f>
        <v>#N/A</v>
      </c>
      <c r="AF113" s="116" t="e">
        <f t="shared" si="28"/>
        <v>#N/A</v>
      </c>
      <c r="AG113" s="119" t="e">
        <f t="shared" si="39"/>
        <v>#N/A</v>
      </c>
      <c r="AH113" s="120" t="e">
        <f t="shared" si="40"/>
        <v>#N/A</v>
      </c>
      <c r="AI113" s="115" t="str">
        <f>IF('Crisis Indicator Data'!P107="x","x",IF('Crisis Indicator Data'!P107&gt;AI$7,5,IF('Crisis Indicator Data'!P107&gt;AI$6,4,IF('Crisis Indicator Data'!P107&gt;AI$5,3,IF('Crisis Indicator Data'!P107&gt;AI$4,2,1)))))</f>
        <v>x</v>
      </c>
      <c r="AJ113" s="111" t="str">
        <f>IF('Crisis Indicator Data'!P107="x","x",'Crisis Indicator Data'!P107/'Crisis Indicator Data'!H107*1000)</f>
        <v>x</v>
      </c>
      <c r="AK113" s="115" t="str">
        <f t="shared" si="41"/>
        <v>x</v>
      </c>
      <c r="AL113" s="120" t="str">
        <f t="shared" si="42"/>
        <v>x</v>
      </c>
      <c r="AM113" s="122" t="e">
        <f t="shared" si="43"/>
        <v>#N/A</v>
      </c>
      <c r="AN113" s="8"/>
      <c r="AO113" s="19"/>
    </row>
    <row r="114" spans="1:41" x14ac:dyDescent="0.3">
      <c r="A114" s="1" t="str">
        <f>'Crisis Indicator Data'!A108</f>
        <v>Kurdish Conflict</v>
      </c>
      <c r="B114" s="23" t="str">
        <f>'Crisis Indicator Data'!C108</f>
        <v>TUR004</v>
      </c>
      <c r="C114" s="23" t="str">
        <f>'Crisis Indicator Data'!D108</f>
        <v>Turkey</v>
      </c>
      <c r="D114" s="23" t="str">
        <f>'Crisis Indicator Data'!E108</f>
        <v>TUR</v>
      </c>
      <c r="E114" s="115">
        <f>IF('Crisis Indicator Data'!F108="x","x",IF('Crisis Indicator Data'!F108=0,0,IF('Crisis Indicator Data'!F108&gt;E$7,5,IF('Crisis Indicator Data'!F108&gt;E$6,4,IF('Crisis Indicator Data'!F108&gt;E$5,3,IF('Crisis Indicator Data'!F108&gt;E$4,2,1))))))</f>
        <v>3</v>
      </c>
      <c r="F114" s="111">
        <f>'Crisis Indicator Data'!F108/VLOOKUP('Impact of Crisis'!$D114,'Country Indicator Data'!$B$3:$P$193,15,FALSE)</f>
        <v>0.25413089406597972</v>
      </c>
      <c r="G114" s="115">
        <f>IF(E114="x","x",IF('Crisis Indicator Data'!F108=0,0,IF(F114&gt;G$7,5,IF(F114&gt;G$6,4,IF(F114&gt;G$5,3,IF(F114&gt;G$4,2,1))))))</f>
        <v>3</v>
      </c>
      <c r="H114" s="117">
        <f t="shared" si="30"/>
        <v>3</v>
      </c>
      <c r="I114" s="115">
        <f>IF('Crisis Indicator Data'!G108="x","x",IF('Crisis Indicator Data'!G108=0,0,IF('Crisis Indicator Data'!G108&gt;I$7,5,IF('Crisis Indicator Data'!G108&gt;I$6,4,IF('Crisis Indicator Data'!G108&gt;I$5,3,IF('Crisis Indicator Data'!G108&gt;I$4,2,1))))))</f>
        <v>3</v>
      </c>
      <c r="J114" s="111">
        <f>'Crisis Indicator Data'!G108/VLOOKUP('Impact of Crisis'!$D114,'Country Indicator Data'!$B$3:$P$193,14,FALSE)</f>
        <v>0.16067538282856331</v>
      </c>
      <c r="K114" s="115">
        <f>IF(I114="x","x",IF('Crisis Indicator Data'!G108=0,0,IF(J114&gt;K$7,5,IF(J114&gt;K$6,4,IF(J114&gt;K$5,3,IF(J114&gt;K$4,2,1))))))</f>
        <v>2</v>
      </c>
      <c r="L114" s="117">
        <f t="shared" si="31"/>
        <v>2.5</v>
      </c>
      <c r="M114" s="122">
        <f t="shared" si="44"/>
        <v>2.8</v>
      </c>
      <c r="N114" s="115" t="str">
        <f>IF('Crisis Indicator Data'!H108="x","x",IF('Crisis Indicator Data'!H108=0,0,IF('Crisis Indicator Data'!H108&gt;N$7,5,IF('Crisis Indicator Data'!H108&gt;N$6,4,IF('Crisis Indicator Data'!H108&gt;N$5,3,IF('Crisis Indicator Data'!H108&gt;N$4,2,1))))))</f>
        <v>x</v>
      </c>
      <c r="O114" s="111" t="str">
        <f>IF('Crisis Indicator Data'!H108="x","x",('Crisis Indicator Data'!H108/VLOOKUP('Impact of Crisis'!$D114,'Country Indicator Data'!$B$3:$P$193,14,FALSE)))</f>
        <v>x</v>
      </c>
      <c r="P114" s="115" t="str">
        <f>IF(N114="x","x",IF('Crisis Indicator Data'!H108=0,0,IF(O114&gt;P$7,5,IF(O114&gt;P$6,4,IF(O114&gt;P$5,3,IF(O114&gt;P$4,2,1))))))</f>
        <v>x</v>
      </c>
      <c r="Q114" s="117" t="str">
        <f t="shared" si="33"/>
        <v>x</v>
      </c>
      <c r="R114" s="115" t="str">
        <f>IF('Crisis Indicator Data'!I108="x","x",IF('Crisis Indicator Data'!I108=0,0,IF('Crisis Indicator Data'!I108&gt;R$7,5,IF('Crisis Indicator Data'!I108&gt;R$6,4,IF('Crisis Indicator Data'!I108&gt;R$5,3,IF('Crisis Indicator Data'!I108&gt;R$4,2,1))))))</f>
        <v>x</v>
      </c>
      <c r="S114" s="111" t="str">
        <f>IF('Crisis Indicator Data'!I108="x","x",('Crisis Indicator Data'!I108/VLOOKUP('Impact of Crisis'!$D114,'Country Indicator Data'!$B$3:$P$193,14,FALSE)))</f>
        <v>x</v>
      </c>
      <c r="T114" s="115" t="str">
        <f t="shared" si="34"/>
        <v>x</v>
      </c>
      <c r="U114" s="117" t="str">
        <f t="shared" si="35"/>
        <v>x</v>
      </c>
      <c r="V114" s="115" t="str">
        <f>IF('Crisis Indicator Data'!J108="x","x",IF('Crisis Indicator Data'!J108=0,0,IF('Crisis Indicator Data'!J108&gt;V$7,5,IF('Crisis Indicator Data'!J108&gt;V$6,4,IF('Crisis Indicator Data'!J108&gt;V$5,3,IF('Crisis Indicator Data'!J108&gt;V$4,2,1))))))</f>
        <v>x</v>
      </c>
      <c r="W114" s="115" t="str">
        <f>IF('Crisis Indicator Data'!K108="x","x",IF('Crisis Indicator Data'!K108=0,0,IF('Crisis Indicator Data'!K108&gt;V$7,5,IF('Crisis Indicator Data'!K108&gt;V$6,4,IF('Crisis Indicator Data'!K108&gt;V$5,3,IF('Crisis Indicator Data'!K108&gt;V$4,2,1))))))</f>
        <v>x</v>
      </c>
      <c r="X114" s="117" t="str">
        <f t="shared" si="29"/>
        <v>x</v>
      </c>
      <c r="Y114" s="115">
        <f>IF('Crisis Indicator Data'!L108="x","x",IF('Crisis Indicator Data'!L108=0,0,IF('Crisis Indicator Data'!L108&gt;Y$7,5,IF('Crisis Indicator Data'!L108&gt;Y$6,4,IF('Crisis Indicator Data'!L108&gt;Y$5,3,IF('Crisis Indicator Data'!L108&gt;Y$4,2,1))))))</f>
        <v>3</v>
      </c>
      <c r="Z114" s="118">
        <f t="shared" si="36"/>
        <v>3</v>
      </c>
      <c r="AA114" s="122" t="str">
        <f t="shared" si="37"/>
        <v>x</v>
      </c>
      <c r="AB114" s="111" t="e">
        <f>IF('Crisis Indicator Data'!$O108="x","x",IF('Crisis Indicator Data'!$O108=0,0,('Crisis Indicator Data'!M108/'Crisis Indicator Data'!$O108)))</f>
        <v>#N/A</v>
      </c>
      <c r="AC114" s="116" t="e">
        <f t="shared" si="27"/>
        <v>#N/A</v>
      </c>
      <c r="AD114" s="119" t="e">
        <f t="shared" si="38"/>
        <v>#N/A</v>
      </c>
      <c r="AE114" s="111" t="e">
        <f>IF('Crisis Indicator Data'!$O108="x","x",IF('Crisis Indicator Data'!$O108=0,0,('Crisis Indicator Data'!N108/'Crisis Indicator Data'!$O108)))</f>
        <v>#N/A</v>
      </c>
      <c r="AF114" s="116" t="e">
        <f t="shared" si="28"/>
        <v>#N/A</v>
      </c>
      <c r="AG114" s="119" t="e">
        <f t="shared" si="39"/>
        <v>#N/A</v>
      </c>
      <c r="AH114" s="120" t="e">
        <f t="shared" si="40"/>
        <v>#N/A</v>
      </c>
      <c r="AI114" s="115" t="str">
        <f>IF('Crisis Indicator Data'!P108="x","x",IF('Crisis Indicator Data'!P108&gt;AI$7,5,IF('Crisis Indicator Data'!P108&gt;AI$6,4,IF('Crisis Indicator Data'!P108&gt;AI$5,3,IF('Crisis Indicator Data'!P108&gt;AI$4,2,1)))))</f>
        <v>x</v>
      </c>
      <c r="AJ114" s="111" t="str">
        <f>IF('Crisis Indicator Data'!P108="x","x",'Crisis Indicator Data'!P108/'Crisis Indicator Data'!H108*1000)</f>
        <v>x</v>
      </c>
      <c r="AK114" s="115" t="str">
        <f t="shared" si="41"/>
        <v>x</v>
      </c>
      <c r="AL114" s="120" t="str">
        <f t="shared" si="42"/>
        <v>x</v>
      </c>
      <c r="AM114" s="122" t="e">
        <f t="shared" si="43"/>
        <v>#N/A</v>
      </c>
      <c r="AN114" s="8"/>
      <c r="AO114" s="19"/>
    </row>
    <row r="115" spans="1:41" x14ac:dyDescent="0.3">
      <c r="A115" s="1" t="str">
        <f>'Crisis Indicator Data'!A109</f>
        <v>Uganda</v>
      </c>
      <c r="B115" s="23" t="str">
        <f>'Crisis Indicator Data'!C109</f>
        <v>UGA001</v>
      </c>
      <c r="C115" s="23" t="str">
        <f>'Crisis Indicator Data'!D109</f>
        <v>Uganda</v>
      </c>
      <c r="D115" s="23" t="str">
        <f>'Crisis Indicator Data'!E109</f>
        <v>UGA</v>
      </c>
      <c r="E115" s="115">
        <f>IF('Crisis Indicator Data'!F109="x","x",IF('Crisis Indicator Data'!F109=0,0,IF('Crisis Indicator Data'!F109&gt;E$7,5,IF('Crisis Indicator Data'!F109&gt;E$6,4,IF('Crisis Indicator Data'!F109&gt;E$5,3,IF('Crisis Indicator Data'!F109&gt;E$4,2,1))))))</f>
        <v>2</v>
      </c>
      <c r="F115" s="111">
        <f>'Crisis Indicator Data'!F109/VLOOKUP('Impact of Crisis'!$D115,'Country Indicator Data'!$B$3:$P$193,15,FALSE)</f>
        <v>0.27536904049471372</v>
      </c>
      <c r="G115" s="115">
        <f>IF(E115="x","x",IF('Crisis Indicator Data'!F109=0,0,IF(F115&gt;G$7,5,IF(F115&gt;G$6,4,IF(F115&gt;G$5,3,IF(F115&gt;G$4,2,1))))))</f>
        <v>3</v>
      </c>
      <c r="H115" s="117">
        <f t="shared" si="30"/>
        <v>2.5</v>
      </c>
      <c r="I115" s="115">
        <f>IF('Crisis Indicator Data'!G109="x","x",IF('Crisis Indicator Data'!G109=0,0,IF('Crisis Indicator Data'!G109&gt;I$7,5,IF('Crisis Indicator Data'!G109&gt;I$6,4,IF('Crisis Indicator Data'!G109&gt;I$5,3,IF('Crisis Indicator Data'!G109&gt;I$4,2,1))))))</f>
        <v>3</v>
      </c>
      <c r="J115" s="111">
        <f>'Crisis Indicator Data'!G109/VLOOKUP('Impact of Crisis'!$D115,'Country Indicator Data'!$B$3:$P$193,14,FALSE)</f>
        <v>0.1951406096373148</v>
      </c>
      <c r="K115" s="115">
        <f>IF(I115="x","x",IF('Crisis Indicator Data'!G109=0,0,IF(J115&gt;K$7,5,IF(J115&gt;K$6,4,IF(J115&gt;K$5,3,IF(J115&gt;K$4,2,1))))))</f>
        <v>2</v>
      </c>
      <c r="L115" s="117">
        <f t="shared" si="31"/>
        <v>2.5</v>
      </c>
      <c r="M115" s="122">
        <f t="shared" si="44"/>
        <v>2.5</v>
      </c>
      <c r="N115" s="115">
        <f>IF('Crisis Indicator Data'!H109="x","x",IF('Crisis Indicator Data'!H109=0,0,IF('Crisis Indicator Data'!H109&gt;N$7,5,IF('Crisis Indicator Data'!H109&gt;N$6,4,IF('Crisis Indicator Data'!H109&gt;N$5,3,IF('Crisis Indicator Data'!H109&gt;N$4,2,1))))))</f>
        <v>3</v>
      </c>
      <c r="O115" s="111">
        <f>IF('Crisis Indicator Data'!H109="x","x",('Crisis Indicator Data'!H109/VLOOKUP('Impact of Crisis'!$D115,'Country Indicator Data'!$B$3:$P$193,14,FALSE)))</f>
        <v>0.14520987564694637</v>
      </c>
      <c r="P115" s="115">
        <f>IF(N115="x","x",IF('Crisis Indicator Data'!H109=0,0,IF(O115&gt;P$7,5,IF(O115&gt;P$6,4,IF(O115&gt;P$5,3,IF(O115&gt;P$4,2,1))))))</f>
        <v>3</v>
      </c>
      <c r="Q115" s="117">
        <f t="shared" si="33"/>
        <v>3</v>
      </c>
      <c r="R115" s="115">
        <f>IF('Crisis Indicator Data'!I109="x","x",IF('Crisis Indicator Data'!I109=0,0,IF('Crisis Indicator Data'!I109&gt;R$7,5,IF('Crisis Indicator Data'!I109&gt;R$6,4,IF('Crisis Indicator Data'!I109&gt;R$5,3,IF('Crisis Indicator Data'!I109&gt;R$4,2,1))))))</f>
        <v>4</v>
      </c>
      <c r="S115" s="111">
        <f>IF('Crisis Indicator Data'!I109="x","x",('Crisis Indicator Data'!I109/VLOOKUP('Impact of Crisis'!$D115,'Country Indicator Data'!$B$3:$P$193,14,FALSE)))</f>
        <v>2.7826266912951363E-2</v>
      </c>
      <c r="T115" s="115">
        <f t="shared" si="34"/>
        <v>3</v>
      </c>
      <c r="U115" s="117">
        <f t="shared" si="35"/>
        <v>4</v>
      </c>
      <c r="V115" s="115" t="str">
        <f>IF('Crisis Indicator Data'!J109="x","x",IF('Crisis Indicator Data'!J109=0,0,IF('Crisis Indicator Data'!J109&gt;V$7,5,IF('Crisis Indicator Data'!J109&gt;V$6,4,IF('Crisis Indicator Data'!J109&gt;V$5,3,IF('Crisis Indicator Data'!J109&gt;V$4,2,1))))))</f>
        <v>x</v>
      </c>
      <c r="W115" s="115" t="str">
        <f>IF('Crisis Indicator Data'!K109="x","x",IF('Crisis Indicator Data'!K109=0,0,IF('Crisis Indicator Data'!K109&gt;V$7,5,IF('Crisis Indicator Data'!K109&gt;V$6,4,IF('Crisis Indicator Data'!K109&gt;V$5,3,IF('Crisis Indicator Data'!K109&gt;V$4,2,1))))))</f>
        <v>x</v>
      </c>
      <c r="X115" s="117" t="str">
        <f t="shared" si="29"/>
        <v>x</v>
      </c>
      <c r="Y115" s="115" t="str">
        <f>IF('Crisis Indicator Data'!L109="x","x",IF('Crisis Indicator Data'!L109=0,0,IF('Crisis Indicator Data'!L109&gt;Y$7,5,IF('Crisis Indicator Data'!L109&gt;Y$6,4,IF('Crisis Indicator Data'!L109&gt;Y$5,3,IF('Crisis Indicator Data'!L109&gt;Y$4,2,1))))))</f>
        <v>x</v>
      </c>
      <c r="Z115" s="118" t="str">
        <f t="shared" si="36"/>
        <v>x</v>
      </c>
      <c r="AA115" s="122">
        <f t="shared" si="37"/>
        <v>3.5</v>
      </c>
      <c r="AB115" s="111" t="e">
        <f>IF('Crisis Indicator Data'!$O109="x","x",IF('Crisis Indicator Data'!$O109=0,0,('Crisis Indicator Data'!M109/'Crisis Indicator Data'!$O109)))</f>
        <v>#N/A</v>
      </c>
      <c r="AC115" s="116" t="e">
        <f t="shared" si="27"/>
        <v>#N/A</v>
      </c>
      <c r="AD115" s="119" t="e">
        <f t="shared" si="38"/>
        <v>#N/A</v>
      </c>
      <c r="AE115" s="111" t="e">
        <f>IF('Crisis Indicator Data'!$O109="x","x",IF('Crisis Indicator Data'!$O109=0,0,('Crisis Indicator Data'!N109/'Crisis Indicator Data'!$O109)))</f>
        <v>#N/A</v>
      </c>
      <c r="AF115" s="116" t="e">
        <f t="shared" si="28"/>
        <v>#N/A</v>
      </c>
      <c r="AG115" s="119" t="e">
        <f t="shared" si="39"/>
        <v>#N/A</v>
      </c>
      <c r="AH115" s="120" t="e">
        <f t="shared" si="40"/>
        <v>#N/A</v>
      </c>
      <c r="AI115" s="115" t="str">
        <f>IF('Crisis Indicator Data'!P109="x","x",IF('Crisis Indicator Data'!P109&gt;AI$7,5,IF('Crisis Indicator Data'!P109&gt;AI$6,4,IF('Crisis Indicator Data'!P109&gt;AI$5,3,IF('Crisis Indicator Data'!P109&gt;AI$4,2,1)))))</f>
        <v>x</v>
      </c>
      <c r="AJ115" s="111" t="str">
        <f>IF('Crisis Indicator Data'!P109="x","x",'Crisis Indicator Data'!P109/'Crisis Indicator Data'!H109*1000)</f>
        <v>x</v>
      </c>
      <c r="AK115" s="115" t="str">
        <f t="shared" si="41"/>
        <v>x</v>
      </c>
      <c r="AL115" s="120" t="str">
        <f t="shared" si="42"/>
        <v>x</v>
      </c>
      <c r="AM115" s="122" t="e">
        <f t="shared" si="43"/>
        <v>#N/A</v>
      </c>
      <c r="AN115" s="8"/>
      <c r="AO115" s="19"/>
    </row>
    <row r="116" spans="1:41" x14ac:dyDescent="0.3">
      <c r="A116" s="1" t="str">
        <f>'Crisis Indicator Data'!A110</f>
        <v>International Displacement (South Sudanese)</v>
      </c>
      <c r="B116" s="23" t="str">
        <f>'Crisis Indicator Data'!C110</f>
        <v>UGA002</v>
      </c>
      <c r="C116" s="23" t="str">
        <f>'Crisis Indicator Data'!D110</f>
        <v>Uganda</v>
      </c>
      <c r="D116" s="23" t="str">
        <f>'Crisis Indicator Data'!E110</f>
        <v>UGA</v>
      </c>
      <c r="E116" s="115">
        <f>IF('Crisis Indicator Data'!F110="x","x",IF('Crisis Indicator Data'!F110=0,0,IF('Crisis Indicator Data'!F110&gt;E$7,5,IF('Crisis Indicator Data'!F110&gt;E$6,4,IF('Crisis Indicator Data'!F110&gt;E$5,3,IF('Crisis Indicator Data'!F110&gt;E$4,2,1))))))</f>
        <v>1</v>
      </c>
      <c r="F116" s="111">
        <f>'Crisis Indicator Data'!F110/VLOOKUP('Impact of Crisis'!$D116,'Country Indicator Data'!$B$3:$P$193,15,FALSE)</f>
        <v>0.10193995611410334</v>
      </c>
      <c r="G116" s="115">
        <f>IF(E116="x","x",IF('Crisis Indicator Data'!F110=0,0,IF(F116&gt;G$7,5,IF(F116&gt;G$6,4,IF(F116&gt;G$5,3,IF(F116&gt;G$4,2,1))))))</f>
        <v>2</v>
      </c>
      <c r="H116" s="117">
        <f t="shared" si="30"/>
        <v>1.5</v>
      </c>
      <c r="I116" s="115">
        <f>IF('Crisis Indicator Data'!G110="x","x",IF('Crisis Indicator Data'!G110=0,0,IF('Crisis Indicator Data'!G110&gt;I$7,5,IF('Crisis Indicator Data'!G110&gt;I$6,4,IF('Crisis Indicator Data'!G110&gt;I$5,3,IF('Crisis Indicator Data'!G110&gt;I$4,2,1))))))</f>
        <v>2</v>
      </c>
      <c r="J116" s="111">
        <f>'Crisis Indicator Data'!G110/VLOOKUP('Impact of Crisis'!$D116,'Country Indicator Data'!$B$3:$P$193,14,FALSE)</f>
        <v>8.2422691761098385E-2</v>
      </c>
      <c r="K116" s="115">
        <f>IF(I116="x","x",IF('Crisis Indicator Data'!G110=0,0,IF(J116&gt;K$7,5,IF(J116&gt;K$6,4,IF(J116&gt;K$5,3,IF(J116&gt;K$4,2,1))))))</f>
        <v>2</v>
      </c>
      <c r="L116" s="117">
        <f t="shared" si="31"/>
        <v>2</v>
      </c>
      <c r="M116" s="122">
        <f t="shared" si="44"/>
        <v>1.8</v>
      </c>
      <c r="N116" s="115">
        <f>IF('Crisis Indicator Data'!H110="x","x",IF('Crisis Indicator Data'!H110=0,0,IF('Crisis Indicator Data'!H110&gt;N$7,5,IF('Crisis Indicator Data'!H110&gt;N$6,4,IF('Crisis Indicator Data'!H110&gt;N$5,3,IF('Crisis Indicator Data'!H110&gt;N$4,2,1))))))</f>
        <v>3</v>
      </c>
      <c r="O116" s="111">
        <f>IF('Crisis Indicator Data'!H110="x","x",('Crisis Indicator Data'!H110/VLOOKUP('Impact of Crisis'!$D116,'Country Indicator Data'!$B$3:$P$193,14,FALSE)))</f>
        <v>8.2555045761433091E-2</v>
      </c>
      <c r="P116" s="115">
        <f>IF(N116="x","x",IF('Crisis Indicator Data'!H110=0,0,IF(O116&gt;P$7,5,IF(O116&gt;P$6,4,IF(O116&gt;P$5,3,IF(O116&gt;P$4,2,1))))))</f>
        <v>2</v>
      </c>
      <c r="Q116" s="117">
        <f t="shared" si="33"/>
        <v>2.5</v>
      </c>
      <c r="R116" s="115">
        <f>IF('Crisis Indicator Data'!I110="x","x",IF('Crisis Indicator Data'!I110=0,0,IF('Crisis Indicator Data'!I110&gt;R$7,5,IF('Crisis Indicator Data'!I110&gt;R$6,4,IF('Crisis Indicator Data'!I110&gt;R$5,3,IF('Crisis Indicator Data'!I110&gt;R$4,2,1))))))</f>
        <v>3</v>
      </c>
      <c r="S116" s="111">
        <f>IF('Crisis Indicator Data'!I110="x","x",('Crisis Indicator Data'!I110/VLOOKUP('Impact of Crisis'!$D116,'Country Indicator Data'!$B$3:$P$193,14,FALSE)))</f>
        <v>1.9845530540560669E-2</v>
      </c>
      <c r="T116" s="115">
        <f t="shared" si="34"/>
        <v>3</v>
      </c>
      <c r="U116" s="117">
        <f t="shared" si="35"/>
        <v>3</v>
      </c>
      <c r="V116" s="115" t="str">
        <f>IF('Crisis Indicator Data'!J110="x","x",IF('Crisis Indicator Data'!J110=0,0,IF('Crisis Indicator Data'!J110&gt;V$7,5,IF('Crisis Indicator Data'!J110&gt;V$6,4,IF('Crisis Indicator Data'!J110&gt;V$5,3,IF('Crisis Indicator Data'!J110&gt;V$4,2,1))))))</f>
        <v>x</v>
      </c>
      <c r="W116" s="115" t="str">
        <f>IF('Crisis Indicator Data'!K110="x","x",IF('Crisis Indicator Data'!K110=0,0,IF('Crisis Indicator Data'!K110&gt;V$7,5,IF('Crisis Indicator Data'!K110&gt;V$6,4,IF('Crisis Indicator Data'!K110&gt;V$5,3,IF('Crisis Indicator Data'!K110&gt;V$4,2,1))))))</f>
        <v>x</v>
      </c>
      <c r="X116" s="117" t="str">
        <f t="shared" si="29"/>
        <v>x</v>
      </c>
      <c r="Y116" s="115" t="str">
        <f>IF('Crisis Indicator Data'!L110="x","x",IF('Crisis Indicator Data'!L110=0,0,IF('Crisis Indicator Data'!L110&gt;Y$7,5,IF('Crisis Indicator Data'!L110&gt;Y$6,4,IF('Crisis Indicator Data'!L110&gt;Y$5,3,IF('Crisis Indicator Data'!L110&gt;Y$4,2,1))))))</f>
        <v>x</v>
      </c>
      <c r="Z116" s="118" t="str">
        <f t="shared" si="36"/>
        <v>x</v>
      </c>
      <c r="AA116" s="122">
        <f t="shared" si="37"/>
        <v>2.8</v>
      </c>
      <c r="AB116" s="111" t="e">
        <f>IF('Crisis Indicator Data'!$O110="x","x",IF('Crisis Indicator Data'!$O110=0,0,('Crisis Indicator Data'!M110/'Crisis Indicator Data'!$O110)))</f>
        <v>#N/A</v>
      </c>
      <c r="AC116" s="116" t="e">
        <f t="shared" si="27"/>
        <v>#N/A</v>
      </c>
      <c r="AD116" s="119" t="e">
        <f t="shared" si="38"/>
        <v>#N/A</v>
      </c>
      <c r="AE116" s="111" t="e">
        <f>IF('Crisis Indicator Data'!$O110="x","x",IF('Crisis Indicator Data'!$O110=0,0,('Crisis Indicator Data'!N110/'Crisis Indicator Data'!$O110)))</f>
        <v>#N/A</v>
      </c>
      <c r="AF116" s="116" t="e">
        <f t="shared" si="28"/>
        <v>#N/A</v>
      </c>
      <c r="AG116" s="119" t="e">
        <f t="shared" si="39"/>
        <v>#N/A</v>
      </c>
      <c r="AH116" s="120" t="e">
        <f t="shared" si="40"/>
        <v>#N/A</v>
      </c>
      <c r="AI116" s="115" t="str">
        <f>IF('Crisis Indicator Data'!P110="x","x",IF('Crisis Indicator Data'!P110&gt;AI$7,5,IF('Crisis Indicator Data'!P110&gt;AI$6,4,IF('Crisis Indicator Data'!P110&gt;AI$5,3,IF('Crisis Indicator Data'!P110&gt;AI$4,2,1)))))</f>
        <v>x</v>
      </c>
      <c r="AJ116" s="111" t="str">
        <f>IF('Crisis Indicator Data'!P110="x","x",'Crisis Indicator Data'!P110/'Crisis Indicator Data'!H110*1000)</f>
        <v>x</v>
      </c>
      <c r="AK116" s="115" t="str">
        <f t="shared" si="41"/>
        <v>x</v>
      </c>
      <c r="AL116" s="120" t="str">
        <f t="shared" si="42"/>
        <v>x</v>
      </c>
      <c r="AM116" s="122" t="e">
        <f t="shared" si="43"/>
        <v>#N/A</v>
      </c>
      <c r="AN116" s="8"/>
      <c r="AO116" s="19"/>
    </row>
    <row r="117" spans="1:41" x14ac:dyDescent="0.3">
      <c r="A117" s="1" t="str">
        <f>'Crisis Indicator Data'!A111</f>
        <v>International Displacement (DRC)</v>
      </c>
      <c r="B117" s="23" t="str">
        <f>'Crisis Indicator Data'!C111</f>
        <v>UGA003</v>
      </c>
      <c r="C117" s="23" t="str">
        <f>'Crisis Indicator Data'!D111</f>
        <v>Uganda</v>
      </c>
      <c r="D117" s="23" t="str">
        <f>'Crisis Indicator Data'!E111</f>
        <v>UGA</v>
      </c>
      <c r="E117" s="115">
        <f>IF('Crisis Indicator Data'!F111="x","x",IF('Crisis Indicator Data'!F111=0,0,IF('Crisis Indicator Data'!F111&gt;E$7,5,IF('Crisis Indicator Data'!F111&gt;E$6,4,IF('Crisis Indicator Data'!F111&gt;E$5,3,IF('Crisis Indicator Data'!F111&gt;E$4,2,1))))))</f>
        <v>1</v>
      </c>
      <c r="F117" s="111">
        <f>'Crisis Indicator Data'!F111/VLOOKUP('Impact of Crisis'!$D117,'Country Indicator Data'!$B$3:$P$193,15,FALSE)</f>
        <v>4.4200079792539398E-2</v>
      </c>
      <c r="G117" s="115">
        <f>IF(E117="x","x",IF('Crisis Indicator Data'!F111=0,0,IF(F117&gt;G$7,5,IF(F117&gt;G$6,4,IF(F117&gt;G$5,3,IF(F117&gt;G$4,2,1))))))</f>
        <v>2</v>
      </c>
      <c r="H117" s="117">
        <f t="shared" si="30"/>
        <v>1.5</v>
      </c>
      <c r="I117" s="115">
        <f>IF('Crisis Indicator Data'!G111="x","x",IF('Crisis Indicator Data'!G111=0,0,IF('Crisis Indicator Data'!G111&gt;I$7,5,IF('Crisis Indicator Data'!G111&gt;I$6,4,IF('Crisis Indicator Data'!G111&gt;I$5,3,IF('Crisis Indicator Data'!G111&gt;I$4,2,1))))))</f>
        <v>2</v>
      </c>
      <c r="J117" s="111">
        <f>'Crisis Indicator Data'!G111/VLOOKUP('Impact of Crisis'!$D117,'Country Indicator Data'!$B$3:$P$193,14,FALSE)</f>
        <v>8.8453017814853444E-2</v>
      </c>
      <c r="K117" s="115">
        <f>IF(I117="x","x",IF('Crisis Indicator Data'!G111=0,0,IF(J117&gt;K$7,5,IF(J117&gt;K$6,4,IF(J117&gt;K$5,3,IF(J117&gt;K$4,2,1))))))</f>
        <v>2</v>
      </c>
      <c r="L117" s="117">
        <f t="shared" si="31"/>
        <v>2</v>
      </c>
      <c r="M117" s="122">
        <f t="shared" si="44"/>
        <v>1.8</v>
      </c>
      <c r="N117" s="115">
        <f>IF('Crisis Indicator Data'!H111="x","x",IF('Crisis Indicator Data'!H111=0,0,IF('Crisis Indicator Data'!H111&gt;N$7,5,IF('Crisis Indicator Data'!H111&gt;N$6,4,IF('Crisis Indicator Data'!H111&gt;N$5,3,IF('Crisis Indicator Data'!H111&gt;N$4,2,1))))))</f>
        <v>2</v>
      </c>
      <c r="O117" s="111">
        <f>IF('Crisis Indicator Data'!H111="x","x",('Crisis Indicator Data'!H111/VLOOKUP('Impact of Crisis'!$D117,'Country Indicator Data'!$B$3:$P$193,14,FALSE)))</f>
        <v>5.2662077878362877E-2</v>
      </c>
      <c r="P117" s="115">
        <f>IF(N117="x","x",IF('Crisis Indicator Data'!H111=0,0,IF(O117&gt;P$7,5,IF(O117&gt;P$6,4,IF(O117&gt;P$5,3,IF(O117&gt;P$4,2,1))))))</f>
        <v>2</v>
      </c>
      <c r="Q117" s="117">
        <f t="shared" si="33"/>
        <v>2</v>
      </c>
      <c r="R117" s="115">
        <f>IF('Crisis Indicator Data'!I111="x","x",IF('Crisis Indicator Data'!I111=0,0,IF('Crisis Indicator Data'!I111&gt;R$7,5,IF('Crisis Indicator Data'!I111&gt;R$6,4,IF('Crisis Indicator Data'!I111&gt;R$5,3,IF('Crisis Indicator Data'!I111&gt;R$4,2,1))))))</f>
        <v>3</v>
      </c>
      <c r="S117" s="111">
        <f>IF('Crisis Indicator Data'!I111="x","x",('Crisis Indicator Data'!I111/VLOOKUP('Impact of Crisis'!$D117,'Country Indicator Data'!$B$3:$P$193,14,FALSE)))</f>
        <v>7.9807363723906951E-3</v>
      </c>
      <c r="T117" s="115">
        <f t="shared" si="34"/>
        <v>2</v>
      </c>
      <c r="U117" s="117">
        <f t="shared" si="35"/>
        <v>3</v>
      </c>
      <c r="V117" s="115" t="str">
        <f>IF('Crisis Indicator Data'!J111="x","x",IF('Crisis Indicator Data'!J111=0,0,IF('Crisis Indicator Data'!J111&gt;V$7,5,IF('Crisis Indicator Data'!J111&gt;V$6,4,IF('Crisis Indicator Data'!J111&gt;V$5,3,IF('Crisis Indicator Data'!J111&gt;V$4,2,1))))))</f>
        <v>x</v>
      </c>
      <c r="W117" s="115" t="str">
        <f>IF('Crisis Indicator Data'!K111="x","x",IF('Crisis Indicator Data'!K111=0,0,IF('Crisis Indicator Data'!K111&gt;V$7,5,IF('Crisis Indicator Data'!K111&gt;V$6,4,IF('Crisis Indicator Data'!K111&gt;V$5,3,IF('Crisis Indicator Data'!K111&gt;V$4,2,1))))))</f>
        <v>x</v>
      </c>
      <c r="X117" s="117" t="str">
        <f t="shared" si="29"/>
        <v>x</v>
      </c>
      <c r="Y117" s="115" t="str">
        <f>IF('Crisis Indicator Data'!L111="x","x",IF('Crisis Indicator Data'!L111=0,0,IF('Crisis Indicator Data'!L111&gt;Y$7,5,IF('Crisis Indicator Data'!L111&gt;Y$6,4,IF('Crisis Indicator Data'!L111&gt;Y$5,3,IF('Crisis Indicator Data'!L111&gt;Y$4,2,1))))))</f>
        <v>x</v>
      </c>
      <c r="Z117" s="118" t="str">
        <f t="shared" si="36"/>
        <v>x</v>
      </c>
      <c r="AA117" s="122">
        <f t="shared" si="37"/>
        <v>2.5</v>
      </c>
      <c r="AB117" s="111" t="e">
        <f>IF('Crisis Indicator Data'!$O111="x","x",IF('Crisis Indicator Data'!$O111=0,0,('Crisis Indicator Data'!M111/'Crisis Indicator Data'!$O111)))</f>
        <v>#N/A</v>
      </c>
      <c r="AC117" s="116" t="e">
        <f t="shared" si="27"/>
        <v>#N/A</v>
      </c>
      <c r="AD117" s="119" t="e">
        <f t="shared" si="38"/>
        <v>#N/A</v>
      </c>
      <c r="AE117" s="111" t="e">
        <f>IF('Crisis Indicator Data'!$O111="x","x",IF('Crisis Indicator Data'!$O111=0,0,('Crisis Indicator Data'!N111/'Crisis Indicator Data'!$O111)))</f>
        <v>#N/A</v>
      </c>
      <c r="AF117" s="116" t="e">
        <f t="shared" si="28"/>
        <v>#N/A</v>
      </c>
      <c r="AG117" s="119" t="e">
        <f t="shared" si="39"/>
        <v>#N/A</v>
      </c>
      <c r="AH117" s="120" t="e">
        <f t="shared" si="40"/>
        <v>#N/A</v>
      </c>
      <c r="AI117" s="115" t="str">
        <f>IF('Crisis Indicator Data'!P111="x","x",IF('Crisis Indicator Data'!P111&gt;AI$7,5,IF('Crisis Indicator Data'!P111&gt;AI$6,4,IF('Crisis Indicator Data'!P111&gt;AI$5,3,IF('Crisis Indicator Data'!P111&gt;AI$4,2,1)))))</f>
        <v>x</v>
      </c>
      <c r="AJ117" s="111" t="str">
        <f>IF('Crisis Indicator Data'!P111="x","x",'Crisis Indicator Data'!P111/'Crisis Indicator Data'!H111*1000)</f>
        <v>x</v>
      </c>
      <c r="AK117" s="115" t="str">
        <f t="shared" si="41"/>
        <v>x</v>
      </c>
      <c r="AL117" s="120" t="str">
        <f t="shared" si="42"/>
        <v>x</v>
      </c>
      <c r="AM117" s="122" t="e">
        <f t="shared" si="43"/>
        <v>#N/A</v>
      </c>
      <c r="AN117" s="8"/>
      <c r="AO117" s="19"/>
    </row>
    <row r="118" spans="1:41" x14ac:dyDescent="0.3">
      <c r="A118" s="1" t="str">
        <f>'Crisis Indicator Data'!A112</f>
        <v>Food insecurity in Karamoja</v>
      </c>
      <c r="B118" s="23" t="str">
        <f>'Crisis Indicator Data'!C112</f>
        <v>UGA004</v>
      </c>
      <c r="C118" s="23" t="str">
        <f>'Crisis Indicator Data'!D112</f>
        <v>Uganda</v>
      </c>
      <c r="D118" s="23" t="str">
        <f>'Crisis Indicator Data'!E112</f>
        <v>UGA</v>
      </c>
      <c r="E118" s="115">
        <f>IF('Crisis Indicator Data'!F112="x","x",IF('Crisis Indicator Data'!F112=0,0,IF('Crisis Indicator Data'!F112&gt;E$7,5,IF('Crisis Indicator Data'!F112&gt;E$6,4,IF('Crisis Indicator Data'!F112&gt;E$5,3,IF('Crisis Indicator Data'!F112&gt;E$4,2,1))))))</f>
        <v>2</v>
      </c>
      <c r="F118" s="111">
        <f>'Crisis Indicator Data'!F112/VLOOKUP('Impact of Crisis'!$D118,'Country Indicator Data'!$B$3:$P$193,15,FALSE)</f>
        <v>0.12922401755435867</v>
      </c>
      <c r="G118" s="115">
        <f>IF(E118="x","x",IF('Crisis Indicator Data'!F112=0,0,IF(F118&gt;G$7,5,IF(F118&gt;G$6,4,IF(F118&gt;G$5,3,IF(F118&gt;G$4,2,1))))))</f>
        <v>2</v>
      </c>
      <c r="H118" s="117">
        <f t="shared" si="30"/>
        <v>2</v>
      </c>
      <c r="I118" s="115">
        <f>IF('Crisis Indicator Data'!G112="x","x",IF('Crisis Indicator Data'!G112=0,0,IF('Crisis Indicator Data'!G112&gt;I$7,5,IF('Crisis Indicator Data'!G112&gt;I$6,4,IF('Crisis Indicator Data'!G112&gt;I$5,3,IF('Crisis Indicator Data'!G112&gt;I$4,2,1))))))</f>
        <v>1</v>
      </c>
      <c r="J118" s="111">
        <f>'Crisis Indicator Data'!G112/VLOOKUP('Impact of Crisis'!$D118,'Country Indicator Data'!$B$3:$P$193,14,FALSE)</f>
        <v>2.4264900061362994E-2</v>
      </c>
      <c r="K118" s="115">
        <f>IF(I118="x","x",IF('Crisis Indicator Data'!G112=0,0,IF(J118&gt;K$7,5,IF(J118&gt;K$6,4,IF(J118&gt;K$5,3,IF(J118&gt;K$4,2,1))))))</f>
        <v>1</v>
      </c>
      <c r="L118" s="117">
        <f t="shared" si="31"/>
        <v>1</v>
      </c>
      <c r="M118" s="122">
        <f t="shared" si="44"/>
        <v>1.5</v>
      </c>
      <c r="N118" s="115">
        <f>IF('Crisis Indicator Data'!H112="x","x",IF('Crisis Indicator Data'!H112=0,0,IF('Crisis Indicator Data'!H112&gt;N$7,5,IF('Crisis Indicator Data'!H112&gt;N$6,4,IF('Crisis Indicator Data'!H112&gt;N$5,3,IF('Crisis Indicator Data'!H112&gt;N$4,2,1))))))</f>
        <v>1</v>
      </c>
      <c r="O118" s="111">
        <f>IF('Crisis Indicator Data'!H112="x","x",('Crisis Indicator Data'!H112/VLOOKUP('Impact of Crisis'!$D118,'Country Indicator Data'!$B$3:$P$193,14,FALSE)))</f>
        <v>9.9927520071504128E-3</v>
      </c>
      <c r="P118" s="115">
        <f>IF(N118="x","x",IF('Crisis Indicator Data'!H112=0,0,IF(O118&gt;P$7,5,IF(O118&gt;P$6,4,IF(O118&gt;P$5,3,IF(O118&gt;P$4,2,1))))))</f>
        <v>1</v>
      </c>
      <c r="Q118" s="117">
        <f t="shared" si="33"/>
        <v>1</v>
      </c>
      <c r="R118" s="115">
        <f>IF('Crisis Indicator Data'!I112="x","x",IF('Crisis Indicator Data'!I112=0,0,IF('Crisis Indicator Data'!I112&gt;R$7,5,IF('Crisis Indicator Data'!I112&gt;R$6,4,IF('Crisis Indicator Data'!I112&gt;R$5,3,IF('Crisis Indicator Data'!I112&gt;R$4,2,1))))))</f>
        <v>0</v>
      </c>
      <c r="S118" s="111">
        <f>IF('Crisis Indicator Data'!I112="x","x",('Crisis Indicator Data'!I112/VLOOKUP('Impact of Crisis'!$D118,'Country Indicator Data'!$B$3:$P$193,14,FALSE)))</f>
        <v>0</v>
      </c>
      <c r="T118" s="115">
        <f t="shared" si="34"/>
        <v>0</v>
      </c>
      <c r="U118" s="117">
        <f t="shared" si="35"/>
        <v>0</v>
      </c>
      <c r="V118" s="115" t="str">
        <f>IF('Crisis Indicator Data'!J112="x","x",IF('Crisis Indicator Data'!J112=0,0,IF('Crisis Indicator Data'!J112&gt;V$7,5,IF('Crisis Indicator Data'!J112&gt;V$6,4,IF('Crisis Indicator Data'!J112&gt;V$5,3,IF('Crisis Indicator Data'!J112&gt;V$4,2,1))))))</f>
        <v>x</v>
      </c>
      <c r="W118" s="115" t="str">
        <f>IF('Crisis Indicator Data'!K112="x","x",IF('Crisis Indicator Data'!K112=0,0,IF('Crisis Indicator Data'!K112&gt;V$7,5,IF('Crisis Indicator Data'!K112&gt;V$6,4,IF('Crisis Indicator Data'!K112&gt;V$5,3,IF('Crisis Indicator Data'!K112&gt;V$4,2,1))))))</f>
        <v>x</v>
      </c>
      <c r="X118" s="117" t="str">
        <f t="shared" si="29"/>
        <v>x</v>
      </c>
      <c r="Y118" s="115" t="str">
        <f>IF('Crisis Indicator Data'!L112="x","x",IF('Crisis Indicator Data'!L112=0,0,IF('Crisis Indicator Data'!L112&gt;Y$7,5,IF('Crisis Indicator Data'!L112&gt;Y$6,4,IF('Crisis Indicator Data'!L112&gt;Y$5,3,IF('Crisis Indicator Data'!L112&gt;Y$4,2,1))))))</f>
        <v>x</v>
      </c>
      <c r="Z118" s="118" t="str">
        <f t="shared" si="36"/>
        <v>x</v>
      </c>
      <c r="AA118" s="122">
        <f t="shared" si="37"/>
        <v>0.5</v>
      </c>
      <c r="AB118" s="111" t="e">
        <f>IF('Crisis Indicator Data'!$O112="x","x",IF('Crisis Indicator Data'!$O112=0,0,('Crisis Indicator Data'!M112/'Crisis Indicator Data'!$O112)))</f>
        <v>#N/A</v>
      </c>
      <c r="AC118" s="116" t="e">
        <f t="shared" si="27"/>
        <v>#N/A</v>
      </c>
      <c r="AD118" s="119" t="e">
        <f t="shared" si="38"/>
        <v>#N/A</v>
      </c>
      <c r="AE118" s="111" t="e">
        <f>IF('Crisis Indicator Data'!$O112="x","x",IF('Crisis Indicator Data'!$O112=0,0,('Crisis Indicator Data'!N112/'Crisis Indicator Data'!$O112)))</f>
        <v>#N/A</v>
      </c>
      <c r="AF118" s="116" t="e">
        <f t="shared" si="28"/>
        <v>#N/A</v>
      </c>
      <c r="AG118" s="119" t="e">
        <f t="shared" si="39"/>
        <v>#N/A</v>
      </c>
      <c r="AH118" s="120" t="e">
        <f t="shared" si="40"/>
        <v>#N/A</v>
      </c>
      <c r="AI118" s="115" t="str">
        <f>IF('Crisis Indicator Data'!P112="x","x",IF('Crisis Indicator Data'!P112&gt;AI$7,5,IF('Crisis Indicator Data'!P112&gt;AI$6,4,IF('Crisis Indicator Data'!P112&gt;AI$5,3,IF('Crisis Indicator Data'!P112&gt;AI$4,2,1)))))</f>
        <v>x</v>
      </c>
      <c r="AJ118" s="111" t="str">
        <f>IF('Crisis Indicator Data'!P112="x","x",'Crisis Indicator Data'!P112/'Crisis Indicator Data'!H112*1000)</f>
        <v>x</v>
      </c>
      <c r="AK118" s="115" t="str">
        <f t="shared" si="41"/>
        <v>x</v>
      </c>
      <c r="AL118" s="120" t="str">
        <f t="shared" si="42"/>
        <v>x</v>
      </c>
      <c r="AM118" s="122" t="e">
        <f t="shared" si="43"/>
        <v>#N/A</v>
      </c>
      <c r="AN118" s="8"/>
      <c r="AO118" s="19"/>
    </row>
    <row r="119" spans="1:41" x14ac:dyDescent="0.3">
      <c r="A119" s="1" t="str">
        <f>'Crisis Indicator Data'!A113</f>
        <v>Conflict in Ukraine</v>
      </c>
      <c r="B119" s="23" t="str">
        <f>'Crisis Indicator Data'!C113</f>
        <v>UKR002</v>
      </c>
      <c r="C119" s="23" t="str">
        <f>'Crisis Indicator Data'!D113</f>
        <v>Ukraine</v>
      </c>
      <c r="D119" s="23" t="str">
        <f>'Crisis Indicator Data'!E113</f>
        <v>UKR</v>
      </c>
      <c r="E119" s="115">
        <f>IF('Crisis Indicator Data'!F113="x","x",IF('Crisis Indicator Data'!F113=0,0,IF('Crisis Indicator Data'!F113&gt;E$7,5,IF('Crisis Indicator Data'!F113&gt;E$6,4,IF('Crisis Indicator Data'!F113&gt;E$5,3,IF('Crisis Indicator Data'!F113&gt;E$4,2,1))))))</f>
        <v>2</v>
      </c>
      <c r="F119" s="111">
        <f>'Crisis Indicator Data'!F113/VLOOKUP('Impact of Crisis'!$D119,'Country Indicator Data'!$B$3:$P$193,15,FALSE)</f>
        <v>9.1846916052408981E-2</v>
      </c>
      <c r="G119" s="115">
        <f>IF(E119="x","x",IF('Crisis Indicator Data'!F113=0,0,IF(F119&gt;G$7,5,IF(F119&gt;G$6,4,IF(F119&gt;G$5,3,IF(F119&gt;G$4,2,1))))))</f>
        <v>2</v>
      </c>
      <c r="H119" s="117">
        <f t="shared" si="30"/>
        <v>2</v>
      </c>
      <c r="I119" s="115">
        <f>IF('Crisis Indicator Data'!G113="x","x",IF('Crisis Indicator Data'!G113=0,0,IF('Crisis Indicator Data'!G113&gt;I$7,5,IF('Crisis Indicator Data'!G113&gt;I$6,4,IF('Crisis Indicator Data'!G113&gt;I$5,3,IF('Crisis Indicator Data'!G113&gt;I$4,2,1))))))</f>
        <v>3</v>
      </c>
      <c r="J119" s="111">
        <f>'Crisis Indicator Data'!G113/VLOOKUP('Impact of Crisis'!$D119,'Country Indicator Data'!$B$3:$P$193,14,FALSE)</f>
        <v>0.14994669960498216</v>
      </c>
      <c r="K119" s="115">
        <f>IF(I119="x","x",IF('Crisis Indicator Data'!G113=0,0,IF(J119&gt;K$7,5,IF(J119&gt;K$6,4,IF(J119&gt;K$5,3,IF(J119&gt;K$4,2,1))))))</f>
        <v>2</v>
      </c>
      <c r="L119" s="117">
        <f t="shared" si="31"/>
        <v>2.5</v>
      </c>
      <c r="M119" s="122">
        <f t="shared" si="44"/>
        <v>2.2999999999999998</v>
      </c>
      <c r="N119" s="115">
        <f>IF('Crisis Indicator Data'!H113="x","x",IF('Crisis Indicator Data'!H113=0,0,IF('Crisis Indicator Data'!H113&gt;N$7,5,IF('Crisis Indicator Data'!H113&gt;N$6,4,IF('Crisis Indicator Data'!H113&gt;N$5,3,IF('Crisis Indicator Data'!H113&gt;N$4,2,1))))))</f>
        <v>3</v>
      </c>
      <c r="O119" s="111">
        <f>IF('Crisis Indicator Data'!H113="x","x",('Crisis Indicator Data'!H113/VLOOKUP('Impact of Crisis'!$D119,'Country Indicator Data'!$B$3:$P$193,14,FALSE)))</f>
        <v>0.1235923631993566</v>
      </c>
      <c r="P119" s="115">
        <f>IF(N119="x","x",IF('Crisis Indicator Data'!H113=0,0,IF(O119&gt;P$7,5,IF(O119&gt;P$6,4,IF(O119&gt;P$5,3,IF(O119&gt;P$4,2,1))))))</f>
        <v>3</v>
      </c>
      <c r="Q119" s="117">
        <f t="shared" si="33"/>
        <v>3</v>
      </c>
      <c r="R119" s="115">
        <f>IF('Crisis Indicator Data'!I113="x","x",IF('Crisis Indicator Data'!I113=0,0,IF('Crisis Indicator Data'!I113&gt;R$7,5,IF('Crisis Indicator Data'!I113&gt;R$6,4,IF('Crisis Indicator Data'!I113&gt;R$5,3,IF('Crisis Indicator Data'!I113&gt;R$4,2,1))))))</f>
        <v>4</v>
      </c>
      <c r="S119" s="111">
        <f>IF('Crisis Indicator Data'!I113="x","x",('Crisis Indicator Data'!I113/VLOOKUP('Impact of Crisis'!$D119,'Country Indicator Data'!$B$3:$P$193,14,FALSE)))</f>
        <v>4.7356291613043625E-2</v>
      </c>
      <c r="T119" s="115">
        <f t="shared" si="34"/>
        <v>3</v>
      </c>
      <c r="U119" s="117">
        <f t="shared" si="35"/>
        <v>4</v>
      </c>
      <c r="V119" s="115">
        <f>IF('Crisis Indicator Data'!J113="x","x",IF('Crisis Indicator Data'!J113=0,0,IF('Crisis Indicator Data'!J113&gt;V$7,5,IF('Crisis Indicator Data'!J113&gt;V$6,4,IF('Crisis Indicator Data'!J113&gt;V$5,3,IF('Crisis Indicator Data'!J113&gt;V$4,2,1))))))</f>
        <v>1</v>
      </c>
      <c r="W119" s="115" t="str">
        <f>IF('Crisis Indicator Data'!K113="x","x",IF('Crisis Indicator Data'!K113=0,0,IF('Crisis Indicator Data'!K113&gt;V$7,5,IF('Crisis Indicator Data'!K113&gt;V$6,4,IF('Crisis Indicator Data'!K113&gt;V$5,3,IF('Crisis Indicator Data'!K113&gt;V$4,2,1))))))</f>
        <v>x</v>
      </c>
      <c r="X119" s="117">
        <f t="shared" si="29"/>
        <v>1</v>
      </c>
      <c r="Y119" s="115">
        <f>IF('Crisis Indicator Data'!L113="x","x",IF('Crisis Indicator Data'!L113=0,0,IF('Crisis Indicator Data'!L113&gt;Y$7,5,IF('Crisis Indicator Data'!L113&gt;Y$6,4,IF('Crisis Indicator Data'!L113&gt;Y$5,3,IF('Crisis Indicator Data'!L113&gt;Y$4,2,1))))))</f>
        <v>1</v>
      </c>
      <c r="Z119" s="118">
        <f t="shared" si="36"/>
        <v>1</v>
      </c>
      <c r="AA119" s="122">
        <f t="shared" si="37"/>
        <v>3.5</v>
      </c>
      <c r="AB119" s="111" t="e">
        <f>IF('Crisis Indicator Data'!$O113="x","x",IF('Crisis Indicator Data'!$O113=0,0,('Crisis Indicator Data'!M113/'Crisis Indicator Data'!$O113)))</f>
        <v>#N/A</v>
      </c>
      <c r="AC119" s="116" t="e">
        <f t="shared" si="27"/>
        <v>#N/A</v>
      </c>
      <c r="AD119" s="119" t="e">
        <f t="shared" si="38"/>
        <v>#N/A</v>
      </c>
      <c r="AE119" s="111" t="e">
        <f>IF('Crisis Indicator Data'!$O113="x","x",IF('Crisis Indicator Data'!$O113=0,0,('Crisis Indicator Data'!N113/'Crisis Indicator Data'!$O113)))</f>
        <v>#N/A</v>
      </c>
      <c r="AF119" s="116" t="e">
        <f t="shared" si="28"/>
        <v>#N/A</v>
      </c>
      <c r="AG119" s="119" t="e">
        <f t="shared" si="39"/>
        <v>#N/A</v>
      </c>
      <c r="AH119" s="120" t="e">
        <f t="shared" si="40"/>
        <v>#N/A</v>
      </c>
      <c r="AI119" s="115">
        <f>IF('Crisis Indicator Data'!P113="x","x",IF('Crisis Indicator Data'!P113&gt;AI$7,5,IF('Crisis Indicator Data'!P113&gt;AI$6,4,IF('Crisis Indicator Data'!P113&gt;AI$5,3,IF('Crisis Indicator Data'!P113&gt;AI$4,2,1)))))</f>
        <v>5</v>
      </c>
      <c r="AJ119" s="111">
        <f>IF('Crisis Indicator Data'!P113="x","x",'Crisis Indicator Data'!P113/'Crisis Indicator Data'!H113*1000)</f>
        <v>4.3134615384615387</v>
      </c>
      <c r="AK119" s="115">
        <f t="shared" si="41"/>
        <v>3</v>
      </c>
      <c r="AL119" s="120">
        <f t="shared" si="42"/>
        <v>4.0999999999999996</v>
      </c>
      <c r="AM119" s="122" t="e">
        <f t="shared" si="43"/>
        <v>#N/A</v>
      </c>
      <c r="AN119" s="8"/>
      <c r="AO119" s="19"/>
    </row>
    <row r="120" spans="1:41" x14ac:dyDescent="0.3">
      <c r="A120" s="1" t="str">
        <f>'Crisis Indicator Data'!A114</f>
        <v>Venezuela</v>
      </c>
      <c r="B120" s="23" t="str">
        <f>'Crisis Indicator Data'!C114</f>
        <v>VEN001</v>
      </c>
      <c r="C120" s="23" t="str">
        <f>'Crisis Indicator Data'!D114</f>
        <v>Venezuela</v>
      </c>
      <c r="D120" s="23" t="str">
        <f>'Crisis Indicator Data'!E114</f>
        <v>VEN</v>
      </c>
      <c r="E120" s="115">
        <f>IF('Crisis Indicator Data'!F114="x","x",IF('Crisis Indicator Data'!F114=0,0,IF('Crisis Indicator Data'!F114&gt;E$7,5,IF('Crisis Indicator Data'!F114&gt;E$6,4,IF('Crisis Indicator Data'!F114&gt;E$5,3,IF('Crisis Indicator Data'!F114&gt;E$4,2,1))))))</f>
        <v>4</v>
      </c>
      <c r="F120" s="111">
        <f>'Crisis Indicator Data'!F114/VLOOKUP('Impact of Crisis'!$D120,'Country Indicator Data'!$B$3:$P$193,15,FALSE)</f>
        <v>1.0340116773425543</v>
      </c>
      <c r="G120" s="115">
        <f>IF(E120="x","x",IF('Crisis Indicator Data'!F114=0,0,IF(F120&gt;G$7,5,IF(F120&gt;G$6,4,IF(F120&gt;G$5,3,IF(F120&gt;G$4,2,1))))))</f>
        <v>5</v>
      </c>
      <c r="H120" s="117">
        <f t="shared" si="30"/>
        <v>4.5</v>
      </c>
      <c r="I120" s="115">
        <f>IF('Crisis Indicator Data'!G114="x","x",IF('Crisis Indicator Data'!G114=0,0,IF('Crisis Indicator Data'!G114&gt;I$7,5,IF('Crisis Indicator Data'!G114&gt;I$6,4,IF('Crisis Indicator Data'!G114&gt;I$5,3,IF('Crisis Indicator Data'!G114&gt;I$4,2,1))))))</f>
        <v>4</v>
      </c>
      <c r="J120" s="111">
        <f>'Crisis Indicator Data'!G114/VLOOKUP('Impact of Crisis'!$D120,'Country Indicator Data'!$B$3:$P$193,14,FALSE)</f>
        <v>1</v>
      </c>
      <c r="K120" s="115">
        <f>IF(I120="x","x",IF('Crisis Indicator Data'!G114=0,0,IF(J120&gt;K$7,5,IF(J120&gt;K$6,4,IF(J120&gt;K$5,3,IF(J120&gt;K$4,2,1))))))</f>
        <v>5</v>
      </c>
      <c r="L120" s="117">
        <f t="shared" si="31"/>
        <v>4.5</v>
      </c>
      <c r="M120" s="122">
        <f t="shared" si="44"/>
        <v>4.5</v>
      </c>
      <c r="N120" s="115">
        <f>IF('Crisis Indicator Data'!H114="x","x",IF('Crisis Indicator Data'!H114=0,0,IF('Crisis Indicator Data'!H114&gt;N$7,5,IF('Crisis Indicator Data'!H114&gt;N$6,4,IF('Crisis Indicator Data'!H114&gt;N$5,3,IF('Crisis Indicator Data'!H114&gt;N$4,2,1))))))</f>
        <v>5</v>
      </c>
      <c r="O120" s="111">
        <f>IF('Crisis Indicator Data'!H114="x","x",('Crisis Indicator Data'!H114/VLOOKUP('Impact of Crisis'!$D120,'Country Indicator Data'!$B$3:$P$193,14,FALSE)))</f>
        <v>1</v>
      </c>
      <c r="P120" s="115">
        <f>IF(N120="x","x",IF('Crisis Indicator Data'!H114=0,0,IF(O120&gt;P$7,5,IF(O120&gt;P$6,4,IF(O120&gt;P$5,3,IF(O120&gt;P$4,2,1))))))</f>
        <v>5</v>
      </c>
      <c r="Q120" s="117">
        <f t="shared" si="33"/>
        <v>5</v>
      </c>
      <c r="R120" s="115">
        <f>IF('Crisis Indicator Data'!I114="x","x",IF('Crisis Indicator Data'!I114=0,0,IF('Crisis Indicator Data'!I114&gt;R$7,5,IF('Crisis Indicator Data'!I114&gt;R$6,4,IF('Crisis Indicator Data'!I114&gt;R$5,3,IF('Crisis Indicator Data'!I114&gt;R$4,2,1))))))</f>
        <v>4</v>
      </c>
      <c r="S120" s="111">
        <f>IF('Crisis Indicator Data'!I114="x","x",('Crisis Indicator Data'!I114/VLOOKUP('Impact of Crisis'!$D120,'Country Indicator Data'!$B$3:$P$193,14,FALSE)))</f>
        <v>0.12305611502410567</v>
      </c>
      <c r="T120" s="115">
        <f t="shared" si="34"/>
        <v>4</v>
      </c>
      <c r="U120" s="117">
        <f t="shared" si="35"/>
        <v>4</v>
      </c>
      <c r="V120" s="115" t="str">
        <f>IF('Crisis Indicator Data'!J114="x","x",IF('Crisis Indicator Data'!J114=0,0,IF('Crisis Indicator Data'!J114&gt;V$7,5,IF('Crisis Indicator Data'!J114&gt;V$6,4,IF('Crisis Indicator Data'!J114&gt;V$5,3,IF('Crisis Indicator Data'!J114&gt;V$4,2,1))))))</f>
        <v>x</v>
      </c>
      <c r="W120" s="115">
        <f>IF('Crisis Indicator Data'!K114="x","x",IF('Crisis Indicator Data'!K114=0,0,IF('Crisis Indicator Data'!K114&gt;V$7,5,IF('Crisis Indicator Data'!K114&gt;V$6,4,IF('Crisis Indicator Data'!K114&gt;V$5,3,IF('Crisis Indicator Data'!K114&gt;V$4,2,1))))))</f>
        <v>4</v>
      </c>
      <c r="X120" s="117">
        <f t="shared" si="29"/>
        <v>4</v>
      </c>
      <c r="Y120" s="115">
        <f>IF('Crisis Indicator Data'!L114="x","x",IF('Crisis Indicator Data'!L114=0,0,IF('Crisis Indicator Data'!L114&gt;Y$7,5,IF('Crisis Indicator Data'!L114&gt;Y$6,4,IF('Crisis Indicator Data'!L114&gt;Y$5,3,IF('Crisis Indicator Data'!L114&gt;Y$4,2,1))))))</f>
        <v>5</v>
      </c>
      <c r="Z120" s="118">
        <f t="shared" si="36"/>
        <v>5</v>
      </c>
      <c r="AA120" s="122">
        <f t="shared" si="37"/>
        <v>4.5</v>
      </c>
      <c r="AB120" s="111" t="e">
        <f>IF('Crisis Indicator Data'!$O114="x","x",IF('Crisis Indicator Data'!$O114=0,0,('Crisis Indicator Data'!M114/'Crisis Indicator Data'!$O114)))</f>
        <v>#N/A</v>
      </c>
      <c r="AC120" s="116" t="e">
        <f t="shared" si="27"/>
        <v>#N/A</v>
      </c>
      <c r="AD120" s="119" t="e">
        <f t="shared" si="38"/>
        <v>#N/A</v>
      </c>
      <c r="AE120" s="111" t="e">
        <f>IF('Crisis Indicator Data'!$O114="x","x",IF('Crisis Indicator Data'!$O114=0,0,('Crisis Indicator Data'!N114/'Crisis Indicator Data'!$O114)))</f>
        <v>#N/A</v>
      </c>
      <c r="AF120" s="116" t="e">
        <f t="shared" si="28"/>
        <v>#N/A</v>
      </c>
      <c r="AG120" s="119" t="e">
        <f t="shared" si="39"/>
        <v>#N/A</v>
      </c>
      <c r="AH120" s="120" t="e">
        <f t="shared" si="40"/>
        <v>#N/A</v>
      </c>
      <c r="AI120" s="115">
        <f>IF('Crisis Indicator Data'!P114="x","x",IF('Crisis Indicator Data'!P114&gt;AI$7,5,IF('Crisis Indicator Data'!P114&gt;AI$6,4,IF('Crisis Indicator Data'!P114&gt;AI$5,3,IF('Crisis Indicator Data'!P114&gt;AI$4,2,1)))))</f>
        <v>5</v>
      </c>
      <c r="AJ120" s="111">
        <f>IF('Crisis Indicator Data'!P114="x","x",'Crisis Indicator Data'!P114/'Crisis Indicator Data'!H114*1000)</f>
        <v>7.6482793712899007</v>
      </c>
      <c r="AK120" s="115">
        <f t="shared" si="41"/>
        <v>3</v>
      </c>
      <c r="AL120" s="120">
        <f t="shared" si="42"/>
        <v>4.0999999999999996</v>
      </c>
      <c r="AM120" s="122" t="e">
        <f t="shared" si="43"/>
        <v>#N/A</v>
      </c>
      <c r="AN120" s="8"/>
      <c r="AO120" s="19"/>
    </row>
    <row r="121" spans="1:41" x14ac:dyDescent="0.3">
      <c r="A121" s="1" t="str">
        <f>'Crisis Indicator Data'!A115</f>
        <v>Yemen</v>
      </c>
      <c r="B121" s="23" t="str">
        <f>'Crisis Indicator Data'!C115</f>
        <v>YEM001</v>
      </c>
      <c r="C121" s="23" t="str">
        <f>'Crisis Indicator Data'!D115</f>
        <v>Yemen</v>
      </c>
      <c r="D121" s="23" t="str">
        <f>'Crisis Indicator Data'!E115</f>
        <v>YEM</v>
      </c>
      <c r="E121" s="115">
        <f>IF('Crisis Indicator Data'!F115="x","x",IF('Crisis Indicator Data'!F115=0,0,IF('Crisis Indicator Data'!F115&gt;E$7,5,IF('Crisis Indicator Data'!F115&gt;E$6,4,IF('Crisis Indicator Data'!F115&gt;E$5,3,IF('Crisis Indicator Data'!F115&gt;E$4,2,1))))))</f>
        <v>4</v>
      </c>
      <c r="F121" s="111">
        <f>'Crisis Indicator Data'!F115/VLOOKUP('Impact of Crisis'!$D121,'Country Indicator Data'!$B$3:$P$193,15,FALSE)</f>
        <v>1</v>
      </c>
      <c r="G121" s="115">
        <f>IF(E121="x","x",IF('Crisis Indicator Data'!F115=0,0,IF(F121&gt;G$7,5,IF(F121&gt;G$6,4,IF(F121&gt;G$5,3,IF(F121&gt;G$4,2,1))))))</f>
        <v>5</v>
      </c>
      <c r="H121" s="117">
        <f t="shared" si="30"/>
        <v>4.5</v>
      </c>
      <c r="I121" s="115">
        <f>IF('Crisis Indicator Data'!G115="x","x",IF('Crisis Indicator Data'!G115=0,0,IF('Crisis Indicator Data'!G115&gt;I$7,5,IF('Crisis Indicator Data'!G115&gt;I$6,4,IF('Crisis Indicator Data'!G115&gt;I$5,3,IF('Crisis Indicator Data'!G115&gt;I$4,2,1))))))</f>
        <v>4</v>
      </c>
      <c r="J121" s="111">
        <f>'Crisis Indicator Data'!G115/VLOOKUP('Impact of Crisis'!$D121,'Country Indicator Data'!$B$3:$P$193,14,FALSE)</f>
        <v>1</v>
      </c>
      <c r="K121" s="115">
        <f>IF(I121="x","x",IF('Crisis Indicator Data'!G115=0,0,IF(J121&gt;K$7,5,IF(J121&gt;K$6,4,IF(J121&gt;K$5,3,IF(J121&gt;K$4,2,1))))))</f>
        <v>5</v>
      </c>
      <c r="L121" s="117">
        <f t="shared" si="31"/>
        <v>4.5</v>
      </c>
      <c r="M121" s="122">
        <f t="shared" si="44"/>
        <v>4.5</v>
      </c>
      <c r="N121" s="115">
        <f>IF('Crisis Indicator Data'!H115="x","x",IF('Crisis Indicator Data'!H115=0,0,IF('Crisis Indicator Data'!H115&gt;N$7,5,IF('Crisis Indicator Data'!H115&gt;N$6,4,IF('Crisis Indicator Data'!H115&gt;N$5,3,IF('Crisis Indicator Data'!H115&gt;N$4,2,1))))))</f>
        <v>5</v>
      </c>
      <c r="O121" s="111">
        <f>IF('Crisis Indicator Data'!H115="x","x",('Crisis Indicator Data'!H115/VLOOKUP('Impact of Crisis'!$D121,'Country Indicator Data'!$B$3:$P$193,14,FALSE)))</f>
        <v>1</v>
      </c>
      <c r="P121" s="115">
        <f>IF(N121="x","x",IF('Crisis Indicator Data'!H115=0,0,IF(O121&gt;P$7,5,IF(O121&gt;P$6,4,IF(O121&gt;P$5,3,IF(O121&gt;P$4,2,1))))))</f>
        <v>5</v>
      </c>
      <c r="Q121" s="117">
        <f t="shared" si="33"/>
        <v>5</v>
      </c>
      <c r="R121" s="115">
        <f>IF('Crisis Indicator Data'!I115="x","x",IF('Crisis Indicator Data'!I115=0,0,IF('Crisis Indicator Data'!I115&gt;R$7,5,IF('Crisis Indicator Data'!I115&gt;R$6,4,IF('Crisis Indicator Data'!I115&gt;R$5,3,IF('Crisis Indicator Data'!I115&gt;R$4,2,1))))))</f>
        <v>5</v>
      </c>
      <c r="S121" s="111">
        <f>IF('Crisis Indicator Data'!I115="x","x",('Crisis Indicator Data'!I115/VLOOKUP('Impact of Crisis'!$D121,'Country Indicator Data'!$B$3:$P$193,14,FALSE)))</f>
        <v>0.17859734902888857</v>
      </c>
      <c r="T121" s="115">
        <f t="shared" si="34"/>
        <v>5</v>
      </c>
      <c r="U121" s="117">
        <f t="shared" si="35"/>
        <v>5</v>
      </c>
      <c r="V121" s="115">
        <f>IF('Crisis Indicator Data'!J115="x","x",IF('Crisis Indicator Data'!J115=0,0,IF('Crisis Indicator Data'!J115&gt;V$7,5,IF('Crisis Indicator Data'!J115&gt;V$6,4,IF('Crisis Indicator Data'!J115&gt;V$5,3,IF('Crisis Indicator Data'!J115&gt;V$4,2,1))))))</f>
        <v>3</v>
      </c>
      <c r="W121" s="115">
        <f>IF('Crisis Indicator Data'!K115="x","x",IF('Crisis Indicator Data'!K115=0,0,IF('Crisis Indicator Data'!K115&gt;V$7,5,IF('Crisis Indicator Data'!K115&gt;V$6,4,IF('Crisis Indicator Data'!K115&gt;V$5,3,IF('Crisis Indicator Data'!K115&gt;V$4,2,1))))))</f>
        <v>5</v>
      </c>
      <c r="X121" s="117">
        <f t="shared" si="29"/>
        <v>4</v>
      </c>
      <c r="Y121" s="115">
        <f>IF('Crisis Indicator Data'!L115="x","x",IF('Crisis Indicator Data'!L115=0,0,IF('Crisis Indicator Data'!L115&gt;Y$7,5,IF('Crisis Indicator Data'!L115&gt;Y$6,4,IF('Crisis Indicator Data'!L115&gt;Y$5,3,IF('Crisis Indicator Data'!L115&gt;Y$4,2,1))))))</f>
        <v>5</v>
      </c>
      <c r="Z121" s="118">
        <f t="shared" si="36"/>
        <v>5</v>
      </c>
      <c r="AA121" s="122">
        <f t="shared" si="37"/>
        <v>5</v>
      </c>
      <c r="AB121" s="111" t="e">
        <f>IF('Crisis Indicator Data'!$O115="x","x",IF('Crisis Indicator Data'!$O115=0,0,('Crisis Indicator Data'!M115/'Crisis Indicator Data'!$O115)))</f>
        <v>#N/A</v>
      </c>
      <c r="AC121" s="116" t="e">
        <f t="shared" si="27"/>
        <v>#N/A</v>
      </c>
      <c r="AD121" s="119" t="e">
        <f t="shared" si="38"/>
        <v>#N/A</v>
      </c>
      <c r="AE121" s="111" t="e">
        <f>IF('Crisis Indicator Data'!$O115="x","x",IF('Crisis Indicator Data'!$O115=0,0,('Crisis Indicator Data'!N115/'Crisis Indicator Data'!$O115)))</f>
        <v>#N/A</v>
      </c>
      <c r="AF121" s="116" t="e">
        <f t="shared" si="28"/>
        <v>#N/A</v>
      </c>
      <c r="AG121" s="119" t="e">
        <f t="shared" si="39"/>
        <v>#N/A</v>
      </c>
      <c r="AH121" s="120" t="e">
        <f t="shared" si="40"/>
        <v>#N/A</v>
      </c>
      <c r="AI121" s="115" t="str">
        <f>IF('Crisis Indicator Data'!P115="x","x",IF('Crisis Indicator Data'!P115&gt;AI$7,5,IF('Crisis Indicator Data'!P115&gt;AI$6,4,IF('Crisis Indicator Data'!P115&gt;AI$5,3,IF('Crisis Indicator Data'!P115&gt;AI$4,2,1)))))</f>
        <v>x</v>
      </c>
      <c r="AJ121" s="111" t="str">
        <f>IF('Crisis Indicator Data'!P115="x","x",'Crisis Indicator Data'!P115/'Crisis Indicator Data'!H115*1000)</f>
        <v>x</v>
      </c>
      <c r="AK121" s="115" t="str">
        <f t="shared" si="41"/>
        <v>x</v>
      </c>
      <c r="AL121" s="120" t="str">
        <f t="shared" si="42"/>
        <v>x</v>
      </c>
      <c r="AM121" s="122" t="e">
        <f t="shared" si="43"/>
        <v>#N/A</v>
      </c>
      <c r="AN121" s="8"/>
      <c r="AO121" s="19"/>
    </row>
    <row r="122" spans="1:41" x14ac:dyDescent="0.3">
      <c r="A122" s="1" t="str">
        <f>'Crisis Indicator Data'!A116</f>
        <v>Drought in Zambia</v>
      </c>
      <c r="B122" s="23" t="str">
        <f>'Crisis Indicator Data'!C116</f>
        <v>ZMB002</v>
      </c>
      <c r="C122" s="23" t="str">
        <f>'Crisis Indicator Data'!D116</f>
        <v>Zambia</v>
      </c>
      <c r="D122" s="23" t="str">
        <f>'Crisis Indicator Data'!E116</f>
        <v>ZMB</v>
      </c>
      <c r="E122" s="115">
        <f>IF('Crisis Indicator Data'!F116="x","x",IF('Crisis Indicator Data'!F116=0,0,IF('Crisis Indicator Data'!F116&gt;E$7,5,IF('Crisis Indicator Data'!F116&gt;E$6,4,IF('Crisis Indicator Data'!F116&gt;E$5,3,IF('Crisis Indicator Data'!F116&gt;E$4,2,1))))))</f>
        <v>4</v>
      </c>
      <c r="F122" s="111">
        <f>'Crisis Indicator Data'!F116/VLOOKUP('Impact of Crisis'!$D122,'Country Indicator Data'!$B$3:$P$193,15,FALSE)</f>
        <v>0.84328548944699278</v>
      </c>
      <c r="G122" s="115">
        <f>IF(E122="x","x",IF('Crisis Indicator Data'!F116=0,0,IF(F122&gt;G$7,5,IF(F122&gt;G$6,4,IF(F122&gt;G$5,3,IF(F122&gt;G$4,2,1))))))</f>
        <v>4</v>
      </c>
      <c r="H122" s="117">
        <f t="shared" si="30"/>
        <v>4</v>
      </c>
      <c r="I122" s="115">
        <f>IF('Crisis Indicator Data'!G116="x","x",IF('Crisis Indicator Data'!G116=0,0,IF('Crisis Indicator Data'!G116&gt;I$7,5,IF('Crisis Indicator Data'!G116&gt;I$6,4,IF('Crisis Indicator Data'!G116&gt;I$5,3,IF('Crisis Indicator Data'!G116&gt;I$4,2,1))))))</f>
        <v>3</v>
      </c>
      <c r="J122" s="111">
        <f>'Crisis Indicator Data'!G116/VLOOKUP('Impact of Crisis'!$D122,'Country Indicator Data'!$B$3:$P$193,14,FALSE)</f>
        <v>0.74785464954067515</v>
      </c>
      <c r="K122" s="115">
        <f>IF(I122="x","x",IF('Crisis Indicator Data'!G116=0,0,IF(J122&gt;K$7,5,IF(J122&gt;K$6,4,IF(J122&gt;K$5,3,IF(J122&gt;K$4,2,1))))))</f>
        <v>4</v>
      </c>
      <c r="L122" s="117">
        <f t="shared" si="31"/>
        <v>3.5</v>
      </c>
      <c r="M122" s="122">
        <f t="shared" si="44"/>
        <v>3.8</v>
      </c>
      <c r="N122" s="115">
        <f>IF('Crisis Indicator Data'!H116="x","x",IF('Crisis Indicator Data'!H116=0,0,IF('Crisis Indicator Data'!H116&gt;N$7,5,IF('Crisis Indicator Data'!H116&gt;N$6,4,IF('Crisis Indicator Data'!H116&gt;N$5,3,IF('Crisis Indicator Data'!H116&gt;N$4,2,1))))))</f>
        <v>3</v>
      </c>
      <c r="O122" s="111">
        <f>IF('Crisis Indicator Data'!H116="x","x",('Crisis Indicator Data'!H116/VLOOKUP('Impact of Crisis'!$D122,'Country Indicator Data'!$B$3:$P$193,14,FALSE)))</f>
        <v>0.4216398995683146</v>
      </c>
      <c r="P122" s="115">
        <f>IF(N122="x","x",IF('Crisis Indicator Data'!H116=0,0,IF(O122&gt;P$7,5,IF(O122&gt;P$6,4,IF(O122&gt;P$5,3,IF(O122&gt;P$4,2,1))))))</f>
        <v>4</v>
      </c>
      <c r="Q122" s="117">
        <f t="shared" si="33"/>
        <v>3.5</v>
      </c>
      <c r="R122" s="115" t="str">
        <f>IF('Crisis Indicator Data'!I116="x","x",IF('Crisis Indicator Data'!I116=0,0,IF('Crisis Indicator Data'!I116&gt;R$7,5,IF('Crisis Indicator Data'!I116&gt;R$6,4,IF('Crisis Indicator Data'!I116&gt;R$5,3,IF('Crisis Indicator Data'!I116&gt;R$4,2,1))))))</f>
        <v>x</v>
      </c>
      <c r="S122" s="111" t="str">
        <f>IF('Crisis Indicator Data'!I116="x","x",('Crisis Indicator Data'!I116/VLOOKUP('Impact of Crisis'!$D122,'Country Indicator Data'!$B$3:$P$193,14,FALSE)))</f>
        <v>x</v>
      </c>
      <c r="T122" s="115" t="str">
        <f t="shared" si="34"/>
        <v>x</v>
      </c>
      <c r="U122" s="117" t="str">
        <f t="shared" si="35"/>
        <v>x</v>
      </c>
      <c r="V122" s="115" t="str">
        <f>IF('Crisis Indicator Data'!J116="x","x",IF('Crisis Indicator Data'!J116=0,0,IF('Crisis Indicator Data'!J116&gt;V$7,5,IF('Crisis Indicator Data'!J116&gt;V$6,4,IF('Crisis Indicator Data'!J116&gt;V$5,3,IF('Crisis Indicator Data'!J116&gt;V$4,2,1))))))</f>
        <v>x</v>
      </c>
      <c r="W122" s="115" t="str">
        <f>IF('Crisis Indicator Data'!K116="x","x",IF('Crisis Indicator Data'!K116=0,0,IF('Crisis Indicator Data'!K116&gt;V$7,5,IF('Crisis Indicator Data'!K116&gt;V$6,4,IF('Crisis Indicator Data'!K116&gt;V$5,3,IF('Crisis Indicator Data'!K116&gt;V$4,2,1))))))</f>
        <v>x</v>
      </c>
      <c r="X122" s="117" t="str">
        <f t="shared" si="29"/>
        <v>x</v>
      </c>
      <c r="Y122" s="115">
        <f>IF('Crisis Indicator Data'!L116="x","x",IF('Crisis Indicator Data'!L116=0,0,IF('Crisis Indicator Data'!L116&gt;Y$7,5,IF('Crisis Indicator Data'!L116&gt;Y$6,4,IF('Crisis Indicator Data'!L116&gt;Y$5,3,IF('Crisis Indicator Data'!L116&gt;Y$4,2,1))))))</f>
        <v>0</v>
      </c>
      <c r="Z122" s="118">
        <f t="shared" si="36"/>
        <v>0</v>
      </c>
      <c r="AA122" s="122">
        <f t="shared" si="37"/>
        <v>3.5</v>
      </c>
      <c r="AB122" s="111" t="e">
        <f>IF('Crisis Indicator Data'!$O116="x","x",IF('Crisis Indicator Data'!$O116=0,0,('Crisis Indicator Data'!M116/'Crisis Indicator Data'!$O116)))</f>
        <v>#N/A</v>
      </c>
      <c r="AC122" s="116" t="e">
        <f t="shared" si="27"/>
        <v>#N/A</v>
      </c>
      <c r="AD122" s="119" t="e">
        <f t="shared" si="38"/>
        <v>#N/A</v>
      </c>
      <c r="AE122" s="111" t="e">
        <f>IF('Crisis Indicator Data'!$O116="x","x",IF('Crisis Indicator Data'!$O116=0,0,('Crisis Indicator Data'!N116/'Crisis Indicator Data'!$O116)))</f>
        <v>#N/A</v>
      </c>
      <c r="AF122" s="116" t="e">
        <f t="shared" si="28"/>
        <v>#N/A</v>
      </c>
      <c r="AG122" s="119" t="e">
        <f t="shared" si="39"/>
        <v>#N/A</v>
      </c>
      <c r="AH122" s="120" t="e">
        <f t="shared" si="40"/>
        <v>#N/A</v>
      </c>
      <c r="AI122" s="115">
        <f>IF('Crisis Indicator Data'!P116="x","x",IF('Crisis Indicator Data'!P116&gt;AI$7,5,IF('Crisis Indicator Data'!P116&gt;AI$6,4,IF('Crisis Indicator Data'!P116&gt;AI$5,3,IF('Crisis Indicator Data'!P116&gt;AI$4,2,1)))))</f>
        <v>1</v>
      </c>
      <c r="AJ122" s="111">
        <f>IF('Crisis Indicator Data'!P116="x","x",'Crisis Indicator Data'!P116/'Crisis Indicator Data'!H116*1000)</f>
        <v>2.8782569276046427E-7</v>
      </c>
      <c r="AK122" s="115">
        <f t="shared" si="41"/>
        <v>1</v>
      </c>
      <c r="AL122" s="120">
        <f t="shared" si="42"/>
        <v>1</v>
      </c>
      <c r="AM122" s="122" t="e">
        <f t="shared" si="43"/>
        <v>#N/A</v>
      </c>
      <c r="AN122" s="8"/>
      <c r="AO122" s="19"/>
    </row>
    <row r="123" spans="1:41" x14ac:dyDescent="0.3">
      <c r="A123" s="1" t="str">
        <f>'Crisis Indicator Data'!A117</f>
        <v>Zimbabwe</v>
      </c>
      <c r="B123" s="23" t="str">
        <f>'Crisis Indicator Data'!C117</f>
        <v>ZWE001</v>
      </c>
      <c r="C123" s="23" t="str">
        <f>'Crisis Indicator Data'!D117</f>
        <v>Zimbabwe</v>
      </c>
      <c r="D123" s="23" t="str">
        <f>'Crisis Indicator Data'!E117</f>
        <v>ZWE</v>
      </c>
      <c r="E123" s="115">
        <f>IF('Crisis Indicator Data'!F117="x","x",IF('Crisis Indicator Data'!F117=0,0,IF('Crisis Indicator Data'!F117&gt;E$7,5,IF('Crisis Indicator Data'!F117&gt;E$6,4,IF('Crisis Indicator Data'!F117&gt;E$5,3,IF('Crisis Indicator Data'!F117&gt;E$4,2,1))))))</f>
        <v>3</v>
      </c>
      <c r="F123" s="111">
        <f>'Crisis Indicator Data'!F117/VLOOKUP('Impact of Crisis'!$D123,'Country Indicator Data'!$B$3:$P$193,15,FALSE)</f>
        <v>1.0111877988884581</v>
      </c>
      <c r="G123" s="115">
        <f>IF(E123="x","x",IF('Crisis Indicator Data'!F117=0,0,IF(F123&gt;G$7,5,IF(F123&gt;G$6,4,IF(F123&gt;G$5,3,IF(F123&gt;G$4,2,1))))))</f>
        <v>5</v>
      </c>
      <c r="H123" s="117">
        <f t="shared" si="30"/>
        <v>4</v>
      </c>
      <c r="I123" s="115">
        <f>IF('Crisis Indicator Data'!G117="x","x",IF('Crisis Indicator Data'!G117=0,0,IF('Crisis Indicator Data'!G117&gt;I$7,5,IF('Crisis Indicator Data'!G117&gt;I$6,4,IF('Crisis Indicator Data'!G117&gt;I$5,3,IF('Crisis Indicator Data'!G117&gt;I$4,2,1))))))</f>
        <v>4</v>
      </c>
      <c r="J123" s="111">
        <f>'Crisis Indicator Data'!G117/VLOOKUP('Impact of Crisis'!$D123,'Country Indicator Data'!$B$3:$P$193,14,FALSE)</f>
        <v>1</v>
      </c>
      <c r="K123" s="115">
        <f>IF(I123="x","x",IF('Crisis Indicator Data'!G117=0,0,IF(J123&gt;K$7,5,IF(J123&gt;K$6,4,IF(J123&gt;K$5,3,IF(J123&gt;K$4,2,1))))))</f>
        <v>5</v>
      </c>
      <c r="L123" s="117">
        <f t="shared" si="31"/>
        <v>4.5</v>
      </c>
      <c r="M123" s="122">
        <f t="shared" si="44"/>
        <v>4.3</v>
      </c>
      <c r="N123" s="115">
        <f>IF('Crisis Indicator Data'!H117="x","x",IF('Crisis Indicator Data'!H117=0,0,IF('Crisis Indicator Data'!H117&gt;N$7,5,IF('Crisis Indicator Data'!H117&gt;N$6,4,IF('Crisis Indicator Data'!H117&gt;N$5,3,IF('Crisis Indicator Data'!H117&gt;N$4,2,1))))))</f>
        <v>4</v>
      </c>
      <c r="O123" s="111">
        <f>IF('Crisis Indicator Data'!H117="x","x",('Crisis Indicator Data'!H117/VLOOKUP('Impact of Crisis'!$D123,'Country Indicator Data'!$B$3:$P$193,14,FALSE)))</f>
        <v>1</v>
      </c>
      <c r="P123" s="115">
        <f>IF(N123="x","x",IF('Crisis Indicator Data'!H117=0,0,IF(O123&gt;P$7,5,IF(O123&gt;P$6,4,IF(O123&gt;P$5,3,IF(O123&gt;P$4,2,1))))))</f>
        <v>5</v>
      </c>
      <c r="Q123" s="117">
        <f t="shared" si="33"/>
        <v>4.5</v>
      </c>
      <c r="R123" s="115" t="str">
        <f>IF('Crisis Indicator Data'!I117="x","x",IF('Crisis Indicator Data'!I117=0,0,IF('Crisis Indicator Data'!I117&gt;R$7,5,IF('Crisis Indicator Data'!I117&gt;R$6,4,IF('Crisis Indicator Data'!I117&gt;R$5,3,IF('Crisis Indicator Data'!I117&gt;R$4,2,1))))))</f>
        <v>x</v>
      </c>
      <c r="S123" s="111" t="str">
        <f>IF('Crisis Indicator Data'!I117="x","x",('Crisis Indicator Data'!I117/VLOOKUP('Impact of Crisis'!$D123,'Country Indicator Data'!$B$3:$P$193,14,FALSE)))</f>
        <v>x</v>
      </c>
      <c r="T123" s="115" t="str">
        <f t="shared" si="34"/>
        <v>x</v>
      </c>
      <c r="U123" s="117" t="str">
        <f t="shared" si="35"/>
        <v>x</v>
      </c>
      <c r="V123" s="115" t="str">
        <f>IF('Crisis Indicator Data'!J117="x","x",IF('Crisis Indicator Data'!J117=0,0,IF('Crisis Indicator Data'!J117&gt;V$7,5,IF('Crisis Indicator Data'!J117&gt;V$6,4,IF('Crisis Indicator Data'!J117&gt;V$5,3,IF('Crisis Indicator Data'!J117&gt;V$4,2,1))))))</f>
        <v>x</v>
      </c>
      <c r="W123" s="115">
        <f>IF('Crisis Indicator Data'!K117="x","x",IF('Crisis Indicator Data'!K117=0,0,IF('Crisis Indicator Data'!K117&gt;V$7,5,IF('Crisis Indicator Data'!K117&gt;V$6,4,IF('Crisis Indicator Data'!K117&gt;V$5,3,IF('Crisis Indicator Data'!K117&gt;V$4,2,1))))))</f>
        <v>4</v>
      </c>
      <c r="X123" s="117">
        <f>IF(AND(W123="x",V123="x"),"x",AVERAGE(V123,W123))</f>
        <v>4</v>
      </c>
      <c r="Y123" s="115" t="str">
        <f>IF('Crisis Indicator Data'!L117="x","x",IF('Crisis Indicator Data'!L117=0,0,IF('Crisis Indicator Data'!L117&gt;Y$7,5,IF('Crisis Indicator Data'!L117&gt;Y$6,4,IF('Crisis Indicator Data'!L117&gt;Y$5,3,IF('Crisis Indicator Data'!L117&gt;Y$4,2,1))))))</f>
        <v>x</v>
      </c>
      <c r="Z123" s="118" t="str">
        <f t="shared" si="36"/>
        <v>x</v>
      </c>
      <c r="AA123" s="122">
        <f t="shared" si="37"/>
        <v>4.5</v>
      </c>
      <c r="AB123" s="111" t="e">
        <f>IF('Crisis Indicator Data'!$O117="x","x",IF('Crisis Indicator Data'!$O117=0,0,('Crisis Indicator Data'!M117/'Crisis Indicator Data'!$O117)))</f>
        <v>#N/A</v>
      </c>
      <c r="AC123" s="116" t="e">
        <f t="shared" si="27"/>
        <v>#N/A</v>
      </c>
      <c r="AD123" s="119" t="e">
        <f t="shared" si="38"/>
        <v>#N/A</v>
      </c>
      <c r="AE123" s="111" t="e">
        <f>IF('Crisis Indicator Data'!$O117="x","x",IF('Crisis Indicator Data'!$O117=0,0,('Crisis Indicator Data'!N117/'Crisis Indicator Data'!$O117)))</f>
        <v>#N/A</v>
      </c>
      <c r="AF123" s="116" t="e">
        <f t="shared" si="28"/>
        <v>#N/A</v>
      </c>
      <c r="AG123" s="119" t="e">
        <f t="shared" si="39"/>
        <v>#N/A</v>
      </c>
      <c r="AH123" s="120" t="e">
        <f t="shared" si="40"/>
        <v>#N/A</v>
      </c>
      <c r="AI123" s="115" t="str">
        <f>IF('Crisis Indicator Data'!P117="x","x",IF('Crisis Indicator Data'!P117&gt;AI$7,5,IF('Crisis Indicator Data'!P117&gt;AI$6,4,IF('Crisis Indicator Data'!P117&gt;AI$5,3,IF('Crisis Indicator Data'!P117&gt;AI$4,2,1)))))</f>
        <v>x</v>
      </c>
      <c r="AJ123" s="111" t="str">
        <f>IF('Crisis Indicator Data'!P117="x","x",'Crisis Indicator Data'!P117/'Crisis Indicator Data'!H117*1000)</f>
        <v>x</v>
      </c>
      <c r="AK123" s="115" t="str">
        <f t="shared" si="41"/>
        <v>x</v>
      </c>
      <c r="AL123" s="120" t="str">
        <f t="shared" si="42"/>
        <v>x</v>
      </c>
      <c r="AM123" s="122" t="e">
        <f t="shared" si="43"/>
        <v>#N/A</v>
      </c>
      <c r="AN123" s="8"/>
      <c r="AO123" s="19"/>
    </row>
  </sheetData>
  <sheetProtection formatCells="0" formatRows="0" insertColumns="0" insertRows="0" sort="0" autoFilter="0" pivotTables="0"/>
  <sortState xmlns:xlrd2="http://schemas.microsoft.com/office/spreadsheetml/2017/richdata2" ref="B3:D193">
    <sortCondition ref="B3:B193"/>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8E2255"/>
  </sheetPr>
  <dimension ref="A1:Q123"/>
  <sheetViews>
    <sheetView showGridLines="0" zoomScale="80" zoomScaleNormal="80" workbookViewId="0">
      <pane xSplit="4" ySplit="8" topLeftCell="E9" activePane="bottomRight" state="frozen"/>
      <selection pane="topRight" activeCell="C1" sqref="C1"/>
      <selection pane="bottomLeft" activeCell="A5" sqref="A5"/>
      <selection pane="bottomRight" activeCell="T22" sqref="T22"/>
    </sheetView>
  </sheetViews>
  <sheetFormatPr defaultColWidth="9.44140625" defaultRowHeight="14.4" x14ac:dyDescent="0.3"/>
  <cols>
    <col min="1" max="1" width="32.44140625" style="1" customWidth="1"/>
    <col min="2" max="2" width="10.5546875" style="1" bestFit="1" customWidth="1"/>
    <col min="3" max="3" width="15.88671875" style="1" customWidth="1"/>
    <col min="4" max="4" width="9.44140625" style="1" customWidth="1"/>
    <col min="5" max="9" width="10.5546875" style="3" bestFit="1" customWidth="1"/>
    <col min="10" max="10" width="10.5546875" style="3" customWidth="1"/>
    <col min="11" max="15" width="13.44140625" style="3" bestFit="1" customWidth="1"/>
    <col min="16" max="16" width="8.44140625" style="3" bestFit="1" customWidth="1"/>
    <col min="17" max="17" width="7.5546875" style="3" customWidth="1"/>
    <col min="18" max="16384" width="9.44140625" style="1"/>
  </cols>
  <sheetData>
    <row r="1" spans="1:17" ht="15" thickBot="1" x14ac:dyDescent="0.35">
      <c r="A1" s="303"/>
      <c r="B1" s="303"/>
      <c r="C1" s="303"/>
      <c r="D1" s="303"/>
      <c r="E1" s="303"/>
      <c r="F1" s="303"/>
      <c r="G1" s="303"/>
      <c r="H1" s="303"/>
      <c r="I1" s="303"/>
      <c r="J1" s="303"/>
      <c r="K1" s="303"/>
      <c r="L1" s="303"/>
      <c r="M1" s="303"/>
      <c r="N1" s="303"/>
      <c r="O1" s="303"/>
      <c r="P1" s="303"/>
      <c r="Q1" s="303"/>
    </row>
    <row r="2" spans="1:17" s="5" customFormat="1" ht="125.25" customHeight="1" thickBot="1" x14ac:dyDescent="0.3">
      <c r="B2" s="24"/>
      <c r="C2" s="24"/>
      <c r="D2" s="24"/>
      <c r="E2" s="127" t="s">
        <v>670</v>
      </c>
      <c r="F2" s="127" t="s">
        <v>671</v>
      </c>
      <c r="G2" s="127" t="s">
        <v>672</v>
      </c>
      <c r="H2" s="127" t="s">
        <v>673</v>
      </c>
      <c r="I2" s="128" t="s">
        <v>674</v>
      </c>
      <c r="J2" s="130" t="s">
        <v>2917</v>
      </c>
      <c r="K2" s="129" t="s">
        <v>6139</v>
      </c>
      <c r="L2" s="129" t="s">
        <v>6140</v>
      </c>
      <c r="M2" s="129" t="s">
        <v>6141</v>
      </c>
      <c r="N2" s="129" t="s">
        <v>6142</v>
      </c>
      <c r="O2" s="129" t="s">
        <v>6143</v>
      </c>
      <c r="P2" s="130" t="s">
        <v>6144</v>
      </c>
      <c r="Q2" s="132" t="s">
        <v>478</v>
      </c>
    </row>
    <row r="3" spans="1:17" x14ac:dyDescent="0.3">
      <c r="B3" s="24"/>
      <c r="C3" s="24"/>
      <c r="D3" s="11" t="s">
        <v>497</v>
      </c>
      <c r="E3" s="52"/>
      <c r="F3" s="52"/>
      <c r="G3" s="52"/>
      <c r="H3" s="52"/>
      <c r="I3" s="52"/>
      <c r="J3" s="177">
        <v>0.4</v>
      </c>
      <c r="K3" s="52"/>
      <c r="L3" s="52"/>
      <c r="M3" s="52"/>
      <c r="N3" s="52"/>
      <c r="O3" s="52"/>
      <c r="P3" s="50"/>
      <c r="Q3" s="53"/>
    </row>
    <row r="4" spans="1:17" x14ac:dyDescent="0.3">
      <c r="B4" s="24"/>
      <c r="C4" s="24"/>
      <c r="D4" s="11" t="s">
        <v>484</v>
      </c>
      <c r="E4" s="52"/>
      <c r="F4" s="52"/>
      <c r="G4" s="52"/>
      <c r="H4" s="52"/>
      <c r="I4" s="52"/>
      <c r="J4" s="177">
        <v>1</v>
      </c>
      <c r="K4" s="52"/>
      <c r="L4" s="52"/>
      <c r="M4" s="52"/>
      <c r="N4" s="52"/>
      <c r="O4" s="52"/>
      <c r="P4" s="50"/>
      <c r="Q4" s="53"/>
    </row>
    <row r="5" spans="1:17" x14ac:dyDescent="0.3">
      <c r="B5" s="24"/>
      <c r="C5" s="24"/>
      <c r="D5" s="11" t="s">
        <v>485</v>
      </c>
      <c r="E5" s="52"/>
      <c r="F5" s="52"/>
      <c r="G5" s="52"/>
      <c r="H5" s="52"/>
      <c r="I5" s="52"/>
      <c r="J5" s="177">
        <v>3</v>
      </c>
      <c r="K5" s="52"/>
      <c r="L5" s="52"/>
      <c r="M5" s="52"/>
      <c r="N5" s="52"/>
      <c r="O5" s="52"/>
      <c r="P5" s="50"/>
      <c r="Q5" s="53"/>
    </row>
    <row r="6" spans="1:17" x14ac:dyDescent="0.3">
      <c r="B6" s="24"/>
      <c r="C6" s="24"/>
      <c r="D6" s="11" t="s">
        <v>486</v>
      </c>
      <c r="E6" s="52"/>
      <c r="F6" s="52"/>
      <c r="G6" s="52"/>
      <c r="H6" s="52"/>
      <c r="I6" s="52"/>
      <c r="J6" s="177">
        <v>8</v>
      </c>
      <c r="K6" s="52"/>
      <c r="L6" s="52"/>
      <c r="M6" s="52"/>
      <c r="N6" s="52"/>
      <c r="O6" s="52"/>
      <c r="P6" s="50"/>
      <c r="Q6" s="53"/>
    </row>
    <row r="7" spans="1:17" x14ac:dyDescent="0.3">
      <c r="B7" s="24"/>
      <c r="C7" s="24"/>
      <c r="D7" s="11" t="s">
        <v>487</v>
      </c>
      <c r="E7" s="52"/>
      <c r="F7" s="52"/>
      <c r="G7" s="52"/>
      <c r="H7" s="52"/>
      <c r="I7" s="52"/>
      <c r="J7" s="177"/>
      <c r="K7" s="52">
        <v>0.05</v>
      </c>
      <c r="L7" s="52">
        <v>0.05</v>
      </c>
      <c r="M7" s="52">
        <v>0.05</v>
      </c>
      <c r="N7" s="52">
        <v>0.05</v>
      </c>
      <c r="O7" s="52">
        <v>0.05</v>
      </c>
      <c r="P7" s="50"/>
      <c r="Q7" s="53"/>
    </row>
    <row r="8" spans="1:17" x14ac:dyDescent="0.3">
      <c r="A8" s="38" t="s">
        <v>457</v>
      </c>
      <c r="B8" s="38" t="s">
        <v>458</v>
      </c>
      <c r="C8" s="38" t="s">
        <v>372</v>
      </c>
      <c r="D8" s="39" t="s">
        <v>380</v>
      </c>
      <c r="E8" s="40"/>
      <c r="F8" s="41"/>
      <c r="G8" s="40"/>
      <c r="H8" s="42"/>
      <c r="I8" s="40"/>
      <c r="J8" s="40"/>
      <c r="K8" s="40"/>
      <c r="L8" s="40"/>
      <c r="M8" s="40"/>
      <c r="N8" s="40"/>
      <c r="O8" s="40"/>
      <c r="P8" s="40"/>
      <c r="Q8" s="40"/>
    </row>
    <row r="9" spans="1:17" x14ac:dyDescent="0.3">
      <c r="A9" s="1" t="str">
        <f>'Crisis Indicator Data'!A3</f>
        <v>Afghanistan</v>
      </c>
      <c r="B9" s="23" t="str">
        <f>'Crisis Indicator Data'!C3</f>
        <v>AFG001</v>
      </c>
      <c r="C9" s="23" t="str">
        <f>'Crisis Indicator Data'!D3</f>
        <v>Afghanistan</v>
      </c>
      <c r="D9" s="23" t="str">
        <f>'Crisis Indicator Data'!E3</f>
        <v>AFG</v>
      </c>
      <c r="E9" s="126">
        <f>IF('Crisis Indicator Data'!Q3="x","x",('Crisis Indicator Data'!Q3/1000000))</f>
        <v>0.02</v>
      </c>
      <c r="F9" s="126">
        <f>IF('Crisis Indicator Data'!R3="x","x",('Crisis Indicator Data'!R3/1000000))</f>
        <v>2.66</v>
      </c>
      <c r="G9" s="126">
        <f>IF('Crisis Indicator Data'!S3="x","x",('Crisis Indicator Data'!S3/1000000))</f>
        <v>2.0099999999999998</v>
      </c>
      <c r="H9" s="126">
        <f>IF('Crisis Indicator Data'!T3="x","x",('Crisis Indicator Data'!T3/1000000))</f>
        <v>1.72</v>
      </c>
      <c r="I9" s="126">
        <f>IF('Crisis Indicator Data'!U3="x","x",('Crisis Indicator Data'!U3/1000000))</f>
        <v>0</v>
      </c>
      <c r="J9" s="131">
        <f>IF(G9="x","x",IF(SUM(G9:I9)=0,0,IF(SUM(G9:I9)&lt;=$J$3,1,IF(SUM(G9:I9)&lt;=$J$4,2,IF(SUM(G9:I9)&lt;=$J$5,3,IF(SUM(G9:I9)&lt;=$J$6,4,IF(SUM(G9:I9)&gt;=$J$6,5,0)))))))</f>
        <v>4</v>
      </c>
      <c r="K9" s="134">
        <f>IF(E9="x","x",(E9*1000000/VLOOKUP($B9,'Crisis Indicator Data'!$C$3:$H$187,5,FALSE)))</f>
        <v>6.8566422830753791E-4</v>
      </c>
      <c r="L9" s="134">
        <f>IF(F9="x","x",(F9*1000000/VLOOKUP($B9,'Crisis Indicator Data'!$C$3:$H$187,5,FALSE)))</f>
        <v>9.1193342364902549E-2</v>
      </c>
      <c r="M9" s="134">
        <f>IF(G9="x","x",(G9*1000000/VLOOKUP($B9,'Crisis Indicator Data'!$C$3:$H$187,5,FALSE)))</f>
        <v>6.8909254944907558E-2</v>
      </c>
      <c r="N9" s="134">
        <f>IF(H9="x","x",(H9*1000000/VLOOKUP($B9,'Crisis Indicator Data'!$C$3:$H$187,5,FALSE)))</f>
        <v>5.8967123634448261E-2</v>
      </c>
      <c r="O9" s="134">
        <f>IF(I9="x","x",(I9*1000000/VLOOKUP($B9,'Crisis Indicator Data'!$C$3:$H$187,5,FALSE)))</f>
        <v>0</v>
      </c>
      <c r="P9" s="131">
        <f>IF(K9="x","x",IF(OR(K9&gt;=$K$7,L9&gt;=$L$7,M9&gt;=$M$7,N9&gt;=$N$7,O9&gt;=$O$7),(IF(O9&gt;=$O$7,5,IF(N9&gt;=$N$7,4,IF(M9&gt;=$M$7,3,IF(L9&gt;=$L$7,2,1))))),(IF(AND(O9&gt;=N9,O9&gt;=M9,O9&gt;=L9,O9&gt;=K9),5,IF(AND(O9&lt;N9,N9&gt;=M9,N9&gt;=L9,N9&gt;=K9),4,IF(AND(O9&lt;M9,N9&lt;M9,M9&gt;=L9,M9&gt;=K9),3,IF(AND(O9&lt;L9,N9&lt;L9,M9&lt;L9,L9&gt;=K9),2,1)))))))</f>
        <v>4</v>
      </c>
      <c r="Q9" s="133">
        <f>IF(J9="x","x",(AVERAGE(J9,P9)))</f>
        <v>4</v>
      </c>
    </row>
    <row r="10" spans="1:17" x14ac:dyDescent="0.3">
      <c r="A10" s="1" t="str">
        <f>'Crisis Indicator Data'!A4</f>
        <v>Conflict in Afghanistan</v>
      </c>
      <c r="B10" s="23" t="str">
        <f>'Crisis Indicator Data'!C4</f>
        <v>AFG002</v>
      </c>
      <c r="C10" s="23" t="str">
        <f>'Crisis Indicator Data'!D4</f>
        <v>Afghanistan</v>
      </c>
      <c r="D10" s="23" t="str">
        <f>'Crisis Indicator Data'!E4</f>
        <v>AFG</v>
      </c>
      <c r="E10" s="126">
        <f>IF('Crisis Indicator Data'!Q4="x","x",('Crisis Indicator Data'!Q4/1000000))</f>
        <v>0.18</v>
      </c>
      <c r="F10" s="126">
        <f>IF('Crisis Indicator Data'!R4="x","x",('Crisis Indicator Data'!R4/1000000))</f>
        <v>1.25</v>
      </c>
      <c r="G10" s="126">
        <f>IF('Crisis Indicator Data'!S4="x","x",('Crisis Indicator Data'!S4/1000000))</f>
        <v>2.44</v>
      </c>
      <c r="H10" s="126">
        <f>IF('Crisis Indicator Data'!T4="x","x",('Crisis Indicator Data'!T4/1000000))</f>
        <v>0.97</v>
      </c>
      <c r="I10" s="126">
        <f>IF('Crisis Indicator Data'!U4="x","x",('Crisis Indicator Data'!U4/1000000))</f>
        <v>0</v>
      </c>
      <c r="J10" s="131">
        <f t="shared" ref="J10:J73" si="0">IF(G10="x","x",IF(SUM(G10:I10)=0,0,IF(SUM(G10:I10)&lt;=$J$3,1,IF(SUM(G10:I10)&lt;=$J$4,2,IF(SUM(G10:I10)&lt;=$J$5,3,IF(SUM(G10:I10)&lt;=$J$6,4,IF(SUM(G10:I10)&gt;=$J$6,5,0)))))))</f>
        <v>4</v>
      </c>
      <c r="K10" s="134">
        <f>IF(E10="x","x",(E10*1000000/VLOOKUP($B10,'Crisis Indicator Data'!$C$3:$H$187,5,FALSE)))</f>
        <v>1.0588235294117647E-2</v>
      </c>
      <c r="L10" s="134">
        <f>IF(F10="x","x",(F10*1000000/VLOOKUP($B10,'Crisis Indicator Data'!$C$3:$H$187,5,FALSE)))</f>
        <v>7.3529411764705885E-2</v>
      </c>
      <c r="M10" s="134">
        <f>IF(G10="x","x",(G10*1000000/VLOOKUP($B10,'Crisis Indicator Data'!$C$3:$H$187,5,FALSE)))</f>
        <v>0.14352941176470588</v>
      </c>
      <c r="N10" s="134">
        <f>IF(H10="x","x",(H10*1000000/VLOOKUP($B10,'Crisis Indicator Data'!$C$3:$H$187,5,FALSE)))</f>
        <v>5.7058823529411766E-2</v>
      </c>
      <c r="O10" s="134">
        <f>IF(I10="x","x",(I10*1000000/VLOOKUP($B10,'Crisis Indicator Data'!$C$3:$H$187,5,FALSE)))</f>
        <v>0</v>
      </c>
      <c r="P10" s="131">
        <f t="shared" ref="P10:P73" si="1">IF(K10="x","x",IF(OR(K10&gt;=$K$7,L10&gt;=$L$7,M10&gt;=$M$7,N10&gt;=$N$7,O10&gt;=$O$7),(IF(O10&gt;=$O$7,5,IF(N10&gt;=$N$7,4,IF(M10&gt;=$M$7,3,IF(L10&gt;=$L$7,2,1))))),(IF(AND(O10&gt;=N10,O10&gt;=M10,O10&gt;=L10,O10&gt;=K10),5,IF(AND(O10&lt;N10,N10&gt;=M10,N10&gt;=L10,N10&gt;=K10),4,IF(AND(O10&lt;M10,N10&lt;M10,M10&gt;=L10,M10&gt;=K10),3,IF(AND(O10&lt;L10,N10&lt;L10,M10&lt;L10,L10&gt;=K10),2,1)))))))</f>
        <v>4</v>
      </c>
      <c r="Q10" s="133">
        <f>IF(J10="x","x",(AVERAGE(J10,P10)))</f>
        <v>4</v>
      </c>
    </row>
    <row r="11" spans="1:17" x14ac:dyDescent="0.3">
      <c r="A11" s="1" t="str">
        <f>'Crisis Indicator Data'!A5</f>
        <v>Drought in Afghanistan</v>
      </c>
      <c r="B11" s="23" t="str">
        <f>'Crisis Indicator Data'!C5</f>
        <v>AFG003</v>
      </c>
      <c r="C11" s="23" t="str">
        <f>'Crisis Indicator Data'!D5</f>
        <v>Afghanistan</v>
      </c>
      <c r="D11" s="23" t="str">
        <f>'Crisis Indicator Data'!E5</f>
        <v>AFG</v>
      </c>
      <c r="E11" s="126">
        <f>IF('Crisis Indicator Data'!Q5="x","x",('Crisis Indicator Data'!Q5/1000000))</f>
        <v>0.57999999999999996</v>
      </c>
      <c r="F11" s="126">
        <f>IF('Crisis Indicator Data'!R5="x","x",('Crisis Indicator Data'!R5/1000000))</f>
        <v>0</v>
      </c>
      <c r="G11" s="126">
        <f>IF('Crisis Indicator Data'!S5="x","x",('Crisis Indicator Data'!S5/1000000))</f>
        <v>1.83</v>
      </c>
      <c r="H11" s="126">
        <f>IF('Crisis Indicator Data'!T5="x","x",('Crisis Indicator Data'!T5/1000000))</f>
        <v>1.28</v>
      </c>
      <c r="I11" s="126">
        <f>IF('Crisis Indicator Data'!U5="x","x",('Crisis Indicator Data'!U5/1000000))</f>
        <v>0</v>
      </c>
      <c r="J11" s="131">
        <f t="shared" si="0"/>
        <v>4</v>
      </c>
      <c r="K11" s="134">
        <f>IF(E11="x","x",(E11*1000000/VLOOKUP($B11,'Crisis Indicator Data'!$C$3:$H$187,5,FALSE)))</f>
        <v>3.3347362223648112E-2</v>
      </c>
      <c r="L11" s="134">
        <f>IF(F11="x","x",(F11*1000000/VLOOKUP($B11,'Crisis Indicator Data'!$C$3:$H$187,5,FALSE)))</f>
        <v>0</v>
      </c>
      <c r="M11" s="134">
        <f>IF(G11="x","x",(G11*1000000/VLOOKUP($B11,'Crisis Indicator Data'!$C$3:$H$187,5,FALSE)))</f>
        <v>0.10521667736082076</v>
      </c>
      <c r="N11" s="134">
        <f>IF(H11="x","x",(H11*1000000/VLOOKUP($B11,'Crisis Indicator Data'!$C$3:$H$187,5,FALSE)))</f>
        <v>7.3594178700464793E-2</v>
      </c>
      <c r="O11" s="134">
        <f>IF(I11="x","x",(I11*1000000/VLOOKUP($B11,'Crisis Indicator Data'!$C$3:$H$187,5,FALSE)))</f>
        <v>0</v>
      </c>
      <c r="P11" s="131">
        <f t="shared" si="1"/>
        <v>4</v>
      </c>
      <c r="Q11" s="133">
        <f>IF(J11="x","x",(AVERAGE(J11,P11)))</f>
        <v>4</v>
      </c>
    </row>
    <row r="12" spans="1:17" x14ac:dyDescent="0.3">
      <c r="A12" s="1" t="str">
        <f>'Crisis Indicator Data'!A6</f>
        <v>Algeria</v>
      </c>
      <c r="B12" s="23" t="str">
        <f>'Crisis Indicator Data'!C6</f>
        <v>DZA001</v>
      </c>
      <c r="C12" s="23" t="str">
        <f>'Crisis Indicator Data'!D6</f>
        <v>Algeria</v>
      </c>
      <c r="D12" s="23" t="str">
        <f>'Crisis Indicator Data'!E6</f>
        <v>DZA</v>
      </c>
      <c r="E12" s="126">
        <f>IF('Crisis Indicator Data'!Q6="x","x",('Crisis Indicator Data'!Q6/1000000))</f>
        <v>0</v>
      </c>
      <c r="F12" s="126">
        <f>IF('Crisis Indicator Data'!R6="x","x",('Crisis Indicator Data'!R6/1000000))</f>
        <v>8.4000000000000005E-2</v>
      </c>
      <c r="G12" s="126">
        <f>IF('Crisis Indicator Data'!S6="x","x",('Crisis Indicator Data'!S6/1000000))</f>
        <v>0.09</v>
      </c>
      <c r="H12" s="126">
        <f>IF('Crisis Indicator Data'!T6="x","x",('Crisis Indicator Data'!T6/1000000))</f>
        <v>0</v>
      </c>
      <c r="I12" s="126">
        <f>IF('Crisis Indicator Data'!U6="x","x",('Crisis Indicator Data'!U6/1000000))</f>
        <v>0</v>
      </c>
      <c r="J12" s="131">
        <f t="shared" si="0"/>
        <v>1</v>
      </c>
      <c r="K12" s="134">
        <f>IF(E12="x","x",(E12*1000000/VLOOKUP($B12,'Crisis Indicator Data'!$C$3:$H$187,5,FALSE)))</f>
        <v>0</v>
      </c>
      <c r="L12" s="134">
        <f>IF(F12="x","x",(F12*1000000/VLOOKUP($B12,'Crisis Indicator Data'!$C$3:$H$187,5,FALSE)))</f>
        <v>2.525328443014761E-3</v>
      </c>
      <c r="M12" s="134">
        <f>IF(G12="x","x",(G12*1000000/VLOOKUP($B12,'Crisis Indicator Data'!$C$3:$H$187,5,FALSE)))</f>
        <v>2.705709046087244E-3</v>
      </c>
      <c r="N12" s="134">
        <f>IF(H12="x","x",(H12*1000000/VLOOKUP($B12,'Crisis Indicator Data'!$C$3:$H$187,5,FALSE)))</f>
        <v>0</v>
      </c>
      <c r="O12" s="134">
        <f>IF(I12="x","x",(I12*1000000/VLOOKUP($B12,'Crisis Indicator Data'!$C$3:$H$187,5,FALSE)))</f>
        <v>0</v>
      </c>
      <c r="P12" s="131">
        <f t="shared" si="1"/>
        <v>3</v>
      </c>
      <c r="Q12" s="133">
        <f>IF(J12="x","x",(AVERAGE(J12,P12)))</f>
        <v>2</v>
      </c>
    </row>
    <row r="13" spans="1:17" x14ac:dyDescent="0.3">
      <c r="A13" s="1" t="str">
        <f>'Crisis Indicator Data'!A7</f>
        <v>Mixed migration flows in Algeria</v>
      </c>
      <c r="B13" s="23" t="str">
        <f>'Crisis Indicator Data'!C7</f>
        <v>DZA002</v>
      </c>
      <c r="C13" s="23" t="str">
        <f>'Crisis Indicator Data'!D7</f>
        <v>Algeria</v>
      </c>
      <c r="D13" s="23" t="str">
        <f>'Crisis Indicator Data'!E7</f>
        <v>DZA</v>
      </c>
      <c r="E13" s="126" t="str">
        <f>IF('Crisis Indicator Data'!Q7="x","x",('Crisis Indicator Data'!Q7/1000000))</f>
        <v>x</v>
      </c>
      <c r="F13" s="126" t="str">
        <f>IF('Crisis Indicator Data'!R7="x","x",('Crisis Indicator Data'!R7/1000000))</f>
        <v>x</v>
      </c>
      <c r="G13" s="126" t="str">
        <f>IF('Crisis Indicator Data'!S7="x","x",('Crisis Indicator Data'!S7/1000000))</f>
        <v>x</v>
      </c>
      <c r="H13" s="126" t="str">
        <f>IF('Crisis Indicator Data'!T7="x","x",('Crisis Indicator Data'!T7/1000000))</f>
        <v>x</v>
      </c>
      <c r="I13" s="126" t="str">
        <f>IF('Crisis Indicator Data'!U7="x","x",('Crisis Indicator Data'!U7/1000000))</f>
        <v>x</v>
      </c>
      <c r="J13" s="131" t="str">
        <f t="shared" si="0"/>
        <v>x</v>
      </c>
      <c r="K13" s="134" t="str">
        <f>IF(E13="x","x",(E13*1000000/VLOOKUP($B13,'Crisis Indicator Data'!$C$3:$H$187,5,FALSE)))</f>
        <v>x</v>
      </c>
      <c r="L13" s="134" t="str">
        <f>IF(F13="x","x",(F13*1000000/VLOOKUP($B13,'Crisis Indicator Data'!$C$3:$H$187,5,FALSE)))</f>
        <v>x</v>
      </c>
      <c r="M13" s="134" t="str">
        <f>IF(G13="x","x",(G13*1000000/VLOOKUP($B13,'Crisis Indicator Data'!$C$3:$H$187,5,FALSE)))</f>
        <v>x</v>
      </c>
      <c r="N13" s="134" t="str">
        <f>IF(H13="x","x",(H13*1000000/VLOOKUP($B13,'Crisis Indicator Data'!$C$3:$H$187,5,FALSE)))</f>
        <v>x</v>
      </c>
      <c r="O13" s="134" t="str">
        <f>IF(I13="x","x",(I13*1000000/VLOOKUP($B13,'Crisis Indicator Data'!$C$3:$H$187,5,FALSE)))</f>
        <v>x</v>
      </c>
      <c r="P13" s="131" t="str">
        <f t="shared" si="1"/>
        <v>x</v>
      </c>
      <c r="Q13" s="133" t="str">
        <f>IF(J13="x","x",(AVERAGE(J13,P13)))</f>
        <v>x</v>
      </c>
    </row>
    <row r="14" spans="1:17" x14ac:dyDescent="0.3">
      <c r="A14" s="1" t="str">
        <f>'Crisis Indicator Data'!A8</f>
        <v>Sahrawi refugees in Algeria</v>
      </c>
      <c r="B14" s="23" t="str">
        <f>'Crisis Indicator Data'!C8</f>
        <v>DZA003</v>
      </c>
      <c r="C14" s="23" t="str">
        <f>'Crisis Indicator Data'!D8</f>
        <v>Algeria</v>
      </c>
      <c r="D14" s="23" t="str">
        <f>'Crisis Indicator Data'!E8</f>
        <v>DZA</v>
      </c>
      <c r="E14" s="126">
        <f>IF('Crisis Indicator Data'!Q8="x","x",('Crisis Indicator Data'!Q8/1000000))</f>
        <v>0</v>
      </c>
      <c r="F14" s="126">
        <f>IF('Crisis Indicator Data'!R8="x","x",('Crisis Indicator Data'!R8/1000000))</f>
        <v>8.4000000000000005E-2</v>
      </c>
      <c r="G14" s="126">
        <f>IF('Crisis Indicator Data'!S8="x","x",('Crisis Indicator Data'!S8/1000000))</f>
        <v>0.09</v>
      </c>
      <c r="H14" s="126">
        <f>IF('Crisis Indicator Data'!T8="x","x",('Crisis Indicator Data'!T8/1000000))</f>
        <v>0</v>
      </c>
      <c r="I14" s="126">
        <f>IF('Crisis Indicator Data'!U8="x","x",('Crisis Indicator Data'!U8/1000000))</f>
        <v>0</v>
      </c>
      <c r="J14" s="131">
        <f t="shared" si="0"/>
        <v>1</v>
      </c>
      <c r="K14" s="134">
        <f>IF(E14="x","x",(E14*1000000/VLOOKUP($B14,'Crisis Indicator Data'!$C$3:$H$187,5,FALSE)))</f>
        <v>0</v>
      </c>
      <c r="L14" s="134">
        <f>IF(F14="x","x",(F14*1000000/VLOOKUP($B14,'Crisis Indicator Data'!$C$3:$H$187,5,FALSE)))</f>
        <v>0.37701974865350091</v>
      </c>
      <c r="M14" s="134">
        <f>IF(G14="x","x",(G14*1000000/VLOOKUP($B14,'Crisis Indicator Data'!$C$3:$H$187,5,FALSE)))</f>
        <v>0.40394973070017953</v>
      </c>
      <c r="N14" s="134">
        <f>IF(H14="x","x",(H14*1000000/VLOOKUP($B14,'Crisis Indicator Data'!$C$3:$H$187,5,FALSE)))</f>
        <v>0</v>
      </c>
      <c r="O14" s="134">
        <f>IF(I14="x","x",(I14*1000000/VLOOKUP($B14,'Crisis Indicator Data'!$C$3:$H$187,5,FALSE)))</f>
        <v>0</v>
      </c>
      <c r="P14" s="131">
        <f t="shared" si="1"/>
        <v>3</v>
      </c>
      <c r="Q14" s="133">
        <f>IF(J14="x","x",(AVERAGE(J14,P14)))</f>
        <v>2</v>
      </c>
    </row>
    <row r="15" spans="1:17" x14ac:dyDescent="0.3">
      <c r="A15" s="1" t="str">
        <f>'Crisis Indicator Data'!A9</f>
        <v>Venezuela displacement in Argentina</v>
      </c>
      <c r="B15" s="23" t="str">
        <f>'Crisis Indicator Data'!C9</f>
        <v>ARG002</v>
      </c>
      <c r="C15" s="23" t="str">
        <f>'Crisis Indicator Data'!D9</f>
        <v>Argentina</v>
      </c>
      <c r="D15" s="23" t="str">
        <f>'Crisis Indicator Data'!E9</f>
        <v>ARG</v>
      </c>
      <c r="E15" s="126">
        <f>IF('Crisis Indicator Data'!Q9="x","x",('Crisis Indicator Data'!Q9/1000000))</f>
        <v>0.13</v>
      </c>
      <c r="F15" s="126">
        <f>IF('Crisis Indicator Data'!R9="x","x",('Crisis Indicator Data'!R9/1000000))</f>
        <v>0</v>
      </c>
      <c r="G15" s="126">
        <f>IF('Crisis Indicator Data'!S9="x","x",('Crisis Indicator Data'!S9/1000000))</f>
        <v>0</v>
      </c>
      <c r="H15" s="126">
        <f>IF('Crisis Indicator Data'!T9="x","x",('Crisis Indicator Data'!T9/1000000))</f>
        <v>0</v>
      </c>
      <c r="I15" s="126">
        <f>IF('Crisis Indicator Data'!U9="x","x",('Crisis Indicator Data'!U9/1000000))</f>
        <v>0</v>
      </c>
      <c r="J15" s="131">
        <f t="shared" si="0"/>
        <v>0</v>
      </c>
      <c r="K15" s="134">
        <f>IF(E15="x","x",(E15*1000000/VLOOKUP($B15,'Crisis Indicator Data'!$C$3:$H$187,5,FALSE)))</f>
        <v>4.0880503144654086E-2</v>
      </c>
      <c r="L15" s="134">
        <f>IF(F15="x","x",(F15*1000000/VLOOKUP($B15,'Crisis Indicator Data'!$C$3:$H$187,5,FALSE)))</f>
        <v>0</v>
      </c>
      <c r="M15" s="134">
        <f>IF(G15="x","x",(G15*1000000/VLOOKUP($B15,'Crisis Indicator Data'!$C$3:$H$187,5,FALSE)))</f>
        <v>0</v>
      </c>
      <c r="N15" s="134">
        <f>IF(H15="x","x",(H15*1000000/VLOOKUP($B15,'Crisis Indicator Data'!$C$3:$H$187,5,FALSE)))</f>
        <v>0</v>
      </c>
      <c r="O15" s="134">
        <f>IF(I15="x","x",(I15*1000000/VLOOKUP($B15,'Crisis Indicator Data'!$C$3:$H$187,5,FALSE)))</f>
        <v>0</v>
      </c>
      <c r="P15" s="131">
        <f t="shared" si="1"/>
        <v>1</v>
      </c>
      <c r="Q15" s="133">
        <f>IF(J15="x","x",(AVERAGE(J15,P15)))</f>
        <v>0.5</v>
      </c>
    </row>
    <row r="16" spans="1:17" x14ac:dyDescent="0.3">
      <c r="A16" s="1" t="str">
        <f>'Crisis Indicator Data'!A10</f>
        <v>Rohingya refugee crisis</v>
      </c>
      <c r="B16" s="23" t="str">
        <f>'Crisis Indicator Data'!C10</f>
        <v>BGD002</v>
      </c>
      <c r="C16" s="23" t="str">
        <f>'Crisis Indicator Data'!D10</f>
        <v>Bangladesh</v>
      </c>
      <c r="D16" s="23" t="str">
        <f>'Crisis Indicator Data'!E10</f>
        <v>BGD</v>
      </c>
      <c r="E16" s="126">
        <f>IF('Crisis Indicator Data'!Q10="x","x",('Crisis Indicator Data'!Q10/1000000))</f>
        <v>0.30199999999999999</v>
      </c>
      <c r="F16" s="126">
        <f>IF('Crisis Indicator Data'!R10="x","x",('Crisis Indicator Data'!R10/1000000))</f>
        <v>0.22500000000000001</v>
      </c>
      <c r="G16" s="126">
        <f>IF('Crisis Indicator Data'!S10="x","x",('Crisis Indicator Data'!S10/1000000))</f>
        <v>0.51800000000000002</v>
      </c>
      <c r="H16" s="126">
        <f>IF('Crisis Indicator Data'!T10="x","x",('Crisis Indicator Data'!T10/1000000))</f>
        <v>0.307</v>
      </c>
      <c r="I16" s="126">
        <f>IF('Crisis Indicator Data'!U10="x","x",('Crisis Indicator Data'!U10/1000000))</f>
        <v>2.7E-2</v>
      </c>
      <c r="J16" s="131">
        <f t="shared" si="0"/>
        <v>2</v>
      </c>
      <c r="K16" s="134">
        <f>IF(E16="x","x",(E16*1000000/VLOOKUP($B16,'Crisis Indicator Data'!$C$3:$H$187,5,FALSE)))</f>
        <v>0.2190045156990704</v>
      </c>
      <c r="L16" s="134">
        <f>IF(F16="x","x",(F16*1000000/VLOOKUP($B16,'Crisis Indicator Data'!$C$3:$H$187,5,FALSE)))</f>
        <v>0.16316561600096305</v>
      </c>
      <c r="M16" s="134">
        <f>IF(G16="x","x",(G16*1000000/VLOOKUP($B16,'Crisis Indicator Data'!$C$3:$H$187,5,FALSE)))</f>
        <v>0.37564350705999489</v>
      </c>
      <c r="N16" s="134">
        <f>IF(H16="x","x",(H16*1000000/VLOOKUP($B16,'Crisis Indicator Data'!$C$3:$H$187,5,FALSE)))</f>
        <v>0.22263041827686958</v>
      </c>
      <c r="O16" s="134">
        <f>IF(I16="x","x",(I16*1000000/VLOOKUP($B16,'Crisis Indicator Data'!$C$3:$H$187,5,FALSE)))</f>
        <v>1.9579873920115565E-2</v>
      </c>
      <c r="P16" s="131">
        <f t="shared" si="1"/>
        <v>4</v>
      </c>
      <c r="Q16" s="133">
        <f>IF(J16="x","x",(AVERAGE(J16,P16)))</f>
        <v>3</v>
      </c>
    </row>
    <row r="17" spans="1:17" x14ac:dyDescent="0.3">
      <c r="A17" s="1" t="str">
        <f>'Crisis Indicator Data'!A11</f>
        <v>Mixed migration flows in Bosnia and Herzegovina</v>
      </c>
      <c r="B17" s="23" t="str">
        <f>'Crisis Indicator Data'!C11</f>
        <v>BIH002</v>
      </c>
      <c r="C17" s="23" t="str">
        <f>'Crisis Indicator Data'!D11</f>
        <v>Bosnia and Herzegovina</v>
      </c>
      <c r="D17" s="23" t="str">
        <f>'Crisis Indicator Data'!E11</f>
        <v>BIH</v>
      </c>
      <c r="E17" s="126">
        <f>IF('Crisis Indicator Data'!Q11="x","x",('Crisis Indicator Data'!Q11/1000000))</f>
        <v>5.0000000000000001E-3</v>
      </c>
      <c r="F17" s="126">
        <f>IF('Crisis Indicator Data'!R11="x","x",('Crisis Indicator Data'!R11/1000000))</f>
        <v>1E-3</v>
      </c>
      <c r="G17" s="126">
        <f>IF('Crisis Indicator Data'!S11="x","x",('Crisis Indicator Data'!S11/1000000))</f>
        <v>0</v>
      </c>
      <c r="H17" s="126">
        <f>IF('Crisis Indicator Data'!T11="x","x",('Crisis Indicator Data'!T11/1000000))</f>
        <v>0</v>
      </c>
      <c r="I17" s="126">
        <f>IF('Crisis Indicator Data'!U11="x","x",('Crisis Indicator Data'!U11/1000000))</f>
        <v>0</v>
      </c>
      <c r="J17" s="131">
        <f t="shared" si="0"/>
        <v>0</v>
      </c>
      <c r="K17" s="134">
        <f>IF(E17="x","x",(E17*1000000/VLOOKUP($B17,'Crisis Indicator Data'!$C$3:$H$187,5,FALSE)))</f>
        <v>5.4945054945054949E-3</v>
      </c>
      <c r="L17" s="134">
        <f>IF(F17="x","x",(F17*1000000/VLOOKUP($B17,'Crisis Indicator Data'!$C$3:$H$187,5,FALSE)))</f>
        <v>1.0989010989010989E-3</v>
      </c>
      <c r="M17" s="134">
        <f>IF(G17="x","x",(G17*1000000/VLOOKUP($B17,'Crisis Indicator Data'!$C$3:$H$187,5,FALSE)))</f>
        <v>0</v>
      </c>
      <c r="N17" s="134">
        <f>IF(H17="x","x",(H17*1000000/VLOOKUP($B17,'Crisis Indicator Data'!$C$3:$H$187,5,FALSE)))</f>
        <v>0</v>
      </c>
      <c r="O17" s="134">
        <f>IF(I17="x","x",(I17*1000000/VLOOKUP($B17,'Crisis Indicator Data'!$C$3:$H$187,5,FALSE)))</f>
        <v>0</v>
      </c>
      <c r="P17" s="131">
        <f t="shared" si="1"/>
        <v>1</v>
      </c>
      <c r="Q17" s="133">
        <f>IF(J17="x","x",(AVERAGE(J17,P17)))</f>
        <v>0.5</v>
      </c>
    </row>
    <row r="18" spans="1:17" x14ac:dyDescent="0.3">
      <c r="A18" s="1" t="str">
        <f>'Crisis Indicator Data'!A12</f>
        <v>Venezuela displacement in Brazil</v>
      </c>
      <c r="B18" s="23" t="str">
        <f>'Crisis Indicator Data'!C12</f>
        <v>BRA002</v>
      </c>
      <c r="C18" s="23" t="str">
        <f>'Crisis Indicator Data'!D12</f>
        <v>Brazil</v>
      </c>
      <c r="D18" s="23" t="str">
        <f>'Crisis Indicator Data'!E12</f>
        <v>BRA</v>
      </c>
      <c r="E18" s="126">
        <f>IF('Crisis Indicator Data'!Q12="x","x",('Crisis Indicator Data'!Q12/1000000))</f>
        <v>0.11</v>
      </c>
      <c r="F18" s="126">
        <f>IF('Crisis Indicator Data'!R12="x","x",('Crisis Indicator Data'!R12/1000000))</f>
        <v>8.8999999999999996E-2</v>
      </c>
      <c r="G18" s="126">
        <f>IF('Crisis Indicator Data'!S12="x","x",('Crisis Indicator Data'!S12/1000000))</f>
        <v>0</v>
      </c>
      <c r="H18" s="126">
        <f>IF('Crisis Indicator Data'!T12="x","x",('Crisis Indicator Data'!T12/1000000))</f>
        <v>0</v>
      </c>
      <c r="I18" s="126">
        <f>IF('Crisis Indicator Data'!U12="x","x",('Crisis Indicator Data'!U12/1000000))</f>
        <v>0</v>
      </c>
      <c r="J18" s="131">
        <f t="shared" si="0"/>
        <v>0</v>
      </c>
      <c r="K18" s="134">
        <f>IF(E18="x","x",(E18*1000000/VLOOKUP($B18,'Crisis Indicator Data'!$C$3:$H$187,5,FALSE)))</f>
        <v>0.1907840879133077</v>
      </c>
      <c r="L18" s="134">
        <f>IF(F18="x","x",(F18*1000000/VLOOKUP($B18,'Crisis Indicator Data'!$C$3:$H$187,5,FALSE)))</f>
        <v>0.15436167112985805</v>
      </c>
      <c r="M18" s="134">
        <f>IF(G18="x","x",(G18*1000000/VLOOKUP($B18,'Crisis Indicator Data'!$C$3:$H$187,5,FALSE)))</f>
        <v>0</v>
      </c>
      <c r="N18" s="134">
        <f>IF(H18="x","x",(H18*1000000/VLOOKUP($B18,'Crisis Indicator Data'!$C$3:$H$187,5,FALSE)))</f>
        <v>0</v>
      </c>
      <c r="O18" s="134">
        <f>IF(I18="x","x",(I18*1000000/VLOOKUP($B18,'Crisis Indicator Data'!$C$3:$H$187,5,FALSE)))</f>
        <v>0</v>
      </c>
      <c r="P18" s="131">
        <f t="shared" si="1"/>
        <v>2</v>
      </c>
      <c r="Q18" s="133">
        <f>IF(J18="x","x",(AVERAGE(J18,P18)))</f>
        <v>1</v>
      </c>
    </row>
    <row r="19" spans="1:17" x14ac:dyDescent="0.3">
      <c r="A19" s="1" t="str">
        <f>'Crisis Indicator Data'!A13</f>
        <v>Conflict in Burkina Faso</v>
      </c>
      <c r="B19" s="23" t="str">
        <f>'Crisis Indicator Data'!C13</f>
        <v>BFA002</v>
      </c>
      <c r="C19" s="23" t="str">
        <f>'Crisis Indicator Data'!D13</f>
        <v>Burkina Faso</v>
      </c>
      <c r="D19" s="23" t="str">
        <f>'Crisis Indicator Data'!E13</f>
        <v>BFA</v>
      </c>
      <c r="E19" s="126">
        <f>IF('Crisis Indicator Data'!Q13="x","x",('Crisis Indicator Data'!Q13/1000000))</f>
        <v>7.0000000000000007E-2</v>
      </c>
      <c r="F19" s="126">
        <f>IF('Crisis Indicator Data'!R13="x","x",('Crisis Indicator Data'!R13/1000000))</f>
        <v>0.184</v>
      </c>
      <c r="G19" s="126">
        <f>IF('Crisis Indicator Data'!S13="x","x",('Crisis Indicator Data'!S13/1000000))</f>
        <v>0.82599999999999996</v>
      </c>
      <c r="H19" s="126">
        <f>IF('Crisis Indicator Data'!T13="x","x",('Crisis Indicator Data'!T13/1000000))</f>
        <v>8.7999999999999995E-2</v>
      </c>
      <c r="I19" s="126">
        <f>IF('Crisis Indicator Data'!U13="x","x",('Crisis Indicator Data'!U13/1000000))</f>
        <v>0</v>
      </c>
      <c r="J19" s="131">
        <f t="shared" si="0"/>
        <v>2</v>
      </c>
      <c r="K19" s="134">
        <f>IF(E19="x","x",(E19*1000000/VLOOKUP($B19,'Crisis Indicator Data'!$C$3:$H$187,5,FALSE)))</f>
        <v>3.2546029384415099E-3</v>
      </c>
      <c r="L19" s="134">
        <f>IF(F19="x","x",(F19*1000000/VLOOKUP($B19,'Crisis Indicator Data'!$C$3:$H$187,5,FALSE)))</f>
        <v>8.5549562953319697E-3</v>
      </c>
      <c r="M19" s="134">
        <f>IF(G19="x","x",(G19*1000000/VLOOKUP($B19,'Crisis Indicator Data'!$C$3:$H$187,5,FALSE)))</f>
        <v>3.8404314673609823E-2</v>
      </c>
      <c r="N19" s="134">
        <f>IF(H19="x","x",(H19*1000000/VLOOKUP($B19,'Crisis Indicator Data'!$C$3:$H$187,5,FALSE)))</f>
        <v>4.0915008368978987E-3</v>
      </c>
      <c r="O19" s="134">
        <f>IF(I19="x","x",(I19*1000000/VLOOKUP($B19,'Crisis Indicator Data'!$C$3:$H$187,5,FALSE)))</f>
        <v>0</v>
      </c>
      <c r="P19" s="131">
        <f t="shared" si="1"/>
        <v>3</v>
      </c>
      <c r="Q19" s="133">
        <f>IF(J19="x","x",(AVERAGE(J19,P19)))</f>
        <v>2.5</v>
      </c>
    </row>
    <row r="20" spans="1:17" x14ac:dyDescent="0.3">
      <c r="A20" s="1" t="str">
        <f>'Crisis Indicator Data'!A14</f>
        <v>Political and economic crisis in Burundi</v>
      </c>
      <c r="B20" s="23" t="str">
        <f>'Crisis Indicator Data'!C14</f>
        <v>BDI002</v>
      </c>
      <c r="C20" s="23" t="str">
        <f>'Crisis Indicator Data'!D14</f>
        <v>Burundi</v>
      </c>
      <c r="D20" s="23" t="str">
        <f>'Crisis Indicator Data'!E14</f>
        <v>BDI</v>
      </c>
      <c r="E20" s="126">
        <f>IF('Crisis Indicator Data'!Q14="x","x",('Crisis Indicator Data'!Q14/1000000))</f>
        <v>0</v>
      </c>
      <c r="F20" s="126">
        <f>IF('Crisis Indicator Data'!R14="x","x",('Crisis Indicator Data'!R14/1000000))</f>
        <v>0.08</v>
      </c>
      <c r="G20" s="126">
        <f>IF('Crisis Indicator Data'!S14="x","x",('Crisis Indicator Data'!S14/1000000))</f>
        <v>1.6220000000000001</v>
      </c>
      <c r="H20" s="126">
        <f>IF('Crisis Indicator Data'!T14="x","x",('Crisis Indicator Data'!T14/1000000))</f>
        <v>9.8000000000000004E-2</v>
      </c>
      <c r="I20" s="126">
        <f>IF('Crisis Indicator Data'!U14="x","x",('Crisis Indicator Data'!U14/1000000))</f>
        <v>0</v>
      </c>
      <c r="J20" s="131">
        <f t="shared" si="0"/>
        <v>3</v>
      </c>
      <c r="K20" s="134">
        <f>IF(E20="x","x",(E20*1000000/VLOOKUP($B20,'Crisis Indicator Data'!$C$3:$H$187,5,FALSE)))</f>
        <v>0</v>
      </c>
      <c r="L20" s="134">
        <f>IF(F20="x","x",(F20*1000000/VLOOKUP($B20,'Crisis Indicator Data'!$C$3:$H$187,5,FALSE)))</f>
        <v>7.0502458685118572E-3</v>
      </c>
      <c r="M20" s="134">
        <f>IF(G20="x","x",(G20*1000000/VLOOKUP($B20,'Crisis Indicator Data'!$C$3:$H$187,5,FALSE)))</f>
        <v>0.14294373498407789</v>
      </c>
      <c r="N20" s="134">
        <f>IF(H20="x","x",(H20*1000000/VLOOKUP($B20,'Crisis Indicator Data'!$C$3:$H$187,5,FALSE)))</f>
        <v>8.6365511889270243E-3</v>
      </c>
      <c r="O20" s="134">
        <f>IF(I20="x","x",(I20*1000000/VLOOKUP($B20,'Crisis Indicator Data'!$C$3:$H$187,5,FALSE)))</f>
        <v>0</v>
      </c>
      <c r="P20" s="131">
        <f t="shared" si="1"/>
        <v>3</v>
      </c>
      <c r="Q20" s="133">
        <f>IF(J20="x","x",(AVERAGE(J20,P20)))</f>
        <v>3</v>
      </c>
    </row>
    <row r="21" spans="1:17" x14ac:dyDescent="0.3">
      <c r="A21" s="1" t="str">
        <f>'Crisis Indicator Data'!A15</f>
        <v>Cameroon</v>
      </c>
      <c r="B21" s="23" t="str">
        <f>'Crisis Indicator Data'!C15</f>
        <v>CMR001</v>
      </c>
      <c r="C21" s="23" t="str">
        <f>'Crisis Indicator Data'!D15</f>
        <v>Cameroon</v>
      </c>
      <c r="D21" s="23" t="str">
        <f>'Crisis Indicator Data'!E15</f>
        <v>CMR</v>
      </c>
      <c r="E21" s="126">
        <f>IF('Crisis Indicator Data'!Q15="x","x",('Crisis Indicator Data'!Q15/1000000))</f>
        <v>0.25</v>
      </c>
      <c r="F21" s="126">
        <f>IF('Crisis Indicator Data'!R15="x","x",('Crisis Indicator Data'!R15/1000000))</f>
        <v>0.40500000000000003</v>
      </c>
      <c r="G21" s="126">
        <f>IF('Crisis Indicator Data'!S15="x","x",('Crisis Indicator Data'!S15/1000000))</f>
        <v>1.4810000000000001</v>
      </c>
      <c r="H21" s="126">
        <f>IF('Crisis Indicator Data'!T15="x","x",('Crisis Indicator Data'!T15/1000000))</f>
        <v>2.298</v>
      </c>
      <c r="I21" s="126">
        <f>IF('Crisis Indicator Data'!U15="x","x",('Crisis Indicator Data'!U15/1000000))</f>
        <v>0</v>
      </c>
      <c r="J21" s="131">
        <f t="shared" si="0"/>
        <v>4</v>
      </c>
      <c r="K21" s="134">
        <f>IF(E21="x","x",(E21*1000000/VLOOKUP($B21,'Crisis Indicator Data'!$C$3:$H$187,5,FALSE)))</f>
        <v>1.2183185401035131E-2</v>
      </c>
      <c r="L21" s="134">
        <f>IF(F21="x","x",(F21*1000000/VLOOKUP($B21,'Crisis Indicator Data'!$C$3:$H$187,5,FALSE)))</f>
        <v>1.9736760349676915E-2</v>
      </c>
      <c r="M21" s="134">
        <f>IF(G21="x","x",(G21*1000000/VLOOKUP($B21,'Crisis Indicator Data'!$C$3:$H$187,5,FALSE)))</f>
        <v>7.2173190315732119E-2</v>
      </c>
      <c r="N21" s="134">
        <f>IF(H21="x","x",(H21*1000000/VLOOKUP($B21,'Crisis Indicator Data'!$C$3:$H$187,5,FALSE)))</f>
        <v>0.11198784020631493</v>
      </c>
      <c r="O21" s="134">
        <f>IF(I21="x","x",(I21*1000000/VLOOKUP($B21,'Crisis Indicator Data'!$C$3:$H$187,5,FALSE)))</f>
        <v>0</v>
      </c>
      <c r="P21" s="131">
        <f t="shared" si="1"/>
        <v>4</v>
      </c>
      <c r="Q21" s="133">
        <f>IF(J21="x","x",(AVERAGE(J21,P21)))</f>
        <v>4</v>
      </c>
    </row>
    <row r="22" spans="1:17" x14ac:dyDescent="0.3">
      <c r="A22" s="1" t="str">
        <f>'Crisis Indicator Data'!A16</f>
        <v>Boko Haram in Cameroon</v>
      </c>
      <c r="B22" s="23" t="str">
        <f>'Crisis Indicator Data'!C16</f>
        <v>CMR002</v>
      </c>
      <c r="C22" s="23" t="str">
        <f>'Crisis Indicator Data'!D16</f>
        <v>Cameroon</v>
      </c>
      <c r="D22" s="23" t="str">
        <f>'Crisis Indicator Data'!E16</f>
        <v>CMR</v>
      </c>
      <c r="E22" s="126">
        <f>IF('Crisis Indicator Data'!Q16="x","x",('Crisis Indicator Data'!Q16/1000000))</f>
        <v>0.20599999999999999</v>
      </c>
      <c r="F22" s="126">
        <f>IF('Crisis Indicator Data'!R16="x","x",('Crisis Indicator Data'!R16/1000000))</f>
        <v>0.24299999999999999</v>
      </c>
      <c r="G22" s="126">
        <f>IF('Crisis Indicator Data'!S16="x","x",('Crisis Indicator Data'!S16/1000000))</f>
        <v>0.53500000000000003</v>
      </c>
      <c r="H22" s="126">
        <f>IF('Crisis Indicator Data'!T16="x","x",('Crisis Indicator Data'!T16/1000000))</f>
        <v>1.44</v>
      </c>
      <c r="I22" s="126">
        <f>IF('Crisis Indicator Data'!U16="x","x",('Crisis Indicator Data'!U16/1000000))</f>
        <v>0</v>
      </c>
      <c r="J22" s="131">
        <f t="shared" si="0"/>
        <v>3</v>
      </c>
      <c r="K22" s="134">
        <f>IF(E22="x","x",(E22*1000000/VLOOKUP($B22,'Crisis Indicator Data'!$C$3:$H$187,5,FALSE)))</f>
        <v>4.0040647087956474E-2</v>
      </c>
      <c r="L22" s="134">
        <f>IF(F22="x","x",(F22*1000000/VLOOKUP($B22,'Crisis Indicator Data'!$C$3:$H$187,5,FALSE)))</f>
        <v>4.7232413797929237E-2</v>
      </c>
      <c r="M22" s="134">
        <f>IF(G22="x","x",(G22*1000000/VLOOKUP($B22,'Crisis Indicator Data'!$C$3:$H$187,5,FALSE)))</f>
        <v>0.10398905918474133</v>
      </c>
      <c r="N22" s="134">
        <f>IF(H22="x","x",(H22*1000000/VLOOKUP($B22,'Crisis Indicator Data'!$C$3:$H$187,5,FALSE)))</f>
        <v>0.27989578546921029</v>
      </c>
      <c r="O22" s="134">
        <f>IF(I22="x","x",(I22*1000000/VLOOKUP($B22,'Crisis Indicator Data'!$C$3:$H$187,5,FALSE)))</f>
        <v>0</v>
      </c>
      <c r="P22" s="131">
        <f t="shared" si="1"/>
        <v>4</v>
      </c>
      <c r="Q22" s="133">
        <f>IF(J22="x","x",(AVERAGE(J22,P22)))</f>
        <v>3.5</v>
      </c>
    </row>
    <row r="23" spans="1:17" x14ac:dyDescent="0.3">
      <c r="A23" s="1" t="str">
        <f>'Crisis Indicator Data'!A17</f>
        <v>Anglophone Crisis in Cameroon</v>
      </c>
      <c r="B23" s="23" t="str">
        <f>'Crisis Indicator Data'!C17</f>
        <v>CMR003</v>
      </c>
      <c r="C23" s="23" t="str">
        <f>'Crisis Indicator Data'!D17</f>
        <v>Cameroon</v>
      </c>
      <c r="D23" s="23" t="str">
        <f>'Crisis Indicator Data'!E17</f>
        <v>CMR</v>
      </c>
      <c r="E23" s="126">
        <f>IF('Crisis Indicator Data'!Q17="x","x",('Crisis Indicator Data'!Q17/1000000))</f>
        <v>0</v>
      </c>
      <c r="F23" s="126">
        <f>IF('Crisis Indicator Data'!R17="x","x",('Crisis Indicator Data'!R17/1000000))</f>
        <v>0</v>
      </c>
      <c r="G23" s="126">
        <f>IF('Crisis Indicator Data'!S17="x","x",('Crisis Indicator Data'!S17/1000000))</f>
        <v>0.92300000000000004</v>
      </c>
      <c r="H23" s="126">
        <f>IF('Crisis Indicator Data'!T17="x","x",('Crisis Indicator Data'!T17/1000000))</f>
        <v>0.378</v>
      </c>
      <c r="I23" s="126">
        <f>IF('Crisis Indicator Data'!U17="x","x",('Crisis Indicator Data'!U17/1000000))</f>
        <v>0</v>
      </c>
      <c r="J23" s="131">
        <f t="shared" si="0"/>
        <v>3</v>
      </c>
      <c r="K23" s="134">
        <f>IF(E23="x","x",(E23*1000000/VLOOKUP($B23,'Crisis Indicator Data'!$C$3:$H$187,5,FALSE)))</f>
        <v>0</v>
      </c>
      <c r="L23" s="134">
        <f>IF(F23="x","x",(F23*1000000/VLOOKUP($B23,'Crisis Indicator Data'!$C$3:$H$187,5,FALSE)))</f>
        <v>0</v>
      </c>
      <c r="M23" s="134">
        <f>IF(G23="x","x",(G23*1000000/VLOOKUP($B23,'Crisis Indicator Data'!$C$3:$H$187,5,FALSE)))</f>
        <v>9.5228514904603823E-2</v>
      </c>
      <c r="N23" s="134">
        <f>IF(H23="x","x",(H23*1000000/VLOOKUP($B23,'Crisis Indicator Data'!$C$3:$H$187,5,FALSE)))</f>
        <v>3.8999326797335046E-2</v>
      </c>
      <c r="O23" s="134">
        <f>IF(I23="x","x",(I23*1000000/VLOOKUP($B23,'Crisis Indicator Data'!$C$3:$H$187,5,FALSE)))</f>
        <v>0</v>
      </c>
      <c r="P23" s="131">
        <f t="shared" si="1"/>
        <v>3</v>
      </c>
      <c r="Q23" s="133">
        <f>IF(J23="x","x",(AVERAGE(J23,P23)))</f>
        <v>3</v>
      </c>
    </row>
    <row r="24" spans="1:17" x14ac:dyDescent="0.3">
      <c r="A24" s="1" t="str">
        <f>'Crisis Indicator Data'!A18</f>
        <v>CAR refugees in Cameroon</v>
      </c>
      <c r="B24" s="23" t="str">
        <f>'Crisis Indicator Data'!C18</f>
        <v>CMR004</v>
      </c>
      <c r="C24" s="23" t="str">
        <f>'Crisis Indicator Data'!D18</f>
        <v>Cameroon</v>
      </c>
      <c r="D24" s="23" t="str">
        <f>'Crisis Indicator Data'!E18</f>
        <v>CMR</v>
      </c>
      <c r="E24" s="126">
        <f>IF('Crisis Indicator Data'!Q18="x","x",('Crisis Indicator Data'!Q18/1000000))</f>
        <v>4.3999999999999997E-2</v>
      </c>
      <c r="F24" s="126">
        <f>IF('Crisis Indicator Data'!R18="x","x",('Crisis Indicator Data'!R18/1000000))</f>
        <v>0.16200000000000001</v>
      </c>
      <c r="G24" s="126">
        <f>IF('Crisis Indicator Data'!S18="x","x",('Crisis Indicator Data'!S18/1000000))</f>
        <v>2.4E-2</v>
      </c>
      <c r="H24" s="126">
        <f>IF('Crisis Indicator Data'!T18="x","x",('Crisis Indicator Data'!T18/1000000))</f>
        <v>0.48099999999999998</v>
      </c>
      <c r="I24" s="126">
        <f>IF('Crisis Indicator Data'!U18="x","x",('Crisis Indicator Data'!U18/1000000))</f>
        <v>0</v>
      </c>
      <c r="J24" s="131">
        <f t="shared" si="0"/>
        <v>2</v>
      </c>
      <c r="K24" s="134">
        <f>IF(E24="x","x",(E24*1000000/VLOOKUP($B24,'Crisis Indicator Data'!$C$3:$H$187,5,FALSE)))</f>
        <v>1.7022633138269433E-2</v>
      </c>
      <c r="L24" s="134">
        <f>IF(F24="x","x",(F24*1000000/VLOOKUP($B24,'Crisis Indicator Data'!$C$3:$H$187,5,FALSE)))</f>
        <v>6.2674240190901093E-2</v>
      </c>
      <c r="M24" s="134">
        <f>IF(G24="x","x",(G24*1000000/VLOOKUP($B24,'Crisis Indicator Data'!$C$3:$H$187,5,FALSE)))</f>
        <v>9.2850726208742358E-3</v>
      </c>
      <c r="N24" s="134">
        <f>IF(H24="x","x",(H24*1000000/VLOOKUP($B24,'Crisis Indicator Data'!$C$3:$H$187,5,FALSE)))</f>
        <v>0.18608833044335449</v>
      </c>
      <c r="O24" s="134">
        <f>IF(I24="x","x",(I24*1000000/VLOOKUP($B24,'Crisis Indicator Data'!$C$3:$H$187,5,FALSE)))</f>
        <v>0</v>
      </c>
      <c r="P24" s="131">
        <f t="shared" si="1"/>
        <v>4</v>
      </c>
      <c r="Q24" s="133">
        <f>IF(J24="x","x",(AVERAGE(J24,P24)))</f>
        <v>3</v>
      </c>
    </row>
    <row r="25" spans="1:17" x14ac:dyDescent="0.3">
      <c r="A25" s="1" t="str">
        <f>'Crisis Indicator Data'!A19</f>
        <v>CAR</v>
      </c>
      <c r="B25" s="23" t="str">
        <f>'Crisis Indicator Data'!C19</f>
        <v>CAF001</v>
      </c>
      <c r="C25" s="23" t="str">
        <f>'Crisis Indicator Data'!D19</f>
        <v>CAR</v>
      </c>
      <c r="D25" s="23" t="str">
        <f>'Crisis Indicator Data'!E19</f>
        <v>CAF</v>
      </c>
      <c r="E25" s="126">
        <f>IF('Crisis Indicator Data'!Q19="x","x",('Crisis Indicator Data'!Q19/1000000))</f>
        <v>0</v>
      </c>
      <c r="F25" s="126">
        <f>IF('Crisis Indicator Data'!R19="x","x",('Crisis Indicator Data'!R19/1000000))</f>
        <v>0.83499999999999996</v>
      </c>
      <c r="G25" s="126">
        <f>IF('Crisis Indicator Data'!S19="x","x",('Crisis Indicator Data'!S19/1000000))</f>
        <v>1.2050000000000001</v>
      </c>
      <c r="H25" s="126">
        <f>IF('Crisis Indicator Data'!T19="x","x",('Crisis Indicator Data'!T19/1000000))</f>
        <v>0.95099999999999996</v>
      </c>
      <c r="I25" s="126">
        <f>IF('Crisis Indicator Data'!U19="x","x",('Crisis Indicator Data'!U19/1000000))</f>
        <v>0</v>
      </c>
      <c r="J25" s="131">
        <f t="shared" si="0"/>
        <v>3</v>
      </c>
      <c r="K25" s="134">
        <f>IF(E25="x","x",(E25*1000000/VLOOKUP($B25,'Crisis Indicator Data'!$C$3:$H$187,5,FALSE)))</f>
        <v>0</v>
      </c>
      <c r="L25" s="134">
        <f>IF(F25="x","x",(F25*1000000/VLOOKUP($B25,'Crisis Indicator Data'!$C$3:$H$187,5,FALSE)))</f>
        <v>0.19116300366300365</v>
      </c>
      <c r="M25" s="134">
        <f>IF(G25="x","x",(G25*1000000/VLOOKUP($B25,'Crisis Indicator Data'!$C$3:$H$187,5,FALSE)))</f>
        <v>0.27586996336996339</v>
      </c>
      <c r="N25" s="134">
        <f>IF(H25="x","x",(H25*1000000/VLOOKUP($B25,'Crisis Indicator Data'!$C$3:$H$187,5,FALSE)))</f>
        <v>0.21771978021978022</v>
      </c>
      <c r="O25" s="134">
        <f>IF(I25="x","x",(I25*1000000/VLOOKUP($B25,'Crisis Indicator Data'!$C$3:$H$187,5,FALSE)))</f>
        <v>0</v>
      </c>
      <c r="P25" s="131">
        <f t="shared" si="1"/>
        <v>4</v>
      </c>
      <c r="Q25" s="133">
        <f>IF(J25="x","x",(AVERAGE(J25,P25)))</f>
        <v>3.5</v>
      </c>
    </row>
    <row r="26" spans="1:17" x14ac:dyDescent="0.3">
      <c r="A26" s="1" t="str">
        <f>'Crisis Indicator Data'!A20</f>
        <v>Chad</v>
      </c>
      <c r="B26" s="23" t="str">
        <f>'Crisis Indicator Data'!C20</f>
        <v>TCD001</v>
      </c>
      <c r="C26" s="23" t="str">
        <f>'Crisis Indicator Data'!D20</f>
        <v>Chad</v>
      </c>
      <c r="D26" s="23" t="str">
        <f>'Crisis Indicator Data'!E20</f>
        <v>TCD</v>
      </c>
      <c r="E26" s="126">
        <f>IF('Crisis Indicator Data'!Q20="x","x",('Crisis Indicator Data'!Q20/1000000))</f>
        <v>1.1639999999999999</v>
      </c>
      <c r="F26" s="126">
        <f>IF('Crisis Indicator Data'!R20="x","x",('Crisis Indicator Data'!R20/1000000))</f>
        <v>2.0110000000000001</v>
      </c>
      <c r="G26" s="126">
        <f>IF('Crisis Indicator Data'!S20="x","x",('Crisis Indicator Data'!S20/1000000))</f>
        <v>0.88200000000000001</v>
      </c>
      <c r="H26" s="126">
        <f>IF('Crisis Indicator Data'!T20="x","x",('Crisis Indicator Data'!T20/1000000))</f>
        <v>0.21299999999999999</v>
      </c>
      <c r="I26" s="126">
        <f>IF('Crisis Indicator Data'!U20="x","x",('Crisis Indicator Data'!U20/1000000))</f>
        <v>0</v>
      </c>
      <c r="J26" s="131">
        <f t="shared" si="0"/>
        <v>3</v>
      </c>
      <c r="K26" s="134">
        <f>IF(E26="x","x",(E26*1000000/VLOOKUP($B26,'Crisis Indicator Data'!$C$3:$H$187,5,FALSE)))</f>
        <v>7.1551512171133508E-2</v>
      </c>
      <c r="L26" s="134">
        <f>IF(F26="x","x",(F26*1000000/VLOOKUP($B26,'Crisis Indicator Data'!$C$3:$H$187,5,FALSE)))</f>
        <v>0.12361691664617656</v>
      </c>
      <c r="M26" s="134">
        <f>IF(G26="x","x",(G26*1000000/VLOOKUP($B26,'Crisis Indicator Data'!$C$3:$H$187,5,FALSE)))</f>
        <v>5.4216867469879519E-2</v>
      </c>
      <c r="N26" s="134">
        <f>IF(H26="x","x",(H26*1000000/VLOOKUP($B26,'Crisis Indicator Data'!$C$3:$H$187,5,FALSE)))</f>
        <v>1.3093189082862061E-2</v>
      </c>
      <c r="O26" s="134">
        <f>IF(I26="x","x",(I26*1000000/VLOOKUP($B26,'Crisis Indicator Data'!$C$3:$H$187,5,FALSE)))</f>
        <v>0</v>
      </c>
      <c r="P26" s="131">
        <f t="shared" si="1"/>
        <v>3</v>
      </c>
      <c r="Q26" s="133">
        <f>IF(J26="x","x",(AVERAGE(J26,P26)))</f>
        <v>3</v>
      </c>
    </row>
    <row r="27" spans="1:17" x14ac:dyDescent="0.3">
      <c r="A27" s="1" t="str">
        <f>'Crisis Indicator Data'!A21</f>
        <v>Drought in Chad</v>
      </c>
      <c r="B27" s="23" t="str">
        <f>'Crisis Indicator Data'!C21</f>
        <v>TCD002</v>
      </c>
      <c r="C27" s="23" t="str">
        <f>'Crisis Indicator Data'!D21</f>
        <v>Chad</v>
      </c>
      <c r="D27" s="23" t="str">
        <f>'Crisis Indicator Data'!E21</f>
        <v>TCD</v>
      </c>
      <c r="E27" s="126">
        <f>IF('Crisis Indicator Data'!Q21="x","x",('Crisis Indicator Data'!Q21/1000000))</f>
        <v>0</v>
      </c>
      <c r="F27" s="126">
        <f>IF('Crisis Indicator Data'!R21="x","x",('Crisis Indicator Data'!R21/1000000))</f>
        <v>2.6629999999999998</v>
      </c>
      <c r="G27" s="126">
        <f>IF('Crisis Indicator Data'!S21="x","x",('Crisis Indicator Data'!S21/1000000))</f>
        <v>0.48899999999999999</v>
      </c>
      <c r="H27" s="126">
        <f>IF('Crisis Indicator Data'!T21="x","x",('Crisis Indicator Data'!T21/1000000))</f>
        <v>0.03</v>
      </c>
      <c r="I27" s="126">
        <f>IF('Crisis Indicator Data'!U21="x","x",('Crisis Indicator Data'!U21/1000000))</f>
        <v>0</v>
      </c>
      <c r="J27" s="131">
        <f t="shared" si="0"/>
        <v>2</v>
      </c>
      <c r="K27" s="134">
        <f>IF(E27="x","x",(E27*1000000/VLOOKUP($B27,'Crisis Indicator Data'!$C$3:$H$187,5,FALSE)))</f>
        <v>0</v>
      </c>
      <c r="L27" s="134">
        <f>IF(F27="x","x",(F27*1000000/VLOOKUP($B27,'Crisis Indicator Data'!$C$3:$H$187,5,FALSE)))</f>
        <v>0.16369559872141629</v>
      </c>
      <c r="M27" s="134">
        <f>IF(G27="x","x",(G27*1000000/VLOOKUP($B27,'Crisis Indicator Data'!$C$3:$H$187,5,FALSE)))</f>
        <v>3.0059011556429802E-2</v>
      </c>
      <c r="N27" s="134">
        <f>IF(H27="x","x",(H27*1000000/VLOOKUP($B27,'Crisis Indicator Data'!$C$3:$H$187,5,FALSE)))</f>
        <v>1.844111138431276E-3</v>
      </c>
      <c r="O27" s="134">
        <f>IF(I27="x","x",(I27*1000000/VLOOKUP($B27,'Crisis Indicator Data'!$C$3:$H$187,5,FALSE)))</f>
        <v>0</v>
      </c>
      <c r="P27" s="131">
        <f t="shared" si="1"/>
        <v>2</v>
      </c>
      <c r="Q27" s="133">
        <f>IF(J27="x","x",(AVERAGE(J27,P27)))</f>
        <v>2</v>
      </c>
    </row>
    <row r="28" spans="1:17" x14ac:dyDescent="0.3">
      <c r="A28" s="1" t="str">
        <f>'Crisis Indicator Data'!A22</f>
        <v>Boko Haram in Chad</v>
      </c>
      <c r="B28" s="23" t="str">
        <f>'Crisis Indicator Data'!C22</f>
        <v>TCD003</v>
      </c>
      <c r="C28" s="23" t="str">
        <f>'Crisis Indicator Data'!D22</f>
        <v>Chad</v>
      </c>
      <c r="D28" s="23" t="str">
        <f>'Crisis Indicator Data'!E22</f>
        <v>TCD</v>
      </c>
      <c r="E28" s="126">
        <f>IF('Crisis Indicator Data'!Q22="x","x",('Crisis Indicator Data'!Q22/1000000))</f>
        <v>0</v>
      </c>
      <c r="F28" s="126">
        <f>IF('Crisis Indicator Data'!R22="x","x",('Crisis Indicator Data'!R22/1000000))</f>
        <v>0</v>
      </c>
      <c r="G28" s="126">
        <f>IF('Crisis Indicator Data'!S22="x","x",('Crisis Indicator Data'!S22/1000000))</f>
        <v>0.38</v>
      </c>
      <c r="H28" s="126">
        <f>IF('Crisis Indicator Data'!T22="x","x",('Crisis Indicator Data'!T22/1000000))</f>
        <v>0.107</v>
      </c>
      <c r="I28" s="126">
        <f>IF('Crisis Indicator Data'!U22="x","x",('Crisis Indicator Data'!U22/1000000))</f>
        <v>0</v>
      </c>
      <c r="J28" s="131">
        <f t="shared" si="0"/>
        <v>2</v>
      </c>
      <c r="K28" s="134">
        <f>IF(E28="x","x",(E28*1000000/VLOOKUP($B28,'Crisis Indicator Data'!$C$3:$H$187,5,FALSE)))</f>
        <v>0</v>
      </c>
      <c r="L28" s="134">
        <f>IF(F28="x","x",(F28*1000000/VLOOKUP($B28,'Crisis Indicator Data'!$C$3:$H$187,5,FALSE)))</f>
        <v>0</v>
      </c>
      <c r="M28" s="134">
        <f>IF(G28="x","x",(G28*1000000/VLOOKUP($B28,'Crisis Indicator Data'!$C$3:$H$187,5,FALSE)))</f>
        <v>0.56755892904617244</v>
      </c>
      <c r="N28" s="134">
        <f>IF(H28="x","x",(H28*1000000/VLOOKUP($B28,'Crisis Indicator Data'!$C$3:$H$187,5,FALSE)))</f>
        <v>0.15981264581036961</v>
      </c>
      <c r="O28" s="134">
        <f>IF(I28="x","x",(I28*1000000/VLOOKUP($B28,'Crisis Indicator Data'!$C$3:$H$187,5,FALSE)))</f>
        <v>0</v>
      </c>
      <c r="P28" s="131">
        <f t="shared" si="1"/>
        <v>4</v>
      </c>
      <c r="Q28" s="133">
        <f>IF(J28="x","x",(AVERAGE(J28,P28)))</f>
        <v>3</v>
      </c>
    </row>
    <row r="29" spans="1:17" x14ac:dyDescent="0.3">
      <c r="A29" s="1" t="str">
        <f>'Crisis Indicator Data'!A23</f>
        <v>CAR refugees in Chad</v>
      </c>
      <c r="B29" s="23" t="str">
        <f>'Crisis Indicator Data'!C23</f>
        <v>TCD004</v>
      </c>
      <c r="C29" s="23" t="str">
        <f>'Crisis Indicator Data'!D23</f>
        <v>Chad</v>
      </c>
      <c r="D29" s="23" t="str">
        <f>'Crisis Indicator Data'!E23</f>
        <v>TCD</v>
      </c>
      <c r="E29" s="126">
        <f>IF('Crisis Indicator Data'!Q23="x","x",('Crisis Indicator Data'!Q23/1000000))</f>
        <v>0.496</v>
      </c>
      <c r="F29" s="126">
        <f>IF('Crisis Indicator Data'!R23="x","x",('Crisis Indicator Data'!R23/1000000))</f>
        <v>0.51800000000000002</v>
      </c>
      <c r="G29" s="126">
        <f>IF('Crisis Indicator Data'!S23="x","x",('Crisis Indicator Data'!S23/1000000))</f>
        <v>0</v>
      </c>
      <c r="H29" s="126">
        <f>IF('Crisis Indicator Data'!T23="x","x",('Crisis Indicator Data'!T23/1000000))</f>
        <v>0.106</v>
      </c>
      <c r="I29" s="126">
        <f>IF('Crisis Indicator Data'!U23="x","x",('Crisis Indicator Data'!U23/1000000))</f>
        <v>0</v>
      </c>
      <c r="J29" s="131">
        <f t="shared" si="0"/>
        <v>1</v>
      </c>
      <c r="K29" s="134">
        <f>IF(E29="x","x",(E29*1000000/VLOOKUP($B29,'Crisis Indicator Data'!$C$3:$H$187,5,FALSE)))</f>
        <v>0.11542936932743775</v>
      </c>
      <c r="L29" s="134">
        <f>IF(F29="x","x",(F29*1000000/VLOOKUP($B29,'Crisis Indicator Data'!$C$3:$H$187,5,FALSE)))</f>
        <v>0.12054922038631603</v>
      </c>
      <c r="M29" s="134">
        <f>IF(G29="x","x",(G29*1000000/VLOOKUP($B29,'Crisis Indicator Data'!$C$3:$H$187,5,FALSE)))</f>
        <v>0</v>
      </c>
      <c r="N29" s="134">
        <f>IF(H29="x","x",(H29*1000000/VLOOKUP($B29,'Crisis Indicator Data'!$C$3:$H$187,5,FALSE)))</f>
        <v>2.4668373283686294E-2</v>
      </c>
      <c r="O29" s="134">
        <f>IF(I29="x","x",(I29*1000000/VLOOKUP($B29,'Crisis Indicator Data'!$C$3:$H$187,5,FALSE)))</f>
        <v>0</v>
      </c>
      <c r="P29" s="131">
        <f t="shared" si="1"/>
        <v>2</v>
      </c>
      <c r="Q29" s="133">
        <f>IF(J29="x","x",(AVERAGE(J29,P29)))</f>
        <v>1.5</v>
      </c>
    </row>
    <row r="30" spans="1:17" x14ac:dyDescent="0.3">
      <c r="A30" s="1" t="str">
        <f>'Crisis Indicator Data'!A24</f>
        <v>Darfur refugees in Chad</v>
      </c>
      <c r="B30" s="23" t="str">
        <f>'Crisis Indicator Data'!C24</f>
        <v>TCD005</v>
      </c>
      <c r="C30" s="23" t="str">
        <f>'Crisis Indicator Data'!D24</f>
        <v>Chad</v>
      </c>
      <c r="D30" s="23" t="str">
        <f>'Crisis Indicator Data'!E24</f>
        <v>TCD</v>
      </c>
      <c r="E30" s="126">
        <f>IF('Crisis Indicator Data'!Q24="x","x",('Crisis Indicator Data'!Q24/1000000))</f>
        <v>4.4999999999999998E-2</v>
      </c>
      <c r="F30" s="126">
        <f>IF('Crisis Indicator Data'!R24="x","x",('Crisis Indicator Data'!R24/1000000))</f>
        <v>0.42599999999999999</v>
      </c>
      <c r="G30" s="126">
        <f>IF('Crisis Indicator Data'!S24="x","x",('Crisis Indicator Data'!S24/1000000))</f>
        <v>0.47199999999999998</v>
      </c>
      <c r="H30" s="126">
        <f>IF('Crisis Indicator Data'!T24="x","x",('Crisis Indicator Data'!T24/1000000))</f>
        <v>0</v>
      </c>
      <c r="I30" s="126">
        <f>IF('Crisis Indicator Data'!U24="x","x",('Crisis Indicator Data'!U24/1000000))</f>
        <v>0</v>
      </c>
      <c r="J30" s="131">
        <f t="shared" si="0"/>
        <v>2</v>
      </c>
      <c r="K30" s="134">
        <f>IF(E30="x","x",(E30*1000000/VLOOKUP($B30,'Crisis Indicator Data'!$C$3:$H$187,5,FALSE)))</f>
        <v>1.8307567127746133E-2</v>
      </c>
      <c r="L30" s="134">
        <f>IF(F30="x","x",(F30*1000000/VLOOKUP($B30,'Crisis Indicator Data'!$C$3:$H$187,5,FALSE)))</f>
        <v>0.17331163547599673</v>
      </c>
      <c r="M30" s="134">
        <f>IF(G30="x","x",(G30*1000000/VLOOKUP($B30,'Crisis Indicator Data'!$C$3:$H$187,5,FALSE)))</f>
        <v>0.19202603742880389</v>
      </c>
      <c r="N30" s="134">
        <f>IF(H30="x","x",(H30*1000000/VLOOKUP($B30,'Crisis Indicator Data'!$C$3:$H$187,5,FALSE)))</f>
        <v>0</v>
      </c>
      <c r="O30" s="134">
        <f>IF(I30="x","x",(I30*1000000/VLOOKUP($B30,'Crisis Indicator Data'!$C$3:$H$187,5,FALSE)))</f>
        <v>0</v>
      </c>
      <c r="P30" s="131">
        <f t="shared" si="1"/>
        <v>3</v>
      </c>
      <c r="Q30" s="133">
        <f>IF(J30="x","x",(AVERAGE(J30,P30)))</f>
        <v>2.5</v>
      </c>
    </row>
    <row r="31" spans="1:17" x14ac:dyDescent="0.3">
      <c r="A31" s="1" t="str">
        <f>'Crisis Indicator Data'!A25</f>
        <v>Conflict (Tibesti) in Chad</v>
      </c>
      <c r="B31" s="23" t="str">
        <f>'Crisis Indicator Data'!C25</f>
        <v>TCD006</v>
      </c>
      <c r="C31" s="23" t="str">
        <f>'Crisis Indicator Data'!D25</f>
        <v>Chad</v>
      </c>
      <c r="D31" s="23" t="str">
        <f>'Crisis Indicator Data'!E25</f>
        <v>TCD</v>
      </c>
      <c r="E31" s="126" t="str">
        <f>IF('Crisis Indicator Data'!Q25="x","x",('Crisis Indicator Data'!Q25/1000000))</f>
        <v>x</v>
      </c>
      <c r="F31" s="126" t="str">
        <f>IF('Crisis Indicator Data'!R25="x","x",('Crisis Indicator Data'!R25/1000000))</f>
        <v>x</v>
      </c>
      <c r="G31" s="126" t="str">
        <f>IF('Crisis Indicator Data'!S25="x","x",('Crisis Indicator Data'!S25/1000000))</f>
        <v>x</v>
      </c>
      <c r="H31" s="126" t="str">
        <f>IF('Crisis Indicator Data'!T25="x","x",('Crisis Indicator Data'!T25/1000000))</f>
        <v>x</v>
      </c>
      <c r="I31" s="126" t="str">
        <f>IF('Crisis Indicator Data'!U25="x","x",('Crisis Indicator Data'!U25/1000000))</f>
        <v>x</v>
      </c>
      <c r="J31" s="131" t="str">
        <f t="shared" si="0"/>
        <v>x</v>
      </c>
      <c r="K31" s="134" t="str">
        <f>IF(E31="x","x",(E31*1000000/VLOOKUP($B31,'Crisis Indicator Data'!$C$3:$H$187,5,FALSE)))</f>
        <v>x</v>
      </c>
      <c r="L31" s="134" t="str">
        <f>IF(F31="x","x",(F31*1000000/VLOOKUP($B31,'Crisis Indicator Data'!$C$3:$H$187,5,FALSE)))</f>
        <v>x</v>
      </c>
      <c r="M31" s="134" t="str">
        <f>IF(G31="x","x",(G31*1000000/VLOOKUP($B31,'Crisis Indicator Data'!$C$3:$H$187,5,FALSE)))</f>
        <v>x</v>
      </c>
      <c r="N31" s="134" t="str">
        <f>IF(H31="x","x",(H31*1000000/VLOOKUP($B31,'Crisis Indicator Data'!$C$3:$H$187,5,FALSE)))</f>
        <v>x</v>
      </c>
      <c r="O31" s="134" t="str">
        <f>IF(I31="x","x",(I31*1000000/VLOOKUP($B31,'Crisis Indicator Data'!$C$3:$H$187,5,FALSE)))</f>
        <v>x</v>
      </c>
      <c r="P31" s="131" t="str">
        <f t="shared" si="1"/>
        <v>x</v>
      </c>
      <c r="Q31" s="133" t="str">
        <f>IF(J31="x","x",(AVERAGE(J31,P31)))</f>
        <v>x</v>
      </c>
    </row>
    <row r="32" spans="1:17" x14ac:dyDescent="0.3">
      <c r="A32" s="1" t="str">
        <f>'Crisis Indicator Data'!A26</f>
        <v>Colombia</v>
      </c>
      <c r="B32" s="23" t="str">
        <f>'Crisis Indicator Data'!C26</f>
        <v>COL001</v>
      </c>
      <c r="C32" s="23" t="str">
        <f>'Crisis Indicator Data'!D26</f>
        <v>Colombia</v>
      </c>
      <c r="D32" s="23" t="str">
        <f>'Crisis Indicator Data'!E26</f>
        <v>COL</v>
      </c>
      <c r="E32" s="126">
        <f>IF('Crisis Indicator Data'!Q26="x","x",('Crisis Indicator Data'!Q26/1000000))</f>
        <v>0</v>
      </c>
      <c r="F32" s="126">
        <f>IF('Crisis Indicator Data'!R26="x","x",('Crisis Indicator Data'!R26/1000000))</f>
        <v>1.6</v>
      </c>
      <c r="G32" s="126">
        <f>IF('Crisis Indicator Data'!S26="x","x",('Crisis Indicator Data'!S26/1000000))</f>
        <v>3.2</v>
      </c>
      <c r="H32" s="126">
        <f>IF('Crisis Indicator Data'!T26="x","x",('Crisis Indicator Data'!T26/1000000))</f>
        <v>2.2000000000000002</v>
      </c>
      <c r="I32" s="126">
        <f>IF('Crisis Indicator Data'!U26="x","x",('Crisis Indicator Data'!U26/1000000))</f>
        <v>0</v>
      </c>
      <c r="J32" s="131">
        <f t="shared" si="0"/>
        <v>4</v>
      </c>
      <c r="K32" s="134">
        <f>IF(E32="x","x",(E32*1000000/VLOOKUP($B32,'Crisis Indicator Data'!$C$3:$H$187,5,FALSE)))</f>
        <v>0</v>
      </c>
      <c r="L32" s="134">
        <f>IF(F32="x","x",(F32*1000000/VLOOKUP($B32,'Crisis Indicator Data'!$C$3:$H$187,5,FALSE)))</f>
        <v>3.4188034188034191E-2</v>
      </c>
      <c r="M32" s="134">
        <f>IF(G32="x","x",(G32*1000000/VLOOKUP($B32,'Crisis Indicator Data'!$C$3:$H$187,5,FALSE)))</f>
        <v>6.8376068376068383E-2</v>
      </c>
      <c r="N32" s="134">
        <f>IF(H32="x","x",(H32*1000000/VLOOKUP($B32,'Crisis Indicator Data'!$C$3:$H$187,5,FALSE)))</f>
        <v>4.7008547008547008E-2</v>
      </c>
      <c r="O32" s="134">
        <f>IF(I32="x","x",(I32*1000000/VLOOKUP($B32,'Crisis Indicator Data'!$C$3:$H$187,5,FALSE)))</f>
        <v>0</v>
      </c>
      <c r="P32" s="131">
        <f t="shared" si="1"/>
        <v>3</v>
      </c>
      <c r="Q32" s="133">
        <f>IF(J32="x","x",(AVERAGE(J32,P32)))</f>
        <v>3.5</v>
      </c>
    </row>
    <row r="33" spans="1:17" x14ac:dyDescent="0.3">
      <c r="A33" s="1" t="str">
        <f>'Crisis Indicator Data'!A27</f>
        <v>Venezuela displacement in Colombia</v>
      </c>
      <c r="B33" s="23" t="str">
        <f>'Crisis Indicator Data'!C27</f>
        <v>COL002</v>
      </c>
      <c r="C33" s="23" t="str">
        <f>'Crisis Indicator Data'!D27</f>
        <v>Colombia</v>
      </c>
      <c r="D33" s="23" t="str">
        <f>'Crisis Indicator Data'!E27</f>
        <v>COL</v>
      </c>
      <c r="E33" s="126">
        <f>IF('Crisis Indicator Data'!Q27="x","x",('Crisis Indicator Data'!Q27/1000000))</f>
        <v>0</v>
      </c>
      <c r="F33" s="126">
        <f>IF('Crisis Indicator Data'!R27="x","x",('Crisis Indicator Data'!R27/1000000))</f>
        <v>0.51100000000000001</v>
      </c>
      <c r="G33" s="126">
        <f>IF('Crisis Indicator Data'!S27="x","x",('Crisis Indicator Data'!S27/1000000))</f>
        <v>0.90400000000000003</v>
      </c>
      <c r="H33" s="126">
        <f>IF('Crisis Indicator Data'!T27="x","x",('Crisis Indicator Data'!T27/1000000))</f>
        <v>0.45500000000000002</v>
      </c>
      <c r="I33" s="126">
        <f>IF('Crisis Indicator Data'!U27="x","x",('Crisis Indicator Data'!U27/1000000))</f>
        <v>0</v>
      </c>
      <c r="J33" s="131">
        <f t="shared" si="0"/>
        <v>3</v>
      </c>
      <c r="K33" s="134">
        <f>IF(E33="x","x",(E33*1000000/VLOOKUP($B33,'Crisis Indicator Data'!$C$3:$H$187,5,FALSE)))</f>
        <v>0</v>
      </c>
      <c r="L33" s="134">
        <f>IF(F33="x","x",(F33*1000000/VLOOKUP($B33,'Crisis Indicator Data'!$C$3:$H$187,5,FALSE)))</f>
        <v>1.0918803418803419E-2</v>
      </c>
      <c r="M33" s="134">
        <f>IF(G33="x","x",(G33*1000000/VLOOKUP($B33,'Crisis Indicator Data'!$C$3:$H$187,5,FALSE)))</f>
        <v>1.9316239316239315E-2</v>
      </c>
      <c r="N33" s="134">
        <f>IF(H33="x","x",(H33*1000000/VLOOKUP($B33,'Crisis Indicator Data'!$C$3:$H$187,5,FALSE)))</f>
        <v>9.7222222222222224E-3</v>
      </c>
      <c r="O33" s="134">
        <f>IF(I33="x","x",(I33*1000000/VLOOKUP($B33,'Crisis Indicator Data'!$C$3:$H$187,5,FALSE)))</f>
        <v>0</v>
      </c>
      <c r="P33" s="131">
        <f t="shared" si="1"/>
        <v>3</v>
      </c>
      <c r="Q33" s="133">
        <f>IF(J33="x","x",(AVERAGE(J33,P33)))</f>
        <v>3</v>
      </c>
    </row>
    <row r="34" spans="1:17" x14ac:dyDescent="0.3">
      <c r="A34" s="1" t="str">
        <f>'Crisis Indicator Data'!A28</f>
        <v>Colombia complex crisis</v>
      </c>
      <c r="B34" s="23" t="str">
        <f>'Crisis Indicator Data'!C28</f>
        <v>COL003</v>
      </c>
      <c r="C34" s="23" t="str">
        <f>'Crisis Indicator Data'!D28</f>
        <v>Colombia</v>
      </c>
      <c r="D34" s="23" t="str">
        <f>'Crisis Indicator Data'!E28</f>
        <v>COL</v>
      </c>
      <c r="E34" s="126">
        <f>IF('Crisis Indicator Data'!Q28="x","x",('Crisis Indicator Data'!Q28/1000000))</f>
        <v>0</v>
      </c>
      <c r="F34" s="126">
        <f>IF('Crisis Indicator Data'!R28="x","x",('Crisis Indicator Data'!R28/1000000))</f>
        <v>1.0880000000000001</v>
      </c>
      <c r="G34" s="126">
        <f>IF('Crisis Indicator Data'!S28="x","x",('Crisis Indicator Data'!S28/1000000))</f>
        <v>2.294</v>
      </c>
      <c r="H34" s="126">
        <f>IF('Crisis Indicator Data'!T28="x","x",('Crisis Indicator Data'!T28/1000000))</f>
        <v>1.7949999999999999</v>
      </c>
      <c r="I34" s="126">
        <f>IF('Crisis Indicator Data'!U28="x","x",('Crisis Indicator Data'!U28/1000000))</f>
        <v>0</v>
      </c>
      <c r="J34" s="131">
        <f t="shared" si="0"/>
        <v>4</v>
      </c>
      <c r="K34" s="134">
        <f>IF(E34="x","x",(E34*1000000/VLOOKUP($B34,'Crisis Indicator Data'!$C$3:$H$187,5,FALSE)))</f>
        <v>0</v>
      </c>
      <c r="L34" s="134">
        <f>IF(F34="x","x",(F34*1000000/VLOOKUP($B34,'Crisis Indicator Data'!$C$3:$H$187,5,FALSE)))</f>
        <v>2.3247863247863248E-2</v>
      </c>
      <c r="M34" s="134">
        <f>IF(G34="x","x",(G34*1000000/VLOOKUP($B34,'Crisis Indicator Data'!$C$3:$H$187,5,FALSE)))</f>
        <v>4.9017094017094018E-2</v>
      </c>
      <c r="N34" s="134">
        <f>IF(H34="x","x",(H34*1000000/VLOOKUP($B34,'Crisis Indicator Data'!$C$3:$H$187,5,FALSE)))</f>
        <v>3.8354700854700857E-2</v>
      </c>
      <c r="O34" s="134">
        <f>IF(I34="x","x",(I34*1000000/VLOOKUP($B34,'Crisis Indicator Data'!$C$3:$H$187,5,FALSE)))</f>
        <v>0</v>
      </c>
      <c r="P34" s="131">
        <f t="shared" si="1"/>
        <v>3</v>
      </c>
      <c r="Q34" s="133">
        <f>IF(J34="x","x",(AVERAGE(J34,P34)))</f>
        <v>3.5</v>
      </c>
    </row>
    <row r="35" spans="1:17" x14ac:dyDescent="0.3">
      <c r="A35" s="1" t="str">
        <f>'Crisis Indicator Data'!A29</f>
        <v>Pool conflict</v>
      </c>
      <c r="B35" s="23" t="str">
        <f>'Crisis Indicator Data'!C29</f>
        <v>COG002</v>
      </c>
      <c r="C35" s="23" t="str">
        <f>'Crisis Indicator Data'!D29</f>
        <v>Congo</v>
      </c>
      <c r="D35" s="23" t="str">
        <f>'Crisis Indicator Data'!E29</f>
        <v>COG</v>
      </c>
      <c r="E35" s="126">
        <f>IF('Crisis Indicator Data'!Q29="x","x",('Crisis Indicator Data'!Q29/1000000))</f>
        <v>0</v>
      </c>
      <c r="F35" s="126">
        <f>IF('Crisis Indicator Data'!R29="x","x",('Crisis Indicator Data'!R29/1000000))</f>
        <v>0</v>
      </c>
      <c r="G35" s="126">
        <f>IF('Crisis Indicator Data'!S29="x","x",('Crisis Indicator Data'!S29/1000000))</f>
        <v>0.114</v>
      </c>
      <c r="H35" s="126">
        <f>IF('Crisis Indicator Data'!T29="x","x",('Crisis Indicator Data'!T29/1000000))</f>
        <v>0</v>
      </c>
      <c r="I35" s="126">
        <f>IF('Crisis Indicator Data'!U29="x","x",('Crisis Indicator Data'!U29/1000000))</f>
        <v>0</v>
      </c>
      <c r="J35" s="131">
        <f t="shared" si="0"/>
        <v>1</v>
      </c>
      <c r="K35" s="134">
        <f>IF(E35="x","x",(E35*1000000/VLOOKUP($B35,'Crisis Indicator Data'!$C$3:$H$187,5,FALSE)))</f>
        <v>0</v>
      </c>
      <c r="L35" s="134">
        <f>IF(F35="x","x",(F35*1000000/VLOOKUP($B35,'Crisis Indicator Data'!$C$3:$H$187,5,FALSE)))</f>
        <v>0</v>
      </c>
      <c r="M35" s="134">
        <f>IF(G35="x","x",(G35*1000000/VLOOKUP($B35,'Crisis Indicator Data'!$C$3:$H$187,5,FALSE)))</f>
        <v>0.38</v>
      </c>
      <c r="N35" s="134">
        <f>IF(H35="x","x",(H35*1000000/VLOOKUP($B35,'Crisis Indicator Data'!$C$3:$H$187,5,FALSE)))</f>
        <v>0</v>
      </c>
      <c r="O35" s="134">
        <f>IF(I35="x","x",(I35*1000000/VLOOKUP($B35,'Crisis Indicator Data'!$C$3:$H$187,5,FALSE)))</f>
        <v>0</v>
      </c>
      <c r="P35" s="131">
        <f t="shared" si="1"/>
        <v>3</v>
      </c>
      <c r="Q35" s="133">
        <f>IF(J35="x","x",(AVERAGE(J35,P35)))</f>
        <v>2</v>
      </c>
    </row>
    <row r="36" spans="1:17" x14ac:dyDescent="0.3">
      <c r="A36" s="1" t="str">
        <f>'Crisis Indicator Data'!A30</f>
        <v>Djibouti</v>
      </c>
      <c r="B36" s="23" t="str">
        <f>'Crisis Indicator Data'!C30</f>
        <v>DJI001</v>
      </c>
      <c r="C36" s="23" t="str">
        <f>'Crisis Indicator Data'!D30</f>
        <v>Djibouti</v>
      </c>
      <c r="D36" s="23" t="str">
        <f>'Crisis Indicator Data'!E30</f>
        <v>DJI</v>
      </c>
      <c r="E36" s="126">
        <f>IF('Crisis Indicator Data'!Q30="x","x",('Crisis Indicator Data'!Q30/1000000))</f>
        <v>0</v>
      </c>
      <c r="F36" s="126">
        <f>IF('Crisis Indicator Data'!R30="x","x",('Crisis Indicator Data'!R30/1000000))</f>
        <v>5.7000000000000002E-2</v>
      </c>
      <c r="G36" s="126">
        <f>IF('Crisis Indicator Data'!S30="x","x",('Crisis Indicator Data'!S30/1000000))</f>
        <v>8.5999999999999993E-2</v>
      </c>
      <c r="H36" s="126">
        <f>IF('Crisis Indicator Data'!T30="x","x",('Crisis Indicator Data'!T30/1000000))</f>
        <v>6.5000000000000002E-2</v>
      </c>
      <c r="I36" s="126">
        <f>IF('Crisis Indicator Data'!U30="x","x",('Crisis Indicator Data'!U30/1000000))</f>
        <v>0</v>
      </c>
      <c r="J36" s="131">
        <f t="shared" si="0"/>
        <v>1</v>
      </c>
      <c r="K36" s="134">
        <f>IF(E36="x","x",(E36*1000000/VLOOKUP($B36,'Crisis Indicator Data'!$C$3:$H$187,5,FALSE)))</f>
        <v>0</v>
      </c>
      <c r="L36" s="134">
        <f>IF(F36="x","x",(F36*1000000/VLOOKUP($B36,'Crisis Indicator Data'!$C$3:$H$187,5,FALSE)))</f>
        <v>5.6660039761431413E-2</v>
      </c>
      <c r="M36" s="134">
        <f>IF(G36="x","x",(G36*1000000/VLOOKUP($B36,'Crisis Indicator Data'!$C$3:$H$187,5,FALSE)))</f>
        <v>8.5487077534791248E-2</v>
      </c>
      <c r="N36" s="134">
        <f>IF(H36="x","x",(H36*1000000/VLOOKUP($B36,'Crisis Indicator Data'!$C$3:$H$187,5,FALSE)))</f>
        <v>6.4612326043737581E-2</v>
      </c>
      <c r="O36" s="134">
        <f>IF(I36="x","x",(I36*1000000/VLOOKUP($B36,'Crisis Indicator Data'!$C$3:$H$187,5,FALSE)))</f>
        <v>0</v>
      </c>
      <c r="P36" s="131">
        <f t="shared" si="1"/>
        <v>4</v>
      </c>
      <c r="Q36" s="133">
        <f>IF(J36="x","x",(AVERAGE(J36,P36)))</f>
        <v>2.5</v>
      </c>
    </row>
    <row r="37" spans="1:17" x14ac:dyDescent="0.3">
      <c r="A37" s="1" t="str">
        <f>'Crisis Indicator Data'!A31</f>
        <v>Mixed migration crisis in Djibouti</v>
      </c>
      <c r="B37" s="23" t="str">
        <f>'Crisis Indicator Data'!C31</f>
        <v>DJI002</v>
      </c>
      <c r="C37" s="23" t="str">
        <f>'Crisis Indicator Data'!D31</f>
        <v>Djibouti</v>
      </c>
      <c r="D37" s="23" t="str">
        <f>'Crisis Indicator Data'!E31</f>
        <v>DJI</v>
      </c>
      <c r="E37" s="126">
        <f>IF('Crisis Indicator Data'!Q31="x","x",('Crisis Indicator Data'!Q31/1000000))</f>
        <v>0</v>
      </c>
      <c r="F37" s="126">
        <f>IF('Crisis Indicator Data'!R31="x","x",('Crisis Indicator Data'!R31/1000000))</f>
        <v>2.9000000000000001E-2</v>
      </c>
      <c r="G37" s="126">
        <f>IF('Crisis Indicator Data'!S31="x","x",('Crisis Indicator Data'!S31/1000000))</f>
        <v>0</v>
      </c>
      <c r="H37" s="126">
        <f>IF('Crisis Indicator Data'!T31="x","x",('Crisis Indicator Data'!T31/1000000))</f>
        <v>0.02</v>
      </c>
      <c r="I37" s="126">
        <f>IF('Crisis Indicator Data'!U31="x","x",('Crisis Indicator Data'!U31/1000000))</f>
        <v>0</v>
      </c>
      <c r="J37" s="131">
        <f t="shared" si="0"/>
        <v>1</v>
      </c>
      <c r="K37" s="134">
        <f>IF(E37="x","x",(E37*1000000/VLOOKUP($B37,'Crisis Indicator Data'!$C$3:$H$187,5,FALSE)))</f>
        <v>0</v>
      </c>
      <c r="L37" s="134">
        <f>IF(F37="x","x",(F37*1000000/VLOOKUP($B37,'Crisis Indicator Data'!$C$3:$H$187,5,FALSE)))</f>
        <v>2.8827037773359841E-2</v>
      </c>
      <c r="M37" s="134">
        <f>IF(G37="x","x",(G37*1000000/VLOOKUP($B37,'Crisis Indicator Data'!$C$3:$H$187,5,FALSE)))</f>
        <v>0</v>
      </c>
      <c r="N37" s="134">
        <f>IF(H37="x","x",(H37*1000000/VLOOKUP($B37,'Crisis Indicator Data'!$C$3:$H$187,5,FALSE)))</f>
        <v>1.9880715705765408E-2</v>
      </c>
      <c r="O37" s="134">
        <f>IF(I37="x","x",(I37*1000000/VLOOKUP($B37,'Crisis Indicator Data'!$C$3:$H$187,5,FALSE)))</f>
        <v>0</v>
      </c>
      <c r="P37" s="131">
        <f t="shared" si="1"/>
        <v>2</v>
      </c>
      <c r="Q37" s="133">
        <f>IF(J37="x","x",(AVERAGE(J37,P37)))</f>
        <v>1.5</v>
      </c>
    </row>
    <row r="38" spans="1:17" x14ac:dyDescent="0.3">
      <c r="A38" s="1" t="str">
        <f>'Crisis Indicator Data'!A32</f>
        <v>Drought in Djibouti</v>
      </c>
      <c r="B38" s="23" t="str">
        <f>'Crisis Indicator Data'!C32</f>
        <v>DJI003</v>
      </c>
      <c r="C38" s="23" t="str">
        <f>'Crisis Indicator Data'!D32</f>
        <v>Djibouti</v>
      </c>
      <c r="D38" s="23" t="str">
        <f>'Crisis Indicator Data'!E32</f>
        <v>DJI</v>
      </c>
      <c r="E38" s="126">
        <f>IF('Crisis Indicator Data'!Q32="x","x",('Crisis Indicator Data'!Q32/1000000))</f>
        <v>0</v>
      </c>
      <c r="F38" s="126">
        <f>IF('Crisis Indicator Data'!R32="x","x",('Crisis Indicator Data'!R32/1000000))</f>
        <v>5.7000000000000002E-2</v>
      </c>
      <c r="G38" s="126">
        <f>IF('Crisis Indicator Data'!S32="x","x",('Crisis Indicator Data'!S32/1000000))</f>
        <v>8.5999999999999993E-2</v>
      </c>
      <c r="H38" s="126">
        <f>IF('Crisis Indicator Data'!T32="x","x",('Crisis Indicator Data'!T32/1000000))</f>
        <v>6.5000000000000002E-2</v>
      </c>
      <c r="I38" s="126">
        <f>IF('Crisis Indicator Data'!U32="x","x",('Crisis Indicator Data'!U32/1000000))</f>
        <v>0</v>
      </c>
      <c r="J38" s="131">
        <f t="shared" si="0"/>
        <v>1</v>
      </c>
      <c r="K38" s="134">
        <f>IF(E38="x","x",(E38*1000000/VLOOKUP($B38,'Crisis Indicator Data'!$C$3:$H$187,5,FALSE)))</f>
        <v>0</v>
      </c>
      <c r="L38" s="134">
        <f>IF(F38="x","x",(F38*1000000/VLOOKUP($B38,'Crisis Indicator Data'!$C$3:$H$187,5,FALSE)))</f>
        <v>0.10714285714285714</v>
      </c>
      <c r="M38" s="134">
        <f>IF(G38="x","x",(G38*1000000/VLOOKUP($B38,'Crisis Indicator Data'!$C$3:$H$187,5,FALSE)))</f>
        <v>0.16165413533834586</v>
      </c>
      <c r="N38" s="134">
        <f>IF(H38="x","x",(H38*1000000/VLOOKUP($B38,'Crisis Indicator Data'!$C$3:$H$187,5,FALSE)))</f>
        <v>0.12218045112781954</v>
      </c>
      <c r="O38" s="134">
        <f>IF(I38="x","x",(I38*1000000/VLOOKUP($B38,'Crisis Indicator Data'!$C$3:$H$187,5,FALSE)))</f>
        <v>0</v>
      </c>
      <c r="P38" s="131">
        <f t="shared" si="1"/>
        <v>4</v>
      </c>
      <c r="Q38" s="133">
        <f>IF(J38="x","x",(AVERAGE(J38,P38)))</f>
        <v>2.5</v>
      </c>
    </row>
    <row r="39" spans="1:17" x14ac:dyDescent="0.3">
      <c r="A39" s="1" t="str">
        <f>'Crisis Indicator Data'!A33</f>
        <v>DPRK</v>
      </c>
      <c r="B39" s="23" t="str">
        <f>'Crisis Indicator Data'!C33</f>
        <v>PRK001</v>
      </c>
      <c r="C39" s="23" t="str">
        <f>'Crisis Indicator Data'!D33</f>
        <v>DPRK</v>
      </c>
      <c r="D39" s="23" t="str">
        <f>'Crisis Indicator Data'!E33</f>
        <v>PRK</v>
      </c>
      <c r="E39" s="126">
        <f>IF('Crisis Indicator Data'!Q33="x","x",('Crisis Indicator Data'!Q33/1000000))</f>
        <v>0</v>
      </c>
      <c r="F39" s="126">
        <f>IF('Crisis Indicator Data'!R33="x","x",('Crisis Indicator Data'!R33/1000000))</f>
        <v>4.32</v>
      </c>
      <c r="G39" s="126">
        <f>IF('Crisis Indicator Data'!S33="x","x",('Crisis Indicator Data'!S33/1000000))</f>
        <v>5.98</v>
      </c>
      <c r="H39" s="126">
        <f>IF('Crisis Indicator Data'!T33="x","x",('Crisis Indicator Data'!T33/1000000))</f>
        <v>0</v>
      </c>
      <c r="I39" s="126">
        <f>IF('Crisis Indicator Data'!U33="x","x",('Crisis Indicator Data'!U33/1000000))</f>
        <v>0</v>
      </c>
      <c r="J39" s="131">
        <f t="shared" si="0"/>
        <v>4</v>
      </c>
      <c r="K39" s="134">
        <f>IF(E39="x","x",(E39*1000000/VLOOKUP($B39,'Crisis Indicator Data'!$C$3:$H$187,5,FALSE)))</f>
        <v>0</v>
      </c>
      <c r="L39" s="134">
        <f>IF(F39="x","x",(F39*1000000/VLOOKUP($B39,'Crisis Indicator Data'!$C$3:$H$187,5,FALSE)))</f>
        <v>0.16968038539128866</v>
      </c>
      <c r="M39" s="134">
        <f>IF(G39="x","x",(G39*1000000/VLOOKUP($B39,'Crisis Indicator Data'!$C$3:$H$187,5,FALSE)))</f>
        <v>0.23488164459257088</v>
      </c>
      <c r="N39" s="134">
        <f>IF(H39="x","x",(H39*1000000/VLOOKUP($B39,'Crisis Indicator Data'!$C$3:$H$187,5,FALSE)))</f>
        <v>0</v>
      </c>
      <c r="O39" s="134">
        <f>IF(I39="x","x",(I39*1000000/VLOOKUP($B39,'Crisis Indicator Data'!$C$3:$H$187,5,FALSE)))</f>
        <v>0</v>
      </c>
      <c r="P39" s="131">
        <f t="shared" si="1"/>
        <v>3</v>
      </c>
      <c r="Q39" s="133">
        <f t="shared" ref="Q10:Q73" si="2">IF(J39="x","x",(AVERAGE(J39,P39)))</f>
        <v>3.5</v>
      </c>
    </row>
    <row r="40" spans="1:17" x14ac:dyDescent="0.3">
      <c r="A40" s="1" t="str">
        <f>'Crisis Indicator Data'!A34</f>
        <v>DRC</v>
      </c>
      <c r="B40" s="23" t="str">
        <f>'Crisis Indicator Data'!C34</f>
        <v>COD001</v>
      </c>
      <c r="C40" s="23" t="str">
        <f>'Crisis Indicator Data'!D34</f>
        <v>DRC</v>
      </c>
      <c r="D40" s="23" t="str">
        <f>'Crisis Indicator Data'!E34</f>
        <v>COD</v>
      </c>
      <c r="E40" s="126">
        <f>IF('Crisis Indicator Data'!Q34="x","x",('Crisis Indicator Data'!Q34/1000000))</f>
        <v>0</v>
      </c>
      <c r="F40" s="126">
        <f>IF('Crisis Indicator Data'!R34="x","x",('Crisis Indicator Data'!R34/1000000))</f>
        <v>0</v>
      </c>
      <c r="G40" s="126">
        <f>IF('Crisis Indicator Data'!S34="x","x",('Crisis Indicator Data'!S34/1000000))</f>
        <v>16.928000000000001</v>
      </c>
      <c r="H40" s="126">
        <f>IF('Crisis Indicator Data'!T34="x","x",('Crisis Indicator Data'!T34/1000000))</f>
        <v>5.8550000000000004</v>
      </c>
      <c r="I40" s="126">
        <f>IF('Crisis Indicator Data'!U34="x","x",('Crisis Indicator Data'!U34/1000000))</f>
        <v>0</v>
      </c>
      <c r="J40" s="131">
        <f t="shared" si="0"/>
        <v>5</v>
      </c>
      <c r="K40" s="134">
        <f>IF(E40="x","x",(E40*1000000/VLOOKUP($B40,'Crisis Indicator Data'!$C$3:$H$187,5,FALSE)))</f>
        <v>0</v>
      </c>
      <c r="L40" s="134">
        <f>IF(F40="x","x",(F40*1000000/VLOOKUP($B40,'Crisis Indicator Data'!$C$3:$H$187,5,FALSE)))</f>
        <v>0</v>
      </c>
      <c r="M40" s="134">
        <f>IF(G40="x","x",(G40*1000000/VLOOKUP($B40,'Crisis Indicator Data'!$C$3:$H$187,5,FALSE)))</f>
        <v>0.17089120327839752</v>
      </c>
      <c r="N40" s="134">
        <f>IF(H40="x","x",(H40*1000000/VLOOKUP($B40,'Crisis Indicator Data'!$C$3:$H$187,5,FALSE)))</f>
        <v>5.9107277598949522E-2</v>
      </c>
      <c r="O40" s="134">
        <f>IF(I40="x","x",(I40*1000000/VLOOKUP($B40,'Crisis Indicator Data'!$C$3:$H$187,5,FALSE)))</f>
        <v>0</v>
      </c>
      <c r="P40" s="131">
        <f t="shared" si="1"/>
        <v>4</v>
      </c>
      <c r="Q40" s="133">
        <f t="shared" si="2"/>
        <v>4.5</v>
      </c>
    </row>
    <row r="41" spans="1:17" x14ac:dyDescent="0.3">
      <c r="A41" s="1" t="str">
        <f>'Crisis Indicator Data'!A35</f>
        <v>Venezuela displacement in Ecuador</v>
      </c>
      <c r="B41" s="23" t="str">
        <f>'Crisis Indicator Data'!C35</f>
        <v>ECU002</v>
      </c>
      <c r="C41" s="23" t="str">
        <f>'Crisis Indicator Data'!D35</f>
        <v>Ecuador</v>
      </c>
      <c r="D41" s="23" t="str">
        <f>'Crisis Indicator Data'!E35</f>
        <v>ECU</v>
      </c>
      <c r="E41" s="126">
        <f>IF('Crisis Indicator Data'!Q35="x","x",('Crisis Indicator Data'!Q35/1000000))</f>
        <v>0</v>
      </c>
      <c r="F41" s="126">
        <f>IF('Crisis Indicator Data'!R35="x","x",('Crisis Indicator Data'!R35/1000000))</f>
        <v>0.114</v>
      </c>
      <c r="G41" s="126">
        <f>IF('Crisis Indicator Data'!S35="x","x",('Crisis Indicator Data'!S35/1000000))</f>
        <v>0.13900000000000001</v>
      </c>
      <c r="H41" s="126">
        <f>IF('Crisis Indicator Data'!T35="x","x",('Crisis Indicator Data'!T35/1000000))</f>
        <v>0</v>
      </c>
      <c r="I41" s="126">
        <f>IF('Crisis Indicator Data'!U35="x","x",('Crisis Indicator Data'!U35/1000000))</f>
        <v>0</v>
      </c>
      <c r="J41" s="131">
        <f t="shared" si="0"/>
        <v>1</v>
      </c>
      <c r="K41" s="134">
        <f>IF(E41="x","x",(E41*1000000/VLOOKUP($B41,'Crisis Indicator Data'!$C$3:$H$187,5,FALSE)))</f>
        <v>0</v>
      </c>
      <c r="L41" s="134">
        <f>IF(F41="x","x",(F41*1000000/VLOOKUP($B41,'Crisis Indicator Data'!$C$3:$H$187,5,FALSE)))</f>
        <v>3.9066087483362641E-2</v>
      </c>
      <c r="M41" s="134">
        <f>IF(G41="x","x",(G41*1000000/VLOOKUP($B41,'Crisis Indicator Data'!$C$3:$H$187,5,FALSE)))</f>
        <v>4.7633211931468487E-2</v>
      </c>
      <c r="N41" s="134">
        <f>IF(H41="x","x",(H41*1000000/VLOOKUP($B41,'Crisis Indicator Data'!$C$3:$H$187,5,FALSE)))</f>
        <v>0</v>
      </c>
      <c r="O41" s="134">
        <f>IF(I41="x","x",(I41*1000000/VLOOKUP($B41,'Crisis Indicator Data'!$C$3:$H$187,5,FALSE)))</f>
        <v>0</v>
      </c>
      <c r="P41" s="131">
        <f t="shared" si="1"/>
        <v>3</v>
      </c>
      <c r="Q41" s="133">
        <f t="shared" si="2"/>
        <v>2</v>
      </c>
    </row>
    <row r="42" spans="1:17" x14ac:dyDescent="0.3">
      <c r="A42" s="1" t="str">
        <f>'Crisis Indicator Data'!A36</f>
        <v>Syrian Refugee Crisis in Egypt</v>
      </c>
      <c r="B42" s="23" t="str">
        <f>'Crisis Indicator Data'!C36</f>
        <v>EGY002</v>
      </c>
      <c r="C42" s="23" t="str">
        <f>'Crisis Indicator Data'!D36</f>
        <v xml:space="preserve">Egypt </v>
      </c>
      <c r="D42" s="23" t="str">
        <f>'Crisis Indicator Data'!E36</f>
        <v>EGY</v>
      </c>
      <c r="E42" s="126">
        <f>IF('Crisis Indicator Data'!Q36="x","x",('Crisis Indicator Data'!Q36/1000000))</f>
        <v>6.0999999999999999E-2</v>
      </c>
      <c r="F42" s="126">
        <f>IF('Crisis Indicator Data'!R36="x","x",('Crisis Indicator Data'!R36/1000000))</f>
        <v>7.1999999999999995E-2</v>
      </c>
      <c r="G42" s="126">
        <f>IF('Crisis Indicator Data'!S36="x","x",('Crisis Indicator Data'!S36/1000000))</f>
        <v>0</v>
      </c>
      <c r="H42" s="126">
        <f>IF('Crisis Indicator Data'!T36="x","x",('Crisis Indicator Data'!T36/1000000))</f>
        <v>0</v>
      </c>
      <c r="I42" s="126">
        <f>IF('Crisis Indicator Data'!U36="x","x",('Crisis Indicator Data'!U36/1000000))</f>
        <v>0</v>
      </c>
      <c r="J42" s="131">
        <f t="shared" si="0"/>
        <v>0</v>
      </c>
      <c r="K42" s="134">
        <f>IF(E42="x","x",(E42*1000000/VLOOKUP($B42,'Crisis Indicator Data'!$C$3:$H$187,5,FALSE)))</f>
        <v>3.2591495681974108E-3</v>
      </c>
      <c r="L42" s="134">
        <f>IF(F42="x","x",(F42*1000000/VLOOKUP($B42,'Crisis Indicator Data'!$C$3:$H$187,5,FALSE)))</f>
        <v>3.8468650641018619E-3</v>
      </c>
      <c r="M42" s="134">
        <f>IF(G42="x","x",(G42*1000000/VLOOKUP($B42,'Crisis Indicator Data'!$C$3:$H$187,5,FALSE)))</f>
        <v>0</v>
      </c>
      <c r="N42" s="134">
        <f>IF(H42="x","x",(H42*1000000/VLOOKUP($B42,'Crisis Indicator Data'!$C$3:$H$187,5,FALSE)))</f>
        <v>0</v>
      </c>
      <c r="O42" s="134">
        <f>IF(I42="x","x",(I42*1000000/VLOOKUP($B42,'Crisis Indicator Data'!$C$3:$H$187,5,FALSE)))</f>
        <v>0</v>
      </c>
      <c r="P42" s="131">
        <f t="shared" si="1"/>
        <v>2</v>
      </c>
      <c r="Q42" s="133">
        <f t="shared" si="2"/>
        <v>1</v>
      </c>
    </row>
    <row r="43" spans="1:17" x14ac:dyDescent="0.3">
      <c r="A43" s="1" t="str">
        <f>'Crisis Indicator Data'!A37</f>
        <v>El Salvador</v>
      </c>
      <c r="B43" s="23" t="str">
        <f>'Crisis Indicator Data'!C37</f>
        <v>SLV001</v>
      </c>
      <c r="C43" s="23" t="str">
        <f>'Crisis Indicator Data'!D37</f>
        <v>El Salvador</v>
      </c>
      <c r="D43" s="23" t="str">
        <f>'Crisis Indicator Data'!E37</f>
        <v>SLV</v>
      </c>
      <c r="E43" s="126">
        <f>IF('Crisis Indicator Data'!Q37="x","x",('Crisis Indicator Data'!Q37/1000000))</f>
        <v>0</v>
      </c>
      <c r="F43" s="126">
        <f>IF('Crisis Indicator Data'!R37="x","x",('Crisis Indicator Data'!R37/1000000))</f>
        <v>0.47299999999999998</v>
      </c>
      <c r="G43" s="126">
        <f>IF('Crisis Indicator Data'!S37="x","x",('Crisis Indicator Data'!S37/1000000))</f>
        <v>0.23899999999999999</v>
      </c>
      <c r="H43" s="126">
        <f>IF('Crisis Indicator Data'!T37="x","x",('Crisis Indicator Data'!T37/1000000))</f>
        <v>6.3E-2</v>
      </c>
      <c r="I43" s="126">
        <f>IF('Crisis Indicator Data'!U37="x","x",('Crisis Indicator Data'!U37/1000000))</f>
        <v>0</v>
      </c>
      <c r="J43" s="131">
        <f t="shared" si="0"/>
        <v>1</v>
      </c>
      <c r="K43" s="134">
        <f>IF(E43="x","x",(E43*1000000/VLOOKUP($B43,'Crisis Indicator Data'!$C$3:$H$187,5,FALSE)))</f>
        <v>0</v>
      </c>
      <c r="L43" s="134">
        <f>IF(F43="x","x",(F43*1000000/VLOOKUP($B43,'Crisis Indicator Data'!$C$3:$H$187,5,FALSE)))</f>
        <v>8.832917613528668E-2</v>
      </c>
      <c r="M43" s="134">
        <f>IF(G43="x","x",(G43*1000000/VLOOKUP($B43,'Crisis Indicator Data'!$C$3:$H$187,5,FALSE)))</f>
        <v>4.4631444178294961E-2</v>
      </c>
      <c r="N43" s="134">
        <f>IF(H43="x","x",(H43*1000000/VLOOKUP($B43,'Crisis Indicator Data'!$C$3:$H$187,5,FALSE)))</f>
        <v>1.1764773988420848E-2</v>
      </c>
      <c r="O43" s="134">
        <f>IF(I43="x","x",(I43*1000000/VLOOKUP($B43,'Crisis Indicator Data'!$C$3:$H$187,5,FALSE)))</f>
        <v>0</v>
      </c>
      <c r="P43" s="131">
        <f t="shared" si="1"/>
        <v>2</v>
      </c>
      <c r="Q43" s="133">
        <f t="shared" si="2"/>
        <v>1.5</v>
      </c>
    </row>
    <row r="44" spans="1:17" x14ac:dyDescent="0.3">
      <c r="A44" s="1" t="str">
        <f>'Crisis Indicator Data'!A38</f>
        <v>Eritrea</v>
      </c>
      <c r="B44" s="23" t="str">
        <f>'Crisis Indicator Data'!C38</f>
        <v>ERI001</v>
      </c>
      <c r="C44" s="23" t="str">
        <f>'Crisis Indicator Data'!D38</f>
        <v>Eritrea</v>
      </c>
      <c r="D44" s="23" t="str">
        <f>'Crisis Indicator Data'!E38</f>
        <v>ERI</v>
      </c>
      <c r="E44" s="126">
        <f>IF('Crisis Indicator Data'!Q38="x","x",('Crisis Indicator Data'!Q38/1000000))</f>
        <v>0</v>
      </c>
      <c r="F44" s="126">
        <f>IF('Crisis Indicator Data'!R38="x","x",('Crisis Indicator Data'!R38/1000000))</f>
        <v>0</v>
      </c>
      <c r="G44" s="126">
        <f>IF('Crisis Indicator Data'!S38="x","x",('Crisis Indicator Data'!S38/1000000))</f>
        <v>4</v>
      </c>
      <c r="H44" s="126">
        <f>IF('Crisis Indicator Data'!T38="x","x",('Crisis Indicator Data'!T38/1000000))</f>
        <v>0</v>
      </c>
      <c r="I44" s="126">
        <f>IF('Crisis Indicator Data'!U38="x","x",('Crisis Indicator Data'!U38/1000000))</f>
        <v>0</v>
      </c>
      <c r="J44" s="131">
        <f t="shared" si="0"/>
        <v>4</v>
      </c>
      <c r="K44" s="134">
        <f>IF(E44="x","x",(E44*1000000/VLOOKUP($B44,'Crisis Indicator Data'!$C$3:$H$187,5,FALSE)))</f>
        <v>0</v>
      </c>
      <c r="L44" s="134">
        <f>IF(F44="x","x",(F44*1000000/VLOOKUP($B44,'Crisis Indicator Data'!$C$3:$H$187,5,FALSE)))</f>
        <v>0</v>
      </c>
      <c r="M44" s="134">
        <f>IF(G44="x","x",(G44*1000000/VLOOKUP($B44,'Crisis Indicator Data'!$C$3:$H$187,5,FALSE)))</f>
        <v>0.8</v>
      </c>
      <c r="N44" s="134">
        <f>IF(H44="x","x",(H44*1000000/VLOOKUP($B44,'Crisis Indicator Data'!$C$3:$H$187,5,FALSE)))</f>
        <v>0</v>
      </c>
      <c r="O44" s="134">
        <f>IF(I44="x","x",(I44*1000000/VLOOKUP($B44,'Crisis Indicator Data'!$C$3:$H$187,5,FALSE)))</f>
        <v>0</v>
      </c>
      <c r="P44" s="131">
        <f t="shared" si="1"/>
        <v>3</v>
      </c>
      <c r="Q44" s="133">
        <f t="shared" si="2"/>
        <v>3.5</v>
      </c>
    </row>
    <row r="45" spans="1:17" x14ac:dyDescent="0.3">
      <c r="A45" s="1" t="str">
        <f>'Crisis Indicator Data'!A39</f>
        <v>Ethiopia</v>
      </c>
      <c r="B45" s="23" t="str">
        <f>'Crisis Indicator Data'!C39</f>
        <v>ETH001</v>
      </c>
      <c r="C45" s="23" t="str">
        <f>'Crisis Indicator Data'!D39</f>
        <v>Ethiopia</v>
      </c>
      <c r="D45" s="23" t="str">
        <f>'Crisis Indicator Data'!E39</f>
        <v>ETH</v>
      </c>
      <c r="E45" s="126">
        <f>IF('Crisis Indicator Data'!Q39="x","x",('Crisis Indicator Data'!Q39/1000000))</f>
        <v>0</v>
      </c>
      <c r="F45" s="126">
        <f>IF('Crisis Indicator Data'!R39="x","x",('Crisis Indicator Data'!R39/1000000))</f>
        <v>0</v>
      </c>
      <c r="G45" s="126">
        <f>IF('Crisis Indicator Data'!S39="x","x",('Crisis Indicator Data'!S39/1000000))</f>
        <v>8</v>
      </c>
      <c r="H45" s="126">
        <f>IF('Crisis Indicator Data'!T39="x","x",('Crisis Indicator Data'!T39/1000000))</f>
        <v>0</v>
      </c>
      <c r="I45" s="126">
        <f>IF('Crisis Indicator Data'!U39="x","x",('Crisis Indicator Data'!U39/1000000))</f>
        <v>0</v>
      </c>
      <c r="J45" s="131">
        <f t="shared" si="0"/>
        <v>4</v>
      </c>
      <c r="K45" s="134">
        <f>IF(E45="x","x",(E45*1000000/VLOOKUP($B45,'Crisis Indicator Data'!$C$3:$H$187,5,FALSE)))</f>
        <v>0</v>
      </c>
      <c r="L45" s="134">
        <f>IF(F45="x","x",(F45*1000000/VLOOKUP($B45,'Crisis Indicator Data'!$C$3:$H$187,5,FALSE)))</f>
        <v>0</v>
      </c>
      <c r="M45" s="134">
        <f>IF(G45="x","x",(G45*1000000/VLOOKUP($B45,'Crisis Indicator Data'!$C$3:$H$187,5,FALSE)))</f>
        <v>7.5569175933911506E-2</v>
      </c>
      <c r="N45" s="134">
        <f>IF(H45="x","x",(H45*1000000/VLOOKUP($B45,'Crisis Indicator Data'!$C$3:$H$187,5,FALSE)))</f>
        <v>0</v>
      </c>
      <c r="O45" s="134">
        <f>IF(I45="x","x",(I45*1000000/VLOOKUP($B45,'Crisis Indicator Data'!$C$3:$H$187,5,FALSE)))</f>
        <v>0</v>
      </c>
      <c r="P45" s="131">
        <f t="shared" si="1"/>
        <v>3</v>
      </c>
      <c r="Q45" s="133">
        <f t="shared" si="2"/>
        <v>3.5</v>
      </c>
    </row>
    <row r="46" spans="1:17" x14ac:dyDescent="0.3">
      <c r="A46" s="1" t="str">
        <f>'Crisis Indicator Data'!A40</f>
        <v>Mixed migration flows in Greece</v>
      </c>
      <c r="B46" s="23" t="str">
        <f>'Crisis Indicator Data'!C40</f>
        <v>GRC002</v>
      </c>
      <c r="C46" s="23" t="str">
        <f>'Crisis Indicator Data'!D40</f>
        <v>Greece</v>
      </c>
      <c r="D46" s="23" t="str">
        <f>'Crisis Indicator Data'!E40</f>
        <v>GRC</v>
      </c>
      <c r="E46" s="126">
        <f>IF('Crisis Indicator Data'!Q40="x","x",('Crisis Indicator Data'!Q40/1000000))</f>
        <v>2.3E-2</v>
      </c>
      <c r="F46" s="126">
        <f>IF('Crisis Indicator Data'!R40="x","x",('Crisis Indicator Data'!R40/1000000))</f>
        <v>5.0999999999999997E-2</v>
      </c>
      <c r="G46" s="126">
        <f>IF('Crisis Indicator Data'!S40="x","x",('Crisis Indicator Data'!S40/1000000))</f>
        <v>0</v>
      </c>
      <c r="H46" s="126">
        <f>IF('Crisis Indicator Data'!T40="x","x",('Crisis Indicator Data'!T40/1000000))</f>
        <v>0</v>
      </c>
      <c r="I46" s="126">
        <f>IF('Crisis Indicator Data'!U40="x","x",('Crisis Indicator Data'!U40/1000000))</f>
        <v>0</v>
      </c>
      <c r="J46" s="131">
        <f t="shared" si="0"/>
        <v>0</v>
      </c>
      <c r="K46" s="134">
        <f>IF(E46="x","x",(E46*1000000/VLOOKUP($B46,'Crisis Indicator Data'!$C$3:$H$187,5,FALSE)))</f>
        <v>1.7485574401119076E-2</v>
      </c>
      <c r="L46" s="134">
        <f>IF(F46="x","x",(F46*1000000/VLOOKUP($B46,'Crisis Indicator Data'!$C$3:$H$187,5,FALSE)))</f>
        <v>3.8772360628568391E-2</v>
      </c>
      <c r="M46" s="134">
        <f>IF(G46="x","x",(G46*1000000/VLOOKUP($B46,'Crisis Indicator Data'!$C$3:$H$187,5,FALSE)))</f>
        <v>0</v>
      </c>
      <c r="N46" s="134">
        <f>IF(H46="x","x",(H46*1000000/VLOOKUP($B46,'Crisis Indicator Data'!$C$3:$H$187,5,FALSE)))</f>
        <v>0</v>
      </c>
      <c r="O46" s="134">
        <f>IF(I46="x","x",(I46*1000000/VLOOKUP($B46,'Crisis Indicator Data'!$C$3:$H$187,5,FALSE)))</f>
        <v>0</v>
      </c>
      <c r="P46" s="131">
        <f t="shared" si="1"/>
        <v>2</v>
      </c>
      <c r="Q46" s="133">
        <f t="shared" si="2"/>
        <v>1</v>
      </c>
    </row>
    <row r="47" spans="1:17" x14ac:dyDescent="0.3">
      <c r="A47" s="1" t="str">
        <f>'Crisis Indicator Data'!A41</f>
        <v>Guatemala</v>
      </c>
      <c r="B47" s="23" t="str">
        <f>'Crisis Indicator Data'!C41</f>
        <v>GTM001</v>
      </c>
      <c r="C47" s="23" t="str">
        <f>'Crisis Indicator Data'!D41</f>
        <v>Guatemala</v>
      </c>
      <c r="D47" s="23" t="str">
        <f>'Crisis Indicator Data'!E41</f>
        <v>GTM</v>
      </c>
      <c r="E47" s="126">
        <f>IF('Crisis Indicator Data'!Q41="x","x",('Crisis Indicator Data'!Q41/1000000))</f>
        <v>6.5620000000000003</v>
      </c>
      <c r="F47" s="126">
        <f>IF('Crisis Indicator Data'!R41="x","x",('Crisis Indicator Data'!R41/1000000))</f>
        <v>3.7730000000000001</v>
      </c>
      <c r="G47" s="126">
        <f>IF('Crisis Indicator Data'!S41="x","x",('Crisis Indicator Data'!S41/1000000))</f>
        <v>2.6890000000000001</v>
      </c>
      <c r="H47" s="126">
        <f>IF('Crisis Indicator Data'!T41="x","x",('Crisis Indicator Data'!T41/1000000))</f>
        <v>0</v>
      </c>
      <c r="I47" s="126">
        <f>IF('Crisis Indicator Data'!U41="x","x",('Crisis Indicator Data'!U41/1000000))</f>
        <v>0</v>
      </c>
      <c r="J47" s="131">
        <f t="shared" si="0"/>
        <v>3</v>
      </c>
      <c r="K47" s="134">
        <f>IF(E47="x","x",(E47*1000000/VLOOKUP($B47,'Crisis Indicator Data'!$C$3:$H$187,5,FALSE)))</f>
        <v>0.38805440567711413</v>
      </c>
      <c r="L47" s="134">
        <f>IF(F47="x","x",(F47*1000000/VLOOKUP($B47,'Crisis Indicator Data'!$C$3:$H$187,5,FALSE)))</f>
        <v>0.22312241277350681</v>
      </c>
      <c r="M47" s="134">
        <f>IF(G47="x","x",(G47*1000000/VLOOKUP($B47,'Crisis Indicator Data'!$C$3:$H$187,5,FALSE)))</f>
        <v>0.15901833234772325</v>
      </c>
      <c r="N47" s="134">
        <f>IF(H47="x","x",(H47*1000000/VLOOKUP($B47,'Crisis Indicator Data'!$C$3:$H$187,5,FALSE)))</f>
        <v>0</v>
      </c>
      <c r="O47" s="134">
        <f>IF(I47="x","x",(I47*1000000/VLOOKUP($B47,'Crisis Indicator Data'!$C$3:$H$187,5,FALSE)))</f>
        <v>0</v>
      </c>
      <c r="P47" s="131">
        <f t="shared" si="1"/>
        <v>3</v>
      </c>
      <c r="Q47" s="133">
        <f t="shared" si="2"/>
        <v>3</v>
      </c>
    </row>
    <row r="48" spans="1:17" x14ac:dyDescent="0.3">
      <c r="A48" s="1" t="str">
        <f>'Crisis Indicator Data'!A42</f>
        <v>Haiti</v>
      </c>
      <c r="B48" s="23" t="str">
        <f>'Crisis Indicator Data'!C42</f>
        <v>HTI001</v>
      </c>
      <c r="C48" s="23" t="str">
        <f>'Crisis Indicator Data'!D42</f>
        <v>Haiti</v>
      </c>
      <c r="D48" s="23" t="str">
        <f>'Crisis Indicator Data'!E42</f>
        <v>HTI</v>
      </c>
      <c r="E48" s="126">
        <f>IF('Crisis Indicator Data'!Q42="x","x",('Crisis Indicator Data'!Q42/1000000))</f>
        <v>0</v>
      </c>
      <c r="F48" s="126">
        <f>IF('Crisis Indicator Data'!R42="x","x",('Crisis Indicator Data'!R42/1000000))</f>
        <v>0</v>
      </c>
      <c r="G48" s="126">
        <f>IF('Crisis Indicator Data'!S42="x","x",('Crisis Indicator Data'!S42/1000000))</f>
        <v>1.488</v>
      </c>
      <c r="H48" s="126">
        <f>IF('Crisis Indicator Data'!T42="x","x",('Crisis Indicator Data'!T42/1000000))</f>
        <v>1.302</v>
      </c>
      <c r="I48" s="126">
        <f>IF('Crisis Indicator Data'!U42="x","x",('Crisis Indicator Data'!U42/1000000))</f>
        <v>0</v>
      </c>
      <c r="J48" s="131">
        <f t="shared" si="0"/>
        <v>3</v>
      </c>
      <c r="K48" s="134">
        <f>IF(E48="x","x",(E48*1000000/VLOOKUP($B48,'Crisis Indicator Data'!$C$3:$H$187,5,FALSE)))</f>
        <v>0</v>
      </c>
      <c r="L48" s="134">
        <f>IF(F48="x","x",(F48*1000000/VLOOKUP($B48,'Crisis Indicator Data'!$C$3:$H$187,5,FALSE)))</f>
        <v>0</v>
      </c>
      <c r="M48" s="134">
        <f>IF(G48="x","x",(G48*1000000/VLOOKUP($B48,'Crisis Indicator Data'!$C$3:$H$187,5,FALSE)))</f>
        <v>0.13642250857706098</v>
      </c>
      <c r="N48" s="134">
        <f>IF(H48="x","x",(H48*1000000/VLOOKUP($B48,'Crisis Indicator Data'!$C$3:$H$187,5,FALSE)))</f>
        <v>0.11936969500492836</v>
      </c>
      <c r="O48" s="134">
        <f>IF(I48="x","x",(I48*1000000/VLOOKUP($B48,'Crisis Indicator Data'!$C$3:$H$187,5,FALSE)))</f>
        <v>0</v>
      </c>
      <c r="P48" s="131">
        <f t="shared" si="1"/>
        <v>4</v>
      </c>
      <c r="Q48" s="133">
        <f t="shared" si="2"/>
        <v>3.5</v>
      </c>
    </row>
    <row r="49" spans="1:17" x14ac:dyDescent="0.3">
      <c r="A49" s="1" t="str">
        <f>'Crisis Indicator Data'!A43</f>
        <v>Honduras</v>
      </c>
      <c r="B49" s="23" t="str">
        <f>'Crisis Indicator Data'!C43</f>
        <v>HND001</v>
      </c>
      <c r="C49" s="23" t="str">
        <f>'Crisis Indicator Data'!D43</f>
        <v>Honduras</v>
      </c>
      <c r="D49" s="23" t="str">
        <f>'Crisis Indicator Data'!E43</f>
        <v>HND</v>
      </c>
      <c r="E49" s="126">
        <f>IF('Crisis Indicator Data'!Q43="x","x",('Crisis Indicator Data'!Q43/1000000))</f>
        <v>0</v>
      </c>
      <c r="F49" s="126">
        <f>IF('Crisis Indicator Data'!R43="x","x",('Crisis Indicator Data'!R43/1000000))</f>
        <v>0.36799999999999999</v>
      </c>
      <c r="G49" s="126">
        <f>IF('Crisis Indicator Data'!S43="x","x",('Crisis Indicator Data'!S43/1000000))</f>
        <v>0.218</v>
      </c>
      <c r="H49" s="126">
        <f>IF('Crisis Indicator Data'!T43="x","x",('Crisis Indicator Data'!T43/1000000))</f>
        <v>4.9000000000000002E-2</v>
      </c>
      <c r="I49" s="126">
        <f>IF('Crisis Indicator Data'!U43="x","x",('Crisis Indicator Data'!U43/1000000))</f>
        <v>0</v>
      </c>
      <c r="J49" s="131">
        <f t="shared" si="0"/>
        <v>1</v>
      </c>
      <c r="K49" s="134">
        <f>IF(E49="x","x",(E49*1000000/VLOOKUP($B49,'Crisis Indicator Data'!$C$3:$H$187,5,FALSE)))</f>
        <v>0</v>
      </c>
      <c r="L49" s="134">
        <f>IF(F49="x","x",(F49*1000000/VLOOKUP($B49,'Crisis Indicator Data'!$C$3:$H$187,5,FALSE)))</f>
        <v>4.315132230660703E-2</v>
      </c>
      <c r="M49" s="134">
        <f>IF(G49="x","x",(G49*1000000/VLOOKUP($B49,'Crisis Indicator Data'!$C$3:$H$187,5,FALSE)))</f>
        <v>2.5562468105544384E-2</v>
      </c>
      <c r="N49" s="134">
        <f>IF(H49="x","x",(H49*1000000/VLOOKUP($B49,'Crisis Indicator Data'!$C$3:$H$187,5,FALSE)))</f>
        <v>5.7456923723471316E-3</v>
      </c>
      <c r="O49" s="134">
        <f>IF(I49="x","x",(I49*1000000/VLOOKUP($B49,'Crisis Indicator Data'!$C$3:$H$187,5,FALSE)))</f>
        <v>0</v>
      </c>
      <c r="P49" s="131">
        <f t="shared" si="1"/>
        <v>2</v>
      </c>
      <c r="Q49" s="133">
        <f t="shared" si="2"/>
        <v>1.5</v>
      </c>
    </row>
    <row r="50" spans="1:17" x14ac:dyDescent="0.3">
      <c r="A50" s="1" t="str">
        <f>'Crisis Indicator Data'!A44</f>
        <v>Indonesia</v>
      </c>
      <c r="B50" s="23" t="str">
        <f>'Crisis Indicator Data'!C44</f>
        <v>IDN001</v>
      </c>
      <c r="C50" s="23" t="str">
        <f>'Crisis Indicator Data'!D44</f>
        <v>Indonesia</v>
      </c>
      <c r="D50" s="23" t="str">
        <f>'Crisis Indicator Data'!E44</f>
        <v>IDN</v>
      </c>
      <c r="E50" s="126">
        <f>IF('Crisis Indicator Data'!Q44="x","x",('Crisis Indicator Data'!Q44/1000000))</f>
        <v>0</v>
      </c>
      <c r="F50" s="126">
        <f>IF('Crisis Indicator Data'!R44="x","x",('Crisis Indicator Data'!R44/1000000))</f>
        <v>0.86299999999999999</v>
      </c>
      <c r="G50" s="126">
        <f>IF('Crisis Indicator Data'!S44="x","x",('Crisis Indicator Data'!S44/1000000))</f>
        <v>0.60399999999999998</v>
      </c>
      <c r="H50" s="126">
        <f>IF('Crisis Indicator Data'!T44="x","x",('Crisis Indicator Data'!T44/1000000))</f>
        <v>0</v>
      </c>
      <c r="I50" s="126">
        <f>IF('Crisis Indicator Data'!U44="x","x",('Crisis Indicator Data'!U44/1000000))</f>
        <v>0</v>
      </c>
      <c r="J50" s="131">
        <f t="shared" si="0"/>
        <v>2</v>
      </c>
      <c r="K50" s="134">
        <f>IF(E50="x","x",(E50*1000000/VLOOKUP($B50,'Crisis Indicator Data'!$C$3:$H$187,5,FALSE)))</f>
        <v>0</v>
      </c>
      <c r="L50" s="134">
        <f>IF(F50="x","x",(F50*1000000/VLOOKUP($B50,'Crisis Indicator Data'!$C$3:$H$187,5,FALSE)))</f>
        <v>1.49725012578289E-2</v>
      </c>
      <c r="M50" s="134">
        <f>IF(G50="x","x",(G50*1000000/VLOOKUP($B50,'Crisis Indicator Data'!$C$3:$H$187,5,FALSE)))</f>
        <v>1.047901594406565E-2</v>
      </c>
      <c r="N50" s="134">
        <f>IF(H50="x","x",(H50*1000000/VLOOKUP($B50,'Crisis Indicator Data'!$C$3:$H$187,5,FALSE)))</f>
        <v>0</v>
      </c>
      <c r="O50" s="134">
        <f>IF(I50="x","x",(I50*1000000/VLOOKUP($B50,'Crisis Indicator Data'!$C$3:$H$187,5,FALSE)))</f>
        <v>0</v>
      </c>
      <c r="P50" s="131">
        <f t="shared" si="1"/>
        <v>2</v>
      </c>
      <c r="Q50" s="133">
        <f t="shared" si="2"/>
        <v>2</v>
      </c>
    </row>
    <row r="51" spans="1:17" x14ac:dyDescent="0.3">
      <c r="A51" s="1" t="str">
        <f>'Crisis Indicator Data'!A45</f>
        <v>Iraq</v>
      </c>
      <c r="B51" s="23" t="str">
        <f>'Crisis Indicator Data'!C45</f>
        <v>IRQ001</v>
      </c>
      <c r="C51" s="23" t="str">
        <f>'Crisis Indicator Data'!D45</f>
        <v>Iraq</v>
      </c>
      <c r="D51" s="23" t="str">
        <f>'Crisis Indicator Data'!E45</f>
        <v>IRQ</v>
      </c>
      <c r="E51" s="126">
        <f>IF('Crisis Indicator Data'!Q45="x","x",('Crisis Indicator Data'!Q45/1000000))</f>
        <v>1.4E-2</v>
      </c>
      <c r="F51" s="126">
        <f>IF('Crisis Indicator Data'!R45="x","x",('Crisis Indicator Data'!R45/1000000))</f>
        <v>0.26200000000000001</v>
      </c>
      <c r="G51" s="126">
        <f>IF('Crisis Indicator Data'!S45="x","x",('Crisis Indicator Data'!S45/1000000))</f>
        <v>1.506</v>
      </c>
      <c r="H51" s="126">
        <f>IF('Crisis Indicator Data'!T45="x","x",('Crisis Indicator Data'!T45/1000000))</f>
        <v>2.5950000000000002</v>
      </c>
      <c r="I51" s="126">
        <f>IF('Crisis Indicator Data'!U45="x","x",('Crisis Indicator Data'!U45/1000000))</f>
        <v>2.1680000000000001</v>
      </c>
      <c r="J51" s="131">
        <f t="shared" si="0"/>
        <v>4</v>
      </c>
      <c r="K51" s="134">
        <f>IF(E51="x","x",(E51*1000000/VLOOKUP($B51,'Crisis Indicator Data'!$C$3:$H$187,5,FALSE)))</f>
        <v>9.6451022618522638E-4</v>
      </c>
      <c r="L51" s="134">
        <f>IF(F51="x","x",(F51*1000000/VLOOKUP($B51,'Crisis Indicator Data'!$C$3:$H$187,5,FALSE)))</f>
        <v>1.8050119947180664E-2</v>
      </c>
      <c r="M51" s="134">
        <f>IF(G51="x","x",(G51*1000000/VLOOKUP($B51,'Crisis Indicator Data'!$C$3:$H$187,5,FALSE)))</f>
        <v>0.10375374290249649</v>
      </c>
      <c r="N51" s="134">
        <f>IF(H51="x","x",(H51*1000000/VLOOKUP($B51,'Crisis Indicator Data'!$C$3:$H$187,5,FALSE)))</f>
        <v>0.17877885978219016</v>
      </c>
      <c r="O51" s="134">
        <f>IF(I51="x","x",(I51*1000000/VLOOKUP($B51,'Crisis Indicator Data'!$C$3:$H$187,5,FALSE)))</f>
        <v>0.14936129788354077</v>
      </c>
      <c r="P51" s="131">
        <f t="shared" si="1"/>
        <v>5</v>
      </c>
      <c r="Q51" s="133">
        <f t="shared" si="2"/>
        <v>4.5</v>
      </c>
    </row>
    <row r="52" spans="1:17" x14ac:dyDescent="0.3">
      <c r="A52" s="1" t="str">
        <f>'Crisis Indicator Data'!A46</f>
        <v>Conflict  in Iraq</v>
      </c>
      <c r="B52" s="23" t="str">
        <f>'Crisis Indicator Data'!C46</f>
        <v>IRQ002</v>
      </c>
      <c r="C52" s="23" t="str">
        <f>'Crisis Indicator Data'!D46</f>
        <v>Iraq</v>
      </c>
      <c r="D52" s="23" t="str">
        <f>'Crisis Indicator Data'!E46</f>
        <v>IRQ</v>
      </c>
      <c r="E52" s="126">
        <f>IF('Crisis Indicator Data'!Q46="x","x",('Crisis Indicator Data'!Q46/1000000))</f>
        <v>1.4E-2</v>
      </c>
      <c r="F52" s="126">
        <f>IF('Crisis Indicator Data'!R46="x","x",('Crisis Indicator Data'!R46/1000000))</f>
        <v>0.26200000000000001</v>
      </c>
      <c r="G52" s="126">
        <f>IF('Crisis Indicator Data'!S46="x","x",('Crisis Indicator Data'!S46/1000000))</f>
        <v>1.506</v>
      </c>
      <c r="H52" s="126">
        <f>IF('Crisis Indicator Data'!T46="x","x",('Crisis Indicator Data'!T46/1000000))</f>
        <v>2.5950000000000002</v>
      </c>
      <c r="I52" s="126">
        <f>IF('Crisis Indicator Data'!U46="x","x",('Crisis Indicator Data'!U46/1000000))</f>
        <v>2.1680000000000001</v>
      </c>
      <c r="J52" s="131">
        <f t="shared" si="0"/>
        <v>4</v>
      </c>
      <c r="K52" s="134">
        <f>IF(E52="x","x",(E52*1000000/VLOOKUP($B52,'Crisis Indicator Data'!$C$3:$H$187,5,FALSE)))</f>
        <v>1.2727272727272728E-3</v>
      </c>
      <c r="L52" s="134">
        <f>IF(F52="x","x",(F52*1000000/VLOOKUP($B52,'Crisis Indicator Data'!$C$3:$H$187,5,FALSE)))</f>
        <v>2.3818181818181818E-2</v>
      </c>
      <c r="M52" s="134">
        <f>IF(G52="x","x",(G52*1000000/VLOOKUP($B52,'Crisis Indicator Data'!$C$3:$H$187,5,FALSE)))</f>
        <v>0.1369090909090909</v>
      </c>
      <c r="N52" s="134">
        <f>IF(H52="x","x",(H52*1000000/VLOOKUP($B52,'Crisis Indicator Data'!$C$3:$H$187,5,FALSE)))</f>
        <v>0.2359090909090909</v>
      </c>
      <c r="O52" s="134">
        <f>IF(I52="x","x",(I52*1000000/VLOOKUP($B52,'Crisis Indicator Data'!$C$3:$H$187,5,FALSE)))</f>
        <v>0.19709090909090909</v>
      </c>
      <c r="P52" s="131">
        <f t="shared" si="1"/>
        <v>5</v>
      </c>
      <c r="Q52" s="133">
        <f t="shared" si="2"/>
        <v>4.5</v>
      </c>
    </row>
    <row r="53" spans="1:17" x14ac:dyDescent="0.3">
      <c r="A53" s="1" t="str">
        <f>'Crisis Indicator Data'!A47</f>
        <v>International Displacement (Syrians and PRS) in Iraq</v>
      </c>
      <c r="B53" s="23" t="str">
        <f>'Crisis Indicator Data'!C47</f>
        <v>IRQ003</v>
      </c>
      <c r="C53" s="23" t="str">
        <f>'Crisis Indicator Data'!D47</f>
        <v>Iraq</v>
      </c>
      <c r="D53" s="23" t="str">
        <f>'Crisis Indicator Data'!E47</f>
        <v>IRQ</v>
      </c>
      <c r="E53" s="126">
        <f>IF('Crisis Indicator Data'!Q47="x","x",('Crisis Indicator Data'!Q47/1000000))</f>
        <v>0</v>
      </c>
      <c r="F53" s="126">
        <f>IF('Crisis Indicator Data'!R47="x","x",('Crisis Indicator Data'!R47/1000000))</f>
        <v>0</v>
      </c>
      <c r="G53" s="126">
        <f>IF('Crisis Indicator Data'!S47="x","x",('Crisis Indicator Data'!S47/1000000))</f>
        <v>0.17399999999999999</v>
      </c>
      <c r="H53" s="126">
        <f>IF('Crisis Indicator Data'!T47="x","x",('Crisis Indicator Data'!T47/1000000))</f>
        <v>3.4000000000000002E-2</v>
      </c>
      <c r="I53" s="126">
        <f>IF('Crisis Indicator Data'!U47="x","x",('Crisis Indicator Data'!U47/1000000))</f>
        <v>4.4999999999999998E-2</v>
      </c>
      <c r="J53" s="131">
        <f t="shared" si="0"/>
        <v>1</v>
      </c>
      <c r="K53" s="134">
        <f>IF(E53="x","x",(E53*1000000/VLOOKUP($B53,'Crisis Indicator Data'!$C$3:$H$187,5,FALSE)))</f>
        <v>0</v>
      </c>
      <c r="L53" s="134">
        <f>IF(F53="x","x",(F53*1000000/VLOOKUP($B53,'Crisis Indicator Data'!$C$3:$H$187,5,FALSE)))</f>
        <v>0</v>
      </c>
      <c r="M53" s="134">
        <f>IF(G53="x","x",(G53*1000000/VLOOKUP($B53,'Crisis Indicator Data'!$C$3:$H$187,5,FALSE)))</f>
        <v>4.9500176237696432E-2</v>
      </c>
      <c r="N53" s="134">
        <f>IF(H53="x","x",(H53*1000000/VLOOKUP($B53,'Crisis Indicator Data'!$C$3:$H$187,5,FALSE)))</f>
        <v>9.6724482303544752E-3</v>
      </c>
      <c r="O53" s="134">
        <f>IF(I53="x","x",(I53*1000000/VLOOKUP($B53,'Crisis Indicator Data'!$C$3:$H$187,5,FALSE)))</f>
        <v>1.2801769716645629E-2</v>
      </c>
      <c r="P53" s="131">
        <f t="shared" si="1"/>
        <v>3</v>
      </c>
      <c r="Q53" s="133">
        <f t="shared" si="2"/>
        <v>2</v>
      </c>
    </row>
    <row r="54" spans="1:17" x14ac:dyDescent="0.3">
      <c r="A54" s="1" t="str">
        <f>'Crisis Indicator Data'!A48</f>
        <v>Mixed migration flows in Italy</v>
      </c>
      <c r="B54" s="23" t="str">
        <f>'Crisis Indicator Data'!C48</f>
        <v>ITA002</v>
      </c>
      <c r="C54" s="23" t="str">
        <f>'Crisis Indicator Data'!D48</f>
        <v>Italy</v>
      </c>
      <c r="D54" s="23" t="str">
        <f>'Crisis Indicator Data'!E48</f>
        <v>ITA</v>
      </c>
      <c r="E54" s="126">
        <f>IF('Crisis Indicator Data'!Q48="x","x",('Crisis Indicator Data'!Q48/1000000))</f>
        <v>0.13600000000000001</v>
      </c>
      <c r="F54" s="126">
        <f>IF('Crisis Indicator Data'!R48="x","x",('Crisis Indicator Data'!R48/1000000))</f>
        <v>0</v>
      </c>
      <c r="G54" s="126">
        <f>IF('Crisis Indicator Data'!S48="x","x",('Crisis Indicator Data'!S48/1000000))</f>
        <v>0</v>
      </c>
      <c r="H54" s="126">
        <f>IF('Crisis Indicator Data'!T48="x","x",('Crisis Indicator Data'!T48/1000000))</f>
        <v>0</v>
      </c>
      <c r="I54" s="126">
        <f>IF('Crisis Indicator Data'!U48="x","x",('Crisis Indicator Data'!U48/1000000))</f>
        <v>0</v>
      </c>
      <c r="J54" s="131">
        <f t="shared" si="0"/>
        <v>0</v>
      </c>
      <c r="K54" s="134">
        <f>IF(E54="x","x",(E54*1000000/VLOOKUP($B54,'Crisis Indicator Data'!$C$3:$H$187,5,FALSE)))</f>
        <v>1.9473984761034159E-2</v>
      </c>
      <c r="L54" s="134">
        <f>IF(F54="x","x",(F54*1000000/VLOOKUP($B54,'Crisis Indicator Data'!$C$3:$H$187,5,FALSE)))</f>
        <v>0</v>
      </c>
      <c r="M54" s="134">
        <f>IF(G54="x","x",(G54*1000000/VLOOKUP($B54,'Crisis Indicator Data'!$C$3:$H$187,5,FALSE)))</f>
        <v>0</v>
      </c>
      <c r="N54" s="134">
        <f>IF(H54="x","x",(H54*1000000/VLOOKUP($B54,'Crisis Indicator Data'!$C$3:$H$187,5,FALSE)))</f>
        <v>0</v>
      </c>
      <c r="O54" s="134">
        <f>IF(I54="x","x",(I54*1000000/VLOOKUP($B54,'Crisis Indicator Data'!$C$3:$H$187,5,FALSE)))</f>
        <v>0</v>
      </c>
      <c r="P54" s="131">
        <f t="shared" si="1"/>
        <v>1</v>
      </c>
      <c r="Q54" s="133">
        <f t="shared" si="2"/>
        <v>0.5</v>
      </c>
    </row>
    <row r="55" spans="1:17" x14ac:dyDescent="0.3">
      <c r="A55" s="1" t="str">
        <f>'Crisis Indicator Data'!A49</f>
        <v>Jordan</v>
      </c>
      <c r="B55" s="23" t="str">
        <f>'Crisis Indicator Data'!C49</f>
        <v>JOR001</v>
      </c>
      <c r="C55" s="23" t="str">
        <f>'Crisis Indicator Data'!D49</f>
        <v>Jordan</v>
      </c>
      <c r="D55" s="23" t="str">
        <f>'Crisis Indicator Data'!E49</f>
        <v>JOR</v>
      </c>
      <c r="E55" s="126">
        <f>IF('Crisis Indicator Data'!Q49="x","x",('Crisis Indicator Data'!Q49/1000000))</f>
        <v>0.11700000000000001</v>
      </c>
      <c r="F55" s="126">
        <f>IF('Crisis Indicator Data'!R49="x","x",('Crisis Indicator Data'!R49/1000000))</f>
        <v>0.98</v>
      </c>
      <c r="G55" s="126">
        <f>IF('Crisis Indicator Data'!S49="x","x",('Crisis Indicator Data'!S49/1000000))</f>
        <v>0</v>
      </c>
      <c r="H55" s="126">
        <f>IF('Crisis Indicator Data'!T49="x","x",('Crisis Indicator Data'!T49/1000000))</f>
        <v>0</v>
      </c>
      <c r="I55" s="126">
        <f>IF('Crisis Indicator Data'!U49="x","x",('Crisis Indicator Data'!U49/1000000))</f>
        <v>0</v>
      </c>
      <c r="J55" s="131">
        <f t="shared" si="0"/>
        <v>0</v>
      </c>
      <c r="K55" s="134">
        <f>IF(E55="x","x",(E55*1000000/VLOOKUP($B55,'Crisis Indicator Data'!$C$3:$H$187,5,FALSE)))</f>
        <v>1.3137210869077027E-2</v>
      </c>
      <c r="L55" s="134">
        <f>IF(F55="x","x",(F55*1000000/VLOOKUP($B55,'Crisis Indicator Data'!$C$3:$H$187,5,FALSE)))</f>
        <v>0.11003817651021783</v>
      </c>
      <c r="M55" s="134">
        <f>IF(G55="x","x",(G55*1000000/VLOOKUP($B55,'Crisis Indicator Data'!$C$3:$H$187,5,FALSE)))</f>
        <v>0</v>
      </c>
      <c r="N55" s="134">
        <f>IF(H55="x","x",(H55*1000000/VLOOKUP($B55,'Crisis Indicator Data'!$C$3:$H$187,5,FALSE)))</f>
        <v>0</v>
      </c>
      <c r="O55" s="134">
        <f>IF(I55="x","x",(I55*1000000/VLOOKUP($B55,'Crisis Indicator Data'!$C$3:$H$187,5,FALSE)))</f>
        <v>0</v>
      </c>
      <c r="P55" s="131">
        <f t="shared" si="1"/>
        <v>2</v>
      </c>
      <c r="Q55" s="133">
        <f t="shared" si="2"/>
        <v>1</v>
      </c>
    </row>
    <row r="56" spans="1:17" x14ac:dyDescent="0.3">
      <c r="A56" s="1" t="str">
        <f>'Crisis Indicator Data'!A50</f>
        <v>International Displacement (Syrians and PRS) in Jordan</v>
      </c>
      <c r="B56" s="23" t="str">
        <f>'Crisis Indicator Data'!C50</f>
        <v>JOR002</v>
      </c>
      <c r="C56" s="23" t="str">
        <f>'Crisis Indicator Data'!D50</f>
        <v>Jordan</v>
      </c>
      <c r="D56" s="23" t="str">
        <f>'Crisis Indicator Data'!E50</f>
        <v>JOR</v>
      </c>
      <c r="E56" s="126">
        <f>IF('Crisis Indicator Data'!Q50="x","x",('Crisis Indicator Data'!Q50/1000000))</f>
        <v>0.11700000000000001</v>
      </c>
      <c r="F56" s="126">
        <f>IF('Crisis Indicator Data'!R50="x","x",('Crisis Indicator Data'!R50/1000000))</f>
        <v>0.57199999999999995</v>
      </c>
      <c r="G56" s="126">
        <f>IF('Crisis Indicator Data'!S50="x","x",('Crisis Indicator Data'!S50/1000000))</f>
        <v>0</v>
      </c>
      <c r="H56" s="126">
        <f>IF('Crisis Indicator Data'!T50="x","x",('Crisis Indicator Data'!T50/1000000))</f>
        <v>0</v>
      </c>
      <c r="I56" s="126">
        <f>IF('Crisis Indicator Data'!U50="x","x",('Crisis Indicator Data'!U50/1000000))</f>
        <v>0</v>
      </c>
      <c r="J56" s="131">
        <f t="shared" si="0"/>
        <v>0</v>
      </c>
      <c r="K56" s="134">
        <f>IF(E56="x","x",(E56*1000000/VLOOKUP($B56,'Crisis Indicator Data'!$C$3:$H$187,5,FALSE)))</f>
        <v>1.3137218244564475E-2</v>
      </c>
      <c r="L56" s="134">
        <f>IF(F56="x","x",(F56*1000000/VLOOKUP($B56,'Crisis Indicator Data'!$C$3:$H$187,5,FALSE)))</f>
        <v>6.4226400306759662E-2</v>
      </c>
      <c r="M56" s="134">
        <f>IF(G56="x","x",(G56*1000000/VLOOKUP($B56,'Crisis Indicator Data'!$C$3:$H$187,5,FALSE)))</f>
        <v>0</v>
      </c>
      <c r="N56" s="134">
        <f>IF(H56="x","x",(H56*1000000/VLOOKUP($B56,'Crisis Indicator Data'!$C$3:$H$187,5,FALSE)))</f>
        <v>0</v>
      </c>
      <c r="O56" s="134">
        <f>IF(I56="x","x",(I56*1000000/VLOOKUP($B56,'Crisis Indicator Data'!$C$3:$H$187,5,FALSE)))</f>
        <v>0</v>
      </c>
      <c r="P56" s="131">
        <f t="shared" si="1"/>
        <v>2</v>
      </c>
      <c r="Q56" s="133">
        <f t="shared" si="2"/>
        <v>1</v>
      </c>
    </row>
    <row r="57" spans="1:17" x14ac:dyDescent="0.3">
      <c r="A57" s="1" t="str">
        <f>'Crisis Indicator Data'!A51</f>
        <v>Palestinians refugees in Jordan</v>
      </c>
      <c r="B57" s="23" t="str">
        <f>'Crisis Indicator Data'!C51</f>
        <v>JOR003</v>
      </c>
      <c r="C57" s="23" t="str">
        <f>'Crisis Indicator Data'!D51</f>
        <v>Jordan</v>
      </c>
      <c r="D57" s="23" t="str">
        <f>'Crisis Indicator Data'!E51</f>
        <v>JOR</v>
      </c>
      <c r="E57" s="126">
        <f>IF('Crisis Indicator Data'!Q51="x","x",('Crisis Indicator Data'!Q51/1000000))</f>
        <v>0</v>
      </c>
      <c r="F57" s="126">
        <f>IF('Crisis Indicator Data'!R51="x","x",('Crisis Indicator Data'!R51/1000000))</f>
        <v>0.40799999999999997</v>
      </c>
      <c r="G57" s="126">
        <f>IF('Crisis Indicator Data'!S51="x","x",('Crisis Indicator Data'!S51/1000000))</f>
        <v>0</v>
      </c>
      <c r="H57" s="126">
        <f>IF('Crisis Indicator Data'!T51="x","x",('Crisis Indicator Data'!T51/1000000))</f>
        <v>0</v>
      </c>
      <c r="I57" s="126">
        <f>IF('Crisis Indicator Data'!U51="x","x",('Crisis Indicator Data'!U51/1000000))</f>
        <v>0</v>
      </c>
      <c r="J57" s="131">
        <f t="shared" si="0"/>
        <v>0</v>
      </c>
      <c r="K57" s="134">
        <f>IF(E57="x","x",(E57*1000000/VLOOKUP($B57,'Crisis Indicator Data'!$C$3:$H$187,5,FALSE)))</f>
        <v>0</v>
      </c>
      <c r="L57" s="134">
        <f>IF(F57="x","x",(F57*1000000/VLOOKUP($B57,'Crisis Indicator Data'!$C$3:$H$187,5,FALSE)))</f>
        <v>1</v>
      </c>
      <c r="M57" s="134">
        <f>IF(G57="x","x",(G57*1000000/VLOOKUP($B57,'Crisis Indicator Data'!$C$3:$H$187,5,FALSE)))</f>
        <v>0</v>
      </c>
      <c r="N57" s="134">
        <f>IF(H57="x","x",(H57*1000000/VLOOKUP($B57,'Crisis Indicator Data'!$C$3:$H$187,5,FALSE)))</f>
        <v>0</v>
      </c>
      <c r="O57" s="134">
        <f>IF(I57="x","x",(I57*1000000/VLOOKUP($B57,'Crisis Indicator Data'!$C$3:$H$187,5,FALSE)))</f>
        <v>0</v>
      </c>
      <c r="P57" s="131">
        <f t="shared" si="1"/>
        <v>2</v>
      </c>
      <c r="Q57" s="133">
        <f t="shared" si="2"/>
        <v>1</v>
      </c>
    </row>
    <row r="58" spans="1:17" x14ac:dyDescent="0.3">
      <c r="A58" s="1" t="str">
        <f>'Crisis Indicator Data'!A52</f>
        <v>International Displacement in Kenya</v>
      </c>
      <c r="B58" s="23" t="str">
        <f>'Crisis Indicator Data'!C52</f>
        <v>KEN002</v>
      </c>
      <c r="C58" s="23" t="str">
        <f>'Crisis Indicator Data'!D52</f>
        <v>kenya</v>
      </c>
      <c r="D58" s="23" t="str">
        <f>'Crisis Indicator Data'!E52</f>
        <v>KEN</v>
      </c>
      <c r="E58" s="126">
        <f>IF('Crisis Indicator Data'!Q52="x","x",('Crisis Indicator Data'!Q52/1000000))</f>
        <v>0</v>
      </c>
      <c r="F58" s="126">
        <f>IF('Crisis Indicator Data'!R52="x","x",('Crisis Indicator Data'!R52/1000000))</f>
        <v>0.47499999999999998</v>
      </c>
      <c r="G58" s="126">
        <f>IF('Crisis Indicator Data'!S52="x","x",('Crisis Indicator Data'!S52/1000000))</f>
        <v>0</v>
      </c>
      <c r="H58" s="126">
        <f>IF('Crisis Indicator Data'!T52="x","x",('Crisis Indicator Data'!T52/1000000))</f>
        <v>0</v>
      </c>
      <c r="I58" s="126">
        <f>IF('Crisis Indicator Data'!U52="x","x",('Crisis Indicator Data'!U52/1000000))</f>
        <v>0</v>
      </c>
      <c r="J58" s="131">
        <f t="shared" si="0"/>
        <v>0</v>
      </c>
      <c r="K58" s="134">
        <f>IF(E58="x","x",(E58*1000000/VLOOKUP($B58,'Crisis Indicator Data'!$C$3:$H$187,5,FALSE)))</f>
        <v>0</v>
      </c>
      <c r="L58" s="134">
        <f>IF(F58="x","x",(F58*1000000/VLOOKUP($B58,'Crisis Indicator Data'!$C$3:$H$187,5,FALSE)))</f>
        <v>0.10061427663630587</v>
      </c>
      <c r="M58" s="134">
        <f>IF(G58="x","x",(G58*1000000/VLOOKUP($B58,'Crisis Indicator Data'!$C$3:$H$187,5,FALSE)))</f>
        <v>0</v>
      </c>
      <c r="N58" s="134">
        <f>IF(H58="x","x",(H58*1000000/VLOOKUP($B58,'Crisis Indicator Data'!$C$3:$H$187,5,FALSE)))</f>
        <v>0</v>
      </c>
      <c r="O58" s="134">
        <f>IF(I58="x","x",(I58*1000000/VLOOKUP($B58,'Crisis Indicator Data'!$C$3:$H$187,5,FALSE)))</f>
        <v>0</v>
      </c>
      <c r="P58" s="131">
        <f t="shared" si="1"/>
        <v>2</v>
      </c>
      <c r="Q58" s="133">
        <f t="shared" si="2"/>
        <v>1</v>
      </c>
    </row>
    <row r="59" spans="1:17" x14ac:dyDescent="0.3">
      <c r="A59" s="1" t="str">
        <f>'Crisis Indicator Data'!A53</f>
        <v>Lebanon</v>
      </c>
      <c r="B59" s="23" t="str">
        <f>'Crisis Indicator Data'!C53</f>
        <v>LBN001</v>
      </c>
      <c r="C59" s="23" t="str">
        <f>'Crisis Indicator Data'!D53</f>
        <v>Lebanon</v>
      </c>
      <c r="D59" s="23" t="str">
        <f>'Crisis Indicator Data'!E53</f>
        <v>LBN</v>
      </c>
      <c r="E59" s="126">
        <f>IF('Crisis Indicator Data'!Q53="x","x",('Crisis Indicator Data'!Q53/1000000))</f>
        <v>0.55800000000000005</v>
      </c>
      <c r="F59" s="126">
        <f>IF('Crisis Indicator Data'!R53="x","x",('Crisis Indicator Data'!R53/1000000))</f>
        <v>0.91200000000000003</v>
      </c>
      <c r="G59" s="126">
        <f>IF('Crisis Indicator Data'!S53="x","x",('Crisis Indicator Data'!S53/1000000))</f>
        <v>0.193</v>
      </c>
      <c r="H59" s="126">
        <f>IF('Crisis Indicator Data'!T53="x","x",('Crisis Indicator Data'!T53/1000000))</f>
        <v>0</v>
      </c>
      <c r="I59" s="126">
        <f>IF('Crisis Indicator Data'!U53="x","x",('Crisis Indicator Data'!U53/1000000))</f>
        <v>0</v>
      </c>
      <c r="J59" s="131">
        <f t="shared" si="0"/>
        <v>1</v>
      </c>
      <c r="K59" s="134">
        <f>IF(E59="x","x",(E59*1000000/VLOOKUP($B59,'Crisis Indicator Data'!$C$3:$H$187,5,FALSE)))</f>
        <v>9.1740705910205902E-2</v>
      </c>
      <c r="L59" s="134">
        <f>IF(F59="x","x",(F59*1000000/VLOOKUP($B59,'Crisis Indicator Data'!$C$3:$H$187,5,FALSE)))</f>
        <v>0.14994179890700321</v>
      </c>
      <c r="M59" s="134">
        <f>IF(G59="x","x",(G59*1000000/VLOOKUP($B59,'Crisis Indicator Data'!$C$3:$H$187,5,FALSE)))</f>
        <v>3.1731104373960109E-2</v>
      </c>
      <c r="N59" s="134">
        <f>IF(H59="x","x",(H59*1000000/VLOOKUP($B59,'Crisis Indicator Data'!$C$3:$H$187,5,FALSE)))</f>
        <v>0</v>
      </c>
      <c r="O59" s="134">
        <f>IF(I59="x","x",(I59*1000000/VLOOKUP($B59,'Crisis Indicator Data'!$C$3:$H$187,5,FALSE)))</f>
        <v>0</v>
      </c>
      <c r="P59" s="131">
        <f t="shared" si="1"/>
        <v>2</v>
      </c>
      <c r="Q59" s="133">
        <f t="shared" si="2"/>
        <v>1.5</v>
      </c>
    </row>
    <row r="60" spans="1:17" x14ac:dyDescent="0.3">
      <c r="A60" s="1" t="str">
        <f>'Crisis Indicator Data'!A54</f>
        <v>International Displacement (Syrians and PRS) in Lebanon</v>
      </c>
      <c r="B60" s="23" t="str">
        <f>'Crisis Indicator Data'!C54</f>
        <v>LBN002</v>
      </c>
      <c r="C60" s="23" t="str">
        <f>'Crisis Indicator Data'!D54</f>
        <v>Lebanon</v>
      </c>
      <c r="D60" s="23" t="str">
        <f>'Crisis Indicator Data'!E54</f>
        <v>LBN</v>
      </c>
      <c r="E60" s="126">
        <f>IF('Crisis Indicator Data'!Q54="x","x",('Crisis Indicator Data'!Q54/1000000))</f>
        <v>0.501</v>
      </c>
      <c r="F60" s="126">
        <f>IF('Crisis Indicator Data'!R54="x","x",('Crisis Indicator Data'!R54/1000000))</f>
        <v>0.79</v>
      </c>
      <c r="G60" s="126">
        <f>IF('Crisis Indicator Data'!S54="x","x",('Crisis Indicator Data'!S54/1000000))</f>
        <v>0.193</v>
      </c>
      <c r="H60" s="126">
        <f>IF('Crisis Indicator Data'!T54="x","x",('Crisis Indicator Data'!T54/1000000))</f>
        <v>0</v>
      </c>
      <c r="I60" s="126">
        <f>IF('Crisis Indicator Data'!U54="x","x",('Crisis Indicator Data'!U54/1000000))</f>
        <v>0</v>
      </c>
      <c r="J60" s="131">
        <f t="shared" si="0"/>
        <v>1</v>
      </c>
      <c r="K60" s="134">
        <f>IF(E60="x","x",(E60*1000000/VLOOKUP($B60,'Crisis Indicator Data'!$C$3:$H$187,5,FALSE)))</f>
        <v>8.2369343478518209E-2</v>
      </c>
      <c r="L60" s="134">
        <f>IF(F60="x","x",(F60*1000000/VLOOKUP($B60,'Crisis Indicator Data'!$C$3:$H$187,5,FALSE)))</f>
        <v>0.12988379510584708</v>
      </c>
      <c r="M60" s="134">
        <f>IF(G60="x","x",(G60*1000000/VLOOKUP($B60,'Crisis Indicator Data'!$C$3:$H$187,5,FALSE)))</f>
        <v>3.1731104373960109E-2</v>
      </c>
      <c r="N60" s="134">
        <f>IF(H60="x","x",(H60*1000000/VLOOKUP($B60,'Crisis Indicator Data'!$C$3:$H$187,5,FALSE)))</f>
        <v>0</v>
      </c>
      <c r="O60" s="134">
        <f>IF(I60="x","x",(I60*1000000/VLOOKUP($B60,'Crisis Indicator Data'!$C$3:$H$187,5,FALSE)))</f>
        <v>0</v>
      </c>
      <c r="P60" s="131">
        <f t="shared" si="1"/>
        <v>2</v>
      </c>
      <c r="Q60" s="133">
        <f t="shared" si="2"/>
        <v>1.5</v>
      </c>
    </row>
    <row r="61" spans="1:17" x14ac:dyDescent="0.3">
      <c r="A61" s="1" t="str">
        <f>'Crisis Indicator Data'!A55</f>
        <v>International Displacement (Palestinians) in Lebanon</v>
      </c>
      <c r="B61" s="23" t="str">
        <f>'Crisis Indicator Data'!C55</f>
        <v>LBN003</v>
      </c>
      <c r="C61" s="23" t="str">
        <f>'Crisis Indicator Data'!D55</f>
        <v>Lebanon</v>
      </c>
      <c r="D61" s="23" t="str">
        <f>'Crisis Indicator Data'!E55</f>
        <v>LBN</v>
      </c>
      <c r="E61" s="126">
        <f>IF('Crisis Indicator Data'!Q55="x","x",('Crisis Indicator Data'!Q55/1000000))</f>
        <v>5.8000000000000003E-2</v>
      </c>
      <c r="F61" s="126">
        <f>IF('Crisis Indicator Data'!R55="x","x",('Crisis Indicator Data'!R55/1000000))</f>
        <v>0.122</v>
      </c>
      <c r="G61" s="126">
        <f>IF('Crisis Indicator Data'!S55="x","x",('Crisis Indicator Data'!S55/1000000))</f>
        <v>0</v>
      </c>
      <c r="H61" s="126">
        <f>IF('Crisis Indicator Data'!T55="x","x",('Crisis Indicator Data'!T55/1000000))</f>
        <v>0</v>
      </c>
      <c r="I61" s="126">
        <f>IF('Crisis Indicator Data'!U55="x","x",('Crisis Indicator Data'!U55/1000000))</f>
        <v>0</v>
      </c>
      <c r="J61" s="131">
        <f t="shared" si="0"/>
        <v>0</v>
      </c>
      <c r="K61" s="134">
        <f>IF(E61="x","x",(E61*1000000/VLOOKUP($B61,'Crisis Indicator Data'!$C$3:$H$187,5,FALSE)))</f>
        <v>9.535772298910292E-3</v>
      </c>
      <c r="L61" s="134">
        <f>IF(F61="x","x",(F61*1000000/VLOOKUP($B61,'Crisis Indicator Data'!$C$3:$H$187,5,FALSE)))</f>
        <v>2.0058003801156129E-2</v>
      </c>
      <c r="M61" s="134">
        <f>IF(G61="x","x",(G61*1000000/VLOOKUP($B61,'Crisis Indicator Data'!$C$3:$H$187,5,FALSE)))</f>
        <v>0</v>
      </c>
      <c r="N61" s="134">
        <f>IF(H61="x","x",(H61*1000000/VLOOKUP($B61,'Crisis Indicator Data'!$C$3:$H$187,5,FALSE)))</f>
        <v>0</v>
      </c>
      <c r="O61" s="134">
        <f>IF(I61="x","x",(I61*1000000/VLOOKUP($B61,'Crisis Indicator Data'!$C$3:$H$187,5,FALSE)))</f>
        <v>0</v>
      </c>
      <c r="P61" s="131">
        <f t="shared" si="1"/>
        <v>2</v>
      </c>
      <c r="Q61" s="133">
        <f t="shared" si="2"/>
        <v>1</v>
      </c>
    </row>
    <row r="62" spans="1:17" x14ac:dyDescent="0.3">
      <c r="A62" s="1" t="str">
        <f>'Crisis Indicator Data'!A56</f>
        <v>Drought in Lesotho</v>
      </c>
      <c r="B62" s="23" t="str">
        <f>'Crisis Indicator Data'!C56</f>
        <v>LSO002</v>
      </c>
      <c r="C62" s="23" t="str">
        <f>'Crisis Indicator Data'!D56</f>
        <v>Lesotho</v>
      </c>
      <c r="D62" s="23" t="str">
        <f>'Crisis Indicator Data'!E56</f>
        <v>LSO</v>
      </c>
      <c r="E62" s="126">
        <f>IF('Crisis Indicator Data'!Q56="x","x",('Crisis Indicator Data'!Q56/1000000))</f>
        <v>0</v>
      </c>
      <c r="F62" s="126">
        <f>IF('Crisis Indicator Data'!R56="x","x",('Crisis Indicator Data'!R56/1000000))</f>
        <v>5.1999999999999998E-2</v>
      </c>
      <c r="G62" s="126">
        <f>IF('Crisis Indicator Data'!S56="x","x",('Crisis Indicator Data'!S56/1000000))</f>
        <v>0.216</v>
      </c>
      <c r="H62" s="126">
        <f>IF('Crisis Indicator Data'!T56="x","x",('Crisis Indicator Data'!T56/1000000))</f>
        <v>4.1000000000000002E-2</v>
      </c>
      <c r="I62" s="126">
        <f>IF('Crisis Indicator Data'!U56="x","x",('Crisis Indicator Data'!U56/1000000))</f>
        <v>0</v>
      </c>
      <c r="J62" s="131">
        <f t="shared" si="0"/>
        <v>1</v>
      </c>
      <c r="K62" s="134">
        <f>IF(E62="x","x",(E62*1000000/VLOOKUP($B62,'Crisis Indicator Data'!$C$3:$H$187,5,FALSE)))</f>
        <v>0</v>
      </c>
      <c r="L62" s="134">
        <f>IF(F62="x","x",(F62*1000000/VLOOKUP($B62,'Crisis Indicator Data'!$C$3:$H$187,5,FALSE)))</f>
        <v>2.2978245787689845E-2</v>
      </c>
      <c r="M62" s="134">
        <f>IF(G62="x","x",(G62*1000000/VLOOKUP($B62,'Crisis Indicator Data'!$C$3:$H$187,5,FALSE)))</f>
        <v>9.5448097887327055E-2</v>
      </c>
      <c r="N62" s="134">
        <f>IF(H62="x","x",(H62*1000000/VLOOKUP($B62,'Crisis Indicator Data'!$C$3:$H$187,5,FALSE)))</f>
        <v>1.8117463024909301E-2</v>
      </c>
      <c r="O62" s="134">
        <f>IF(I62="x","x",(I62*1000000/VLOOKUP($B62,'Crisis Indicator Data'!$C$3:$H$187,5,FALSE)))</f>
        <v>0</v>
      </c>
      <c r="P62" s="131">
        <f t="shared" si="1"/>
        <v>3</v>
      </c>
      <c r="Q62" s="133">
        <f t="shared" si="2"/>
        <v>2</v>
      </c>
    </row>
    <row r="63" spans="1:17" x14ac:dyDescent="0.3">
      <c r="A63" s="1" t="str">
        <f>'Crisis Indicator Data'!A57</f>
        <v>Libya</v>
      </c>
      <c r="B63" s="23" t="str">
        <f>'Crisis Indicator Data'!C57</f>
        <v>LBY001</v>
      </c>
      <c r="C63" s="23" t="str">
        <f>'Crisis Indicator Data'!D57</f>
        <v>Libya</v>
      </c>
      <c r="D63" s="23" t="str">
        <f>'Crisis Indicator Data'!E57</f>
        <v>LBY</v>
      </c>
      <c r="E63" s="126">
        <f>IF('Crisis Indicator Data'!Q57="x","x",('Crisis Indicator Data'!Q57/1000000))</f>
        <v>0</v>
      </c>
      <c r="F63" s="126">
        <f>IF('Crisis Indicator Data'!R57="x","x",('Crisis Indicator Data'!R57/1000000))</f>
        <v>0</v>
      </c>
      <c r="G63" s="126">
        <f>IF('Crisis Indicator Data'!S57="x","x",('Crisis Indicator Data'!S57/1000000))</f>
        <v>0.20699999999999999</v>
      </c>
      <c r="H63" s="126">
        <f>IF('Crisis Indicator Data'!T57="x","x",('Crisis Indicator Data'!T57/1000000))</f>
        <v>0.755</v>
      </c>
      <c r="I63" s="126">
        <f>IF('Crisis Indicator Data'!U57="x","x",('Crisis Indicator Data'!U57/1000000))</f>
        <v>0.45500000000000002</v>
      </c>
      <c r="J63" s="131">
        <f t="shared" si="0"/>
        <v>3</v>
      </c>
      <c r="K63" s="134">
        <f>IF(E63="x","x",(E63*1000000/VLOOKUP($B63,'Crisis Indicator Data'!$C$3:$H$187,5,FALSE)))</f>
        <v>0</v>
      </c>
      <c r="L63" s="134">
        <f>IF(F63="x","x",(F63*1000000/VLOOKUP($B63,'Crisis Indicator Data'!$C$3:$H$187,5,FALSE)))</f>
        <v>0</v>
      </c>
      <c r="M63" s="134">
        <f>IF(G63="x","x",(G63*1000000/VLOOKUP($B63,'Crisis Indicator Data'!$C$3:$H$187,5,FALSE)))</f>
        <v>2.9459298066046892E-2</v>
      </c>
      <c r="N63" s="134">
        <f>IF(H63="x","x",(H63*1000000/VLOOKUP($B63,'Crisis Indicator Data'!$C$3:$H$187,5,FALSE)))</f>
        <v>0.10744816444379422</v>
      </c>
      <c r="O63" s="134">
        <f>IF(I63="x","x",(I63*1000000/VLOOKUP($B63,'Crisis Indicator Data'!$C$3:$H$187,5,FALSE)))</f>
        <v>6.4753529565465387E-2</v>
      </c>
      <c r="P63" s="131">
        <f t="shared" si="1"/>
        <v>5</v>
      </c>
      <c r="Q63" s="133">
        <f t="shared" si="2"/>
        <v>4</v>
      </c>
    </row>
    <row r="64" spans="1:17" x14ac:dyDescent="0.3">
      <c r="A64" s="1" t="str">
        <f>'Crisis Indicator Data'!A58</f>
        <v>Mixed migration flows in Libya</v>
      </c>
      <c r="B64" s="23" t="str">
        <f>'Crisis Indicator Data'!C58</f>
        <v>LBY002</v>
      </c>
      <c r="C64" s="23" t="str">
        <f>'Crisis Indicator Data'!D58</f>
        <v>Libya</v>
      </c>
      <c r="D64" s="23" t="str">
        <f>'Crisis Indicator Data'!E58</f>
        <v>LBY</v>
      </c>
      <c r="E64" s="126">
        <f>IF('Crisis Indicator Data'!Q58="x","x",('Crisis Indicator Data'!Q58/1000000))</f>
        <v>0</v>
      </c>
      <c r="F64" s="126">
        <f>IF('Crisis Indicator Data'!R58="x","x",('Crisis Indicator Data'!R58/1000000))</f>
        <v>0</v>
      </c>
      <c r="G64" s="126">
        <f>IF('Crisis Indicator Data'!S58="x","x",('Crisis Indicator Data'!S58/1000000))</f>
        <v>0.121</v>
      </c>
      <c r="H64" s="126">
        <f>IF('Crisis Indicator Data'!T58="x","x",('Crisis Indicator Data'!T58/1000000))</f>
        <v>0.45300000000000001</v>
      </c>
      <c r="I64" s="126">
        <f>IF('Crisis Indicator Data'!U58="x","x",('Crisis Indicator Data'!U58/1000000))</f>
        <v>9.7000000000000003E-2</v>
      </c>
      <c r="J64" s="131">
        <f t="shared" si="0"/>
        <v>2</v>
      </c>
      <c r="K64" s="134">
        <f>IF(E64="x","x",(E64*1000000/VLOOKUP($B64,'Crisis Indicator Data'!$C$3:$H$187,5,FALSE)))</f>
        <v>0</v>
      </c>
      <c r="L64" s="134">
        <f>IF(F64="x","x",(F64*1000000/VLOOKUP($B64,'Crisis Indicator Data'!$C$3:$H$187,5,FALSE)))</f>
        <v>0</v>
      </c>
      <c r="M64" s="134">
        <f>IF(G64="x","x",(G64*1000000/VLOOKUP($B64,'Crisis Indicator Data'!$C$3:$H$187,5,FALSE)))</f>
        <v>1.722016940092596E-2</v>
      </c>
      <c r="N64" s="134">
        <f>IF(H64="x","x",(H64*1000000/VLOOKUP($B64,'Crisis Indicator Data'!$C$3:$H$187,5,FALSE)))</f>
        <v>6.4468898666276531E-2</v>
      </c>
      <c r="O64" s="134">
        <f>IF(I64="x","x",(I64*1000000/VLOOKUP($B64,'Crisis Indicator Data'!$C$3:$H$187,5,FALSE)))</f>
        <v>1.3804598610659654E-2</v>
      </c>
      <c r="P64" s="131">
        <f t="shared" si="1"/>
        <v>4</v>
      </c>
      <c r="Q64" s="133">
        <f t="shared" si="2"/>
        <v>3</v>
      </c>
    </row>
    <row r="65" spans="1:17" x14ac:dyDescent="0.3">
      <c r="A65" s="1" t="str">
        <f>'Crisis Indicator Data'!A59</f>
        <v>Madagascar</v>
      </c>
      <c r="B65" s="23" t="str">
        <f>'Crisis Indicator Data'!C59</f>
        <v>MDG001</v>
      </c>
      <c r="C65" s="23" t="str">
        <f>'Crisis Indicator Data'!D59</f>
        <v>Madagascar</v>
      </c>
      <c r="D65" s="23" t="str">
        <f>'Crisis Indicator Data'!E59</f>
        <v>MDG</v>
      </c>
      <c r="E65" s="126">
        <f>IF('Crisis Indicator Data'!Q59="x","x",('Crisis Indicator Data'!Q59/1000000))</f>
        <v>1.6</v>
      </c>
      <c r="F65" s="126">
        <f>IF('Crisis Indicator Data'!R59="x","x",('Crisis Indicator Data'!R59/1000000))</f>
        <v>1.34</v>
      </c>
      <c r="G65" s="126">
        <f>IF('Crisis Indicator Data'!S59="x","x",('Crisis Indicator Data'!S59/1000000))</f>
        <v>0.94</v>
      </c>
      <c r="H65" s="126">
        <f>IF('Crisis Indicator Data'!T59="x","x",('Crisis Indicator Data'!T59/1000000))</f>
        <v>0.37</v>
      </c>
      <c r="I65" s="126">
        <f>IF('Crisis Indicator Data'!U59="x","x",('Crisis Indicator Data'!U59/1000000))</f>
        <v>0</v>
      </c>
      <c r="J65" s="131">
        <f t="shared" si="0"/>
        <v>3</v>
      </c>
      <c r="K65" s="134">
        <f>IF(E65="x","x",(E65*1000000/VLOOKUP($B65,'Crisis Indicator Data'!$C$3:$H$187,5,FALSE)))</f>
        <v>5.9925093632958802E-2</v>
      </c>
      <c r="L65" s="134">
        <f>IF(F65="x","x",(F65*1000000/VLOOKUP($B65,'Crisis Indicator Data'!$C$3:$H$187,5,FALSE)))</f>
        <v>5.0187265917602995E-2</v>
      </c>
      <c r="M65" s="134">
        <f>IF(G65="x","x",(G65*1000000/VLOOKUP($B65,'Crisis Indicator Data'!$C$3:$H$187,5,FALSE)))</f>
        <v>3.5205992509363293E-2</v>
      </c>
      <c r="N65" s="134">
        <f>IF(H65="x","x",(H65*1000000/VLOOKUP($B65,'Crisis Indicator Data'!$C$3:$H$187,5,FALSE)))</f>
        <v>1.3857677902621723E-2</v>
      </c>
      <c r="O65" s="134">
        <f>IF(I65="x","x",(I65*1000000/VLOOKUP($B65,'Crisis Indicator Data'!$C$3:$H$187,5,FALSE)))</f>
        <v>0</v>
      </c>
      <c r="P65" s="131">
        <f t="shared" si="1"/>
        <v>2</v>
      </c>
      <c r="Q65" s="133">
        <f t="shared" si="2"/>
        <v>2.5</v>
      </c>
    </row>
    <row r="66" spans="1:17" x14ac:dyDescent="0.3">
      <c r="A66" s="1" t="str">
        <f>'Crisis Indicator Data'!A60</f>
        <v>Drought in Madagascar</v>
      </c>
      <c r="B66" s="23" t="str">
        <f>'Crisis Indicator Data'!C60</f>
        <v>MDG002</v>
      </c>
      <c r="C66" s="23" t="str">
        <f>'Crisis Indicator Data'!D60</f>
        <v>Madagascar</v>
      </c>
      <c r="D66" s="23" t="str">
        <f>'Crisis Indicator Data'!E60</f>
        <v>MDG</v>
      </c>
      <c r="E66" s="126">
        <f>IF('Crisis Indicator Data'!Q60="x","x",('Crisis Indicator Data'!Q60/1000000))</f>
        <v>0</v>
      </c>
      <c r="F66" s="126">
        <f>IF('Crisis Indicator Data'!R60="x","x",('Crisis Indicator Data'!R60/1000000))</f>
        <v>1.34</v>
      </c>
      <c r="G66" s="126">
        <f>IF('Crisis Indicator Data'!S60="x","x",('Crisis Indicator Data'!S60/1000000))</f>
        <v>0.94099999999999995</v>
      </c>
      <c r="H66" s="126">
        <f>IF('Crisis Indicator Data'!T60="x","x",('Crisis Indicator Data'!T60/1000000))</f>
        <v>0.36599999999999999</v>
      </c>
      <c r="I66" s="126">
        <f>IF('Crisis Indicator Data'!U60="x","x",('Crisis Indicator Data'!U60/1000000))</f>
        <v>0</v>
      </c>
      <c r="J66" s="131">
        <f t="shared" si="0"/>
        <v>3</v>
      </c>
      <c r="K66" s="134">
        <f>IF(E66="x","x",(E66*1000000/VLOOKUP($B66,'Crisis Indicator Data'!$C$3:$H$187,5,FALSE)))</f>
        <v>0</v>
      </c>
      <c r="L66" s="134">
        <f>IF(F66="x","x",(F66*1000000/VLOOKUP($B66,'Crisis Indicator Data'!$C$3:$H$187,5,FALSE)))</f>
        <v>0.27916666666666667</v>
      </c>
      <c r="M66" s="134">
        <f>IF(G66="x","x",(G66*1000000/VLOOKUP($B66,'Crisis Indicator Data'!$C$3:$H$187,5,FALSE)))</f>
        <v>0.19604166666666667</v>
      </c>
      <c r="N66" s="134">
        <f>IF(H66="x","x",(H66*1000000/VLOOKUP($B66,'Crisis Indicator Data'!$C$3:$H$187,5,FALSE)))</f>
        <v>7.6249999999999998E-2</v>
      </c>
      <c r="O66" s="134">
        <f>IF(I66="x","x",(I66*1000000/VLOOKUP($B66,'Crisis Indicator Data'!$C$3:$H$187,5,FALSE)))</f>
        <v>0</v>
      </c>
      <c r="P66" s="131">
        <f t="shared" si="1"/>
        <v>4</v>
      </c>
      <c r="Q66" s="133">
        <f t="shared" si="2"/>
        <v>3.5</v>
      </c>
    </row>
    <row r="67" spans="1:17" x14ac:dyDescent="0.3">
      <c r="A67" s="1" t="str">
        <f>'Crisis Indicator Data'!A61</f>
        <v>Measles in Madagascar</v>
      </c>
      <c r="B67" s="23" t="str">
        <f>'Crisis Indicator Data'!C61</f>
        <v>MDG003</v>
      </c>
      <c r="C67" s="23" t="str">
        <f>'Crisis Indicator Data'!D61</f>
        <v>Madagascar</v>
      </c>
      <c r="D67" s="23" t="str">
        <f>'Crisis Indicator Data'!E61</f>
        <v>MDG</v>
      </c>
      <c r="E67" s="126">
        <f>IF('Crisis Indicator Data'!Q61="x","x",('Crisis Indicator Data'!Q61/1000000))</f>
        <v>4.25</v>
      </c>
      <c r="F67" s="126">
        <f>IF('Crisis Indicator Data'!R61="x","x",('Crisis Indicator Data'!R61/1000000))</f>
        <v>4.5999999999999999E-2</v>
      </c>
      <c r="G67" s="126">
        <f>IF('Crisis Indicator Data'!S61="x","x",('Crisis Indicator Data'!S61/1000000))</f>
        <v>7.0000000000000001E-3</v>
      </c>
      <c r="H67" s="126">
        <f>IF('Crisis Indicator Data'!T61="x","x",('Crisis Indicator Data'!T61/1000000))</f>
        <v>0</v>
      </c>
      <c r="I67" s="126">
        <f>IF('Crisis Indicator Data'!U61="x","x",('Crisis Indicator Data'!U61/1000000))</f>
        <v>0</v>
      </c>
      <c r="J67" s="131">
        <f t="shared" si="0"/>
        <v>1</v>
      </c>
      <c r="K67" s="134">
        <f>IF(E67="x","x",(E67*1000000/VLOOKUP($B67,'Crisis Indicator Data'!$C$3:$H$187,5,FALSE)))</f>
        <v>0.15917602996254682</v>
      </c>
      <c r="L67" s="134">
        <f>IF(F67="x","x",(F67*1000000/VLOOKUP($B67,'Crisis Indicator Data'!$C$3:$H$187,5,FALSE)))</f>
        <v>1.7228464419475654E-3</v>
      </c>
      <c r="M67" s="134">
        <f>IF(G67="x","x",(G67*1000000/VLOOKUP($B67,'Crisis Indicator Data'!$C$3:$H$187,5,FALSE)))</f>
        <v>2.6217228464419474E-4</v>
      </c>
      <c r="N67" s="134">
        <f>IF(H67="x","x",(H67*1000000/VLOOKUP($B67,'Crisis Indicator Data'!$C$3:$H$187,5,FALSE)))</f>
        <v>0</v>
      </c>
      <c r="O67" s="134">
        <f>IF(I67="x","x",(I67*1000000/VLOOKUP($B67,'Crisis Indicator Data'!$C$3:$H$187,5,FALSE)))</f>
        <v>0</v>
      </c>
      <c r="P67" s="131">
        <f t="shared" si="1"/>
        <v>1</v>
      </c>
      <c r="Q67" s="133">
        <f t="shared" si="2"/>
        <v>1</v>
      </c>
    </row>
    <row r="68" spans="1:17" x14ac:dyDescent="0.3">
      <c r="A68" s="1" t="str">
        <f>'Crisis Indicator Data'!A62</f>
        <v>Food security in Malawi</v>
      </c>
      <c r="B68" s="23" t="str">
        <f>'Crisis Indicator Data'!C62</f>
        <v>MWI002</v>
      </c>
      <c r="C68" s="23" t="str">
        <f>'Crisis Indicator Data'!D62</f>
        <v>Malawi</v>
      </c>
      <c r="D68" s="23" t="str">
        <f>'Crisis Indicator Data'!E62</f>
        <v>MWI</v>
      </c>
      <c r="E68" s="126">
        <f>IF('Crisis Indicator Data'!Q62="x","x",('Crisis Indicator Data'!Q62/1000000))</f>
        <v>0</v>
      </c>
      <c r="F68" s="126">
        <f>IF('Crisis Indicator Data'!R62="x","x",('Crisis Indicator Data'!R62/1000000))</f>
        <v>5.03</v>
      </c>
      <c r="G68" s="126">
        <f>IF('Crisis Indicator Data'!S62="x","x",('Crisis Indicator Data'!S62/1000000))</f>
        <v>2.8570000000000002</v>
      </c>
      <c r="H68" s="126">
        <f>IF('Crisis Indicator Data'!T62="x","x",('Crisis Indicator Data'!T62/1000000))</f>
        <v>0.44800000000000001</v>
      </c>
      <c r="I68" s="126">
        <f>IF('Crisis Indicator Data'!U62="x","x",('Crisis Indicator Data'!U62/1000000))</f>
        <v>0</v>
      </c>
      <c r="J68" s="131">
        <f t="shared" si="0"/>
        <v>4</v>
      </c>
      <c r="K68" s="134">
        <f>IF(E68="x","x",(E68*1000000/VLOOKUP($B68,'Crisis Indicator Data'!$C$3:$H$187,5,FALSE)))</f>
        <v>0</v>
      </c>
      <c r="L68" s="134">
        <f>IF(F68="x","x",(F68*1000000/VLOOKUP($B68,'Crisis Indicator Data'!$C$3:$H$187,5,FALSE)))</f>
        <v>0.2701091133418651</v>
      </c>
      <c r="M68" s="134">
        <f>IF(G68="x","x",(G68*1000000/VLOOKUP($B68,'Crisis Indicator Data'!$C$3:$H$187,5,FALSE)))</f>
        <v>0.15341982839318263</v>
      </c>
      <c r="N68" s="134">
        <f>IF(H68="x","x",(H68*1000000/VLOOKUP($B68,'Crisis Indicator Data'!$C$3:$H$187,5,FALSE)))</f>
        <v>2.405743196364922E-2</v>
      </c>
      <c r="O68" s="134">
        <f>IF(I68="x","x",(I68*1000000/VLOOKUP($B68,'Crisis Indicator Data'!$C$3:$H$187,5,FALSE)))</f>
        <v>0</v>
      </c>
      <c r="P68" s="131">
        <f t="shared" si="1"/>
        <v>3</v>
      </c>
      <c r="Q68" s="133">
        <f t="shared" si="2"/>
        <v>3.5</v>
      </c>
    </row>
    <row r="69" spans="1:17" x14ac:dyDescent="0.3">
      <c r="A69" s="1" t="str">
        <f>'Crisis Indicator Data'!A63</f>
        <v>Mali</v>
      </c>
      <c r="B69" s="23" t="str">
        <f>'Crisis Indicator Data'!C63</f>
        <v>MLI001</v>
      </c>
      <c r="C69" s="23" t="str">
        <f>'Crisis Indicator Data'!D63</f>
        <v>Mali</v>
      </c>
      <c r="D69" s="23" t="str">
        <f>'Crisis Indicator Data'!E63</f>
        <v>MLI</v>
      </c>
      <c r="E69" s="126">
        <f>IF('Crisis Indicator Data'!Q63="x","x",('Crisis Indicator Data'!Q63/1000000))</f>
        <v>1.59</v>
      </c>
      <c r="F69" s="126">
        <f>IF('Crisis Indicator Data'!R63="x","x",('Crisis Indicator Data'!R63/1000000))</f>
        <v>1.61</v>
      </c>
      <c r="G69" s="126">
        <f>IF('Crisis Indicator Data'!S63="x","x",('Crisis Indicator Data'!S63/1000000))</f>
        <v>1.284</v>
      </c>
      <c r="H69" s="126">
        <f>IF('Crisis Indicator Data'!T63="x","x",('Crisis Indicator Data'!T63/1000000))</f>
        <v>0.60399999999999998</v>
      </c>
      <c r="I69" s="126">
        <f>IF('Crisis Indicator Data'!U63="x","x",('Crisis Indicator Data'!U63/1000000))</f>
        <v>0</v>
      </c>
      <c r="J69" s="131">
        <f t="shared" si="0"/>
        <v>3</v>
      </c>
      <c r="K69" s="134">
        <f>IF(E69="x","x",(E69*1000000/VLOOKUP($B69,'Crisis Indicator Data'!$C$3:$H$187,5,FALSE)))</f>
        <v>0.17478193480304055</v>
      </c>
      <c r="L69" s="134">
        <f>IF(F69="x","x",(F69*1000000/VLOOKUP($B69,'Crisis Indicator Data'!$C$3:$H$187,5,FALSE)))</f>
        <v>0.17698044970622345</v>
      </c>
      <c r="M69" s="134">
        <f>IF(G69="x","x",(G69*1000000/VLOOKUP($B69,'Crisis Indicator Data'!$C$3:$H$187,5,FALSE)))</f>
        <v>0.14114465678434218</v>
      </c>
      <c r="N69" s="134">
        <f>IF(H69="x","x",(H69*1000000/VLOOKUP($B69,'Crisis Indicator Data'!$C$3:$H$187,5,FALSE)))</f>
        <v>6.639515007612358E-2</v>
      </c>
      <c r="O69" s="134">
        <f>IF(I69="x","x",(I69*1000000/VLOOKUP($B69,'Crisis Indicator Data'!$C$3:$H$187,5,FALSE)))</f>
        <v>0</v>
      </c>
      <c r="P69" s="131">
        <f t="shared" si="1"/>
        <v>4</v>
      </c>
      <c r="Q69" s="133">
        <f t="shared" si="2"/>
        <v>3.5</v>
      </c>
    </row>
    <row r="70" spans="1:17" x14ac:dyDescent="0.3">
      <c r="A70" s="1" t="str">
        <f>'Crisis Indicator Data'!A64</f>
        <v>Mauritania</v>
      </c>
      <c r="B70" s="23" t="str">
        <f>'Crisis Indicator Data'!C64</f>
        <v>MRT001</v>
      </c>
      <c r="C70" s="23" t="str">
        <f>'Crisis Indicator Data'!D64</f>
        <v>Mauritania</v>
      </c>
      <c r="D70" s="23" t="str">
        <f>'Crisis Indicator Data'!E64</f>
        <v>MRT</v>
      </c>
      <c r="E70" s="126">
        <f>IF('Crisis Indicator Data'!Q64="x","x",('Crisis Indicator Data'!Q64/1000000))</f>
        <v>0</v>
      </c>
      <c r="F70" s="126">
        <f>IF('Crisis Indicator Data'!R64="x","x",('Crisis Indicator Data'!R64/1000000))</f>
        <v>0.94399999999999995</v>
      </c>
      <c r="G70" s="126">
        <f>IF('Crisis Indicator Data'!S64="x","x",('Crisis Indicator Data'!S64/1000000))</f>
        <v>0.28000000000000003</v>
      </c>
      <c r="H70" s="126">
        <f>IF('Crisis Indicator Data'!T64="x","x",('Crisis Indicator Data'!T64/1000000))</f>
        <v>3.0000000000000001E-3</v>
      </c>
      <c r="I70" s="126">
        <f>IF('Crisis Indicator Data'!U64="x","x",('Crisis Indicator Data'!U64/1000000))</f>
        <v>0</v>
      </c>
      <c r="J70" s="131">
        <f t="shared" si="0"/>
        <v>1</v>
      </c>
      <c r="K70" s="134">
        <f>IF(E70="x","x",(E70*1000000/VLOOKUP($B70,'Crisis Indicator Data'!$C$3:$H$187,5,FALSE)))</f>
        <v>0</v>
      </c>
      <c r="L70" s="134">
        <f>IF(F70="x","x",(F70*1000000/VLOOKUP($B70,'Crisis Indicator Data'!$C$3:$H$187,5,FALSE)))</f>
        <v>0.22915925257185138</v>
      </c>
      <c r="M70" s="134">
        <f>IF(G70="x","x",(G70*1000000/VLOOKUP($B70,'Crisis Indicator Data'!$C$3:$H$187,5,FALSE)))</f>
        <v>6.7970964745888124E-2</v>
      </c>
      <c r="N70" s="134">
        <f>IF(H70="x","x",(H70*1000000/VLOOKUP($B70,'Crisis Indicator Data'!$C$3:$H$187,5,FALSE)))</f>
        <v>7.2826033656308697E-4</v>
      </c>
      <c r="O70" s="134">
        <f>IF(I70="x","x",(I70*1000000/VLOOKUP($B70,'Crisis Indicator Data'!$C$3:$H$187,5,FALSE)))</f>
        <v>0</v>
      </c>
      <c r="P70" s="131">
        <f t="shared" si="1"/>
        <v>3</v>
      </c>
      <c r="Q70" s="133">
        <f t="shared" si="2"/>
        <v>2</v>
      </c>
    </row>
    <row r="71" spans="1:17" x14ac:dyDescent="0.3">
      <c r="A71" s="1" t="str">
        <f>'Crisis Indicator Data'!A65</f>
        <v>Refugees from Mali in Mauritania</v>
      </c>
      <c r="B71" s="23" t="str">
        <f>'Crisis Indicator Data'!C65</f>
        <v>MRT002</v>
      </c>
      <c r="C71" s="23" t="str">
        <f>'Crisis Indicator Data'!D65</f>
        <v>Mauritania</v>
      </c>
      <c r="D71" s="23" t="str">
        <f>'Crisis Indicator Data'!E65</f>
        <v>MRT</v>
      </c>
      <c r="E71" s="126">
        <f>IF('Crisis Indicator Data'!Q65="x","x",('Crisis Indicator Data'!Q65/1000000))</f>
        <v>0</v>
      </c>
      <c r="F71" s="126">
        <f>IF('Crisis Indicator Data'!R65="x","x",('Crisis Indicator Data'!R65/1000000))</f>
        <v>0</v>
      </c>
      <c r="G71" s="126">
        <f>IF('Crisis Indicator Data'!S65="x","x",('Crisis Indicator Data'!S65/1000000))</f>
        <v>5.6000000000000001E-2</v>
      </c>
      <c r="H71" s="126">
        <f>IF('Crisis Indicator Data'!T65="x","x",('Crisis Indicator Data'!T65/1000000))</f>
        <v>0</v>
      </c>
      <c r="I71" s="126">
        <f>IF('Crisis Indicator Data'!U65="x","x",('Crisis Indicator Data'!U65/1000000))</f>
        <v>0</v>
      </c>
      <c r="J71" s="131">
        <f t="shared" si="0"/>
        <v>1</v>
      </c>
      <c r="K71" s="134">
        <f>IF(E71="x","x",(E71*1000000/VLOOKUP($B71,'Crisis Indicator Data'!$C$3:$H$187,5,FALSE)))</f>
        <v>0</v>
      </c>
      <c r="L71" s="134">
        <f>IF(F71="x","x",(F71*1000000/VLOOKUP($B71,'Crisis Indicator Data'!$C$3:$H$187,5,FALSE)))</f>
        <v>0</v>
      </c>
      <c r="M71" s="134">
        <f>IF(G71="x","x",(G71*1000000/VLOOKUP($B71,'Crisis Indicator Data'!$C$3:$H$187,5,FALSE)))</f>
        <v>5.302528169680901</v>
      </c>
      <c r="N71" s="134">
        <f>IF(H71="x","x",(H71*1000000/VLOOKUP($B71,'Crisis Indicator Data'!$C$3:$H$187,5,FALSE)))</f>
        <v>0</v>
      </c>
      <c r="O71" s="134">
        <f>IF(I71="x","x",(I71*1000000/VLOOKUP($B71,'Crisis Indicator Data'!$C$3:$H$187,5,FALSE)))</f>
        <v>0</v>
      </c>
      <c r="P71" s="131">
        <f t="shared" si="1"/>
        <v>3</v>
      </c>
      <c r="Q71" s="133">
        <f t="shared" si="2"/>
        <v>2</v>
      </c>
    </row>
    <row r="72" spans="1:17" x14ac:dyDescent="0.3">
      <c r="A72" s="1" t="str">
        <f>'Crisis Indicator Data'!A66</f>
        <v>Drought in Mauritania</v>
      </c>
      <c r="B72" s="23" t="str">
        <f>'Crisis Indicator Data'!C66</f>
        <v>MRT003</v>
      </c>
      <c r="C72" s="23" t="str">
        <f>'Crisis Indicator Data'!D66</f>
        <v>Mauritania</v>
      </c>
      <c r="D72" s="23" t="str">
        <f>'Crisis Indicator Data'!E66</f>
        <v>MRT</v>
      </c>
      <c r="E72" s="126">
        <f>IF('Crisis Indicator Data'!Q66="x","x",('Crisis Indicator Data'!Q66/1000000))</f>
        <v>0</v>
      </c>
      <c r="F72" s="126">
        <f>IF('Crisis Indicator Data'!R66="x","x",('Crisis Indicator Data'!R66/1000000))</f>
        <v>0.94099999999999995</v>
      </c>
      <c r="G72" s="126">
        <f>IF('Crisis Indicator Data'!S66="x","x",('Crisis Indicator Data'!S66/1000000))</f>
        <v>0.224</v>
      </c>
      <c r="H72" s="126">
        <f>IF('Crisis Indicator Data'!T66="x","x",('Crisis Indicator Data'!T66/1000000))</f>
        <v>3.0000000000000001E-3</v>
      </c>
      <c r="I72" s="126">
        <f>IF('Crisis Indicator Data'!U66="x","x",('Crisis Indicator Data'!U66/1000000))</f>
        <v>0</v>
      </c>
      <c r="J72" s="131">
        <f t="shared" si="0"/>
        <v>1</v>
      </c>
      <c r="K72" s="134">
        <f>IF(E72="x","x",(E72*1000000/VLOOKUP($B72,'Crisis Indicator Data'!$C$3:$H$187,5,FALSE)))</f>
        <v>0</v>
      </c>
      <c r="L72" s="134">
        <f>IF(F72="x","x",(F72*1000000/VLOOKUP($B72,'Crisis Indicator Data'!$C$3:$H$187,5,FALSE)))</f>
        <v>0.23156670006870714</v>
      </c>
      <c r="M72" s="134">
        <f>IF(G72="x","x",(G72*1000000/VLOOKUP($B72,'Crisis Indicator Data'!$C$3:$H$187,5,FALSE)))</f>
        <v>5.5123210218268229E-2</v>
      </c>
      <c r="N72" s="134">
        <f>IF(H72="x","x",(H72*1000000/VLOOKUP($B72,'Crisis Indicator Data'!$C$3:$H$187,5,FALSE)))</f>
        <v>7.3825727970894945E-4</v>
      </c>
      <c r="O72" s="134">
        <f>IF(I72="x","x",(I72*1000000/VLOOKUP($B72,'Crisis Indicator Data'!$C$3:$H$187,5,FALSE)))</f>
        <v>0</v>
      </c>
      <c r="P72" s="131">
        <f t="shared" si="1"/>
        <v>3</v>
      </c>
      <c r="Q72" s="133">
        <f t="shared" si="2"/>
        <v>2</v>
      </c>
    </row>
    <row r="73" spans="1:17" x14ac:dyDescent="0.3">
      <c r="A73" s="1" t="str">
        <f>'Crisis Indicator Data'!A67</f>
        <v>Mixed migration flows in Morocco</v>
      </c>
      <c r="B73" s="23" t="str">
        <f>'Crisis Indicator Data'!C67</f>
        <v>MAR002</v>
      </c>
      <c r="C73" s="23" t="str">
        <f>'Crisis Indicator Data'!D67</f>
        <v>Morocco</v>
      </c>
      <c r="D73" s="23" t="str">
        <f>'Crisis Indicator Data'!E67</f>
        <v>MAR</v>
      </c>
      <c r="E73" s="126" t="str">
        <f>IF('Crisis Indicator Data'!Q67="x","x",('Crisis Indicator Data'!Q67/1000000))</f>
        <v>x</v>
      </c>
      <c r="F73" s="126" t="str">
        <f>IF('Crisis Indicator Data'!R67="x","x",('Crisis Indicator Data'!R67/1000000))</f>
        <v>x</v>
      </c>
      <c r="G73" s="126" t="str">
        <f>IF('Crisis Indicator Data'!S67="x","x",('Crisis Indicator Data'!S67/1000000))</f>
        <v>x</v>
      </c>
      <c r="H73" s="126">
        <f>IF('Crisis Indicator Data'!T67="x","x",('Crisis Indicator Data'!T67/1000000))</f>
        <v>0</v>
      </c>
      <c r="I73" s="126">
        <f>IF('Crisis Indicator Data'!U67="x","x",('Crisis Indicator Data'!U67/1000000))</f>
        <v>0</v>
      </c>
      <c r="J73" s="131" t="str">
        <f t="shared" si="0"/>
        <v>x</v>
      </c>
      <c r="K73" s="134" t="str">
        <f>IF(E73="x","x",(E73*1000000/VLOOKUP($B73,'Crisis Indicator Data'!$C$3:$H$187,5,FALSE)))</f>
        <v>x</v>
      </c>
      <c r="L73" s="134" t="str">
        <f>IF(F73="x","x",(F73*1000000/VLOOKUP($B73,'Crisis Indicator Data'!$C$3:$H$187,5,FALSE)))</f>
        <v>x</v>
      </c>
      <c r="M73" s="134" t="str">
        <f>IF(G73="x","x",(G73*1000000/VLOOKUP($B73,'Crisis Indicator Data'!$C$3:$H$187,5,FALSE)))</f>
        <v>x</v>
      </c>
      <c r="N73" s="134">
        <f>IF(H73="x","x",(H73*1000000/VLOOKUP($B73,'Crisis Indicator Data'!$C$3:$H$187,5,FALSE)))</f>
        <v>0</v>
      </c>
      <c r="O73" s="134">
        <f>IF(I73="x","x",(I73*1000000/VLOOKUP($B73,'Crisis Indicator Data'!$C$3:$H$187,5,FALSE)))</f>
        <v>0</v>
      </c>
      <c r="P73" s="131" t="str">
        <f t="shared" si="1"/>
        <v>x</v>
      </c>
      <c r="Q73" s="133" t="str">
        <f t="shared" si="2"/>
        <v>x</v>
      </c>
    </row>
    <row r="74" spans="1:17" x14ac:dyDescent="0.3">
      <c r="A74" s="1" t="str">
        <f>'Crisis Indicator Data'!A68</f>
        <v>Drought in Mozambique</v>
      </c>
      <c r="B74" s="23" t="str">
        <f>'Crisis Indicator Data'!C68</f>
        <v>MOZ002</v>
      </c>
      <c r="C74" s="23" t="str">
        <f>'Crisis Indicator Data'!D68</f>
        <v>Mozambique</v>
      </c>
      <c r="D74" s="23" t="str">
        <f>'Crisis Indicator Data'!E68</f>
        <v>MOZ</v>
      </c>
      <c r="E74" s="126">
        <f>IF('Crisis Indicator Data'!Q68="x","x",('Crisis Indicator Data'!Q68/1000000))</f>
        <v>0</v>
      </c>
      <c r="F74" s="126">
        <f>IF('Crisis Indicator Data'!R68="x","x",('Crisis Indicator Data'!R68/1000000))</f>
        <v>0</v>
      </c>
      <c r="G74" s="126">
        <f>IF('Crisis Indicator Data'!S68="x","x",('Crisis Indicator Data'!S68/1000000))</f>
        <v>1.5660000000000001</v>
      </c>
      <c r="H74" s="126">
        <f>IF('Crisis Indicator Data'!T68="x","x",('Crisis Indicator Data'!T68/1000000))</f>
        <v>0.46400000000000002</v>
      </c>
      <c r="I74" s="126">
        <f>IF('Crisis Indicator Data'!U68="x","x",('Crisis Indicator Data'!U68/1000000))</f>
        <v>0</v>
      </c>
      <c r="J74" s="131">
        <f t="shared" ref="J74:J123" si="3">IF(G74="x","x",IF(SUM(G74:I74)=0,0,IF(SUM(G74:I74)&lt;=$J$3,1,IF(SUM(G74:I74)&lt;=$J$4,2,IF(SUM(G74:I74)&lt;=$J$5,3,IF(SUM(G74:I74)&lt;=$J$6,4,IF(SUM(G74:I74)&gt;=$J$6,5,0)))))))</f>
        <v>3</v>
      </c>
      <c r="K74" s="134">
        <f>IF(E74="x","x",(E74*1000000/VLOOKUP($B74,'Crisis Indicator Data'!$C$3:$H$187,5,FALSE)))</f>
        <v>0</v>
      </c>
      <c r="L74" s="134">
        <f>IF(F74="x","x",(F74*1000000/VLOOKUP($B74,'Crisis Indicator Data'!$C$3:$H$187,5,FALSE)))</f>
        <v>0</v>
      </c>
      <c r="M74" s="134">
        <f>IF(G74="x","x",(G74*1000000/VLOOKUP($B74,'Crisis Indicator Data'!$C$3:$H$187,5,FALSE)))</f>
        <v>5.4261954261954265E-2</v>
      </c>
      <c r="N74" s="134">
        <f>IF(H74="x","x",(H74*1000000/VLOOKUP($B74,'Crisis Indicator Data'!$C$3:$H$187,5,FALSE)))</f>
        <v>1.6077616077616076E-2</v>
      </c>
      <c r="O74" s="134">
        <f>IF(I74="x","x",(I74*1000000/VLOOKUP($B74,'Crisis Indicator Data'!$C$3:$H$187,5,FALSE)))</f>
        <v>0</v>
      </c>
      <c r="P74" s="131">
        <f t="shared" ref="P74:P123" si="4">IF(K74="x","x",IF(OR(K74&gt;=$K$7,L74&gt;=$L$7,M74&gt;=$M$7,N74&gt;=$N$7,O74&gt;=$O$7),(IF(O74&gt;=$O$7,5,IF(N74&gt;=$N$7,4,IF(M74&gt;=$M$7,3,IF(L74&gt;=$L$7,2,1))))),(IF(AND(O74&gt;=N74,O74&gt;=M74,O74&gt;=L74,O74&gt;=K74),5,IF(AND(O74&lt;N74,N74&gt;=M74,N74&gt;=L74,N74&gt;=K74),4,IF(AND(O74&lt;M74,N74&lt;M74,M74&gt;=L74,M74&gt;=K74),3,IF(AND(O74&lt;L74,N74&lt;L74,M74&lt;L74,L74&gt;=K74),2,1)))))))</f>
        <v>3</v>
      </c>
      <c r="Q74" s="133">
        <f t="shared" ref="Q74:Q123" si="5">IF(J74="x","x",(AVERAGE(J74,P74)))</f>
        <v>3</v>
      </c>
    </row>
    <row r="75" spans="1:17" x14ac:dyDescent="0.3">
      <c r="A75" s="1" t="str">
        <f>'Crisis Indicator Data'!A69</f>
        <v>Myanmar</v>
      </c>
      <c r="B75" s="23" t="str">
        <f>'Crisis Indicator Data'!C69</f>
        <v>MMR001</v>
      </c>
      <c r="C75" s="23" t="str">
        <f>'Crisis Indicator Data'!D69</f>
        <v>Myanmar</v>
      </c>
      <c r="D75" s="23" t="str">
        <f>'Crisis Indicator Data'!E69</f>
        <v>MMR</v>
      </c>
      <c r="E75" s="126">
        <f>IF('Crisis Indicator Data'!Q69="x","x",('Crisis Indicator Data'!Q69/1000000))</f>
        <v>0</v>
      </c>
      <c r="F75" s="126">
        <f>IF('Crisis Indicator Data'!R69="x","x",('Crisis Indicator Data'!R69/1000000))</f>
        <v>0</v>
      </c>
      <c r="G75" s="126">
        <f>IF('Crisis Indicator Data'!S69="x","x",('Crisis Indicator Data'!S69/1000000))</f>
        <v>0.501</v>
      </c>
      <c r="H75" s="126">
        <f>IF('Crisis Indicator Data'!T69="x","x",('Crisis Indicator Data'!T69/1000000))</f>
        <v>0.41</v>
      </c>
      <c r="I75" s="126">
        <f>IF('Crisis Indicator Data'!U69="x","x",('Crisis Indicator Data'!U69/1000000))</f>
        <v>0</v>
      </c>
      <c r="J75" s="131">
        <f t="shared" si="3"/>
        <v>2</v>
      </c>
      <c r="K75" s="134">
        <f>IF(E75="x","x",(E75*1000000/VLOOKUP($B75,'Crisis Indicator Data'!$C$3:$H$187,5,FALSE)))</f>
        <v>0</v>
      </c>
      <c r="L75" s="134">
        <f>IF(F75="x","x",(F75*1000000/VLOOKUP($B75,'Crisis Indicator Data'!$C$3:$H$187,5,FALSE)))</f>
        <v>0</v>
      </c>
      <c r="M75" s="134">
        <f>IF(G75="x","x",(G75*1000000/VLOOKUP($B75,'Crisis Indicator Data'!$C$3:$H$187,5,FALSE)))</f>
        <v>5.4080310880829013E-2</v>
      </c>
      <c r="N75" s="134">
        <f>IF(H75="x","x",(H75*1000000/VLOOKUP($B75,'Crisis Indicator Data'!$C$3:$H$187,5,FALSE)))</f>
        <v>4.42573402417962E-2</v>
      </c>
      <c r="O75" s="134">
        <f>IF(I75="x","x",(I75*1000000/VLOOKUP($B75,'Crisis Indicator Data'!$C$3:$H$187,5,FALSE)))</f>
        <v>0</v>
      </c>
      <c r="P75" s="131">
        <f t="shared" si="4"/>
        <v>3</v>
      </c>
      <c r="Q75" s="133">
        <f t="shared" si="5"/>
        <v>2.5</v>
      </c>
    </row>
    <row r="76" spans="1:17" x14ac:dyDescent="0.3">
      <c r="A76" s="1" t="str">
        <f>'Crisis Indicator Data'!A70</f>
        <v>Rakhine Conflict</v>
      </c>
      <c r="B76" s="23" t="str">
        <f>'Crisis Indicator Data'!C70</f>
        <v>MMR002</v>
      </c>
      <c r="C76" s="23" t="str">
        <f>'Crisis Indicator Data'!D70</f>
        <v>Myanmar</v>
      </c>
      <c r="D76" s="23" t="str">
        <f>'Crisis Indicator Data'!E70</f>
        <v>MMR</v>
      </c>
      <c r="E76" s="126">
        <f>IF('Crisis Indicator Data'!Q70="x","x",('Crisis Indicator Data'!Q70/1000000))</f>
        <v>0</v>
      </c>
      <c r="F76" s="126">
        <f>IF('Crisis Indicator Data'!R70="x","x",('Crisis Indicator Data'!R70/1000000))</f>
        <v>0</v>
      </c>
      <c r="G76" s="126">
        <f>IF('Crisis Indicator Data'!S70="x","x",('Crisis Indicator Data'!S70/1000000))</f>
        <v>0.39100000000000001</v>
      </c>
      <c r="H76" s="126">
        <f>IF('Crisis Indicator Data'!T70="x","x",('Crisis Indicator Data'!T70/1000000))</f>
        <v>0.32400000000000001</v>
      </c>
      <c r="I76" s="126">
        <f>IF('Crisis Indicator Data'!U70="x","x",('Crisis Indicator Data'!U70/1000000))</f>
        <v>0</v>
      </c>
      <c r="J76" s="131">
        <f t="shared" si="3"/>
        <v>2</v>
      </c>
      <c r="K76" s="134">
        <f>IF(E76="x","x",(E76*1000000/VLOOKUP($B76,'Crisis Indicator Data'!$C$3:$H$187,5,FALSE)))</f>
        <v>0</v>
      </c>
      <c r="L76" s="134">
        <f>IF(F76="x","x",(F76*1000000/VLOOKUP($B76,'Crisis Indicator Data'!$C$3:$H$187,5,FALSE)))</f>
        <v>0</v>
      </c>
      <c r="M76" s="134">
        <f>IF(G76="x","x",(G76*1000000/VLOOKUP($B76,'Crisis Indicator Data'!$C$3:$H$187,5,FALSE)))</f>
        <v>0.10330250990752972</v>
      </c>
      <c r="N76" s="134">
        <f>IF(H76="x","x",(H76*1000000/VLOOKUP($B76,'Crisis Indicator Data'!$C$3:$H$187,5,FALSE)))</f>
        <v>8.5601056803170414E-2</v>
      </c>
      <c r="O76" s="134">
        <f>IF(I76="x","x",(I76*1000000/VLOOKUP($B76,'Crisis Indicator Data'!$C$3:$H$187,5,FALSE)))</f>
        <v>0</v>
      </c>
      <c r="P76" s="131">
        <f t="shared" si="4"/>
        <v>4</v>
      </c>
      <c r="Q76" s="133">
        <f t="shared" si="5"/>
        <v>3</v>
      </c>
    </row>
    <row r="77" spans="1:17" x14ac:dyDescent="0.3">
      <c r="A77" s="1" t="str">
        <f>'Crisis Indicator Data'!A71</f>
        <v>Kachin and Shan Conflict</v>
      </c>
      <c r="B77" s="23" t="str">
        <f>'Crisis Indicator Data'!C71</f>
        <v>MMR003</v>
      </c>
      <c r="C77" s="23" t="str">
        <f>'Crisis Indicator Data'!D71</f>
        <v>Myanmar</v>
      </c>
      <c r="D77" s="23" t="str">
        <f>'Crisis Indicator Data'!E71</f>
        <v>MMR</v>
      </c>
      <c r="E77" s="126">
        <f>IF('Crisis Indicator Data'!Q71="x","x",('Crisis Indicator Data'!Q71/1000000))</f>
        <v>0</v>
      </c>
      <c r="F77" s="126">
        <f>IF('Crisis Indicator Data'!R71="x","x",('Crisis Indicator Data'!R71/1000000))</f>
        <v>0</v>
      </c>
      <c r="G77" s="126">
        <f>IF('Crisis Indicator Data'!S71="x","x",('Crisis Indicator Data'!S71/1000000))</f>
        <v>0.11</v>
      </c>
      <c r="H77" s="126">
        <f>IF('Crisis Indicator Data'!T71="x","x",('Crisis Indicator Data'!T71/1000000))</f>
        <v>0.106</v>
      </c>
      <c r="I77" s="126">
        <f>IF('Crisis Indicator Data'!U71="x","x",('Crisis Indicator Data'!U71/1000000))</f>
        <v>0</v>
      </c>
      <c r="J77" s="131">
        <f t="shared" si="3"/>
        <v>1</v>
      </c>
      <c r="K77" s="134">
        <f>IF(E77="x","x",(E77*1000000/VLOOKUP($B77,'Crisis Indicator Data'!$C$3:$H$187,5,FALSE)))</f>
        <v>0</v>
      </c>
      <c r="L77" s="134">
        <f>IF(F77="x","x",(F77*1000000/VLOOKUP($B77,'Crisis Indicator Data'!$C$3:$H$187,5,FALSE)))</f>
        <v>0</v>
      </c>
      <c r="M77" s="134">
        <f>IF(G77="x","x",(G77*1000000/VLOOKUP($B77,'Crisis Indicator Data'!$C$3:$H$187,5,FALSE)))</f>
        <v>2.0072992700729927E-2</v>
      </c>
      <c r="N77" s="134">
        <f>IF(H77="x","x",(H77*1000000/VLOOKUP($B77,'Crisis Indicator Data'!$C$3:$H$187,5,FALSE)))</f>
        <v>1.9343065693430656E-2</v>
      </c>
      <c r="O77" s="134">
        <f>IF(I77="x","x",(I77*1000000/VLOOKUP($B77,'Crisis Indicator Data'!$C$3:$H$187,5,FALSE)))</f>
        <v>0</v>
      </c>
      <c r="P77" s="131">
        <f t="shared" si="4"/>
        <v>3</v>
      </c>
      <c r="Q77" s="133">
        <f t="shared" si="5"/>
        <v>2</v>
      </c>
    </row>
    <row r="78" spans="1:17" x14ac:dyDescent="0.3">
      <c r="A78" s="1" t="str">
        <f>'Crisis Indicator Data'!A72</f>
        <v>Nicaragua</v>
      </c>
      <c r="B78" s="23" t="str">
        <f>'Crisis Indicator Data'!C72</f>
        <v>NIC001</v>
      </c>
      <c r="C78" s="23" t="str">
        <f>'Crisis Indicator Data'!D72</f>
        <v>Nicaragua</v>
      </c>
      <c r="D78" s="23" t="str">
        <f>'Crisis Indicator Data'!E72</f>
        <v>NIC</v>
      </c>
      <c r="E78" s="126">
        <f>IF('Crisis Indicator Data'!Q72="x","x",('Crisis Indicator Data'!Q72/1000000))</f>
        <v>0</v>
      </c>
      <c r="F78" s="126">
        <f>IF('Crisis Indicator Data'!R72="x","x",('Crisis Indicator Data'!R72/1000000))</f>
        <v>0</v>
      </c>
      <c r="G78" s="126">
        <f>IF('Crisis Indicator Data'!S72="x","x",('Crisis Indicator Data'!S72/1000000))</f>
        <v>0.3</v>
      </c>
      <c r="H78" s="126">
        <f>IF('Crisis Indicator Data'!T72="x","x",('Crisis Indicator Data'!T72/1000000))</f>
        <v>0</v>
      </c>
      <c r="I78" s="126">
        <f>IF('Crisis Indicator Data'!U72="x","x",('Crisis Indicator Data'!U72/1000000))</f>
        <v>0</v>
      </c>
      <c r="J78" s="131">
        <f t="shared" si="3"/>
        <v>1</v>
      </c>
      <c r="K78" s="134">
        <f>IF(E78="x","x",(E78*1000000/VLOOKUP($B78,'Crisis Indicator Data'!$C$3:$H$187,5,FALSE)))</f>
        <v>0</v>
      </c>
      <c r="L78" s="134">
        <f>IF(F78="x","x",(F78*1000000/VLOOKUP($B78,'Crisis Indicator Data'!$C$3:$H$187,5,FALSE)))</f>
        <v>0</v>
      </c>
      <c r="M78" s="134">
        <f>IF(G78="x","x",(G78*1000000/VLOOKUP($B78,'Crisis Indicator Data'!$C$3:$H$187,5,FALSE)))</f>
        <v>4.8302932809171376E-2</v>
      </c>
      <c r="N78" s="134">
        <f>IF(H78="x","x",(H78*1000000/VLOOKUP($B78,'Crisis Indicator Data'!$C$3:$H$187,5,FALSE)))</f>
        <v>0</v>
      </c>
      <c r="O78" s="134">
        <f>IF(I78="x","x",(I78*1000000/VLOOKUP($B78,'Crisis Indicator Data'!$C$3:$H$187,5,FALSE)))</f>
        <v>0</v>
      </c>
      <c r="P78" s="131">
        <f t="shared" si="4"/>
        <v>3</v>
      </c>
      <c r="Q78" s="133">
        <f t="shared" si="5"/>
        <v>2</v>
      </c>
    </row>
    <row r="79" spans="1:17" x14ac:dyDescent="0.3">
      <c r="A79" s="1" t="str">
        <f>'Crisis Indicator Data'!A73</f>
        <v>Niger</v>
      </c>
      <c r="B79" s="23" t="str">
        <f>'Crisis Indicator Data'!C73</f>
        <v>NER001</v>
      </c>
      <c r="C79" s="23" t="str">
        <f>'Crisis Indicator Data'!D73</f>
        <v>Niger</v>
      </c>
      <c r="D79" s="23" t="str">
        <f>'Crisis Indicator Data'!E73</f>
        <v>NER</v>
      </c>
      <c r="E79" s="126">
        <f>IF('Crisis Indicator Data'!Q73="x","x",('Crisis Indicator Data'!Q73/1000000))</f>
        <v>0.108</v>
      </c>
      <c r="F79" s="126">
        <f>IF('Crisis Indicator Data'!R73="x","x",('Crisis Indicator Data'!R73/1000000))</f>
        <v>1.294</v>
      </c>
      <c r="G79" s="126">
        <f>IF('Crisis Indicator Data'!S73="x","x",('Crisis Indicator Data'!S73/1000000))</f>
        <v>0.45200000000000001</v>
      </c>
      <c r="H79" s="126">
        <f>IF('Crisis Indicator Data'!T73="x","x",('Crisis Indicator Data'!T73/1000000))</f>
        <v>0.46100000000000002</v>
      </c>
      <c r="I79" s="126">
        <f>IF('Crisis Indicator Data'!U73="x","x",('Crisis Indicator Data'!U73/1000000))</f>
        <v>0</v>
      </c>
      <c r="J79" s="131">
        <f t="shared" si="3"/>
        <v>2</v>
      </c>
      <c r="K79" s="134">
        <f>IF(E79="x","x",(E79*1000000/VLOOKUP($B79,'Crisis Indicator Data'!$C$3:$H$187,5,FALSE)))</f>
        <v>4.9903427626167875E-3</v>
      </c>
      <c r="L79" s="134">
        <f>IF(F79="x","x",(F79*1000000/VLOOKUP($B79,'Crisis Indicator Data'!$C$3:$H$187,5,FALSE)))</f>
        <v>5.9791699396538181E-2</v>
      </c>
      <c r="M79" s="134">
        <f>IF(G79="x","x",(G79*1000000/VLOOKUP($B79,'Crisis Indicator Data'!$C$3:$H$187,5,FALSE)))</f>
        <v>2.0885508599099888E-2</v>
      </c>
      <c r="N79" s="134">
        <f>IF(H79="x","x",(H79*1000000/VLOOKUP($B79,'Crisis Indicator Data'!$C$3:$H$187,5,FALSE)))</f>
        <v>2.1301370495984621E-2</v>
      </c>
      <c r="O79" s="134">
        <f>IF(I79="x","x",(I79*1000000/VLOOKUP($B79,'Crisis Indicator Data'!$C$3:$H$187,5,FALSE)))</f>
        <v>0</v>
      </c>
      <c r="P79" s="131">
        <f t="shared" si="4"/>
        <v>2</v>
      </c>
      <c r="Q79" s="133">
        <f t="shared" si="5"/>
        <v>2</v>
      </c>
    </row>
    <row r="80" spans="1:17" x14ac:dyDescent="0.3">
      <c r="A80" s="1" t="str">
        <f>'Crisis Indicator Data'!A74</f>
        <v>Boko haram in Niger</v>
      </c>
      <c r="B80" s="23" t="str">
        <f>'Crisis Indicator Data'!C74</f>
        <v>NER002</v>
      </c>
      <c r="C80" s="23" t="str">
        <f>'Crisis Indicator Data'!D74</f>
        <v>Niger</v>
      </c>
      <c r="D80" s="23" t="str">
        <f>'Crisis Indicator Data'!E74</f>
        <v>NER</v>
      </c>
      <c r="E80" s="126">
        <f>IF('Crisis Indicator Data'!Q74="x","x",('Crisis Indicator Data'!Q74/1000000))</f>
        <v>0</v>
      </c>
      <c r="F80" s="126">
        <f>IF('Crisis Indicator Data'!R74="x","x",('Crisis Indicator Data'!R74/1000000))</f>
        <v>0.21199999999999999</v>
      </c>
      <c r="G80" s="126">
        <f>IF('Crisis Indicator Data'!S74="x","x",('Crisis Indicator Data'!S74/1000000))</f>
        <v>0</v>
      </c>
      <c r="H80" s="126">
        <f>IF('Crisis Indicator Data'!T74="x","x",('Crisis Indicator Data'!T74/1000000))</f>
        <v>0.249</v>
      </c>
      <c r="I80" s="126">
        <f>IF('Crisis Indicator Data'!U74="x","x",('Crisis Indicator Data'!U74/1000000))</f>
        <v>0</v>
      </c>
      <c r="J80" s="131">
        <f t="shared" si="3"/>
        <v>1</v>
      </c>
      <c r="K80" s="134">
        <f>IF(E80="x","x",(E80*1000000/VLOOKUP($B80,'Crisis Indicator Data'!$C$3:$H$187,5,FALSE)))</f>
        <v>0</v>
      </c>
      <c r="L80" s="134">
        <f>IF(F80="x","x",(F80*1000000/VLOOKUP($B80,'Crisis Indicator Data'!$C$3:$H$187,5,FALSE)))</f>
        <v>0.29681733413231332</v>
      </c>
      <c r="M80" s="134">
        <f>IF(G80="x","x",(G80*1000000/VLOOKUP($B80,'Crisis Indicator Data'!$C$3:$H$187,5,FALSE)))</f>
        <v>0</v>
      </c>
      <c r="N80" s="134">
        <f>IF(H80="x","x",(H80*1000000/VLOOKUP($B80,'Crisis Indicator Data'!$C$3:$H$187,5,FALSE)))</f>
        <v>0.34862035942899067</v>
      </c>
      <c r="O80" s="134">
        <f>IF(I80="x","x",(I80*1000000/VLOOKUP($B80,'Crisis Indicator Data'!$C$3:$H$187,5,FALSE)))</f>
        <v>0</v>
      </c>
      <c r="P80" s="131">
        <f t="shared" si="4"/>
        <v>4</v>
      </c>
      <c r="Q80" s="133">
        <f t="shared" si="5"/>
        <v>2.5</v>
      </c>
    </row>
    <row r="81" spans="1:17" x14ac:dyDescent="0.3">
      <c r="A81" s="1" t="str">
        <f>'Crisis Indicator Data'!A75</f>
        <v>Mali/Burkina Faso conflict</v>
      </c>
      <c r="B81" s="23" t="str">
        <f>'Crisis Indicator Data'!C75</f>
        <v>NER003</v>
      </c>
      <c r="C81" s="23" t="str">
        <f>'Crisis Indicator Data'!D75</f>
        <v>Niger</v>
      </c>
      <c r="D81" s="23" t="str">
        <f>'Crisis Indicator Data'!E75</f>
        <v>NER</v>
      </c>
      <c r="E81" s="126">
        <f>IF('Crisis Indicator Data'!Q75="x","x",('Crisis Indicator Data'!Q75/1000000))</f>
        <v>0</v>
      </c>
      <c r="F81" s="126">
        <f>IF('Crisis Indicator Data'!R75="x","x",('Crisis Indicator Data'!R75/1000000))</f>
        <v>0.60799999999999998</v>
      </c>
      <c r="G81" s="126">
        <f>IF('Crisis Indicator Data'!S75="x","x",('Crisis Indicator Data'!S75/1000000))</f>
        <v>0.109</v>
      </c>
      <c r="H81" s="126">
        <f>IF('Crisis Indicator Data'!T75="x","x",('Crisis Indicator Data'!T75/1000000))</f>
        <v>0</v>
      </c>
      <c r="I81" s="126">
        <f>IF('Crisis Indicator Data'!U75="x","x",('Crisis Indicator Data'!U75/1000000))</f>
        <v>0</v>
      </c>
      <c r="J81" s="131">
        <f t="shared" si="3"/>
        <v>1</v>
      </c>
      <c r="K81" s="134">
        <f>IF(E81="x","x",(E81*1000000/VLOOKUP($B81,'Crisis Indicator Data'!$C$3:$H$187,5,FALSE)))</f>
        <v>0</v>
      </c>
      <c r="L81" s="134">
        <f>IF(F81="x","x",(F81*1000000/VLOOKUP($B81,'Crisis Indicator Data'!$C$3:$H$187,5,FALSE)))</f>
        <v>8.0625291570493154E-2</v>
      </c>
      <c r="M81" s="134">
        <f>IF(G81="x","x",(G81*1000000/VLOOKUP($B81,'Crisis Indicator Data'!$C$3:$H$187,5,FALSE)))</f>
        <v>1.4454205232210122E-2</v>
      </c>
      <c r="N81" s="134">
        <f>IF(H81="x","x",(H81*1000000/VLOOKUP($B81,'Crisis Indicator Data'!$C$3:$H$187,5,FALSE)))</f>
        <v>0</v>
      </c>
      <c r="O81" s="134">
        <f>IF(I81="x","x",(I81*1000000/VLOOKUP($B81,'Crisis Indicator Data'!$C$3:$H$187,5,FALSE)))</f>
        <v>0</v>
      </c>
      <c r="P81" s="131">
        <f t="shared" si="4"/>
        <v>2</v>
      </c>
      <c r="Q81" s="133">
        <f t="shared" si="5"/>
        <v>1.5</v>
      </c>
    </row>
    <row r="82" spans="1:17" x14ac:dyDescent="0.3">
      <c r="A82" s="1" t="str">
        <f>'Crisis Indicator Data'!A76</f>
        <v>Nigeria</v>
      </c>
      <c r="B82" s="23" t="str">
        <f>'Crisis Indicator Data'!C76</f>
        <v>NGA001</v>
      </c>
      <c r="C82" s="23" t="str">
        <f>'Crisis Indicator Data'!D76</f>
        <v>Nigeria</v>
      </c>
      <c r="D82" s="23" t="str">
        <f>'Crisis Indicator Data'!E76</f>
        <v>NGA</v>
      </c>
      <c r="E82" s="126">
        <f>IF('Crisis Indicator Data'!Q76="x","x",('Crisis Indicator Data'!Q76/1000000))</f>
        <v>0</v>
      </c>
      <c r="F82" s="126">
        <f>IF('Crisis Indicator Data'!R76="x","x",('Crisis Indicator Data'!R76/1000000))</f>
        <v>14.904999999999999</v>
      </c>
      <c r="G82" s="126">
        <f>IF('Crisis Indicator Data'!S76="x","x",('Crisis Indicator Data'!S76/1000000))</f>
        <v>2.3210000000000002</v>
      </c>
      <c r="H82" s="126">
        <f>IF('Crisis Indicator Data'!T76="x","x",('Crisis Indicator Data'!T76/1000000))</f>
        <v>0.13400000000000001</v>
      </c>
      <c r="I82" s="126">
        <f>IF('Crisis Indicator Data'!U76="x","x",('Crisis Indicator Data'!U76/1000000))</f>
        <v>0</v>
      </c>
      <c r="J82" s="131">
        <f t="shared" si="3"/>
        <v>3</v>
      </c>
      <c r="K82" s="134">
        <f>IF(E82="x","x",(E82*1000000/VLOOKUP($B82,'Crisis Indicator Data'!$C$3:$H$187,5,FALSE)))</f>
        <v>0</v>
      </c>
      <c r="L82" s="134">
        <f>IF(F82="x","x",(F82*1000000/VLOOKUP($B82,'Crisis Indicator Data'!$C$3:$H$187,5,FALSE)))</f>
        <v>7.9440417541606093E-2</v>
      </c>
      <c r="M82" s="134">
        <f>IF(G82="x","x",(G82*1000000/VLOOKUP($B82,'Crisis Indicator Data'!$C$3:$H$187,5,FALSE)))</f>
        <v>1.2370426643010246E-2</v>
      </c>
      <c r="N82" s="134">
        <f>IF(H82="x","x",(H82*1000000/VLOOKUP($B82,'Crisis Indicator Data'!$C$3:$H$187,5,FALSE)))</f>
        <v>7.1419093932071221E-4</v>
      </c>
      <c r="O82" s="134">
        <f>IF(I82="x","x",(I82*1000000/VLOOKUP($B82,'Crisis Indicator Data'!$C$3:$H$187,5,FALSE)))</f>
        <v>0</v>
      </c>
      <c r="P82" s="131">
        <f t="shared" si="4"/>
        <v>2</v>
      </c>
      <c r="Q82" s="133">
        <f t="shared" si="5"/>
        <v>2.5</v>
      </c>
    </row>
    <row r="83" spans="1:17" x14ac:dyDescent="0.3">
      <c r="A83" s="1" t="str">
        <f>'Crisis Indicator Data'!A77</f>
        <v>Food insecurity in Nigeria</v>
      </c>
      <c r="B83" s="23" t="str">
        <f>'Crisis Indicator Data'!C77</f>
        <v>NGA002</v>
      </c>
      <c r="C83" s="23" t="str">
        <f>'Crisis Indicator Data'!D77</f>
        <v>Nigeria</v>
      </c>
      <c r="D83" s="23" t="str">
        <f>'Crisis Indicator Data'!E77</f>
        <v>NGA</v>
      </c>
      <c r="E83" s="126">
        <f>IF('Crisis Indicator Data'!Q77="x","x",('Crisis Indicator Data'!Q77/1000000))</f>
        <v>0</v>
      </c>
      <c r="F83" s="126">
        <f>IF('Crisis Indicator Data'!R77="x","x",('Crisis Indicator Data'!R77/1000000))</f>
        <v>14.904999999999999</v>
      </c>
      <c r="G83" s="126">
        <f>IF('Crisis Indicator Data'!S77="x","x",('Crisis Indicator Data'!S77/1000000))</f>
        <v>2.3210000000000002</v>
      </c>
      <c r="H83" s="126">
        <f>IF('Crisis Indicator Data'!T77="x","x",('Crisis Indicator Data'!T77/1000000))</f>
        <v>0.13400000000000001</v>
      </c>
      <c r="I83" s="126">
        <f>IF('Crisis Indicator Data'!U77="x","x",('Crisis Indicator Data'!U77/1000000))</f>
        <v>0</v>
      </c>
      <c r="J83" s="131">
        <f t="shared" si="3"/>
        <v>3</v>
      </c>
      <c r="K83" s="134">
        <f>IF(E83="x","x",(E83*1000000/VLOOKUP($B83,'Crisis Indicator Data'!$C$3:$H$187,5,FALSE)))</f>
        <v>0</v>
      </c>
      <c r="L83" s="134">
        <f>IF(F83="x","x",(F83*1000000/VLOOKUP($B83,'Crisis Indicator Data'!$C$3:$H$187,5,FALSE)))</f>
        <v>7.9456855220813832E-2</v>
      </c>
      <c r="M83" s="134">
        <f>IF(G83="x","x",(G83*1000000/VLOOKUP($B83,'Crisis Indicator Data'!$C$3:$H$187,5,FALSE)))</f>
        <v>1.2372986311137799E-2</v>
      </c>
      <c r="N83" s="134">
        <f>IF(H83="x","x",(H83*1000000/VLOOKUP($B83,'Crisis Indicator Data'!$C$3:$H$187,5,FALSE)))</f>
        <v>7.1433871852325079E-4</v>
      </c>
      <c r="O83" s="134">
        <f>IF(I83="x","x",(I83*1000000/VLOOKUP($B83,'Crisis Indicator Data'!$C$3:$H$187,5,FALSE)))</f>
        <v>0</v>
      </c>
      <c r="P83" s="131">
        <f t="shared" si="4"/>
        <v>2</v>
      </c>
      <c r="Q83" s="133">
        <f t="shared" si="5"/>
        <v>2.5</v>
      </c>
    </row>
    <row r="84" spans="1:17" x14ac:dyDescent="0.3">
      <c r="A84" s="1" t="str">
        <f>'Crisis Indicator Data'!A78</f>
        <v>Middle belt conflict</v>
      </c>
      <c r="B84" s="23" t="str">
        <f>'Crisis Indicator Data'!C78</f>
        <v>NGA003</v>
      </c>
      <c r="C84" s="23" t="str">
        <f>'Crisis Indicator Data'!D78</f>
        <v>Nigeria</v>
      </c>
      <c r="D84" s="23" t="str">
        <f>'Crisis Indicator Data'!E78</f>
        <v>NGA</v>
      </c>
      <c r="E84" s="126">
        <f>IF('Crisis Indicator Data'!Q78="x","x",('Crisis Indicator Data'!Q78/1000000))</f>
        <v>0</v>
      </c>
      <c r="F84" s="126">
        <f>IF('Crisis Indicator Data'!R78="x","x",('Crisis Indicator Data'!R78/1000000))</f>
        <v>0.3</v>
      </c>
      <c r="G84" s="126">
        <f>IF('Crisis Indicator Data'!S78="x","x",('Crisis Indicator Data'!S78/1000000))</f>
        <v>0</v>
      </c>
      <c r="H84" s="126">
        <f>IF('Crisis Indicator Data'!T78="x","x",('Crisis Indicator Data'!T78/1000000))</f>
        <v>0</v>
      </c>
      <c r="I84" s="126">
        <f>IF('Crisis Indicator Data'!U78="x","x",('Crisis Indicator Data'!U78/1000000))</f>
        <v>0</v>
      </c>
      <c r="J84" s="131">
        <f t="shared" si="3"/>
        <v>0</v>
      </c>
      <c r="K84" s="134">
        <f>IF(E84="x","x",(E84*1000000/VLOOKUP($B84,'Crisis Indicator Data'!$C$3:$H$187,5,FALSE)))</f>
        <v>0</v>
      </c>
      <c r="L84" s="134">
        <f>IF(F84="x","x",(F84*1000000/VLOOKUP($B84,'Crisis Indicator Data'!$C$3:$H$187,5,FALSE)))</f>
        <v>3.5635459653300949E-3</v>
      </c>
      <c r="M84" s="134">
        <f>IF(G84="x","x",(G84*1000000/VLOOKUP($B84,'Crisis Indicator Data'!$C$3:$H$187,5,FALSE)))</f>
        <v>0</v>
      </c>
      <c r="N84" s="134">
        <f>IF(H84="x","x",(H84*1000000/VLOOKUP($B84,'Crisis Indicator Data'!$C$3:$H$187,5,FALSE)))</f>
        <v>0</v>
      </c>
      <c r="O84" s="134">
        <f>IF(I84="x","x",(I84*1000000/VLOOKUP($B84,'Crisis Indicator Data'!$C$3:$H$187,5,FALSE)))</f>
        <v>0</v>
      </c>
      <c r="P84" s="131">
        <f t="shared" si="4"/>
        <v>2</v>
      </c>
      <c r="Q84" s="133">
        <f t="shared" si="5"/>
        <v>1</v>
      </c>
    </row>
    <row r="85" spans="1:17" x14ac:dyDescent="0.3">
      <c r="A85" s="1" t="str">
        <f>'Crisis Indicator Data'!A79</f>
        <v>Boko haram crisis in Nigeria</v>
      </c>
      <c r="B85" s="23" t="str">
        <f>'Crisis Indicator Data'!C79</f>
        <v>NGA004</v>
      </c>
      <c r="C85" s="23" t="str">
        <f>'Crisis Indicator Data'!D79</f>
        <v>Nigeria</v>
      </c>
      <c r="D85" s="23" t="str">
        <f>'Crisis Indicator Data'!E79</f>
        <v>NGA</v>
      </c>
      <c r="E85" s="126">
        <f>IF('Crisis Indicator Data'!Q79="x","x",('Crisis Indicator Data'!Q79/1000000))</f>
        <v>0</v>
      </c>
      <c r="F85" s="126">
        <f>IF('Crisis Indicator Data'!R79="x","x",('Crisis Indicator Data'!R79/1000000))</f>
        <v>0.01</v>
      </c>
      <c r="G85" s="126">
        <f>IF('Crisis Indicator Data'!S79="x","x",('Crisis Indicator Data'!S79/1000000))</f>
        <v>1.8979999999999999</v>
      </c>
      <c r="H85" s="126">
        <f>IF('Crisis Indicator Data'!T79="x","x",('Crisis Indicator Data'!T79/1000000))</f>
        <v>5.1609999999999996</v>
      </c>
      <c r="I85" s="126">
        <f>IF('Crisis Indicator Data'!U79="x","x",('Crisis Indicator Data'!U79/1000000))</f>
        <v>0</v>
      </c>
      <c r="J85" s="131">
        <f t="shared" si="3"/>
        <v>4</v>
      </c>
      <c r="K85" s="134">
        <f>IF(E85="x","x",(E85*1000000/VLOOKUP($B85,'Crisis Indicator Data'!$C$3:$H$187,5,FALSE)))</f>
        <v>0</v>
      </c>
      <c r="L85" s="134">
        <f>IF(F85="x","x",(F85*1000000/VLOOKUP($B85,'Crisis Indicator Data'!$C$3:$H$187,5,FALSE)))</f>
        <v>7.6851935677389098E-4</v>
      </c>
      <c r="M85" s="134">
        <f>IF(G85="x","x",(G85*1000000/VLOOKUP($B85,'Crisis Indicator Data'!$C$3:$H$187,5,FALSE)))</f>
        <v>0.14586497391568451</v>
      </c>
      <c r="N85" s="134">
        <f>IF(H85="x","x",(H85*1000000/VLOOKUP($B85,'Crisis Indicator Data'!$C$3:$H$187,5,FALSE)))</f>
        <v>0.39663284003100513</v>
      </c>
      <c r="O85" s="134">
        <f>IF(I85="x","x",(I85*1000000/VLOOKUP($B85,'Crisis Indicator Data'!$C$3:$H$187,5,FALSE)))</f>
        <v>0</v>
      </c>
      <c r="P85" s="131">
        <f t="shared" si="4"/>
        <v>4</v>
      </c>
      <c r="Q85" s="133">
        <f t="shared" si="5"/>
        <v>4</v>
      </c>
    </row>
    <row r="86" spans="1:17" x14ac:dyDescent="0.3">
      <c r="A86" s="1" t="str">
        <f>'Crisis Indicator Data'!A80</f>
        <v>Cameroon Refugees in Nigeria</v>
      </c>
      <c r="B86" s="23" t="str">
        <f>'Crisis Indicator Data'!C80</f>
        <v>NGA005</v>
      </c>
      <c r="C86" s="23" t="str">
        <f>'Crisis Indicator Data'!D80</f>
        <v>Nigeria</v>
      </c>
      <c r="D86" s="23" t="str">
        <f>'Crisis Indicator Data'!E80</f>
        <v>NGA</v>
      </c>
      <c r="E86" s="126">
        <f>IF('Crisis Indicator Data'!Q80="x","x",('Crisis Indicator Data'!Q80/1000000))</f>
        <v>0</v>
      </c>
      <c r="F86" s="126">
        <f>IF('Crisis Indicator Data'!R80="x","x",('Crisis Indicator Data'!R80/1000000))</f>
        <v>3.2000000000000001E-2</v>
      </c>
      <c r="G86" s="126">
        <f>IF('Crisis Indicator Data'!S80="x","x",('Crisis Indicator Data'!S80/1000000))</f>
        <v>0</v>
      </c>
      <c r="H86" s="126">
        <f>IF('Crisis Indicator Data'!T80="x","x",('Crisis Indicator Data'!T80/1000000))</f>
        <v>0</v>
      </c>
      <c r="I86" s="126">
        <f>IF('Crisis Indicator Data'!U80="x","x",('Crisis Indicator Data'!U80/1000000))</f>
        <v>0</v>
      </c>
      <c r="J86" s="131">
        <f t="shared" si="3"/>
        <v>0</v>
      </c>
      <c r="K86" s="134">
        <f>IF(E86="x","x",(E86*1000000/VLOOKUP($B86,'Crisis Indicator Data'!$C$3:$H$187,5,FALSE)))</f>
        <v>0</v>
      </c>
      <c r="L86" s="134">
        <f>IF(F86="x","x",(F86*1000000/VLOOKUP($B86,'Crisis Indicator Data'!$C$3:$H$187,5,FALSE)))</f>
        <v>1.8059559071350382E-3</v>
      </c>
      <c r="M86" s="134">
        <f>IF(G86="x","x",(G86*1000000/VLOOKUP($B86,'Crisis Indicator Data'!$C$3:$H$187,5,FALSE)))</f>
        <v>0</v>
      </c>
      <c r="N86" s="134">
        <f>IF(H86="x","x",(H86*1000000/VLOOKUP($B86,'Crisis Indicator Data'!$C$3:$H$187,5,FALSE)))</f>
        <v>0</v>
      </c>
      <c r="O86" s="134">
        <f>IF(I86="x","x",(I86*1000000/VLOOKUP($B86,'Crisis Indicator Data'!$C$3:$H$187,5,FALSE)))</f>
        <v>0</v>
      </c>
      <c r="P86" s="131">
        <f t="shared" si="4"/>
        <v>2</v>
      </c>
      <c r="Q86" s="133">
        <f t="shared" si="5"/>
        <v>1</v>
      </c>
    </row>
    <row r="87" spans="1:17" x14ac:dyDescent="0.3">
      <c r="A87" s="1" t="str">
        <f>'Crisis Indicator Data'!A81</f>
        <v>Pakistan</v>
      </c>
      <c r="B87" s="23" t="str">
        <f>'Crisis Indicator Data'!C81</f>
        <v>PAK001</v>
      </c>
      <c r="C87" s="23" t="str">
        <f>'Crisis Indicator Data'!D81</f>
        <v>Pakistan</v>
      </c>
      <c r="D87" s="23" t="str">
        <f>'Crisis Indicator Data'!E81</f>
        <v>PAK</v>
      </c>
      <c r="E87" s="126">
        <f>IF('Crisis Indicator Data'!Q81="x","x",('Crisis Indicator Data'!Q81/1000000))</f>
        <v>0</v>
      </c>
      <c r="F87" s="126">
        <f>IF('Crisis Indicator Data'!R81="x","x",('Crisis Indicator Data'!R81/1000000))</f>
        <v>0</v>
      </c>
      <c r="G87" s="126">
        <f>IF('Crisis Indicator Data'!S81="x","x",('Crisis Indicator Data'!S81/1000000))</f>
        <v>2.9</v>
      </c>
      <c r="H87" s="126">
        <f>IF('Crisis Indicator Data'!T81="x","x",('Crisis Indicator Data'!T81/1000000))</f>
        <v>0</v>
      </c>
      <c r="I87" s="126">
        <f>IF('Crisis Indicator Data'!U81="x","x",('Crisis Indicator Data'!U81/1000000))</f>
        <v>0</v>
      </c>
      <c r="J87" s="131">
        <f t="shared" si="3"/>
        <v>3</v>
      </c>
      <c r="K87" s="134">
        <f>IF(E87="x","x",(E87*1000000/VLOOKUP($B87,'Crisis Indicator Data'!$C$3:$H$187,5,FALSE)))</f>
        <v>0</v>
      </c>
      <c r="L87" s="134">
        <f>IF(F87="x","x",(F87*1000000/VLOOKUP($B87,'Crisis Indicator Data'!$C$3:$H$187,5,FALSE)))</f>
        <v>0</v>
      </c>
      <c r="M87" s="134">
        <f>IF(G87="x","x",(G87*1000000/VLOOKUP($B87,'Crisis Indicator Data'!$C$3:$H$187,5,FALSE)))</f>
        <v>1.4024938856102773E-2</v>
      </c>
      <c r="N87" s="134">
        <f>IF(H87="x","x",(H87*1000000/VLOOKUP($B87,'Crisis Indicator Data'!$C$3:$H$187,5,FALSE)))</f>
        <v>0</v>
      </c>
      <c r="O87" s="134">
        <f>IF(I87="x","x",(I87*1000000/VLOOKUP($B87,'Crisis Indicator Data'!$C$3:$H$187,5,FALSE)))</f>
        <v>0</v>
      </c>
      <c r="P87" s="131">
        <f t="shared" si="4"/>
        <v>3</v>
      </c>
      <c r="Q87" s="133">
        <f t="shared" si="5"/>
        <v>3</v>
      </c>
    </row>
    <row r="88" spans="1:17" x14ac:dyDescent="0.3">
      <c r="A88" s="1" t="str">
        <f>'Crisis Indicator Data'!A82</f>
        <v>Drought in Pakistan</v>
      </c>
      <c r="B88" s="23" t="str">
        <f>'Crisis Indicator Data'!C82</f>
        <v>PAK002</v>
      </c>
      <c r="C88" s="23" t="str">
        <f>'Crisis Indicator Data'!D82</f>
        <v>Pakistan</v>
      </c>
      <c r="D88" s="23" t="str">
        <f>'Crisis Indicator Data'!E82</f>
        <v>PAK</v>
      </c>
      <c r="E88" s="126">
        <f>IF('Crisis Indicator Data'!Q82="x","x",('Crisis Indicator Data'!Q82/1000000))</f>
        <v>0</v>
      </c>
      <c r="F88" s="126">
        <f>IF('Crisis Indicator Data'!R82="x","x",('Crisis Indicator Data'!R82/1000000))</f>
        <v>1.909</v>
      </c>
      <c r="G88" s="126">
        <f>IF('Crisis Indicator Data'!S82="x","x",('Crisis Indicator Data'!S82/1000000))</f>
        <v>0.89800000000000002</v>
      </c>
      <c r="H88" s="126">
        <f>IF('Crisis Indicator Data'!T82="x","x",('Crisis Indicator Data'!T82/1000000))</f>
        <v>0</v>
      </c>
      <c r="I88" s="126">
        <f>IF('Crisis Indicator Data'!U82="x","x",('Crisis Indicator Data'!U82/1000000))</f>
        <v>0</v>
      </c>
      <c r="J88" s="131">
        <f t="shared" si="3"/>
        <v>2</v>
      </c>
      <c r="K88" s="134">
        <f>IF(E88="x","x",(E88*1000000/VLOOKUP($B88,'Crisis Indicator Data'!$C$3:$H$187,5,FALSE)))</f>
        <v>0</v>
      </c>
      <c r="L88" s="134">
        <f>IF(F88="x","x",(F88*1000000/VLOOKUP($B88,'Crisis Indicator Data'!$C$3:$H$187,5,FALSE)))</f>
        <v>3.1694926980383793E-2</v>
      </c>
      <c r="M88" s="134">
        <f>IF(G88="x","x",(G88*1000000/VLOOKUP($B88,'Crisis Indicator Data'!$C$3:$H$187,5,FALSE)))</f>
        <v>1.4909399910101963E-2</v>
      </c>
      <c r="N88" s="134">
        <f>IF(H88="x","x",(H88*1000000/VLOOKUP($B88,'Crisis Indicator Data'!$C$3:$H$187,5,FALSE)))</f>
        <v>0</v>
      </c>
      <c r="O88" s="134">
        <f>IF(I88="x","x",(I88*1000000/VLOOKUP($B88,'Crisis Indicator Data'!$C$3:$H$187,5,FALSE)))</f>
        <v>0</v>
      </c>
      <c r="P88" s="131">
        <f t="shared" si="4"/>
        <v>2</v>
      </c>
      <c r="Q88" s="133">
        <f t="shared" si="5"/>
        <v>2</v>
      </c>
    </row>
    <row r="89" spans="1:17" x14ac:dyDescent="0.3">
      <c r="A89" s="1" t="str">
        <f>'Crisis Indicator Data'!A83</f>
        <v>Conflict in Pakistan</v>
      </c>
      <c r="B89" s="23" t="str">
        <f>'Crisis Indicator Data'!C83</f>
        <v>PAK003</v>
      </c>
      <c r="C89" s="23" t="str">
        <f>'Crisis Indicator Data'!D83</f>
        <v>Pakistan</v>
      </c>
      <c r="D89" s="23" t="str">
        <f>'Crisis Indicator Data'!E83</f>
        <v>PAK</v>
      </c>
      <c r="E89" s="126">
        <f>IF('Crisis Indicator Data'!Q83="x","x",('Crisis Indicator Data'!Q83/1000000))</f>
        <v>0</v>
      </c>
      <c r="F89" s="126">
        <f>IF('Crisis Indicator Data'!R83="x","x",('Crisis Indicator Data'!R83/1000000))</f>
        <v>0</v>
      </c>
      <c r="G89" s="126">
        <f>IF('Crisis Indicator Data'!S83="x","x",('Crisis Indicator Data'!S83/1000000))</f>
        <v>2.9</v>
      </c>
      <c r="H89" s="126">
        <f>IF('Crisis Indicator Data'!T83="x","x",('Crisis Indicator Data'!T83/1000000))</f>
        <v>0</v>
      </c>
      <c r="I89" s="126">
        <f>IF('Crisis Indicator Data'!U83="x","x",('Crisis Indicator Data'!U83/1000000))</f>
        <v>0</v>
      </c>
      <c r="J89" s="131">
        <f t="shared" si="3"/>
        <v>3</v>
      </c>
      <c r="K89" s="134">
        <f>IF(E89="x","x",(E89*1000000/VLOOKUP($B89,'Crisis Indicator Data'!$C$3:$H$187,5,FALSE)))</f>
        <v>0</v>
      </c>
      <c r="L89" s="134">
        <f>IF(F89="x","x",(F89*1000000/VLOOKUP($B89,'Crisis Indicator Data'!$C$3:$H$187,5,FALSE)))</f>
        <v>0</v>
      </c>
      <c r="M89" s="134">
        <f>IF(G89="x","x",(G89*1000000/VLOOKUP($B89,'Crisis Indicator Data'!$C$3:$H$187,5,FALSE)))</f>
        <v>1.4024938856102773E-2</v>
      </c>
      <c r="N89" s="134">
        <f>IF(H89="x","x",(H89*1000000/VLOOKUP($B89,'Crisis Indicator Data'!$C$3:$H$187,5,FALSE)))</f>
        <v>0</v>
      </c>
      <c r="O89" s="134">
        <f>IF(I89="x","x",(I89*1000000/VLOOKUP($B89,'Crisis Indicator Data'!$C$3:$H$187,5,FALSE)))</f>
        <v>0</v>
      </c>
      <c r="P89" s="131">
        <f t="shared" si="4"/>
        <v>3</v>
      </c>
      <c r="Q89" s="133">
        <f t="shared" si="5"/>
        <v>3</v>
      </c>
    </row>
    <row r="90" spans="1:17" x14ac:dyDescent="0.3">
      <c r="A90" s="1" t="str">
        <f>'Crisis Indicator Data'!A84</f>
        <v>Conflict in Palestine</v>
      </c>
      <c r="B90" s="23" t="str">
        <f>'Crisis Indicator Data'!C84</f>
        <v>PSE002</v>
      </c>
      <c r="C90" s="23" t="str">
        <f>'Crisis Indicator Data'!D84</f>
        <v>Palestine</v>
      </c>
      <c r="D90" s="23" t="str">
        <f>'Crisis Indicator Data'!E84</f>
        <v>PSE</v>
      </c>
      <c r="E90" s="126">
        <f>IF('Crisis Indicator Data'!Q84="x","x",('Crisis Indicator Data'!Q84/1000000))</f>
        <v>0.14099999999999999</v>
      </c>
      <c r="F90" s="126">
        <f>IF('Crisis Indicator Data'!R84="x","x",('Crisis Indicator Data'!R84/1000000))</f>
        <v>8.6999999999999994E-2</v>
      </c>
      <c r="G90" s="126">
        <f>IF('Crisis Indicator Data'!S84="x","x",('Crisis Indicator Data'!S84/1000000))</f>
        <v>0.32900000000000001</v>
      </c>
      <c r="H90" s="126">
        <f>IF('Crisis Indicator Data'!T84="x","x",('Crisis Indicator Data'!T84/1000000))</f>
        <v>1.0209999999999999</v>
      </c>
      <c r="I90" s="126">
        <f>IF('Crisis Indicator Data'!U84="x","x",('Crisis Indicator Data'!U84/1000000))</f>
        <v>0.97699999999999998</v>
      </c>
      <c r="J90" s="131">
        <f t="shared" si="3"/>
        <v>3</v>
      </c>
      <c r="K90" s="134">
        <f>IF(E90="x","x",(E90*1000000/VLOOKUP($B90,'Crisis Indicator Data'!$C$3:$H$187,5,FALSE)))</f>
        <v>2.9981328649158281E-2</v>
      </c>
      <c r="L90" s="134">
        <f>IF(F90="x","x",(F90*1000000/VLOOKUP($B90,'Crisis Indicator Data'!$C$3:$H$187,5,FALSE)))</f>
        <v>1.8499117677140214E-2</v>
      </c>
      <c r="M90" s="134">
        <f>IF(G90="x","x",(G90*1000000/VLOOKUP($B90,'Crisis Indicator Data'!$C$3:$H$187,5,FALSE)))</f>
        <v>6.9956433514702654E-2</v>
      </c>
      <c r="N90" s="134">
        <f>IF(H90="x","x",(H90*1000000/VLOOKUP($B90,'Crisis Indicator Data'!$C$3:$H$187,5,FALSE)))</f>
        <v>0.21709884078574893</v>
      </c>
      <c r="O90" s="134">
        <f>IF(I90="x","x",(I90*1000000/VLOOKUP($B90,'Crisis Indicator Data'!$C$3:$H$187,5,FALSE)))</f>
        <v>0.20774296517891944</v>
      </c>
      <c r="P90" s="131">
        <f t="shared" si="4"/>
        <v>5</v>
      </c>
      <c r="Q90" s="133">
        <f t="shared" si="5"/>
        <v>4</v>
      </c>
    </row>
    <row r="91" spans="1:17" x14ac:dyDescent="0.3">
      <c r="A91" s="1" t="str">
        <f>'Crisis Indicator Data'!A85</f>
        <v>Venezuela displacement in Panama</v>
      </c>
      <c r="B91" s="23" t="str">
        <f>'Crisis Indicator Data'!C85</f>
        <v>PAN002</v>
      </c>
      <c r="C91" s="23" t="str">
        <f>'Crisis Indicator Data'!D85</f>
        <v>Panama</v>
      </c>
      <c r="D91" s="23" t="str">
        <f>'Crisis Indicator Data'!E85</f>
        <v>PAN</v>
      </c>
      <c r="E91" s="126">
        <f>IF('Crisis Indicator Data'!Q85="x","x",('Crisis Indicator Data'!Q85/1000000))</f>
        <v>9.4E-2</v>
      </c>
      <c r="F91" s="126">
        <f>IF('Crisis Indicator Data'!R85="x","x",('Crisis Indicator Data'!R85/1000000))</f>
        <v>0</v>
      </c>
      <c r="G91" s="126">
        <f>IF('Crisis Indicator Data'!S85="x","x",('Crisis Indicator Data'!S85/1000000))</f>
        <v>0</v>
      </c>
      <c r="H91" s="126">
        <f>IF('Crisis Indicator Data'!T85="x","x",('Crisis Indicator Data'!T85/1000000))</f>
        <v>0</v>
      </c>
      <c r="I91" s="126">
        <f>IF('Crisis Indicator Data'!U85="x","x",('Crisis Indicator Data'!U85/1000000))</f>
        <v>0</v>
      </c>
      <c r="J91" s="131">
        <f t="shared" si="3"/>
        <v>0</v>
      </c>
      <c r="K91" s="134">
        <f>IF(E91="x","x",(E91*1000000/VLOOKUP($B91,'Crisis Indicator Data'!$C$3:$H$187,5,FALSE)))</f>
        <v>5.2222222222222225E-2</v>
      </c>
      <c r="L91" s="134">
        <f>IF(F91="x","x",(F91*1000000/VLOOKUP($B91,'Crisis Indicator Data'!$C$3:$H$187,5,FALSE)))</f>
        <v>0</v>
      </c>
      <c r="M91" s="134">
        <f>IF(G91="x","x",(G91*1000000/VLOOKUP($B91,'Crisis Indicator Data'!$C$3:$H$187,5,FALSE)))</f>
        <v>0</v>
      </c>
      <c r="N91" s="134">
        <f>IF(H91="x","x",(H91*1000000/VLOOKUP($B91,'Crisis Indicator Data'!$C$3:$H$187,5,FALSE)))</f>
        <v>0</v>
      </c>
      <c r="O91" s="134">
        <f>IF(I91="x","x",(I91*1000000/VLOOKUP($B91,'Crisis Indicator Data'!$C$3:$H$187,5,FALSE)))</f>
        <v>0</v>
      </c>
      <c r="P91" s="131">
        <f t="shared" si="4"/>
        <v>1</v>
      </c>
      <c r="Q91" s="133">
        <f t="shared" si="5"/>
        <v>0.5</v>
      </c>
    </row>
    <row r="92" spans="1:17" x14ac:dyDescent="0.3">
      <c r="A92" s="1" t="str">
        <f>'Crisis Indicator Data'!A86</f>
        <v>Venezuela displacement in Peru</v>
      </c>
      <c r="B92" s="23" t="str">
        <f>'Crisis Indicator Data'!C86</f>
        <v>PER002</v>
      </c>
      <c r="C92" s="23" t="str">
        <f>'Crisis Indicator Data'!D86</f>
        <v>Peru</v>
      </c>
      <c r="D92" s="23" t="str">
        <f>'Crisis Indicator Data'!E86</f>
        <v>PER</v>
      </c>
      <c r="E92" s="126">
        <f>IF('Crisis Indicator Data'!Q86="x","x",('Crisis Indicator Data'!Q86/1000000))</f>
        <v>0.6</v>
      </c>
      <c r="F92" s="126">
        <f>IF('Crisis Indicator Data'!R86="x","x",('Crisis Indicator Data'!R86/1000000))</f>
        <v>0.06</v>
      </c>
      <c r="G92" s="126">
        <f>IF('Crisis Indicator Data'!S86="x","x",('Crisis Indicator Data'!S86/1000000))</f>
        <v>0</v>
      </c>
      <c r="H92" s="126">
        <f>IF('Crisis Indicator Data'!T86="x","x",('Crisis Indicator Data'!T86/1000000))</f>
        <v>0</v>
      </c>
      <c r="I92" s="126">
        <f>IF('Crisis Indicator Data'!U86="x","x",('Crisis Indicator Data'!U86/1000000))</f>
        <v>0</v>
      </c>
      <c r="J92" s="131">
        <f t="shared" si="3"/>
        <v>0</v>
      </c>
      <c r="K92" s="134">
        <f>IF(E92="x","x",(E92*1000000/VLOOKUP($B92,'Crisis Indicator Data'!$C$3:$H$187,5,FALSE)))</f>
        <v>3.9946030250063484E-2</v>
      </c>
      <c r="L92" s="134">
        <f>IF(F92="x","x",(F92*1000000/VLOOKUP($B92,'Crisis Indicator Data'!$C$3:$H$187,5,FALSE)))</f>
        <v>3.9946030250063479E-3</v>
      </c>
      <c r="M92" s="134">
        <f>IF(G92="x","x",(G92*1000000/VLOOKUP($B92,'Crisis Indicator Data'!$C$3:$H$187,5,FALSE)))</f>
        <v>0</v>
      </c>
      <c r="N92" s="134">
        <f>IF(H92="x","x",(H92*1000000/VLOOKUP($B92,'Crisis Indicator Data'!$C$3:$H$187,5,FALSE)))</f>
        <v>0</v>
      </c>
      <c r="O92" s="134">
        <f>IF(I92="x","x",(I92*1000000/VLOOKUP($B92,'Crisis Indicator Data'!$C$3:$H$187,5,FALSE)))</f>
        <v>0</v>
      </c>
      <c r="P92" s="131">
        <f t="shared" si="4"/>
        <v>1</v>
      </c>
      <c r="Q92" s="133">
        <f t="shared" si="5"/>
        <v>0.5</v>
      </c>
    </row>
    <row r="93" spans="1:17" x14ac:dyDescent="0.3">
      <c r="A93" s="1" t="str">
        <f>'Crisis Indicator Data'!A87</f>
        <v>Philippines</v>
      </c>
      <c r="B93" s="23" t="str">
        <f>'Crisis Indicator Data'!C87</f>
        <v>PHL001</v>
      </c>
      <c r="C93" s="23" t="str">
        <f>'Crisis Indicator Data'!D87</f>
        <v>Philippines</v>
      </c>
      <c r="D93" s="23" t="str">
        <f>'Crisis Indicator Data'!E87</f>
        <v>PHL</v>
      </c>
      <c r="E93" s="126">
        <f>IF('Crisis Indicator Data'!Q87="x","x",('Crisis Indicator Data'!Q87/1000000))</f>
        <v>0</v>
      </c>
      <c r="F93" s="126">
        <f>IF('Crisis Indicator Data'!R87="x","x",('Crisis Indicator Data'!R87/1000000))</f>
        <v>0.183</v>
      </c>
      <c r="G93" s="126">
        <f>IF('Crisis Indicator Data'!S87="x","x",('Crisis Indicator Data'!S87/1000000))</f>
        <v>0</v>
      </c>
      <c r="H93" s="126">
        <f>IF('Crisis Indicator Data'!T87="x","x",('Crisis Indicator Data'!T87/1000000))</f>
        <v>0</v>
      </c>
      <c r="I93" s="126">
        <f>IF('Crisis Indicator Data'!U87="x","x",('Crisis Indicator Data'!U87/1000000))</f>
        <v>0</v>
      </c>
      <c r="J93" s="131">
        <f t="shared" si="3"/>
        <v>0</v>
      </c>
      <c r="K93" s="134">
        <f>IF(E93="x","x",(E93*1000000/VLOOKUP($B93,'Crisis Indicator Data'!$C$3:$H$187,5,FALSE)))</f>
        <v>0</v>
      </c>
      <c r="L93" s="134">
        <f>IF(F93="x","x",(F93*1000000/VLOOKUP($B93,'Crisis Indicator Data'!$C$3:$H$187,5,FALSE)))</f>
        <v>4.114000528300614E-2</v>
      </c>
      <c r="M93" s="134">
        <f>IF(G93="x","x",(G93*1000000/VLOOKUP($B93,'Crisis Indicator Data'!$C$3:$H$187,5,FALSE)))</f>
        <v>0</v>
      </c>
      <c r="N93" s="134">
        <f>IF(H93="x","x",(H93*1000000/VLOOKUP($B93,'Crisis Indicator Data'!$C$3:$H$187,5,FALSE)))</f>
        <v>0</v>
      </c>
      <c r="O93" s="134">
        <f>IF(I93="x","x",(I93*1000000/VLOOKUP($B93,'Crisis Indicator Data'!$C$3:$H$187,5,FALSE)))</f>
        <v>0</v>
      </c>
      <c r="P93" s="131">
        <f t="shared" si="4"/>
        <v>2</v>
      </c>
      <c r="Q93" s="133">
        <f t="shared" si="5"/>
        <v>1</v>
      </c>
    </row>
    <row r="94" spans="1:17" x14ac:dyDescent="0.3">
      <c r="A94" s="1" t="str">
        <f>'Crisis Indicator Data'!A88</f>
        <v>Mindanao conflict</v>
      </c>
      <c r="B94" s="23" t="str">
        <f>'Crisis Indicator Data'!C88</f>
        <v>PHL002</v>
      </c>
      <c r="C94" s="23" t="str">
        <f>'Crisis Indicator Data'!D88</f>
        <v>Philippines</v>
      </c>
      <c r="D94" s="23" t="str">
        <f>'Crisis Indicator Data'!E88</f>
        <v>PHL</v>
      </c>
      <c r="E94" s="126">
        <f>IF('Crisis Indicator Data'!Q88="x","x",('Crisis Indicator Data'!Q88/1000000))</f>
        <v>0</v>
      </c>
      <c r="F94" s="126">
        <f>IF('Crisis Indicator Data'!R88="x","x",('Crisis Indicator Data'!R88/1000000))</f>
        <v>7.6999999999999999E-2</v>
      </c>
      <c r="G94" s="126">
        <f>IF('Crisis Indicator Data'!S88="x","x",('Crisis Indicator Data'!S88/1000000))</f>
        <v>0</v>
      </c>
      <c r="H94" s="126">
        <f>IF('Crisis Indicator Data'!T88="x","x",('Crisis Indicator Data'!T88/1000000))</f>
        <v>0</v>
      </c>
      <c r="I94" s="126">
        <f>IF('Crisis Indicator Data'!U88="x","x",('Crisis Indicator Data'!U88/1000000))</f>
        <v>0</v>
      </c>
      <c r="J94" s="131">
        <f t="shared" si="3"/>
        <v>0</v>
      </c>
      <c r="K94" s="134">
        <f>IF(E94="x","x",(E94*1000000/VLOOKUP($B94,'Crisis Indicator Data'!$C$3:$H$187,5,FALSE)))</f>
        <v>0</v>
      </c>
      <c r="L94" s="134">
        <f>IF(F94="x","x",(F94*1000000/VLOOKUP($B94,'Crisis Indicator Data'!$C$3:$H$187,5,FALSE)))</f>
        <v>1.979807506144474E-2</v>
      </c>
      <c r="M94" s="134">
        <f>IF(G94="x","x",(G94*1000000/VLOOKUP($B94,'Crisis Indicator Data'!$C$3:$H$187,5,FALSE)))</f>
        <v>0</v>
      </c>
      <c r="N94" s="134">
        <f>IF(H94="x","x",(H94*1000000/VLOOKUP($B94,'Crisis Indicator Data'!$C$3:$H$187,5,FALSE)))</f>
        <v>0</v>
      </c>
      <c r="O94" s="134">
        <f>IF(I94="x","x",(I94*1000000/VLOOKUP($B94,'Crisis Indicator Data'!$C$3:$H$187,5,FALSE)))</f>
        <v>0</v>
      </c>
      <c r="P94" s="131">
        <f t="shared" si="4"/>
        <v>2</v>
      </c>
      <c r="Q94" s="133">
        <f t="shared" si="5"/>
        <v>1</v>
      </c>
    </row>
    <row r="95" spans="1:17" x14ac:dyDescent="0.3">
      <c r="A95" s="1" t="str">
        <f>'Crisis Indicator Data'!A89</f>
        <v>Monsoon in Philippines</v>
      </c>
      <c r="B95" s="23" t="str">
        <f>'Crisis Indicator Data'!C89</f>
        <v>PHL003</v>
      </c>
      <c r="C95" s="23" t="str">
        <f>'Crisis Indicator Data'!D89</f>
        <v>Philippines</v>
      </c>
      <c r="D95" s="23" t="str">
        <f>'Crisis Indicator Data'!E89</f>
        <v>PHL</v>
      </c>
      <c r="E95" s="126">
        <f>IF('Crisis Indicator Data'!Q89="x","x",('Crisis Indicator Data'!Q89/1000000))</f>
        <v>0</v>
      </c>
      <c r="F95" s="126">
        <f>IF('Crisis Indicator Data'!R89="x","x",('Crisis Indicator Data'!R89/1000000))</f>
        <v>0.105</v>
      </c>
      <c r="G95" s="126">
        <f>IF('Crisis Indicator Data'!S89="x","x",('Crisis Indicator Data'!S89/1000000))</f>
        <v>0</v>
      </c>
      <c r="H95" s="126">
        <f>IF('Crisis Indicator Data'!T89="x","x",('Crisis Indicator Data'!T89/1000000))</f>
        <v>0</v>
      </c>
      <c r="I95" s="126">
        <f>IF('Crisis Indicator Data'!U89="x","x",('Crisis Indicator Data'!U89/1000000))</f>
        <v>0</v>
      </c>
      <c r="J95" s="131">
        <f t="shared" si="3"/>
        <v>0</v>
      </c>
      <c r="K95" s="134">
        <f>IF(E95="x","x",(E95*1000000/VLOOKUP($B95,'Crisis Indicator Data'!$C$3:$H$187,5,FALSE)))</f>
        <v>0</v>
      </c>
      <c r="L95" s="134">
        <f>IF(F95="x","x",(F95*1000000/VLOOKUP($B95,'Crisis Indicator Data'!$C$3:$H$187,5,FALSE)))</f>
        <v>0.18784953431205922</v>
      </c>
      <c r="M95" s="134">
        <f>IF(G95="x","x",(G95*1000000/VLOOKUP($B95,'Crisis Indicator Data'!$C$3:$H$187,5,FALSE)))</f>
        <v>0</v>
      </c>
      <c r="N95" s="134">
        <f>IF(H95="x","x",(H95*1000000/VLOOKUP($B95,'Crisis Indicator Data'!$C$3:$H$187,5,FALSE)))</f>
        <v>0</v>
      </c>
      <c r="O95" s="134">
        <f>IF(I95="x","x",(I95*1000000/VLOOKUP($B95,'Crisis Indicator Data'!$C$3:$H$187,5,FALSE)))</f>
        <v>0</v>
      </c>
      <c r="P95" s="131">
        <f t="shared" si="4"/>
        <v>2</v>
      </c>
      <c r="Q95" s="133">
        <f t="shared" si="5"/>
        <v>1</v>
      </c>
    </row>
    <row r="96" spans="1:17" x14ac:dyDescent="0.3">
      <c r="A96" s="1" t="str">
        <f>'Crisis Indicator Data'!A90</f>
        <v>Displacement in Rwanda</v>
      </c>
      <c r="B96" s="23" t="str">
        <f>'Crisis Indicator Data'!C90</f>
        <v>RWA002</v>
      </c>
      <c r="C96" s="23" t="str">
        <f>'Crisis Indicator Data'!D90</f>
        <v>Rwanda</v>
      </c>
      <c r="D96" s="23" t="str">
        <f>'Crisis Indicator Data'!E90</f>
        <v>RWA</v>
      </c>
      <c r="E96" s="126">
        <f>IF('Crisis Indicator Data'!Q90="x","x",('Crisis Indicator Data'!Q90/1000000))</f>
        <v>0</v>
      </c>
      <c r="F96" s="126">
        <f>IF('Crisis Indicator Data'!R90="x","x",('Crisis Indicator Data'!R90/1000000))</f>
        <v>0.13300000000000001</v>
      </c>
      <c r="G96" s="126">
        <f>IF('Crisis Indicator Data'!S90="x","x",('Crisis Indicator Data'!S90/1000000))</f>
        <v>0</v>
      </c>
      <c r="H96" s="126">
        <f>IF('Crisis Indicator Data'!T90="x","x",('Crisis Indicator Data'!T90/1000000))</f>
        <v>0</v>
      </c>
      <c r="I96" s="126">
        <f>IF('Crisis Indicator Data'!U90="x","x",('Crisis Indicator Data'!U90/1000000))</f>
        <v>0</v>
      </c>
      <c r="J96" s="131">
        <f t="shared" si="3"/>
        <v>0</v>
      </c>
      <c r="K96" s="134">
        <f>IF(E96="x","x",(E96*1000000/VLOOKUP($B96,'Crisis Indicator Data'!$C$3:$H$187,5,FALSE)))</f>
        <v>0</v>
      </c>
      <c r="L96" s="134">
        <f>IF(F96="x","x",(F96*1000000/VLOOKUP($B96,'Crisis Indicator Data'!$C$3:$H$187,5,FALSE)))</f>
        <v>2.8144675482369055E-2</v>
      </c>
      <c r="M96" s="134">
        <f>IF(G96="x","x",(G96*1000000/VLOOKUP($B96,'Crisis Indicator Data'!$C$3:$H$187,5,FALSE)))</f>
        <v>0</v>
      </c>
      <c r="N96" s="134">
        <f>IF(H96="x","x",(H96*1000000/VLOOKUP($B96,'Crisis Indicator Data'!$C$3:$H$187,5,FALSE)))</f>
        <v>0</v>
      </c>
      <c r="O96" s="134">
        <f>IF(I96="x","x",(I96*1000000/VLOOKUP($B96,'Crisis Indicator Data'!$C$3:$H$187,5,FALSE)))</f>
        <v>0</v>
      </c>
      <c r="P96" s="131">
        <f t="shared" si="4"/>
        <v>2</v>
      </c>
      <c r="Q96" s="133">
        <f t="shared" si="5"/>
        <v>1</v>
      </c>
    </row>
    <row r="97" spans="1:17" x14ac:dyDescent="0.3">
      <c r="A97" s="1" t="str">
        <f>'Crisis Indicator Data'!A91</f>
        <v>Drought in Senegal</v>
      </c>
      <c r="B97" s="23" t="str">
        <f>'Crisis Indicator Data'!C91</f>
        <v>SEN002</v>
      </c>
      <c r="C97" s="23" t="str">
        <f>'Crisis Indicator Data'!D91</f>
        <v>Senegal</v>
      </c>
      <c r="D97" s="23" t="str">
        <f>'Crisis Indicator Data'!E91</f>
        <v>SEN</v>
      </c>
      <c r="E97" s="126">
        <f>IF('Crisis Indicator Data'!Q91="x","x",('Crisis Indicator Data'!Q91/1000000))</f>
        <v>0</v>
      </c>
      <c r="F97" s="126">
        <f>IF('Crisis Indicator Data'!R91="x","x",('Crisis Indicator Data'!R91/1000000))</f>
        <v>3.0840000000000001</v>
      </c>
      <c r="G97" s="126">
        <f>IF('Crisis Indicator Data'!S91="x","x",('Crisis Indicator Data'!S91/1000000))</f>
        <v>0.376</v>
      </c>
      <c r="H97" s="126">
        <f>IF('Crisis Indicator Data'!T91="x","x",('Crisis Indicator Data'!T91/1000000))</f>
        <v>0</v>
      </c>
      <c r="I97" s="126">
        <f>IF('Crisis Indicator Data'!U91="x","x",('Crisis Indicator Data'!U91/1000000))</f>
        <v>0</v>
      </c>
      <c r="J97" s="131">
        <f t="shared" si="3"/>
        <v>1</v>
      </c>
      <c r="K97" s="134">
        <f>IF(E97="x","x",(E97*1000000/VLOOKUP($B97,'Crisis Indicator Data'!$C$3:$H$187,5,FALSE)))</f>
        <v>0</v>
      </c>
      <c r="L97" s="134">
        <f>IF(F97="x","x",(F97*1000000/VLOOKUP($B97,'Crisis Indicator Data'!$C$3:$H$187,5,FALSE)))</f>
        <v>0.19615359589802378</v>
      </c>
      <c r="M97" s="134">
        <f>IF(G97="x","x",(G97*1000000/VLOOKUP($B97,'Crisis Indicator Data'!$C$3:$H$187,5,FALSE)))</f>
        <v>2.3914964999240253E-2</v>
      </c>
      <c r="N97" s="134">
        <f>IF(H97="x","x",(H97*1000000/VLOOKUP($B97,'Crisis Indicator Data'!$C$3:$H$187,5,FALSE)))</f>
        <v>0</v>
      </c>
      <c r="O97" s="134">
        <f>IF(I97="x","x",(I97*1000000/VLOOKUP($B97,'Crisis Indicator Data'!$C$3:$H$187,5,FALSE)))</f>
        <v>0</v>
      </c>
      <c r="P97" s="131">
        <f t="shared" si="4"/>
        <v>2</v>
      </c>
      <c r="Q97" s="133">
        <f t="shared" si="5"/>
        <v>1.5</v>
      </c>
    </row>
    <row r="98" spans="1:17" x14ac:dyDescent="0.3">
      <c r="A98" s="1" t="str">
        <f>'Crisis Indicator Data'!A92</f>
        <v>Somalia</v>
      </c>
      <c r="B98" s="23" t="str">
        <f>'Crisis Indicator Data'!C92</f>
        <v>SOM001</v>
      </c>
      <c r="C98" s="23" t="str">
        <f>'Crisis Indicator Data'!D92</f>
        <v>Somalia</v>
      </c>
      <c r="D98" s="23" t="str">
        <f>'Crisis Indicator Data'!E92</f>
        <v>SOM</v>
      </c>
      <c r="E98" s="126">
        <f>IF('Crisis Indicator Data'!Q92="x","x",('Crisis Indicator Data'!Q92/1000000))</f>
        <v>0</v>
      </c>
      <c r="F98" s="126">
        <f>IF('Crisis Indicator Data'!R92="x","x",('Crisis Indicator Data'!R92/1000000))</f>
        <v>3.077</v>
      </c>
      <c r="G98" s="126">
        <f>IF('Crisis Indicator Data'!S92="x","x",('Crisis Indicator Data'!S92/1000000))</f>
        <v>1.3879999999999999</v>
      </c>
      <c r="H98" s="126">
        <f>IF('Crisis Indicator Data'!T92="x","x",('Crisis Indicator Data'!T92/1000000))</f>
        <v>0.157</v>
      </c>
      <c r="I98" s="126">
        <f>IF('Crisis Indicator Data'!U92="x","x",('Crisis Indicator Data'!U92/1000000))</f>
        <v>1.7000000000000001E-2</v>
      </c>
      <c r="J98" s="131">
        <f t="shared" si="3"/>
        <v>3</v>
      </c>
      <c r="K98" s="134">
        <f>IF(E98="x","x",(E98*1000000/VLOOKUP($B98,'Crisis Indicator Data'!$C$3:$H$187,5,FALSE)))</f>
        <v>0</v>
      </c>
      <c r="L98" s="134">
        <f>IF(F98="x","x",(F98*1000000/VLOOKUP($B98,'Crisis Indicator Data'!$C$3:$H$187,5,FALSE)))</f>
        <v>0.26355110488897149</v>
      </c>
      <c r="M98" s="134">
        <f>IF(G98="x","x",(G98*1000000/VLOOKUP($B98,'Crisis Indicator Data'!$C$3:$H$187,5,FALSE)))</f>
        <v>0.11888493129213273</v>
      </c>
      <c r="N98" s="134">
        <f>IF(H98="x","x",(H98*1000000/VLOOKUP($B98,'Crisis Indicator Data'!$C$3:$H$187,5,FALSE)))</f>
        <v>1.3447358942986196E-2</v>
      </c>
      <c r="O98" s="134">
        <f>IF(I98="x","x",(I98*1000000/VLOOKUP($B98,'Crisis Indicator Data'!$C$3:$H$187,5,FALSE)))</f>
        <v>1.4560834524252569E-3</v>
      </c>
      <c r="P98" s="131">
        <f t="shared" si="4"/>
        <v>3</v>
      </c>
      <c r="Q98" s="133">
        <f t="shared" si="5"/>
        <v>3</v>
      </c>
    </row>
    <row r="99" spans="1:17" x14ac:dyDescent="0.3">
      <c r="A99" s="1" t="str">
        <f>'Crisis Indicator Data'!A93</f>
        <v>South Sudan</v>
      </c>
      <c r="B99" s="23" t="str">
        <f>'Crisis Indicator Data'!C93</f>
        <v>SSD001</v>
      </c>
      <c r="C99" s="23" t="str">
        <f>'Crisis Indicator Data'!D93</f>
        <v>South Sudan</v>
      </c>
      <c r="D99" s="23" t="str">
        <f>'Crisis Indicator Data'!E93</f>
        <v>SSD</v>
      </c>
      <c r="E99" s="126">
        <f>IF('Crisis Indicator Data'!Q93="x","x",('Crisis Indicator Data'!Q93/1000000))</f>
        <v>0</v>
      </c>
      <c r="F99" s="126">
        <f>IF('Crisis Indicator Data'!R93="x","x",('Crisis Indicator Data'!R93/1000000))</f>
        <v>0.19</v>
      </c>
      <c r="G99" s="126">
        <f>IF('Crisis Indicator Data'!S93="x","x",('Crisis Indicator Data'!S93/1000000))</f>
        <v>1.68</v>
      </c>
      <c r="H99" s="126">
        <f>IF('Crisis Indicator Data'!T93="x","x",('Crisis Indicator Data'!T93/1000000))</f>
        <v>5.2160000000000002</v>
      </c>
      <c r="I99" s="126">
        <f>IF('Crisis Indicator Data'!U93="x","x",('Crisis Indicator Data'!U93/1000000))</f>
        <v>3.5999999999999997E-2</v>
      </c>
      <c r="J99" s="131">
        <f t="shared" si="3"/>
        <v>4</v>
      </c>
      <c r="K99" s="134">
        <f>IF(E99="x","x",(E99*1000000/VLOOKUP($B99,'Crisis Indicator Data'!$C$3:$H$187,5,FALSE)))</f>
        <v>0</v>
      </c>
      <c r="L99" s="134">
        <f>IF(F99="x","x",(F99*1000000/VLOOKUP($B99,'Crisis Indicator Data'!$C$3:$H$187,5,FALSE)))</f>
        <v>1.5372168284789644E-2</v>
      </c>
      <c r="M99" s="134">
        <f>IF(G99="x","x",(G99*1000000/VLOOKUP($B99,'Crisis Indicator Data'!$C$3:$H$187,5,FALSE)))</f>
        <v>0.13592233009708737</v>
      </c>
      <c r="N99" s="134">
        <f>IF(H99="x","x",(H99*1000000/VLOOKUP($B99,'Crisis Indicator Data'!$C$3:$H$187,5,FALSE)))</f>
        <v>0.42200647249190937</v>
      </c>
      <c r="O99" s="134">
        <f>IF(I99="x","x",(I99*1000000/VLOOKUP($B99,'Crisis Indicator Data'!$C$3:$H$187,5,FALSE)))</f>
        <v>2.9126213592233011E-3</v>
      </c>
      <c r="P99" s="131">
        <f t="shared" si="4"/>
        <v>4</v>
      </c>
      <c r="Q99" s="133">
        <f t="shared" si="5"/>
        <v>4</v>
      </c>
    </row>
    <row r="100" spans="1:17" x14ac:dyDescent="0.3">
      <c r="A100" s="1" t="str">
        <f>'Crisis Indicator Data'!A94</f>
        <v>Mixed migration flows in spain</v>
      </c>
      <c r="B100" s="23" t="str">
        <f>'Crisis Indicator Data'!C94</f>
        <v>ESP002</v>
      </c>
      <c r="C100" s="23" t="str">
        <f>'Crisis Indicator Data'!D94</f>
        <v>Spain</v>
      </c>
      <c r="D100" s="23" t="str">
        <f>'Crisis Indicator Data'!E94</f>
        <v>ESP</v>
      </c>
      <c r="E100" s="126">
        <f>IF('Crisis Indicator Data'!Q94="x","x",('Crisis Indicator Data'!Q94/1000000))</f>
        <v>6.4000000000000001E-2</v>
      </c>
      <c r="F100" s="126">
        <f>IF('Crisis Indicator Data'!R94="x","x",('Crisis Indicator Data'!R94/1000000))</f>
        <v>0</v>
      </c>
      <c r="G100" s="126">
        <f>IF('Crisis Indicator Data'!S94="x","x",('Crisis Indicator Data'!S94/1000000))</f>
        <v>0</v>
      </c>
      <c r="H100" s="126">
        <f>IF('Crisis Indicator Data'!T94="x","x",('Crisis Indicator Data'!T94/1000000))</f>
        <v>0</v>
      </c>
      <c r="I100" s="126">
        <f>IF('Crisis Indicator Data'!U94="x","x",('Crisis Indicator Data'!U94/1000000))</f>
        <v>0</v>
      </c>
      <c r="J100" s="131">
        <f t="shared" si="3"/>
        <v>0</v>
      </c>
      <c r="K100" s="134">
        <f>IF(E100="x","x",(E100*1000000/VLOOKUP($B100,'Crisis Indicator Data'!$C$3:$H$187,5,FALSE)))</f>
        <v>7.6298502153107966E-3</v>
      </c>
      <c r="L100" s="134">
        <f>IF(F100="x","x",(F100*1000000/VLOOKUP($B100,'Crisis Indicator Data'!$C$3:$H$187,5,FALSE)))</f>
        <v>0</v>
      </c>
      <c r="M100" s="134">
        <f>IF(G100="x","x",(G100*1000000/VLOOKUP($B100,'Crisis Indicator Data'!$C$3:$H$187,5,FALSE)))</f>
        <v>0</v>
      </c>
      <c r="N100" s="134">
        <f>IF(H100="x","x",(H100*1000000/VLOOKUP($B100,'Crisis Indicator Data'!$C$3:$H$187,5,FALSE)))</f>
        <v>0</v>
      </c>
      <c r="O100" s="134">
        <f>IF(I100="x","x",(I100*1000000/VLOOKUP($B100,'Crisis Indicator Data'!$C$3:$H$187,5,FALSE)))</f>
        <v>0</v>
      </c>
      <c r="P100" s="131">
        <f t="shared" si="4"/>
        <v>1</v>
      </c>
      <c r="Q100" s="133">
        <f t="shared" si="5"/>
        <v>0.5</v>
      </c>
    </row>
    <row r="101" spans="1:17" x14ac:dyDescent="0.3">
      <c r="A101" s="1" t="str">
        <f>'Crisis Indicator Data'!A95</f>
        <v>Sudan</v>
      </c>
      <c r="B101" s="23" t="str">
        <f>'Crisis Indicator Data'!C95</f>
        <v>SDN001</v>
      </c>
      <c r="C101" s="23" t="str">
        <f>'Crisis Indicator Data'!D95</f>
        <v>Sudan</v>
      </c>
      <c r="D101" s="23" t="str">
        <f>'Crisis Indicator Data'!E95</f>
        <v>SDN</v>
      </c>
      <c r="E101" s="126">
        <f>IF('Crisis Indicator Data'!Q95="x","x",('Crisis Indicator Data'!Q95/1000000))</f>
        <v>0</v>
      </c>
      <c r="F101" s="126">
        <f>IF('Crisis Indicator Data'!R95="x","x",('Crisis Indicator Data'!R95/1000000))</f>
        <v>0</v>
      </c>
      <c r="G101" s="126">
        <f>IF('Crisis Indicator Data'!S95="x","x",('Crisis Indicator Data'!S95/1000000))</f>
        <v>4.6760000000000002</v>
      </c>
      <c r="H101" s="126">
        <f>IF('Crisis Indicator Data'!T95="x","x",('Crisis Indicator Data'!T95/1000000))</f>
        <v>1.0840000000000001</v>
      </c>
      <c r="I101" s="126">
        <f>IF('Crisis Indicator Data'!U95="x","x",('Crisis Indicator Data'!U95/1000000))</f>
        <v>0</v>
      </c>
      <c r="J101" s="131">
        <f t="shared" si="3"/>
        <v>4</v>
      </c>
      <c r="K101" s="134">
        <f>IF(E101="x","x",(E101*1000000/VLOOKUP($B101,'Crisis Indicator Data'!$C$3:$H$187,5,FALSE)))</f>
        <v>0</v>
      </c>
      <c r="L101" s="134">
        <f>IF(F101="x","x",(F101*1000000/VLOOKUP($B101,'Crisis Indicator Data'!$C$3:$H$187,5,FALSE)))</f>
        <v>0</v>
      </c>
      <c r="M101" s="134">
        <f>IF(G101="x","x",(G101*1000000/VLOOKUP($B101,'Crisis Indicator Data'!$C$3:$H$187,5,FALSE)))</f>
        <v>0.10291072736492196</v>
      </c>
      <c r="N101" s="134">
        <f>IF(H101="x","x",(H101*1000000/VLOOKUP($B101,'Crisis Indicator Data'!$C$3:$H$187,5,FALSE)))</f>
        <v>2.3856977857907486E-2</v>
      </c>
      <c r="O101" s="134">
        <f>IF(I101="x","x",(I101*1000000/VLOOKUP($B101,'Crisis Indicator Data'!$C$3:$H$187,5,FALSE)))</f>
        <v>0</v>
      </c>
      <c r="P101" s="131">
        <f t="shared" si="4"/>
        <v>3</v>
      </c>
      <c r="Q101" s="133">
        <f t="shared" si="5"/>
        <v>3.5</v>
      </c>
    </row>
    <row r="102" spans="1:17" x14ac:dyDescent="0.3">
      <c r="A102" s="1" t="str">
        <f>'Crisis Indicator Data'!A96</f>
        <v>Conflict and food security in Sudan</v>
      </c>
      <c r="B102" s="23" t="str">
        <f>'Crisis Indicator Data'!C96</f>
        <v>SDN002</v>
      </c>
      <c r="C102" s="23" t="str">
        <f>'Crisis Indicator Data'!D96</f>
        <v>Sudan</v>
      </c>
      <c r="D102" s="23" t="str">
        <f>'Crisis Indicator Data'!E96</f>
        <v>SDN</v>
      </c>
      <c r="E102" s="126">
        <f>IF('Crisis Indicator Data'!Q96="x","x",('Crisis Indicator Data'!Q96/1000000))</f>
        <v>0</v>
      </c>
      <c r="F102" s="126">
        <f>IF('Crisis Indicator Data'!R96="x","x",('Crisis Indicator Data'!R96/1000000))</f>
        <v>0</v>
      </c>
      <c r="G102" s="126">
        <f>IF('Crisis Indicator Data'!S96="x","x",('Crisis Indicator Data'!S96/1000000))</f>
        <v>4.6760000000000002</v>
      </c>
      <c r="H102" s="126">
        <f>IF('Crisis Indicator Data'!T96="x","x",('Crisis Indicator Data'!T96/1000000))</f>
        <v>1.0840000000000001</v>
      </c>
      <c r="I102" s="126">
        <f>IF('Crisis Indicator Data'!U96="x","x",('Crisis Indicator Data'!U96/1000000))</f>
        <v>0</v>
      </c>
      <c r="J102" s="131">
        <f t="shared" si="3"/>
        <v>4</v>
      </c>
      <c r="K102" s="134">
        <f>IF(E102="x","x",(E102*1000000/VLOOKUP($B102,'Crisis Indicator Data'!$C$3:$H$187,5,FALSE)))</f>
        <v>0</v>
      </c>
      <c r="L102" s="134">
        <f>IF(F102="x","x",(F102*1000000/VLOOKUP($B102,'Crisis Indicator Data'!$C$3:$H$187,5,FALSE)))</f>
        <v>0</v>
      </c>
      <c r="M102" s="134">
        <f>IF(G102="x","x",(G102*1000000/VLOOKUP($B102,'Crisis Indicator Data'!$C$3:$H$187,5,FALSE)))</f>
        <v>0.10291072736492196</v>
      </c>
      <c r="N102" s="134">
        <f>IF(H102="x","x",(H102*1000000/VLOOKUP($B102,'Crisis Indicator Data'!$C$3:$H$187,5,FALSE)))</f>
        <v>2.3856977857907486E-2</v>
      </c>
      <c r="O102" s="134">
        <f>IF(I102="x","x",(I102*1000000/VLOOKUP($B102,'Crisis Indicator Data'!$C$3:$H$187,5,FALSE)))</f>
        <v>0</v>
      </c>
      <c r="P102" s="131">
        <f t="shared" si="4"/>
        <v>3</v>
      </c>
      <c r="Q102" s="133">
        <f t="shared" si="5"/>
        <v>3.5</v>
      </c>
    </row>
    <row r="103" spans="1:17" x14ac:dyDescent="0.3">
      <c r="A103" s="1" t="str">
        <f>'Crisis Indicator Data'!A97</f>
        <v>International Displacement (Eritrea)</v>
      </c>
      <c r="B103" s="23" t="str">
        <f>'Crisis Indicator Data'!C97</f>
        <v>SDN003</v>
      </c>
      <c r="C103" s="23" t="str">
        <f>'Crisis Indicator Data'!D97</f>
        <v>Sudan</v>
      </c>
      <c r="D103" s="23" t="str">
        <f>'Crisis Indicator Data'!E97</f>
        <v>SDN</v>
      </c>
      <c r="E103" s="126">
        <f>IF('Crisis Indicator Data'!Q97="x","x",('Crisis Indicator Data'!Q97/1000000))</f>
        <v>0</v>
      </c>
      <c r="F103" s="126">
        <f>IF('Crisis Indicator Data'!R97="x","x",('Crisis Indicator Data'!R97/1000000))</f>
        <v>0.10100000000000001</v>
      </c>
      <c r="G103" s="126">
        <f>IF('Crisis Indicator Data'!S97="x","x",('Crisis Indicator Data'!S97/1000000))</f>
        <v>0.02</v>
      </c>
      <c r="H103" s="126">
        <f>IF('Crisis Indicator Data'!T97="x","x",('Crisis Indicator Data'!T97/1000000))</f>
        <v>0</v>
      </c>
      <c r="I103" s="126">
        <f>IF('Crisis Indicator Data'!U97="x","x",('Crisis Indicator Data'!U97/1000000))</f>
        <v>0</v>
      </c>
      <c r="J103" s="131">
        <f t="shared" si="3"/>
        <v>1</v>
      </c>
      <c r="K103" s="134">
        <f>IF(E103="x","x",(E103*1000000/VLOOKUP($B103,'Crisis Indicator Data'!$C$3:$H$187,5,FALSE)))</f>
        <v>0</v>
      </c>
      <c r="L103" s="134">
        <f>IF(F103="x","x",(F103*1000000/VLOOKUP($B103,'Crisis Indicator Data'!$C$3:$H$187,5,FALSE)))</f>
        <v>3.9799081626340216E-2</v>
      </c>
      <c r="M103" s="134">
        <f>IF(G103="x","x",(G103*1000000/VLOOKUP($B103,'Crisis Indicator Data'!$C$3:$H$187,5,FALSE)))</f>
        <v>7.8810062626416266E-3</v>
      </c>
      <c r="N103" s="134">
        <f>IF(H103="x","x",(H103*1000000/VLOOKUP($B103,'Crisis Indicator Data'!$C$3:$H$187,5,FALSE)))</f>
        <v>0</v>
      </c>
      <c r="O103" s="134">
        <f>IF(I103="x","x",(I103*1000000/VLOOKUP($B103,'Crisis Indicator Data'!$C$3:$H$187,5,FALSE)))</f>
        <v>0</v>
      </c>
      <c r="P103" s="131">
        <f t="shared" si="4"/>
        <v>2</v>
      </c>
      <c r="Q103" s="133">
        <f t="shared" si="5"/>
        <v>1.5</v>
      </c>
    </row>
    <row r="104" spans="1:17" x14ac:dyDescent="0.3">
      <c r="A104" s="1" t="str">
        <f>'Crisis Indicator Data'!A98</f>
        <v>International Displacement (South Sudan)</v>
      </c>
      <c r="B104" s="23" t="str">
        <f>'Crisis Indicator Data'!C98</f>
        <v>SDN004</v>
      </c>
      <c r="C104" s="23" t="str">
        <f>'Crisis Indicator Data'!D98</f>
        <v>Sudan</v>
      </c>
      <c r="D104" s="23" t="str">
        <f>'Crisis Indicator Data'!E98</f>
        <v>SDN</v>
      </c>
      <c r="E104" s="126">
        <f>IF('Crisis Indicator Data'!Q98="x","x",('Crisis Indicator Data'!Q98/1000000))</f>
        <v>0</v>
      </c>
      <c r="F104" s="126">
        <f>IF('Crisis Indicator Data'!R98="x","x",('Crisis Indicator Data'!R98/1000000))</f>
        <v>0.73399999999999999</v>
      </c>
      <c r="G104" s="126">
        <f>IF('Crisis Indicator Data'!S98="x","x",('Crisis Indicator Data'!S98/1000000))</f>
        <v>7.9000000000000001E-2</v>
      </c>
      <c r="H104" s="126">
        <f>IF('Crisis Indicator Data'!T98="x","x",('Crisis Indicator Data'!T98/1000000))</f>
        <v>0.04</v>
      </c>
      <c r="I104" s="126">
        <f>IF('Crisis Indicator Data'!U98="x","x",('Crisis Indicator Data'!U98/1000000))</f>
        <v>0</v>
      </c>
      <c r="J104" s="131">
        <f t="shared" si="3"/>
        <v>1</v>
      </c>
      <c r="K104" s="134">
        <f>IF(E104="x","x",(E104*1000000/VLOOKUP($B104,'Crisis Indicator Data'!$C$3:$H$187,5,FALSE)))</f>
        <v>0</v>
      </c>
      <c r="L104" s="134">
        <f>IF(F104="x","x",(F104*1000000/VLOOKUP($B104,'Crisis Indicator Data'!$C$3:$H$187,5,FALSE)))</f>
        <v>5.0553032265920519E-2</v>
      </c>
      <c r="M104" s="134">
        <f>IF(G104="x","x",(G104*1000000/VLOOKUP($B104,'Crisis Indicator Data'!$C$3:$H$187,5,FALSE)))</f>
        <v>5.440993935977822E-3</v>
      </c>
      <c r="N104" s="134">
        <f>IF(H104="x","x",(H104*1000000/VLOOKUP($B104,'Crisis Indicator Data'!$C$3:$H$187,5,FALSE)))</f>
        <v>2.7549336384697833E-3</v>
      </c>
      <c r="O104" s="134">
        <f>IF(I104="x","x",(I104*1000000/VLOOKUP($B104,'Crisis Indicator Data'!$C$3:$H$187,5,FALSE)))</f>
        <v>0</v>
      </c>
      <c r="P104" s="131">
        <f t="shared" si="4"/>
        <v>2</v>
      </c>
      <c r="Q104" s="133">
        <f t="shared" si="5"/>
        <v>1.5</v>
      </c>
    </row>
    <row r="105" spans="1:17" x14ac:dyDescent="0.3">
      <c r="A105" s="1" t="str">
        <f>'Crisis Indicator Data'!A99</f>
        <v>Syrian conflict</v>
      </c>
      <c r="B105" s="23" t="str">
        <f>'Crisis Indicator Data'!C99</f>
        <v>SYR001</v>
      </c>
      <c r="C105" s="23" t="str">
        <f>'Crisis Indicator Data'!D99</f>
        <v>Syria</v>
      </c>
      <c r="D105" s="23" t="str">
        <f>'Crisis Indicator Data'!E99</f>
        <v>SYR</v>
      </c>
      <c r="E105" s="126">
        <f>IF('Crisis Indicator Data'!Q99="x","x",('Crisis Indicator Data'!Q99/1000000))</f>
        <v>1.4999999999999999E-2</v>
      </c>
      <c r="F105" s="126">
        <f>IF('Crisis Indicator Data'!R99="x","x",('Crisis Indicator Data'!R99/1000000))</f>
        <v>1.399</v>
      </c>
      <c r="G105" s="126">
        <f>IF('Crisis Indicator Data'!S99="x","x",('Crisis Indicator Data'!S99/1000000))</f>
        <v>6.3819999999999997</v>
      </c>
      <c r="H105" s="126">
        <f>IF('Crisis Indicator Data'!T99="x","x",('Crisis Indicator Data'!T99/1000000))</f>
        <v>4.3070000000000004</v>
      </c>
      <c r="I105" s="126">
        <f>IF('Crisis Indicator Data'!U99="x","x",('Crisis Indicator Data'!U99/1000000))</f>
        <v>0.93700000000000006</v>
      </c>
      <c r="J105" s="131">
        <f t="shared" si="3"/>
        <v>5</v>
      </c>
      <c r="K105" s="134">
        <f>IF(E105="x","x",(E105*1000000/VLOOKUP($B105,'Crisis Indicator Data'!$C$3:$H$187,5,FALSE)))</f>
        <v>1.005748321003753E-3</v>
      </c>
      <c r="L105" s="134">
        <f>IF(F105="x","x",(F105*1000000/VLOOKUP($B105,'Crisis Indicator Data'!$C$3:$H$187,5,FALSE)))</f>
        <v>9.3802793405616688E-2</v>
      </c>
      <c r="M105" s="134">
        <f>IF(G105="x","x",(G105*1000000/VLOOKUP($B105,'Crisis Indicator Data'!$C$3:$H$187,5,FALSE)))</f>
        <v>0.42791238564306339</v>
      </c>
      <c r="N105" s="134">
        <f>IF(H105="x","x",(H105*1000000/VLOOKUP($B105,'Crisis Indicator Data'!$C$3:$H$187,5,FALSE)))</f>
        <v>0.2887838679042109</v>
      </c>
      <c r="O105" s="134">
        <f>IF(I105="x","x",(I105*1000000/VLOOKUP($B105,'Crisis Indicator Data'!$C$3:$H$187,5,FALSE)))</f>
        <v>6.2825745118701093E-2</v>
      </c>
      <c r="P105" s="131">
        <f t="shared" si="4"/>
        <v>5</v>
      </c>
      <c r="Q105" s="133">
        <f t="shared" si="5"/>
        <v>5</v>
      </c>
    </row>
    <row r="106" spans="1:17" x14ac:dyDescent="0.3">
      <c r="A106" s="1" t="str">
        <f>'Crisis Indicator Data'!A100</f>
        <v>International Displacement in Tanzania</v>
      </c>
      <c r="B106" s="23" t="str">
        <f>'Crisis Indicator Data'!C100</f>
        <v>TZA002</v>
      </c>
      <c r="C106" s="23" t="str">
        <f>'Crisis Indicator Data'!D100</f>
        <v>Tanzania</v>
      </c>
      <c r="D106" s="23" t="str">
        <f>'Crisis Indicator Data'!E100</f>
        <v>TZA</v>
      </c>
      <c r="E106" s="126">
        <f>IF('Crisis Indicator Data'!Q100="x","x",('Crisis Indicator Data'!Q100/1000000))</f>
        <v>4.2999999999999997E-2</v>
      </c>
      <c r="F106" s="126">
        <f>IF('Crisis Indicator Data'!R100="x","x",('Crisis Indicator Data'!R100/1000000))</f>
        <v>0.28399999999999997</v>
      </c>
      <c r="G106" s="126">
        <f>IF('Crisis Indicator Data'!S100="x","x",('Crisis Indicator Data'!S100/1000000))</f>
        <v>0</v>
      </c>
      <c r="H106" s="126">
        <f>IF('Crisis Indicator Data'!T100="x","x",('Crisis Indicator Data'!T100/1000000))</f>
        <v>0</v>
      </c>
      <c r="I106" s="126">
        <f>IF('Crisis Indicator Data'!U100="x","x",('Crisis Indicator Data'!U100/1000000))</f>
        <v>0</v>
      </c>
      <c r="J106" s="131">
        <f t="shared" si="3"/>
        <v>0</v>
      </c>
      <c r="K106" s="134">
        <f>IF(E106="x","x",(E106*1000000/VLOOKUP($B106,'Crisis Indicator Data'!$C$3:$H$187,5,FALSE)))</f>
        <v>3.7739482247654732E-3</v>
      </c>
      <c r="L106" s="134">
        <f>IF(F106="x","x",(F106*1000000/VLOOKUP($B106,'Crisis Indicator Data'!$C$3:$H$187,5,FALSE)))</f>
        <v>2.4925611531009171E-2</v>
      </c>
      <c r="M106" s="134">
        <f>IF(G106="x","x",(G106*1000000/VLOOKUP($B106,'Crisis Indicator Data'!$C$3:$H$187,5,FALSE)))</f>
        <v>0</v>
      </c>
      <c r="N106" s="134">
        <f>IF(H106="x","x",(H106*1000000/VLOOKUP($B106,'Crisis Indicator Data'!$C$3:$H$187,5,FALSE)))</f>
        <v>0</v>
      </c>
      <c r="O106" s="134">
        <f>IF(I106="x","x",(I106*1000000/VLOOKUP($B106,'Crisis Indicator Data'!$C$3:$H$187,5,FALSE)))</f>
        <v>0</v>
      </c>
      <c r="P106" s="131">
        <f t="shared" si="4"/>
        <v>2</v>
      </c>
      <c r="Q106" s="133">
        <f t="shared" si="5"/>
        <v>1</v>
      </c>
    </row>
    <row r="107" spans="1:17" x14ac:dyDescent="0.3">
      <c r="A107" s="1" t="str">
        <f>'Crisis Indicator Data'!A101</f>
        <v>Thailand</v>
      </c>
      <c r="B107" s="23" t="str">
        <f>'Crisis Indicator Data'!C101</f>
        <v>THA001</v>
      </c>
      <c r="C107" s="23" t="str">
        <f>'Crisis Indicator Data'!D101</f>
        <v>Thailand</v>
      </c>
      <c r="D107" s="23" t="str">
        <f>'Crisis Indicator Data'!E101</f>
        <v>THA</v>
      </c>
      <c r="E107" s="126" t="str">
        <f>IF('Crisis Indicator Data'!Q101="x","x",('Crisis Indicator Data'!Q101/1000000))</f>
        <v>x</v>
      </c>
      <c r="F107" s="126" t="str">
        <f>IF('Crisis Indicator Data'!R101="x","x",('Crisis Indicator Data'!R101/1000000))</f>
        <v>x</v>
      </c>
      <c r="G107" s="126" t="str">
        <f>IF('Crisis Indicator Data'!S101="x","x",('Crisis Indicator Data'!S101/1000000))</f>
        <v>x</v>
      </c>
      <c r="H107" s="126" t="str">
        <f>IF('Crisis Indicator Data'!T101="x","x",('Crisis Indicator Data'!T101/1000000))</f>
        <v>x</v>
      </c>
      <c r="I107" s="126" t="str">
        <f>IF('Crisis Indicator Data'!U101="x","x",('Crisis Indicator Data'!U101/1000000))</f>
        <v>x</v>
      </c>
      <c r="J107" s="131" t="str">
        <f t="shared" si="3"/>
        <v>x</v>
      </c>
      <c r="K107" s="134" t="str">
        <f>IF(E107="x","x",(E107*1000000/VLOOKUP($B107,'Crisis Indicator Data'!$C$3:$H$187,5,FALSE)))</f>
        <v>x</v>
      </c>
      <c r="L107" s="134" t="str">
        <f>IF(F107="x","x",(F107*1000000/VLOOKUP($B107,'Crisis Indicator Data'!$C$3:$H$187,5,FALSE)))</f>
        <v>x</v>
      </c>
      <c r="M107" s="134" t="str">
        <f>IF(G107="x","x",(G107*1000000/VLOOKUP($B107,'Crisis Indicator Data'!$C$3:$H$187,5,FALSE)))</f>
        <v>x</v>
      </c>
      <c r="N107" s="134" t="str">
        <f>IF(H107="x","x",(H107*1000000/VLOOKUP($B107,'Crisis Indicator Data'!$C$3:$H$187,5,FALSE)))</f>
        <v>x</v>
      </c>
      <c r="O107" s="134" t="str">
        <f>IF(I107="x","x",(I107*1000000/VLOOKUP($B107,'Crisis Indicator Data'!$C$3:$H$187,5,FALSE)))</f>
        <v>x</v>
      </c>
      <c r="P107" s="131" t="str">
        <f t="shared" si="4"/>
        <v>x</v>
      </c>
      <c r="Q107" s="133" t="str">
        <f t="shared" si="5"/>
        <v>x</v>
      </c>
    </row>
    <row r="108" spans="1:17" x14ac:dyDescent="0.3">
      <c r="A108" s="1" t="str">
        <f>'Crisis Indicator Data'!A102</f>
        <v>Conflict in Thailand</v>
      </c>
      <c r="B108" s="23" t="str">
        <f>'Crisis Indicator Data'!C102</f>
        <v>THA002</v>
      </c>
      <c r="C108" s="23" t="str">
        <f>'Crisis Indicator Data'!D102</f>
        <v>Thailand</v>
      </c>
      <c r="D108" s="23" t="str">
        <f>'Crisis Indicator Data'!E102</f>
        <v>THA</v>
      </c>
      <c r="E108" s="126" t="str">
        <f>IF('Crisis Indicator Data'!Q102="x","x",('Crisis Indicator Data'!Q102/1000000))</f>
        <v>x</v>
      </c>
      <c r="F108" s="126" t="str">
        <f>IF('Crisis Indicator Data'!R102="x","x",('Crisis Indicator Data'!R102/1000000))</f>
        <v>x</v>
      </c>
      <c r="G108" s="126" t="str">
        <f>IF('Crisis Indicator Data'!S102="x","x",('Crisis Indicator Data'!S102/1000000))</f>
        <v>x</v>
      </c>
      <c r="H108" s="126" t="str">
        <f>IF('Crisis Indicator Data'!T102="x","x",('Crisis Indicator Data'!T102/1000000))</f>
        <v>x</v>
      </c>
      <c r="I108" s="126" t="str">
        <f>IF('Crisis Indicator Data'!U102="x","x",('Crisis Indicator Data'!U102/1000000))</f>
        <v>x</v>
      </c>
      <c r="J108" s="131" t="str">
        <f t="shared" si="3"/>
        <v>x</v>
      </c>
      <c r="K108" s="134" t="str">
        <f>IF(E108="x","x",(E108*1000000/VLOOKUP($B108,'Crisis Indicator Data'!$C$3:$H$187,5,FALSE)))</f>
        <v>x</v>
      </c>
      <c r="L108" s="134" t="str">
        <f>IF(F108="x","x",(F108*1000000/VLOOKUP($B108,'Crisis Indicator Data'!$C$3:$H$187,5,FALSE)))</f>
        <v>x</v>
      </c>
      <c r="M108" s="134" t="str">
        <f>IF(G108="x","x",(G108*1000000/VLOOKUP($B108,'Crisis Indicator Data'!$C$3:$H$187,5,FALSE)))</f>
        <v>x</v>
      </c>
      <c r="N108" s="134" t="str">
        <f>IF(H108="x","x",(H108*1000000/VLOOKUP($B108,'Crisis Indicator Data'!$C$3:$H$187,5,FALSE)))</f>
        <v>x</v>
      </c>
      <c r="O108" s="134" t="str">
        <f>IF(I108="x","x",(I108*1000000/VLOOKUP($B108,'Crisis Indicator Data'!$C$3:$H$187,5,FALSE)))</f>
        <v>x</v>
      </c>
      <c r="P108" s="131" t="str">
        <f t="shared" si="4"/>
        <v>x</v>
      </c>
      <c r="Q108" s="133" t="str">
        <f t="shared" si="5"/>
        <v>x</v>
      </c>
    </row>
    <row r="109" spans="1:17" x14ac:dyDescent="0.3">
      <c r="A109" s="1" t="str">
        <f>'Crisis Indicator Data'!A103</f>
        <v>International Displacement (from Myanmar, mostly Karen and Karenni minorities</v>
      </c>
      <c r="B109" s="23" t="str">
        <f>'Crisis Indicator Data'!C103</f>
        <v>THA003</v>
      </c>
      <c r="C109" s="23" t="str">
        <f>'Crisis Indicator Data'!D103</f>
        <v>Thailand</v>
      </c>
      <c r="D109" s="23" t="str">
        <f>'Crisis Indicator Data'!E103</f>
        <v>THA</v>
      </c>
      <c r="E109" s="126">
        <f>IF('Crisis Indicator Data'!Q103="x","x",('Crisis Indicator Data'!Q103/1000000))</f>
        <v>0.104</v>
      </c>
      <c r="F109" s="126">
        <f>IF('Crisis Indicator Data'!R103="x","x",('Crisis Indicator Data'!R103/1000000))</f>
        <v>0</v>
      </c>
      <c r="G109" s="126">
        <f>IF('Crisis Indicator Data'!S103="x","x",('Crisis Indicator Data'!S103/1000000))</f>
        <v>0</v>
      </c>
      <c r="H109" s="126">
        <f>IF('Crisis Indicator Data'!T103="x","x",('Crisis Indicator Data'!T103/1000000))</f>
        <v>0</v>
      </c>
      <c r="I109" s="126">
        <f>IF('Crisis Indicator Data'!U103="x","x",('Crisis Indicator Data'!U103/1000000))</f>
        <v>0</v>
      </c>
      <c r="J109" s="131">
        <f t="shared" si="3"/>
        <v>0</v>
      </c>
      <c r="K109" s="134">
        <f>IF(E109="x","x",(E109*1000000/VLOOKUP($B109,'Crisis Indicator Data'!$C$3:$H$187,5,FALSE)))</f>
        <v>0.33440514469453375</v>
      </c>
      <c r="L109" s="134">
        <f>IF(F109="x","x",(F109*1000000/VLOOKUP($B109,'Crisis Indicator Data'!$C$3:$H$187,5,FALSE)))</f>
        <v>0</v>
      </c>
      <c r="M109" s="134">
        <f>IF(G109="x","x",(G109*1000000/VLOOKUP($B109,'Crisis Indicator Data'!$C$3:$H$187,5,FALSE)))</f>
        <v>0</v>
      </c>
      <c r="N109" s="134">
        <f>IF(H109="x","x",(H109*1000000/VLOOKUP($B109,'Crisis Indicator Data'!$C$3:$H$187,5,FALSE)))</f>
        <v>0</v>
      </c>
      <c r="O109" s="134">
        <f>IF(I109="x","x",(I109*1000000/VLOOKUP($B109,'Crisis Indicator Data'!$C$3:$H$187,5,FALSE)))</f>
        <v>0</v>
      </c>
      <c r="P109" s="131">
        <f t="shared" si="4"/>
        <v>1</v>
      </c>
      <c r="Q109" s="133">
        <f t="shared" si="5"/>
        <v>0.5</v>
      </c>
    </row>
    <row r="110" spans="1:17" x14ac:dyDescent="0.3">
      <c r="A110" s="1" t="str">
        <f>'Crisis Indicator Data'!A104</f>
        <v>Displacement in Tunisia</v>
      </c>
      <c r="B110" s="23" t="str">
        <f>'Crisis Indicator Data'!C104</f>
        <v>TUN002</v>
      </c>
      <c r="C110" s="23" t="str">
        <f>'Crisis Indicator Data'!D104</f>
        <v>Tunisia</v>
      </c>
      <c r="D110" s="23" t="str">
        <f>'Crisis Indicator Data'!E104</f>
        <v>TUN</v>
      </c>
      <c r="E110" s="126" t="str">
        <f>IF('Crisis Indicator Data'!Q104="x","x",('Crisis Indicator Data'!Q104/1000000))</f>
        <v>x</v>
      </c>
      <c r="F110" s="126" t="str">
        <f>IF('Crisis Indicator Data'!R104="x","x",('Crisis Indicator Data'!R104/1000000))</f>
        <v>x</v>
      </c>
      <c r="G110" s="126" t="str">
        <f>IF('Crisis Indicator Data'!S104="x","x",('Crisis Indicator Data'!S104/1000000))</f>
        <v>x</v>
      </c>
      <c r="H110" s="126" t="str">
        <f>IF('Crisis Indicator Data'!T104="x","x",('Crisis Indicator Data'!T104/1000000))</f>
        <v>x</v>
      </c>
      <c r="I110" s="126" t="str">
        <f>IF('Crisis Indicator Data'!U104="x","x",('Crisis Indicator Data'!U104/1000000))</f>
        <v>x</v>
      </c>
      <c r="J110" s="131" t="str">
        <f t="shared" si="3"/>
        <v>x</v>
      </c>
      <c r="K110" s="134" t="str">
        <f>IF(E110="x","x",(E110*1000000/VLOOKUP($B110,'Crisis Indicator Data'!$C$3:$H$187,5,FALSE)))</f>
        <v>x</v>
      </c>
      <c r="L110" s="134" t="str">
        <f>IF(F110="x","x",(F110*1000000/VLOOKUP($B110,'Crisis Indicator Data'!$C$3:$H$187,5,FALSE)))</f>
        <v>x</v>
      </c>
      <c r="M110" s="134" t="str">
        <f>IF(G110="x","x",(G110*1000000/VLOOKUP($B110,'Crisis Indicator Data'!$C$3:$H$187,5,FALSE)))</f>
        <v>x</v>
      </c>
      <c r="N110" s="134" t="str">
        <f>IF(H110="x","x",(H110*1000000/VLOOKUP($B110,'Crisis Indicator Data'!$C$3:$H$187,5,FALSE)))</f>
        <v>x</v>
      </c>
      <c r="O110" s="134" t="str">
        <f>IF(I110="x","x",(I110*1000000/VLOOKUP($B110,'Crisis Indicator Data'!$C$3:$H$187,5,FALSE)))</f>
        <v>x</v>
      </c>
      <c r="P110" s="131" t="str">
        <f t="shared" si="4"/>
        <v>x</v>
      </c>
      <c r="Q110" s="133" t="str">
        <f t="shared" si="5"/>
        <v>x</v>
      </c>
    </row>
    <row r="111" spans="1:17" x14ac:dyDescent="0.3">
      <c r="A111" s="1" t="str">
        <f>'Crisis Indicator Data'!A105</f>
        <v>Turkey</v>
      </c>
      <c r="B111" s="23" t="str">
        <f>'Crisis Indicator Data'!C105</f>
        <v>TUR001</v>
      </c>
      <c r="C111" s="23" t="str">
        <f>'Crisis Indicator Data'!D105</f>
        <v>Turkey</v>
      </c>
      <c r="D111" s="23" t="str">
        <f>'Crisis Indicator Data'!E105</f>
        <v>TUR</v>
      </c>
      <c r="E111" s="126">
        <f>IF('Crisis Indicator Data'!Q105="x","x",('Crisis Indicator Data'!Q105/1000000))</f>
        <v>1.3109999999999999</v>
      </c>
      <c r="F111" s="126">
        <f>IF('Crisis Indicator Data'!R105="x","x",('Crisis Indicator Data'!R105/1000000))</f>
        <v>1.66</v>
      </c>
      <c r="G111" s="126">
        <f>IF('Crisis Indicator Data'!S105="x","x",('Crisis Indicator Data'!S105/1000000))</f>
        <v>1.038</v>
      </c>
      <c r="H111" s="126">
        <f>IF('Crisis Indicator Data'!T105="x","x",('Crisis Indicator Data'!T105/1000000))</f>
        <v>0</v>
      </c>
      <c r="I111" s="126">
        <f>IF('Crisis Indicator Data'!U105="x","x",('Crisis Indicator Data'!U105/1000000))</f>
        <v>0</v>
      </c>
      <c r="J111" s="131">
        <f t="shared" si="3"/>
        <v>3</v>
      </c>
      <c r="K111" s="134">
        <f>IF(E111="x","x",(E111*1000000/VLOOKUP($B111,'Crisis Indicator Data'!$C$3:$H$187,5,FALSE)))</f>
        <v>2.4453963604182959E-2</v>
      </c>
      <c r="L111" s="134">
        <f>IF(F111="x","x",(F111*1000000/VLOOKUP($B111,'Crisis Indicator Data'!$C$3:$H$187,5,FALSE)))</f>
        <v>3.0963828819941811E-2</v>
      </c>
      <c r="M111" s="134">
        <f>IF(G111="x","x",(G111*1000000/VLOOKUP($B111,'Crisis Indicator Data'!$C$3:$H$187,5,FALSE)))</f>
        <v>1.9361719466927468E-2</v>
      </c>
      <c r="N111" s="134">
        <f>IF(H111="x","x",(H111*1000000/VLOOKUP($B111,'Crisis Indicator Data'!$C$3:$H$187,5,FALSE)))</f>
        <v>0</v>
      </c>
      <c r="O111" s="134">
        <f>IF(I111="x","x",(I111*1000000/VLOOKUP($B111,'Crisis Indicator Data'!$C$3:$H$187,5,FALSE)))</f>
        <v>0</v>
      </c>
      <c r="P111" s="131">
        <f t="shared" si="4"/>
        <v>2</v>
      </c>
      <c r="Q111" s="133">
        <f t="shared" si="5"/>
        <v>2.5</v>
      </c>
    </row>
    <row r="112" spans="1:17" x14ac:dyDescent="0.3">
      <c r="A112" s="1" t="str">
        <f>'Crisis Indicator Data'!A106</f>
        <v>Syrian Refugees in Turkey</v>
      </c>
      <c r="B112" s="23" t="str">
        <f>'Crisis Indicator Data'!C106</f>
        <v>TUR002</v>
      </c>
      <c r="C112" s="23" t="str">
        <f>'Crisis Indicator Data'!D106</f>
        <v>Turkey</v>
      </c>
      <c r="D112" s="23" t="str">
        <f>'Crisis Indicator Data'!E106</f>
        <v>TUR</v>
      </c>
      <c r="E112" s="126">
        <f>IF('Crisis Indicator Data'!Q106="x","x",('Crisis Indicator Data'!Q106/1000000))</f>
        <v>1.3109999999999999</v>
      </c>
      <c r="F112" s="126">
        <f>IF('Crisis Indicator Data'!R106="x","x",('Crisis Indicator Data'!R106/1000000))</f>
        <v>1.66</v>
      </c>
      <c r="G112" s="126">
        <f>IF('Crisis Indicator Data'!S106="x","x",('Crisis Indicator Data'!S106/1000000))</f>
        <v>0.67</v>
      </c>
      <c r="H112" s="126">
        <f>IF('Crisis Indicator Data'!T106="x","x",('Crisis Indicator Data'!T106/1000000))</f>
        <v>0</v>
      </c>
      <c r="I112" s="126">
        <f>IF('Crisis Indicator Data'!U106="x","x",('Crisis Indicator Data'!U106/1000000))</f>
        <v>0</v>
      </c>
      <c r="J112" s="131">
        <f>IF(G112="x","x",IF(SUM(G112:I112)=0,0,IF(SUM(G112:I112)&lt;=$J$3,1,IF(SUM(G112:I112)&lt;=$J$4,2,IF(SUM(G112:I112)&lt;=$J$5,3,IF(SUM(G112:I112)&lt;=$J$6,4,IF(SUM(G112:I112)&gt;=$J$6,5,0)))))))</f>
        <v>2</v>
      </c>
      <c r="K112" s="134">
        <f>IF(E112="x","x",(E112*1000000/VLOOKUP($B112,'Crisis Indicator Data'!$C$3:$H$187,5,FALSE)))</f>
        <v>3.6258008670891198E-2</v>
      </c>
      <c r="L112" s="134">
        <f>IF(F112="x","x",(F112*1000000/VLOOKUP($B112,'Crisis Indicator Data'!$C$3:$H$187,5,FALSE)))</f>
        <v>4.5910216928817235E-2</v>
      </c>
      <c r="M112" s="134">
        <f>IF(G112="x","x",(G112*1000000/VLOOKUP($B112,'Crisis Indicator Data'!$C$3:$H$187,5,FALSE)))</f>
        <v>1.8530027314643101E-2</v>
      </c>
      <c r="N112" s="134">
        <f>IF(H112="x","x",(H112*1000000/VLOOKUP($B112,'Crisis Indicator Data'!$C$3:$H$187,5,FALSE)))</f>
        <v>0</v>
      </c>
      <c r="O112" s="134">
        <f>IF(I112="x","x",(I112*1000000/VLOOKUP($B112,'Crisis Indicator Data'!$C$3:$H$187,5,FALSE)))</f>
        <v>0</v>
      </c>
      <c r="P112" s="131">
        <f t="shared" si="4"/>
        <v>2</v>
      </c>
      <c r="Q112" s="133">
        <f t="shared" si="5"/>
        <v>2</v>
      </c>
    </row>
    <row r="113" spans="1:17" x14ac:dyDescent="0.3">
      <c r="A113" s="1" t="str">
        <f>'Crisis Indicator Data'!A107</f>
        <v>Mixed Migration Flows in Turkey</v>
      </c>
      <c r="B113" s="23" t="str">
        <f>'Crisis Indicator Data'!C107</f>
        <v>TUR003</v>
      </c>
      <c r="C113" s="23" t="str">
        <f>'Crisis Indicator Data'!D107</f>
        <v>Turkey</v>
      </c>
      <c r="D113" s="23" t="str">
        <f>'Crisis Indicator Data'!E107</f>
        <v>TUR</v>
      </c>
      <c r="E113" s="126">
        <f>IF('Crisis Indicator Data'!Q107="x","x",('Crisis Indicator Data'!Q107/1000000))</f>
        <v>1.3109999999999999</v>
      </c>
      <c r="F113" s="126">
        <f>IF('Crisis Indicator Data'!R107="x","x",('Crisis Indicator Data'!R107/1000000))</f>
        <v>1.66</v>
      </c>
      <c r="G113" s="126">
        <f>IF('Crisis Indicator Data'!S107="x","x",('Crisis Indicator Data'!S107/1000000))</f>
        <v>1.038</v>
      </c>
      <c r="H113" s="126">
        <f>IF('Crisis Indicator Data'!T107="x","x",('Crisis Indicator Data'!T107/1000000))</f>
        <v>0</v>
      </c>
      <c r="I113" s="126">
        <f>IF('Crisis Indicator Data'!U107="x","x",('Crisis Indicator Data'!U107/1000000))</f>
        <v>0</v>
      </c>
      <c r="J113" s="131">
        <f t="shared" si="3"/>
        <v>3</v>
      </c>
      <c r="K113" s="134">
        <f>IF(E113="x","x",(E113*1000000/VLOOKUP($B113,'Crisis Indicator Data'!$C$3:$H$187,5,FALSE)))</f>
        <v>3.4843143529804985E-2</v>
      </c>
      <c r="L113" s="134">
        <f>IF(F113="x","x",(F113*1000000/VLOOKUP($B113,'Crisis Indicator Data'!$C$3:$H$187,5,FALSE)))</f>
        <v>4.4118701952308374E-2</v>
      </c>
      <c r="M113" s="134">
        <f>IF(G113="x","x",(G113*1000000/VLOOKUP($B113,'Crisis Indicator Data'!$C$3:$H$187,5,FALSE)))</f>
        <v>2.7587477485841019E-2</v>
      </c>
      <c r="N113" s="134">
        <f>IF(H113="x","x",(H113*1000000/VLOOKUP($B113,'Crisis Indicator Data'!$C$3:$H$187,5,FALSE)))</f>
        <v>0</v>
      </c>
      <c r="O113" s="134">
        <f>IF(I113="x","x",(I113*1000000/VLOOKUP($B113,'Crisis Indicator Data'!$C$3:$H$187,5,FALSE)))</f>
        <v>0</v>
      </c>
      <c r="P113" s="131">
        <f t="shared" si="4"/>
        <v>2</v>
      </c>
      <c r="Q113" s="133">
        <f t="shared" si="5"/>
        <v>2.5</v>
      </c>
    </row>
    <row r="114" spans="1:17" x14ac:dyDescent="0.3">
      <c r="A114" s="1" t="str">
        <f>'Crisis Indicator Data'!A108</f>
        <v>Kurdish Conflict</v>
      </c>
      <c r="B114" s="23" t="str">
        <f>'Crisis Indicator Data'!C108</f>
        <v>TUR004</v>
      </c>
      <c r="C114" s="23" t="str">
        <f>'Crisis Indicator Data'!D108</f>
        <v>Turkey</v>
      </c>
      <c r="D114" s="23" t="str">
        <f>'Crisis Indicator Data'!E108</f>
        <v>TUR</v>
      </c>
      <c r="E114" s="126" t="str">
        <f>IF('Crisis Indicator Data'!Q108="x","x",('Crisis Indicator Data'!Q108/1000000))</f>
        <v>x</v>
      </c>
      <c r="F114" s="126" t="str">
        <f>IF('Crisis Indicator Data'!R108="x","x",('Crisis Indicator Data'!R108/1000000))</f>
        <v>x</v>
      </c>
      <c r="G114" s="126" t="str">
        <f>IF('Crisis Indicator Data'!S108="x","x",('Crisis Indicator Data'!S108/1000000))</f>
        <v>x</v>
      </c>
      <c r="H114" s="126" t="str">
        <f>IF('Crisis Indicator Data'!T108="x","x",('Crisis Indicator Data'!T108/1000000))</f>
        <v>x</v>
      </c>
      <c r="I114" s="126" t="str">
        <f>IF('Crisis Indicator Data'!U108="x","x",('Crisis Indicator Data'!U108/1000000))</f>
        <v>x</v>
      </c>
      <c r="J114" s="131" t="str">
        <f t="shared" si="3"/>
        <v>x</v>
      </c>
      <c r="K114" s="134" t="str">
        <f>IF(E114="x","x",(E114*1000000/VLOOKUP($B114,'Crisis Indicator Data'!$C$3:$H$187,5,FALSE)))</f>
        <v>x</v>
      </c>
      <c r="L114" s="134" t="str">
        <f>IF(F114="x","x",(F114*1000000/VLOOKUP($B114,'Crisis Indicator Data'!$C$3:$H$187,5,FALSE)))</f>
        <v>x</v>
      </c>
      <c r="M114" s="134" t="str">
        <f>IF(G114="x","x",(G114*1000000/VLOOKUP($B114,'Crisis Indicator Data'!$C$3:$H$187,5,FALSE)))</f>
        <v>x</v>
      </c>
      <c r="N114" s="134" t="str">
        <f>IF(H114="x","x",(H114*1000000/VLOOKUP($B114,'Crisis Indicator Data'!$C$3:$H$187,5,FALSE)))</f>
        <v>x</v>
      </c>
      <c r="O114" s="134" t="str">
        <f>IF(I114="x","x",(I114*1000000/VLOOKUP($B114,'Crisis Indicator Data'!$C$3:$H$187,5,FALSE)))</f>
        <v>x</v>
      </c>
      <c r="P114" s="131" t="str">
        <f t="shared" si="4"/>
        <v>x</v>
      </c>
      <c r="Q114" s="133" t="str">
        <f t="shared" si="5"/>
        <v>x</v>
      </c>
    </row>
    <row r="115" spans="1:17" x14ac:dyDescent="0.3">
      <c r="A115" s="1" t="str">
        <f>'Crisis Indicator Data'!A109</f>
        <v>Uganda</v>
      </c>
      <c r="B115" s="23" t="str">
        <f>'Crisis Indicator Data'!C109</f>
        <v>UGA001</v>
      </c>
      <c r="C115" s="23" t="str">
        <f>'Crisis Indicator Data'!D109</f>
        <v>Uganda</v>
      </c>
      <c r="D115" s="23" t="str">
        <f>'Crisis Indicator Data'!E109</f>
        <v>UGA</v>
      </c>
      <c r="E115" s="126">
        <f>IF('Crisis Indicator Data'!Q109="x","x",('Crisis Indicator Data'!Q109/1000000))</f>
        <v>0.42499999999999999</v>
      </c>
      <c r="F115" s="126">
        <f>IF('Crisis Indicator Data'!R109="x","x",('Crisis Indicator Data'!R109/1000000))</f>
        <v>0.51100000000000001</v>
      </c>
      <c r="G115" s="126">
        <f>IF('Crisis Indicator Data'!S109="x","x",('Crisis Indicator Data'!S109/1000000))</f>
        <v>0.57799999999999996</v>
      </c>
      <c r="H115" s="126">
        <f>IF('Crisis Indicator Data'!T109="x","x",('Crisis Indicator Data'!T109/1000000))</f>
        <v>0</v>
      </c>
      <c r="I115" s="126">
        <f>IF('Crisis Indicator Data'!U109="x","x",('Crisis Indicator Data'!U109/1000000))</f>
        <v>0</v>
      </c>
      <c r="J115" s="131">
        <f t="shared" si="3"/>
        <v>2</v>
      </c>
      <c r="K115" s="134">
        <f>IF(E115="x","x",(E115*1000000/VLOOKUP($B115,'Crisis Indicator Data'!$C$3:$H$187,5,FALSE)))</f>
        <v>5.4408454638583202E-2</v>
      </c>
      <c r="L115" s="134">
        <f>IF(F115="x","x",(F115*1000000/VLOOKUP($B115,'Crisis Indicator Data'!$C$3:$H$187,5,FALSE)))</f>
        <v>6.5418165459567093E-2</v>
      </c>
      <c r="M115" s="134">
        <f>IF(G115="x","x",(G115*1000000/VLOOKUP($B115,'Crisis Indicator Data'!$C$3:$H$187,5,FALSE)))</f>
        <v>7.3995498308473157E-2</v>
      </c>
      <c r="N115" s="134">
        <f>IF(H115="x","x",(H115*1000000/VLOOKUP($B115,'Crisis Indicator Data'!$C$3:$H$187,5,FALSE)))</f>
        <v>0</v>
      </c>
      <c r="O115" s="134">
        <f>IF(I115="x","x",(I115*1000000/VLOOKUP($B115,'Crisis Indicator Data'!$C$3:$H$187,5,FALSE)))</f>
        <v>0</v>
      </c>
      <c r="P115" s="131">
        <f t="shared" si="4"/>
        <v>3</v>
      </c>
      <c r="Q115" s="133">
        <f t="shared" si="5"/>
        <v>2.5</v>
      </c>
    </row>
    <row r="116" spans="1:17" x14ac:dyDescent="0.3">
      <c r="A116" s="1" t="str">
        <f>'Crisis Indicator Data'!A110</f>
        <v>International Displacement (South Sudanese)</v>
      </c>
      <c r="B116" s="23" t="str">
        <f>'Crisis Indicator Data'!C110</f>
        <v>UGA002</v>
      </c>
      <c r="C116" s="23" t="str">
        <f>'Crisis Indicator Data'!D110</f>
        <v>Uganda</v>
      </c>
      <c r="D116" s="23" t="str">
        <f>'Crisis Indicator Data'!E110</f>
        <v>UGA</v>
      </c>
      <c r="E116" s="126">
        <f>IF('Crisis Indicator Data'!Q110="x","x",('Crisis Indicator Data'!Q110/1000000))</f>
        <v>0.32600000000000001</v>
      </c>
      <c r="F116" s="126">
        <f>IF('Crisis Indicator Data'!R110="x","x",('Crisis Indicator Data'!R110/1000000))</f>
        <v>0.19900000000000001</v>
      </c>
      <c r="G116" s="126">
        <f>IF('Crisis Indicator Data'!S110="x","x",('Crisis Indicator Data'!S110/1000000))</f>
        <v>0.27</v>
      </c>
      <c r="H116" s="126">
        <f>IF('Crisis Indicator Data'!T110="x","x",('Crisis Indicator Data'!T110/1000000))</f>
        <v>0</v>
      </c>
      <c r="I116" s="126">
        <f>IF('Crisis Indicator Data'!U110="x","x",('Crisis Indicator Data'!U110/1000000))</f>
        <v>0</v>
      </c>
      <c r="J116" s="131">
        <f t="shared" si="3"/>
        <v>1</v>
      </c>
      <c r="K116" s="134">
        <f>IF(E116="x","x",(E116*1000000/VLOOKUP($B116,'Crisis Indicator Data'!$C$3:$H$187,5,FALSE)))</f>
        <v>9.880886818684817E-2</v>
      </c>
      <c r="L116" s="134">
        <f>IF(F116="x","x",(F116*1000000/VLOOKUP($B116,'Crisis Indicator Data'!$C$3:$H$187,5,FALSE)))</f>
        <v>6.0315842850253945E-2</v>
      </c>
      <c r="M116" s="134">
        <f>IF(G116="x","x",(G116*1000000/VLOOKUP($B116,'Crisis Indicator Data'!$C$3:$H$187,5,FALSE)))</f>
        <v>8.1835565676223951E-2</v>
      </c>
      <c r="N116" s="134">
        <f>IF(H116="x","x",(H116*1000000/VLOOKUP($B116,'Crisis Indicator Data'!$C$3:$H$187,5,FALSE)))</f>
        <v>0</v>
      </c>
      <c r="O116" s="134">
        <f>IF(I116="x","x",(I116*1000000/VLOOKUP($B116,'Crisis Indicator Data'!$C$3:$H$187,5,FALSE)))</f>
        <v>0</v>
      </c>
      <c r="P116" s="131">
        <f t="shared" si="4"/>
        <v>3</v>
      </c>
      <c r="Q116" s="133">
        <f t="shared" si="5"/>
        <v>2</v>
      </c>
    </row>
    <row r="117" spans="1:17" x14ac:dyDescent="0.3">
      <c r="A117" s="1" t="str">
        <f>'Crisis Indicator Data'!A111</f>
        <v>International Displacement (DRC)</v>
      </c>
      <c r="B117" s="23" t="str">
        <f>'Crisis Indicator Data'!C111</f>
        <v>UGA003</v>
      </c>
      <c r="C117" s="23" t="str">
        <f>'Crisis Indicator Data'!D111</f>
        <v>Uganda</v>
      </c>
      <c r="D117" s="23" t="str">
        <f>'Crisis Indicator Data'!E111</f>
        <v>UGA</v>
      </c>
      <c r="E117" s="126">
        <f>IF('Crisis Indicator Data'!Q111="x","x",('Crisis Indicator Data'!Q111/1000000))</f>
        <v>9.9000000000000005E-2</v>
      </c>
      <c r="F117" s="126">
        <f>IF('Crisis Indicator Data'!R111="x","x",('Crisis Indicator Data'!R111/1000000))</f>
        <v>6.7000000000000004E-2</v>
      </c>
      <c r="G117" s="126">
        <f>IF('Crisis Indicator Data'!S111="x","x",('Crisis Indicator Data'!S111/1000000))</f>
        <v>0.153</v>
      </c>
      <c r="H117" s="126">
        <f>IF('Crisis Indicator Data'!T111="x","x",('Crisis Indicator Data'!T111/1000000))</f>
        <v>0</v>
      </c>
      <c r="I117" s="126">
        <f>IF('Crisis Indicator Data'!U111="x","x",('Crisis Indicator Data'!U111/1000000))</f>
        <v>0</v>
      </c>
      <c r="J117" s="131">
        <f t="shared" si="3"/>
        <v>1</v>
      </c>
      <c r="K117" s="134">
        <f>IF(E117="x","x",(E117*1000000/VLOOKUP($B117,'Crisis Indicator Data'!$C$3:$H$187,5,FALSE)))</f>
        <v>2.7960675428243164E-2</v>
      </c>
      <c r="L117" s="134">
        <f>IF(F117="x","x",(F117*1000000/VLOOKUP($B117,'Crisis Indicator Data'!$C$3:$H$187,5,FALSE)))</f>
        <v>1.892288135042719E-2</v>
      </c>
      <c r="M117" s="134">
        <f>IF(G117="x","x",(G117*1000000/VLOOKUP($B117,'Crisis Indicator Data'!$C$3:$H$187,5,FALSE)))</f>
        <v>4.3211952934557617E-2</v>
      </c>
      <c r="N117" s="134">
        <f>IF(H117="x","x",(H117*1000000/VLOOKUP($B117,'Crisis Indicator Data'!$C$3:$H$187,5,FALSE)))</f>
        <v>0</v>
      </c>
      <c r="O117" s="134">
        <f>IF(I117="x","x",(I117*1000000/VLOOKUP($B117,'Crisis Indicator Data'!$C$3:$H$187,5,FALSE)))</f>
        <v>0</v>
      </c>
      <c r="P117" s="131">
        <f t="shared" si="4"/>
        <v>3</v>
      </c>
      <c r="Q117" s="133">
        <f t="shared" si="5"/>
        <v>2</v>
      </c>
    </row>
    <row r="118" spans="1:17" x14ac:dyDescent="0.3">
      <c r="A118" s="1" t="str">
        <f>'Crisis Indicator Data'!A112</f>
        <v>Food insecurity in Karamoja</v>
      </c>
      <c r="B118" s="23" t="str">
        <f>'Crisis Indicator Data'!C112</f>
        <v>UGA004</v>
      </c>
      <c r="C118" s="23" t="str">
        <f>'Crisis Indicator Data'!D112</f>
        <v>Uganda</v>
      </c>
      <c r="D118" s="23" t="str">
        <f>'Crisis Indicator Data'!E112</f>
        <v>UGA</v>
      </c>
      <c r="E118" s="126">
        <f>IF('Crisis Indicator Data'!Q112="x","x",('Crisis Indicator Data'!Q112/1000000))</f>
        <v>0</v>
      </c>
      <c r="F118" s="126">
        <f>IF('Crisis Indicator Data'!R112="x","x",('Crisis Indicator Data'!R112/1000000))</f>
        <v>0.245</v>
      </c>
      <c r="G118" s="126">
        <f>IF('Crisis Indicator Data'!S112="x","x",('Crisis Indicator Data'!S112/1000000))</f>
        <v>0.155</v>
      </c>
      <c r="H118" s="126">
        <f>IF('Crisis Indicator Data'!T112="x","x",('Crisis Indicator Data'!T112/1000000))</f>
        <v>0</v>
      </c>
      <c r="I118" s="126">
        <f>IF('Crisis Indicator Data'!U112="x","x",('Crisis Indicator Data'!U112/1000000))</f>
        <v>0</v>
      </c>
      <c r="J118" s="131">
        <f t="shared" si="3"/>
        <v>1</v>
      </c>
      <c r="K118" s="134">
        <f>IF(E118="x","x",(E118*1000000/VLOOKUP($B118,'Crisis Indicator Data'!$C$3:$H$187,5,FALSE)))</f>
        <v>0</v>
      </c>
      <c r="L118" s="134">
        <f>IF(F118="x","x",(F118*1000000/VLOOKUP($B118,'Crisis Indicator Data'!$C$3:$H$187,5,FALSE)))</f>
        <v>0.25223926696180377</v>
      </c>
      <c r="M118" s="134">
        <f>IF(G118="x","x",(G118*1000000/VLOOKUP($B118,'Crisis Indicator Data'!$C$3:$H$187,5,FALSE)))</f>
        <v>0.15957994440440645</v>
      </c>
      <c r="N118" s="134">
        <f>IF(H118="x","x",(H118*1000000/VLOOKUP($B118,'Crisis Indicator Data'!$C$3:$H$187,5,FALSE)))</f>
        <v>0</v>
      </c>
      <c r="O118" s="134">
        <f>IF(I118="x","x",(I118*1000000/VLOOKUP($B118,'Crisis Indicator Data'!$C$3:$H$187,5,FALSE)))</f>
        <v>0</v>
      </c>
      <c r="P118" s="131">
        <f t="shared" si="4"/>
        <v>3</v>
      </c>
      <c r="Q118" s="133">
        <f t="shared" si="5"/>
        <v>2</v>
      </c>
    </row>
    <row r="119" spans="1:17" x14ac:dyDescent="0.3">
      <c r="A119" s="1" t="str">
        <f>'Crisis Indicator Data'!A113</f>
        <v>Conflict in Ukraine</v>
      </c>
      <c r="B119" s="23" t="str">
        <f>'Crisis Indicator Data'!C113</f>
        <v>UKR002</v>
      </c>
      <c r="C119" s="23" t="str">
        <f>'Crisis Indicator Data'!D113</f>
        <v>Ukraine</v>
      </c>
      <c r="D119" s="23" t="str">
        <f>'Crisis Indicator Data'!E113</f>
        <v>UKR</v>
      </c>
      <c r="E119" s="126">
        <f>IF('Crisis Indicator Data'!Q113="x","x",('Crisis Indicator Data'!Q113/1000000))</f>
        <v>0.5</v>
      </c>
      <c r="F119" s="126">
        <f>IF('Crisis Indicator Data'!R113="x","x",('Crisis Indicator Data'!R113/1000000))</f>
        <v>0.8</v>
      </c>
      <c r="G119" s="126">
        <f>IF('Crisis Indicator Data'!S113="x","x",('Crisis Indicator Data'!S113/1000000))</f>
        <v>2.2000000000000002</v>
      </c>
      <c r="H119" s="126">
        <f>IF('Crisis Indicator Data'!T113="x","x",('Crisis Indicator Data'!T113/1000000))</f>
        <v>0</v>
      </c>
      <c r="I119" s="126">
        <f>IF('Crisis Indicator Data'!U113="x","x",('Crisis Indicator Data'!U113/1000000))</f>
        <v>0</v>
      </c>
      <c r="J119" s="131">
        <f t="shared" si="3"/>
        <v>3</v>
      </c>
      <c r="K119" s="134">
        <f>IF(E119="x","x",(E119*1000000/VLOOKUP($B119,'Crisis Indicator Data'!$C$3:$H$187,5,FALSE)))</f>
        <v>7.9254035655122582E-2</v>
      </c>
      <c r="L119" s="134">
        <f>IF(F119="x","x",(F119*1000000/VLOOKUP($B119,'Crisis Indicator Data'!$C$3:$H$187,5,FALSE)))</f>
        <v>0.12680645704819613</v>
      </c>
      <c r="M119" s="134">
        <f>IF(G119="x","x",(G119*1000000/VLOOKUP($B119,'Crisis Indicator Data'!$C$3:$H$187,5,FALSE)))</f>
        <v>0.34871775688253936</v>
      </c>
      <c r="N119" s="134">
        <f>IF(H119="x","x",(H119*1000000/VLOOKUP($B119,'Crisis Indicator Data'!$C$3:$H$187,5,FALSE)))</f>
        <v>0</v>
      </c>
      <c r="O119" s="134">
        <f>IF(I119="x","x",(I119*1000000/VLOOKUP($B119,'Crisis Indicator Data'!$C$3:$H$187,5,FALSE)))</f>
        <v>0</v>
      </c>
      <c r="P119" s="131">
        <f t="shared" si="4"/>
        <v>3</v>
      </c>
      <c r="Q119" s="133">
        <f t="shared" si="5"/>
        <v>3</v>
      </c>
    </row>
    <row r="120" spans="1:17" x14ac:dyDescent="0.3">
      <c r="A120" s="1" t="str">
        <f>'Crisis Indicator Data'!A114</f>
        <v>Venezuela</v>
      </c>
      <c r="B120" s="23" t="str">
        <f>'Crisis Indicator Data'!C114</f>
        <v>VEN001</v>
      </c>
      <c r="C120" s="23" t="str">
        <f>'Crisis Indicator Data'!D114</f>
        <v>Venezuela</v>
      </c>
      <c r="D120" s="23" t="str">
        <f>'Crisis Indicator Data'!E114</f>
        <v>VEN</v>
      </c>
      <c r="E120" s="126">
        <f>IF('Crisis Indicator Data'!Q114="x","x",('Crisis Indicator Data'!Q114/1000000))</f>
        <v>5.266</v>
      </c>
      <c r="F120" s="126">
        <f>IF('Crisis Indicator Data'!R114="x","x",('Crisis Indicator Data'!R114/1000000))</f>
        <v>9.0039999999999996</v>
      </c>
      <c r="G120" s="126">
        <f>IF('Crisis Indicator Data'!S114="x","x",('Crisis Indicator Data'!S114/1000000))</f>
        <v>8.1999999999999993</v>
      </c>
      <c r="H120" s="126">
        <f>IF('Crisis Indicator Data'!T114="x","x",('Crisis Indicator Data'!T114/1000000))</f>
        <v>3.859</v>
      </c>
      <c r="I120" s="126">
        <f>IF('Crisis Indicator Data'!U114="x","x",('Crisis Indicator Data'!U114/1000000))</f>
        <v>0</v>
      </c>
      <c r="J120" s="131">
        <f t="shared" si="3"/>
        <v>5</v>
      </c>
      <c r="K120" s="134">
        <f>IF(E120="x","x",(E120*1000000/VLOOKUP($B120,'Crisis Indicator Data'!$C$3:$H$187,5,FALSE)))</f>
        <v>0.1800037504769279</v>
      </c>
      <c r="L120" s="134">
        <f>IF(F120="x","x",(F120*1000000/VLOOKUP($B120,'Crisis Indicator Data'!$C$3:$H$187,5,FALSE)))</f>
        <v>0.30777701657695761</v>
      </c>
      <c r="M120" s="134">
        <f>IF(G120="x","x",(G120*1000000/VLOOKUP($B120,'Crisis Indicator Data'!$C$3:$H$187,5,FALSE)))</f>
        <v>0.28029448422157399</v>
      </c>
      <c r="N120" s="134">
        <f>IF(H120="x","x",(H120*1000000/VLOOKUP($B120,'Crisis Indicator Data'!$C$3:$H$187,5,FALSE)))</f>
        <v>0.13190931885500659</v>
      </c>
      <c r="O120" s="134">
        <f>IF(I120="x","x",(I120*1000000/VLOOKUP($B120,'Crisis Indicator Data'!$C$3:$H$187,5,FALSE)))</f>
        <v>0</v>
      </c>
      <c r="P120" s="131">
        <f t="shared" si="4"/>
        <v>4</v>
      </c>
      <c r="Q120" s="133">
        <f t="shared" si="5"/>
        <v>4.5</v>
      </c>
    </row>
    <row r="121" spans="1:17" x14ac:dyDescent="0.3">
      <c r="A121" s="1" t="str">
        <f>'Crisis Indicator Data'!A115</f>
        <v>Yemen</v>
      </c>
      <c r="B121" s="23" t="str">
        <f>'Crisis Indicator Data'!C115</f>
        <v>YEM001</v>
      </c>
      <c r="C121" s="23" t="str">
        <f>'Crisis Indicator Data'!D115</f>
        <v>Yemen</v>
      </c>
      <c r="D121" s="23" t="str">
        <f>'Crisis Indicator Data'!E115</f>
        <v>YEM</v>
      </c>
      <c r="E121" s="126">
        <f>IF('Crisis Indicator Data'!Q115="x","x",('Crisis Indicator Data'!Q115/1000000))</f>
        <v>0</v>
      </c>
      <c r="F121" s="126">
        <f>IF('Crisis Indicator Data'!R115="x","x",('Crisis Indicator Data'!R115/1000000))</f>
        <v>8.875</v>
      </c>
      <c r="G121" s="126">
        <f>IF('Crisis Indicator Data'!S115="x","x",('Crisis Indicator Data'!S115/1000000))</f>
        <v>10.88</v>
      </c>
      <c r="H121" s="126">
        <f>IF('Crisis Indicator Data'!T115="x","x",('Crisis Indicator Data'!T115/1000000))</f>
        <v>4.9569999999999999</v>
      </c>
      <c r="I121" s="126">
        <f>IF('Crisis Indicator Data'!U115="x","x",('Crisis Indicator Data'!U115/1000000))</f>
        <v>6.4000000000000001E-2</v>
      </c>
      <c r="J121" s="131">
        <f t="shared" si="3"/>
        <v>5</v>
      </c>
      <c r="K121" s="134">
        <f>IF(E121="x","x",(E121*1000000/VLOOKUP($B121,'Crisis Indicator Data'!$C$3:$H$187,5,FALSE)))</f>
        <v>0</v>
      </c>
      <c r="L121" s="134">
        <f>IF(F121="x","x",(F121*1000000/VLOOKUP($B121,'Crisis Indicator Data'!$C$3:$H$187,5,FALSE)))</f>
        <v>0.31031621519532665</v>
      </c>
      <c r="M121" s="134">
        <f>IF(G121="x","x",(G121*1000000/VLOOKUP($B121,'Crisis Indicator Data'!$C$3:$H$187,5,FALSE)))</f>
        <v>0.38042145592396104</v>
      </c>
      <c r="N121" s="134">
        <f>IF(H121="x","x",(H121*1000000/VLOOKUP($B121,'Crisis Indicator Data'!$C$3:$H$187,5,FALSE)))</f>
        <v>0.17332253281388554</v>
      </c>
      <c r="O121" s="134">
        <f>IF(I121="x","x",(I121*1000000/VLOOKUP($B121,'Crisis Indicator Data'!$C$3:$H$187,5,FALSE)))</f>
        <v>2.2377732701409471E-3</v>
      </c>
      <c r="P121" s="131">
        <f t="shared" si="4"/>
        <v>4</v>
      </c>
      <c r="Q121" s="133">
        <f t="shared" si="5"/>
        <v>4.5</v>
      </c>
    </row>
    <row r="122" spans="1:17" x14ac:dyDescent="0.3">
      <c r="A122" s="1" t="str">
        <f>'Crisis Indicator Data'!A116</f>
        <v>Drought in Zambia</v>
      </c>
      <c r="B122" s="23" t="str">
        <f>'Crisis Indicator Data'!C116</f>
        <v>ZMB002</v>
      </c>
      <c r="C122" s="23" t="str">
        <f>'Crisis Indicator Data'!D116</f>
        <v>Zambia</v>
      </c>
      <c r="D122" s="23" t="str">
        <f>'Crisis Indicator Data'!E116</f>
        <v>ZMB</v>
      </c>
      <c r="E122" s="126">
        <f>IF('Crisis Indicator Data'!Q116="x","x",('Crisis Indicator Data'!Q116/1000000))</f>
        <v>0</v>
      </c>
      <c r="F122" s="126">
        <f>IF('Crisis Indicator Data'!R116="x","x",('Crisis Indicator Data'!R116/1000000))</f>
        <v>1.97</v>
      </c>
      <c r="G122" s="126">
        <f>IF('Crisis Indicator Data'!S116="x","x",('Crisis Indicator Data'!S116/1000000))</f>
        <v>0.83899999999999997</v>
      </c>
      <c r="H122" s="126">
        <f>IF('Crisis Indicator Data'!T116="x","x",('Crisis Indicator Data'!T116/1000000))</f>
        <v>0.33300000000000002</v>
      </c>
      <c r="I122" s="126">
        <f>IF('Crisis Indicator Data'!U116="x","x",('Crisis Indicator Data'!U116/1000000))</f>
        <v>0</v>
      </c>
      <c r="J122" s="131">
        <f t="shared" si="3"/>
        <v>3</v>
      </c>
      <c r="K122" s="134">
        <f>IF(E122="x","x",(E122*1000000/VLOOKUP($B122,'Crisis Indicator Data'!$C$3:$H$187,5,FALSE)))</f>
        <v>0</v>
      </c>
      <c r="L122" s="134">
        <f>IF(F122="x","x",(F122*1000000/VLOOKUP($B122,'Crisis Indicator Data'!$C$3:$H$187,5,FALSE)))</f>
        <v>0.15984177449360179</v>
      </c>
      <c r="M122" s="134">
        <f>IF(G122="x","x",(G122*1000000/VLOOKUP($B122,'Crisis Indicator Data'!$C$3:$H$187,5,FALSE)))</f>
        <v>6.8074745583823301E-2</v>
      </c>
      <c r="N122" s="134">
        <f>IF(H122="x","x",(H122*1000000/VLOOKUP($B122,'Crisis Indicator Data'!$C$3:$H$187,5,FALSE)))</f>
        <v>2.7018939546380405E-2</v>
      </c>
      <c r="O122" s="134">
        <f>IF(I122="x","x",(I122*1000000/VLOOKUP($B122,'Crisis Indicator Data'!$C$3:$H$187,5,FALSE)))</f>
        <v>0</v>
      </c>
      <c r="P122" s="131">
        <f t="shared" si="4"/>
        <v>3</v>
      </c>
      <c r="Q122" s="133">
        <f t="shared" si="5"/>
        <v>3</v>
      </c>
    </row>
    <row r="123" spans="1:17" x14ac:dyDescent="0.3">
      <c r="A123" s="1" t="str">
        <f>'Crisis Indicator Data'!A117</f>
        <v>Zimbabwe</v>
      </c>
      <c r="B123" s="23" t="str">
        <f>'Crisis Indicator Data'!C117</f>
        <v>ZWE001</v>
      </c>
      <c r="C123" s="23" t="str">
        <f>'Crisis Indicator Data'!D117</f>
        <v>Zimbabwe</v>
      </c>
      <c r="D123" s="23" t="str">
        <f>'Crisis Indicator Data'!E117</f>
        <v>ZWE</v>
      </c>
      <c r="E123" s="126">
        <f>IF('Crisis Indicator Data'!Q117="x","x",('Crisis Indicator Data'!Q117/1000000))</f>
        <v>0</v>
      </c>
      <c r="F123" s="126">
        <f>IF('Crisis Indicator Data'!R117="x","x",('Crisis Indicator Data'!R117/1000000))</f>
        <v>0</v>
      </c>
      <c r="G123" s="126">
        <f>IF('Crisis Indicator Data'!S117="x","x",('Crisis Indicator Data'!S117/1000000))</f>
        <v>2.4</v>
      </c>
      <c r="H123" s="126">
        <f>IF('Crisis Indicator Data'!T117="x","x",('Crisis Indicator Data'!T117/1000000))</f>
        <v>0</v>
      </c>
      <c r="I123" s="126">
        <f>IF('Crisis Indicator Data'!U117="x","x",('Crisis Indicator Data'!U117/1000000))</f>
        <v>0</v>
      </c>
      <c r="J123" s="131">
        <f t="shared" si="3"/>
        <v>3</v>
      </c>
      <c r="K123" s="134">
        <f>IF(E123="x","x",(E123*1000000/VLOOKUP($B123,'Crisis Indicator Data'!$C$3:$H$187,5,FALSE)))</f>
        <v>0</v>
      </c>
      <c r="L123" s="134">
        <f>IF(F123="x","x",(F123*1000000/VLOOKUP($B123,'Crisis Indicator Data'!$C$3:$H$187,5,FALSE)))</f>
        <v>0</v>
      </c>
      <c r="M123" s="134">
        <f>IF(G123="x","x",(G123*1000000/VLOOKUP($B123,'Crisis Indicator Data'!$C$3:$H$187,5,FALSE)))</f>
        <v>0.15570441618596711</v>
      </c>
      <c r="N123" s="134">
        <f>IF(H123="x","x",(H123*1000000/VLOOKUP($B123,'Crisis Indicator Data'!$C$3:$H$187,5,FALSE)))</f>
        <v>0</v>
      </c>
      <c r="O123" s="134">
        <f>IF(I123="x","x",(I123*1000000/VLOOKUP($B123,'Crisis Indicator Data'!$C$3:$H$187,5,FALSE)))</f>
        <v>0</v>
      </c>
      <c r="P123" s="131">
        <f t="shared" si="4"/>
        <v>3</v>
      </c>
      <c r="Q123" s="133">
        <f t="shared" si="5"/>
        <v>3</v>
      </c>
    </row>
  </sheetData>
  <sheetProtection formatCells="0" formatColumns="0" formatRows="0" insertColumns="0" insertRows="0" sort="0" autoFilter="0"/>
  <sortState xmlns:xlrd2="http://schemas.microsoft.com/office/spreadsheetml/2017/richdata2" ref="B3:D195">
    <sortCondition ref="B3:B195"/>
  </sortState>
  <mergeCells count="1">
    <mergeCell ref="A1:Q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FBF2C0"/>
  </sheetPr>
  <dimension ref="A1:AQ126"/>
  <sheetViews>
    <sheetView showGridLines="0" zoomScale="80" zoomScaleNormal="80" workbookViewId="0">
      <pane xSplit="4" ySplit="2" topLeftCell="E3" activePane="bottomRight" state="frozen"/>
      <selection pane="topRight" activeCell="B1" sqref="B1"/>
      <selection pane="bottomLeft" activeCell="A4" sqref="A4"/>
      <selection pane="bottomRight" activeCell="I12" sqref="I12"/>
    </sheetView>
  </sheetViews>
  <sheetFormatPr defaultColWidth="9.44140625" defaultRowHeight="14.4" x14ac:dyDescent="0.3"/>
  <cols>
    <col min="1" max="1" width="27.109375" style="1" customWidth="1"/>
    <col min="2" max="2" width="11.88671875" style="1" bestFit="1" customWidth="1"/>
    <col min="3" max="3" width="23.44140625" style="1" bestFit="1" customWidth="1"/>
    <col min="4" max="4" width="8.44140625" style="6" customWidth="1"/>
    <col min="5" max="13" width="7.5546875" style="1" customWidth="1"/>
    <col min="14" max="14" width="7.5546875" style="7" customWidth="1"/>
    <col min="15" max="16" width="7.5546875" style="1" customWidth="1"/>
    <col min="17" max="17" width="7.5546875" style="7" customWidth="1"/>
    <col min="18" max="21" width="7.5546875" style="1" customWidth="1"/>
    <col min="22" max="23" width="7.5546875" style="7" customWidth="1"/>
    <col min="24" max="24" width="11.44140625" style="1" customWidth="1"/>
    <col min="25" max="25" width="7.5546875" style="7" customWidth="1"/>
    <col min="26" max="26" width="8.44140625" style="7" bestFit="1" customWidth="1"/>
    <col min="27" max="29" width="7.5546875" style="1" customWidth="1"/>
    <col min="30" max="30" width="10.5546875" style="7" bestFit="1" customWidth="1"/>
    <col min="31" max="31" width="15.5546875" style="7" bestFit="1" customWidth="1"/>
    <col min="32" max="33" width="8.44140625" style="7" bestFit="1" customWidth="1"/>
    <col min="34" max="34" width="8.44140625" style="1" bestFit="1" customWidth="1"/>
    <col min="35" max="35" width="10.5546875" style="1" bestFit="1" customWidth="1"/>
    <col min="36" max="36" width="10.5546875" style="1" customWidth="1"/>
    <col min="37" max="37" width="5.5546875" style="1" bestFit="1" customWidth="1"/>
    <col min="38" max="38" width="10.5546875" style="1" bestFit="1" customWidth="1"/>
    <col min="39" max="39" width="8.44140625" style="1" bestFit="1" customWidth="1"/>
    <col min="40" max="40" width="13.44140625" style="1" bestFit="1" customWidth="1"/>
    <col min="41" max="41" width="7.5546875" style="1" customWidth="1"/>
    <col min="42" max="42" width="7.5546875" style="7" customWidth="1"/>
    <col min="43" max="43" width="8.5546875" style="7" bestFit="1" customWidth="1"/>
    <col min="44" max="16384" width="9.44140625" style="1"/>
  </cols>
  <sheetData>
    <row r="1" spans="1:43" x14ac:dyDescent="0.3">
      <c r="A1" s="150"/>
      <c r="B1" s="150"/>
      <c r="C1" s="150"/>
      <c r="D1" s="150"/>
      <c r="E1" s="150"/>
      <c r="F1" s="150"/>
      <c r="G1" s="150"/>
      <c r="H1" s="150"/>
      <c r="I1" s="150"/>
      <c r="J1" s="150"/>
      <c r="K1" s="150"/>
      <c r="L1" s="150"/>
      <c r="M1" s="150"/>
      <c r="N1" s="150"/>
      <c r="O1" s="150"/>
      <c r="P1" s="150"/>
      <c r="Q1" s="150"/>
      <c r="R1" s="150"/>
      <c r="S1" s="150"/>
      <c r="T1" s="150"/>
      <c r="U1" s="150"/>
      <c r="V1" s="150"/>
      <c r="W1" s="150"/>
      <c r="X1" s="150"/>
      <c r="Y1" s="150"/>
      <c r="Z1" s="150"/>
      <c r="AA1" s="150"/>
      <c r="AB1" s="150"/>
      <c r="AC1" s="150"/>
      <c r="AD1" s="150"/>
      <c r="AE1" s="150"/>
      <c r="AF1" s="150"/>
      <c r="AG1" s="150"/>
      <c r="AH1" s="150"/>
      <c r="AI1" s="150"/>
      <c r="AJ1" s="150"/>
      <c r="AK1" s="150"/>
      <c r="AL1" s="150"/>
      <c r="AM1" s="150"/>
      <c r="AN1" s="150"/>
      <c r="AO1" s="150"/>
      <c r="AP1" s="150"/>
      <c r="AQ1" s="150"/>
    </row>
    <row r="2" spans="1:43" ht="109.5" customHeight="1" thickBot="1" x14ac:dyDescent="0.35">
      <c r="B2" s="24" t="s">
        <v>458</v>
      </c>
      <c r="C2" s="24"/>
      <c r="D2" s="12" t="s">
        <v>357</v>
      </c>
      <c r="E2" s="135" t="s">
        <v>594</v>
      </c>
      <c r="F2" s="135" t="s">
        <v>596</v>
      </c>
      <c r="G2" s="136" t="s">
        <v>603</v>
      </c>
      <c r="H2" s="135" t="s">
        <v>675</v>
      </c>
      <c r="I2" s="135" t="s">
        <v>597</v>
      </c>
      <c r="J2" s="136" t="s">
        <v>566</v>
      </c>
      <c r="K2" s="135" t="s">
        <v>676</v>
      </c>
      <c r="L2" s="135" t="s">
        <v>403</v>
      </c>
      <c r="M2" s="136" t="s">
        <v>604</v>
      </c>
      <c r="N2" s="145" t="s">
        <v>472</v>
      </c>
      <c r="O2" s="135" t="s">
        <v>473</v>
      </c>
      <c r="P2" s="135" t="s">
        <v>677</v>
      </c>
      <c r="Q2" s="145" t="s">
        <v>503</v>
      </c>
      <c r="R2" s="135" t="s">
        <v>678</v>
      </c>
      <c r="S2" s="135" t="s">
        <v>465</v>
      </c>
      <c r="T2" s="135" t="s">
        <v>466</v>
      </c>
      <c r="U2" s="135" t="s">
        <v>679</v>
      </c>
      <c r="V2" s="145" t="s">
        <v>462</v>
      </c>
      <c r="W2" s="148" t="s">
        <v>523</v>
      </c>
      <c r="X2" s="135" t="s">
        <v>680</v>
      </c>
      <c r="Y2" s="145" t="s">
        <v>680</v>
      </c>
      <c r="Z2" s="140" t="s">
        <v>681</v>
      </c>
      <c r="AA2" s="142" t="s">
        <v>683</v>
      </c>
      <c r="AB2" s="135" t="s">
        <v>682</v>
      </c>
      <c r="AC2" s="142" t="s">
        <v>684</v>
      </c>
      <c r="AD2" s="135" t="s">
        <v>637</v>
      </c>
      <c r="AE2" s="135" t="s">
        <v>638</v>
      </c>
      <c r="AF2" s="135" t="s">
        <v>639</v>
      </c>
      <c r="AG2" s="135" t="s">
        <v>640</v>
      </c>
      <c r="AH2" s="142" t="s">
        <v>646</v>
      </c>
      <c r="AI2" s="135" t="s">
        <v>641</v>
      </c>
      <c r="AJ2" s="135" t="s">
        <v>642</v>
      </c>
      <c r="AK2" s="142" t="s">
        <v>647</v>
      </c>
      <c r="AL2" s="135" t="s">
        <v>643</v>
      </c>
      <c r="AM2" s="135" t="s">
        <v>644</v>
      </c>
      <c r="AN2" s="135" t="s">
        <v>645</v>
      </c>
      <c r="AO2" s="142" t="s">
        <v>648</v>
      </c>
      <c r="AP2" s="145" t="s">
        <v>501</v>
      </c>
      <c r="AQ2" s="148" t="s">
        <v>524</v>
      </c>
    </row>
    <row r="3" spans="1:43" x14ac:dyDescent="0.3">
      <c r="B3" s="24"/>
      <c r="C3" s="24"/>
      <c r="D3" s="11" t="s">
        <v>497</v>
      </c>
      <c r="E3" s="56"/>
      <c r="F3" s="56"/>
      <c r="G3" s="56"/>
      <c r="H3" s="56"/>
      <c r="I3" s="56"/>
      <c r="J3" s="56"/>
      <c r="K3" s="56"/>
      <c r="L3" s="56"/>
      <c r="M3" s="56"/>
      <c r="N3" s="56"/>
      <c r="O3" s="66">
        <v>1</v>
      </c>
      <c r="P3" s="44">
        <v>0</v>
      </c>
      <c r="Q3" s="58"/>
      <c r="R3" s="59"/>
      <c r="S3" s="57"/>
      <c r="T3" s="56"/>
      <c r="U3" s="60"/>
      <c r="V3" s="58"/>
      <c r="W3" s="59"/>
      <c r="X3" s="66">
        <v>1</v>
      </c>
      <c r="Y3" s="56"/>
      <c r="Z3" s="56"/>
      <c r="AA3" s="52">
        <v>0.01</v>
      </c>
      <c r="AB3" s="52"/>
      <c r="AC3" s="52">
        <v>0.01</v>
      </c>
      <c r="AD3" s="56"/>
      <c r="AE3" s="56"/>
      <c r="AF3" s="56"/>
      <c r="AG3" s="56"/>
      <c r="AH3" s="82">
        <v>2</v>
      </c>
      <c r="AI3" s="52"/>
      <c r="AJ3" s="52"/>
      <c r="AK3" s="82">
        <v>1</v>
      </c>
      <c r="AL3" s="52"/>
      <c r="AM3" s="52"/>
      <c r="AN3" s="52"/>
      <c r="AO3" s="82">
        <v>1</v>
      </c>
      <c r="AP3" s="59"/>
      <c r="AQ3" s="56"/>
    </row>
    <row r="4" spans="1:43" x14ac:dyDescent="0.3">
      <c r="B4" s="24"/>
      <c r="C4" s="24"/>
      <c r="D4" s="11" t="s">
        <v>484</v>
      </c>
      <c r="E4" s="56"/>
      <c r="F4" s="56"/>
      <c r="G4" s="56"/>
      <c r="H4" s="56"/>
      <c r="I4" s="56"/>
      <c r="J4" s="56"/>
      <c r="K4" s="56"/>
      <c r="L4" s="56"/>
      <c r="M4" s="56"/>
      <c r="N4" s="56"/>
      <c r="O4" s="66">
        <v>2</v>
      </c>
      <c r="P4" s="44">
        <v>100</v>
      </c>
      <c r="Q4" s="58"/>
      <c r="R4" s="59"/>
      <c r="S4" s="57"/>
      <c r="T4" s="56"/>
      <c r="U4" s="60"/>
      <c r="V4" s="58"/>
      <c r="W4" s="59"/>
      <c r="X4" s="66">
        <v>2</v>
      </c>
      <c r="Y4" s="56"/>
      <c r="Z4" s="56"/>
      <c r="AA4" s="52">
        <v>0.1</v>
      </c>
      <c r="AB4" s="52"/>
      <c r="AC4" s="52">
        <v>0.05</v>
      </c>
      <c r="AD4" s="56"/>
      <c r="AE4" s="56"/>
      <c r="AF4" s="56"/>
      <c r="AG4" s="56"/>
      <c r="AH4" s="82">
        <v>6</v>
      </c>
      <c r="AI4" s="52"/>
      <c r="AJ4" s="52"/>
      <c r="AK4" s="82">
        <v>3</v>
      </c>
      <c r="AL4" s="52"/>
      <c r="AM4" s="52"/>
      <c r="AN4" s="52"/>
      <c r="AO4" s="82">
        <v>3</v>
      </c>
      <c r="AP4" s="59"/>
      <c r="AQ4" s="56"/>
    </row>
    <row r="5" spans="1:43" x14ac:dyDescent="0.3">
      <c r="B5" s="24"/>
      <c r="C5" s="24"/>
      <c r="D5" s="11" t="s">
        <v>485</v>
      </c>
      <c r="E5" s="61"/>
      <c r="F5" s="56"/>
      <c r="G5" s="56"/>
      <c r="H5" s="61"/>
      <c r="I5" s="56"/>
      <c r="J5" s="56"/>
      <c r="K5" s="61"/>
      <c r="L5" s="56"/>
      <c r="M5" s="56"/>
      <c r="N5" s="56"/>
      <c r="O5" s="66">
        <v>3</v>
      </c>
      <c r="P5" s="48">
        <v>280</v>
      </c>
      <c r="Q5" s="62"/>
      <c r="R5" s="63"/>
      <c r="S5" s="64"/>
      <c r="T5" s="61"/>
      <c r="U5" s="65"/>
      <c r="V5" s="62"/>
      <c r="W5" s="63"/>
      <c r="X5" s="67">
        <v>3</v>
      </c>
      <c r="Y5" s="61"/>
      <c r="Z5" s="61"/>
      <c r="AA5" s="53">
        <v>0.3</v>
      </c>
      <c r="AB5" s="53"/>
      <c r="AC5" s="53">
        <v>0.1</v>
      </c>
      <c r="AD5" s="61"/>
      <c r="AE5" s="61"/>
      <c r="AF5" s="61"/>
      <c r="AG5" s="61"/>
      <c r="AH5" s="83">
        <v>8</v>
      </c>
      <c r="AI5" s="53"/>
      <c r="AJ5" s="53"/>
      <c r="AK5" s="83">
        <v>4</v>
      </c>
      <c r="AL5" s="53"/>
      <c r="AM5" s="53"/>
      <c r="AN5" s="53"/>
      <c r="AO5" s="83">
        <v>5</v>
      </c>
      <c r="AP5" s="63"/>
      <c r="AQ5" s="61"/>
    </row>
    <row r="6" spans="1:43" x14ac:dyDescent="0.3">
      <c r="B6" s="24"/>
      <c r="C6" s="24"/>
      <c r="D6" s="11" t="s">
        <v>486</v>
      </c>
      <c r="E6" s="56"/>
      <c r="F6" s="56"/>
      <c r="G6" s="56"/>
      <c r="H6" s="56"/>
      <c r="I6" s="56"/>
      <c r="J6" s="56"/>
      <c r="K6" s="56"/>
      <c r="L6" s="56"/>
      <c r="M6" s="56"/>
      <c r="N6" s="56"/>
      <c r="O6" s="66">
        <v>4</v>
      </c>
      <c r="P6" s="48">
        <v>1000</v>
      </c>
      <c r="Q6" s="62"/>
      <c r="R6" s="63"/>
      <c r="S6" s="64"/>
      <c r="T6" s="61"/>
      <c r="U6" s="65"/>
      <c r="V6" s="62"/>
      <c r="W6" s="63"/>
      <c r="X6" s="67">
        <v>4</v>
      </c>
      <c r="Y6" s="61"/>
      <c r="Z6" s="61"/>
      <c r="AA6" s="53">
        <v>0.5</v>
      </c>
      <c r="AB6" s="53"/>
      <c r="AC6" s="53">
        <v>0.15</v>
      </c>
      <c r="AD6" s="61"/>
      <c r="AE6" s="61"/>
      <c r="AF6" s="61"/>
      <c r="AG6" s="61"/>
      <c r="AH6" s="83">
        <v>10</v>
      </c>
      <c r="AI6" s="53"/>
      <c r="AJ6" s="53"/>
      <c r="AK6" s="83">
        <v>5</v>
      </c>
      <c r="AL6" s="53"/>
      <c r="AM6" s="53"/>
      <c r="AN6" s="53"/>
      <c r="AO6" s="83">
        <v>7</v>
      </c>
      <c r="AP6" s="63"/>
      <c r="AQ6" s="61"/>
    </row>
    <row r="7" spans="1:43" x14ac:dyDescent="0.3">
      <c r="B7" s="24"/>
      <c r="C7" s="24"/>
      <c r="D7" s="11" t="s">
        <v>487</v>
      </c>
      <c r="E7" s="56"/>
      <c r="F7" s="56"/>
      <c r="G7" s="56"/>
      <c r="H7" s="56"/>
      <c r="I7" s="56"/>
      <c r="J7" s="56"/>
      <c r="K7" s="56"/>
      <c r="L7" s="56"/>
      <c r="M7" s="56"/>
      <c r="N7" s="56"/>
      <c r="O7" s="66">
        <v>5</v>
      </c>
      <c r="P7" s="48">
        <v>3000</v>
      </c>
      <c r="Q7" s="62"/>
      <c r="R7" s="63"/>
      <c r="S7" s="64"/>
      <c r="T7" s="61"/>
      <c r="U7" s="65"/>
      <c r="V7" s="62"/>
      <c r="W7" s="63"/>
      <c r="X7" s="67">
        <v>5</v>
      </c>
      <c r="Y7" s="61"/>
      <c r="Z7" s="61"/>
      <c r="AA7" s="53">
        <v>0.7</v>
      </c>
      <c r="AB7" s="53"/>
      <c r="AC7" s="53">
        <v>0.2</v>
      </c>
      <c r="AD7" s="61"/>
      <c r="AE7" s="61"/>
      <c r="AF7" s="61"/>
      <c r="AG7" s="61"/>
      <c r="AH7" s="83">
        <v>12</v>
      </c>
      <c r="AI7" s="53"/>
      <c r="AJ7" s="53"/>
      <c r="AK7" s="83">
        <v>6</v>
      </c>
      <c r="AL7" s="53"/>
      <c r="AM7" s="53"/>
      <c r="AN7" s="53"/>
      <c r="AO7" s="83">
        <v>9</v>
      </c>
      <c r="AP7" s="63"/>
      <c r="AQ7" s="61"/>
    </row>
    <row r="8" spans="1:43" x14ac:dyDescent="0.3">
      <c r="A8" s="38" t="s">
        <v>457</v>
      </c>
      <c r="B8" s="38" t="s">
        <v>458</v>
      </c>
      <c r="C8" s="38" t="s">
        <v>372</v>
      </c>
      <c r="D8" s="39" t="s">
        <v>380</v>
      </c>
      <c r="E8" s="40"/>
      <c r="F8" s="40"/>
      <c r="G8" s="40"/>
      <c r="H8" s="40"/>
      <c r="I8" s="40"/>
      <c r="J8" s="40"/>
      <c r="K8" s="40"/>
      <c r="L8" s="40"/>
      <c r="M8" s="40"/>
      <c r="N8" s="41"/>
      <c r="O8" s="40"/>
      <c r="P8" s="42"/>
      <c r="Q8" s="40"/>
      <c r="R8" s="41"/>
      <c r="S8" s="40"/>
      <c r="T8" s="42"/>
      <c r="U8" s="43"/>
      <c r="V8" s="40"/>
      <c r="W8" s="41"/>
      <c r="X8" s="40"/>
      <c r="Y8" s="42"/>
      <c r="Z8" s="42"/>
      <c r="AA8" s="40"/>
      <c r="AB8" s="40"/>
      <c r="AC8" s="40"/>
      <c r="AD8" s="42"/>
      <c r="AE8" s="42"/>
      <c r="AF8" s="42"/>
      <c r="AG8" s="42"/>
      <c r="AH8" s="40"/>
      <c r="AI8" s="40"/>
      <c r="AJ8" s="40"/>
      <c r="AK8" s="40"/>
      <c r="AL8" s="40"/>
      <c r="AM8" s="40"/>
      <c r="AN8" s="40"/>
      <c r="AO8" s="40"/>
      <c r="AP8" s="41"/>
      <c r="AQ8" s="42"/>
    </row>
    <row r="9" spans="1:43" ht="13.5" customHeight="1" x14ac:dyDescent="0.3">
      <c r="A9" s="1" t="str">
        <f>'Crisis Indicator Data'!A3</f>
        <v>Afghanistan</v>
      </c>
      <c r="B9" s="23" t="str">
        <f>'Crisis Indicator Data'!C3</f>
        <v>AFG001</v>
      </c>
      <c r="C9" s="23" t="str">
        <f>'Crisis Indicator Data'!D3</f>
        <v>Afghanistan</v>
      </c>
      <c r="D9" s="23" t="str">
        <f>'Crisis Indicator Data'!E3</f>
        <v>AFG</v>
      </c>
      <c r="E9" s="137">
        <f>IF(VLOOKUP($D9,'Country Indicator Data'!$B$3:$N$193,3,FALSE)="x","x",ROUND(IF(VLOOKUP($D9,'Country Indicator Data'!$B$3:$N$193,3,FALSE)&gt;E$125,5,IF(VLOOKUP($D9,'Country Indicator Data'!$B$3:$N$193,3,FALSE)&lt;E$124,0,(E$125-VLOOKUP($D9,'Country Indicator Data'!$B$3:$N$193,3,FALSE))/(E$125-E$124)*5)),1))</f>
        <v>3.6</v>
      </c>
      <c r="F9" s="137">
        <f>IF(VLOOKUP($D9,'Country Indicator Data'!$B$3:$N$193,5,FALSE)="No data","x",ROUND(IF(VLOOKUP($D9,'Country Indicator Data'!$B$3:$N$193,5,FALSE)&gt;F$125,0,IF(VLOOKUP($D9,'Country Indicator Data'!$B$3:$N$193,5,FALSE)&lt;F$124,5,(F$125-VLOOKUP($D9,'Country Indicator Data'!$B$3:$N$193,5,FALSE))/(F$125-F$124)*5)),1))</f>
        <v>3.5</v>
      </c>
      <c r="G9" s="138">
        <f>AVERAGE(E9,F9)</f>
        <v>3.55</v>
      </c>
      <c r="H9" s="137">
        <f>IF(VLOOKUP($D9,'Country Indicator Data'!$B$3:$N$193,2,FALSE)="x","x",ROUND(IF(VLOOKUP($D9,'Country Indicator Data'!$B$3:$N$193,2,FALSE)&gt;H$125,5,IF(VLOOKUP($D9,'Country Indicator Data'!$B$3:$N$193,2,FALSE)&lt;H$124,0,5-(H$125-VLOOKUP($D9,'Country Indicator Data'!$B$3:$N$193,2,FALSE))/(H$125-H$124)*5)),1))</f>
        <v>3.8</v>
      </c>
      <c r="I9" s="137">
        <f>IF(VLOOKUP($D9,'Country Indicator Data'!$B$3:$N$193,4,FALSE)="No data","x",ROUND(IF(VLOOKUP($D9,'Country Indicator Data'!$B$3:$N$193,4,FALSE)&gt;I$125,5,IF(VLOOKUP($D9,'Country Indicator Data'!$B$3:$N$193,4,FALSE)&lt;I$124,0,5-(I$125-VLOOKUP($D9,'Country Indicator Data'!$B$3:$N$193,4,FALSE))/(I$125-I$124)*5)),1))</f>
        <v>0</v>
      </c>
      <c r="J9" s="138">
        <f>AVERAGE(H9,I9)</f>
        <v>1.9</v>
      </c>
      <c r="K9" s="137">
        <f>IF(VLOOKUP($D9,'Country Indicator Data'!$B$3:$N$193,6,FALSE)="x","x",ROUND(IF(VLOOKUP($D9,'Country Indicator Data'!$B$3:$N$193,6,FALSE)&gt;K$125,5,IF(VLOOKUP($D9,'Country Indicator Data'!$B$3:$N$193,6,FALSE)&lt;K$124,0,5-(K$125-VLOOKUP($D9,'Country Indicator Data'!$B$3:$N$193,6,FALSE))/(K$125-K$124)*5)),1))</f>
        <v>4.4000000000000004</v>
      </c>
      <c r="L9" s="137">
        <f>IF(VLOOKUP($D9,'Country Indicator Data'!$B$3:$N$193,7,FALSE)="No data","x",ROUND(IF(VLOOKUP($D9,'Country Indicator Data'!$B$3:$N$193,7,FALSE)&gt;L$125,5,IF(VLOOKUP($D9,'Country Indicator Data'!$B$3:$N$193,7,FALSE)&lt;L$124,0,5-(L$125-VLOOKUP($D9,'Country Indicator Data'!$B$3:$N$193,7,FALSE))/(L$125-L$124)*5)),1))</f>
        <v>0.4</v>
      </c>
      <c r="M9" s="138">
        <f>AVERAGE(K9,L9)</f>
        <v>2.4000000000000004</v>
      </c>
      <c r="N9" s="146">
        <f>AVERAGE(G9,J9,M9)</f>
        <v>2.6166666666666667</v>
      </c>
      <c r="O9" s="137">
        <f>VLOOKUP(D9,'Country Indicator Data'!$B$3:$I$193,8,FALSE)</f>
        <v>5</v>
      </c>
      <c r="P9" s="137">
        <f>IF(VLOOKUP($D9,'Country Indicator Data'!$B$3:$P$193,9,FALSE)="x","x",IF(VLOOKUP($D9,'Country Indicator Data'!$B$3:$P$193,9,FALSE)&gt;P$7,5,IF(VLOOKUP($D9,'Country Indicator Data'!$B$3:$P$193,9,FALSE)&gt;P$6,4,IF(VLOOKUP($D9,'Country Indicator Data'!$B$3:$P$193,9,FALSE)&gt;P$5,3,IF(VLOOKUP($D9,'Country Indicator Data'!$B$3:$P$193,9,FALSE)&gt;P$4,2,IF(VLOOKUP($D9,'Country Indicator Data'!$B$3:$P$193,9,FALSE)&gt;$P$3,1,0))))))</f>
        <v>4</v>
      </c>
      <c r="Q9" s="146">
        <f>AVERAGE(O9:P9)</f>
        <v>4.5</v>
      </c>
      <c r="R9" s="137">
        <f>IF(VLOOKUP($D9,'Country Indicator Data'!$B$3:$N$193,13,FALSE)="x","x",ROUND(IF(VLOOKUP($D9,'Country Indicator Data'!$B$3:$N$193,13,FALSE)&gt;R$125,0,IF(VLOOKUP($D9,'Country Indicator Data'!$B$3:$N$193,13,FALSE)&lt;R$124,5,(R$125-VLOOKUP($D9,'Country Indicator Data'!$B$3:$N$193,13,FALSE))/(R$125-R$124)*5)),1))</f>
        <v>4.3</v>
      </c>
      <c r="S9" s="137">
        <f>IF(VLOOKUP($D9,'Country Indicator Data'!$B$3:$N$193,10,FALSE)="x","x",ROUND(IF(VLOOKUP($D9,'Country Indicator Data'!$B$3:$N$193,10,FALSE)&gt;S$125,0,IF(VLOOKUP($D9,'Country Indicator Data'!$B$3:$N$193,10,FALSE)&lt;S$124,5,(S$125-VLOOKUP($D9,'Country Indicator Data'!$B$3:$N$193,10,FALSE))/(S$125-S$124)*5)),1))</f>
        <v>4.0999999999999996</v>
      </c>
      <c r="T9" s="137">
        <f>IF(VLOOKUP($D9,'Country Indicator Data'!$B$3:$N$193,11,FALSE)="x","x",ROUND(IF(VLOOKUP($D9,'Country Indicator Data'!$B$3:$N$193,11,FALSE)&gt;T$125,0,IF(VLOOKUP($D9,'Country Indicator Data'!$B$3:$N$193,11,FALSE)&lt;T$124,5,(T$125-VLOOKUP($D9,'Country Indicator Data'!$B$3:$N$193,11,FALSE))/(T$125-T$124)*5)),1))</f>
        <v>3.8</v>
      </c>
      <c r="U9" s="137">
        <f>IF(VLOOKUP($D9,'Country Indicator Data'!$B$3:$N$193,12,FALSE)="x","x",ROUND(IF(VLOOKUP($D9,'Country Indicator Data'!$B$3:$N$193,12,FALSE)&gt;U$125,0,IF(VLOOKUP($D9,'Country Indicator Data'!$B$3:$N$193,12,FALSE)&lt;U$124,5,(U$125-VLOOKUP($D9,'Country Indicator Data'!$B$3:$N$193,12,FALSE))/(U$125-U$124)*5)),1))</f>
        <v>3.7</v>
      </c>
      <c r="V9" s="146">
        <f>IF(AND(R9="x",U9="x"),"x",ROUND(AVERAGE(R9,U9,S9,T9),1))</f>
        <v>4</v>
      </c>
      <c r="W9" s="149">
        <f>ROUND(AVERAGE(N9,V9,Q9),1)</f>
        <v>3.7</v>
      </c>
      <c r="X9" s="137">
        <f>IF(VLOOKUP($B9,'Crisis Indicator Data'!$C$3:$AG$117,20,FALSE)="x","x",IF(VLOOKUP($B9,'Crisis Indicator Data'!$C$3:$AG$117,20,FALSE)&gt;=X$7,5,IF(VLOOKUP($B9,'Crisis Indicator Data'!$C$3:$AG$117,20,FALSE)&gt;=X$6,4,IF(VLOOKUP($B9,'Crisis Indicator Data'!$C$3:$AG$117,20,FALSE)&gt;=X$5,3,IF(VLOOKUP($B9,'Crisis Indicator Data'!$C$3:$AG$117,20,FALSE)&gt;=X$4,2,IF(VLOOKUP($B9,'Crisis Indicator Data'!$C$3:$AG$117,20,FALSE)&gt;=X$3,1,0))))))</f>
        <v>5</v>
      </c>
      <c r="Y9" s="146">
        <f>X9</f>
        <v>5</v>
      </c>
      <c r="Z9" s="139" t="str">
        <f>IF(OR('Crisis Indicator Data'!$W3="x",'Crisis Indicator Data'!$Q3="x",ISNA('Crisis Indicator Data'!$Q3)),"x",'Crisis Indicator Data'!$W3/SUM('Crisis Indicator Data'!$Q3:$U3))</f>
        <v>x</v>
      </c>
      <c r="AA9" s="143" t="str">
        <f>IF(Z9="x","x",IF(Z9&gt;AA$7,5,IF(Z9&gt;AA$6,4,IF(Z9&gt;AA$5,3,IF(Z9&gt;AA$4,2,IF(Z9&gt;AA$3,1,0))))))</f>
        <v>x</v>
      </c>
      <c r="AB9" s="139" t="str">
        <f>IF(OR('Crisis Indicator Data'!$X3="x",'Crisis Indicator Data'!$Q3="x",ISNA('Crisis Indicator Data'!$Q3)),"x",'Crisis Indicator Data'!$X3/SUM('Crisis Indicator Data'!$Q3:$U3))</f>
        <v>x</v>
      </c>
      <c r="AC9" s="143" t="str">
        <f>IF(AB9="x","x",IF(AB9&gt;AC$7,5,IF(AB9&gt;AC$6,4,IF(AB9&gt;AC$5,3,IF(AB9&gt;AC$4,2,IF(AB9&gt;AC$3,1,0))))))</f>
        <v>x</v>
      </c>
      <c r="AD9" s="141">
        <f>'Crisis Indicator Data'!Y3</f>
        <v>2</v>
      </c>
      <c r="AE9" s="141">
        <f>'Crisis Indicator Data'!Z3</f>
        <v>3</v>
      </c>
      <c r="AF9" s="141">
        <f>'Crisis Indicator Data'!AA3</f>
        <v>2</v>
      </c>
      <c r="AG9" s="141">
        <f>'Crisis Indicator Data'!AB3</f>
        <v>3</v>
      </c>
      <c r="AH9" s="144">
        <f>IF(SUM(AD9:AG9)=0,0,IF(SUM(AD9,AE9,AF9,AG9)&lt;$AH$3,1,IF(SUM(AD9:AG9)&lt;$AH$4,2,IF(SUM(AD9:AG9)&lt;$AH$5,3,IF(SUM(AD9:AG9)&lt;$AH$6,4,5)))))</f>
        <v>5</v>
      </c>
      <c r="AI9" s="141" t="str">
        <f>'Crisis Indicator Data'!AC3</f>
        <v>x</v>
      </c>
      <c r="AJ9" s="141">
        <f>'Crisis Indicator Data'!AD3</f>
        <v>3</v>
      </c>
      <c r="AK9" s="144">
        <f>IF(SUM(AI9:AJ9)=0,0,IF(SUM(AI9,AJ9)=$AK$3,1,IF(SUM(AI9:AJ9)&lt;$AK$4,2,IF(SUM(AI9:AJ9)&lt;$AK$5,3,IF(SUM(AI9:AJ9)&lt;$AK$6,4,5)))))</f>
        <v>3</v>
      </c>
      <c r="AL9" s="141">
        <f>'Crisis Indicator Data'!AE3</f>
        <v>3</v>
      </c>
      <c r="AM9" s="141">
        <f>'Crisis Indicator Data'!AF3</f>
        <v>3</v>
      </c>
      <c r="AN9" s="141">
        <f>'Crisis Indicator Data'!AG3</f>
        <v>1</v>
      </c>
      <c r="AO9" s="144">
        <f>IF(SUM(AL9:AN9)=0,0,IF(SUM(AL9:AN9)=$AO$3,1,IF(SUM(AL9:AN9)&lt;$AO$4,2,IF(SUM(AL9:AN9)&lt;$AO$5,3,IF(SUM(AL9:AN9)&lt;$AO$6,4,5)))))</f>
        <v>5</v>
      </c>
      <c r="AP9" s="147">
        <f>IF(AD9=3,5,ROUND(AVERAGE(AH9,AK9,AO9),0))</f>
        <v>4</v>
      </c>
      <c r="AQ9" s="149">
        <f>IF(AND(Y9="x",AP9="x"),"x",ROUND(AVERAGE(Y9,AP9),1))</f>
        <v>4.5</v>
      </c>
    </row>
    <row r="10" spans="1:43" ht="13.5" customHeight="1" x14ac:dyDescent="0.3">
      <c r="A10" s="1" t="str">
        <f>'Crisis Indicator Data'!A4</f>
        <v>Conflict in Afghanistan</v>
      </c>
      <c r="B10" s="23" t="str">
        <f>'Crisis Indicator Data'!C4</f>
        <v>AFG002</v>
      </c>
      <c r="C10" s="23" t="str">
        <f>'Crisis Indicator Data'!D4</f>
        <v>Afghanistan</v>
      </c>
      <c r="D10" s="23" t="str">
        <f>'Crisis Indicator Data'!E4</f>
        <v>AFG</v>
      </c>
      <c r="E10" s="137">
        <f>IF(VLOOKUP($D10,'Country Indicator Data'!$B$3:$N$193,3,FALSE)="x","x",ROUND(IF(VLOOKUP($D10,'Country Indicator Data'!$B$3:$N$193,3,FALSE)&gt;E$125,5,IF(VLOOKUP($D10,'Country Indicator Data'!$B$3:$N$193,3,FALSE)&lt;E$124,0,(E$125-VLOOKUP($D10,'Country Indicator Data'!$B$3:$N$193,3,FALSE))/(E$125-E$124)*5)),1))</f>
        <v>3.6</v>
      </c>
      <c r="F10" s="137">
        <f>IF(VLOOKUP($D10,'Country Indicator Data'!$B$3:$N$193,5,FALSE)="No data","x",ROUND(IF(VLOOKUP($D10,'Country Indicator Data'!$B$3:$N$193,5,FALSE)&gt;F$125,0,IF(VLOOKUP($D10,'Country Indicator Data'!$B$3:$N$193,5,FALSE)&lt;F$124,5,(F$125-VLOOKUP($D10,'Country Indicator Data'!$B$3:$N$193,5,FALSE))/(F$125-F$124)*5)),1))</f>
        <v>3.5</v>
      </c>
      <c r="G10" s="138">
        <f t="shared" ref="G10:G11" si="0">AVERAGE(E10,F10)</f>
        <v>3.55</v>
      </c>
      <c r="H10" s="137">
        <f>IF(VLOOKUP($D10,'Country Indicator Data'!$B$3:$N$193,2,FALSE)="x","x",ROUND(IF(VLOOKUP($D10,'Country Indicator Data'!$B$3:$N$193,2,FALSE)&gt;H$125,5,IF(VLOOKUP($D10,'Country Indicator Data'!$B$3:$N$193,2,FALSE)&lt;H$124,0,5-(H$125-VLOOKUP($D10,'Country Indicator Data'!$B$3:$N$193,2,FALSE))/(H$125-H$124)*5)),1))</f>
        <v>3.8</v>
      </c>
      <c r="I10" s="137">
        <f>IF(VLOOKUP($D10,'Country Indicator Data'!$B$3:$N$193,4,FALSE)="No data","x",ROUND(IF(VLOOKUP($D10,'Country Indicator Data'!$B$3:$N$193,4,FALSE)&gt;I$125,5,IF(VLOOKUP($D10,'Country Indicator Data'!$B$3:$N$193,4,FALSE)&lt;I$124,0,5-(I$125-VLOOKUP($D10,'Country Indicator Data'!$B$3:$N$193,4,FALSE))/(I$125-I$124)*5)),1))</f>
        <v>0</v>
      </c>
      <c r="J10" s="138">
        <f t="shared" ref="J10:J11" si="1">AVERAGE(H10,I10)</f>
        <v>1.9</v>
      </c>
      <c r="K10" s="137">
        <f>IF(VLOOKUP($D10,'Country Indicator Data'!$B$3:$N$193,6,FALSE)="x","x",ROUND(IF(VLOOKUP($D10,'Country Indicator Data'!$B$3:$N$193,6,FALSE)&gt;K$125,5,IF(VLOOKUP($D10,'Country Indicator Data'!$B$3:$N$193,6,FALSE)&lt;K$124,0,5-(K$125-VLOOKUP($D10,'Country Indicator Data'!$B$3:$N$193,6,FALSE))/(K$125-K$124)*5)),1))</f>
        <v>4.4000000000000004</v>
      </c>
      <c r="L10" s="137">
        <f>IF(VLOOKUP($D10,'Country Indicator Data'!$B$3:$N$193,7,FALSE)="No data","x",ROUND(IF(VLOOKUP($D10,'Country Indicator Data'!$B$3:$N$193,7,FALSE)&gt;L$125,5,IF(VLOOKUP($D10,'Country Indicator Data'!$B$3:$N$193,7,FALSE)&lt;L$124,0,5-(L$125-VLOOKUP($D10,'Country Indicator Data'!$B$3:$N$193,7,FALSE))/(L$125-L$124)*5)),1))</f>
        <v>0.4</v>
      </c>
      <c r="M10" s="138">
        <f t="shared" ref="M10:M11" si="2">AVERAGE(K10,L10)</f>
        <v>2.4000000000000004</v>
      </c>
      <c r="N10" s="146">
        <f t="shared" ref="N10:N11" si="3">AVERAGE(G10,J10,M10)</f>
        <v>2.6166666666666667</v>
      </c>
      <c r="O10" s="137">
        <f>VLOOKUP(D10,'Country Indicator Data'!$B$3:$I$193,8,FALSE)</f>
        <v>5</v>
      </c>
      <c r="P10" s="137">
        <f>IF(VLOOKUP($D10,'Country Indicator Data'!$B$3:$P$193,9,FALSE)="x","x",IF(VLOOKUP($D10,'Country Indicator Data'!$B$3:$P$193,9,FALSE)&gt;P$7,5,IF(VLOOKUP($D10,'Country Indicator Data'!$B$3:$P$193,9,FALSE)&gt;P$6,4,IF(VLOOKUP($D10,'Country Indicator Data'!$B$3:$P$193,9,FALSE)&gt;P$5,3,IF(VLOOKUP($D10,'Country Indicator Data'!$B$3:$P$193,9,FALSE)&gt;P$4,2,IF(VLOOKUP($D10,'Country Indicator Data'!$B$3:$P$193,9,FALSE)&gt;$P$3,1,0))))))</f>
        <v>4</v>
      </c>
      <c r="Q10" s="146">
        <f t="shared" ref="Q10:Q11" si="4">AVERAGE(O10:P10)</f>
        <v>4.5</v>
      </c>
      <c r="R10" s="137">
        <f>IF(VLOOKUP($D10,'Country Indicator Data'!$B$3:$N$193,13,FALSE)="x","x",ROUND(IF(VLOOKUP($D10,'Country Indicator Data'!$B$3:$N$193,13,FALSE)&gt;R$125,0,IF(VLOOKUP($D10,'Country Indicator Data'!$B$3:$N$193,13,FALSE)&lt;R$124,5,(R$125-VLOOKUP($D10,'Country Indicator Data'!$B$3:$N$193,13,FALSE))/(R$125-R$124)*5)),1))</f>
        <v>4.3</v>
      </c>
      <c r="S10" s="137">
        <f>IF(VLOOKUP($D10,'Country Indicator Data'!$B$3:$N$193,10,FALSE)="x","x",ROUND(IF(VLOOKUP($D10,'Country Indicator Data'!$B$3:$N$193,10,FALSE)&gt;S$125,0,IF(VLOOKUP($D10,'Country Indicator Data'!$B$3:$N$193,10,FALSE)&lt;S$124,5,(S$125-VLOOKUP($D10,'Country Indicator Data'!$B$3:$N$193,10,FALSE))/(S$125-S$124)*5)),1))</f>
        <v>4.0999999999999996</v>
      </c>
      <c r="T10" s="137">
        <f>IF(VLOOKUP($D10,'Country Indicator Data'!$B$3:$N$193,11,FALSE)="x","x",ROUND(IF(VLOOKUP($D10,'Country Indicator Data'!$B$3:$N$193,11,FALSE)&gt;T$125,0,IF(VLOOKUP($D10,'Country Indicator Data'!$B$3:$N$193,11,FALSE)&lt;T$124,5,(T$125-VLOOKUP($D10,'Country Indicator Data'!$B$3:$N$193,11,FALSE))/(T$125-T$124)*5)),1))</f>
        <v>3.8</v>
      </c>
      <c r="U10" s="137">
        <f>IF(VLOOKUP($D10,'Country Indicator Data'!$B$3:$N$193,12,FALSE)="x","x",ROUND(IF(VLOOKUP($D10,'Country Indicator Data'!$B$3:$N$193,12,FALSE)&gt;U$125,0,IF(VLOOKUP($D10,'Country Indicator Data'!$B$3:$N$193,12,FALSE)&lt;U$124,5,(U$125-VLOOKUP($D10,'Country Indicator Data'!$B$3:$N$193,12,FALSE))/(U$125-U$124)*5)),1))</f>
        <v>3.7</v>
      </c>
      <c r="V10" s="146">
        <f t="shared" ref="V10:V11" si="5">IF(AND(R10="x",U10="x"),"x",ROUND(AVERAGE(R10,U10,S10,T10),1))</f>
        <v>4</v>
      </c>
      <c r="W10" s="149">
        <f t="shared" ref="W10:W11" si="6">ROUND(AVERAGE(N10,V10,Q10),1)</f>
        <v>3.7</v>
      </c>
      <c r="X10" s="137">
        <f>IF(VLOOKUP($B10,'Crisis Indicator Data'!$C$3:$AG$117,20,FALSE)="x","x",IF(VLOOKUP($B10,'Crisis Indicator Data'!$C$3:$AG$117,20,FALSE)&gt;=X$7,5,IF(VLOOKUP($B10,'Crisis Indicator Data'!$C$3:$AG$117,20,FALSE)&gt;=X$6,4,IF(VLOOKUP($B10,'Crisis Indicator Data'!$C$3:$AG$117,20,FALSE)&gt;=X$5,3,IF(VLOOKUP($B10,'Crisis Indicator Data'!$C$3:$AG$117,20,FALSE)&gt;=X$4,2,IF(VLOOKUP($B10,'Crisis Indicator Data'!$C$3:$AG$117,20,FALSE)&gt;=X$3,1,0))))))</f>
        <v>5</v>
      </c>
      <c r="Y10" s="146">
        <f t="shared" ref="Y10:Y11" si="7">X10</f>
        <v>5</v>
      </c>
      <c r="Z10" s="139" t="str">
        <f>IF(OR('Crisis Indicator Data'!$W4="x",'Crisis Indicator Data'!$Q4="x",ISNA('Crisis Indicator Data'!$Q4)),"x",'Crisis Indicator Data'!$W4/SUM('Crisis Indicator Data'!$Q4:$U4))</f>
        <v>x</v>
      </c>
      <c r="AA10" s="143" t="str">
        <f t="shared" ref="AA10:AA11" si="8">IF(Z10="x","x",IF(Z10&gt;AA$7,5,IF(Z10&gt;AA$6,4,IF(Z10&gt;AA$5,3,IF(Z10&gt;AA$4,2,IF(Z10&gt;AA$3,1,0))))))</f>
        <v>x</v>
      </c>
      <c r="AB10" s="139" t="str">
        <f>IF(OR('Crisis Indicator Data'!$X4="x",'Crisis Indicator Data'!$Q4="x",ISNA('Crisis Indicator Data'!$Q4)),"x",'Crisis Indicator Data'!$X4/SUM('Crisis Indicator Data'!$Q4:$U4))</f>
        <v>x</v>
      </c>
      <c r="AC10" s="143" t="str">
        <f t="shared" ref="AC10:AC11" si="9">IF(AB10="x","x",IF(AB10&gt;AC$7,5,IF(AB10&gt;AC$6,4,IF(AB10&gt;AC$5,3,IF(AB10&gt;AC$4,2,IF(AB10&gt;AC$3,1,0))))))</f>
        <v>x</v>
      </c>
      <c r="AD10" s="141">
        <f>'Crisis Indicator Data'!Y4</f>
        <v>2</v>
      </c>
      <c r="AE10" s="141">
        <f>'Crisis Indicator Data'!Z4</f>
        <v>3</v>
      </c>
      <c r="AF10" s="141">
        <f>'Crisis Indicator Data'!AA4</f>
        <v>2</v>
      </c>
      <c r="AG10" s="141">
        <f>'Crisis Indicator Data'!AB4</f>
        <v>3</v>
      </c>
      <c r="AH10" s="144">
        <f t="shared" ref="AH10:AH11" si="10">IF(SUM(AD10:AG10)=0,0,IF(SUM(AD10,AE10,AF10,AG10)&lt;$AH$3,1,IF(SUM(AD10:AG10)&lt;$AH$4,2,IF(SUM(AD10:AG10)&lt;$AH$5,3,IF(SUM(AD10:AG10)&lt;$AH$6,4,5)))))</f>
        <v>5</v>
      </c>
      <c r="AI10" s="141" t="str">
        <f>'Crisis Indicator Data'!AC4</f>
        <v>x</v>
      </c>
      <c r="AJ10" s="141">
        <f>'Crisis Indicator Data'!AD4</f>
        <v>3</v>
      </c>
      <c r="AK10" s="144">
        <f t="shared" ref="AK10:AK11" si="11">IF(SUM(AI10:AJ10)=0,0,IF(SUM(AI10,AJ10)=$AK$3,1,IF(SUM(AI10:AJ10)&lt;$AK$4,2,IF(SUM(AI10:AJ10)&lt;$AK$5,3,IF(SUM(AI10:AJ10)&lt;$AK$6,4,5)))))</f>
        <v>3</v>
      </c>
      <c r="AL10" s="141">
        <f>'Crisis Indicator Data'!AE4</f>
        <v>3</v>
      </c>
      <c r="AM10" s="141">
        <f>'Crisis Indicator Data'!AF4</f>
        <v>3</v>
      </c>
      <c r="AN10" s="141">
        <f>'Crisis Indicator Data'!AG4</f>
        <v>1</v>
      </c>
      <c r="AO10" s="144">
        <f t="shared" ref="AO10:AO11" si="12">IF(SUM(AL10:AN10)=0,0,IF(SUM(AL10:AN10)=$AO$3,1,IF(SUM(AL10:AN10)&lt;$AO$4,2,IF(SUM(AL10:AN10)&lt;$AO$5,3,IF(SUM(AL10:AN10)&lt;$AO$6,4,5)))))</f>
        <v>5</v>
      </c>
      <c r="AP10" s="147">
        <f t="shared" ref="AP10:AP11" si="13">IF(AD10=3,5,ROUND(AVERAGE(AH10,AK10,AO10),0))</f>
        <v>4</v>
      </c>
      <c r="AQ10" s="149">
        <f t="shared" ref="AQ10:AQ11" si="14">IF(AND(Y10="x",AP10="x"),"x",ROUND(AVERAGE(Y10,AP10),1))</f>
        <v>4.5</v>
      </c>
    </row>
    <row r="11" spans="1:43" ht="13.5" customHeight="1" x14ac:dyDescent="0.3">
      <c r="A11" s="1" t="str">
        <f>'Crisis Indicator Data'!A5</f>
        <v>Drought in Afghanistan</v>
      </c>
      <c r="B11" s="23" t="str">
        <f>'Crisis Indicator Data'!C5</f>
        <v>AFG003</v>
      </c>
      <c r="C11" s="23" t="str">
        <f>'Crisis Indicator Data'!D5</f>
        <v>Afghanistan</v>
      </c>
      <c r="D11" s="23" t="str">
        <f>'Crisis Indicator Data'!E5</f>
        <v>AFG</v>
      </c>
      <c r="E11" s="137">
        <f>IF(VLOOKUP($D11,'Country Indicator Data'!$B$3:$N$193,3,FALSE)="x","x",ROUND(IF(VLOOKUP($D11,'Country Indicator Data'!$B$3:$N$193,3,FALSE)&gt;E$125,5,IF(VLOOKUP($D11,'Country Indicator Data'!$B$3:$N$193,3,FALSE)&lt;E$124,0,(E$125-VLOOKUP($D11,'Country Indicator Data'!$B$3:$N$193,3,FALSE))/(E$125-E$124)*5)),1))</f>
        <v>3.6</v>
      </c>
      <c r="F11" s="137">
        <f>IF(VLOOKUP($D11,'Country Indicator Data'!$B$3:$N$193,5,FALSE)="No data","x",ROUND(IF(VLOOKUP($D11,'Country Indicator Data'!$B$3:$N$193,5,FALSE)&gt;F$125,0,IF(VLOOKUP($D11,'Country Indicator Data'!$B$3:$N$193,5,FALSE)&lt;F$124,5,(F$125-VLOOKUP($D11,'Country Indicator Data'!$B$3:$N$193,5,FALSE))/(F$125-F$124)*5)),1))</f>
        <v>3.5</v>
      </c>
      <c r="G11" s="138">
        <f t="shared" si="0"/>
        <v>3.55</v>
      </c>
      <c r="H11" s="137">
        <f>IF(VLOOKUP($D11,'Country Indicator Data'!$B$3:$N$193,2,FALSE)="x","x",ROUND(IF(VLOOKUP($D11,'Country Indicator Data'!$B$3:$N$193,2,FALSE)&gt;H$125,5,IF(VLOOKUP($D11,'Country Indicator Data'!$B$3:$N$193,2,FALSE)&lt;H$124,0,5-(H$125-VLOOKUP($D11,'Country Indicator Data'!$B$3:$N$193,2,FALSE))/(H$125-H$124)*5)),1))</f>
        <v>3.8</v>
      </c>
      <c r="I11" s="137">
        <f>IF(VLOOKUP($D11,'Country Indicator Data'!$B$3:$N$193,4,FALSE)="No data","x",ROUND(IF(VLOOKUP($D11,'Country Indicator Data'!$B$3:$N$193,4,FALSE)&gt;I$125,5,IF(VLOOKUP($D11,'Country Indicator Data'!$B$3:$N$193,4,FALSE)&lt;I$124,0,5-(I$125-VLOOKUP($D11,'Country Indicator Data'!$B$3:$N$193,4,FALSE))/(I$125-I$124)*5)),1))</f>
        <v>0</v>
      </c>
      <c r="J11" s="138">
        <f t="shared" si="1"/>
        <v>1.9</v>
      </c>
      <c r="K11" s="137">
        <f>IF(VLOOKUP($D11,'Country Indicator Data'!$B$3:$N$193,6,FALSE)="x","x",ROUND(IF(VLOOKUP($D11,'Country Indicator Data'!$B$3:$N$193,6,FALSE)&gt;K$125,5,IF(VLOOKUP($D11,'Country Indicator Data'!$B$3:$N$193,6,FALSE)&lt;K$124,0,5-(K$125-VLOOKUP($D11,'Country Indicator Data'!$B$3:$N$193,6,FALSE))/(K$125-K$124)*5)),1))</f>
        <v>4.4000000000000004</v>
      </c>
      <c r="L11" s="137">
        <f>IF(VLOOKUP($D11,'Country Indicator Data'!$B$3:$N$193,7,FALSE)="No data","x",ROUND(IF(VLOOKUP($D11,'Country Indicator Data'!$B$3:$N$193,7,FALSE)&gt;L$125,5,IF(VLOOKUP($D11,'Country Indicator Data'!$B$3:$N$193,7,FALSE)&lt;L$124,0,5-(L$125-VLOOKUP($D11,'Country Indicator Data'!$B$3:$N$193,7,FALSE))/(L$125-L$124)*5)),1))</f>
        <v>0.4</v>
      </c>
      <c r="M11" s="138">
        <f t="shared" si="2"/>
        <v>2.4000000000000004</v>
      </c>
      <c r="N11" s="146">
        <f t="shared" si="3"/>
        <v>2.6166666666666667</v>
      </c>
      <c r="O11" s="137">
        <f>VLOOKUP(D11,'Country Indicator Data'!$B$3:$I$193,8,FALSE)</f>
        <v>5</v>
      </c>
      <c r="P11" s="137">
        <f>IF(VLOOKUP($D11,'Country Indicator Data'!$B$3:$P$193,9,FALSE)="x","x",IF(VLOOKUP($D11,'Country Indicator Data'!$B$3:$P$193,9,FALSE)&gt;P$7,5,IF(VLOOKUP($D11,'Country Indicator Data'!$B$3:$P$193,9,FALSE)&gt;P$6,4,IF(VLOOKUP($D11,'Country Indicator Data'!$B$3:$P$193,9,FALSE)&gt;P$5,3,IF(VLOOKUP($D11,'Country Indicator Data'!$B$3:$P$193,9,FALSE)&gt;P$4,2,IF(VLOOKUP($D11,'Country Indicator Data'!$B$3:$P$193,9,FALSE)&gt;$P$3,1,0))))))</f>
        <v>4</v>
      </c>
      <c r="Q11" s="146">
        <f t="shared" si="4"/>
        <v>4.5</v>
      </c>
      <c r="R11" s="137">
        <f>IF(VLOOKUP($D11,'Country Indicator Data'!$B$3:$N$193,13,FALSE)="x","x",ROUND(IF(VLOOKUP($D11,'Country Indicator Data'!$B$3:$N$193,13,FALSE)&gt;R$125,0,IF(VLOOKUP($D11,'Country Indicator Data'!$B$3:$N$193,13,FALSE)&lt;R$124,5,(R$125-VLOOKUP($D11,'Country Indicator Data'!$B$3:$N$193,13,FALSE))/(R$125-R$124)*5)),1))</f>
        <v>4.3</v>
      </c>
      <c r="S11" s="137">
        <f>IF(VLOOKUP($D11,'Country Indicator Data'!$B$3:$N$193,10,FALSE)="x","x",ROUND(IF(VLOOKUP($D11,'Country Indicator Data'!$B$3:$N$193,10,FALSE)&gt;S$125,0,IF(VLOOKUP($D11,'Country Indicator Data'!$B$3:$N$193,10,FALSE)&lt;S$124,5,(S$125-VLOOKUP($D11,'Country Indicator Data'!$B$3:$N$193,10,FALSE))/(S$125-S$124)*5)),1))</f>
        <v>4.0999999999999996</v>
      </c>
      <c r="T11" s="137">
        <f>IF(VLOOKUP($D11,'Country Indicator Data'!$B$3:$N$193,11,FALSE)="x","x",ROUND(IF(VLOOKUP($D11,'Country Indicator Data'!$B$3:$N$193,11,FALSE)&gt;T$125,0,IF(VLOOKUP($D11,'Country Indicator Data'!$B$3:$N$193,11,FALSE)&lt;T$124,5,(T$125-VLOOKUP($D11,'Country Indicator Data'!$B$3:$N$193,11,FALSE))/(T$125-T$124)*5)),1))</f>
        <v>3.8</v>
      </c>
      <c r="U11" s="137">
        <f>IF(VLOOKUP($D11,'Country Indicator Data'!$B$3:$N$193,12,FALSE)="x","x",ROUND(IF(VLOOKUP($D11,'Country Indicator Data'!$B$3:$N$193,12,FALSE)&gt;U$125,0,IF(VLOOKUP($D11,'Country Indicator Data'!$B$3:$N$193,12,FALSE)&lt;U$124,5,(U$125-VLOOKUP($D11,'Country Indicator Data'!$B$3:$N$193,12,FALSE))/(U$125-U$124)*5)),1))</f>
        <v>3.7</v>
      </c>
      <c r="V11" s="146">
        <f t="shared" si="5"/>
        <v>4</v>
      </c>
      <c r="W11" s="149">
        <f t="shared" si="6"/>
        <v>3.7</v>
      </c>
      <c r="X11" s="137">
        <f>IF(VLOOKUP($B11,'Crisis Indicator Data'!$C$3:$AG$117,20,FALSE)="x","x",IF(VLOOKUP($B11,'Crisis Indicator Data'!$C$3:$AG$117,20,FALSE)&gt;=X$7,5,IF(VLOOKUP($B11,'Crisis Indicator Data'!$C$3:$AG$117,20,FALSE)&gt;=X$6,4,IF(VLOOKUP($B11,'Crisis Indicator Data'!$C$3:$AG$117,20,FALSE)&gt;=X$5,3,IF(VLOOKUP($B11,'Crisis Indicator Data'!$C$3:$AG$117,20,FALSE)&gt;=X$4,2,IF(VLOOKUP($B11,'Crisis Indicator Data'!$C$3:$AG$117,20,FALSE)&gt;=X$3,1,0))))))</f>
        <v>4</v>
      </c>
      <c r="Y11" s="146">
        <f t="shared" si="7"/>
        <v>4</v>
      </c>
      <c r="Z11" s="139" t="str">
        <f>IF(OR('Crisis Indicator Data'!$W5="x",'Crisis Indicator Data'!$Q5="x",ISNA('Crisis Indicator Data'!$Q5)),"x",'Crisis Indicator Data'!$W5/SUM('Crisis Indicator Data'!$Q5:$U5))</f>
        <v>x</v>
      </c>
      <c r="AA11" s="143" t="str">
        <f t="shared" si="8"/>
        <v>x</v>
      </c>
      <c r="AB11" s="139" t="str">
        <f>IF(OR('Crisis Indicator Data'!$X5="x",'Crisis Indicator Data'!$Q5="x",ISNA('Crisis Indicator Data'!$Q5)),"x",'Crisis Indicator Data'!$X5/SUM('Crisis Indicator Data'!$Q5:$U5))</f>
        <v>x</v>
      </c>
      <c r="AC11" s="143" t="str">
        <f t="shared" si="9"/>
        <v>x</v>
      </c>
      <c r="AD11" s="141">
        <f>'Crisis Indicator Data'!Y5</f>
        <v>2</v>
      </c>
      <c r="AE11" s="141">
        <f>'Crisis Indicator Data'!Z5</f>
        <v>3</v>
      </c>
      <c r="AF11" s="141">
        <f>'Crisis Indicator Data'!AA5</f>
        <v>2</v>
      </c>
      <c r="AG11" s="141">
        <f>'Crisis Indicator Data'!AB5</f>
        <v>3</v>
      </c>
      <c r="AH11" s="144">
        <f t="shared" si="10"/>
        <v>5</v>
      </c>
      <c r="AI11" s="141" t="str">
        <f>'Crisis Indicator Data'!AC5</f>
        <v>x</v>
      </c>
      <c r="AJ11" s="141">
        <f>'Crisis Indicator Data'!AD5</f>
        <v>3</v>
      </c>
      <c r="AK11" s="144">
        <f t="shared" si="11"/>
        <v>3</v>
      </c>
      <c r="AL11" s="141">
        <f>'Crisis Indicator Data'!AE5</f>
        <v>3</v>
      </c>
      <c r="AM11" s="141">
        <f>'Crisis Indicator Data'!AF5</f>
        <v>3</v>
      </c>
      <c r="AN11" s="141">
        <f>'Crisis Indicator Data'!AG5</f>
        <v>1</v>
      </c>
      <c r="AO11" s="144">
        <f t="shared" si="12"/>
        <v>5</v>
      </c>
      <c r="AP11" s="147">
        <f t="shared" si="13"/>
        <v>4</v>
      </c>
      <c r="AQ11" s="149">
        <f t="shared" si="14"/>
        <v>4</v>
      </c>
    </row>
    <row r="12" spans="1:43" ht="13.5" customHeight="1" x14ac:dyDescent="0.3">
      <c r="A12" s="1" t="str">
        <f>'Crisis Indicator Data'!A6</f>
        <v>Algeria</v>
      </c>
      <c r="B12" s="23" t="str">
        <f>'Crisis Indicator Data'!C6</f>
        <v>DZA001</v>
      </c>
      <c r="C12" s="23" t="str">
        <f>'Crisis Indicator Data'!D6</f>
        <v>Algeria</v>
      </c>
      <c r="D12" s="23" t="str">
        <f>'Crisis Indicator Data'!E6</f>
        <v>DZA</v>
      </c>
      <c r="E12" s="137">
        <f>IF(VLOOKUP($D12,'Country Indicator Data'!$B$3:$N$193,3,FALSE)="x","x",ROUND(IF(VLOOKUP($D12,'Country Indicator Data'!$B$3:$N$193,3,FALSE)&gt;E$125,5,IF(VLOOKUP($D12,'Country Indicator Data'!$B$3:$N$193,3,FALSE)&lt;E$124,0,(E$125-VLOOKUP($D12,'Country Indicator Data'!$B$3:$N$193,3,FALSE))/(E$125-E$124)*5)),1))</f>
        <v>3.9</v>
      </c>
      <c r="F12" s="137">
        <f>IF(VLOOKUP($D12,'Country Indicator Data'!$B$3:$N$193,5,FALSE)="No data","x",ROUND(IF(VLOOKUP($D12,'Country Indicator Data'!$B$3:$N$193,5,FALSE)&gt;F$125,0,IF(VLOOKUP($D12,'Country Indicator Data'!$B$3:$N$193,5,FALSE)&lt;F$124,5,(F$125-VLOOKUP($D12,'Country Indicator Data'!$B$3:$N$193,5,FALSE))/(F$125-F$124)*5)),1))</f>
        <v>2.6</v>
      </c>
      <c r="G12" s="138">
        <f t="shared" ref="G12:G75" si="15">AVERAGE(E12,F12)</f>
        <v>3.25</v>
      </c>
      <c r="H12" s="137">
        <f>IF(VLOOKUP($D12,'Country Indicator Data'!$B$3:$N$193,2,FALSE)="x","x",ROUND(IF(VLOOKUP($D12,'Country Indicator Data'!$B$3:$N$193,2,FALSE)&gt;H$125,5,IF(VLOOKUP($D12,'Country Indicator Data'!$B$3:$N$193,2,FALSE)&lt;H$124,0,5-(H$125-VLOOKUP($D12,'Country Indicator Data'!$B$3:$N$193,2,FALSE))/(H$125-H$124)*5)),1))</f>
        <v>2</v>
      </c>
      <c r="I12" s="137">
        <f>IF(VLOOKUP($D12,'Country Indicator Data'!$B$3:$N$193,4,FALSE)="No data","x",ROUND(IF(VLOOKUP($D12,'Country Indicator Data'!$B$3:$N$193,4,FALSE)&gt;I$125,5,IF(VLOOKUP($D12,'Country Indicator Data'!$B$3:$N$193,4,FALSE)&lt;I$124,0,5-(I$125-VLOOKUP($D12,'Country Indicator Data'!$B$3:$N$193,4,FALSE))/(I$125-I$124)*5)),1))</f>
        <v>2.7</v>
      </c>
      <c r="J12" s="138">
        <f t="shared" ref="J12:J75" si="16">AVERAGE(H12,I12)</f>
        <v>2.35</v>
      </c>
      <c r="K12" s="137">
        <f>IF(VLOOKUP($D12,'Country Indicator Data'!$B$3:$N$193,6,FALSE)="x","x",ROUND(IF(VLOOKUP($D12,'Country Indicator Data'!$B$3:$N$193,6,FALSE)&gt;K$125,5,IF(VLOOKUP($D12,'Country Indicator Data'!$B$3:$N$193,6,FALSE)&lt;K$124,0,5-(K$125-VLOOKUP($D12,'Country Indicator Data'!$B$3:$N$193,6,FALSE))/(K$125-K$124)*5)),1))</f>
        <v>2.9</v>
      </c>
      <c r="L12" s="137">
        <f>IF(VLOOKUP($D12,'Country Indicator Data'!$B$3:$N$193,7,FALSE)="No data","x",ROUND(IF(VLOOKUP($D12,'Country Indicator Data'!$B$3:$N$193,7,FALSE)&gt;L$125,5,IF(VLOOKUP($D12,'Country Indicator Data'!$B$3:$N$193,7,FALSE)&lt;L$124,0,5-(L$125-VLOOKUP($D12,'Country Indicator Data'!$B$3:$N$193,7,FALSE))/(L$125-L$124)*5)),1))</f>
        <v>5</v>
      </c>
      <c r="M12" s="138">
        <f t="shared" ref="M12:M75" si="17">AVERAGE(K12,L12)</f>
        <v>3.95</v>
      </c>
      <c r="N12" s="146">
        <f t="shared" ref="N12:N75" si="18">AVERAGE(G12,J12,M12)</f>
        <v>3.1833333333333336</v>
      </c>
      <c r="O12" s="137">
        <f>VLOOKUP(D12,'Country Indicator Data'!$B$3:$I$193,8,FALSE)</f>
        <v>3</v>
      </c>
      <c r="P12" s="137" t="str">
        <f>IF(VLOOKUP($D12,'Country Indicator Data'!$B$3:$P$193,9,FALSE)="x","x",IF(VLOOKUP($D12,'Country Indicator Data'!$B$3:$P$193,9,FALSE)&gt;P$7,5,IF(VLOOKUP($D12,'Country Indicator Data'!$B$3:$P$193,9,FALSE)&gt;P$6,4,IF(VLOOKUP($D12,'Country Indicator Data'!$B$3:$P$193,9,FALSE)&gt;P$5,3,IF(VLOOKUP($D12,'Country Indicator Data'!$B$3:$P$193,9,FALSE)&gt;P$4,2,IF(VLOOKUP($D12,'Country Indicator Data'!$B$3:$P$193,9,FALSE)&gt;$P$3,1,0))))))</f>
        <v>x</v>
      </c>
      <c r="Q12" s="146">
        <f t="shared" ref="Q12:Q75" si="19">AVERAGE(O12:P12)</f>
        <v>3</v>
      </c>
      <c r="R12" s="137">
        <f>IF(VLOOKUP($D12,'Country Indicator Data'!$B$3:$N$193,13,FALSE)="x","x",ROUND(IF(VLOOKUP($D12,'Country Indicator Data'!$B$3:$N$193,13,FALSE)&gt;R$125,0,IF(VLOOKUP($D12,'Country Indicator Data'!$B$3:$N$193,13,FALSE)&lt;R$124,5,(R$125-VLOOKUP($D12,'Country Indicator Data'!$B$3:$N$193,13,FALSE))/(R$125-R$124)*5)),1))</f>
        <v>3.3</v>
      </c>
      <c r="S12" s="137">
        <f>IF(VLOOKUP($D12,'Country Indicator Data'!$B$3:$N$193,10,FALSE)="x","x",ROUND(IF(VLOOKUP($D12,'Country Indicator Data'!$B$3:$N$193,10,FALSE)&gt;S$125,0,IF(VLOOKUP($D12,'Country Indicator Data'!$B$3:$N$193,10,FALSE)&lt;S$124,5,(S$125-VLOOKUP($D12,'Country Indicator Data'!$B$3:$N$193,10,FALSE))/(S$125-S$124)*5)),1))</f>
        <v>3.3</v>
      </c>
      <c r="T12" s="137">
        <f>IF(VLOOKUP($D12,'Country Indicator Data'!$B$3:$N$193,11,FALSE)="x","x",ROUND(IF(VLOOKUP($D12,'Country Indicator Data'!$B$3:$N$193,11,FALSE)&gt;T$125,0,IF(VLOOKUP($D12,'Country Indicator Data'!$B$3:$N$193,11,FALSE)&lt;T$124,5,(T$125-VLOOKUP($D12,'Country Indicator Data'!$B$3:$N$193,11,FALSE))/(T$125-T$124)*5)),1))</f>
        <v>2.9</v>
      </c>
      <c r="U12" s="137">
        <f>IF(VLOOKUP($D12,'Country Indicator Data'!$B$3:$N$193,12,FALSE)="x","x",ROUND(IF(VLOOKUP($D12,'Country Indicator Data'!$B$3:$N$193,12,FALSE)&gt;U$125,0,IF(VLOOKUP($D12,'Country Indicator Data'!$B$3:$N$193,12,FALSE)&lt;U$124,5,(U$125-VLOOKUP($D12,'Country Indicator Data'!$B$3:$N$193,12,FALSE))/(U$125-U$124)*5)),1))</f>
        <v>3.3</v>
      </c>
      <c r="V12" s="146">
        <f t="shared" ref="V12:V75" si="20">IF(AND(R12="x",U12="x"),"x",ROUND(AVERAGE(R12,U12,S12,T12),1))</f>
        <v>3.2</v>
      </c>
      <c r="W12" s="149">
        <f t="shared" ref="W12:W75" si="21">ROUND(AVERAGE(N12,V12,Q12),1)</f>
        <v>3.1</v>
      </c>
      <c r="X12" s="137">
        <f>IF(VLOOKUP($B12,'Crisis Indicator Data'!$C$3:$AG$117,20,FALSE)="x","x",IF(VLOOKUP($B12,'Crisis Indicator Data'!$C$3:$AG$117,20,FALSE)&gt;=X$7,5,IF(VLOOKUP($B12,'Crisis Indicator Data'!$C$3:$AG$117,20,FALSE)&gt;=X$6,4,IF(VLOOKUP($B12,'Crisis Indicator Data'!$C$3:$AG$117,20,FALSE)&gt;=X$5,3,IF(VLOOKUP($B12,'Crisis Indicator Data'!$C$3:$AG$117,20,FALSE)&gt;=X$4,2,IF(VLOOKUP($B12,'Crisis Indicator Data'!$C$3:$AG$117,20,FALSE)&gt;=X$3,1,0))))))</f>
        <v>2</v>
      </c>
      <c r="Y12" s="146">
        <f t="shared" ref="Y12:Y75" si="22">X12</f>
        <v>2</v>
      </c>
      <c r="Z12" s="139" t="str">
        <f>IF(OR('Crisis Indicator Data'!$W6="x",'Crisis Indicator Data'!$Q6="x",ISNA('Crisis Indicator Data'!$Q6)),"x",'Crisis Indicator Data'!$W6/SUM('Crisis Indicator Data'!$Q6:$U6))</f>
        <v>x</v>
      </c>
      <c r="AA12" s="143" t="str">
        <f t="shared" ref="AA12:AA75" si="23">IF(Z12="x","x",IF(Z12&gt;AA$7,5,IF(Z12&gt;AA$6,4,IF(Z12&gt;AA$5,3,IF(Z12&gt;AA$4,2,IF(Z12&gt;AA$3,1,0))))))</f>
        <v>x</v>
      </c>
      <c r="AB12" s="139" t="str">
        <f>IF(OR('Crisis Indicator Data'!$X6="x",'Crisis Indicator Data'!$Q6="x",ISNA('Crisis Indicator Data'!$Q6)),"x",'Crisis Indicator Data'!$X6/SUM('Crisis Indicator Data'!$Q6:$U6))</f>
        <v>x</v>
      </c>
      <c r="AC12" s="143" t="str">
        <f t="shared" ref="AC12:AC75" si="24">IF(AB12="x","x",IF(AB12&gt;AC$7,5,IF(AB12&gt;AC$6,4,IF(AB12&gt;AC$5,3,IF(AB12&gt;AC$4,2,IF(AB12&gt;AC$3,1,0))))))</f>
        <v>x</v>
      </c>
      <c r="AD12" s="141">
        <f>'Crisis Indicator Data'!Y6</f>
        <v>0</v>
      </c>
      <c r="AE12" s="141">
        <f>'Crisis Indicator Data'!Z6</f>
        <v>0</v>
      </c>
      <c r="AF12" s="141">
        <f>'Crisis Indicator Data'!AA6</f>
        <v>0</v>
      </c>
      <c r="AG12" s="141">
        <f>'Crisis Indicator Data'!AB6</f>
        <v>0</v>
      </c>
      <c r="AH12" s="144">
        <f t="shared" ref="AH12:AH75" si="25">IF(SUM(AD12:AG12)=0,0,IF(SUM(AD12,AE12,AF12,AG12)&lt;$AH$3,1,IF(SUM(AD12:AG12)&lt;$AH$4,2,IF(SUM(AD12:AG12)&lt;$AH$5,3,IF(SUM(AD12:AG12)&lt;$AH$6,4,5)))))</f>
        <v>0</v>
      </c>
      <c r="AI12" s="141">
        <f>'Crisis Indicator Data'!AC6</f>
        <v>0</v>
      </c>
      <c r="AJ12" s="141">
        <f>'Crisis Indicator Data'!AD6</f>
        <v>0</v>
      </c>
      <c r="AK12" s="144">
        <f t="shared" ref="AK12:AK75" si="26">IF(SUM(AI12:AJ12)=0,0,IF(SUM(AI12,AJ12)=$AK$3,1,IF(SUM(AI12:AJ12)&lt;$AK$4,2,IF(SUM(AI12:AJ12)&lt;$AK$5,3,IF(SUM(AI12:AJ12)&lt;$AK$6,4,5)))))</f>
        <v>0</v>
      </c>
      <c r="AL12" s="141">
        <f>'Crisis Indicator Data'!AE6</f>
        <v>0</v>
      </c>
      <c r="AM12" s="141">
        <f>'Crisis Indicator Data'!AF6</f>
        <v>0</v>
      </c>
      <c r="AN12" s="141">
        <f>'Crisis Indicator Data'!AG6</f>
        <v>0</v>
      </c>
      <c r="AO12" s="144">
        <f t="shared" ref="AO12:AO75" si="27">IF(SUM(AL12:AN12)=0,0,IF(SUM(AL12:AN12)=$AO$3,1,IF(SUM(AL12:AN12)&lt;$AO$4,2,IF(SUM(AL12:AN12)&lt;$AO$5,3,IF(SUM(AL12:AN12)&lt;$AO$6,4,5)))))</f>
        <v>0</v>
      </c>
      <c r="AP12" s="147">
        <f t="shared" ref="AP12:AP75" si="28">IF(AD12=3,5,ROUND(AVERAGE(AH12,AK12,AO12),0))</f>
        <v>0</v>
      </c>
      <c r="AQ12" s="149">
        <f t="shared" ref="AQ12:AQ75" si="29">IF(AND(Y12="x",AP12="x"),"x",ROUND(AVERAGE(Y12,AP12),1))</f>
        <v>1</v>
      </c>
    </row>
    <row r="13" spans="1:43" ht="13.5" customHeight="1" x14ac:dyDescent="0.3">
      <c r="A13" s="1" t="str">
        <f>'Crisis Indicator Data'!A7</f>
        <v>Mixed migration flows in Algeria</v>
      </c>
      <c r="B13" s="23" t="str">
        <f>'Crisis Indicator Data'!C7</f>
        <v>DZA002</v>
      </c>
      <c r="C13" s="23" t="str">
        <f>'Crisis Indicator Data'!D7</f>
        <v>Algeria</v>
      </c>
      <c r="D13" s="23" t="str">
        <f>'Crisis Indicator Data'!E7</f>
        <v>DZA</v>
      </c>
      <c r="E13" s="137">
        <f>IF(VLOOKUP($D13,'Country Indicator Data'!$B$3:$N$193,3,FALSE)="x","x",ROUND(IF(VLOOKUP($D13,'Country Indicator Data'!$B$3:$N$193,3,FALSE)&gt;E$125,5,IF(VLOOKUP($D13,'Country Indicator Data'!$B$3:$N$193,3,FALSE)&lt;E$124,0,(E$125-VLOOKUP($D13,'Country Indicator Data'!$B$3:$N$193,3,FALSE))/(E$125-E$124)*5)),1))</f>
        <v>3.9</v>
      </c>
      <c r="F13" s="137">
        <f>IF(VLOOKUP($D13,'Country Indicator Data'!$B$3:$N$193,5,FALSE)="No data","x",ROUND(IF(VLOOKUP($D13,'Country Indicator Data'!$B$3:$N$193,5,FALSE)&gt;F$125,0,IF(VLOOKUP($D13,'Country Indicator Data'!$B$3:$N$193,5,FALSE)&lt;F$124,5,(F$125-VLOOKUP($D13,'Country Indicator Data'!$B$3:$N$193,5,FALSE))/(F$125-F$124)*5)),1))</f>
        <v>2.6</v>
      </c>
      <c r="G13" s="138">
        <f t="shared" si="15"/>
        <v>3.25</v>
      </c>
      <c r="H13" s="137">
        <f>IF(VLOOKUP($D13,'Country Indicator Data'!$B$3:$N$193,2,FALSE)="x","x",ROUND(IF(VLOOKUP($D13,'Country Indicator Data'!$B$3:$N$193,2,FALSE)&gt;H$125,5,IF(VLOOKUP($D13,'Country Indicator Data'!$B$3:$N$193,2,FALSE)&lt;H$124,0,5-(H$125-VLOOKUP($D13,'Country Indicator Data'!$B$3:$N$193,2,FALSE))/(H$125-H$124)*5)),1))</f>
        <v>2</v>
      </c>
      <c r="I13" s="137">
        <f>IF(VLOOKUP($D13,'Country Indicator Data'!$B$3:$N$193,4,FALSE)="No data","x",ROUND(IF(VLOOKUP($D13,'Country Indicator Data'!$B$3:$N$193,4,FALSE)&gt;I$125,5,IF(VLOOKUP($D13,'Country Indicator Data'!$B$3:$N$193,4,FALSE)&lt;I$124,0,5-(I$125-VLOOKUP($D13,'Country Indicator Data'!$B$3:$N$193,4,FALSE))/(I$125-I$124)*5)),1))</f>
        <v>2.7</v>
      </c>
      <c r="J13" s="138">
        <f t="shared" si="16"/>
        <v>2.35</v>
      </c>
      <c r="K13" s="137">
        <f>IF(VLOOKUP($D13,'Country Indicator Data'!$B$3:$N$193,6,FALSE)="x","x",ROUND(IF(VLOOKUP($D13,'Country Indicator Data'!$B$3:$N$193,6,FALSE)&gt;K$125,5,IF(VLOOKUP($D13,'Country Indicator Data'!$B$3:$N$193,6,FALSE)&lt;K$124,0,5-(K$125-VLOOKUP($D13,'Country Indicator Data'!$B$3:$N$193,6,FALSE))/(K$125-K$124)*5)),1))</f>
        <v>2.9</v>
      </c>
      <c r="L13" s="137">
        <f>IF(VLOOKUP($D13,'Country Indicator Data'!$B$3:$N$193,7,FALSE)="No data","x",ROUND(IF(VLOOKUP($D13,'Country Indicator Data'!$B$3:$N$193,7,FALSE)&gt;L$125,5,IF(VLOOKUP($D13,'Country Indicator Data'!$B$3:$N$193,7,FALSE)&lt;L$124,0,5-(L$125-VLOOKUP($D13,'Country Indicator Data'!$B$3:$N$193,7,FALSE))/(L$125-L$124)*5)),1))</f>
        <v>5</v>
      </c>
      <c r="M13" s="138">
        <f t="shared" si="17"/>
        <v>3.95</v>
      </c>
      <c r="N13" s="146">
        <f t="shared" si="18"/>
        <v>3.1833333333333336</v>
      </c>
      <c r="O13" s="137">
        <f>VLOOKUP(D13,'Country Indicator Data'!$B$3:$I$193,8,FALSE)</f>
        <v>3</v>
      </c>
      <c r="P13" s="137" t="str">
        <f>IF(VLOOKUP($D13,'Country Indicator Data'!$B$3:$P$193,9,FALSE)="x","x",IF(VLOOKUP($D13,'Country Indicator Data'!$B$3:$P$193,9,FALSE)&gt;P$7,5,IF(VLOOKUP($D13,'Country Indicator Data'!$B$3:$P$193,9,FALSE)&gt;P$6,4,IF(VLOOKUP($D13,'Country Indicator Data'!$B$3:$P$193,9,FALSE)&gt;P$5,3,IF(VLOOKUP($D13,'Country Indicator Data'!$B$3:$P$193,9,FALSE)&gt;P$4,2,IF(VLOOKUP($D13,'Country Indicator Data'!$B$3:$P$193,9,FALSE)&gt;$P$3,1,0))))))</f>
        <v>x</v>
      </c>
      <c r="Q13" s="146">
        <f t="shared" si="19"/>
        <v>3</v>
      </c>
      <c r="R13" s="137">
        <f>IF(VLOOKUP($D13,'Country Indicator Data'!$B$3:$N$193,13,FALSE)="x","x",ROUND(IF(VLOOKUP($D13,'Country Indicator Data'!$B$3:$N$193,13,FALSE)&gt;R$125,0,IF(VLOOKUP($D13,'Country Indicator Data'!$B$3:$N$193,13,FALSE)&lt;R$124,5,(R$125-VLOOKUP($D13,'Country Indicator Data'!$B$3:$N$193,13,FALSE))/(R$125-R$124)*5)),1))</f>
        <v>3.3</v>
      </c>
      <c r="S13" s="137">
        <f>IF(VLOOKUP($D13,'Country Indicator Data'!$B$3:$N$193,10,FALSE)="x","x",ROUND(IF(VLOOKUP($D13,'Country Indicator Data'!$B$3:$N$193,10,FALSE)&gt;S$125,0,IF(VLOOKUP($D13,'Country Indicator Data'!$B$3:$N$193,10,FALSE)&lt;S$124,5,(S$125-VLOOKUP($D13,'Country Indicator Data'!$B$3:$N$193,10,FALSE))/(S$125-S$124)*5)),1))</f>
        <v>3.3</v>
      </c>
      <c r="T13" s="137">
        <f>IF(VLOOKUP($D13,'Country Indicator Data'!$B$3:$N$193,11,FALSE)="x","x",ROUND(IF(VLOOKUP($D13,'Country Indicator Data'!$B$3:$N$193,11,FALSE)&gt;T$125,0,IF(VLOOKUP($D13,'Country Indicator Data'!$B$3:$N$193,11,FALSE)&lt;T$124,5,(T$125-VLOOKUP($D13,'Country Indicator Data'!$B$3:$N$193,11,FALSE))/(T$125-T$124)*5)),1))</f>
        <v>2.9</v>
      </c>
      <c r="U13" s="137">
        <f>IF(VLOOKUP($D13,'Country Indicator Data'!$B$3:$N$193,12,FALSE)="x","x",ROUND(IF(VLOOKUP($D13,'Country Indicator Data'!$B$3:$N$193,12,FALSE)&gt;U$125,0,IF(VLOOKUP($D13,'Country Indicator Data'!$B$3:$N$193,12,FALSE)&lt;U$124,5,(U$125-VLOOKUP($D13,'Country Indicator Data'!$B$3:$N$193,12,FALSE))/(U$125-U$124)*5)),1))</f>
        <v>3.3</v>
      </c>
      <c r="V13" s="146">
        <f t="shared" si="20"/>
        <v>3.2</v>
      </c>
      <c r="W13" s="149">
        <f t="shared" si="21"/>
        <v>3.1</v>
      </c>
      <c r="X13" s="137">
        <f>IF(VLOOKUP($B13,'Crisis Indicator Data'!$C$3:$AG$117,20,FALSE)="x","x",IF(VLOOKUP($B13,'Crisis Indicator Data'!$C$3:$AG$117,20,FALSE)&gt;=X$7,5,IF(VLOOKUP($B13,'Crisis Indicator Data'!$C$3:$AG$117,20,FALSE)&gt;=X$6,4,IF(VLOOKUP($B13,'Crisis Indicator Data'!$C$3:$AG$117,20,FALSE)&gt;=X$5,3,IF(VLOOKUP($B13,'Crisis Indicator Data'!$C$3:$AG$117,20,FALSE)&gt;=X$4,2,IF(VLOOKUP($B13,'Crisis Indicator Data'!$C$3:$AG$117,20,FALSE)&gt;=X$3,1,0))))))</f>
        <v>1</v>
      </c>
      <c r="Y13" s="146">
        <f t="shared" si="22"/>
        <v>1</v>
      </c>
      <c r="Z13" s="139" t="str">
        <f>IF(OR('Crisis Indicator Data'!$W7="x",'Crisis Indicator Data'!$Q7="x",ISNA('Crisis Indicator Data'!$Q7)),"x",'Crisis Indicator Data'!$W7/SUM('Crisis Indicator Data'!$Q7:$U7))</f>
        <v>x</v>
      </c>
      <c r="AA13" s="143" t="str">
        <f t="shared" si="23"/>
        <v>x</v>
      </c>
      <c r="AB13" s="139" t="str">
        <f>IF(OR('Crisis Indicator Data'!$X7="x",'Crisis Indicator Data'!$Q7="x",ISNA('Crisis Indicator Data'!$Q7)),"x",'Crisis Indicator Data'!$X7/SUM('Crisis Indicator Data'!$Q7:$U7))</f>
        <v>x</v>
      </c>
      <c r="AC13" s="143" t="str">
        <f t="shared" si="24"/>
        <v>x</v>
      </c>
      <c r="AD13" s="141">
        <f>'Crisis Indicator Data'!Y7</f>
        <v>0</v>
      </c>
      <c r="AE13" s="141">
        <f>'Crisis Indicator Data'!Z7</f>
        <v>0</v>
      </c>
      <c r="AF13" s="141">
        <f>'Crisis Indicator Data'!AA7</f>
        <v>0</v>
      </c>
      <c r="AG13" s="141">
        <f>'Crisis Indicator Data'!AB7</f>
        <v>0</v>
      </c>
      <c r="AH13" s="144">
        <f t="shared" si="25"/>
        <v>0</v>
      </c>
      <c r="AI13" s="141">
        <f>'Crisis Indicator Data'!AC7</f>
        <v>0</v>
      </c>
      <c r="AJ13" s="141">
        <f>'Crisis Indicator Data'!AD7</f>
        <v>0</v>
      </c>
      <c r="AK13" s="144">
        <f t="shared" si="26"/>
        <v>0</v>
      </c>
      <c r="AL13" s="141">
        <f>'Crisis Indicator Data'!AE7</f>
        <v>0</v>
      </c>
      <c r="AM13" s="141">
        <f>'Crisis Indicator Data'!AF7</f>
        <v>0</v>
      </c>
      <c r="AN13" s="141">
        <f>'Crisis Indicator Data'!AG7</f>
        <v>0</v>
      </c>
      <c r="AO13" s="144">
        <f t="shared" si="27"/>
        <v>0</v>
      </c>
      <c r="AP13" s="147">
        <f t="shared" si="28"/>
        <v>0</v>
      </c>
      <c r="AQ13" s="149">
        <f t="shared" si="29"/>
        <v>0.5</v>
      </c>
    </row>
    <row r="14" spans="1:43" ht="13.5" customHeight="1" x14ac:dyDescent="0.3">
      <c r="A14" s="1" t="str">
        <f>'Crisis Indicator Data'!A8</f>
        <v>Sahrawi refugees in Algeria</v>
      </c>
      <c r="B14" s="23" t="str">
        <f>'Crisis Indicator Data'!C8</f>
        <v>DZA003</v>
      </c>
      <c r="C14" s="23" t="str">
        <f>'Crisis Indicator Data'!D8</f>
        <v>Algeria</v>
      </c>
      <c r="D14" s="23" t="str">
        <f>'Crisis Indicator Data'!E8</f>
        <v>DZA</v>
      </c>
      <c r="E14" s="137">
        <f>IF(VLOOKUP($D14,'Country Indicator Data'!$B$3:$N$193,3,FALSE)="x","x",ROUND(IF(VLOOKUP($D14,'Country Indicator Data'!$B$3:$N$193,3,FALSE)&gt;E$125,5,IF(VLOOKUP($D14,'Country Indicator Data'!$B$3:$N$193,3,FALSE)&lt;E$124,0,(E$125-VLOOKUP($D14,'Country Indicator Data'!$B$3:$N$193,3,FALSE))/(E$125-E$124)*5)),1))</f>
        <v>3.9</v>
      </c>
      <c r="F14" s="137">
        <f>IF(VLOOKUP($D14,'Country Indicator Data'!$B$3:$N$193,5,FALSE)="No data","x",ROUND(IF(VLOOKUP($D14,'Country Indicator Data'!$B$3:$N$193,5,FALSE)&gt;F$125,0,IF(VLOOKUP($D14,'Country Indicator Data'!$B$3:$N$193,5,FALSE)&lt;F$124,5,(F$125-VLOOKUP($D14,'Country Indicator Data'!$B$3:$N$193,5,FALSE))/(F$125-F$124)*5)),1))</f>
        <v>2.6</v>
      </c>
      <c r="G14" s="138">
        <f t="shared" si="15"/>
        <v>3.25</v>
      </c>
      <c r="H14" s="137">
        <f>IF(VLOOKUP($D14,'Country Indicator Data'!$B$3:$N$193,2,FALSE)="x","x",ROUND(IF(VLOOKUP($D14,'Country Indicator Data'!$B$3:$N$193,2,FALSE)&gt;H$125,5,IF(VLOOKUP($D14,'Country Indicator Data'!$B$3:$N$193,2,FALSE)&lt;H$124,0,5-(H$125-VLOOKUP($D14,'Country Indicator Data'!$B$3:$N$193,2,FALSE))/(H$125-H$124)*5)),1))</f>
        <v>2</v>
      </c>
      <c r="I14" s="137">
        <f>IF(VLOOKUP($D14,'Country Indicator Data'!$B$3:$N$193,4,FALSE)="No data","x",ROUND(IF(VLOOKUP($D14,'Country Indicator Data'!$B$3:$N$193,4,FALSE)&gt;I$125,5,IF(VLOOKUP($D14,'Country Indicator Data'!$B$3:$N$193,4,FALSE)&lt;I$124,0,5-(I$125-VLOOKUP($D14,'Country Indicator Data'!$B$3:$N$193,4,FALSE))/(I$125-I$124)*5)),1))</f>
        <v>2.7</v>
      </c>
      <c r="J14" s="138">
        <f t="shared" si="16"/>
        <v>2.35</v>
      </c>
      <c r="K14" s="137">
        <f>IF(VLOOKUP($D14,'Country Indicator Data'!$B$3:$N$193,6,FALSE)="x","x",ROUND(IF(VLOOKUP($D14,'Country Indicator Data'!$B$3:$N$193,6,FALSE)&gt;K$125,5,IF(VLOOKUP($D14,'Country Indicator Data'!$B$3:$N$193,6,FALSE)&lt;K$124,0,5-(K$125-VLOOKUP($D14,'Country Indicator Data'!$B$3:$N$193,6,FALSE))/(K$125-K$124)*5)),1))</f>
        <v>2.9</v>
      </c>
      <c r="L14" s="137">
        <f>IF(VLOOKUP($D14,'Country Indicator Data'!$B$3:$N$193,7,FALSE)="No data","x",ROUND(IF(VLOOKUP($D14,'Country Indicator Data'!$B$3:$N$193,7,FALSE)&gt;L$125,5,IF(VLOOKUP($D14,'Country Indicator Data'!$B$3:$N$193,7,FALSE)&lt;L$124,0,5-(L$125-VLOOKUP($D14,'Country Indicator Data'!$B$3:$N$193,7,FALSE))/(L$125-L$124)*5)),1))</f>
        <v>5</v>
      </c>
      <c r="M14" s="138">
        <f t="shared" si="17"/>
        <v>3.95</v>
      </c>
      <c r="N14" s="146">
        <f t="shared" si="18"/>
        <v>3.1833333333333336</v>
      </c>
      <c r="O14" s="137">
        <f>VLOOKUP(D14,'Country Indicator Data'!$B$3:$I$193,8,FALSE)</f>
        <v>3</v>
      </c>
      <c r="P14" s="137" t="str">
        <f>IF(VLOOKUP($D14,'Country Indicator Data'!$B$3:$P$193,9,FALSE)="x","x",IF(VLOOKUP($D14,'Country Indicator Data'!$B$3:$P$193,9,FALSE)&gt;P$7,5,IF(VLOOKUP($D14,'Country Indicator Data'!$B$3:$P$193,9,FALSE)&gt;P$6,4,IF(VLOOKUP($D14,'Country Indicator Data'!$B$3:$P$193,9,FALSE)&gt;P$5,3,IF(VLOOKUP($D14,'Country Indicator Data'!$B$3:$P$193,9,FALSE)&gt;P$4,2,IF(VLOOKUP($D14,'Country Indicator Data'!$B$3:$P$193,9,FALSE)&gt;$P$3,1,0))))))</f>
        <v>x</v>
      </c>
      <c r="Q14" s="146">
        <f t="shared" si="19"/>
        <v>3</v>
      </c>
      <c r="R14" s="137">
        <f>IF(VLOOKUP($D14,'Country Indicator Data'!$B$3:$N$193,13,FALSE)="x","x",ROUND(IF(VLOOKUP($D14,'Country Indicator Data'!$B$3:$N$193,13,FALSE)&gt;R$125,0,IF(VLOOKUP($D14,'Country Indicator Data'!$B$3:$N$193,13,FALSE)&lt;R$124,5,(R$125-VLOOKUP($D14,'Country Indicator Data'!$B$3:$N$193,13,FALSE))/(R$125-R$124)*5)),1))</f>
        <v>3.3</v>
      </c>
      <c r="S14" s="137">
        <f>IF(VLOOKUP($D14,'Country Indicator Data'!$B$3:$N$193,10,FALSE)="x","x",ROUND(IF(VLOOKUP($D14,'Country Indicator Data'!$B$3:$N$193,10,FALSE)&gt;S$125,0,IF(VLOOKUP($D14,'Country Indicator Data'!$B$3:$N$193,10,FALSE)&lt;S$124,5,(S$125-VLOOKUP($D14,'Country Indicator Data'!$B$3:$N$193,10,FALSE))/(S$125-S$124)*5)),1))</f>
        <v>3.3</v>
      </c>
      <c r="T14" s="137">
        <f>IF(VLOOKUP($D14,'Country Indicator Data'!$B$3:$N$193,11,FALSE)="x","x",ROUND(IF(VLOOKUP($D14,'Country Indicator Data'!$B$3:$N$193,11,FALSE)&gt;T$125,0,IF(VLOOKUP($D14,'Country Indicator Data'!$B$3:$N$193,11,FALSE)&lt;T$124,5,(T$125-VLOOKUP($D14,'Country Indicator Data'!$B$3:$N$193,11,FALSE))/(T$125-T$124)*5)),1))</f>
        <v>2.9</v>
      </c>
      <c r="U14" s="137">
        <f>IF(VLOOKUP($D14,'Country Indicator Data'!$B$3:$N$193,12,FALSE)="x","x",ROUND(IF(VLOOKUP($D14,'Country Indicator Data'!$B$3:$N$193,12,FALSE)&gt;U$125,0,IF(VLOOKUP($D14,'Country Indicator Data'!$B$3:$N$193,12,FALSE)&lt;U$124,5,(U$125-VLOOKUP($D14,'Country Indicator Data'!$B$3:$N$193,12,FALSE))/(U$125-U$124)*5)),1))</f>
        <v>3.3</v>
      </c>
      <c r="V14" s="146">
        <f t="shared" si="20"/>
        <v>3.2</v>
      </c>
      <c r="W14" s="149">
        <f t="shared" si="21"/>
        <v>3.1</v>
      </c>
      <c r="X14" s="137">
        <f>IF(VLOOKUP($B14,'Crisis Indicator Data'!$C$3:$AG$117,20,FALSE)="x","x",IF(VLOOKUP($B14,'Crisis Indicator Data'!$C$3:$AG$117,20,FALSE)&gt;=X$7,5,IF(VLOOKUP($B14,'Crisis Indicator Data'!$C$3:$AG$117,20,FALSE)&gt;=X$6,4,IF(VLOOKUP($B14,'Crisis Indicator Data'!$C$3:$AG$117,20,FALSE)&gt;=X$5,3,IF(VLOOKUP($B14,'Crisis Indicator Data'!$C$3:$AG$117,20,FALSE)&gt;=X$4,2,IF(VLOOKUP($B14,'Crisis Indicator Data'!$C$3:$AG$117,20,FALSE)&gt;=X$3,1,0))))))</f>
        <v>1</v>
      </c>
      <c r="Y14" s="146">
        <f t="shared" si="22"/>
        <v>1</v>
      </c>
      <c r="Z14" s="139">
        <f>IF(OR('Crisis Indicator Data'!$W8="x",'Crisis Indicator Data'!$Q8="x",ISNA('Crisis Indicator Data'!$Q8)),"x",'Crisis Indicator Data'!$W8/SUM('Crisis Indicator Data'!$Q8:$U8))</f>
        <v>0</v>
      </c>
      <c r="AA14" s="143">
        <f t="shared" si="23"/>
        <v>0</v>
      </c>
      <c r="AB14" s="139">
        <f>IF(OR('Crisis Indicator Data'!$X8="x",'Crisis Indicator Data'!$Q8="x",ISNA('Crisis Indicator Data'!$Q8)),"x",'Crisis Indicator Data'!$X8/SUM('Crisis Indicator Data'!$Q8:$U8))</f>
        <v>0</v>
      </c>
      <c r="AC14" s="143">
        <f t="shared" si="24"/>
        <v>0</v>
      </c>
      <c r="AD14" s="141">
        <f>'Crisis Indicator Data'!Y8</f>
        <v>0</v>
      </c>
      <c r="AE14" s="141">
        <f>'Crisis Indicator Data'!Z8</f>
        <v>0</v>
      </c>
      <c r="AF14" s="141">
        <f>'Crisis Indicator Data'!AA8</f>
        <v>0</v>
      </c>
      <c r="AG14" s="141">
        <f>'Crisis Indicator Data'!AB8</f>
        <v>0</v>
      </c>
      <c r="AH14" s="144">
        <f t="shared" si="25"/>
        <v>0</v>
      </c>
      <c r="AI14" s="141">
        <f>'Crisis Indicator Data'!AC8</f>
        <v>0</v>
      </c>
      <c r="AJ14" s="141">
        <f>'Crisis Indicator Data'!AD8</f>
        <v>0</v>
      </c>
      <c r="AK14" s="144">
        <f t="shared" si="26"/>
        <v>0</v>
      </c>
      <c r="AL14" s="141">
        <f>'Crisis Indicator Data'!AE8</f>
        <v>0</v>
      </c>
      <c r="AM14" s="141">
        <f>'Crisis Indicator Data'!AF8</f>
        <v>0</v>
      </c>
      <c r="AN14" s="141">
        <f>'Crisis Indicator Data'!AG8</f>
        <v>0</v>
      </c>
      <c r="AO14" s="144">
        <f t="shared" si="27"/>
        <v>0</v>
      </c>
      <c r="AP14" s="147">
        <f t="shared" si="28"/>
        <v>0</v>
      </c>
      <c r="AQ14" s="149">
        <f t="shared" si="29"/>
        <v>0.5</v>
      </c>
    </row>
    <row r="15" spans="1:43" ht="13.5" customHeight="1" x14ac:dyDescent="0.3">
      <c r="A15" s="1" t="str">
        <f>'Crisis Indicator Data'!A9</f>
        <v>Venezuela displacement in Argentina</v>
      </c>
      <c r="B15" s="23" t="str">
        <f>'Crisis Indicator Data'!C9</f>
        <v>ARG002</v>
      </c>
      <c r="C15" s="23" t="str">
        <f>'Crisis Indicator Data'!D9</f>
        <v>Argentina</v>
      </c>
      <c r="D15" s="23" t="str">
        <f>'Crisis Indicator Data'!E9</f>
        <v>ARG</v>
      </c>
      <c r="E15" s="137">
        <f>IF(VLOOKUP($D15,'Country Indicator Data'!$B$3:$N$193,3,FALSE)="x","x",ROUND(IF(VLOOKUP($D15,'Country Indicator Data'!$B$3:$N$193,3,FALSE)&gt;E$125,5,IF(VLOOKUP($D15,'Country Indicator Data'!$B$3:$N$193,3,FALSE)&lt;E$124,0,(E$125-VLOOKUP($D15,'Country Indicator Data'!$B$3:$N$193,3,FALSE))/(E$125-E$124)*5)),1))</f>
        <v>0.7</v>
      </c>
      <c r="F15" s="137">
        <f>IF(VLOOKUP($D15,'Country Indicator Data'!$B$3:$N$193,5,FALSE)="No data","x",ROUND(IF(VLOOKUP($D15,'Country Indicator Data'!$B$3:$N$193,5,FALSE)&gt;F$125,0,IF(VLOOKUP($D15,'Country Indicator Data'!$B$3:$N$193,5,FALSE)&lt;F$124,5,(F$125-VLOOKUP($D15,'Country Indicator Data'!$B$3:$N$193,5,FALSE))/(F$125-F$124)*5)),1))</f>
        <v>1</v>
      </c>
      <c r="G15" s="138">
        <f t="shared" si="15"/>
        <v>0.85</v>
      </c>
      <c r="H15" s="137">
        <f>IF(VLOOKUP($D15,'Country Indicator Data'!$B$3:$N$193,2,FALSE)="x","x",ROUND(IF(VLOOKUP($D15,'Country Indicator Data'!$B$3:$N$193,2,FALSE)&gt;H$125,5,IF(VLOOKUP($D15,'Country Indicator Data'!$B$3:$N$193,2,FALSE)&lt;H$124,0,5-(H$125-VLOOKUP($D15,'Country Indicator Data'!$B$3:$N$193,2,FALSE))/(H$125-H$124)*5)),1))</f>
        <v>1.6</v>
      </c>
      <c r="I15" s="137">
        <f>IF(VLOOKUP($D15,'Country Indicator Data'!$B$3:$N$193,4,FALSE)="No data","x",ROUND(IF(VLOOKUP($D15,'Country Indicator Data'!$B$3:$N$193,4,FALSE)&gt;I$125,5,IF(VLOOKUP($D15,'Country Indicator Data'!$B$3:$N$193,4,FALSE)&lt;I$124,0,5-(I$125-VLOOKUP($D15,'Country Indicator Data'!$B$3:$N$193,4,FALSE))/(I$125-I$124)*5)),1))</f>
        <v>0.1</v>
      </c>
      <c r="J15" s="138">
        <f t="shared" si="16"/>
        <v>0.85000000000000009</v>
      </c>
      <c r="K15" s="137">
        <f>IF(VLOOKUP($D15,'Country Indicator Data'!$B$3:$N$193,6,FALSE)="x","x",ROUND(IF(VLOOKUP($D15,'Country Indicator Data'!$B$3:$N$193,6,FALSE)&gt;K$125,5,IF(VLOOKUP($D15,'Country Indicator Data'!$B$3:$N$193,6,FALSE)&lt;K$124,0,5-(K$125-VLOOKUP($D15,'Country Indicator Data'!$B$3:$N$193,6,FALSE))/(K$125-K$124)*5)),1))</f>
        <v>2.4</v>
      </c>
      <c r="L15" s="137">
        <f>IF(VLOOKUP($D15,'Country Indicator Data'!$B$3:$N$193,7,FALSE)="No data","x",ROUND(IF(VLOOKUP($D15,'Country Indicator Data'!$B$3:$N$193,7,FALSE)&gt;L$125,5,IF(VLOOKUP($D15,'Country Indicator Data'!$B$3:$N$193,7,FALSE)&lt;L$124,0,5-(L$125-VLOOKUP($D15,'Country Indicator Data'!$B$3:$N$193,7,FALSE))/(L$125-L$124)*5)),1))</f>
        <v>2.2000000000000002</v>
      </c>
      <c r="M15" s="138">
        <f t="shared" si="17"/>
        <v>2.2999999999999998</v>
      </c>
      <c r="N15" s="146">
        <f t="shared" si="18"/>
        <v>1.3333333333333333</v>
      </c>
      <c r="O15" s="137">
        <f>VLOOKUP(D15,'Country Indicator Data'!$B$3:$I$193,8,FALSE)</f>
        <v>1</v>
      </c>
      <c r="P15" s="137" t="str">
        <f>IF(VLOOKUP($D15,'Country Indicator Data'!$B$3:$P$193,9,FALSE)="x","x",IF(VLOOKUP($D15,'Country Indicator Data'!$B$3:$P$193,9,FALSE)&gt;P$7,5,IF(VLOOKUP($D15,'Country Indicator Data'!$B$3:$P$193,9,FALSE)&gt;P$6,4,IF(VLOOKUP($D15,'Country Indicator Data'!$B$3:$P$193,9,FALSE)&gt;P$5,3,IF(VLOOKUP($D15,'Country Indicator Data'!$B$3:$P$193,9,FALSE)&gt;P$4,2,IF(VLOOKUP($D15,'Country Indicator Data'!$B$3:$P$193,9,FALSE)&gt;$P$3,1,0))))))</f>
        <v>x</v>
      </c>
      <c r="Q15" s="146">
        <f t="shared" si="19"/>
        <v>1</v>
      </c>
      <c r="R15" s="137">
        <f>IF(VLOOKUP($D15,'Country Indicator Data'!$B$3:$N$193,13,FALSE)="x","x",ROUND(IF(VLOOKUP($D15,'Country Indicator Data'!$B$3:$N$193,13,FALSE)&gt;R$125,0,IF(VLOOKUP($D15,'Country Indicator Data'!$B$3:$N$193,13,FALSE)&lt;R$124,5,(R$125-VLOOKUP($D15,'Country Indicator Data'!$B$3:$N$193,13,FALSE))/(R$125-R$124)*5)),1))</f>
        <v>3.2</v>
      </c>
      <c r="S15" s="137">
        <f>IF(VLOOKUP($D15,'Country Indicator Data'!$B$3:$N$193,10,FALSE)="x","x",ROUND(IF(VLOOKUP($D15,'Country Indicator Data'!$B$3:$N$193,10,FALSE)&gt;S$125,0,IF(VLOOKUP($D15,'Country Indicator Data'!$B$3:$N$193,10,FALSE)&lt;S$124,5,(S$125-VLOOKUP($D15,'Country Indicator Data'!$B$3:$N$193,10,FALSE))/(S$125-S$124)*5)),1))</f>
        <v>3.3</v>
      </c>
      <c r="T15" s="137">
        <f>IF(VLOOKUP($D15,'Country Indicator Data'!$B$3:$N$193,11,FALSE)="x","x",ROUND(IF(VLOOKUP($D15,'Country Indicator Data'!$B$3:$N$193,11,FALSE)&gt;T$125,0,IF(VLOOKUP($D15,'Country Indicator Data'!$B$3:$N$193,11,FALSE)&lt;T$124,5,(T$125-VLOOKUP($D15,'Country Indicator Data'!$B$3:$N$193,11,FALSE))/(T$125-T$124)*5)),1))</f>
        <v>1.5</v>
      </c>
      <c r="U15" s="137">
        <f>IF(VLOOKUP($D15,'Country Indicator Data'!$B$3:$N$193,12,FALSE)="x","x",ROUND(IF(VLOOKUP($D15,'Country Indicator Data'!$B$3:$N$193,12,FALSE)&gt;U$125,0,IF(VLOOKUP($D15,'Country Indicator Data'!$B$3:$N$193,12,FALSE)&lt;U$124,5,(U$125-VLOOKUP($D15,'Country Indicator Data'!$B$3:$N$193,12,FALSE))/(U$125-U$124)*5)),1))</f>
        <v>0.9</v>
      </c>
      <c r="V15" s="146">
        <f t="shared" si="20"/>
        <v>2.2000000000000002</v>
      </c>
      <c r="W15" s="149">
        <f t="shared" si="21"/>
        <v>1.5</v>
      </c>
      <c r="X15" s="137">
        <f>IF(VLOOKUP($B15,'Crisis Indicator Data'!$C$3:$AG$117,20,FALSE)="x","x",IF(VLOOKUP($B15,'Crisis Indicator Data'!$C$3:$AG$117,20,FALSE)&gt;=X$7,5,IF(VLOOKUP($B15,'Crisis Indicator Data'!$C$3:$AG$117,20,FALSE)&gt;=X$6,4,IF(VLOOKUP($B15,'Crisis Indicator Data'!$C$3:$AG$117,20,FALSE)&gt;=X$5,3,IF(VLOOKUP($B15,'Crisis Indicator Data'!$C$3:$AG$117,20,FALSE)&gt;=X$4,2,IF(VLOOKUP($B15,'Crisis Indicator Data'!$C$3:$AG$117,20,FALSE)&gt;=X$3,1,0))))))</f>
        <v>1</v>
      </c>
      <c r="Y15" s="146">
        <f t="shared" si="22"/>
        <v>1</v>
      </c>
      <c r="Z15" s="139" t="str">
        <f>IF(OR('Crisis Indicator Data'!$W9="x",'Crisis Indicator Data'!$Q9="x",ISNA('Crisis Indicator Data'!$Q9)),"x",'Crisis Indicator Data'!$W9/SUM('Crisis Indicator Data'!$Q9:$U9))</f>
        <v>x</v>
      </c>
      <c r="AA15" s="143" t="str">
        <f t="shared" si="23"/>
        <v>x</v>
      </c>
      <c r="AB15" s="139" t="str">
        <f>IF(OR('Crisis Indicator Data'!$X9="x",'Crisis Indicator Data'!$Q9="x",ISNA('Crisis Indicator Data'!$Q9)),"x",'Crisis Indicator Data'!$X9/SUM('Crisis Indicator Data'!$Q9:$U9))</f>
        <v>x</v>
      </c>
      <c r="AC15" s="143" t="str">
        <f t="shared" si="24"/>
        <v>x</v>
      </c>
      <c r="AD15" s="141" t="str">
        <f>'Crisis Indicator Data'!Y9</f>
        <v>x</v>
      </c>
      <c r="AE15" s="141" t="str">
        <f>'Crisis Indicator Data'!Z9</f>
        <v>x</v>
      </c>
      <c r="AF15" s="141" t="str">
        <f>'Crisis Indicator Data'!AA9</f>
        <v>x</v>
      </c>
      <c r="AG15" s="141" t="str">
        <f>'Crisis Indicator Data'!AB9</f>
        <v>x</v>
      </c>
      <c r="AH15" s="144">
        <f t="shared" si="25"/>
        <v>0</v>
      </c>
      <c r="AI15" s="141" t="str">
        <f>'Crisis Indicator Data'!AC9</f>
        <v>x</v>
      </c>
      <c r="AJ15" s="141" t="str">
        <f>'Crisis Indicator Data'!AD9</f>
        <v>x</v>
      </c>
      <c r="AK15" s="144">
        <f t="shared" si="26"/>
        <v>0</v>
      </c>
      <c r="AL15" s="141" t="str">
        <f>'Crisis Indicator Data'!AE9</f>
        <v>x</v>
      </c>
      <c r="AM15" s="141" t="str">
        <f>'Crisis Indicator Data'!AF9</f>
        <v>x</v>
      </c>
      <c r="AN15" s="141" t="str">
        <f>'Crisis Indicator Data'!AG9</f>
        <v>x</v>
      </c>
      <c r="AO15" s="144">
        <f t="shared" si="27"/>
        <v>0</v>
      </c>
      <c r="AP15" s="147">
        <f t="shared" si="28"/>
        <v>0</v>
      </c>
      <c r="AQ15" s="149">
        <f t="shared" si="29"/>
        <v>0.5</v>
      </c>
    </row>
    <row r="16" spans="1:43" ht="13.5" customHeight="1" x14ac:dyDescent="0.3">
      <c r="A16" s="1" t="str">
        <f>'Crisis Indicator Data'!A10</f>
        <v>Rohingya refugee crisis</v>
      </c>
      <c r="B16" s="23" t="str">
        <f>'Crisis Indicator Data'!C10</f>
        <v>BGD002</v>
      </c>
      <c r="C16" s="23" t="str">
        <f>'Crisis Indicator Data'!D10</f>
        <v>Bangladesh</v>
      </c>
      <c r="D16" s="23" t="str">
        <f>'Crisis Indicator Data'!E10</f>
        <v>BGD</v>
      </c>
      <c r="E16" s="137">
        <f>IF(VLOOKUP($D16,'Country Indicator Data'!$B$3:$N$193,3,FALSE)="x","x",ROUND(IF(VLOOKUP($D16,'Country Indicator Data'!$B$3:$N$193,3,FALSE)&gt;E$125,5,IF(VLOOKUP($D16,'Country Indicator Data'!$B$3:$N$193,3,FALSE)&lt;E$124,0,(E$125-VLOOKUP($D16,'Country Indicator Data'!$B$3:$N$193,3,FALSE))/(E$125-E$124)*5)),1))</f>
        <v>2.5</v>
      </c>
      <c r="F16" s="137">
        <f>IF(VLOOKUP($D16,'Country Indicator Data'!$B$3:$N$193,5,FALSE)="No data","x",ROUND(IF(VLOOKUP($D16,'Country Indicator Data'!$B$3:$N$193,5,FALSE)&gt;F$125,0,IF(VLOOKUP($D16,'Country Indicator Data'!$B$3:$N$193,5,FALSE)&lt;F$124,5,(F$125-VLOOKUP($D16,'Country Indicator Data'!$B$3:$N$193,5,FALSE))/(F$125-F$124)*5)),1))</f>
        <v>2.7</v>
      </c>
      <c r="G16" s="138">
        <f t="shared" si="15"/>
        <v>2.6</v>
      </c>
      <c r="H16" s="137">
        <f>IF(VLOOKUP($D16,'Country Indicator Data'!$B$3:$N$193,2,FALSE)="x","x",ROUND(IF(VLOOKUP($D16,'Country Indicator Data'!$B$3:$N$193,2,FALSE)&gt;H$125,5,IF(VLOOKUP($D16,'Country Indicator Data'!$B$3:$N$193,2,FALSE)&lt;H$124,0,5-(H$125-VLOOKUP($D16,'Country Indicator Data'!$B$3:$N$193,2,FALSE))/(H$125-H$124)*5)),1))</f>
        <v>1.2</v>
      </c>
      <c r="I16" s="137">
        <f>IF(VLOOKUP($D16,'Country Indicator Data'!$B$3:$N$193,4,FALSE)="No data","x",ROUND(IF(VLOOKUP($D16,'Country Indicator Data'!$B$3:$N$193,4,FALSE)&gt;I$125,5,IF(VLOOKUP($D16,'Country Indicator Data'!$B$3:$N$193,4,FALSE)&lt;I$124,0,5-(I$125-VLOOKUP($D16,'Country Indicator Data'!$B$3:$N$193,4,FALSE))/(I$125-I$124)*5)),1))</f>
        <v>1.2</v>
      </c>
      <c r="J16" s="138">
        <f t="shared" si="16"/>
        <v>1.2</v>
      </c>
      <c r="K16" s="137">
        <f>IF(VLOOKUP($D16,'Country Indicator Data'!$B$3:$N$193,6,FALSE)="x","x",ROUND(IF(VLOOKUP($D16,'Country Indicator Data'!$B$3:$N$193,6,FALSE)&gt;K$125,5,IF(VLOOKUP($D16,'Country Indicator Data'!$B$3:$N$193,6,FALSE)&lt;K$124,0,5-(K$125-VLOOKUP($D16,'Country Indicator Data'!$B$3:$N$193,6,FALSE))/(K$125-K$124)*5)),1))</f>
        <v>3.5</v>
      </c>
      <c r="L16" s="137">
        <f>IF(VLOOKUP($D16,'Country Indicator Data'!$B$3:$N$193,7,FALSE)="No data","x",ROUND(IF(VLOOKUP($D16,'Country Indicator Data'!$B$3:$N$193,7,FALSE)&gt;L$125,5,IF(VLOOKUP($D16,'Country Indicator Data'!$B$3:$N$193,7,FALSE)&lt;L$124,0,5-(L$125-VLOOKUP($D16,'Country Indicator Data'!$B$3:$N$193,7,FALSE))/(L$125-L$124)*5)),1))</f>
        <v>0.9</v>
      </c>
      <c r="M16" s="138">
        <f t="shared" si="17"/>
        <v>2.2000000000000002</v>
      </c>
      <c r="N16" s="146">
        <f t="shared" si="18"/>
        <v>2</v>
      </c>
      <c r="O16" s="137">
        <f>VLOOKUP(D16,'Country Indicator Data'!$B$3:$I$193,8,FALSE)</f>
        <v>3</v>
      </c>
      <c r="P16" s="137" t="str">
        <f>IF(VLOOKUP($D16,'Country Indicator Data'!$B$3:$P$193,9,FALSE)="x","x",IF(VLOOKUP($D16,'Country Indicator Data'!$B$3:$P$193,9,FALSE)&gt;P$7,5,IF(VLOOKUP($D16,'Country Indicator Data'!$B$3:$P$193,9,FALSE)&gt;P$6,4,IF(VLOOKUP($D16,'Country Indicator Data'!$B$3:$P$193,9,FALSE)&gt;P$5,3,IF(VLOOKUP($D16,'Country Indicator Data'!$B$3:$P$193,9,FALSE)&gt;P$4,2,IF(VLOOKUP($D16,'Country Indicator Data'!$B$3:$P$193,9,FALSE)&gt;$P$3,1,0))))))</f>
        <v>x</v>
      </c>
      <c r="Q16" s="146">
        <f t="shared" si="19"/>
        <v>3</v>
      </c>
      <c r="R16" s="137">
        <f>IF(VLOOKUP($D16,'Country Indicator Data'!$B$3:$N$193,13,FALSE)="x","x",ROUND(IF(VLOOKUP($D16,'Country Indicator Data'!$B$3:$N$193,13,FALSE)&gt;R$125,0,IF(VLOOKUP($D16,'Country Indicator Data'!$B$3:$N$193,13,FALSE)&lt;R$124,5,(R$125-VLOOKUP($D16,'Country Indicator Data'!$B$3:$N$193,13,FALSE))/(R$125-R$124)*5)),1))</f>
        <v>3.7</v>
      </c>
      <c r="S16" s="137">
        <f>IF(VLOOKUP($D16,'Country Indicator Data'!$B$3:$N$193,10,FALSE)="x","x",ROUND(IF(VLOOKUP($D16,'Country Indicator Data'!$B$3:$N$193,10,FALSE)&gt;S$125,0,IF(VLOOKUP($D16,'Country Indicator Data'!$B$3:$N$193,10,FALSE)&lt;S$124,5,(S$125-VLOOKUP($D16,'Country Indicator Data'!$B$3:$N$193,10,FALSE))/(S$125-S$124)*5)),1))</f>
        <v>3.2</v>
      </c>
      <c r="T16" s="137">
        <f>IF(VLOOKUP($D16,'Country Indicator Data'!$B$3:$N$193,11,FALSE)="x","x",ROUND(IF(VLOOKUP($D16,'Country Indicator Data'!$B$3:$N$193,11,FALSE)&gt;T$125,0,IF(VLOOKUP($D16,'Country Indicator Data'!$B$3:$N$193,11,FALSE)&lt;T$124,5,(T$125-VLOOKUP($D16,'Country Indicator Data'!$B$3:$N$193,11,FALSE))/(T$125-T$124)*5)),1))</f>
        <v>3.1</v>
      </c>
      <c r="U16" s="137">
        <f>IF(VLOOKUP($D16,'Country Indicator Data'!$B$3:$N$193,12,FALSE)="x","x",ROUND(IF(VLOOKUP($D16,'Country Indicator Data'!$B$3:$N$193,12,FALSE)&gt;U$125,0,IF(VLOOKUP($D16,'Country Indicator Data'!$B$3:$N$193,12,FALSE)&lt;U$124,5,(U$125-VLOOKUP($D16,'Country Indicator Data'!$B$3:$N$193,12,FALSE))/(U$125-U$124)*5)),1))</f>
        <v>2.8</v>
      </c>
      <c r="V16" s="146">
        <f t="shared" si="20"/>
        <v>3.2</v>
      </c>
      <c r="W16" s="149">
        <f t="shared" si="21"/>
        <v>2.7</v>
      </c>
      <c r="X16" s="137">
        <f>IF(VLOOKUP($B16,'Crisis Indicator Data'!$C$3:$AG$117,20,FALSE)="x","x",IF(VLOOKUP($B16,'Crisis Indicator Data'!$C$3:$AG$117,20,FALSE)&gt;=X$7,5,IF(VLOOKUP($B16,'Crisis Indicator Data'!$C$3:$AG$117,20,FALSE)&gt;=X$6,4,IF(VLOOKUP($B16,'Crisis Indicator Data'!$C$3:$AG$117,20,FALSE)&gt;=X$5,3,IF(VLOOKUP($B16,'Crisis Indicator Data'!$C$3:$AG$117,20,FALSE)&gt;=X$4,2,IF(VLOOKUP($B16,'Crisis Indicator Data'!$C$3:$AG$117,20,FALSE)&gt;=X$3,1,0))))))</f>
        <v>3</v>
      </c>
      <c r="Y16" s="146">
        <f t="shared" si="22"/>
        <v>3</v>
      </c>
      <c r="Z16" s="139">
        <f>IF(OR('Crisis Indicator Data'!$W10="x",'Crisis Indicator Data'!$Q10="x",ISNA('Crisis Indicator Data'!$Q10)),"x",'Crisis Indicator Data'!$W10/SUM('Crisis Indicator Data'!$Q10:$U10))</f>
        <v>0</v>
      </c>
      <c r="AA16" s="143">
        <f t="shared" si="23"/>
        <v>0</v>
      </c>
      <c r="AB16" s="139">
        <f>IF(OR('Crisis Indicator Data'!$X10="x",'Crisis Indicator Data'!$Q10="x",ISNA('Crisis Indicator Data'!$Q10)),"x",'Crisis Indicator Data'!$X10/SUM('Crisis Indicator Data'!$Q10:$U10))</f>
        <v>0</v>
      </c>
      <c r="AC16" s="143">
        <f t="shared" si="24"/>
        <v>0</v>
      </c>
      <c r="AD16" s="141">
        <f>'Crisis Indicator Data'!Y10</f>
        <v>2</v>
      </c>
      <c r="AE16" s="141">
        <f>'Crisis Indicator Data'!Z10</f>
        <v>1</v>
      </c>
      <c r="AF16" s="141">
        <f>'Crisis Indicator Data'!AA10</f>
        <v>1</v>
      </c>
      <c r="AG16" s="141">
        <f>'Crisis Indicator Data'!AB10</f>
        <v>1</v>
      </c>
      <c r="AH16" s="144">
        <f t="shared" si="25"/>
        <v>2</v>
      </c>
      <c r="AI16" s="141">
        <f>'Crisis Indicator Data'!AC10</f>
        <v>1</v>
      </c>
      <c r="AJ16" s="141">
        <f>'Crisis Indicator Data'!AD10</f>
        <v>0</v>
      </c>
      <c r="AK16" s="144">
        <f t="shared" si="26"/>
        <v>1</v>
      </c>
      <c r="AL16" s="141">
        <f>'Crisis Indicator Data'!AE10</f>
        <v>0</v>
      </c>
      <c r="AM16" s="141">
        <f>'Crisis Indicator Data'!AF10</f>
        <v>0</v>
      </c>
      <c r="AN16" s="141">
        <f>'Crisis Indicator Data'!AG10</f>
        <v>2</v>
      </c>
      <c r="AO16" s="144">
        <f t="shared" si="27"/>
        <v>2</v>
      </c>
      <c r="AP16" s="147">
        <f t="shared" si="28"/>
        <v>2</v>
      </c>
      <c r="AQ16" s="149">
        <f t="shared" si="29"/>
        <v>2.5</v>
      </c>
    </row>
    <row r="17" spans="1:43" ht="13.5" customHeight="1" x14ac:dyDescent="0.3">
      <c r="A17" s="1" t="str">
        <f>'Crisis Indicator Data'!A11</f>
        <v>Mixed migration flows in Bosnia and Herzegovina</v>
      </c>
      <c r="B17" s="23" t="str">
        <f>'Crisis Indicator Data'!C11</f>
        <v>BIH002</v>
      </c>
      <c r="C17" s="23" t="str">
        <f>'Crisis Indicator Data'!D11</f>
        <v>Bosnia and Herzegovina</v>
      </c>
      <c r="D17" s="23" t="str">
        <f>'Crisis Indicator Data'!E11</f>
        <v>BIH</v>
      </c>
      <c r="E17" s="137">
        <f>IF(VLOOKUP($D17,'Country Indicator Data'!$B$3:$N$193,3,FALSE)="x","x",ROUND(IF(VLOOKUP($D17,'Country Indicator Data'!$B$3:$N$193,3,FALSE)&gt;E$125,5,IF(VLOOKUP($D17,'Country Indicator Data'!$B$3:$N$193,3,FALSE)&lt;E$124,0,(E$125-VLOOKUP($D17,'Country Indicator Data'!$B$3:$N$193,3,FALSE))/(E$125-E$124)*5)),1))</f>
        <v>2.9</v>
      </c>
      <c r="F17" s="137">
        <f>IF(VLOOKUP($D17,'Country Indicator Data'!$B$3:$N$193,5,FALSE)="No data","x",ROUND(IF(VLOOKUP($D17,'Country Indicator Data'!$B$3:$N$193,5,FALSE)&gt;F$125,0,IF(VLOOKUP($D17,'Country Indicator Data'!$B$3:$N$193,5,FALSE)&lt;F$124,5,(F$125-VLOOKUP($D17,'Country Indicator Data'!$B$3:$N$193,5,FALSE))/(F$125-F$124)*5)),1))</f>
        <v>2</v>
      </c>
      <c r="G17" s="138">
        <f t="shared" si="15"/>
        <v>2.4500000000000002</v>
      </c>
      <c r="H17" s="137">
        <f>IF(VLOOKUP($D17,'Country Indicator Data'!$B$3:$N$193,2,FALSE)="x","x",ROUND(IF(VLOOKUP($D17,'Country Indicator Data'!$B$3:$N$193,2,FALSE)&gt;H$125,5,IF(VLOOKUP($D17,'Country Indicator Data'!$B$3:$N$193,2,FALSE)&lt;H$124,0,5-(H$125-VLOOKUP($D17,'Country Indicator Data'!$B$3:$N$193,2,FALSE))/(H$125-H$124)*5)),1))</f>
        <v>3.1</v>
      </c>
      <c r="I17" s="137">
        <f>IF(VLOOKUP($D17,'Country Indicator Data'!$B$3:$N$193,4,FALSE)="No data","x",ROUND(IF(VLOOKUP($D17,'Country Indicator Data'!$B$3:$N$193,4,FALSE)&gt;I$125,5,IF(VLOOKUP($D17,'Country Indicator Data'!$B$3:$N$193,4,FALSE)&lt;I$124,0,5-(I$125-VLOOKUP($D17,'Country Indicator Data'!$B$3:$N$193,4,FALSE))/(I$125-I$124)*5)),1))</f>
        <v>0.1</v>
      </c>
      <c r="J17" s="138">
        <f t="shared" si="16"/>
        <v>1.6</v>
      </c>
      <c r="K17" s="137">
        <f>IF(VLOOKUP($D17,'Country Indicator Data'!$B$3:$N$193,6,FALSE)="x","x",ROUND(IF(VLOOKUP($D17,'Country Indicator Data'!$B$3:$N$193,6,FALSE)&gt;K$125,5,IF(VLOOKUP($D17,'Country Indicator Data'!$B$3:$N$193,6,FALSE)&lt;K$124,0,5-(K$125-VLOOKUP($D17,'Country Indicator Data'!$B$3:$N$193,6,FALSE))/(K$125-K$124)*5)),1))</f>
        <v>1.1000000000000001</v>
      </c>
      <c r="L17" s="137">
        <f>IF(VLOOKUP($D17,'Country Indicator Data'!$B$3:$N$193,7,FALSE)="No data","x",ROUND(IF(VLOOKUP($D17,'Country Indicator Data'!$B$3:$N$193,7,FALSE)&gt;L$125,5,IF(VLOOKUP($D17,'Country Indicator Data'!$B$3:$N$193,7,FALSE)&lt;L$124,0,5-(L$125-VLOOKUP($D17,'Country Indicator Data'!$B$3:$N$193,7,FALSE))/(L$125-L$124)*5)),1))</f>
        <v>1</v>
      </c>
      <c r="M17" s="138">
        <f t="shared" si="17"/>
        <v>1.05</v>
      </c>
      <c r="N17" s="146">
        <f t="shared" si="18"/>
        <v>1.7000000000000002</v>
      </c>
      <c r="O17" s="137">
        <f>VLOOKUP(D17,'Country Indicator Data'!$B$3:$I$193,8,FALSE)</f>
        <v>2</v>
      </c>
      <c r="P17" s="137" t="str">
        <f>IF(VLOOKUP($D17,'Country Indicator Data'!$B$3:$P$193,9,FALSE)="x","x",IF(VLOOKUP($D17,'Country Indicator Data'!$B$3:$P$193,9,FALSE)&gt;P$7,5,IF(VLOOKUP($D17,'Country Indicator Data'!$B$3:$P$193,9,FALSE)&gt;P$6,4,IF(VLOOKUP($D17,'Country Indicator Data'!$B$3:$P$193,9,FALSE)&gt;P$5,3,IF(VLOOKUP($D17,'Country Indicator Data'!$B$3:$P$193,9,FALSE)&gt;P$4,2,IF(VLOOKUP($D17,'Country Indicator Data'!$B$3:$P$193,9,FALSE)&gt;$P$3,1,0))))))</f>
        <v>x</v>
      </c>
      <c r="Q17" s="146">
        <f t="shared" si="19"/>
        <v>2</v>
      </c>
      <c r="R17" s="137">
        <f>IF(VLOOKUP($D17,'Country Indicator Data'!$B$3:$N$193,13,FALSE)="x","x",ROUND(IF(VLOOKUP($D17,'Country Indicator Data'!$B$3:$N$193,13,FALSE)&gt;R$125,0,IF(VLOOKUP($D17,'Country Indicator Data'!$B$3:$N$193,13,FALSE)&lt;R$124,5,(R$125-VLOOKUP($D17,'Country Indicator Data'!$B$3:$N$193,13,FALSE))/(R$125-R$124)*5)),1))</f>
        <v>3.1</v>
      </c>
      <c r="S17" s="137">
        <f>IF(VLOOKUP($D17,'Country Indicator Data'!$B$3:$N$193,10,FALSE)="x","x",ROUND(IF(VLOOKUP($D17,'Country Indicator Data'!$B$3:$N$193,10,FALSE)&gt;S$125,0,IF(VLOOKUP($D17,'Country Indicator Data'!$B$3:$N$193,10,FALSE)&lt;S$124,5,(S$125-VLOOKUP($D17,'Country Indicator Data'!$B$3:$N$193,10,FALSE))/(S$125-S$124)*5)),1))</f>
        <v>2.8</v>
      </c>
      <c r="T17" s="137">
        <f>IF(VLOOKUP($D17,'Country Indicator Data'!$B$3:$N$193,11,FALSE)="x","x",ROUND(IF(VLOOKUP($D17,'Country Indicator Data'!$B$3:$N$193,11,FALSE)&gt;T$125,0,IF(VLOOKUP($D17,'Country Indicator Data'!$B$3:$N$193,11,FALSE)&lt;T$124,5,(T$125-VLOOKUP($D17,'Country Indicator Data'!$B$3:$N$193,11,FALSE))/(T$125-T$124)*5)),1))</f>
        <v>1.8</v>
      </c>
      <c r="U17" s="137">
        <f>IF(VLOOKUP($D17,'Country Indicator Data'!$B$3:$N$193,12,FALSE)="x","x",ROUND(IF(VLOOKUP($D17,'Country Indicator Data'!$B$3:$N$193,12,FALSE)&gt;U$125,0,IF(VLOOKUP($D17,'Country Indicator Data'!$B$3:$N$193,12,FALSE)&lt;U$124,5,(U$125-VLOOKUP($D17,'Country Indicator Data'!$B$3:$N$193,12,FALSE))/(U$125-U$124)*5)),1))</f>
        <v>2.2999999999999998</v>
      </c>
      <c r="V17" s="146">
        <f t="shared" si="20"/>
        <v>2.5</v>
      </c>
      <c r="W17" s="149">
        <f t="shared" si="21"/>
        <v>2.1</v>
      </c>
      <c r="X17" s="137">
        <f>IF(VLOOKUP($B17,'Crisis Indicator Data'!$C$3:$AG$117,20,FALSE)="x","x",IF(VLOOKUP($B17,'Crisis Indicator Data'!$C$3:$AG$117,20,FALSE)&gt;=X$7,5,IF(VLOOKUP($B17,'Crisis Indicator Data'!$C$3:$AG$117,20,FALSE)&gt;=X$6,4,IF(VLOOKUP($B17,'Crisis Indicator Data'!$C$3:$AG$117,20,FALSE)&gt;=X$5,3,IF(VLOOKUP($B17,'Crisis Indicator Data'!$C$3:$AG$117,20,FALSE)&gt;=X$4,2,IF(VLOOKUP($B17,'Crisis Indicator Data'!$C$3:$AG$117,20,FALSE)&gt;=X$3,1,0))))))</f>
        <v>2</v>
      </c>
      <c r="Y17" s="146">
        <f t="shared" si="22"/>
        <v>2</v>
      </c>
      <c r="Z17" s="139" t="str">
        <f>IF(OR('Crisis Indicator Data'!$W11="x",'Crisis Indicator Data'!$Q11="x",ISNA('Crisis Indicator Data'!$Q11)),"x",'Crisis Indicator Data'!$W11/SUM('Crisis Indicator Data'!$Q11:$U11))</f>
        <v>x</v>
      </c>
      <c r="AA17" s="143" t="str">
        <f t="shared" si="23"/>
        <v>x</v>
      </c>
      <c r="AB17" s="139" t="str">
        <f>IF(OR('Crisis Indicator Data'!$X11="x",'Crisis Indicator Data'!$Q11="x",ISNA('Crisis Indicator Data'!$Q11)),"x",'Crisis Indicator Data'!$X11/SUM('Crisis Indicator Data'!$Q11:$U11))</f>
        <v>x</v>
      </c>
      <c r="AC17" s="143" t="str">
        <f t="shared" si="24"/>
        <v>x</v>
      </c>
      <c r="AD17" s="141" t="str">
        <f>'Crisis Indicator Data'!Y11</f>
        <v>x</v>
      </c>
      <c r="AE17" s="141" t="str">
        <f>'Crisis Indicator Data'!Z11</f>
        <v>x</v>
      </c>
      <c r="AF17" s="141" t="str">
        <f>'Crisis Indicator Data'!AA11</f>
        <v>x</v>
      </c>
      <c r="AG17" s="141" t="str">
        <f>'Crisis Indicator Data'!AB11</f>
        <v>x</v>
      </c>
      <c r="AH17" s="144">
        <f t="shared" si="25"/>
        <v>0</v>
      </c>
      <c r="AI17" s="141" t="str">
        <f>'Crisis Indicator Data'!AC11</f>
        <v>x</v>
      </c>
      <c r="AJ17" s="141" t="str">
        <f>'Crisis Indicator Data'!AD11</f>
        <v>x</v>
      </c>
      <c r="AK17" s="144">
        <f t="shared" si="26"/>
        <v>0</v>
      </c>
      <c r="AL17" s="141" t="str">
        <f>'Crisis Indicator Data'!AE11</f>
        <v>x</v>
      </c>
      <c r="AM17" s="141" t="str">
        <f>'Crisis Indicator Data'!AF11</f>
        <v>x</v>
      </c>
      <c r="AN17" s="141" t="str">
        <f>'Crisis Indicator Data'!AG11</f>
        <v>x</v>
      </c>
      <c r="AO17" s="144">
        <f t="shared" si="27"/>
        <v>0</v>
      </c>
      <c r="AP17" s="147">
        <f t="shared" si="28"/>
        <v>0</v>
      </c>
      <c r="AQ17" s="149">
        <f t="shared" si="29"/>
        <v>1</v>
      </c>
    </row>
    <row r="18" spans="1:43" ht="13.5" customHeight="1" x14ac:dyDescent="0.3">
      <c r="A18" s="1" t="str">
        <f>'Crisis Indicator Data'!A12</f>
        <v>Venezuela displacement in Brazil</v>
      </c>
      <c r="B18" s="23" t="str">
        <f>'Crisis Indicator Data'!C12</f>
        <v>BRA002</v>
      </c>
      <c r="C18" s="23" t="str">
        <f>'Crisis Indicator Data'!D12</f>
        <v>Brazil</v>
      </c>
      <c r="D18" s="23" t="str">
        <f>'Crisis Indicator Data'!E12</f>
        <v>BRA</v>
      </c>
      <c r="E18" s="137">
        <f>IF(VLOOKUP($D18,'Country Indicator Data'!$B$3:$N$193,3,FALSE)="x","x",ROUND(IF(VLOOKUP($D18,'Country Indicator Data'!$B$3:$N$193,3,FALSE)&gt;E$125,5,IF(VLOOKUP($D18,'Country Indicator Data'!$B$3:$N$193,3,FALSE)&lt;E$124,0,(E$125-VLOOKUP($D18,'Country Indicator Data'!$B$3:$N$193,3,FALSE))/(E$125-E$124)*5)),1))</f>
        <v>0.7</v>
      </c>
      <c r="F18" s="137">
        <f>IF(VLOOKUP($D18,'Country Indicator Data'!$B$3:$N$193,5,FALSE)="No data","x",ROUND(IF(VLOOKUP($D18,'Country Indicator Data'!$B$3:$N$193,5,FALSE)&gt;F$125,0,IF(VLOOKUP($D18,'Country Indicator Data'!$B$3:$N$193,5,FALSE)&lt;F$124,5,(F$125-VLOOKUP($D18,'Country Indicator Data'!$B$3:$N$193,5,FALSE))/(F$125-F$124)*5)),1))</f>
        <v>1.2</v>
      </c>
      <c r="G18" s="138">
        <f t="shared" si="15"/>
        <v>0.95</v>
      </c>
      <c r="H18" s="137">
        <f>IF(VLOOKUP($D18,'Country Indicator Data'!$B$3:$N$193,2,FALSE)="x","x",ROUND(IF(VLOOKUP($D18,'Country Indicator Data'!$B$3:$N$193,2,FALSE)&gt;H$125,5,IF(VLOOKUP($D18,'Country Indicator Data'!$B$3:$N$193,2,FALSE)&lt;H$124,0,5-(H$125-VLOOKUP($D18,'Country Indicator Data'!$B$3:$N$193,2,FALSE))/(H$125-H$124)*5)),1))</f>
        <v>2.8</v>
      </c>
      <c r="I18" s="137">
        <f>IF(VLOOKUP($D18,'Country Indicator Data'!$B$3:$N$193,4,FALSE)="No data","x",ROUND(IF(VLOOKUP($D18,'Country Indicator Data'!$B$3:$N$193,4,FALSE)&gt;I$125,5,IF(VLOOKUP($D18,'Country Indicator Data'!$B$3:$N$193,4,FALSE)&lt;I$124,0,5-(I$125-VLOOKUP($D18,'Country Indicator Data'!$B$3:$N$193,4,FALSE))/(I$125-I$124)*5)),1))</f>
        <v>0.7</v>
      </c>
      <c r="J18" s="138">
        <f t="shared" si="16"/>
        <v>1.75</v>
      </c>
      <c r="K18" s="137">
        <f>IF(VLOOKUP($D18,'Country Indicator Data'!$B$3:$N$193,6,FALSE)="x","x",ROUND(IF(VLOOKUP($D18,'Country Indicator Data'!$B$3:$N$193,6,FALSE)&gt;K$125,5,IF(VLOOKUP($D18,'Country Indicator Data'!$B$3:$N$193,6,FALSE)&lt;K$124,0,5-(K$125-VLOOKUP($D18,'Country Indicator Data'!$B$3:$N$193,6,FALSE))/(K$125-K$124)*5)),1))</f>
        <v>2.8</v>
      </c>
      <c r="L18" s="137">
        <f>IF(VLOOKUP($D18,'Country Indicator Data'!$B$3:$N$193,7,FALSE)="No data","x",ROUND(IF(VLOOKUP($D18,'Country Indicator Data'!$B$3:$N$193,7,FALSE)&gt;L$125,5,IF(VLOOKUP($D18,'Country Indicator Data'!$B$3:$N$193,7,FALSE)&lt;L$124,0,5-(L$125-VLOOKUP($D18,'Country Indicator Data'!$B$3:$N$193,7,FALSE))/(L$125-L$124)*5)),1))</f>
        <v>3.3</v>
      </c>
      <c r="M18" s="138">
        <f t="shared" si="17"/>
        <v>3.05</v>
      </c>
      <c r="N18" s="146">
        <f t="shared" si="18"/>
        <v>1.9166666666666667</v>
      </c>
      <c r="O18" s="137">
        <f>VLOOKUP(D18,'Country Indicator Data'!$B$3:$I$193,8,FALSE)</f>
        <v>4</v>
      </c>
      <c r="P18" s="137" t="str">
        <f>IF(VLOOKUP($D18,'Country Indicator Data'!$B$3:$P$193,9,FALSE)="x","x",IF(VLOOKUP($D18,'Country Indicator Data'!$B$3:$P$193,9,FALSE)&gt;P$7,5,IF(VLOOKUP($D18,'Country Indicator Data'!$B$3:$P$193,9,FALSE)&gt;P$6,4,IF(VLOOKUP($D18,'Country Indicator Data'!$B$3:$P$193,9,FALSE)&gt;P$5,3,IF(VLOOKUP($D18,'Country Indicator Data'!$B$3:$P$193,9,FALSE)&gt;P$4,2,IF(VLOOKUP($D18,'Country Indicator Data'!$B$3:$P$193,9,FALSE)&gt;$P$3,1,0))))))</f>
        <v>x</v>
      </c>
      <c r="Q18" s="146">
        <f t="shared" si="19"/>
        <v>4</v>
      </c>
      <c r="R18" s="137">
        <f>IF(VLOOKUP($D18,'Country Indicator Data'!$B$3:$N$193,13,FALSE)="x","x",ROUND(IF(VLOOKUP($D18,'Country Indicator Data'!$B$3:$N$193,13,FALSE)&gt;R$125,0,IF(VLOOKUP($D18,'Country Indicator Data'!$B$3:$N$193,13,FALSE)&lt;R$124,5,(R$125-VLOOKUP($D18,'Country Indicator Data'!$B$3:$N$193,13,FALSE))/(R$125-R$124)*5)),1))</f>
        <v>3</v>
      </c>
      <c r="S18" s="137">
        <f>IF(VLOOKUP($D18,'Country Indicator Data'!$B$3:$N$193,10,FALSE)="x","x",ROUND(IF(VLOOKUP($D18,'Country Indicator Data'!$B$3:$N$193,10,FALSE)&gt;S$125,0,IF(VLOOKUP($D18,'Country Indicator Data'!$B$3:$N$193,10,FALSE)&lt;S$124,5,(S$125-VLOOKUP($D18,'Country Indicator Data'!$B$3:$N$193,10,FALSE))/(S$125-S$124)*5)),1))</f>
        <v>2.7</v>
      </c>
      <c r="T18" s="137">
        <f>IF(VLOOKUP($D18,'Country Indicator Data'!$B$3:$N$193,11,FALSE)="x","x",ROUND(IF(VLOOKUP($D18,'Country Indicator Data'!$B$3:$N$193,11,FALSE)&gt;T$125,0,IF(VLOOKUP($D18,'Country Indicator Data'!$B$3:$N$193,11,FALSE)&lt;T$124,5,(T$125-VLOOKUP($D18,'Country Indicator Data'!$B$3:$N$193,11,FALSE))/(T$125-T$124)*5)),1))</f>
        <v>1.1000000000000001</v>
      </c>
      <c r="U18" s="137">
        <f>IF(VLOOKUP($D18,'Country Indicator Data'!$B$3:$N$193,12,FALSE)="x","x",ROUND(IF(VLOOKUP($D18,'Country Indicator Data'!$B$3:$N$193,12,FALSE)&gt;U$125,0,IF(VLOOKUP($D18,'Country Indicator Data'!$B$3:$N$193,12,FALSE)&lt;U$124,5,(U$125-VLOOKUP($D18,'Country Indicator Data'!$B$3:$N$193,12,FALSE))/(U$125-U$124)*5)),1))</f>
        <v>1.1000000000000001</v>
      </c>
      <c r="V18" s="146">
        <f t="shared" si="20"/>
        <v>2</v>
      </c>
      <c r="W18" s="149">
        <f t="shared" si="21"/>
        <v>2.6</v>
      </c>
      <c r="X18" s="137">
        <f>IF(VLOOKUP($B18,'Crisis Indicator Data'!$C$3:$AG$117,20,FALSE)="x","x",IF(VLOOKUP($B18,'Crisis Indicator Data'!$C$3:$AG$117,20,FALSE)&gt;=X$7,5,IF(VLOOKUP($B18,'Crisis Indicator Data'!$C$3:$AG$117,20,FALSE)&gt;=X$6,4,IF(VLOOKUP($B18,'Crisis Indicator Data'!$C$3:$AG$117,20,FALSE)&gt;=X$5,3,IF(VLOOKUP($B18,'Crisis Indicator Data'!$C$3:$AG$117,20,FALSE)&gt;=X$4,2,IF(VLOOKUP($B18,'Crisis Indicator Data'!$C$3:$AG$117,20,FALSE)&gt;=X$3,1,0))))))</f>
        <v>2</v>
      </c>
      <c r="Y18" s="146">
        <f t="shared" si="22"/>
        <v>2</v>
      </c>
      <c r="Z18" s="139" t="str">
        <f>IF(OR('Crisis Indicator Data'!$W12="x",'Crisis Indicator Data'!$Q12="x",ISNA('Crisis Indicator Data'!$Q12)),"x",'Crisis Indicator Data'!$W12/SUM('Crisis Indicator Data'!$Q12:$U12))</f>
        <v>x</v>
      </c>
      <c r="AA18" s="143" t="str">
        <f t="shared" si="23"/>
        <v>x</v>
      </c>
      <c r="AB18" s="139" t="str">
        <f>IF(OR('Crisis Indicator Data'!$X12="x",'Crisis Indicator Data'!$Q12="x",ISNA('Crisis Indicator Data'!$Q12)),"x",'Crisis Indicator Data'!$X12/SUM('Crisis Indicator Data'!$Q12:$U12))</f>
        <v>x</v>
      </c>
      <c r="AC18" s="143" t="str">
        <f t="shared" si="24"/>
        <v>x</v>
      </c>
      <c r="AD18" s="141" t="str">
        <f>'Crisis Indicator Data'!Y12</f>
        <v>x</v>
      </c>
      <c r="AE18" s="141" t="str">
        <f>'Crisis Indicator Data'!Z12</f>
        <v>x</v>
      </c>
      <c r="AF18" s="141" t="str">
        <f>'Crisis Indicator Data'!AA12</f>
        <v>x</v>
      </c>
      <c r="AG18" s="141" t="str">
        <f>'Crisis Indicator Data'!AB12</f>
        <v>x</v>
      </c>
      <c r="AH18" s="144">
        <f t="shared" si="25"/>
        <v>0</v>
      </c>
      <c r="AI18" s="141" t="str">
        <f>'Crisis Indicator Data'!AC12</f>
        <v>x</v>
      </c>
      <c r="AJ18" s="141" t="str">
        <f>'Crisis Indicator Data'!AD12</f>
        <v>x</v>
      </c>
      <c r="AK18" s="144">
        <f t="shared" si="26"/>
        <v>0</v>
      </c>
      <c r="AL18" s="141" t="str">
        <f>'Crisis Indicator Data'!AE12</f>
        <v>x</v>
      </c>
      <c r="AM18" s="141" t="str">
        <f>'Crisis Indicator Data'!AF12</f>
        <v>x</v>
      </c>
      <c r="AN18" s="141" t="str">
        <f>'Crisis Indicator Data'!AG12</f>
        <v>x</v>
      </c>
      <c r="AO18" s="144">
        <f t="shared" si="27"/>
        <v>0</v>
      </c>
      <c r="AP18" s="147">
        <f t="shared" si="28"/>
        <v>0</v>
      </c>
      <c r="AQ18" s="149">
        <f t="shared" si="29"/>
        <v>1</v>
      </c>
    </row>
    <row r="19" spans="1:43" ht="13.5" customHeight="1" x14ac:dyDescent="0.3">
      <c r="A19" s="1" t="str">
        <f>'Crisis Indicator Data'!A13</f>
        <v>Conflict in Burkina Faso</v>
      </c>
      <c r="B19" s="23" t="str">
        <f>'Crisis Indicator Data'!C13</f>
        <v>BFA002</v>
      </c>
      <c r="C19" s="23" t="str">
        <f>'Crisis Indicator Data'!D13</f>
        <v>Burkina Faso</v>
      </c>
      <c r="D19" s="23" t="str">
        <f>'Crisis Indicator Data'!E13</f>
        <v>BFA</v>
      </c>
      <c r="E19" s="137">
        <f>IF(VLOOKUP($D19,'Country Indicator Data'!$B$3:$N$193,3,FALSE)="x","x",ROUND(IF(VLOOKUP($D19,'Country Indicator Data'!$B$3:$N$193,3,FALSE)&gt;E$125,5,IF(VLOOKUP($D19,'Country Indicator Data'!$B$3:$N$193,3,FALSE)&lt;E$124,0,(E$125-VLOOKUP($D19,'Country Indicator Data'!$B$3:$N$193,3,FALSE))/(E$125-E$124)*5)),1))</f>
        <v>1.1000000000000001</v>
      </c>
      <c r="F19" s="137">
        <f>IF(VLOOKUP($D19,'Country Indicator Data'!$B$3:$N$193,5,FALSE)="No data","x",ROUND(IF(VLOOKUP($D19,'Country Indicator Data'!$B$3:$N$193,5,FALSE)&gt;F$125,0,IF(VLOOKUP($D19,'Country Indicator Data'!$B$3:$N$193,5,FALSE)&lt;F$124,5,(F$125-VLOOKUP($D19,'Country Indicator Data'!$B$3:$N$193,5,FALSE))/(F$125-F$124)*5)),1))</f>
        <v>1.8</v>
      </c>
      <c r="G19" s="138">
        <f t="shared" si="15"/>
        <v>1.4500000000000002</v>
      </c>
      <c r="H19" s="137">
        <f>IF(VLOOKUP($D19,'Country Indicator Data'!$B$3:$N$193,2,FALSE)="x","x",ROUND(IF(VLOOKUP($D19,'Country Indicator Data'!$B$3:$N$193,2,FALSE)&gt;H$125,5,IF(VLOOKUP($D19,'Country Indicator Data'!$B$3:$N$193,2,FALSE)&lt;H$124,0,5-(H$125-VLOOKUP($D19,'Country Indicator Data'!$B$3:$N$193,2,FALSE))/(H$125-H$124)*5)),1))</f>
        <v>5</v>
      </c>
      <c r="I19" s="137">
        <f>IF(VLOOKUP($D19,'Country Indicator Data'!$B$3:$N$193,4,FALSE)="No data","x",ROUND(IF(VLOOKUP($D19,'Country Indicator Data'!$B$3:$N$193,4,FALSE)&gt;I$125,5,IF(VLOOKUP($D19,'Country Indicator Data'!$B$3:$N$193,4,FALSE)&lt;I$124,0,5-(I$125-VLOOKUP($D19,'Country Indicator Data'!$B$3:$N$193,4,FALSE))/(I$125-I$124)*5)),1))</f>
        <v>0</v>
      </c>
      <c r="J19" s="138">
        <f t="shared" si="16"/>
        <v>2.5</v>
      </c>
      <c r="K19" s="137">
        <f>IF(VLOOKUP($D19,'Country Indicator Data'!$B$3:$N$193,6,FALSE)="x","x",ROUND(IF(VLOOKUP($D19,'Country Indicator Data'!$B$3:$N$193,6,FALSE)&gt;K$125,5,IF(VLOOKUP($D19,'Country Indicator Data'!$B$3:$N$193,6,FALSE)&lt;K$124,0,5-(K$125-VLOOKUP($D19,'Country Indicator Data'!$B$3:$N$193,6,FALSE))/(K$125-K$124)*5)),1))</f>
        <v>4.0999999999999996</v>
      </c>
      <c r="L19" s="137">
        <f>IF(VLOOKUP($D19,'Country Indicator Data'!$B$3:$N$193,7,FALSE)="No data","x",ROUND(IF(VLOOKUP($D19,'Country Indicator Data'!$B$3:$N$193,7,FALSE)&gt;L$125,5,IF(VLOOKUP($D19,'Country Indicator Data'!$B$3:$N$193,7,FALSE)&lt;L$124,0,5-(L$125-VLOOKUP($D19,'Country Indicator Data'!$B$3:$N$193,7,FALSE))/(L$125-L$124)*5)),1))</f>
        <v>1.3</v>
      </c>
      <c r="M19" s="138">
        <f t="shared" si="17"/>
        <v>2.6999999999999997</v>
      </c>
      <c r="N19" s="146">
        <f t="shared" si="18"/>
        <v>2.2166666666666668</v>
      </c>
      <c r="O19" s="137">
        <f>VLOOKUP(D19,'Country Indicator Data'!$B$3:$I$193,8,FALSE)</f>
        <v>3</v>
      </c>
      <c r="P19" s="137">
        <f>IF(VLOOKUP($D19,'Country Indicator Data'!$B$3:$P$193,9,FALSE)="x","x",IF(VLOOKUP($D19,'Country Indicator Data'!$B$3:$P$193,9,FALSE)&gt;P$7,5,IF(VLOOKUP($D19,'Country Indicator Data'!$B$3:$P$193,9,FALSE)&gt;P$6,4,IF(VLOOKUP($D19,'Country Indicator Data'!$B$3:$P$193,9,FALSE)&gt;P$5,3,IF(VLOOKUP($D19,'Country Indicator Data'!$B$3:$P$193,9,FALSE)&gt;P$4,2,IF(VLOOKUP($D19,'Country Indicator Data'!$B$3:$P$193,9,FALSE)&gt;$P$3,1,0))))))</f>
        <v>3</v>
      </c>
      <c r="Q19" s="146">
        <f t="shared" si="19"/>
        <v>3</v>
      </c>
      <c r="R19" s="137">
        <f>IF(VLOOKUP($D19,'Country Indicator Data'!$B$3:$N$193,13,FALSE)="x","x",ROUND(IF(VLOOKUP($D19,'Country Indicator Data'!$B$3:$N$193,13,FALSE)&gt;R$125,0,IF(VLOOKUP($D19,'Country Indicator Data'!$B$3:$N$193,13,FALSE)&lt;R$124,5,(R$125-VLOOKUP($D19,'Country Indicator Data'!$B$3:$N$193,13,FALSE))/(R$125-R$124)*5)),1))</f>
        <v>2.9</v>
      </c>
      <c r="S19" s="137">
        <f>IF(VLOOKUP($D19,'Country Indicator Data'!$B$3:$N$193,10,FALSE)="x","x",ROUND(IF(VLOOKUP($D19,'Country Indicator Data'!$B$3:$N$193,10,FALSE)&gt;S$125,0,IF(VLOOKUP($D19,'Country Indicator Data'!$B$3:$N$193,10,FALSE)&lt;S$124,5,(S$125-VLOOKUP($D19,'Country Indicator Data'!$B$3:$N$193,10,FALSE))/(S$125-S$124)*5)),1))</f>
        <v>3</v>
      </c>
      <c r="T19" s="137">
        <f>IF(VLOOKUP($D19,'Country Indicator Data'!$B$3:$N$193,11,FALSE)="x","x",ROUND(IF(VLOOKUP($D19,'Country Indicator Data'!$B$3:$N$193,11,FALSE)&gt;T$125,0,IF(VLOOKUP($D19,'Country Indicator Data'!$B$3:$N$193,11,FALSE)&lt;T$124,5,(T$125-VLOOKUP($D19,'Country Indicator Data'!$B$3:$N$193,11,FALSE))/(T$125-T$124)*5)),1))</f>
        <v>2.6</v>
      </c>
      <c r="U19" s="137">
        <f>IF(VLOOKUP($D19,'Country Indicator Data'!$B$3:$N$193,12,FALSE)="x","x",ROUND(IF(VLOOKUP($D19,'Country Indicator Data'!$B$3:$N$193,12,FALSE)&gt;U$125,0,IF(VLOOKUP($D19,'Country Indicator Data'!$B$3:$N$193,12,FALSE)&lt;U$124,5,(U$125-VLOOKUP($D19,'Country Indicator Data'!$B$3:$N$193,12,FALSE))/(U$125-U$124)*5)),1))</f>
        <v>2</v>
      </c>
      <c r="V19" s="146">
        <f t="shared" si="20"/>
        <v>2.6</v>
      </c>
      <c r="W19" s="149">
        <f t="shared" si="21"/>
        <v>2.6</v>
      </c>
      <c r="X19" s="137">
        <f>IF(VLOOKUP($B19,'Crisis Indicator Data'!$C$3:$AG$117,20,FALSE)="x","x",IF(VLOOKUP($B19,'Crisis Indicator Data'!$C$3:$AG$117,20,FALSE)&gt;=X$7,5,IF(VLOOKUP($B19,'Crisis Indicator Data'!$C$3:$AG$117,20,FALSE)&gt;=X$6,4,IF(VLOOKUP($B19,'Crisis Indicator Data'!$C$3:$AG$117,20,FALSE)&gt;=X$5,3,IF(VLOOKUP($B19,'Crisis Indicator Data'!$C$3:$AG$117,20,FALSE)&gt;=X$4,2,IF(VLOOKUP($B19,'Crisis Indicator Data'!$C$3:$AG$117,20,FALSE)&gt;=X$3,1,0))))))</f>
        <v>4</v>
      </c>
      <c r="Y19" s="146">
        <f t="shared" si="22"/>
        <v>4</v>
      </c>
      <c r="Z19" s="139" t="str">
        <f>IF(OR('Crisis Indicator Data'!$W13="x",'Crisis Indicator Data'!$Q13="x",ISNA('Crisis Indicator Data'!$Q13)),"x",'Crisis Indicator Data'!$W13/SUM('Crisis Indicator Data'!$Q13:$U13))</f>
        <v>x</v>
      </c>
      <c r="AA19" s="143" t="str">
        <f t="shared" si="23"/>
        <v>x</v>
      </c>
      <c r="AB19" s="139" t="str">
        <f>IF(OR('Crisis Indicator Data'!$X13="x",'Crisis Indicator Data'!$Q13="x",ISNA('Crisis Indicator Data'!$Q13)),"x",'Crisis Indicator Data'!$X13/SUM('Crisis Indicator Data'!$Q13:$U13))</f>
        <v>x</v>
      </c>
      <c r="AC19" s="143" t="str">
        <f t="shared" si="24"/>
        <v>x</v>
      </c>
      <c r="AD19" s="141">
        <f>'Crisis Indicator Data'!Y13</f>
        <v>0</v>
      </c>
      <c r="AE19" s="141">
        <f>'Crisis Indicator Data'!Z13</f>
        <v>1</v>
      </c>
      <c r="AF19" s="141">
        <f>'Crisis Indicator Data'!AA13</f>
        <v>1</v>
      </c>
      <c r="AG19" s="141">
        <f>'Crisis Indicator Data'!AB13</f>
        <v>0</v>
      </c>
      <c r="AH19" s="144">
        <f t="shared" si="25"/>
        <v>2</v>
      </c>
      <c r="AI19" s="141">
        <f>'Crisis Indicator Data'!AC13</f>
        <v>1</v>
      </c>
      <c r="AJ19" s="141">
        <f>'Crisis Indicator Data'!AD13</f>
        <v>0</v>
      </c>
      <c r="AK19" s="144">
        <f t="shared" si="26"/>
        <v>1</v>
      </c>
      <c r="AL19" s="141">
        <f>'Crisis Indicator Data'!AE13</f>
        <v>0</v>
      </c>
      <c r="AM19" s="141">
        <f>'Crisis Indicator Data'!AF13</f>
        <v>0</v>
      </c>
      <c r="AN19" s="141">
        <f>'Crisis Indicator Data'!AG13</f>
        <v>0</v>
      </c>
      <c r="AO19" s="144">
        <f t="shared" si="27"/>
        <v>0</v>
      </c>
      <c r="AP19" s="147">
        <f t="shared" si="28"/>
        <v>1</v>
      </c>
      <c r="AQ19" s="149">
        <f t="shared" si="29"/>
        <v>2.5</v>
      </c>
    </row>
    <row r="20" spans="1:43" ht="13.5" customHeight="1" x14ac:dyDescent="0.3">
      <c r="A20" s="1" t="str">
        <f>'Crisis Indicator Data'!A14</f>
        <v>Political and economic crisis in Burundi</v>
      </c>
      <c r="B20" s="23" t="str">
        <f>'Crisis Indicator Data'!C14</f>
        <v>BDI002</v>
      </c>
      <c r="C20" s="23" t="str">
        <f>'Crisis Indicator Data'!D14</f>
        <v>Burundi</v>
      </c>
      <c r="D20" s="23" t="str">
        <f>'Crisis Indicator Data'!E14</f>
        <v>BDI</v>
      </c>
      <c r="E20" s="137">
        <f>IF(VLOOKUP($D20,'Country Indicator Data'!$B$3:$N$193,3,FALSE)="x","x",ROUND(IF(VLOOKUP($D20,'Country Indicator Data'!$B$3:$N$193,3,FALSE)&gt;E$125,5,IF(VLOOKUP($D20,'Country Indicator Data'!$B$3:$N$193,3,FALSE)&lt;E$124,0,(E$125-VLOOKUP($D20,'Country Indicator Data'!$B$3:$N$193,3,FALSE))/(E$125-E$124)*5)),1))</f>
        <v>2.1</v>
      </c>
      <c r="F20" s="137">
        <f>IF(VLOOKUP($D20,'Country Indicator Data'!$B$3:$N$193,5,FALSE)="No data","x",ROUND(IF(VLOOKUP($D20,'Country Indicator Data'!$B$3:$N$193,5,FALSE)&gt;F$125,0,IF(VLOOKUP($D20,'Country Indicator Data'!$B$3:$N$193,5,FALSE)&lt;F$124,5,(F$125-VLOOKUP($D20,'Country Indicator Data'!$B$3:$N$193,5,FALSE))/(F$125-F$124)*5)),1))</f>
        <v>3.1</v>
      </c>
      <c r="G20" s="138">
        <f t="shared" si="15"/>
        <v>2.6</v>
      </c>
      <c r="H20" s="137">
        <f>IF(VLOOKUP($D20,'Country Indicator Data'!$B$3:$N$193,2,FALSE)="x","x",ROUND(IF(VLOOKUP($D20,'Country Indicator Data'!$B$3:$N$193,2,FALSE)&gt;H$125,5,IF(VLOOKUP($D20,'Country Indicator Data'!$B$3:$N$193,2,FALSE)&lt;H$124,0,5-(H$125-VLOOKUP($D20,'Country Indicator Data'!$B$3:$N$193,2,FALSE))/(H$125-H$124)*5)),1))</f>
        <v>1.3</v>
      </c>
      <c r="I20" s="137">
        <f>IF(VLOOKUP($D20,'Country Indicator Data'!$B$3:$N$193,4,FALSE)="No data","x",ROUND(IF(VLOOKUP($D20,'Country Indicator Data'!$B$3:$N$193,4,FALSE)&gt;I$125,5,IF(VLOOKUP($D20,'Country Indicator Data'!$B$3:$N$193,4,FALSE)&lt;I$124,0,5-(I$125-VLOOKUP($D20,'Country Indicator Data'!$B$3:$N$193,4,FALSE))/(I$125-I$124)*5)),1))</f>
        <v>0</v>
      </c>
      <c r="J20" s="138">
        <f t="shared" si="16"/>
        <v>0.65</v>
      </c>
      <c r="K20" s="137">
        <f>IF(VLOOKUP($D20,'Country Indicator Data'!$B$3:$N$193,6,FALSE)="x","x",ROUND(IF(VLOOKUP($D20,'Country Indicator Data'!$B$3:$N$193,6,FALSE)&gt;K$125,5,IF(VLOOKUP($D20,'Country Indicator Data'!$B$3:$N$193,6,FALSE)&lt;K$124,0,5-(K$125-VLOOKUP($D20,'Country Indicator Data'!$B$3:$N$193,6,FALSE))/(K$125-K$124)*5)),1))</f>
        <v>3.2</v>
      </c>
      <c r="L20" s="137">
        <f>IF(VLOOKUP($D20,'Country Indicator Data'!$B$3:$N$193,7,FALSE)="No data","x",ROUND(IF(VLOOKUP($D20,'Country Indicator Data'!$B$3:$N$193,7,FALSE)&gt;L$125,5,IF(VLOOKUP($D20,'Country Indicator Data'!$B$3:$N$193,7,FALSE)&lt;L$124,0,5-(L$125-VLOOKUP($D20,'Country Indicator Data'!$B$3:$N$193,7,FALSE))/(L$125-L$124)*5)),1))</f>
        <v>1</v>
      </c>
      <c r="M20" s="138">
        <f t="shared" si="17"/>
        <v>2.1</v>
      </c>
      <c r="N20" s="146">
        <f t="shared" si="18"/>
        <v>1.7833333333333332</v>
      </c>
      <c r="O20" s="137">
        <f>VLOOKUP(D20,'Country Indicator Data'!$B$3:$I$193,8,FALSE)</f>
        <v>3</v>
      </c>
      <c r="P20" s="137" t="str">
        <f>IF(VLOOKUP($D20,'Country Indicator Data'!$B$3:$P$193,9,FALSE)="x","x",IF(VLOOKUP($D20,'Country Indicator Data'!$B$3:$P$193,9,FALSE)&gt;P$7,5,IF(VLOOKUP($D20,'Country Indicator Data'!$B$3:$P$193,9,FALSE)&gt;P$6,4,IF(VLOOKUP($D20,'Country Indicator Data'!$B$3:$P$193,9,FALSE)&gt;P$5,3,IF(VLOOKUP($D20,'Country Indicator Data'!$B$3:$P$193,9,FALSE)&gt;P$4,2,IF(VLOOKUP($D20,'Country Indicator Data'!$B$3:$P$193,9,FALSE)&gt;$P$3,1,0))))))</f>
        <v>x</v>
      </c>
      <c r="Q20" s="146">
        <f t="shared" si="19"/>
        <v>3</v>
      </c>
      <c r="R20" s="137">
        <f>IF(VLOOKUP($D20,'Country Indicator Data'!$B$3:$N$193,13,FALSE)="x","x",ROUND(IF(VLOOKUP($D20,'Country Indicator Data'!$B$3:$N$193,13,FALSE)&gt;R$125,0,IF(VLOOKUP($D20,'Country Indicator Data'!$B$3:$N$193,13,FALSE)&lt;R$124,5,(R$125-VLOOKUP($D20,'Country Indicator Data'!$B$3:$N$193,13,FALSE))/(R$125-R$124)*5)),1))</f>
        <v>4</v>
      </c>
      <c r="S20" s="137">
        <f>IF(VLOOKUP($D20,'Country Indicator Data'!$B$3:$N$193,10,FALSE)="x","x",ROUND(IF(VLOOKUP($D20,'Country Indicator Data'!$B$3:$N$193,10,FALSE)&gt;S$125,0,IF(VLOOKUP($D20,'Country Indicator Data'!$B$3:$N$193,10,FALSE)&lt;S$124,5,(S$125-VLOOKUP($D20,'Country Indicator Data'!$B$3:$N$193,10,FALSE))/(S$125-S$124)*5)),1))</f>
        <v>3.6</v>
      </c>
      <c r="T20" s="137">
        <f>IF(VLOOKUP($D20,'Country Indicator Data'!$B$3:$N$193,11,FALSE)="x","x",ROUND(IF(VLOOKUP($D20,'Country Indicator Data'!$B$3:$N$193,11,FALSE)&gt;T$125,0,IF(VLOOKUP($D20,'Country Indicator Data'!$B$3:$N$193,11,FALSE)&lt;T$124,5,(T$125-VLOOKUP($D20,'Country Indicator Data'!$B$3:$N$193,11,FALSE))/(T$125-T$124)*5)),1))</f>
        <v>3.5</v>
      </c>
      <c r="U20" s="137">
        <f>IF(VLOOKUP($D20,'Country Indicator Data'!$B$3:$N$193,12,FALSE)="x","x",ROUND(IF(VLOOKUP($D20,'Country Indicator Data'!$B$3:$N$193,12,FALSE)&gt;U$125,0,IF(VLOOKUP($D20,'Country Indicator Data'!$B$3:$N$193,12,FALSE)&lt;U$124,5,(U$125-VLOOKUP($D20,'Country Indicator Data'!$B$3:$N$193,12,FALSE))/(U$125-U$124)*5)),1))</f>
        <v>4.0999999999999996</v>
      </c>
      <c r="V20" s="146">
        <f t="shared" si="20"/>
        <v>3.8</v>
      </c>
      <c r="W20" s="149">
        <f t="shared" si="21"/>
        <v>2.9</v>
      </c>
      <c r="X20" s="137">
        <f>IF(VLOOKUP($B20,'Crisis Indicator Data'!$C$3:$AG$117,20,FALSE)="x","x",IF(VLOOKUP($B20,'Crisis Indicator Data'!$C$3:$AG$117,20,FALSE)&gt;=X$7,5,IF(VLOOKUP($B20,'Crisis Indicator Data'!$C$3:$AG$117,20,FALSE)&gt;=X$6,4,IF(VLOOKUP($B20,'Crisis Indicator Data'!$C$3:$AG$117,20,FALSE)&gt;=X$5,3,IF(VLOOKUP($B20,'Crisis Indicator Data'!$C$3:$AG$117,20,FALSE)&gt;=X$4,2,IF(VLOOKUP($B20,'Crisis Indicator Data'!$C$3:$AG$117,20,FALSE)&gt;=X$3,1,0))))))</f>
        <v>5</v>
      </c>
      <c r="Y20" s="146">
        <f t="shared" si="22"/>
        <v>5</v>
      </c>
      <c r="Z20" s="139" t="str">
        <f>IF(OR('Crisis Indicator Data'!$W14="x",'Crisis Indicator Data'!$Q14="x",ISNA('Crisis Indicator Data'!$Q14)),"x",'Crisis Indicator Data'!$W14/SUM('Crisis Indicator Data'!$Q14:$U14))</f>
        <v>x</v>
      </c>
      <c r="AA20" s="143" t="str">
        <f t="shared" si="23"/>
        <v>x</v>
      </c>
      <c r="AB20" s="139" t="str">
        <f>IF(OR('Crisis Indicator Data'!$X14="x",'Crisis Indicator Data'!$Q14="x",ISNA('Crisis Indicator Data'!$Q14)),"x",'Crisis Indicator Data'!$X14/SUM('Crisis Indicator Data'!$Q14:$U14))</f>
        <v>x</v>
      </c>
      <c r="AC20" s="143" t="str">
        <f t="shared" si="24"/>
        <v>x</v>
      </c>
      <c r="AD20" s="141">
        <f>'Crisis Indicator Data'!Y14</f>
        <v>2</v>
      </c>
      <c r="AE20" s="141">
        <f>'Crisis Indicator Data'!Z14</f>
        <v>2</v>
      </c>
      <c r="AF20" s="141">
        <f>'Crisis Indicator Data'!AA14</f>
        <v>2</v>
      </c>
      <c r="AG20" s="141">
        <f>'Crisis Indicator Data'!AB14</f>
        <v>0</v>
      </c>
      <c r="AH20" s="144">
        <f t="shared" si="25"/>
        <v>3</v>
      </c>
      <c r="AI20" s="141">
        <f>'Crisis Indicator Data'!AC14</f>
        <v>3</v>
      </c>
      <c r="AJ20" s="141">
        <f>'Crisis Indicator Data'!AD14</f>
        <v>2</v>
      </c>
      <c r="AK20" s="144">
        <f t="shared" si="26"/>
        <v>5</v>
      </c>
      <c r="AL20" s="141">
        <f>'Crisis Indicator Data'!AE14</f>
        <v>1</v>
      </c>
      <c r="AM20" s="141">
        <f>'Crisis Indicator Data'!AF14</f>
        <v>0</v>
      </c>
      <c r="AN20" s="141">
        <f>'Crisis Indicator Data'!AG14</f>
        <v>1</v>
      </c>
      <c r="AO20" s="144">
        <f t="shared" si="27"/>
        <v>2</v>
      </c>
      <c r="AP20" s="147">
        <f t="shared" si="28"/>
        <v>3</v>
      </c>
      <c r="AQ20" s="149">
        <f t="shared" si="29"/>
        <v>4</v>
      </c>
    </row>
    <row r="21" spans="1:43" ht="13.5" customHeight="1" x14ac:dyDescent="0.3">
      <c r="A21" s="1" t="str">
        <f>'Crisis Indicator Data'!A15</f>
        <v>Cameroon</v>
      </c>
      <c r="B21" s="23" t="str">
        <f>'Crisis Indicator Data'!C15</f>
        <v>CMR001</v>
      </c>
      <c r="C21" s="23" t="str">
        <f>'Crisis Indicator Data'!D15</f>
        <v>Cameroon</v>
      </c>
      <c r="D21" s="23" t="str">
        <f>'Crisis Indicator Data'!E15</f>
        <v>CMR</v>
      </c>
      <c r="E21" s="137">
        <f>IF(VLOOKUP($D21,'Country Indicator Data'!$B$3:$N$193,3,FALSE)="x","x",ROUND(IF(VLOOKUP($D21,'Country Indicator Data'!$B$3:$N$193,3,FALSE)&gt;E$125,5,IF(VLOOKUP($D21,'Country Indicator Data'!$B$3:$N$193,3,FALSE)&lt;E$124,0,(E$125-VLOOKUP($D21,'Country Indicator Data'!$B$3:$N$193,3,FALSE))/(E$125-E$124)*5)),1))</f>
        <v>3.2</v>
      </c>
      <c r="F21" s="137">
        <f>IF(VLOOKUP($D21,'Country Indicator Data'!$B$3:$N$193,5,FALSE)="No data","x",ROUND(IF(VLOOKUP($D21,'Country Indicator Data'!$B$3:$N$193,5,FALSE)&gt;F$125,0,IF(VLOOKUP($D21,'Country Indicator Data'!$B$3:$N$193,5,FALSE)&lt;F$124,5,(F$125-VLOOKUP($D21,'Country Indicator Data'!$B$3:$N$193,5,FALSE))/(F$125-F$124)*5)),1))</f>
        <v>3</v>
      </c>
      <c r="G21" s="138">
        <f t="shared" si="15"/>
        <v>3.1</v>
      </c>
      <c r="H21" s="137">
        <f>IF(VLOOKUP($D21,'Country Indicator Data'!$B$3:$N$193,2,FALSE)="x","x",ROUND(IF(VLOOKUP($D21,'Country Indicator Data'!$B$3:$N$193,2,FALSE)&gt;H$125,5,IF(VLOOKUP($D21,'Country Indicator Data'!$B$3:$N$193,2,FALSE)&lt;H$124,0,5-(H$125-VLOOKUP($D21,'Country Indicator Data'!$B$3:$N$193,2,FALSE))/(H$125-H$124)*5)),1))</f>
        <v>4.3</v>
      </c>
      <c r="I21" s="137">
        <f>IF(VLOOKUP($D21,'Country Indicator Data'!$B$3:$N$193,4,FALSE)="No data","x",ROUND(IF(VLOOKUP($D21,'Country Indicator Data'!$B$3:$N$193,4,FALSE)&gt;I$125,5,IF(VLOOKUP($D21,'Country Indicator Data'!$B$3:$N$193,4,FALSE)&lt;I$124,0,5-(I$125-VLOOKUP($D21,'Country Indicator Data'!$B$3:$N$193,4,FALSE))/(I$125-I$124)*5)),1))</f>
        <v>0</v>
      </c>
      <c r="J21" s="138">
        <f t="shared" si="16"/>
        <v>2.15</v>
      </c>
      <c r="K21" s="137">
        <f>IF(VLOOKUP($D21,'Country Indicator Data'!$B$3:$N$193,6,FALSE)="x","x",ROUND(IF(VLOOKUP($D21,'Country Indicator Data'!$B$3:$N$193,6,FALSE)&gt;K$125,5,IF(VLOOKUP($D21,'Country Indicator Data'!$B$3:$N$193,6,FALSE)&lt;K$124,0,5-(K$125-VLOOKUP($D21,'Country Indicator Data'!$B$3:$N$193,6,FALSE))/(K$125-K$124)*5)),1))</f>
        <v>3.8</v>
      </c>
      <c r="L21" s="137">
        <f>IF(VLOOKUP($D21,'Country Indicator Data'!$B$3:$N$193,7,FALSE)="No data","x",ROUND(IF(VLOOKUP($D21,'Country Indicator Data'!$B$3:$N$193,7,FALSE)&gt;L$125,5,IF(VLOOKUP($D21,'Country Indicator Data'!$B$3:$N$193,7,FALSE)&lt;L$124,0,5-(L$125-VLOOKUP($D21,'Country Indicator Data'!$B$3:$N$193,7,FALSE))/(L$125-L$124)*5)),1))</f>
        <v>2.7</v>
      </c>
      <c r="M21" s="138">
        <f t="shared" si="17"/>
        <v>3.25</v>
      </c>
      <c r="N21" s="146">
        <f t="shared" si="18"/>
        <v>2.8333333333333335</v>
      </c>
      <c r="O21" s="137">
        <f>VLOOKUP(D21,'Country Indicator Data'!$B$3:$I$193,8,FALSE)</f>
        <v>5</v>
      </c>
      <c r="P21" s="137">
        <f>IF(VLOOKUP($D21,'Country Indicator Data'!$B$3:$P$193,9,FALSE)="x","x",IF(VLOOKUP($D21,'Country Indicator Data'!$B$3:$P$193,9,FALSE)&gt;P$7,5,IF(VLOOKUP($D21,'Country Indicator Data'!$B$3:$P$193,9,FALSE)&gt;P$6,4,IF(VLOOKUP($D21,'Country Indicator Data'!$B$3:$P$193,9,FALSE)&gt;P$5,3,IF(VLOOKUP($D21,'Country Indicator Data'!$B$3:$P$193,9,FALSE)&gt;P$4,2,IF(VLOOKUP($D21,'Country Indicator Data'!$B$3:$P$193,9,FALSE)&gt;$P$3,1,0))))))</f>
        <v>3</v>
      </c>
      <c r="Q21" s="146">
        <f t="shared" si="19"/>
        <v>4</v>
      </c>
      <c r="R21" s="137">
        <f>IF(VLOOKUP($D21,'Country Indicator Data'!$B$3:$N$193,13,FALSE)="x","x",ROUND(IF(VLOOKUP($D21,'Country Indicator Data'!$B$3:$N$193,13,FALSE)&gt;R$125,0,IF(VLOOKUP($D21,'Country Indicator Data'!$B$3:$N$193,13,FALSE)&lt;R$124,5,(R$125-VLOOKUP($D21,'Country Indicator Data'!$B$3:$N$193,13,FALSE))/(R$125-R$124)*5)),1))</f>
        <v>3.7</v>
      </c>
      <c r="S21" s="137">
        <f>IF(VLOOKUP($D21,'Country Indicator Data'!$B$3:$N$193,10,FALSE)="x","x",ROUND(IF(VLOOKUP($D21,'Country Indicator Data'!$B$3:$N$193,10,FALSE)&gt;S$125,0,IF(VLOOKUP($D21,'Country Indicator Data'!$B$3:$N$193,10,FALSE)&lt;S$124,5,(S$125-VLOOKUP($D21,'Country Indicator Data'!$B$3:$N$193,10,FALSE))/(S$125-S$124)*5)),1))</f>
        <v>3.5</v>
      </c>
      <c r="T21" s="137">
        <f>IF(VLOOKUP($D21,'Country Indicator Data'!$B$3:$N$193,11,FALSE)="x","x",ROUND(IF(VLOOKUP($D21,'Country Indicator Data'!$B$3:$N$193,11,FALSE)&gt;T$125,0,IF(VLOOKUP($D21,'Country Indicator Data'!$B$3:$N$193,11,FALSE)&lt;T$124,5,(T$125-VLOOKUP($D21,'Country Indicator Data'!$B$3:$N$193,11,FALSE))/(T$125-T$124)*5)),1))</f>
        <v>3.1</v>
      </c>
      <c r="U21" s="137">
        <f>IF(VLOOKUP($D21,'Country Indicator Data'!$B$3:$N$193,12,FALSE)="x","x",ROUND(IF(VLOOKUP($D21,'Country Indicator Data'!$B$3:$N$193,12,FALSE)&gt;U$125,0,IF(VLOOKUP($D21,'Country Indicator Data'!$B$3:$N$193,12,FALSE)&lt;U$124,5,(U$125-VLOOKUP($D21,'Country Indicator Data'!$B$3:$N$193,12,FALSE))/(U$125-U$124)*5)),1))</f>
        <v>3.9</v>
      </c>
      <c r="V21" s="146">
        <f t="shared" si="20"/>
        <v>3.6</v>
      </c>
      <c r="W21" s="149">
        <f t="shared" si="21"/>
        <v>3.5</v>
      </c>
      <c r="X21" s="137">
        <f>IF(VLOOKUP($B21,'Crisis Indicator Data'!$C$3:$AG$117,20,FALSE)="x","x",IF(VLOOKUP($B21,'Crisis Indicator Data'!$C$3:$AG$117,20,FALSE)&gt;=X$7,5,IF(VLOOKUP($B21,'Crisis Indicator Data'!$C$3:$AG$117,20,FALSE)&gt;=X$6,4,IF(VLOOKUP($B21,'Crisis Indicator Data'!$C$3:$AG$117,20,FALSE)&gt;=X$5,3,IF(VLOOKUP($B21,'Crisis Indicator Data'!$C$3:$AG$117,20,FALSE)&gt;=X$4,2,IF(VLOOKUP($B21,'Crisis Indicator Data'!$C$3:$AG$117,20,FALSE)&gt;=X$3,1,0))))))</f>
        <v>5</v>
      </c>
      <c r="Y21" s="146">
        <f t="shared" si="22"/>
        <v>5</v>
      </c>
      <c r="Z21" s="139" t="str">
        <f>IF(OR('Crisis Indicator Data'!$W15="x",'Crisis Indicator Data'!$Q15="x",ISNA('Crisis Indicator Data'!$Q15)),"x",'Crisis Indicator Data'!$W15/SUM('Crisis Indicator Data'!$Q15:$U15))</f>
        <v>x</v>
      </c>
      <c r="AA21" s="143" t="str">
        <f t="shared" si="23"/>
        <v>x</v>
      </c>
      <c r="AB21" s="139">
        <f>IF(OR('Crisis Indicator Data'!$X15="x",'Crisis Indicator Data'!$Q15="x",ISNA('Crisis Indicator Data'!$Q15)),"x",'Crisis Indicator Data'!$X15/SUM('Crisis Indicator Data'!$Q15:$U15))</f>
        <v>8.5137573297248539E-2</v>
      </c>
      <c r="AC21" s="143">
        <f t="shared" si="24"/>
        <v>2</v>
      </c>
      <c r="AD21" s="141">
        <f>'Crisis Indicator Data'!Y15</f>
        <v>0</v>
      </c>
      <c r="AE21" s="141">
        <f>'Crisis Indicator Data'!Z15</f>
        <v>2</v>
      </c>
      <c r="AF21" s="141">
        <f>'Crisis Indicator Data'!AA15</f>
        <v>1</v>
      </c>
      <c r="AG21" s="141">
        <f>'Crisis Indicator Data'!AB15</f>
        <v>0</v>
      </c>
      <c r="AH21" s="144">
        <f t="shared" si="25"/>
        <v>2</v>
      </c>
      <c r="AI21" s="141">
        <f>'Crisis Indicator Data'!AC15</f>
        <v>0</v>
      </c>
      <c r="AJ21" s="141">
        <f>'Crisis Indicator Data'!AD15</f>
        <v>2</v>
      </c>
      <c r="AK21" s="144">
        <f t="shared" si="26"/>
        <v>2</v>
      </c>
      <c r="AL21" s="141">
        <f>'Crisis Indicator Data'!AE15</f>
        <v>2</v>
      </c>
      <c r="AM21" s="141">
        <f>'Crisis Indicator Data'!AF15</f>
        <v>2</v>
      </c>
      <c r="AN21" s="141">
        <f>'Crisis Indicator Data'!AG15</f>
        <v>1</v>
      </c>
      <c r="AO21" s="144">
        <f t="shared" si="27"/>
        <v>4</v>
      </c>
      <c r="AP21" s="147">
        <f t="shared" si="28"/>
        <v>3</v>
      </c>
      <c r="AQ21" s="149">
        <f t="shared" si="29"/>
        <v>4</v>
      </c>
    </row>
    <row r="22" spans="1:43" ht="13.5" customHeight="1" x14ac:dyDescent="0.3">
      <c r="A22" s="1" t="str">
        <f>'Crisis Indicator Data'!A16</f>
        <v>Boko Haram in Cameroon</v>
      </c>
      <c r="B22" s="23" t="str">
        <f>'Crisis Indicator Data'!C16</f>
        <v>CMR002</v>
      </c>
      <c r="C22" s="23" t="str">
        <f>'Crisis Indicator Data'!D16</f>
        <v>Cameroon</v>
      </c>
      <c r="D22" s="23" t="str">
        <f>'Crisis Indicator Data'!E16</f>
        <v>CMR</v>
      </c>
      <c r="E22" s="137">
        <f>IF(VLOOKUP($D22,'Country Indicator Data'!$B$3:$N$193,3,FALSE)="x","x",ROUND(IF(VLOOKUP($D22,'Country Indicator Data'!$B$3:$N$193,3,FALSE)&gt;E$125,5,IF(VLOOKUP($D22,'Country Indicator Data'!$B$3:$N$193,3,FALSE)&lt;E$124,0,(E$125-VLOOKUP($D22,'Country Indicator Data'!$B$3:$N$193,3,FALSE))/(E$125-E$124)*5)),1))</f>
        <v>3.2</v>
      </c>
      <c r="F22" s="137">
        <f>IF(VLOOKUP($D22,'Country Indicator Data'!$B$3:$N$193,5,FALSE)="No data","x",ROUND(IF(VLOOKUP($D22,'Country Indicator Data'!$B$3:$N$193,5,FALSE)&gt;F$125,0,IF(VLOOKUP($D22,'Country Indicator Data'!$B$3:$N$193,5,FALSE)&lt;F$124,5,(F$125-VLOOKUP($D22,'Country Indicator Data'!$B$3:$N$193,5,FALSE))/(F$125-F$124)*5)),1))</f>
        <v>3</v>
      </c>
      <c r="G22" s="138">
        <f t="shared" si="15"/>
        <v>3.1</v>
      </c>
      <c r="H22" s="137">
        <f>IF(VLOOKUP($D22,'Country Indicator Data'!$B$3:$N$193,2,FALSE)="x","x",ROUND(IF(VLOOKUP($D22,'Country Indicator Data'!$B$3:$N$193,2,FALSE)&gt;H$125,5,IF(VLOOKUP($D22,'Country Indicator Data'!$B$3:$N$193,2,FALSE)&lt;H$124,0,5-(H$125-VLOOKUP($D22,'Country Indicator Data'!$B$3:$N$193,2,FALSE))/(H$125-H$124)*5)),1))</f>
        <v>4.3</v>
      </c>
      <c r="I22" s="137">
        <f>IF(VLOOKUP($D22,'Country Indicator Data'!$B$3:$N$193,4,FALSE)="No data","x",ROUND(IF(VLOOKUP($D22,'Country Indicator Data'!$B$3:$N$193,4,FALSE)&gt;I$125,5,IF(VLOOKUP($D22,'Country Indicator Data'!$B$3:$N$193,4,FALSE)&lt;I$124,0,5-(I$125-VLOOKUP($D22,'Country Indicator Data'!$B$3:$N$193,4,FALSE))/(I$125-I$124)*5)),1))</f>
        <v>0</v>
      </c>
      <c r="J22" s="138">
        <f t="shared" si="16"/>
        <v>2.15</v>
      </c>
      <c r="K22" s="137">
        <f>IF(VLOOKUP($D22,'Country Indicator Data'!$B$3:$N$193,6,FALSE)="x","x",ROUND(IF(VLOOKUP($D22,'Country Indicator Data'!$B$3:$N$193,6,FALSE)&gt;K$125,5,IF(VLOOKUP($D22,'Country Indicator Data'!$B$3:$N$193,6,FALSE)&lt;K$124,0,5-(K$125-VLOOKUP($D22,'Country Indicator Data'!$B$3:$N$193,6,FALSE))/(K$125-K$124)*5)),1))</f>
        <v>3.8</v>
      </c>
      <c r="L22" s="137">
        <f>IF(VLOOKUP($D22,'Country Indicator Data'!$B$3:$N$193,7,FALSE)="No data","x",ROUND(IF(VLOOKUP($D22,'Country Indicator Data'!$B$3:$N$193,7,FALSE)&gt;L$125,5,IF(VLOOKUP($D22,'Country Indicator Data'!$B$3:$N$193,7,FALSE)&lt;L$124,0,5-(L$125-VLOOKUP($D22,'Country Indicator Data'!$B$3:$N$193,7,FALSE))/(L$125-L$124)*5)),1))</f>
        <v>2.7</v>
      </c>
      <c r="M22" s="138">
        <f t="shared" si="17"/>
        <v>3.25</v>
      </c>
      <c r="N22" s="146">
        <f t="shared" si="18"/>
        <v>2.8333333333333335</v>
      </c>
      <c r="O22" s="137">
        <f>VLOOKUP(D22,'Country Indicator Data'!$B$3:$I$193,8,FALSE)</f>
        <v>5</v>
      </c>
      <c r="P22" s="137">
        <f>IF(VLOOKUP($D22,'Country Indicator Data'!$B$3:$P$193,9,FALSE)="x","x",IF(VLOOKUP($D22,'Country Indicator Data'!$B$3:$P$193,9,FALSE)&gt;P$7,5,IF(VLOOKUP($D22,'Country Indicator Data'!$B$3:$P$193,9,FALSE)&gt;P$6,4,IF(VLOOKUP($D22,'Country Indicator Data'!$B$3:$P$193,9,FALSE)&gt;P$5,3,IF(VLOOKUP($D22,'Country Indicator Data'!$B$3:$P$193,9,FALSE)&gt;P$4,2,IF(VLOOKUP($D22,'Country Indicator Data'!$B$3:$P$193,9,FALSE)&gt;$P$3,1,0))))))</f>
        <v>3</v>
      </c>
      <c r="Q22" s="146">
        <f t="shared" si="19"/>
        <v>4</v>
      </c>
      <c r="R22" s="137">
        <f>IF(VLOOKUP($D22,'Country Indicator Data'!$B$3:$N$193,13,FALSE)="x","x",ROUND(IF(VLOOKUP($D22,'Country Indicator Data'!$B$3:$N$193,13,FALSE)&gt;R$125,0,IF(VLOOKUP($D22,'Country Indicator Data'!$B$3:$N$193,13,FALSE)&lt;R$124,5,(R$125-VLOOKUP($D22,'Country Indicator Data'!$B$3:$N$193,13,FALSE))/(R$125-R$124)*5)),1))</f>
        <v>3.7</v>
      </c>
      <c r="S22" s="137">
        <f>IF(VLOOKUP($D22,'Country Indicator Data'!$B$3:$N$193,10,FALSE)="x","x",ROUND(IF(VLOOKUP($D22,'Country Indicator Data'!$B$3:$N$193,10,FALSE)&gt;S$125,0,IF(VLOOKUP($D22,'Country Indicator Data'!$B$3:$N$193,10,FALSE)&lt;S$124,5,(S$125-VLOOKUP($D22,'Country Indicator Data'!$B$3:$N$193,10,FALSE))/(S$125-S$124)*5)),1))</f>
        <v>3.5</v>
      </c>
      <c r="T22" s="137">
        <f>IF(VLOOKUP($D22,'Country Indicator Data'!$B$3:$N$193,11,FALSE)="x","x",ROUND(IF(VLOOKUP($D22,'Country Indicator Data'!$B$3:$N$193,11,FALSE)&gt;T$125,0,IF(VLOOKUP($D22,'Country Indicator Data'!$B$3:$N$193,11,FALSE)&lt;T$124,5,(T$125-VLOOKUP($D22,'Country Indicator Data'!$B$3:$N$193,11,FALSE))/(T$125-T$124)*5)),1))</f>
        <v>3.1</v>
      </c>
      <c r="U22" s="137">
        <f>IF(VLOOKUP($D22,'Country Indicator Data'!$B$3:$N$193,12,FALSE)="x","x",ROUND(IF(VLOOKUP($D22,'Country Indicator Data'!$B$3:$N$193,12,FALSE)&gt;U$125,0,IF(VLOOKUP($D22,'Country Indicator Data'!$B$3:$N$193,12,FALSE)&lt;U$124,5,(U$125-VLOOKUP($D22,'Country Indicator Data'!$B$3:$N$193,12,FALSE))/(U$125-U$124)*5)),1))</f>
        <v>3.9</v>
      </c>
      <c r="V22" s="146">
        <f t="shared" si="20"/>
        <v>3.6</v>
      </c>
      <c r="W22" s="149">
        <f t="shared" si="21"/>
        <v>3.5</v>
      </c>
      <c r="X22" s="137">
        <f>IF(VLOOKUP($B22,'Crisis Indicator Data'!$C$3:$AG$117,20,FALSE)="x","x",IF(VLOOKUP($B22,'Crisis Indicator Data'!$C$3:$AG$117,20,FALSE)&gt;=X$7,5,IF(VLOOKUP($B22,'Crisis Indicator Data'!$C$3:$AG$117,20,FALSE)&gt;=X$6,4,IF(VLOOKUP($B22,'Crisis Indicator Data'!$C$3:$AG$117,20,FALSE)&gt;=X$5,3,IF(VLOOKUP($B22,'Crisis Indicator Data'!$C$3:$AG$117,20,FALSE)&gt;=X$4,2,IF(VLOOKUP($B22,'Crisis Indicator Data'!$C$3:$AG$117,20,FALSE)&gt;=X$3,1,0))))))</f>
        <v>4</v>
      </c>
      <c r="Y22" s="146">
        <f t="shared" si="22"/>
        <v>4</v>
      </c>
      <c r="Z22" s="139" t="str">
        <f>IF(OR('Crisis Indicator Data'!$W16="x",'Crisis Indicator Data'!$Q16="x",ISNA('Crisis Indicator Data'!$Q16)),"x",'Crisis Indicator Data'!$W16/SUM('Crisis Indicator Data'!$Q16:$U16))</f>
        <v>x</v>
      </c>
      <c r="AA22" s="143" t="str">
        <f t="shared" si="23"/>
        <v>x</v>
      </c>
      <c r="AB22" s="139" t="str">
        <f>IF(OR('Crisis Indicator Data'!$X16="x",'Crisis Indicator Data'!$Q16="x",ISNA('Crisis Indicator Data'!$Q16)),"x",'Crisis Indicator Data'!$X16/SUM('Crisis Indicator Data'!$Q16:$U16))</f>
        <v>x</v>
      </c>
      <c r="AC22" s="143" t="str">
        <f t="shared" si="24"/>
        <v>x</v>
      </c>
      <c r="AD22" s="141">
        <f>'Crisis Indicator Data'!Y16</f>
        <v>0</v>
      </c>
      <c r="AE22" s="141">
        <f>'Crisis Indicator Data'!Z16</f>
        <v>2</v>
      </c>
      <c r="AF22" s="141">
        <f>'Crisis Indicator Data'!AA16</f>
        <v>1</v>
      </c>
      <c r="AG22" s="141">
        <f>'Crisis Indicator Data'!AB16</f>
        <v>0</v>
      </c>
      <c r="AH22" s="144">
        <f t="shared" si="25"/>
        <v>2</v>
      </c>
      <c r="AI22" s="141">
        <f>'Crisis Indicator Data'!AC16</f>
        <v>0</v>
      </c>
      <c r="AJ22" s="141">
        <f>'Crisis Indicator Data'!AD16</f>
        <v>2</v>
      </c>
      <c r="AK22" s="144">
        <f t="shared" si="26"/>
        <v>2</v>
      </c>
      <c r="AL22" s="141">
        <f>'Crisis Indicator Data'!AE16</f>
        <v>2</v>
      </c>
      <c r="AM22" s="141">
        <f>'Crisis Indicator Data'!AF16</f>
        <v>2</v>
      </c>
      <c r="AN22" s="141">
        <f>'Crisis Indicator Data'!AG16</f>
        <v>1</v>
      </c>
      <c r="AO22" s="144">
        <f t="shared" si="27"/>
        <v>4</v>
      </c>
      <c r="AP22" s="147">
        <f t="shared" si="28"/>
        <v>3</v>
      </c>
      <c r="AQ22" s="149">
        <f t="shared" si="29"/>
        <v>3.5</v>
      </c>
    </row>
    <row r="23" spans="1:43" ht="13.5" customHeight="1" x14ac:dyDescent="0.3">
      <c r="A23" s="1" t="str">
        <f>'Crisis Indicator Data'!A17</f>
        <v>Anglophone Crisis in Cameroon</v>
      </c>
      <c r="B23" s="23" t="str">
        <f>'Crisis Indicator Data'!C17</f>
        <v>CMR003</v>
      </c>
      <c r="C23" s="23" t="str">
        <f>'Crisis Indicator Data'!D17</f>
        <v>Cameroon</v>
      </c>
      <c r="D23" s="23" t="str">
        <f>'Crisis Indicator Data'!E17</f>
        <v>CMR</v>
      </c>
      <c r="E23" s="137">
        <f>IF(VLOOKUP($D23,'Country Indicator Data'!$B$3:$N$193,3,FALSE)="x","x",ROUND(IF(VLOOKUP($D23,'Country Indicator Data'!$B$3:$N$193,3,FALSE)&gt;E$125,5,IF(VLOOKUP($D23,'Country Indicator Data'!$B$3:$N$193,3,FALSE)&lt;E$124,0,(E$125-VLOOKUP($D23,'Country Indicator Data'!$B$3:$N$193,3,FALSE))/(E$125-E$124)*5)),1))</f>
        <v>3.2</v>
      </c>
      <c r="F23" s="137">
        <f>IF(VLOOKUP($D23,'Country Indicator Data'!$B$3:$N$193,5,FALSE)="No data","x",ROUND(IF(VLOOKUP($D23,'Country Indicator Data'!$B$3:$N$193,5,FALSE)&gt;F$125,0,IF(VLOOKUP($D23,'Country Indicator Data'!$B$3:$N$193,5,FALSE)&lt;F$124,5,(F$125-VLOOKUP($D23,'Country Indicator Data'!$B$3:$N$193,5,FALSE))/(F$125-F$124)*5)),1))</f>
        <v>3</v>
      </c>
      <c r="G23" s="138">
        <f t="shared" si="15"/>
        <v>3.1</v>
      </c>
      <c r="H23" s="137">
        <f>IF(VLOOKUP($D23,'Country Indicator Data'!$B$3:$N$193,2,FALSE)="x","x",ROUND(IF(VLOOKUP($D23,'Country Indicator Data'!$B$3:$N$193,2,FALSE)&gt;H$125,5,IF(VLOOKUP($D23,'Country Indicator Data'!$B$3:$N$193,2,FALSE)&lt;H$124,0,5-(H$125-VLOOKUP($D23,'Country Indicator Data'!$B$3:$N$193,2,FALSE))/(H$125-H$124)*5)),1))</f>
        <v>4.3</v>
      </c>
      <c r="I23" s="137">
        <f>IF(VLOOKUP($D23,'Country Indicator Data'!$B$3:$N$193,4,FALSE)="No data","x",ROUND(IF(VLOOKUP($D23,'Country Indicator Data'!$B$3:$N$193,4,FALSE)&gt;I$125,5,IF(VLOOKUP($D23,'Country Indicator Data'!$B$3:$N$193,4,FALSE)&lt;I$124,0,5-(I$125-VLOOKUP($D23,'Country Indicator Data'!$B$3:$N$193,4,FALSE))/(I$125-I$124)*5)),1))</f>
        <v>0</v>
      </c>
      <c r="J23" s="138">
        <f t="shared" si="16"/>
        <v>2.15</v>
      </c>
      <c r="K23" s="137">
        <f>IF(VLOOKUP($D23,'Country Indicator Data'!$B$3:$N$193,6,FALSE)="x","x",ROUND(IF(VLOOKUP($D23,'Country Indicator Data'!$B$3:$N$193,6,FALSE)&gt;K$125,5,IF(VLOOKUP($D23,'Country Indicator Data'!$B$3:$N$193,6,FALSE)&lt;K$124,0,5-(K$125-VLOOKUP($D23,'Country Indicator Data'!$B$3:$N$193,6,FALSE))/(K$125-K$124)*5)),1))</f>
        <v>3.8</v>
      </c>
      <c r="L23" s="137">
        <f>IF(VLOOKUP($D23,'Country Indicator Data'!$B$3:$N$193,7,FALSE)="No data","x",ROUND(IF(VLOOKUP($D23,'Country Indicator Data'!$B$3:$N$193,7,FALSE)&gt;L$125,5,IF(VLOOKUP($D23,'Country Indicator Data'!$B$3:$N$193,7,FALSE)&lt;L$124,0,5-(L$125-VLOOKUP($D23,'Country Indicator Data'!$B$3:$N$193,7,FALSE))/(L$125-L$124)*5)),1))</f>
        <v>2.7</v>
      </c>
      <c r="M23" s="138">
        <f t="shared" si="17"/>
        <v>3.25</v>
      </c>
      <c r="N23" s="146">
        <f t="shared" si="18"/>
        <v>2.8333333333333335</v>
      </c>
      <c r="O23" s="137">
        <f>VLOOKUP(D23,'Country Indicator Data'!$B$3:$I$193,8,FALSE)</f>
        <v>5</v>
      </c>
      <c r="P23" s="137">
        <f>IF(VLOOKUP($D23,'Country Indicator Data'!$B$3:$P$193,9,FALSE)="x","x",IF(VLOOKUP($D23,'Country Indicator Data'!$B$3:$P$193,9,FALSE)&gt;P$7,5,IF(VLOOKUP($D23,'Country Indicator Data'!$B$3:$P$193,9,FALSE)&gt;P$6,4,IF(VLOOKUP($D23,'Country Indicator Data'!$B$3:$P$193,9,FALSE)&gt;P$5,3,IF(VLOOKUP($D23,'Country Indicator Data'!$B$3:$P$193,9,FALSE)&gt;P$4,2,IF(VLOOKUP($D23,'Country Indicator Data'!$B$3:$P$193,9,FALSE)&gt;$P$3,1,0))))))</f>
        <v>3</v>
      </c>
      <c r="Q23" s="146">
        <f t="shared" si="19"/>
        <v>4</v>
      </c>
      <c r="R23" s="137">
        <f>IF(VLOOKUP($D23,'Country Indicator Data'!$B$3:$N$193,13,FALSE)="x","x",ROUND(IF(VLOOKUP($D23,'Country Indicator Data'!$B$3:$N$193,13,FALSE)&gt;R$125,0,IF(VLOOKUP($D23,'Country Indicator Data'!$B$3:$N$193,13,FALSE)&lt;R$124,5,(R$125-VLOOKUP($D23,'Country Indicator Data'!$B$3:$N$193,13,FALSE))/(R$125-R$124)*5)),1))</f>
        <v>3.7</v>
      </c>
      <c r="S23" s="137">
        <f>IF(VLOOKUP($D23,'Country Indicator Data'!$B$3:$N$193,10,FALSE)="x","x",ROUND(IF(VLOOKUP($D23,'Country Indicator Data'!$B$3:$N$193,10,FALSE)&gt;S$125,0,IF(VLOOKUP($D23,'Country Indicator Data'!$B$3:$N$193,10,FALSE)&lt;S$124,5,(S$125-VLOOKUP($D23,'Country Indicator Data'!$B$3:$N$193,10,FALSE))/(S$125-S$124)*5)),1))</f>
        <v>3.5</v>
      </c>
      <c r="T23" s="137">
        <f>IF(VLOOKUP($D23,'Country Indicator Data'!$B$3:$N$193,11,FALSE)="x","x",ROUND(IF(VLOOKUP($D23,'Country Indicator Data'!$B$3:$N$193,11,FALSE)&gt;T$125,0,IF(VLOOKUP($D23,'Country Indicator Data'!$B$3:$N$193,11,FALSE)&lt;T$124,5,(T$125-VLOOKUP($D23,'Country Indicator Data'!$B$3:$N$193,11,FALSE))/(T$125-T$124)*5)),1))</f>
        <v>3.1</v>
      </c>
      <c r="U23" s="137">
        <f>IF(VLOOKUP($D23,'Country Indicator Data'!$B$3:$N$193,12,FALSE)="x","x",ROUND(IF(VLOOKUP($D23,'Country Indicator Data'!$B$3:$N$193,12,FALSE)&gt;U$125,0,IF(VLOOKUP($D23,'Country Indicator Data'!$B$3:$N$193,12,FALSE)&lt;U$124,5,(U$125-VLOOKUP($D23,'Country Indicator Data'!$B$3:$N$193,12,FALSE))/(U$125-U$124)*5)),1))</f>
        <v>3.9</v>
      </c>
      <c r="V23" s="146">
        <f t="shared" si="20"/>
        <v>3.6</v>
      </c>
      <c r="W23" s="149">
        <f t="shared" si="21"/>
        <v>3.5</v>
      </c>
      <c r="X23" s="137">
        <f>IF(VLOOKUP($B23,'Crisis Indicator Data'!$C$3:$AG$117,20,FALSE)="x","x",IF(VLOOKUP($B23,'Crisis Indicator Data'!$C$3:$AG$117,20,FALSE)&gt;=X$7,5,IF(VLOOKUP($B23,'Crisis Indicator Data'!$C$3:$AG$117,20,FALSE)&gt;=X$6,4,IF(VLOOKUP($B23,'Crisis Indicator Data'!$C$3:$AG$117,20,FALSE)&gt;=X$5,3,IF(VLOOKUP($B23,'Crisis Indicator Data'!$C$3:$AG$117,20,FALSE)&gt;=X$4,2,IF(VLOOKUP($B23,'Crisis Indicator Data'!$C$3:$AG$117,20,FALSE)&gt;=X$3,1,0))))))</f>
        <v>3</v>
      </c>
      <c r="Y23" s="146">
        <f t="shared" si="22"/>
        <v>3</v>
      </c>
      <c r="Z23" s="139" t="str">
        <f>IF(OR('Crisis Indicator Data'!$W17="x",'Crisis Indicator Data'!$Q17="x",ISNA('Crisis Indicator Data'!$Q17)),"x",'Crisis Indicator Data'!$W17/SUM('Crisis Indicator Data'!$Q17:$U17))</f>
        <v>x</v>
      </c>
      <c r="AA23" s="143" t="str">
        <f t="shared" si="23"/>
        <v>x</v>
      </c>
      <c r="AB23" s="139">
        <f>IF(OR('Crisis Indicator Data'!$X17="x",'Crisis Indicator Data'!$Q17="x",ISNA('Crisis Indicator Data'!$Q17)),"x",'Crisis Indicator Data'!$X17/SUM('Crisis Indicator Data'!$Q17:$U17))</f>
        <v>0.29016141429669484</v>
      </c>
      <c r="AC23" s="143">
        <f t="shared" si="24"/>
        <v>5</v>
      </c>
      <c r="AD23" s="141">
        <f>'Crisis Indicator Data'!Y17</f>
        <v>0</v>
      </c>
      <c r="AE23" s="141">
        <f>'Crisis Indicator Data'!Z17</f>
        <v>2</v>
      </c>
      <c r="AF23" s="141">
        <f>'Crisis Indicator Data'!AA17</f>
        <v>1</v>
      </c>
      <c r="AG23" s="141">
        <f>'Crisis Indicator Data'!AB17</f>
        <v>0</v>
      </c>
      <c r="AH23" s="144">
        <f t="shared" si="25"/>
        <v>2</v>
      </c>
      <c r="AI23" s="141">
        <f>'Crisis Indicator Data'!AC17</f>
        <v>0</v>
      </c>
      <c r="AJ23" s="141">
        <f>'Crisis Indicator Data'!AD17</f>
        <v>2</v>
      </c>
      <c r="AK23" s="144">
        <f t="shared" si="26"/>
        <v>2</v>
      </c>
      <c r="AL23" s="141">
        <f>'Crisis Indicator Data'!AE17</f>
        <v>2</v>
      </c>
      <c r="AM23" s="141">
        <f>'Crisis Indicator Data'!AF17</f>
        <v>2</v>
      </c>
      <c r="AN23" s="141">
        <f>'Crisis Indicator Data'!AG17</f>
        <v>1</v>
      </c>
      <c r="AO23" s="144">
        <f t="shared" si="27"/>
        <v>4</v>
      </c>
      <c r="AP23" s="147">
        <f t="shared" si="28"/>
        <v>3</v>
      </c>
      <c r="AQ23" s="149">
        <f t="shared" si="29"/>
        <v>3</v>
      </c>
    </row>
    <row r="24" spans="1:43" ht="13.5" customHeight="1" x14ac:dyDescent="0.3">
      <c r="A24" s="1" t="str">
        <f>'Crisis Indicator Data'!A18</f>
        <v>CAR refugees in Cameroon</v>
      </c>
      <c r="B24" s="23" t="str">
        <f>'Crisis Indicator Data'!C18</f>
        <v>CMR004</v>
      </c>
      <c r="C24" s="23" t="str">
        <f>'Crisis Indicator Data'!D18</f>
        <v>Cameroon</v>
      </c>
      <c r="D24" s="23" t="str">
        <f>'Crisis Indicator Data'!E18</f>
        <v>CMR</v>
      </c>
      <c r="E24" s="137">
        <f>IF(VLOOKUP($D24,'Country Indicator Data'!$B$3:$N$193,3,FALSE)="x","x",ROUND(IF(VLOOKUP($D24,'Country Indicator Data'!$B$3:$N$193,3,FALSE)&gt;E$125,5,IF(VLOOKUP($D24,'Country Indicator Data'!$B$3:$N$193,3,FALSE)&lt;E$124,0,(E$125-VLOOKUP($D24,'Country Indicator Data'!$B$3:$N$193,3,FALSE))/(E$125-E$124)*5)),1))</f>
        <v>3.2</v>
      </c>
      <c r="F24" s="137">
        <f>IF(VLOOKUP($D24,'Country Indicator Data'!$B$3:$N$193,5,FALSE)="No data","x",ROUND(IF(VLOOKUP($D24,'Country Indicator Data'!$B$3:$N$193,5,FALSE)&gt;F$125,0,IF(VLOOKUP($D24,'Country Indicator Data'!$B$3:$N$193,5,FALSE)&lt;F$124,5,(F$125-VLOOKUP($D24,'Country Indicator Data'!$B$3:$N$193,5,FALSE))/(F$125-F$124)*5)),1))</f>
        <v>3</v>
      </c>
      <c r="G24" s="138">
        <f t="shared" si="15"/>
        <v>3.1</v>
      </c>
      <c r="H24" s="137">
        <f>IF(VLOOKUP($D24,'Country Indicator Data'!$B$3:$N$193,2,FALSE)="x","x",ROUND(IF(VLOOKUP($D24,'Country Indicator Data'!$B$3:$N$193,2,FALSE)&gt;H$125,5,IF(VLOOKUP($D24,'Country Indicator Data'!$B$3:$N$193,2,FALSE)&lt;H$124,0,5-(H$125-VLOOKUP($D24,'Country Indicator Data'!$B$3:$N$193,2,FALSE))/(H$125-H$124)*5)),1))</f>
        <v>4.3</v>
      </c>
      <c r="I24" s="137">
        <f>IF(VLOOKUP($D24,'Country Indicator Data'!$B$3:$N$193,4,FALSE)="No data","x",ROUND(IF(VLOOKUP($D24,'Country Indicator Data'!$B$3:$N$193,4,FALSE)&gt;I$125,5,IF(VLOOKUP($D24,'Country Indicator Data'!$B$3:$N$193,4,FALSE)&lt;I$124,0,5-(I$125-VLOOKUP($D24,'Country Indicator Data'!$B$3:$N$193,4,FALSE))/(I$125-I$124)*5)),1))</f>
        <v>0</v>
      </c>
      <c r="J24" s="138">
        <f t="shared" si="16"/>
        <v>2.15</v>
      </c>
      <c r="K24" s="137">
        <f>IF(VLOOKUP($D24,'Country Indicator Data'!$B$3:$N$193,6,FALSE)="x","x",ROUND(IF(VLOOKUP($D24,'Country Indicator Data'!$B$3:$N$193,6,FALSE)&gt;K$125,5,IF(VLOOKUP($D24,'Country Indicator Data'!$B$3:$N$193,6,FALSE)&lt;K$124,0,5-(K$125-VLOOKUP($D24,'Country Indicator Data'!$B$3:$N$193,6,FALSE))/(K$125-K$124)*5)),1))</f>
        <v>3.8</v>
      </c>
      <c r="L24" s="137">
        <f>IF(VLOOKUP($D24,'Country Indicator Data'!$B$3:$N$193,7,FALSE)="No data","x",ROUND(IF(VLOOKUP($D24,'Country Indicator Data'!$B$3:$N$193,7,FALSE)&gt;L$125,5,IF(VLOOKUP($D24,'Country Indicator Data'!$B$3:$N$193,7,FALSE)&lt;L$124,0,5-(L$125-VLOOKUP($D24,'Country Indicator Data'!$B$3:$N$193,7,FALSE))/(L$125-L$124)*5)),1))</f>
        <v>2.7</v>
      </c>
      <c r="M24" s="138">
        <f t="shared" si="17"/>
        <v>3.25</v>
      </c>
      <c r="N24" s="146">
        <f t="shared" si="18"/>
        <v>2.8333333333333335</v>
      </c>
      <c r="O24" s="137">
        <f>VLOOKUP(D24,'Country Indicator Data'!$B$3:$I$193,8,FALSE)</f>
        <v>5</v>
      </c>
      <c r="P24" s="137">
        <f>IF(VLOOKUP($D24,'Country Indicator Data'!$B$3:$P$193,9,FALSE)="x","x",IF(VLOOKUP($D24,'Country Indicator Data'!$B$3:$P$193,9,FALSE)&gt;P$7,5,IF(VLOOKUP($D24,'Country Indicator Data'!$B$3:$P$193,9,FALSE)&gt;P$6,4,IF(VLOOKUP($D24,'Country Indicator Data'!$B$3:$P$193,9,FALSE)&gt;P$5,3,IF(VLOOKUP($D24,'Country Indicator Data'!$B$3:$P$193,9,FALSE)&gt;P$4,2,IF(VLOOKUP($D24,'Country Indicator Data'!$B$3:$P$193,9,FALSE)&gt;$P$3,1,0))))))</f>
        <v>3</v>
      </c>
      <c r="Q24" s="146">
        <f t="shared" si="19"/>
        <v>4</v>
      </c>
      <c r="R24" s="137">
        <f>IF(VLOOKUP($D24,'Country Indicator Data'!$B$3:$N$193,13,FALSE)="x","x",ROUND(IF(VLOOKUP($D24,'Country Indicator Data'!$B$3:$N$193,13,FALSE)&gt;R$125,0,IF(VLOOKUP($D24,'Country Indicator Data'!$B$3:$N$193,13,FALSE)&lt;R$124,5,(R$125-VLOOKUP($D24,'Country Indicator Data'!$B$3:$N$193,13,FALSE))/(R$125-R$124)*5)),1))</f>
        <v>3.7</v>
      </c>
      <c r="S24" s="137">
        <f>IF(VLOOKUP($D24,'Country Indicator Data'!$B$3:$N$193,10,FALSE)="x","x",ROUND(IF(VLOOKUP($D24,'Country Indicator Data'!$B$3:$N$193,10,FALSE)&gt;S$125,0,IF(VLOOKUP($D24,'Country Indicator Data'!$B$3:$N$193,10,FALSE)&lt;S$124,5,(S$125-VLOOKUP($D24,'Country Indicator Data'!$B$3:$N$193,10,FALSE))/(S$125-S$124)*5)),1))</f>
        <v>3.5</v>
      </c>
      <c r="T24" s="137">
        <f>IF(VLOOKUP($D24,'Country Indicator Data'!$B$3:$N$193,11,FALSE)="x","x",ROUND(IF(VLOOKUP($D24,'Country Indicator Data'!$B$3:$N$193,11,FALSE)&gt;T$125,0,IF(VLOOKUP($D24,'Country Indicator Data'!$B$3:$N$193,11,FALSE)&lt;T$124,5,(T$125-VLOOKUP($D24,'Country Indicator Data'!$B$3:$N$193,11,FALSE))/(T$125-T$124)*5)),1))</f>
        <v>3.1</v>
      </c>
      <c r="U24" s="137">
        <f>IF(VLOOKUP($D24,'Country Indicator Data'!$B$3:$N$193,12,FALSE)="x","x",ROUND(IF(VLOOKUP($D24,'Country Indicator Data'!$B$3:$N$193,12,FALSE)&gt;U$125,0,IF(VLOOKUP($D24,'Country Indicator Data'!$B$3:$N$193,12,FALSE)&lt;U$124,5,(U$125-VLOOKUP($D24,'Country Indicator Data'!$B$3:$N$193,12,FALSE))/(U$125-U$124)*5)),1))</f>
        <v>3.9</v>
      </c>
      <c r="V24" s="146">
        <f t="shared" si="20"/>
        <v>3.6</v>
      </c>
      <c r="W24" s="149">
        <f t="shared" si="21"/>
        <v>3.5</v>
      </c>
      <c r="X24" s="137">
        <f>IF(VLOOKUP($B24,'Crisis Indicator Data'!$C$3:$AG$117,20,FALSE)="x","x",IF(VLOOKUP($B24,'Crisis Indicator Data'!$C$3:$AG$117,20,FALSE)&gt;=X$7,5,IF(VLOOKUP($B24,'Crisis Indicator Data'!$C$3:$AG$117,20,FALSE)&gt;=X$6,4,IF(VLOOKUP($B24,'Crisis Indicator Data'!$C$3:$AG$117,20,FALSE)&gt;=X$5,3,IF(VLOOKUP($B24,'Crisis Indicator Data'!$C$3:$AG$117,20,FALSE)&gt;=X$4,2,IF(VLOOKUP($B24,'Crisis Indicator Data'!$C$3:$AG$117,20,FALSE)&gt;=X$3,1,0))))))</f>
        <v>3</v>
      </c>
      <c r="Y24" s="146">
        <f t="shared" si="22"/>
        <v>3</v>
      </c>
      <c r="Z24" s="139" t="str">
        <f>IF(OR('Crisis Indicator Data'!$W18="x",'Crisis Indicator Data'!$Q18="x",ISNA('Crisis Indicator Data'!$Q18)),"x",'Crisis Indicator Data'!$W18/SUM('Crisis Indicator Data'!$Q18:$U18))</f>
        <v>x</v>
      </c>
      <c r="AA24" s="143" t="str">
        <f t="shared" si="23"/>
        <v>x</v>
      </c>
      <c r="AB24" s="139" t="str">
        <f>IF(OR('Crisis Indicator Data'!$X18="x",'Crisis Indicator Data'!$Q18="x",ISNA('Crisis Indicator Data'!$Q18)),"x",'Crisis Indicator Data'!$X18/SUM('Crisis Indicator Data'!$Q18:$U18))</f>
        <v>x</v>
      </c>
      <c r="AC24" s="143" t="str">
        <f t="shared" si="24"/>
        <v>x</v>
      </c>
      <c r="AD24" s="141">
        <f>'Crisis Indicator Data'!Y18</f>
        <v>0</v>
      </c>
      <c r="AE24" s="141">
        <f>'Crisis Indicator Data'!Z18</f>
        <v>2</v>
      </c>
      <c r="AF24" s="141">
        <f>'Crisis Indicator Data'!AA18</f>
        <v>1</v>
      </c>
      <c r="AG24" s="141">
        <f>'Crisis Indicator Data'!AB18</f>
        <v>0</v>
      </c>
      <c r="AH24" s="144">
        <f t="shared" si="25"/>
        <v>2</v>
      </c>
      <c r="AI24" s="141">
        <f>'Crisis Indicator Data'!AC18</f>
        <v>0</v>
      </c>
      <c r="AJ24" s="141">
        <f>'Crisis Indicator Data'!AD18</f>
        <v>2</v>
      </c>
      <c r="AK24" s="144">
        <f t="shared" si="26"/>
        <v>2</v>
      </c>
      <c r="AL24" s="141">
        <f>'Crisis Indicator Data'!AE18</f>
        <v>2</v>
      </c>
      <c r="AM24" s="141">
        <f>'Crisis Indicator Data'!AF18</f>
        <v>2</v>
      </c>
      <c r="AN24" s="141">
        <f>'Crisis Indicator Data'!AG18</f>
        <v>1</v>
      </c>
      <c r="AO24" s="144">
        <f t="shared" si="27"/>
        <v>4</v>
      </c>
      <c r="AP24" s="147">
        <f t="shared" si="28"/>
        <v>3</v>
      </c>
      <c r="AQ24" s="149">
        <f t="shared" si="29"/>
        <v>3</v>
      </c>
    </row>
    <row r="25" spans="1:43" ht="13.5" customHeight="1" x14ac:dyDescent="0.3">
      <c r="A25" s="1" t="str">
        <f>'Crisis Indicator Data'!A19</f>
        <v>CAR</v>
      </c>
      <c r="B25" s="23" t="str">
        <f>'Crisis Indicator Data'!C19</f>
        <v>CAF001</v>
      </c>
      <c r="C25" s="23" t="str">
        <f>'Crisis Indicator Data'!D19</f>
        <v>CAR</v>
      </c>
      <c r="D25" s="23" t="str">
        <f>'Crisis Indicator Data'!E19</f>
        <v>CAF</v>
      </c>
      <c r="E25" s="137">
        <f>IF(VLOOKUP($D25,'Country Indicator Data'!$B$3:$N$193,3,FALSE)="x","x",ROUND(IF(VLOOKUP($D25,'Country Indicator Data'!$B$3:$N$193,3,FALSE)&gt;E$125,5,IF(VLOOKUP($D25,'Country Indicator Data'!$B$3:$N$193,3,FALSE)&lt;E$124,0,(E$125-VLOOKUP($D25,'Country Indicator Data'!$B$3:$N$193,3,FALSE))/(E$125-E$124)*5)),1))</f>
        <v>3.6</v>
      </c>
      <c r="F25" s="137">
        <f>IF(VLOOKUP($D25,'Country Indicator Data'!$B$3:$N$193,5,FALSE)="No data","x",ROUND(IF(VLOOKUP($D25,'Country Indicator Data'!$B$3:$N$193,5,FALSE)&gt;F$125,0,IF(VLOOKUP($D25,'Country Indicator Data'!$B$3:$N$193,5,FALSE)&lt;F$124,5,(F$125-VLOOKUP($D25,'Country Indicator Data'!$B$3:$N$193,5,FALSE))/(F$125-F$124)*5)),1))</f>
        <v>3.2</v>
      </c>
      <c r="G25" s="138">
        <f t="shared" si="15"/>
        <v>3.4000000000000004</v>
      </c>
      <c r="H25" s="137">
        <f>IF(VLOOKUP($D25,'Country Indicator Data'!$B$3:$N$193,2,FALSE)="x","x",ROUND(IF(VLOOKUP($D25,'Country Indicator Data'!$B$3:$N$193,2,FALSE)&gt;H$125,5,IF(VLOOKUP($D25,'Country Indicator Data'!$B$3:$N$193,2,FALSE)&lt;H$124,0,5-(H$125-VLOOKUP($D25,'Country Indicator Data'!$B$3:$N$193,2,FALSE))/(H$125-H$124)*5)),1))</f>
        <v>4.4000000000000004</v>
      </c>
      <c r="I25" s="137">
        <f>IF(VLOOKUP($D25,'Country Indicator Data'!$B$3:$N$193,4,FALSE)="No data","x",ROUND(IF(VLOOKUP($D25,'Country Indicator Data'!$B$3:$N$193,4,FALSE)&gt;I$125,5,IF(VLOOKUP($D25,'Country Indicator Data'!$B$3:$N$193,4,FALSE)&lt;I$124,0,5-(I$125-VLOOKUP($D25,'Country Indicator Data'!$B$3:$N$193,4,FALSE))/(I$125-I$124)*5)),1))</f>
        <v>1.8</v>
      </c>
      <c r="J25" s="138">
        <f t="shared" si="16"/>
        <v>3.1</v>
      </c>
      <c r="K25" s="137">
        <f>IF(VLOOKUP($D25,'Country Indicator Data'!$B$3:$N$193,6,FALSE)="x","x",ROUND(IF(VLOOKUP($D25,'Country Indicator Data'!$B$3:$N$193,6,FALSE)&gt;K$125,5,IF(VLOOKUP($D25,'Country Indicator Data'!$B$3:$N$193,6,FALSE)&lt;K$124,0,5-(K$125-VLOOKUP($D25,'Country Indicator Data'!$B$3:$N$193,6,FALSE))/(K$125-K$124)*5)),1))</f>
        <v>4.3</v>
      </c>
      <c r="L25" s="137">
        <f>IF(VLOOKUP($D25,'Country Indicator Data'!$B$3:$N$193,7,FALSE)="No data","x",ROUND(IF(VLOOKUP($D25,'Country Indicator Data'!$B$3:$N$193,7,FALSE)&gt;L$125,5,IF(VLOOKUP($D25,'Country Indicator Data'!$B$3:$N$193,7,FALSE)&lt;L$124,0,5-(L$125-VLOOKUP($D25,'Country Indicator Data'!$B$3:$N$193,7,FALSE))/(L$125-L$124)*5)),1))</f>
        <v>3.9</v>
      </c>
      <c r="M25" s="138">
        <f t="shared" si="17"/>
        <v>4.0999999999999996</v>
      </c>
      <c r="N25" s="146">
        <f t="shared" si="18"/>
        <v>3.5333333333333332</v>
      </c>
      <c r="O25" s="137">
        <f>VLOOKUP(D25,'Country Indicator Data'!$B$3:$I$193,8,FALSE)</f>
        <v>4</v>
      </c>
      <c r="P25" s="137">
        <f>IF(VLOOKUP($D25,'Country Indicator Data'!$B$3:$P$193,9,FALSE)="x","x",IF(VLOOKUP($D25,'Country Indicator Data'!$B$3:$P$193,9,FALSE)&gt;P$7,5,IF(VLOOKUP($D25,'Country Indicator Data'!$B$3:$P$193,9,FALSE)&gt;P$6,4,IF(VLOOKUP($D25,'Country Indicator Data'!$B$3:$P$193,9,FALSE)&gt;P$5,3,IF(VLOOKUP($D25,'Country Indicator Data'!$B$3:$P$193,9,FALSE)&gt;P$4,2,IF(VLOOKUP($D25,'Country Indicator Data'!$B$3:$P$193,9,FALSE)&gt;$P$3,1,0))))))</f>
        <v>2</v>
      </c>
      <c r="Q25" s="146">
        <f t="shared" si="19"/>
        <v>3</v>
      </c>
      <c r="R25" s="137">
        <f>IF(VLOOKUP($D25,'Country Indicator Data'!$B$3:$N$193,13,FALSE)="x","x",ROUND(IF(VLOOKUP($D25,'Country Indicator Data'!$B$3:$N$193,13,FALSE)&gt;R$125,0,IF(VLOOKUP($D25,'Country Indicator Data'!$B$3:$N$193,13,FALSE)&lt;R$124,5,(R$125-VLOOKUP($D25,'Country Indicator Data'!$B$3:$N$193,13,FALSE))/(R$125-R$124)*5)),1))</f>
        <v>4</v>
      </c>
      <c r="S25" s="137">
        <f>IF(VLOOKUP($D25,'Country Indicator Data'!$B$3:$N$193,10,FALSE)="x","x",ROUND(IF(VLOOKUP($D25,'Country Indicator Data'!$B$3:$N$193,10,FALSE)&gt;S$125,0,IF(VLOOKUP($D25,'Country Indicator Data'!$B$3:$N$193,10,FALSE)&lt;S$124,5,(S$125-VLOOKUP($D25,'Country Indicator Data'!$B$3:$N$193,10,FALSE))/(S$125-S$124)*5)),1))</f>
        <v>4.2</v>
      </c>
      <c r="T25" s="137">
        <f>IF(VLOOKUP($D25,'Country Indicator Data'!$B$3:$N$193,11,FALSE)="x","x",ROUND(IF(VLOOKUP($D25,'Country Indicator Data'!$B$3:$N$193,11,FALSE)&gt;T$125,0,IF(VLOOKUP($D25,'Country Indicator Data'!$B$3:$N$193,11,FALSE)&lt;T$124,5,(T$125-VLOOKUP($D25,'Country Indicator Data'!$B$3:$N$193,11,FALSE))/(T$125-T$124)*5)),1))</f>
        <v>3.1</v>
      </c>
      <c r="U25" s="137">
        <f>IF(VLOOKUP($D25,'Country Indicator Data'!$B$3:$N$193,12,FALSE)="x","x",ROUND(IF(VLOOKUP($D25,'Country Indicator Data'!$B$3:$N$193,12,FALSE)&gt;U$125,0,IF(VLOOKUP($D25,'Country Indicator Data'!$B$3:$N$193,12,FALSE)&lt;U$124,5,(U$125-VLOOKUP($D25,'Country Indicator Data'!$B$3:$N$193,12,FALSE))/(U$125-U$124)*5)),1))</f>
        <v>4.5999999999999996</v>
      </c>
      <c r="V25" s="146">
        <f t="shared" si="20"/>
        <v>4</v>
      </c>
      <c r="W25" s="149">
        <f t="shared" si="21"/>
        <v>3.5</v>
      </c>
      <c r="X25" s="137">
        <f>IF(VLOOKUP($B25,'Crisis Indicator Data'!$C$3:$AG$117,20,FALSE)="x","x",IF(VLOOKUP($B25,'Crisis Indicator Data'!$C$3:$AG$117,20,FALSE)&gt;=X$7,5,IF(VLOOKUP($B25,'Crisis Indicator Data'!$C$3:$AG$117,20,FALSE)&gt;=X$6,4,IF(VLOOKUP($B25,'Crisis Indicator Data'!$C$3:$AG$117,20,FALSE)&gt;=X$5,3,IF(VLOOKUP($B25,'Crisis Indicator Data'!$C$3:$AG$117,20,FALSE)&gt;=X$4,2,IF(VLOOKUP($B25,'Crisis Indicator Data'!$C$3:$AG$117,20,FALSE)&gt;=X$3,1,0))))))</f>
        <v>4</v>
      </c>
      <c r="Y25" s="146">
        <f t="shared" si="22"/>
        <v>4</v>
      </c>
      <c r="Z25" s="139" t="str">
        <f>IF(OR('Crisis Indicator Data'!$W19="x",'Crisis Indicator Data'!$Q19="x",ISNA('Crisis Indicator Data'!$Q19)),"x",'Crisis Indicator Data'!$W19/SUM('Crisis Indicator Data'!$Q19:$U19))</f>
        <v>x</v>
      </c>
      <c r="AA25" s="143" t="str">
        <f t="shared" si="23"/>
        <v>x</v>
      </c>
      <c r="AB25" s="139" t="str">
        <f>IF(OR('Crisis Indicator Data'!$X19="x",'Crisis Indicator Data'!$Q19="x",ISNA('Crisis Indicator Data'!$Q19)),"x",'Crisis Indicator Data'!$X19/SUM('Crisis Indicator Data'!$Q19:$U19))</f>
        <v>x</v>
      </c>
      <c r="AC25" s="143" t="str">
        <f t="shared" si="24"/>
        <v>x</v>
      </c>
      <c r="AD25" s="141">
        <f>'Crisis Indicator Data'!Y19</f>
        <v>0</v>
      </c>
      <c r="AE25" s="141">
        <f>'Crisis Indicator Data'!Z19</f>
        <v>3</v>
      </c>
      <c r="AF25" s="141">
        <f>'Crisis Indicator Data'!AA19</f>
        <v>2</v>
      </c>
      <c r="AG25" s="141">
        <f>'Crisis Indicator Data'!AB19</f>
        <v>3</v>
      </c>
      <c r="AH25" s="144">
        <f t="shared" si="25"/>
        <v>4</v>
      </c>
      <c r="AI25" s="141">
        <f>'Crisis Indicator Data'!AC19</f>
        <v>1</v>
      </c>
      <c r="AJ25" s="141">
        <f>'Crisis Indicator Data'!AD19</f>
        <v>3</v>
      </c>
      <c r="AK25" s="144">
        <f t="shared" si="26"/>
        <v>4</v>
      </c>
      <c r="AL25" s="141">
        <f>'Crisis Indicator Data'!AE19</f>
        <v>3</v>
      </c>
      <c r="AM25" s="141" t="str">
        <f>'Crisis Indicator Data'!AF19</f>
        <v>X</v>
      </c>
      <c r="AN25" s="141">
        <f>'Crisis Indicator Data'!AG19</f>
        <v>3</v>
      </c>
      <c r="AO25" s="144">
        <f t="shared" si="27"/>
        <v>4</v>
      </c>
      <c r="AP25" s="147">
        <f t="shared" si="28"/>
        <v>4</v>
      </c>
      <c r="AQ25" s="149">
        <f t="shared" si="29"/>
        <v>4</v>
      </c>
    </row>
    <row r="26" spans="1:43" ht="13.5" customHeight="1" x14ac:dyDescent="0.3">
      <c r="A26" s="1" t="str">
        <f>'Crisis Indicator Data'!A20</f>
        <v>Chad</v>
      </c>
      <c r="B26" s="23" t="str">
        <f>'Crisis Indicator Data'!C20</f>
        <v>TCD001</v>
      </c>
      <c r="C26" s="23" t="str">
        <f>'Crisis Indicator Data'!D20</f>
        <v>Chad</v>
      </c>
      <c r="D26" s="23" t="str">
        <f>'Crisis Indicator Data'!E20</f>
        <v>TCD</v>
      </c>
      <c r="E26" s="137">
        <f>IF(VLOOKUP($D26,'Country Indicator Data'!$B$3:$N$193,3,FALSE)="x","x",ROUND(IF(VLOOKUP($D26,'Country Indicator Data'!$B$3:$N$193,3,FALSE)&gt;E$125,5,IF(VLOOKUP($D26,'Country Indicator Data'!$B$3:$N$193,3,FALSE)&lt;E$124,0,(E$125-VLOOKUP($D26,'Country Indicator Data'!$B$3:$N$193,3,FALSE))/(E$125-E$124)*5)),1))</f>
        <v>1.8</v>
      </c>
      <c r="F26" s="137">
        <f>IF(VLOOKUP($D26,'Country Indicator Data'!$B$3:$N$193,5,FALSE)="No data","x",ROUND(IF(VLOOKUP($D26,'Country Indicator Data'!$B$3:$N$193,5,FALSE)&gt;F$125,0,IF(VLOOKUP($D26,'Country Indicator Data'!$B$3:$N$193,5,FALSE)&lt;F$124,5,(F$125-VLOOKUP($D26,'Country Indicator Data'!$B$3:$N$193,5,FALSE))/(F$125-F$124)*5)),1))</f>
        <v>3.3</v>
      </c>
      <c r="G26" s="138">
        <f t="shared" si="15"/>
        <v>2.5499999999999998</v>
      </c>
      <c r="H26" s="137">
        <f>IF(VLOOKUP($D26,'Country Indicator Data'!$B$3:$N$193,2,FALSE)="x","x",ROUND(IF(VLOOKUP($D26,'Country Indicator Data'!$B$3:$N$193,2,FALSE)&gt;H$125,5,IF(VLOOKUP($D26,'Country Indicator Data'!$B$3:$N$193,2,FALSE)&lt;H$124,0,5-(H$125-VLOOKUP($D26,'Country Indicator Data'!$B$3:$N$193,2,FALSE))/(H$125-H$124)*5)),1))</f>
        <v>4.5999999999999996</v>
      </c>
      <c r="I26" s="137">
        <f>IF(VLOOKUP($D26,'Country Indicator Data'!$B$3:$N$193,4,FALSE)="No data","x",ROUND(IF(VLOOKUP($D26,'Country Indicator Data'!$B$3:$N$193,4,FALSE)&gt;I$125,5,IF(VLOOKUP($D26,'Country Indicator Data'!$B$3:$N$193,4,FALSE)&lt;I$124,0,5-(I$125-VLOOKUP($D26,'Country Indicator Data'!$B$3:$N$193,4,FALSE))/(I$125-I$124)*5)),1))</f>
        <v>1.9</v>
      </c>
      <c r="J26" s="138">
        <f t="shared" si="16"/>
        <v>3.25</v>
      </c>
      <c r="K26" s="137">
        <f>IF(VLOOKUP($D26,'Country Indicator Data'!$B$3:$N$193,6,FALSE)="x","x",ROUND(IF(VLOOKUP($D26,'Country Indicator Data'!$B$3:$N$193,6,FALSE)&gt;K$125,5,IF(VLOOKUP($D26,'Country Indicator Data'!$B$3:$N$193,6,FALSE)&lt;K$124,0,5-(K$125-VLOOKUP($D26,'Country Indicator Data'!$B$3:$N$193,6,FALSE))/(K$125-K$124)*5)),1))</f>
        <v>4.5999999999999996</v>
      </c>
      <c r="L26" s="137">
        <f>IF(VLOOKUP($D26,'Country Indicator Data'!$B$3:$N$193,7,FALSE)="No data","x",ROUND(IF(VLOOKUP($D26,'Country Indicator Data'!$B$3:$N$193,7,FALSE)&gt;L$125,5,IF(VLOOKUP($D26,'Country Indicator Data'!$B$3:$N$193,7,FALSE)&lt;L$124,0,5-(L$125-VLOOKUP($D26,'Country Indicator Data'!$B$3:$N$193,7,FALSE))/(L$125-L$124)*5)),1))</f>
        <v>2.2999999999999998</v>
      </c>
      <c r="M26" s="138">
        <f t="shared" si="17"/>
        <v>3.4499999999999997</v>
      </c>
      <c r="N26" s="146">
        <f t="shared" si="18"/>
        <v>3.0833333333333335</v>
      </c>
      <c r="O26" s="137">
        <f>VLOOKUP(D26,'Country Indicator Data'!$B$3:$I$193,8,FALSE)</f>
        <v>5</v>
      </c>
      <c r="P26" s="137">
        <f>IF(VLOOKUP($D26,'Country Indicator Data'!$B$3:$P$193,9,FALSE)="x","x",IF(VLOOKUP($D26,'Country Indicator Data'!$B$3:$P$193,9,FALSE)&gt;P$7,5,IF(VLOOKUP($D26,'Country Indicator Data'!$B$3:$P$193,9,FALSE)&gt;P$6,4,IF(VLOOKUP($D26,'Country Indicator Data'!$B$3:$P$193,9,FALSE)&gt;P$5,3,IF(VLOOKUP($D26,'Country Indicator Data'!$B$3:$P$193,9,FALSE)&gt;P$4,2,IF(VLOOKUP($D26,'Country Indicator Data'!$B$3:$P$193,9,FALSE)&gt;$P$3,1,0))))))</f>
        <v>2</v>
      </c>
      <c r="Q26" s="146">
        <f t="shared" si="19"/>
        <v>3.5</v>
      </c>
      <c r="R26" s="137">
        <f>IF(VLOOKUP($D26,'Country Indicator Data'!$B$3:$N$193,13,FALSE)="x","x",ROUND(IF(VLOOKUP($D26,'Country Indicator Data'!$B$3:$N$193,13,FALSE)&gt;R$125,0,IF(VLOOKUP($D26,'Country Indicator Data'!$B$3:$N$193,13,FALSE)&lt;R$124,5,(R$125-VLOOKUP($D26,'Country Indicator Data'!$B$3:$N$193,13,FALSE))/(R$125-R$124)*5)),1))</f>
        <v>4</v>
      </c>
      <c r="S26" s="137">
        <f>IF(VLOOKUP($D26,'Country Indicator Data'!$B$3:$N$193,10,FALSE)="x","x",ROUND(IF(VLOOKUP($D26,'Country Indicator Data'!$B$3:$N$193,10,FALSE)&gt;S$125,0,IF(VLOOKUP($D26,'Country Indicator Data'!$B$3:$N$193,10,FALSE)&lt;S$124,5,(S$125-VLOOKUP($D26,'Country Indicator Data'!$B$3:$N$193,10,FALSE))/(S$125-S$124)*5)),1))</f>
        <v>3.7</v>
      </c>
      <c r="T26" s="137">
        <f>IF(VLOOKUP($D26,'Country Indicator Data'!$B$3:$N$193,11,FALSE)="x","x",ROUND(IF(VLOOKUP($D26,'Country Indicator Data'!$B$3:$N$193,11,FALSE)&gt;T$125,0,IF(VLOOKUP($D26,'Country Indicator Data'!$B$3:$N$193,11,FALSE)&lt;T$124,5,(T$125-VLOOKUP($D26,'Country Indicator Data'!$B$3:$N$193,11,FALSE))/(T$125-T$124)*5)),1))</f>
        <v>3.9</v>
      </c>
      <c r="U26" s="137">
        <f>IF(VLOOKUP($D26,'Country Indicator Data'!$B$3:$N$193,12,FALSE)="x","x",ROUND(IF(VLOOKUP($D26,'Country Indicator Data'!$B$3:$N$193,12,FALSE)&gt;U$125,0,IF(VLOOKUP($D26,'Country Indicator Data'!$B$3:$N$193,12,FALSE)&lt;U$124,5,(U$125-VLOOKUP($D26,'Country Indicator Data'!$B$3:$N$193,12,FALSE))/(U$125-U$124)*5)),1))</f>
        <v>4.0999999999999996</v>
      </c>
      <c r="V26" s="146">
        <f t="shared" si="20"/>
        <v>3.9</v>
      </c>
      <c r="W26" s="149">
        <f t="shared" si="21"/>
        <v>3.5</v>
      </c>
      <c r="X26" s="137">
        <f>IF(VLOOKUP($B26,'Crisis Indicator Data'!$C$3:$AG$117,20,FALSE)="x","x",IF(VLOOKUP($B26,'Crisis Indicator Data'!$C$3:$AG$117,20,FALSE)&gt;=X$7,5,IF(VLOOKUP($B26,'Crisis Indicator Data'!$C$3:$AG$117,20,FALSE)&gt;=X$6,4,IF(VLOOKUP($B26,'Crisis Indicator Data'!$C$3:$AG$117,20,FALSE)&gt;=X$5,3,IF(VLOOKUP($B26,'Crisis Indicator Data'!$C$3:$AG$117,20,FALSE)&gt;=X$4,2,IF(VLOOKUP($B26,'Crisis Indicator Data'!$C$3:$AG$117,20,FALSE)&gt;=X$3,1,0))))))</f>
        <v>5</v>
      </c>
      <c r="Y26" s="146">
        <f t="shared" si="22"/>
        <v>5</v>
      </c>
      <c r="Z26" s="139" t="str">
        <f>IF(OR('Crisis Indicator Data'!$W20="x",'Crisis Indicator Data'!$Q20="x",ISNA('Crisis Indicator Data'!$Q20)),"x",'Crisis Indicator Data'!$W20/SUM('Crisis Indicator Data'!$Q20:$U20))</f>
        <v>x</v>
      </c>
      <c r="AA26" s="143" t="str">
        <f t="shared" si="23"/>
        <v>x</v>
      </c>
      <c r="AB26" s="139" t="str">
        <f>IF(OR('Crisis Indicator Data'!$X20="x",'Crisis Indicator Data'!$Q20="x",ISNA('Crisis Indicator Data'!$Q20)),"x",'Crisis Indicator Data'!$X20/SUM('Crisis Indicator Data'!$Q20:$U20))</f>
        <v>x</v>
      </c>
      <c r="AC26" s="143" t="str">
        <f t="shared" si="24"/>
        <v>x</v>
      </c>
      <c r="AD26" s="141">
        <f>'Crisis Indicator Data'!Y20</f>
        <v>0</v>
      </c>
      <c r="AE26" s="141">
        <f>'Crisis Indicator Data'!Z20</f>
        <v>0</v>
      </c>
      <c r="AF26" s="141">
        <f>'Crisis Indicator Data'!AA20</f>
        <v>2</v>
      </c>
      <c r="AG26" s="141">
        <f>'Crisis Indicator Data'!AB20</f>
        <v>0</v>
      </c>
      <c r="AH26" s="144">
        <f t="shared" si="25"/>
        <v>2</v>
      </c>
      <c r="AI26" s="141">
        <f>'Crisis Indicator Data'!AC20</f>
        <v>0</v>
      </c>
      <c r="AJ26" s="141">
        <f>'Crisis Indicator Data'!AD20</f>
        <v>0</v>
      </c>
      <c r="AK26" s="144">
        <f t="shared" si="26"/>
        <v>0</v>
      </c>
      <c r="AL26" s="141">
        <f>'Crisis Indicator Data'!AE20</f>
        <v>2</v>
      </c>
      <c r="AM26" s="141">
        <f>'Crisis Indicator Data'!AF20</f>
        <v>2</v>
      </c>
      <c r="AN26" s="141">
        <f>'Crisis Indicator Data'!AG20</f>
        <v>2</v>
      </c>
      <c r="AO26" s="144">
        <f t="shared" si="27"/>
        <v>4</v>
      </c>
      <c r="AP26" s="147">
        <f t="shared" si="28"/>
        <v>2</v>
      </c>
      <c r="AQ26" s="149">
        <f t="shared" si="29"/>
        <v>3.5</v>
      </c>
    </row>
    <row r="27" spans="1:43" ht="13.5" customHeight="1" x14ac:dyDescent="0.3">
      <c r="A27" s="1" t="str">
        <f>'Crisis Indicator Data'!A21</f>
        <v>Drought in Chad</v>
      </c>
      <c r="B27" s="23" t="str">
        <f>'Crisis Indicator Data'!C21</f>
        <v>TCD002</v>
      </c>
      <c r="C27" s="23" t="str">
        <f>'Crisis Indicator Data'!D21</f>
        <v>Chad</v>
      </c>
      <c r="D27" s="23" t="str">
        <f>'Crisis Indicator Data'!E21</f>
        <v>TCD</v>
      </c>
      <c r="E27" s="137">
        <f>IF(VLOOKUP($D27,'Country Indicator Data'!$B$3:$N$193,3,FALSE)="x","x",ROUND(IF(VLOOKUP($D27,'Country Indicator Data'!$B$3:$N$193,3,FALSE)&gt;E$125,5,IF(VLOOKUP($D27,'Country Indicator Data'!$B$3:$N$193,3,FALSE)&lt;E$124,0,(E$125-VLOOKUP($D27,'Country Indicator Data'!$B$3:$N$193,3,FALSE))/(E$125-E$124)*5)),1))</f>
        <v>1.8</v>
      </c>
      <c r="F27" s="137">
        <f>IF(VLOOKUP($D27,'Country Indicator Data'!$B$3:$N$193,5,FALSE)="No data","x",ROUND(IF(VLOOKUP($D27,'Country Indicator Data'!$B$3:$N$193,5,FALSE)&gt;F$125,0,IF(VLOOKUP($D27,'Country Indicator Data'!$B$3:$N$193,5,FALSE)&lt;F$124,5,(F$125-VLOOKUP($D27,'Country Indicator Data'!$B$3:$N$193,5,FALSE))/(F$125-F$124)*5)),1))</f>
        <v>3.3</v>
      </c>
      <c r="G27" s="138">
        <f t="shared" si="15"/>
        <v>2.5499999999999998</v>
      </c>
      <c r="H27" s="137">
        <f>IF(VLOOKUP($D27,'Country Indicator Data'!$B$3:$N$193,2,FALSE)="x","x",ROUND(IF(VLOOKUP($D27,'Country Indicator Data'!$B$3:$N$193,2,FALSE)&gt;H$125,5,IF(VLOOKUP($D27,'Country Indicator Data'!$B$3:$N$193,2,FALSE)&lt;H$124,0,5-(H$125-VLOOKUP($D27,'Country Indicator Data'!$B$3:$N$193,2,FALSE))/(H$125-H$124)*5)),1))</f>
        <v>4.5999999999999996</v>
      </c>
      <c r="I27" s="137">
        <f>IF(VLOOKUP($D27,'Country Indicator Data'!$B$3:$N$193,4,FALSE)="No data","x",ROUND(IF(VLOOKUP($D27,'Country Indicator Data'!$B$3:$N$193,4,FALSE)&gt;I$125,5,IF(VLOOKUP($D27,'Country Indicator Data'!$B$3:$N$193,4,FALSE)&lt;I$124,0,5-(I$125-VLOOKUP($D27,'Country Indicator Data'!$B$3:$N$193,4,FALSE))/(I$125-I$124)*5)),1))</f>
        <v>1.9</v>
      </c>
      <c r="J27" s="138">
        <f t="shared" si="16"/>
        <v>3.25</v>
      </c>
      <c r="K27" s="137">
        <f>IF(VLOOKUP($D27,'Country Indicator Data'!$B$3:$N$193,6,FALSE)="x","x",ROUND(IF(VLOOKUP($D27,'Country Indicator Data'!$B$3:$N$193,6,FALSE)&gt;K$125,5,IF(VLOOKUP($D27,'Country Indicator Data'!$B$3:$N$193,6,FALSE)&lt;K$124,0,5-(K$125-VLOOKUP($D27,'Country Indicator Data'!$B$3:$N$193,6,FALSE))/(K$125-K$124)*5)),1))</f>
        <v>4.5999999999999996</v>
      </c>
      <c r="L27" s="137">
        <f>IF(VLOOKUP($D27,'Country Indicator Data'!$B$3:$N$193,7,FALSE)="No data","x",ROUND(IF(VLOOKUP($D27,'Country Indicator Data'!$B$3:$N$193,7,FALSE)&gt;L$125,5,IF(VLOOKUP($D27,'Country Indicator Data'!$B$3:$N$193,7,FALSE)&lt;L$124,0,5-(L$125-VLOOKUP($D27,'Country Indicator Data'!$B$3:$N$193,7,FALSE))/(L$125-L$124)*5)),1))</f>
        <v>2.2999999999999998</v>
      </c>
      <c r="M27" s="138">
        <f t="shared" si="17"/>
        <v>3.4499999999999997</v>
      </c>
      <c r="N27" s="146">
        <f t="shared" si="18"/>
        <v>3.0833333333333335</v>
      </c>
      <c r="O27" s="137">
        <f>VLOOKUP(D27,'Country Indicator Data'!$B$3:$I$193,8,FALSE)</f>
        <v>5</v>
      </c>
      <c r="P27" s="137">
        <f>IF(VLOOKUP($D27,'Country Indicator Data'!$B$3:$P$193,9,FALSE)="x","x",IF(VLOOKUP($D27,'Country Indicator Data'!$B$3:$P$193,9,FALSE)&gt;P$7,5,IF(VLOOKUP($D27,'Country Indicator Data'!$B$3:$P$193,9,FALSE)&gt;P$6,4,IF(VLOOKUP($D27,'Country Indicator Data'!$B$3:$P$193,9,FALSE)&gt;P$5,3,IF(VLOOKUP($D27,'Country Indicator Data'!$B$3:$P$193,9,FALSE)&gt;P$4,2,IF(VLOOKUP($D27,'Country Indicator Data'!$B$3:$P$193,9,FALSE)&gt;$P$3,1,0))))))</f>
        <v>2</v>
      </c>
      <c r="Q27" s="146">
        <f t="shared" si="19"/>
        <v>3.5</v>
      </c>
      <c r="R27" s="137">
        <f>IF(VLOOKUP($D27,'Country Indicator Data'!$B$3:$N$193,13,FALSE)="x","x",ROUND(IF(VLOOKUP($D27,'Country Indicator Data'!$B$3:$N$193,13,FALSE)&gt;R$125,0,IF(VLOOKUP($D27,'Country Indicator Data'!$B$3:$N$193,13,FALSE)&lt;R$124,5,(R$125-VLOOKUP($D27,'Country Indicator Data'!$B$3:$N$193,13,FALSE))/(R$125-R$124)*5)),1))</f>
        <v>4</v>
      </c>
      <c r="S27" s="137">
        <f>IF(VLOOKUP($D27,'Country Indicator Data'!$B$3:$N$193,10,FALSE)="x","x",ROUND(IF(VLOOKUP($D27,'Country Indicator Data'!$B$3:$N$193,10,FALSE)&gt;S$125,0,IF(VLOOKUP($D27,'Country Indicator Data'!$B$3:$N$193,10,FALSE)&lt;S$124,5,(S$125-VLOOKUP($D27,'Country Indicator Data'!$B$3:$N$193,10,FALSE))/(S$125-S$124)*5)),1))</f>
        <v>3.7</v>
      </c>
      <c r="T27" s="137">
        <f>IF(VLOOKUP($D27,'Country Indicator Data'!$B$3:$N$193,11,FALSE)="x","x",ROUND(IF(VLOOKUP($D27,'Country Indicator Data'!$B$3:$N$193,11,FALSE)&gt;T$125,0,IF(VLOOKUP($D27,'Country Indicator Data'!$B$3:$N$193,11,FALSE)&lt;T$124,5,(T$125-VLOOKUP($D27,'Country Indicator Data'!$B$3:$N$193,11,FALSE))/(T$125-T$124)*5)),1))</f>
        <v>3.9</v>
      </c>
      <c r="U27" s="137">
        <f>IF(VLOOKUP($D27,'Country Indicator Data'!$B$3:$N$193,12,FALSE)="x","x",ROUND(IF(VLOOKUP($D27,'Country Indicator Data'!$B$3:$N$193,12,FALSE)&gt;U$125,0,IF(VLOOKUP($D27,'Country Indicator Data'!$B$3:$N$193,12,FALSE)&lt;U$124,5,(U$125-VLOOKUP($D27,'Country Indicator Data'!$B$3:$N$193,12,FALSE))/(U$125-U$124)*5)),1))</f>
        <v>4.0999999999999996</v>
      </c>
      <c r="V27" s="146">
        <f t="shared" si="20"/>
        <v>3.9</v>
      </c>
      <c r="W27" s="149">
        <f t="shared" si="21"/>
        <v>3.5</v>
      </c>
      <c r="X27" s="137">
        <f>IF(VLOOKUP($B27,'Crisis Indicator Data'!$C$3:$AG$117,20,FALSE)="x","x",IF(VLOOKUP($B27,'Crisis Indicator Data'!$C$3:$AG$117,20,FALSE)&gt;=X$7,5,IF(VLOOKUP($B27,'Crisis Indicator Data'!$C$3:$AG$117,20,FALSE)&gt;=X$6,4,IF(VLOOKUP($B27,'Crisis Indicator Data'!$C$3:$AG$117,20,FALSE)&gt;=X$5,3,IF(VLOOKUP($B27,'Crisis Indicator Data'!$C$3:$AG$117,20,FALSE)&gt;=X$4,2,IF(VLOOKUP($B27,'Crisis Indicator Data'!$C$3:$AG$117,20,FALSE)&gt;=X$3,1,0))))))</f>
        <v>5</v>
      </c>
      <c r="Y27" s="146">
        <f t="shared" si="22"/>
        <v>5</v>
      </c>
      <c r="Z27" s="139" t="str">
        <f>IF(OR('Crisis Indicator Data'!$W21="x",'Crisis Indicator Data'!$Q21="x",ISNA('Crisis Indicator Data'!$Q21)),"x",'Crisis Indicator Data'!$W21/SUM('Crisis Indicator Data'!$Q21:$U21))</f>
        <v>x</v>
      </c>
      <c r="AA27" s="143" t="str">
        <f t="shared" si="23"/>
        <v>x</v>
      </c>
      <c r="AB27" s="139" t="str">
        <f>IF(OR('Crisis Indicator Data'!$X21="x",'Crisis Indicator Data'!$Q21="x",ISNA('Crisis Indicator Data'!$Q21)),"x",'Crisis Indicator Data'!$X21/SUM('Crisis Indicator Data'!$Q21:$U21))</f>
        <v>x</v>
      </c>
      <c r="AC27" s="143" t="str">
        <f t="shared" si="24"/>
        <v>x</v>
      </c>
      <c r="AD27" s="141">
        <f>'Crisis Indicator Data'!Y21</f>
        <v>0</v>
      </c>
      <c r="AE27" s="141">
        <f>'Crisis Indicator Data'!Z21</f>
        <v>0</v>
      </c>
      <c r="AF27" s="141">
        <f>'Crisis Indicator Data'!AA21</f>
        <v>2</v>
      </c>
      <c r="AG27" s="141">
        <f>'Crisis Indicator Data'!AB21</f>
        <v>0</v>
      </c>
      <c r="AH27" s="144">
        <f t="shared" si="25"/>
        <v>2</v>
      </c>
      <c r="AI27" s="141">
        <f>'Crisis Indicator Data'!AC21</f>
        <v>0</v>
      </c>
      <c r="AJ27" s="141">
        <f>'Crisis Indicator Data'!AD21</f>
        <v>0</v>
      </c>
      <c r="AK27" s="144">
        <f t="shared" si="26"/>
        <v>0</v>
      </c>
      <c r="AL27" s="141">
        <f>'Crisis Indicator Data'!AE21</f>
        <v>2</v>
      </c>
      <c r="AM27" s="141">
        <f>'Crisis Indicator Data'!AF21</f>
        <v>2</v>
      </c>
      <c r="AN27" s="141">
        <f>'Crisis Indicator Data'!AG21</f>
        <v>2</v>
      </c>
      <c r="AO27" s="144">
        <f t="shared" si="27"/>
        <v>4</v>
      </c>
      <c r="AP27" s="147">
        <f t="shared" si="28"/>
        <v>2</v>
      </c>
      <c r="AQ27" s="149">
        <f t="shared" si="29"/>
        <v>3.5</v>
      </c>
    </row>
    <row r="28" spans="1:43" ht="13.5" customHeight="1" x14ac:dyDescent="0.3">
      <c r="A28" s="1" t="str">
        <f>'Crisis Indicator Data'!A22</f>
        <v>Boko Haram in Chad</v>
      </c>
      <c r="B28" s="23" t="str">
        <f>'Crisis Indicator Data'!C22</f>
        <v>TCD003</v>
      </c>
      <c r="C28" s="23" t="str">
        <f>'Crisis Indicator Data'!D22</f>
        <v>Chad</v>
      </c>
      <c r="D28" s="23" t="str">
        <f>'Crisis Indicator Data'!E22</f>
        <v>TCD</v>
      </c>
      <c r="E28" s="137">
        <f>IF(VLOOKUP($D28,'Country Indicator Data'!$B$3:$N$193,3,FALSE)="x","x",ROUND(IF(VLOOKUP($D28,'Country Indicator Data'!$B$3:$N$193,3,FALSE)&gt;E$125,5,IF(VLOOKUP($D28,'Country Indicator Data'!$B$3:$N$193,3,FALSE)&lt;E$124,0,(E$125-VLOOKUP($D28,'Country Indicator Data'!$B$3:$N$193,3,FALSE))/(E$125-E$124)*5)),1))</f>
        <v>1.8</v>
      </c>
      <c r="F28" s="137">
        <f>IF(VLOOKUP($D28,'Country Indicator Data'!$B$3:$N$193,5,FALSE)="No data","x",ROUND(IF(VLOOKUP($D28,'Country Indicator Data'!$B$3:$N$193,5,FALSE)&gt;F$125,0,IF(VLOOKUP($D28,'Country Indicator Data'!$B$3:$N$193,5,FALSE)&lt;F$124,5,(F$125-VLOOKUP($D28,'Country Indicator Data'!$B$3:$N$193,5,FALSE))/(F$125-F$124)*5)),1))</f>
        <v>3.3</v>
      </c>
      <c r="G28" s="138">
        <f t="shared" si="15"/>
        <v>2.5499999999999998</v>
      </c>
      <c r="H28" s="137">
        <f>IF(VLOOKUP($D28,'Country Indicator Data'!$B$3:$N$193,2,FALSE)="x","x",ROUND(IF(VLOOKUP($D28,'Country Indicator Data'!$B$3:$N$193,2,FALSE)&gt;H$125,5,IF(VLOOKUP($D28,'Country Indicator Data'!$B$3:$N$193,2,FALSE)&lt;H$124,0,5-(H$125-VLOOKUP($D28,'Country Indicator Data'!$B$3:$N$193,2,FALSE))/(H$125-H$124)*5)),1))</f>
        <v>4.5999999999999996</v>
      </c>
      <c r="I28" s="137">
        <f>IF(VLOOKUP($D28,'Country Indicator Data'!$B$3:$N$193,4,FALSE)="No data","x",ROUND(IF(VLOOKUP($D28,'Country Indicator Data'!$B$3:$N$193,4,FALSE)&gt;I$125,5,IF(VLOOKUP($D28,'Country Indicator Data'!$B$3:$N$193,4,FALSE)&lt;I$124,0,5-(I$125-VLOOKUP($D28,'Country Indicator Data'!$B$3:$N$193,4,FALSE))/(I$125-I$124)*5)),1))</f>
        <v>1.9</v>
      </c>
      <c r="J28" s="138">
        <f t="shared" si="16"/>
        <v>3.25</v>
      </c>
      <c r="K28" s="137">
        <f>IF(VLOOKUP($D28,'Country Indicator Data'!$B$3:$N$193,6,FALSE)="x","x",ROUND(IF(VLOOKUP($D28,'Country Indicator Data'!$B$3:$N$193,6,FALSE)&gt;K$125,5,IF(VLOOKUP($D28,'Country Indicator Data'!$B$3:$N$193,6,FALSE)&lt;K$124,0,5-(K$125-VLOOKUP($D28,'Country Indicator Data'!$B$3:$N$193,6,FALSE))/(K$125-K$124)*5)),1))</f>
        <v>4.5999999999999996</v>
      </c>
      <c r="L28" s="137">
        <f>IF(VLOOKUP($D28,'Country Indicator Data'!$B$3:$N$193,7,FALSE)="No data","x",ROUND(IF(VLOOKUP($D28,'Country Indicator Data'!$B$3:$N$193,7,FALSE)&gt;L$125,5,IF(VLOOKUP($D28,'Country Indicator Data'!$B$3:$N$193,7,FALSE)&lt;L$124,0,5-(L$125-VLOOKUP($D28,'Country Indicator Data'!$B$3:$N$193,7,FALSE))/(L$125-L$124)*5)),1))</f>
        <v>2.2999999999999998</v>
      </c>
      <c r="M28" s="138">
        <f t="shared" si="17"/>
        <v>3.4499999999999997</v>
      </c>
      <c r="N28" s="146">
        <f t="shared" si="18"/>
        <v>3.0833333333333335</v>
      </c>
      <c r="O28" s="137">
        <f>VLOOKUP(D28,'Country Indicator Data'!$B$3:$I$193,8,FALSE)</f>
        <v>5</v>
      </c>
      <c r="P28" s="137">
        <f>IF(VLOOKUP($D28,'Country Indicator Data'!$B$3:$P$193,9,FALSE)="x","x",IF(VLOOKUP($D28,'Country Indicator Data'!$B$3:$P$193,9,FALSE)&gt;P$7,5,IF(VLOOKUP($D28,'Country Indicator Data'!$B$3:$P$193,9,FALSE)&gt;P$6,4,IF(VLOOKUP($D28,'Country Indicator Data'!$B$3:$P$193,9,FALSE)&gt;P$5,3,IF(VLOOKUP($D28,'Country Indicator Data'!$B$3:$P$193,9,FALSE)&gt;P$4,2,IF(VLOOKUP($D28,'Country Indicator Data'!$B$3:$P$193,9,FALSE)&gt;$P$3,1,0))))))</f>
        <v>2</v>
      </c>
      <c r="Q28" s="146">
        <f t="shared" si="19"/>
        <v>3.5</v>
      </c>
      <c r="R28" s="137">
        <f>IF(VLOOKUP($D28,'Country Indicator Data'!$B$3:$N$193,13,FALSE)="x","x",ROUND(IF(VLOOKUP($D28,'Country Indicator Data'!$B$3:$N$193,13,FALSE)&gt;R$125,0,IF(VLOOKUP($D28,'Country Indicator Data'!$B$3:$N$193,13,FALSE)&lt;R$124,5,(R$125-VLOOKUP($D28,'Country Indicator Data'!$B$3:$N$193,13,FALSE))/(R$125-R$124)*5)),1))</f>
        <v>4</v>
      </c>
      <c r="S28" s="137">
        <f>IF(VLOOKUP($D28,'Country Indicator Data'!$B$3:$N$193,10,FALSE)="x","x",ROUND(IF(VLOOKUP($D28,'Country Indicator Data'!$B$3:$N$193,10,FALSE)&gt;S$125,0,IF(VLOOKUP($D28,'Country Indicator Data'!$B$3:$N$193,10,FALSE)&lt;S$124,5,(S$125-VLOOKUP($D28,'Country Indicator Data'!$B$3:$N$193,10,FALSE))/(S$125-S$124)*5)),1))</f>
        <v>3.7</v>
      </c>
      <c r="T28" s="137">
        <f>IF(VLOOKUP($D28,'Country Indicator Data'!$B$3:$N$193,11,FALSE)="x","x",ROUND(IF(VLOOKUP($D28,'Country Indicator Data'!$B$3:$N$193,11,FALSE)&gt;T$125,0,IF(VLOOKUP($D28,'Country Indicator Data'!$B$3:$N$193,11,FALSE)&lt;T$124,5,(T$125-VLOOKUP($D28,'Country Indicator Data'!$B$3:$N$193,11,FALSE))/(T$125-T$124)*5)),1))</f>
        <v>3.9</v>
      </c>
      <c r="U28" s="137">
        <f>IF(VLOOKUP($D28,'Country Indicator Data'!$B$3:$N$193,12,FALSE)="x","x",ROUND(IF(VLOOKUP($D28,'Country Indicator Data'!$B$3:$N$193,12,FALSE)&gt;U$125,0,IF(VLOOKUP($D28,'Country Indicator Data'!$B$3:$N$193,12,FALSE)&lt;U$124,5,(U$125-VLOOKUP($D28,'Country Indicator Data'!$B$3:$N$193,12,FALSE))/(U$125-U$124)*5)),1))</f>
        <v>4.0999999999999996</v>
      </c>
      <c r="V28" s="146">
        <f t="shared" si="20"/>
        <v>3.9</v>
      </c>
      <c r="W28" s="149">
        <f t="shared" si="21"/>
        <v>3.5</v>
      </c>
      <c r="X28" s="137">
        <f>IF(VLOOKUP($B28,'Crisis Indicator Data'!$C$3:$AG$117,20,FALSE)="x","x",IF(VLOOKUP($B28,'Crisis Indicator Data'!$C$3:$AG$117,20,FALSE)&gt;=X$7,5,IF(VLOOKUP($B28,'Crisis Indicator Data'!$C$3:$AG$117,20,FALSE)&gt;=X$6,4,IF(VLOOKUP($B28,'Crisis Indicator Data'!$C$3:$AG$117,20,FALSE)&gt;=X$5,3,IF(VLOOKUP($B28,'Crisis Indicator Data'!$C$3:$AG$117,20,FALSE)&gt;=X$4,2,IF(VLOOKUP($B28,'Crisis Indicator Data'!$C$3:$AG$117,20,FALSE)&gt;=X$3,1,0))))))</f>
        <v>5</v>
      </c>
      <c r="Y28" s="146">
        <f t="shared" si="22"/>
        <v>5</v>
      </c>
      <c r="Z28" s="139" t="str">
        <f>IF(OR('Crisis Indicator Data'!$W22="x",'Crisis Indicator Data'!$Q22="x",ISNA('Crisis Indicator Data'!$Q22)),"x",'Crisis Indicator Data'!$W22/SUM('Crisis Indicator Data'!$Q22:$U22))</f>
        <v>x</v>
      </c>
      <c r="AA28" s="143" t="str">
        <f t="shared" si="23"/>
        <v>x</v>
      </c>
      <c r="AB28" s="139" t="str">
        <f>IF(OR('Crisis Indicator Data'!$X22="x",'Crisis Indicator Data'!$Q22="x",ISNA('Crisis Indicator Data'!$Q22)),"x",'Crisis Indicator Data'!$X22/SUM('Crisis Indicator Data'!$Q22:$U22))</f>
        <v>x</v>
      </c>
      <c r="AC28" s="143" t="str">
        <f t="shared" si="24"/>
        <v>x</v>
      </c>
      <c r="AD28" s="141">
        <f>'Crisis Indicator Data'!Y22</f>
        <v>0</v>
      </c>
      <c r="AE28" s="141">
        <f>'Crisis Indicator Data'!Z22</f>
        <v>0</v>
      </c>
      <c r="AF28" s="141">
        <f>'Crisis Indicator Data'!AA22</f>
        <v>2</v>
      </c>
      <c r="AG28" s="141">
        <f>'Crisis Indicator Data'!AB22</f>
        <v>0</v>
      </c>
      <c r="AH28" s="144">
        <f t="shared" si="25"/>
        <v>2</v>
      </c>
      <c r="AI28" s="141">
        <f>'Crisis Indicator Data'!AC22</f>
        <v>0</v>
      </c>
      <c r="AJ28" s="141">
        <f>'Crisis Indicator Data'!AD22</f>
        <v>0</v>
      </c>
      <c r="AK28" s="144">
        <f t="shared" si="26"/>
        <v>0</v>
      </c>
      <c r="AL28" s="141">
        <f>'Crisis Indicator Data'!AE22</f>
        <v>2</v>
      </c>
      <c r="AM28" s="141">
        <f>'Crisis Indicator Data'!AF22</f>
        <v>2</v>
      </c>
      <c r="AN28" s="141">
        <f>'Crisis Indicator Data'!AG22</f>
        <v>2</v>
      </c>
      <c r="AO28" s="144">
        <f t="shared" si="27"/>
        <v>4</v>
      </c>
      <c r="AP28" s="147">
        <f t="shared" si="28"/>
        <v>2</v>
      </c>
      <c r="AQ28" s="149">
        <f t="shared" si="29"/>
        <v>3.5</v>
      </c>
    </row>
    <row r="29" spans="1:43" ht="13.5" customHeight="1" x14ac:dyDescent="0.3">
      <c r="A29" s="1" t="str">
        <f>'Crisis Indicator Data'!A23</f>
        <v>CAR refugees in Chad</v>
      </c>
      <c r="B29" s="23" t="str">
        <f>'Crisis Indicator Data'!C23</f>
        <v>TCD004</v>
      </c>
      <c r="C29" s="23" t="str">
        <f>'Crisis Indicator Data'!D23</f>
        <v>Chad</v>
      </c>
      <c r="D29" s="23" t="str">
        <f>'Crisis Indicator Data'!E23</f>
        <v>TCD</v>
      </c>
      <c r="E29" s="137">
        <f>IF(VLOOKUP($D29,'Country Indicator Data'!$B$3:$N$193,3,FALSE)="x","x",ROUND(IF(VLOOKUP($D29,'Country Indicator Data'!$B$3:$N$193,3,FALSE)&gt;E$125,5,IF(VLOOKUP($D29,'Country Indicator Data'!$B$3:$N$193,3,FALSE)&lt;E$124,0,(E$125-VLOOKUP($D29,'Country Indicator Data'!$B$3:$N$193,3,FALSE))/(E$125-E$124)*5)),1))</f>
        <v>1.8</v>
      </c>
      <c r="F29" s="137">
        <f>IF(VLOOKUP($D29,'Country Indicator Data'!$B$3:$N$193,5,FALSE)="No data","x",ROUND(IF(VLOOKUP($D29,'Country Indicator Data'!$B$3:$N$193,5,FALSE)&gt;F$125,0,IF(VLOOKUP($D29,'Country Indicator Data'!$B$3:$N$193,5,FALSE)&lt;F$124,5,(F$125-VLOOKUP($D29,'Country Indicator Data'!$B$3:$N$193,5,FALSE))/(F$125-F$124)*5)),1))</f>
        <v>3.3</v>
      </c>
      <c r="G29" s="138">
        <f t="shared" si="15"/>
        <v>2.5499999999999998</v>
      </c>
      <c r="H29" s="137">
        <f>IF(VLOOKUP($D29,'Country Indicator Data'!$B$3:$N$193,2,FALSE)="x","x",ROUND(IF(VLOOKUP($D29,'Country Indicator Data'!$B$3:$N$193,2,FALSE)&gt;H$125,5,IF(VLOOKUP($D29,'Country Indicator Data'!$B$3:$N$193,2,FALSE)&lt;H$124,0,5-(H$125-VLOOKUP($D29,'Country Indicator Data'!$B$3:$N$193,2,FALSE))/(H$125-H$124)*5)),1))</f>
        <v>4.5999999999999996</v>
      </c>
      <c r="I29" s="137">
        <f>IF(VLOOKUP($D29,'Country Indicator Data'!$B$3:$N$193,4,FALSE)="No data","x",ROUND(IF(VLOOKUP($D29,'Country Indicator Data'!$B$3:$N$193,4,FALSE)&gt;I$125,5,IF(VLOOKUP($D29,'Country Indicator Data'!$B$3:$N$193,4,FALSE)&lt;I$124,0,5-(I$125-VLOOKUP($D29,'Country Indicator Data'!$B$3:$N$193,4,FALSE))/(I$125-I$124)*5)),1))</f>
        <v>1.9</v>
      </c>
      <c r="J29" s="138">
        <f t="shared" si="16"/>
        <v>3.25</v>
      </c>
      <c r="K29" s="137">
        <f>IF(VLOOKUP($D29,'Country Indicator Data'!$B$3:$N$193,6,FALSE)="x","x",ROUND(IF(VLOOKUP($D29,'Country Indicator Data'!$B$3:$N$193,6,FALSE)&gt;K$125,5,IF(VLOOKUP($D29,'Country Indicator Data'!$B$3:$N$193,6,FALSE)&lt;K$124,0,5-(K$125-VLOOKUP($D29,'Country Indicator Data'!$B$3:$N$193,6,FALSE))/(K$125-K$124)*5)),1))</f>
        <v>4.5999999999999996</v>
      </c>
      <c r="L29" s="137">
        <f>IF(VLOOKUP($D29,'Country Indicator Data'!$B$3:$N$193,7,FALSE)="No data","x",ROUND(IF(VLOOKUP($D29,'Country Indicator Data'!$B$3:$N$193,7,FALSE)&gt;L$125,5,IF(VLOOKUP($D29,'Country Indicator Data'!$B$3:$N$193,7,FALSE)&lt;L$124,0,5-(L$125-VLOOKUP($D29,'Country Indicator Data'!$B$3:$N$193,7,FALSE))/(L$125-L$124)*5)),1))</f>
        <v>2.2999999999999998</v>
      </c>
      <c r="M29" s="138">
        <f t="shared" si="17"/>
        <v>3.4499999999999997</v>
      </c>
      <c r="N29" s="146">
        <f t="shared" si="18"/>
        <v>3.0833333333333335</v>
      </c>
      <c r="O29" s="137">
        <f>VLOOKUP(D29,'Country Indicator Data'!$B$3:$I$193,8,FALSE)</f>
        <v>5</v>
      </c>
      <c r="P29" s="137">
        <f>IF(VLOOKUP($D29,'Country Indicator Data'!$B$3:$P$193,9,FALSE)="x","x",IF(VLOOKUP($D29,'Country Indicator Data'!$B$3:$P$193,9,FALSE)&gt;P$7,5,IF(VLOOKUP($D29,'Country Indicator Data'!$B$3:$P$193,9,FALSE)&gt;P$6,4,IF(VLOOKUP($D29,'Country Indicator Data'!$B$3:$P$193,9,FALSE)&gt;P$5,3,IF(VLOOKUP($D29,'Country Indicator Data'!$B$3:$P$193,9,FALSE)&gt;P$4,2,IF(VLOOKUP($D29,'Country Indicator Data'!$B$3:$P$193,9,FALSE)&gt;$P$3,1,0))))))</f>
        <v>2</v>
      </c>
      <c r="Q29" s="146">
        <f t="shared" si="19"/>
        <v>3.5</v>
      </c>
      <c r="R29" s="137">
        <f>IF(VLOOKUP($D29,'Country Indicator Data'!$B$3:$N$193,13,FALSE)="x","x",ROUND(IF(VLOOKUP($D29,'Country Indicator Data'!$B$3:$N$193,13,FALSE)&gt;R$125,0,IF(VLOOKUP($D29,'Country Indicator Data'!$B$3:$N$193,13,FALSE)&lt;R$124,5,(R$125-VLOOKUP($D29,'Country Indicator Data'!$B$3:$N$193,13,FALSE))/(R$125-R$124)*5)),1))</f>
        <v>4</v>
      </c>
      <c r="S29" s="137">
        <f>IF(VLOOKUP($D29,'Country Indicator Data'!$B$3:$N$193,10,FALSE)="x","x",ROUND(IF(VLOOKUP($D29,'Country Indicator Data'!$B$3:$N$193,10,FALSE)&gt;S$125,0,IF(VLOOKUP($D29,'Country Indicator Data'!$B$3:$N$193,10,FALSE)&lt;S$124,5,(S$125-VLOOKUP($D29,'Country Indicator Data'!$B$3:$N$193,10,FALSE))/(S$125-S$124)*5)),1))</f>
        <v>3.7</v>
      </c>
      <c r="T29" s="137">
        <f>IF(VLOOKUP($D29,'Country Indicator Data'!$B$3:$N$193,11,FALSE)="x","x",ROUND(IF(VLOOKUP($D29,'Country Indicator Data'!$B$3:$N$193,11,FALSE)&gt;T$125,0,IF(VLOOKUP($D29,'Country Indicator Data'!$B$3:$N$193,11,FALSE)&lt;T$124,5,(T$125-VLOOKUP($D29,'Country Indicator Data'!$B$3:$N$193,11,FALSE))/(T$125-T$124)*5)),1))</f>
        <v>3.9</v>
      </c>
      <c r="U29" s="137">
        <f>IF(VLOOKUP($D29,'Country Indicator Data'!$B$3:$N$193,12,FALSE)="x","x",ROUND(IF(VLOOKUP($D29,'Country Indicator Data'!$B$3:$N$193,12,FALSE)&gt;U$125,0,IF(VLOOKUP($D29,'Country Indicator Data'!$B$3:$N$193,12,FALSE)&lt;U$124,5,(U$125-VLOOKUP($D29,'Country Indicator Data'!$B$3:$N$193,12,FALSE))/(U$125-U$124)*5)),1))</f>
        <v>4.0999999999999996</v>
      </c>
      <c r="V29" s="146">
        <f t="shared" si="20"/>
        <v>3.9</v>
      </c>
      <c r="W29" s="149">
        <f t="shared" si="21"/>
        <v>3.5</v>
      </c>
      <c r="X29" s="137">
        <f>IF(VLOOKUP($B29,'Crisis Indicator Data'!$C$3:$AG$117,20,FALSE)="x","x",IF(VLOOKUP($B29,'Crisis Indicator Data'!$C$3:$AG$117,20,FALSE)&gt;=X$7,5,IF(VLOOKUP($B29,'Crisis Indicator Data'!$C$3:$AG$117,20,FALSE)&gt;=X$6,4,IF(VLOOKUP($B29,'Crisis Indicator Data'!$C$3:$AG$117,20,FALSE)&gt;=X$5,3,IF(VLOOKUP($B29,'Crisis Indicator Data'!$C$3:$AG$117,20,FALSE)&gt;=X$4,2,IF(VLOOKUP($B29,'Crisis Indicator Data'!$C$3:$AG$117,20,FALSE)&gt;=X$3,1,0))))))</f>
        <v>3</v>
      </c>
      <c r="Y29" s="146">
        <f t="shared" si="22"/>
        <v>3</v>
      </c>
      <c r="Z29" s="139" t="str">
        <f>IF(OR('Crisis Indicator Data'!$W23="x",'Crisis Indicator Data'!$Q23="x",ISNA('Crisis Indicator Data'!$Q23)),"x",'Crisis Indicator Data'!$W23/SUM('Crisis Indicator Data'!$Q23:$U23))</f>
        <v>x</v>
      </c>
      <c r="AA29" s="143" t="str">
        <f t="shared" si="23"/>
        <v>x</v>
      </c>
      <c r="AB29" s="139" t="str">
        <f>IF(OR('Crisis Indicator Data'!$X23="x",'Crisis Indicator Data'!$Q23="x",ISNA('Crisis Indicator Data'!$Q23)),"x",'Crisis Indicator Data'!$X23/SUM('Crisis Indicator Data'!$Q23:$U23))</f>
        <v>x</v>
      </c>
      <c r="AC29" s="143" t="str">
        <f t="shared" si="24"/>
        <v>x</v>
      </c>
      <c r="AD29" s="141">
        <f>'Crisis Indicator Data'!Y23</f>
        <v>0</v>
      </c>
      <c r="AE29" s="141">
        <f>'Crisis Indicator Data'!Z23</f>
        <v>0</v>
      </c>
      <c r="AF29" s="141">
        <f>'Crisis Indicator Data'!AA23</f>
        <v>2</v>
      </c>
      <c r="AG29" s="141">
        <f>'Crisis Indicator Data'!AB23</f>
        <v>0</v>
      </c>
      <c r="AH29" s="144">
        <f t="shared" si="25"/>
        <v>2</v>
      </c>
      <c r="AI29" s="141">
        <f>'Crisis Indicator Data'!AC23</f>
        <v>0</v>
      </c>
      <c r="AJ29" s="141">
        <f>'Crisis Indicator Data'!AD23</f>
        <v>0</v>
      </c>
      <c r="AK29" s="144">
        <f t="shared" si="26"/>
        <v>0</v>
      </c>
      <c r="AL29" s="141">
        <f>'Crisis Indicator Data'!AE23</f>
        <v>2</v>
      </c>
      <c r="AM29" s="141">
        <f>'Crisis Indicator Data'!AF23</f>
        <v>2</v>
      </c>
      <c r="AN29" s="141">
        <f>'Crisis Indicator Data'!AG23</f>
        <v>2</v>
      </c>
      <c r="AO29" s="144">
        <f t="shared" si="27"/>
        <v>4</v>
      </c>
      <c r="AP29" s="147">
        <f t="shared" si="28"/>
        <v>2</v>
      </c>
      <c r="AQ29" s="149">
        <f t="shared" si="29"/>
        <v>2.5</v>
      </c>
    </row>
    <row r="30" spans="1:43" ht="13.5" customHeight="1" x14ac:dyDescent="0.3">
      <c r="A30" s="1" t="str">
        <f>'Crisis Indicator Data'!A24</f>
        <v>Darfur refugees in Chad</v>
      </c>
      <c r="B30" s="23" t="str">
        <f>'Crisis Indicator Data'!C24</f>
        <v>TCD005</v>
      </c>
      <c r="C30" s="23" t="str">
        <f>'Crisis Indicator Data'!D24</f>
        <v>Chad</v>
      </c>
      <c r="D30" s="23" t="str">
        <f>'Crisis Indicator Data'!E24</f>
        <v>TCD</v>
      </c>
      <c r="E30" s="137">
        <f>IF(VLOOKUP($D30,'Country Indicator Data'!$B$3:$N$193,3,FALSE)="x","x",ROUND(IF(VLOOKUP($D30,'Country Indicator Data'!$B$3:$N$193,3,FALSE)&gt;E$125,5,IF(VLOOKUP($D30,'Country Indicator Data'!$B$3:$N$193,3,FALSE)&lt;E$124,0,(E$125-VLOOKUP($D30,'Country Indicator Data'!$B$3:$N$193,3,FALSE))/(E$125-E$124)*5)),1))</f>
        <v>1.8</v>
      </c>
      <c r="F30" s="137">
        <f>IF(VLOOKUP($D30,'Country Indicator Data'!$B$3:$N$193,5,FALSE)="No data","x",ROUND(IF(VLOOKUP($D30,'Country Indicator Data'!$B$3:$N$193,5,FALSE)&gt;F$125,0,IF(VLOOKUP($D30,'Country Indicator Data'!$B$3:$N$193,5,FALSE)&lt;F$124,5,(F$125-VLOOKUP($D30,'Country Indicator Data'!$B$3:$N$193,5,FALSE))/(F$125-F$124)*5)),1))</f>
        <v>3.3</v>
      </c>
      <c r="G30" s="138">
        <f t="shared" si="15"/>
        <v>2.5499999999999998</v>
      </c>
      <c r="H30" s="137">
        <f>IF(VLOOKUP($D30,'Country Indicator Data'!$B$3:$N$193,2,FALSE)="x","x",ROUND(IF(VLOOKUP($D30,'Country Indicator Data'!$B$3:$N$193,2,FALSE)&gt;H$125,5,IF(VLOOKUP($D30,'Country Indicator Data'!$B$3:$N$193,2,FALSE)&lt;H$124,0,5-(H$125-VLOOKUP($D30,'Country Indicator Data'!$B$3:$N$193,2,FALSE))/(H$125-H$124)*5)),1))</f>
        <v>4.5999999999999996</v>
      </c>
      <c r="I30" s="137">
        <f>IF(VLOOKUP($D30,'Country Indicator Data'!$B$3:$N$193,4,FALSE)="No data","x",ROUND(IF(VLOOKUP($D30,'Country Indicator Data'!$B$3:$N$193,4,FALSE)&gt;I$125,5,IF(VLOOKUP($D30,'Country Indicator Data'!$B$3:$N$193,4,FALSE)&lt;I$124,0,5-(I$125-VLOOKUP($D30,'Country Indicator Data'!$B$3:$N$193,4,FALSE))/(I$125-I$124)*5)),1))</f>
        <v>1.9</v>
      </c>
      <c r="J30" s="138">
        <f t="shared" si="16"/>
        <v>3.25</v>
      </c>
      <c r="K30" s="137">
        <f>IF(VLOOKUP($D30,'Country Indicator Data'!$B$3:$N$193,6,FALSE)="x","x",ROUND(IF(VLOOKUP($D30,'Country Indicator Data'!$B$3:$N$193,6,FALSE)&gt;K$125,5,IF(VLOOKUP($D30,'Country Indicator Data'!$B$3:$N$193,6,FALSE)&lt;K$124,0,5-(K$125-VLOOKUP($D30,'Country Indicator Data'!$B$3:$N$193,6,FALSE))/(K$125-K$124)*5)),1))</f>
        <v>4.5999999999999996</v>
      </c>
      <c r="L30" s="137">
        <f>IF(VLOOKUP($D30,'Country Indicator Data'!$B$3:$N$193,7,FALSE)="No data","x",ROUND(IF(VLOOKUP($D30,'Country Indicator Data'!$B$3:$N$193,7,FALSE)&gt;L$125,5,IF(VLOOKUP($D30,'Country Indicator Data'!$B$3:$N$193,7,FALSE)&lt;L$124,0,5-(L$125-VLOOKUP($D30,'Country Indicator Data'!$B$3:$N$193,7,FALSE))/(L$125-L$124)*5)),1))</f>
        <v>2.2999999999999998</v>
      </c>
      <c r="M30" s="138">
        <f t="shared" si="17"/>
        <v>3.4499999999999997</v>
      </c>
      <c r="N30" s="146">
        <f t="shared" si="18"/>
        <v>3.0833333333333335</v>
      </c>
      <c r="O30" s="137">
        <f>VLOOKUP(D30,'Country Indicator Data'!$B$3:$I$193,8,FALSE)</f>
        <v>5</v>
      </c>
      <c r="P30" s="137">
        <f>IF(VLOOKUP($D30,'Country Indicator Data'!$B$3:$P$193,9,FALSE)="x","x",IF(VLOOKUP($D30,'Country Indicator Data'!$B$3:$P$193,9,FALSE)&gt;P$7,5,IF(VLOOKUP($D30,'Country Indicator Data'!$B$3:$P$193,9,FALSE)&gt;P$6,4,IF(VLOOKUP($D30,'Country Indicator Data'!$B$3:$P$193,9,FALSE)&gt;P$5,3,IF(VLOOKUP($D30,'Country Indicator Data'!$B$3:$P$193,9,FALSE)&gt;P$4,2,IF(VLOOKUP($D30,'Country Indicator Data'!$B$3:$P$193,9,FALSE)&gt;$P$3,1,0))))))</f>
        <v>2</v>
      </c>
      <c r="Q30" s="146">
        <f t="shared" si="19"/>
        <v>3.5</v>
      </c>
      <c r="R30" s="137">
        <f>IF(VLOOKUP($D30,'Country Indicator Data'!$B$3:$N$193,13,FALSE)="x","x",ROUND(IF(VLOOKUP($D30,'Country Indicator Data'!$B$3:$N$193,13,FALSE)&gt;R$125,0,IF(VLOOKUP($D30,'Country Indicator Data'!$B$3:$N$193,13,FALSE)&lt;R$124,5,(R$125-VLOOKUP($D30,'Country Indicator Data'!$B$3:$N$193,13,FALSE))/(R$125-R$124)*5)),1))</f>
        <v>4</v>
      </c>
      <c r="S30" s="137">
        <f>IF(VLOOKUP($D30,'Country Indicator Data'!$B$3:$N$193,10,FALSE)="x","x",ROUND(IF(VLOOKUP($D30,'Country Indicator Data'!$B$3:$N$193,10,FALSE)&gt;S$125,0,IF(VLOOKUP($D30,'Country Indicator Data'!$B$3:$N$193,10,FALSE)&lt;S$124,5,(S$125-VLOOKUP($D30,'Country Indicator Data'!$B$3:$N$193,10,FALSE))/(S$125-S$124)*5)),1))</f>
        <v>3.7</v>
      </c>
      <c r="T30" s="137">
        <f>IF(VLOOKUP($D30,'Country Indicator Data'!$B$3:$N$193,11,FALSE)="x","x",ROUND(IF(VLOOKUP($D30,'Country Indicator Data'!$B$3:$N$193,11,FALSE)&gt;T$125,0,IF(VLOOKUP($D30,'Country Indicator Data'!$B$3:$N$193,11,FALSE)&lt;T$124,5,(T$125-VLOOKUP($D30,'Country Indicator Data'!$B$3:$N$193,11,FALSE))/(T$125-T$124)*5)),1))</f>
        <v>3.9</v>
      </c>
      <c r="U30" s="137">
        <f>IF(VLOOKUP($D30,'Country Indicator Data'!$B$3:$N$193,12,FALSE)="x","x",ROUND(IF(VLOOKUP($D30,'Country Indicator Data'!$B$3:$N$193,12,FALSE)&gt;U$125,0,IF(VLOOKUP($D30,'Country Indicator Data'!$B$3:$N$193,12,FALSE)&lt;U$124,5,(U$125-VLOOKUP($D30,'Country Indicator Data'!$B$3:$N$193,12,FALSE))/(U$125-U$124)*5)),1))</f>
        <v>4.0999999999999996</v>
      </c>
      <c r="V30" s="146">
        <f t="shared" si="20"/>
        <v>3.9</v>
      </c>
      <c r="W30" s="149">
        <f t="shared" si="21"/>
        <v>3.5</v>
      </c>
      <c r="X30" s="137">
        <f>IF(VLOOKUP($B30,'Crisis Indicator Data'!$C$3:$AG$117,20,FALSE)="x","x",IF(VLOOKUP($B30,'Crisis Indicator Data'!$C$3:$AG$117,20,FALSE)&gt;=X$7,5,IF(VLOOKUP($B30,'Crisis Indicator Data'!$C$3:$AG$117,20,FALSE)&gt;=X$6,4,IF(VLOOKUP($B30,'Crisis Indicator Data'!$C$3:$AG$117,20,FALSE)&gt;=X$5,3,IF(VLOOKUP($B30,'Crisis Indicator Data'!$C$3:$AG$117,20,FALSE)&gt;=X$4,2,IF(VLOOKUP($B30,'Crisis Indicator Data'!$C$3:$AG$117,20,FALSE)&gt;=X$3,1,0))))))</f>
        <v>2</v>
      </c>
      <c r="Y30" s="146">
        <f t="shared" si="22"/>
        <v>2</v>
      </c>
      <c r="Z30" s="139" t="str">
        <f>IF(OR('Crisis Indicator Data'!$W24="x",'Crisis Indicator Data'!$Q24="x",ISNA('Crisis Indicator Data'!$Q24)),"x",'Crisis Indicator Data'!$W24/SUM('Crisis Indicator Data'!$Q24:$U24))</f>
        <v>x</v>
      </c>
      <c r="AA30" s="143" t="str">
        <f t="shared" si="23"/>
        <v>x</v>
      </c>
      <c r="AB30" s="139" t="str">
        <f>IF(OR('Crisis Indicator Data'!$X24="x",'Crisis Indicator Data'!$Q24="x",ISNA('Crisis Indicator Data'!$Q24)),"x",'Crisis Indicator Data'!$X24/SUM('Crisis Indicator Data'!$Q24:$U24))</f>
        <v>x</v>
      </c>
      <c r="AC30" s="143" t="str">
        <f t="shared" si="24"/>
        <v>x</v>
      </c>
      <c r="AD30" s="141">
        <f>'Crisis Indicator Data'!Y24</f>
        <v>0</v>
      </c>
      <c r="AE30" s="141">
        <f>'Crisis Indicator Data'!Z24</f>
        <v>0</v>
      </c>
      <c r="AF30" s="141">
        <f>'Crisis Indicator Data'!AA24</f>
        <v>2</v>
      </c>
      <c r="AG30" s="141">
        <f>'Crisis Indicator Data'!AB24</f>
        <v>0</v>
      </c>
      <c r="AH30" s="144">
        <f t="shared" si="25"/>
        <v>2</v>
      </c>
      <c r="AI30" s="141">
        <f>'Crisis Indicator Data'!AC24</f>
        <v>0</v>
      </c>
      <c r="AJ30" s="141">
        <f>'Crisis Indicator Data'!AD24</f>
        <v>0</v>
      </c>
      <c r="AK30" s="144">
        <f t="shared" si="26"/>
        <v>0</v>
      </c>
      <c r="AL30" s="141">
        <f>'Crisis Indicator Data'!AE24</f>
        <v>2</v>
      </c>
      <c r="AM30" s="141">
        <f>'Crisis Indicator Data'!AF24</f>
        <v>2</v>
      </c>
      <c r="AN30" s="141">
        <f>'Crisis Indicator Data'!AG24</f>
        <v>2</v>
      </c>
      <c r="AO30" s="144">
        <f t="shared" si="27"/>
        <v>4</v>
      </c>
      <c r="AP30" s="147">
        <f t="shared" si="28"/>
        <v>2</v>
      </c>
      <c r="AQ30" s="149">
        <f t="shared" si="29"/>
        <v>2</v>
      </c>
    </row>
    <row r="31" spans="1:43" ht="13.5" customHeight="1" x14ac:dyDescent="0.3">
      <c r="A31" s="1" t="str">
        <f>'Crisis Indicator Data'!A25</f>
        <v>Conflict (Tibesti) in Chad</v>
      </c>
      <c r="B31" s="23" t="str">
        <f>'Crisis Indicator Data'!C25</f>
        <v>TCD006</v>
      </c>
      <c r="C31" s="23" t="str">
        <f>'Crisis Indicator Data'!D25</f>
        <v>Chad</v>
      </c>
      <c r="D31" s="23" t="str">
        <f>'Crisis Indicator Data'!E25</f>
        <v>TCD</v>
      </c>
      <c r="E31" s="137">
        <f>IF(VLOOKUP($D31,'Country Indicator Data'!$B$3:$N$193,3,FALSE)="x","x",ROUND(IF(VLOOKUP($D31,'Country Indicator Data'!$B$3:$N$193,3,FALSE)&gt;E$125,5,IF(VLOOKUP($D31,'Country Indicator Data'!$B$3:$N$193,3,FALSE)&lt;E$124,0,(E$125-VLOOKUP($D31,'Country Indicator Data'!$B$3:$N$193,3,FALSE))/(E$125-E$124)*5)),1))</f>
        <v>1.8</v>
      </c>
      <c r="F31" s="137">
        <f>IF(VLOOKUP($D31,'Country Indicator Data'!$B$3:$N$193,5,FALSE)="No data","x",ROUND(IF(VLOOKUP($D31,'Country Indicator Data'!$B$3:$N$193,5,FALSE)&gt;F$125,0,IF(VLOOKUP($D31,'Country Indicator Data'!$B$3:$N$193,5,FALSE)&lt;F$124,5,(F$125-VLOOKUP($D31,'Country Indicator Data'!$B$3:$N$193,5,FALSE))/(F$125-F$124)*5)),1))</f>
        <v>3.3</v>
      </c>
      <c r="G31" s="138">
        <f t="shared" si="15"/>
        <v>2.5499999999999998</v>
      </c>
      <c r="H31" s="137">
        <f>IF(VLOOKUP($D31,'Country Indicator Data'!$B$3:$N$193,2,FALSE)="x","x",ROUND(IF(VLOOKUP($D31,'Country Indicator Data'!$B$3:$N$193,2,FALSE)&gt;H$125,5,IF(VLOOKUP($D31,'Country Indicator Data'!$B$3:$N$193,2,FALSE)&lt;H$124,0,5-(H$125-VLOOKUP($D31,'Country Indicator Data'!$B$3:$N$193,2,FALSE))/(H$125-H$124)*5)),1))</f>
        <v>4.5999999999999996</v>
      </c>
      <c r="I31" s="137">
        <f>IF(VLOOKUP($D31,'Country Indicator Data'!$B$3:$N$193,4,FALSE)="No data","x",ROUND(IF(VLOOKUP($D31,'Country Indicator Data'!$B$3:$N$193,4,FALSE)&gt;I$125,5,IF(VLOOKUP($D31,'Country Indicator Data'!$B$3:$N$193,4,FALSE)&lt;I$124,0,5-(I$125-VLOOKUP($D31,'Country Indicator Data'!$B$3:$N$193,4,FALSE))/(I$125-I$124)*5)),1))</f>
        <v>1.9</v>
      </c>
      <c r="J31" s="138">
        <f t="shared" si="16"/>
        <v>3.25</v>
      </c>
      <c r="K31" s="137">
        <f>IF(VLOOKUP($D31,'Country Indicator Data'!$B$3:$N$193,6,FALSE)="x","x",ROUND(IF(VLOOKUP($D31,'Country Indicator Data'!$B$3:$N$193,6,FALSE)&gt;K$125,5,IF(VLOOKUP($D31,'Country Indicator Data'!$B$3:$N$193,6,FALSE)&lt;K$124,0,5-(K$125-VLOOKUP($D31,'Country Indicator Data'!$B$3:$N$193,6,FALSE))/(K$125-K$124)*5)),1))</f>
        <v>4.5999999999999996</v>
      </c>
      <c r="L31" s="137">
        <f>IF(VLOOKUP($D31,'Country Indicator Data'!$B$3:$N$193,7,FALSE)="No data","x",ROUND(IF(VLOOKUP($D31,'Country Indicator Data'!$B$3:$N$193,7,FALSE)&gt;L$125,5,IF(VLOOKUP($D31,'Country Indicator Data'!$B$3:$N$193,7,FALSE)&lt;L$124,0,5-(L$125-VLOOKUP($D31,'Country Indicator Data'!$B$3:$N$193,7,FALSE))/(L$125-L$124)*5)),1))</f>
        <v>2.2999999999999998</v>
      </c>
      <c r="M31" s="138">
        <f t="shared" si="17"/>
        <v>3.4499999999999997</v>
      </c>
      <c r="N31" s="146">
        <f t="shared" si="18"/>
        <v>3.0833333333333335</v>
      </c>
      <c r="O31" s="137">
        <f>VLOOKUP(D31,'Country Indicator Data'!$B$3:$I$193,8,FALSE)</f>
        <v>5</v>
      </c>
      <c r="P31" s="137">
        <f>IF(VLOOKUP($D31,'Country Indicator Data'!$B$3:$P$193,9,FALSE)="x","x",IF(VLOOKUP($D31,'Country Indicator Data'!$B$3:$P$193,9,FALSE)&gt;P$7,5,IF(VLOOKUP($D31,'Country Indicator Data'!$B$3:$P$193,9,FALSE)&gt;P$6,4,IF(VLOOKUP($D31,'Country Indicator Data'!$B$3:$P$193,9,FALSE)&gt;P$5,3,IF(VLOOKUP($D31,'Country Indicator Data'!$B$3:$P$193,9,FALSE)&gt;P$4,2,IF(VLOOKUP($D31,'Country Indicator Data'!$B$3:$P$193,9,FALSE)&gt;$P$3,1,0))))))</f>
        <v>2</v>
      </c>
      <c r="Q31" s="146">
        <f t="shared" si="19"/>
        <v>3.5</v>
      </c>
      <c r="R31" s="137">
        <f>IF(VLOOKUP($D31,'Country Indicator Data'!$B$3:$N$193,13,FALSE)="x","x",ROUND(IF(VLOOKUP($D31,'Country Indicator Data'!$B$3:$N$193,13,FALSE)&gt;R$125,0,IF(VLOOKUP($D31,'Country Indicator Data'!$B$3:$N$193,13,FALSE)&lt;R$124,5,(R$125-VLOOKUP($D31,'Country Indicator Data'!$B$3:$N$193,13,FALSE))/(R$125-R$124)*5)),1))</f>
        <v>4</v>
      </c>
      <c r="S31" s="137">
        <f>IF(VLOOKUP($D31,'Country Indicator Data'!$B$3:$N$193,10,FALSE)="x","x",ROUND(IF(VLOOKUP($D31,'Country Indicator Data'!$B$3:$N$193,10,FALSE)&gt;S$125,0,IF(VLOOKUP($D31,'Country Indicator Data'!$B$3:$N$193,10,FALSE)&lt;S$124,5,(S$125-VLOOKUP($D31,'Country Indicator Data'!$B$3:$N$193,10,FALSE))/(S$125-S$124)*5)),1))</f>
        <v>3.7</v>
      </c>
      <c r="T31" s="137">
        <f>IF(VLOOKUP($D31,'Country Indicator Data'!$B$3:$N$193,11,FALSE)="x","x",ROUND(IF(VLOOKUP($D31,'Country Indicator Data'!$B$3:$N$193,11,FALSE)&gt;T$125,0,IF(VLOOKUP($D31,'Country Indicator Data'!$B$3:$N$193,11,FALSE)&lt;T$124,5,(T$125-VLOOKUP($D31,'Country Indicator Data'!$B$3:$N$193,11,FALSE))/(T$125-T$124)*5)),1))</f>
        <v>3.9</v>
      </c>
      <c r="U31" s="137">
        <f>IF(VLOOKUP($D31,'Country Indicator Data'!$B$3:$N$193,12,FALSE)="x","x",ROUND(IF(VLOOKUP($D31,'Country Indicator Data'!$B$3:$N$193,12,FALSE)&gt;U$125,0,IF(VLOOKUP($D31,'Country Indicator Data'!$B$3:$N$193,12,FALSE)&lt;U$124,5,(U$125-VLOOKUP($D31,'Country Indicator Data'!$B$3:$N$193,12,FALSE))/(U$125-U$124)*5)),1))</f>
        <v>4.0999999999999996</v>
      </c>
      <c r="V31" s="146">
        <f t="shared" si="20"/>
        <v>3.9</v>
      </c>
      <c r="W31" s="149">
        <f t="shared" si="21"/>
        <v>3.5</v>
      </c>
      <c r="X31" s="137">
        <f>IF(VLOOKUP($B31,'Crisis Indicator Data'!$C$3:$AG$117,20,FALSE)="x","x",IF(VLOOKUP($B31,'Crisis Indicator Data'!$C$3:$AG$117,20,FALSE)&gt;=X$7,5,IF(VLOOKUP($B31,'Crisis Indicator Data'!$C$3:$AG$117,20,FALSE)&gt;=X$6,4,IF(VLOOKUP($B31,'Crisis Indicator Data'!$C$3:$AG$117,20,FALSE)&gt;=X$5,3,IF(VLOOKUP($B31,'Crisis Indicator Data'!$C$3:$AG$117,20,FALSE)&gt;=X$4,2,IF(VLOOKUP($B31,'Crisis Indicator Data'!$C$3:$AG$117,20,FALSE)&gt;=X$3,1,0))))))</f>
        <v>1</v>
      </c>
      <c r="Y31" s="146">
        <f t="shared" si="22"/>
        <v>1</v>
      </c>
      <c r="Z31" s="139" t="str">
        <f>IF(OR('Crisis Indicator Data'!$W25="x",'Crisis Indicator Data'!$Q25="x",ISNA('Crisis Indicator Data'!$Q25)),"x",'Crisis Indicator Data'!$W25/SUM('Crisis Indicator Data'!$Q25:$U25))</f>
        <v>x</v>
      </c>
      <c r="AA31" s="143" t="str">
        <f t="shared" si="23"/>
        <v>x</v>
      </c>
      <c r="AB31" s="139" t="str">
        <f>IF(OR('Crisis Indicator Data'!$X25="x",'Crisis Indicator Data'!$Q25="x",ISNA('Crisis Indicator Data'!$Q25)),"x",'Crisis Indicator Data'!$X25/SUM('Crisis Indicator Data'!$Q25:$U25))</f>
        <v>x</v>
      </c>
      <c r="AC31" s="143" t="str">
        <f t="shared" si="24"/>
        <v>x</v>
      </c>
      <c r="AD31" s="141">
        <f>'Crisis Indicator Data'!Y25</f>
        <v>0</v>
      </c>
      <c r="AE31" s="141">
        <f>'Crisis Indicator Data'!Z25</f>
        <v>0</v>
      </c>
      <c r="AF31" s="141">
        <f>'Crisis Indicator Data'!AA25</f>
        <v>2</v>
      </c>
      <c r="AG31" s="141">
        <f>'Crisis Indicator Data'!AB25</f>
        <v>0</v>
      </c>
      <c r="AH31" s="144">
        <f t="shared" si="25"/>
        <v>2</v>
      </c>
      <c r="AI31" s="141">
        <f>'Crisis Indicator Data'!AC25</f>
        <v>0</v>
      </c>
      <c r="AJ31" s="141">
        <f>'Crisis Indicator Data'!AD25</f>
        <v>0</v>
      </c>
      <c r="AK31" s="144">
        <f t="shared" si="26"/>
        <v>0</v>
      </c>
      <c r="AL31" s="141">
        <f>'Crisis Indicator Data'!AE25</f>
        <v>2</v>
      </c>
      <c r="AM31" s="141">
        <f>'Crisis Indicator Data'!AF25</f>
        <v>2</v>
      </c>
      <c r="AN31" s="141">
        <f>'Crisis Indicator Data'!AG25</f>
        <v>2</v>
      </c>
      <c r="AO31" s="144">
        <f t="shared" si="27"/>
        <v>4</v>
      </c>
      <c r="AP31" s="147">
        <f t="shared" si="28"/>
        <v>2</v>
      </c>
      <c r="AQ31" s="149">
        <f t="shared" si="29"/>
        <v>1.5</v>
      </c>
    </row>
    <row r="32" spans="1:43" ht="13.5" customHeight="1" x14ac:dyDescent="0.3">
      <c r="A32" s="1" t="str">
        <f>'Crisis Indicator Data'!A26</f>
        <v>Colombia</v>
      </c>
      <c r="B32" s="23" t="str">
        <f>'Crisis Indicator Data'!C26</f>
        <v>COL001</v>
      </c>
      <c r="C32" s="23" t="str">
        <f>'Crisis Indicator Data'!D26</f>
        <v>Colombia</v>
      </c>
      <c r="D32" s="23" t="str">
        <f>'Crisis Indicator Data'!E26</f>
        <v>COL</v>
      </c>
      <c r="E32" s="137">
        <f>IF(VLOOKUP($D32,'Country Indicator Data'!$B$3:$N$193,3,FALSE)="x","x",ROUND(IF(VLOOKUP($D32,'Country Indicator Data'!$B$3:$N$193,3,FALSE)&gt;E$125,5,IF(VLOOKUP($D32,'Country Indicator Data'!$B$3:$N$193,3,FALSE)&lt;E$124,0,(E$125-VLOOKUP($D32,'Country Indicator Data'!$B$3:$N$193,3,FALSE))/(E$125-E$124)*5)),1))</f>
        <v>1.4</v>
      </c>
      <c r="F32" s="137">
        <f>IF(VLOOKUP($D32,'Country Indicator Data'!$B$3:$N$193,5,FALSE)="No data","x",ROUND(IF(VLOOKUP($D32,'Country Indicator Data'!$B$3:$N$193,5,FALSE)&gt;F$125,0,IF(VLOOKUP($D32,'Country Indicator Data'!$B$3:$N$193,5,FALSE)&lt;F$124,5,(F$125-VLOOKUP($D32,'Country Indicator Data'!$B$3:$N$193,5,FALSE))/(F$125-F$124)*5)),1))</f>
        <v>1.6</v>
      </c>
      <c r="G32" s="138">
        <f t="shared" si="15"/>
        <v>1.5</v>
      </c>
      <c r="H32" s="137">
        <f>IF(VLOOKUP($D32,'Country Indicator Data'!$B$3:$N$193,2,FALSE)="x","x",ROUND(IF(VLOOKUP($D32,'Country Indicator Data'!$B$3:$N$193,2,FALSE)&gt;H$125,5,IF(VLOOKUP($D32,'Country Indicator Data'!$B$3:$N$193,2,FALSE)&lt;H$124,0,5-(H$125-VLOOKUP($D32,'Country Indicator Data'!$B$3:$N$193,2,FALSE))/(H$125-H$124)*5)),1))</f>
        <v>2.1</v>
      </c>
      <c r="I32" s="137">
        <f>IF(VLOOKUP($D32,'Country Indicator Data'!$B$3:$N$193,4,FALSE)="No data","x",ROUND(IF(VLOOKUP($D32,'Country Indicator Data'!$B$3:$N$193,4,FALSE)&gt;I$125,5,IF(VLOOKUP($D32,'Country Indicator Data'!$B$3:$N$193,4,FALSE)&lt;I$124,0,5-(I$125-VLOOKUP($D32,'Country Indicator Data'!$B$3:$N$193,4,FALSE))/(I$125-I$124)*5)),1))</f>
        <v>2.5</v>
      </c>
      <c r="J32" s="138">
        <f t="shared" si="16"/>
        <v>2.2999999999999998</v>
      </c>
      <c r="K32" s="137">
        <f>IF(VLOOKUP($D32,'Country Indicator Data'!$B$3:$N$193,6,FALSE)="x","x",ROUND(IF(VLOOKUP($D32,'Country Indicator Data'!$B$3:$N$193,6,FALSE)&gt;K$125,5,IF(VLOOKUP($D32,'Country Indicator Data'!$B$3:$N$193,6,FALSE)&lt;K$124,0,5-(K$125-VLOOKUP($D32,'Country Indicator Data'!$B$3:$N$193,6,FALSE))/(K$125-K$124)*5)),1))</f>
        <v>2.6</v>
      </c>
      <c r="L32" s="137">
        <f>IF(VLOOKUP($D32,'Country Indicator Data'!$B$3:$N$193,7,FALSE)="No data","x",ROUND(IF(VLOOKUP($D32,'Country Indicator Data'!$B$3:$N$193,7,FALSE)&gt;L$125,5,IF(VLOOKUP($D32,'Country Indicator Data'!$B$3:$N$193,7,FALSE)&lt;L$124,0,5-(L$125-VLOOKUP($D32,'Country Indicator Data'!$B$3:$N$193,7,FALSE))/(L$125-L$124)*5)),1))</f>
        <v>3.6</v>
      </c>
      <c r="M32" s="138">
        <f t="shared" si="17"/>
        <v>3.1</v>
      </c>
      <c r="N32" s="146">
        <f t="shared" si="18"/>
        <v>2.3000000000000003</v>
      </c>
      <c r="O32" s="137">
        <f>VLOOKUP(D32,'Country Indicator Data'!$B$3:$I$193,8,FALSE)</f>
        <v>4</v>
      </c>
      <c r="P32" s="137">
        <f>IF(VLOOKUP($D32,'Country Indicator Data'!$B$3:$P$193,9,FALSE)="x","x",IF(VLOOKUP($D32,'Country Indicator Data'!$B$3:$P$193,9,FALSE)&gt;P$7,5,IF(VLOOKUP($D32,'Country Indicator Data'!$B$3:$P$193,9,FALSE)&gt;P$6,4,IF(VLOOKUP($D32,'Country Indicator Data'!$B$3:$P$193,9,FALSE)&gt;P$5,3,IF(VLOOKUP($D32,'Country Indicator Data'!$B$3:$P$193,9,FALSE)&gt;P$4,2,IF(VLOOKUP($D32,'Country Indicator Data'!$B$3:$P$193,9,FALSE)&gt;$P$3,1,0))))))</f>
        <v>2</v>
      </c>
      <c r="Q32" s="146">
        <f t="shared" si="19"/>
        <v>3</v>
      </c>
      <c r="R32" s="137">
        <f>IF(VLOOKUP($D32,'Country Indicator Data'!$B$3:$N$193,13,FALSE)="x","x",ROUND(IF(VLOOKUP($D32,'Country Indicator Data'!$B$3:$N$193,13,FALSE)&gt;R$125,0,IF(VLOOKUP($D32,'Country Indicator Data'!$B$3:$N$193,13,FALSE)&lt;R$124,5,(R$125-VLOOKUP($D32,'Country Indicator Data'!$B$3:$N$193,13,FALSE))/(R$125-R$124)*5)),1))</f>
        <v>3.2</v>
      </c>
      <c r="S32" s="137">
        <f>IF(VLOOKUP($D32,'Country Indicator Data'!$B$3:$N$193,10,FALSE)="x","x",ROUND(IF(VLOOKUP($D32,'Country Indicator Data'!$B$3:$N$193,10,FALSE)&gt;S$125,0,IF(VLOOKUP($D32,'Country Indicator Data'!$B$3:$N$193,10,FALSE)&lt;S$124,5,(S$125-VLOOKUP($D32,'Country Indicator Data'!$B$3:$N$193,10,FALSE))/(S$125-S$124)*5)),1))</f>
        <v>2.8</v>
      </c>
      <c r="T32" s="137">
        <f>IF(VLOOKUP($D32,'Country Indicator Data'!$B$3:$N$193,11,FALSE)="x","x",ROUND(IF(VLOOKUP($D32,'Country Indicator Data'!$B$3:$N$193,11,FALSE)&gt;T$125,0,IF(VLOOKUP($D32,'Country Indicator Data'!$B$3:$N$193,11,FALSE)&lt;T$124,5,(T$125-VLOOKUP($D32,'Country Indicator Data'!$B$3:$N$193,11,FALSE))/(T$125-T$124)*5)),1))</f>
        <v>1.8</v>
      </c>
      <c r="U32" s="137">
        <f>IF(VLOOKUP($D32,'Country Indicator Data'!$B$3:$N$193,12,FALSE)="x","x",ROUND(IF(VLOOKUP($D32,'Country Indicator Data'!$B$3:$N$193,12,FALSE)&gt;U$125,0,IF(VLOOKUP($D32,'Country Indicator Data'!$B$3:$N$193,12,FALSE)&lt;U$124,5,(U$125-VLOOKUP($D32,'Country Indicator Data'!$B$3:$N$193,12,FALSE))/(U$125-U$124)*5)),1))</f>
        <v>1.8</v>
      </c>
      <c r="V32" s="146">
        <f t="shared" si="20"/>
        <v>2.4</v>
      </c>
      <c r="W32" s="149">
        <f t="shared" si="21"/>
        <v>2.6</v>
      </c>
      <c r="X32" s="137">
        <f>IF(VLOOKUP($B32,'Crisis Indicator Data'!$C$3:$AG$117,20,FALSE)="x","x",IF(VLOOKUP($B32,'Crisis Indicator Data'!$C$3:$AG$117,20,FALSE)&gt;=X$7,5,IF(VLOOKUP($B32,'Crisis Indicator Data'!$C$3:$AG$117,20,FALSE)&gt;=X$6,4,IF(VLOOKUP($B32,'Crisis Indicator Data'!$C$3:$AG$117,20,FALSE)&gt;=X$5,3,IF(VLOOKUP($B32,'Crisis Indicator Data'!$C$3:$AG$117,20,FALSE)&gt;=X$4,2,IF(VLOOKUP($B32,'Crisis Indicator Data'!$C$3:$AG$117,20,FALSE)&gt;=X$3,1,0))))))</f>
        <v>5</v>
      </c>
      <c r="Y32" s="146">
        <f t="shared" si="22"/>
        <v>5</v>
      </c>
      <c r="Z32" s="139">
        <f>IF(OR('Crisis Indicator Data'!$W26="x",'Crisis Indicator Data'!$Q26="x",ISNA('Crisis Indicator Data'!$Q26)),"x",'Crisis Indicator Data'!$W26/SUM('Crisis Indicator Data'!$Q26:$U26))</f>
        <v>0.25714285714285712</v>
      </c>
      <c r="AA32" s="143">
        <f t="shared" si="23"/>
        <v>2</v>
      </c>
      <c r="AB32" s="139">
        <f>IF(OR('Crisis Indicator Data'!$X26="x",'Crisis Indicator Data'!$Q26="x",ISNA('Crisis Indicator Data'!$Q26)),"x",'Crisis Indicator Data'!$X26/SUM('Crisis Indicator Data'!$Q26:$U26))</f>
        <v>1.642857142857143E-3</v>
      </c>
      <c r="AC32" s="143">
        <f t="shared" si="24"/>
        <v>0</v>
      </c>
      <c r="AD32" s="141">
        <f>'Crisis Indicator Data'!Y26</f>
        <v>0</v>
      </c>
      <c r="AE32" s="141">
        <f>'Crisis Indicator Data'!Z26</f>
        <v>0</v>
      </c>
      <c r="AF32" s="141">
        <f>'Crisis Indicator Data'!AA26</f>
        <v>0</v>
      </c>
      <c r="AG32" s="141">
        <f>'Crisis Indicator Data'!AB26</f>
        <v>1</v>
      </c>
      <c r="AH32" s="144">
        <f t="shared" si="25"/>
        <v>1</v>
      </c>
      <c r="AI32" s="141">
        <f>'Crisis Indicator Data'!AC26</f>
        <v>0</v>
      </c>
      <c r="AJ32" s="141">
        <f>'Crisis Indicator Data'!AD26</f>
        <v>2</v>
      </c>
      <c r="AK32" s="144">
        <f t="shared" si="26"/>
        <v>2</v>
      </c>
      <c r="AL32" s="141">
        <f>'Crisis Indicator Data'!AE26</f>
        <v>2</v>
      </c>
      <c r="AM32" s="141">
        <f>'Crisis Indicator Data'!AF26</f>
        <v>2</v>
      </c>
      <c r="AN32" s="141">
        <f>'Crisis Indicator Data'!AG26</f>
        <v>2</v>
      </c>
      <c r="AO32" s="144">
        <f t="shared" si="27"/>
        <v>4</v>
      </c>
      <c r="AP32" s="147">
        <f t="shared" si="28"/>
        <v>2</v>
      </c>
      <c r="AQ32" s="149">
        <f t="shared" si="29"/>
        <v>3.5</v>
      </c>
    </row>
    <row r="33" spans="1:43" ht="13.5" customHeight="1" x14ac:dyDescent="0.3">
      <c r="A33" s="1" t="str">
        <f>'Crisis Indicator Data'!A27</f>
        <v>Venezuela displacement in Colombia</v>
      </c>
      <c r="B33" s="23" t="str">
        <f>'Crisis Indicator Data'!C27</f>
        <v>COL002</v>
      </c>
      <c r="C33" s="23" t="str">
        <f>'Crisis Indicator Data'!D27</f>
        <v>Colombia</v>
      </c>
      <c r="D33" s="23" t="str">
        <f>'Crisis Indicator Data'!E27</f>
        <v>COL</v>
      </c>
      <c r="E33" s="137">
        <f>IF(VLOOKUP($D33,'Country Indicator Data'!$B$3:$N$193,3,FALSE)="x","x",ROUND(IF(VLOOKUP($D33,'Country Indicator Data'!$B$3:$N$193,3,FALSE)&gt;E$125,5,IF(VLOOKUP($D33,'Country Indicator Data'!$B$3:$N$193,3,FALSE)&lt;E$124,0,(E$125-VLOOKUP($D33,'Country Indicator Data'!$B$3:$N$193,3,FALSE))/(E$125-E$124)*5)),1))</f>
        <v>1.4</v>
      </c>
      <c r="F33" s="137">
        <f>IF(VLOOKUP($D33,'Country Indicator Data'!$B$3:$N$193,5,FALSE)="No data","x",ROUND(IF(VLOOKUP($D33,'Country Indicator Data'!$B$3:$N$193,5,FALSE)&gt;F$125,0,IF(VLOOKUP($D33,'Country Indicator Data'!$B$3:$N$193,5,FALSE)&lt;F$124,5,(F$125-VLOOKUP($D33,'Country Indicator Data'!$B$3:$N$193,5,FALSE))/(F$125-F$124)*5)),1))</f>
        <v>1.6</v>
      </c>
      <c r="G33" s="138">
        <f t="shared" si="15"/>
        <v>1.5</v>
      </c>
      <c r="H33" s="137">
        <f>IF(VLOOKUP($D33,'Country Indicator Data'!$B$3:$N$193,2,FALSE)="x","x",ROUND(IF(VLOOKUP($D33,'Country Indicator Data'!$B$3:$N$193,2,FALSE)&gt;H$125,5,IF(VLOOKUP($D33,'Country Indicator Data'!$B$3:$N$193,2,FALSE)&lt;H$124,0,5-(H$125-VLOOKUP($D33,'Country Indicator Data'!$B$3:$N$193,2,FALSE))/(H$125-H$124)*5)),1))</f>
        <v>2.1</v>
      </c>
      <c r="I33" s="137">
        <f>IF(VLOOKUP($D33,'Country Indicator Data'!$B$3:$N$193,4,FALSE)="No data","x",ROUND(IF(VLOOKUP($D33,'Country Indicator Data'!$B$3:$N$193,4,FALSE)&gt;I$125,5,IF(VLOOKUP($D33,'Country Indicator Data'!$B$3:$N$193,4,FALSE)&lt;I$124,0,5-(I$125-VLOOKUP($D33,'Country Indicator Data'!$B$3:$N$193,4,FALSE))/(I$125-I$124)*5)),1))</f>
        <v>2.5</v>
      </c>
      <c r="J33" s="138">
        <f t="shared" si="16"/>
        <v>2.2999999999999998</v>
      </c>
      <c r="K33" s="137">
        <f>IF(VLOOKUP($D33,'Country Indicator Data'!$B$3:$N$193,6,FALSE)="x","x",ROUND(IF(VLOOKUP($D33,'Country Indicator Data'!$B$3:$N$193,6,FALSE)&gt;K$125,5,IF(VLOOKUP($D33,'Country Indicator Data'!$B$3:$N$193,6,FALSE)&lt;K$124,0,5-(K$125-VLOOKUP($D33,'Country Indicator Data'!$B$3:$N$193,6,FALSE))/(K$125-K$124)*5)),1))</f>
        <v>2.6</v>
      </c>
      <c r="L33" s="137">
        <f>IF(VLOOKUP($D33,'Country Indicator Data'!$B$3:$N$193,7,FALSE)="No data","x",ROUND(IF(VLOOKUP($D33,'Country Indicator Data'!$B$3:$N$193,7,FALSE)&gt;L$125,5,IF(VLOOKUP($D33,'Country Indicator Data'!$B$3:$N$193,7,FALSE)&lt;L$124,0,5-(L$125-VLOOKUP($D33,'Country Indicator Data'!$B$3:$N$193,7,FALSE))/(L$125-L$124)*5)),1))</f>
        <v>3.6</v>
      </c>
      <c r="M33" s="138">
        <f t="shared" si="17"/>
        <v>3.1</v>
      </c>
      <c r="N33" s="146">
        <f t="shared" si="18"/>
        <v>2.3000000000000003</v>
      </c>
      <c r="O33" s="137">
        <f>VLOOKUP(D33,'Country Indicator Data'!$B$3:$I$193,8,FALSE)</f>
        <v>4</v>
      </c>
      <c r="P33" s="137">
        <f>IF(VLOOKUP($D33,'Country Indicator Data'!$B$3:$P$193,9,FALSE)="x","x",IF(VLOOKUP($D33,'Country Indicator Data'!$B$3:$P$193,9,FALSE)&gt;P$7,5,IF(VLOOKUP($D33,'Country Indicator Data'!$B$3:$P$193,9,FALSE)&gt;P$6,4,IF(VLOOKUP($D33,'Country Indicator Data'!$B$3:$P$193,9,FALSE)&gt;P$5,3,IF(VLOOKUP($D33,'Country Indicator Data'!$B$3:$P$193,9,FALSE)&gt;P$4,2,IF(VLOOKUP($D33,'Country Indicator Data'!$B$3:$P$193,9,FALSE)&gt;$P$3,1,0))))))</f>
        <v>2</v>
      </c>
      <c r="Q33" s="146">
        <f t="shared" si="19"/>
        <v>3</v>
      </c>
      <c r="R33" s="137">
        <f>IF(VLOOKUP($D33,'Country Indicator Data'!$B$3:$N$193,13,FALSE)="x","x",ROUND(IF(VLOOKUP($D33,'Country Indicator Data'!$B$3:$N$193,13,FALSE)&gt;R$125,0,IF(VLOOKUP($D33,'Country Indicator Data'!$B$3:$N$193,13,FALSE)&lt;R$124,5,(R$125-VLOOKUP($D33,'Country Indicator Data'!$B$3:$N$193,13,FALSE))/(R$125-R$124)*5)),1))</f>
        <v>3.2</v>
      </c>
      <c r="S33" s="137">
        <f>IF(VLOOKUP($D33,'Country Indicator Data'!$B$3:$N$193,10,FALSE)="x","x",ROUND(IF(VLOOKUP($D33,'Country Indicator Data'!$B$3:$N$193,10,FALSE)&gt;S$125,0,IF(VLOOKUP($D33,'Country Indicator Data'!$B$3:$N$193,10,FALSE)&lt;S$124,5,(S$125-VLOOKUP($D33,'Country Indicator Data'!$B$3:$N$193,10,FALSE))/(S$125-S$124)*5)),1))</f>
        <v>2.8</v>
      </c>
      <c r="T33" s="137">
        <f>IF(VLOOKUP($D33,'Country Indicator Data'!$B$3:$N$193,11,FALSE)="x","x",ROUND(IF(VLOOKUP($D33,'Country Indicator Data'!$B$3:$N$193,11,FALSE)&gt;T$125,0,IF(VLOOKUP($D33,'Country Indicator Data'!$B$3:$N$193,11,FALSE)&lt;T$124,5,(T$125-VLOOKUP($D33,'Country Indicator Data'!$B$3:$N$193,11,FALSE))/(T$125-T$124)*5)),1))</f>
        <v>1.8</v>
      </c>
      <c r="U33" s="137">
        <f>IF(VLOOKUP($D33,'Country Indicator Data'!$B$3:$N$193,12,FALSE)="x","x",ROUND(IF(VLOOKUP($D33,'Country Indicator Data'!$B$3:$N$193,12,FALSE)&gt;U$125,0,IF(VLOOKUP($D33,'Country Indicator Data'!$B$3:$N$193,12,FALSE)&lt;U$124,5,(U$125-VLOOKUP($D33,'Country Indicator Data'!$B$3:$N$193,12,FALSE))/(U$125-U$124)*5)),1))</f>
        <v>1.8</v>
      </c>
      <c r="V33" s="146">
        <f t="shared" si="20"/>
        <v>2.4</v>
      </c>
      <c r="W33" s="149">
        <f t="shared" si="21"/>
        <v>2.6</v>
      </c>
      <c r="X33" s="137">
        <f>IF(VLOOKUP($B33,'Crisis Indicator Data'!$C$3:$AG$117,20,FALSE)="x","x",IF(VLOOKUP($B33,'Crisis Indicator Data'!$C$3:$AG$117,20,FALSE)&gt;=X$7,5,IF(VLOOKUP($B33,'Crisis Indicator Data'!$C$3:$AG$117,20,FALSE)&gt;=X$6,4,IF(VLOOKUP($B33,'Crisis Indicator Data'!$C$3:$AG$117,20,FALSE)&gt;=X$5,3,IF(VLOOKUP($B33,'Crisis Indicator Data'!$C$3:$AG$117,20,FALSE)&gt;=X$4,2,IF(VLOOKUP($B33,'Crisis Indicator Data'!$C$3:$AG$117,20,FALSE)&gt;=X$3,1,0))))))</f>
        <v>3</v>
      </c>
      <c r="Y33" s="146">
        <f t="shared" si="22"/>
        <v>3</v>
      </c>
      <c r="Z33" s="139" t="str">
        <f>IF(OR('Crisis Indicator Data'!$W27="x",'Crisis Indicator Data'!$Q27="x",ISNA('Crisis Indicator Data'!$Q27)),"x",'Crisis Indicator Data'!$W27/SUM('Crisis Indicator Data'!$Q27:$U27))</f>
        <v>x</v>
      </c>
      <c r="AA33" s="143" t="str">
        <f t="shared" si="23"/>
        <v>x</v>
      </c>
      <c r="AB33" s="139" t="str">
        <f>IF(OR('Crisis Indicator Data'!$X27="x",'Crisis Indicator Data'!$Q27="x",ISNA('Crisis Indicator Data'!$Q27)),"x",'Crisis Indicator Data'!$X27/SUM('Crisis Indicator Data'!$Q27:$U27))</f>
        <v>x</v>
      </c>
      <c r="AC33" s="143" t="str">
        <f t="shared" si="24"/>
        <v>x</v>
      </c>
      <c r="AD33" s="141">
        <f>'Crisis Indicator Data'!Y27</f>
        <v>0</v>
      </c>
      <c r="AE33" s="141">
        <f>'Crisis Indicator Data'!Z27</f>
        <v>0</v>
      </c>
      <c r="AF33" s="141">
        <f>'Crisis Indicator Data'!AA27</f>
        <v>0</v>
      </c>
      <c r="AG33" s="141">
        <f>'Crisis Indicator Data'!AB27</f>
        <v>1</v>
      </c>
      <c r="AH33" s="144">
        <f t="shared" si="25"/>
        <v>1</v>
      </c>
      <c r="AI33" s="141">
        <f>'Crisis Indicator Data'!AC27</f>
        <v>0</v>
      </c>
      <c r="AJ33" s="141">
        <f>'Crisis Indicator Data'!AD27</f>
        <v>2</v>
      </c>
      <c r="AK33" s="144">
        <f t="shared" si="26"/>
        <v>2</v>
      </c>
      <c r="AL33" s="141">
        <f>'Crisis Indicator Data'!AE27</f>
        <v>2</v>
      </c>
      <c r="AM33" s="141">
        <f>'Crisis Indicator Data'!AF27</f>
        <v>2</v>
      </c>
      <c r="AN33" s="141">
        <f>'Crisis Indicator Data'!AG27</f>
        <v>2</v>
      </c>
      <c r="AO33" s="144">
        <f t="shared" si="27"/>
        <v>4</v>
      </c>
      <c r="AP33" s="147">
        <f t="shared" si="28"/>
        <v>2</v>
      </c>
      <c r="AQ33" s="149">
        <f t="shared" si="29"/>
        <v>2.5</v>
      </c>
    </row>
    <row r="34" spans="1:43" ht="13.5" customHeight="1" x14ac:dyDescent="0.3">
      <c r="A34" s="1" t="str">
        <f>'Crisis Indicator Data'!A28</f>
        <v>Colombia complex crisis</v>
      </c>
      <c r="B34" s="23" t="str">
        <f>'Crisis Indicator Data'!C28</f>
        <v>COL003</v>
      </c>
      <c r="C34" s="23" t="str">
        <f>'Crisis Indicator Data'!D28</f>
        <v>Colombia</v>
      </c>
      <c r="D34" s="23" t="str">
        <f>'Crisis Indicator Data'!E28</f>
        <v>COL</v>
      </c>
      <c r="E34" s="137">
        <f>IF(VLOOKUP($D34,'Country Indicator Data'!$B$3:$N$193,3,FALSE)="x","x",ROUND(IF(VLOOKUP($D34,'Country Indicator Data'!$B$3:$N$193,3,FALSE)&gt;E$125,5,IF(VLOOKUP($D34,'Country Indicator Data'!$B$3:$N$193,3,FALSE)&lt;E$124,0,(E$125-VLOOKUP($D34,'Country Indicator Data'!$B$3:$N$193,3,FALSE))/(E$125-E$124)*5)),1))</f>
        <v>1.4</v>
      </c>
      <c r="F34" s="137">
        <f>IF(VLOOKUP($D34,'Country Indicator Data'!$B$3:$N$193,5,FALSE)="No data","x",ROUND(IF(VLOOKUP($D34,'Country Indicator Data'!$B$3:$N$193,5,FALSE)&gt;F$125,0,IF(VLOOKUP($D34,'Country Indicator Data'!$B$3:$N$193,5,FALSE)&lt;F$124,5,(F$125-VLOOKUP($D34,'Country Indicator Data'!$B$3:$N$193,5,FALSE))/(F$125-F$124)*5)),1))</f>
        <v>1.6</v>
      </c>
      <c r="G34" s="138">
        <f t="shared" si="15"/>
        <v>1.5</v>
      </c>
      <c r="H34" s="137">
        <f>IF(VLOOKUP($D34,'Country Indicator Data'!$B$3:$N$193,2,FALSE)="x","x",ROUND(IF(VLOOKUP($D34,'Country Indicator Data'!$B$3:$N$193,2,FALSE)&gt;H$125,5,IF(VLOOKUP($D34,'Country Indicator Data'!$B$3:$N$193,2,FALSE)&lt;H$124,0,5-(H$125-VLOOKUP($D34,'Country Indicator Data'!$B$3:$N$193,2,FALSE))/(H$125-H$124)*5)),1))</f>
        <v>2.1</v>
      </c>
      <c r="I34" s="137">
        <f>IF(VLOOKUP($D34,'Country Indicator Data'!$B$3:$N$193,4,FALSE)="No data","x",ROUND(IF(VLOOKUP($D34,'Country Indicator Data'!$B$3:$N$193,4,FALSE)&gt;I$125,5,IF(VLOOKUP($D34,'Country Indicator Data'!$B$3:$N$193,4,FALSE)&lt;I$124,0,5-(I$125-VLOOKUP($D34,'Country Indicator Data'!$B$3:$N$193,4,FALSE))/(I$125-I$124)*5)),1))</f>
        <v>2.5</v>
      </c>
      <c r="J34" s="138">
        <f t="shared" si="16"/>
        <v>2.2999999999999998</v>
      </c>
      <c r="K34" s="137">
        <f>IF(VLOOKUP($D34,'Country Indicator Data'!$B$3:$N$193,6,FALSE)="x","x",ROUND(IF(VLOOKUP($D34,'Country Indicator Data'!$B$3:$N$193,6,FALSE)&gt;K$125,5,IF(VLOOKUP($D34,'Country Indicator Data'!$B$3:$N$193,6,FALSE)&lt;K$124,0,5-(K$125-VLOOKUP($D34,'Country Indicator Data'!$B$3:$N$193,6,FALSE))/(K$125-K$124)*5)),1))</f>
        <v>2.6</v>
      </c>
      <c r="L34" s="137">
        <f>IF(VLOOKUP($D34,'Country Indicator Data'!$B$3:$N$193,7,FALSE)="No data","x",ROUND(IF(VLOOKUP($D34,'Country Indicator Data'!$B$3:$N$193,7,FALSE)&gt;L$125,5,IF(VLOOKUP($D34,'Country Indicator Data'!$B$3:$N$193,7,FALSE)&lt;L$124,0,5-(L$125-VLOOKUP($D34,'Country Indicator Data'!$B$3:$N$193,7,FALSE))/(L$125-L$124)*5)),1))</f>
        <v>3.6</v>
      </c>
      <c r="M34" s="138">
        <f t="shared" si="17"/>
        <v>3.1</v>
      </c>
      <c r="N34" s="146">
        <f t="shared" si="18"/>
        <v>2.3000000000000003</v>
      </c>
      <c r="O34" s="137">
        <f>VLOOKUP(D34,'Country Indicator Data'!$B$3:$I$193,8,FALSE)</f>
        <v>4</v>
      </c>
      <c r="P34" s="137">
        <f>IF(VLOOKUP($D34,'Country Indicator Data'!$B$3:$P$193,9,FALSE)="x","x",IF(VLOOKUP($D34,'Country Indicator Data'!$B$3:$P$193,9,FALSE)&gt;P$7,5,IF(VLOOKUP($D34,'Country Indicator Data'!$B$3:$P$193,9,FALSE)&gt;P$6,4,IF(VLOOKUP($D34,'Country Indicator Data'!$B$3:$P$193,9,FALSE)&gt;P$5,3,IF(VLOOKUP($D34,'Country Indicator Data'!$B$3:$P$193,9,FALSE)&gt;P$4,2,IF(VLOOKUP($D34,'Country Indicator Data'!$B$3:$P$193,9,FALSE)&gt;$P$3,1,0))))))</f>
        <v>2</v>
      </c>
      <c r="Q34" s="146">
        <f t="shared" si="19"/>
        <v>3</v>
      </c>
      <c r="R34" s="137">
        <f>IF(VLOOKUP($D34,'Country Indicator Data'!$B$3:$N$193,13,FALSE)="x","x",ROUND(IF(VLOOKUP($D34,'Country Indicator Data'!$B$3:$N$193,13,FALSE)&gt;R$125,0,IF(VLOOKUP($D34,'Country Indicator Data'!$B$3:$N$193,13,FALSE)&lt;R$124,5,(R$125-VLOOKUP($D34,'Country Indicator Data'!$B$3:$N$193,13,FALSE))/(R$125-R$124)*5)),1))</f>
        <v>3.2</v>
      </c>
      <c r="S34" s="137">
        <f>IF(VLOOKUP($D34,'Country Indicator Data'!$B$3:$N$193,10,FALSE)="x","x",ROUND(IF(VLOOKUP($D34,'Country Indicator Data'!$B$3:$N$193,10,FALSE)&gt;S$125,0,IF(VLOOKUP($D34,'Country Indicator Data'!$B$3:$N$193,10,FALSE)&lt;S$124,5,(S$125-VLOOKUP($D34,'Country Indicator Data'!$B$3:$N$193,10,FALSE))/(S$125-S$124)*5)),1))</f>
        <v>2.8</v>
      </c>
      <c r="T34" s="137">
        <f>IF(VLOOKUP($D34,'Country Indicator Data'!$B$3:$N$193,11,FALSE)="x","x",ROUND(IF(VLOOKUP($D34,'Country Indicator Data'!$B$3:$N$193,11,FALSE)&gt;T$125,0,IF(VLOOKUP($D34,'Country Indicator Data'!$B$3:$N$193,11,FALSE)&lt;T$124,5,(T$125-VLOOKUP($D34,'Country Indicator Data'!$B$3:$N$193,11,FALSE))/(T$125-T$124)*5)),1))</f>
        <v>1.8</v>
      </c>
      <c r="U34" s="137">
        <f>IF(VLOOKUP($D34,'Country Indicator Data'!$B$3:$N$193,12,FALSE)="x","x",ROUND(IF(VLOOKUP($D34,'Country Indicator Data'!$B$3:$N$193,12,FALSE)&gt;U$125,0,IF(VLOOKUP($D34,'Country Indicator Data'!$B$3:$N$193,12,FALSE)&lt;U$124,5,(U$125-VLOOKUP($D34,'Country Indicator Data'!$B$3:$N$193,12,FALSE))/(U$125-U$124)*5)),1))</f>
        <v>1.8</v>
      </c>
      <c r="V34" s="146">
        <f t="shared" si="20"/>
        <v>2.4</v>
      </c>
      <c r="W34" s="149">
        <f t="shared" si="21"/>
        <v>2.6</v>
      </c>
      <c r="X34" s="137">
        <f>IF(VLOOKUP($B34,'Crisis Indicator Data'!$C$3:$AG$117,20,FALSE)="x","x",IF(VLOOKUP($B34,'Crisis Indicator Data'!$C$3:$AG$117,20,FALSE)&gt;=X$7,5,IF(VLOOKUP($B34,'Crisis Indicator Data'!$C$3:$AG$117,20,FALSE)&gt;=X$6,4,IF(VLOOKUP($B34,'Crisis Indicator Data'!$C$3:$AG$117,20,FALSE)&gt;=X$5,3,IF(VLOOKUP($B34,'Crisis Indicator Data'!$C$3:$AG$117,20,FALSE)&gt;=X$4,2,IF(VLOOKUP($B34,'Crisis Indicator Data'!$C$3:$AG$117,20,FALSE)&gt;=X$3,1,0))))))</f>
        <v>5</v>
      </c>
      <c r="Y34" s="146">
        <f t="shared" si="22"/>
        <v>5</v>
      </c>
      <c r="Z34" s="139">
        <f>IF(OR('Crisis Indicator Data'!$W28="x",'Crisis Indicator Data'!$Q28="x",ISNA('Crisis Indicator Data'!$Q28)),"x",'Crisis Indicator Data'!$W28/SUM('Crisis Indicator Data'!$Q28:$U28))</f>
        <v>0.34769171334749854</v>
      </c>
      <c r="AA34" s="143">
        <f t="shared" si="23"/>
        <v>3</v>
      </c>
      <c r="AB34" s="139">
        <f>IF(OR('Crisis Indicator Data'!$X28="x",'Crisis Indicator Data'!$Q28="x",ISNA('Crisis Indicator Data'!$Q28)),"x",'Crisis Indicator Data'!$X28/SUM('Crisis Indicator Data'!$Q28:$U28))</f>
        <v>2.2213637241645739E-3</v>
      </c>
      <c r="AC34" s="143">
        <f t="shared" si="24"/>
        <v>0</v>
      </c>
      <c r="AD34" s="141">
        <f>'Crisis Indicator Data'!Y28</f>
        <v>0</v>
      </c>
      <c r="AE34" s="141">
        <f>'Crisis Indicator Data'!Z28</f>
        <v>0</v>
      </c>
      <c r="AF34" s="141">
        <f>'Crisis Indicator Data'!AA28</f>
        <v>0</v>
      </c>
      <c r="AG34" s="141">
        <f>'Crisis Indicator Data'!AB28</f>
        <v>1</v>
      </c>
      <c r="AH34" s="144">
        <f t="shared" si="25"/>
        <v>1</v>
      </c>
      <c r="AI34" s="141">
        <f>'Crisis Indicator Data'!AC28</f>
        <v>0</v>
      </c>
      <c r="AJ34" s="141">
        <f>'Crisis Indicator Data'!AD28</f>
        <v>2</v>
      </c>
      <c r="AK34" s="144">
        <f t="shared" si="26"/>
        <v>2</v>
      </c>
      <c r="AL34" s="141">
        <f>'Crisis Indicator Data'!AE28</f>
        <v>2</v>
      </c>
      <c r="AM34" s="141">
        <f>'Crisis Indicator Data'!AF28</f>
        <v>2</v>
      </c>
      <c r="AN34" s="141">
        <f>'Crisis Indicator Data'!AG28</f>
        <v>2</v>
      </c>
      <c r="AO34" s="144">
        <f t="shared" si="27"/>
        <v>4</v>
      </c>
      <c r="AP34" s="147">
        <f t="shared" si="28"/>
        <v>2</v>
      </c>
      <c r="AQ34" s="149">
        <f t="shared" si="29"/>
        <v>3.5</v>
      </c>
    </row>
    <row r="35" spans="1:43" ht="13.5" customHeight="1" x14ac:dyDescent="0.3">
      <c r="A35" s="1" t="str">
        <f>'Crisis Indicator Data'!A29</f>
        <v>Pool conflict</v>
      </c>
      <c r="B35" s="23" t="str">
        <f>'Crisis Indicator Data'!C29</f>
        <v>COG002</v>
      </c>
      <c r="C35" s="23" t="str">
        <f>'Crisis Indicator Data'!D29</f>
        <v>Congo</v>
      </c>
      <c r="D35" s="23" t="str">
        <f>'Crisis Indicator Data'!E29</f>
        <v>COG</v>
      </c>
      <c r="E35" s="137">
        <f>IF(VLOOKUP($D35,'Country Indicator Data'!$B$3:$N$193,3,FALSE)="x","x",ROUND(IF(VLOOKUP($D35,'Country Indicator Data'!$B$3:$N$193,3,FALSE)&gt;E$125,5,IF(VLOOKUP($D35,'Country Indicator Data'!$B$3:$N$193,3,FALSE)&lt;E$124,0,(E$125-VLOOKUP($D35,'Country Indicator Data'!$B$3:$N$193,3,FALSE))/(E$125-E$124)*5)),1))</f>
        <v>1.4</v>
      </c>
      <c r="F35" s="137">
        <f>IF(VLOOKUP($D35,'Country Indicator Data'!$B$3:$N$193,5,FALSE)="No data","x",ROUND(IF(VLOOKUP($D35,'Country Indicator Data'!$B$3:$N$193,5,FALSE)&gt;F$125,0,IF(VLOOKUP($D35,'Country Indicator Data'!$B$3:$N$193,5,FALSE)&lt;F$124,5,(F$125-VLOOKUP($D35,'Country Indicator Data'!$B$3:$N$193,5,FALSE))/(F$125-F$124)*5)),1))</f>
        <v>3.4</v>
      </c>
      <c r="G35" s="138">
        <f t="shared" si="15"/>
        <v>2.4</v>
      </c>
      <c r="H35" s="137">
        <f>IF(VLOOKUP($D35,'Country Indicator Data'!$B$3:$N$193,2,FALSE)="x","x",ROUND(IF(VLOOKUP($D35,'Country Indicator Data'!$B$3:$N$193,2,FALSE)&gt;H$125,5,IF(VLOOKUP($D35,'Country Indicator Data'!$B$3:$N$193,2,FALSE)&lt;H$124,0,5-(H$125-VLOOKUP($D35,'Country Indicator Data'!$B$3:$N$193,2,FALSE))/(H$125-H$124)*5)),1))</f>
        <v>3.8</v>
      </c>
      <c r="I35" s="137">
        <f>IF(VLOOKUP($D35,'Country Indicator Data'!$B$3:$N$193,4,FALSE)="No data","x",ROUND(IF(VLOOKUP($D35,'Country Indicator Data'!$B$3:$N$193,4,FALSE)&gt;I$125,5,IF(VLOOKUP($D35,'Country Indicator Data'!$B$3:$N$193,4,FALSE)&lt;I$124,0,5-(I$125-VLOOKUP($D35,'Country Indicator Data'!$B$3:$N$193,4,FALSE))/(I$125-I$124)*5)),1))</f>
        <v>5</v>
      </c>
      <c r="J35" s="138">
        <f t="shared" si="16"/>
        <v>4.4000000000000004</v>
      </c>
      <c r="K35" s="137">
        <f>IF(VLOOKUP($D35,'Country Indicator Data'!$B$3:$N$193,6,FALSE)="x","x",ROUND(IF(VLOOKUP($D35,'Country Indicator Data'!$B$3:$N$193,6,FALSE)&gt;K$125,5,IF(VLOOKUP($D35,'Country Indicator Data'!$B$3:$N$193,6,FALSE)&lt;K$124,0,5-(K$125-VLOOKUP($D35,'Country Indicator Data'!$B$3:$N$193,6,FALSE))/(K$125-K$124)*5)),1))</f>
        <v>3.9</v>
      </c>
      <c r="L35" s="137">
        <f>IF(VLOOKUP($D35,'Country Indicator Data'!$B$3:$N$193,7,FALSE)="No data","x",ROUND(IF(VLOOKUP($D35,'Country Indicator Data'!$B$3:$N$193,7,FALSE)&gt;L$125,5,IF(VLOOKUP($D35,'Country Indicator Data'!$B$3:$N$193,7,FALSE)&lt;L$124,0,5-(L$125-VLOOKUP($D35,'Country Indicator Data'!$B$3:$N$193,7,FALSE))/(L$125-L$124)*5)),1))</f>
        <v>3</v>
      </c>
      <c r="M35" s="138">
        <f t="shared" si="17"/>
        <v>3.45</v>
      </c>
      <c r="N35" s="146">
        <f t="shared" si="18"/>
        <v>3.4166666666666665</v>
      </c>
      <c r="O35" s="137">
        <f>VLOOKUP(D35,'Country Indicator Data'!$B$3:$I$193,8,FALSE)</f>
        <v>3</v>
      </c>
      <c r="P35" s="137">
        <f>IF(VLOOKUP($D35,'Country Indicator Data'!$B$3:$P$193,9,FALSE)="x","x",IF(VLOOKUP($D35,'Country Indicator Data'!$B$3:$P$193,9,FALSE)&gt;P$7,5,IF(VLOOKUP($D35,'Country Indicator Data'!$B$3:$P$193,9,FALSE)&gt;P$6,4,IF(VLOOKUP($D35,'Country Indicator Data'!$B$3:$P$193,9,FALSE)&gt;P$5,3,IF(VLOOKUP($D35,'Country Indicator Data'!$B$3:$P$193,9,FALSE)&gt;P$4,2,IF(VLOOKUP($D35,'Country Indicator Data'!$B$3:$P$193,9,FALSE)&gt;$P$3,1,0))))))</f>
        <v>1</v>
      </c>
      <c r="Q35" s="146">
        <f t="shared" si="19"/>
        <v>2</v>
      </c>
      <c r="R35" s="137">
        <f>IF(VLOOKUP($D35,'Country Indicator Data'!$B$3:$N$193,13,FALSE)="x","x",ROUND(IF(VLOOKUP($D35,'Country Indicator Data'!$B$3:$N$193,13,FALSE)&gt;R$125,0,IF(VLOOKUP($D35,'Country Indicator Data'!$B$3:$N$193,13,FALSE)&lt;R$124,5,(R$125-VLOOKUP($D35,'Country Indicator Data'!$B$3:$N$193,13,FALSE))/(R$125-R$124)*5)),1))</f>
        <v>4</v>
      </c>
      <c r="S35" s="137">
        <f>IF(VLOOKUP($D35,'Country Indicator Data'!$B$3:$N$193,10,FALSE)="x","x",ROUND(IF(VLOOKUP($D35,'Country Indicator Data'!$B$3:$N$193,10,FALSE)&gt;S$125,0,IF(VLOOKUP($D35,'Country Indicator Data'!$B$3:$N$193,10,FALSE)&lt;S$124,5,(S$125-VLOOKUP($D35,'Country Indicator Data'!$B$3:$N$193,10,FALSE))/(S$125-S$124)*5)),1))</f>
        <v>3.5</v>
      </c>
      <c r="T35" s="137">
        <f>IF(VLOOKUP($D35,'Country Indicator Data'!$B$3:$N$193,11,FALSE)="x","x",ROUND(IF(VLOOKUP($D35,'Country Indicator Data'!$B$3:$N$193,11,FALSE)&gt;T$125,0,IF(VLOOKUP($D35,'Country Indicator Data'!$B$3:$N$193,11,FALSE)&lt;T$124,5,(T$125-VLOOKUP($D35,'Country Indicator Data'!$B$3:$N$193,11,FALSE))/(T$125-T$124)*5)),1))</f>
        <v>3.8</v>
      </c>
      <c r="U35" s="137">
        <f>IF(VLOOKUP($D35,'Country Indicator Data'!$B$3:$N$193,12,FALSE)="x","x",ROUND(IF(VLOOKUP($D35,'Country Indicator Data'!$B$3:$N$193,12,FALSE)&gt;U$125,0,IF(VLOOKUP($D35,'Country Indicator Data'!$B$3:$N$193,12,FALSE)&lt;U$124,5,(U$125-VLOOKUP($D35,'Country Indicator Data'!$B$3:$N$193,12,FALSE))/(U$125-U$124)*5)),1))</f>
        <v>4</v>
      </c>
      <c r="V35" s="146">
        <f t="shared" si="20"/>
        <v>3.8</v>
      </c>
      <c r="W35" s="149">
        <f t="shared" si="21"/>
        <v>3.1</v>
      </c>
      <c r="X35" s="137">
        <f>IF(VLOOKUP($B35,'Crisis Indicator Data'!$C$3:$AG$117,20,FALSE)="x","x",IF(VLOOKUP($B35,'Crisis Indicator Data'!$C$3:$AG$117,20,FALSE)&gt;=X$7,5,IF(VLOOKUP($B35,'Crisis Indicator Data'!$C$3:$AG$117,20,FALSE)&gt;=X$6,4,IF(VLOOKUP($B35,'Crisis Indicator Data'!$C$3:$AG$117,20,FALSE)&gt;=X$5,3,IF(VLOOKUP($B35,'Crisis Indicator Data'!$C$3:$AG$117,20,FALSE)&gt;=X$4,2,IF(VLOOKUP($B35,'Crisis Indicator Data'!$C$3:$AG$117,20,FALSE)&gt;=X$3,1,0))))))</f>
        <v>4</v>
      </c>
      <c r="Y35" s="146">
        <f t="shared" si="22"/>
        <v>4</v>
      </c>
      <c r="Z35" s="139" t="str">
        <f>IF(OR('Crisis Indicator Data'!$W29="x",'Crisis Indicator Data'!$Q29="x",ISNA('Crisis Indicator Data'!$Q29)),"x",'Crisis Indicator Data'!$W29/SUM('Crisis Indicator Data'!$Q29:$U29))</f>
        <v>x</v>
      </c>
      <c r="AA35" s="143" t="str">
        <f t="shared" si="23"/>
        <v>x</v>
      </c>
      <c r="AB35" s="139" t="str">
        <f>IF(OR('Crisis Indicator Data'!$X29="x",'Crisis Indicator Data'!$Q29="x",ISNA('Crisis Indicator Data'!$Q29)),"x",'Crisis Indicator Data'!$X29/SUM('Crisis Indicator Data'!$Q29:$U29))</f>
        <v>x</v>
      </c>
      <c r="AC35" s="143" t="str">
        <f t="shared" si="24"/>
        <v>x</v>
      </c>
      <c r="AD35" s="141" t="str">
        <f>'Crisis Indicator Data'!Y29</f>
        <v>x</v>
      </c>
      <c r="AE35" s="141" t="str">
        <f>'Crisis Indicator Data'!Z29</f>
        <v>x</v>
      </c>
      <c r="AF35" s="141" t="str">
        <f>'Crisis Indicator Data'!AA29</f>
        <v>x</v>
      </c>
      <c r="AG35" s="141" t="str">
        <f>'Crisis Indicator Data'!AB29</f>
        <v>x</v>
      </c>
      <c r="AH35" s="144">
        <f t="shared" si="25"/>
        <v>0</v>
      </c>
      <c r="AI35" s="141">
        <f>'Crisis Indicator Data'!AC29</f>
        <v>0</v>
      </c>
      <c r="AJ35" s="141">
        <f>'Crisis Indicator Data'!AD29</f>
        <v>1</v>
      </c>
      <c r="AK35" s="144">
        <f t="shared" si="26"/>
        <v>1</v>
      </c>
      <c r="AL35" s="141">
        <f>'Crisis Indicator Data'!AE29</f>
        <v>2</v>
      </c>
      <c r="AM35" s="141">
        <f>'Crisis Indicator Data'!AF29</f>
        <v>0</v>
      </c>
      <c r="AN35" s="141">
        <f>'Crisis Indicator Data'!AG29</f>
        <v>1</v>
      </c>
      <c r="AO35" s="144">
        <f t="shared" si="27"/>
        <v>3</v>
      </c>
      <c r="AP35" s="147">
        <f t="shared" si="28"/>
        <v>1</v>
      </c>
      <c r="AQ35" s="149">
        <f t="shared" si="29"/>
        <v>2.5</v>
      </c>
    </row>
    <row r="36" spans="1:43" ht="13.5" customHeight="1" x14ac:dyDescent="0.3">
      <c r="A36" s="1" t="str">
        <f>'Crisis Indicator Data'!A30</f>
        <v>Djibouti</v>
      </c>
      <c r="B36" s="23" t="str">
        <f>'Crisis Indicator Data'!C30</f>
        <v>DJI001</v>
      </c>
      <c r="C36" s="23" t="str">
        <f>'Crisis Indicator Data'!D30</f>
        <v>Djibouti</v>
      </c>
      <c r="D36" s="23" t="str">
        <f>'Crisis Indicator Data'!E30</f>
        <v>DJI</v>
      </c>
      <c r="E36" s="137">
        <f>IF(VLOOKUP($D36,'Country Indicator Data'!$B$3:$N$193,3,FALSE)="x","x",ROUND(IF(VLOOKUP($D36,'Country Indicator Data'!$B$3:$N$193,3,FALSE)&gt;E$125,5,IF(VLOOKUP($D36,'Country Indicator Data'!$B$3:$N$193,3,FALSE)&lt;E$124,0,(E$125-VLOOKUP($D36,'Country Indicator Data'!$B$3:$N$193,3,FALSE))/(E$125-E$124)*5)),1))</f>
        <v>2.9</v>
      </c>
      <c r="F36" s="137">
        <f>IF(VLOOKUP($D36,'Country Indicator Data'!$B$3:$N$193,5,FALSE)="No data","x",ROUND(IF(VLOOKUP($D36,'Country Indicator Data'!$B$3:$N$193,5,FALSE)&gt;F$125,0,IF(VLOOKUP($D36,'Country Indicator Data'!$B$3:$N$193,5,FALSE)&lt;F$124,5,(F$125-VLOOKUP($D36,'Country Indicator Data'!$B$3:$N$193,5,FALSE))/(F$125-F$124)*5)),1))</f>
        <v>0</v>
      </c>
      <c r="G36" s="138">
        <f t="shared" si="15"/>
        <v>1.45</v>
      </c>
      <c r="H36" s="137">
        <f>IF(VLOOKUP($D36,'Country Indicator Data'!$B$3:$N$193,2,FALSE)="x","x",ROUND(IF(VLOOKUP($D36,'Country Indicator Data'!$B$3:$N$193,2,FALSE)&gt;H$125,5,IF(VLOOKUP($D36,'Country Indicator Data'!$B$3:$N$193,2,FALSE)&lt;H$124,0,5-(H$125-VLOOKUP($D36,'Country Indicator Data'!$B$3:$N$193,2,FALSE))/(H$125-H$124)*5)),1))</f>
        <v>0</v>
      </c>
      <c r="I36" s="137">
        <f>IF(VLOOKUP($D36,'Country Indicator Data'!$B$3:$N$193,4,FALSE)="No data","x",ROUND(IF(VLOOKUP($D36,'Country Indicator Data'!$B$3:$N$193,4,FALSE)&gt;I$125,5,IF(VLOOKUP($D36,'Country Indicator Data'!$B$3:$N$193,4,FALSE)&lt;I$124,0,5-(I$125-VLOOKUP($D36,'Country Indicator Data'!$B$3:$N$193,4,FALSE))/(I$125-I$124)*5)),1))</f>
        <v>0</v>
      </c>
      <c r="J36" s="138">
        <f t="shared" si="16"/>
        <v>0</v>
      </c>
      <c r="K36" s="137" t="str">
        <f>IF(VLOOKUP($D36,'Country Indicator Data'!$B$3:$N$193,6,FALSE)="x","x",ROUND(IF(VLOOKUP($D36,'Country Indicator Data'!$B$3:$N$193,6,FALSE)&gt;K$125,5,IF(VLOOKUP($D36,'Country Indicator Data'!$B$3:$N$193,6,FALSE)&lt;K$124,0,5-(K$125-VLOOKUP($D36,'Country Indicator Data'!$B$3:$N$193,6,FALSE))/(K$125-K$124)*5)),1))</f>
        <v>x</v>
      </c>
      <c r="L36" s="137">
        <f>IF(VLOOKUP($D36,'Country Indicator Data'!$B$3:$N$193,7,FALSE)="No data","x",ROUND(IF(VLOOKUP($D36,'Country Indicator Data'!$B$3:$N$193,7,FALSE)&gt;L$125,5,IF(VLOOKUP($D36,'Country Indicator Data'!$B$3:$N$193,7,FALSE)&lt;L$124,0,5-(L$125-VLOOKUP($D36,'Country Indicator Data'!$B$3:$N$193,7,FALSE))/(L$125-L$124)*5)),1))</f>
        <v>2.5</v>
      </c>
      <c r="M36" s="138">
        <f t="shared" si="17"/>
        <v>2.5</v>
      </c>
      <c r="N36" s="146">
        <f t="shared" si="18"/>
        <v>1.3166666666666667</v>
      </c>
      <c r="O36" s="137">
        <f>VLOOKUP(D36,'Country Indicator Data'!$B$3:$I$193,8,FALSE)</f>
        <v>2</v>
      </c>
      <c r="P36" s="137">
        <f>IF(VLOOKUP($D36,'Country Indicator Data'!$B$3:$P$193,9,FALSE)="x","x",IF(VLOOKUP($D36,'Country Indicator Data'!$B$3:$P$193,9,FALSE)&gt;P$7,5,IF(VLOOKUP($D36,'Country Indicator Data'!$B$3:$P$193,9,FALSE)&gt;P$6,4,IF(VLOOKUP($D36,'Country Indicator Data'!$B$3:$P$193,9,FALSE)&gt;P$5,3,IF(VLOOKUP($D36,'Country Indicator Data'!$B$3:$P$193,9,FALSE)&gt;P$4,2,IF(VLOOKUP($D36,'Country Indicator Data'!$B$3:$P$193,9,FALSE)&gt;$P$3,1,0))))))</f>
        <v>1</v>
      </c>
      <c r="Q36" s="146">
        <f t="shared" si="19"/>
        <v>1.5</v>
      </c>
      <c r="R36" s="137">
        <f>IF(VLOOKUP($D36,'Country Indicator Data'!$B$3:$N$193,13,FALSE)="x","x",ROUND(IF(VLOOKUP($D36,'Country Indicator Data'!$B$3:$N$193,13,FALSE)&gt;R$125,0,IF(VLOOKUP($D36,'Country Indicator Data'!$B$3:$N$193,13,FALSE)&lt;R$124,5,(R$125-VLOOKUP($D36,'Country Indicator Data'!$B$3:$N$193,13,FALSE))/(R$125-R$124)*5)),1))</f>
        <v>3.5</v>
      </c>
      <c r="S36" s="137">
        <f>IF(VLOOKUP($D36,'Country Indicator Data'!$B$3:$N$193,10,FALSE)="x","x",ROUND(IF(VLOOKUP($D36,'Country Indicator Data'!$B$3:$N$193,10,FALSE)&gt;S$125,0,IF(VLOOKUP($D36,'Country Indicator Data'!$B$3:$N$193,10,FALSE)&lt;S$124,5,(S$125-VLOOKUP($D36,'Country Indicator Data'!$B$3:$N$193,10,FALSE))/(S$125-S$124)*5)),1))</f>
        <v>3.4</v>
      </c>
      <c r="T36" s="137" t="str">
        <f>IF(VLOOKUP($D36,'Country Indicator Data'!$B$3:$N$193,11,FALSE)="x","x",ROUND(IF(VLOOKUP($D36,'Country Indicator Data'!$B$3:$N$193,11,FALSE)&gt;T$125,0,IF(VLOOKUP($D36,'Country Indicator Data'!$B$3:$N$193,11,FALSE)&lt;T$124,5,(T$125-VLOOKUP($D36,'Country Indicator Data'!$B$3:$N$193,11,FALSE))/(T$125-T$124)*5)),1))</f>
        <v>x</v>
      </c>
      <c r="U36" s="137">
        <f>IF(VLOOKUP($D36,'Country Indicator Data'!$B$3:$N$193,12,FALSE)="x","x",ROUND(IF(VLOOKUP($D36,'Country Indicator Data'!$B$3:$N$193,12,FALSE)&gt;U$125,0,IF(VLOOKUP($D36,'Country Indicator Data'!$B$3:$N$193,12,FALSE)&lt;U$124,5,(U$125-VLOOKUP($D36,'Country Indicator Data'!$B$3:$N$193,12,FALSE))/(U$125-U$124)*5)),1))</f>
        <v>3.7</v>
      </c>
      <c r="V36" s="146">
        <f t="shared" si="20"/>
        <v>3.5</v>
      </c>
      <c r="W36" s="149">
        <f t="shared" si="21"/>
        <v>2.1</v>
      </c>
      <c r="X36" s="137">
        <f>IF(VLOOKUP($B36,'Crisis Indicator Data'!$C$3:$AG$117,20,FALSE)="x","x",IF(VLOOKUP($B36,'Crisis Indicator Data'!$C$3:$AG$117,20,FALSE)&gt;=X$7,5,IF(VLOOKUP($B36,'Crisis Indicator Data'!$C$3:$AG$117,20,FALSE)&gt;=X$6,4,IF(VLOOKUP($B36,'Crisis Indicator Data'!$C$3:$AG$117,20,FALSE)&gt;=X$5,3,IF(VLOOKUP($B36,'Crisis Indicator Data'!$C$3:$AG$117,20,FALSE)&gt;=X$4,2,IF(VLOOKUP($B36,'Crisis Indicator Data'!$C$3:$AG$117,20,FALSE)&gt;=X$3,1,0))))))</f>
        <v>3</v>
      </c>
      <c r="Y36" s="146">
        <f t="shared" si="22"/>
        <v>3</v>
      </c>
      <c r="Z36" s="139">
        <f>IF(OR('Crisis Indicator Data'!$W30="x",'Crisis Indicator Data'!$Q30="x",ISNA('Crisis Indicator Data'!$Q30)),"x",'Crisis Indicator Data'!$W30/SUM('Crisis Indicator Data'!$Q30:$U30))</f>
        <v>0</v>
      </c>
      <c r="AA36" s="143">
        <f t="shared" si="23"/>
        <v>0</v>
      </c>
      <c r="AB36" s="139">
        <f>IF(OR('Crisis Indicator Data'!$X30="x",'Crisis Indicator Data'!$Q30="x",ISNA('Crisis Indicator Data'!$Q30)),"x",'Crisis Indicator Data'!$X30/SUM('Crisis Indicator Data'!$Q30:$U30))</f>
        <v>0</v>
      </c>
      <c r="AC36" s="143">
        <f t="shared" si="24"/>
        <v>0</v>
      </c>
      <c r="AD36" s="141">
        <f>'Crisis Indicator Data'!Y30</f>
        <v>0</v>
      </c>
      <c r="AE36" s="141">
        <f>'Crisis Indicator Data'!Z30</f>
        <v>0</v>
      </c>
      <c r="AF36" s="141">
        <f>'Crisis Indicator Data'!AA30</f>
        <v>0</v>
      </c>
      <c r="AG36" s="141">
        <f>'Crisis Indicator Data'!AB30</f>
        <v>0</v>
      </c>
      <c r="AH36" s="144">
        <f t="shared" si="25"/>
        <v>0</v>
      </c>
      <c r="AI36" s="141">
        <f>'Crisis Indicator Data'!AC30</f>
        <v>0</v>
      </c>
      <c r="AJ36" s="141">
        <f>'Crisis Indicator Data'!AD30</f>
        <v>0</v>
      </c>
      <c r="AK36" s="144">
        <f t="shared" si="26"/>
        <v>0</v>
      </c>
      <c r="AL36" s="141">
        <f>'Crisis Indicator Data'!AE30</f>
        <v>0</v>
      </c>
      <c r="AM36" s="141">
        <f>'Crisis Indicator Data'!AF30</f>
        <v>0</v>
      </c>
      <c r="AN36" s="141">
        <f>'Crisis Indicator Data'!AG30</f>
        <v>0</v>
      </c>
      <c r="AO36" s="144">
        <f t="shared" si="27"/>
        <v>0</v>
      </c>
      <c r="AP36" s="147">
        <f t="shared" si="28"/>
        <v>0</v>
      </c>
      <c r="AQ36" s="149">
        <f t="shared" si="29"/>
        <v>1.5</v>
      </c>
    </row>
    <row r="37" spans="1:43" ht="13.5" customHeight="1" x14ac:dyDescent="0.3">
      <c r="A37" s="1" t="str">
        <f>'Crisis Indicator Data'!A31</f>
        <v>Mixed migration crisis in Djibouti</v>
      </c>
      <c r="B37" s="23" t="str">
        <f>'Crisis Indicator Data'!C31</f>
        <v>DJI002</v>
      </c>
      <c r="C37" s="23" t="str">
        <f>'Crisis Indicator Data'!D31</f>
        <v>Djibouti</v>
      </c>
      <c r="D37" s="23" t="str">
        <f>'Crisis Indicator Data'!E31</f>
        <v>DJI</v>
      </c>
      <c r="E37" s="137">
        <f>IF(VLOOKUP($D37,'Country Indicator Data'!$B$3:$N$193,3,FALSE)="x","x",ROUND(IF(VLOOKUP($D37,'Country Indicator Data'!$B$3:$N$193,3,FALSE)&gt;E$125,5,IF(VLOOKUP($D37,'Country Indicator Data'!$B$3:$N$193,3,FALSE)&lt;E$124,0,(E$125-VLOOKUP($D37,'Country Indicator Data'!$B$3:$N$193,3,FALSE))/(E$125-E$124)*5)),1))</f>
        <v>2.9</v>
      </c>
      <c r="F37" s="137">
        <f>IF(VLOOKUP($D37,'Country Indicator Data'!$B$3:$N$193,5,FALSE)="No data","x",ROUND(IF(VLOOKUP($D37,'Country Indicator Data'!$B$3:$N$193,5,FALSE)&gt;F$125,0,IF(VLOOKUP($D37,'Country Indicator Data'!$B$3:$N$193,5,FALSE)&lt;F$124,5,(F$125-VLOOKUP($D37,'Country Indicator Data'!$B$3:$N$193,5,FALSE))/(F$125-F$124)*5)),1))</f>
        <v>0</v>
      </c>
      <c r="G37" s="138">
        <f t="shared" si="15"/>
        <v>1.45</v>
      </c>
      <c r="H37" s="137">
        <f>IF(VLOOKUP($D37,'Country Indicator Data'!$B$3:$N$193,2,FALSE)="x","x",ROUND(IF(VLOOKUP($D37,'Country Indicator Data'!$B$3:$N$193,2,FALSE)&gt;H$125,5,IF(VLOOKUP($D37,'Country Indicator Data'!$B$3:$N$193,2,FALSE)&lt;H$124,0,5-(H$125-VLOOKUP($D37,'Country Indicator Data'!$B$3:$N$193,2,FALSE))/(H$125-H$124)*5)),1))</f>
        <v>0</v>
      </c>
      <c r="I37" s="137">
        <f>IF(VLOOKUP($D37,'Country Indicator Data'!$B$3:$N$193,4,FALSE)="No data","x",ROUND(IF(VLOOKUP($D37,'Country Indicator Data'!$B$3:$N$193,4,FALSE)&gt;I$125,5,IF(VLOOKUP($D37,'Country Indicator Data'!$B$3:$N$193,4,FALSE)&lt;I$124,0,5-(I$125-VLOOKUP($D37,'Country Indicator Data'!$B$3:$N$193,4,FALSE))/(I$125-I$124)*5)),1))</f>
        <v>0</v>
      </c>
      <c r="J37" s="138">
        <f t="shared" si="16"/>
        <v>0</v>
      </c>
      <c r="K37" s="137" t="str">
        <f>IF(VLOOKUP($D37,'Country Indicator Data'!$B$3:$N$193,6,FALSE)="x","x",ROUND(IF(VLOOKUP($D37,'Country Indicator Data'!$B$3:$N$193,6,FALSE)&gt;K$125,5,IF(VLOOKUP($D37,'Country Indicator Data'!$B$3:$N$193,6,FALSE)&lt;K$124,0,5-(K$125-VLOOKUP($D37,'Country Indicator Data'!$B$3:$N$193,6,FALSE))/(K$125-K$124)*5)),1))</f>
        <v>x</v>
      </c>
      <c r="L37" s="137">
        <f>IF(VLOOKUP($D37,'Country Indicator Data'!$B$3:$N$193,7,FALSE)="No data","x",ROUND(IF(VLOOKUP($D37,'Country Indicator Data'!$B$3:$N$193,7,FALSE)&gt;L$125,5,IF(VLOOKUP($D37,'Country Indicator Data'!$B$3:$N$193,7,FALSE)&lt;L$124,0,5-(L$125-VLOOKUP($D37,'Country Indicator Data'!$B$3:$N$193,7,FALSE))/(L$125-L$124)*5)),1))</f>
        <v>2.5</v>
      </c>
      <c r="M37" s="138">
        <f t="shared" si="17"/>
        <v>2.5</v>
      </c>
      <c r="N37" s="146">
        <f t="shared" si="18"/>
        <v>1.3166666666666667</v>
      </c>
      <c r="O37" s="137">
        <f>VLOOKUP(D37,'Country Indicator Data'!$B$3:$I$193,8,FALSE)</f>
        <v>2</v>
      </c>
      <c r="P37" s="137">
        <f>IF(VLOOKUP($D37,'Country Indicator Data'!$B$3:$P$193,9,FALSE)="x","x",IF(VLOOKUP($D37,'Country Indicator Data'!$B$3:$P$193,9,FALSE)&gt;P$7,5,IF(VLOOKUP($D37,'Country Indicator Data'!$B$3:$P$193,9,FALSE)&gt;P$6,4,IF(VLOOKUP($D37,'Country Indicator Data'!$B$3:$P$193,9,FALSE)&gt;P$5,3,IF(VLOOKUP($D37,'Country Indicator Data'!$B$3:$P$193,9,FALSE)&gt;P$4,2,IF(VLOOKUP($D37,'Country Indicator Data'!$B$3:$P$193,9,FALSE)&gt;$P$3,1,0))))))</f>
        <v>1</v>
      </c>
      <c r="Q37" s="146">
        <f t="shared" si="19"/>
        <v>1.5</v>
      </c>
      <c r="R37" s="137">
        <f>IF(VLOOKUP($D37,'Country Indicator Data'!$B$3:$N$193,13,FALSE)="x","x",ROUND(IF(VLOOKUP($D37,'Country Indicator Data'!$B$3:$N$193,13,FALSE)&gt;R$125,0,IF(VLOOKUP($D37,'Country Indicator Data'!$B$3:$N$193,13,FALSE)&lt;R$124,5,(R$125-VLOOKUP($D37,'Country Indicator Data'!$B$3:$N$193,13,FALSE))/(R$125-R$124)*5)),1))</f>
        <v>3.5</v>
      </c>
      <c r="S37" s="137">
        <f>IF(VLOOKUP($D37,'Country Indicator Data'!$B$3:$N$193,10,FALSE)="x","x",ROUND(IF(VLOOKUP($D37,'Country Indicator Data'!$B$3:$N$193,10,FALSE)&gt;S$125,0,IF(VLOOKUP($D37,'Country Indicator Data'!$B$3:$N$193,10,FALSE)&lt;S$124,5,(S$125-VLOOKUP($D37,'Country Indicator Data'!$B$3:$N$193,10,FALSE))/(S$125-S$124)*5)),1))</f>
        <v>3.4</v>
      </c>
      <c r="T37" s="137" t="str">
        <f>IF(VLOOKUP($D37,'Country Indicator Data'!$B$3:$N$193,11,FALSE)="x","x",ROUND(IF(VLOOKUP($D37,'Country Indicator Data'!$B$3:$N$193,11,FALSE)&gt;T$125,0,IF(VLOOKUP($D37,'Country Indicator Data'!$B$3:$N$193,11,FALSE)&lt;T$124,5,(T$125-VLOOKUP($D37,'Country Indicator Data'!$B$3:$N$193,11,FALSE))/(T$125-T$124)*5)),1))</f>
        <v>x</v>
      </c>
      <c r="U37" s="137">
        <f>IF(VLOOKUP($D37,'Country Indicator Data'!$B$3:$N$193,12,FALSE)="x","x",ROUND(IF(VLOOKUP($D37,'Country Indicator Data'!$B$3:$N$193,12,FALSE)&gt;U$125,0,IF(VLOOKUP($D37,'Country Indicator Data'!$B$3:$N$193,12,FALSE)&lt;U$124,5,(U$125-VLOOKUP($D37,'Country Indicator Data'!$B$3:$N$193,12,FALSE))/(U$125-U$124)*5)),1))</f>
        <v>3.7</v>
      </c>
      <c r="V37" s="146">
        <f t="shared" si="20"/>
        <v>3.5</v>
      </c>
      <c r="W37" s="149">
        <f t="shared" si="21"/>
        <v>2.1</v>
      </c>
      <c r="X37" s="137">
        <f>IF(VLOOKUP($B37,'Crisis Indicator Data'!$C$3:$AG$117,20,FALSE)="x","x",IF(VLOOKUP($B37,'Crisis Indicator Data'!$C$3:$AG$117,20,FALSE)&gt;=X$7,5,IF(VLOOKUP($B37,'Crisis Indicator Data'!$C$3:$AG$117,20,FALSE)&gt;=X$6,4,IF(VLOOKUP($B37,'Crisis Indicator Data'!$C$3:$AG$117,20,FALSE)&gt;=X$5,3,IF(VLOOKUP($B37,'Crisis Indicator Data'!$C$3:$AG$117,20,FALSE)&gt;=X$4,2,IF(VLOOKUP($B37,'Crisis Indicator Data'!$C$3:$AG$117,20,FALSE)&gt;=X$3,1,0))))))</f>
        <v>2</v>
      </c>
      <c r="Y37" s="146">
        <f t="shared" si="22"/>
        <v>2</v>
      </c>
      <c r="Z37" s="139">
        <f>IF(OR('Crisis Indicator Data'!$W31="x",'Crisis Indicator Data'!$Q31="x",ISNA('Crisis Indicator Data'!$Q31)),"x",'Crisis Indicator Data'!$W31/SUM('Crisis Indicator Data'!$Q31:$U31))</f>
        <v>0</v>
      </c>
      <c r="AA37" s="143">
        <f t="shared" si="23"/>
        <v>0</v>
      </c>
      <c r="AB37" s="139">
        <f>IF(OR('Crisis Indicator Data'!$X31="x",'Crisis Indicator Data'!$Q31="x",ISNA('Crisis Indicator Data'!$Q31)),"x",'Crisis Indicator Data'!$X31/SUM('Crisis Indicator Data'!$Q31:$U31))</f>
        <v>0</v>
      </c>
      <c r="AC37" s="143">
        <f t="shared" si="24"/>
        <v>0</v>
      </c>
      <c r="AD37" s="141">
        <f>'Crisis Indicator Data'!Y31</f>
        <v>0</v>
      </c>
      <c r="AE37" s="141">
        <f>'Crisis Indicator Data'!Z31</f>
        <v>0</v>
      </c>
      <c r="AF37" s="141">
        <f>'Crisis Indicator Data'!AA31</f>
        <v>0</v>
      </c>
      <c r="AG37" s="141">
        <f>'Crisis Indicator Data'!AB31</f>
        <v>0</v>
      </c>
      <c r="AH37" s="144">
        <f t="shared" si="25"/>
        <v>0</v>
      </c>
      <c r="AI37" s="141">
        <f>'Crisis Indicator Data'!AC31</f>
        <v>0</v>
      </c>
      <c r="AJ37" s="141">
        <f>'Crisis Indicator Data'!AD31</f>
        <v>0</v>
      </c>
      <c r="AK37" s="144">
        <f t="shared" si="26"/>
        <v>0</v>
      </c>
      <c r="AL37" s="141">
        <f>'Crisis Indicator Data'!AE31</f>
        <v>0</v>
      </c>
      <c r="AM37" s="141">
        <f>'Crisis Indicator Data'!AF31</f>
        <v>0</v>
      </c>
      <c r="AN37" s="141">
        <f>'Crisis Indicator Data'!AG31</f>
        <v>0</v>
      </c>
      <c r="AO37" s="144">
        <f t="shared" si="27"/>
        <v>0</v>
      </c>
      <c r="AP37" s="147">
        <f t="shared" si="28"/>
        <v>0</v>
      </c>
      <c r="AQ37" s="149">
        <f t="shared" si="29"/>
        <v>1</v>
      </c>
    </row>
    <row r="38" spans="1:43" ht="13.5" customHeight="1" x14ac:dyDescent="0.3">
      <c r="A38" s="1" t="str">
        <f>'Crisis Indicator Data'!A32</f>
        <v>Drought in Djibouti</v>
      </c>
      <c r="B38" s="23" t="str">
        <f>'Crisis Indicator Data'!C32</f>
        <v>DJI003</v>
      </c>
      <c r="C38" s="23" t="str">
        <f>'Crisis Indicator Data'!D32</f>
        <v>Djibouti</v>
      </c>
      <c r="D38" s="23" t="str">
        <f>'Crisis Indicator Data'!E32</f>
        <v>DJI</v>
      </c>
      <c r="E38" s="137">
        <f>IF(VLOOKUP($D38,'Country Indicator Data'!$B$3:$N$193,3,FALSE)="x","x",ROUND(IF(VLOOKUP($D38,'Country Indicator Data'!$B$3:$N$193,3,FALSE)&gt;E$125,5,IF(VLOOKUP($D38,'Country Indicator Data'!$B$3:$N$193,3,FALSE)&lt;E$124,0,(E$125-VLOOKUP($D38,'Country Indicator Data'!$B$3:$N$193,3,FALSE))/(E$125-E$124)*5)),1))</f>
        <v>2.9</v>
      </c>
      <c r="F38" s="137">
        <f>IF(VLOOKUP($D38,'Country Indicator Data'!$B$3:$N$193,5,FALSE)="No data","x",ROUND(IF(VLOOKUP($D38,'Country Indicator Data'!$B$3:$N$193,5,FALSE)&gt;F$125,0,IF(VLOOKUP($D38,'Country Indicator Data'!$B$3:$N$193,5,FALSE)&lt;F$124,5,(F$125-VLOOKUP($D38,'Country Indicator Data'!$B$3:$N$193,5,FALSE))/(F$125-F$124)*5)),1))</f>
        <v>0</v>
      </c>
      <c r="G38" s="138">
        <f t="shared" si="15"/>
        <v>1.45</v>
      </c>
      <c r="H38" s="137">
        <f>IF(VLOOKUP($D38,'Country Indicator Data'!$B$3:$N$193,2,FALSE)="x","x",ROUND(IF(VLOOKUP($D38,'Country Indicator Data'!$B$3:$N$193,2,FALSE)&gt;H$125,5,IF(VLOOKUP($D38,'Country Indicator Data'!$B$3:$N$193,2,FALSE)&lt;H$124,0,5-(H$125-VLOOKUP($D38,'Country Indicator Data'!$B$3:$N$193,2,FALSE))/(H$125-H$124)*5)),1))</f>
        <v>0</v>
      </c>
      <c r="I38" s="137">
        <f>IF(VLOOKUP($D38,'Country Indicator Data'!$B$3:$N$193,4,FALSE)="No data","x",ROUND(IF(VLOOKUP($D38,'Country Indicator Data'!$B$3:$N$193,4,FALSE)&gt;I$125,5,IF(VLOOKUP($D38,'Country Indicator Data'!$B$3:$N$193,4,FALSE)&lt;I$124,0,5-(I$125-VLOOKUP($D38,'Country Indicator Data'!$B$3:$N$193,4,FALSE))/(I$125-I$124)*5)),1))</f>
        <v>0</v>
      </c>
      <c r="J38" s="138">
        <f t="shared" si="16"/>
        <v>0</v>
      </c>
      <c r="K38" s="137" t="str">
        <f>IF(VLOOKUP($D38,'Country Indicator Data'!$B$3:$N$193,6,FALSE)="x","x",ROUND(IF(VLOOKUP($D38,'Country Indicator Data'!$B$3:$N$193,6,FALSE)&gt;K$125,5,IF(VLOOKUP($D38,'Country Indicator Data'!$B$3:$N$193,6,FALSE)&lt;K$124,0,5-(K$125-VLOOKUP($D38,'Country Indicator Data'!$B$3:$N$193,6,FALSE))/(K$125-K$124)*5)),1))</f>
        <v>x</v>
      </c>
      <c r="L38" s="137">
        <f>IF(VLOOKUP($D38,'Country Indicator Data'!$B$3:$N$193,7,FALSE)="No data","x",ROUND(IF(VLOOKUP($D38,'Country Indicator Data'!$B$3:$N$193,7,FALSE)&gt;L$125,5,IF(VLOOKUP($D38,'Country Indicator Data'!$B$3:$N$193,7,FALSE)&lt;L$124,0,5-(L$125-VLOOKUP($D38,'Country Indicator Data'!$B$3:$N$193,7,FALSE))/(L$125-L$124)*5)),1))</f>
        <v>2.5</v>
      </c>
      <c r="M38" s="138">
        <f t="shared" si="17"/>
        <v>2.5</v>
      </c>
      <c r="N38" s="146">
        <f t="shared" si="18"/>
        <v>1.3166666666666667</v>
      </c>
      <c r="O38" s="137">
        <f>VLOOKUP(D38,'Country Indicator Data'!$B$3:$I$193,8,FALSE)</f>
        <v>2</v>
      </c>
      <c r="P38" s="137">
        <f>IF(VLOOKUP($D38,'Country Indicator Data'!$B$3:$P$193,9,FALSE)="x","x",IF(VLOOKUP($D38,'Country Indicator Data'!$B$3:$P$193,9,FALSE)&gt;P$7,5,IF(VLOOKUP($D38,'Country Indicator Data'!$B$3:$P$193,9,FALSE)&gt;P$6,4,IF(VLOOKUP($D38,'Country Indicator Data'!$B$3:$P$193,9,FALSE)&gt;P$5,3,IF(VLOOKUP($D38,'Country Indicator Data'!$B$3:$P$193,9,FALSE)&gt;P$4,2,IF(VLOOKUP($D38,'Country Indicator Data'!$B$3:$P$193,9,FALSE)&gt;$P$3,1,0))))))</f>
        <v>1</v>
      </c>
      <c r="Q38" s="146">
        <f t="shared" si="19"/>
        <v>1.5</v>
      </c>
      <c r="R38" s="137">
        <f>IF(VLOOKUP($D38,'Country Indicator Data'!$B$3:$N$193,13,FALSE)="x","x",ROUND(IF(VLOOKUP($D38,'Country Indicator Data'!$B$3:$N$193,13,FALSE)&gt;R$125,0,IF(VLOOKUP($D38,'Country Indicator Data'!$B$3:$N$193,13,FALSE)&lt;R$124,5,(R$125-VLOOKUP($D38,'Country Indicator Data'!$B$3:$N$193,13,FALSE))/(R$125-R$124)*5)),1))</f>
        <v>3.5</v>
      </c>
      <c r="S38" s="137">
        <f>IF(VLOOKUP($D38,'Country Indicator Data'!$B$3:$N$193,10,FALSE)="x","x",ROUND(IF(VLOOKUP($D38,'Country Indicator Data'!$B$3:$N$193,10,FALSE)&gt;S$125,0,IF(VLOOKUP($D38,'Country Indicator Data'!$B$3:$N$193,10,FALSE)&lt;S$124,5,(S$125-VLOOKUP($D38,'Country Indicator Data'!$B$3:$N$193,10,FALSE))/(S$125-S$124)*5)),1))</f>
        <v>3.4</v>
      </c>
      <c r="T38" s="137" t="str">
        <f>IF(VLOOKUP($D38,'Country Indicator Data'!$B$3:$N$193,11,FALSE)="x","x",ROUND(IF(VLOOKUP($D38,'Country Indicator Data'!$B$3:$N$193,11,FALSE)&gt;T$125,0,IF(VLOOKUP($D38,'Country Indicator Data'!$B$3:$N$193,11,FALSE)&lt;T$124,5,(T$125-VLOOKUP($D38,'Country Indicator Data'!$B$3:$N$193,11,FALSE))/(T$125-T$124)*5)),1))</f>
        <v>x</v>
      </c>
      <c r="U38" s="137">
        <f>IF(VLOOKUP($D38,'Country Indicator Data'!$B$3:$N$193,12,FALSE)="x","x",ROUND(IF(VLOOKUP($D38,'Country Indicator Data'!$B$3:$N$193,12,FALSE)&gt;U$125,0,IF(VLOOKUP($D38,'Country Indicator Data'!$B$3:$N$193,12,FALSE)&lt;U$124,5,(U$125-VLOOKUP($D38,'Country Indicator Data'!$B$3:$N$193,12,FALSE))/(U$125-U$124)*5)),1))</f>
        <v>3.7</v>
      </c>
      <c r="V38" s="146">
        <f t="shared" si="20"/>
        <v>3.5</v>
      </c>
      <c r="W38" s="149">
        <f t="shared" si="21"/>
        <v>2.1</v>
      </c>
      <c r="X38" s="137">
        <f>IF(VLOOKUP($B38,'Crisis Indicator Data'!$C$3:$AG$117,20,FALSE)="x","x",IF(VLOOKUP($B38,'Crisis Indicator Data'!$C$3:$AG$117,20,FALSE)&gt;=X$7,5,IF(VLOOKUP($B38,'Crisis Indicator Data'!$C$3:$AG$117,20,FALSE)&gt;=X$6,4,IF(VLOOKUP($B38,'Crisis Indicator Data'!$C$3:$AG$117,20,FALSE)&gt;=X$5,3,IF(VLOOKUP($B38,'Crisis Indicator Data'!$C$3:$AG$117,20,FALSE)&gt;=X$4,2,IF(VLOOKUP($B38,'Crisis Indicator Data'!$C$3:$AG$117,20,FALSE)&gt;=X$3,1,0))))))</f>
        <v>3</v>
      </c>
      <c r="Y38" s="146">
        <f t="shared" si="22"/>
        <v>3</v>
      </c>
      <c r="Z38" s="139">
        <f>IF(OR('Crisis Indicator Data'!$W32="x",'Crisis Indicator Data'!$Q32="x",ISNA('Crisis Indicator Data'!$Q32)),"x",'Crisis Indicator Data'!$W32/SUM('Crisis Indicator Data'!$Q32:$U32))</f>
        <v>0</v>
      </c>
      <c r="AA38" s="143">
        <f t="shared" si="23"/>
        <v>0</v>
      </c>
      <c r="AB38" s="139">
        <f>IF(OR('Crisis Indicator Data'!$X32="x",'Crisis Indicator Data'!$Q32="x",ISNA('Crisis Indicator Data'!$Q32)),"x",'Crisis Indicator Data'!$X32/SUM('Crisis Indicator Data'!$Q32:$U32))</f>
        <v>0</v>
      </c>
      <c r="AC38" s="143">
        <f t="shared" si="24"/>
        <v>0</v>
      </c>
      <c r="AD38" s="141">
        <f>'Crisis Indicator Data'!Y32</f>
        <v>0</v>
      </c>
      <c r="AE38" s="141">
        <f>'Crisis Indicator Data'!Z32</f>
        <v>0</v>
      </c>
      <c r="AF38" s="141">
        <f>'Crisis Indicator Data'!AA32</f>
        <v>0</v>
      </c>
      <c r="AG38" s="141">
        <f>'Crisis Indicator Data'!AB32</f>
        <v>0</v>
      </c>
      <c r="AH38" s="144">
        <f t="shared" si="25"/>
        <v>0</v>
      </c>
      <c r="AI38" s="141">
        <f>'Crisis Indicator Data'!AC32</f>
        <v>0</v>
      </c>
      <c r="AJ38" s="141">
        <f>'Crisis Indicator Data'!AD32</f>
        <v>0</v>
      </c>
      <c r="AK38" s="144">
        <f t="shared" si="26"/>
        <v>0</v>
      </c>
      <c r="AL38" s="141">
        <f>'Crisis Indicator Data'!AE32</f>
        <v>0</v>
      </c>
      <c r="AM38" s="141">
        <f>'Crisis Indicator Data'!AF32</f>
        <v>0</v>
      </c>
      <c r="AN38" s="141">
        <f>'Crisis Indicator Data'!AG32</f>
        <v>0</v>
      </c>
      <c r="AO38" s="144">
        <f t="shared" si="27"/>
        <v>0</v>
      </c>
      <c r="AP38" s="147">
        <f t="shared" si="28"/>
        <v>0</v>
      </c>
      <c r="AQ38" s="149">
        <f t="shared" si="29"/>
        <v>1.5</v>
      </c>
    </row>
    <row r="39" spans="1:43" ht="13.5" customHeight="1" x14ac:dyDescent="0.3">
      <c r="A39" s="1" t="str">
        <f>'Crisis Indicator Data'!A33</f>
        <v>DPRK</v>
      </c>
      <c r="B39" s="23" t="str">
        <f>'Crisis Indicator Data'!C33</f>
        <v>PRK001</v>
      </c>
      <c r="C39" s="23" t="str">
        <f>'Crisis Indicator Data'!D33</f>
        <v>DPRK</v>
      </c>
      <c r="D39" s="23" t="str">
        <f>'Crisis Indicator Data'!E33</f>
        <v>PRK</v>
      </c>
      <c r="E39" s="137">
        <f>IF(VLOOKUP($D39,'Country Indicator Data'!$B$3:$N$193,3,FALSE)="x","x",ROUND(IF(VLOOKUP($D39,'Country Indicator Data'!$B$3:$N$193,3,FALSE)&gt;E$125,5,IF(VLOOKUP($D39,'Country Indicator Data'!$B$3:$N$193,3,FALSE)&lt;E$124,0,(E$125-VLOOKUP($D39,'Country Indicator Data'!$B$3:$N$193,3,FALSE))/(E$125-E$124)*5)),1))</f>
        <v>5</v>
      </c>
      <c r="F39" s="137">
        <f>IF(VLOOKUP($D39,'Country Indicator Data'!$B$3:$N$193,5,FALSE)="No data","x",ROUND(IF(VLOOKUP($D39,'Country Indicator Data'!$B$3:$N$193,5,FALSE)&gt;F$125,0,IF(VLOOKUP($D39,'Country Indicator Data'!$B$3:$N$193,5,FALSE)&lt;F$124,5,(F$125-VLOOKUP($D39,'Country Indicator Data'!$B$3:$N$193,5,FALSE))/(F$125-F$124)*5)),1))</f>
        <v>3.7</v>
      </c>
      <c r="G39" s="138">
        <f t="shared" si="15"/>
        <v>4.3499999999999996</v>
      </c>
      <c r="H39" s="137">
        <f>IF(VLOOKUP($D39,'Country Indicator Data'!$B$3:$N$193,2,FALSE)="x","x",ROUND(IF(VLOOKUP($D39,'Country Indicator Data'!$B$3:$N$193,2,FALSE)&gt;H$125,5,IF(VLOOKUP($D39,'Country Indicator Data'!$B$3:$N$193,2,FALSE)&lt;H$124,0,5-(H$125-VLOOKUP($D39,'Country Indicator Data'!$B$3:$N$193,2,FALSE))/(H$125-H$124)*5)),1))</f>
        <v>5</v>
      </c>
      <c r="I39" s="137">
        <f>IF(VLOOKUP($D39,'Country Indicator Data'!$B$3:$N$193,4,FALSE)="No data","x",ROUND(IF(VLOOKUP($D39,'Country Indicator Data'!$B$3:$N$193,4,FALSE)&gt;I$125,5,IF(VLOOKUP($D39,'Country Indicator Data'!$B$3:$N$193,4,FALSE)&lt;I$124,0,5-(I$125-VLOOKUP($D39,'Country Indicator Data'!$B$3:$N$193,4,FALSE))/(I$125-I$124)*5)),1))</f>
        <v>0</v>
      </c>
      <c r="J39" s="138">
        <f t="shared" si="16"/>
        <v>2.5</v>
      </c>
      <c r="K39" s="137" t="str">
        <f>IF(VLOOKUP($D39,'Country Indicator Data'!$B$3:$N$193,6,FALSE)="x","x",ROUND(IF(VLOOKUP($D39,'Country Indicator Data'!$B$3:$N$193,6,FALSE)&gt;K$125,5,IF(VLOOKUP($D39,'Country Indicator Data'!$B$3:$N$193,6,FALSE)&lt;K$124,0,5-(K$125-VLOOKUP($D39,'Country Indicator Data'!$B$3:$N$193,6,FALSE))/(K$125-K$124)*5)),1))</f>
        <v>x</v>
      </c>
      <c r="L39" s="137">
        <f>IF(VLOOKUP($D39,'Country Indicator Data'!$B$3:$N$193,7,FALSE)="No data","x",ROUND(IF(VLOOKUP($D39,'Country Indicator Data'!$B$3:$N$193,7,FALSE)&gt;L$125,5,IF(VLOOKUP($D39,'Country Indicator Data'!$B$3:$N$193,7,FALSE)&lt;L$124,0,5-(L$125-VLOOKUP($D39,'Country Indicator Data'!$B$3:$N$193,7,FALSE))/(L$125-L$124)*5)),1))</f>
        <v>5</v>
      </c>
      <c r="M39" s="138">
        <f t="shared" si="17"/>
        <v>5</v>
      </c>
      <c r="N39" s="146">
        <f t="shared" si="18"/>
        <v>3.9499999999999997</v>
      </c>
      <c r="O39" s="137">
        <f>VLOOKUP(D39,'Country Indicator Data'!$B$3:$I$193,8,FALSE)</f>
        <v>2</v>
      </c>
      <c r="P39" s="137" t="str">
        <f>IF(VLOOKUP($D39,'Country Indicator Data'!$B$3:$P$193,9,FALSE)="x","x",IF(VLOOKUP($D39,'Country Indicator Data'!$B$3:$P$193,9,FALSE)&gt;P$7,5,IF(VLOOKUP($D39,'Country Indicator Data'!$B$3:$P$193,9,FALSE)&gt;P$6,4,IF(VLOOKUP($D39,'Country Indicator Data'!$B$3:$P$193,9,FALSE)&gt;P$5,3,IF(VLOOKUP($D39,'Country Indicator Data'!$B$3:$P$193,9,FALSE)&gt;P$4,2,IF(VLOOKUP($D39,'Country Indicator Data'!$B$3:$P$193,9,FALSE)&gt;$P$3,1,0))))))</f>
        <v>x</v>
      </c>
      <c r="Q39" s="146">
        <f t="shared" si="19"/>
        <v>2</v>
      </c>
      <c r="R39" s="137">
        <f>IF(VLOOKUP($D39,'Country Indicator Data'!$B$3:$N$193,13,FALSE)="x","x",ROUND(IF(VLOOKUP($D39,'Country Indicator Data'!$B$3:$N$193,13,FALSE)&gt;R$125,0,IF(VLOOKUP($D39,'Country Indicator Data'!$B$3:$N$193,13,FALSE)&lt;R$124,5,(R$125-VLOOKUP($D39,'Country Indicator Data'!$B$3:$N$193,13,FALSE))/(R$125-R$124)*5)),1))</f>
        <v>4.4000000000000004</v>
      </c>
      <c r="S39" s="137">
        <f>IF(VLOOKUP($D39,'Country Indicator Data'!$B$3:$N$193,10,FALSE)="x","x",ROUND(IF(VLOOKUP($D39,'Country Indicator Data'!$B$3:$N$193,10,FALSE)&gt;S$125,0,IF(VLOOKUP($D39,'Country Indicator Data'!$B$3:$N$193,10,FALSE)&lt;S$124,5,(S$125-VLOOKUP($D39,'Country Indicator Data'!$B$3:$N$193,10,FALSE))/(S$125-S$124)*5)),1))</f>
        <v>4.0999999999999996</v>
      </c>
      <c r="T39" s="137">
        <f>IF(VLOOKUP($D39,'Country Indicator Data'!$B$3:$N$193,11,FALSE)="x","x",ROUND(IF(VLOOKUP($D39,'Country Indicator Data'!$B$3:$N$193,11,FALSE)&gt;T$125,0,IF(VLOOKUP($D39,'Country Indicator Data'!$B$3:$N$193,11,FALSE)&lt;T$124,5,(T$125-VLOOKUP($D39,'Country Indicator Data'!$B$3:$N$193,11,FALSE))/(T$125-T$124)*5)),1))</f>
        <v>4.5</v>
      </c>
      <c r="U39" s="137">
        <f>IF(VLOOKUP($D39,'Country Indicator Data'!$B$3:$N$193,12,FALSE)="x","x",ROUND(IF(VLOOKUP($D39,'Country Indicator Data'!$B$3:$N$193,12,FALSE)&gt;U$125,0,IF(VLOOKUP($D39,'Country Indicator Data'!$B$3:$N$193,12,FALSE)&lt;U$124,5,(U$125-VLOOKUP($D39,'Country Indicator Data'!$B$3:$N$193,12,FALSE))/(U$125-U$124)*5)),1))</f>
        <v>4.9000000000000004</v>
      </c>
      <c r="V39" s="146">
        <f t="shared" si="20"/>
        <v>4.5</v>
      </c>
      <c r="W39" s="149">
        <f t="shared" si="21"/>
        <v>3.5</v>
      </c>
      <c r="X39" s="137">
        <f>IF(VLOOKUP($B39,'Crisis Indicator Data'!$C$3:$AG$117,20,FALSE)="x","x",IF(VLOOKUP($B39,'Crisis Indicator Data'!$C$3:$AG$117,20,FALSE)&gt;=X$7,5,IF(VLOOKUP($B39,'Crisis Indicator Data'!$C$3:$AG$117,20,FALSE)&gt;=X$6,4,IF(VLOOKUP($B39,'Crisis Indicator Data'!$C$3:$AG$117,20,FALSE)&gt;=X$5,3,IF(VLOOKUP($B39,'Crisis Indicator Data'!$C$3:$AG$117,20,FALSE)&gt;=X$4,2,IF(VLOOKUP($B39,'Crisis Indicator Data'!$C$3:$AG$117,20,FALSE)&gt;=X$3,1,0))))))</f>
        <v>1</v>
      </c>
      <c r="Y39" s="146">
        <f t="shared" si="22"/>
        <v>1</v>
      </c>
      <c r="Z39" s="139" t="str">
        <f>IF(OR('Crisis Indicator Data'!$W33="x",'Crisis Indicator Data'!$Q33="x",ISNA('Crisis Indicator Data'!$Q33)),"x",'Crisis Indicator Data'!$W33/SUM('Crisis Indicator Data'!$Q33:$U33))</f>
        <v>x</v>
      </c>
      <c r="AA39" s="143" t="str">
        <f t="shared" si="23"/>
        <v>x</v>
      </c>
      <c r="AB39" s="139" t="str">
        <f>IF(OR('Crisis Indicator Data'!$X33="x",'Crisis Indicator Data'!$Q33="x",ISNA('Crisis Indicator Data'!$Q33)),"x",'Crisis Indicator Data'!$X33/SUM('Crisis Indicator Data'!$Q33:$U33))</f>
        <v>x</v>
      </c>
      <c r="AC39" s="143" t="str">
        <f t="shared" si="24"/>
        <v>x</v>
      </c>
      <c r="AD39" s="141">
        <f>'Crisis Indicator Data'!Y33</f>
        <v>2</v>
      </c>
      <c r="AE39" s="141">
        <f>'Crisis Indicator Data'!Z33</f>
        <v>3</v>
      </c>
      <c r="AF39" s="141">
        <f>'Crisis Indicator Data'!AA33</f>
        <v>3</v>
      </c>
      <c r="AG39" s="141">
        <f>'Crisis Indicator Data'!AB33</f>
        <v>0</v>
      </c>
      <c r="AH39" s="144">
        <f t="shared" si="25"/>
        <v>4</v>
      </c>
      <c r="AI39" s="141">
        <f>'Crisis Indicator Data'!AC33</f>
        <v>2</v>
      </c>
      <c r="AJ39" s="141">
        <f>'Crisis Indicator Data'!AD33</f>
        <v>3</v>
      </c>
      <c r="AK39" s="144">
        <f t="shared" si="26"/>
        <v>5</v>
      </c>
      <c r="AL39" s="141">
        <f>'Crisis Indicator Data'!AE33</f>
        <v>0</v>
      </c>
      <c r="AM39" s="141">
        <f>'Crisis Indicator Data'!AF33</f>
        <v>1</v>
      </c>
      <c r="AN39" s="141">
        <f>'Crisis Indicator Data'!AG33</f>
        <v>1</v>
      </c>
      <c r="AO39" s="144">
        <f t="shared" si="27"/>
        <v>2</v>
      </c>
      <c r="AP39" s="147">
        <f t="shared" si="28"/>
        <v>4</v>
      </c>
      <c r="AQ39" s="149">
        <f t="shared" si="29"/>
        <v>2.5</v>
      </c>
    </row>
    <row r="40" spans="1:43" ht="13.5" customHeight="1" x14ac:dyDescent="0.3">
      <c r="A40" s="1" t="str">
        <f>'Crisis Indicator Data'!A34</f>
        <v>DRC</v>
      </c>
      <c r="B40" s="23" t="str">
        <f>'Crisis Indicator Data'!C34</f>
        <v>COD001</v>
      </c>
      <c r="C40" s="23" t="str">
        <f>'Crisis Indicator Data'!D34</f>
        <v>DRC</v>
      </c>
      <c r="D40" s="23" t="str">
        <f>'Crisis Indicator Data'!E34</f>
        <v>COD</v>
      </c>
      <c r="E40" s="137">
        <f>IF(VLOOKUP($D40,'Country Indicator Data'!$B$3:$N$193,3,FALSE)="x","x",ROUND(IF(VLOOKUP($D40,'Country Indicator Data'!$B$3:$N$193,3,FALSE)&gt;E$125,5,IF(VLOOKUP($D40,'Country Indicator Data'!$B$3:$N$193,3,FALSE)&lt;E$124,0,(E$125-VLOOKUP($D40,'Country Indicator Data'!$B$3:$N$193,3,FALSE))/(E$125-E$124)*5)),1))</f>
        <v>3.9</v>
      </c>
      <c r="F40" s="137">
        <f>IF(VLOOKUP($D40,'Country Indicator Data'!$B$3:$N$193,5,FALSE)="No data","x",ROUND(IF(VLOOKUP($D40,'Country Indicator Data'!$B$3:$N$193,5,FALSE)&gt;F$125,0,IF(VLOOKUP($D40,'Country Indicator Data'!$B$3:$N$193,5,FALSE)&lt;F$124,5,(F$125-VLOOKUP($D40,'Country Indicator Data'!$B$3:$N$193,5,FALSE))/(F$125-F$124)*5)),1))</f>
        <v>3.3</v>
      </c>
      <c r="G40" s="138">
        <f t="shared" si="15"/>
        <v>3.5999999999999996</v>
      </c>
      <c r="H40" s="137">
        <f>IF(VLOOKUP($D40,'Country Indicator Data'!$B$3:$N$193,2,FALSE)="x","x",ROUND(IF(VLOOKUP($D40,'Country Indicator Data'!$B$3:$N$193,2,FALSE)&gt;H$125,5,IF(VLOOKUP($D40,'Country Indicator Data'!$B$3:$N$193,2,FALSE)&lt;H$124,0,5-(H$125-VLOOKUP($D40,'Country Indicator Data'!$B$3:$N$193,2,FALSE))/(H$125-H$124)*5)),1))</f>
        <v>4.7</v>
      </c>
      <c r="I40" s="137">
        <f>IF(VLOOKUP($D40,'Country Indicator Data'!$B$3:$N$193,4,FALSE)="No data","x",ROUND(IF(VLOOKUP($D40,'Country Indicator Data'!$B$3:$N$193,4,FALSE)&gt;I$125,5,IF(VLOOKUP($D40,'Country Indicator Data'!$B$3:$N$193,4,FALSE)&lt;I$124,0,5-(I$125-VLOOKUP($D40,'Country Indicator Data'!$B$3:$N$193,4,FALSE))/(I$125-I$124)*5)),1))</f>
        <v>5</v>
      </c>
      <c r="J40" s="138">
        <f t="shared" si="16"/>
        <v>4.8499999999999996</v>
      </c>
      <c r="K40" s="137">
        <f>IF(VLOOKUP($D40,'Country Indicator Data'!$B$3:$N$193,6,FALSE)="x","x",ROUND(IF(VLOOKUP($D40,'Country Indicator Data'!$B$3:$N$193,6,FALSE)&gt;K$125,5,IF(VLOOKUP($D40,'Country Indicator Data'!$B$3:$N$193,6,FALSE)&lt;K$124,0,5-(K$125-VLOOKUP($D40,'Country Indicator Data'!$B$3:$N$193,6,FALSE))/(K$125-K$124)*5)),1))</f>
        <v>4.4000000000000004</v>
      </c>
      <c r="L40" s="137">
        <f>IF(VLOOKUP($D40,'Country Indicator Data'!$B$3:$N$193,7,FALSE)="No data","x",ROUND(IF(VLOOKUP($D40,'Country Indicator Data'!$B$3:$N$193,7,FALSE)&gt;L$125,5,IF(VLOOKUP($D40,'Country Indicator Data'!$B$3:$N$193,7,FALSE)&lt;L$124,0,5-(L$125-VLOOKUP($D40,'Country Indicator Data'!$B$3:$N$193,7,FALSE))/(L$125-L$124)*5)),1))</f>
        <v>2.1</v>
      </c>
      <c r="M40" s="138">
        <f t="shared" si="17"/>
        <v>3.25</v>
      </c>
      <c r="N40" s="146">
        <f t="shared" si="18"/>
        <v>3.9</v>
      </c>
      <c r="O40" s="137">
        <f>VLOOKUP(D40,'Country Indicator Data'!$B$3:$I$193,8,FALSE)</f>
        <v>4</v>
      </c>
      <c r="P40" s="137">
        <f>IF(VLOOKUP($D40,'Country Indicator Data'!$B$3:$P$193,9,FALSE)="x","x",IF(VLOOKUP($D40,'Country Indicator Data'!$B$3:$P$193,9,FALSE)&gt;P$7,5,IF(VLOOKUP($D40,'Country Indicator Data'!$B$3:$P$193,9,FALSE)&gt;P$6,4,IF(VLOOKUP($D40,'Country Indicator Data'!$B$3:$P$193,9,FALSE)&gt;P$5,3,IF(VLOOKUP($D40,'Country Indicator Data'!$B$3:$P$193,9,FALSE)&gt;P$4,2,IF(VLOOKUP($D40,'Country Indicator Data'!$B$3:$P$193,9,FALSE)&gt;$P$3,1,0))))))</f>
        <v>3</v>
      </c>
      <c r="Q40" s="146">
        <f t="shared" si="19"/>
        <v>3.5</v>
      </c>
      <c r="R40" s="137">
        <f>IF(VLOOKUP($D40,'Country Indicator Data'!$B$3:$N$193,13,FALSE)="x","x",ROUND(IF(VLOOKUP($D40,'Country Indicator Data'!$B$3:$N$193,13,FALSE)&gt;R$125,0,IF(VLOOKUP($D40,'Country Indicator Data'!$B$3:$N$193,13,FALSE)&lt;R$124,5,(R$125-VLOOKUP($D40,'Country Indicator Data'!$B$3:$N$193,13,FALSE))/(R$125-R$124)*5)),1))</f>
        <v>4</v>
      </c>
      <c r="S40" s="137">
        <f>IF(VLOOKUP($D40,'Country Indicator Data'!$B$3:$N$193,10,FALSE)="x","x",ROUND(IF(VLOOKUP($D40,'Country Indicator Data'!$B$3:$N$193,10,FALSE)&gt;S$125,0,IF(VLOOKUP($D40,'Country Indicator Data'!$B$3:$N$193,10,FALSE)&lt;S$124,5,(S$125-VLOOKUP($D40,'Country Indicator Data'!$B$3:$N$193,10,FALSE))/(S$125-S$124)*5)),1))</f>
        <v>4.0999999999999996</v>
      </c>
      <c r="T40" s="137">
        <f>IF(VLOOKUP($D40,'Country Indicator Data'!$B$3:$N$193,11,FALSE)="x","x",ROUND(IF(VLOOKUP($D40,'Country Indicator Data'!$B$3:$N$193,11,FALSE)&gt;T$125,0,IF(VLOOKUP($D40,'Country Indicator Data'!$B$3:$N$193,11,FALSE)&lt;T$124,5,(T$125-VLOOKUP($D40,'Country Indicator Data'!$B$3:$N$193,11,FALSE))/(T$125-T$124)*5)),1))</f>
        <v>3.6</v>
      </c>
      <c r="U40" s="137">
        <f>IF(VLOOKUP($D40,'Country Indicator Data'!$B$3:$N$193,12,FALSE)="x","x",ROUND(IF(VLOOKUP($D40,'Country Indicator Data'!$B$3:$N$193,12,FALSE)&gt;U$125,0,IF(VLOOKUP($D40,'Country Indicator Data'!$B$3:$N$193,12,FALSE)&lt;U$124,5,(U$125-VLOOKUP($D40,'Country Indicator Data'!$B$3:$N$193,12,FALSE))/(U$125-U$124)*5)),1))</f>
        <v>4.2</v>
      </c>
      <c r="V40" s="146">
        <f t="shared" si="20"/>
        <v>4</v>
      </c>
      <c r="W40" s="149">
        <f t="shared" si="21"/>
        <v>3.8</v>
      </c>
      <c r="X40" s="137">
        <f>IF(VLOOKUP($B40,'Crisis Indicator Data'!$C$3:$AG$117,20,FALSE)="x","x",IF(VLOOKUP($B40,'Crisis Indicator Data'!$C$3:$AG$117,20,FALSE)&gt;=X$7,5,IF(VLOOKUP($B40,'Crisis Indicator Data'!$C$3:$AG$117,20,FALSE)&gt;=X$6,4,IF(VLOOKUP($B40,'Crisis Indicator Data'!$C$3:$AG$117,20,FALSE)&gt;=X$5,3,IF(VLOOKUP($B40,'Crisis Indicator Data'!$C$3:$AG$117,20,FALSE)&gt;=X$4,2,IF(VLOOKUP($B40,'Crisis Indicator Data'!$C$3:$AG$117,20,FALSE)&gt;=X$3,1,0))))))</f>
        <v>5</v>
      </c>
      <c r="Y40" s="146">
        <f t="shared" si="22"/>
        <v>5</v>
      </c>
      <c r="Z40" s="139">
        <f>IF(OR('Crisis Indicator Data'!$W34="x",'Crisis Indicator Data'!$Q34="x",ISNA('Crisis Indicator Data'!$Q34)),"x",'Crisis Indicator Data'!$W34/SUM('Crisis Indicator Data'!$Q34:$U34))</f>
        <v>0.39020322170039062</v>
      </c>
      <c r="AA40" s="143">
        <f t="shared" si="23"/>
        <v>3</v>
      </c>
      <c r="AB40" s="139">
        <f>IF(OR('Crisis Indicator Data'!$X34="x",'Crisis Indicator Data'!$Q34="x",ISNA('Crisis Indicator Data'!$Q34)),"x",'Crisis Indicator Data'!$X34/SUM('Crisis Indicator Data'!$Q34:$U34))</f>
        <v>0.19093183514023615</v>
      </c>
      <c r="AC40" s="143">
        <f t="shared" si="24"/>
        <v>4</v>
      </c>
      <c r="AD40" s="141">
        <f>'Crisis Indicator Data'!Y34</f>
        <v>0</v>
      </c>
      <c r="AE40" s="141">
        <f>'Crisis Indicator Data'!Z34</f>
        <v>2</v>
      </c>
      <c r="AF40" s="141">
        <f>'Crisis Indicator Data'!AA34</f>
        <v>3</v>
      </c>
      <c r="AG40" s="141">
        <f>'Crisis Indicator Data'!AB34</f>
        <v>2</v>
      </c>
      <c r="AH40" s="144">
        <f t="shared" si="25"/>
        <v>3</v>
      </c>
      <c r="AI40" s="141">
        <f>'Crisis Indicator Data'!AC34</f>
        <v>2</v>
      </c>
      <c r="AJ40" s="141">
        <f>'Crisis Indicator Data'!AD34</f>
        <v>2</v>
      </c>
      <c r="AK40" s="144">
        <f t="shared" si="26"/>
        <v>4</v>
      </c>
      <c r="AL40" s="141">
        <f>'Crisis Indicator Data'!AE34</f>
        <v>3</v>
      </c>
      <c r="AM40" s="141">
        <f>'Crisis Indicator Data'!AF34</f>
        <v>2</v>
      </c>
      <c r="AN40" s="141">
        <f>'Crisis Indicator Data'!AG34</f>
        <v>2</v>
      </c>
      <c r="AO40" s="144">
        <f t="shared" si="27"/>
        <v>5</v>
      </c>
      <c r="AP40" s="147">
        <f t="shared" si="28"/>
        <v>4</v>
      </c>
      <c r="AQ40" s="149">
        <f t="shared" si="29"/>
        <v>4.5</v>
      </c>
    </row>
    <row r="41" spans="1:43" ht="13.5" customHeight="1" x14ac:dyDescent="0.3">
      <c r="A41" s="1" t="str">
        <f>'Crisis Indicator Data'!A35</f>
        <v>Venezuela displacement in Ecuador</v>
      </c>
      <c r="B41" s="23" t="str">
        <f>'Crisis Indicator Data'!C35</f>
        <v>ECU002</v>
      </c>
      <c r="C41" s="23" t="str">
        <f>'Crisis Indicator Data'!D35</f>
        <v>Ecuador</v>
      </c>
      <c r="D41" s="23" t="str">
        <f>'Crisis Indicator Data'!E35</f>
        <v>ECU</v>
      </c>
      <c r="E41" s="137">
        <f>IF(VLOOKUP($D41,'Country Indicator Data'!$B$3:$N$193,3,FALSE)="x","x",ROUND(IF(VLOOKUP($D41,'Country Indicator Data'!$B$3:$N$193,3,FALSE)&gt;E$125,5,IF(VLOOKUP($D41,'Country Indicator Data'!$B$3:$N$193,3,FALSE)&lt;E$124,0,(E$125-VLOOKUP($D41,'Country Indicator Data'!$B$3:$N$193,3,FALSE))/(E$125-E$124)*5)),1))</f>
        <v>1.8</v>
      </c>
      <c r="F41" s="137">
        <f>IF(VLOOKUP($D41,'Country Indicator Data'!$B$3:$N$193,5,FALSE)="No data","x",ROUND(IF(VLOOKUP($D41,'Country Indicator Data'!$B$3:$N$193,5,FALSE)&gt;F$125,0,IF(VLOOKUP($D41,'Country Indicator Data'!$B$3:$N$193,5,FALSE)&lt;F$124,5,(F$125-VLOOKUP($D41,'Country Indicator Data'!$B$3:$N$193,5,FALSE))/(F$125-F$124)*5)),1))</f>
        <v>2.1</v>
      </c>
      <c r="G41" s="138">
        <f t="shared" si="15"/>
        <v>1.9500000000000002</v>
      </c>
      <c r="H41" s="137">
        <f>IF(VLOOKUP($D41,'Country Indicator Data'!$B$3:$N$193,2,FALSE)="x","x",ROUND(IF(VLOOKUP($D41,'Country Indicator Data'!$B$3:$N$193,2,FALSE)&gt;H$125,5,IF(VLOOKUP($D41,'Country Indicator Data'!$B$3:$N$193,2,FALSE)&lt;H$124,0,5-(H$125-VLOOKUP($D41,'Country Indicator Data'!$B$3:$N$193,2,FALSE))/(H$125-H$124)*5)),1))</f>
        <v>2.2999999999999998</v>
      </c>
      <c r="I41" s="137">
        <f>IF(VLOOKUP($D41,'Country Indicator Data'!$B$3:$N$193,4,FALSE)="No data","x",ROUND(IF(VLOOKUP($D41,'Country Indicator Data'!$B$3:$N$193,4,FALSE)&gt;I$125,5,IF(VLOOKUP($D41,'Country Indicator Data'!$B$3:$N$193,4,FALSE)&lt;I$124,0,5-(I$125-VLOOKUP($D41,'Country Indicator Data'!$B$3:$N$193,4,FALSE))/(I$125-I$124)*5)),1))</f>
        <v>3.1</v>
      </c>
      <c r="J41" s="138">
        <f t="shared" si="16"/>
        <v>2.7</v>
      </c>
      <c r="K41" s="137">
        <f>IF(VLOOKUP($D41,'Country Indicator Data'!$B$3:$N$193,6,FALSE)="x","x",ROUND(IF(VLOOKUP($D41,'Country Indicator Data'!$B$3:$N$193,6,FALSE)&gt;K$125,5,IF(VLOOKUP($D41,'Country Indicator Data'!$B$3:$N$193,6,FALSE)&lt;K$124,0,5-(K$125-VLOOKUP($D41,'Country Indicator Data'!$B$3:$N$193,6,FALSE))/(K$125-K$124)*5)),1))</f>
        <v>2.6</v>
      </c>
      <c r="L41" s="137">
        <f>IF(VLOOKUP($D41,'Country Indicator Data'!$B$3:$N$193,7,FALSE)="No data","x",ROUND(IF(VLOOKUP($D41,'Country Indicator Data'!$B$3:$N$193,7,FALSE)&gt;L$125,5,IF(VLOOKUP($D41,'Country Indicator Data'!$B$3:$N$193,7,FALSE)&lt;L$124,0,5-(L$125-VLOOKUP($D41,'Country Indicator Data'!$B$3:$N$193,7,FALSE))/(L$125-L$124)*5)),1))</f>
        <v>2.5</v>
      </c>
      <c r="M41" s="138">
        <f t="shared" si="17"/>
        <v>2.5499999999999998</v>
      </c>
      <c r="N41" s="146">
        <f t="shared" si="18"/>
        <v>2.4</v>
      </c>
      <c r="O41" s="137">
        <f>VLOOKUP(D41,'Country Indicator Data'!$B$3:$I$193,8,FALSE)</f>
        <v>3</v>
      </c>
      <c r="P41" s="137">
        <f>IF(VLOOKUP($D41,'Country Indicator Data'!$B$3:$P$193,9,FALSE)="x","x",IF(VLOOKUP($D41,'Country Indicator Data'!$B$3:$P$193,9,FALSE)&gt;P$7,5,IF(VLOOKUP($D41,'Country Indicator Data'!$B$3:$P$193,9,FALSE)&gt;P$6,4,IF(VLOOKUP($D41,'Country Indicator Data'!$B$3:$P$193,9,FALSE)&gt;P$5,3,IF(VLOOKUP($D41,'Country Indicator Data'!$B$3:$P$193,9,FALSE)&gt;P$4,2,IF(VLOOKUP($D41,'Country Indicator Data'!$B$3:$P$193,9,FALSE)&gt;$P$3,1,0))))))</f>
        <v>0</v>
      </c>
      <c r="Q41" s="146">
        <f t="shared" si="19"/>
        <v>1.5</v>
      </c>
      <c r="R41" s="137">
        <f>IF(VLOOKUP($D41,'Country Indicator Data'!$B$3:$N$193,13,FALSE)="x","x",ROUND(IF(VLOOKUP($D41,'Country Indicator Data'!$B$3:$N$193,13,FALSE)&gt;R$125,0,IF(VLOOKUP($D41,'Country Indicator Data'!$B$3:$N$193,13,FALSE)&lt;R$124,5,(R$125-VLOOKUP($D41,'Country Indicator Data'!$B$3:$N$193,13,FALSE))/(R$125-R$124)*5)),1))</f>
        <v>3.5</v>
      </c>
      <c r="S41" s="137">
        <f>IF(VLOOKUP($D41,'Country Indicator Data'!$B$3:$N$193,10,FALSE)="x","x",ROUND(IF(VLOOKUP($D41,'Country Indicator Data'!$B$3:$N$193,10,FALSE)&gt;S$125,0,IF(VLOOKUP($D41,'Country Indicator Data'!$B$3:$N$193,10,FALSE)&lt;S$124,5,(S$125-VLOOKUP($D41,'Country Indicator Data'!$B$3:$N$193,10,FALSE))/(S$125-S$124)*5)),1))</f>
        <v>3.5</v>
      </c>
      <c r="T41" s="137">
        <f>IF(VLOOKUP($D41,'Country Indicator Data'!$B$3:$N$193,11,FALSE)="x","x",ROUND(IF(VLOOKUP($D41,'Country Indicator Data'!$B$3:$N$193,11,FALSE)&gt;T$125,0,IF(VLOOKUP($D41,'Country Indicator Data'!$B$3:$N$193,11,FALSE)&lt;T$124,5,(T$125-VLOOKUP($D41,'Country Indicator Data'!$B$3:$N$193,11,FALSE))/(T$125-T$124)*5)),1))</f>
        <v>2.6</v>
      </c>
      <c r="U41" s="137">
        <f>IF(VLOOKUP($D41,'Country Indicator Data'!$B$3:$N$193,12,FALSE)="x","x",ROUND(IF(VLOOKUP($D41,'Country Indicator Data'!$B$3:$N$193,12,FALSE)&gt;U$125,0,IF(VLOOKUP($D41,'Country Indicator Data'!$B$3:$N$193,12,FALSE)&lt;U$124,5,(U$125-VLOOKUP($D41,'Country Indicator Data'!$B$3:$N$193,12,FALSE))/(U$125-U$124)*5)),1))</f>
        <v>2</v>
      </c>
      <c r="V41" s="146">
        <f t="shared" si="20"/>
        <v>2.9</v>
      </c>
      <c r="W41" s="149">
        <f t="shared" si="21"/>
        <v>2.2999999999999998</v>
      </c>
      <c r="X41" s="137">
        <f>IF(VLOOKUP($B41,'Crisis Indicator Data'!$C$3:$AG$117,20,FALSE)="x","x",IF(VLOOKUP($B41,'Crisis Indicator Data'!$C$3:$AG$117,20,FALSE)&gt;=X$7,5,IF(VLOOKUP($B41,'Crisis Indicator Data'!$C$3:$AG$117,20,FALSE)&gt;=X$6,4,IF(VLOOKUP($B41,'Crisis Indicator Data'!$C$3:$AG$117,20,FALSE)&gt;=X$5,3,IF(VLOOKUP($B41,'Crisis Indicator Data'!$C$3:$AG$117,20,FALSE)&gt;=X$4,2,IF(VLOOKUP($B41,'Crisis Indicator Data'!$C$3:$AG$117,20,FALSE)&gt;=X$3,1,0))))))</f>
        <v>2</v>
      </c>
      <c r="Y41" s="146">
        <f t="shared" si="22"/>
        <v>2</v>
      </c>
      <c r="Z41" s="139" t="str">
        <f>IF(OR('Crisis Indicator Data'!$W35="x",'Crisis Indicator Data'!$Q35="x",ISNA('Crisis Indicator Data'!$Q35)),"x",'Crisis Indicator Data'!$W35/SUM('Crisis Indicator Data'!$Q35:$U35))</f>
        <v>x</v>
      </c>
      <c r="AA41" s="143" t="str">
        <f t="shared" si="23"/>
        <v>x</v>
      </c>
      <c r="AB41" s="139" t="str">
        <f>IF(OR('Crisis Indicator Data'!$X35="x",'Crisis Indicator Data'!$Q35="x",ISNA('Crisis Indicator Data'!$Q35)),"x",'Crisis Indicator Data'!$X35/SUM('Crisis Indicator Data'!$Q35:$U35))</f>
        <v>x</v>
      </c>
      <c r="AC41" s="143" t="str">
        <f t="shared" si="24"/>
        <v>x</v>
      </c>
      <c r="AD41" s="141" t="str">
        <f>'Crisis Indicator Data'!Y35</f>
        <v>x</v>
      </c>
      <c r="AE41" s="141" t="str">
        <f>'Crisis Indicator Data'!Z35</f>
        <v>x</v>
      </c>
      <c r="AF41" s="141" t="str">
        <f>'Crisis Indicator Data'!AA35</f>
        <v>x</v>
      </c>
      <c r="AG41" s="141" t="str">
        <f>'Crisis Indicator Data'!AB35</f>
        <v>x</v>
      </c>
      <c r="AH41" s="144">
        <f t="shared" si="25"/>
        <v>0</v>
      </c>
      <c r="AI41" s="141" t="str">
        <f>'Crisis Indicator Data'!AC35</f>
        <v>x</v>
      </c>
      <c r="AJ41" s="141" t="str">
        <f>'Crisis Indicator Data'!AD35</f>
        <v>x</v>
      </c>
      <c r="AK41" s="144">
        <f t="shared" si="26"/>
        <v>0</v>
      </c>
      <c r="AL41" s="141" t="str">
        <f>'Crisis Indicator Data'!AE35</f>
        <v>x</v>
      </c>
      <c r="AM41" s="141" t="str">
        <f>'Crisis Indicator Data'!AF35</f>
        <v>x</v>
      </c>
      <c r="AN41" s="141" t="str">
        <f>'Crisis Indicator Data'!AG35</f>
        <v>x</v>
      </c>
      <c r="AO41" s="144">
        <f t="shared" si="27"/>
        <v>0</v>
      </c>
      <c r="AP41" s="147">
        <f t="shared" si="28"/>
        <v>0</v>
      </c>
      <c r="AQ41" s="149">
        <f t="shared" si="29"/>
        <v>1</v>
      </c>
    </row>
    <row r="42" spans="1:43" ht="13.5" customHeight="1" x14ac:dyDescent="0.3">
      <c r="A42" s="1" t="str">
        <f>'Crisis Indicator Data'!A36</f>
        <v>Syrian Refugee Crisis in Egypt</v>
      </c>
      <c r="B42" s="23" t="str">
        <f>'Crisis Indicator Data'!C36</f>
        <v>EGY002</v>
      </c>
      <c r="C42" s="23" t="str">
        <f>'Crisis Indicator Data'!D36</f>
        <v xml:space="preserve">Egypt </v>
      </c>
      <c r="D42" s="23" t="str">
        <f>'Crisis Indicator Data'!E36</f>
        <v>EGY</v>
      </c>
      <c r="E42" s="137">
        <f>IF(VLOOKUP($D42,'Country Indicator Data'!$B$3:$N$193,3,FALSE)="x","x",ROUND(IF(VLOOKUP($D42,'Country Indicator Data'!$B$3:$N$193,3,FALSE)&gt;E$125,5,IF(VLOOKUP($D42,'Country Indicator Data'!$B$3:$N$193,3,FALSE)&lt;E$124,0,(E$125-VLOOKUP($D42,'Country Indicator Data'!$B$3:$N$193,3,FALSE))/(E$125-E$124)*5)),1))</f>
        <v>3.9</v>
      </c>
      <c r="F42" s="137">
        <f>IF(VLOOKUP($D42,'Country Indicator Data'!$B$3:$N$193,5,FALSE)="No data","x",ROUND(IF(VLOOKUP($D42,'Country Indicator Data'!$B$3:$N$193,5,FALSE)&gt;F$125,0,IF(VLOOKUP($D42,'Country Indicator Data'!$B$3:$N$193,5,FALSE)&lt;F$124,5,(F$125-VLOOKUP($D42,'Country Indicator Data'!$B$3:$N$193,5,FALSE))/(F$125-F$124)*5)),1))</f>
        <v>3.2</v>
      </c>
      <c r="G42" s="138">
        <f t="shared" si="15"/>
        <v>3.55</v>
      </c>
      <c r="H42" s="137">
        <f>IF(VLOOKUP($D42,'Country Indicator Data'!$B$3:$N$193,2,FALSE)="x","x",ROUND(IF(VLOOKUP($D42,'Country Indicator Data'!$B$3:$N$193,2,FALSE)&gt;H$125,5,IF(VLOOKUP($D42,'Country Indicator Data'!$B$3:$N$193,2,FALSE)&lt;H$124,0,5-(H$125-VLOOKUP($D42,'Country Indicator Data'!$B$3:$N$193,2,FALSE))/(H$125-H$124)*5)),1))</f>
        <v>0.9</v>
      </c>
      <c r="I42" s="137">
        <f>IF(VLOOKUP($D42,'Country Indicator Data'!$B$3:$N$193,4,FALSE)="No data","x",ROUND(IF(VLOOKUP($D42,'Country Indicator Data'!$B$3:$N$193,4,FALSE)&gt;I$125,5,IF(VLOOKUP($D42,'Country Indicator Data'!$B$3:$N$193,4,FALSE)&lt;I$124,0,5-(I$125-VLOOKUP($D42,'Country Indicator Data'!$B$3:$N$193,4,FALSE))/(I$125-I$124)*5)),1))</f>
        <v>0.9</v>
      </c>
      <c r="J42" s="138">
        <f t="shared" si="16"/>
        <v>0.9</v>
      </c>
      <c r="K42" s="137">
        <f>IF(VLOOKUP($D42,'Country Indicator Data'!$B$3:$N$193,6,FALSE)="x","x",ROUND(IF(VLOOKUP($D42,'Country Indicator Data'!$B$3:$N$193,6,FALSE)&gt;K$125,5,IF(VLOOKUP($D42,'Country Indicator Data'!$B$3:$N$193,6,FALSE)&lt;K$124,0,5-(K$125-VLOOKUP($D42,'Country Indicator Data'!$B$3:$N$193,6,FALSE))/(K$125-K$124)*5)),1))</f>
        <v>3.8</v>
      </c>
      <c r="L42" s="137">
        <f>IF(VLOOKUP($D42,'Country Indicator Data'!$B$3:$N$193,7,FALSE)="No data","x",ROUND(IF(VLOOKUP($D42,'Country Indicator Data'!$B$3:$N$193,7,FALSE)&gt;L$125,5,IF(VLOOKUP($D42,'Country Indicator Data'!$B$3:$N$193,7,FALSE)&lt;L$124,0,5-(L$125-VLOOKUP($D42,'Country Indicator Data'!$B$3:$N$193,7,FALSE))/(L$125-L$124)*5)),1))</f>
        <v>0.7</v>
      </c>
      <c r="M42" s="138">
        <f t="shared" si="17"/>
        <v>2.25</v>
      </c>
      <c r="N42" s="146">
        <f t="shared" si="18"/>
        <v>2.2333333333333334</v>
      </c>
      <c r="O42" s="137">
        <f>VLOOKUP(D42,'Country Indicator Data'!$B$3:$I$193,8,FALSE)</f>
        <v>4</v>
      </c>
      <c r="P42" s="137">
        <f>IF(VLOOKUP($D42,'Country Indicator Data'!$B$3:$P$193,9,FALSE)="x","x",IF(VLOOKUP($D42,'Country Indicator Data'!$B$3:$P$193,9,FALSE)&gt;P$7,5,IF(VLOOKUP($D42,'Country Indicator Data'!$B$3:$P$193,9,FALSE)&gt;P$6,4,IF(VLOOKUP($D42,'Country Indicator Data'!$B$3:$P$193,9,FALSE)&gt;P$5,3,IF(VLOOKUP($D42,'Country Indicator Data'!$B$3:$P$193,9,FALSE)&gt;P$4,2,IF(VLOOKUP($D42,'Country Indicator Data'!$B$3:$P$193,9,FALSE)&gt;$P$3,1,0))))))</f>
        <v>0</v>
      </c>
      <c r="Q42" s="146">
        <f t="shared" si="19"/>
        <v>2</v>
      </c>
      <c r="R42" s="137">
        <f>IF(VLOOKUP($D42,'Country Indicator Data'!$B$3:$N$193,13,FALSE)="x","x",ROUND(IF(VLOOKUP($D42,'Country Indicator Data'!$B$3:$N$193,13,FALSE)&gt;R$125,0,IF(VLOOKUP($D42,'Country Indicator Data'!$B$3:$N$193,13,FALSE)&lt;R$124,5,(R$125-VLOOKUP($D42,'Country Indicator Data'!$B$3:$N$193,13,FALSE))/(R$125-R$124)*5)),1))</f>
        <v>3.3</v>
      </c>
      <c r="S42" s="137">
        <f>IF(VLOOKUP($D42,'Country Indicator Data'!$B$3:$N$193,10,FALSE)="x","x",ROUND(IF(VLOOKUP($D42,'Country Indicator Data'!$B$3:$N$193,10,FALSE)&gt;S$125,0,IF(VLOOKUP($D42,'Country Indicator Data'!$B$3:$N$193,10,FALSE)&lt;S$124,5,(S$125-VLOOKUP($D42,'Country Indicator Data'!$B$3:$N$193,10,FALSE))/(S$125-S$124)*5)),1))</f>
        <v>3</v>
      </c>
      <c r="T42" s="137">
        <f>IF(VLOOKUP($D42,'Country Indicator Data'!$B$3:$N$193,11,FALSE)="x","x",ROUND(IF(VLOOKUP($D42,'Country Indicator Data'!$B$3:$N$193,11,FALSE)&gt;T$125,0,IF(VLOOKUP($D42,'Country Indicator Data'!$B$3:$N$193,11,FALSE)&lt;T$124,5,(T$125-VLOOKUP($D42,'Country Indicator Data'!$B$3:$N$193,11,FALSE))/(T$125-T$124)*5)),1))</f>
        <v>3.3</v>
      </c>
      <c r="U42" s="137">
        <f>IF(VLOOKUP($D42,'Country Indicator Data'!$B$3:$N$193,12,FALSE)="x","x",ROUND(IF(VLOOKUP($D42,'Country Indicator Data'!$B$3:$N$193,12,FALSE)&gt;U$125,0,IF(VLOOKUP($D42,'Country Indicator Data'!$B$3:$N$193,12,FALSE)&lt;U$124,5,(U$125-VLOOKUP($D42,'Country Indicator Data'!$B$3:$N$193,12,FALSE))/(U$125-U$124)*5)),1))</f>
        <v>3.7</v>
      </c>
      <c r="V42" s="146">
        <f t="shared" si="20"/>
        <v>3.3</v>
      </c>
      <c r="W42" s="149">
        <f t="shared" si="21"/>
        <v>2.5</v>
      </c>
      <c r="X42" s="137">
        <f>IF(VLOOKUP($B42,'Crisis Indicator Data'!$C$3:$AG$117,20,FALSE)="x","x",IF(VLOOKUP($B42,'Crisis Indicator Data'!$C$3:$AG$117,20,FALSE)&gt;=X$7,5,IF(VLOOKUP($B42,'Crisis Indicator Data'!$C$3:$AG$117,20,FALSE)&gt;=X$6,4,IF(VLOOKUP($B42,'Crisis Indicator Data'!$C$3:$AG$117,20,FALSE)&gt;=X$5,3,IF(VLOOKUP($B42,'Crisis Indicator Data'!$C$3:$AG$117,20,FALSE)&gt;=X$4,2,IF(VLOOKUP($B42,'Crisis Indicator Data'!$C$3:$AG$117,20,FALSE)&gt;=X$3,1,0))))))</f>
        <v>2</v>
      </c>
      <c r="Y42" s="146">
        <f t="shared" si="22"/>
        <v>2</v>
      </c>
      <c r="Z42" s="139" t="str">
        <f>IF(OR('Crisis Indicator Data'!$W36="x",'Crisis Indicator Data'!$Q36="x",ISNA('Crisis Indicator Data'!$Q36)),"x",'Crisis Indicator Data'!$W36/SUM('Crisis Indicator Data'!$Q36:$U36))</f>
        <v>x</v>
      </c>
      <c r="AA42" s="143" t="str">
        <f t="shared" si="23"/>
        <v>x</v>
      </c>
      <c r="AB42" s="139" t="str">
        <f>IF(OR('Crisis Indicator Data'!$X36="x",'Crisis Indicator Data'!$Q36="x",ISNA('Crisis Indicator Data'!$Q36)),"x",'Crisis Indicator Data'!$X36/SUM('Crisis Indicator Data'!$Q36:$U36))</f>
        <v>x</v>
      </c>
      <c r="AC42" s="143" t="str">
        <f t="shared" si="24"/>
        <v>x</v>
      </c>
      <c r="AD42" s="141" t="str">
        <f>'Crisis Indicator Data'!Y36</f>
        <v>x</v>
      </c>
      <c r="AE42" s="141" t="str">
        <f>'Crisis Indicator Data'!Z36</f>
        <v>x</v>
      </c>
      <c r="AF42" s="141" t="str">
        <f>'Crisis Indicator Data'!AA36</f>
        <v>x</v>
      </c>
      <c r="AG42" s="141" t="str">
        <f>'Crisis Indicator Data'!AB36</f>
        <v>x</v>
      </c>
      <c r="AH42" s="144">
        <f t="shared" si="25"/>
        <v>0</v>
      </c>
      <c r="AI42" s="141" t="str">
        <f>'Crisis Indicator Data'!AC36</f>
        <v>x</v>
      </c>
      <c r="AJ42" s="141" t="str">
        <f>'Crisis Indicator Data'!AD36</f>
        <v>x</v>
      </c>
      <c r="AK42" s="144">
        <f t="shared" si="26"/>
        <v>0</v>
      </c>
      <c r="AL42" s="141" t="str">
        <f>'Crisis Indicator Data'!AE36</f>
        <v>x</v>
      </c>
      <c r="AM42" s="141" t="str">
        <f>'Crisis Indicator Data'!AF36</f>
        <v>x</v>
      </c>
      <c r="AN42" s="141" t="str">
        <f>'Crisis Indicator Data'!AG36</f>
        <v>x</v>
      </c>
      <c r="AO42" s="144">
        <f t="shared" si="27"/>
        <v>0</v>
      </c>
      <c r="AP42" s="147">
        <f t="shared" si="28"/>
        <v>0</v>
      </c>
      <c r="AQ42" s="149">
        <f t="shared" si="29"/>
        <v>1</v>
      </c>
    </row>
    <row r="43" spans="1:43" ht="13.5" customHeight="1" x14ac:dyDescent="0.3">
      <c r="A43" s="1" t="str">
        <f>'Crisis Indicator Data'!A37</f>
        <v>El Salvador</v>
      </c>
      <c r="B43" s="23" t="str">
        <f>'Crisis Indicator Data'!C37</f>
        <v>SLV001</v>
      </c>
      <c r="C43" s="23" t="str">
        <f>'Crisis Indicator Data'!D37</f>
        <v>El Salvador</v>
      </c>
      <c r="D43" s="23" t="str">
        <f>'Crisis Indicator Data'!E37</f>
        <v>SLV</v>
      </c>
      <c r="E43" s="137">
        <f>IF(VLOOKUP($D43,'Country Indicator Data'!$B$3:$N$193,3,FALSE)="x","x",ROUND(IF(VLOOKUP($D43,'Country Indicator Data'!$B$3:$N$193,3,FALSE)&gt;E$125,5,IF(VLOOKUP($D43,'Country Indicator Data'!$B$3:$N$193,3,FALSE)&lt;E$124,0,(E$125-VLOOKUP($D43,'Country Indicator Data'!$B$3:$N$193,3,FALSE))/(E$125-E$124)*5)),1))</f>
        <v>0.7</v>
      </c>
      <c r="F43" s="137">
        <f>IF(VLOOKUP($D43,'Country Indicator Data'!$B$3:$N$193,5,FALSE)="No data","x",ROUND(IF(VLOOKUP($D43,'Country Indicator Data'!$B$3:$N$193,5,FALSE)&gt;F$125,0,IF(VLOOKUP($D43,'Country Indicator Data'!$B$3:$N$193,5,FALSE)&lt;F$124,5,(F$125-VLOOKUP($D43,'Country Indicator Data'!$B$3:$N$193,5,FALSE))/(F$125-F$124)*5)),1))</f>
        <v>1.4</v>
      </c>
      <c r="G43" s="138">
        <f t="shared" si="15"/>
        <v>1.0499999999999998</v>
      </c>
      <c r="H43" s="137">
        <f>IF(VLOOKUP($D43,'Country Indicator Data'!$B$3:$N$193,2,FALSE)="x","x",ROUND(IF(VLOOKUP($D43,'Country Indicator Data'!$B$3:$N$193,2,FALSE)&gt;H$125,5,IF(VLOOKUP($D43,'Country Indicator Data'!$B$3:$N$193,2,FALSE)&lt;H$124,0,5-(H$125-VLOOKUP($D43,'Country Indicator Data'!$B$3:$N$193,2,FALSE))/(H$125-H$124)*5)),1))</f>
        <v>5</v>
      </c>
      <c r="I43" s="137">
        <f>IF(VLOOKUP($D43,'Country Indicator Data'!$B$3:$N$193,4,FALSE)="No data","x",ROUND(IF(VLOOKUP($D43,'Country Indicator Data'!$B$3:$N$193,4,FALSE)&gt;I$125,5,IF(VLOOKUP($D43,'Country Indicator Data'!$B$3:$N$193,4,FALSE)&lt;I$124,0,5-(I$125-VLOOKUP($D43,'Country Indicator Data'!$B$3:$N$193,4,FALSE))/(I$125-I$124)*5)),1))</f>
        <v>0</v>
      </c>
      <c r="J43" s="138">
        <f t="shared" si="16"/>
        <v>2.5</v>
      </c>
      <c r="K43" s="137">
        <f>IF(VLOOKUP($D43,'Country Indicator Data'!$B$3:$N$193,6,FALSE)="x","x",ROUND(IF(VLOOKUP($D43,'Country Indicator Data'!$B$3:$N$193,6,FALSE)&gt;K$125,5,IF(VLOOKUP($D43,'Country Indicator Data'!$B$3:$N$193,6,FALSE)&lt;K$124,0,5-(K$125-VLOOKUP($D43,'Country Indicator Data'!$B$3:$N$193,6,FALSE))/(K$125-K$124)*5)),1))</f>
        <v>2.6</v>
      </c>
      <c r="L43" s="137">
        <f>IF(VLOOKUP($D43,'Country Indicator Data'!$B$3:$N$193,7,FALSE)="No data","x",ROUND(IF(VLOOKUP($D43,'Country Indicator Data'!$B$3:$N$193,7,FALSE)&gt;L$125,5,IF(VLOOKUP($D43,'Country Indicator Data'!$B$3:$N$193,7,FALSE)&lt;L$124,0,5-(L$125-VLOOKUP($D43,'Country Indicator Data'!$B$3:$N$193,7,FALSE))/(L$125-L$124)*5)),1))</f>
        <v>2.1</v>
      </c>
      <c r="M43" s="138">
        <f t="shared" si="17"/>
        <v>2.35</v>
      </c>
      <c r="N43" s="146">
        <f t="shared" si="18"/>
        <v>1.9666666666666668</v>
      </c>
      <c r="O43" s="137">
        <f>VLOOKUP(D43,'Country Indicator Data'!$B$3:$I$193,8,FALSE)</f>
        <v>4</v>
      </c>
      <c r="P43" s="137">
        <f>IF(VLOOKUP($D43,'Country Indicator Data'!$B$3:$P$193,9,FALSE)="x","x",IF(VLOOKUP($D43,'Country Indicator Data'!$B$3:$P$193,9,FALSE)&gt;P$7,5,IF(VLOOKUP($D43,'Country Indicator Data'!$B$3:$P$193,9,FALSE)&gt;P$6,4,IF(VLOOKUP($D43,'Country Indicator Data'!$B$3:$P$193,9,FALSE)&gt;P$5,3,IF(VLOOKUP($D43,'Country Indicator Data'!$B$3:$P$193,9,FALSE)&gt;P$4,2,IF(VLOOKUP($D43,'Country Indicator Data'!$B$3:$P$193,9,FALSE)&gt;$P$3,1,0))))))</f>
        <v>4</v>
      </c>
      <c r="Q43" s="146">
        <f t="shared" si="19"/>
        <v>4</v>
      </c>
      <c r="R43" s="137">
        <f>IF(VLOOKUP($D43,'Country Indicator Data'!$B$3:$N$193,13,FALSE)="x","x",ROUND(IF(VLOOKUP($D43,'Country Indicator Data'!$B$3:$N$193,13,FALSE)&gt;R$125,0,IF(VLOOKUP($D43,'Country Indicator Data'!$B$3:$N$193,13,FALSE)&lt;R$124,5,(R$125-VLOOKUP($D43,'Country Indicator Data'!$B$3:$N$193,13,FALSE))/(R$125-R$124)*5)),1))</f>
        <v>3.2</v>
      </c>
      <c r="S43" s="137">
        <f>IF(VLOOKUP($D43,'Country Indicator Data'!$B$3:$N$193,10,FALSE)="x","x",ROUND(IF(VLOOKUP($D43,'Country Indicator Data'!$B$3:$N$193,10,FALSE)&gt;S$125,0,IF(VLOOKUP($D43,'Country Indicator Data'!$B$3:$N$193,10,FALSE)&lt;S$124,5,(S$125-VLOOKUP($D43,'Country Indicator Data'!$B$3:$N$193,10,FALSE))/(S$125-S$124)*5)),1))</f>
        <v>3.1</v>
      </c>
      <c r="T43" s="137">
        <f>IF(VLOOKUP($D43,'Country Indicator Data'!$B$3:$N$193,11,FALSE)="x","x",ROUND(IF(VLOOKUP($D43,'Country Indicator Data'!$B$3:$N$193,11,FALSE)&gt;T$125,0,IF(VLOOKUP($D43,'Country Indicator Data'!$B$3:$N$193,11,FALSE)&lt;T$124,5,(T$125-VLOOKUP($D43,'Country Indicator Data'!$B$3:$N$193,11,FALSE))/(T$125-T$124)*5)),1))</f>
        <v>2</v>
      </c>
      <c r="U43" s="137">
        <f>IF(VLOOKUP($D43,'Country Indicator Data'!$B$3:$N$193,12,FALSE)="x","x",ROUND(IF(VLOOKUP($D43,'Country Indicator Data'!$B$3:$N$193,12,FALSE)&gt;U$125,0,IF(VLOOKUP($D43,'Country Indicator Data'!$B$3:$N$193,12,FALSE)&lt;U$124,5,(U$125-VLOOKUP($D43,'Country Indicator Data'!$B$3:$N$193,12,FALSE))/(U$125-U$124)*5)),1))</f>
        <v>1.5</v>
      </c>
      <c r="V43" s="146">
        <f t="shared" si="20"/>
        <v>2.5</v>
      </c>
      <c r="W43" s="149">
        <f t="shared" si="21"/>
        <v>2.8</v>
      </c>
      <c r="X43" s="137">
        <f>IF(VLOOKUP($B43,'Crisis Indicator Data'!$C$3:$AG$117,20,FALSE)="x","x",IF(VLOOKUP($B43,'Crisis Indicator Data'!$C$3:$AG$117,20,FALSE)&gt;=X$7,5,IF(VLOOKUP($B43,'Crisis Indicator Data'!$C$3:$AG$117,20,FALSE)&gt;=X$6,4,IF(VLOOKUP($B43,'Crisis Indicator Data'!$C$3:$AG$117,20,FALSE)&gt;=X$5,3,IF(VLOOKUP($B43,'Crisis Indicator Data'!$C$3:$AG$117,20,FALSE)&gt;=X$4,2,IF(VLOOKUP($B43,'Crisis Indicator Data'!$C$3:$AG$117,20,FALSE)&gt;=X$3,1,0))))))</f>
        <v>3</v>
      </c>
      <c r="Y43" s="146">
        <f t="shared" si="22"/>
        <v>3</v>
      </c>
      <c r="Z43" s="139" t="str">
        <f>IF(OR('Crisis Indicator Data'!$W37="x",'Crisis Indicator Data'!$Q37="x",ISNA('Crisis Indicator Data'!$Q37)),"x",'Crisis Indicator Data'!$W37/SUM('Crisis Indicator Data'!$Q37:$U37))</f>
        <v>x</v>
      </c>
      <c r="AA43" s="143" t="str">
        <f t="shared" si="23"/>
        <v>x</v>
      </c>
      <c r="AB43" s="139" t="str">
        <f>IF(OR('Crisis Indicator Data'!$X37="x",'Crisis Indicator Data'!$Q37="x",ISNA('Crisis Indicator Data'!$Q37)),"x",'Crisis Indicator Data'!$X37/SUM('Crisis Indicator Data'!$Q37:$U37))</f>
        <v>x</v>
      </c>
      <c r="AC43" s="143" t="str">
        <f t="shared" si="24"/>
        <v>x</v>
      </c>
      <c r="AD43" s="141">
        <f>'Crisis Indicator Data'!Y37</f>
        <v>0</v>
      </c>
      <c r="AE43" s="141">
        <f>'Crisis Indicator Data'!Z37</f>
        <v>0</v>
      </c>
      <c r="AF43" s="141">
        <f>'Crisis Indicator Data'!AA37</f>
        <v>0</v>
      </c>
      <c r="AG43" s="141">
        <f>'Crisis Indicator Data'!AB37</f>
        <v>0</v>
      </c>
      <c r="AH43" s="144">
        <f t="shared" si="25"/>
        <v>0</v>
      </c>
      <c r="AI43" s="141" t="str">
        <f>'Crisis Indicator Data'!AC37</f>
        <v>x</v>
      </c>
      <c r="AJ43" s="141">
        <f>'Crisis Indicator Data'!AD37</f>
        <v>0</v>
      </c>
      <c r="AK43" s="144">
        <f t="shared" si="26"/>
        <v>0</v>
      </c>
      <c r="AL43" s="141">
        <f>'Crisis Indicator Data'!AE37</f>
        <v>1</v>
      </c>
      <c r="AM43" s="141">
        <f>'Crisis Indicator Data'!AF37</f>
        <v>0</v>
      </c>
      <c r="AN43" s="141">
        <f>'Crisis Indicator Data'!AG37</f>
        <v>0</v>
      </c>
      <c r="AO43" s="144">
        <f t="shared" si="27"/>
        <v>1</v>
      </c>
      <c r="AP43" s="147">
        <f t="shared" si="28"/>
        <v>0</v>
      </c>
      <c r="AQ43" s="149">
        <f t="shared" si="29"/>
        <v>1.5</v>
      </c>
    </row>
    <row r="44" spans="1:43" ht="13.5" customHeight="1" x14ac:dyDescent="0.3">
      <c r="A44" s="1" t="str">
        <f>'Crisis Indicator Data'!A38</f>
        <v>Eritrea</v>
      </c>
      <c r="B44" s="23" t="str">
        <f>'Crisis Indicator Data'!C38</f>
        <v>ERI001</v>
      </c>
      <c r="C44" s="23" t="str">
        <f>'Crisis Indicator Data'!D38</f>
        <v>Eritrea</v>
      </c>
      <c r="D44" s="23" t="str">
        <f>'Crisis Indicator Data'!E38</f>
        <v>ERI</v>
      </c>
      <c r="E44" s="137">
        <f>IF(VLOOKUP($D44,'Country Indicator Data'!$B$3:$N$193,3,FALSE)="x","x",ROUND(IF(VLOOKUP($D44,'Country Indicator Data'!$B$3:$N$193,3,FALSE)&gt;E$125,5,IF(VLOOKUP($D44,'Country Indicator Data'!$B$3:$N$193,3,FALSE)&lt;E$124,0,(E$125-VLOOKUP($D44,'Country Indicator Data'!$B$3:$N$193,3,FALSE))/(E$125-E$124)*5)),1))</f>
        <v>5</v>
      </c>
      <c r="F44" s="137">
        <f>IF(VLOOKUP($D44,'Country Indicator Data'!$B$3:$N$193,5,FALSE)="No data","x",ROUND(IF(VLOOKUP($D44,'Country Indicator Data'!$B$3:$N$193,5,FALSE)&gt;F$125,0,IF(VLOOKUP($D44,'Country Indicator Data'!$B$3:$N$193,5,FALSE)&lt;F$124,5,(F$125-VLOOKUP($D44,'Country Indicator Data'!$B$3:$N$193,5,FALSE))/(F$125-F$124)*5)),1))</f>
        <v>3.9</v>
      </c>
      <c r="G44" s="138">
        <f t="shared" si="15"/>
        <v>4.45</v>
      </c>
      <c r="H44" s="137">
        <f>IF(VLOOKUP($D44,'Country Indicator Data'!$B$3:$N$193,2,FALSE)="x","x",ROUND(IF(VLOOKUP($D44,'Country Indicator Data'!$B$3:$N$193,2,FALSE)&gt;H$125,5,IF(VLOOKUP($D44,'Country Indicator Data'!$B$3:$N$193,2,FALSE)&lt;H$124,0,5-(H$125-VLOOKUP($D44,'Country Indicator Data'!$B$3:$N$193,2,FALSE))/(H$125-H$124)*5)),1))</f>
        <v>2.6</v>
      </c>
      <c r="I44" s="137">
        <f>IF(VLOOKUP($D44,'Country Indicator Data'!$B$3:$N$193,4,FALSE)="No data","x",ROUND(IF(VLOOKUP($D44,'Country Indicator Data'!$B$3:$N$193,4,FALSE)&gt;I$125,5,IF(VLOOKUP($D44,'Country Indicator Data'!$B$3:$N$193,4,FALSE)&lt;I$124,0,5-(I$125-VLOOKUP($D44,'Country Indicator Data'!$B$3:$N$193,4,FALSE))/(I$125-I$124)*5)),1))</f>
        <v>0</v>
      </c>
      <c r="J44" s="138">
        <f t="shared" si="16"/>
        <v>1.3</v>
      </c>
      <c r="K44" s="137" t="str">
        <f>IF(VLOOKUP($D44,'Country Indicator Data'!$B$3:$N$193,6,FALSE)="x","x",ROUND(IF(VLOOKUP($D44,'Country Indicator Data'!$B$3:$N$193,6,FALSE)&gt;K$125,5,IF(VLOOKUP($D44,'Country Indicator Data'!$B$3:$N$193,6,FALSE)&lt;K$124,0,5-(K$125-VLOOKUP($D44,'Country Indicator Data'!$B$3:$N$193,6,FALSE))/(K$125-K$124)*5)),1))</f>
        <v>x</v>
      </c>
      <c r="L44" s="137">
        <f>IF(VLOOKUP($D44,'Country Indicator Data'!$B$3:$N$193,7,FALSE)="No data","x",ROUND(IF(VLOOKUP($D44,'Country Indicator Data'!$B$3:$N$193,7,FALSE)&gt;L$125,5,IF(VLOOKUP($D44,'Country Indicator Data'!$B$3:$N$193,7,FALSE)&lt;L$124,0,5-(L$125-VLOOKUP($D44,'Country Indicator Data'!$B$3:$N$193,7,FALSE))/(L$125-L$124)*5)),1))</f>
        <v>5</v>
      </c>
      <c r="M44" s="138">
        <f t="shared" si="17"/>
        <v>5</v>
      </c>
      <c r="N44" s="146">
        <f t="shared" si="18"/>
        <v>3.5833333333333335</v>
      </c>
      <c r="O44" s="137">
        <f>VLOOKUP(D44,'Country Indicator Data'!$B$3:$I$193,8,FALSE)</f>
        <v>3</v>
      </c>
      <c r="P44" s="137" t="str">
        <f>IF(VLOOKUP($D44,'Country Indicator Data'!$B$3:$P$193,9,FALSE)="x","x",IF(VLOOKUP($D44,'Country Indicator Data'!$B$3:$P$193,9,FALSE)&gt;P$7,5,IF(VLOOKUP($D44,'Country Indicator Data'!$B$3:$P$193,9,FALSE)&gt;P$6,4,IF(VLOOKUP($D44,'Country Indicator Data'!$B$3:$P$193,9,FALSE)&gt;P$5,3,IF(VLOOKUP($D44,'Country Indicator Data'!$B$3:$P$193,9,FALSE)&gt;P$4,2,IF(VLOOKUP($D44,'Country Indicator Data'!$B$3:$P$193,9,FALSE)&gt;$P$3,1,0))))))</f>
        <v>x</v>
      </c>
      <c r="Q44" s="146">
        <f t="shared" si="19"/>
        <v>3</v>
      </c>
      <c r="R44" s="137">
        <f>IF(VLOOKUP($D44,'Country Indicator Data'!$B$3:$N$193,13,FALSE)="x","x",ROUND(IF(VLOOKUP($D44,'Country Indicator Data'!$B$3:$N$193,13,FALSE)&gt;R$125,0,IF(VLOOKUP($D44,'Country Indicator Data'!$B$3:$N$193,13,FALSE)&lt;R$124,5,(R$125-VLOOKUP($D44,'Country Indicator Data'!$B$3:$N$193,13,FALSE))/(R$125-R$124)*5)),1))</f>
        <v>4.0999999999999996</v>
      </c>
      <c r="S44" s="137">
        <f>IF(VLOOKUP($D44,'Country Indicator Data'!$B$3:$N$193,10,FALSE)="x","x",ROUND(IF(VLOOKUP($D44,'Country Indicator Data'!$B$3:$N$193,10,FALSE)&gt;S$125,0,IF(VLOOKUP($D44,'Country Indicator Data'!$B$3:$N$193,10,FALSE)&lt;S$124,5,(S$125-VLOOKUP($D44,'Country Indicator Data'!$B$3:$N$193,10,FALSE))/(S$125-S$124)*5)),1))</f>
        <v>3.9</v>
      </c>
      <c r="T44" s="137">
        <f>IF(VLOOKUP($D44,'Country Indicator Data'!$B$3:$N$193,11,FALSE)="x","x",ROUND(IF(VLOOKUP($D44,'Country Indicator Data'!$B$3:$N$193,11,FALSE)&gt;T$125,0,IF(VLOOKUP($D44,'Country Indicator Data'!$B$3:$N$193,11,FALSE)&lt;T$124,5,(T$125-VLOOKUP($D44,'Country Indicator Data'!$B$3:$N$193,11,FALSE))/(T$125-T$124)*5)),1))</f>
        <v>4.4000000000000004</v>
      </c>
      <c r="U44" s="137">
        <f>IF(VLOOKUP($D44,'Country Indicator Data'!$B$3:$N$193,12,FALSE)="x","x",ROUND(IF(VLOOKUP($D44,'Country Indicator Data'!$B$3:$N$193,12,FALSE)&gt;U$125,0,IF(VLOOKUP($D44,'Country Indicator Data'!$B$3:$N$193,12,FALSE)&lt;U$124,5,(U$125-VLOOKUP($D44,'Country Indicator Data'!$B$3:$N$193,12,FALSE))/(U$125-U$124)*5)),1))</f>
        <v>4.9000000000000004</v>
      </c>
      <c r="V44" s="146">
        <f t="shared" si="20"/>
        <v>4.3</v>
      </c>
      <c r="W44" s="149">
        <f t="shared" si="21"/>
        <v>3.6</v>
      </c>
      <c r="X44" s="137">
        <f>IF(VLOOKUP($B44,'Crisis Indicator Data'!$C$3:$AG$117,20,FALSE)="x","x",IF(VLOOKUP($B44,'Crisis Indicator Data'!$C$3:$AG$117,20,FALSE)&gt;=X$7,5,IF(VLOOKUP($B44,'Crisis Indicator Data'!$C$3:$AG$117,20,FALSE)&gt;=X$6,4,IF(VLOOKUP($B44,'Crisis Indicator Data'!$C$3:$AG$117,20,FALSE)&gt;=X$5,3,IF(VLOOKUP($B44,'Crisis Indicator Data'!$C$3:$AG$117,20,FALSE)&gt;=X$4,2,IF(VLOOKUP($B44,'Crisis Indicator Data'!$C$3:$AG$117,20,FALSE)&gt;=X$3,1,0))))))</f>
        <v>5</v>
      </c>
      <c r="Y44" s="146">
        <f t="shared" si="22"/>
        <v>5</v>
      </c>
      <c r="Z44" s="139" t="str">
        <f>IF(OR('Crisis Indicator Data'!$W38="x",'Crisis Indicator Data'!$Q38="x",ISNA('Crisis Indicator Data'!$Q38)),"x",'Crisis Indicator Data'!$W38/SUM('Crisis Indicator Data'!$Q38:$U38))</f>
        <v>x</v>
      </c>
      <c r="AA44" s="143" t="str">
        <f t="shared" si="23"/>
        <v>x</v>
      </c>
      <c r="AB44" s="139" t="str">
        <f>IF(OR('Crisis Indicator Data'!$X38="x",'Crisis Indicator Data'!$Q38="x",ISNA('Crisis Indicator Data'!$Q38)),"x",'Crisis Indicator Data'!$X38/SUM('Crisis Indicator Data'!$Q38:$U38))</f>
        <v>x</v>
      </c>
      <c r="AC44" s="143" t="str">
        <f t="shared" si="24"/>
        <v>x</v>
      </c>
      <c r="AD44" s="141">
        <f>'Crisis Indicator Data'!Y38</f>
        <v>3</v>
      </c>
      <c r="AE44" s="141">
        <f>'Crisis Indicator Data'!Z38</f>
        <v>2</v>
      </c>
      <c r="AF44" s="141">
        <f>'Crisis Indicator Data'!AA38</f>
        <v>3</v>
      </c>
      <c r="AG44" s="141" t="str">
        <f>'Crisis Indicator Data'!AB38</f>
        <v>x</v>
      </c>
      <c r="AH44" s="144">
        <f t="shared" si="25"/>
        <v>4</v>
      </c>
      <c r="AI44" s="141">
        <f>'Crisis Indicator Data'!AC38</f>
        <v>3</v>
      </c>
      <c r="AJ44" s="141">
        <f>'Crisis Indicator Data'!AD38</f>
        <v>2</v>
      </c>
      <c r="AK44" s="144">
        <f t="shared" si="26"/>
        <v>5</v>
      </c>
      <c r="AL44" s="141" t="str">
        <f>'Crisis Indicator Data'!AE38</f>
        <v>x</v>
      </c>
      <c r="AM44" s="141">
        <f>'Crisis Indicator Data'!AF38</f>
        <v>2</v>
      </c>
      <c r="AN44" s="141" t="str">
        <f>'Crisis Indicator Data'!AG38</f>
        <v>x</v>
      </c>
      <c r="AO44" s="144">
        <f t="shared" si="27"/>
        <v>2</v>
      </c>
      <c r="AP44" s="147">
        <f t="shared" si="28"/>
        <v>5</v>
      </c>
      <c r="AQ44" s="149">
        <f t="shared" si="29"/>
        <v>5</v>
      </c>
    </row>
    <row r="45" spans="1:43" ht="13.5" customHeight="1" x14ac:dyDescent="0.3">
      <c r="A45" s="1" t="str">
        <f>'Crisis Indicator Data'!A39</f>
        <v>Ethiopia</v>
      </c>
      <c r="B45" s="23" t="str">
        <f>'Crisis Indicator Data'!C39</f>
        <v>ETH001</v>
      </c>
      <c r="C45" s="23" t="str">
        <f>'Crisis Indicator Data'!D39</f>
        <v>Ethiopia</v>
      </c>
      <c r="D45" s="23" t="str">
        <f>'Crisis Indicator Data'!E39</f>
        <v>ETH</v>
      </c>
      <c r="E45" s="137">
        <f>IF(VLOOKUP($D45,'Country Indicator Data'!$B$3:$N$193,3,FALSE)="x","x",ROUND(IF(VLOOKUP($D45,'Country Indicator Data'!$B$3:$N$193,3,FALSE)&gt;E$125,5,IF(VLOOKUP($D45,'Country Indicator Data'!$B$3:$N$193,3,FALSE)&lt;E$124,0,(E$125-VLOOKUP($D45,'Country Indicator Data'!$B$3:$N$193,3,FALSE))/(E$125-E$124)*5)),1))</f>
        <v>3.9</v>
      </c>
      <c r="F45" s="137">
        <f>IF(VLOOKUP($D45,'Country Indicator Data'!$B$3:$N$193,5,FALSE)="No data","x",ROUND(IF(VLOOKUP($D45,'Country Indicator Data'!$B$3:$N$193,5,FALSE)&gt;F$125,0,IF(VLOOKUP($D45,'Country Indicator Data'!$B$3:$N$193,5,FALSE)&lt;F$124,5,(F$125-VLOOKUP($D45,'Country Indicator Data'!$B$3:$N$193,5,FALSE))/(F$125-F$124)*5)),1))</f>
        <v>3.5</v>
      </c>
      <c r="G45" s="138">
        <f t="shared" si="15"/>
        <v>3.7</v>
      </c>
      <c r="H45" s="137">
        <f>IF(VLOOKUP($D45,'Country Indicator Data'!$B$3:$N$193,2,FALSE)="x","x",ROUND(IF(VLOOKUP($D45,'Country Indicator Data'!$B$3:$N$193,2,FALSE)&gt;H$125,5,IF(VLOOKUP($D45,'Country Indicator Data'!$B$3:$N$193,2,FALSE)&lt;H$124,0,5-(H$125-VLOOKUP($D45,'Country Indicator Data'!$B$3:$N$193,2,FALSE))/(H$125-H$124)*5)),1))</f>
        <v>3.8</v>
      </c>
      <c r="I45" s="137">
        <f>IF(VLOOKUP($D45,'Country Indicator Data'!$B$3:$N$193,4,FALSE)="No data","x",ROUND(IF(VLOOKUP($D45,'Country Indicator Data'!$B$3:$N$193,4,FALSE)&gt;I$125,5,IF(VLOOKUP($D45,'Country Indicator Data'!$B$3:$N$193,4,FALSE)&lt;I$124,0,5-(I$125-VLOOKUP($D45,'Country Indicator Data'!$B$3:$N$193,4,FALSE))/(I$125-I$124)*5)),1))</f>
        <v>2.7</v>
      </c>
      <c r="J45" s="138">
        <f t="shared" si="16"/>
        <v>3.25</v>
      </c>
      <c r="K45" s="137">
        <f>IF(VLOOKUP($D45,'Country Indicator Data'!$B$3:$N$193,6,FALSE)="x","x",ROUND(IF(VLOOKUP($D45,'Country Indicator Data'!$B$3:$N$193,6,FALSE)&gt;K$125,5,IF(VLOOKUP($D45,'Country Indicator Data'!$B$3:$N$193,6,FALSE)&lt;K$124,0,5-(K$125-VLOOKUP($D45,'Country Indicator Data'!$B$3:$N$193,6,FALSE))/(K$125-K$124)*5)),1))</f>
        <v>3.3</v>
      </c>
      <c r="L45" s="137">
        <f>IF(VLOOKUP($D45,'Country Indicator Data'!$B$3:$N$193,7,FALSE)="No data","x",ROUND(IF(VLOOKUP($D45,'Country Indicator Data'!$B$3:$N$193,7,FALSE)&gt;L$125,5,IF(VLOOKUP($D45,'Country Indicator Data'!$B$3:$N$193,7,FALSE)&lt;L$124,0,5-(L$125-VLOOKUP($D45,'Country Indicator Data'!$B$3:$N$193,7,FALSE))/(L$125-L$124)*5)),1))</f>
        <v>1</v>
      </c>
      <c r="M45" s="138">
        <f t="shared" si="17"/>
        <v>2.15</v>
      </c>
      <c r="N45" s="146">
        <f t="shared" si="18"/>
        <v>3.0333333333333332</v>
      </c>
      <c r="O45" s="137">
        <f>VLOOKUP(D45,'Country Indicator Data'!$B$3:$I$193,8,FALSE)</f>
        <v>3</v>
      </c>
      <c r="P45" s="137">
        <f>IF(VLOOKUP($D45,'Country Indicator Data'!$B$3:$P$193,9,FALSE)="x","x",IF(VLOOKUP($D45,'Country Indicator Data'!$B$3:$P$193,9,FALSE)&gt;P$7,5,IF(VLOOKUP($D45,'Country Indicator Data'!$B$3:$P$193,9,FALSE)&gt;P$6,4,IF(VLOOKUP($D45,'Country Indicator Data'!$B$3:$P$193,9,FALSE)&gt;P$5,3,IF(VLOOKUP($D45,'Country Indicator Data'!$B$3:$P$193,9,FALSE)&gt;P$4,2,IF(VLOOKUP($D45,'Country Indicator Data'!$B$3:$P$193,9,FALSE)&gt;$P$3,1,0))))))</f>
        <v>3</v>
      </c>
      <c r="Q45" s="146">
        <f t="shared" si="19"/>
        <v>3</v>
      </c>
      <c r="R45" s="137">
        <f>IF(VLOOKUP($D45,'Country Indicator Data'!$B$3:$N$193,13,FALSE)="x","x",ROUND(IF(VLOOKUP($D45,'Country Indicator Data'!$B$3:$N$193,13,FALSE)&gt;R$125,0,IF(VLOOKUP($D45,'Country Indicator Data'!$B$3:$N$193,13,FALSE)&lt;R$124,5,(R$125-VLOOKUP($D45,'Country Indicator Data'!$B$3:$N$193,13,FALSE))/(R$125-R$124)*5)),1))</f>
        <v>3.3</v>
      </c>
      <c r="S45" s="137">
        <f>IF(VLOOKUP($D45,'Country Indicator Data'!$B$3:$N$193,10,FALSE)="x","x",ROUND(IF(VLOOKUP($D45,'Country Indicator Data'!$B$3:$N$193,10,FALSE)&gt;S$125,0,IF(VLOOKUP($D45,'Country Indicator Data'!$B$3:$N$193,10,FALSE)&lt;S$124,5,(S$125-VLOOKUP($D45,'Country Indicator Data'!$B$3:$N$193,10,FALSE))/(S$125-S$124)*5)),1))</f>
        <v>2.9</v>
      </c>
      <c r="T45" s="137">
        <f>IF(VLOOKUP($D45,'Country Indicator Data'!$B$3:$N$193,11,FALSE)="x","x",ROUND(IF(VLOOKUP($D45,'Country Indicator Data'!$B$3:$N$193,11,FALSE)&gt;T$125,0,IF(VLOOKUP($D45,'Country Indicator Data'!$B$3:$N$193,11,FALSE)&lt;T$124,5,(T$125-VLOOKUP($D45,'Country Indicator Data'!$B$3:$N$193,11,FALSE))/(T$125-T$124)*5)),1))</f>
        <v>3.6</v>
      </c>
      <c r="U45" s="137">
        <f>IF(VLOOKUP($D45,'Country Indicator Data'!$B$3:$N$193,12,FALSE)="x","x",ROUND(IF(VLOOKUP($D45,'Country Indicator Data'!$B$3:$N$193,12,FALSE)&gt;U$125,0,IF(VLOOKUP($D45,'Country Indicator Data'!$B$3:$N$193,12,FALSE)&lt;U$124,5,(U$125-VLOOKUP($D45,'Country Indicator Data'!$B$3:$N$193,12,FALSE))/(U$125-U$124)*5)),1))</f>
        <v>4.4000000000000004</v>
      </c>
      <c r="V45" s="146">
        <f t="shared" si="20"/>
        <v>3.6</v>
      </c>
      <c r="W45" s="149">
        <f t="shared" si="21"/>
        <v>3.2</v>
      </c>
      <c r="X45" s="137">
        <f>IF(VLOOKUP($B45,'Crisis Indicator Data'!$C$3:$AG$117,20,FALSE)="x","x",IF(VLOOKUP($B45,'Crisis Indicator Data'!$C$3:$AG$117,20,FALSE)&gt;=X$7,5,IF(VLOOKUP($B45,'Crisis Indicator Data'!$C$3:$AG$117,20,FALSE)&gt;=X$6,4,IF(VLOOKUP($B45,'Crisis Indicator Data'!$C$3:$AG$117,20,FALSE)&gt;=X$5,3,IF(VLOOKUP($B45,'Crisis Indicator Data'!$C$3:$AG$117,20,FALSE)&gt;=X$4,2,IF(VLOOKUP($B45,'Crisis Indicator Data'!$C$3:$AG$117,20,FALSE)&gt;=X$3,1,0))))))</f>
        <v>4</v>
      </c>
      <c r="Y45" s="146">
        <f t="shared" si="22"/>
        <v>4</v>
      </c>
      <c r="Z45" s="139" t="str">
        <f>IF(OR('Crisis Indicator Data'!$W39="x",'Crisis Indicator Data'!$Q39="x",ISNA('Crisis Indicator Data'!$Q39)),"x",'Crisis Indicator Data'!$W39/SUM('Crisis Indicator Data'!$Q39:$U39))</f>
        <v>x</v>
      </c>
      <c r="AA45" s="143" t="str">
        <f t="shared" si="23"/>
        <v>x</v>
      </c>
      <c r="AB45" s="139" t="str">
        <f>IF(OR('Crisis Indicator Data'!$X39="x",'Crisis Indicator Data'!$Q39="x",ISNA('Crisis Indicator Data'!$Q39)),"x",'Crisis Indicator Data'!$X39/SUM('Crisis Indicator Data'!$Q39:$U39))</f>
        <v>x</v>
      </c>
      <c r="AC45" s="143" t="str">
        <f t="shared" si="24"/>
        <v>x</v>
      </c>
      <c r="AD45" s="141">
        <f>'Crisis Indicator Data'!Y39</f>
        <v>2</v>
      </c>
      <c r="AE45" s="141">
        <f>'Crisis Indicator Data'!Z39</f>
        <v>2</v>
      </c>
      <c r="AF45" s="141">
        <f>'Crisis Indicator Data'!AA39</f>
        <v>2</v>
      </c>
      <c r="AG45" s="141">
        <f>'Crisis Indicator Data'!AB39</f>
        <v>1</v>
      </c>
      <c r="AH45" s="144">
        <f t="shared" si="25"/>
        <v>3</v>
      </c>
      <c r="AI45" s="141">
        <f>'Crisis Indicator Data'!AC39</f>
        <v>1</v>
      </c>
      <c r="AJ45" s="141">
        <f>'Crisis Indicator Data'!AD39</f>
        <v>1</v>
      </c>
      <c r="AK45" s="144">
        <f t="shared" si="26"/>
        <v>2</v>
      </c>
      <c r="AL45" s="141">
        <f>'Crisis Indicator Data'!AE39</f>
        <v>1</v>
      </c>
      <c r="AM45" s="141">
        <f>'Crisis Indicator Data'!AF39</f>
        <v>2</v>
      </c>
      <c r="AN45" s="141">
        <f>'Crisis Indicator Data'!AG39</f>
        <v>1</v>
      </c>
      <c r="AO45" s="144">
        <f t="shared" si="27"/>
        <v>3</v>
      </c>
      <c r="AP45" s="147">
        <f t="shared" si="28"/>
        <v>3</v>
      </c>
      <c r="AQ45" s="149">
        <f t="shared" si="29"/>
        <v>3.5</v>
      </c>
    </row>
    <row r="46" spans="1:43" ht="13.5" customHeight="1" x14ac:dyDescent="0.3">
      <c r="A46" s="1" t="str">
        <f>'Crisis Indicator Data'!A40</f>
        <v>Mixed migration flows in Greece</v>
      </c>
      <c r="B46" s="23" t="str">
        <f>'Crisis Indicator Data'!C40</f>
        <v>GRC002</v>
      </c>
      <c r="C46" s="23" t="str">
        <f>'Crisis Indicator Data'!D40</f>
        <v>Greece</v>
      </c>
      <c r="D46" s="23" t="str">
        <f>'Crisis Indicator Data'!E40</f>
        <v>GRC</v>
      </c>
      <c r="E46" s="137">
        <f>IF(VLOOKUP($D46,'Country Indicator Data'!$B$3:$N$193,3,FALSE)="x","x",ROUND(IF(VLOOKUP($D46,'Country Indicator Data'!$B$3:$N$193,3,FALSE)&gt;E$125,5,IF(VLOOKUP($D46,'Country Indicator Data'!$B$3:$N$193,3,FALSE)&lt;E$124,0,(E$125-VLOOKUP($D46,'Country Indicator Data'!$B$3:$N$193,3,FALSE))/(E$125-E$124)*5)),1))</f>
        <v>1.8</v>
      </c>
      <c r="F46" s="137">
        <f>IF(VLOOKUP($D46,'Country Indicator Data'!$B$3:$N$193,5,FALSE)="No data","x",ROUND(IF(VLOOKUP($D46,'Country Indicator Data'!$B$3:$N$193,5,FALSE)&gt;F$125,0,IF(VLOOKUP($D46,'Country Indicator Data'!$B$3:$N$193,5,FALSE)&lt;F$124,5,(F$125-VLOOKUP($D46,'Country Indicator Data'!$B$3:$N$193,5,FALSE))/(F$125-F$124)*5)),1))</f>
        <v>0</v>
      </c>
      <c r="G46" s="138">
        <f t="shared" si="15"/>
        <v>0.9</v>
      </c>
      <c r="H46" s="137">
        <f>IF(VLOOKUP($D46,'Country Indicator Data'!$B$3:$N$193,2,FALSE)="x","x",ROUND(IF(VLOOKUP($D46,'Country Indicator Data'!$B$3:$N$193,2,FALSE)&gt;H$125,5,IF(VLOOKUP($D46,'Country Indicator Data'!$B$3:$N$193,2,FALSE)&lt;H$124,0,5-(H$125-VLOOKUP($D46,'Country Indicator Data'!$B$3:$N$193,2,FALSE))/(H$125-H$124)*5)),1))</f>
        <v>0.3</v>
      </c>
      <c r="I46" s="137">
        <f>IF(VLOOKUP($D46,'Country Indicator Data'!$B$3:$N$193,4,FALSE)="No data","x",ROUND(IF(VLOOKUP($D46,'Country Indicator Data'!$B$3:$N$193,4,FALSE)&gt;I$125,5,IF(VLOOKUP($D46,'Country Indicator Data'!$B$3:$N$193,4,FALSE)&lt;I$124,0,5-(I$125-VLOOKUP($D46,'Country Indicator Data'!$B$3:$N$193,4,FALSE))/(I$125-I$124)*5)),1))</f>
        <v>0.3</v>
      </c>
      <c r="J46" s="138">
        <f t="shared" si="16"/>
        <v>0.3</v>
      </c>
      <c r="K46" s="137">
        <f>IF(VLOOKUP($D46,'Country Indicator Data'!$B$3:$N$193,6,FALSE)="x","x",ROUND(IF(VLOOKUP($D46,'Country Indicator Data'!$B$3:$N$193,6,FALSE)&gt;K$125,5,IF(VLOOKUP($D46,'Country Indicator Data'!$B$3:$N$193,6,FALSE)&lt;K$124,0,5-(K$125-VLOOKUP($D46,'Country Indicator Data'!$B$3:$N$193,6,FALSE))/(K$125-K$124)*5)),1))</f>
        <v>0.8</v>
      </c>
      <c r="L46" s="137">
        <f>IF(VLOOKUP($D46,'Country Indicator Data'!$B$3:$N$193,7,FALSE)="No data","x",ROUND(IF(VLOOKUP($D46,'Country Indicator Data'!$B$3:$N$193,7,FALSE)&gt;L$125,5,IF(VLOOKUP($D46,'Country Indicator Data'!$B$3:$N$193,7,FALSE)&lt;L$124,0,5-(L$125-VLOOKUP($D46,'Country Indicator Data'!$B$3:$N$193,7,FALSE))/(L$125-L$124)*5)),1))</f>
        <v>1.5</v>
      </c>
      <c r="M46" s="138">
        <f t="shared" si="17"/>
        <v>1.1499999999999999</v>
      </c>
      <c r="N46" s="146">
        <f t="shared" si="18"/>
        <v>0.78333333333333321</v>
      </c>
      <c r="O46" s="137">
        <f>VLOOKUP(D46,'Country Indicator Data'!$B$3:$I$193,8,FALSE)</f>
        <v>3</v>
      </c>
      <c r="P46" s="137">
        <f>IF(VLOOKUP($D46,'Country Indicator Data'!$B$3:$P$193,9,FALSE)="x","x",IF(VLOOKUP($D46,'Country Indicator Data'!$B$3:$P$193,9,FALSE)&gt;P$7,5,IF(VLOOKUP($D46,'Country Indicator Data'!$B$3:$P$193,9,FALSE)&gt;P$6,4,IF(VLOOKUP($D46,'Country Indicator Data'!$B$3:$P$193,9,FALSE)&gt;P$5,3,IF(VLOOKUP($D46,'Country Indicator Data'!$B$3:$P$193,9,FALSE)&gt;P$4,2,IF(VLOOKUP($D46,'Country Indicator Data'!$B$3:$P$193,9,FALSE)&gt;$P$3,1,0))))))</f>
        <v>2</v>
      </c>
      <c r="Q46" s="146">
        <f t="shared" si="19"/>
        <v>2.5</v>
      </c>
      <c r="R46" s="137">
        <f>IF(VLOOKUP($D46,'Country Indicator Data'!$B$3:$N$193,13,FALSE)="x","x",ROUND(IF(VLOOKUP($D46,'Country Indicator Data'!$B$3:$N$193,13,FALSE)&gt;R$125,0,IF(VLOOKUP($D46,'Country Indicator Data'!$B$3:$N$193,13,FALSE)&lt;R$124,5,(R$125-VLOOKUP($D46,'Country Indicator Data'!$B$3:$N$193,13,FALSE))/(R$125-R$124)*5)),1))</f>
        <v>2.8</v>
      </c>
      <c r="S46" s="137">
        <f>IF(VLOOKUP($D46,'Country Indicator Data'!$B$3:$N$193,10,FALSE)="x","x",ROUND(IF(VLOOKUP($D46,'Country Indicator Data'!$B$3:$N$193,10,FALSE)&gt;S$125,0,IF(VLOOKUP($D46,'Country Indicator Data'!$B$3:$N$193,10,FALSE)&lt;S$124,5,(S$125-VLOOKUP($D46,'Country Indicator Data'!$B$3:$N$193,10,FALSE))/(S$125-S$124)*5)),1))</f>
        <v>2.2999999999999998</v>
      </c>
      <c r="T46" s="137" t="str">
        <f>IF(VLOOKUP($D46,'Country Indicator Data'!$B$3:$N$193,11,FALSE)="x","x",ROUND(IF(VLOOKUP($D46,'Country Indicator Data'!$B$3:$N$193,11,FALSE)&gt;T$125,0,IF(VLOOKUP($D46,'Country Indicator Data'!$B$3:$N$193,11,FALSE)&lt;T$124,5,(T$125-VLOOKUP($D46,'Country Indicator Data'!$B$3:$N$193,11,FALSE))/(T$125-T$124)*5)),1))</f>
        <v>x</v>
      </c>
      <c r="U46" s="137">
        <f>IF(VLOOKUP($D46,'Country Indicator Data'!$B$3:$N$193,12,FALSE)="x","x",ROUND(IF(VLOOKUP($D46,'Country Indicator Data'!$B$3:$N$193,12,FALSE)&gt;U$125,0,IF(VLOOKUP($D46,'Country Indicator Data'!$B$3:$N$193,12,FALSE)&lt;U$124,5,(U$125-VLOOKUP($D46,'Country Indicator Data'!$B$3:$N$193,12,FALSE))/(U$125-U$124)*5)),1))</f>
        <v>0.8</v>
      </c>
      <c r="V46" s="146">
        <f t="shared" si="20"/>
        <v>2</v>
      </c>
      <c r="W46" s="149">
        <f t="shared" si="21"/>
        <v>1.8</v>
      </c>
      <c r="X46" s="137">
        <f>IF(VLOOKUP($B46,'Crisis Indicator Data'!$C$3:$AG$117,20,FALSE)="x","x",IF(VLOOKUP($B46,'Crisis Indicator Data'!$C$3:$AG$117,20,FALSE)&gt;=X$7,5,IF(VLOOKUP($B46,'Crisis Indicator Data'!$C$3:$AG$117,20,FALSE)&gt;=X$6,4,IF(VLOOKUP($B46,'Crisis Indicator Data'!$C$3:$AG$117,20,FALSE)&gt;=X$5,3,IF(VLOOKUP($B46,'Crisis Indicator Data'!$C$3:$AG$117,20,FALSE)&gt;=X$4,2,IF(VLOOKUP($B46,'Crisis Indicator Data'!$C$3:$AG$117,20,FALSE)&gt;=X$3,1,0))))))</f>
        <v>2</v>
      </c>
      <c r="Y46" s="146">
        <f t="shared" si="22"/>
        <v>2</v>
      </c>
      <c r="Z46" s="139" t="str">
        <f>IF(OR('Crisis Indicator Data'!$W40="x",'Crisis Indicator Data'!$Q40="x",ISNA('Crisis Indicator Data'!$Q40)),"x",'Crisis Indicator Data'!$W40/SUM('Crisis Indicator Data'!$Q40:$U40))</f>
        <v>x</v>
      </c>
      <c r="AA46" s="143" t="str">
        <f t="shared" si="23"/>
        <v>x</v>
      </c>
      <c r="AB46" s="139" t="str">
        <f>IF(OR('Crisis Indicator Data'!$X40="x",'Crisis Indicator Data'!$Q40="x",ISNA('Crisis Indicator Data'!$Q40)),"x",'Crisis Indicator Data'!$X40/SUM('Crisis Indicator Data'!$Q40:$U40))</f>
        <v>x</v>
      </c>
      <c r="AC46" s="143" t="str">
        <f t="shared" si="24"/>
        <v>x</v>
      </c>
      <c r="AD46" s="141" t="str">
        <f>'Crisis Indicator Data'!Y40</f>
        <v>x</v>
      </c>
      <c r="AE46" s="141" t="str">
        <f>'Crisis Indicator Data'!Z40</f>
        <v>x</v>
      </c>
      <c r="AF46" s="141" t="str">
        <f>'Crisis Indicator Data'!AA40</f>
        <v>x</v>
      </c>
      <c r="AG46" s="141" t="str">
        <f>'Crisis Indicator Data'!AB40</f>
        <v>x</v>
      </c>
      <c r="AH46" s="144">
        <f t="shared" si="25"/>
        <v>0</v>
      </c>
      <c r="AI46" s="141" t="str">
        <f>'Crisis Indicator Data'!AC40</f>
        <v>x</v>
      </c>
      <c r="AJ46" s="141" t="str">
        <f>'Crisis Indicator Data'!AD40</f>
        <v>x</v>
      </c>
      <c r="AK46" s="144">
        <f t="shared" si="26"/>
        <v>0</v>
      </c>
      <c r="AL46" s="141" t="str">
        <f>'Crisis Indicator Data'!AE40</f>
        <v>x</v>
      </c>
      <c r="AM46" s="141" t="str">
        <f>'Crisis Indicator Data'!AF40</f>
        <v>x</v>
      </c>
      <c r="AN46" s="141" t="str">
        <f>'Crisis Indicator Data'!AG40</f>
        <v>x</v>
      </c>
      <c r="AO46" s="144">
        <f t="shared" si="27"/>
        <v>0</v>
      </c>
      <c r="AP46" s="147">
        <f t="shared" si="28"/>
        <v>0</v>
      </c>
      <c r="AQ46" s="149">
        <f t="shared" si="29"/>
        <v>1</v>
      </c>
    </row>
    <row r="47" spans="1:43" ht="13.5" customHeight="1" x14ac:dyDescent="0.3">
      <c r="A47" s="1" t="str">
        <f>'Crisis Indicator Data'!A41</f>
        <v>Guatemala</v>
      </c>
      <c r="B47" s="23" t="str">
        <f>'Crisis Indicator Data'!C41</f>
        <v>GTM001</v>
      </c>
      <c r="C47" s="23" t="str">
        <f>'Crisis Indicator Data'!D41</f>
        <v>Guatemala</v>
      </c>
      <c r="D47" s="23" t="str">
        <f>'Crisis Indicator Data'!E41</f>
        <v>GTM</v>
      </c>
      <c r="E47" s="137">
        <f>IF(VLOOKUP($D47,'Country Indicator Data'!$B$3:$N$193,3,FALSE)="x","x",ROUND(IF(VLOOKUP($D47,'Country Indicator Data'!$B$3:$N$193,3,FALSE)&gt;E$125,5,IF(VLOOKUP($D47,'Country Indicator Data'!$B$3:$N$193,3,FALSE)&lt;E$124,0,(E$125-VLOOKUP($D47,'Country Indicator Data'!$B$3:$N$193,3,FALSE))/(E$125-E$124)*5)),1))</f>
        <v>1.1000000000000001</v>
      </c>
      <c r="F47" s="137">
        <f>IF(VLOOKUP($D47,'Country Indicator Data'!$B$3:$N$193,5,FALSE)="No data","x",ROUND(IF(VLOOKUP($D47,'Country Indicator Data'!$B$3:$N$193,5,FALSE)&gt;F$125,0,IF(VLOOKUP($D47,'Country Indicator Data'!$B$3:$N$193,5,FALSE)&lt;F$124,5,(F$125-VLOOKUP($D47,'Country Indicator Data'!$B$3:$N$193,5,FALSE))/(F$125-F$124)*5)),1))</f>
        <v>2.5</v>
      </c>
      <c r="G47" s="138">
        <f t="shared" si="15"/>
        <v>1.8</v>
      </c>
      <c r="H47" s="137">
        <f>IF(VLOOKUP($D47,'Country Indicator Data'!$B$3:$N$193,2,FALSE)="x","x",ROUND(IF(VLOOKUP($D47,'Country Indicator Data'!$B$3:$N$193,2,FALSE)&gt;H$125,5,IF(VLOOKUP($D47,'Country Indicator Data'!$B$3:$N$193,2,FALSE)&lt;H$124,0,5-(H$125-VLOOKUP($D47,'Country Indicator Data'!$B$3:$N$193,2,FALSE))/(H$125-H$124)*5)),1))</f>
        <v>2.4</v>
      </c>
      <c r="I47" s="137">
        <f>IF(VLOOKUP($D47,'Country Indicator Data'!$B$3:$N$193,4,FALSE)="No data","x",ROUND(IF(VLOOKUP($D47,'Country Indicator Data'!$B$3:$N$193,4,FALSE)&gt;I$125,5,IF(VLOOKUP($D47,'Country Indicator Data'!$B$3:$N$193,4,FALSE)&lt;I$124,0,5-(I$125-VLOOKUP($D47,'Country Indicator Data'!$B$3:$N$193,4,FALSE))/(I$125-I$124)*5)),1))</f>
        <v>3.9</v>
      </c>
      <c r="J47" s="138">
        <f t="shared" si="16"/>
        <v>3.15</v>
      </c>
      <c r="K47" s="137">
        <f>IF(VLOOKUP($D47,'Country Indicator Data'!$B$3:$N$193,6,FALSE)="x","x",ROUND(IF(VLOOKUP($D47,'Country Indicator Data'!$B$3:$N$193,6,FALSE)&gt;K$125,5,IF(VLOOKUP($D47,'Country Indicator Data'!$B$3:$N$193,6,FALSE)&lt;K$124,0,5-(K$125-VLOOKUP($D47,'Country Indicator Data'!$B$3:$N$193,6,FALSE))/(K$125-K$124)*5)),1))</f>
        <v>3.3</v>
      </c>
      <c r="L47" s="137">
        <f>IF(VLOOKUP($D47,'Country Indicator Data'!$B$3:$N$193,7,FALSE)="No data","x",ROUND(IF(VLOOKUP($D47,'Country Indicator Data'!$B$3:$N$193,7,FALSE)&gt;L$125,5,IF(VLOOKUP($D47,'Country Indicator Data'!$B$3:$N$193,7,FALSE)&lt;L$124,0,5-(L$125-VLOOKUP($D47,'Country Indicator Data'!$B$3:$N$193,7,FALSE))/(L$125-L$124)*5)),1))</f>
        <v>3</v>
      </c>
      <c r="M47" s="138">
        <f t="shared" si="17"/>
        <v>3.15</v>
      </c>
      <c r="N47" s="146">
        <f t="shared" si="18"/>
        <v>2.6999999999999997</v>
      </c>
      <c r="O47" s="137">
        <f>VLOOKUP(D47,'Country Indicator Data'!$B$3:$I$193,8,FALSE)</f>
        <v>3</v>
      </c>
      <c r="P47" s="137">
        <f>IF(VLOOKUP($D47,'Country Indicator Data'!$B$3:$P$193,9,FALSE)="x","x",IF(VLOOKUP($D47,'Country Indicator Data'!$B$3:$P$193,9,FALSE)&gt;P$7,5,IF(VLOOKUP($D47,'Country Indicator Data'!$B$3:$P$193,9,FALSE)&gt;P$6,4,IF(VLOOKUP($D47,'Country Indicator Data'!$B$3:$P$193,9,FALSE)&gt;P$5,3,IF(VLOOKUP($D47,'Country Indicator Data'!$B$3:$P$193,9,FALSE)&gt;P$4,2,IF(VLOOKUP($D47,'Country Indicator Data'!$B$3:$P$193,9,FALSE)&gt;$P$3,1,0))))))</f>
        <v>4</v>
      </c>
      <c r="Q47" s="146">
        <f t="shared" si="19"/>
        <v>3.5</v>
      </c>
      <c r="R47" s="137">
        <f>IF(VLOOKUP($D47,'Country Indicator Data'!$B$3:$N$193,13,FALSE)="x","x",ROUND(IF(VLOOKUP($D47,'Country Indicator Data'!$B$3:$N$193,13,FALSE)&gt;R$125,0,IF(VLOOKUP($D47,'Country Indicator Data'!$B$3:$N$193,13,FALSE)&lt;R$124,5,(R$125-VLOOKUP($D47,'Country Indicator Data'!$B$3:$N$193,13,FALSE))/(R$125-R$124)*5)),1))</f>
        <v>3.6</v>
      </c>
      <c r="S47" s="137">
        <f>IF(VLOOKUP($D47,'Country Indicator Data'!$B$3:$N$193,10,FALSE)="x","x",ROUND(IF(VLOOKUP($D47,'Country Indicator Data'!$B$3:$N$193,10,FALSE)&gt;S$125,0,IF(VLOOKUP($D47,'Country Indicator Data'!$B$3:$N$193,10,FALSE)&lt;S$124,5,(S$125-VLOOKUP($D47,'Country Indicator Data'!$B$3:$N$193,10,FALSE))/(S$125-S$124)*5)),1))</f>
        <v>3.5</v>
      </c>
      <c r="T47" s="137">
        <f>IF(VLOOKUP($D47,'Country Indicator Data'!$B$3:$N$193,11,FALSE)="x","x",ROUND(IF(VLOOKUP($D47,'Country Indicator Data'!$B$3:$N$193,11,FALSE)&gt;T$125,0,IF(VLOOKUP($D47,'Country Indicator Data'!$B$3:$N$193,11,FALSE)&lt;T$124,5,(T$125-VLOOKUP($D47,'Country Indicator Data'!$B$3:$N$193,11,FALSE))/(T$125-T$124)*5)),1))</f>
        <v>2.6</v>
      </c>
      <c r="U47" s="137">
        <f>IF(VLOOKUP($D47,'Country Indicator Data'!$B$3:$N$193,12,FALSE)="x","x",ROUND(IF(VLOOKUP($D47,'Country Indicator Data'!$B$3:$N$193,12,FALSE)&gt;U$125,0,IF(VLOOKUP($D47,'Country Indicator Data'!$B$3:$N$193,12,FALSE)&lt;U$124,5,(U$125-VLOOKUP($D47,'Country Indicator Data'!$B$3:$N$193,12,FALSE))/(U$125-U$124)*5)),1))</f>
        <v>2.2000000000000002</v>
      </c>
      <c r="V47" s="146">
        <f t="shared" si="20"/>
        <v>3</v>
      </c>
      <c r="W47" s="149">
        <f t="shared" si="21"/>
        <v>3.1</v>
      </c>
      <c r="X47" s="137" t="str">
        <f>IF(VLOOKUP($B47,'Crisis Indicator Data'!$C$3:$AG$117,20,FALSE)="x","x",IF(VLOOKUP($B47,'Crisis Indicator Data'!$C$3:$AG$117,20,FALSE)&gt;=X$7,5,IF(VLOOKUP($B47,'Crisis Indicator Data'!$C$3:$AG$117,20,FALSE)&gt;=X$6,4,IF(VLOOKUP($B47,'Crisis Indicator Data'!$C$3:$AG$117,20,FALSE)&gt;=X$5,3,IF(VLOOKUP($B47,'Crisis Indicator Data'!$C$3:$AG$117,20,FALSE)&gt;=X$4,2,IF(VLOOKUP($B47,'Crisis Indicator Data'!$C$3:$AG$117,20,FALSE)&gt;=X$3,1,0))))))</f>
        <v>x</v>
      </c>
      <c r="Y47" s="146" t="str">
        <f t="shared" si="22"/>
        <v>x</v>
      </c>
      <c r="Z47" s="139" t="str">
        <f>IF(OR('Crisis Indicator Data'!$W41="x",'Crisis Indicator Data'!$Q41="x",ISNA('Crisis Indicator Data'!$Q41)),"x",'Crisis Indicator Data'!$W41/SUM('Crisis Indicator Data'!$Q41:$U41))</f>
        <v>x</v>
      </c>
      <c r="AA47" s="143" t="str">
        <f t="shared" si="23"/>
        <v>x</v>
      </c>
      <c r="AB47" s="139" t="str">
        <f>IF(OR('Crisis Indicator Data'!$X41="x",'Crisis Indicator Data'!$Q41="x",ISNA('Crisis Indicator Data'!$Q41)),"x",'Crisis Indicator Data'!$X41/SUM('Crisis Indicator Data'!$Q41:$U41))</f>
        <v>x</v>
      </c>
      <c r="AC47" s="143" t="str">
        <f t="shared" si="24"/>
        <v>x</v>
      </c>
      <c r="AD47" s="141">
        <f>'Crisis Indicator Data'!Y41</f>
        <v>0</v>
      </c>
      <c r="AE47" s="141">
        <f>'Crisis Indicator Data'!Z41</f>
        <v>0</v>
      </c>
      <c r="AF47" s="141">
        <f>'Crisis Indicator Data'!AA41</f>
        <v>0</v>
      </c>
      <c r="AG47" s="141">
        <f>'Crisis Indicator Data'!AB41</f>
        <v>0</v>
      </c>
      <c r="AH47" s="144">
        <f t="shared" si="25"/>
        <v>0</v>
      </c>
      <c r="AI47" s="141">
        <f>'Crisis Indicator Data'!AC41</f>
        <v>0</v>
      </c>
      <c r="AJ47" s="141">
        <f>'Crisis Indicator Data'!AD41</f>
        <v>0</v>
      </c>
      <c r="AK47" s="144">
        <f t="shared" si="26"/>
        <v>0</v>
      </c>
      <c r="AL47" s="141">
        <f>'Crisis Indicator Data'!AE41</f>
        <v>1</v>
      </c>
      <c r="AM47" s="141">
        <f>'Crisis Indicator Data'!AF41</f>
        <v>0</v>
      </c>
      <c r="AN47" s="141">
        <f>'Crisis Indicator Data'!AG41</f>
        <v>1</v>
      </c>
      <c r="AO47" s="144">
        <f t="shared" si="27"/>
        <v>2</v>
      </c>
      <c r="AP47" s="147">
        <f t="shared" si="28"/>
        <v>1</v>
      </c>
      <c r="AQ47" s="149">
        <f t="shared" si="29"/>
        <v>1</v>
      </c>
    </row>
    <row r="48" spans="1:43" ht="13.5" customHeight="1" x14ac:dyDescent="0.3">
      <c r="A48" s="1" t="str">
        <f>'Crisis Indicator Data'!A42</f>
        <v>Haiti</v>
      </c>
      <c r="B48" s="23" t="str">
        <f>'Crisis Indicator Data'!C42</f>
        <v>HTI001</v>
      </c>
      <c r="C48" s="23" t="str">
        <f>'Crisis Indicator Data'!D42</f>
        <v>Haiti</v>
      </c>
      <c r="D48" s="23" t="str">
        <f>'Crisis Indicator Data'!E42</f>
        <v>HTI</v>
      </c>
      <c r="E48" s="137">
        <f>IF(VLOOKUP($D48,'Country Indicator Data'!$B$3:$N$193,3,FALSE)="x","x",ROUND(IF(VLOOKUP($D48,'Country Indicator Data'!$B$3:$N$193,3,FALSE)&gt;E$125,5,IF(VLOOKUP($D48,'Country Indicator Data'!$B$3:$N$193,3,FALSE)&lt;E$124,0,(E$125-VLOOKUP($D48,'Country Indicator Data'!$B$3:$N$193,3,FALSE))/(E$125-E$124)*5)),1))</f>
        <v>2.1</v>
      </c>
      <c r="F48" s="137">
        <f>IF(VLOOKUP($D48,'Country Indicator Data'!$B$3:$N$193,5,FALSE)="No data","x",ROUND(IF(VLOOKUP($D48,'Country Indicator Data'!$B$3:$N$193,5,FALSE)&gt;F$125,0,IF(VLOOKUP($D48,'Country Indicator Data'!$B$3:$N$193,5,FALSE)&lt;F$124,5,(F$125-VLOOKUP($D48,'Country Indicator Data'!$B$3:$N$193,5,FALSE))/(F$125-F$124)*5)),1))</f>
        <v>3</v>
      </c>
      <c r="G48" s="138">
        <f t="shared" si="15"/>
        <v>2.5499999999999998</v>
      </c>
      <c r="H48" s="137">
        <f>IF(VLOOKUP($D48,'Country Indicator Data'!$B$3:$N$193,2,FALSE)="x","x",ROUND(IF(VLOOKUP($D48,'Country Indicator Data'!$B$3:$N$193,2,FALSE)&gt;H$125,5,IF(VLOOKUP($D48,'Country Indicator Data'!$B$3:$N$193,2,FALSE)&lt;H$124,0,5-(H$125-VLOOKUP($D48,'Country Indicator Data'!$B$3:$N$193,2,FALSE))/(H$125-H$124)*5)),1))</f>
        <v>0.5</v>
      </c>
      <c r="I48" s="137">
        <f>IF(VLOOKUP($D48,'Country Indicator Data'!$B$3:$N$193,4,FALSE)="No data","x",ROUND(IF(VLOOKUP($D48,'Country Indicator Data'!$B$3:$N$193,4,FALSE)&gt;I$125,5,IF(VLOOKUP($D48,'Country Indicator Data'!$B$3:$N$193,4,FALSE)&lt;I$124,0,5-(I$125-VLOOKUP($D48,'Country Indicator Data'!$B$3:$N$193,4,FALSE))/(I$125-I$124)*5)),1))</f>
        <v>0</v>
      </c>
      <c r="J48" s="138">
        <f t="shared" si="16"/>
        <v>0.25</v>
      </c>
      <c r="K48" s="137">
        <f>IF(VLOOKUP($D48,'Country Indicator Data'!$B$3:$N$193,6,FALSE)="x","x",ROUND(IF(VLOOKUP($D48,'Country Indicator Data'!$B$3:$N$193,6,FALSE)&gt;K$125,5,IF(VLOOKUP($D48,'Country Indicator Data'!$B$3:$N$193,6,FALSE)&lt;K$124,0,5-(K$125-VLOOKUP($D48,'Country Indicator Data'!$B$3:$N$193,6,FALSE))/(K$125-K$124)*5)),1))</f>
        <v>4</v>
      </c>
      <c r="L48" s="137">
        <f>IF(VLOOKUP($D48,'Country Indicator Data'!$B$3:$N$193,7,FALSE)="No data","x",ROUND(IF(VLOOKUP($D48,'Country Indicator Data'!$B$3:$N$193,7,FALSE)&gt;L$125,5,IF(VLOOKUP($D48,'Country Indicator Data'!$B$3:$N$193,7,FALSE)&lt;L$124,0,5-(L$125-VLOOKUP($D48,'Country Indicator Data'!$B$3:$N$193,7,FALSE))/(L$125-L$124)*5)),1))</f>
        <v>4.5</v>
      </c>
      <c r="M48" s="138">
        <f t="shared" si="17"/>
        <v>4.25</v>
      </c>
      <c r="N48" s="146">
        <f t="shared" si="18"/>
        <v>2.35</v>
      </c>
      <c r="O48" s="137">
        <f>VLOOKUP(D48,'Country Indicator Data'!$B$3:$I$193,8,FALSE)</f>
        <v>3</v>
      </c>
      <c r="P48" s="137">
        <f>IF(VLOOKUP($D48,'Country Indicator Data'!$B$3:$P$193,9,FALSE)="x","x",IF(VLOOKUP($D48,'Country Indicator Data'!$B$3:$P$193,9,FALSE)&gt;P$7,5,IF(VLOOKUP($D48,'Country Indicator Data'!$B$3:$P$193,9,FALSE)&gt;P$6,4,IF(VLOOKUP($D48,'Country Indicator Data'!$B$3:$P$193,9,FALSE)&gt;P$5,3,IF(VLOOKUP($D48,'Country Indicator Data'!$B$3:$P$193,9,FALSE)&gt;P$4,2,IF(VLOOKUP($D48,'Country Indicator Data'!$B$3:$P$193,9,FALSE)&gt;$P$3,1,0))))))</f>
        <v>1</v>
      </c>
      <c r="Q48" s="146">
        <f t="shared" si="19"/>
        <v>2</v>
      </c>
      <c r="R48" s="137">
        <f>IF(VLOOKUP($D48,'Country Indicator Data'!$B$3:$N$193,13,FALSE)="x","x",ROUND(IF(VLOOKUP($D48,'Country Indicator Data'!$B$3:$N$193,13,FALSE)&gt;R$125,0,IF(VLOOKUP($D48,'Country Indicator Data'!$B$3:$N$193,13,FALSE)&lt;R$124,5,(R$125-VLOOKUP($D48,'Country Indicator Data'!$B$3:$N$193,13,FALSE))/(R$125-R$124)*5)),1))</f>
        <v>4</v>
      </c>
      <c r="S48" s="137">
        <f>IF(VLOOKUP($D48,'Country Indicator Data'!$B$3:$N$193,10,FALSE)="x","x",ROUND(IF(VLOOKUP($D48,'Country Indicator Data'!$B$3:$N$193,10,FALSE)&gt;S$125,0,IF(VLOOKUP($D48,'Country Indicator Data'!$B$3:$N$193,10,FALSE)&lt;S$124,5,(S$125-VLOOKUP($D48,'Country Indicator Data'!$B$3:$N$193,10,FALSE))/(S$125-S$124)*5)),1))</f>
        <v>3.7</v>
      </c>
      <c r="T48" s="137">
        <f>IF(VLOOKUP($D48,'Country Indicator Data'!$B$3:$N$193,11,FALSE)="x","x",ROUND(IF(VLOOKUP($D48,'Country Indicator Data'!$B$3:$N$193,11,FALSE)&gt;T$125,0,IF(VLOOKUP($D48,'Country Indicator Data'!$B$3:$N$193,11,FALSE)&lt;T$124,5,(T$125-VLOOKUP($D48,'Country Indicator Data'!$B$3:$N$193,11,FALSE))/(T$125-T$124)*5)),1))</f>
        <v>3.5</v>
      </c>
      <c r="U48" s="137">
        <f>IF(VLOOKUP($D48,'Country Indicator Data'!$B$3:$N$193,12,FALSE)="x","x",ROUND(IF(VLOOKUP($D48,'Country Indicator Data'!$B$3:$N$193,12,FALSE)&gt;U$125,0,IF(VLOOKUP($D48,'Country Indicator Data'!$B$3:$N$193,12,FALSE)&lt;U$124,5,(U$125-VLOOKUP($D48,'Country Indicator Data'!$B$3:$N$193,12,FALSE))/(U$125-U$124)*5)),1))</f>
        <v>3</v>
      </c>
      <c r="V48" s="146">
        <f t="shared" si="20"/>
        <v>3.6</v>
      </c>
      <c r="W48" s="149">
        <f t="shared" si="21"/>
        <v>2.7</v>
      </c>
      <c r="X48" s="137">
        <f>IF(VLOOKUP($B48,'Crisis Indicator Data'!$C$3:$AG$117,20,FALSE)="x","x",IF(VLOOKUP($B48,'Crisis Indicator Data'!$C$3:$AG$117,20,FALSE)&gt;=X$7,5,IF(VLOOKUP($B48,'Crisis Indicator Data'!$C$3:$AG$117,20,FALSE)&gt;=X$6,4,IF(VLOOKUP($B48,'Crisis Indicator Data'!$C$3:$AG$117,20,FALSE)&gt;=X$5,3,IF(VLOOKUP($B48,'Crisis Indicator Data'!$C$3:$AG$117,20,FALSE)&gt;=X$4,2,IF(VLOOKUP($B48,'Crisis Indicator Data'!$C$3:$AG$117,20,FALSE)&gt;=X$3,1,0))))))</f>
        <v>2</v>
      </c>
      <c r="Y48" s="146">
        <f t="shared" si="22"/>
        <v>2</v>
      </c>
      <c r="Z48" s="139" t="str">
        <f>IF(OR('Crisis Indicator Data'!$W42="x",'Crisis Indicator Data'!$Q42="x",ISNA('Crisis Indicator Data'!$Q42)),"x",'Crisis Indicator Data'!$W42/SUM('Crisis Indicator Data'!$Q42:$U42))</f>
        <v>x</v>
      </c>
      <c r="AA48" s="143" t="str">
        <f t="shared" si="23"/>
        <v>x</v>
      </c>
      <c r="AB48" s="139" t="str">
        <f>IF(OR('Crisis Indicator Data'!$X42="x",'Crisis Indicator Data'!$Q42="x",ISNA('Crisis Indicator Data'!$Q42)),"x",'Crisis Indicator Data'!$X42/SUM('Crisis Indicator Data'!$Q42:$U42))</f>
        <v>x</v>
      </c>
      <c r="AC48" s="143" t="str">
        <f t="shared" si="24"/>
        <v>x</v>
      </c>
      <c r="AD48" s="141">
        <f>'Crisis Indicator Data'!Y42</f>
        <v>0</v>
      </c>
      <c r="AE48" s="141">
        <f>'Crisis Indicator Data'!Z42</f>
        <v>0</v>
      </c>
      <c r="AF48" s="141">
        <f>'Crisis Indicator Data'!AA42</f>
        <v>0</v>
      </c>
      <c r="AG48" s="141">
        <f>'Crisis Indicator Data'!AB42</f>
        <v>1</v>
      </c>
      <c r="AH48" s="144">
        <f t="shared" si="25"/>
        <v>1</v>
      </c>
      <c r="AI48" s="141">
        <f>'Crisis Indicator Data'!AC42</f>
        <v>0</v>
      </c>
      <c r="AJ48" s="141">
        <f>'Crisis Indicator Data'!AD42</f>
        <v>0</v>
      </c>
      <c r="AK48" s="144">
        <f t="shared" si="26"/>
        <v>0</v>
      </c>
      <c r="AL48" s="141">
        <f>'Crisis Indicator Data'!AE42</f>
        <v>2</v>
      </c>
      <c r="AM48" s="141">
        <f>'Crisis Indicator Data'!AF42</f>
        <v>0</v>
      </c>
      <c r="AN48" s="141">
        <f>'Crisis Indicator Data'!AG42</f>
        <v>1</v>
      </c>
      <c r="AO48" s="144">
        <f t="shared" si="27"/>
        <v>3</v>
      </c>
      <c r="AP48" s="147">
        <f t="shared" si="28"/>
        <v>1</v>
      </c>
      <c r="AQ48" s="149">
        <f t="shared" si="29"/>
        <v>1.5</v>
      </c>
    </row>
    <row r="49" spans="1:43" ht="13.5" customHeight="1" x14ac:dyDescent="0.3">
      <c r="A49" s="1" t="str">
        <f>'Crisis Indicator Data'!A43</f>
        <v>Honduras</v>
      </c>
      <c r="B49" s="23" t="str">
        <f>'Crisis Indicator Data'!C43</f>
        <v>HND001</v>
      </c>
      <c r="C49" s="23" t="str">
        <f>'Crisis Indicator Data'!D43</f>
        <v>Honduras</v>
      </c>
      <c r="D49" s="23" t="str">
        <f>'Crisis Indicator Data'!E43</f>
        <v>HND</v>
      </c>
      <c r="E49" s="137">
        <f>IF(VLOOKUP($D49,'Country Indicator Data'!$B$3:$N$193,3,FALSE)="x","x",ROUND(IF(VLOOKUP($D49,'Country Indicator Data'!$B$3:$N$193,3,FALSE)&gt;E$125,5,IF(VLOOKUP($D49,'Country Indicator Data'!$B$3:$N$193,3,FALSE)&lt;E$124,0,(E$125-VLOOKUP($D49,'Country Indicator Data'!$B$3:$N$193,3,FALSE))/(E$125-E$124)*5)),1))</f>
        <v>1.8</v>
      </c>
      <c r="F49" s="137">
        <f>IF(VLOOKUP($D49,'Country Indicator Data'!$B$3:$N$193,5,FALSE)="No data","x",ROUND(IF(VLOOKUP($D49,'Country Indicator Data'!$B$3:$N$193,5,FALSE)&gt;F$125,0,IF(VLOOKUP($D49,'Country Indicator Data'!$B$3:$N$193,5,FALSE)&lt;F$124,5,(F$125-VLOOKUP($D49,'Country Indicator Data'!$B$3:$N$193,5,FALSE))/(F$125-F$124)*5)),1))</f>
        <v>2.1</v>
      </c>
      <c r="G49" s="138">
        <f t="shared" si="15"/>
        <v>1.9500000000000002</v>
      </c>
      <c r="H49" s="137">
        <f>IF(VLOOKUP($D49,'Country Indicator Data'!$B$3:$N$193,2,FALSE)="x","x",ROUND(IF(VLOOKUP($D49,'Country Indicator Data'!$B$3:$N$193,2,FALSE)&gt;H$125,5,IF(VLOOKUP($D49,'Country Indicator Data'!$B$3:$N$193,2,FALSE)&lt;H$124,0,5-(H$125-VLOOKUP($D49,'Country Indicator Data'!$B$3:$N$193,2,FALSE))/(H$125-H$124)*5)),1))</f>
        <v>0.8</v>
      </c>
      <c r="I49" s="137">
        <f>IF(VLOOKUP($D49,'Country Indicator Data'!$B$3:$N$193,4,FALSE)="No data","x",ROUND(IF(VLOOKUP($D49,'Country Indicator Data'!$B$3:$N$193,4,FALSE)&gt;I$125,5,IF(VLOOKUP($D49,'Country Indicator Data'!$B$3:$N$193,4,FALSE)&lt;I$124,0,5-(I$125-VLOOKUP($D49,'Country Indicator Data'!$B$3:$N$193,4,FALSE))/(I$125-I$124)*5)),1))</f>
        <v>0.7</v>
      </c>
      <c r="J49" s="138">
        <f t="shared" si="16"/>
        <v>0.75</v>
      </c>
      <c r="K49" s="137">
        <f>IF(VLOOKUP($D49,'Country Indicator Data'!$B$3:$N$193,6,FALSE)="x","x",ROUND(IF(VLOOKUP($D49,'Country Indicator Data'!$B$3:$N$193,6,FALSE)&gt;K$125,5,IF(VLOOKUP($D49,'Country Indicator Data'!$B$3:$N$193,6,FALSE)&lt;K$124,0,5-(K$125-VLOOKUP($D49,'Country Indicator Data'!$B$3:$N$193,6,FALSE))/(K$125-K$124)*5)),1))</f>
        <v>3.1</v>
      </c>
      <c r="L49" s="137">
        <f>IF(VLOOKUP($D49,'Country Indicator Data'!$B$3:$N$193,7,FALSE)="No data","x",ROUND(IF(VLOOKUP($D49,'Country Indicator Data'!$B$3:$N$193,7,FALSE)&gt;L$125,5,IF(VLOOKUP($D49,'Country Indicator Data'!$B$3:$N$193,7,FALSE)&lt;L$124,0,5-(L$125-VLOOKUP($D49,'Country Indicator Data'!$B$3:$N$193,7,FALSE))/(L$125-L$124)*5)),1))</f>
        <v>3.2</v>
      </c>
      <c r="M49" s="138">
        <f t="shared" si="17"/>
        <v>3.1500000000000004</v>
      </c>
      <c r="N49" s="146">
        <f t="shared" si="18"/>
        <v>1.9500000000000002</v>
      </c>
      <c r="O49" s="137">
        <f>VLOOKUP(D49,'Country Indicator Data'!$B$3:$I$193,8,FALSE)</f>
        <v>3</v>
      </c>
      <c r="P49" s="137">
        <f>IF(VLOOKUP($D49,'Country Indicator Data'!$B$3:$P$193,9,FALSE)="x","x",IF(VLOOKUP($D49,'Country Indicator Data'!$B$3:$P$193,9,FALSE)&gt;P$7,5,IF(VLOOKUP($D49,'Country Indicator Data'!$B$3:$P$193,9,FALSE)&gt;P$6,4,IF(VLOOKUP($D49,'Country Indicator Data'!$B$3:$P$193,9,FALSE)&gt;P$5,3,IF(VLOOKUP($D49,'Country Indicator Data'!$B$3:$P$193,9,FALSE)&gt;P$4,2,IF(VLOOKUP($D49,'Country Indicator Data'!$B$3:$P$193,9,FALSE)&gt;$P$3,1,0))))))</f>
        <v>4</v>
      </c>
      <c r="Q49" s="146">
        <f t="shared" si="19"/>
        <v>3.5</v>
      </c>
      <c r="R49" s="137">
        <f>IF(VLOOKUP($D49,'Country Indicator Data'!$B$3:$N$193,13,FALSE)="x","x",ROUND(IF(VLOOKUP($D49,'Country Indicator Data'!$B$3:$N$193,13,FALSE)&gt;R$125,0,IF(VLOOKUP($D49,'Country Indicator Data'!$B$3:$N$193,13,FALSE)&lt;R$124,5,(R$125-VLOOKUP($D49,'Country Indicator Data'!$B$3:$N$193,13,FALSE))/(R$125-R$124)*5)),1))</f>
        <v>3.5</v>
      </c>
      <c r="S49" s="137">
        <f>IF(VLOOKUP($D49,'Country Indicator Data'!$B$3:$N$193,10,FALSE)="x","x",ROUND(IF(VLOOKUP($D49,'Country Indicator Data'!$B$3:$N$193,10,FALSE)&gt;S$125,0,IF(VLOOKUP($D49,'Country Indicator Data'!$B$3:$N$193,10,FALSE)&lt;S$124,5,(S$125-VLOOKUP($D49,'Country Indicator Data'!$B$3:$N$193,10,FALSE))/(S$125-S$124)*5)),1))</f>
        <v>3.5</v>
      </c>
      <c r="T49" s="137">
        <f>IF(VLOOKUP($D49,'Country Indicator Data'!$B$3:$N$193,11,FALSE)="x","x",ROUND(IF(VLOOKUP($D49,'Country Indicator Data'!$B$3:$N$193,11,FALSE)&gt;T$125,0,IF(VLOOKUP($D49,'Country Indicator Data'!$B$3:$N$193,11,FALSE)&lt;T$124,5,(T$125-VLOOKUP($D49,'Country Indicator Data'!$B$3:$N$193,11,FALSE))/(T$125-T$124)*5)),1))</f>
        <v>2.6</v>
      </c>
      <c r="U49" s="137">
        <f>IF(VLOOKUP($D49,'Country Indicator Data'!$B$3:$N$193,12,FALSE)="x","x",ROUND(IF(VLOOKUP($D49,'Country Indicator Data'!$B$3:$N$193,12,FALSE)&gt;U$125,0,IF(VLOOKUP($D49,'Country Indicator Data'!$B$3:$N$193,12,FALSE)&lt;U$124,5,(U$125-VLOOKUP($D49,'Country Indicator Data'!$B$3:$N$193,12,FALSE))/(U$125-U$124)*5)),1))</f>
        <v>2.7</v>
      </c>
      <c r="V49" s="146">
        <f t="shared" si="20"/>
        <v>3.1</v>
      </c>
      <c r="W49" s="149">
        <f t="shared" si="21"/>
        <v>2.9</v>
      </c>
      <c r="X49" s="137">
        <f>IF(VLOOKUP($B49,'Crisis Indicator Data'!$C$3:$AG$117,20,FALSE)="x","x",IF(VLOOKUP($B49,'Crisis Indicator Data'!$C$3:$AG$117,20,FALSE)&gt;=X$7,5,IF(VLOOKUP($B49,'Crisis Indicator Data'!$C$3:$AG$117,20,FALSE)&gt;=X$6,4,IF(VLOOKUP($B49,'Crisis Indicator Data'!$C$3:$AG$117,20,FALSE)&gt;=X$5,3,IF(VLOOKUP($B49,'Crisis Indicator Data'!$C$3:$AG$117,20,FALSE)&gt;=X$4,2,IF(VLOOKUP($B49,'Crisis Indicator Data'!$C$3:$AG$117,20,FALSE)&gt;=X$3,1,0))))))</f>
        <v>3</v>
      </c>
      <c r="Y49" s="146">
        <f t="shared" si="22"/>
        <v>3</v>
      </c>
      <c r="Z49" s="139" t="str">
        <f>IF(OR('Crisis Indicator Data'!$W43="x",'Crisis Indicator Data'!$Q43="x",ISNA('Crisis Indicator Data'!$Q43)),"x",'Crisis Indicator Data'!$W43/SUM('Crisis Indicator Data'!$Q43:$U43))</f>
        <v>x</v>
      </c>
      <c r="AA49" s="143" t="str">
        <f t="shared" si="23"/>
        <v>x</v>
      </c>
      <c r="AB49" s="139" t="str">
        <f>IF(OR('Crisis Indicator Data'!$X43="x",'Crisis Indicator Data'!$Q43="x",ISNA('Crisis Indicator Data'!$Q43)),"x",'Crisis Indicator Data'!$X43/SUM('Crisis Indicator Data'!$Q43:$U43))</f>
        <v>x</v>
      </c>
      <c r="AC49" s="143" t="str">
        <f t="shared" si="24"/>
        <v>x</v>
      </c>
      <c r="AD49" s="141">
        <f>'Crisis Indicator Data'!Y43</f>
        <v>0</v>
      </c>
      <c r="AE49" s="141">
        <f>'Crisis Indicator Data'!Z43</f>
        <v>0</v>
      </c>
      <c r="AF49" s="141">
        <f>'Crisis Indicator Data'!AA43</f>
        <v>0</v>
      </c>
      <c r="AG49" s="141">
        <f>'Crisis Indicator Data'!AB43</f>
        <v>0</v>
      </c>
      <c r="AH49" s="144">
        <f t="shared" si="25"/>
        <v>0</v>
      </c>
      <c r="AI49" s="141">
        <f>'Crisis Indicator Data'!AC43</f>
        <v>0</v>
      </c>
      <c r="AJ49" s="141">
        <f>'Crisis Indicator Data'!AD43</f>
        <v>0</v>
      </c>
      <c r="AK49" s="144">
        <f t="shared" si="26"/>
        <v>0</v>
      </c>
      <c r="AL49" s="141">
        <f>'Crisis Indicator Data'!AE43</f>
        <v>1</v>
      </c>
      <c r="AM49" s="141">
        <f>'Crisis Indicator Data'!AF43</f>
        <v>0</v>
      </c>
      <c r="AN49" s="141">
        <f>'Crisis Indicator Data'!AG43</f>
        <v>1</v>
      </c>
      <c r="AO49" s="144">
        <f t="shared" si="27"/>
        <v>2</v>
      </c>
      <c r="AP49" s="147">
        <f t="shared" si="28"/>
        <v>1</v>
      </c>
      <c r="AQ49" s="149">
        <f t="shared" si="29"/>
        <v>2</v>
      </c>
    </row>
    <row r="50" spans="1:43" ht="13.5" customHeight="1" x14ac:dyDescent="0.3">
      <c r="A50" s="1" t="str">
        <f>'Crisis Indicator Data'!A44</f>
        <v>Indonesia</v>
      </c>
      <c r="B50" s="23" t="str">
        <f>'Crisis Indicator Data'!C44</f>
        <v>IDN001</v>
      </c>
      <c r="C50" s="23" t="str">
        <f>'Crisis Indicator Data'!D44</f>
        <v>Indonesia</v>
      </c>
      <c r="D50" s="23" t="str">
        <f>'Crisis Indicator Data'!E44</f>
        <v>IDN</v>
      </c>
      <c r="E50" s="137">
        <f>IF(VLOOKUP($D50,'Country Indicator Data'!$B$3:$N$193,3,FALSE)="x","x",ROUND(IF(VLOOKUP($D50,'Country Indicator Data'!$B$3:$N$193,3,FALSE)&gt;E$125,5,IF(VLOOKUP($D50,'Country Indicator Data'!$B$3:$N$193,3,FALSE)&lt;E$124,0,(E$125-VLOOKUP($D50,'Country Indicator Data'!$B$3:$N$193,3,FALSE))/(E$125-E$124)*5)),1))</f>
        <v>3.2</v>
      </c>
      <c r="F50" s="137">
        <f>IF(VLOOKUP($D50,'Country Indicator Data'!$B$3:$N$193,5,FALSE)="No data","x",ROUND(IF(VLOOKUP($D50,'Country Indicator Data'!$B$3:$N$193,5,FALSE)&gt;F$125,0,IF(VLOOKUP($D50,'Country Indicator Data'!$B$3:$N$193,5,FALSE)&lt;F$124,5,(F$125-VLOOKUP($D50,'Country Indicator Data'!$B$3:$N$193,5,FALSE))/(F$125-F$124)*5)),1))</f>
        <v>1.8</v>
      </c>
      <c r="G50" s="138">
        <f t="shared" si="15"/>
        <v>2.5</v>
      </c>
      <c r="H50" s="137">
        <f>IF(VLOOKUP($D50,'Country Indicator Data'!$B$3:$N$193,2,FALSE)="x","x",ROUND(IF(VLOOKUP($D50,'Country Indicator Data'!$B$3:$N$193,2,FALSE)&gt;H$125,5,IF(VLOOKUP($D50,'Country Indicator Data'!$B$3:$N$193,2,FALSE)&lt;H$124,0,5-(H$125-VLOOKUP($D50,'Country Indicator Data'!$B$3:$N$193,2,FALSE))/(H$125-H$124)*5)),1))</f>
        <v>3.9</v>
      </c>
      <c r="I50" s="137">
        <f>IF(VLOOKUP($D50,'Country Indicator Data'!$B$3:$N$193,4,FALSE)="No data","x",ROUND(IF(VLOOKUP($D50,'Country Indicator Data'!$B$3:$N$193,4,FALSE)&gt;I$125,5,IF(VLOOKUP($D50,'Country Indicator Data'!$B$3:$N$193,4,FALSE)&lt;I$124,0,5-(I$125-VLOOKUP($D50,'Country Indicator Data'!$B$3:$N$193,4,FALSE))/(I$125-I$124)*5)),1))</f>
        <v>1.1000000000000001</v>
      </c>
      <c r="J50" s="138">
        <f t="shared" si="16"/>
        <v>2.5</v>
      </c>
      <c r="K50" s="137">
        <f>IF(VLOOKUP($D50,'Country Indicator Data'!$B$3:$N$193,6,FALSE)="x","x",ROUND(IF(VLOOKUP($D50,'Country Indicator Data'!$B$3:$N$193,6,FALSE)&gt;K$125,5,IF(VLOOKUP($D50,'Country Indicator Data'!$B$3:$N$193,6,FALSE)&lt;K$124,0,5-(K$125-VLOOKUP($D50,'Country Indicator Data'!$B$3:$N$193,6,FALSE))/(K$125-K$124)*5)),1))</f>
        <v>3.1</v>
      </c>
      <c r="L50" s="137">
        <f>IF(VLOOKUP($D50,'Country Indicator Data'!$B$3:$N$193,7,FALSE)="No data","x",ROUND(IF(VLOOKUP($D50,'Country Indicator Data'!$B$3:$N$193,7,FALSE)&gt;L$125,5,IF(VLOOKUP($D50,'Country Indicator Data'!$B$3:$N$193,7,FALSE)&lt;L$124,0,5-(L$125-VLOOKUP($D50,'Country Indicator Data'!$B$3:$N$193,7,FALSE))/(L$125-L$124)*5)),1))</f>
        <v>1.3</v>
      </c>
      <c r="M50" s="138">
        <f t="shared" si="17"/>
        <v>2.2000000000000002</v>
      </c>
      <c r="N50" s="146">
        <f t="shared" si="18"/>
        <v>2.4</v>
      </c>
      <c r="O50" s="137">
        <f>VLOOKUP(D50,'Country Indicator Data'!$B$3:$I$193,8,FALSE)</f>
        <v>3</v>
      </c>
      <c r="P50" s="137">
        <f>IF(VLOOKUP($D50,'Country Indicator Data'!$B$3:$P$193,9,FALSE)="x","x",IF(VLOOKUP($D50,'Country Indicator Data'!$B$3:$P$193,9,FALSE)&gt;P$7,5,IF(VLOOKUP($D50,'Country Indicator Data'!$B$3:$P$193,9,FALSE)&gt;P$6,4,IF(VLOOKUP($D50,'Country Indicator Data'!$B$3:$P$193,9,FALSE)&gt;P$5,3,IF(VLOOKUP($D50,'Country Indicator Data'!$B$3:$P$193,9,FALSE)&gt;P$4,2,IF(VLOOKUP($D50,'Country Indicator Data'!$B$3:$P$193,9,FALSE)&gt;$P$3,1,0))))))</f>
        <v>5</v>
      </c>
      <c r="Q50" s="146">
        <f t="shared" si="19"/>
        <v>4</v>
      </c>
      <c r="R50" s="137">
        <f>IF(VLOOKUP($D50,'Country Indicator Data'!$B$3:$N$193,13,FALSE)="x","x",ROUND(IF(VLOOKUP($D50,'Country Indicator Data'!$B$3:$N$193,13,FALSE)&gt;R$125,0,IF(VLOOKUP($D50,'Country Indicator Data'!$B$3:$N$193,13,FALSE)&lt;R$124,5,(R$125-VLOOKUP($D50,'Country Indicator Data'!$B$3:$N$193,13,FALSE))/(R$125-R$124)*5)),1))</f>
        <v>3.2</v>
      </c>
      <c r="S50" s="137">
        <f>IF(VLOOKUP($D50,'Country Indicator Data'!$B$3:$N$193,10,FALSE)="x","x",ROUND(IF(VLOOKUP($D50,'Country Indicator Data'!$B$3:$N$193,10,FALSE)&gt;S$125,0,IF(VLOOKUP($D50,'Country Indicator Data'!$B$3:$N$193,10,FALSE)&lt;S$124,5,(S$125-VLOOKUP($D50,'Country Indicator Data'!$B$3:$N$193,10,FALSE))/(S$125-S$124)*5)),1))</f>
        <v>2.9</v>
      </c>
      <c r="T50" s="137">
        <f>IF(VLOOKUP($D50,'Country Indicator Data'!$B$3:$N$193,11,FALSE)="x","x",ROUND(IF(VLOOKUP($D50,'Country Indicator Data'!$B$3:$N$193,11,FALSE)&gt;T$125,0,IF(VLOOKUP($D50,'Country Indicator Data'!$B$3:$N$193,11,FALSE)&lt;T$124,5,(T$125-VLOOKUP($D50,'Country Indicator Data'!$B$3:$N$193,11,FALSE))/(T$125-T$124)*5)),1))</f>
        <v>1.9</v>
      </c>
      <c r="U50" s="137">
        <f>IF(VLOOKUP($D50,'Country Indicator Data'!$B$3:$N$193,12,FALSE)="x","x",ROUND(IF(VLOOKUP($D50,'Country Indicator Data'!$B$3:$N$193,12,FALSE)&gt;U$125,0,IF(VLOOKUP($D50,'Country Indicator Data'!$B$3:$N$193,12,FALSE)&lt;U$124,5,(U$125-VLOOKUP($D50,'Country Indicator Data'!$B$3:$N$193,12,FALSE))/(U$125-U$124)*5)),1))</f>
        <v>1.8</v>
      </c>
      <c r="V50" s="146">
        <f t="shared" si="20"/>
        <v>2.5</v>
      </c>
      <c r="W50" s="149">
        <f t="shared" si="21"/>
        <v>3</v>
      </c>
      <c r="X50" s="137">
        <f>IF(VLOOKUP($B50,'Crisis Indicator Data'!$C$3:$AG$117,20,FALSE)="x","x",IF(VLOOKUP($B50,'Crisis Indicator Data'!$C$3:$AG$117,20,FALSE)&gt;=X$7,5,IF(VLOOKUP($B50,'Crisis Indicator Data'!$C$3:$AG$117,20,FALSE)&gt;=X$6,4,IF(VLOOKUP($B50,'Crisis Indicator Data'!$C$3:$AG$117,20,FALSE)&gt;=X$5,3,IF(VLOOKUP($B50,'Crisis Indicator Data'!$C$3:$AG$117,20,FALSE)&gt;=X$4,2,IF(VLOOKUP($B50,'Crisis Indicator Data'!$C$3:$AG$117,20,FALSE)&gt;=X$3,1,0))))))</f>
        <v>4</v>
      </c>
      <c r="Y50" s="146">
        <f t="shared" si="22"/>
        <v>4</v>
      </c>
      <c r="Z50" s="139" t="str">
        <f>IF(OR('Crisis Indicator Data'!$W44="x",'Crisis Indicator Data'!$Q44="x",ISNA('Crisis Indicator Data'!$Q44)),"x",'Crisis Indicator Data'!$W44/SUM('Crisis Indicator Data'!$Q44:$U44))</f>
        <v>x</v>
      </c>
      <c r="AA50" s="143" t="str">
        <f t="shared" si="23"/>
        <v>x</v>
      </c>
      <c r="AB50" s="139" t="str">
        <f>IF(OR('Crisis Indicator Data'!$X44="x",'Crisis Indicator Data'!$Q44="x",ISNA('Crisis Indicator Data'!$Q44)),"x",'Crisis Indicator Data'!$X44/SUM('Crisis Indicator Data'!$Q44:$U44))</f>
        <v>x</v>
      </c>
      <c r="AC50" s="143" t="str">
        <f t="shared" si="24"/>
        <v>x</v>
      </c>
      <c r="AD50" s="141" t="str">
        <f>'Crisis Indicator Data'!Y44</f>
        <v>x</v>
      </c>
      <c r="AE50" s="141" t="str">
        <f>'Crisis Indicator Data'!Z44</f>
        <v>x</v>
      </c>
      <c r="AF50" s="141" t="str">
        <f>'Crisis Indicator Data'!AA44</f>
        <v>x</v>
      </c>
      <c r="AG50" s="141" t="str">
        <f>'Crisis Indicator Data'!AB44</f>
        <v>x</v>
      </c>
      <c r="AH50" s="144">
        <f t="shared" si="25"/>
        <v>0</v>
      </c>
      <c r="AI50" s="141" t="str">
        <f>'Crisis Indicator Data'!AC44</f>
        <v>x</v>
      </c>
      <c r="AJ50" s="141" t="str">
        <f>'Crisis Indicator Data'!AD44</f>
        <v>x</v>
      </c>
      <c r="AK50" s="144">
        <f t="shared" si="26"/>
        <v>0</v>
      </c>
      <c r="AL50" s="141" t="str">
        <f>'Crisis Indicator Data'!AE44</f>
        <v>x</v>
      </c>
      <c r="AM50" s="141" t="str">
        <f>'Crisis Indicator Data'!AF44</f>
        <v>x</v>
      </c>
      <c r="AN50" s="141" t="str">
        <f>'Crisis Indicator Data'!AG44</f>
        <v>x</v>
      </c>
      <c r="AO50" s="144">
        <f t="shared" si="27"/>
        <v>0</v>
      </c>
      <c r="AP50" s="147">
        <f t="shared" si="28"/>
        <v>0</v>
      </c>
      <c r="AQ50" s="149">
        <f t="shared" si="29"/>
        <v>2</v>
      </c>
    </row>
    <row r="51" spans="1:43" ht="13.5" customHeight="1" x14ac:dyDescent="0.3">
      <c r="A51" s="1" t="str">
        <f>'Crisis Indicator Data'!A45</f>
        <v>Iraq</v>
      </c>
      <c r="B51" s="23" t="str">
        <f>'Crisis Indicator Data'!C45</f>
        <v>IRQ001</v>
      </c>
      <c r="C51" s="23" t="str">
        <f>'Crisis Indicator Data'!D45</f>
        <v>Iraq</v>
      </c>
      <c r="D51" s="23" t="str">
        <f>'Crisis Indicator Data'!E45</f>
        <v>IRQ</v>
      </c>
      <c r="E51" s="137">
        <f>IF(VLOOKUP($D51,'Country Indicator Data'!$B$3:$N$193,3,FALSE)="x","x",ROUND(IF(VLOOKUP($D51,'Country Indicator Data'!$B$3:$N$193,3,FALSE)&gt;E$125,5,IF(VLOOKUP($D51,'Country Indicator Data'!$B$3:$N$193,3,FALSE)&lt;E$124,0,(E$125-VLOOKUP($D51,'Country Indicator Data'!$B$3:$N$193,3,FALSE))/(E$125-E$124)*5)),1))</f>
        <v>4.3</v>
      </c>
      <c r="F51" s="137">
        <f>IF(VLOOKUP($D51,'Country Indicator Data'!$B$3:$N$193,5,FALSE)="No data","x",ROUND(IF(VLOOKUP($D51,'Country Indicator Data'!$B$3:$N$193,5,FALSE)&gt;F$125,0,IF(VLOOKUP($D51,'Country Indicator Data'!$B$3:$N$193,5,FALSE)&lt;F$124,5,(F$125-VLOOKUP($D51,'Country Indicator Data'!$B$3:$N$193,5,FALSE))/(F$125-F$124)*5)),1))</f>
        <v>3.2</v>
      </c>
      <c r="G51" s="138">
        <f t="shared" si="15"/>
        <v>3.75</v>
      </c>
      <c r="H51" s="137">
        <f>IF(VLOOKUP($D51,'Country Indicator Data'!$B$3:$N$193,2,FALSE)="x","x",ROUND(IF(VLOOKUP($D51,'Country Indicator Data'!$B$3:$N$193,2,FALSE)&gt;H$125,5,IF(VLOOKUP($D51,'Country Indicator Data'!$B$3:$N$193,2,FALSE)&lt;H$124,0,5-(H$125-VLOOKUP($D51,'Country Indicator Data'!$B$3:$N$193,2,FALSE))/(H$125-H$124)*5)),1))</f>
        <v>2.7</v>
      </c>
      <c r="I51" s="137">
        <f>IF(VLOOKUP($D51,'Country Indicator Data'!$B$3:$N$193,4,FALSE)="No data","x",ROUND(IF(VLOOKUP($D51,'Country Indicator Data'!$B$3:$N$193,4,FALSE)&gt;I$125,5,IF(VLOOKUP($D51,'Country Indicator Data'!$B$3:$N$193,4,FALSE)&lt;I$124,0,5-(I$125-VLOOKUP($D51,'Country Indicator Data'!$B$3:$N$193,4,FALSE))/(I$125-I$124)*5)),1))</f>
        <v>0</v>
      </c>
      <c r="J51" s="138">
        <f t="shared" si="16"/>
        <v>1.35</v>
      </c>
      <c r="K51" s="137">
        <f>IF(VLOOKUP($D51,'Country Indicator Data'!$B$3:$N$193,6,FALSE)="x","x",ROUND(IF(VLOOKUP($D51,'Country Indicator Data'!$B$3:$N$193,6,FALSE)&gt;K$125,5,IF(VLOOKUP($D51,'Country Indicator Data'!$B$3:$N$193,6,FALSE)&lt;K$124,0,5-(K$125-VLOOKUP($D51,'Country Indicator Data'!$B$3:$N$193,6,FALSE))/(K$125-K$124)*5)),1))</f>
        <v>3.5</v>
      </c>
      <c r="L51" s="137">
        <f>IF(VLOOKUP($D51,'Country Indicator Data'!$B$3:$N$193,7,FALSE)="No data","x",ROUND(IF(VLOOKUP($D51,'Country Indicator Data'!$B$3:$N$193,7,FALSE)&gt;L$125,5,IF(VLOOKUP($D51,'Country Indicator Data'!$B$3:$N$193,7,FALSE)&lt;L$124,0,5-(L$125-VLOOKUP($D51,'Country Indicator Data'!$B$3:$N$193,7,FALSE))/(L$125-L$124)*5)),1))</f>
        <v>0.6</v>
      </c>
      <c r="M51" s="138">
        <f t="shared" si="17"/>
        <v>2.0499999999999998</v>
      </c>
      <c r="N51" s="146">
        <f t="shared" si="18"/>
        <v>2.3833333333333333</v>
      </c>
      <c r="O51" s="137">
        <f>VLOOKUP(D51,'Country Indicator Data'!$B$3:$I$193,8,FALSE)</f>
        <v>5</v>
      </c>
      <c r="P51" s="137">
        <f>IF(VLOOKUP($D51,'Country Indicator Data'!$B$3:$P$193,9,FALSE)="x","x",IF(VLOOKUP($D51,'Country Indicator Data'!$B$3:$P$193,9,FALSE)&gt;P$7,5,IF(VLOOKUP($D51,'Country Indicator Data'!$B$3:$P$193,9,FALSE)&gt;P$6,4,IF(VLOOKUP($D51,'Country Indicator Data'!$B$3:$P$193,9,FALSE)&gt;P$5,3,IF(VLOOKUP($D51,'Country Indicator Data'!$B$3:$P$193,9,FALSE)&gt;P$4,2,IF(VLOOKUP($D51,'Country Indicator Data'!$B$3:$P$193,9,FALSE)&gt;$P$3,1,0))))))</f>
        <v>3</v>
      </c>
      <c r="Q51" s="146">
        <f t="shared" si="19"/>
        <v>4</v>
      </c>
      <c r="R51" s="137">
        <f>IF(VLOOKUP($D51,'Country Indicator Data'!$B$3:$N$193,13,FALSE)="x","x",ROUND(IF(VLOOKUP($D51,'Country Indicator Data'!$B$3:$N$193,13,FALSE)&gt;R$125,0,IF(VLOOKUP($D51,'Country Indicator Data'!$B$3:$N$193,13,FALSE)&lt;R$124,5,(R$125-VLOOKUP($D51,'Country Indicator Data'!$B$3:$N$193,13,FALSE))/(R$125-R$124)*5)),1))</f>
        <v>4.2</v>
      </c>
      <c r="S51" s="137">
        <f>IF(VLOOKUP($D51,'Country Indicator Data'!$B$3:$N$193,10,FALSE)="x","x",ROUND(IF(VLOOKUP($D51,'Country Indicator Data'!$B$3:$N$193,10,FALSE)&gt;S$125,0,IF(VLOOKUP($D51,'Country Indicator Data'!$B$3:$N$193,10,FALSE)&lt;S$124,5,(S$125-VLOOKUP($D51,'Country Indicator Data'!$B$3:$N$193,10,FALSE))/(S$125-S$124)*5)),1))</f>
        <v>4</v>
      </c>
      <c r="T51" s="137">
        <f>IF(VLOOKUP($D51,'Country Indicator Data'!$B$3:$N$193,11,FALSE)="x","x",ROUND(IF(VLOOKUP($D51,'Country Indicator Data'!$B$3:$N$193,11,FALSE)&gt;T$125,0,IF(VLOOKUP($D51,'Country Indicator Data'!$B$3:$N$193,11,FALSE)&lt;T$124,5,(T$125-VLOOKUP($D51,'Country Indicator Data'!$B$3:$N$193,11,FALSE))/(T$125-T$124)*5)),1))</f>
        <v>3.1</v>
      </c>
      <c r="U51" s="137">
        <f>IF(VLOOKUP($D51,'Country Indicator Data'!$B$3:$N$193,12,FALSE)="x","x",ROUND(IF(VLOOKUP($D51,'Country Indicator Data'!$B$3:$N$193,12,FALSE)&gt;U$125,0,IF(VLOOKUP($D51,'Country Indicator Data'!$B$3:$N$193,12,FALSE)&lt;U$124,5,(U$125-VLOOKUP($D51,'Country Indicator Data'!$B$3:$N$193,12,FALSE))/(U$125-U$124)*5)),1))</f>
        <v>3.5</v>
      </c>
      <c r="V51" s="146">
        <f t="shared" si="20"/>
        <v>3.7</v>
      </c>
      <c r="W51" s="149">
        <f t="shared" si="21"/>
        <v>3.4</v>
      </c>
      <c r="X51" s="137">
        <f>IF(VLOOKUP($B51,'Crisis Indicator Data'!$C$3:$AG$117,20,FALSE)="x","x",IF(VLOOKUP($B51,'Crisis Indicator Data'!$C$3:$AG$117,20,FALSE)&gt;=X$7,5,IF(VLOOKUP($B51,'Crisis Indicator Data'!$C$3:$AG$117,20,FALSE)&gt;=X$6,4,IF(VLOOKUP($B51,'Crisis Indicator Data'!$C$3:$AG$117,20,FALSE)&gt;=X$5,3,IF(VLOOKUP($B51,'Crisis Indicator Data'!$C$3:$AG$117,20,FALSE)&gt;=X$4,2,IF(VLOOKUP($B51,'Crisis Indicator Data'!$C$3:$AG$117,20,FALSE)&gt;=X$3,1,0))))))</f>
        <v>5</v>
      </c>
      <c r="Y51" s="146">
        <f t="shared" si="22"/>
        <v>5</v>
      </c>
      <c r="Z51" s="139">
        <f>IF(OR('Crisis Indicator Data'!$W45="x",'Crisis Indicator Data'!$Q45="x",ISNA('Crisis Indicator Data'!$Q45)),"x",'Crisis Indicator Data'!$W45/SUM('Crisis Indicator Data'!$Q45:$U45))</f>
        <v>0.2398977845683728</v>
      </c>
      <c r="AA51" s="143">
        <f t="shared" si="23"/>
        <v>2</v>
      </c>
      <c r="AB51" s="139">
        <f>IF(OR('Crisis Indicator Data'!$X45="x",'Crisis Indicator Data'!$Q45="x",ISNA('Crisis Indicator Data'!$Q45)),"x",'Crisis Indicator Data'!$X45/SUM('Crisis Indicator Data'!$Q45:$U45))</f>
        <v>0.71177066462948813</v>
      </c>
      <c r="AC51" s="143">
        <f t="shared" si="24"/>
        <v>5</v>
      </c>
      <c r="AD51" s="141">
        <f>'Crisis Indicator Data'!Y45</f>
        <v>0</v>
      </c>
      <c r="AE51" s="141">
        <f>'Crisis Indicator Data'!Z45</f>
        <v>1</v>
      </c>
      <c r="AF51" s="141">
        <f>'Crisis Indicator Data'!AA45</f>
        <v>0</v>
      </c>
      <c r="AG51" s="141">
        <f>'Crisis Indicator Data'!AB45</f>
        <v>0</v>
      </c>
      <c r="AH51" s="144">
        <f t="shared" si="25"/>
        <v>1</v>
      </c>
      <c r="AI51" s="141">
        <f>'Crisis Indicator Data'!AC45</f>
        <v>0</v>
      </c>
      <c r="AJ51" s="141">
        <f>'Crisis Indicator Data'!AD45</f>
        <v>1</v>
      </c>
      <c r="AK51" s="144">
        <f t="shared" si="26"/>
        <v>1</v>
      </c>
      <c r="AL51" s="141">
        <f>'Crisis Indicator Data'!AE45</f>
        <v>2</v>
      </c>
      <c r="AM51" s="141">
        <f>'Crisis Indicator Data'!AF45</f>
        <v>3</v>
      </c>
      <c r="AN51" s="141">
        <f>'Crisis Indicator Data'!AG45</f>
        <v>1</v>
      </c>
      <c r="AO51" s="144">
        <f t="shared" si="27"/>
        <v>4</v>
      </c>
      <c r="AP51" s="147">
        <f t="shared" si="28"/>
        <v>2</v>
      </c>
      <c r="AQ51" s="149">
        <f t="shared" si="29"/>
        <v>3.5</v>
      </c>
    </row>
    <row r="52" spans="1:43" ht="13.5" customHeight="1" x14ac:dyDescent="0.3">
      <c r="A52" s="1" t="str">
        <f>'Crisis Indicator Data'!A46</f>
        <v>Conflict  in Iraq</v>
      </c>
      <c r="B52" s="23" t="str">
        <f>'Crisis Indicator Data'!C46</f>
        <v>IRQ002</v>
      </c>
      <c r="C52" s="23" t="str">
        <f>'Crisis Indicator Data'!D46</f>
        <v>Iraq</v>
      </c>
      <c r="D52" s="23" t="str">
        <f>'Crisis Indicator Data'!E46</f>
        <v>IRQ</v>
      </c>
      <c r="E52" s="137">
        <f>IF(VLOOKUP($D52,'Country Indicator Data'!$B$3:$N$193,3,FALSE)="x","x",ROUND(IF(VLOOKUP($D52,'Country Indicator Data'!$B$3:$N$193,3,FALSE)&gt;E$125,5,IF(VLOOKUP($D52,'Country Indicator Data'!$B$3:$N$193,3,FALSE)&lt;E$124,0,(E$125-VLOOKUP($D52,'Country Indicator Data'!$B$3:$N$193,3,FALSE))/(E$125-E$124)*5)),1))</f>
        <v>4.3</v>
      </c>
      <c r="F52" s="137">
        <f>IF(VLOOKUP($D52,'Country Indicator Data'!$B$3:$N$193,5,FALSE)="No data","x",ROUND(IF(VLOOKUP($D52,'Country Indicator Data'!$B$3:$N$193,5,FALSE)&gt;F$125,0,IF(VLOOKUP($D52,'Country Indicator Data'!$B$3:$N$193,5,FALSE)&lt;F$124,5,(F$125-VLOOKUP($D52,'Country Indicator Data'!$B$3:$N$193,5,FALSE))/(F$125-F$124)*5)),1))</f>
        <v>3.2</v>
      </c>
      <c r="G52" s="138">
        <f t="shared" si="15"/>
        <v>3.75</v>
      </c>
      <c r="H52" s="137">
        <f>IF(VLOOKUP($D52,'Country Indicator Data'!$B$3:$N$193,2,FALSE)="x","x",ROUND(IF(VLOOKUP($D52,'Country Indicator Data'!$B$3:$N$193,2,FALSE)&gt;H$125,5,IF(VLOOKUP($D52,'Country Indicator Data'!$B$3:$N$193,2,FALSE)&lt;H$124,0,5-(H$125-VLOOKUP($D52,'Country Indicator Data'!$B$3:$N$193,2,FALSE))/(H$125-H$124)*5)),1))</f>
        <v>2.7</v>
      </c>
      <c r="I52" s="137">
        <f>IF(VLOOKUP($D52,'Country Indicator Data'!$B$3:$N$193,4,FALSE)="No data","x",ROUND(IF(VLOOKUP($D52,'Country Indicator Data'!$B$3:$N$193,4,FALSE)&gt;I$125,5,IF(VLOOKUP($D52,'Country Indicator Data'!$B$3:$N$193,4,FALSE)&lt;I$124,0,5-(I$125-VLOOKUP($D52,'Country Indicator Data'!$B$3:$N$193,4,FALSE))/(I$125-I$124)*5)),1))</f>
        <v>0</v>
      </c>
      <c r="J52" s="138">
        <f t="shared" si="16"/>
        <v>1.35</v>
      </c>
      <c r="K52" s="137">
        <f>IF(VLOOKUP($D52,'Country Indicator Data'!$B$3:$N$193,6,FALSE)="x","x",ROUND(IF(VLOOKUP($D52,'Country Indicator Data'!$B$3:$N$193,6,FALSE)&gt;K$125,5,IF(VLOOKUP($D52,'Country Indicator Data'!$B$3:$N$193,6,FALSE)&lt;K$124,0,5-(K$125-VLOOKUP($D52,'Country Indicator Data'!$B$3:$N$193,6,FALSE))/(K$125-K$124)*5)),1))</f>
        <v>3.5</v>
      </c>
      <c r="L52" s="137">
        <f>IF(VLOOKUP($D52,'Country Indicator Data'!$B$3:$N$193,7,FALSE)="No data","x",ROUND(IF(VLOOKUP($D52,'Country Indicator Data'!$B$3:$N$193,7,FALSE)&gt;L$125,5,IF(VLOOKUP($D52,'Country Indicator Data'!$B$3:$N$193,7,FALSE)&lt;L$124,0,5-(L$125-VLOOKUP($D52,'Country Indicator Data'!$B$3:$N$193,7,FALSE))/(L$125-L$124)*5)),1))</f>
        <v>0.6</v>
      </c>
      <c r="M52" s="138">
        <f t="shared" si="17"/>
        <v>2.0499999999999998</v>
      </c>
      <c r="N52" s="146">
        <f t="shared" si="18"/>
        <v>2.3833333333333333</v>
      </c>
      <c r="O52" s="137">
        <f>VLOOKUP(D52,'Country Indicator Data'!$B$3:$I$193,8,FALSE)</f>
        <v>5</v>
      </c>
      <c r="P52" s="137">
        <f>IF(VLOOKUP($D52,'Country Indicator Data'!$B$3:$P$193,9,FALSE)="x","x",IF(VLOOKUP($D52,'Country Indicator Data'!$B$3:$P$193,9,FALSE)&gt;P$7,5,IF(VLOOKUP($D52,'Country Indicator Data'!$B$3:$P$193,9,FALSE)&gt;P$6,4,IF(VLOOKUP($D52,'Country Indicator Data'!$B$3:$P$193,9,FALSE)&gt;P$5,3,IF(VLOOKUP($D52,'Country Indicator Data'!$B$3:$P$193,9,FALSE)&gt;P$4,2,IF(VLOOKUP($D52,'Country Indicator Data'!$B$3:$P$193,9,FALSE)&gt;$P$3,1,0))))))</f>
        <v>3</v>
      </c>
      <c r="Q52" s="146">
        <f t="shared" si="19"/>
        <v>4</v>
      </c>
      <c r="R52" s="137">
        <f>IF(VLOOKUP($D52,'Country Indicator Data'!$B$3:$N$193,13,FALSE)="x","x",ROUND(IF(VLOOKUP($D52,'Country Indicator Data'!$B$3:$N$193,13,FALSE)&gt;R$125,0,IF(VLOOKUP($D52,'Country Indicator Data'!$B$3:$N$193,13,FALSE)&lt;R$124,5,(R$125-VLOOKUP($D52,'Country Indicator Data'!$B$3:$N$193,13,FALSE))/(R$125-R$124)*5)),1))</f>
        <v>4.2</v>
      </c>
      <c r="S52" s="137">
        <f>IF(VLOOKUP($D52,'Country Indicator Data'!$B$3:$N$193,10,FALSE)="x","x",ROUND(IF(VLOOKUP($D52,'Country Indicator Data'!$B$3:$N$193,10,FALSE)&gt;S$125,0,IF(VLOOKUP($D52,'Country Indicator Data'!$B$3:$N$193,10,FALSE)&lt;S$124,5,(S$125-VLOOKUP($D52,'Country Indicator Data'!$B$3:$N$193,10,FALSE))/(S$125-S$124)*5)),1))</f>
        <v>4</v>
      </c>
      <c r="T52" s="137">
        <f>IF(VLOOKUP($D52,'Country Indicator Data'!$B$3:$N$193,11,FALSE)="x","x",ROUND(IF(VLOOKUP($D52,'Country Indicator Data'!$B$3:$N$193,11,FALSE)&gt;T$125,0,IF(VLOOKUP($D52,'Country Indicator Data'!$B$3:$N$193,11,FALSE)&lt;T$124,5,(T$125-VLOOKUP($D52,'Country Indicator Data'!$B$3:$N$193,11,FALSE))/(T$125-T$124)*5)),1))</f>
        <v>3.1</v>
      </c>
      <c r="U52" s="137">
        <f>IF(VLOOKUP($D52,'Country Indicator Data'!$B$3:$N$193,12,FALSE)="x","x",ROUND(IF(VLOOKUP($D52,'Country Indicator Data'!$B$3:$N$193,12,FALSE)&gt;U$125,0,IF(VLOOKUP($D52,'Country Indicator Data'!$B$3:$N$193,12,FALSE)&lt;U$124,5,(U$125-VLOOKUP($D52,'Country Indicator Data'!$B$3:$N$193,12,FALSE))/(U$125-U$124)*5)),1))</f>
        <v>3.5</v>
      </c>
      <c r="V52" s="146">
        <f t="shared" si="20"/>
        <v>3.7</v>
      </c>
      <c r="W52" s="149">
        <f t="shared" si="21"/>
        <v>3.4</v>
      </c>
      <c r="X52" s="137">
        <f>IF(VLOOKUP($B52,'Crisis Indicator Data'!$C$3:$AG$117,20,FALSE)="x","x",IF(VLOOKUP($B52,'Crisis Indicator Data'!$C$3:$AG$117,20,FALSE)&gt;=X$7,5,IF(VLOOKUP($B52,'Crisis Indicator Data'!$C$3:$AG$117,20,FALSE)&gt;=X$6,4,IF(VLOOKUP($B52,'Crisis Indicator Data'!$C$3:$AG$117,20,FALSE)&gt;=X$5,3,IF(VLOOKUP($B52,'Crisis Indicator Data'!$C$3:$AG$117,20,FALSE)&gt;=X$4,2,IF(VLOOKUP($B52,'Crisis Indicator Data'!$C$3:$AG$117,20,FALSE)&gt;=X$3,1,0))))))</f>
        <v>5</v>
      </c>
      <c r="Y52" s="146">
        <f t="shared" si="22"/>
        <v>5</v>
      </c>
      <c r="Z52" s="139">
        <f>IF(OR('Crisis Indicator Data'!$W46="x",'Crisis Indicator Data'!$Q46="x",ISNA('Crisis Indicator Data'!$Q46)),"x",'Crisis Indicator Data'!$W46/SUM('Crisis Indicator Data'!$Q46:$U46))</f>
        <v>0.2398977845683728</v>
      </c>
      <c r="AA52" s="143">
        <f t="shared" si="23"/>
        <v>2</v>
      </c>
      <c r="AB52" s="139">
        <f>IF(OR('Crisis Indicator Data'!$X46="x",'Crisis Indicator Data'!$Q46="x",ISNA('Crisis Indicator Data'!$Q46)),"x",'Crisis Indicator Data'!$X46/SUM('Crisis Indicator Data'!$Q46:$U46))</f>
        <v>0.71177066462948813</v>
      </c>
      <c r="AC52" s="143">
        <f t="shared" si="24"/>
        <v>5</v>
      </c>
      <c r="AD52" s="141">
        <f>'Crisis Indicator Data'!Y46</f>
        <v>0</v>
      </c>
      <c r="AE52" s="141">
        <f>'Crisis Indicator Data'!Z46</f>
        <v>1</v>
      </c>
      <c r="AF52" s="141">
        <f>'Crisis Indicator Data'!AA46</f>
        <v>0</v>
      </c>
      <c r="AG52" s="141">
        <f>'Crisis Indicator Data'!AB46</f>
        <v>0</v>
      </c>
      <c r="AH52" s="144">
        <f t="shared" si="25"/>
        <v>1</v>
      </c>
      <c r="AI52" s="141">
        <f>'Crisis Indicator Data'!AC46</f>
        <v>0</v>
      </c>
      <c r="AJ52" s="141">
        <f>'Crisis Indicator Data'!AD46</f>
        <v>1</v>
      </c>
      <c r="AK52" s="144">
        <f t="shared" si="26"/>
        <v>1</v>
      </c>
      <c r="AL52" s="141">
        <f>'Crisis Indicator Data'!AE46</f>
        <v>2</v>
      </c>
      <c r="AM52" s="141">
        <f>'Crisis Indicator Data'!AF46</f>
        <v>3</v>
      </c>
      <c r="AN52" s="141">
        <f>'Crisis Indicator Data'!AG46</f>
        <v>1</v>
      </c>
      <c r="AO52" s="144">
        <f t="shared" si="27"/>
        <v>4</v>
      </c>
      <c r="AP52" s="147">
        <f t="shared" si="28"/>
        <v>2</v>
      </c>
      <c r="AQ52" s="149">
        <f t="shared" si="29"/>
        <v>3.5</v>
      </c>
    </row>
    <row r="53" spans="1:43" ht="13.5" customHeight="1" x14ac:dyDescent="0.3">
      <c r="A53" s="1" t="str">
        <f>'Crisis Indicator Data'!A47</f>
        <v>International Displacement (Syrians and PRS) in Iraq</v>
      </c>
      <c r="B53" s="23" t="str">
        <f>'Crisis Indicator Data'!C47</f>
        <v>IRQ003</v>
      </c>
      <c r="C53" s="23" t="str">
        <f>'Crisis Indicator Data'!D47</f>
        <v>Iraq</v>
      </c>
      <c r="D53" s="23" t="str">
        <f>'Crisis Indicator Data'!E47</f>
        <v>IRQ</v>
      </c>
      <c r="E53" s="137">
        <f>IF(VLOOKUP($D53,'Country Indicator Data'!$B$3:$N$193,3,FALSE)="x","x",ROUND(IF(VLOOKUP($D53,'Country Indicator Data'!$B$3:$N$193,3,FALSE)&gt;E$125,5,IF(VLOOKUP($D53,'Country Indicator Data'!$B$3:$N$193,3,FALSE)&lt;E$124,0,(E$125-VLOOKUP($D53,'Country Indicator Data'!$B$3:$N$193,3,FALSE))/(E$125-E$124)*5)),1))</f>
        <v>4.3</v>
      </c>
      <c r="F53" s="137">
        <f>IF(VLOOKUP($D53,'Country Indicator Data'!$B$3:$N$193,5,FALSE)="No data","x",ROUND(IF(VLOOKUP($D53,'Country Indicator Data'!$B$3:$N$193,5,FALSE)&gt;F$125,0,IF(VLOOKUP($D53,'Country Indicator Data'!$B$3:$N$193,5,FALSE)&lt;F$124,5,(F$125-VLOOKUP($D53,'Country Indicator Data'!$B$3:$N$193,5,FALSE))/(F$125-F$124)*5)),1))</f>
        <v>3.2</v>
      </c>
      <c r="G53" s="138">
        <f t="shared" si="15"/>
        <v>3.75</v>
      </c>
      <c r="H53" s="137">
        <f>IF(VLOOKUP($D53,'Country Indicator Data'!$B$3:$N$193,2,FALSE)="x","x",ROUND(IF(VLOOKUP($D53,'Country Indicator Data'!$B$3:$N$193,2,FALSE)&gt;H$125,5,IF(VLOOKUP($D53,'Country Indicator Data'!$B$3:$N$193,2,FALSE)&lt;H$124,0,5-(H$125-VLOOKUP($D53,'Country Indicator Data'!$B$3:$N$193,2,FALSE))/(H$125-H$124)*5)),1))</f>
        <v>2.7</v>
      </c>
      <c r="I53" s="137">
        <f>IF(VLOOKUP($D53,'Country Indicator Data'!$B$3:$N$193,4,FALSE)="No data","x",ROUND(IF(VLOOKUP($D53,'Country Indicator Data'!$B$3:$N$193,4,FALSE)&gt;I$125,5,IF(VLOOKUP($D53,'Country Indicator Data'!$B$3:$N$193,4,FALSE)&lt;I$124,0,5-(I$125-VLOOKUP($D53,'Country Indicator Data'!$B$3:$N$193,4,FALSE))/(I$125-I$124)*5)),1))</f>
        <v>0</v>
      </c>
      <c r="J53" s="138">
        <f t="shared" si="16"/>
        <v>1.35</v>
      </c>
      <c r="K53" s="137">
        <f>IF(VLOOKUP($D53,'Country Indicator Data'!$B$3:$N$193,6,FALSE)="x","x",ROUND(IF(VLOOKUP($D53,'Country Indicator Data'!$B$3:$N$193,6,FALSE)&gt;K$125,5,IF(VLOOKUP($D53,'Country Indicator Data'!$B$3:$N$193,6,FALSE)&lt;K$124,0,5-(K$125-VLOOKUP($D53,'Country Indicator Data'!$B$3:$N$193,6,FALSE))/(K$125-K$124)*5)),1))</f>
        <v>3.5</v>
      </c>
      <c r="L53" s="137">
        <f>IF(VLOOKUP($D53,'Country Indicator Data'!$B$3:$N$193,7,FALSE)="No data","x",ROUND(IF(VLOOKUP($D53,'Country Indicator Data'!$B$3:$N$193,7,FALSE)&gt;L$125,5,IF(VLOOKUP($D53,'Country Indicator Data'!$B$3:$N$193,7,FALSE)&lt;L$124,0,5-(L$125-VLOOKUP($D53,'Country Indicator Data'!$B$3:$N$193,7,FALSE))/(L$125-L$124)*5)),1))</f>
        <v>0.6</v>
      </c>
      <c r="M53" s="138">
        <f t="shared" si="17"/>
        <v>2.0499999999999998</v>
      </c>
      <c r="N53" s="146">
        <f t="shared" si="18"/>
        <v>2.3833333333333333</v>
      </c>
      <c r="O53" s="137">
        <f>VLOOKUP(D53,'Country Indicator Data'!$B$3:$I$193,8,FALSE)</f>
        <v>5</v>
      </c>
      <c r="P53" s="137">
        <f>IF(VLOOKUP($D53,'Country Indicator Data'!$B$3:$P$193,9,FALSE)="x","x",IF(VLOOKUP($D53,'Country Indicator Data'!$B$3:$P$193,9,FALSE)&gt;P$7,5,IF(VLOOKUP($D53,'Country Indicator Data'!$B$3:$P$193,9,FALSE)&gt;P$6,4,IF(VLOOKUP($D53,'Country Indicator Data'!$B$3:$P$193,9,FALSE)&gt;P$5,3,IF(VLOOKUP($D53,'Country Indicator Data'!$B$3:$P$193,9,FALSE)&gt;P$4,2,IF(VLOOKUP($D53,'Country Indicator Data'!$B$3:$P$193,9,FALSE)&gt;$P$3,1,0))))))</f>
        <v>3</v>
      </c>
      <c r="Q53" s="146">
        <f t="shared" si="19"/>
        <v>4</v>
      </c>
      <c r="R53" s="137">
        <f>IF(VLOOKUP($D53,'Country Indicator Data'!$B$3:$N$193,13,FALSE)="x","x",ROUND(IF(VLOOKUP($D53,'Country Indicator Data'!$B$3:$N$193,13,FALSE)&gt;R$125,0,IF(VLOOKUP($D53,'Country Indicator Data'!$B$3:$N$193,13,FALSE)&lt;R$124,5,(R$125-VLOOKUP($D53,'Country Indicator Data'!$B$3:$N$193,13,FALSE))/(R$125-R$124)*5)),1))</f>
        <v>4.2</v>
      </c>
      <c r="S53" s="137">
        <f>IF(VLOOKUP($D53,'Country Indicator Data'!$B$3:$N$193,10,FALSE)="x","x",ROUND(IF(VLOOKUP($D53,'Country Indicator Data'!$B$3:$N$193,10,FALSE)&gt;S$125,0,IF(VLOOKUP($D53,'Country Indicator Data'!$B$3:$N$193,10,FALSE)&lt;S$124,5,(S$125-VLOOKUP($D53,'Country Indicator Data'!$B$3:$N$193,10,FALSE))/(S$125-S$124)*5)),1))</f>
        <v>4</v>
      </c>
      <c r="T53" s="137">
        <f>IF(VLOOKUP($D53,'Country Indicator Data'!$B$3:$N$193,11,FALSE)="x","x",ROUND(IF(VLOOKUP($D53,'Country Indicator Data'!$B$3:$N$193,11,FALSE)&gt;T$125,0,IF(VLOOKUP($D53,'Country Indicator Data'!$B$3:$N$193,11,FALSE)&lt;T$124,5,(T$125-VLOOKUP($D53,'Country Indicator Data'!$B$3:$N$193,11,FALSE))/(T$125-T$124)*5)),1))</f>
        <v>3.1</v>
      </c>
      <c r="U53" s="137">
        <f>IF(VLOOKUP($D53,'Country Indicator Data'!$B$3:$N$193,12,FALSE)="x","x",ROUND(IF(VLOOKUP($D53,'Country Indicator Data'!$B$3:$N$193,12,FALSE)&gt;U$125,0,IF(VLOOKUP($D53,'Country Indicator Data'!$B$3:$N$193,12,FALSE)&lt;U$124,5,(U$125-VLOOKUP($D53,'Country Indicator Data'!$B$3:$N$193,12,FALSE))/(U$125-U$124)*5)),1))</f>
        <v>3.5</v>
      </c>
      <c r="V53" s="146">
        <f t="shared" si="20"/>
        <v>3.7</v>
      </c>
      <c r="W53" s="149">
        <f t="shared" si="21"/>
        <v>3.4</v>
      </c>
      <c r="X53" s="137">
        <f>IF(VLOOKUP($B53,'Crisis Indicator Data'!$C$3:$AG$117,20,FALSE)="x","x",IF(VLOOKUP($B53,'Crisis Indicator Data'!$C$3:$AG$117,20,FALSE)&gt;=X$7,5,IF(VLOOKUP($B53,'Crisis Indicator Data'!$C$3:$AG$117,20,FALSE)&gt;=X$6,4,IF(VLOOKUP($B53,'Crisis Indicator Data'!$C$3:$AG$117,20,FALSE)&gt;=X$5,3,IF(VLOOKUP($B53,'Crisis Indicator Data'!$C$3:$AG$117,20,FALSE)&gt;=X$4,2,IF(VLOOKUP($B53,'Crisis Indicator Data'!$C$3:$AG$117,20,FALSE)&gt;=X$3,1,0))))))</f>
        <v>5</v>
      </c>
      <c r="Y53" s="146">
        <f t="shared" si="22"/>
        <v>5</v>
      </c>
      <c r="Z53" s="139">
        <f>IF(OR('Crisis Indicator Data'!$W47="x",'Crisis Indicator Data'!$Q47="x",ISNA('Crisis Indicator Data'!$Q47)),"x",'Crisis Indicator Data'!$W47/SUM('Crisis Indicator Data'!$Q47:$U47))</f>
        <v>0.85841106719367588</v>
      </c>
      <c r="AA53" s="143">
        <f t="shared" si="23"/>
        <v>5</v>
      </c>
      <c r="AB53" s="139">
        <f>IF(OR('Crisis Indicator Data'!$X47="x",'Crisis Indicator Data'!$Q47="x",ISNA('Crisis Indicator Data'!$Q47)),"x",'Crisis Indicator Data'!$X47/SUM('Crisis Indicator Data'!$Q47:$U47))</f>
        <v>4.9960474308300392E-3</v>
      </c>
      <c r="AC53" s="143">
        <f t="shared" si="24"/>
        <v>0</v>
      </c>
      <c r="AD53" s="141">
        <f>'Crisis Indicator Data'!Y47</f>
        <v>0</v>
      </c>
      <c r="AE53" s="141">
        <f>'Crisis Indicator Data'!Z47</f>
        <v>1</v>
      </c>
      <c r="AF53" s="141">
        <f>'Crisis Indicator Data'!AA47</f>
        <v>0</v>
      </c>
      <c r="AG53" s="141">
        <f>'Crisis Indicator Data'!AB47</f>
        <v>0</v>
      </c>
      <c r="AH53" s="144">
        <f t="shared" si="25"/>
        <v>1</v>
      </c>
      <c r="AI53" s="141">
        <f>'Crisis Indicator Data'!AC47</f>
        <v>0</v>
      </c>
      <c r="AJ53" s="141">
        <f>'Crisis Indicator Data'!AD47</f>
        <v>1</v>
      </c>
      <c r="AK53" s="144">
        <f t="shared" si="26"/>
        <v>1</v>
      </c>
      <c r="AL53" s="141">
        <f>'Crisis Indicator Data'!AE47</f>
        <v>2</v>
      </c>
      <c r="AM53" s="141">
        <f>'Crisis Indicator Data'!AF47</f>
        <v>3</v>
      </c>
      <c r="AN53" s="141">
        <f>'Crisis Indicator Data'!AG47</f>
        <v>1</v>
      </c>
      <c r="AO53" s="144">
        <f t="shared" si="27"/>
        <v>4</v>
      </c>
      <c r="AP53" s="147">
        <f t="shared" si="28"/>
        <v>2</v>
      </c>
      <c r="AQ53" s="149">
        <f t="shared" si="29"/>
        <v>3.5</v>
      </c>
    </row>
    <row r="54" spans="1:43" ht="13.5" customHeight="1" x14ac:dyDescent="0.3">
      <c r="A54" s="1" t="str">
        <f>'Crisis Indicator Data'!A48</f>
        <v>Mixed migration flows in Italy</v>
      </c>
      <c r="B54" s="23" t="str">
        <f>'Crisis Indicator Data'!C48</f>
        <v>ITA002</v>
      </c>
      <c r="C54" s="23" t="str">
        <f>'Crisis Indicator Data'!D48</f>
        <v>Italy</v>
      </c>
      <c r="D54" s="23" t="str">
        <f>'Crisis Indicator Data'!E48</f>
        <v>ITA</v>
      </c>
      <c r="E54" s="137">
        <f>IF(VLOOKUP($D54,'Country Indicator Data'!$B$3:$N$193,3,FALSE)="x","x",ROUND(IF(VLOOKUP($D54,'Country Indicator Data'!$B$3:$N$193,3,FALSE)&gt;E$125,5,IF(VLOOKUP($D54,'Country Indicator Data'!$B$3:$N$193,3,FALSE)&lt;E$124,0,(E$125-VLOOKUP($D54,'Country Indicator Data'!$B$3:$N$193,3,FALSE))/(E$125-E$124)*5)),1))</f>
        <v>0.7</v>
      </c>
      <c r="F54" s="137">
        <f>IF(VLOOKUP($D54,'Country Indicator Data'!$B$3:$N$193,5,FALSE)="No data","x",ROUND(IF(VLOOKUP($D54,'Country Indicator Data'!$B$3:$N$193,5,FALSE)&gt;F$125,0,IF(VLOOKUP($D54,'Country Indicator Data'!$B$3:$N$193,5,FALSE)&lt;F$124,5,(F$125-VLOOKUP($D54,'Country Indicator Data'!$B$3:$N$193,5,FALSE))/(F$125-F$124)*5)),1))</f>
        <v>0</v>
      </c>
      <c r="G54" s="138">
        <f t="shared" si="15"/>
        <v>0.35</v>
      </c>
      <c r="H54" s="137">
        <f>IF(VLOOKUP($D54,'Country Indicator Data'!$B$3:$N$193,2,FALSE)="x","x",ROUND(IF(VLOOKUP($D54,'Country Indicator Data'!$B$3:$N$193,2,FALSE)&gt;H$125,5,IF(VLOOKUP($D54,'Country Indicator Data'!$B$3:$N$193,2,FALSE)&lt;H$124,0,5-(H$125-VLOOKUP($D54,'Country Indicator Data'!$B$3:$N$193,2,FALSE))/(H$125-H$124)*5)),1))</f>
        <v>0.1</v>
      </c>
      <c r="I54" s="137">
        <f>IF(VLOOKUP($D54,'Country Indicator Data'!$B$3:$N$193,4,FALSE)="No data","x",ROUND(IF(VLOOKUP($D54,'Country Indicator Data'!$B$3:$N$193,4,FALSE)&gt;I$125,5,IF(VLOOKUP($D54,'Country Indicator Data'!$B$3:$N$193,4,FALSE)&lt;I$124,0,5-(I$125-VLOOKUP($D54,'Country Indicator Data'!$B$3:$N$193,4,FALSE))/(I$125-I$124)*5)),1))</f>
        <v>0.1</v>
      </c>
      <c r="J54" s="138">
        <f t="shared" si="16"/>
        <v>0.1</v>
      </c>
      <c r="K54" s="137">
        <f>IF(VLOOKUP($D54,'Country Indicator Data'!$B$3:$N$193,6,FALSE)="x","x",ROUND(IF(VLOOKUP($D54,'Country Indicator Data'!$B$3:$N$193,6,FALSE)&gt;K$125,5,IF(VLOOKUP($D54,'Country Indicator Data'!$B$3:$N$193,6,FALSE)&lt;K$124,0,5-(K$125-VLOOKUP($D54,'Country Indicator Data'!$B$3:$N$193,6,FALSE))/(K$125-K$124)*5)),1))</f>
        <v>0.6</v>
      </c>
      <c r="L54" s="137">
        <f>IF(VLOOKUP($D54,'Country Indicator Data'!$B$3:$N$193,7,FALSE)="No data","x",ROUND(IF(VLOOKUP($D54,'Country Indicator Data'!$B$3:$N$193,7,FALSE)&gt;L$125,5,IF(VLOOKUP($D54,'Country Indicator Data'!$B$3:$N$193,7,FALSE)&lt;L$124,0,5-(L$125-VLOOKUP($D54,'Country Indicator Data'!$B$3:$N$193,7,FALSE))/(L$125-L$124)*5)),1))</f>
        <v>1.3</v>
      </c>
      <c r="M54" s="138">
        <f t="shared" si="17"/>
        <v>0.95</v>
      </c>
      <c r="N54" s="146">
        <f t="shared" si="18"/>
        <v>0.46666666666666662</v>
      </c>
      <c r="O54" s="137">
        <f>VLOOKUP(D54,'Country Indicator Data'!$B$3:$I$193,8,FALSE)</f>
        <v>0</v>
      </c>
      <c r="P54" s="137">
        <f>IF(VLOOKUP($D54,'Country Indicator Data'!$B$3:$P$193,9,FALSE)="x","x",IF(VLOOKUP($D54,'Country Indicator Data'!$B$3:$P$193,9,FALSE)&gt;P$7,5,IF(VLOOKUP($D54,'Country Indicator Data'!$B$3:$P$193,9,FALSE)&gt;P$6,4,IF(VLOOKUP($D54,'Country Indicator Data'!$B$3:$P$193,9,FALSE)&gt;P$5,3,IF(VLOOKUP($D54,'Country Indicator Data'!$B$3:$P$193,9,FALSE)&gt;P$4,2,IF(VLOOKUP($D54,'Country Indicator Data'!$B$3:$P$193,9,FALSE)&gt;$P$3,1,0))))))</f>
        <v>3</v>
      </c>
      <c r="Q54" s="146">
        <f t="shared" si="19"/>
        <v>1.5</v>
      </c>
      <c r="R54" s="137">
        <f>IF(VLOOKUP($D54,'Country Indicator Data'!$B$3:$N$193,13,FALSE)="x","x",ROUND(IF(VLOOKUP($D54,'Country Indicator Data'!$B$3:$N$193,13,FALSE)&gt;R$125,0,IF(VLOOKUP($D54,'Country Indicator Data'!$B$3:$N$193,13,FALSE)&lt;R$124,5,(R$125-VLOOKUP($D54,'Country Indicator Data'!$B$3:$N$193,13,FALSE))/(R$125-R$124)*5)),1))</f>
        <v>2.7</v>
      </c>
      <c r="S54" s="137">
        <f>IF(VLOOKUP($D54,'Country Indicator Data'!$B$3:$N$193,10,FALSE)="x","x",ROUND(IF(VLOOKUP($D54,'Country Indicator Data'!$B$3:$N$193,10,FALSE)&gt;S$125,0,IF(VLOOKUP($D54,'Country Indicator Data'!$B$3:$N$193,10,FALSE)&lt;S$124,5,(S$125-VLOOKUP($D54,'Country Indicator Data'!$B$3:$N$193,10,FALSE))/(S$125-S$124)*5)),1))</f>
        <v>2.2000000000000002</v>
      </c>
      <c r="T54" s="137" t="str">
        <f>IF(VLOOKUP($D54,'Country Indicator Data'!$B$3:$N$193,11,FALSE)="x","x",ROUND(IF(VLOOKUP($D54,'Country Indicator Data'!$B$3:$N$193,11,FALSE)&gt;T$125,0,IF(VLOOKUP($D54,'Country Indicator Data'!$B$3:$N$193,11,FALSE)&lt;T$124,5,(T$125-VLOOKUP($D54,'Country Indicator Data'!$B$3:$N$193,11,FALSE))/(T$125-T$124)*5)),1))</f>
        <v>x</v>
      </c>
      <c r="U54" s="137">
        <f>IF(VLOOKUP($D54,'Country Indicator Data'!$B$3:$N$193,12,FALSE)="x","x",ROUND(IF(VLOOKUP($D54,'Country Indicator Data'!$B$3:$N$193,12,FALSE)&gt;U$125,0,IF(VLOOKUP($D54,'Country Indicator Data'!$B$3:$N$193,12,FALSE)&lt;U$124,5,(U$125-VLOOKUP($D54,'Country Indicator Data'!$B$3:$N$193,12,FALSE))/(U$125-U$124)*5)),1))</f>
        <v>0.6</v>
      </c>
      <c r="V54" s="146">
        <f t="shared" si="20"/>
        <v>1.8</v>
      </c>
      <c r="W54" s="149">
        <f t="shared" si="21"/>
        <v>1.3</v>
      </c>
      <c r="X54" s="137">
        <f>IF(VLOOKUP($B54,'Crisis Indicator Data'!$C$3:$AG$117,20,FALSE)="x","x",IF(VLOOKUP($B54,'Crisis Indicator Data'!$C$3:$AG$117,20,FALSE)&gt;=X$7,5,IF(VLOOKUP($B54,'Crisis Indicator Data'!$C$3:$AG$117,20,FALSE)&gt;=X$6,4,IF(VLOOKUP($B54,'Crisis Indicator Data'!$C$3:$AG$117,20,FALSE)&gt;=X$5,3,IF(VLOOKUP($B54,'Crisis Indicator Data'!$C$3:$AG$117,20,FALSE)&gt;=X$4,2,IF(VLOOKUP($B54,'Crisis Indicator Data'!$C$3:$AG$117,20,FALSE)&gt;=X$3,1,0))))))</f>
        <v>2</v>
      </c>
      <c r="Y54" s="146">
        <f t="shared" si="22"/>
        <v>2</v>
      </c>
      <c r="Z54" s="139" t="str">
        <f>IF(OR('Crisis Indicator Data'!$W48="x",'Crisis Indicator Data'!$Q48="x",ISNA('Crisis Indicator Data'!$Q48)),"x",'Crisis Indicator Data'!$W48/SUM('Crisis Indicator Data'!$Q48:$U48))</f>
        <v>x</v>
      </c>
      <c r="AA54" s="143" t="str">
        <f t="shared" si="23"/>
        <v>x</v>
      </c>
      <c r="AB54" s="139" t="str">
        <f>IF(OR('Crisis Indicator Data'!$X48="x",'Crisis Indicator Data'!$Q48="x",ISNA('Crisis Indicator Data'!$Q48)),"x",'Crisis Indicator Data'!$X48/SUM('Crisis Indicator Data'!$Q48:$U48))</f>
        <v>x</v>
      </c>
      <c r="AC54" s="143" t="str">
        <f t="shared" si="24"/>
        <v>x</v>
      </c>
      <c r="AD54" s="141">
        <f>'Crisis Indicator Data'!Y48</f>
        <v>0</v>
      </c>
      <c r="AE54" s="141">
        <f>'Crisis Indicator Data'!Z48</f>
        <v>1</v>
      </c>
      <c r="AF54" s="141">
        <f>'Crisis Indicator Data'!AA48</f>
        <v>1</v>
      </c>
      <c r="AG54" s="141">
        <f>'Crisis Indicator Data'!AB48</f>
        <v>0</v>
      </c>
      <c r="AH54" s="144">
        <f t="shared" si="25"/>
        <v>2</v>
      </c>
      <c r="AI54" s="141">
        <f>'Crisis Indicator Data'!AC48</f>
        <v>1</v>
      </c>
      <c r="AJ54" s="141">
        <f>'Crisis Indicator Data'!AD48</f>
        <v>1</v>
      </c>
      <c r="AK54" s="144">
        <f t="shared" si="26"/>
        <v>2</v>
      </c>
      <c r="AL54" s="141">
        <f>'Crisis Indicator Data'!AE48</f>
        <v>0</v>
      </c>
      <c r="AM54" s="141">
        <f>'Crisis Indicator Data'!AF48</f>
        <v>0</v>
      </c>
      <c r="AN54" s="141">
        <f>'Crisis Indicator Data'!AG48</f>
        <v>0</v>
      </c>
      <c r="AO54" s="144">
        <f t="shared" si="27"/>
        <v>0</v>
      </c>
      <c r="AP54" s="147">
        <f t="shared" si="28"/>
        <v>1</v>
      </c>
      <c r="AQ54" s="149">
        <f t="shared" si="29"/>
        <v>1.5</v>
      </c>
    </row>
    <row r="55" spans="1:43" ht="13.5" customHeight="1" x14ac:dyDescent="0.3">
      <c r="A55" s="1" t="str">
        <f>'Crisis Indicator Data'!A49</f>
        <v>Jordan</v>
      </c>
      <c r="B55" s="23" t="str">
        <f>'Crisis Indicator Data'!C49</f>
        <v>JOR001</v>
      </c>
      <c r="C55" s="23" t="str">
        <f>'Crisis Indicator Data'!D49</f>
        <v>Jordan</v>
      </c>
      <c r="D55" s="23" t="str">
        <f>'Crisis Indicator Data'!E49</f>
        <v>JOR</v>
      </c>
      <c r="E55" s="137">
        <f>IF(VLOOKUP($D55,'Country Indicator Data'!$B$3:$N$193,3,FALSE)="x","x",ROUND(IF(VLOOKUP($D55,'Country Indicator Data'!$B$3:$N$193,3,FALSE)&gt;E$125,5,IF(VLOOKUP($D55,'Country Indicator Data'!$B$3:$N$193,3,FALSE)&lt;E$124,0,(E$125-VLOOKUP($D55,'Country Indicator Data'!$B$3:$N$193,3,FALSE))/(E$125-E$124)*5)),1))</f>
        <v>4.3</v>
      </c>
      <c r="F55" s="137">
        <f>IF(VLOOKUP($D55,'Country Indicator Data'!$B$3:$N$193,5,FALSE)="No data","x",ROUND(IF(VLOOKUP($D55,'Country Indicator Data'!$B$3:$N$193,5,FALSE)&gt;F$125,0,IF(VLOOKUP($D55,'Country Indicator Data'!$B$3:$N$193,5,FALSE)&lt;F$124,5,(F$125-VLOOKUP($D55,'Country Indicator Data'!$B$3:$N$193,5,FALSE))/(F$125-F$124)*5)),1))</f>
        <v>2.8</v>
      </c>
      <c r="G55" s="138">
        <f t="shared" si="15"/>
        <v>3.55</v>
      </c>
      <c r="H55" s="137">
        <f>IF(VLOOKUP($D55,'Country Indicator Data'!$B$3:$N$193,2,FALSE)="x","x",ROUND(IF(VLOOKUP($D55,'Country Indicator Data'!$B$3:$N$193,2,FALSE)&gt;H$125,5,IF(VLOOKUP($D55,'Country Indicator Data'!$B$3:$N$193,2,FALSE)&lt;H$124,0,5-(H$125-VLOOKUP($D55,'Country Indicator Data'!$B$3:$N$193,2,FALSE))/(H$125-H$124)*5)),1))</f>
        <v>2.5</v>
      </c>
      <c r="I55" s="137">
        <f>IF(VLOOKUP($D55,'Country Indicator Data'!$B$3:$N$193,4,FALSE)="No data","x",ROUND(IF(VLOOKUP($D55,'Country Indicator Data'!$B$3:$N$193,4,FALSE)&gt;I$125,5,IF(VLOOKUP($D55,'Country Indicator Data'!$B$3:$N$193,4,FALSE)&lt;I$124,0,5-(I$125-VLOOKUP($D55,'Country Indicator Data'!$B$3:$N$193,4,FALSE))/(I$125-I$124)*5)),1))</f>
        <v>5</v>
      </c>
      <c r="J55" s="138">
        <f t="shared" si="16"/>
        <v>3.75</v>
      </c>
      <c r="K55" s="137">
        <f>IF(VLOOKUP($D55,'Country Indicator Data'!$B$3:$N$193,6,FALSE)="x","x",ROUND(IF(VLOOKUP($D55,'Country Indicator Data'!$B$3:$N$193,6,FALSE)&gt;K$125,5,IF(VLOOKUP($D55,'Country Indicator Data'!$B$3:$N$193,6,FALSE)&lt;K$124,0,5-(K$125-VLOOKUP($D55,'Country Indicator Data'!$B$3:$N$193,6,FALSE))/(K$125-K$124)*5)),1))</f>
        <v>3.2</v>
      </c>
      <c r="L55" s="137">
        <f>IF(VLOOKUP($D55,'Country Indicator Data'!$B$3:$N$193,7,FALSE)="No data","x",ROUND(IF(VLOOKUP($D55,'Country Indicator Data'!$B$3:$N$193,7,FALSE)&gt;L$125,5,IF(VLOOKUP($D55,'Country Indicator Data'!$B$3:$N$193,7,FALSE)&lt;L$124,0,5-(L$125-VLOOKUP($D55,'Country Indicator Data'!$B$3:$N$193,7,FALSE))/(L$125-L$124)*5)),1))</f>
        <v>1.1000000000000001</v>
      </c>
      <c r="M55" s="138">
        <f t="shared" si="17"/>
        <v>2.1500000000000004</v>
      </c>
      <c r="N55" s="146">
        <f t="shared" si="18"/>
        <v>3.15</v>
      </c>
      <c r="O55" s="137">
        <f>VLOOKUP(D55,'Country Indicator Data'!$B$3:$I$193,8,FALSE)</f>
        <v>2</v>
      </c>
      <c r="P55" s="137">
        <f>IF(VLOOKUP($D55,'Country Indicator Data'!$B$3:$P$193,9,FALSE)="x","x",IF(VLOOKUP($D55,'Country Indicator Data'!$B$3:$P$193,9,FALSE)&gt;P$7,5,IF(VLOOKUP($D55,'Country Indicator Data'!$B$3:$P$193,9,FALSE)&gt;P$6,4,IF(VLOOKUP($D55,'Country Indicator Data'!$B$3:$P$193,9,FALSE)&gt;P$5,3,IF(VLOOKUP($D55,'Country Indicator Data'!$B$3:$P$193,9,FALSE)&gt;P$4,2,IF(VLOOKUP($D55,'Country Indicator Data'!$B$3:$P$193,9,FALSE)&gt;$P$3,1,0))))))</f>
        <v>0</v>
      </c>
      <c r="Q55" s="146">
        <f t="shared" si="19"/>
        <v>1</v>
      </c>
      <c r="R55" s="137">
        <f>IF(VLOOKUP($D55,'Country Indicator Data'!$B$3:$N$193,13,FALSE)="x","x",ROUND(IF(VLOOKUP($D55,'Country Indicator Data'!$B$3:$N$193,13,FALSE)&gt;R$125,0,IF(VLOOKUP($D55,'Country Indicator Data'!$B$3:$N$193,13,FALSE)&lt;R$124,5,(R$125-VLOOKUP($D55,'Country Indicator Data'!$B$3:$N$193,13,FALSE))/(R$125-R$124)*5)),1))</f>
        <v>2.6</v>
      </c>
      <c r="S55" s="137">
        <f>IF(VLOOKUP($D55,'Country Indicator Data'!$B$3:$N$193,10,FALSE)="x","x",ROUND(IF(VLOOKUP($D55,'Country Indicator Data'!$B$3:$N$193,10,FALSE)&gt;S$125,0,IF(VLOOKUP($D55,'Country Indicator Data'!$B$3:$N$193,10,FALSE)&lt;S$124,5,(S$125-VLOOKUP($D55,'Country Indicator Data'!$B$3:$N$193,10,FALSE))/(S$125-S$124)*5)),1))</f>
        <v>2</v>
      </c>
      <c r="T55" s="137">
        <f>IF(VLOOKUP($D55,'Country Indicator Data'!$B$3:$N$193,11,FALSE)="x","x",ROUND(IF(VLOOKUP($D55,'Country Indicator Data'!$B$3:$N$193,11,FALSE)&gt;T$125,0,IF(VLOOKUP($D55,'Country Indicator Data'!$B$3:$N$193,11,FALSE)&lt;T$124,5,(T$125-VLOOKUP($D55,'Country Indicator Data'!$B$3:$N$193,11,FALSE))/(T$125-T$124)*5)),1))</f>
        <v>2.8</v>
      </c>
      <c r="U55" s="137">
        <f>IF(VLOOKUP($D55,'Country Indicator Data'!$B$3:$N$193,12,FALSE)="x","x",ROUND(IF(VLOOKUP($D55,'Country Indicator Data'!$B$3:$N$193,12,FALSE)&gt;U$125,0,IF(VLOOKUP($D55,'Country Indicator Data'!$B$3:$N$193,12,FALSE)&lt;U$124,5,(U$125-VLOOKUP($D55,'Country Indicator Data'!$B$3:$N$193,12,FALSE))/(U$125-U$124)*5)),1))</f>
        <v>3.2</v>
      </c>
      <c r="V55" s="146">
        <f t="shared" si="20"/>
        <v>2.7</v>
      </c>
      <c r="W55" s="149">
        <f t="shared" si="21"/>
        <v>2.2999999999999998</v>
      </c>
      <c r="X55" s="137">
        <f>IF(VLOOKUP($B55,'Crisis Indicator Data'!$C$3:$AG$117,20,FALSE)="x","x",IF(VLOOKUP($B55,'Crisis Indicator Data'!$C$3:$AG$117,20,FALSE)&gt;=X$7,5,IF(VLOOKUP($B55,'Crisis Indicator Data'!$C$3:$AG$117,20,FALSE)&gt;=X$6,4,IF(VLOOKUP($B55,'Crisis Indicator Data'!$C$3:$AG$117,20,FALSE)&gt;=X$5,3,IF(VLOOKUP($B55,'Crisis Indicator Data'!$C$3:$AG$117,20,FALSE)&gt;=X$4,2,IF(VLOOKUP($B55,'Crisis Indicator Data'!$C$3:$AG$117,20,FALSE)&gt;=X$3,1,0))))))</f>
        <v>2</v>
      </c>
      <c r="Y55" s="146">
        <f t="shared" si="22"/>
        <v>2</v>
      </c>
      <c r="Z55" s="139" t="str">
        <f>IF(OR('Crisis Indicator Data'!$W49="x",'Crisis Indicator Data'!$Q49="x",ISNA('Crisis Indicator Data'!$Q49)),"x",'Crisis Indicator Data'!$W49/SUM('Crisis Indicator Data'!$Q49:$U49))</f>
        <v>x</v>
      </c>
      <c r="AA55" s="143" t="str">
        <f t="shared" si="23"/>
        <v>x</v>
      </c>
      <c r="AB55" s="139" t="str">
        <f>IF(OR('Crisis Indicator Data'!$X49="x",'Crisis Indicator Data'!$Q49="x",ISNA('Crisis Indicator Data'!$Q49)),"x",'Crisis Indicator Data'!$X49/SUM('Crisis Indicator Data'!$Q49:$U49))</f>
        <v>x</v>
      </c>
      <c r="AC55" s="143" t="str">
        <f t="shared" si="24"/>
        <v>x</v>
      </c>
      <c r="AD55" s="141">
        <f>'Crisis Indicator Data'!Y49</f>
        <v>0</v>
      </c>
      <c r="AE55" s="141">
        <f>'Crisis Indicator Data'!Z49</f>
        <v>1</v>
      </c>
      <c r="AF55" s="141">
        <f>'Crisis Indicator Data'!AA49</f>
        <v>0</v>
      </c>
      <c r="AG55" s="141">
        <f>'Crisis Indicator Data'!AB49</f>
        <v>0</v>
      </c>
      <c r="AH55" s="144">
        <f t="shared" si="25"/>
        <v>1</v>
      </c>
      <c r="AI55" s="141">
        <f>'Crisis Indicator Data'!AC49</f>
        <v>0</v>
      </c>
      <c r="AJ55" s="141">
        <f>'Crisis Indicator Data'!AD49</f>
        <v>2</v>
      </c>
      <c r="AK55" s="144">
        <f t="shared" si="26"/>
        <v>2</v>
      </c>
      <c r="AL55" s="141">
        <f>'Crisis Indicator Data'!AE49</f>
        <v>0</v>
      </c>
      <c r="AM55" s="141">
        <f>'Crisis Indicator Data'!AF49</f>
        <v>0</v>
      </c>
      <c r="AN55" s="141">
        <f>'Crisis Indicator Data'!AG49</f>
        <v>0</v>
      </c>
      <c r="AO55" s="144">
        <f t="shared" si="27"/>
        <v>0</v>
      </c>
      <c r="AP55" s="147">
        <f t="shared" si="28"/>
        <v>1</v>
      </c>
      <c r="AQ55" s="149">
        <f t="shared" si="29"/>
        <v>1.5</v>
      </c>
    </row>
    <row r="56" spans="1:43" ht="13.5" customHeight="1" x14ac:dyDescent="0.3">
      <c r="A56" s="1" t="str">
        <f>'Crisis Indicator Data'!A50</f>
        <v>International Displacement (Syrians and PRS) in Jordan</v>
      </c>
      <c r="B56" s="23" t="str">
        <f>'Crisis Indicator Data'!C50</f>
        <v>JOR002</v>
      </c>
      <c r="C56" s="23" t="str">
        <f>'Crisis Indicator Data'!D50</f>
        <v>Jordan</v>
      </c>
      <c r="D56" s="23" t="str">
        <f>'Crisis Indicator Data'!E50</f>
        <v>JOR</v>
      </c>
      <c r="E56" s="137">
        <f>IF(VLOOKUP($D56,'Country Indicator Data'!$B$3:$N$193,3,FALSE)="x","x",ROUND(IF(VLOOKUP($D56,'Country Indicator Data'!$B$3:$N$193,3,FALSE)&gt;E$125,5,IF(VLOOKUP($D56,'Country Indicator Data'!$B$3:$N$193,3,FALSE)&lt;E$124,0,(E$125-VLOOKUP($D56,'Country Indicator Data'!$B$3:$N$193,3,FALSE))/(E$125-E$124)*5)),1))</f>
        <v>4.3</v>
      </c>
      <c r="F56" s="137">
        <f>IF(VLOOKUP($D56,'Country Indicator Data'!$B$3:$N$193,5,FALSE)="No data","x",ROUND(IF(VLOOKUP($D56,'Country Indicator Data'!$B$3:$N$193,5,FALSE)&gt;F$125,0,IF(VLOOKUP($D56,'Country Indicator Data'!$B$3:$N$193,5,FALSE)&lt;F$124,5,(F$125-VLOOKUP($D56,'Country Indicator Data'!$B$3:$N$193,5,FALSE))/(F$125-F$124)*5)),1))</f>
        <v>2.8</v>
      </c>
      <c r="G56" s="138">
        <f t="shared" si="15"/>
        <v>3.55</v>
      </c>
      <c r="H56" s="137">
        <f>IF(VLOOKUP($D56,'Country Indicator Data'!$B$3:$N$193,2,FALSE)="x","x",ROUND(IF(VLOOKUP($D56,'Country Indicator Data'!$B$3:$N$193,2,FALSE)&gt;H$125,5,IF(VLOOKUP($D56,'Country Indicator Data'!$B$3:$N$193,2,FALSE)&lt;H$124,0,5-(H$125-VLOOKUP($D56,'Country Indicator Data'!$B$3:$N$193,2,FALSE))/(H$125-H$124)*5)),1))</f>
        <v>2.5</v>
      </c>
      <c r="I56" s="137">
        <f>IF(VLOOKUP($D56,'Country Indicator Data'!$B$3:$N$193,4,FALSE)="No data","x",ROUND(IF(VLOOKUP($D56,'Country Indicator Data'!$B$3:$N$193,4,FALSE)&gt;I$125,5,IF(VLOOKUP($D56,'Country Indicator Data'!$B$3:$N$193,4,FALSE)&lt;I$124,0,5-(I$125-VLOOKUP($D56,'Country Indicator Data'!$B$3:$N$193,4,FALSE))/(I$125-I$124)*5)),1))</f>
        <v>5</v>
      </c>
      <c r="J56" s="138">
        <f t="shared" si="16"/>
        <v>3.75</v>
      </c>
      <c r="K56" s="137">
        <f>IF(VLOOKUP($D56,'Country Indicator Data'!$B$3:$N$193,6,FALSE)="x","x",ROUND(IF(VLOOKUP($D56,'Country Indicator Data'!$B$3:$N$193,6,FALSE)&gt;K$125,5,IF(VLOOKUP($D56,'Country Indicator Data'!$B$3:$N$193,6,FALSE)&lt;K$124,0,5-(K$125-VLOOKUP($D56,'Country Indicator Data'!$B$3:$N$193,6,FALSE))/(K$125-K$124)*5)),1))</f>
        <v>3.2</v>
      </c>
      <c r="L56" s="137">
        <f>IF(VLOOKUP($D56,'Country Indicator Data'!$B$3:$N$193,7,FALSE)="No data","x",ROUND(IF(VLOOKUP($D56,'Country Indicator Data'!$B$3:$N$193,7,FALSE)&gt;L$125,5,IF(VLOOKUP($D56,'Country Indicator Data'!$B$3:$N$193,7,FALSE)&lt;L$124,0,5-(L$125-VLOOKUP($D56,'Country Indicator Data'!$B$3:$N$193,7,FALSE))/(L$125-L$124)*5)),1))</f>
        <v>1.1000000000000001</v>
      </c>
      <c r="M56" s="138">
        <f t="shared" si="17"/>
        <v>2.1500000000000004</v>
      </c>
      <c r="N56" s="146">
        <f t="shared" si="18"/>
        <v>3.15</v>
      </c>
      <c r="O56" s="137">
        <f>VLOOKUP(D56,'Country Indicator Data'!$B$3:$I$193,8,FALSE)</f>
        <v>2</v>
      </c>
      <c r="P56" s="137">
        <f>IF(VLOOKUP($D56,'Country Indicator Data'!$B$3:$P$193,9,FALSE)="x","x",IF(VLOOKUP($D56,'Country Indicator Data'!$B$3:$P$193,9,FALSE)&gt;P$7,5,IF(VLOOKUP($D56,'Country Indicator Data'!$B$3:$P$193,9,FALSE)&gt;P$6,4,IF(VLOOKUP($D56,'Country Indicator Data'!$B$3:$P$193,9,FALSE)&gt;P$5,3,IF(VLOOKUP($D56,'Country Indicator Data'!$B$3:$P$193,9,FALSE)&gt;P$4,2,IF(VLOOKUP($D56,'Country Indicator Data'!$B$3:$P$193,9,FALSE)&gt;$P$3,1,0))))))</f>
        <v>0</v>
      </c>
      <c r="Q56" s="146">
        <f t="shared" si="19"/>
        <v>1</v>
      </c>
      <c r="R56" s="137">
        <f>IF(VLOOKUP($D56,'Country Indicator Data'!$B$3:$N$193,13,FALSE)="x","x",ROUND(IF(VLOOKUP($D56,'Country Indicator Data'!$B$3:$N$193,13,FALSE)&gt;R$125,0,IF(VLOOKUP($D56,'Country Indicator Data'!$B$3:$N$193,13,FALSE)&lt;R$124,5,(R$125-VLOOKUP($D56,'Country Indicator Data'!$B$3:$N$193,13,FALSE))/(R$125-R$124)*5)),1))</f>
        <v>2.6</v>
      </c>
      <c r="S56" s="137">
        <f>IF(VLOOKUP($D56,'Country Indicator Data'!$B$3:$N$193,10,FALSE)="x","x",ROUND(IF(VLOOKUP($D56,'Country Indicator Data'!$B$3:$N$193,10,FALSE)&gt;S$125,0,IF(VLOOKUP($D56,'Country Indicator Data'!$B$3:$N$193,10,FALSE)&lt;S$124,5,(S$125-VLOOKUP($D56,'Country Indicator Data'!$B$3:$N$193,10,FALSE))/(S$125-S$124)*5)),1))</f>
        <v>2</v>
      </c>
      <c r="T56" s="137">
        <f>IF(VLOOKUP($D56,'Country Indicator Data'!$B$3:$N$193,11,FALSE)="x","x",ROUND(IF(VLOOKUP($D56,'Country Indicator Data'!$B$3:$N$193,11,FALSE)&gt;T$125,0,IF(VLOOKUP($D56,'Country Indicator Data'!$B$3:$N$193,11,FALSE)&lt;T$124,5,(T$125-VLOOKUP($D56,'Country Indicator Data'!$B$3:$N$193,11,FALSE))/(T$125-T$124)*5)),1))</f>
        <v>2.8</v>
      </c>
      <c r="U56" s="137">
        <f>IF(VLOOKUP($D56,'Country Indicator Data'!$B$3:$N$193,12,FALSE)="x","x",ROUND(IF(VLOOKUP($D56,'Country Indicator Data'!$B$3:$N$193,12,FALSE)&gt;U$125,0,IF(VLOOKUP($D56,'Country Indicator Data'!$B$3:$N$193,12,FALSE)&lt;U$124,5,(U$125-VLOOKUP($D56,'Country Indicator Data'!$B$3:$N$193,12,FALSE))/(U$125-U$124)*5)),1))</f>
        <v>3.2</v>
      </c>
      <c r="V56" s="146">
        <f t="shared" si="20"/>
        <v>2.7</v>
      </c>
      <c r="W56" s="149">
        <f t="shared" si="21"/>
        <v>2.2999999999999998</v>
      </c>
      <c r="X56" s="137">
        <f>IF(VLOOKUP($B56,'Crisis Indicator Data'!$C$3:$AG$117,20,FALSE)="x","x",IF(VLOOKUP($B56,'Crisis Indicator Data'!$C$3:$AG$117,20,FALSE)&gt;=X$7,5,IF(VLOOKUP($B56,'Crisis Indicator Data'!$C$3:$AG$117,20,FALSE)&gt;=X$6,4,IF(VLOOKUP($B56,'Crisis Indicator Data'!$C$3:$AG$117,20,FALSE)&gt;=X$5,3,IF(VLOOKUP($B56,'Crisis Indicator Data'!$C$3:$AG$117,20,FALSE)&gt;=X$4,2,IF(VLOOKUP($B56,'Crisis Indicator Data'!$C$3:$AG$117,20,FALSE)&gt;=X$3,1,0))))))</f>
        <v>2</v>
      </c>
      <c r="Y56" s="146">
        <f t="shared" si="22"/>
        <v>2</v>
      </c>
      <c r="Z56" s="139" t="str">
        <f>IF(OR('Crisis Indicator Data'!$W50="x",'Crisis Indicator Data'!$Q50="x",ISNA('Crisis Indicator Data'!$Q50)),"x",'Crisis Indicator Data'!$W50/SUM('Crisis Indicator Data'!$Q50:$U50))</f>
        <v>x</v>
      </c>
      <c r="AA56" s="143" t="str">
        <f t="shared" si="23"/>
        <v>x</v>
      </c>
      <c r="AB56" s="139" t="str">
        <f>IF(OR('Crisis Indicator Data'!$X50="x",'Crisis Indicator Data'!$Q50="x",ISNA('Crisis Indicator Data'!$Q50)),"x",'Crisis Indicator Data'!$X50/SUM('Crisis Indicator Data'!$Q50:$U50))</f>
        <v>x</v>
      </c>
      <c r="AC56" s="143" t="str">
        <f t="shared" si="24"/>
        <v>x</v>
      </c>
      <c r="AD56" s="141">
        <f>'Crisis Indicator Data'!Y50</f>
        <v>0</v>
      </c>
      <c r="AE56" s="141">
        <f>'Crisis Indicator Data'!Z50</f>
        <v>1</v>
      </c>
      <c r="AF56" s="141">
        <f>'Crisis Indicator Data'!AA50</f>
        <v>0</v>
      </c>
      <c r="AG56" s="141">
        <f>'Crisis Indicator Data'!AB50</f>
        <v>0</v>
      </c>
      <c r="AH56" s="144">
        <f t="shared" si="25"/>
        <v>1</v>
      </c>
      <c r="AI56" s="141">
        <f>'Crisis Indicator Data'!AC50</f>
        <v>0</v>
      </c>
      <c r="AJ56" s="141">
        <f>'Crisis Indicator Data'!AD50</f>
        <v>2</v>
      </c>
      <c r="AK56" s="144">
        <f t="shared" si="26"/>
        <v>2</v>
      </c>
      <c r="AL56" s="141">
        <f>'Crisis Indicator Data'!AE50</f>
        <v>0</v>
      </c>
      <c r="AM56" s="141">
        <f>'Crisis Indicator Data'!AF50</f>
        <v>0</v>
      </c>
      <c r="AN56" s="141">
        <f>'Crisis Indicator Data'!AG50</f>
        <v>0</v>
      </c>
      <c r="AO56" s="144">
        <f t="shared" si="27"/>
        <v>0</v>
      </c>
      <c r="AP56" s="147">
        <f t="shared" si="28"/>
        <v>1</v>
      </c>
      <c r="AQ56" s="149">
        <f t="shared" si="29"/>
        <v>1.5</v>
      </c>
    </row>
    <row r="57" spans="1:43" ht="13.5" customHeight="1" x14ac:dyDescent="0.3">
      <c r="A57" s="1" t="str">
        <f>'Crisis Indicator Data'!A51</f>
        <v>Palestinians refugees in Jordan</v>
      </c>
      <c r="B57" s="23" t="str">
        <f>'Crisis Indicator Data'!C51</f>
        <v>JOR003</v>
      </c>
      <c r="C57" s="23" t="str">
        <f>'Crisis Indicator Data'!D51</f>
        <v>Jordan</v>
      </c>
      <c r="D57" s="23" t="str">
        <f>'Crisis Indicator Data'!E51</f>
        <v>JOR</v>
      </c>
      <c r="E57" s="137">
        <f>IF(VLOOKUP($D57,'Country Indicator Data'!$B$3:$N$193,3,FALSE)="x","x",ROUND(IF(VLOOKUP($D57,'Country Indicator Data'!$B$3:$N$193,3,FALSE)&gt;E$125,5,IF(VLOOKUP($D57,'Country Indicator Data'!$B$3:$N$193,3,FALSE)&lt;E$124,0,(E$125-VLOOKUP($D57,'Country Indicator Data'!$B$3:$N$193,3,FALSE))/(E$125-E$124)*5)),1))</f>
        <v>4.3</v>
      </c>
      <c r="F57" s="137">
        <f>IF(VLOOKUP($D57,'Country Indicator Data'!$B$3:$N$193,5,FALSE)="No data","x",ROUND(IF(VLOOKUP($D57,'Country Indicator Data'!$B$3:$N$193,5,FALSE)&gt;F$125,0,IF(VLOOKUP($D57,'Country Indicator Data'!$B$3:$N$193,5,FALSE)&lt;F$124,5,(F$125-VLOOKUP($D57,'Country Indicator Data'!$B$3:$N$193,5,FALSE))/(F$125-F$124)*5)),1))</f>
        <v>2.8</v>
      </c>
      <c r="G57" s="138">
        <f t="shared" si="15"/>
        <v>3.55</v>
      </c>
      <c r="H57" s="137">
        <f>IF(VLOOKUP($D57,'Country Indicator Data'!$B$3:$N$193,2,FALSE)="x","x",ROUND(IF(VLOOKUP($D57,'Country Indicator Data'!$B$3:$N$193,2,FALSE)&gt;H$125,5,IF(VLOOKUP($D57,'Country Indicator Data'!$B$3:$N$193,2,FALSE)&lt;H$124,0,5-(H$125-VLOOKUP($D57,'Country Indicator Data'!$B$3:$N$193,2,FALSE))/(H$125-H$124)*5)),1))</f>
        <v>2.5</v>
      </c>
      <c r="I57" s="137">
        <f>IF(VLOOKUP($D57,'Country Indicator Data'!$B$3:$N$193,4,FALSE)="No data","x",ROUND(IF(VLOOKUP($D57,'Country Indicator Data'!$B$3:$N$193,4,FALSE)&gt;I$125,5,IF(VLOOKUP($D57,'Country Indicator Data'!$B$3:$N$193,4,FALSE)&lt;I$124,0,5-(I$125-VLOOKUP($D57,'Country Indicator Data'!$B$3:$N$193,4,FALSE))/(I$125-I$124)*5)),1))</f>
        <v>5</v>
      </c>
      <c r="J57" s="138">
        <f t="shared" si="16"/>
        <v>3.75</v>
      </c>
      <c r="K57" s="137">
        <f>IF(VLOOKUP($D57,'Country Indicator Data'!$B$3:$N$193,6,FALSE)="x","x",ROUND(IF(VLOOKUP($D57,'Country Indicator Data'!$B$3:$N$193,6,FALSE)&gt;K$125,5,IF(VLOOKUP($D57,'Country Indicator Data'!$B$3:$N$193,6,FALSE)&lt;K$124,0,5-(K$125-VLOOKUP($D57,'Country Indicator Data'!$B$3:$N$193,6,FALSE))/(K$125-K$124)*5)),1))</f>
        <v>3.2</v>
      </c>
      <c r="L57" s="137">
        <f>IF(VLOOKUP($D57,'Country Indicator Data'!$B$3:$N$193,7,FALSE)="No data","x",ROUND(IF(VLOOKUP($D57,'Country Indicator Data'!$B$3:$N$193,7,FALSE)&gt;L$125,5,IF(VLOOKUP($D57,'Country Indicator Data'!$B$3:$N$193,7,FALSE)&lt;L$124,0,5-(L$125-VLOOKUP($D57,'Country Indicator Data'!$B$3:$N$193,7,FALSE))/(L$125-L$124)*5)),1))</f>
        <v>1.1000000000000001</v>
      </c>
      <c r="M57" s="138">
        <f t="shared" si="17"/>
        <v>2.1500000000000004</v>
      </c>
      <c r="N57" s="146">
        <f t="shared" si="18"/>
        <v>3.15</v>
      </c>
      <c r="O57" s="137">
        <f>VLOOKUP(D57,'Country Indicator Data'!$B$3:$I$193,8,FALSE)</f>
        <v>2</v>
      </c>
      <c r="P57" s="137">
        <f>IF(VLOOKUP($D57,'Country Indicator Data'!$B$3:$P$193,9,FALSE)="x","x",IF(VLOOKUP($D57,'Country Indicator Data'!$B$3:$P$193,9,FALSE)&gt;P$7,5,IF(VLOOKUP($D57,'Country Indicator Data'!$B$3:$P$193,9,FALSE)&gt;P$6,4,IF(VLOOKUP($D57,'Country Indicator Data'!$B$3:$P$193,9,FALSE)&gt;P$5,3,IF(VLOOKUP($D57,'Country Indicator Data'!$B$3:$P$193,9,FALSE)&gt;P$4,2,IF(VLOOKUP($D57,'Country Indicator Data'!$B$3:$P$193,9,FALSE)&gt;$P$3,1,0))))))</f>
        <v>0</v>
      </c>
      <c r="Q57" s="146">
        <f t="shared" si="19"/>
        <v>1</v>
      </c>
      <c r="R57" s="137">
        <f>IF(VLOOKUP($D57,'Country Indicator Data'!$B$3:$N$193,13,FALSE)="x","x",ROUND(IF(VLOOKUP($D57,'Country Indicator Data'!$B$3:$N$193,13,FALSE)&gt;R$125,0,IF(VLOOKUP($D57,'Country Indicator Data'!$B$3:$N$193,13,FALSE)&lt;R$124,5,(R$125-VLOOKUP($D57,'Country Indicator Data'!$B$3:$N$193,13,FALSE))/(R$125-R$124)*5)),1))</f>
        <v>2.6</v>
      </c>
      <c r="S57" s="137">
        <f>IF(VLOOKUP($D57,'Country Indicator Data'!$B$3:$N$193,10,FALSE)="x","x",ROUND(IF(VLOOKUP($D57,'Country Indicator Data'!$B$3:$N$193,10,FALSE)&gt;S$125,0,IF(VLOOKUP($D57,'Country Indicator Data'!$B$3:$N$193,10,FALSE)&lt;S$124,5,(S$125-VLOOKUP($D57,'Country Indicator Data'!$B$3:$N$193,10,FALSE))/(S$125-S$124)*5)),1))</f>
        <v>2</v>
      </c>
      <c r="T57" s="137">
        <f>IF(VLOOKUP($D57,'Country Indicator Data'!$B$3:$N$193,11,FALSE)="x","x",ROUND(IF(VLOOKUP($D57,'Country Indicator Data'!$B$3:$N$193,11,FALSE)&gt;T$125,0,IF(VLOOKUP($D57,'Country Indicator Data'!$B$3:$N$193,11,FALSE)&lt;T$124,5,(T$125-VLOOKUP($D57,'Country Indicator Data'!$B$3:$N$193,11,FALSE))/(T$125-T$124)*5)),1))</f>
        <v>2.8</v>
      </c>
      <c r="U57" s="137">
        <f>IF(VLOOKUP($D57,'Country Indicator Data'!$B$3:$N$193,12,FALSE)="x","x",ROUND(IF(VLOOKUP($D57,'Country Indicator Data'!$B$3:$N$193,12,FALSE)&gt;U$125,0,IF(VLOOKUP($D57,'Country Indicator Data'!$B$3:$N$193,12,FALSE)&lt;U$124,5,(U$125-VLOOKUP($D57,'Country Indicator Data'!$B$3:$N$193,12,FALSE))/(U$125-U$124)*5)),1))</f>
        <v>3.2</v>
      </c>
      <c r="V57" s="146">
        <f t="shared" si="20"/>
        <v>2.7</v>
      </c>
      <c r="W57" s="149">
        <f t="shared" si="21"/>
        <v>2.2999999999999998</v>
      </c>
      <c r="X57" s="137">
        <f>IF(VLOOKUP($B57,'Crisis Indicator Data'!$C$3:$AG$117,20,FALSE)="x","x",IF(VLOOKUP($B57,'Crisis Indicator Data'!$C$3:$AG$117,20,FALSE)&gt;=X$7,5,IF(VLOOKUP($B57,'Crisis Indicator Data'!$C$3:$AG$117,20,FALSE)&gt;=X$6,4,IF(VLOOKUP($B57,'Crisis Indicator Data'!$C$3:$AG$117,20,FALSE)&gt;=X$5,3,IF(VLOOKUP($B57,'Crisis Indicator Data'!$C$3:$AG$117,20,FALSE)&gt;=X$4,2,IF(VLOOKUP($B57,'Crisis Indicator Data'!$C$3:$AG$117,20,FALSE)&gt;=X$3,1,0))))))</f>
        <v>2</v>
      </c>
      <c r="Y57" s="146">
        <f t="shared" si="22"/>
        <v>2</v>
      </c>
      <c r="Z57" s="139" t="str">
        <f>IF(OR('Crisis Indicator Data'!$W51="x",'Crisis Indicator Data'!$Q51="x",ISNA('Crisis Indicator Data'!$Q51)),"x",'Crisis Indicator Data'!$W51/SUM('Crisis Indicator Data'!$Q51:$U51))</f>
        <v>x</v>
      </c>
      <c r="AA57" s="143" t="str">
        <f t="shared" si="23"/>
        <v>x</v>
      </c>
      <c r="AB57" s="139" t="str">
        <f>IF(OR('Crisis Indicator Data'!$X51="x",'Crisis Indicator Data'!$Q51="x",ISNA('Crisis Indicator Data'!$Q51)),"x",'Crisis Indicator Data'!$X51/SUM('Crisis Indicator Data'!$Q51:$U51))</f>
        <v>x</v>
      </c>
      <c r="AC57" s="143" t="str">
        <f t="shared" si="24"/>
        <v>x</v>
      </c>
      <c r="AD57" s="141">
        <f>'Crisis Indicator Data'!Y51</f>
        <v>0</v>
      </c>
      <c r="AE57" s="141">
        <f>'Crisis Indicator Data'!Z51</f>
        <v>1</v>
      </c>
      <c r="AF57" s="141">
        <f>'Crisis Indicator Data'!AA51</f>
        <v>0</v>
      </c>
      <c r="AG57" s="141">
        <f>'Crisis Indicator Data'!AB51</f>
        <v>0</v>
      </c>
      <c r="AH57" s="144">
        <f t="shared" si="25"/>
        <v>1</v>
      </c>
      <c r="AI57" s="141">
        <f>'Crisis Indicator Data'!AC51</f>
        <v>0</v>
      </c>
      <c r="AJ57" s="141">
        <f>'Crisis Indicator Data'!AD51</f>
        <v>2</v>
      </c>
      <c r="AK57" s="144">
        <f t="shared" si="26"/>
        <v>2</v>
      </c>
      <c r="AL57" s="141">
        <f>'Crisis Indicator Data'!AE51</f>
        <v>0</v>
      </c>
      <c r="AM57" s="141">
        <f>'Crisis Indicator Data'!AF51</f>
        <v>0</v>
      </c>
      <c r="AN57" s="141">
        <f>'Crisis Indicator Data'!AG51</f>
        <v>0</v>
      </c>
      <c r="AO57" s="144">
        <f t="shared" si="27"/>
        <v>0</v>
      </c>
      <c r="AP57" s="147">
        <f t="shared" si="28"/>
        <v>1</v>
      </c>
      <c r="AQ57" s="149">
        <f t="shared" si="29"/>
        <v>1.5</v>
      </c>
    </row>
    <row r="58" spans="1:43" ht="13.5" customHeight="1" x14ac:dyDescent="0.3">
      <c r="A58" s="1" t="str">
        <f>'Crisis Indicator Data'!A52</f>
        <v>International Displacement in Kenya</v>
      </c>
      <c r="B58" s="23" t="str">
        <f>'Crisis Indicator Data'!C52</f>
        <v>KEN002</v>
      </c>
      <c r="C58" s="23" t="str">
        <f>'Crisis Indicator Data'!D52</f>
        <v>kenya</v>
      </c>
      <c r="D58" s="23" t="str">
        <f>'Crisis Indicator Data'!E52</f>
        <v>KEN</v>
      </c>
      <c r="E58" s="137">
        <f>IF(VLOOKUP($D58,'Country Indicator Data'!$B$3:$N$193,3,FALSE)="x","x",ROUND(IF(VLOOKUP($D58,'Country Indicator Data'!$B$3:$N$193,3,FALSE)&gt;E$125,5,IF(VLOOKUP($D58,'Country Indicator Data'!$B$3:$N$193,3,FALSE)&lt;E$124,0,(E$125-VLOOKUP($D58,'Country Indicator Data'!$B$3:$N$193,3,FALSE))/(E$125-E$124)*5)),1))</f>
        <v>3.6</v>
      </c>
      <c r="F58" s="137">
        <f>IF(VLOOKUP($D58,'Country Indicator Data'!$B$3:$N$193,5,FALSE)="No data","x",ROUND(IF(VLOOKUP($D58,'Country Indicator Data'!$B$3:$N$193,5,FALSE)&gt;F$125,0,IF(VLOOKUP($D58,'Country Indicator Data'!$B$3:$N$193,5,FALSE)&lt;F$124,5,(F$125-VLOOKUP($D58,'Country Indicator Data'!$B$3:$N$193,5,FALSE))/(F$125-F$124)*5)),1))</f>
        <v>1.9</v>
      </c>
      <c r="G58" s="138">
        <f t="shared" si="15"/>
        <v>2.75</v>
      </c>
      <c r="H58" s="137">
        <f>IF(VLOOKUP($D58,'Country Indicator Data'!$B$3:$N$193,2,FALSE)="x","x",ROUND(IF(VLOOKUP($D58,'Country Indicator Data'!$B$3:$N$193,2,FALSE)&gt;H$125,5,IF(VLOOKUP($D58,'Country Indicator Data'!$B$3:$N$193,2,FALSE)&lt;H$124,0,5-(H$125-VLOOKUP($D58,'Country Indicator Data'!$B$3:$N$193,2,FALSE))/(H$125-H$124)*5)),1))</f>
        <v>4.3</v>
      </c>
      <c r="I58" s="137">
        <f>IF(VLOOKUP($D58,'Country Indicator Data'!$B$3:$N$193,4,FALSE)="No data","x",ROUND(IF(VLOOKUP($D58,'Country Indicator Data'!$B$3:$N$193,4,FALSE)&gt;I$125,5,IF(VLOOKUP($D58,'Country Indicator Data'!$B$3:$N$193,4,FALSE)&lt;I$124,0,5-(I$125-VLOOKUP($D58,'Country Indicator Data'!$B$3:$N$193,4,FALSE))/(I$125-I$124)*5)),1))</f>
        <v>0.8</v>
      </c>
      <c r="J58" s="138">
        <f t="shared" si="16"/>
        <v>2.5499999999999998</v>
      </c>
      <c r="K58" s="137">
        <f>IF(VLOOKUP($D58,'Country Indicator Data'!$B$3:$N$193,6,FALSE)="x","x",ROUND(IF(VLOOKUP($D58,'Country Indicator Data'!$B$3:$N$193,6,FALSE)&gt;K$125,5,IF(VLOOKUP($D58,'Country Indicator Data'!$B$3:$N$193,6,FALSE)&lt;K$124,0,5-(K$125-VLOOKUP($D58,'Country Indicator Data'!$B$3:$N$193,6,FALSE))/(K$125-K$124)*5)),1))</f>
        <v>3.8</v>
      </c>
      <c r="L58" s="137">
        <f>IF(VLOOKUP($D58,'Country Indicator Data'!$B$3:$N$193,7,FALSE)="No data","x",ROUND(IF(VLOOKUP($D58,'Country Indicator Data'!$B$3:$N$193,7,FALSE)&gt;L$125,5,IF(VLOOKUP($D58,'Country Indicator Data'!$B$3:$N$193,7,FALSE)&lt;L$124,0,5-(L$125-VLOOKUP($D58,'Country Indicator Data'!$B$3:$N$193,7,FALSE))/(L$125-L$124)*5)),1))</f>
        <v>2.9</v>
      </c>
      <c r="M58" s="138">
        <f t="shared" si="17"/>
        <v>3.3499999999999996</v>
      </c>
      <c r="N58" s="146">
        <f t="shared" si="18"/>
        <v>2.8833333333333329</v>
      </c>
      <c r="O58" s="137">
        <f>VLOOKUP(D58,'Country Indicator Data'!$B$3:$I$193,8,FALSE)</f>
        <v>5</v>
      </c>
      <c r="P58" s="137" t="str">
        <f>IF(VLOOKUP($D58,'Country Indicator Data'!$B$3:$P$193,9,FALSE)="x","x",IF(VLOOKUP($D58,'Country Indicator Data'!$B$3:$P$193,9,FALSE)&gt;P$7,5,IF(VLOOKUP($D58,'Country Indicator Data'!$B$3:$P$193,9,FALSE)&gt;P$6,4,IF(VLOOKUP($D58,'Country Indicator Data'!$B$3:$P$193,9,FALSE)&gt;P$5,3,IF(VLOOKUP($D58,'Country Indicator Data'!$B$3:$P$193,9,FALSE)&gt;P$4,2,IF(VLOOKUP($D58,'Country Indicator Data'!$B$3:$P$193,9,FALSE)&gt;$P$3,1,0))))))</f>
        <v>x</v>
      </c>
      <c r="Q58" s="146">
        <f t="shared" si="19"/>
        <v>5</v>
      </c>
      <c r="R58" s="137">
        <f>IF(VLOOKUP($D58,'Country Indicator Data'!$B$3:$N$193,13,FALSE)="x","x",ROUND(IF(VLOOKUP($D58,'Country Indicator Data'!$B$3:$N$193,13,FALSE)&gt;R$125,0,IF(VLOOKUP($D58,'Country Indicator Data'!$B$3:$N$193,13,FALSE)&lt;R$124,5,(R$125-VLOOKUP($D58,'Country Indicator Data'!$B$3:$N$193,13,FALSE))/(R$125-R$124)*5)),1))</f>
        <v>3.7</v>
      </c>
      <c r="S58" s="137">
        <f>IF(VLOOKUP($D58,'Country Indicator Data'!$B$3:$N$193,10,FALSE)="x","x",ROUND(IF(VLOOKUP($D58,'Country Indicator Data'!$B$3:$N$193,10,FALSE)&gt;S$125,0,IF(VLOOKUP($D58,'Country Indicator Data'!$B$3:$N$193,10,FALSE)&lt;S$124,5,(S$125-VLOOKUP($D58,'Country Indicator Data'!$B$3:$N$193,10,FALSE))/(S$125-S$124)*5)),1))</f>
        <v>3</v>
      </c>
      <c r="T58" s="137">
        <f>IF(VLOOKUP($D58,'Country Indicator Data'!$B$3:$N$193,11,FALSE)="x","x",ROUND(IF(VLOOKUP($D58,'Country Indicator Data'!$B$3:$N$193,11,FALSE)&gt;T$125,0,IF(VLOOKUP($D58,'Country Indicator Data'!$B$3:$N$193,11,FALSE)&lt;T$124,5,(T$125-VLOOKUP($D58,'Country Indicator Data'!$B$3:$N$193,11,FALSE))/(T$125-T$124)*5)),1))</f>
        <v>2.2999999999999998</v>
      </c>
      <c r="U58" s="137">
        <f>IF(VLOOKUP($D58,'Country Indicator Data'!$B$3:$N$193,12,FALSE)="x","x",ROUND(IF(VLOOKUP($D58,'Country Indicator Data'!$B$3:$N$193,12,FALSE)&gt;U$125,0,IF(VLOOKUP($D58,'Country Indicator Data'!$B$3:$N$193,12,FALSE)&lt;U$124,5,(U$125-VLOOKUP($D58,'Country Indicator Data'!$B$3:$N$193,12,FALSE))/(U$125-U$124)*5)),1))</f>
        <v>2.6</v>
      </c>
      <c r="V58" s="146">
        <f t="shared" si="20"/>
        <v>2.9</v>
      </c>
      <c r="W58" s="149">
        <f t="shared" si="21"/>
        <v>3.6</v>
      </c>
      <c r="X58" s="137">
        <f>IF(VLOOKUP($B58,'Crisis Indicator Data'!$C$3:$AG$117,20,FALSE)="x","x",IF(VLOOKUP($B58,'Crisis Indicator Data'!$C$3:$AG$117,20,FALSE)&gt;=X$7,5,IF(VLOOKUP($B58,'Crisis Indicator Data'!$C$3:$AG$117,20,FALSE)&gt;=X$6,4,IF(VLOOKUP($B58,'Crisis Indicator Data'!$C$3:$AG$117,20,FALSE)&gt;=X$5,3,IF(VLOOKUP($B58,'Crisis Indicator Data'!$C$3:$AG$117,20,FALSE)&gt;=X$4,2,IF(VLOOKUP($B58,'Crisis Indicator Data'!$C$3:$AG$117,20,FALSE)&gt;=X$3,1,0))))))</f>
        <v>2</v>
      </c>
      <c r="Y58" s="146">
        <f t="shared" si="22"/>
        <v>2</v>
      </c>
      <c r="Z58" s="139" t="str">
        <f>IF(OR('Crisis Indicator Data'!$W52="x",'Crisis Indicator Data'!$Q52="x",ISNA('Crisis Indicator Data'!$Q52)),"x",'Crisis Indicator Data'!$W52/SUM('Crisis Indicator Data'!$Q52:$U52))</f>
        <v>x</v>
      </c>
      <c r="AA58" s="143" t="str">
        <f t="shared" si="23"/>
        <v>x</v>
      </c>
      <c r="AB58" s="139" t="str">
        <f>IF(OR('Crisis Indicator Data'!$X52="x",'Crisis Indicator Data'!$Q52="x",ISNA('Crisis Indicator Data'!$Q52)),"x",'Crisis Indicator Data'!$X52/SUM('Crisis Indicator Data'!$Q52:$U52))</f>
        <v>x</v>
      </c>
      <c r="AC58" s="143" t="str">
        <f t="shared" si="24"/>
        <v>x</v>
      </c>
      <c r="AD58" s="141">
        <f>'Crisis Indicator Data'!Y52</f>
        <v>0</v>
      </c>
      <c r="AE58" s="141">
        <f>'Crisis Indicator Data'!Z52</f>
        <v>0</v>
      </c>
      <c r="AF58" s="141">
        <f>'Crisis Indicator Data'!AA52</f>
        <v>0</v>
      </c>
      <c r="AG58" s="141">
        <f>'Crisis Indicator Data'!AB52</f>
        <v>0</v>
      </c>
      <c r="AH58" s="144">
        <f t="shared" si="25"/>
        <v>0</v>
      </c>
      <c r="AI58" s="141">
        <f>'Crisis Indicator Data'!AC52</f>
        <v>0</v>
      </c>
      <c r="AJ58" s="141">
        <f>'Crisis Indicator Data'!AD52</f>
        <v>0</v>
      </c>
      <c r="AK58" s="144">
        <f t="shared" si="26"/>
        <v>0</v>
      </c>
      <c r="AL58" s="141">
        <f>'Crisis Indicator Data'!AE52</f>
        <v>1</v>
      </c>
      <c r="AM58" s="141">
        <f>'Crisis Indicator Data'!AF52</f>
        <v>0</v>
      </c>
      <c r="AN58" s="141">
        <f>'Crisis Indicator Data'!AG52</f>
        <v>1</v>
      </c>
      <c r="AO58" s="144">
        <f t="shared" si="27"/>
        <v>2</v>
      </c>
      <c r="AP58" s="147">
        <f t="shared" si="28"/>
        <v>1</v>
      </c>
      <c r="AQ58" s="149">
        <f t="shared" si="29"/>
        <v>1.5</v>
      </c>
    </row>
    <row r="59" spans="1:43" ht="13.5" customHeight="1" x14ac:dyDescent="0.3">
      <c r="A59" s="1" t="str">
        <f>'Crisis Indicator Data'!A53</f>
        <v>Lebanon</v>
      </c>
      <c r="B59" s="23" t="str">
        <f>'Crisis Indicator Data'!C53</f>
        <v>LBN001</v>
      </c>
      <c r="C59" s="23" t="str">
        <f>'Crisis Indicator Data'!D53</f>
        <v>Lebanon</v>
      </c>
      <c r="D59" s="23" t="str">
        <f>'Crisis Indicator Data'!E53</f>
        <v>LBN</v>
      </c>
      <c r="E59" s="137">
        <f>IF(VLOOKUP($D59,'Country Indicator Data'!$B$3:$N$193,3,FALSE)="x","x",ROUND(IF(VLOOKUP($D59,'Country Indicator Data'!$B$3:$N$193,3,FALSE)&gt;E$125,5,IF(VLOOKUP($D59,'Country Indicator Data'!$B$3:$N$193,3,FALSE)&lt;E$124,0,(E$125-VLOOKUP($D59,'Country Indicator Data'!$B$3:$N$193,3,FALSE))/(E$125-E$124)*5)),1))</f>
        <v>2.9</v>
      </c>
      <c r="F59" s="137">
        <f>IF(VLOOKUP($D59,'Country Indicator Data'!$B$3:$N$193,5,FALSE)="No data","x",ROUND(IF(VLOOKUP($D59,'Country Indicator Data'!$B$3:$N$193,5,FALSE)&gt;F$125,0,IF(VLOOKUP($D59,'Country Indicator Data'!$B$3:$N$193,5,FALSE)&lt;F$124,5,(F$125-VLOOKUP($D59,'Country Indicator Data'!$B$3:$N$193,5,FALSE))/(F$125-F$124)*5)),1))</f>
        <v>2.6</v>
      </c>
      <c r="G59" s="138">
        <f t="shared" si="15"/>
        <v>2.75</v>
      </c>
      <c r="H59" s="137">
        <f>IF(VLOOKUP($D59,'Country Indicator Data'!$B$3:$N$193,2,FALSE)="x","x",ROUND(IF(VLOOKUP($D59,'Country Indicator Data'!$B$3:$N$193,2,FALSE)&gt;H$125,5,IF(VLOOKUP($D59,'Country Indicator Data'!$B$3:$N$193,2,FALSE)&lt;H$124,0,5-(H$125-VLOOKUP($D59,'Country Indicator Data'!$B$3:$N$193,2,FALSE))/(H$125-H$124)*5)),1))</f>
        <v>3.9</v>
      </c>
      <c r="I59" s="137">
        <f>IF(VLOOKUP($D59,'Country Indicator Data'!$B$3:$N$193,4,FALSE)="No data","x",ROUND(IF(VLOOKUP($D59,'Country Indicator Data'!$B$3:$N$193,4,FALSE)&gt;I$125,5,IF(VLOOKUP($D59,'Country Indicator Data'!$B$3:$N$193,4,FALSE)&lt;I$124,0,5-(I$125-VLOOKUP($D59,'Country Indicator Data'!$B$3:$N$193,4,FALSE))/(I$125-I$124)*5)),1))</f>
        <v>1</v>
      </c>
      <c r="J59" s="138">
        <f t="shared" si="16"/>
        <v>2.4500000000000002</v>
      </c>
      <c r="K59" s="137">
        <f>IF(VLOOKUP($D59,'Country Indicator Data'!$B$3:$N$193,6,FALSE)="x","x",ROUND(IF(VLOOKUP($D59,'Country Indicator Data'!$B$3:$N$193,6,FALSE)&gt;K$125,5,IF(VLOOKUP($D59,'Country Indicator Data'!$B$3:$N$193,6,FALSE)&lt;K$124,0,5-(K$125-VLOOKUP($D59,'Country Indicator Data'!$B$3:$N$193,6,FALSE))/(K$125-K$124)*5)),1))</f>
        <v>2.5</v>
      </c>
      <c r="L59" s="137">
        <f>IF(VLOOKUP($D59,'Country Indicator Data'!$B$3:$N$193,7,FALSE)="No data","x",ROUND(IF(VLOOKUP($D59,'Country Indicator Data'!$B$3:$N$193,7,FALSE)&gt;L$125,5,IF(VLOOKUP($D59,'Country Indicator Data'!$B$3:$N$193,7,FALSE)&lt;L$124,0,5-(L$125-VLOOKUP($D59,'Country Indicator Data'!$B$3:$N$193,7,FALSE))/(L$125-L$124)*5)),1))</f>
        <v>5</v>
      </c>
      <c r="M59" s="138">
        <f t="shared" si="17"/>
        <v>3.75</v>
      </c>
      <c r="N59" s="146">
        <f t="shared" si="18"/>
        <v>2.9833333333333329</v>
      </c>
      <c r="O59" s="137">
        <f>VLOOKUP(D59,'Country Indicator Data'!$B$3:$I$193,8,FALSE)</f>
        <v>3</v>
      </c>
      <c r="P59" s="137">
        <f>IF(VLOOKUP($D59,'Country Indicator Data'!$B$3:$P$193,9,FALSE)="x","x",IF(VLOOKUP($D59,'Country Indicator Data'!$B$3:$P$193,9,FALSE)&gt;P$7,5,IF(VLOOKUP($D59,'Country Indicator Data'!$B$3:$P$193,9,FALSE)&gt;P$6,4,IF(VLOOKUP($D59,'Country Indicator Data'!$B$3:$P$193,9,FALSE)&gt;P$5,3,IF(VLOOKUP($D59,'Country Indicator Data'!$B$3:$P$193,9,FALSE)&gt;P$4,2,IF(VLOOKUP($D59,'Country Indicator Data'!$B$3:$P$193,9,FALSE)&gt;$P$3,1,0))))))</f>
        <v>1</v>
      </c>
      <c r="Q59" s="146">
        <f t="shared" si="19"/>
        <v>2</v>
      </c>
      <c r="R59" s="137">
        <f>IF(VLOOKUP($D59,'Country Indicator Data'!$B$3:$N$193,13,FALSE)="x","x",ROUND(IF(VLOOKUP($D59,'Country Indicator Data'!$B$3:$N$193,13,FALSE)&gt;R$125,0,IF(VLOOKUP($D59,'Country Indicator Data'!$B$3:$N$193,13,FALSE)&lt;R$124,5,(R$125-VLOOKUP($D59,'Country Indicator Data'!$B$3:$N$193,13,FALSE))/(R$125-R$124)*5)),1))</f>
        <v>3.6</v>
      </c>
      <c r="S59" s="137">
        <f>IF(VLOOKUP($D59,'Country Indicator Data'!$B$3:$N$193,10,FALSE)="x","x",ROUND(IF(VLOOKUP($D59,'Country Indicator Data'!$B$3:$N$193,10,FALSE)&gt;S$125,0,IF(VLOOKUP($D59,'Country Indicator Data'!$B$3:$N$193,10,FALSE)&lt;S$124,5,(S$125-VLOOKUP($D59,'Country Indicator Data'!$B$3:$N$193,10,FALSE))/(S$125-S$124)*5)),1))</f>
        <v>3.3</v>
      </c>
      <c r="T59" s="137">
        <f>IF(VLOOKUP($D59,'Country Indicator Data'!$B$3:$N$193,11,FALSE)="x","x",ROUND(IF(VLOOKUP($D59,'Country Indicator Data'!$B$3:$N$193,11,FALSE)&gt;T$125,0,IF(VLOOKUP($D59,'Country Indicator Data'!$B$3:$N$193,11,FALSE)&lt;T$124,5,(T$125-VLOOKUP($D59,'Country Indicator Data'!$B$3:$N$193,11,FALSE))/(T$125-T$124)*5)),1))</f>
        <v>2.6</v>
      </c>
      <c r="U59" s="137">
        <f>IF(VLOOKUP($D59,'Country Indicator Data'!$B$3:$N$193,12,FALSE)="x","x",ROUND(IF(VLOOKUP($D59,'Country Indicator Data'!$B$3:$N$193,12,FALSE)&gt;U$125,0,IF(VLOOKUP($D59,'Country Indicator Data'!$B$3:$N$193,12,FALSE)&lt;U$124,5,(U$125-VLOOKUP($D59,'Country Indicator Data'!$B$3:$N$193,12,FALSE))/(U$125-U$124)*5)),1))</f>
        <v>2.9</v>
      </c>
      <c r="V59" s="146">
        <f t="shared" si="20"/>
        <v>3.1</v>
      </c>
      <c r="W59" s="149">
        <f t="shared" si="21"/>
        <v>2.7</v>
      </c>
      <c r="X59" s="137">
        <f>IF(VLOOKUP($B59,'Crisis Indicator Data'!$C$3:$AG$117,20,FALSE)="x","x",IF(VLOOKUP($B59,'Crisis Indicator Data'!$C$3:$AG$117,20,FALSE)&gt;=X$7,5,IF(VLOOKUP($B59,'Crisis Indicator Data'!$C$3:$AG$117,20,FALSE)&gt;=X$6,4,IF(VLOOKUP($B59,'Crisis Indicator Data'!$C$3:$AG$117,20,FALSE)&gt;=X$5,3,IF(VLOOKUP($B59,'Crisis Indicator Data'!$C$3:$AG$117,20,FALSE)&gt;=X$4,2,IF(VLOOKUP($B59,'Crisis Indicator Data'!$C$3:$AG$117,20,FALSE)&gt;=X$3,1,0))))))</f>
        <v>2</v>
      </c>
      <c r="Y59" s="146">
        <f t="shared" si="22"/>
        <v>2</v>
      </c>
      <c r="Z59" s="139" t="str">
        <f>IF(OR('Crisis Indicator Data'!$W53="x",'Crisis Indicator Data'!$Q53="x",ISNA('Crisis Indicator Data'!$Q53)),"x",'Crisis Indicator Data'!$W53/SUM('Crisis Indicator Data'!$Q53:$U53))</f>
        <v>x</v>
      </c>
      <c r="AA59" s="143" t="str">
        <f t="shared" si="23"/>
        <v>x</v>
      </c>
      <c r="AB59" s="139" t="str">
        <f>IF(OR('Crisis Indicator Data'!$X53="x",'Crisis Indicator Data'!$Q53="x",ISNA('Crisis Indicator Data'!$Q53)),"x",'Crisis Indicator Data'!$X53/SUM('Crisis Indicator Data'!$Q53:$U53))</f>
        <v>x</v>
      </c>
      <c r="AC59" s="143" t="str">
        <f t="shared" si="24"/>
        <v>x</v>
      </c>
      <c r="AD59" s="141">
        <f>'Crisis Indicator Data'!Y53</f>
        <v>1</v>
      </c>
      <c r="AE59" s="141">
        <f>'Crisis Indicator Data'!Z53</f>
        <v>0</v>
      </c>
      <c r="AF59" s="141">
        <f>'Crisis Indicator Data'!AA53</f>
        <v>1</v>
      </c>
      <c r="AG59" s="141">
        <f>'Crisis Indicator Data'!AB53</f>
        <v>0</v>
      </c>
      <c r="AH59" s="144">
        <f t="shared" si="25"/>
        <v>2</v>
      </c>
      <c r="AI59" s="141">
        <f>'Crisis Indicator Data'!AC53</f>
        <v>2</v>
      </c>
      <c r="AJ59" s="141">
        <f>'Crisis Indicator Data'!AD53</f>
        <v>2</v>
      </c>
      <c r="AK59" s="144">
        <f t="shared" si="26"/>
        <v>4</v>
      </c>
      <c r="AL59" s="141">
        <f>'Crisis Indicator Data'!AE53</f>
        <v>1</v>
      </c>
      <c r="AM59" s="141">
        <f>'Crisis Indicator Data'!AF53</f>
        <v>0</v>
      </c>
      <c r="AN59" s="141">
        <f>'Crisis Indicator Data'!AG53</f>
        <v>0</v>
      </c>
      <c r="AO59" s="144">
        <f t="shared" si="27"/>
        <v>1</v>
      </c>
      <c r="AP59" s="147">
        <f t="shared" si="28"/>
        <v>2</v>
      </c>
      <c r="AQ59" s="149">
        <f t="shared" si="29"/>
        <v>2</v>
      </c>
    </row>
    <row r="60" spans="1:43" ht="13.5" customHeight="1" x14ac:dyDescent="0.3">
      <c r="A60" s="1" t="str">
        <f>'Crisis Indicator Data'!A54</f>
        <v>International Displacement (Syrians and PRS) in Lebanon</v>
      </c>
      <c r="B60" s="23" t="str">
        <f>'Crisis Indicator Data'!C54</f>
        <v>LBN002</v>
      </c>
      <c r="C60" s="23" t="str">
        <f>'Crisis Indicator Data'!D54</f>
        <v>Lebanon</v>
      </c>
      <c r="D60" s="23" t="str">
        <f>'Crisis Indicator Data'!E54</f>
        <v>LBN</v>
      </c>
      <c r="E60" s="137">
        <f>IF(VLOOKUP($D60,'Country Indicator Data'!$B$3:$N$193,3,FALSE)="x","x",ROUND(IF(VLOOKUP($D60,'Country Indicator Data'!$B$3:$N$193,3,FALSE)&gt;E$125,5,IF(VLOOKUP($D60,'Country Indicator Data'!$B$3:$N$193,3,FALSE)&lt;E$124,0,(E$125-VLOOKUP($D60,'Country Indicator Data'!$B$3:$N$193,3,FALSE))/(E$125-E$124)*5)),1))</f>
        <v>2.9</v>
      </c>
      <c r="F60" s="137">
        <f>IF(VLOOKUP($D60,'Country Indicator Data'!$B$3:$N$193,5,FALSE)="No data","x",ROUND(IF(VLOOKUP($D60,'Country Indicator Data'!$B$3:$N$193,5,FALSE)&gt;F$125,0,IF(VLOOKUP($D60,'Country Indicator Data'!$B$3:$N$193,5,FALSE)&lt;F$124,5,(F$125-VLOOKUP($D60,'Country Indicator Data'!$B$3:$N$193,5,FALSE))/(F$125-F$124)*5)),1))</f>
        <v>2.6</v>
      </c>
      <c r="G60" s="138">
        <f t="shared" si="15"/>
        <v>2.75</v>
      </c>
      <c r="H60" s="137">
        <f>IF(VLOOKUP($D60,'Country Indicator Data'!$B$3:$N$193,2,FALSE)="x","x",ROUND(IF(VLOOKUP($D60,'Country Indicator Data'!$B$3:$N$193,2,FALSE)&gt;H$125,5,IF(VLOOKUP($D60,'Country Indicator Data'!$B$3:$N$193,2,FALSE)&lt;H$124,0,5-(H$125-VLOOKUP($D60,'Country Indicator Data'!$B$3:$N$193,2,FALSE))/(H$125-H$124)*5)),1))</f>
        <v>3.9</v>
      </c>
      <c r="I60" s="137">
        <f>IF(VLOOKUP($D60,'Country Indicator Data'!$B$3:$N$193,4,FALSE)="No data","x",ROUND(IF(VLOOKUP($D60,'Country Indicator Data'!$B$3:$N$193,4,FALSE)&gt;I$125,5,IF(VLOOKUP($D60,'Country Indicator Data'!$B$3:$N$193,4,FALSE)&lt;I$124,0,5-(I$125-VLOOKUP($D60,'Country Indicator Data'!$B$3:$N$193,4,FALSE))/(I$125-I$124)*5)),1))</f>
        <v>1</v>
      </c>
      <c r="J60" s="138">
        <f t="shared" si="16"/>
        <v>2.4500000000000002</v>
      </c>
      <c r="K60" s="137">
        <f>IF(VLOOKUP($D60,'Country Indicator Data'!$B$3:$N$193,6,FALSE)="x","x",ROUND(IF(VLOOKUP($D60,'Country Indicator Data'!$B$3:$N$193,6,FALSE)&gt;K$125,5,IF(VLOOKUP($D60,'Country Indicator Data'!$B$3:$N$193,6,FALSE)&lt;K$124,0,5-(K$125-VLOOKUP($D60,'Country Indicator Data'!$B$3:$N$193,6,FALSE))/(K$125-K$124)*5)),1))</f>
        <v>2.5</v>
      </c>
      <c r="L60" s="137">
        <f>IF(VLOOKUP($D60,'Country Indicator Data'!$B$3:$N$193,7,FALSE)="No data","x",ROUND(IF(VLOOKUP($D60,'Country Indicator Data'!$B$3:$N$193,7,FALSE)&gt;L$125,5,IF(VLOOKUP($D60,'Country Indicator Data'!$B$3:$N$193,7,FALSE)&lt;L$124,0,5-(L$125-VLOOKUP($D60,'Country Indicator Data'!$B$3:$N$193,7,FALSE))/(L$125-L$124)*5)),1))</f>
        <v>5</v>
      </c>
      <c r="M60" s="138">
        <f t="shared" si="17"/>
        <v>3.75</v>
      </c>
      <c r="N60" s="146">
        <f t="shared" si="18"/>
        <v>2.9833333333333329</v>
      </c>
      <c r="O60" s="137">
        <f>VLOOKUP(D60,'Country Indicator Data'!$B$3:$I$193,8,FALSE)</f>
        <v>3</v>
      </c>
      <c r="P60" s="137">
        <f>IF(VLOOKUP($D60,'Country Indicator Data'!$B$3:$P$193,9,FALSE)="x","x",IF(VLOOKUP($D60,'Country Indicator Data'!$B$3:$P$193,9,FALSE)&gt;P$7,5,IF(VLOOKUP($D60,'Country Indicator Data'!$B$3:$P$193,9,FALSE)&gt;P$6,4,IF(VLOOKUP($D60,'Country Indicator Data'!$B$3:$P$193,9,FALSE)&gt;P$5,3,IF(VLOOKUP($D60,'Country Indicator Data'!$B$3:$P$193,9,FALSE)&gt;P$4,2,IF(VLOOKUP($D60,'Country Indicator Data'!$B$3:$P$193,9,FALSE)&gt;$P$3,1,0))))))</f>
        <v>1</v>
      </c>
      <c r="Q60" s="146">
        <f t="shared" si="19"/>
        <v>2</v>
      </c>
      <c r="R60" s="137">
        <f>IF(VLOOKUP($D60,'Country Indicator Data'!$B$3:$N$193,13,FALSE)="x","x",ROUND(IF(VLOOKUP($D60,'Country Indicator Data'!$B$3:$N$193,13,FALSE)&gt;R$125,0,IF(VLOOKUP($D60,'Country Indicator Data'!$B$3:$N$193,13,FALSE)&lt;R$124,5,(R$125-VLOOKUP($D60,'Country Indicator Data'!$B$3:$N$193,13,FALSE))/(R$125-R$124)*5)),1))</f>
        <v>3.6</v>
      </c>
      <c r="S60" s="137">
        <f>IF(VLOOKUP($D60,'Country Indicator Data'!$B$3:$N$193,10,FALSE)="x","x",ROUND(IF(VLOOKUP($D60,'Country Indicator Data'!$B$3:$N$193,10,FALSE)&gt;S$125,0,IF(VLOOKUP($D60,'Country Indicator Data'!$B$3:$N$193,10,FALSE)&lt;S$124,5,(S$125-VLOOKUP($D60,'Country Indicator Data'!$B$3:$N$193,10,FALSE))/(S$125-S$124)*5)),1))</f>
        <v>3.3</v>
      </c>
      <c r="T60" s="137">
        <f>IF(VLOOKUP($D60,'Country Indicator Data'!$B$3:$N$193,11,FALSE)="x","x",ROUND(IF(VLOOKUP($D60,'Country Indicator Data'!$B$3:$N$193,11,FALSE)&gt;T$125,0,IF(VLOOKUP($D60,'Country Indicator Data'!$B$3:$N$193,11,FALSE)&lt;T$124,5,(T$125-VLOOKUP($D60,'Country Indicator Data'!$B$3:$N$193,11,FALSE))/(T$125-T$124)*5)),1))</f>
        <v>2.6</v>
      </c>
      <c r="U60" s="137">
        <f>IF(VLOOKUP($D60,'Country Indicator Data'!$B$3:$N$193,12,FALSE)="x","x",ROUND(IF(VLOOKUP($D60,'Country Indicator Data'!$B$3:$N$193,12,FALSE)&gt;U$125,0,IF(VLOOKUP($D60,'Country Indicator Data'!$B$3:$N$193,12,FALSE)&lt;U$124,5,(U$125-VLOOKUP($D60,'Country Indicator Data'!$B$3:$N$193,12,FALSE))/(U$125-U$124)*5)),1))</f>
        <v>2.9</v>
      </c>
      <c r="V60" s="146">
        <f t="shared" si="20"/>
        <v>3.1</v>
      </c>
      <c r="W60" s="149">
        <f t="shared" si="21"/>
        <v>2.7</v>
      </c>
      <c r="X60" s="137">
        <f>IF(VLOOKUP($B60,'Crisis Indicator Data'!$C$3:$AG$117,20,FALSE)="x","x",IF(VLOOKUP($B60,'Crisis Indicator Data'!$C$3:$AG$117,20,FALSE)&gt;=X$7,5,IF(VLOOKUP($B60,'Crisis Indicator Data'!$C$3:$AG$117,20,FALSE)&gt;=X$6,4,IF(VLOOKUP($B60,'Crisis Indicator Data'!$C$3:$AG$117,20,FALSE)&gt;=X$5,3,IF(VLOOKUP($B60,'Crisis Indicator Data'!$C$3:$AG$117,20,FALSE)&gt;=X$4,2,IF(VLOOKUP($B60,'Crisis Indicator Data'!$C$3:$AG$117,20,FALSE)&gt;=X$3,1,0))))))</f>
        <v>2</v>
      </c>
      <c r="Y60" s="146">
        <f t="shared" si="22"/>
        <v>2</v>
      </c>
      <c r="Z60" s="139" t="str">
        <f>IF(OR('Crisis Indicator Data'!$W54="x",'Crisis Indicator Data'!$Q54="x",ISNA('Crisis Indicator Data'!$Q54)),"x",'Crisis Indicator Data'!$W54/SUM('Crisis Indicator Data'!$Q54:$U54))</f>
        <v>x</v>
      </c>
      <c r="AA60" s="143" t="str">
        <f t="shared" si="23"/>
        <v>x</v>
      </c>
      <c r="AB60" s="139" t="str">
        <f>IF(OR('Crisis Indicator Data'!$X54="x",'Crisis Indicator Data'!$Q54="x",ISNA('Crisis Indicator Data'!$Q54)),"x",'Crisis Indicator Data'!$X54/SUM('Crisis Indicator Data'!$Q54:$U54))</f>
        <v>x</v>
      </c>
      <c r="AC60" s="143" t="str">
        <f t="shared" si="24"/>
        <v>x</v>
      </c>
      <c r="AD60" s="141">
        <f>'Crisis Indicator Data'!Y54</f>
        <v>1</v>
      </c>
      <c r="AE60" s="141">
        <f>'Crisis Indicator Data'!Z54</f>
        <v>0</v>
      </c>
      <c r="AF60" s="141">
        <f>'Crisis Indicator Data'!AA54</f>
        <v>1</v>
      </c>
      <c r="AG60" s="141">
        <f>'Crisis Indicator Data'!AB54</f>
        <v>0</v>
      </c>
      <c r="AH60" s="144">
        <f t="shared" si="25"/>
        <v>2</v>
      </c>
      <c r="AI60" s="141">
        <f>'Crisis Indicator Data'!AC54</f>
        <v>2</v>
      </c>
      <c r="AJ60" s="141">
        <f>'Crisis Indicator Data'!AD54</f>
        <v>2</v>
      </c>
      <c r="AK60" s="144">
        <f t="shared" si="26"/>
        <v>4</v>
      </c>
      <c r="AL60" s="141">
        <f>'Crisis Indicator Data'!AE54</f>
        <v>1</v>
      </c>
      <c r="AM60" s="141">
        <f>'Crisis Indicator Data'!AF54</f>
        <v>0</v>
      </c>
      <c r="AN60" s="141">
        <f>'Crisis Indicator Data'!AG54</f>
        <v>0</v>
      </c>
      <c r="AO60" s="144">
        <f t="shared" si="27"/>
        <v>1</v>
      </c>
      <c r="AP60" s="147">
        <f t="shared" si="28"/>
        <v>2</v>
      </c>
      <c r="AQ60" s="149">
        <f t="shared" si="29"/>
        <v>2</v>
      </c>
    </row>
    <row r="61" spans="1:43" ht="13.5" customHeight="1" x14ac:dyDescent="0.3">
      <c r="A61" s="1" t="str">
        <f>'Crisis Indicator Data'!A55</f>
        <v>International Displacement (Palestinians) in Lebanon</v>
      </c>
      <c r="B61" s="23" t="str">
        <f>'Crisis Indicator Data'!C55</f>
        <v>LBN003</v>
      </c>
      <c r="C61" s="23" t="str">
        <f>'Crisis Indicator Data'!D55</f>
        <v>Lebanon</v>
      </c>
      <c r="D61" s="23" t="str">
        <f>'Crisis Indicator Data'!E55</f>
        <v>LBN</v>
      </c>
      <c r="E61" s="137">
        <f>IF(VLOOKUP($D61,'Country Indicator Data'!$B$3:$N$193,3,FALSE)="x","x",ROUND(IF(VLOOKUP($D61,'Country Indicator Data'!$B$3:$N$193,3,FALSE)&gt;E$125,5,IF(VLOOKUP($D61,'Country Indicator Data'!$B$3:$N$193,3,FALSE)&lt;E$124,0,(E$125-VLOOKUP($D61,'Country Indicator Data'!$B$3:$N$193,3,FALSE))/(E$125-E$124)*5)),1))</f>
        <v>2.9</v>
      </c>
      <c r="F61" s="137">
        <f>IF(VLOOKUP($D61,'Country Indicator Data'!$B$3:$N$193,5,FALSE)="No data","x",ROUND(IF(VLOOKUP($D61,'Country Indicator Data'!$B$3:$N$193,5,FALSE)&gt;F$125,0,IF(VLOOKUP($D61,'Country Indicator Data'!$B$3:$N$193,5,FALSE)&lt;F$124,5,(F$125-VLOOKUP($D61,'Country Indicator Data'!$B$3:$N$193,5,FALSE))/(F$125-F$124)*5)),1))</f>
        <v>2.6</v>
      </c>
      <c r="G61" s="138">
        <f t="shared" si="15"/>
        <v>2.75</v>
      </c>
      <c r="H61" s="137">
        <f>IF(VLOOKUP($D61,'Country Indicator Data'!$B$3:$N$193,2,FALSE)="x","x",ROUND(IF(VLOOKUP($D61,'Country Indicator Data'!$B$3:$N$193,2,FALSE)&gt;H$125,5,IF(VLOOKUP($D61,'Country Indicator Data'!$B$3:$N$193,2,FALSE)&lt;H$124,0,5-(H$125-VLOOKUP($D61,'Country Indicator Data'!$B$3:$N$193,2,FALSE))/(H$125-H$124)*5)),1))</f>
        <v>3.9</v>
      </c>
      <c r="I61" s="137">
        <f>IF(VLOOKUP($D61,'Country Indicator Data'!$B$3:$N$193,4,FALSE)="No data","x",ROUND(IF(VLOOKUP($D61,'Country Indicator Data'!$B$3:$N$193,4,FALSE)&gt;I$125,5,IF(VLOOKUP($D61,'Country Indicator Data'!$B$3:$N$193,4,FALSE)&lt;I$124,0,5-(I$125-VLOOKUP($D61,'Country Indicator Data'!$B$3:$N$193,4,FALSE))/(I$125-I$124)*5)),1))</f>
        <v>1</v>
      </c>
      <c r="J61" s="138">
        <f t="shared" si="16"/>
        <v>2.4500000000000002</v>
      </c>
      <c r="K61" s="137">
        <f>IF(VLOOKUP($D61,'Country Indicator Data'!$B$3:$N$193,6,FALSE)="x","x",ROUND(IF(VLOOKUP($D61,'Country Indicator Data'!$B$3:$N$193,6,FALSE)&gt;K$125,5,IF(VLOOKUP($D61,'Country Indicator Data'!$B$3:$N$193,6,FALSE)&lt;K$124,0,5-(K$125-VLOOKUP($D61,'Country Indicator Data'!$B$3:$N$193,6,FALSE))/(K$125-K$124)*5)),1))</f>
        <v>2.5</v>
      </c>
      <c r="L61" s="137">
        <f>IF(VLOOKUP($D61,'Country Indicator Data'!$B$3:$N$193,7,FALSE)="No data","x",ROUND(IF(VLOOKUP($D61,'Country Indicator Data'!$B$3:$N$193,7,FALSE)&gt;L$125,5,IF(VLOOKUP($D61,'Country Indicator Data'!$B$3:$N$193,7,FALSE)&lt;L$124,0,5-(L$125-VLOOKUP($D61,'Country Indicator Data'!$B$3:$N$193,7,FALSE))/(L$125-L$124)*5)),1))</f>
        <v>5</v>
      </c>
      <c r="M61" s="138">
        <f t="shared" si="17"/>
        <v>3.75</v>
      </c>
      <c r="N61" s="146">
        <f t="shared" si="18"/>
        <v>2.9833333333333329</v>
      </c>
      <c r="O61" s="137">
        <f>VLOOKUP(D61,'Country Indicator Data'!$B$3:$I$193,8,FALSE)</f>
        <v>3</v>
      </c>
      <c r="P61" s="137">
        <f>IF(VLOOKUP($D61,'Country Indicator Data'!$B$3:$P$193,9,FALSE)="x","x",IF(VLOOKUP($D61,'Country Indicator Data'!$B$3:$P$193,9,FALSE)&gt;P$7,5,IF(VLOOKUP($D61,'Country Indicator Data'!$B$3:$P$193,9,FALSE)&gt;P$6,4,IF(VLOOKUP($D61,'Country Indicator Data'!$B$3:$P$193,9,FALSE)&gt;P$5,3,IF(VLOOKUP($D61,'Country Indicator Data'!$B$3:$P$193,9,FALSE)&gt;P$4,2,IF(VLOOKUP($D61,'Country Indicator Data'!$B$3:$P$193,9,FALSE)&gt;$P$3,1,0))))))</f>
        <v>1</v>
      </c>
      <c r="Q61" s="146">
        <f t="shared" si="19"/>
        <v>2</v>
      </c>
      <c r="R61" s="137">
        <f>IF(VLOOKUP($D61,'Country Indicator Data'!$B$3:$N$193,13,FALSE)="x","x",ROUND(IF(VLOOKUP($D61,'Country Indicator Data'!$B$3:$N$193,13,FALSE)&gt;R$125,0,IF(VLOOKUP($D61,'Country Indicator Data'!$B$3:$N$193,13,FALSE)&lt;R$124,5,(R$125-VLOOKUP($D61,'Country Indicator Data'!$B$3:$N$193,13,FALSE))/(R$125-R$124)*5)),1))</f>
        <v>3.6</v>
      </c>
      <c r="S61" s="137">
        <f>IF(VLOOKUP($D61,'Country Indicator Data'!$B$3:$N$193,10,FALSE)="x","x",ROUND(IF(VLOOKUP($D61,'Country Indicator Data'!$B$3:$N$193,10,FALSE)&gt;S$125,0,IF(VLOOKUP($D61,'Country Indicator Data'!$B$3:$N$193,10,FALSE)&lt;S$124,5,(S$125-VLOOKUP($D61,'Country Indicator Data'!$B$3:$N$193,10,FALSE))/(S$125-S$124)*5)),1))</f>
        <v>3.3</v>
      </c>
      <c r="T61" s="137">
        <f>IF(VLOOKUP($D61,'Country Indicator Data'!$B$3:$N$193,11,FALSE)="x","x",ROUND(IF(VLOOKUP($D61,'Country Indicator Data'!$B$3:$N$193,11,FALSE)&gt;T$125,0,IF(VLOOKUP($D61,'Country Indicator Data'!$B$3:$N$193,11,FALSE)&lt;T$124,5,(T$125-VLOOKUP($D61,'Country Indicator Data'!$B$3:$N$193,11,FALSE))/(T$125-T$124)*5)),1))</f>
        <v>2.6</v>
      </c>
      <c r="U61" s="137">
        <f>IF(VLOOKUP($D61,'Country Indicator Data'!$B$3:$N$193,12,FALSE)="x","x",ROUND(IF(VLOOKUP($D61,'Country Indicator Data'!$B$3:$N$193,12,FALSE)&gt;U$125,0,IF(VLOOKUP($D61,'Country Indicator Data'!$B$3:$N$193,12,FALSE)&lt;U$124,5,(U$125-VLOOKUP($D61,'Country Indicator Data'!$B$3:$N$193,12,FALSE))/(U$125-U$124)*5)),1))</f>
        <v>2.9</v>
      </c>
      <c r="V61" s="146">
        <f t="shared" si="20"/>
        <v>3.1</v>
      </c>
      <c r="W61" s="149">
        <f t="shared" si="21"/>
        <v>2.7</v>
      </c>
      <c r="X61" s="137">
        <f>IF(VLOOKUP($B61,'Crisis Indicator Data'!$C$3:$AG$117,20,FALSE)="x","x",IF(VLOOKUP($B61,'Crisis Indicator Data'!$C$3:$AG$117,20,FALSE)&gt;=X$7,5,IF(VLOOKUP($B61,'Crisis Indicator Data'!$C$3:$AG$117,20,FALSE)&gt;=X$6,4,IF(VLOOKUP($B61,'Crisis Indicator Data'!$C$3:$AG$117,20,FALSE)&gt;=X$5,3,IF(VLOOKUP($B61,'Crisis Indicator Data'!$C$3:$AG$117,20,FALSE)&gt;=X$4,2,IF(VLOOKUP($B61,'Crisis Indicator Data'!$C$3:$AG$117,20,FALSE)&gt;=X$3,1,0))))))</f>
        <v>2</v>
      </c>
      <c r="Y61" s="146">
        <f t="shared" si="22"/>
        <v>2</v>
      </c>
      <c r="Z61" s="139" t="str">
        <f>IF(OR('Crisis Indicator Data'!$W55="x",'Crisis Indicator Data'!$Q55="x",ISNA('Crisis Indicator Data'!$Q55)),"x",'Crisis Indicator Data'!$W55/SUM('Crisis Indicator Data'!$Q55:$U55))</f>
        <v>x</v>
      </c>
      <c r="AA61" s="143" t="str">
        <f t="shared" si="23"/>
        <v>x</v>
      </c>
      <c r="AB61" s="139" t="str">
        <f>IF(OR('Crisis Indicator Data'!$X55="x",'Crisis Indicator Data'!$Q55="x",ISNA('Crisis Indicator Data'!$Q55)),"x",'Crisis Indicator Data'!$X55/SUM('Crisis Indicator Data'!$Q55:$U55))</f>
        <v>x</v>
      </c>
      <c r="AC61" s="143" t="str">
        <f t="shared" si="24"/>
        <v>x</v>
      </c>
      <c r="AD61" s="141">
        <f>'Crisis Indicator Data'!Y55</f>
        <v>1</v>
      </c>
      <c r="AE61" s="141">
        <f>'Crisis Indicator Data'!Z55</f>
        <v>0</v>
      </c>
      <c r="AF61" s="141">
        <f>'Crisis Indicator Data'!AA55</f>
        <v>1</v>
      </c>
      <c r="AG61" s="141">
        <f>'Crisis Indicator Data'!AB55</f>
        <v>0</v>
      </c>
      <c r="AH61" s="144">
        <f t="shared" si="25"/>
        <v>2</v>
      </c>
      <c r="AI61" s="141">
        <f>'Crisis Indicator Data'!AC55</f>
        <v>2</v>
      </c>
      <c r="AJ61" s="141">
        <f>'Crisis Indicator Data'!AD55</f>
        <v>2</v>
      </c>
      <c r="AK61" s="144">
        <f t="shared" si="26"/>
        <v>4</v>
      </c>
      <c r="AL61" s="141">
        <f>'Crisis Indicator Data'!AE55</f>
        <v>1</v>
      </c>
      <c r="AM61" s="141">
        <f>'Crisis Indicator Data'!AF55</f>
        <v>0</v>
      </c>
      <c r="AN61" s="141">
        <f>'Crisis Indicator Data'!AG55</f>
        <v>0</v>
      </c>
      <c r="AO61" s="144">
        <f t="shared" si="27"/>
        <v>1</v>
      </c>
      <c r="AP61" s="147">
        <f t="shared" si="28"/>
        <v>2</v>
      </c>
      <c r="AQ61" s="149">
        <f t="shared" si="29"/>
        <v>2</v>
      </c>
    </row>
    <row r="62" spans="1:43" ht="13.5" customHeight="1" x14ac:dyDescent="0.3">
      <c r="A62" s="1" t="str">
        <f>'Crisis Indicator Data'!A56</f>
        <v>Drought in Lesotho</v>
      </c>
      <c r="B62" s="23" t="str">
        <f>'Crisis Indicator Data'!C56</f>
        <v>LSO002</v>
      </c>
      <c r="C62" s="23" t="str">
        <f>'Crisis Indicator Data'!D56</f>
        <v>Lesotho</v>
      </c>
      <c r="D62" s="23" t="str">
        <f>'Crisis Indicator Data'!E56</f>
        <v>LSO</v>
      </c>
      <c r="E62" s="137">
        <f>IF(VLOOKUP($D62,'Country Indicator Data'!$B$3:$N$193,3,FALSE)="x","x",ROUND(IF(VLOOKUP($D62,'Country Indicator Data'!$B$3:$N$193,3,FALSE)&gt;E$125,5,IF(VLOOKUP($D62,'Country Indicator Data'!$B$3:$N$193,3,FALSE)&lt;E$124,0,(E$125-VLOOKUP($D62,'Country Indicator Data'!$B$3:$N$193,3,FALSE))/(E$125-E$124)*5)),1))</f>
        <v>1.1000000000000001</v>
      </c>
      <c r="F62" s="137">
        <f>IF(VLOOKUP($D62,'Country Indicator Data'!$B$3:$N$193,5,FALSE)="No data","x",ROUND(IF(VLOOKUP($D62,'Country Indicator Data'!$B$3:$N$193,5,FALSE)&gt;F$125,0,IF(VLOOKUP($D62,'Country Indicator Data'!$B$3:$N$193,5,FALSE)&lt;F$124,5,(F$125-VLOOKUP($D62,'Country Indicator Data'!$B$3:$N$193,5,FALSE))/(F$125-F$124)*5)),1))</f>
        <v>2.2000000000000002</v>
      </c>
      <c r="G62" s="138">
        <f t="shared" si="15"/>
        <v>1.6500000000000001</v>
      </c>
      <c r="H62" s="137">
        <f>IF(VLOOKUP($D62,'Country Indicator Data'!$B$3:$N$193,2,FALSE)="x","x",ROUND(IF(VLOOKUP($D62,'Country Indicator Data'!$B$3:$N$193,2,FALSE)&gt;H$125,5,IF(VLOOKUP($D62,'Country Indicator Data'!$B$3:$N$193,2,FALSE)&lt;H$124,0,5-(H$125-VLOOKUP($D62,'Country Indicator Data'!$B$3:$N$193,2,FALSE))/(H$125-H$124)*5)),1))</f>
        <v>5</v>
      </c>
      <c r="I62" s="137">
        <f>IF(VLOOKUP($D62,'Country Indicator Data'!$B$3:$N$193,4,FALSE)="No data","x",ROUND(IF(VLOOKUP($D62,'Country Indicator Data'!$B$3:$N$193,4,FALSE)&gt;I$125,5,IF(VLOOKUP($D62,'Country Indicator Data'!$B$3:$N$193,4,FALSE)&lt;I$124,0,5-(I$125-VLOOKUP($D62,'Country Indicator Data'!$B$3:$N$193,4,FALSE))/(I$125-I$124)*5)),1))</f>
        <v>0</v>
      </c>
      <c r="J62" s="138">
        <f t="shared" si="16"/>
        <v>2.5</v>
      </c>
      <c r="K62" s="137">
        <f>IF(VLOOKUP($D62,'Country Indicator Data'!$B$3:$N$193,6,FALSE)="x","x",ROUND(IF(VLOOKUP($D62,'Country Indicator Data'!$B$3:$N$193,6,FALSE)&gt;K$125,5,IF(VLOOKUP($D62,'Country Indicator Data'!$B$3:$N$193,6,FALSE)&lt;K$124,0,5-(K$125-VLOOKUP($D62,'Country Indicator Data'!$B$3:$N$193,6,FALSE))/(K$125-K$124)*5)),1))</f>
        <v>3.7</v>
      </c>
      <c r="L62" s="137">
        <f>IF(VLOOKUP($D62,'Country Indicator Data'!$B$3:$N$193,7,FALSE)="No data","x",ROUND(IF(VLOOKUP($D62,'Country Indicator Data'!$B$3:$N$193,7,FALSE)&gt;L$125,5,IF(VLOOKUP($D62,'Country Indicator Data'!$B$3:$N$193,7,FALSE)&lt;L$124,0,5-(L$125-VLOOKUP($D62,'Country Indicator Data'!$B$3:$N$193,7,FALSE))/(L$125-L$124)*5)),1))</f>
        <v>3.6</v>
      </c>
      <c r="M62" s="138">
        <f t="shared" si="17"/>
        <v>3.6500000000000004</v>
      </c>
      <c r="N62" s="146">
        <f t="shared" si="18"/>
        <v>2.6</v>
      </c>
      <c r="O62" s="137">
        <f>VLOOKUP(D62,'Country Indicator Data'!$B$3:$I$193,8,FALSE)</f>
        <v>0</v>
      </c>
      <c r="P62" s="137">
        <f>IF(VLOOKUP($D62,'Country Indicator Data'!$B$3:$P$193,9,FALSE)="x","x",IF(VLOOKUP($D62,'Country Indicator Data'!$B$3:$P$193,9,FALSE)&gt;P$7,5,IF(VLOOKUP($D62,'Country Indicator Data'!$B$3:$P$193,9,FALSE)&gt;P$6,4,IF(VLOOKUP($D62,'Country Indicator Data'!$B$3:$P$193,9,FALSE)&gt;P$5,3,IF(VLOOKUP($D62,'Country Indicator Data'!$B$3:$P$193,9,FALSE)&gt;P$4,2,IF(VLOOKUP($D62,'Country Indicator Data'!$B$3:$P$193,9,FALSE)&gt;$P$3,1,0))))))</f>
        <v>0</v>
      </c>
      <c r="Q62" s="146">
        <f t="shared" si="19"/>
        <v>0</v>
      </c>
      <c r="R62" s="137">
        <f>IF(VLOOKUP($D62,'Country Indicator Data'!$B$3:$N$193,13,FALSE)="x","x",ROUND(IF(VLOOKUP($D62,'Country Indicator Data'!$B$3:$N$193,13,FALSE)&gt;R$125,0,IF(VLOOKUP($D62,'Country Indicator Data'!$B$3:$N$193,13,FALSE)&lt;R$124,5,(R$125-VLOOKUP($D62,'Country Indicator Data'!$B$3:$N$193,13,FALSE))/(R$125-R$124)*5)),1))</f>
        <v>3.1</v>
      </c>
      <c r="S62" s="137">
        <f>IF(VLOOKUP($D62,'Country Indicator Data'!$B$3:$N$193,10,FALSE)="x","x",ROUND(IF(VLOOKUP($D62,'Country Indicator Data'!$B$3:$N$193,10,FALSE)&gt;S$125,0,IF(VLOOKUP($D62,'Country Indicator Data'!$B$3:$N$193,10,FALSE)&lt;S$124,5,(S$125-VLOOKUP($D62,'Country Indicator Data'!$B$3:$N$193,10,FALSE))/(S$125-S$124)*5)),1))</f>
        <v>2.7</v>
      </c>
      <c r="T62" s="137">
        <f>IF(VLOOKUP($D62,'Country Indicator Data'!$B$3:$N$193,11,FALSE)="x","x",ROUND(IF(VLOOKUP($D62,'Country Indicator Data'!$B$3:$N$193,11,FALSE)&gt;T$125,0,IF(VLOOKUP($D62,'Country Indicator Data'!$B$3:$N$193,11,FALSE)&lt;T$124,5,(T$125-VLOOKUP($D62,'Country Indicator Data'!$B$3:$N$193,11,FALSE))/(T$125-T$124)*5)),1))</f>
        <v>2.2999999999999998</v>
      </c>
      <c r="U62" s="137">
        <f>IF(VLOOKUP($D62,'Country Indicator Data'!$B$3:$N$193,12,FALSE)="x","x",ROUND(IF(VLOOKUP($D62,'Country Indicator Data'!$B$3:$N$193,12,FALSE)&gt;U$125,0,IF(VLOOKUP($D62,'Country Indicator Data'!$B$3:$N$193,12,FALSE)&lt;U$124,5,(U$125-VLOOKUP($D62,'Country Indicator Data'!$B$3:$N$193,12,FALSE))/(U$125-U$124)*5)),1))</f>
        <v>1.8</v>
      </c>
      <c r="V62" s="146">
        <f t="shared" si="20"/>
        <v>2.5</v>
      </c>
      <c r="W62" s="149">
        <f t="shared" si="21"/>
        <v>1.7</v>
      </c>
      <c r="X62" s="137">
        <f>IF(VLOOKUP($B62,'Crisis Indicator Data'!$C$3:$AG$117,20,FALSE)="x","x",IF(VLOOKUP($B62,'Crisis Indicator Data'!$C$3:$AG$117,20,FALSE)&gt;=X$7,5,IF(VLOOKUP($B62,'Crisis Indicator Data'!$C$3:$AG$117,20,FALSE)&gt;=X$6,4,IF(VLOOKUP($B62,'Crisis Indicator Data'!$C$3:$AG$117,20,FALSE)&gt;=X$5,3,IF(VLOOKUP($B62,'Crisis Indicator Data'!$C$3:$AG$117,20,FALSE)&gt;=X$4,2,IF(VLOOKUP($B62,'Crisis Indicator Data'!$C$3:$AG$117,20,FALSE)&gt;=X$3,1,0))))))</f>
        <v>1</v>
      </c>
      <c r="Y62" s="146">
        <f t="shared" si="22"/>
        <v>1</v>
      </c>
      <c r="Z62" s="139">
        <f>IF(OR('Crisis Indicator Data'!$W56="x",'Crisis Indicator Data'!$Q56="x",ISNA('Crisis Indicator Data'!$Q56)),"x",'Crisis Indicator Data'!$W56/SUM('Crisis Indicator Data'!$Q56:$U56))</f>
        <v>0</v>
      </c>
      <c r="AA62" s="143">
        <f t="shared" si="23"/>
        <v>0</v>
      </c>
      <c r="AB62" s="139">
        <f>IF(OR('Crisis Indicator Data'!$X56="x",'Crisis Indicator Data'!$Q56="x",ISNA('Crisis Indicator Data'!$Q56)),"x",'Crisis Indicator Data'!$X56/SUM('Crisis Indicator Data'!$Q56:$U56))</f>
        <v>0</v>
      </c>
      <c r="AC62" s="143">
        <f t="shared" si="24"/>
        <v>0</v>
      </c>
      <c r="AD62" s="141">
        <f>'Crisis Indicator Data'!Y56</f>
        <v>0</v>
      </c>
      <c r="AE62" s="141">
        <f>'Crisis Indicator Data'!Z56</f>
        <v>0</v>
      </c>
      <c r="AF62" s="141">
        <f>'Crisis Indicator Data'!AA56</f>
        <v>0</v>
      </c>
      <c r="AG62" s="141">
        <f>'Crisis Indicator Data'!AB56</f>
        <v>0</v>
      </c>
      <c r="AH62" s="144">
        <f t="shared" si="25"/>
        <v>0</v>
      </c>
      <c r="AI62" s="141">
        <f>'Crisis Indicator Data'!AC56</f>
        <v>0</v>
      </c>
      <c r="AJ62" s="141">
        <f>'Crisis Indicator Data'!AD56</f>
        <v>0</v>
      </c>
      <c r="AK62" s="144">
        <f t="shared" si="26"/>
        <v>0</v>
      </c>
      <c r="AL62" s="141">
        <f>'Crisis Indicator Data'!AE56</f>
        <v>0</v>
      </c>
      <c r="AM62" s="141">
        <f>'Crisis Indicator Data'!AF56</f>
        <v>0</v>
      </c>
      <c r="AN62" s="141">
        <f>'Crisis Indicator Data'!AG56</f>
        <v>0</v>
      </c>
      <c r="AO62" s="144">
        <f t="shared" si="27"/>
        <v>0</v>
      </c>
      <c r="AP62" s="147">
        <f t="shared" si="28"/>
        <v>0</v>
      </c>
      <c r="AQ62" s="149">
        <f t="shared" si="29"/>
        <v>0.5</v>
      </c>
    </row>
    <row r="63" spans="1:43" ht="13.5" customHeight="1" x14ac:dyDescent="0.3">
      <c r="A63" s="1" t="str">
        <f>'Crisis Indicator Data'!A57</f>
        <v>Libya</v>
      </c>
      <c r="B63" s="23" t="str">
        <f>'Crisis Indicator Data'!C57</f>
        <v>LBY001</v>
      </c>
      <c r="C63" s="23" t="str">
        <f>'Crisis Indicator Data'!D57</f>
        <v>Libya</v>
      </c>
      <c r="D63" s="23" t="str">
        <f>'Crisis Indicator Data'!E57</f>
        <v>LBY</v>
      </c>
      <c r="E63" s="137">
        <f>IF(VLOOKUP($D63,'Country Indicator Data'!$B$3:$N$193,3,FALSE)="x","x",ROUND(IF(VLOOKUP($D63,'Country Indicator Data'!$B$3:$N$193,3,FALSE)&gt;E$125,5,IF(VLOOKUP($D63,'Country Indicator Data'!$B$3:$N$193,3,FALSE)&lt;E$124,0,(E$125-VLOOKUP($D63,'Country Indicator Data'!$B$3:$N$193,3,FALSE))/(E$125-E$124)*5)),1))</f>
        <v>4.5999999999999996</v>
      </c>
      <c r="F63" s="137">
        <f>IF(VLOOKUP($D63,'Country Indicator Data'!$B$3:$N$193,5,FALSE)="No data","x",ROUND(IF(VLOOKUP($D63,'Country Indicator Data'!$B$3:$N$193,5,FALSE)&gt;F$125,0,IF(VLOOKUP($D63,'Country Indicator Data'!$B$3:$N$193,5,FALSE)&lt;F$124,5,(F$125-VLOOKUP($D63,'Country Indicator Data'!$B$3:$N$193,5,FALSE))/(F$125-F$124)*5)),1))</f>
        <v>3.7</v>
      </c>
      <c r="G63" s="138">
        <f t="shared" si="15"/>
        <v>4.1500000000000004</v>
      </c>
      <c r="H63" s="137">
        <f>IF(VLOOKUP($D63,'Country Indicator Data'!$B$3:$N$193,2,FALSE)="x","x",ROUND(IF(VLOOKUP($D63,'Country Indicator Data'!$B$3:$N$193,2,FALSE)&gt;H$125,5,IF(VLOOKUP($D63,'Country Indicator Data'!$B$3:$N$193,2,FALSE)&lt;H$124,0,5-(H$125-VLOOKUP($D63,'Country Indicator Data'!$B$3:$N$193,2,FALSE))/(H$125-H$124)*5)),1))</f>
        <v>5</v>
      </c>
      <c r="I63" s="137">
        <f>IF(VLOOKUP($D63,'Country Indicator Data'!$B$3:$N$193,4,FALSE)="No data","x",ROUND(IF(VLOOKUP($D63,'Country Indicator Data'!$B$3:$N$193,4,FALSE)&gt;I$125,5,IF(VLOOKUP($D63,'Country Indicator Data'!$B$3:$N$193,4,FALSE)&lt;I$124,0,5-(I$125-VLOOKUP($D63,'Country Indicator Data'!$B$3:$N$193,4,FALSE))/(I$125-I$124)*5)),1))</f>
        <v>0</v>
      </c>
      <c r="J63" s="138">
        <f t="shared" si="16"/>
        <v>2.5</v>
      </c>
      <c r="K63" s="137">
        <f>IF(VLOOKUP($D63,'Country Indicator Data'!$B$3:$N$193,6,FALSE)="x","x",ROUND(IF(VLOOKUP($D63,'Country Indicator Data'!$B$3:$N$193,6,FALSE)&gt;K$125,5,IF(VLOOKUP($D63,'Country Indicator Data'!$B$3:$N$193,6,FALSE)&lt;K$124,0,5-(K$125-VLOOKUP($D63,'Country Indicator Data'!$B$3:$N$193,6,FALSE))/(K$125-K$124)*5)),1))</f>
        <v>1.1000000000000001</v>
      </c>
      <c r="L63" s="137">
        <f>IF(VLOOKUP($D63,'Country Indicator Data'!$B$3:$N$193,7,FALSE)="No data","x",ROUND(IF(VLOOKUP($D63,'Country Indicator Data'!$B$3:$N$193,7,FALSE)&gt;L$125,5,IF(VLOOKUP($D63,'Country Indicator Data'!$B$3:$N$193,7,FALSE)&lt;L$124,0,5-(L$125-VLOOKUP($D63,'Country Indicator Data'!$B$3:$N$193,7,FALSE))/(L$125-L$124)*5)),1))</f>
        <v>5</v>
      </c>
      <c r="M63" s="138">
        <f t="shared" si="17"/>
        <v>3.05</v>
      </c>
      <c r="N63" s="146">
        <f t="shared" si="18"/>
        <v>3.2333333333333329</v>
      </c>
      <c r="O63" s="137">
        <f>VLOOKUP(D63,'Country Indicator Data'!$B$3:$I$193,8,FALSE)</f>
        <v>5</v>
      </c>
      <c r="P63" s="137">
        <f>IF(VLOOKUP($D63,'Country Indicator Data'!$B$3:$P$193,9,FALSE)="x","x",IF(VLOOKUP($D63,'Country Indicator Data'!$B$3:$P$193,9,FALSE)&gt;P$7,5,IF(VLOOKUP($D63,'Country Indicator Data'!$B$3:$P$193,9,FALSE)&gt;P$6,4,IF(VLOOKUP($D63,'Country Indicator Data'!$B$3:$P$193,9,FALSE)&gt;P$5,3,IF(VLOOKUP($D63,'Country Indicator Data'!$B$3:$P$193,9,FALSE)&gt;P$4,2,IF(VLOOKUP($D63,'Country Indicator Data'!$B$3:$P$193,9,FALSE)&gt;$P$3,1,0))))))</f>
        <v>4</v>
      </c>
      <c r="Q63" s="146">
        <f t="shared" si="19"/>
        <v>4.5</v>
      </c>
      <c r="R63" s="137">
        <f>IF(VLOOKUP($D63,'Country Indicator Data'!$B$3:$N$193,13,FALSE)="x","x",ROUND(IF(VLOOKUP($D63,'Country Indicator Data'!$B$3:$N$193,13,FALSE)&gt;R$125,0,IF(VLOOKUP($D63,'Country Indicator Data'!$B$3:$N$193,13,FALSE)&lt;R$124,5,(R$125-VLOOKUP($D63,'Country Indicator Data'!$B$3:$N$193,13,FALSE))/(R$125-R$124)*5)),1))</f>
        <v>4.3</v>
      </c>
      <c r="S63" s="137">
        <f>IF(VLOOKUP($D63,'Country Indicator Data'!$B$3:$N$193,10,FALSE)="x","x",ROUND(IF(VLOOKUP($D63,'Country Indicator Data'!$B$3:$N$193,10,FALSE)&gt;S$125,0,IF(VLOOKUP($D63,'Country Indicator Data'!$B$3:$N$193,10,FALSE)&lt;S$124,5,(S$125-VLOOKUP($D63,'Country Indicator Data'!$B$3:$N$193,10,FALSE))/(S$125-S$124)*5)),1))</f>
        <v>4.2</v>
      </c>
      <c r="T63" s="137">
        <f>IF(VLOOKUP($D63,'Country Indicator Data'!$B$3:$N$193,11,FALSE)="x","x",ROUND(IF(VLOOKUP($D63,'Country Indicator Data'!$B$3:$N$193,11,FALSE)&gt;T$125,0,IF(VLOOKUP($D63,'Country Indicator Data'!$B$3:$N$193,11,FALSE)&lt;T$124,5,(T$125-VLOOKUP($D63,'Country Indicator Data'!$B$3:$N$193,11,FALSE))/(T$125-T$124)*5)),1))</f>
        <v>4.0999999999999996</v>
      </c>
      <c r="U63" s="137">
        <f>IF(VLOOKUP($D63,'Country Indicator Data'!$B$3:$N$193,12,FALSE)="x","x",ROUND(IF(VLOOKUP($D63,'Country Indicator Data'!$B$3:$N$193,12,FALSE)&gt;U$125,0,IF(VLOOKUP($D63,'Country Indicator Data'!$B$3:$N$193,12,FALSE)&lt;U$124,5,(U$125-VLOOKUP($D63,'Country Indicator Data'!$B$3:$N$193,12,FALSE))/(U$125-U$124)*5)),1))</f>
        <v>4.5999999999999996</v>
      </c>
      <c r="V63" s="146">
        <f t="shared" si="20"/>
        <v>4.3</v>
      </c>
      <c r="W63" s="149">
        <f t="shared" si="21"/>
        <v>4</v>
      </c>
      <c r="X63" s="137">
        <f>IF(VLOOKUP($B63,'Crisis Indicator Data'!$C$3:$AG$117,20,FALSE)="x","x",IF(VLOOKUP($B63,'Crisis Indicator Data'!$C$3:$AG$117,20,FALSE)&gt;=X$7,5,IF(VLOOKUP($B63,'Crisis Indicator Data'!$C$3:$AG$117,20,FALSE)&gt;=X$6,4,IF(VLOOKUP($B63,'Crisis Indicator Data'!$C$3:$AG$117,20,FALSE)&gt;=X$5,3,IF(VLOOKUP($B63,'Crisis Indicator Data'!$C$3:$AG$117,20,FALSE)&gt;=X$4,2,IF(VLOOKUP($B63,'Crisis Indicator Data'!$C$3:$AG$117,20,FALSE)&gt;=X$3,1,0))))))</f>
        <v>5</v>
      </c>
      <c r="Y63" s="146">
        <f t="shared" si="22"/>
        <v>5</v>
      </c>
      <c r="Z63" s="139" t="str">
        <f>IF(OR('Crisis Indicator Data'!$W57="x",'Crisis Indicator Data'!$Q57="x",ISNA('Crisis Indicator Data'!$Q57)),"x",'Crisis Indicator Data'!$W57/SUM('Crisis Indicator Data'!$Q57:$U57))</f>
        <v>x</v>
      </c>
      <c r="AA63" s="143" t="str">
        <f t="shared" si="23"/>
        <v>x</v>
      </c>
      <c r="AB63" s="139" t="str">
        <f>IF(OR('Crisis Indicator Data'!$X57="x",'Crisis Indicator Data'!$Q57="x",ISNA('Crisis Indicator Data'!$Q57)),"x",'Crisis Indicator Data'!$X57/SUM('Crisis Indicator Data'!$Q57:$U57))</f>
        <v>x</v>
      </c>
      <c r="AC63" s="143" t="str">
        <f t="shared" si="24"/>
        <v>x</v>
      </c>
      <c r="AD63" s="141">
        <f>'Crisis Indicator Data'!Y57</f>
        <v>1</v>
      </c>
      <c r="AE63" s="141">
        <f>'Crisis Indicator Data'!Z57</f>
        <v>2</v>
      </c>
      <c r="AF63" s="141">
        <f>'Crisis Indicator Data'!AA57</f>
        <v>2</v>
      </c>
      <c r="AG63" s="141">
        <f>'Crisis Indicator Data'!AB57</f>
        <v>2</v>
      </c>
      <c r="AH63" s="144">
        <f t="shared" si="25"/>
        <v>3</v>
      </c>
      <c r="AI63" s="141">
        <f>'Crisis Indicator Data'!AC57</f>
        <v>2</v>
      </c>
      <c r="AJ63" s="141">
        <f>'Crisis Indicator Data'!AD57</f>
        <v>2</v>
      </c>
      <c r="AK63" s="144">
        <f t="shared" si="26"/>
        <v>4</v>
      </c>
      <c r="AL63" s="141">
        <f>'Crisis Indicator Data'!AE57</f>
        <v>3</v>
      </c>
      <c r="AM63" s="141">
        <f>'Crisis Indicator Data'!AF57</f>
        <v>2</v>
      </c>
      <c r="AN63" s="141">
        <f>'Crisis Indicator Data'!AG57</f>
        <v>1</v>
      </c>
      <c r="AO63" s="144">
        <f t="shared" si="27"/>
        <v>4</v>
      </c>
      <c r="AP63" s="147">
        <f t="shared" si="28"/>
        <v>4</v>
      </c>
      <c r="AQ63" s="149">
        <f t="shared" si="29"/>
        <v>4.5</v>
      </c>
    </row>
    <row r="64" spans="1:43" ht="13.5" customHeight="1" x14ac:dyDescent="0.3">
      <c r="A64" s="1" t="str">
        <f>'Crisis Indicator Data'!A58</f>
        <v>Mixed migration flows in Libya</v>
      </c>
      <c r="B64" s="23" t="str">
        <f>'Crisis Indicator Data'!C58</f>
        <v>LBY002</v>
      </c>
      <c r="C64" s="23" t="str">
        <f>'Crisis Indicator Data'!D58</f>
        <v>Libya</v>
      </c>
      <c r="D64" s="23" t="str">
        <f>'Crisis Indicator Data'!E58</f>
        <v>LBY</v>
      </c>
      <c r="E64" s="137">
        <f>IF(VLOOKUP($D64,'Country Indicator Data'!$B$3:$N$193,3,FALSE)="x","x",ROUND(IF(VLOOKUP($D64,'Country Indicator Data'!$B$3:$N$193,3,FALSE)&gt;E$125,5,IF(VLOOKUP($D64,'Country Indicator Data'!$B$3:$N$193,3,FALSE)&lt;E$124,0,(E$125-VLOOKUP($D64,'Country Indicator Data'!$B$3:$N$193,3,FALSE))/(E$125-E$124)*5)),1))</f>
        <v>4.5999999999999996</v>
      </c>
      <c r="F64" s="137">
        <f>IF(VLOOKUP($D64,'Country Indicator Data'!$B$3:$N$193,5,FALSE)="No data","x",ROUND(IF(VLOOKUP($D64,'Country Indicator Data'!$B$3:$N$193,5,FALSE)&gt;F$125,0,IF(VLOOKUP($D64,'Country Indicator Data'!$B$3:$N$193,5,FALSE)&lt;F$124,5,(F$125-VLOOKUP($D64,'Country Indicator Data'!$B$3:$N$193,5,FALSE))/(F$125-F$124)*5)),1))</f>
        <v>3.7</v>
      </c>
      <c r="G64" s="138">
        <f t="shared" si="15"/>
        <v>4.1500000000000004</v>
      </c>
      <c r="H64" s="137">
        <f>IF(VLOOKUP($D64,'Country Indicator Data'!$B$3:$N$193,2,FALSE)="x","x",ROUND(IF(VLOOKUP($D64,'Country Indicator Data'!$B$3:$N$193,2,FALSE)&gt;H$125,5,IF(VLOOKUP($D64,'Country Indicator Data'!$B$3:$N$193,2,FALSE)&lt;H$124,0,5-(H$125-VLOOKUP($D64,'Country Indicator Data'!$B$3:$N$193,2,FALSE))/(H$125-H$124)*5)),1))</f>
        <v>5</v>
      </c>
      <c r="I64" s="137">
        <f>IF(VLOOKUP($D64,'Country Indicator Data'!$B$3:$N$193,4,FALSE)="No data","x",ROUND(IF(VLOOKUP($D64,'Country Indicator Data'!$B$3:$N$193,4,FALSE)&gt;I$125,5,IF(VLOOKUP($D64,'Country Indicator Data'!$B$3:$N$193,4,FALSE)&lt;I$124,0,5-(I$125-VLOOKUP($D64,'Country Indicator Data'!$B$3:$N$193,4,FALSE))/(I$125-I$124)*5)),1))</f>
        <v>0</v>
      </c>
      <c r="J64" s="138">
        <f t="shared" si="16"/>
        <v>2.5</v>
      </c>
      <c r="K64" s="137">
        <f>IF(VLOOKUP($D64,'Country Indicator Data'!$B$3:$N$193,6,FALSE)="x","x",ROUND(IF(VLOOKUP($D64,'Country Indicator Data'!$B$3:$N$193,6,FALSE)&gt;K$125,5,IF(VLOOKUP($D64,'Country Indicator Data'!$B$3:$N$193,6,FALSE)&lt;K$124,0,5-(K$125-VLOOKUP($D64,'Country Indicator Data'!$B$3:$N$193,6,FALSE))/(K$125-K$124)*5)),1))</f>
        <v>1.1000000000000001</v>
      </c>
      <c r="L64" s="137">
        <f>IF(VLOOKUP($D64,'Country Indicator Data'!$B$3:$N$193,7,FALSE)="No data","x",ROUND(IF(VLOOKUP($D64,'Country Indicator Data'!$B$3:$N$193,7,FALSE)&gt;L$125,5,IF(VLOOKUP($D64,'Country Indicator Data'!$B$3:$N$193,7,FALSE)&lt;L$124,0,5-(L$125-VLOOKUP($D64,'Country Indicator Data'!$B$3:$N$193,7,FALSE))/(L$125-L$124)*5)),1))</f>
        <v>5</v>
      </c>
      <c r="M64" s="138">
        <f t="shared" si="17"/>
        <v>3.05</v>
      </c>
      <c r="N64" s="146">
        <f t="shared" si="18"/>
        <v>3.2333333333333329</v>
      </c>
      <c r="O64" s="137">
        <f>VLOOKUP(D64,'Country Indicator Data'!$B$3:$I$193,8,FALSE)</f>
        <v>5</v>
      </c>
      <c r="P64" s="137">
        <f>IF(VLOOKUP($D64,'Country Indicator Data'!$B$3:$P$193,9,FALSE)="x","x",IF(VLOOKUP($D64,'Country Indicator Data'!$B$3:$P$193,9,FALSE)&gt;P$7,5,IF(VLOOKUP($D64,'Country Indicator Data'!$B$3:$P$193,9,FALSE)&gt;P$6,4,IF(VLOOKUP($D64,'Country Indicator Data'!$B$3:$P$193,9,FALSE)&gt;P$5,3,IF(VLOOKUP($D64,'Country Indicator Data'!$B$3:$P$193,9,FALSE)&gt;P$4,2,IF(VLOOKUP($D64,'Country Indicator Data'!$B$3:$P$193,9,FALSE)&gt;$P$3,1,0))))))</f>
        <v>4</v>
      </c>
      <c r="Q64" s="146">
        <f t="shared" si="19"/>
        <v>4.5</v>
      </c>
      <c r="R64" s="137">
        <f>IF(VLOOKUP($D64,'Country Indicator Data'!$B$3:$N$193,13,FALSE)="x","x",ROUND(IF(VLOOKUP($D64,'Country Indicator Data'!$B$3:$N$193,13,FALSE)&gt;R$125,0,IF(VLOOKUP($D64,'Country Indicator Data'!$B$3:$N$193,13,FALSE)&lt;R$124,5,(R$125-VLOOKUP($D64,'Country Indicator Data'!$B$3:$N$193,13,FALSE))/(R$125-R$124)*5)),1))</f>
        <v>4.3</v>
      </c>
      <c r="S64" s="137">
        <f>IF(VLOOKUP($D64,'Country Indicator Data'!$B$3:$N$193,10,FALSE)="x","x",ROUND(IF(VLOOKUP($D64,'Country Indicator Data'!$B$3:$N$193,10,FALSE)&gt;S$125,0,IF(VLOOKUP($D64,'Country Indicator Data'!$B$3:$N$193,10,FALSE)&lt;S$124,5,(S$125-VLOOKUP($D64,'Country Indicator Data'!$B$3:$N$193,10,FALSE))/(S$125-S$124)*5)),1))</f>
        <v>4.2</v>
      </c>
      <c r="T64" s="137">
        <f>IF(VLOOKUP($D64,'Country Indicator Data'!$B$3:$N$193,11,FALSE)="x","x",ROUND(IF(VLOOKUP($D64,'Country Indicator Data'!$B$3:$N$193,11,FALSE)&gt;T$125,0,IF(VLOOKUP($D64,'Country Indicator Data'!$B$3:$N$193,11,FALSE)&lt;T$124,5,(T$125-VLOOKUP($D64,'Country Indicator Data'!$B$3:$N$193,11,FALSE))/(T$125-T$124)*5)),1))</f>
        <v>4.0999999999999996</v>
      </c>
      <c r="U64" s="137">
        <f>IF(VLOOKUP($D64,'Country Indicator Data'!$B$3:$N$193,12,FALSE)="x","x",ROUND(IF(VLOOKUP($D64,'Country Indicator Data'!$B$3:$N$193,12,FALSE)&gt;U$125,0,IF(VLOOKUP($D64,'Country Indicator Data'!$B$3:$N$193,12,FALSE)&lt;U$124,5,(U$125-VLOOKUP($D64,'Country Indicator Data'!$B$3:$N$193,12,FALSE))/(U$125-U$124)*5)),1))</f>
        <v>4.5999999999999996</v>
      </c>
      <c r="V64" s="146">
        <f t="shared" si="20"/>
        <v>4.3</v>
      </c>
      <c r="W64" s="149">
        <f t="shared" si="21"/>
        <v>4</v>
      </c>
      <c r="X64" s="137">
        <f>IF(VLOOKUP($B64,'Crisis Indicator Data'!$C$3:$AG$117,20,FALSE)="x","x",IF(VLOOKUP($B64,'Crisis Indicator Data'!$C$3:$AG$117,20,FALSE)&gt;=X$7,5,IF(VLOOKUP($B64,'Crisis Indicator Data'!$C$3:$AG$117,20,FALSE)&gt;=X$6,4,IF(VLOOKUP($B64,'Crisis Indicator Data'!$C$3:$AG$117,20,FALSE)&gt;=X$5,3,IF(VLOOKUP($B64,'Crisis Indicator Data'!$C$3:$AG$117,20,FALSE)&gt;=X$4,2,IF(VLOOKUP($B64,'Crisis Indicator Data'!$C$3:$AG$117,20,FALSE)&gt;=X$3,1,0))))))</f>
        <v>2</v>
      </c>
      <c r="Y64" s="146">
        <f t="shared" si="22"/>
        <v>2</v>
      </c>
      <c r="Z64" s="139" t="str">
        <f>IF(OR('Crisis Indicator Data'!$W58="x",'Crisis Indicator Data'!$Q58="x",ISNA('Crisis Indicator Data'!$Q58)),"x",'Crisis Indicator Data'!$W58/SUM('Crisis Indicator Data'!$Q58:$U58))</f>
        <v>x</v>
      </c>
      <c r="AA64" s="143" t="str">
        <f t="shared" si="23"/>
        <v>x</v>
      </c>
      <c r="AB64" s="139" t="str">
        <f>IF(OR('Crisis Indicator Data'!$X58="x",'Crisis Indicator Data'!$Q58="x",ISNA('Crisis Indicator Data'!$Q58)),"x",'Crisis Indicator Data'!$X58/SUM('Crisis Indicator Data'!$Q58:$U58))</f>
        <v>x</v>
      </c>
      <c r="AC64" s="143" t="str">
        <f t="shared" si="24"/>
        <v>x</v>
      </c>
      <c r="AD64" s="141">
        <f>'Crisis Indicator Data'!Y58</f>
        <v>1</v>
      </c>
      <c r="AE64" s="141">
        <f>'Crisis Indicator Data'!Z58</f>
        <v>2</v>
      </c>
      <c r="AF64" s="141">
        <f>'Crisis Indicator Data'!AA58</f>
        <v>2</v>
      </c>
      <c r="AG64" s="141">
        <f>'Crisis Indicator Data'!AB58</f>
        <v>2</v>
      </c>
      <c r="AH64" s="144">
        <f t="shared" si="25"/>
        <v>3</v>
      </c>
      <c r="AI64" s="141">
        <f>'Crisis Indicator Data'!AC58</f>
        <v>2</v>
      </c>
      <c r="AJ64" s="141">
        <f>'Crisis Indicator Data'!AD58</f>
        <v>2</v>
      </c>
      <c r="AK64" s="144">
        <f t="shared" si="26"/>
        <v>4</v>
      </c>
      <c r="AL64" s="141">
        <f>'Crisis Indicator Data'!AE58</f>
        <v>3</v>
      </c>
      <c r="AM64" s="141">
        <f>'Crisis Indicator Data'!AF58</f>
        <v>2</v>
      </c>
      <c r="AN64" s="141">
        <f>'Crisis Indicator Data'!AG58</f>
        <v>1</v>
      </c>
      <c r="AO64" s="144">
        <f t="shared" si="27"/>
        <v>4</v>
      </c>
      <c r="AP64" s="147">
        <f t="shared" si="28"/>
        <v>4</v>
      </c>
      <c r="AQ64" s="149">
        <f t="shared" si="29"/>
        <v>3</v>
      </c>
    </row>
    <row r="65" spans="1:43" ht="13.5" customHeight="1" x14ac:dyDescent="0.3">
      <c r="A65" s="1" t="str">
        <f>'Crisis Indicator Data'!A59</f>
        <v>Madagascar</v>
      </c>
      <c r="B65" s="23" t="str">
        <f>'Crisis Indicator Data'!C59</f>
        <v>MDG001</v>
      </c>
      <c r="C65" s="23" t="str">
        <f>'Crisis Indicator Data'!D59</f>
        <v>Madagascar</v>
      </c>
      <c r="D65" s="23" t="str">
        <f>'Crisis Indicator Data'!E59</f>
        <v>MDG</v>
      </c>
      <c r="E65" s="137">
        <f>IF(VLOOKUP($D65,'Country Indicator Data'!$B$3:$N$193,3,FALSE)="x","x",ROUND(IF(VLOOKUP($D65,'Country Indicator Data'!$B$3:$N$193,3,FALSE)&gt;E$125,5,IF(VLOOKUP($D65,'Country Indicator Data'!$B$3:$N$193,3,FALSE)&lt;E$124,0,(E$125-VLOOKUP($D65,'Country Indicator Data'!$B$3:$N$193,3,FALSE))/(E$125-E$124)*5)),1))</f>
        <v>2.9</v>
      </c>
      <c r="F65" s="137">
        <f>IF(VLOOKUP($D65,'Country Indicator Data'!$B$3:$N$193,5,FALSE)="No data","x",ROUND(IF(VLOOKUP($D65,'Country Indicator Data'!$B$3:$N$193,5,FALSE)&gt;F$125,0,IF(VLOOKUP($D65,'Country Indicator Data'!$B$3:$N$193,5,FALSE)&lt;F$124,5,(F$125-VLOOKUP($D65,'Country Indicator Data'!$B$3:$N$193,5,FALSE))/(F$125-F$124)*5)),1))</f>
        <v>2.2999999999999998</v>
      </c>
      <c r="G65" s="138">
        <f t="shared" si="15"/>
        <v>2.5999999999999996</v>
      </c>
      <c r="H65" s="137">
        <f>IF(VLOOKUP($D65,'Country Indicator Data'!$B$3:$N$193,2,FALSE)="x","x",ROUND(IF(VLOOKUP($D65,'Country Indicator Data'!$B$3:$N$193,2,FALSE)&gt;H$125,5,IF(VLOOKUP($D65,'Country Indicator Data'!$B$3:$N$193,2,FALSE)&lt;H$124,0,5-(H$125-VLOOKUP($D65,'Country Indicator Data'!$B$3:$N$193,2,FALSE))/(H$125-H$124)*5)),1))</f>
        <v>3.1</v>
      </c>
      <c r="I65" s="137">
        <f>IF(VLOOKUP($D65,'Country Indicator Data'!$B$3:$N$193,4,FALSE)="No data","x",ROUND(IF(VLOOKUP($D65,'Country Indicator Data'!$B$3:$N$193,4,FALSE)&gt;I$125,5,IF(VLOOKUP($D65,'Country Indicator Data'!$B$3:$N$193,4,FALSE)&lt;I$124,0,5-(I$125-VLOOKUP($D65,'Country Indicator Data'!$B$3:$N$193,4,FALSE))/(I$125-I$124)*5)),1))</f>
        <v>0</v>
      </c>
      <c r="J65" s="138">
        <f t="shared" si="16"/>
        <v>1.55</v>
      </c>
      <c r="K65" s="137" t="str">
        <f>IF(VLOOKUP($D65,'Country Indicator Data'!$B$3:$N$193,6,FALSE)="x","x",ROUND(IF(VLOOKUP($D65,'Country Indicator Data'!$B$3:$N$193,6,FALSE)&gt;K$125,5,IF(VLOOKUP($D65,'Country Indicator Data'!$B$3:$N$193,6,FALSE)&lt;K$124,0,5-(K$125-VLOOKUP($D65,'Country Indicator Data'!$B$3:$N$193,6,FALSE))/(K$125-K$124)*5)),1))</f>
        <v>x</v>
      </c>
      <c r="L65" s="137">
        <f>IF(VLOOKUP($D65,'Country Indicator Data'!$B$3:$N$193,7,FALSE)="No data","x",ROUND(IF(VLOOKUP($D65,'Country Indicator Data'!$B$3:$N$193,7,FALSE)&gt;L$125,5,IF(VLOOKUP($D65,'Country Indicator Data'!$B$3:$N$193,7,FALSE)&lt;L$124,0,5-(L$125-VLOOKUP($D65,'Country Indicator Data'!$B$3:$N$193,7,FALSE))/(L$125-L$124)*5)),1))</f>
        <v>2</v>
      </c>
      <c r="M65" s="138">
        <f t="shared" si="17"/>
        <v>2</v>
      </c>
      <c r="N65" s="146">
        <f t="shared" si="18"/>
        <v>2.0499999999999998</v>
      </c>
      <c r="O65" s="137">
        <f>VLOOKUP(D65,'Country Indicator Data'!$B$3:$I$193,8,FALSE)</f>
        <v>0</v>
      </c>
      <c r="P65" s="137">
        <f>IF(VLOOKUP($D65,'Country Indicator Data'!$B$3:$P$193,9,FALSE)="x","x",IF(VLOOKUP($D65,'Country Indicator Data'!$B$3:$P$193,9,FALSE)&gt;P$7,5,IF(VLOOKUP($D65,'Country Indicator Data'!$B$3:$P$193,9,FALSE)&gt;P$6,4,IF(VLOOKUP($D65,'Country Indicator Data'!$B$3:$P$193,9,FALSE)&gt;P$5,3,IF(VLOOKUP($D65,'Country Indicator Data'!$B$3:$P$193,9,FALSE)&gt;P$4,2,IF(VLOOKUP($D65,'Country Indicator Data'!$B$3:$P$193,9,FALSE)&gt;$P$3,1,0))))))</f>
        <v>3</v>
      </c>
      <c r="Q65" s="146">
        <f t="shared" si="19"/>
        <v>1.5</v>
      </c>
      <c r="R65" s="137">
        <f>IF(VLOOKUP($D65,'Country Indicator Data'!$B$3:$N$193,13,FALSE)="x","x",ROUND(IF(VLOOKUP($D65,'Country Indicator Data'!$B$3:$N$193,13,FALSE)&gt;R$125,0,IF(VLOOKUP($D65,'Country Indicator Data'!$B$3:$N$193,13,FALSE)&lt;R$124,5,(R$125-VLOOKUP($D65,'Country Indicator Data'!$B$3:$N$193,13,FALSE))/(R$125-R$124)*5)),1))</f>
        <v>3.7</v>
      </c>
      <c r="S65" s="137">
        <f>IF(VLOOKUP($D65,'Country Indicator Data'!$B$3:$N$193,10,FALSE)="x","x",ROUND(IF(VLOOKUP($D65,'Country Indicator Data'!$B$3:$N$193,10,FALSE)&gt;S$125,0,IF(VLOOKUP($D65,'Country Indicator Data'!$B$3:$N$193,10,FALSE)&lt;S$124,5,(S$125-VLOOKUP($D65,'Country Indicator Data'!$B$3:$N$193,10,FALSE))/(S$125-S$124)*5)),1))</f>
        <v>3.2</v>
      </c>
      <c r="T65" s="137">
        <f>IF(VLOOKUP($D65,'Country Indicator Data'!$B$3:$N$193,11,FALSE)="x","x",ROUND(IF(VLOOKUP($D65,'Country Indicator Data'!$B$3:$N$193,11,FALSE)&gt;T$125,0,IF(VLOOKUP($D65,'Country Indicator Data'!$B$3:$N$193,11,FALSE)&lt;T$124,5,(T$125-VLOOKUP($D65,'Country Indicator Data'!$B$3:$N$193,11,FALSE))/(T$125-T$124)*5)),1))</f>
        <v>2.9</v>
      </c>
      <c r="U65" s="137">
        <f>IF(VLOOKUP($D65,'Country Indicator Data'!$B$3:$N$193,12,FALSE)="x","x",ROUND(IF(VLOOKUP($D65,'Country Indicator Data'!$B$3:$N$193,12,FALSE)&gt;U$125,0,IF(VLOOKUP($D65,'Country Indicator Data'!$B$3:$N$193,12,FALSE)&lt;U$124,5,(U$125-VLOOKUP($D65,'Country Indicator Data'!$B$3:$N$193,12,FALSE))/(U$125-U$124)*5)),1))</f>
        <v>2.2000000000000002</v>
      </c>
      <c r="V65" s="146">
        <f t="shared" si="20"/>
        <v>3</v>
      </c>
      <c r="W65" s="149">
        <f t="shared" si="21"/>
        <v>2.2000000000000002</v>
      </c>
      <c r="X65" s="137">
        <f>IF(VLOOKUP($B65,'Crisis Indicator Data'!$C$3:$AG$117,20,FALSE)="x","x",IF(VLOOKUP($B65,'Crisis Indicator Data'!$C$3:$AG$117,20,FALSE)&gt;=X$7,5,IF(VLOOKUP($B65,'Crisis Indicator Data'!$C$3:$AG$117,20,FALSE)&gt;=X$6,4,IF(VLOOKUP($B65,'Crisis Indicator Data'!$C$3:$AG$117,20,FALSE)&gt;=X$5,3,IF(VLOOKUP($B65,'Crisis Indicator Data'!$C$3:$AG$117,20,FALSE)&gt;=X$4,2,IF(VLOOKUP($B65,'Crisis Indicator Data'!$C$3:$AG$117,20,FALSE)&gt;=X$3,1,0))))))</f>
        <v>1</v>
      </c>
      <c r="Y65" s="146">
        <f t="shared" si="22"/>
        <v>1</v>
      </c>
      <c r="Z65" s="139" t="str">
        <f>IF(OR('Crisis Indicator Data'!$W59="x",'Crisis Indicator Data'!$Q59="x",ISNA('Crisis Indicator Data'!$Q59)),"x",'Crisis Indicator Data'!$W59/SUM('Crisis Indicator Data'!$Q59:$U59))</f>
        <v>x</v>
      </c>
      <c r="AA65" s="143" t="str">
        <f t="shared" si="23"/>
        <v>x</v>
      </c>
      <c r="AB65" s="139" t="str">
        <f>IF(OR('Crisis Indicator Data'!$X59="x",'Crisis Indicator Data'!$Q59="x",ISNA('Crisis Indicator Data'!$Q59)),"x",'Crisis Indicator Data'!$X59/SUM('Crisis Indicator Data'!$Q59:$U59))</f>
        <v>x</v>
      </c>
      <c r="AC65" s="143" t="str">
        <f t="shared" si="24"/>
        <v>x</v>
      </c>
      <c r="AD65" s="141" t="str">
        <f>'Crisis Indicator Data'!Y59</f>
        <v>x</v>
      </c>
      <c r="AE65" s="141" t="str">
        <f>'Crisis Indicator Data'!Z59</f>
        <v>x</v>
      </c>
      <c r="AF65" s="141" t="str">
        <f>'Crisis Indicator Data'!AA59</f>
        <v>x</v>
      </c>
      <c r="AG65" s="141" t="str">
        <f>'Crisis Indicator Data'!AB59</f>
        <v>x</v>
      </c>
      <c r="AH65" s="144">
        <f t="shared" si="25"/>
        <v>0</v>
      </c>
      <c r="AI65" s="141" t="str">
        <f>'Crisis Indicator Data'!AC59</f>
        <v>x</v>
      </c>
      <c r="AJ65" s="141" t="str">
        <f>'Crisis Indicator Data'!AD59</f>
        <v>x</v>
      </c>
      <c r="AK65" s="144">
        <f t="shared" si="26"/>
        <v>0</v>
      </c>
      <c r="AL65" s="141" t="str">
        <f>'Crisis Indicator Data'!AE59</f>
        <v>x</v>
      </c>
      <c r="AM65" s="141" t="str">
        <f>'Crisis Indicator Data'!AF59</f>
        <v>x</v>
      </c>
      <c r="AN65" s="141" t="str">
        <f>'Crisis Indicator Data'!AG59</f>
        <v>x</v>
      </c>
      <c r="AO65" s="144">
        <f t="shared" si="27"/>
        <v>0</v>
      </c>
      <c r="AP65" s="147">
        <f t="shared" si="28"/>
        <v>0</v>
      </c>
      <c r="AQ65" s="149">
        <f t="shared" si="29"/>
        <v>0.5</v>
      </c>
    </row>
    <row r="66" spans="1:43" ht="13.5" customHeight="1" x14ac:dyDescent="0.3">
      <c r="A66" s="1" t="str">
        <f>'Crisis Indicator Data'!A60</f>
        <v>Drought in Madagascar</v>
      </c>
      <c r="B66" s="23" t="str">
        <f>'Crisis Indicator Data'!C60</f>
        <v>MDG002</v>
      </c>
      <c r="C66" s="23" t="str">
        <f>'Crisis Indicator Data'!D60</f>
        <v>Madagascar</v>
      </c>
      <c r="D66" s="23" t="str">
        <f>'Crisis Indicator Data'!E60</f>
        <v>MDG</v>
      </c>
      <c r="E66" s="137">
        <f>IF(VLOOKUP($D66,'Country Indicator Data'!$B$3:$N$193,3,FALSE)="x","x",ROUND(IF(VLOOKUP($D66,'Country Indicator Data'!$B$3:$N$193,3,FALSE)&gt;E$125,5,IF(VLOOKUP($D66,'Country Indicator Data'!$B$3:$N$193,3,FALSE)&lt;E$124,0,(E$125-VLOOKUP($D66,'Country Indicator Data'!$B$3:$N$193,3,FALSE))/(E$125-E$124)*5)),1))</f>
        <v>2.9</v>
      </c>
      <c r="F66" s="137">
        <f>IF(VLOOKUP($D66,'Country Indicator Data'!$B$3:$N$193,5,FALSE)="No data","x",ROUND(IF(VLOOKUP($D66,'Country Indicator Data'!$B$3:$N$193,5,FALSE)&gt;F$125,0,IF(VLOOKUP($D66,'Country Indicator Data'!$B$3:$N$193,5,FALSE)&lt;F$124,5,(F$125-VLOOKUP($D66,'Country Indicator Data'!$B$3:$N$193,5,FALSE))/(F$125-F$124)*5)),1))</f>
        <v>2.2999999999999998</v>
      </c>
      <c r="G66" s="138">
        <f t="shared" si="15"/>
        <v>2.5999999999999996</v>
      </c>
      <c r="H66" s="137">
        <f>IF(VLOOKUP($D66,'Country Indicator Data'!$B$3:$N$193,2,FALSE)="x","x",ROUND(IF(VLOOKUP($D66,'Country Indicator Data'!$B$3:$N$193,2,FALSE)&gt;H$125,5,IF(VLOOKUP($D66,'Country Indicator Data'!$B$3:$N$193,2,FALSE)&lt;H$124,0,5-(H$125-VLOOKUP($D66,'Country Indicator Data'!$B$3:$N$193,2,FALSE))/(H$125-H$124)*5)),1))</f>
        <v>3.1</v>
      </c>
      <c r="I66" s="137">
        <f>IF(VLOOKUP($D66,'Country Indicator Data'!$B$3:$N$193,4,FALSE)="No data","x",ROUND(IF(VLOOKUP($D66,'Country Indicator Data'!$B$3:$N$193,4,FALSE)&gt;I$125,5,IF(VLOOKUP($D66,'Country Indicator Data'!$B$3:$N$193,4,FALSE)&lt;I$124,0,5-(I$125-VLOOKUP($D66,'Country Indicator Data'!$B$3:$N$193,4,FALSE))/(I$125-I$124)*5)),1))</f>
        <v>0</v>
      </c>
      <c r="J66" s="138">
        <f t="shared" si="16"/>
        <v>1.55</v>
      </c>
      <c r="K66" s="137" t="str">
        <f>IF(VLOOKUP($D66,'Country Indicator Data'!$B$3:$N$193,6,FALSE)="x","x",ROUND(IF(VLOOKUP($D66,'Country Indicator Data'!$B$3:$N$193,6,FALSE)&gt;K$125,5,IF(VLOOKUP($D66,'Country Indicator Data'!$B$3:$N$193,6,FALSE)&lt;K$124,0,5-(K$125-VLOOKUP($D66,'Country Indicator Data'!$B$3:$N$193,6,FALSE))/(K$125-K$124)*5)),1))</f>
        <v>x</v>
      </c>
      <c r="L66" s="137">
        <f>IF(VLOOKUP($D66,'Country Indicator Data'!$B$3:$N$193,7,FALSE)="No data","x",ROUND(IF(VLOOKUP($D66,'Country Indicator Data'!$B$3:$N$193,7,FALSE)&gt;L$125,5,IF(VLOOKUP($D66,'Country Indicator Data'!$B$3:$N$193,7,FALSE)&lt;L$124,0,5-(L$125-VLOOKUP($D66,'Country Indicator Data'!$B$3:$N$193,7,FALSE))/(L$125-L$124)*5)),1))</f>
        <v>2</v>
      </c>
      <c r="M66" s="138">
        <f t="shared" si="17"/>
        <v>2</v>
      </c>
      <c r="N66" s="146">
        <f t="shared" si="18"/>
        <v>2.0499999999999998</v>
      </c>
      <c r="O66" s="137">
        <f>VLOOKUP(D66,'Country Indicator Data'!$B$3:$I$193,8,FALSE)</f>
        <v>0</v>
      </c>
      <c r="P66" s="137">
        <f>IF(VLOOKUP($D66,'Country Indicator Data'!$B$3:$P$193,9,FALSE)="x","x",IF(VLOOKUP($D66,'Country Indicator Data'!$B$3:$P$193,9,FALSE)&gt;P$7,5,IF(VLOOKUP($D66,'Country Indicator Data'!$B$3:$P$193,9,FALSE)&gt;P$6,4,IF(VLOOKUP($D66,'Country Indicator Data'!$B$3:$P$193,9,FALSE)&gt;P$5,3,IF(VLOOKUP($D66,'Country Indicator Data'!$B$3:$P$193,9,FALSE)&gt;P$4,2,IF(VLOOKUP($D66,'Country Indicator Data'!$B$3:$P$193,9,FALSE)&gt;$P$3,1,0))))))</f>
        <v>3</v>
      </c>
      <c r="Q66" s="146">
        <f t="shared" si="19"/>
        <v>1.5</v>
      </c>
      <c r="R66" s="137">
        <f>IF(VLOOKUP($D66,'Country Indicator Data'!$B$3:$N$193,13,FALSE)="x","x",ROUND(IF(VLOOKUP($D66,'Country Indicator Data'!$B$3:$N$193,13,FALSE)&gt;R$125,0,IF(VLOOKUP($D66,'Country Indicator Data'!$B$3:$N$193,13,FALSE)&lt;R$124,5,(R$125-VLOOKUP($D66,'Country Indicator Data'!$B$3:$N$193,13,FALSE))/(R$125-R$124)*5)),1))</f>
        <v>3.7</v>
      </c>
      <c r="S66" s="137">
        <f>IF(VLOOKUP($D66,'Country Indicator Data'!$B$3:$N$193,10,FALSE)="x","x",ROUND(IF(VLOOKUP($D66,'Country Indicator Data'!$B$3:$N$193,10,FALSE)&gt;S$125,0,IF(VLOOKUP($D66,'Country Indicator Data'!$B$3:$N$193,10,FALSE)&lt;S$124,5,(S$125-VLOOKUP($D66,'Country Indicator Data'!$B$3:$N$193,10,FALSE))/(S$125-S$124)*5)),1))</f>
        <v>3.2</v>
      </c>
      <c r="T66" s="137">
        <f>IF(VLOOKUP($D66,'Country Indicator Data'!$B$3:$N$193,11,FALSE)="x","x",ROUND(IF(VLOOKUP($D66,'Country Indicator Data'!$B$3:$N$193,11,FALSE)&gt;T$125,0,IF(VLOOKUP($D66,'Country Indicator Data'!$B$3:$N$193,11,FALSE)&lt;T$124,5,(T$125-VLOOKUP($D66,'Country Indicator Data'!$B$3:$N$193,11,FALSE))/(T$125-T$124)*5)),1))</f>
        <v>2.9</v>
      </c>
      <c r="U66" s="137">
        <f>IF(VLOOKUP($D66,'Country Indicator Data'!$B$3:$N$193,12,FALSE)="x","x",ROUND(IF(VLOOKUP($D66,'Country Indicator Data'!$B$3:$N$193,12,FALSE)&gt;U$125,0,IF(VLOOKUP($D66,'Country Indicator Data'!$B$3:$N$193,12,FALSE)&lt;U$124,5,(U$125-VLOOKUP($D66,'Country Indicator Data'!$B$3:$N$193,12,FALSE))/(U$125-U$124)*5)),1))</f>
        <v>2.2000000000000002</v>
      </c>
      <c r="V66" s="146">
        <f t="shared" si="20"/>
        <v>3</v>
      </c>
      <c r="W66" s="149">
        <f t="shared" si="21"/>
        <v>2.2000000000000002</v>
      </c>
      <c r="X66" s="137">
        <f>IF(VLOOKUP($B66,'Crisis Indicator Data'!$C$3:$AG$117,20,FALSE)="x","x",IF(VLOOKUP($B66,'Crisis Indicator Data'!$C$3:$AG$117,20,FALSE)&gt;=X$7,5,IF(VLOOKUP($B66,'Crisis Indicator Data'!$C$3:$AG$117,20,FALSE)&gt;=X$6,4,IF(VLOOKUP($B66,'Crisis Indicator Data'!$C$3:$AG$117,20,FALSE)&gt;=X$5,3,IF(VLOOKUP($B66,'Crisis Indicator Data'!$C$3:$AG$117,20,FALSE)&gt;=X$4,2,IF(VLOOKUP($B66,'Crisis Indicator Data'!$C$3:$AG$117,20,FALSE)&gt;=X$3,1,0))))))</f>
        <v>1</v>
      </c>
      <c r="Y66" s="146">
        <f t="shared" si="22"/>
        <v>1</v>
      </c>
      <c r="Z66" s="139" t="str">
        <f>IF(OR('Crisis Indicator Data'!$W60="x",'Crisis Indicator Data'!$Q60="x",ISNA('Crisis Indicator Data'!$Q60)),"x",'Crisis Indicator Data'!$W60/SUM('Crisis Indicator Data'!$Q60:$U60))</f>
        <v>x</v>
      </c>
      <c r="AA66" s="143" t="str">
        <f t="shared" si="23"/>
        <v>x</v>
      </c>
      <c r="AB66" s="139" t="str">
        <f>IF(OR('Crisis Indicator Data'!$X60="x",'Crisis Indicator Data'!$Q60="x",ISNA('Crisis Indicator Data'!$Q60)),"x",'Crisis Indicator Data'!$X60/SUM('Crisis Indicator Data'!$Q60:$U60))</f>
        <v>x</v>
      </c>
      <c r="AC66" s="143" t="str">
        <f t="shared" si="24"/>
        <v>x</v>
      </c>
      <c r="AD66" s="141" t="str">
        <f>'Crisis Indicator Data'!Y60</f>
        <v>x</v>
      </c>
      <c r="AE66" s="141" t="str">
        <f>'Crisis Indicator Data'!Z60</f>
        <v>x</v>
      </c>
      <c r="AF66" s="141" t="str">
        <f>'Crisis Indicator Data'!AA60</f>
        <v>x</v>
      </c>
      <c r="AG66" s="141" t="str">
        <f>'Crisis Indicator Data'!AB60</f>
        <v>x</v>
      </c>
      <c r="AH66" s="144">
        <f t="shared" si="25"/>
        <v>0</v>
      </c>
      <c r="AI66" s="141" t="str">
        <f>'Crisis Indicator Data'!AC60</f>
        <v>x</v>
      </c>
      <c r="AJ66" s="141" t="str">
        <f>'Crisis Indicator Data'!AD60</f>
        <v>x</v>
      </c>
      <c r="AK66" s="144">
        <f t="shared" si="26"/>
        <v>0</v>
      </c>
      <c r="AL66" s="141" t="str">
        <f>'Crisis Indicator Data'!AE60</f>
        <v>x</v>
      </c>
      <c r="AM66" s="141" t="str">
        <f>'Crisis Indicator Data'!AF60</f>
        <v>x</v>
      </c>
      <c r="AN66" s="141" t="str">
        <f>'Crisis Indicator Data'!AG60</f>
        <v>x</v>
      </c>
      <c r="AO66" s="144">
        <f t="shared" si="27"/>
        <v>0</v>
      </c>
      <c r="AP66" s="147">
        <f t="shared" si="28"/>
        <v>0</v>
      </c>
      <c r="AQ66" s="149">
        <f t="shared" si="29"/>
        <v>0.5</v>
      </c>
    </row>
    <row r="67" spans="1:43" ht="13.5" customHeight="1" x14ac:dyDescent="0.3">
      <c r="A67" s="1" t="str">
        <f>'Crisis Indicator Data'!A61</f>
        <v>Measles in Madagascar</v>
      </c>
      <c r="B67" s="23" t="str">
        <f>'Crisis Indicator Data'!C61</f>
        <v>MDG003</v>
      </c>
      <c r="C67" s="23" t="str">
        <f>'Crisis Indicator Data'!D61</f>
        <v>Madagascar</v>
      </c>
      <c r="D67" s="23" t="str">
        <f>'Crisis Indicator Data'!E61</f>
        <v>MDG</v>
      </c>
      <c r="E67" s="137">
        <f>IF(VLOOKUP($D67,'Country Indicator Data'!$B$3:$N$193,3,FALSE)="x","x",ROUND(IF(VLOOKUP($D67,'Country Indicator Data'!$B$3:$N$193,3,FALSE)&gt;E$125,5,IF(VLOOKUP($D67,'Country Indicator Data'!$B$3:$N$193,3,FALSE)&lt;E$124,0,(E$125-VLOOKUP($D67,'Country Indicator Data'!$B$3:$N$193,3,FALSE))/(E$125-E$124)*5)),1))</f>
        <v>2.9</v>
      </c>
      <c r="F67" s="137">
        <f>IF(VLOOKUP($D67,'Country Indicator Data'!$B$3:$N$193,5,FALSE)="No data","x",ROUND(IF(VLOOKUP($D67,'Country Indicator Data'!$B$3:$N$193,5,FALSE)&gt;F$125,0,IF(VLOOKUP($D67,'Country Indicator Data'!$B$3:$N$193,5,FALSE)&lt;F$124,5,(F$125-VLOOKUP($D67,'Country Indicator Data'!$B$3:$N$193,5,FALSE))/(F$125-F$124)*5)),1))</f>
        <v>2.2999999999999998</v>
      </c>
      <c r="G67" s="138">
        <f t="shared" si="15"/>
        <v>2.5999999999999996</v>
      </c>
      <c r="H67" s="137">
        <f>IF(VLOOKUP($D67,'Country Indicator Data'!$B$3:$N$193,2,FALSE)="x","x",ROUND(IF(VLOOKUP($D67,'Country Indicator Data'!$B$3:$N$193,2,FALSE)&gt;H$125,5,IF(VLOOKUP($D67,'Country Indicator Data'!$B$3:$N$193,2,FALSE)&lt;H$124,0,5-(H$125-VLOOKUP($D67,'Country Indicator Data'!$B$3:$N$193,2,FALSE))/(H$125-H$124)*5)),1))</f>
        <v>3.1</v>
      </c>
      <c r="I67" s="137">
        <f>IF(VLOOKUP($D67,'Country Indicator Data'!$B$3:$N$193,4,FALSE)="No data","x",ROUND(IF(VLOOKUP($D67,'Country Indicator Data'!$B$3:$N$193,4,FALSE)&gt;I$125,5,IF(VLOOKUP($D67,'Country Indicator Data'!$B$3:$N$193,4,FALSE)&lt;I$124,0,5-(I$125-VLOOKUP($D67,'Country Indicator Data'!$B$3:$N$193,4,FALSE))/(I$125-I$124)*5)),1))</f>
        <v>0</v>
      </c>
      <c r="J67" s="138">
        <f t="shared" si="16"/>
        <v>1.55</v>
      </c>
      <c r="K67" s="137" t="str">
        <f>IF(VLOOKUP($D67,'Country Indicator Data'!$B$3:$N$193,6,FALSE)="x","x",ROUND(IF(VLOOKUP($D67,'Country Indicator Data'!$B$3:$N$193,6,FALSE)&gt;K$125,5,IF(VLOOKUP($D67,'Country Indicator Data'!$B$3:$N$193,6,FALSE)&lt;K$124,0,5-(K$125-VLOOKUP($D67,'Country Indicator Data'!$B$3:$N$193,6,FALSE))/(K$125-K$124)*5)),1))</f>
        <v>x</v>
      </c>
      <c r="L67" s="137">
        <f>IF(VLOOKUP($D67,'Country Indicator Data'!$B$3:$N$193,7,FALSE)="No data","x",ROUND(IF(VLOOKUP($D67,'Country Indicator Data'!$B$3:$N$193,7,FALSE)&gt;L$125,5,IF(VLOOKUP($D67,'Country Indicator Data'!$B$3:$N$193,7,FALSE)&lt;L$124,0,5-(L$125-VLOOKUP($D67,'Country Indicator Data'!$B$3:$N$193,7,FALSE))/(L$125-L$124)*5)),1))</f>
        <v>2</v>
      </c>
      <c r="M67" s="138">
        <f t="shared" si="17"/>
        <v>2</v>
      </c>
      <c r="N67" s="146">
        <f t="shared" si="18"/>
        <v>2.0499999999999998</v>
      </c>
      <c r="O67" s="137">
        <f>VLOOKUP(D67,'Country Indicator Data'!$B$3:$I$193,8,FALSE)</f>
        <v>0</v>
      </c>
      <c r="P67" s="137">
        <f>IF(VLOOKUP($D67,'Country Indicator Data'!$B$3:$P$193,9,FALSE)="x","x",IF(VLOOKUP($D67,'Country Indicator Data'!$B$3:$P$193,9,FALSE)&gt;P$7,5,IF(VLOOKUP($D67,'Country Indicator Data'!$B$3:$P$193,9,FALSE)&gt;P$6,4,IF(VLOOKUP($D67,'Country Indicator Data'!$B$3:$P$193,9,FALSE)&gt;P$5,3,IF(VLOOKUP($D67,'Country Indicator Data'!$B$3:$P$193,9,FALSE)&gt;P$4,2,IF(VLOOKUP($D67,'Country Indicator Data'!$B$3:$P$193,9,FALSE)&gt;$P$3,1,0))))))</f>
        <v>3</v>
      </c>
      <c r="Q67" s="146">
        <f t="shared" si="19"/>
        <v>1.5</v>
      </c>
      <c r="R67" s="137">
        <f>IF(VLOOKUP($D67,'Country Indicator Data'!$B$3:$N$193,13,FALSE)="x","x",ROUND(IF(VLOOKUP($D67,'Country Indicator Data'!$B$3:$N$193,13,FALSE)&gt;R$125,0,IF(VLOOKUP($D67,'Country Indicator Data'!$B$3:$N$193,13,FALSE)&lt;R$124,5,(R$125-VLOOKUP($D67,'Country Indicator Data'!$B$3:$N$193,13,FALSE))/(R$125-R$124)*5)),1))</f>
        <v>3.7</v>
      </c>
      <c r="S67" s="137">
        <f>IF(VLOOKUP($D67,'Country Indicator Data'!$B$3:$N$193,10,FALSE)="x","x",ROUND(IF(VLOOKUP($D67,'Country Indicator Data'!$B$3:$N$193,10,FALSE)&gt;S$125,0,IF(VLOOKUP($D67,'Country Indicator Data'!$B$3:$N$193,10,FALSE)&lt;S$124,5,(S$125-VLOOKUP($D67,'Country Indicator Data'!$B$3:$N$193,10,FALSE))/(S$125-S$124)*5)),1))</f>
        <v>3.2</v>
      </c>
      <c r="T67" s="137">
        <f>IF(VLOOKUP($D67,'Country Indicator Data'!$B$3:$N$193,11,FALSE)="x","x",ROUND(IF(VLOOKUP($D67,'Country Indicator Data'!$B$3:$N$193,11,FALSE)&gt;T$125,0,IF(VLOOKUP($D67,'Country Indicator Data'!$B$3:$N$193,11,FALSE)&lt;T$124,5,(T$125-VLOOKUP($D67,'Country Indicator Data'!$B$3:$N$193,11,FALSE))/(T$125-T$124)*5)),1))</f>
        <v>2.9</v>
      </c>
      <c r="U67" s="137">
        <f>IF(VLOOKUP($D67,'Country Indicator Data'!$B$3:$N$193,12,FALSE)="x","x",ROUND(IF(VLOOKUP($D67,'Country Indicator Data'!$B$3:$N$193,12,FALSE)&gt;U$125,0,IF(VLOOKUP($D67,'Country Indicator Data'!$B$3:$N$193,12,FALSE)&lt;U$124,5,(U$125-VLOOKUP($D67,'Country Indicator Data'!$B$3:$N$193,12,FALSE))/(U$125-U$124)*5)),1))</f>
        <v>2.2000000000000002</v>
      </c>
      <c r="V67" s="146">
        <f t="shared" si="20"/>
        <v>3</v>
      </c>
      <c r="W67" s="149">
        <f t="shared" si="21"/>
        <v>2.2000000000000002</v>
      </c>
      <c r="X67" s="137">
        <f>IF(VLOOKUP($B67,'Crisis Indicator Data'!$C$3:$AG$117,20,FALSE)="x","x",IF(VLOOKUP($B67,'Crisis Indicator Data'!$C$3:$AG$117,20,FALSE)&gt;=X$7,5,IF(VLOOKUP($B67,'Crisis Indicator Data'!$C$3:$AG$117,20,FALSE)&gt;=X$6,4,IF(VLOOKUP($B67,'Crisis Indicator Data'!$C$3:$AG$117,20,FALSE)&gt;=X$5,3,IF(VLOOKUP($B67,'Crisis Indicator Data'!$C$3:$AG$117,20,FALSE)&gt;=X$4,2,IF(VLOOKUP($B67,'Crisis Indicator Data'!$C$3:$AG$117,20,FALSE)&gt;=X$3,1,0))))))</f>
        <v>1</v>
      </c>
      <c r="Y67" s="146">
        <f t="shared" si="22"/>
        <v>1</v>
      </c>
      <c r="Z67" s="139" t="str">
        <f>IF(OR('Crisis Indicator Data'!$W61="x",'Crisis Indicator Data'!$Q61="x",ISNA('Crisis Indicator Data'!$Q61)),"x",'Crisis Indicator Data'!$W61/SUM('Crisis Indicator Data'!$Q61:$U61))</f>
        <v>x</v>
      </c>
      <c r="AA67" s="143" t="str">
        <f t="shared" si="23"/>
        <v>x</v>
      </c>
      <c r="AB67" s="139" t="str">
        <f>IF(OR('Crisis Indicator Data'!$X61="x",'Crisis Indicator Data'!$Q61="x",ISNA('Crisis Indicator Data'!$Q61)),"x",'Crisis Indicator Data'!$X61/SUM('Crisis Indicator Data'!$Q61:$U61))</f>
        <v>x</v>
      </c>
      <c r="AC67" s="143" t="str">
        <f t="shared" si="24"/>
        <v>x</v>
      </c>
      <c r="AD67" s="141" t="str">
        <f>'Crisis Indicator Data'!Y61</f>
        <v>x</v>
      </c>
      <c r="AE67" s="141" t="str">
        <f>'Crisis Indicator Data'!Z61</f>
        <v>x</v>
      </c>
      <c r="AF67" s="141" t="str">
        <f>'Crisis Indicator Data'!AA61</f>
        <v>x</v>
      </c>
      <c r="AG67" s="141" t="str">
        <f>'Crisis Indicator Data'!AB61</f>
        <v>x</v>
      </c>
      <c r="AH67" s="144">
        <f t="shared" si="25"/>
        <v>0</v>
      </c>
      <c r="AI67" s="141" t="str">
        <f>'Crisis Indicator Data'!AC61</f>
        <v>x</v>
      </c>
      <c r="AJ67" s="141" t="str">
        <f>'Crisis Indicator Data'!AD61</f>
        <v>x</v>
      </c>
      <c r="AK67" s="144">
        <f t="shared" si="26"/>
        <v>0</v>
      </c>
      <c r="AL67" s="141" t="str">
        <f>'Crisis Indicator Data'!AE61</f>
        <v>x</v>
      </c>
      <c r="AM67" s="141" t="str">
        <f>'Crisis Indicator Data'!AF61</f>
        <v>x</v>
      </c>
      <c r="AN67" s="141" t="str">
        <f>'Crisis Indicator Data'!AG61</f>
        <v>x</v>
      </c>
      <c r="AO67" s="144">
        <f t="shared" si="27"/>
        <v>0</v>
      </c>
      <c r="AP67" s="147">
        <f t="shared" si="28"/>
        <v>0</v>
      </c>
      <c r="AQ67" s="149">
        <f t="shared" si="29"/>
        <v>0.5</v>
      </c>
    </row>
    <row r="68" spans="1:43" ht="13.5" customHeight="1" x14ac:dyDescent="0.3">
      <c r="A68" s="1" t="str">
        <f>'Crisis Indicator Data'!A62</f>
        <v>Food security in Malawi</v>
      </c>
      <c r="B68" s="23" t="str">
        <f>'Crisis Indicator Data'!C62</f>
        <v>MWI002</v>
      </c>
      <c r="C68" s="23" t="str">
        <f>'Crisis Indicator Data'!D62</f>
        <v>Malawi</v>
      </c>
      <c r="D68" s="23" t="str">
        <f>'Crisis Indicator Data'!E62</f>
        <v>MWI</v>
      </c>
      <c r="E68" s="137">
        <f>IF(VLOOKUP($D68,'Country Indicator Data'!$B$3:$N$193,3,FALSE)="x","x",ROUND(IF(VLOOKUP($D68,'Country Indicator Data'!$B$3:$N$193,3,FALSE)&gt;E$125,5,IF(VLOOKUP($D68,'Country Indicator Data'!$B$3:$N$193,3,FALSE)&lt;E$124,0,(E$125-VLOOKUP($D68,'Country Indicator Data'!$B$3:$N$193,3,FALSE))/(E$125-E$124)*5)),1))</f>
        <v>1.4</v>
      </c>
      <c r="F68" s="137">
        <f>IF(VLOOKUP($D68,'Country Indicator Data'!$B$3:$N$193,5,FALSE)="No data","x",ROUND(IF(VLOOKUP($D68,'Country Indicator Data'!$B$3:$N$193,5,FALSE)&gt;F$125,0,IF(VLOOKUP($D68,'Country Indicator Data'!$B$3:$N$193,5,FALSE)&lt;F$124,5,(F$125-VLOOKUP($D68,'Country Indicator Data'!$B$3:$N$193,5,FALSE))/(F$125-F$124)*5)),1))</f>
        <v>1.8</v>
      </c>
      <c r="G68" s="138">
        <f t="shared" si="15"/>
        <v>1.6</v>
      </c>
      <c r="H68" s="137">
        <f>IF(VLOOKUP($D68,'Country Indicator Data'!$B$3:$N$193,2,FALSE)="x","x",ROUND(IF(VLOOKUP($D68,'Country Indicator Data'!$B$3:$N$193,2,FALSE)&gt;H$125,5,IF(VLOOKUP($D68,'Country Indicator Data'!$B$3:$N$193,2,FALSE)&lt;H$124,0,5-(H$125-VLOOKUP($D68,'Country Indicator Data'!$B$3:$N$193,2,FALSE))/(H$125-H$124)*5)),1))</f>
        <v>4.0999999999999996</v>
      </c>
      <c r="I68" s="137">
        <f>IF(VLOOKUP($D68,'Country Indicator Data'!$B$3:$N$193,4,FALSE)="No data","x",ROUND(IF(VLOOKUP($D68,'Country Indicator Data'!$B$3:$N$193,4,FALSE)&gt;I$125,5,IF(VLOOKUP($D68,'Country Indicator Data'!$B$3:$N$193,4,FALSE)&lt;I$124,0,5-(I$125-VLOOKUP($D68,'Country Indicator Data'!$B$3:$N$193,4,FALSE))/(I$125-I$124)*5)),1))</f>
        <v>0</v>
      </c>
      <c r="J68" s="138">
        <f t="shared" si="16"/>
        <v>2.0499999999999998</v>
      </c>
      <c r="K68" s="137">
        <f>IF(VLOOKUP($D68,'Country Indicator Data'!$B$3:$N$193,6,FALSE)="x","x",ROUND(IF(VLOOKUP($D68,'Country Indicator Data'!$B$3:$N$193,6,FALSE)&gt;K$125,5,IF(VLOOKUP($D68,'Country Indicator Data'!$B$3:$N$193,6,FALSE)&lt;K$124,0,5-(K$125-VLOOKUP($D68,'Country Indicator Data'!$B$3:$N$193,6,FALSE))/(K$125-K$124)*5)),1))</f>
        <v>4.0999999999999996</v>
      </c>
      <c r="L68" s="137">
        <f>IF(VLOOKUP($D68,'Country Indicator Data'!$B$3:$N$193,7,FALSE)="No data","x",ROUND(IF(VLOOKUP($D68,'Country Indicator Data'!$B$3:$N$193,7,FALSE)&gt;L$125,5,IF(VLOOKUP($D68,'Country Indicator Data'!$B$3:$N$193,7,FALSE)&lt;L$124,0,5-(L$125-VLOOKUP($D68,'Country Indicator Data'!$B$3:$N$193,7,FALSE))/(L$125-L$124)*5)),1))</f>
        <v>2.6</v>
      </c>
      <c r="M68" s="138">
        <f t="shared" si="17"/>
        <v>3.3499999999999996</v>
      </c>
      <c r="N68" s="146">
        <f t="shared" si="18"/>
        <v>2.3333333333333335</v>
      </c>
      <c r="O68" s="137">
        <f>VLOOKUP(D68,'Country Indicator Data'!$B$3:$I$193,8,FALSE)</f>
        <v>0</v>
      </c>
      <c r="P68" s="137" t="str">
        <f>IF(VLOOKUP($D68,'Country Indicator Data'!$B$3:$P$193,9,FALSE)="x","x",IF(VLOOKUP($D68,'Country Indicator Data'!$B$3:$P$193,9,FALSE)&gt;P$7,5,IF(VLOOKUP($D68,'Country Indicator Data'!$B$3:$P$193,9,FALSE)&gt;P$6,4,IF(VLOOKUP($D68,'Country Indicator Data'!$B$3:$P$193,9,FALSE)&gt;P$5,3,IF(VLOOKUP($D68,'Country Indicator Data'!$B$3:$P$193,9,FALSE)&gt;P$4,2,IF(VLOOKUP($D68,'Country Indicator Data'!$B$3:$P$193,9,FALSE)&gt;$P$3,1,0))))))</f>
        <v>x</v>
      </c>
      <c r="Q68" s="146">
        <f t="shared" si="19"/>
        <v>0</v>
      </c>
      <c r="R68" s="137">
        <f>IF(VLOOKUP($D68,'Country Indicator Data'!$B$3:$N$193,13,FALSE)="x","x",ROUND(IF(VLOOKUP($D68,'Country Indicator Data'!$B$3:$N$193,13,FALSE)&gt;R$125,0,IF(VLOOKUP($D68,'Country Indicator Data'!$B$3:$N$193,13,FALSE)&lt;R$124,5,(R$125-VLOOKUP($D68,'Country Indicator Data'!$B$3:$N$193,13,FALSE))/(R$125-R$124)*5)),1))</f>
        <v>3.5</v>
      </c>
      <c r="S68" s="137">
        <f>IF(VLOOKUP($D68,'Country Indicator Data'!$B$3:$N$193,10,FALSE)="x","x",ROUND(IF(VLOOKUP($D68,'Country Indicator Data'!$B$3:$N$193,10,FALSE)&gt;S$125,0,IF(VLOOKUP($D68,'Country Indicator Data'!$B$3:$N$193,10,FALSE)&lt;S$124,5,(S$125-VLOOKUP($D68,'Country Indicator Data'!$B$3:$N$193,10,FALSE))/(S$125-S$124)*5)),1))</f>
        <v>2.8</v>
      </c>
      <c r="T68" s="137">
        <f>IF(VLOOKUP($D68,'Country Indicator Data'!$B$3:$N$193,11,FALSE)="x","x",ROUND(IF(VLOOKUP($D68,'Country Indicator Data'!$B$3:$N$193,11,FALSE)&gt;T$125,0,IF(VLOOKUP($D68,'Country Indicator Data'!$B$3:$N$193,11,FALSE)&lt;T$124,5,(T$125-VLOOKUP($D68,'Country Indicator Data'!$B$3:$N$193,11,FALSE))/(T$125-T$124)*5)),1))</f>
        <v>2.1</v>
      </c>
      <c r="U68" s="137">
        <f>IF(VLOOKUP($D68,'Country Indicator Data'!$B$3:$N$193,12,FALSE)="x","x",ROUND(IF(VLOOKUP($D68,'Country Indicator Data'!$B$3:$N$193,12,FALSE)&gt;U$125,0,IF(VLOOKUP($D68,'Country Indicator Data'!$B$3:$N$193,12,FALSE)&lt;U$124,5,(U$125-VLOOKUP($D68,'Country Indicator Data'!$B$3:$N$193,12,FALSE))/(U$125-U$124)*5)),1))</f>
        <v>1.9</v>
      </c>
      <c r="V68" s="146">
        <f t="shared" si="20"/>
        <v>2.6</v>
      </c>
      <c r="W68" s="149">
        <f t="shared" si="21"/>
        <v>1.6</v>
      </c>
      <c r="X68" s="137">
        <f>IF(VLOOKUP($B68,'Crisis Indicator Data'!$C$3:$AG$117,20,FALSE)="x","x",IF(VLOOKUP($B68,'Crisis Indicator Data'!$C$3:$AG$117,20,FALSE)&gt;=X$7,5,IF(VLOOKUP($B68,'Crisis Indicator Data'!$C$3:$AG$117,20,FALSE)&gt;=X$6,4,IF(VLOOKUP($B68,'Crisis Indicator Data'!$C$3:$AG$117,20,FALSE)&gt;=X$5,3,IF(VLOOKUP($B68,'Crisis Indicator Data'!$C$3:$AG$117,20,FALSE)&gt;=X$4,2,IF(VLOOKUP($B68,'Crisis Indicator Data'!$C$3:$AG$117,20,FALSE)&gt;=X$3,1,0))))))</f>
        <v>1</v>
      </c>
      <c r="Y68" s="146">
        <f t="shared" si="22"/>
        <v>1</v>
      </c>
      <c r="Z68" s="139" t="str">
        <f>IF(OR('Crisis Indicator Data'!$W62="x",'Crisis Indicator Data'!$Q62="x",ISNA('Crisis Indicator Data'!$Q62)),"x",'Crisis Indicator Data'!$W62/SUM('Crisis Indicator Data'!$Q62:$U62))</f>
        <v>x</v>
      </c>
      <c r="AA68" s="143" t="str">
        <f t="shared" si="23"/>
        <v>x</v>
      </c>
      <c r="AB68" s="139" t="str">
        <f>IF(OR('Crisis Indicator Data'!$X62="x",'Crisis Indicator Data'!$Q62="x",ISNA('Crisis Indicator Data'!$Q62)),"x",'Crisis Indicator Data'!$X62/SUM('Crisis Indicator Data'!$Q62:$U62))</f>
        <v>x</v>
      </c>
      <c r="AC68" s="143" t="str">
        <f t="shared" si="24"/>
        <v>x</v>
      </c>
      <c r="AD68" s="141" t="str">
        <f>'Crisis Indicator Data'!Y62</f>
        <v>x</v>
      </c>
      <c r="AE68" s="141" t="str">
        <f>'Crisis Indicator Data'!Z62</f>
        <v>x</v>
      </c>
      <c r="AF68" s="141" t="str">
        <f>'Crisis Indicator Data'!AA62</f>
        <v>x</v>
      </c>
      <c r="AG68" s="141" t="str">
        <f>'Crisis Indicator Data'!AB62</f>
        <v>x</v>
      </c>
      <c r="AH68" s="144">
        <f t="shared" si="25"/>
        <v>0</v>
      </c>
      <c r="AI68" s="141" t="str">
        <f>'Crisis Indicator Data'!AC62</f>
        <v>x</v>
      </c>
      <c r="AJ68" s="141" t="str">
        <f>'Crisis Indicator Data'!AD62</f>
        <v>x</v>
      </c>
      <c r="AK68" s="144">
        <f t="shared" si="26"/>
        <v>0</v>
      </c>
      <c r="AL68" s="141" t="str">
        <f>'Crisis Indicator Data'!AE62</f>
        <v>x</v>
      </c>
      <c r="AM68" s="141" t="str">
        <f>'Crisis Indicator Data'!AF62</f>
        <v>x</v>
      </c>
      <c r="AN68" s="141" t="str">
        <f>'Crisis Indicator Data'!AG62</f>
        <v>x</v>
      </c>
      <c r="AO68" s="144">
        <f t="shared" si="27"/>
        <v>0</v>
      </c>
      <c r="AP68" s="147">
        <f t="shared" si="28"/>
        <v>0</v>
      </c>
      <c r="AQ68" s="149">
        <f t="shared" si="29"/>
        <v>0.5</v>
      </c>
    </row>
    <row r="69" spans="1:43" ht="13.5" customHeight="1" x14ac:dyDescent="0.3">
      <c r="A69" s="1" t="str">
        <f>'Crisis Indicator Data'!A63</f>
        <v>Mali</v>
      </c>
      <c r="B69" s="23" t="str">
        <f>'Crisis Indicator Data'!C63</f>
        <v>MLI001</v>
      </c>
      <c r="C69" s="23" t="str">
        <f>'Crisis Indicator Data'!D63</f>
        <v>Mali</v>
      </c>
      <c r="D69" s="23" t="str">
        <f>'Crisis Indicator Data'!E63</f>
        <v>MLI</v>
      </c>
      <c r="E69" s="137">
        <f>IF(VLOOKUP($D69,'Country Indicator Data'!$B$3:$N$193,3,FALSE)="x","x",ROUND(IF(VLOOKUP($D69,'Country Indicator Data'!$B$3:$N$193,3,FALSE)&gt;E$125,5,IF(VLOOKUP($D69,'Country Indicator Data'!$B$3:$N$193,3,FALSE)&lt;E$124,0,(E$125-VLOOKUP($D69,'Country Indicator Data'!$B$3:$N$193,3,FALSE))/(E$125-E$124)*5)),1))</f>
        <v>0.7</v>
      </c>
      <c r="F69" s="137">
        <f>IF(VLOOKUP($D69,'Country Indicator Data'!$B$3:$N$193,5,FALSE)="No data","x",ROUND(IF(VLOOKUP($D69,'Country Indicator Data'!$B$3:$N$193,5,FALSE)&gt;F$125,0,IF(VLOOKUP($D69,'Country Indicator Data'!$B$3:$N$193,5,FALSE)&lt;F$124,5,(F$125-VLOOKUP($D69,'Country Indicator Data'!$B$3:$N$193,5,FALSE))/(F$125-F$124)*5)),1))</f>
        <v>2</v>
      </c>
      <c r="G69" s="138">
        <f t="shared" si="15"/>
        <v>1.35</v>
      </c>
      <c r="H69" s="137">
        <f>IF(VLOOKUP($D69,'Country Indicator Data'!$B$3:$N$193,2,FALSE)="x","x",ROUND(IF(VLOOKUP($D69,'Country Indicator Data'!$B$3:$N$193,2,FALSE)&gt;H$125,5,IF(VLOOKUP($D69,'Country Indicator Data'!$B$3:$N$193,2,FALSE)&lt;H$124,0,5-(H$125-VLOOKUP($D69,'Country Indicator Data'!$B$3:$N$193,2,FALSE))/(H$125-H$124)*5)),1))</f>
        <v>0.9</v>
      </c>
      <c r="I69" s="137">
        <f>IF(VLOOKUP($D69,'Country Indicator Data'!$B$3:$N$193,4,FALSE)="No data","x",ROUND(IF(VLOOKUP($D69,'Country Indicator Data'!$B$3:$N$193,4,FALSE)&gt;I$125,5,IF(VLOOKUP($D69,'Country Indicator Data'!$B$3:$N$193,4,FALSE)&lt;I$124,0,5-(I$125-VLOOKUP($D69,'Country Indicator Data'!$B$3:$N$193,4,FALSE))/(I$125-I$124)*5)),1))</f>
        <v>0</v>
      </c>
      <c r="J69" s="138">
        <f t="shared" si="16"/>
        <v>0.45</v>
      </c>
      <c r="K69" s="137">
        <f>IF(VLOOKUP($D69,'Country Indicator Data'!$B$3:$N$193,6,FALSE)="x","x",ROUND(IF(VLOOKUP($D69,'Country Indicator Data'!$B$3:$N$193,6,FALSE)&gt;K$125,5,IF(VLOOKUP($D69,'Country Indicator Data'!$B$3:$N$193,6,FALSE)&lt;K$124,0,5-(K$125-VLOOKUP($D69,'Country Indicator Data'!$B$3:$N$193,6,FALSE))/(K$125-K$124)*5)),1))</f>
        <v>4.5999999999999996</v>
      </c>
      <c r="L69" s="137">
        <f>IF(VLOOKUP($D69,'Country Indicator Data'!$B$3:$N$193,7,FALSE)="No data","x",ROUND(IF(VLOOKUP($D69,'Country Indicator Data'!$B$3:$N$193,7,FALSE)&gt;L$125,5,IF(VLOOKUP($D69,'Country Indicator Data'!$B$3:$N$193,7,FALSE)&lt;L$124,0,5-(L$125-VLOOKUP($D69,'Country Indicator Data'!$B$3:$N$193,7,FALSE))/(L$125-L$124)*5)),1))</f>
        <v>1</v>
      </c>
      <c r="M69" s="138">
        <f t="shared" si="17"/>
        <v>2.8</v>
      </c>
      <c r="N69" s="146">
        <f t="shared" si="18"/>
        <v>1.5333333333333332</v>
      </c>
      <c r="O69" s="137">
        <f>VLOOKUP(D69,'Country Indicator Data'!$B$3:$I$193,8,FALSE)</f>
        <v>3</v>
      </c>
      <c r="P69" s="137">
        <f>IF(VLOOKUP($D69,'Country Indicator Data'!$B$3:$P$193,9,FALSE)="x","x",IF(VLOOKUP($D69,'Country Indicator Data'!$B$3:$P$193,9,FALSE)&gt;P$7,5,IF(VLOOKUP($D69,'Country Indicator Data'!$B$3:$P$193,9,FALSE)&gt;P$6,4,IF(VLOOKUP($D69,'Country Indicator Data'!$B$3:$P$193,9,FALSE)&gt;P$5,3,IF(VLOOKUP($D69,'Country Indicator Data'!$B$3:$P$193,9,FALSE)&gt;P$4,2,IF(VLOOKUP($D69,'Country Indicator Data'!$B$3:$P$193,9,FALSE)&gt;$P$3,1,0))))))</f>
        <v>3</v>
      </c>
      <c r="Q69" s="146">
        <f t="shared" si="19"/>
        <v>3</v>
      </c>
      <c r="R69" s="137">
        <f>IF(VLOOKUP($D69,'Country Indicator Data'!$B$3:$N$193,13,FALSE)="x","x",ROUND(IF(VLOOKUP($D69,'Country Indicator Data'!$B$3:$N$193,13,FALSE)&gt;R$125,0,IF(VLOOKUP($D69,'Country Indicator Data'!$B$3:$N$193,13,FALSE)&lt;R$124,5,(R$125-VLOOKUP($D69,'Country Indicator Data'!$B$3:$N$193,13,FALSE))/(R$125-R$124)*5)),1))</f>
        <v>3.4</v>
      </c>
      <c r="S69" s="137">
        <f>IF(VLOOKUP($D69,'Country Indicator Data'!$B$3:$N$193,10,FALSE)="x","x",ROUND(IF(VLOOKUP($D69,'Country Indicator Data'!$B$3:$N$193,10,FALSE)&gt;S$125,0,IF(VLOOKUP($D69,'Country Indicator Data'!$B$3:$N$193,10,FALSE)&lt;S$124,5,(S$125-VLOOKUP($D69,'Country Indicator Data'!$B$3:$N$193,10,FALSE))/(S$125-S$124)*5)),1))</f>
        <v>3.3</v>
      </c>
      <c r="T69" s="137">
        <f>IF(VLOOKUP($D69,'Country Indicator Data'!$B$3:$N$193,11,FALSE)="x","x",ROUND(IF(VLOOKUP($D69,'Country Indicator Data'!$B$3:$N$193,11,FALSE)&gt;T$125,0,IF(VLOOKUP($D69,'Country Indicator Data'!$B$3:$N$193,11,FALSE)&lt;T$124,5,(T$125-VLOOKUP($D69,'Country Indicator Data'!$B$3:$N$193,11,FALSE))/(T$125-T$124)*5)),1))</f>
        <v>2.6</v>
      </c>
      <c r="U69" s="137">
        <f>IF(VLOOKUP($D69,'Country Indicator Data'!$B$3:$N$193,12,FALSE)="x","x",ROUND(IF(VLOOKUP($D69,'Country Indicator Data'!$B$3:$N$193,12,FALSE)&gt;U$125,0,IF(VLOOKUP($D69,'Country Indicator Data'!$B$3:$N$193,12,FALSE)&lt;U$124,5,(U$125-VLOOKUP($D69,'Country Indicator Data'!$B$3:$N$193,12,FALSE))/(U$125-U$124)*5)),1))</f>
        <v>2.8</v>
      </c>
      <c r="V69" s="146">
        <f t="shared" si="20"/>
        <v>3</v>
      </c>
      <c r="W69" s="149">
        <f t="shared" si="21"/>
        <v>2.5</v>
      </c>
      <c r="X69" s="137">
        <f>IF(VLOOKUP($B69,'Crisis Indicator Data'!$C$3:$AG$117,20,FALSE)="x","x",IF(VLOOKUP($B69,'Crisis Indicator Data'!$C$3:$AG$117,20,FALSE)&gt;=X$7,5,IF(VLOOKUP($B69,'Crisis Indicator Data'!$C$3:$AG$117,20,FALSE)&gt;=X$6,4,IF(VLOOKUP($B69,'Crisis Indicator Data'!$C$3:$AG$117,20,FALSE)&gt;=X$5,3,IF(VLOOKUP($B69,'Crisis Indicator Data'!$C$3:$AG$117,20,FALSE)&gt;=X$4,2,IF(VLOOKUP($B69,'Crisis Indicator Data'!$C$3:$AG$117,20,FALSE)&gt;=X$3,1,0))))))</f>
        <v>5</v>
      </c>
      <c r="Y69" s="146">
        <f t="shared" si="22"/>
        <v>5</v>
      </c>
      <c r="Z69" s="139" t="str">
        <f>IF(OR('Crisis Indicator Data'!$W63="x",'Crisis Indicator Data'!$Q63="x",ISNA('Crisis Indicator Data'!$Q63)),"x",'Crisis Indicator Data'!$W63/SUM('Crisis Indicator Data'!$Q63:$U63))</f>
        <v>x</v>
      </c>
      <c r="AA69" s="143" t="str">
        <f t="shared" si="23"/>
        <v>x</v>
      </c>
      <c r="AB69" s="139" t="str">
        <f>IF(OR('Crisis Indicator Data'!$X63="x",'Crisis Indicator Data'!$Q63="x",ISNA('Crisis Indicator Data'!$Q63)),"x",'Crisis Indicator Data'!$X63/SUM('Crisis Indicator Data'!$Q63:$U63))</f>
        <v>x</v>
      </c>
      <c r="AC69" s="143" t="str">
        <f t="shared" si="24"/>
        <v>x</v>
      </c>
      <c r="AD69" s="141">
        <f>'Crisis Indicator Data'!Y63</f>
        <v>0</v>
      </c>
      <c r="AE69" s="141">
        <f>'Crisis Indicator Data'!Z63</f>
        <v>2</v>
      </c>
      <c r="AF69" s="141">
        <f>'Crisis Indicator Data'!AA63</f>
        <v>0</v>
      </c>
      <c r="AG69" s="141">
        <f>'Crisis Indicator Data'!AB63</f>
        <v>2</v>
      </c>
      <c r="AH69" s="144">
        <f t="shared" si="25"/>
        <v>2</v>
      </c>
      <c r="AI69" s="141">
        <f>'Crisis Indicator Data'!AC63</f>
        <v>0</v>
      </c>
      <c r="AJ69" s="141">
        <f>'Crisis Indicator Data'!AD63</f>
        <v>2</v>
      </c>
      <c r="AK69" s="144">
        <f t="shared" si="26"/>
        <v>2</v>
      </c>
      <c r="AL69" s="141">
        <f>'Crisis Indicator Data'!AE63</f>
        <v>3</v>
      </c>
      <c r="AM69" s="141">
        <f>'Crisis Indicator Data'!AF63</f>
        <v>2</v>
      </c>
      <c r="AN69" s="141">
        <f>'Crisis Indicator Data'!AG63</f>
        <v>1</v>
      </c>
      <c r="AO69" s="144">
        <f t="shared" si="27"/>
        <v>4</v>
      </c>
      <c r="AP69" s="147">
        <f t="shared" si="28"/>
        <v>3</v>
      </c>
      <c r="AQ69" s="149">
        <f t="shared" si="29"/>
        <v>4</v>
      </c>
    </row>
    <row r="70" spans="1:43" ht="13.5" customHeight="1" x14ac:dyDescent="0.3">
      <c r="A70" s="1" t="str">
        <f>'Crisis Indicator Data'!A64</f>
        <v>Mauritania</v>
      </c>
      <c r="B70" s="23" t="str">
        <f>'Crisis Indicator Data'!C64</f>
        <v>MRT001</v>
      </c>
      <c r="C70" s="23" t="str">
        <f>'Crisis Indicator Data'!D64</f>
        <v>Mauritania</v>
      </c>
      <c r="D70" s="23" t="str">
        <f>'Crisis Indicator Data'!E64</f>
        <v>MRT</v>
      </c>
      <c r="E70" s="137">
        <f>IF(VLOOKUP($D70,'Country Indicator Data'!$B$3:$N$193,3,FALSE)="x","x",ROUND(IF(VLOOKUP($D70,'Country Indicator Data'!$B$3:$N$193,3,FALSE)&gt;E$125,5,IF(VLOOKUP($D70,'Country Indicator Data'!$B$3:$N$193,3,FALSE)&lt;E$124,0,(E$125-VLOOKUP($D70,'Country Indicator Data'!$B$3:$N$193,3,FALSE))/(E$125-E$124)*5)),1))</f>
        <v>3.2</v>
      </c>
      <c r="F70" s="137">
        <f>IF(VLOOKUP($D70,'Country Indicator Data'!$B$3:$N$193,5,FALSE)="No data","x",ROUND(IF(VLOOKUP($D70,'Country Indicator Data'!$B$3:$N$193,5,FALSE)&gt;F$125,0,IF(VLOOKUP($D70,'Country Indicator Data'!$B$3:$N$193,5,FALSE)&lt;F$124,5,(F$125-VLOOKUP($D70,'Country Indicator Data'!$B$3:$N$193,5,FALSE))/(F$125-F$124)*5)),1))</f>
        <v>2.9</v>
      </c>
      <c r="G70" s="138">
        <f t="shared" si="15"/>
        <v>3.05</v>
      </c>
      <c r="H70" s="137">
        <f>IF(VLOOKUP($D70,'Country Indicator Data'!$B$3:$N$193,2,FALSE)="x","x",ROUND(IF(VLOOKUP($D70,'Country Indicator Data'!$B$3:$N$193,2,FALSE)&gt;H$125,5,IF(VLOOKUP($D70,'Country Indicator Data'!$B$3:$N$193,2,FALSE)&lt;H$124,0,5-(H$125-VLOOKUP($D70,'Country Indicator Data'!$B$3:$N$193,2,FALSE))/(H$125-H$124)*5)),1))</f>
        <v>3.3</v>
      </c>
      <c r="I70" s="137">
        <f>IF(VLOOKUP($D70,'Country Indicator Data'!$B$3:$N$193,4,FALSE)="No data","x",ROUND(IF(VLOOKUP($D70,'Country Indicator Data'!$B$3:$N$193,4,FALSE)&gt;I$125,5,IF(VLOOKUP($D70,'Country Indicator Data'!$B$3:$N$193,4,FALSE)&lt;I$124,0,5-(I$125-VLOOKUP($D70,'Country Indicator Data'!$B$3:$N$193,4,FALSE))/(I$125-I$124)*5)),1))</f>
        <v>0</v>
      </c>
      <c r="J70" s="138">
        <f t="shared" si="16"/>
        <v>1.65</v>
      </c>
      <c r="K70" s="137">
        <f>IF(VLOOKUP($D70,'Country Indicator Data'!$B$3:$N$193,6,FALSE)="x","x",ROUND(IF(VLOOKUP($D70,'Country Indicator Data'!$B$3:$N$193,6,FALSE)&gt;K$125,5,IF(VLOOKUP($D70,'Country Indicator Data'!$B$3:$N$193,6,FALSE)&lt;K$124,0,5-(K$125-VLOOKUP($D70,'Country Indicator Data'!$B$3:$N$193,6,FALSE))/(K$125-K$124)*5)),1))</f>
        <v>4.2</v>
      </c>
      <c r="L70" s="137">
        <f>IF(VLOOKUP($D70,'Country Indicator Data'!$B$3:$N$193,7,FALSE)="No data","x",ROUND(IF(VLOOKUP($D70,'Country Indicator Data'!$B$3:$N$193,7,FALSE)&gt;L$125,5,IF(VLOOKUP($D70,'Country Indicator Data'!$B$3:$N$193,7,FALSE)&lt;L$124,0,5-(L$125-VLOOKUP($D70,'Country Indicator Data'!$B$3:$N$193,7,FALSE))/(L$125-L$124)*5)),1))</f>
        <v>0.9</v>
      </c>
      <c r="M70" s="138">
        <f t="shared" si="17"/>
        <v>2.5500000000000003</v>
      </c>
      <c r="N70" s="146">
        <f t="shared" si="18"/>
        <v>2.4166666666666665</v>
      </c>
      <c r="O70" s="137">
        <f>VLOOKUP(D70,'Country Indicator Data'!$B$3:$I$193,8,FALSE)</f>
        <v>3</v>
      </c>
      <c r="P70" s="137" t="str">
        <f>IF(VLOOKUP($D70,'Country Indicator Data'!$B$3:$P$193,9,FALSE)="x","x",IF(VLOOKUP($D70,'Country Indicator Data'!$B$3:$P$193,9,FALSE)&gt;P$7,5,IF(VLOOKUP($D70,'Country Indicator Data'!$B$3:$P$193,9,FALSE)&gt;P$6,4,IF(VLOOKUP($D70,'Country Indicator Data'!$B$3:$P$193,9,FALSE)&gt;P$5,3,IF(VLOOKUP($D70,'Country Indicator Data'!$B$3:$P$193,9,FALSE)&gt;P$4,2,IF(VLOOKUP($D70,'Country Indicator Data'!$B$3:$P$193,9,FALSE)&gt;$P$3,1,0))))))</f>
        <v>x</v>
      </c>
      <c r="Q70" s="146">
        <f t="shared" si="19"/>
        <v>3</v>
      </c>
      <c r="R70" s="137">
        <f>IF(VLOOKUP($D70,'Country Indicator Data'!$B$3:$N$193,13,FALSE)="x","x",ROUND(IF(VLOOKUP($D70,'Country Indicator Data'!$B$3:$N$193,13,FALSE)&gt;R$125,0,IF(VLOOKUP($D70,'Country Indicator Data'!$B$3:$N$193,13,FALSE)&lt;R$124,5,(R$125-VLOOKUP($D70,'Country Indicator Data'!$B$3:$N$193,13,FALSE))/(R$125-R$124)*5)),1))</f>
        <v>3.7</v>
      </c>
      <c r="S70" s="137">
        <f>IF(VLOOKUP($D70,'Country Indicator Data'!$B$3:$N$193,10,FALSE)="x","x",ROUND(IF(VLOOKUP($D70,'Country Indicator Data'!$B$3:$N$193,10,FALSE)&gt;S$125,0,IF(VLOOKUP($D70,'Country Indicator Data'!$B$3:$N$193,10,FALSE)&lt;S$124,5,(S$125-VLOOKUP($D70,'Country Indicator Data'!$B$3:$N$193,10,FALSE))/(S$125-S$124)*5)),1))</f>
        <v>3.3</v>
      </c>
      <c r="T70" s="137">
        <f>IF(VLOOKUP($D70,'Country Indicator Data'!$B$3:$N$193,11,FALSE)="x","x",ROUND(IF(VLOOKUP($D70,'Country Indicator Data'!$B$3:$N$193,11,FALSE)&gt;T$125,0,IF(VLOOKUP($D70,'Country Indicator Data'!$B$3:$N$193,11,FALSE)&lt;T$124,5,(T$125-VLOOKUP($D70,'Country Indicator Data'!$B$3:$N$193,11,FALSE))/(T$125-T$124)*5)),1))</f>
        <v>3</v>
      </c>
      <c r="U70" s="137">
        <f>IF(VLOOKUP($D70,'Country Indicator Data'!$B$3:$N$193,12,FALSE)="x","x",ROUND(IF(VLOOKUP($D70,'Country Indicator Data'!$B$3:$N$193,12,FALSE)&gt;U$125,0,IF(VLOOKUP($D70,'Country Indicator Data'!$B$3:$N$193,12,FALSE)&lt;U$124,5,(U$125-VLOOKUP($D70,'Country Indicator Data'!$B$3:$N$193,12,FALSE))/(U$125-U$124)*5)),1))</f>
        <v>3.5</v>
      </c>
      <c r="V70" s="146">
        <f t="shared" si="20"/>
        <v>3.4</v>
      </c>
      <c r="W70" s="149">
        <f t="shared" si="21"/>
        <v>2.9</v>
      </c>
      <c r="X70" s="137">
        <f>IF(VLOOKUP($B70,'Crisis Indicator Data'!$C$3:$AG$117,20,FALSE)="x","x",IF(VLOOKUP($B70,'Crisis Indicator Data'!$C$3:$AG$117,20,FALSE)&gt;=X$7,5,IF(VLOOKUP($B70,'Crisis Indicator Data'!$C$3:$AG$117,20,FALSE)&gt;=X$6,4,IF(VLOOKUP($B70,'Crisis Indicator Data'!$C$3:$AG$117,20,FALSE)&gt;=X$5,3,IF(VLOOKUP($B70,'Crisis Indicator Data'!$C$3:$AG$117,20,FALSE)&gt;=X$4,2,IF(VLOOKUP($B70,'Crisis Indicator Data'!$C$3:$AG$117,20,FALSE)&gt;=X$3,1,0))))))</f>
        <v>3</v>
      </c>
      <c r="Y70" s="146">
        <f t="shared" si="22"/>
        <v>3</v>
      </c>
      <c r="Z70" s="139" t="str">
        <f>IF(OR('Crisis Indicator Data'!$W64="x",'Crisis Indicator Data'!$Q64="x",ISNA('Crisis Indicator Data'!$Q64)),"x",'Crisis Indicator Data'!$W64/SUM('Crisis Indicator Data'!$Q64:$U64))</f>
        <v>x</v>
      </c>
      <c r="AA70" s="143" t="str">
        <f t="shared" si="23"/>
        <v>x</v>
      </c>
      <c r="AB70" s="139" t="str">
        <f>IF(OR('Crisis Indicator Data'!$X64="x",'Crisis Indicator Data'!$Q64="x",ISNA('Crisis Indicator Data'!$Q64)),"x",'Crisis Indicator Data'!$X64/SUM('Crisis Indicator Data'!$Q64:$U64))</f>
        <v>x</v>
      </c>
      <c r="AC70" s="143" t="str">
        <f t="shared" si="24"/>
        <v>x</v>
      </c>
      <c r="AD70" s="141">
        <f>'Crisis Indicator Data'!Y64</f>
        <v>1</v>
      </c>
      <c r="AE70" s="141">
        <f>'Crisis Indicator Data'!Z64</f>
        <v>0</v>
      </c>
      <c r="AF70" s="141">
        <f>'Crisis Indicator Data'!AA64</f>
        <v>1</v>
      </c>
      <c r="AG70" s="141">
        <f>'Crisis Indicator Data'!AB64</f>
        <v>1</v>
      </c>
      <c r="AH70" s="144">
        <f t="shared" si="25"/>
        <v>2</v>
      </c>
      <c r="AI70" s="141">
        <f>'Crisis Indicator Data'!AC64</f>
        <v>1</v>
      </c>
      <c r="AJ70" s="141">
        <f>'Crisis Indicator Data'!AD64</f>
        <v>0</v>
      </c>
      <c r="AK70" s="144">
        <f t="shared" si="26"/>
        <v>1</v>
      </c>
      <c r="AL70" s="141">
        <f>'Crisis Indicator Data'!AE64</f>
        <v>0</v>
      </c>
      <c r="AM70" s="141">
        <f>'Crisis Indicator Data'!AF64</f>
        <v>0</v>
      </c>
      <c r="AN70" s="141">
        <f>'Crisis Indicator Data'!AG64</f>
        <v>1</v>
      </c>
      <c r="AO70" s="144">
        <f t="shared" si="27"/>
        <v>1</v>
      </c>
      <c r="AP70" s="147">
        <f t="shared" si="28"/>
        <v>1</v>
      </c>
      <c r="AQ70" s="149">
        <f t="shared" si="29"/>
        <v>2</v>
      </c>
    </row>
    <row r="71" spans="1:43" ht="13.5" customHeight="1" x14ac:dyDescent="0.3">
      <c r="A71" s="1" t="str">
        <f>'Crisis Indicator Data'!A65</f>
        <v>Refugees from Mali in Mauritania</v>
      </c>
      <c r="B71" s="23" t="str">
        <f>'Crisis Indicator Data'!C65</f>
        <v>MRT002</v>
      </c>
      <c r="C71" s="23" t="str">
        <f>'Crisis Indicator Data'!D65</f>
        <v>Mauritania</v>
      </c>
      <c r="D71" s="23" t="str">
        <f>'Crisis Indicator Data'!E65</f>
        <v>MRT</v>
      </c>
      <c r="E71" s="137">
        <f>IF(VLOOKUP($D71,'Country Indicator Data'!$B$3:$N$193,3,FALSE)="x","x",ROUND(IF(VLOOKUP($D71,'Country Indicator Data'!$B$3:$N$193,3,FALSE)&gt;E$125,5,IF(VLOOKUP($D71,'Country Indicator Data'!$B$3:$N$193,3,FALSE)&lt;E$124,0,(E$125-VLOOKUP($D71,'Country Indicator Data'!$B$3:$N$193,3,FALSE))/(E$125-E$124)*5)),1))</f>
        <v>3.2</v>
      </c>
      <c r="F71" s="137">
        <f>IF(VLOOKUP($D71,'Country Indicator Data'!$B$3:$N$193,5,FALSE)="No data","x",ROUND(IF(VLOOKUP($D71,'Country Indicator Data'!$B$3:$N$193,5,FALSE)&gt;F$125,0,IF(VLOOKUP($D71,'Country Indicator Data'!$B$3:$N$193,5,FALSE)&lt;F$124,5,(F$125-VLOOKUP($D71,'Country Indicator Data'!$B$3:$N$193,5,FALSE))/(F$125-F$124)*5)),1))</f>
        <v>2.9</v>
      </c>
      <c r="G71" s="138">
        <f t="shared" si="15"/>
        <v>3.05</v>
      </c>
      <c r="H71" s="137">
        <f>IF(VLOOKUP($D71,'Country Indicator Data'!$B$3:$N$193,2,FALSE)="x","x",ROUND(IF(VLOOKUP($D71,'Country Indicator Data'!$B$3:$N$193,2,FALSE)&gt;H$125,5,IF(VLOOKUP($D71,'Country Indicator Data'!$B$3:$N$193,2,FALSE)&lt;H$124,0,5-(H$125-VLOOKUP($D71,'Country Indicator Data'!$B$3:$N$193,2,FALSE))/(H$125-H$124)*5)),1))</f>
        <v>3.3</v>
      </c>
      <c r="I71" s="137">
        <f>IF(VLOOKUP($D71,'Country Indicator Data'!$B$3:$N$193,4,FALSE)="No data","x",ROUND(IF(VLOOKUP($D71,'Country Indicator Data'!$B$3:$N$193,4,FALSE)&gt;I$125,5,IF(VLOOKUP($D71,'Country Indicator Data'!$B$3:$N$193,4,FALSE)&lt;I$124,0,5-(I$125-VLOOKUP($D71,'Country Indicator Data'!$B$3:$N$193,4,FALSE))/(I$125-I$124)*5)),1))</f>
        <v>0</v>
      </c>
      <c r="J71" s="138">
        <f t="shared" si="16"/>
        <v>1.65</v>
      </c>
      <c r="K71" s="137">
        <f>IF(VLOOKUP($D71,'Country Indicator Data'!$B$3:$N$193,6,FALSE)="x","x",ROUND(IF(VLOOKUP($D71,'Country Indicator Data'!$B$3:$N$193,6,FALSE)&gt;K$125,5,IF(VLOOKUP($D71,'Country Indicator Data'!$B$3:$N$193,6,FALSE)&lt;K$124,0,5-(K$125-VLOOKUP($D71,'Country Indicator Data'!$B$3:$N$193,6,FALSE))/(K$125-K$124)*5)),1))</f>
        <v>4.2</v>
      </c>
      <c r="L71" s="137">
        <f>IF(VLOOKUP($D71,'Country Indicator Data'!$B$3:$N$193,7,FALSE)="No data","x",ROUND(IF(VLOOKUP($D71,'Country Indicator Data'!$B$3:$N$193,7,FALSE)&gt;L$125,5,IF(VLOOKUP($D71,'Country Indicator Data'!$B$3:$N$193,7,FALSE)&lt;L$124,0,5-(L$125-VLOOKUP($D71,'Country Indicator Data'!$B$3:$N$193,7,FALSE))/(L$125-L$124)*5)),1))</f>
        <v>0.9</v>
      </c>
      <c r="M71" s="138">
        <f t="shared" si="17"/>
        <v>2.5500000000000003</v>
      </c>
      <c r="N71" s="146">
        <f t="shared" si="18"/>
        <v>2.4166666666666665</v>
      </c>
      <c r="O71" s="137">
        <f>VLOOKUP(D71,'Country Indicator Data'!$B$3:$I$193,8,FALSE)</f>
        <v>3</v>
      </c>
      <c r="P71" s="137" t="str">
        <f>IF(VLOOKUP($D71,'Country Indicator Data'!$B$3:$P$193,9,FALSE)="x","x",IF(VLOOKUP($D71,'Country Indicator Data'!$B$3:$P$193,9,FALSE)&gt;P$7,5,IF(VLOOKUP($D71,'Country Indicator Data'!$B$3:$P$193,9,FALSE)&gt;P$6,4,IF(VLOOKUP($D71,'Country Indicator Data'!$B$3:$P$193,9,FALSE)&gt;P$5,3,IF(VLOOKUP($D71,'Country Indicator Data'!$B$3:$P$193,9,FALSE)&gt;P$4,2,IF(VLOOKUP($D71,'Country Indicator Data'!$B$3:$P$193,9,FALSE)&gt;$P$3,1,0))))))</f>
        <v>x</v>
      </c>
      <c r="Q71" s="146">
        <f t="shared" si="19"/>
        <v>3</v>
      </c>
      <c r="R71" s="137">
        <f>IF(VLOOKUP($D71,'Country Indicator Data'!$B$3:$N$193,13,FALSE)="x","x",ROUND(IF(VLOOKUP($D71,'Country Indicator Data'!$B$3:$N$193,13,FALSE)&gt;R$125,0,IF(VLOOKUP($D71,'Country Indicator Data'!$B$3:$N$193,13,FALSE)&lt;R$124,5,(R$125-VLOOKUP($D71,'Country Indicator Data'!$B$3:$N$193,13,FALSE))/(R$125-R$124)*5)),1))</f>
        <v>3.7</v>
      </c>
      <c r="S71" s="137">
        <f>IF(VLOOKUP($D71,'Country Indicator Data'!$B$3:$N$193,10,FALSE)="x","x",ROUND(IF(VLOOKUP($D71,'Country Indicator Data'!$B$3:$N$193,10,FALSE)&gt;S$125,0,IF(VLOOKUP($D71,'Country Indicator Data'!$B$3:$N$193,10,FALSE)&lt;S$124,5,(S$125-VLOOKUP($D71,'Country Indicator Data'!$B$3:$N$193,10,FALSE))/(S$125-S$124)*5)),1))</f>
        <v>3.3</v>
      </c>
      <c r="T71" s="137">
        <f>IF(VLOOKUP($D71,'Country Indicator Data'!$B$3:$N$193,11,FALSE)="x","x",ROUND(IF(VLOOKUP($D71,'Country Indicator Data'!$B$3:$N$193,11,FALSE)&gt;T$125,0,IF(VLOOKUP($D71,'Country Indicator Data'!$B$3:$N$193,11,FALSE)&lt;T$124,5,(T$125-VLOOKUP($D71,'Country Indicator Data'!$B$3:$N$193,11,FALSE))/(T$125-T$124)*5)),1))</f>
        <v>3</v>
      </c>
      <c r="U71" s="137">
        <f>IF(VLOOKUP($D71,'Country Indicator Data'!$B$3:$N$193,12,FALSE)="x","x",ROUND(IF(VLOOKUP($D71,'Country Indicator Data'!$B$3:$N$193,12,FALSE)&gt;U$125,0,IF(VLOOKUP($D71,'Country Indicator Data'!$B$3:$N$193,12,FALSE)&lt;U$124,5,(U$125-VLOOKUP($D71,'Country Indicator Data'!$B$3:$N$193,12,FALSE))/(U$125-U$124)*5)),1))</f>
        <v>3.5</v>
      </c>
      <c r="V71" s="146">
        <f t="shared" si="20"/>
        <v>3.4</v>
      </c>
      <c r="W71" s="149">
        <f t="shared" si="21"/>
        <v>2.9</v>
      </c>
      <c r="X71" s="137">
        <f>IF(VLOOKUP($B71,'Crisis Indicator Data'!$C$3:$AG$117,20,FALSE)="x","x",IF(VLOOKUP($B71,'Crisis Indicator Data'!$C$3:$AG$117,20,FALSE)&gt;=X$7,5,IF(VLOOKUP($B71,'Crisis Indicator Data'!$C$3:$AG$117,20,FALSE)&gt;=X$6,4,IF(VLOOKUP($B71,'Crisis Indicator Data'!$C$3:$AG$117,20,FALSE)&gt;=X$5,3,IF(VLOOKUP($B71,'Crisis Indicator Data'!$C$3:$AG$117,20,FALSE)&gt;=X$4,2,IF(VLOOKUP($B71,'Crisis Indicator Data'!$C$3:$AG$117,20,FALSE)&gt;=X$3,1,0))))))</f>
        <v>2</v>
      </c>
      <c r="Y71" s="146">
        <f t="shared" si="22"/>
        <v>2</v>
      </c>
      <c r="Z71" s="139" t="str">
        <f>IF(OR('Crisis Indicator Data'!$W65="x",'Crisis Indicator Data'!$Q65="x",ISNA('Crisis Indicator Data'!$Q65)),"x",'Crisis Indicator Data'!$W65/SUM('Crisis Indicator Data'!$Q65:$U65))</f>
        <v>x</v>
      </c>
      <c r="AA71" s="143" t="str">
        <f t="shared" si="23"/>
        <v>x</v>
      </c>
      <c r="AB71" s="139" t="str">
        <f>IF(OR('Crisis Indicator Data'!$X65="x",'Crisis Indicator Data'!$Q65="x",ISNA('Crisis Indicator Data'!$Q65)),"x",'Crisis Indicator Data'!$X65/SUM('Crisis Indicator Data'!$Q65:$U65))</f>
        <v>x</v>
      </c>
      <c r="AC71" s="143" t="str">
        <f t="shared" si="24"/>
        <v>x</v>
      </c>
      <c r="AD71" s="141">
        <f>'Crisis Indicator Data'!Y65</f>
        <v>1</v>
      </c>
      <c r="AE71" s="141">
        <f>'Crisis Indicator Data'!Z65</f>
        <v>0</v>
      </c>
      <c r="AF71" s="141">
        <f>'Crisis Indicator Data'!AA65</f>
        <v>1</v>
      </c>
      <c r="AG71" s="141">
        <f>'Crisis Indicator Data'!AB65</f>
        <v>1</v>
      </c>
      <c r="AH71" s="144">
        <f t="shared" si="25"/>
        <v>2</v>
      </c>
      <c r="AI71" s="141">
        <f>'Crisis Indicator Data'!AC65</f>
        <v>1</v>
      </c>
      <c r="AJ71" s="141">
        <f>'Crisis Indicator Data'!AD65</f>
        <v>0</v>
      </c>
      <c r="AK71" s="144">
        <f t="shared" si="26"/>
        <v>1</v>
      </c>
      <c r="AL71" s="141">
        <f>'Crisis Indicator Data'!AE65</f>
        <v>0</v>
      </c>
      <c r="AM71" s="141">
        <f>'Crisis Indicator Data'!AF65</f>
        <v>0</v>
      </c>
      <c r="AN71" s="141">
        <f>'Crisis Indicator Data'!AG65</f>
        <v>1</v>
      </c>
      <c r="AO71" s="144">
        <f t="shared" si="27"/>
        <v>1</v>
      </c>
      <c r="AP71" s="147">
        <f t="shared" si="28"/>
        <v>1</v>
      </c>
      <c r="AQ71" s="149">
        <f t="shared" si="29"/>
        <v>1.5</v>
      </c>
    </row>
    <row r="72" spans="1:43" ht="13.5" customHeight="1" x14ac:dyDescent="0.3">
      <c r="A72" s="1" t="str">
        <f>'Crisis Indicator Data'!A66</f>
        <v>Drought in Mauritania</v>
      </c>
      <c r="B72" s="23" t="str">
        <f>'Crisis Indicator Data'!C66</f>
        <v>MRT003</v>
      </c>
      <c r="C72" s="23" t="str">
        <f>'Crisis Indicator Data'!D66</f>
        <v>Mauritania</v>
      </c>
      <c r="D72" s="23" t="str">
        <f>'Crisis Indicator Data'!E66</f>
        <v>MRT</v>
      </c>
      <c r="E72" s="137">
        <f>IF(VLOOKUP($D72,'Country Indicator Data'!$B$3:$N$193,3,FALSE)="x","x",ROUND(IF(VLOOKUP($D72,'Country Indicator Data'!$B$3:$N$193,3,FALSE)&gt;E$125,5,IF(VLOOKUP($D72,'Country Indicator Data'!$B$3:$N$193,3,FALSE)&lt;E$124,0,(E$125-VLOOKUP($D72,'Country Indicator Data'!$B$3:$N$193,3,FALSE))/(E$125-E$124)*5)),1))</f>
        <v>3.2</v>
      </c>
      <c r="F72" s="137">
        <f>IF(VLOOKUP($D72,'Country Indicator Data'!$B$3:$N$193,5,FALSE)="No data","x",ROUND(IF(VLOOKUP($D72,'Country Indicator Data'!$B$3:$N$193,5,FALSE)&gt;F$125,0,IF(VLOOKUP($D72,'Country Indicator Data'!$B$3:$N$193,5,FALSE)&lt;F$124,5,(F$125-VLOOKUP($D72,'Country Indicator Data'!$B$3:$N$193,5,FALSE))/(F$125-F$124)*5)),1))</f>
        <v>2.9</v>
      </c>
      <c r="G72" s="138">
        <f t="shared" si="15"/>
        <v>3.05</v>
      </c>
      <c r="H72" s="137">
        <f>IF(VLOOKUP($D72,'Country Indicator Data'!$B$3:$N$193,2,FALSE)="x","x",ROUND(IF(VLOOKUP($D72,'Country Indicator Data'!$B$3:$N$193,2,FALSE)&gt;H$125,5,IF(VLOOKUP($D72,'Country Indicator Data'!$B$3:$N$193,2,FALSE)&lt;H$124,0,5-(H$125-VLOOKUP($D72,'Country Indicator Data'!$B$3:$N$193,2,FALSE))/(H$125-H$124)*5)),1))</f>
        <v>3.3</v>
      </c>
      <c r="I72" s="137">
        <f>IF(VLOOKUP($D72,'Country Indicator Data'!$B$3:$N$193,4,FALSE)="No data","x",ROUND(IF(VLOOKUP($D72,'Country Indicator Data'!$B$3:$N$193,4,FALSE)&gt;I$125,5,IF(VLOOKUP($D72,'Country Indicator Data'!$B$3:$N$193,4,FALSE)&lt;I$124,0,5-(I$125-VLOOKUP($D72,'Country Indicator Data'!$B$3:$N$193,4,FALSE))/(I$125-I$124)*5)),1))</f>
        <v>0</v>
      </c>
      <c r="J72" s="138">
        <f t="shared" si="16"/>
        <v>1.65</v>
      </c>
      <c r="K72" s="137">
        <f>IF(VLOOKUP($D72,'Country Indicator Data'!$B$3:$N$193,6,FALSE)="x","x",ROUND(IF(VLOOKUP($D72,'Country Indicator Data'!$B$3:$N$193,6,FALSE)&gt;K$125,5,IF(VLOOKUP($D72,'Country Indicator Data'!$B$3:$N$193,6,FALSE)&lt;K$124,0,5-(K$125-VLOOKUP($D72,'Country Indicator Data'!$B$3:$N$193,6,FALSE))/(K$125-K$124)*5)),1))</f>
        <v>4.2</v>
      </c>
      <c r="L72" s="137">
        <f>IF(VLOOKUP($D72,'Country Indicator Data'!$B$3:$N$193,7,FALSE)="No data","x",ROUND(IF(VLOOKUP($D72,'Country Indicator Data'!$B$3:$N$193,7,FALSE)&gt;L$125,5,IF(VLOOKUP($D72,'Country Indicator Data'!$B$3:$N$193,7,FALSE)&lt;L$124,0,5-(L$125-VLOOKUP($D72,'Country Indicator Data'!$B$3:$N$193,7,FALSE))/(L$125-L$124)*5)),1))</f>
        <v>0.9</v>
      </c>
      <c r="M72" s="138">
        <f t="shared" si="17"/>
        <v>2.5500000000000003</v>
      </c>
      <c r="N72" s="146">
        <f t="shared" si="18"/>
        <v>2.4166666666666665</v>
      </c>
      <c r="O72" s="137">
        <f>VLOOKUP(D72,'Country Indicator Data'!$B$3:$I$193,8,FALSE)</f>
        <v>3</v>
      </c>
      <c r="P72" s="137" t="str">
        <f>IF(VLOOKUP($D72,'Country Indicator Data'!$B$3:$P$193,9,FALSE)="x","x",IF(VLOOKUP($D72,'Country Indicator Data'!$B$3:$P$193,9,FALSE)&gt;P$7,5,IF(VLOOKUP($D72,'Country Indicator Data'!$B$3:$P$193,9,FALSE)&gt;P$6,4,IF(VLOOKUP($D72,'Country Indicator Data'!$B$3:$P$193,9,FALSE)&gt;P$5,3,IF(VLOOKUP($D72,'Country Indicator Data'!$B$3:$P$193,9,FALSE)&gt;P$4,2,IF(VLOOKUP($D72,'Country Indicator Data'!$B$3:$P$193,9,FALSE)&gt;$P$3,1,0))))))</f>
        <v>x</v>
      </c>
      <c r="Q72" s="146">
        <f t="shared" si="19"/>
        <v>3</v>
      </c>
      <c r="R72" s="137">
        <f>IF(VLOOKUP($D72,'Country Indicator Data'!$B$3:$N$193,13,FALSE)="x","x",ROUND(IF(VLOOKUP($D72,'Country Indicator Data'!$B$3:$N$193,13,FALSE)&gt;R$125,0,IF(VLOOKUP($D72,'Country Indicator Data'!$B$3:$N$193,13,FALSE)&lt;R$124,5,(R$125-VLOOKUP($D72,'Country Indicator Data'!$B$3:$N$193,13,FALSE))/(R$125-R$124)*5)),1))</f>
        <v>3.7</v>
      </c>
      <c r="S72" s="137">
        <f>IF(VLOOKUP($D72,'Country Indicator Data'!$B$3:$N$193,10,FALSE)="x","x",ROUND(IF(VLOOKUP($D72,'Country Indicator Data'!$B$3:$N$193,10,FALSE)&gt;S$125,0,IF(VLOOKUP($D72,'Country Indicator Data'!$B$3:$N$193,10,FALSE)&lt;S$124,5,(S$125-VLOOKUP($D72,'Country Indicator Data'!$B$3:$N$193,10,FALSE))/(S$125-S$124)*5)),1))</f>
        <v>3.3</v>
      </c>
      <c r="T72" s="137">
        <f>IF(VLOOKUP($D72,'Country Indicator Data'!$B$3:$N$193,11,FALSE)="x","x",ROUND(IF(VLOOKUP($D72,'Country Indicator Data'!$B$3:$N$193,11,FALSE)&gt;T$125,0,IF(VLOOKUP($D72,'Country Indicator Data'!$B$3:$N$193,11,FALSE)&lt;T$124,5,(T$125-VLOOKUP($D72,'Country Indicator Data'!$B$3:$N$193,11,FALSE))/(T$125-T$124)*5)),1))</f>
        <v>3</v>
      </c>
      <c r="U72" s="137">
        <f>IF(VLOOKUP($D72,'Country Indicator Data'!$B$3:$N$193,12,FALSE)="x","x",ROUND(IF(VLOOKUP($D72,'Country Indicator Data'!$B$3:$N$193,12,FALSE)&gt;U$125,0,IF(VLOOKUP($D72,'Country Indicator Data'!$B$3:$N$193,12,FALSE)&lt;U$124,5,(U$125-VLOOKUP($D72,'Country Indicator Data'!$B$3:$N$193,12,FALSE))/(U$125-U$124)*5)),1))</f>
        <v>3.5</v>
      </c>
      <c r="V72" s="146">
        <f t="shared" si="20"/>
        <v>3.4</v>
      </c>
      <c r="W72" s="149">
        <f t="shared" si="21"/>
        <v>2.9</v>
      </c>
      <c r="X72" s="137" t="str">
        <f>IF(VLOOKUP($B72,'Crisis Indicator Data'!$C$3:$AG$117,20,FALSE)="x","x",IF(VLOOKUP($B72,'Crisis Indicator Data'!$C$3:$AG$117,20,FALSE)&gt;=X$7,5,IF(VLOOKUP($B72,'Crisis Indicator Data'!$C$3:$AG$117,20,FALSE)&gt;=X$6,4,IF(VLOOKUP($B72,'Crisis Indicator Data'!$C$3:$AG$117,20,FALSE)&gt;=X$5,3,IF(VLOOKUP($B72,'Crisis Indicator Data'!$C$3:$AG$117,20,FALSE)&gt;=X$4,2,IF(VLOOKUP($B72,'Crisis Indicator Data'!$C$3:$AG$117,20,FALSE)&gt;=X$3,1,0))))))</f>
        <v>x</v>
      </c>
      <c r="Y72" s="146" t="str">
        <f t="shared" si="22"/>
        <v>x</v>
      </c>
      <c r="Z72" s="139" t="str">
        <f>IF(OR('Crisis Indicator Data'!$W66="x",'Crisis Indicator Data'!$Q66="x",ISNA('Crisis Indicator Data'!$Q66)),"x",'Crisis Indicator Data'!$W66/SUM('Crisis Indicator Data'!$Q66:$U66))</f>
        <v>x</v>
      </c>
      <c r="AA72" s="143" t="str">
        <f t="shared" si="23"/>
        <v>x</v>
      </c>
      <c r="AB72" s="139" t="str">
        <f>IF(OR('Crisis Indicator Data'!$X66="x",'Crisis Indicator Data'!$Q66="x",ISNA('Crisis Indicator Data'!$Q66)),"x",'Crisis Indicator Data'!$X66/SUM('Crisis Indicator Data'!$Q66:$U66))</f>
        <v>x</v>
      </c>
      <c r="AC72" s="143" t="str">
        <f t="shared" si="24"/>
        <v>x</v>
      </c>
      <c r="AD72" s="141">
        <f>'Crisis Indicator Data'!Y66</f>
        <v>1</v>
      </c>
      <c r="AE72" s="141">
        <f>'Crisis Indicator Data'!Z66</f>
        <v>0</v>
      </c>
      <c r="AF72" s="141">
        <f>'Crisis Indicator Data'!AA66</f>
        <v>1</v>
      </c>
      <c r="AG72" s="141">
        <f>'Crisis Indicator Data'!AB66</f>
        <v>1</v>
      </c>
      <c r="AH72" s="144">
        <f t="shared" si="25"/>
        <v>2</v>
      </c>
      <c r="AI72" s="141">
        <f>'Crisis Indicator Data'!AC66</f>
        <v>1</v>
      </c>
      <c r="AJ72" s="141">
        <f>'Crisis Indicator Data'!AD66</f>
        <v>0</v>
      </c>
      <c r="AK72" s="144">
        <f t="shared" si="26"/>
        <v>1</v>
      </c>
      <c r="AL72" s="141">
        <f>'Crisis Indicator Data'!AE66</f>
        <v>0</v>
      </c>
      <c r="AM72" s="141">
        <f>'Crisis Indicator Data'!AF66</f>
        <v>0</v>
      </c>
      <c r="AN72" s="141">
        <f>'Crisis Indicator Data'!AG66</f>
        <v>1</v>
      </c>
      <c r="AO72" s="144">
        <f t="shared" si="27"/>
        <v>1</v>
      </c>
      <c r="AP72" s="147">
        <f t="shared" si="28"/>
        <v>1</v>
      </c>
      <c r="AQ72" s="149">
        <f t="shared" si="29"/>
        <v>1</v>
      </c>
    </row>
    <row r="73" spans="1:43" ht="13.5" customHeight="1" x14ac:dyDescent="0.3">
      <c r="A73" s="1" t="str">
        <f>'Crisis Indicator Data'!A67</f>
        <v>Mixed migration flows in Morocco</v>
      </c>
      <c r="B73" s="23" t="str">
        <f>'Crisis Indicator Data'!C67</f>
        <v>MAR002</v>
      </c>
      <c r="C73" s="23" t="str">
        <f>'Crisis Indicator Data'!D67</f>
        <v>Morocco</v>
      </c>
      <c r="D73" s="23" t="str">
        <f>'Crisis Indicator Data'!E67</f>
        <v>MAR</v>
      </c>
      <c r="E73" s="137">
        <f>IF(VLOOKUP($D73,'Country Indicator Data'!$B$3:$N$193,3,FALSE)="x","x",ROUND(IF(VLOOKUP($D73,'Country Indicator Data'!$B$3:$N$193,3,FALSE)&gt;E$125,5,IF(VLOOKUP($D73,'Country Indicator Data'!$B$3:$N$193,3,FALSE)&lt;E$124,0,(E$125-VLOOKUP($D73,'Country Indicator Data'!$B$3:$N$193,3,FALSE))/(E$125-E$124)*5)),1))</f>
        <v>3.2</v>
      </c>
      <c r="F73" s="137">
        <f>IF(VLOOKUP($D73,'Country Indicator Data'!$B$3:$N$193,5,FALSE)="No data","x",ROUND(IF(VLOOKUP($D73,'Country Indicator Data'!$B$3:$N$193,5,FALSE)&gt;F$125,0,IF(VLOOKUP($D73,'Country Indicator Data'!$B$3:$N$193,5,FALSE)&lt;F$124,5,(F$125-VLOOKUP($D73,'Country Indicator Data'!$B$3:$N$193,5,FALSE))/(F$125-F$124)*5)),1))</f>
        <v>3.1</v>
      </c>
      <c r="G73" s="138">
        <f t="shared" si="15"/>
        <v>3.1500000000000004</v>
      </c>
      <c r="H73" s="137">
        <f>IF(VLOOKUP($D73,'Country Indicator Data'!$B$3:$N$193,2,FALSE)="x","x",ROUND(IF(VLOOKUP($D73,'Country Indicator Data'!$B$3:$N$193,2,FALSE)&gt;H$125,5,IF(VLOOKUP($D73,'Country Indicator Data'!$B$3:$N$193,2,FALSE)&lt;H$124,0,5-(H$125-VLOOKUP($D73,'Country Indicator Data'!$B$3:$N$193,2,FALSE))/(H$125-H$124)*5)),1))</f>
        <v>4.2</v>
      </c>
      <c r="I73" s="137">
        <f>IF(VLOOKUP($D73,'Country Indicator Data'!$B$3:$N$193,4,FALSE)="No data","x",ROUND(IF(VLOOKUP($D73,'Country Indicator Data'!$B$3:$N$193,4,FALSE)&gt;I$125,5,IF(VLOOKUP($D73,'Country Indicator Data'!$B$3:$N$193,4,FALSE)&lt;I$124,0,5-(I$125-VLOOKUP($D73,'Country Indicator Data'!$B$3:$N$193,4,FALSE))/(I$125-I$124)*5)),1))</f>
        <v>4</v>
      </c>
      <c r="J73" s="138">
        <f t="shared" si="16"/>
        <v>4.0999999999999996</v>
      </c>
      <c r="K73" s="137">
        <f>IF(VLOOKUP($D73,'Country Indicator Data'!$B$3:$N$193,6,FALSE)="x","x",ROUND(IF(VLOOKUP($D73,'Country Indicator Data'!$B$3:$N$193,6,FALSE)&gt;K$125,5,IF(VLOOKUP($D73,'Country Indicator Data'!$B$3:$N$193,6,FALSE)&lt;K$124,0,5-(K$125-VLOOKUP($D73,'Country Indicator Data'!$B$3:$N$193,6,FALSE))/(K$125-K$124)*5)),1))</f>
        <v>3.3</v>
      </c>
      <c r="L73" s="137">
        <f>IF(VLOOKUP($D73,'Country Indicator Data'!$B$3:$N$193,7,FALSE)="No data","x",ROUND(IF(VLOOKUP($D73,'Country Indicator Data'!$B$3:$N$193,7,FALSE)&gt;L$125,5,IF(VLOOKUP($D73,'Country Indicator Data'!$B$3:$N$193,7,FALSE)&lt;L$124,0,5-(L$125-VLOOKUP($D73,'Country Indicator Data'!$B$3:$N$193,7,FALSE))/(L$125-L$124)*5)),1))</f>
        <v>2</v>
      </c>
      <c r="M73" s="138">
        <f t="shared" si="17"/>
        <v>2.65</v>
      </c>
      <c r="N73" s="146">
        <f t="shared" si="18"/>
        <v>3.3000000000000003</v>
      </c>
      <c r="O73" s="137">
        <f>VLOOKUP(D73,'Country Indicator Data'!$B$3:$I$193,8,FALSE)</f>
        <v>3</v>
      </c>
      <c r="P73" s="137">
        <f>IF(VLOOKUP($D73,'Country Indicator Data'!$B$3:$P$193,9,FALSE)="x","x",IF(VLOOKUP($D73,'Country Indicator Data'!$B$3:$P$193,9,FALSE)&gt;P$7,5,IF(VLOOKUP($D73,'Country Indicator Data'!$B$3:$P$193,9,FALSE)&gt;P$6,4,IF(VLOOKUP($D73,'Country Indicator Data'!$B$3:$P$193,9,FALSE)&gt;P$5,3,IF(VLOOKUP($D73,'Country Indicator Data'!$B$3:$P$193,9,FALSE)&gt;P$4,2,IF(VLOOKUP($D73,'Country Indicator Data'!$B$3:$P$193,9,FALSE)&gt;$P$3,1,0))))))</f>
        <v>2</v>
      </c>
      <c r="Q73" s="146">
        <f t="shared" si="19"/>
        <v>2.5</v>
      </c>
      <c r="R73" s="137">
        <f>IF(VLOOKUP($D73,'Country Indicator Data'!$B$3:$N$193,13,FALSE)="x","x",ROUND(IF(VLOOKUP($D73,'Country Indicator Data'!$B$3:$N$193,13,FALSE)&gt;R$125,0,IF(VLOOKUP($D73,'Country Indicator Data'!$B$3:$N$193,13,FALSE)&lt;R$124,5,(R$125-VLOOKUP($D73,'Country Indicator Data'!$B$3:$N$193,13,FALSE))/(R$125-R$124)*5)),1))</f>
        <v>3.2</v>
      </c>
      <c r="S73" s="137">
        <f>IF(VLOOKUP($D73,'Country Indicator Data'!$B$3:$N$193,10,FALSE)="x","x",ROUND(IF(VLOOKUP($D73,'Country Indicator Data'!$B$3:$N$193,10,FALSE)&gt;S$125,0,IF(VLOOKUP($D73,'Country Indicator Data'!$B$3:$N$193,10,FALSE)&lt;S$124,5,(S$125-VLOOKUP($D73,'Country Indicator Data'!$B$3:$N$193,10,FALSE))/(S$125-S$124)*5)),1))</f>
        <v>2.6</v>
      </c>
      <c r="T73" s="137">
        <f>IF(VLOOKUP($D73,'Country Indicator Data'!$B$3:$N$193,11,FALSE)="x","x",ROUND(IF(VLOOKUP($D73,'Country Indicator Data'!$B$3:$N$193,11,FALSE)&gt;T$125,0,IF(VLOOKUP($D73,'Country Indicator Data'!$B$3:$N$193,11,FALSE)&lt;T$124,5,(T$125-VLOOKUP($D73,'Country Indicator Data'!$B$3:$N$193,11,FALSE))/(T$125-T$124)*5)),1))</f>
        <v>3.4</v>
      </c>
      <c r="U73" s="137">
        <f>IF(VLOOKUP($D73,'Country Indicator Data'!$B$3:$N$193,12,FALSE)="x","x",ROUND(IF(VLOOKUP($D73,'Country Indicator Data'!$B$3:$N$193,12,FALSE)&gt;U$125,0,IF(VLOOKUP($D73,'Country Indicator Data'!$B$3:$N$193,12,FALSE)&lt;U$124,5,(U$125-VLOOKUP($D73,'Country Indicator Data'!$B$3:$N$193,12,FALSE))/(U$125-U$124)*5)),1))</f>
        <v>3.1</v>
      </c>
      <c r="V73" s="146">
        <f t="shared" si="20"/>
        <v>3.1</v>
      </c>
      <c r="W73" s="149">
        <f t="shared" si="21"/>
        <v>3</v>
      </c>
      <c r="X73" s="137">
        <f>IF(VLOOKUP($B73,'Crisis Indicator Data'!$C$3:$AG$117,20,FALSE)="x","x",IF(VLOOKUP($B73,'Crisis Indicator Data'!$C$3:$AG$117,20,FALSE)&gt;=X$7,5,IF(VLOOKUP($B73,'Crisis Indicator Data'!$C$3:$AG$117,20,FALSE)&gt;=X$6,4,IF(VLOOKUP($B73,'Crisis Indicator Data'!$C$3:$AG$117,20,FALSE)&gt;=X$5,3,IF(VLOOKUP($B73,'Crisis Indicator Data'!$C$3:$AG$117,20,FALSE)&gt;=X$4,2,IF(VLOOKUP($B73,'Crisis Indicator Data'!$C$3:$AG$117,20,FALSE)&gt;=X$3,1,0))))))</f>
        <v>1</v>
      </c>
      <c r="Y73" s="146">
        <f t="shared" si="22"/>
        <v>1</v>
      </c>
      <c r="Z73" s="139" t="str">
        <f>IF(OR('Crisis Indicator Data'!$W67="x",'Crisis Indicator Data'!$Q67="x",ISNA('Crisis Indicator Data'!$Q67)),"x",'Crisis Indicator Data'!$W67/SUM('Crisis Indicator Data'!$Q67:$U67))</f>
        <v>x</v>
      </c>
      <c r="AA73" s="143" t="str">
        <f t="shared" si="23"/>
        <v>x</v>
      </c>
      <c r="AB73" s="139" t="str">
        <f>IF(OR('Crisis Indicator Data'!$X67="x",'Crisis Indicator Data'!$Q67="x",ISNA('Crisis Indicator Data'!$Q67)),"x",'Crisis Indicator Data'!$X67/SUM('Crisis Indicator Data'!$Q67:$U67))</f>
        <v>x</v>
      </c>
      <c r="AC73" s="143" t="str">
        <f t="shared" si="24"/>
        <v>x</v>
      </c>
      <c r="AD73" s="141">
        <f>'Crisis Indicator Data'!Y67</f>
        <v>0</v>
      </c>
      <c r="AE73" s="141">
        <f>'Crisis Indicator Data'!Z67</f>
        <v>0</v>
      </c>
      <c r="AF73" s="141">
        <f>'Crisis Indicator Data'!AA67</f>
        <v>0</v>
      </c>
      <c r="AG73" s="141">
        <f>'Crisis Indicator Data'!AB67</f>
        <v>0</v>
      </c>
      <c r="AH73" s="144">
        <f t="shared" si="25"/>
        <v>0</v>
      </c>
      <c r="AI73" s="141">
        <f>'Crisis Indicator Data'!AC67</f>
        <v>0</v>
      </c>
      <c r="AJ73" s="141">
        <f>'Crisis Indicator Data'!AD67</f>
        <v>0</v>
      </c>
      <c r="AK73" s="144">
        <f t="shared" si="26"/>
        <v>0</v>
      </c>
      <c r="AL73" s="141">
        <f>'Crisis Indicator Data'!AE67</f>
        <v>0</v>
      </c>
      <c r="AM73" s="141">
        <f>'Crisis Indicator Data'!AF67</f>
        <v>0</v>
      </c>
      <c r="AN73" s="141">
        <f>'Crisis Indicator Data'!AG67</f>
        <v>0</v>
      </c>
      <c r="AO73" s="144">
        <f t="shared" si="27"/>
        <v>0</v>
      </c>
      <c r="AP73" s="147">
        <f t="shared" si="28"/>
        <v>0</v>
      </c>
      <c r="AQ73" s="149">
        <f t="shared" si="29"/>
        <v>0.5</v>
      </c>
    </row>
    <row r="74" spans="1:43" ht="13.5" customHeight="1" x14ac:dyDescent="0.3">
      <c r="A74" s="1" t="str">
        <f>'Crisis Indicator Data'!A68</f>
        <v>Drought in Mozambique</v>
      </c>
      <c r="B74" s="23" t="str">
        <f>'Crisis Indicator Data'!C68</f>
        <v>MOZ002</v>
      </c>
      <c r="C74" s="23" t="str">
        <f>'Crisis Indicator Data'!D68</f>
        <v>Mozambique</v>
      </c>
      <c r="D74" s="23" t="str">
        <f>'Crisis Indicator Data'!E68</f>
        <v>MOZ</v>
      </c>
      <c r="E74" s="137">
        <f>IF(VLOOKUP($D74,'Country Indicator Data'!$B$3:$N$193,3,FALSE)="x","x",ROUND(IF(VLOOKUP($D74,'Country Indicator Data'!$B$3:$N$193,3,FALSE)&gt;E$125,5,IF(VLOOKUP($D74,'Country Indicator Data'!$B$3:$N$193,3,FALSE)&lt;E$124,0,(E$125-VLOOKUP($D74,'Country Indicator Data'!$B$3:$N$193,3,FALSE))/(E$125-E$124)*5)),1))</f>
        <v>2.5</v>
      </c>
      <c r="F74" s="137">
        <f>IF(VLOOKUP($D74,'Country Indicator Data'!$B$3:$N$193,5,FALSE)="No data","x",ROUND(IF(VLOOKUP($D74,'Country Indicator Data'!$B$3:$N$193,5,FALSE)&gt;F$125,0,IF(VLOOKUP($D74,'Country Indicator Data'!$B$3:$N$193,5,FALSE)&lt;F$124,5,(F$125-VLOOKUP($D74,'Country Indicator Data'!$B$3:$N$193,5,FALSE))/(F$125-F$124)*5)),1))</f>
        <v>2.8</v>
      </c>
      <c r="G74" s="138">
        <f t="shared" si="15"/>
        <v>2.65</v>
      </c>
      <c r="H74" s="137">
        <f>IF(VLOOKUP($D74,'Country Indicator Data'!$B$3:$N$193,2,FALSE)="x","x",ROUND(IF(VLOOKUP($D74,'Country Indicator Data'!$B$3:$N$193,2,FALSE)&gt;H$125,5,IF(VLOOKUP($D74,'Country Indicator Data'!$B$3:$N$193,2,FALSE)&lt;H$124,0,5-(H$125-VLOOKUP($D74,'Country Indicator Data'!$B$3:$N$193,2,FALSE))/(H$125-H$124)*5)),1))</f>
        <v>4.5</v>
      </c>
      <c r="I74" s="137">
        <f>IF(VLOOKUP($D74,'Country Indicator Data'!$B$3:$N$193,4,FALSE)="No data","x",ROUND(IF(VLOOKUP($D74,'Country Indicator Data'!$B$3:$N$193,4,FALSE)&gt;I$125,5,IF(VLOOKUP($D74,'Country Indicator Data'!$B$3:$N$193,4,FALSE)&lt;I$124,0,5-(I$125-VLOOKUP($D74,'Country Indicator Data'!$B$3:$N$193,4,FALSE))/(I$125-I$124)*5)),1))</f>
        <v>1.7</v>
      </c>
      <c r="J74" s="138">
        <f t="shared" si="16"/>
        <v>3.1</v>
      </c>
      <c r="K74" s="137">
        <f>IF(VLOOKUP($D74,'Country Indicator Data'!$B$3:$N$193,6,FALSE)="x","x",ROUND(IF(VLOOKUP($D74,'Country Indicator Data'!$B$3:$N$193,6,FALSE)&gt;K$125,5,IF(VLOOKUP($D74,'Country Indicator Data'!$B$3:$N$193,6,FALSE)&lt;K$124,0,5-(K$125-VLOOKUP($D74,'Country Indicator Data'!$B$3:$N$193,6,FALSE))/(K$125-K$124)*5)),1))</f>
        <v>3.8</v>
      </c>
      <c r="L74" s="137">
        <f>IF(VLOOKUP($D74,'Country Indicator Data'!$B$3:$N$193,7,FALSE)="No data","x",ROUND(IF(VLOOKUP($D74,'Country Indicator Data'!$B$3:$N$193,7,FALSE)&gt;L$125,5,IF(VLOOKUP($D74,'Country Indicator Data'!$B$3:$N$193,7,FALSE)&lt;L$124,0,5-(L$125-VLOOKUP($D74,'Country Indicator Data'!$B$3:$N$193,7,FALSE))/(L$125-L$124)*5)),1))</f>
        <v>2.6</v>
      </c>
      <c r="M74" s="138">
        <f t="shared" si="17"/>
        <v>3.2</v>
      </c>
      <c r="N74" s="146">
        <f t="shared" si="18"/>
        <v>2.9833333333333329</v>
      </c>
      <c r="O74" s="137">
        <f>VLOOKUP(D74,'Country Indicator Data'!$B$3:$I$193,8,FALSE)</f>
        <v>3</v>
      </c>
      <c r="P74" s="137" t="str">
        <f>IF(VLOOKUP($D74,'Country Indicator Data'!$B$3:$P$193,9,FALSE)="x","x",IF(VLOOKUP($D74,'Country Indicator Data'!$B$3:$P$193,9,FALSE)&gt;P$7,5,IF(VLOOKUP($D74,'Country Indicator Data'!$B$3:$P$193,9,FALSE)&gt;P$6,4,IF(VLOOKUP($D74,'Country Indicator Data'!$B$3:$P$193,9,FALSE)&gt;P$5,3,IF(VLOOKUP($D74,'Country Indicator Data'!$B$3:$P$193,9,FALSE)&gt;P$4,2,IF(VLOOKUP($D74,'Country Indicator Data'!$B$3:$P$193,9,FALSE)&gt;$P$3,1,0))))))</f>
        <v>x</v>
      </c>
      <c r="Q74" s="146">
        <f t="shared" si="19"/>
        <v>3</v>
      </c>
      <c r="R74" s="137">
        <f>IF(VLOOKUP($D74,'Country Indicator Data'!$B$3:$N$193,13,FALSE)="x","x",ROUND(IF(VLOOKUP($D74,'Country Indicator Data'!$B$3:$N$193,13,FALSE)&gt;R$125,0,IF(VLOOKUP($D74,'Country Indicator Data'!$B$3:$N$193,13,FALSE)&lt;R$124,5,(R$125-VLOOKUP($D74,'Country Indicator Data'!$B$3:$N$193,13,FALSE))/(R$125-R$124)*5)),1))</f>
        <v>3.7</v>
      </c>
      <c r="S74" s="137">
        <f>IF(VLOOKUP($D74,'Country Indicator Data'!$B$3:$N$193,10,FALSE)="x","x",ROUND(IF(VLOOKUP($D74,'Country Indicator Data'!$B$3:$N$193,10,FALSE)&gt;S$125,0,IF(VLOOKUP($D74,'Country Indicator Data'!$B$3:$N$193,10,FALSE)&lt;S$124,5,(S$125-VLOOKUP($D74,'Country Indicator Data'!$B$3:$N$193,10,FALSE))/(S$125-S$124)*5)),1))</f>
        <v>3.4</v>
      </c>
      <c r="T74" s="137">
        <f>IF(VLOOKUP($D74,'Country Indicator Data'!$B$3:$N$193,11,FALSE)="x","x",ROUND(IF(VLOOKUP($D74,'Country Indicator Data'!$B$3:$N$193,11,FALSE)&gt;T$125,0,IF(VLOOKUP($D74,'Country Indicator Data'!$B$3:$N$193,11,FALSE)&lt;T$124,5,(T$125-VLOOKUP($D74,'Country Indicator Data'!$B$3:$N$193,11,FALSE))/(T$125-T$124)*5)),1))</f>
        <v>3.5</v>
      </c>
      <c r="U74" s="137">
        <f>IF(VLOOKUP($D74,'Country Indicator Data'!$B$3:$N$193,12,FALSE)="x","x",ROUND(IF(VLOOKUP($D74,'Country Indicator Data'!$B$3:$N$193,12,FALSE)&gt;U$125,0,IF(VLOOKUP($D74,'Country Indicator Data'!$B$3:$N$193,12,FALSE)&lt;U$124,5,(U$125-VLOOKUP($D74,'Country Indicator Data'!$B$3:$N$193,12,FALSE))/(U$125-U$124)*5)),1))</f>
        <v>2.4</v>
      </c>
      <c r="V74" s="146">
        <f t="shared" si="20"/>
        <v>3.3</v>
      </c>
      <c r="W74" s="149">
        <f t="shared" si="21"/>
        <v>3.1</v>
      </c>
      <c r="X74" s="137">
        <f>IF(VLOOKUP($B74,'Crisis Indicator Data'!$C$3:$AG$117,20,FALSE)="x","x",IF(VLOOKUP($B74,'Crisis Indicator Data'!$C$3:$AG$117,20,FALSE)&gt;=X$7,5,IF(VLOOKUP($B74,'Crisis Indicator Data'!$C$3:$AG$117,20,FALSE)&gt;=X$6,4,IF(VLOOKUP($B74,'Crisis Indicator Data'!$C$3:$AG$117,20,FALSE)&gt;=X$5,3,IF(VLOOKUP($B74,'Crisis Indicator Data'!$C$3:$AG$117,20,FALSE)&gt;=X$4,2,IF(VLOOKUP($B74,'Crisis Indicator Data'!$C$3:$AG$117,20,FALSE)&gt;=X$3,1,0))))))</f>
        <v>2</v>
      </c>
      <c r="Y74" s="146">
        <f t="shared" si="22"/>
        <v>2</v>
      </c>
      <c r="Z74" s="139">
        <f>IF(OR('Crisis Indicator Data'!$W68="x",'Crisis Indicator Data'!$Q68="x",ISNA('Crisis Indicator Data'!$Q68)),"x",'Crisis Indicator Data'!$W68/SUM('Crisis Indicator Data'!$Q68:$U68))</f>
        <v>0</v>
      </c>
      <c r="AA74" s="143">
        <f t="shared" si="23"/>
        <v>0</v>
      </c>
      <c r="AB74" s="139">
        <f>IF(OR('Crisis Indicator Data'!$X68="x",'Crisis Indicator Data'!$Q68="x",ISNA('Crisis Indicator Data'!$Q68)),"x",'Crisis Indicator Data'!$X68/SUM('Crisis Indicator Data'!$Q68:$U68))</f>
        <v>0</v>
      </c>
      <c r="AC74" s="143">
        <f t="shared" si="24"/>
        <v>0</v>
      </c>
      <c r="AD74" s="141">
        <f>'Crisis Indicator Data'!Y68</f>
        <v>0</v>
      </c>
      <c r="AE74" s="141">
        <f>'Crisis Indicator Data'!Z68</f>
        <v>0</v>
      </c>
      <c r="AF74" s="141">
        <f>'Crisis Indicator Data'!AA68</f>
        <v>0</v>
      </c>
      <c r="AG74" s="141">
        <f>'Crisis Indicator Data'!AB68</f>
        <v>0</v>
      </c>
      <c r="AH74" s="144">
        <f t="shared" si="25"/>
        <v>0</v>
      </c>
      <c r="AI74" s="141">
        <f>'Crisis Indicator Data'!AC68</f>
        <v>0</v>
      </c>
      <c r="AJ74" s="141">
        <f>'Crisis Indicator Data'!AD68</f>
        <v>0</v>
      </c>
      <c r="AK74" s="144">
        <f t="shared" si="26"/>
        <v>0</v>
      </c>
      <c r="AL74" s="141">
        <f>'Crisis Indicator Data'!AE68</f>
        <v>2</v>
      </c>
      <c r="AM74" s="141">
        <f>'Crisis Indicator Data'!AF68</f>
        <v>0</v>
      </c>
      <c r="AN74" s="141">
        <f>'Crisis Indicator Data'!AG68</f>
        <v>1</v>
      </c>
      <c r="AO74" s="144">
        <f t="shared" si="27"/>
        <v>3</v>
      </c>
      <c r="AP74" s="147">
        <f t="shared" si="28"/>
        <v>1</v>
      </c>
      <c r="AQ74" s="149">
        <f t="shared" si="29"/>
        <v>1.5</v>
      </c>
    </row>
    <row r="75" spans="1:43" ht="13.5" customHeight="1" x14ac:dyDescent="0.3">
      <c r="A75" s="1" t="str">
        <f>'Crisis Indicator Data'!A69</f>
        <v>Myanmar</v>
      </c>
      <c r="B75" s="23" t="str">
        <f>'Crisis Indicator Data'!C69</f>
        <v>MMR001</v>
      </c>
      <c r="C75" s="23" t="str">
        <f>'Crisis Indicator Data'!D69</f>
        <v>Myanmar</v>
      </c>
      <c r="D75" s="23" t="str">
        <f>'Crisis Indicator Data'!E69</f>
        <v>MMR</v>
      </c>
      <c r="E75" s="137">
        <f>IF(VLOOKUP($D75,'Country Indicator Data'!$B$3:$N$193,3,FALSE)="x","x",ROUND(IF(VLOOKUP($D75,'Country Indicator Data'!$B$3:$N$193,3,FALSE)&gt;E$125,5,IF(VLOOKUP($D75,'Country Indicator Data'!$B$3:$N$193,3,FALSE)&lt;E$124,0,(E$125-VLOOKUP($D75,'Country Indicator Data'!$B$3:$N$193,3,FALSE))/(E$125-E$124)*5)),1))</f>
        <v>5</v>
      </c>
      <c r="F75" s="137">
        <f>IF(VLOOKUP($D75,'Country Indicator Data'!$B$3:$N$193,5,FALSE)="No data","x",ROUND(IF(VLOOKUP($D75,'Country Indicator Data'!$B$3:$N$193,5,FALSE)&gt;F$125,0,IF(VLOOKUP($D75,'Country Indicator Data'!$B$3:$N$193,5,FALSE)&lt;F$124,5,(F$125-VLOOKUP($D75,'Country Indicator Data'!$B$3:$N$193,5,FALSE))/(F$125-F$124)*5)),1))</f>
        <v>3.3</v>
      </c>
      <c r="G75" s="138">
        <f t="shared" si="15"/>
        <v>4.1500000000000004</v>
      </c>
      <c r="H75" s="137">
        <f>IF(VLOOKUP($D75,'Country Indicator Data'!$B$3:$N$193,2,FALSE)="x","x",ROUND(IF(VLOOKUP($D75,'Country Indicator Data'!$B$3:$N$193,2,FALSE)&gt;H$125,5,IF(VLOOKUP($D75,'Country Indicator Data'!$B$3:$N$193,2,FALSE)&lt;H$124,0,5-(H$125-VLOOKUP($D75,'Country Indicator Data'!$B$3:$N$193,2,FALSE))/(H$125-H$124)*5)),1))</f>
        <v>2.6</v>
      </c>
      <c r="I75" s="137">
        <f>IF(VLOOKUP($D75,'Country Indicator Data'!$B$3:$N$193,4,FALSE)="No data","x",ROUND(IF(VLOOKUP($D75,'Country Indicator Data'!$B$3:$N$193,4,FALSE)&gt;I$125,5,IF(VLOOKUP($D75,'Country Indicator Data'!$B$3:$N$193,4,FALSE)&lt;I$124,0,5-(I$125-VLOOKUP($D75,'Country Indicator Data'!$B$3:$N$193,4,FALSE))/(I$125-I$124)*5)),1))</f>
        <v>3</v>
      </c>
      <c r="J75" s="138">
        <f t="shared" si="16"/>
        <v>2.8</v>
      </c>
      <c r="K75" s="137">
        <f>IF(VLOOKUP($D75,'Country Indicator Data'!$B$3:$N$193,6,FALSE)="x","x",ROUND(IF(VLOOKUP($D75,'Country Indicator Data'!$B$3:$N$193,6,FALSE)&gt;K$125,5,IF(VLOOKUP($D75,'Country Indicator Data'!$B$3:$N$193,6,FALSE)&lt;K$124,0,5-(K$125-VLOOKUP($D75,'Country Indicator Data'!$B$3:$N$193,6,FALSE))/(K$125-K$124)*5)),1))</f>
        <v>2.5</v>
      </c>
      <c r="L75" s="137">
        <f>IF(VLOOKUP($D75,'Country Indicator Data'!$B$3:$N$193,7,FALSE)="No data","x",ROUND(IF(VLOOKUP($D75,'Country Indicator Data'!$B$3:$N$193,7,FALSE)&gt;L$125,5,IF(VLOOKUP($D75,'Country Indicator Data'!$B$3:$N$193,7,FALSE)&lt;L$124,0,5-(L$125-VLOOKUP($D75,'Country Indicator Data'!$B$3:$N$193,7,FALSE))/(L$125-L$124)*5)),1))</f>
        <v>5</v>
      </c>
      <c r="M75" s="138">
        <f t="shared" si="17"/>
        <v>3.75</v>
      </c>
      <c r="N75" s="146">
        <f t="shared" si="18"/>
        <v>3.5666666666666664</v>
      </c>
      <c r="O75" s="137">
        <f>VLOOKUP(D75,'Country Indicator Data'!$B$3:$I$193,8,FALSE)</f>
        <v>4</v>
      </c>
      <c r="P75" s="137">
        <f>IF(VLOOKUP($D75,'Country Indicator Data'!$B$3:$P$193,9,FALSE)="x","x",IF(VLOOKUP($D75,'Country Indicator Data'!$B$3:$P$193,9,FALSE)&gt;P$7,5,IF(VLOOKUP($D75,'Country Indicator Data'!$B$3:$P$193,9,FALSE)&gt;P$6,4,IF(VLOOKUP($D75,'Country Indicator Data'!$B$3:$P$193,9,FALSE)&gt;P$5,3,IF(VLOOKUP($D75,'Country Indicator Data'!$B$3:$P$193,9,FALSE)&gt;P$4,2,IF(VLOOKUP($D75,'Country Indicator Data'!$B$3:$P$193,9,FALSE)&gt;$P$3,1,0))))))</f>
        <v>2</v>
      </c>
      <c r="Q75" s="146">
        <f t="shared" si="19"/>
        <v>3</v>
      </c>
      <c r="R75" s="137">
        <f>IF(VLOOKUP($D75,'Country Indicator Data'!$B$3:$N$193,13,FALSE)="x","x",ROUND(IF(VLOOKUP($D75,'Country Indicator Data'!$B$3:$N$193,13,FALSE)&gt;R$125,0,IF(VLOOKUP($D75,'Country Indicator Data'!$B$3:$N$193,13,FALSE)&lt;R$124,5,(R$125-VLOOKUP($D75,'Country Indicator Data'!$B$3:$N$193,13,FALSE))/(R$125-R$124)*5)),1))</f>
        <v>3.6</v>
      </c>
      <c r="S75" s="137">
        <f>IF(VLOOKUP($D75,'Country Indicator Data'!$B$3:$N$193,10,FALSE)="x","x",ROUND(IF(VLOOKUP($D75,'Country Indicator Data'!$B$3:$N$193,10,FALSE)&gt;S$125,0,IF(VLOOKUP($D75,'Country Indicator Data'!$B$3:$N$193,10,FALSE)&lt;S$124,5,(S$125-VLOOKUP($D75,'Country Indicator Data'!$B$3:$N$193,10,FALSE))/(S$125-S$124)*5)),1))</f>
        <v>3.7</v>
      </c>
      <c r="T75" s="137">
        <f>IF(VLOOKUP($D75,'Country Indicator Data'!$B$3:$N$193,11,FALSE)="x","x",ROUND(IF(VLOOKUP($D75,'Country Indicator Data'!$B$3:$N$193,11,FALSE)&gt;T$125,0,IF(VLOOKUP($D75,'Country Indicator Data'!$B$3:$N$193,11,FALSE)&lt;T$124,5,(T$125-VLOOKUP($D75,'Country Indicator Data'!$B$3:$N$193,11,FALSE))/(T$125-T$124)*5)),1))</f>
        <v>3.5</v>
      </c>
      <c r="U75" s="137">
        <f>IF(VLOOKUP($D75,'Country Indicator Data'!$B$3:$N$193,12,FALSE)="x","x",ROUND(IF(VLOOKUP($D75,'Country Indicator Data'!$B$3:$N$193,12,FALSE)&gt;U$125,0,IF(VLOOKUP($D75,'Country Indicator Data'!$B$3:$N$193,12,FALSE)&lt;U$124,5,(U$125-VLOOKUP($D75,'Country Indicator Data'!$B$3:$N$193,12,FALSE))/(U$125-U$124)*5)),1))</f>
        <v>3.5</v>
      </c>
      <c r="V75" s="146">
        <f t="shared" si="20"/>
        <v>3.6</v>
      </c>
      <c r="W75" s="149">
        <f t="shared" si="21"/>
        <v>3.4</v>
      </c>
      <c r="X75" s="137">
        <f>IF(VLOOKUP($B75,'Crisis Indicator Data'!$C$3:$AG$117,20,FALSE)="x","x",IF(VLOOKUP($B75,'Crisis Indicator Data'!$C$3:$AG$117,20,FALSE)&gt;=X$7,5,IF(VLOOKUP($B75,'Crisis Indicator Data'!$C$3:$AG$117,20,FALSE)&gt;=X$6,4,IF(VLOOKUP($B75,'Crisis Indicator Data'!$C$3:$AG$117,20,FALSE)&gt;=X$5,3,IF(VLOOKUP($B75,'Crisis Indicator Data'!$C$3:$AG$117,20,FALSE)&gt;=X$4,2,IF(VLOOKUP($B75,'Crisis Indicator Data'!$C$3:$AG$117,20,FALSE)&gt;=X$3,1,0))))))</f>
        <v>3</v>
      </c>
      <c r="Y75" s="146">
        <f t="shared" si="22"/>
        <v>3</v>
      </c>
      <c r="Z75" s="139" t="str">
        <f>IF(OR('Crisis Indicator Data'!$W69="x",'Crisis Indicator Data'!$Q69="x",ISNA('Crisis Indicator Data'!$Q69)),"x",'Crisis Indicator Data'!$W69/SUM('Crisis Indicator Data'!$Q69:$U69))</f>
        <v>x</v>
      </c>
      <c r="AA75" s="143" t="str">
        <f t="shared" si="23"/>
        <v>x</v>
      </c>
      <c r="AB75" s="139" t="str">
        <f>IF(OR('Crisis Indicator Data'!$X69="x",'Crisis Indicator Data'!$Q69="x",ISNA('Crisis Indicator Data'!$Q69)),"x",'Crisis Indicator Data'!$X69/SUM('Crisis Indicator Data'!$Q69:$U69))</f>
        <v>x</v>
      </c>
      <c r="AC75" s="143" t="str">
        <f t="shared" si="24"/>
        <v>x</v>
      </c>
      <c r="AD75" s="141">
        <f>'Crisis Indicator Data'!Y69</f>
        <v>2</v>
      </c>
      <c r="AE75" s="141">
        <f>'Crisis Indicator Data'!Z69</f>
        <v>2</v>
      </c>
      <c r="AF75" s="141">
        <f>'Crisis Indicator Data'!AA69</f>
        <v>1</v>
      </c>
      <c r="AG75" s="141" t="str">
        <f>'Crisis Indicator Data'!AB69</f>
        <v>x</v>
      </c>
      <c r="AH75" s="144">
        <f t="shared" si="25"/>
        <v>2</v>
      </c>
      <c r="AI75" s="141">
        <f>'Crisis Indicator Data'!AC69</f>
        <v>2</v>
      </c>
      <c r="AJ75" s="141">
        <f>'Crisis Indicator Data'!AD69</f>
        <v>1</v>
      </c>
      <c r="AK75" s="144">
        <f t="shared" si="26"/>
        <v>3</v>
      </c>
      <c r="AL75" s="141">
        <f>'Crisis Indicator Data'!AE69</f>
        <v>1</v>
      </c>
      <c r="AM75" s="141">
        <f>'Crisis Indicator Data'!AF69</f>
        <v>3</v>
      </c>
      <c r="AN75" s="141">
        <f>'Crisis Indicator Data'!AG69</f>
        <v>1</v>
      </c>
      <c r="AO75" s="144">
        <f t="shared" si="27"/>
        <v>4</v>
      </c>
      <c r="AP75" s="147">
        <f t="shared" si="28"/>
        <v>3</v>
      </c>
      <c r="AQ75" s="149">
        <f t="shared" si="29"/>
        <v>3</v>
      </c>
    </row>
    <row r="76" spans="1:43" ht="13.5" customHeight="1" x14ac:dyDescent="0.3">
      <c r="A76" s="1" t="str">
        <f>'Crisis Indicator Data'!A70</f>
        <v>Rakhine Conflict</v>
      </c>
      <c r="B76" s="23" t="str">
        <f>'Crisis Indicator Data'!C70</f>
        <v>MMR002</v>
      </c>
      <c r="C76" s="23" t="str">
        <f>'Crisis Indicator Data'!D70</f>
        <v>Myanmar</v>
      </c>
      <c r="D76" s="23" t="str">
        <f>'Crisis Indicator Data'!E70</f>
        <v>MMR</v>
      </c>
      <c r="E76" s="137">
        <f>IF(VLOOKUP($D76,'Country Indicator Data'!$B$3:$N$193,3,FALSE)="x","x",ROUND(IF(VLOOKUP($D76,'Country Indicator Data'!$B$3:$N$193,3,FALSE)&gt;E$125,5,IF(VLOOKUP($D76,'Country Indicator Data'!$B$3:$N$193,3,FALSE)&lt;E$124,0,(E$125-VLOOKUP($D76,'Country Indicator Data'!$B$3:$N$193,3,FALSE))/(E$125-E$124)*5)),1))</f>
        <v>5</v>
      </c>
      <c r="F76" s="137">
        <f>IF(VLOOKUP($D76,'Country Indicator Data'!$B$3:$N$193,5,FALSE)="No data","x",ROUND(IF(VLOOKUP($D76,'Country Indicator Data'!$B$3:$N$193,5,FALSE)&gt;F$125,0,IF(VLOOKUP($D76,'Country Indicator Data'!$B$3:$N$193,5,FALSE)&lt;F$124,5,(F$125-VLOOKUP($D76,'Country Indicator Data'!$B$3:$N$193,5,FALSE))/(F$125-F$124)*5)),1))</f>
        <v>3.3</v>
      </c>
      <c r="G76" s="138">
        <f t="shared" ref="G76:G123" si="30">AVERAGE(E76,F76)</f>
        <v>4.1500000000000004</v>
      </c>
      <c r="H76" s="137">
        <f>IF(VLOOKUP($D76,'Country Indicator Data'!$B$3:$N$193,2,FALSE)="x","x",ROUND(IF(VLOOKUP($D76,'Country Indicator Data'!$B$3:$N$193,2,FALSE)&gt;H$125,5,IF(VLOOKUP($D76,'Country Indicator Data'!$B$3:$N$193,2,FALSE)&lt;H$124,0,5-(H$125-VLOOKUP($D76,'Country Indicator Data'!$B$3:$N$193,2,FALSE))/(H$125-H$124)*5)),1))</f>
        <v>2.6</v>
      </c>
      <c r="I76" s="137">
        <f>IF(VLOOKUP($D76,'Country Indicator Data'!$B$3:$N$193,4,FALSE)="No data","x",ROUND(IF(VLOOKUP($D76,'Country Indicator Data'!$B$3:$N$193,4,FALSE)&gt;I$125,5,IF(VLOOKUP($D76,'Country Indicator Data'!$B$3:$N$193,4,FALSE)&lt;I$124,0,5-(I$125-VLOOKUP($D76,'Country Indicator Data'!$B$3:$N$193,4,FALSE))/(I$125-I$124)*5)),1))</f>
        <v>3</v>
      </c>
      <c r="J76" s="138">
        <f t="shared" ref="J76:J123" si="31">AVERAGE(H76,I76)</f>
        <v>2.8</v>
      </c>
      <c r="K76" s="137">
        <f>IF(VLOOKUP($D76,'Country Indicator Data'!$B$3:$N$193,6,FALSE)="x","x",ROUND(IF(VLOOKUP($D76,'Country Indicator Data'!$B$3:$N$193,6,FALSE)&gt;K$125,5,IF(VLOOKUP($D76,'Country Indicator Data'!$B$3:$N$193,6,FALSE)&lt;K$124,0,5-(K$125-VLOOKUP($D76,'Country Indicator Data'!$B$3:$N$193,6,FALSE))/(K$125-K$124)*5)),1))</f>
        <v>2.5</v>
      </c>
      <c r="L76" s="137">
        <f>IF(VLOOKUP($D76,'Country Indicator Data'!$B$3:$N$193,7,FALSE)="No data","x",ROUND(IF(VLOOKUP($D76,'Country Indicator Data'!$B$3:$N$193,7,FALSE)&gt;L$125,5,IF(VLOOKUP($D76,'Country Indicator Data'!$B$3:$N$193,7,FALSE)&lt;L$124,0,5-(L$125-VLOOKUP($D76,'Country Indicator Data'!$B$3:$N$193,7,FALSE))/(L$125-L$124)*5)),1))</f>
        <v>5</v>
      </c>
      <c r="M76" s="138">
        <f t="shared" ref="M76:M123" si="32">AVERAGE(K76,L76)</f>
        <v>3.75</v>
      </c>
      <c r="N76" s="146">
        <f t="shared" ref="N76:N123" si="33">AVERAGE(G76,J76,M76)</f>
        <v>3.5666666666666664</v>
      </c>
      <c r="O76" s="137">
        <f>VLOOKUP(D76,'Country Indicator Data'!$B$3:$I$193,8,FALSE)</f>
        <v>4</v>
      </c>
      <c r="P76" s="137">
        <f>IF(VLOOKUP($D76,'Country Indicator Data'!$B$3:$P$193,9,FALSE)="x","x",IF(VLOOKUP($D76,'Country Indicator Data'!$B$3:$P$193,9,FALSE)&gt;P$7,5,IF(VLOOKUP($D76,'Country Indicator Data'!$B$3:$P$193,9,FALSE)&gt;P$6,4,IF(VLOOKUP($D76,'Country Indicator Data'!$B$3:$P$193,9,FALSE)&gt;P$5,3,IF(VLOOKUP($D76,'Country Indicator Data'!$B$3:$P$193,9,FALSE)&gt;P$4,2,IF(VLOOKUP($D76,'Country Indicator Data'!$B$3:$P$193,9,FALSE)&gt;$P$3,1,0))))))</f>
        <v>2</v>
      </c>
      <c r="Q76" s="146">
        <f t="shared" ref="Q76:Q123" si="34">AVERAGE(O76:P76)</f>
        <v>3</v>
      </c>
      <c r="R76" s="137">
        <f>IF(VLOOKUP($D76,'Country Indicator Data'!$B$3:$N$193,13,FALSE)="x","x",ROUND(IF(VLOOKUP($D76,'Country Indicator Data'!$B$3:$N$193,13,FALSE)&gt;R$125,0,IF(VLOOKUP($D76,'Country Indicator Data'!$B$3:$N$193,13,FALSE)&lt;R$124,5,(R$125-VLOOKUP($D76,'Country Indicator Data'!$B$3:$N$193,13,FALSE))/(R$125-R$124)*5)),1))</f>
        <v>3.6</v>
      </c>
      <c r="S76" s="137">
        <f>IF(VLOOKUP($D76,'Country Indicator Data'!$B$3:$N$193,10,FALSE)="x","x",ROUND(IF(VLOOKUP($D76,'Country Indicator Data'!$B$3:$N$193,10,FALSE)&gt;S$125,0,IF(VLOOKUP($D76,'Country Indicator Data'!$B$3:$N$193,10,FALSE)&lt;S$124,5,(S$125-VLOOKUP($D76,'Country Indicator Data'!$B$3:$N$193,10,FALSE))/(S$125-S$124)*5)),1))</f>
        <v>3.7</v>
      </c>
      <c r="T76" s="137">
        <f>IF(VLOOKUP($D76,'Country Indicator Data'!$B$3:$N$193,11,FALSE)="x","x",ROUND(IF(VLOOKUP($D76,'Country Indicator Data'!$B$3:$N$193,11,FALSE)&gt;T$125,0,IF(VLOOKUP($D76,'Country Indicator Data'!$B$3:$N$193,11,FALSE)&lt;T$124,5,(T$125-VLOOKUP($D76,'Country Indicator Data'!$B$3:$N$193,11,FALSE))/(T$125-T$124)*5)),1))</f>
        <v>3.5</v>
      </c>
      <c r="U76" s="137">
        <f>IF(VLOOKUP($D76,'Country Indicator Data'!$B$3:$N$193,12,FALSE)="x","x",ROUND(IF(VLOOKUP($D76,'Country Indicator Data'!$B$3:$N$193,12,FALSE)&gt;U$125,0,IF(VLOOKUP($D76,'Country Indicator Data'!$B$3:$N$193,12,FALSE)&lt;U$124,5,(U$125-VLOOKUP($D76,'Country Indicator Data'!$B$3:$N$193,12,FALSE))/(U$125-U$124)*5)),1))</f>
        <v>3.5</v>
      </c>
      <c r="V76" s="146">
        <f t="shared" ref="V76:V123" si="35">IF(AND(R76="x",U76="x"),"x",ROUND(AVERAGE(R76,U76,S76,T76),1))</f>
        <v>3.6</v>
      </c>
      <c r="W76" s="149">
        <f t="shared" ref="W76:W123" si="36">ROUND(AVERAGE(N76,V76,Q76),1)</f>
        <v>3.4</v>
      </c>
      <c r="X76" s="137">
        <f>IF(VLOOKUP($B76,'Crisis Indicator Data'!$C$3:$AG$117,20,FALSE)="x","x",IF(VLOOKUP($B76,'Crisis Indicator Data'!$C$3:$AG$117,20,FALSE)&gt;=X$7,5,IF(VLOOKUP($B76,'Crisis Indicator Data'!$C$3:$AG$117,20,FALSE)&gt;=X$6,4,IF(VLOOKUP($B76,'Crisis Indicator Data'!$C$3:$AG$117,20,FALSE)&gt;=X$5,3,IF(VLOOKUP($B76,'Crisis Indicator Data'!$C$3:$AG$117,20,FALSE)&gt;=X$4,2,IF(VLOOKUP($B76,'Crisis Indicator Data'!$C$3:$AG$117,20,FALSE)&gt;=X$3,1,0))))))</f>
        <v>3</v>
      </c>
      <c r="Y76" s="146">
        <f t="shared" ref="Y76:Y123" si="37">X76</f>
        <v>3</v>
      </c>
      <c r="Z76" s="139" t="str">
        <f>IF(OR('Crisis Indicator Data'!$W70="x",'Crisis Indicator Data'!$Q70="x",ISNA('Crisis Indicator Data'!$Q70)),"x",'Crisis Indicator Data'!$W70/SUM('Crisis Indicator Data'!$Q70:$U70))</f>
        <v>x</v>
      </c>
      <c r="AA76" s="143" t="str">
        <f t="shared" ref="AA76:AA123" si="38">IF(Z76="x","x",IF(Z76&gt;AA$7,5,IF(Z76&gt;AA$6,4,IF(Z76&gt;AA$5,3,IF(Z76&gt;AA$4,2,IF(Z76&gt;AA$3,1,0))))))</f>
        <v>x</v>
      </c>
      <c r="AB76" s="139" t="str">
        <f>IF(OR('Crisis Indicator Data'!$X70="x",'Crisis Indicator Data'!$Q70="x",ISNA('Crisis Indicator Data'!$Q70)),"x",'Crisis Indicator Data'!$X70/SUM('Crisis Indicator Data'!$Q70:$U70))</f>
        <v>x</v>
      </c>
      <c r="AC76" s="143" t="str">
        <f t="shared" ref="AC76:AC123" si="39">IF(AB76="x","x",IF(AB76&gt;AC$7,5,IF(AB76&gt;AC$6,4,IF(AB76&gt;AC$5,3,IF(AB76&gt;AC$4,2,IF(AB76&gt;AC$3,1,0))))))</f>
        <v>x</v>
      </c>
      <c r="AD76" s="141">
        <f>'Crisis Indicator Data'!Y70</f>
        <v>2</v>
      </c>
      <c r="AE76" s="141">
        <f>'Crisis Indicator Data'!Z70</f>
        <v>2</v>
      </c>
      <c r="AF76" s="141">
        <f>'Crisis Indicator Data'!AA70</f>
        <v>1</v>
      </c>
      <c r="AG76" s="141" t="str">
        <f>'Crisis Indicator Data'!AB70</f>
        <v>x</v>
      </c>
      <c r="AH76" s="144">
        <f t="shared" ref="AH76:AH123" si="40">IF(SUM(AD76:AG76)=0,0,IF(SUM(AD76,AE76,AF76,AG76)&lt;$AH$3,1,IF(SUM(AD76:AG76)&lt;$AH$4,2,IF(SUM(AD76:AG76)&lt;$AH$5,3,IF(SUM(AD76:AG76)&lt;$AH$6,4,5)))))</f>
        <v>2</v>
      </c>
      <c r="AI76" s="141">
        <f>'Crisis Indicator Data'!AC70</f>
        <v>2</v>
      </c>
      <c r="AJ76" s="141">
        <f>'Crisis Indicator Data'!AD70</f>
        <v>1</v>
      </c>
      <c r="AK76" s="144">
        <f t="shared" ref="AK76:AK123" si="41">IF(SUM(AI76:AJ76)=0,0,IF(SUM(AI76,AJ76)=$AK$3,1,IF(SUM(AI76:AJ76)&lt;$AK$4,2,IF(SUM(AI76:AJ76)&lt;$AK$5,3,IF(SUM(AI76:AJ76)&lt;$AK$6,4,5)))))</f>
        <v>3</v>
      </c>
      <c r="AL76" s="141">
        <f>'Crisis Indicator Data'!AE70</f>
        <v>1</v>
      </c>
      <c r="AM76" s="141">
        <f>'Crisis Indicator Data'!AF70</f>
        <v>3</v>
      </c>
      <c r="AN76" s="141">
        <f>'Crisis Indicator Data'!AG70</f>
        <v>1</v>
      </c>
      <c r="AO76" s="144">
        <f t="shared" ref="AO76:AO123" si="42">IF(SUM(AL76:AN76)=0,0,IF(SUM(AL76:AN76)=$AO$3,1,IF(SUM(AL76:AN76)&lt;$AO$4,2,IF(SUM(AL76:AN76)&lt;$AO$5,3,IF(SUM(AL76:AN76)&lt;$AO$6,4,5)))))</f>
        <v>4</v>
      </c>
      <c r="AP76" s="147">
        <f t="shared" ref="AP76:AP123" si="43">IF(AD76=3,5,ROUND(AVERAGE(AH76,AK76,AO76),0))</f>
        <v>3</v>
      </c>
      <c r="AQ76" s="149">
        <f t="shared" ref="AQ76:AQ123" si="44">IF(AND(Y76="x",AP76="x"),"x",ROUND(AVERAGE(Y76,AP76),1))</f>
        <v>3</v>
      </c>
    </row>
    <row r="77" spans="1:43" ht="13.5" customHeight="1" x14ac:dyDescent="0.3">
      <c r="A77" s="1" t="str">
        <f>'Crisis Indicator Data'!A71</f>
        <v>Kachin and Shan Conflict</v>
      </c>
      <c r="B77" s="23" t="str">
        <f>'Crisis Indicator Data'!C71</f>
        <v>MMR003</v>
      </c>
      <c r="C77" s="23" t="str">
        <f>'Crisis Indicator Data'!D71</f>
        <v>Myanmar</v>
      </c>
      <c r="D77" s="23" t="str">
        <f>'Crisis Indicator Data'!E71</f>
        <v>MMR</v>
      </c>
      <c r="E77" s="137">
        <f>IF(VLOOKUP($D77,'Country Indicator Data'!$B$3:$N$193,3,FALSE)="x","x",ROUND(IF(VLOOKUP($D77,'Country Indicator Data'!$B$3:$N$193,3,FALSE)&gt;E$125,5,IF(VLOOKUP($D77,'Country Indicator Data'!$B$3:$N$193,3,FALSE)&lt;E$124,0,(E$125-VLOOKUP($D77,'Country Indicator Data'!$B$3:$N$193,3,FALSE))/(E$125-E$124)*5)),1))</f>
        <v>5</v>
      </c>
      <c r="F77" s="137">
        <f>IF(VLOOKUP($D77,'Country Indicator Data'!$B$3:$N$193,5,FALSE)="No data","x",ROUND(IF(VLOOKUP($D77,'Country Indicator Data'!$B$3:$N$193,5,FALSE)&gt;F$125,0,IF(VLOOKUP($D77,'Country Indicator Data'!$B$3:$N$193,5,FALSE)&lt;F$124,5,(F$125-VLOOKUP($D77,'Country Indicator Data'!$B$3:$N$193,5,FALSE))/(F$125-F$124)*5)),1))</f>
        <v>3.3</v>
      </c>
      <c r="G77" s="138">
        <f t="shared" si="30"/>
        <v>4.1500000000000004</v>
      </c>
      <c r="H77" s="137">
        <f>IF(VLOOKUP($D77,'Country Indicator Data'!$B$3:$N$193,2,FALSE)="x","x",ROUND(IF(VLOOKUP($D77,'Country Indicator Data'!$B$3:$N$193,2,FALSE)&gt;H$125,5,IF(VLOOKUP($D77,'Country Indicator Data'!$B$3:$N$193,2,FALSE)&lt;H$124,0,5-(H$125-VLOOKUP($D77,'Country Indicator Data'!$B$3:$N$193,2,FALSE))/(H$125-H$124)*5)),1))</f>
        <v>2.6</v>
      </c>
      <c r="I77" s="137">
        <f>IF(VLOOKUP($D77,'Country Indicator Data'!$B$3:$N$193,4,FALSE)="No data","x",ROUND(IF(VLOOKUP($D77,'Country Indicator Data'!$B$3:$N$193,4,FALSE)&gt;I$125,5,IF(VLOOKUP($D77,'Country Indicator Data'!$B$3:$N$193,4,FALSE)&lt;I$124,0,5-(I$125-VLOOKUP($D77,'Country Indicator Data'!$B$3:$N$193,4,FALSE))/(I$125-I$124)*5)),1))</f>
        <v>3</v>
      </c>
      <c r="J77" s="138">
        <f t="shared" si="31"/>
        <v>2.8</v>
      </c>
      <c r="K77" s="137">
        <f>IF(VLOOKUP($D77,'Country Indicator Data'!$B$3:$N$193,6,FALSE)="x","x",ROUND(IF(VLOOKUP($D77,'Country Indicator Data'!$B$3:$N$193,6,FALSE)&gt;K$125,5,IF(VLOOKUP($D77,'Country Indicator Data'!$B$3:$N$193,6,FALSE)&lt;K$124,0,5-(K$125-VLOOKUP($D77,'Country Indicator Data'!$B$3:$N$193,6,FALSE))/(K$125-K$124)*5)),1))</f>
        <v>2.5</v>
      </c>
      <c r="L77" s="137">
        <f>IF(VLOOKUP($D77,'Country Indicator Data'!$B$3:$N$193,7,FALSE)="No data","x",ROUND(IF(VLOOKUP($D77,'Country Indicator Data'!$B$3:$N$193,7,FALSE)&gt;L$125,5,IF(VLOOKUP($D77,'Country Indicator Data'!$B$3:$N$193,7,FALSE)&lt;L$124,0,5-(L$125-VLOOKUP($D77,'Country Indicator Data'!$B$3:$N$193,7,FALSE))/(L$125-L$124)*5)),1))</f>
        <v>5</v>
      </c>
      <c r="M77" s="138">
        <f t="shared" si="32"/>
        <v>3.75</v>
      </c>
      <c r="N77" s="146">
        <f t="shared" si="33"/>
        <v>3.5666666666666664</v>
      </c>
      <c r="O77" s="137">
        <f>VLOOKUP(D77,'Country Indicator Data'!$B$3:$I$193,8,FALSE)</f>
        <v>4</v>
      </c>
      <c r="P77" s="137">
        <f>IF(VLOOKUP($D77,'Country Indicator Data'!$B$3:$P$193,9,FALSE)="x","x",IF(VLOOKUP($D77,'Country Indicator Data'!$B$3:$P$193,9,FALSE)&gt;P$7,5,IF(VLOOKUP($D77,'Country Indicator Data'!$B$3:$P$193,9,FALSE)&gt;P$6,4,IF(VLOOKUP($D77,'Country Indicator Data'!$B$3:$P$193,9,FALSE)&gt;P$5,3,IF(VLOOKUP($D77,'Country Indicator Data'!$B$3:$P$193,9,FALSE)&gt;P$4,2,IF(VLOOKUP($D77,'Country Indicator Data'!$B$3:$P$193,9,FALSE)&gt;$P$3,1,0))))))</f>
        <v>2</v>
      </c>
      <c r="Q77" s="146">
        <f t="shared" si="34"/>
        <v>3</v>
      </c>
      <c r="R77" s="137">
        <f>IF(VLOOKUP($D77,'Country Indicator Data'!$B$3:$N$193,13,FALSE)="x","x",ROUND(IF(VLOOKUP($D77,'Country Indicator Data'!$B$3:$N$193,13,FALSE)&gt;R$125,0,IF(VLOOKUP($D77,'Country Indicator Data'!$B$3:$N$193,13,FALSE)&lt;R$124,5,(R$125-VLOOKUP($D77,'Country Indicator Data'!$B$3:$N$193,13,FALSE))/(R$125-R$124)*5)),1))</f>
        <v>3.6</v>
      </c>
      <c r="S77" s="137">
        <f>IF(VLOOKUP($D77,'Country Indicator Data'!$B$3:$N$193,10,FALSE)="x","x",ROUND(IF(VLOOKUP($D77,'Country Indicator Data'!$B$3:$N$193,10,FALSE)&gt;S$125,0,IF(VLOOKUP($D77,'Country Indicator Data'!$B$3:$N$193,10,FALSE)&lt;S$124,5,(S$125-VLOOKUP($D77,'Country Indicator Data'!$B$3:$N$193,10,FALSE))/(S$125-S$124)*5)),1))</f>
        <v>3.7</v>
      </c>
      <c r="T77" s="137">
        <f>IF(VLOOKUP($D77,'Country Indicator Data'!$B$3:$N$193,11,FALSE)="x","x",ROUND(IF(VLOOKUP($D77,'Country Indicator Data'!$B$3:$N$193,11,FALSE)&gt;T$125,0,IF(VLOOKUP($D77,'Country Indicator Data'!$B$3:$N$193,11,FALSE)&lt;T$124,5,(T$125-VLOOKUP($D77,'Country Indicator Data'!$B$3:$N$193,11,FALSE))/(T$125-T$124)*5)),1))</f>
        <v>3.5</v>
      </c>
      <c r="U77" s="137">
        <f>IF(VLOOKUP($D77,'Country Indicator Data'!$B$3:$N$193,12,FALSE)="x","x",ROUND(IF(VLOOKUP($D77,'Country Indicator Data'!$B$3:$N$193,12,FALSE)&gt;U$125,0,IF(VLOOKUP($D77,'Country Indicator Data'!$B$3:$N$193,12,FALSE)&lt;U$124,5,(U$125-VLOOKUP($D77,'Country Indicator Data'!$B$3:$N$193,12,FALSE))/(U$125-U$124)*5)),1))</f>
        <v>3.5</v>
      </c>
      <c r="V77" s="146">
        <f t="shared" si="35"/>
        <v>3.6</v>
      </c>
      <c r="W77" s="149">
        <f t="shared" si="36"/>
        <v>3.4</v>
      </c>
      <c r="X77" s="137">
        <f>IF(VLOOKUP($B77,'Crisis Indicator Data'!$C$3:$AG$117,20,FALSE)="x","x",IF(VLOOKUP($B77,'Crisis Indicator Data'!$C$3:$AG$117,20,FALSE)&gt;=X$7,5,IF(VLOOKUP($B77,'Crisis Indicator Data'!$C$3:$AG$117,20,FALSE)&gt;=X$6,4,IF(VLOOKUP($B77,'Crisis Indicator Data'!$C$3:$AG$117,20,FALSE)&gt;=X$5,3,IF(VLOOKUP($B77,'Crisis Indicator Data'!$C$3:$AG$117,20,FALSE)&gt;=X$4,2,IF(VLOOKUP($B77,'Crisis Indicator Data'!$C$3:$AG$117,20,FALSE)&gt;=X$3,1,0))))))</f>
        <v>3</v>
      </c>
      <c r="Y77" s="146">
        <f t="shared" si="37"/>
        <v>3</v>
      </c>
      <c r="Z77" s="139" t="str">
        <f>IF(OR('Crisis Indicator Data'!$W71="x",'Crisis Indicator Data'!$Q71="x",ISNA('Crisis Indicator Data'!$Q71)),"x",'Crisis Indicator Data'!$W71/SUM('Crisis Indicator Data'!$Q71:$U71))</f>
        <v>x</v>
      </c>
      <c r="AA77" s="143" t="str">
        <f t="shared" si="38"/>
        <v>x</v>
      </c>
      <c r="AB77" s="139" t="str">
        <f>IF(OR('Crisis Indicator Data'!$X71="x",'Crisis Indicator Data'!$Q71="x",ISNA('Crisis Indicator Data'!$Q71)),"x",'Crisis Indicator Data'!$X71/SUM('Crisis Indicator Data'!$Q71:$U71))</f>
        <v>x</v>
      </c>
      <c r="AC77" s="143" t="str">
        <f t="shared" si="39"/>
        <v>x</v>
      </c>
      <c r="AD77" s="141">
        <f>'Crisis Indicator Data'!Y71</f>
        <v>2</v>
      </c>
      <c r="AE77" s="141">
        <f>'Crisis Indicator Data'!Z71</f>
        <v>2</v>
      </c>
      <c r="AF77" s="141">
        <f>'Crisis Indicator Data'!AA71</f>
        <v>1</v>
      </c>
      <c r="AG77" s="141" t="str">
        <f>'Crisis Indicator Data'!AB71</f>
        <v>x</v>
      </c>
      <c r="AH77" s="144">
        <f t="shared" si="40"/>
        <v>2</v>
      </c>
      <c r="AI77" s="141">
        <f>'Crisis Indicator Data'!AC71</f>
        <v>2</v>
      </c>
      <c r="AJ77" s="141">
        <f>'Crisis Indicator Data'!AD71</f>
        <v>1</v>
      </c>
      <c r="AK77" s="144">
        <f t="shared" si="41"/>
        <v>3</v>
      </c>
      <c r="AL77" s="141">
        <f>'Crisis Indicator Data'!AE71</f>
        <v>1</v>
      </c>
      <c r="AM77" s="141">
        <f>'Crisis Indicator Data'!AF71</f>
        <v>3</v>
      </c>
      <c r="AN77" s="141">
        <f>'Crisis Indicator Data'!AG71</f>
        <v>1</v>
      </c>
      <c r="AO77" s="144">
        <f t="shared" si="42"/>
        <v>4</v>
      </c>
      <c r="AP77" s="147">
        <f t="shared" si="43"/>
        <v>3</v>
      </c>
      <c r="AQ77" s="149">
        <f t="shared" si="44"/>
        <v>3</v>
      </c>
    </row>
    <row r="78" spans="1:43" ht="13.5" customHeight="1" x14ac:dyDescent="0.3">
      <c r="A78" s="1" t="str">
        <f>'Crisis Indicator Data'!A72</f>
        <v>Nicaragua</v>
      </c>
      <c r="B78" s="23" t="str">
        <f>'Crisis Indicator Data'!C72</f>
        <v>NIC001</v>
      </c>
      <c r="C78" s="23" t="str">
        <f>'Crisis Indicator Data'!D72</f>
        <v>Nicaragua</v>
      </c>
      <c r="D78" s="23" t="str">
        <f>'Crisis Indicator Data'!E72</f>
        <v>NIC</v>
      </c>
      <c r="E78" s="137">
        <f>IF(VLOOKUP($D78,'Country Indicator Data'!$B$3:$N$193,3,FALSE)="x","x",ROUND(IF(VLOOKUP($D78,'Country Indicator Data'!$B$3:$N$193,3,FALSE)&gt;E$125,5,IF(VLOOKUP($D78,'Country Indicator Data'!$B$3:$N$193,3,FALSE)&lt;E$124,0,(E$125-VLOOKUP($D78,'Country Indicator Data'!$B$3:$N$193,3,FALSE))/(E$125-E$124)*5)),1))</f>
        <v>2.9</v>
      </c>
      <c r="F78" s="137">
        <f>IF(VLOOKUP($D78,'Country Indicator Data'!$B$3:$N$193,5,FALSE)="No data","x",ROUND(IF(VLOOKUP($D78,'Country Indicator Data'!$B$3:$N$193,5,FALSE)&gt;F$125,0,IF(VLOOKUP($D78,'Country Indicator Data'!$B$3:$N$193,5,FALSE)&lt;F$124,5,(F$125-VLOOKUP($D78,'Country Indicator Data'!$B$3:$N$193,5,FALSE))/(F$125-F$124)*5)),1))</f>
        <v>2.5</v>
      </c>
      <c r="G78" s="138">
        <f t="shared" si="30"/>
        <v>2.7</v>
      </c>
      <c r="H78" s="137">
        <f>IF(VLOOKUP($D78,'Country Indicator Data'!$B$3:$N$193,2,FALSE)="x","x",ROUND(IF(VLOOKUP($D78,'Country Indicator Data'!$B$3:$N$193,2,FALSE)&gt;H$125,5,IF(VLOOKUP($D78,'Country Indicator Data'!$B$3:$N$193,2,FALSE)&lt;H$124,0,5-(H$125-VLOOKUP($D78,'Country Indicator Data'!$B$3:$N$193,2,FALSE))/(H$125-H$124)*5)),1))</f>
        <v>1.4</v>
      </c>
      <c r="I78" s="137">
        <f>IF(VLOOKUP($D78,'Country Indicator Data'!$B$3:$N$193,4,FALSE)="No data","x",ROUND(IF(VLOOKUP($D78,'Country Indicator Data'!$B$3:$N$193,4,FALSE)&gt;I$125,5,IF(VLOOKUP($D78,'Country Indicator Data'!$B$3:$N$193,4,FALSE)&lt;I$124,0,5-(I$125-VLOOKUP($D78,'Country Indicator Data'!$B$3:$N$193,4,FALSE))/(I$125-I$124)*5)),1))</f>
        <v>1.4</v>
      </c>
      <c r="J78" s="138">
        <f t="shared" si="31"/>
        <v>1.4</v>
      </c>
      <c r="K78" s="137">
        <f>IF(VLOOKUP($D78,'Country Indicator Data'!$B$3:$N$193,6,FALSE)="x","x",ROUND(IF(VLOOKUP($D78,'Country Indicator Data'!$B$3:$N$193,6,FALSE)&gt;K$125,5,IF(VLOOKUP($D78,'Country Indicator Data'!$B$3:$N$193,6,FALSE)&lt;K$124,0,5-(K$125-VLOOKUP($D78,'Country Indicator Data'!$B$3:$N$193,6,FALSE))/(K$125-K$124)*5)),1))</f>
        <v>3.1</v>
      </c>
      <c r="L78" s="137">
        <f>IF(VLOOKUP($D78,'Country Indicator Data'!$B$3:$N$193,7,FALSE)="No data","x",ROUND(IF(VLOOKUP($D78,'Country Indicator Data'!$B$3:$N$193,7,FALSE)&gt;L$125,5,IF(VLOOKUP($D78,'Country Indicator Data'!$B$3:$N$193,7,FALSE)&lt;L$124,0,5-(L$125-VLOOKUP($D78,'Country Indicator Data'!$B$3:$N$193,7,FALSE))/(L$125-L$124)*5)),1))</f>
        <v>2.8</v>
      </c>
      <c r="M78" s="138">
        <f t="shared" si="32"/>
        <v>2.95</v>
      </c>
      <c r="N78" s="146">
        <f t="shared" si="33"/>
        <v>2.35</v>
      </c>
      <c r="O78" s="137">
        <f>VLOOKUP(D78,'Country Indicator Data'!$B$3:$I$193,8,FALSE)</f>
        <v>3</v>
      </c>
      <c r="P78" s="137">
        <f>IF(VLOOKUP($D78,'Country Indicator Data'!$B$3:$P$193,9,FALSE)="x","x",IF(VLOOKUP($D78,'Country Indicator Data'!$B$3:$P$193,9,FALSE)&gt;P$7,5,IF(VLOOKUP($D78,'Country Indicator Data'!$B$3:$P$193,9,FALSE)&gt;P$6,4,IF(VLOOKUP($D78,'Country Indicator Data'!$B$3:$P$193,9,FALSE)&gt;P$5,3,IF(VLOOKUP($D78,'Country Indicator Data'!$B$3:$P$193,9,FALSE)&gt;P$4,2,IF(VLOOKUP($D78,'Country Indicator Data'!$B$3:$P$193,9,FALSE)&gt;$P$3,1,0))))))</f>
        <v>2</v>
      </c>
      <c r="Q78" s="146">
        <f t="shared" si="34"/>
        <v>2.5</v>
      </c>
      <c r="R78" s="137">
        <f>IF(VLOOKUP($D78,'Country Indicator Data'!$B$3:$N$193,13,FALSE)="x","x",ROUND(IF(VLOOKUP($D78,'Country Indicator Data'!$B$3:$N$193,13,FALSE)&gt;R$125,0,IF(VLOOKUP($D78,'Country Indicator Data'!$B$3:$N$193,13,FALSE)&lt;R$124,5,(R$125-VLOOKUP($D78,'Country Indicator Data'!$B$3:$N$193,13,FALSE))/(R$125-R$124)*5)),1))</f>
        <v>3.7</v>
      </c>
      <c r="S78" s="137">
        <f>IF(VLOOKUP($D78,'Country Indicator Data'!$B$3:$N$193,10,FALSE)="x","x",ROUND(IF(VLOOKUP($D78,'Country Indicator Data'!$B$3:$N$193,10,FALSE)&gt;S$125,0,IF(VLOOKUP($D78,'Country Indicator Data'!$B$3:$N$193,10,FALSE)&lt;S$124,5,(S$125-VLOOKUP($D78,'Country Indicator Data'!$B$3:$N$193,10,FALSE))/(S$125-S$124)*5)),1))</f>
        <v>3.2</v>
      </c>
      <c r="T78" s="137">
        <f>IF(VLOOKUP($D78,'Country Indicator Data'!$B$3:$N$193,11,FALSE)="x","x",ROUND(IF(VLOOKUP($D78,'Country Indicator Data'!$B$3:$N$193,11,FALSE)&gt;T$125,0,IF(VLOOKUP($D78,'Country Indicator Data'!$B$3:$N$193,11,FALSE)&lt;T$124,5,(T$125-VLOOKUP($D78,'Country Indicator Data'!$B$3:$N$193,11,FALSE))/(T$125-T$124)*5)),1))</f>
        <v>3.1</v>
      </c>
      <c r="U78" s="137">
        <f>IF(VLOOKUP($D78,'Country Indicator Data'!$B$3:$N$193,12,FALSE)="x","x",ROUND(IF(VLOOKUP($D78,'Country Indicator Data'!$B$3:$N$193,12,FALSE)&gt;U$125,0,IF(VLOOKUP($D78,'Country Indicator Data'!$B$3:$N$193,12,FALSE)&lt;U$124,5,(U$125-VLOOKUP($D78,'Country Indicator Data'!$B$3:$N$193,12,FALSE))/(U$125-U$124)*5)),1))</f>
        <v>2.8</v>
      </c>
      <c r="V78" s="146">
        <f t="shared" si="35"/>
        <v>3.2</v>
      </c>
      <c r="W78" s="149">
        <f t="shared" si="36"/>
        <v>2.7</v>
      </c>
      <c r="X78" s="137">
        <f>IF(VLOOKUP($B78,'Crisis Indicator Data'!$C$3:$AG$117,20,FALSE)="x","x",IF(VLOOKUP($B78,'Crisis Indicator Data'!$C$3:$AG$117,20,FALSE)&gt;=X$7,5,IF(VLOOKUP($B78,'Crisis Indicator Data'!$C$3:$AG$117,20,FALSE)&gt;=X$6,4,IF(VLOOKUP($B78,'Crisis Indicator Data'!$C$3:$AG$117,20,FALSE)&gt;=X$5,3,IF(VLOOKUP($B78,'Crisis Indicator Data'!$C$3:$AG$117,20,FALSE)&gt;=X$4,2,IF(VLOOKUP($B78,'Crisis Indicator Data'!$C$3:$AG$117,20,FALSE)&gt;=X$3,1,0))))))</f>
        <v>1</v>
      </c>
      <c r="Y78" s="146">
        <f t="shared" si="37"/>
        <v>1</v>
      </c>
      <c r="Z78" s="139">
        <f>IF(OR('Crisis Indicator Data'!$W72="x",'Crisis Indicator Data'!$Q72="x",ISNA('Crisis Indicator Data'!$Q72)),"x",'Crisis Indicator Data'!$W72/SUM('Crisis Indicator Data'!$Q72:$U72))</f>
        <v>0</v>
      </c>
      <c r="AA78" s="143">
        <f t="shared" si="38"/>
        <v>0</v>
      </c>
      <c r="AB78" s="139">
        <f>IF(OR('Crisis Indicator Data'!$X72="x",'Crisis Indicator Data'!$Q72="x",ISNA('Crisis Indicator Data'!$Q72)),"x",'Crisis Indicator Data'!$X72/SUM('Crisis Indicator Data'!$Q72:$U72))</f>
        <v>0</v>
      </c>
      <c r="AC78" s="143">
        <f t="shared" si="39"/>
        <v>0</v>
      </c>
      <c r="AD78" s="141">
        <f>'Crisis Indicator Data'!Y72</f>
        <v>0</v>
      </c>
      <c r="AE78" s="141">
        <f>'Crisis Indicator Data'!Z72</f>
        <v>0</v>
      </c>
      <c r="AF78" s="141">
        <f>'Crisis Indicator Data'!AA72</f>
        <v>1</v>
      </c>
      <c r="AG78" s="141">
        <f>'Crisis Indicator Data'!AB72</f>
        <v>0</v>
      </c>
      <c r="AH78" s="144">
        <f t="shared" si="40"/>
        <v>1</v>
      </c>
      <c r="AI78" s="141">
        <f>'Crisis Indicator Data'!AC72</f>
        <v>1</v>
      </c>
      <c r="AJ78" s="141">
        <f>'Crisis Indicator Data'!AD72</f>
        <v>0</v>
      </c>
      <c r="AK78" s="144">
        <f t="shared" si="41"/>
        <v>1</v>
      </c>
      <c r="AL78" s="141">
        <f>'Crisis Indicator Data'!AE72</f>
        <v>2</v>
      </c>
      <c r="AM78" s="141">
        <f>'Crisis Indicator Data'!AF72</f>
        <v>0</v>
      </c>
      <c r="AN78" s="141">
        <f>'Crisis Indicator Data'!AG72</f>
        <v>0</v>
      </c>
      <c r="AO78" s="144">
        <f t="shared" si="42"/>
        <v>2</v>
      </c>
      <c r="AP78" s="147">
        <f t="shared" si="43"/>
        <v>1</v>
      </c>
      <c r="AQ78" s="149">
        <f t="shared" si="44"/>
        <v>1</v>
      </c>
    </row>
    <row r="79" spans="1:43" ht="13.5" customHeight="1" x14ac:dyDescent="0.3">
      <c r="A79" s="1" t="str">
        <f>'Crisis Indicator Data'!A73</f>
        <v>Niger</v>
      </c>
      <c r="B79" s="23" t="str">
        <f>'Crisis Indicator Data'!C73</f>
        <v>NER001</v>
      </c>
      <c r="C79" s="23" t="str">
        <f>'Crisis Indicator Data'!D73</f>
        <v>Niger</v>
      </c>
      <c r="D79" s="23" t="str">
        <f>'Crisis Indicator Data'!E73</f>
        <v>NER</v>
      </c>
      <c r="E79" s="137">
        <f>IF(VLOOKUP($D79,'Country Indicator Data'!$B$3:$N$193,3,FALSE)="x","x",ROUND(IF(VLOOKUP($D79,'Country Indicator Data'!$B$3:$N$193,3,FALSE)&gt;E$125,5,IF(VLOOKUP($D79,'Country Indicator Data'!$B$3:$N$193,3,FALSE)&lt;E$124,0,(E$125-VLOOKUP($D79,'Country Indicator Data'!$B$3:$N$193,3,FALSE))/(E$125-E$124)*5)),1))</f>
        <v>2.1</v>
      </c>
      <c r="F79" s="137">
        <f>IF(VLOOKUP($D79,'Country Indicator Data'!$B$3:$N$193,5,FALSE)="No data","x",ROUND(IF(VLOOKUP($D79,'Country Indicator Data'!$B$3:$N$193,5,FALSE)&gt;F$125,0,IF(VLOOKUP($D79,'Country Indicator Data'!$B$3:$N$193,5,FALSE)&lt;F$124,5,(F$125-VLOOKUP($D79,'Country Indicator Data'!$B$3:$N$193,5,FALSE))/(F$125-F$124)*5)),1))</f>
        <v>1.9</v>
      </c>
      <c r="G79" s="138">
        <f t="shared" si="30"/>
        <v>2</v>
      </c>
      <c r="H79" s="137">
        <f>IF(VLOOKUP($D79,'Country Indicator Data'!$B$3:$N$193,2,FALSE)="x","x",ROUND(IF(VLOOKUP($D79,'Country Indicator Data'!$B$3:$N$193,2,FALSE)&gt;H$125,5,IF(VLOOKUP($D79,'Country Indicator Data'!$B$3:$N$193,2,FALSE)&lt;H$124,0,5-(H$125-VLOOKUP($D79,'Country Indicator Data'!$B$3:$N$193,2,FALSE))/(H$125-H$124)*5)),1))</f>
        <v>3.1</v>
      </c>
      <c r="I79" s="137">
        <f>IF(VLOOKUP($D79,'Country Indicator Data'!$B$3:$N$193,4,FALSE)="No data","x",ROUND(IF(VLOOKUP($D79,'Country Indicator Data'!$B$3:$N$193,4,FALSE)&gt;I$125,5,IF(VLOOKUP($D79,'Country Indicator Data'!$B$3:$N$193,4,FALSE)&lt;I$124,0,5-(I$125-VLOOKUP($D79,'Country Indicator Data'!$B$3:$N$193,4,FALSE))/(I$125-I$124)*5)),1))</f>
        <v>0.9</v>
      </c>
      <c r="J79" s="138">
        <f t="shared" si="31"/>
        <v>2</v>
      </c>
      <c r="K79" s="137">
        <f>IF(VLOOKUP($D79,'Country Indicator Data'!$B$3:$N$193,6,FALSE)="x","x",ROUND(IF(VLOOKUP($D79,'Country Indicator Data'!$B$3:$N$193,6,FALSE)&gt;K$125,5,IF(VLOOKUP($D79,'Country Indicator Data'!$B$3:$N$193,6,FALSE)&lt;K$124,0,5-(K$125-VLOOKUP($D79,'Country Indicator Data'!$B$3:$N$193,6,FALSE))/(K$125-K$124)*5)),1))</f>
        <v>4.5999999999999996</v>
      </c>
      <c r="L79" s="137">
        <f>IF(VLOOKUP($D79,'Country Indicator Data'!$B$3:$N$193,7,FALSE)="No data","x",ROUND(IF(VLOOKUP($D79,'Country Indicator Data'!$B$3:$N$193,7,FALSE)&gt;L$125,5,IF(VLOOKUP($D79,'Country Indicator Data'!$B$3:$N$193,7,FALSE)&lt;L$124,0,5-(L$125-VLOOKUP($D79,'Country Indicator Data'!$B$3:$N$193,7,FALSE))/(L$125-L$124)*5)),1))</f>
        <v>1.1000000000000001</v>
      </c>
      <c r="M79" s="138">
        <f t="shared" si="32"/>
        <v>2.8499999999999996</v>
      </c>
      <c r="N79" s="146">
        <f t="shared" si="33"/>
        <v>2.2833333333333332</v>
      </c>
      <c r="O79" s="137">
        <f>VLOOKUP(D79,'Country Indicator Data'!$B$3:$I$193,8,FALSE)</f>
        <v>5</v>
      </c>
      <c r="P79" s="137" t="str">
        <f>IF(VLOOKUP($D79,'Country Indicator Data'!$B$3:$P$193,9,FALSE)="x","x",IF(VLOOKUP($D79,'Country Indicator Data'!$B$3:$P$193,9,FALSE)&gt;P$7,5,IF(VLOOKUP($D79,'Country Indicator Data'!$B$3:$P$193,9,FALSE)&gt;P$6,4,IF(VLOOKUP($D79,'Country Indicator Data'!$B$3:$P$193,9,FALSE)&gt;P$5,3,IF(VLOOKUP($D79,'Country Indicator Data'!$B$3:$P$193,9,FALSE)&gt;P$4,2,IF(VLOOKUP($D79,'Country Indicator Data'!$B$3:$P$193,9,FALSE)&gt;$P$3,1,0))))))</f>
        <v>x</v>
      </c>
      <c r="Q79" s="146">
        <f t="shared" si="34"/>
        <v>5</v>
      </c>
      <c r="R79" s="137">
        <f>IF(VLOOKUP($D79,'Country Indicator Data'!$B$3:$N$193,13,FALSE)="x","x",ROUND(IF(VLOOKUP($D79,'Country Indicator Data'!$B$3:$N$193,13,FALSE)&gt;R$125,0,IF(VLOOKUP($D79,'Country Indicator Data'!$B$3:$N$193,13,FALSE)&lt;R$124,5,(R$125-VLOOKUP($D79,'Country Indicator Data'!$B$3:$N$193,13,FALSE))/(R$125-R$124)*5)),1))</f>
        <v>3.3</v>
      </c>
      <c r="S79" s="137">
        <f>IF(VLOOKUP($D79,'Country Indicator Data'!$B$3:$N$193,10,FALSE)="x","x",ROUND(IF(VLOOKUP($D79,'Country Indicator Data'!$B$3:$N$193,10,FALSE)&gt;S$125,0,IF(VLOOKUP($D79,'Country Indicator Data'!$B$3:$N$193,10,FALSE)&lt;S$124,5,(S$125-VLOOKUP($D79,'Country Indicator Data'!$B$3:$N$193,10,FALSE))/(S$125-S$124)*5)),1))</f>
        <v>3.1</v>
      </c>
      <c r="T79" s="137">
        <f>IF(VLOOKUP($D79,'Country Indicator Data'!$B$3:$N$193,11,FALSE)="x","x",ROUND(IF(VLOOKUP($D79,'Country Indicator Data'!$B$3:$N$193,11,FALSE)&gt;T$125,0,IF(VLOOKUP($D79,'Country Indicator Data'!$B$3:$N$193,11,FALSE)&lt;T$124,5,(T$125-VLOOKUP($D79,'Country Indicator Data'!$B$3:$N$193,11,FALSE))/(T$125-T$124)*5)),1))</f>
        <v>2</v>
      </c>
      <c r="U79" s="137">
        <f>IF(VLOOKUP($D79,'Country Indicator Data'!$B$3:$N$193,12,FALSE)="x","x",ROUND(IF(VLOOKUP($D79,'Country Indicator Data'!$B$3:$N$193,12,FALSE)&gt;U$125,0,IF(VLOOKUP($D79,'Country Indicator Data'!$B$3:$N$193,12,FALSE)&lt;U$124,5,(U$125-VLOOKUP($D79,'Country Indicator Data'!$B$3:$N$193,12,FALSE))/(U$125-U$124)*5)),1))</f>
        <v>2.6</v>
      </c>
      <c r="V79" s="146">
        <f t="shared" si="35"/>
        <v>2.8</v>
      </c>
      <c r="W79" s="149">
        <f t="shared" si="36"/>
        <v>3.4</v>
      </c>
      <c r="X79" s="137">
        <f>IF(VLOOKUP($B79,'Crisis Indicator Data'!$C$3:$AG$117,20,FALSE)="x","x",IF(VLOOKUP($B79,'Crisis Indicator Data'!$C$3:$AG$117,20,FALSE)&gt;=X$7,5,IF(VLOOKUP($B79,'Crisis Indicator Data'!$C$3:$AG$117,20,FALSE)&gt;=X$6,4,IF(VLOOKUP($B79,'Crisis Indicator Data'!$C$3:$AG$117,20,FALSE)&gt;=X$5,3,IF(VLOOKUP($B79,'Crisis Indicator Data'!$C$3:$AG$117,20,FALSE)&gt;=X$4,2,IF(VLOOKUP($B79,'Crisis Indicator Data'!$C$3:$AG$117,20,FALSE)&gt;=X$3,1,0))))))</f>
        <v>5</v>
      </c>
      <c r="Y79" s="146">
        <f t="shared" si="37"/>
        <v>5</v>
      </c>
      <c r="Z79" s="139" t="str">
        <f>IF(OR('Crisis Indicator Data'!$W73="x",'Crisis Indicator Data'!$Q73="x",ISNA('Crisis Indicator Data'!$Q73)),"x",'Crisis Indicator Data'!$W73/SUM('Crisis Indicator Data'!$Q73:$U73))</f>
        <v>x</v>
      </c>
      <c r="AA79" s="143" t="str">
        <f t="shared" si="38"/>
        <v>x</v>
      </c>
      <c r="AB79" s="139" t="str">
        <f>IF(OR('Crisis Indicator Data'!$X73="x",'Crisis Indicator Data'!$Q73="x",ISNA('Crisis Indicator Data'!$Q73)),"x",'Crisis Indicator Data'!$X73/SUM('Crisis Indicator Data'!$Q73:$U73))</f>
        <v>x</v>
      </c>
      <c r="AC79" s="143" t="str">
        <f t="shared" si="39"/>
        <v>x</v>
      </c>
      <c r="AD79" s="141">
        <f>'Crisis Indicator Data'!Y73</f>
        <v>0</v>
      </c>
      <c r="AE79" s="141">
        <f>'Crisis Indicator Data'!Z73</f>
        <v>2</v>
      </c>
      <c r="AF79" s="141">
        <f>'Crisis Indicator Data'!AA73</f>
        <v>0</v>
      </c>
      <c r="AG79" s="141">
        <f>'Crisis Indicator Data'!AB73</f>
        <v>2</v>
      </c>
      <c r="AH79" s="144">
        <f t="shared" si="40"/>
        <v>2</v>
      </c>
      <c r="AI79" s="141">
        <f>'Crisis Indicator Data'!AC73</f>
        <v>0</v>
      </c>
      <c r="AJ79" s="141">
        <f>'Crisis Indicator Data'!AD73</f>
        <v>0</v>
      </c>
      <c r="AK79" s="144">
        <f t="shared" si="41"/>
        <v>0</v>
      </c>
      <c r="AL79" s="141">
        <f>'Crisis Indicator Data'!AE73</f>
        <v>2</v>
      </c>
      <c r="AM79" s="141">
        <f>'Crisis Indicator Data'!AF73</f>
        <v>1</v>
      </c>
      <c r="AN79" s="141">
        <f>'Crisis Indicator Data'!AG73</f>
        <v>1</v>
      </c>
      <c r="AO79" s="144">
        <f t="shared" si="42"/>
        <v>3</v>
      </c>
      <c r="AP79" s="147">
        <f t="shared" si="43"/>
        <v>2</v>
      </c>
      <c r="AQ79" s="149">
        <f t="shared" si="44"/>
        <v>3.5</v>
      </c>
    </row>
    <row r="80" spans="1:43" ht="13.5" customHeight="1" x14ac:dyDescent="0.3">
      <c r="A80" s="1" t="str">
        <f>'Crisis Indicator Data'!A74</f>
        <v>Boko haram in Niger</v>
      </c>
      <c r="B80" s="23" t="str">
        <f>'Crisis Indicator Data'!C74</f>
        <v>NER002</v>
      </c>
      <c r="C80" s="23" t="str">
        <f>'Crisis Indicator Data'!D74</f>
        <v>Niger</v>
      </c>
      <c r="D80" s="23" t="str">
        <f>'Crisis Indicator Data'!E74</f>
        <v>NER</v>
      </c>
      <c r="E80" s="137">
        <f>IF(VLOOKUP($D80,'Country Indicator Data'!$B$3:$N$193,3,FALSE)="x","x",ROUND(IF(VLOOKUP($D80,'Country Indicator Data'!$B$3:$N$193,3,FALSE)&gt;E$125,5,IF(VLOOKUP($D80,'Country Indicator Data'!$B$3:$N$193,3,FALSE)&lt;E$124,0,(E$125-VLOOKUP($D80,'Country Indicator Data'!$B$3:$N$193,3,FALSE))/(E$125-E$124)*5)),1))</f>
        <v>2.1</v>
      </c>
      <c r="F80" s="137">
        <f>IF(VLOOKUP($D80,'Country Indicator Data'!$B$3:$N$193,5,FALSE)="No data","x",ROUND(IF(VLOOKUP($D80,'Country Indicator Data'!$B$3:$N$193,5,FALSE)&gt;F$125,0,IF(VLOOKUP($D80,'Country Indicator Data'!$B$3:$N$193,5,FALSE)&lt;F$124,5,(F$125-VLOOKUP($D80,'Country Indicator Data'!$B$3:$N$193,5,FALSE))/(F$125-F$124)*5)),1))</f>
        <v>1.9</v>
      </c>
      <c r="G80" s="138">
        <f t="shared" si="30"/>
        <v>2</v>
      </c>
      <c r="H80" s="137">
        <f>IF(VLOOKUP($D80,'Country Indicator Data'!$B$3:$N$193,2,FALSE)="x","x",ROUND(IF(VLOOKUP($D80,'Country Indicator Data'!$B$3:$N$193,2,FALSE)&gt;H$125,5,IF(VLOOKUP($D80,'Country Indicator Data'!$B$3:$N$193,2,FALSE)&lt;H$124,0,5-(H$125-VLOOKUP($D80,'Country Indicator Data'!$B$3:$N$193,2,FALSE))/(H$125-H$124)*5)),1))</f>
        <v>3.1</v>
      </c>
      <c r="I80" s="137">
        <f>IF(VLOOKUP($D80,'Country Indicator Data'!$B$3:$N$193,4,FALSE)="No data","x",ROUND(IF(VLOOKUP($D80,'Country Indicator Data'!$B$3:$N$193,4,FALSE)&gt;I$125,5,IF(VLOOKUP($D80,'Country Indicator Data'!$B$3:$N$193,4,FALSE)&lt;I$124,0,5-(I$125-VLOOKUP($D80,'Country Indicator Data'!$B$3:$N$193,4,FALSE))/(I$125-I$124)*5)),1))</f>
        <v>0.9</v>
      </c>
      <c r="J80" s="138">
        <f t="shared" si="31"/>
        <v>2</v>
      </c>
      <c r="K80" s="137">
        <f>IF(VLOOKUP($D80,'Country Indicator Data'!$B$3:$N$193,6,FALSE)="x","x",ROUND(IF(VLOOKUP($D80,'Country Indicator Data'!$B$3:$N$193,6,FALSE)&gt;K$125,5,IF(VLOOKUP($D80,'Country Indicator Data'!$B$3:$N$193,6,FALSE)&lt;K$124,0,5-(K$125-VLOOKUP($D80,'Country Indicator Data'!$B$3:$N$193,6,FALSE))/(K$125-K$124)*5)),1))</f>
        <v>4.5999999999999996</v>
      </c>
      <c r="L80" s="137">
        <f>IF(VLOOKUP($D80,'Country Indicator Data'!$B$3:$N$193,7,FALSE)="No data","x",ROUND(IF(VLOOKUP($D80,'Country Indicator Data'!$B$3:$N$193,7,FALSE)&gt;L$125,5,IF(VLOOKUP($D80,'Country Indicator Data'!$B$3:$N$193,7,FALSE)&lt;L$124,0,5-(L$125-VLOOKUP($D80,'Country Indicator Data'!$B$3:$N$193,7,FALSE))/(L$125-L$124)*5)),1))</f>
        <v>1.1000000000000001</v>
      </c>
      <c r="M80" s="138">
        <f t="shared" si="32"/>
        <v>2.8499999999999996</v>
      </c>
      <c r="N80" s="146">
        <f t="shared" si="33"/>
        <v>2.2833333333333332</v>
      </c>
      <c r="O80" s="137">
        <f>VLOOKUP(D80,'Country Indicator Data'!$B$3:$I$193,8,FALSE)</f>
        <v>5</v>
      </c>
      <c r="P80" s="137" t="str">
        <f>IF(VLOOKUP($D80,'Country Indicator Data'!$B$3:$P$193,9,FALSE)="x","x",IF(VLOOKUP($D80,'Country Indicator Data'!$B$3:$P$193,9,FALSE)&gt;P$7,5,IF(VLOOKUP($D80,'Country Indicator Data'!$B$3:$P$193,9,FALSE)&gt;P$6,4,IF(VLOOKUP($D80,'Country Indicator Data'!$B$3:$P$193,9,FALSE)&gt;P$5,3,IF(VLOOKUP($D80,'Country Indicator Data'!$B$3:$P$193,9,FALSE)&gt;P$4,2,IF(VLOOKUP($D80,'Country Indicator Data'!$B$3:$P$193,9,FALSE)&gt;$P$3,1,0))))))</f>
        <v>x</v>
      </c>
      <c r="Q80" s="146">
        <f t="shared" si="34"/>
        <v>5</v>
      </c>
      <c r="R80" s="137">
        <f>IF(VLOOKUP($D80,'Country Indicator Data'!$B$3:$N$193,13,FALSE)="x","x",ROUND(IF(VLOOKUP($D80,'Country Indicator Data'!$B$3:$N$193,13,FALSE)&gt;R$125,0,IF(VLOOKUP($D80,'Country Indicator Data'!$B$3:$N$193,13,FALSE)&lt;R$124,5,(R$125-VLOOKUP($D80,'Country Indicator Data'!$B$3:$N$193,13,FALSE))/(R$125-R$124)*5)),1))</f>
        <v>3.3</v>
      </c>
      <c r="S80" s="137">
        <f>IF(VLOOKUP($D80,'Country Indicator Data'!$B$3:$N$193,10,FALSE)="x","x",ROUND(IF(VLOOKUP($D80,'Country Indicator Data'!$B$3:$N$193,10,FALSE)&gt;S$125,0,IF(VLOOKUP($D80,'Country Indicator Data'!$B$3:$N$193,10,FALSE)&lt;S$124,5,(S$125-VLOOKUP($D80,'Country Indicator Data'!$B$3:$N$193,10,FALSE))/(S$125-S$124)*5)),1))</f>
        <v>3.1</v>
      </c>
      <c r="T80" s="137">
        <f>IF(VLOOKUP($D80,'Country Indicator Data'!$B$3:$N$193,11,FALSE)="x","x",ROUND(IF(VLOOKUP($D80,'Country Indicator Data'!$B$3:$N$193,11,FALSE)&gt;T$125,0,IF(VLOOKUP($D80,'Country Indicator Data'!$B$3:$N$193,11,FALSE)&lt;T$124,5,(T$125-VLOOKUP($D80,'Country Indicator Data'!$B$3:$N$193,11,FALSE))/(T$125-T$124)*5)),1))</f>
        <v>2</v>
      </c>
      <c r="U80" s="137">
        <f>IF(VLOOKUP($D80,'Country Indicator Data'!$B$3:$N$193,12,FALSE)="x","x",ROUND(IF(VLOOKUP($D80,'Country Indicator Data'!$B$3:$N$193,12,FALSE)&gt;U$125,0,IF(VLOOKUP($D80,'Country Indicator Data'!$B$3:$N$193,12,FALSE)&lt;U$124,5,(U$125-VLOOKUP($D80,'Country Indicator Data'!$B$3:$N$193,12,FALSE))/(U$125-U$124)*5)),1))</f>
        <v>2.6</v>
      </c>
      <c r="V80" s="146">
        <f t="shared" si="35"/>
        <v>2.8</v>
      </c>
      <c r="W80" s="149">
        <f t="shared" si="36"/>
        <v>3.4</v>
      </c>
      <c r="X80" s="137">
        <f>IF(VLOOKUP($B80,'Crisis Indicator Data'!$C$3:$AG$117,20,FALSE)="x","x",IF(VLOOKUP($B80,'Crisis Indicator Data'!$C$3:$AG$117,20,FALSE)&gt;=X$7,5,IF(VLOOKUP($B80,'Crisis Indicator Data'!$C$3:$AG$117,20,FALSE)&gt;=X$6,4,IF(VLOOKUP($B80,'Crisis Indicator Data'!$C$3:$AG$117,20,FALSE)&gt;=X$5,3,IF(VLOOKUP($B80,'Crisis Indicator Data'!$C$3:$AG$117,20,FALSE)&gt;=X$4,2,IF(VLOOKUP($B80,'Crisis Indicator Data'!$C$3:$AG$117,20,FALSE)&gt;=X$3,1,0))))))</f>
        <v>5</v>
      </c>
      <c r="Y80" s="146">
        <f t="shared" si="37"/>
        <v>5</v>
      </c>
      <c r="Z80" s="139" t="str">
        <f>IF(OR('Crisis Indicator Data'!$W74="x",'Crisis Indicator Data'!$Q74="x",ISNA('Crisis Indicator Data'!$Q74)),"x",'Crisis Indicator Data'!$W74/SUM('Crisis Indicator Data'!$Q74:$U74))</f>
        <v>x</v>
      </c>
      <c r="AA80" s="143" t="str">
        <f t="shared" si="38"/>
        <v>x</v>
      </c>
      <c r="AB80" s="139" t="str">
        <f>IF(OR('Crisis Indicator Data'!$X74="x",'Crisis Indicator Data'!$Q74="x",ISNA('Crisis Indicator Data'!$Q74)),"x",'Crisis Indicator Data'!$X74/SUM('Crisis Indicator Data'!$Q74:$U74))</f>
        <v>x</v>
      </c>
      <c r="AC80" s="143" t="str">
        <f t="shared" si="39"/>
        <v>x</v>
      </c>
      <c r="AD80" s="141">
        <f>'Crisis Indicator Data'!Y74</f>
        <v>0</v>
      </c>
      <c r="AE80" s="141">
        <f>'Crisis Indicator Data'!Z74</f>
        <v>2</v>
      </c>
      <c r="AF80" s="141">
        <f>'Crisis Indicator Data'!AA74</f>
        <v>0</v>
      </c>
      <c r="AG80" s="141">
        <f>'Crisis Indicator Data'!AB74</f>
        <v>2</v>
      </c>
      <c r="AH80" s="144">
        <f t="shared" si="40"/>
        <v>2</v>
      </c>
      <c r="AI80" s="141">
        <f>'Crisis Indicator Data'!AC74</f>
        <v>0</v>
      </c>
      <c r="AJ80" s="141">
        <f>'Crisis Indicator Data'!AD74</f>
        <v>0</v>
      </c>
      <c r="AK80" s="144">
        <f t="shared" si="41"/>
        <v>0</v>
      </c>
      <c r="AL80" s="141">
        <f>'Crisis Indicator Data'!AE74</f>
        <v>2</v>
      </c>
      <c r="AM80" s="141">
        <f>'Crisis Indicator Data'!AF74</f>
        <v>1</v>
      </c>
      <c r="AN80" s="141">
        <f>'Crisis Indicator Data'!AG74</f>
        <v>1</v>
      </c>
      <c r="AO80" s="144">
        <f t="shared" si="42"/>
        <v>3</v>
      </c>
      <c r="AP80" s="147">
        <f t="shared" si="43"/>
        <v>2</v>
      </c>
      <c r="AQ80" s="149">
        <f t="shared" si="44"/>
        <v>3.5</v>
      </c>
    </row>
    <row r="81" spans="1:43" ht="13.5" customHeight="1" x14ac:dyDescent="0.3">
      <c r="A81" s="1" t="str">
        <f>'Crisis Indicator Data'!A75</f>
        <v>Mali/Burkina Faso conflict</v>
      </c>
      <c r="B81" s="23" t="str">
        <f>'Crisis Indicator Data'!C75</f>
        <v>NER003</v>
      </c>
      <c r="C81" s="23" t="str">
        <f>'Crisis Indicator Data'!D75</f>
        <v>Niger</v>
      </c>
      <c r="D81" s="23" t="str">
        <f>'Crisis Indicator Data'!E75</f>
        <v>NER</v>
      </c>
      <c r="E81" s="137">
        <f>IF(VLOOKUP($D81,'Country Indicator Data'!$B$3:$N$193,3,FALSE)="x","x",ROUND(IF(VLOOKUP($D81,'Country Indicator Data'!$B$3:$N$193,3,FALSE)&gt;E$125,5,IF(VLOOKUP($D81,'Country Indicator Data'!$B$3:$N$193,3,FALSE)&lt;E$124,0,(E$125-VLOOKUP($D81,'Country Indicator Data'!$B$3:$N$193,3,FALSE))/(E$125-E$124)*5)),1))</f>
        <v>2.1</v>
      </c>
      <c r="F81" s="137">
        <f>IF(VLOOKUP($D81,'Country Indicator Data'!$B$3:$N$193,5,FALSE)="No data","x",ROUND(IF(VLOOKUP($D81,'Country Indicator Data'!$B$3:$N$193,5,FALSE)&gt;F$125,0,IF(VLOOKUP($D81,'Country Indicator Data'!$B$3:$N$193,5,FALSE)&lt;F$124,5,(F$125-VLOOKUP($D81,'Country Indicator Data'!$B$3:$N$193,5,FALSE))/(F$125-F$124)*5)),1))</f>
        <v>1.9</v>
      </c>
      <c r="G81" s="138">
        <f t="shared" si="30"/>
        <v>2</v>
      </c>
      <c r="H81" s="137">
        <f>IF(VLOOKUP($D81,'Country Indicator Data'!$B$3:$N$193,2,FALSE)="x","x",ROUND(IF(VLOOKUP($D81,'Country Indicator Data'!$B$3:$N$193,2,FALSE)&gt;H$125,5,IF(VLOOKUP($D81,'Country Indicator Data'!$B$3:$N$193,2,FALSE)&lt;H$124,0,5-(H$125-VLOOKUP($D81,'Country Indicator Data'!$B$3:$N$193,2,FALSE))/(H$125-H$124)*5)),1))</f>
        <v>3.1</v>
      </c>
      <c r="I81" s="137">
        <f>IF(VLOOKUP($D81,'Country Indicator Data'!$B$3:$N$193,4,FALSE)="No data","x",ROUND(IF(VLOOKUP($D81,'Country Indicator Data'!$B$3:$N$193,4,FALSE)&gt;I$125,5,IF(VLOOKUP($D81,'Country Indicator Data'!$B$3:$N$193,4,FALSE)&lt;I$124,0,5-(I$125-VLOOKUP($D81,'Country Indicator Data'!$B$3:$N$193,4,FALSE))/(I$125-I$124)*5)),1))</f>
        <v>0.9</v>
      </c>
      <c r="J81" s="138">
        <f t="shared" si="31"/>
        <v>2</v>
      </c>
      <c r="K81" s="137">
        <f>IF(VLOOKUP($D81,'Country Indicator Data'!$B$3:$N$193,6,FALSE)="x","x",ROUND(IF(VLOOKUP($D81,'Country Indicator Data'!$B$3:$N$193,6,FALSE)&gt;K$125,5,IF(VLOOKUP($D81,'Country Indicator Data'!$B$3:$N$193,6,FALSE)&lt;K$124,0,5-(K$125-VLOOKUP($D81,'Country Indicator Data'!$B$3:$N$193,6,FALSE))/(K$125-K$124)*5)),1))</f>
        <v>4.5999999999999996</v>
      </c>
      <c r="L81" s="137">
        <f>IF(VLOOKUP($D81,'Country Indicator Data'!$B$3:$N$193,7,FALSE)="No data","x",ROUND(IF(VLOOKUP($D81,'Country Indicator Data'!$B$3:$N$193,7,FALSE)&gt;L$125,5,IF(VLOOKUP($D81,'Country Indicator Data'!$B$3:$N$193,7,FALSE)&lt;L$124,0,5-(L$125-VLOOKUP($D81,'Country Indicator Data'!$B$3:$N$193,7,FALSE))/(L$125-L$124)*5)),1))</f>
        <v>1.1000000000000001</v>
      </c>
      <c r="M81" s="138">
        <f t="shared" si="32"/>
        <v>2.8499999999999996</v>
      </c>
      <c r="N81" s="146">
        <f t="shared" si="33"/>
        <v>2.2833333333333332</v>
      </c>
      <c r="O81" s="137">
        <f>VLOOKUP(D81,'Country Indicator Data'!$B$3:$I$193,8,FALSE)</f>
        <v>5</v>
      </c>
      <c r="P81" s="137" t="str">
        <f>IF(VLOOKUP($D81,'Country Indicator Data'!$B$3:$P$193,9,FALSE)="x","x",IF(VLOOKUP($D81,'Country Indicator Data'!$B$3:$P$193,9,FALSE)&gt;P$7,5,IF(VLOOKUP($D81,'Country Indicator Data'!$B$3:$P$193,9,FALSE)&gt;P$6,4,IF(VLOOKUP($D81,'Country Indicator Data'!$B$3:$P$193,9,FALSE)&gt;P$5,3,IF(VLOOKUP($D81,'Country Indicator Data'!$B$3:$P$193,9,FALSE)&gt;P$4,2,IF(VLOOKUP($D81,'Country Indicator Data'!$B$3:$P$193,9,FALSE)&gt;$P$3,1,0))))))</f>
        <v>x</v>
      </c>
      <c r="Q81" s="146">
        <f t="shared" si="34"/>
        <v>5</v>
      </c>
      <c r="R81" s="137">
        <f>IF(VLOOKUP($D81,'Country Indicator Data'!$B$3:$N$193,13,FALSE)="x","x",ROUND(IF(VLOOKUP($D81,'Country Indicator Data'!$B$3:$N$193,13,FALSE)&gt;R$125,0,IF(VLOOKUP($D81,'Country Indicator Data'!$B$3:$N$193,13,FALSE)&lt;R$124,5,(R$125-VLOOKUP($D81,'Country Indicator Data'!$B$3:$N$193,13,FALSE))/(R$125-R$124)*5)),1))</f>
        <v>3.3</v>
      </c>
      <c r="S81" s="137">
        <f>IF(VLOOKUP($D81,'Country Indicator Data'!$B$3:$N$193,10,FALSE)="x","x",ROUND(IF(VLOOKUP($D81,'Country Indicator Data'!$B$3:$N$193,10,FALSE)&gt;S$125,0,IF(VLOOKUP($D81,'Country Indicator Data'!$B$3:$N$193,10,FALSE)&lt;S$124,5,(S$125-VLOOKUP($D81,'Country Indicator Data'!$B$3:$N$193,10,FALSE))/(S$125-S$124)*5)),1))</f>
        <v>3.1</v>
      </c>
      <c r="T81" s="137">
        <f>IF(VLOOKUP($D81,'Country Indicator Data'!$B$3:$N$193,11,FALSE)="x","x",ROUND(IF(VLOOKUP($D81,'Country Indicator Data'!$B$3:$N$193,11,FALSE)&gt;T$125,0,IF(VLOOKUP($D81,'Country Indicator Data'!$B$3:$N$193,11,FALSE)&lt;T$124,5,(T$125-VLOOKUP($D81,'Country Indicator Data'!$B$3:$N$193,11,FALSE))/(T$125-T$124)*5)),1))</f>
        <v>2</v>
      </c>
      <c r="U81" s="137">
        <f>IF(VLOOKUP($D81,'Country Indicator Data'!$B$3:$N$193,12,FALSE)="x","x",ROUND(IF(VLOOKUP($D81,'Country Indicator Data'!$B$3:$N$193,12,FALSE)&gt;U$125,0,IF(VLOOKUP($D81,'Country Indicator Data'!$B$3:$N$193,12,FALSE)&lt;U$124,5,(U$125-VLOOKUP($D81,'Country Indicator Data'!$B$3:$N$193,12,FALSE))/(U$125-U$124)*5)),1))</f>
        <v>2.6</v>
      </c>
      <c r="V81" s="146">
        <f t="shared" si="35"/>
        <v>2.8</v>
      </c>
      <c r="W81" s="149">
        <f t="shared" si="36"/>
        <v>3.4</v>
      </c>
      <c r="X81" s="137">
        <f>IF(VLOOKUP($B81,'Crisis Indicator Data'!$C$3:$AG$117,20,FALSE)="x","x",IF(VLOOKUP($B81,'Crisis Indicator Data'!$C$3:$AG$117,20,FALSE)&gt;=X$7,5,IF(VLOOKUP($B81,'Crisis Indicator Data'!$C$3:$AG$117,20,FALSE)&gt;=X$6,4,IF(VLOOKUP($B81,'Crisis Indicator Data'!$C$3:$AG$117,20,FALSE)&gt;=X$5,3,IF(VLOOKUP($B81,'Crisis Indicator Data'!$C$3:$AG$117,20,FALSE)&gt;=X$4,2,IF(VLOOKUP($B81,'Crisis Indicator Data'!$C$3:$AG$117,20,FALSE)&gt;=X$3,1,0))))))</f>
        <v>5</v>
      </c>
      <c r="Y81" s="146">
        <f t="shared" si="37"/>
        <v>5</v>
      </c>
      <c r="Z81" s="139" t="str">
        <f>IF(OR('Crisis Indicator Data'!$W75="x",'Crisis Indicator Data'!$Q75="x",ISNA('Crisis Indicator Data'!$Q75)),"x",'Crisis Indicator Data'!$W75/SUM('Crisis Indicator Data'!$Q75:$U75))</f>
        <v>x</v>
      </c>
      <c r="AA81" s="143" t="str">
        <f t="shared" si="38"/>
        <v>x</v>
      </c>
      <c r="AB81" s="139" t="str">
        <f>IF(OR('Crisis Indicator Data'!$X75="x",'Crisis Indicator Data'!$Q75="x",ISNA('Crisis Indicator Data'!$Q75)),"x",'Crisis Indicator Data'!$X75/SUM('Crisis Indicator Data'!$Q75:$U75))</f>
        <v>x</v>
      </c>
      <c r="AC81" s="143" t="str">
        <f t="shared" si="39"/>
        <v>x</v>
      </c>
      <c r="AD81" s="141">
        <f>'Crisis Indicator Data'!Y75</f>
        <v>0</v>
      </c>
      <c r="AE81" s="141">
        <f>'Crisis Indicator Data'!Z75</f>
        <v>2</v>
      </c>
      <c r="AF81" s="141">
        <f>'Crisis Indicator Data'!AA75</f>
        <v>0</v>
      </c>
      <c r="AG81" s="141">
        <f>'Crisis Indicator Data'!AB75</f>
        <v>2</v>
      </c>
      <c r="AH81" s="144">
        <f t="shared" si="40"/>
        <v>2</v>
      </c>
      <c r="AI81" s="141">
        <f>'Crisis Indicator Data'!AC75</f>
        <v>0</v>
      </c>
      <c r="AJ81" s="141">
        <f>'Crisis Indicator Data'!AD75</f>
        <v>0</v>
      </c>
      <c r="AK81" s="144">
        <f t="shared" si="41"/>
        <v>0</v>
      </c>
      <c r="AL81" s="141">
        <f>'Crisis Indicator Data'!AE75</f>
        <v>2</v>
      </c>
      <c r="AM81" s="141">
        <f>'Crisis Indicator Data'!AF75</f>
        <v>1</v>
      </c>
      <c r="AN81" s="141">
        <f>'Crisis Indicator Data'!AG75</f>
        <v>1</v>
      </c>
      <c r="AO81" s="144">
        <f t="shared" si="42"/>
        <v>3</v>
      </c>
      <c r="AP81" s="147">
        <f t="shared" si="43"/>
        <v>2</v>
      </c>
      <c r="AQ81" s="149">
        <f t="shared" si="44"/>
        <v>3.5</v>
      </c>
    </row>
    <row r="82" spans="1:43" ht="13.5" customHeight="1" x14ac:dyDescent="0.3">
      <c r="A82" s="1" t="str">
        <f>'Crisis Indicator Data'!A76</f>
        <v>Nigeria</v>
      </c>
      <c r="B82" s="23" t="str">
        <f>'Crisis Indicator Data'!C76</f>
        <v>NGA001</v>
      </c>
      <c r="C82" s="23" t="str">
        <f>'Crisis Indicator Data'!D76</f>
        <v>Nigeria</v>
      </c>
      <c r="D82" s="23" t="str">
        <f>'Crisis Indicator Data'!E76</f>
        <v>NGA</v>
      </c>
      <c r="E82" s="137">
        <f>IF(VLOOKUP($D82,'Country Indicator Data'!$B$3:$N$193,3,FALSE)="x","x",ROUND(IF(VLOOKUP($D82,'Country Indicator Data'!$B$3:$N$193,3,FALSE)&gt;E$125,5,IF(VLOOKUP($D82,'Country Indicator Data'!$B$3:$N$193,3,FALSE)&lt;E$124,0,(E$125-VLOOKUP($D82,'Country Indicator Data'!$B$3:$N$193,3,FALSE))/(E$125-E$124)*5)),1))</f>
        <v>3.9</v>
      </c>
      <c r="F82" s="137">
        <f>IF(VLOOKUP($D82,'Country Indicator Data'!$B$3:$N$193,5,FALSE)="No data","x",ROUND(IF(VLOOKUP($D82,'Country Indicator Data'!$B$3:$N$193,5,FALSE)&gt;F$125,0,IF(VLOOKUP($D82,'Country Indicator Data'!$B$3:$N$193,5,FALSE)&lt;F$124,5,(F$125-VLOOKUP($D82,'Country Indicator Data'!$B$3:$N$193,5,FALSE))/(F$125-F$124)*5)),1))</f>
        <v>2.2999999999999998</v>
      </c>
      <c r="G82" s="138">
        <f t="shared" si="30"/>
        <v>3.0999999999999996</v>
      </c>
      <c r="H82" s="137">
        <f>IF(VLOOKUP($D82,'Country Indicator Data'!$B$3:$N$193,2,FALSE)="x","x",ROUND(IF(VLOOKUP($D82,'Country Indicator Data'!$B$3:$N$193,2,FALSE)&gt;H$125,5,IF(VLOOKUP($D82,'Country Indicator Data'!$B$3:$N$193,2,FALSE)&lt;H$124,0,5-(H$125-VLOOKUP($D82,'Country Indicator Data'!$B$3:$N$193,2,FALSE))/(H$125-H$124)*5)),1))</f>
        <v>4.0999999999999996</v>
      </c>
      <c r="I82" s="137">
        <f>IF(VLOOKUP($D82,'Country Indicator Data'!$B$3:$N$193,4,FALSE)="No data","x",ROUND(IF(VLOOKUP($D82,'Country Indicator Data'!$B$3:$N$193,4,FALSE)&gt;I$125,5,IF(VLOOKUP($D82,'Country Indicator Data'!$B$3:$N$193,4,FALSE)&lt;I$124,0,5-(I$125-VLOOKUP($D82,'Country Indicator Data'!$B$3:$N$193,4,FALSE))/(I$125-I$124)*5)),1))</f>
        <v>0.3</v>
      </c>
      <c r="J82" s="138">
        <f t="shared" si="31"/>
        <v>2.1999999999999997</v>
      </c>
      <c r="K82" s="137" t="str">
        <f>IF(VLOOKUP($D82,'Country Indicator Data'!$B$3:$N$193,6,FALSE)="x","x",ROUND(IF(VLOOKUP($D82,'Country Indicator Data'!$B$3:$N$193,6,FALSE)&gt;K$125,5,IF(VLOOKUP($D82,'Country Indicator Data'!$B$3:$N$193,6,FALSE)&lt;K$124,0,5-(K$125-VLOOKUP($D82,'Country Indicator Data'!$B$3:$N$193,6,FALSE))/(K$125-K$124)*5)),1))</f>
        <v>x</v>
      </c>
      <c r="L82" s="137">
        <f>IF(VLOOKUP($D82,'Country Indicator Data'!$B$3:$N$193,7,FALSE)="No data","x",ROUND(IF(VLOOKUP($D82,'Country Indicator Data'!$B$3:$N$193,7,FALSE)&gt;L$125,5,IF(VLOOKUP($D82,'Country Indicator Data'!$B$3:$N$193,7,FALSE)&lt;L$124,0,5-(L$125-VLOOKUP($D82,'Country Indicator Data'!$B$3:$N$193,7,FALSE))/(L$125-L$124)*5)),1))</f>
        <v>2.2000000000000002</v>
      </c>
      <c r="M82" s="138">
        <f t="shared" si="32"/>
        <v>2.2000000000000002</v>
      </c>
      <c r="N82" s="146">
        <f t="shared" si="33"/>
        <v>2.4999999999999996</v>
      </c>
      <c r="O82" s="137">
        <f>VLOOKUP(D82,'Country Indicator Data'!$B$3:$I$193,8,FALSE)</f>
        <v>5</v>
      </c>
      <c r="P82" s="137">
        <f>IF(VLOOKUP($D82,'Country Indicator Data'!$B$3:$P$193,9,FALSE)="x","x",IF(VLOOKUP($D82,'Country Indicator Data'!$B$3:$P$193,9,FALSE)&gt;P$7,5,IF(VLOOKUP($D82,'Country Indicator Data'!$B$3:$P$193,9,FALSE)&gt;P$6,4,IF(VLOOKUP($D82,'Country Indicator Data'!$B$3:$P$193,9,FALSE)&gt;P$5,3,IF(VLOOKUP($D82,'Country Indicator Data'!$B$3:$P$193,9,FALSE)&gt;P$4,2,IF(VLOOKUP($D82,'Country Indicator Data'!$B$3:$P$193,9,FALSE)&gt;$P$3,1,0))))))</f>
        <v>4</v>
      </c>
      <c r="Q82" s="146">
        <f t="shared" si="34"/>
        <v>4.5</v>
      </c>
      <c r="R82" s="137">
        <f>IF(VLOOKUP($D82,'Country Indicator Data'!$B$3:$N$193,13,FALSE)="x","x",ROUND(IF(VLOOKUP($D82,'Country Indicator Data'!$B$3:$N$193,13,FALSE)&gt;R$125,0,IF(VLOOKUP($D82,'Country Indicator Data'!$B$3:$N$193,13,FALSE)&lt;R$124,5,(R$125-VLOOKUP($D82,'Country Indicator Data'!$B$3:$N$193,13,FALSE))/(R$125-R$124)*5)),1))</f>
        <v>3.6</v>
      </c>
      <c r="S82" s="137">
        <f>IF(VLOOKUP($D82,'Country Indicator Data'!$B$3:$N$193,10,FALSE)="x","x",ROUND(IF(VLOOKUP($D82,'Country Indicator Data'!$B$3:$N$193,10,FALSE)&gt;S$125,0,IF(VLOOKUP($D82,'Country Indicator Data'!$B$3:$N$193,10,FALSE)&lt;S$124,5,(S$125-VLOOKUP($D82,'Country Indicator Data'!$B$3:$N$193,10,FALSE))/(S$125-S$124)*5)),1))</f>
        <v>3.5</v>
      </c>
      <c r="T82" s="137">
        <f>IF(VLOOKUP($D82,'Country Indicator Data'!$B$3:$N$193,11,FALSE)="x","x",ROUND(IF(VLOOKUP($D82,'Country Indicator Data'!$B$3:$N$193,11,FALSE)&gt;T$125,0,IF(VLOOKUP($D82,'Country Indicator Data'!$B$3:$N$193,11,FALSE)&lt;T$124,5,(T$125-VLOOKUP($D82,'Country Indicator Data'!$B$3:$N$193,11,FALSE))/(T$125-T$124)*5)),1))</f>
        <v>2.4</v>
      </c>
      <c r="U82" s="137">
        <f>IF(VLOOKUP($D82,'Country Indicator Data'!$B$3:$N$193,12,FALSE)="x","x",ROUND(IF(VLOOKUP($D82,'Country Indicator Data'!$B$3:$N$193,12,FALSE)&gt;U$125,0,IF(VLOOKUP($D82,'Country Indicator Data'!$B$3:$N$193,12,FALSE)&lt;U$124,5,(U$125-VLOOKUP($D82,'Country Indicator Data'!$B$3:$N$193,12,FALSE))/(U$125-U$124)*5)),1))</f>
        <v>2.5</v>
      </c>
      <c r="V82" s="146">
        <f t="shared" si="35"/>
        <v>3</v>
      </c>
      <c r="W82" s="149">
        <f t="shared" si="36"/>
        <v>3.3</v>
      </c>
      <c r="X82" s="137">
        <f>IF(VLOOKUP($B82,'Crisis Indicator Data'!$C$3:$AG$117,20,FALSE)="x","x",IF(VLOOKUP($B82,'Crisis Indicator Data'!$C$3:$AG$117,20,FALSE)&gt;=X$7,5,IF(VLOOKUP($B82,'Crisis Indicator Data'!$C$3:$AG$117,20,FALSE)&gt;=X$6,4,IF(VLOOKUP($B82,'Crisis Indicator Data'!$C$3:$AG$117,20,FALSE)&gt;=X$5,3,IF(VLOOKUP($B82,'Crisis Indicator Data'!$C$3:$AG$117,20,FALSE)&gt;=X$4,2,IF(VLOOKUP($B82,'Crisis Indicator Data'!$C$3:$AG$117,20,FALSE)&gt;=X$3,1,0))))))</f>
        <v>5</v>
      </c>
      <c r="Y82" s="146">
        <f t="shared" si="37"/>
        <v>5</v>
      </c>
      <c r="Z82" s="139" t="str">
        <f>IF(OR('Crisis Indicator Data'!$W76="x",'Crisis Indicator Data'!$Q76="x",ISNA('Crisis Indicator Data'!$Q76)),"x",'Crisis Indicator Data'!$W76/SUM('Crisis Indicator Data'!$Q76:$U76))</f>
        <v>x</v>
      </c>
      <c r="AA82" s="143" t="str">
        <f t="shared" si="38"/>
        <v>x</v>
      </c>
      <c r="AB82" s="139">
        <f>IF(OR('Crisis Indicator Data'!$X76="x",'Crisis Indicator Data'!$Q76="x",ISNA('Crisis Indicator Data'!$Q76)),"x",'Crisis Indicator Data'!$X76/SUM('Crisis Indicator Data'!$Q76:$U76))</f>
        <v>4.6082949308755762E-2</v>
      </c>
      <c r="AC82" s="143">
        <f t="shared" si="39"/>
        <v>1</v>
      </c>
      <c r="AD82" s="141">
        <f>'Crisis Indicator Data'!Y76</f>
        <v>0</v>
      </c>
      <c r="AE82" s="141">
        <f>'Crisis Indicator Data'!Z76</f>
        <v>2</v>
      </c>
      <c r="AF82" s="141">
        <f>'Crisis Indicator Data'!AA76</f>
        <v>2</v>
      </c>
      <c r="AG82" s="141">
        <f>'Crisis Indicator Data'!AB76</f>
        <v>2</v>
      </c>
      <c r="AH82" s="144">
        <f t="shared" si="40"/>
        <v>3</v>
      </c>
      <c r="AI82" s="141">
        <f>'Crisis Indicator Data'!AC76</f>
        <v>0</v>
      </c>
      <c r="AJ82" s="141">
        <f>'Crisis Indicator Data'!AD76</f>
        <v>1</v>
      </c>
      <c r="AK82" s="144">
        <f t="shared" si="41"/>
        <v>1</v>
      </c>
      <c r="AL82" s="141">
        <f>'Crisis Indicator Data'!AE76</f>
        <v>3</v>
      </c>
      <c r="AM82" s="141">
        <f>'Crisis Indicator Data'!AF76</f>
        <v>1</v>
      </c>
      <c r="AN82" s="141">
        <f>'Crisis Indicator Data'!AG76</f>
        <v>2</v>
      </c>
      <c r="AO82" s="144">
        <f t="shared" si="42"/>
        <v>4</v>
      </c>
      <c r="AP82" s="147">
        <f t="shared" si="43"/>
        <v>3</v>
      </c>
      <c r="AQ82" s="149">
        <f t="shared" si="44"/>
        <v>4</v>
      </c>
    </row>
    <row r="83" spans="1:43" ht="13.5" customHeight="1" x14ac:dyDescent="0.3">
      <c r="A83" s="1" t="str">
        <f>'Crisis Indicator Data'!A77</f>
        <v>Food insecurity in Nigeria</v>
      </c>
      <c r="B83" s="23" t="str">
        <f>'Crisis Indicator Data'!C77</f>
        <v>NGA002</v>
      </c>
      <c r="C83" s="23" t="str">
        <f>'Crisis Indicator Data'!D77</f>
        <v>Nigeria</v>
      </c>
      <c r="D83" s="23" t="str">
        <f>'Crisis Indicator Data'!E77</f>
        <v>NGA</v>
      </c>
      <c r="E83" s="137">
        <f>IF(VLOOKUP($D83,'Country Indicator Data'!$B$3:$N$193,3,FALSE)="x","x",ROUND(IF(VLOOKUP($D83,'Country Indicator Data'!$B$3:$N$193,3,FALSE)&gt;E$125,5,IF(VLOOKUP($D83,'Country Indicator Data'!$B$3:$N$193,3,FALSE)&lt;E$124,0,(E$125-VLOOKUP($D83,'Country Indicator Data'!$B$3:$N$193,3,FALSE))/(E$125-E$124)*5)),1))</f>
        <v>3.9</v>
      </c>
      <c r="F83" s="137">
        <f>IF(VLOOKUP($D83,'Country Indicator Data'!$B$3:$N$193,5,FALSE)="No data","x",ROUND(IF(VLOOKUP($D83,'Country Indicator Data'!$B$3:$N$193,5,FALSE)&gt;F$125,0,IF(VLOOKUP($D83,'Country Indicator Data'!$B$3:$N$193,5,FALSE)&lt;F$124,5,(F$125-VLOOKUP($D83,'Country Indicator Data'!$B$3:$N$193,5,FALSE))/(F$125-F$124)*5)),1))</f>
        <v>2.2999999999999998</v>
      </c>
      <c r="G83" s="138">
        <f t="shared" si="30"/>
        <v>3.0999999999999996</v>
      </c>
      <c r="H83" s="137">
        <f>IF(VLOOKUP($D83,'Country Indicator Data'!$B$3:$N$193,2,FALSE)="x","x",ROUND(IF(VLOOKUP($D83,'Country Indicator Data'!$B$3:$N$193,2,FALSE)&gt;H$125,5,IF(VLOOKUP($D83,'Country Indicator Data'!$B$3:$N$193,2,FALSE)&lt;H$124,0,5-(H$125-VLOOKUP($D83,'Country Indicator Data'!$B$3:$N$193,2,FALSE))/(H$125-H$124)*5)),1))</f>
        <v>4.0999999999999996</v>
      </c>
      <c r="I83" s="137">
        <f>IF(VLOOKUP($D83,'Country Indicator Data'!$B$3:$N$193,4,FALSE)="No data","x",ROUND(IF(VLOOKUP($D83,'Country Indicator Data'!$B$3:$N$193,4,FALSE)&gt;I$125,5,IF(VLOOKUP($D83,'Country Indicator Data'!$B$3:$N$193,4,FALSE)&lt;I$124,0,5-(I$125-VLOOKUP($D83,'Country Indicator Data'!$B$3:$N$193,4,FALSE))/(I$125-I$124)*5)),1))</f>
        <v>0.3</v>
      </c>
      <c r="J83" s="138">
        <f t="shared" si="31"/>
        <v>2.1999999999999997</v>
      </c>
      <c r="K83" s="137" t="str">
        <f>IF(VLOOKUP($D83,'Country Indicator Data'!$B$3:$N$193,6,FALSE)="x","x",ROUND(IF(VLOOKUP($D83,'Country Indicator Data'!$B$3:$N$193,6,FALSE)&gt;K$125,5,IF(VLOOKUP($D83,'Country Indicator Data'!$B$3:$N$193,6,FALSE)&lt;K$124,0,5-(K$125-VLOOKUP($D83,'Country Indicator Data'!$B$3:$N$193,6,FALSE))/(K$125-K$124)*5)),1))</f>
        <v>x</v>
      </c>
      <c r="L83" s="137">
        <f>IF(VLOOKUP($D83,'Country Indicator Data'!$B$3:$N$193,7,FALSE)="No data","x",ROUND(IF(VLOOKUP($D83,'Country Indicator Data'!$B$3:$N$193,7,FALSE)&gt;L$125,5,IF(VLOOKUP($D83,'Country Indicator Data'!$B$3:$N$193,7,FALSE)&lt;L$124,0,5-(L$125-VLOOKUP($D83,'Country Indicator Data'!$B$3:$N$193,7,FALSE))/(L$125-L$124)*5)),1))</f>
        <v>2.2000000000000002</v>
      </c>
      <c r="M83" s="138">
        <f t="shared" si="32"/>
        <v>2.2000000000000002</v>
      </c>
      <c r="N83" s="146">
        <f t="shared" si="33"/>
        <v>2.4999999999999996</v>
      </c>
      <c r="O83" s="137">
        <f>VLOOKUP(D83,'Country Indicator Data'!$B$3:$I$193,8,FALSE)</f>
        <v>5</v>
      </c>
      <c r="P83" s="137">
        <f>IF(VLOOKUP($D83,'Country Indicator Data'!$B$3:$P$193,9,FALSE)="x","x",IF(VLOOKUP($D83,'Country Indicator Data'!$B$3:$P$193,9,FALSE)&gt;P$7,5,IF(VLOOKUP($D83,'Country Indicator Data'!$B$3:$P$193,9,FALSE)&gt;P$6,4,IF(VLOOKUP($D83,'Country Indicator Data'!$B$3:$P$193,9,FALSE)&gt;P$5,3,IF(VLOOKUP($D83,'Country Indicator Data'!$B$3:$P$193,9,FALSE)&gt;P$4,2,IF(VLOOKUP($D83,'Country Indicator Data'!$B$3:$P$193,9,FALSE)&gt;$P$3,1,0))))))</f>
        <v>4</v>
      </c>
      <c r="Q83" s="146">
        <f t="shared" si="34"/>
        <v>4.5</v>
      </c>
      <c r="R83" s="137">
        <f>IF(VLOOKUP($D83,'Country Indicator Data'!$B$3:$N$193,13,FALSE)="x","x",ROUND(IF(VLOOKUP($D83,'Country Indicator Data'!$B$3:$N$193,13,FALSE)&gt;R$125,0,IF(VLOOKUP($D83,'Country Indicator Data'!$B$3:$N$193,13,FALSE)&lt;R$124,5,(R$125-VLOOKUP($D83,'Country Indicator Data'!$B$3:$N$193,13,FALSE))/(R$125-R$124)*5)),1))</f>
        <v>3.6</v>
      </c>
      <c r="S83" s="137">
        <f>IF(VLOOKUP($D83,'Country Indicator Data'!$B$3:$N$193,10,FALSE)="x","x",ROUND(IF(VLOOKUP($D83,'Country Indicator Data'!$B$3:$N$193,10,FALSE)&gt;S$125,0,IF(VLOOKUP($D83,'Country Indicator Data'!$B$3:$N$193,10,FALSE)&lt;S$124,5,(S$125-VLOOKUP($D83,'Country Indicator Data'!$B$3:$N$193,10,FALSE))/(S$125-S$124)*5)),1))</f>
        <v>3.5</v>
      </c>
      <c r="T83" s="137">
        <f>IF(VLOOKUP($D83,'Country Indicator Data'!$B$3:$N$193,11,FALSE)="x","x",ROUND(IF(VLOOKUP($D83,'Country Indicator Data'!$B$3:$N$193,11,FALSE)&gt;T$125,0,IF(VLOOKUP($D83,'Country Indicator Data'!$B$3:$N$193,11,FALSE)&lt;T$124,5,(T$125-VLOOKUP($D83,'Country Indicator Data'!$B$3:$N$193,11,FALSE))/(T$125-T$124)*5)),1))</f>
        <v>2.4</v>
      </c>
      <c r="U83" s="137">
        <f>IF(VLOOKUP($D83,'Country Indicator Data'!$B$3:$N$193,12,FALSE)="x","x",ROUND(IF(VLOOKUP($D83,'Country Indicator Data'!$B$3:$N$193,12,FALSE)&gt;U$125,0,IF(VLOOKUP($D83,'Country Indicator Data'!$B$3:$N$193,12,FALSE)&lt;U$124,5,(U$125-VLOOKUP($D83,'Country Indicator Data'!$B$3:$N$193,12,FALSE))/(U$125-U$124)*5)),1))</f>
        <v>2.5</v>
      </c>
      <c r="V83" s="146">
        <f t="shared" si="35"/>
        <v>3</v>
      </c>
      <c r="W83" s="149">
        <f t="shared" si="36"/>
        <v>3.3</v>
      </c>
      <c r="X83" s="137">
        <f>IF(VLOOKUP($B83,'Crisis Indicator Data'!$C$3:$AG$117,20,FALSE)="x","x",IF(VLOOKUP($B83,'Crisis Indicator Data'!$C$3:$AG$117,20,FALSE)&gt;=X$7,5,IF(VLOOKUP($B83,'Crisis Indicator Data'!$C$3:$AG$117,20,FALSE)&gt;=X$6,4,IF(VLOOKUP($B83,'Crisis Indicator Data'!$C$3:$AG$117,20,FALSE)&gt;=X$5,3,IF(VLOOKUP($B83,'Crisis Indicator Data'!$C$3:$AG$117,20,FALSE)&gt;=X$4,2,IF(VLOOKUP($B83,'Crisis Indicator Data'!$C$3:$AG$117,20,FALSE)&gt;=X$3,1,0))))))</f>
        <v>5</v>
      </c>
      <c r="Y83" s="146">
        <f t="shared" si="37"/>
        <v>5</v>
      </c>
      <c r="Z83" s="139" t="str">
        <f>IF(OR('Crisis Indicator Data'!$W77="x",'Crisis Indicator Data'!$Q77="x",ISNA('Crisis Indicator Data'!$Q77)),"x",'Crisis Indicator Data'!$W77/SUM('Crisis Indicator Data'!$Q77:$U77))</f>
        <v>x</v>
      </c>
      <c r="AA83" s="143" t="str">
        <f t="shared" si="38"/>
        <v>x</v>
      </c>
      <c r="AB83" s="139">
        <f>IF(OR('Crisis Indicator Data'!$X77="x",'Crisis Indicator Data'!$Q77="x",ISNA('Crisis Indicator Data'!$Q77)),"x",'Crisis Indicator Data'!$X77/SUM('Crisis Indicator Data'!$Q77:$U77))</f>
        <v>4.6082949308755762E-2</v>
      </c>
      <c r="AC83" s="143">
        <f t="shared" si="39"/>
        <v>1</v>
      </c>
      <c r="AD83" s="141">
        <f>'Crisis Indicator Data'!Y77</f>
        <v>0</v>
      </c>
      <c r="AE83" s="141">
        <f>'Crisis Indicator Data'!Z77</f>
        <v>2</v>
      </c>
      <c r="AF83" s="141">
        <f>'Crisis Indicator Data'!AA77</f>
        <v>2</v>
      </c>
      <c r="AG83" s="141">
        <f>'Crisis Indicator Data'!AB77</f>
        <v>2</v>
      </c>
      <c r="AH83" s="144">
        <f t="shared" si="40"/>
        <v>3</v>
      </c>
      <c r="AI83" s="141">
        <f>'Crisis Indicator Data'!AC77</f>
        <v>0</v>
      </c>
      <c r="AJ83" s="141">
        <f>'Crisis Indicator Data'!AD77</f>
        <v>1</v>
      </c>
      <c r="AK83" s="144">
        <f t="shared" si="41"/>
        <v>1</v>
      </c>
      <c r="AL83" s="141">
        <f>'Crisis Indicator Data'!AE77</f>
        <v>3</v>
      </c>
      <c r="AM83" s="141">
        <f>'Crisis Indicator Data'!AF77</f>
        <v>1</v>
      </c>
      <c r="AN83" s="141">
        <f>'Crisis Indicator Data'!AG77</f>
        <v>2</v>
      </c>
      <c r="AO83" s="144">
        <f t="shared" si="42"/>
        <v>4</v>
      </c>
      <c r="AP83" s="147">
        <f t="shared" si="43"/>
        <v>3</v>
      </c>
      <c r="AQ83" s="149">
        <f t="shared" si="44"/>
        <v>4</v>
      </c>
    </row>
    <row r="84" spans="1:43" ht="13.5" customHeight="1" x14ac:dyDescent="0.3">
      <c r="A84" s="1" t="str">
        <f>'Crisis Indicator Data'!A78</f>
        <v>Middle belt conflict</v>
      </c>
      <c r="B84" s="23" t="str">
        <f>'Crisis Indicator Data'!C78</f>
        <v>NGA003</v>
      </c>
      <c r="C84" s="23" t="str">
        <f>'Crisis Indicator Data'!D78</f>
        <v>Nigeria</v>
      </c>
      <c r="D84" s="23" t="str">
        <f>'Crisis Indicator Data'!E78</f>
        <v>NGA</v>
      </c>
      <c r="E84" s="137">
        <f>IF(VLOOKUP($D84,'Country Indicator Data'!$B$3:$N$193,3,FALSE)="x","x",ROUND(IF(VLOOKUP($D84,'Country Indicator Data'!$B$3:$N$193,3,FALSE)&gt;E$125,5,IF(VLOOKUP($D84,'Country Indicator Data'!$B$3:$N$193,3,FALSE)&lt;E$124,0,(E$125-VLOOKUP($D84,'Country Indicator Data'!$B$3:$N$193,3,FALSE))/(E$125-E$124)*5)),1))</f>
        <v>3.9</v>
      </c>
      <c r="F84" s="137">
        <f>IF(VLOOKUP($D84,'Country Indicator Data'!$B$3:$N$193,5,FALSE)="No data","x",ROUND(IF(VLOOKUP($D84,'Country Indicator Data'!$B$3:$N$193,5,FALSE)&gt;F$125,0,IF(VLOOKUP($D84,'Country Indicator Data'!$B$3:$N$193,5,FALSE)&lt;F$124,5,(F$125-VLOOKUP($D84,'Country Indicator Data'!$B$3:$N$193,5,FALSE))/(F$125-F$124)*5)),1))</f>
        <v>2.2999999999999998</v>
      </c>
      <c r="G84" s="138">
        <f t="shared" si="30"/>
        <v>3.0999999999999996</v>
      </c>
      <c r="H84" s="137">
        <f>IF(VLOOKUP($D84,'Country Indicator Data'!$B$3:$N$193,2,FALSE)="x","x",ROUND(IF(VLOOKUP($D84,'Country Indicator Data'!$B$3:$N$193,2,FALSE)&gt;H$125,5,IF(VLOOKUP($D84,'Country Indicator Data'!$B$3:$N$193,2,FALSE)&lt;H$124,0,5-(H$125-VLOOKUP($D84,'Country Indicator Data'!$B$3:$N$193,2,FALSE))/(H$125-H$124)*5)),1))</f>
        <v>4.0999999999999996</v>
      </c>
      <c r="I84" s="137">
        <f>IF(VLOOKUP($D84,'Country Indicator Data'!$B$3:$N$193,4,FALSE)="No data","x",ROUND(IF(VLOOKUP($D84,'Country Indicator Data'!$B$3:$N$193,4,FALSE)&gt;I$125,5,IF(VLOOKUP($D84,'Country Indicator Data'!$B$3:$N$193,4,FALSE)&lt;I$124,0,5-(I$125-VLOOKUP($D84,'Country Indicator Data'!$B$3:$N$193,4,FALSE))/(I$125-I$124)*5)),1))</f>
        <v>0.3</v>
      </c>
      <c r="J84" s="138">
        <f t="shared" si="31"/>
        <v>2.1999999999999997</v>
      </c>
      <c r="K84" s="137" t="str">
        <f>IF(VLOOKUP($D84,'Country Indicator Data'!$B$3:$N$193,6,FALSE)="x","x",ROUND(IF(VLOOKUP($D84,'Country Indicator Data'!$B$3:$N$193,6,FALSE)&gt;K$125,5,IF(VLOOKUP($D84,'Country Indicator Data'!$B$3:$N$193,6,FALSE)&lt;K$124,0,5-(K$125-VLOOKUP($D84,'Country Indicator Data'!$B$3:$N$193,6,FALSE))/(K$125-K$124)*5)),1))</f>
        <v>x</v>
      </c>
      <c r="L84" s="137">
        <f>IF(VLOOKUP($D84,'Country Indicator Data'!$B$3:$N$193,7,FALSE)="No data","x",ROUND(IF(VLOOKUP($D84,'Country Indicator Data'!$B$3:$N$193,7,FALSE)&gt;L$125,5,IF(VLOOKUP($D84,'Country Indicator Data'!$B$3:$N$193,7,FALSE)&lt;L$124,0,5-(L$125-VLOOKUP($D84,'Country Indicator Data'!$B$3:$N$193,7,FALSE))/(L$125-L$124)*5)),1))</f>
        <v>2.2000000000000002</v>
      </c>
      <c r="M84" s="138">
        <f t="shared" si="32"/>
        <v>2.2000000000000002</v>
      </c>
      <c r="N84" s="146">
        <f t="shared" si="33"/>
        <v>2.4999999999999996</v>
      </c>
      <c r="O84" s="137">
        <f>VLOOKUP(D84,'Country Indicator Data'!$B$3:$I$193,8,FALSE)</f>
        <v>5</v>
      </c>
      <c r="P84" s="137">
        <f>IF(VLOOKUP($D84,'Country Indicator Data'!$B$3:$P$193,9,FALSE)="x","x",IF(VLOOKUP($D84,'Country Indicator Data'!$B$3:$P$193,9,FALSE)&gt;P$7,5,IF(VLOOKUP($D84,'Country Indicator Data'!$B$3:$P$193,9,FALSE)&gt;P$6,4,IF(VLOOKUP($D84,'Country Indicator Data'!$B$3:$P$193,9,FALSE)&gt;P$5,3,IF(VLOOKUP($D84,'Country Indicator Data'!$B$3:$P$193,9,FALSE)&gt;P$4,2,IF(VLOOKUP($D84,'Country Indicator Data'!$B$3:$P$193,9,FALSE)&gt;$P$3,1,0))))))</f>
        <v>4</v>
      </c>
      <c r="Q84" s="146">
        <f t="shared" si="34"/>
        <v>4.5</v>
      </c>
      <c r="R84" s="137">
        <f>IF(VLOOKUP($D84,'Country Indicator Data'!$B$3:$N$193,13,FALSE)="x","x",ROUND(IF(VLOOKUP($D84,'Country Indicator Data'!$B$3:$N$193,13,FALSE)&gt;R$125,0,IF(VLOOKUP($D84,'Country Indicator Data'!$B$3:$N$193,13,FALSE)&lt;R$124,5,(R$125-VLOOKUP($D84,'Country Indicator Data'!$B$3:$N$193,13,FALSE))/(R$125-R$124)*5)),1))</f>
        <v>3.6</v>
      </c>
      <c r="S84" s="137">
        <f>IF(VLOOKUP($D84,'Country Indicator Data'!$B$3:$N$193,10,FALSE)="x","x",ROUND(IF(VLOOKUP($D84,'Country Indicator Data'!$B$3:$N$193,10,FALSE)&gt;S$125,0,IF(VLOOKUP($D84,'Country Indicator Data'!$B$3:$N$193,10,FALSE)&lt;S$124,5,(S$125-VLOOKUP($D84,'Country Indicator Data'!$B$3:$N$193,10,FALSE))/(S$125-S$124)*5)),1))</f>
        <v>3.5</v>
      </c>
      <c r="T84" s="137">
        <f>IF(VLOOKUP($D84,'Country Indicator Data'!$B$3:$N$193,11,FALSE)="x","x",ROUND(IF(VLOOKUP($D84,'Country Indicator Data'!$B$3:$N$193,11,FALSE)&gt;T$125,0,IF(VLOOKUP($D84,'Country Indicator Data'!$B$3:$N$193,11,FALSE)&lt;T$124,5,(T$125-VLOOKUP($D84,'Country Indicator Data'!$B$3:$N$193,11,FALSE))/(T$125-T$124)*5)),1))</f>
        <v>2.4</v>
      </c>
      <c r="U84" s="137">
        <f>IF(VLOOKUP($D84,'Country Indicator Data'!$B$3:$N$193,12,FALSE)="x","x",ROUND(IF(VLOOKUP($D84,'Country Indicator Data'!$B$3:$N$193,12,FALSE)&gt;U$125,0,IF(VLOOKUP($D84,'Country Indicator Data'!$B$3:$N$193,12,FALSE)&lt;U$124,5,(U$125-VLOOKUP($D84,'Country Indicator Data'!$B$3:$N$193,12,FALSE))/(U$125-U$124)*5)),1))</f>
        <v>2.5</v>
      </c>
      <c r="V84" s="146">
        <f t="shared" si="35"/>
        <v>3</v>
      </c>
      <c r="W84" s="149">
        <f t="shared" si="36"/>
        <v>3.3</v>
      </c>
      <c r="X84" s="137">
        <f>IF(VLOOKUP($B84,'Crisis Indicator Data'!$C$3:$AG$117,20,FALSE)="x","x",IF(VLOOKUP($B84,'Crisis Indicator Data'!$C$3:$AG$117,20,FALSE)&gt;=X$7,5,IF(VLOOKUP($B84,'Crisis Indicator Data'!$C$3:$AG$117,20,FALSE)&gt;=X$6,4,IF(VLOOKUP($B84,'Crisis Indicator Data'!$C$3:$AG$117,20,FALSE)&gt;=X$5,3,IF(VLOOKUP($B84,'Crisis Indicator Data'!$C$3:$AG$117,20,FALSE)&gt;=X$4,2,IF(VLOOKUP($B84,'Crisis Indicator Data'!$C$3:$AG$117,20,FALSE)&gt;=X$3,1,0))))))</f>
        <v>5</v>
      </c>
      <c r="Y84" s="146">
        <f t="shared" si="37"/>
        <v>5</v>
      </c>
      <c r="Z84" s="139" t="str">
        <f>IF(OR('Crisis Indicator Data'!$W78="x",'Crisis Indicator Data'!$Q78="x",ISNA('Crisis Indicator Data'!$Q78)),"x",'Crisis Indicator Data'!$W78/SUM('Crisis Indicator Data'!$Q78:$U78))</f>
        <v>x</v>
      </c>
      <c r="AA84" s="143" t="str">
        <f t="shared" si="38"/>
        <v>x</v>
      </c>
      <c r="AB84" s="139" t="str">
        <f>IF(OR('Crisis Indicator Data'!$X78="x",'Crisis Indicator Data'!$Q78="x",ISNA('Crisis Indicator Data'!$Q78)),"x",'Crisis Indicator Data'!$X78/SUM('Crisis Indicator Data'!$Q78:$U78))</f>
        <v>x</v>
      </c>
      <c r="AC84" s="143" t="str">
        <f t="shared" si="39"/>
        <v>x</v>
      </c>
      <c r="AD84" s="141">
        <f>'Crisis Indicator Data'!Y78</f>
        <v>0</v>
      </c>
      <c r="AE84" s="141">
        <f>'Crisis Indicator Data'!Z78</f>
        <v>2</v>
      </c>
      <c r="AF84" s="141">
        <f>'Crisis Indicator Data'!AA78</f>
        <v>2</v>
      </c>
      <c r="AG84" s="141">
        <f>'Crisis Indicator Data'!AB78</f>
        <v>2</v>
      </c>
      <c r="AH84" s="144">
        <f t="shared" si="40"/>
        <v>3</v>
      </c>
      <c r="AI84" s="141">
        <f>'Crisis Indicator Data'!AC78</f>
        <v>0</v>
      </c>
      <c r="AJ84" s="141">
        <f>'Crisis Indicator Data'!AD78</f>
        <v>1</v>
      </c>
      <c r="AK84" s="144">
        <f t="shared" si="41"/>
        <v>1</v>
      </c>
      <c r="AL84" s="141">
        <f>'Crisis Indicator Data'!AE78</f>
        <v>3</v>
      </c>
      <c r="AM84" s="141">
        <f>'Crisis Indicator Data'!AF78</f>
        <v>1</v>
      </c>
      <c r="AN84" s="141">
        <f>'Crisis Indicator Data'!AG78</f>
        <v>2</v>
      </c>
      <c r="AO84" s="144">
        <f t="shared" si="42"/>
        <v>4</v>
      </c>
      <c r="AP84" s="147">
        <f t="shared" si="43"/>
        <v>3</v>
      </c>
      <c r="AQ84" s="149">
        <f t="shared" si="44"/>
        <v>4</v>
      </c>
    </row>
    <row r="85" spans="1:43" ht="13.5" customHeight="1" x14ac:dyDescent="0.3">
      <c r="A85" s="1" t="str">
        <f>'Crisis Indicator Data'!A79</f>
        <v>Boko haram crisis in Nigeria</v>
      </c>
      <c r="B85" s="23" t="str">
        <f>'Crisis Indicator Data'!C79</f>
        <v>NGA004</v>
      </c>
      <c r="C85" s="23" t="str">
        <f>'Crisis Indicator Data'!D79</f>
        <v>Nigeria</v>
      </c>
      <c r="D85" s="23" t="str">
        <f>'Crisis Indicator Data'!E79</f>
        <v>NGA</v>
      </c>
      <c r="E85" s="137">
        <f>IF(VLOOKUP($D85,'Country Indicator Data'!$B$3:$N$193,3,FALSE)="x","x",ROUND(IF(VLOOKUP($D85,'Country Indicator Data'!$B$3:$N$193,3,FALSE)&gt;E$125,5,IF(VLOOKUP($D85,'Country Indicator Data'!$B$3:$N$193,3,FALSE)&lt;E$124,0,(E$125-VLOOKUP($D85,'Country Indicator Data'!$B$3:$N$193,3,FALSE))/(E$125-E$124)*5)),1))</f>
        <v>3.9</v>
      </c>
      <c r="F85" s="137">
        <f>IF(VLOOKUP($D85,'Country Indicator Data'!$B$3:$N$193,5,FALSE)="No data","x",ROUND(IF(VLOOKUP($D85,'Country Indicator Data'!$B$3:$N$193,5,FALSE)&gt;F$125,0,IF(VLOOKUP($D85,'Country Indicator Data'!$B$3:$N$193,5,FALSE)&lt;F$124,5,(F$125-VLOOKUP($D85,'Country Indicator Data'!$B$3:$N$193,5,FALSE))/(F$125-F$124)*5)),1))</f>
        <v>2.2999999999999998</v>
      </c>
      <c r="G85" s="138">
        <f t="shared" si="30"/>
        <v>3.0999999999999996</v>
      </c>
      <c r="H85" s="137">
        <f>IF(VLOOKUP($D85,'Country Indicator Data'!$B$3:$N$193,2,FALSE)="x","x",ROUND(IF(VLOOKUP($D85,'Country Indicator Data'!$B$3:$N$193,2,FALSE)&gt;H$125,5,IF(VLOOKUP($D85,'Country Indicator Data'!$B$3:$N$193,2,FALSE)&lt;H$124,0,5-(H$125-VLOOKUP($D85,'Country Indicator Data'!$B$3:$N$193,2,FALSE))/(H$125-H$124)*5)),1))</f>
        <v>4.0999999999999996</v>
      </c>
      <c r="I85" s="137">
        <f>IF(VLOOKUP($D85,'Country Indicator Data'!$B$3:$N$193,4,FALSE)="No data","x",ROUND(IF(VLOOKUP($D85,'Country Indicator Data'!$B$3:$N$193,4,FALSE)&gt;I$125,5,IF(VLOOKUP($D85,'Country Indicator Data'!$B$3:$N$193,4,FALSE)&lt;I$124,0,5-(I$125-VLOOKUP($D85,'Country Indicator Data'!$B$3:$N$193,4,FALSE))/(I$125-I$124)*5)),1))</f>
        <v>0.3</v>
      </c>
      <c r="J85" s="138">
        <f t="shared" si="31"/>
        <v>2.1999999999999997</v>
      </c>
      <c r="K85" s="137" t="str">
        <f>IF(VLOOKUP($D85,'Country Indicator Data'!$B$3:$N$193,6,FALSE)="x","x",ROUND(IF(VLOOKUP($D85,'Country Indicator Data'!$B$3:$N$193,6,FALSE)&gt;K$125,5,IF(VLOOKUP($D85,'Country Indicator Data'!$B$3:$N$193,6,FALSE)&lt;K$124,0,5-(K$125-VLOOKUP($D85,'Country Indicator Data'!$B$3:$N$193,6,FALSE))/(K$125-K$124)*5)),1))</f>
        <v>x</v>
      </c>
      <c r="L85" s="137">
        <f>IF(VLOOKUP($D85,'Country Indicator Data'!$B$3:$N$193,7,FALSE)="No data","x",ROUND(IF(VLOOKUP($D85,'Country Indicator Data'!$B$3:$N$193,7,FALSE)&gt;L$125,5,IF(VLOOKUP($D85,'Country Indicator Data'!$B$3:$N$193,7,FALSE)&lt;L$124,0,5-(L$125-VLOOKUP($D85,'Country Indicator Data'!$B$3:$N$193,7,FALSE))/(L$125-L$124)*5)),1))</f>
        <v>2.2000000000000002</v>
      </c>
      <c r="M85" s="138">
        <f t="shared" si="32"/>
        <v>2.2000000000000002</v>
      </c>
      <c r="N85" s="146">
        <f t="shared" si="33"/>
        <v>2.4999999999999996</v>
      </c>
      <c r="O85" s="137">
        <f>VLOOKUP(D85,'Country Indicator Data'!$B$3:$I$193,8,FALSE)</f>
        <v>5</v>
      </c>
      <c r="P85" s="137">
        <f>IF(VLOOKUP($D85,'Country Indicator Data'!$B$3:$P$193,9,FALSE)="x","x",IF(VLOOKUP($D85,'Country Indicator Data'!$B$3:$P$193,9,FALSE)&gt;P$7,5,IF(VLOOKUP($D85,'Country Indicator Data'!$B$3:$P$193,9,FALSE)&gt;P$6,4,IF(VLOOKUP($D85,'Country Indicator Data'!$B$3:$P$193,9,FALSE)&gt;P$5,3,IF(VLOOKUP($D85,'Country Indicator Data'!$B$3:$P$193,9,FALSE)&gt;P$4,2,IF(VLOOKUP($D85,'Country Indicator Data'!$B$3:$P$193,9,FALSE)&gt;$P$3,1,0))))))</f>
        <v>4</v>
      </c>
      <c r="Q85" s="146">
        <f t="shared" si="34"/>
        <v>4.5</v>
      </c>
      <c r="R85" s="137">
        <f>IF(VLOOKUP($D85,'Country Indicator Data'!$B$3:$N$193,13,FALSE)="x","x",ROUND(IF(VLOOKUP($D85,'Country Indicator Data'!$B$3:$N$193,13,FALSE)&gt;R$125,0,IF(VLOOKUP($D85,'Country Indicator Data'!$B$3:$N$193,13,FALSE)&lt;R$124,5,(R$125-VLOOKUP($D85,'Country Indicator Data'!$B$3:$N$193,13,FALSE))/(R$125-R$124)*5)),1))</f>
        <v>3.6</v>
      </c>
      <c r="S85" s="137">
        <f>IF(VLOOKUP($D85,'Country Indicator Data'!$B$3:$N$193,10,FALSE)="x","x",ROUND(IF(VLOOKUP($D85,'Country Indicator Data'!$B$3:$N$193,10,FALSE)&gt;S$125,0,IF(VLOOKUP($D85,'Country Indicator Data'!$B$3:$N$193,10,FALSE)&lt;S$124,5,(S$125-VLOOKUP($D85,'Country Indicator Data'!$B$3:$N$193,10,FALSE))/(S$125-S$124)*5)),1))</f>
        <v>3.5</v>
      </c>
      <c r="T85" s="137">
        <f>IF(VLOOKUP($D85,'Country Indicator Data'!$B$3:$N$193,11,FALSE)="x","x",ROUND(IF(VLOOKUP($D85,'Country Indicator Data'!$B$3:$N$193,11,FALSE)&gt;T$125,0,IF(VLOOKUP($D85,'Country Indicator Data'!$B$3:$N$193,11,FALSE)&lt;T$124,5,(T$125-VLOOKUP($D85,'Country Indicator Data'!$B$3:$N$193,11,FALSE))/(T$125-T$124)*5)),1))</f>
        <v>2.4</v>
      </c>
      <c r="U85" s="137">
        <f>IF(VLOOKUP($D85,'Country Indicator Data'!$B$3:$N$193,12,FALSE)="x","x",ROUND(IF(VLOOKUP($D85,'Country Indicator Data'!$B$3:$N$193,12,FALSE)&gt;U$125,0,IF(VLOOKUP($D85,'Country Indicator Data'!$B$3:$N$193,12,FALSE)&lt;U$124,5,(U$125-VLOOKUP($D85,'Country Indicator Data'!$B$3:$N$193,12,FALSE))/(U$125-U$124)*5)),1))</f>
        <v>2.5</v>
      </c>
      <c r="V85" s="146">
        <f t="shared" si="35"/>
        <v>3</v>
      </c>
      <c r="W85" s="149">
        <f t="shared" si="36"/>
        <v>3.3</v>
      </c>
      <c r="X85" s="137">
        <f>IF(VLOOKUP($B85,'Crisis Indicator Data'!$C$3:$AG$117,20,FALSE)="x","x",IF(VLOOKUP($B85,'Crisis Indicator Data'!$C$3:$AG$117,20,FALSE)&gt;=X$7,5,IF(VLOOKUP($B85,'Crisis Indicator Data'!$C$3:$AG$117,20,FALSE)&gt;=X$6,4,IF(VLOOKUP($B85,'Crisis Indicator Data'!$C$3:$AG$117,20,FALSE)&gt;=X$5,3,IF(VLOOKUP($B85,'Crisis Indicator Data'!$C$3:$AG$117,20,FALSE)&gt;=X$4,2,IF(VLOOKUP($B85,'Crisis Indicator Data'!$C$3:$AG$117,20,FALSE)&gt;=X$3,1,0))))))</f>
        <v>4</v>
      </c>
      <c r="Y85" s="146">
        <f t="shared" si="37"/>
        <v>4</v>
      </c>
      <c r="Z85" s="139" t="str">
        <f>IF(OR('Crisis Indicator Data'!$W79="x",'Crisis Indicator Data'!$Q79="x",ISNA('Crisis Indicator Data'!$Q79)),"x",'Crisis Indicator Data'!$W79/SUM('Crisis Indicator Data'!$Q79:$U79))</f>
        <v>x</v>
      </c>
      <c r="AA85" s="143" t="str">
        <f t="shared" si="38"/>
        <v>x</v>
      </c>
      <c r="AB85" s="139">
        <f>IF(OR('Crisis Indicator Data'!$X79="x",'Crisis Indicator Data'!$Q79="x",ISNA('Crisis Indicator Data'!$Q79)),"x",'Crisis Indicator Data'!$X79/SUM('Crisis Indicator Data'!$Q79:$U79))</f>
        <v>0.1131701796576602</v>
      </c>
      <c r="AC85" s="143">
        <f t="shared" si="39"/>
        <v>3</v>
      </c>
      <c r="AD85" s="141">
        <f>'Crisis Indicator Data'!Y79</f>
        <v>0</v>
      </c>
      <c r="AE85" s="141">
        <f>'Crisis Indicator Data'!Z79</f>
        <v>2</v>
      </c>
      <c r="AF85" s="141">
        <f>'Crisis Indicator Data'!AA79</f>
        <v>2</v>
      </c>
      <c r="AG85" s="141">
        <f>'Crisis Indicator Data'!AB79</f>
        <v>2</v>
      </c>
      <c r="AH85" s="144">
        <f t="shared" si="40"/>
        <v>3</v>
      </c>
      <c r="AI85" s="141">
        <f>'Crisis Indicator Data'!AC79</f>
        <v>0</v>
      </c>
      <c r="AJ85" s="141">
        <f>'Crisis Indicator Data'!AD79</f>
        <v>1</v>
      </c>
      <c r="AK85" s="144">
        <f t="shared" si="41"/>
        <v>1</v>
      </c>
      <c r="AL85" s="141">
        <f>'Crisis Indicator Data'!AE79</f>
        <v>3</v>
      </c>
      <c r="AM85" s="141">
        <f>'Crisis Indicator Data'!AF79</f>
        <v>1</v>
      </c>
      <c r="AN85" s="141">
        <f>'Crisis Indicator Data'!AG79</f>
        <v>2</v>
      </c>
      <c r="AO85" s="144">
        <f t="shared" si="42"/>
        <v>4</v>
      </c>
      <c r="AP85" s="147">
        <f t="shared" si="43"/>
        <v>3</v>
      </c>
      <c r="AQ85" s="149">
        <f t="shared" si="44"/>
        <v>3.5</v>
      </c>
    </row>
    <row r="86" spans="1:43" ht="13.5" customHeight="1" x14ac:dyDescent="0.3">
      <c r="A86" s="1" t="str">
        <f>'Crisis Indicator Data'!A80</f>
        <v>Cameroon Refugees in Nigeria</v>
      </c>
      <c r="B86" s="23" t="str">
        <f>'Crisis Indicator Data'!C80</f>
        <v>NGA005</v>
      </c>
      <c r="C86" s="23" t="str">
        <f>'Crisis Indicator Data'!D80</f>
        <v>Nigeria</v>
      </c>
      <c r="D86" s="23" t="str">
        <f>'Crisis Indicator Data'!E80</f>
        <v>NGA</v>
      </c>
      <c r="E86" s="137">
        <f>IF(VLOOKUP($D86,'Country Indicator Data'!$B$3:$N$193,3,FALSE)="x","x",ROUND(IF(VLOOKUP($D86,'Country Indicator Data'!$B$3:$N$193,3,FALSE)&gt;E$125,5,IF(VLOOKUP($D86,'Country Indicator Data'!$B$3:$N$193,3,FALSE)&lt;E$124,0,(E$125-VLOOKUP($D86,'Country Indicator Data'!$B$3:$N$193,3,FALSE))/(E$125-E$124)*5)),1))</f>
        <v>3.9</v>
      </c>
      <c r="F86" s="137">
        <f>IF(VLOOKUP($D86,'Country Indicator Data'!$B$3:$N$193,5,FALSE)="No data","x",ROUND(IF(VLOOKUP($D86,'Country Indicator Data'!$B$3:$N$193,5,FALSE)&gt;F$125,0,IF(VLOOKUP($D86,'Country Indicator Data'!$B$3:$N$193,5,FALSE)&lt;F$124,5,(F$125-VLOOKUP($D86,'Country Indicator Data'!$B$3:$N$193,5,FALSE))/(F$125-F$124)*5)),1))</f>
        <v>2.2999999999999998</v>
      </c>
      <c r="G86" s="138">
        <f t="shared" si="30"/>
        <v>3.0999999999999996</v>
      </c>
      <c r="H86" s="137">
        <f>IF(VLOOKUP($D86,'Country Indicator Data'!$B$3:$N$193,2,FALSE)="x","x",ROUND(IF(VLOOKUP($D86,'Country Indicator Data'!$B$3:$N$193,2,FALSE)&gt;H$125,5,IF(VLOOKUP($D86,'Country Indicator Data'!$B$3:$N$193,2,FALSE)&lt;H$124,0,5-(H$125-VLOOKUP($D86,'Country Indicator Data'!$B$3:$N$193,2,FALSE))/(H$125-H$124)*5)),1))</f>
        <v>4.0999999999999996</v>
      </c>
      <c r="I86" s="137">
        <f>IF(VLOOKUP($D86,'Country Indicator Data'!$B$3:$N$193,4,FALSE)="No data","x",ROUND(IF(VLOOKUP($D86,'Country Indicator Data'!$B$3:$N$193,4,FALSE)&gt;I$125,5,IF(VLOOKUP($D86,'Country Indicator Data'!$B$3:$N$193,4,FALSE)&lt;I$124,0,5-(I$125-VLOOKUP($D86,'Country Indicator Data'!$B$3:$N$193,4,FALSE))/(I$125-I$124)*5)),1))</f>
        <v>0.3</v>
      </c>
      <c r="J86" s="138">
        <f t="shared" si="31"/>
        <v>2.1999999999999997</v>
      </c>
      <c r="K86" s="137" t="str">
        <f>IF(VLOOKUP($D86,'Country Indicator Data'!$B$3:$N$193,6,FALSE)="x","x",ROUND(IF(VLOOKUP($D86,'Country Indicator Data'!$B$3:$N$193,6,FALSE)&gt;K$125,5,IF(VLOOKUP($D86,'Country Indicator Data'!$B$3:$N$193,6,FALSE)&lt;K$124,0,5-(K$125-VLOOKUP($D86,'Country Indicator Data'!$B$3:$N$193,6,FALSE))/(K$125-K$124)*5)),1))</f>
        <v>x</v>
      </c>
      <c r="L86" s="137">
        <f>IF(VLOOKUP($D86,'Country Indicator Data'!$B$3:$N$193,7,FALSE)="No data","x",ROUND(IF(VLOOKUP($D86,'Country Indicator Data'!$B$3:$N$193,7,FALSE)&gt;L$125,5,IF(VLOOKUP($D86,'Country Indicator Data'!$B$3:$N$193,7,FALSE)&lt;L$124,0,5-(L$125-VLOOKUP($D86,'Country Indicator Data'!$B$3:$N$193,7,FALSE))/(L$125-L$124)*5)),1))</f>
        <v>2.2000000000000002</v>
      </c>
      <c r="M86" s="138">
        <f t="shared" si="32"/>
        <v>2.2000000000000002</v>
      </c>
      <c r="N86" s="146">
        <f t="shared" si="33"/>
        <v>2.4999999999999996</v>
      </c>
      <c r="O86" s="137">
        <f>VLOOKUP(D86,'Country Indicator Data'!$B$3:$I$193,8,FALSE)</f>
        <v>5</v>
      </c>
      <c r="P86" s="137">
        <f>IF(VLOOKUP($D86,'Country Indicator Data'!$B$3:$P$193,9,FALSE)="x","x",IF(VLOOKUP($D86,'Country Indicator Data'!$B$3:$P$193,9,FALSE)&gt;P$7,5,IF(VLOOKUP($D86,'Country Indicator Data'!$B$3:$P$193,9,FALSE)&gt;P$6,4,IF(VLOOKUP($D86,'Country Indicator Data'!$B$3:$P$193,9,FALSE)&gt;P$5,3,IF(VLOOKUP($D86,'Country Indicator Data'!$B$3:$P$193,9,FALSE)&gt;P$4,2,IF(VLOOKUP($D86,'Country Indicator Data'!$B$3:$P$193,9,FALSE)&gt;$P$3,1,0))))))</f>
        <v>4</v>
      </c>
      <c r="Q86" s="146">
        <f t="shared" si="34"/>
        <v>4.5</v>
      </c>
      <c r="R86" s="137">
        <f>IF(VLOOKUP($D86,'Country Indicator Data'!$B$3:$N$193,13,FALSE)="x","x",ROUND(IF(VLOOKUP($D86,'Country Indicator Data'!$B$3:$N$193,13,FALSE)&gt;R$125,0,IF(VLOOKUP($D86,'Country Indicator Data'!$B$3:$N$193,13,FALSE)&lt;R$124,5,(R$125-VLOOKUP($D86,'Country Indicator Data'!$B$3:$N$193,13,FALSE))/(R$125-R$124)*5)),1))</f>
        <v>3.6</v>
      </c>
      <c r="S86" s="137">
        <f>IF(VLOOKUP($D86,'Country Indicator Data'!$B$3:$N$193,10,FALSE)="x","x",ROUND(IF(VLOOKUP($D86,'Country Indicator Data'!$B$3:$N$193,10,FALSE)&gt;S$125,0,IF(VLOOKUP($D86,'Country Indicator Data'!$B$3:$N$193,10,FALSE)&lt;S$124,5,(S$125-VLOOKUP($D86,'Country Indicator Data'!$B$3:$N$193,10,FALSE))/(S$125-S$124)*5)),1))</f>
        <v>3.5</v>
      </c>
      <c r="T86" s="137">
        <f>IF(VLOOKUP($D86,'Country Indicator Data'!$B$3:$N$193,11,FALSE)="x","x",ROUND(IF(VLOOKUP($D86,'Country Indicator Data'!$B$3:$N$193,11,FALSE)&gt;T$125,0,IF(VLOOKUP($D86,'Country Indicator Data'!$B$3:$N$193,11,FALSE)&lt;T$124,5,(T$125-VLOOKUP($D86,'Country Indicator Data'!$B$3:$N$193,11,FALSE))/(T$125-T$124)*5)),1))</f>
        <v>2.4</v>
      </c>
      <c r="U86" s="137">
        <f>IF(VLOOKUP($D86,'Country Indicator Data'!$B$3:$N$193,12,FALSE)="x","x",ROUND(IF(VLOOKUP($D86,'Country Indicator Data'!$B$3:$N$193,12,FALSE)&gt;U$125,0,IF(VLOOKUP($D86,'Country Indicator Data'!$B$3:$N$193,12,FALSE)&lt;U$124,5,(U$125-VLOOKUP($D86,'Country Indicator Data'!$B$3:$N$193,12,FALSE))/(U$125-U$124)*5)),1))</f>
        <v>2.5</v>
      </c>
      <c r="V86" s="146">
        <f t="shared" si="35"/>
        <v>3</v>
      </c>
      <c r="W86" s="149">
        <f t="shared" si="36"/>
        <v>3.3</v>
      </c>
      <c r="X86" s="137">
        <f>IF(VLOOKUP($B86,'Crisis Indicator Data'!$C$3:$AG$117,20,FALSE)="x","x",IF(VLOOKUP($B86,'Crisis Indicator Data'!$C$3:$AG$117,20,FALSE)&gt;=X$7,5,IF(VLOOKUP($B86,'Crisis Indicator Data'!$C$3:$AG$117,20,FALSE)&gt;=X$6,4,IF(VLOOKUP($B86,'Crisis Indicator Data'!$C$3:$AG$117,20,FALSE)&gt;=X$5,3,IF(VLOOKUP($B86,'Crisis Indicator Data'!$C$3:$AG$117,20,FALSE)&gt;=X$4,2,IF(VLOOKUP($B86,'Crisis Indicator Data'!$C$3:$AG$117,20,FALSE)&gt;=X$3,1,0))))))</f>
        <v>2</v>
      </c>
      <c r="Y86" s="146">
        <f t="shared" si="37"/>
        <v>2</v>
      </c>
      <c r="Z86" s="139" t="str">
        <f>IF(OR('Crisis Indicator Data'!$W80="x",'Crisis Indicator Data'!$Q80="x",ISNA('Crisis Indicator Data'!$Q80)),"x",'Crisis Indicator Data'!$W80/SUM('Crisis Indicator Data'!$Q80:$U80))</f>
        <v>x</v>
      </c>
      <c r="AA86" s="143" t="str">
        <f t="shared" si="38"/>
        <v>x</v>
      </c>
      <c r="AB86" s="139" t="str">
        <f>IF(OR('Crisis Indicator Data'!$X80="x",'Crisis Indicator Data'!$Q80="x",ISNA('Crisis Indicator Data'!$Q80)),"x",'Crisis Indicator Data'!$X80/SUM('Crisis Indicator Data'!$Q80:$U80))</f>
        <v>x</v>
      </c>
      <c r="AC86" s="143" t="str">
        <f t="shared" si="39"/>
        <v>x</v>
      </c>
      <c r="AD86" s="141">
        <f>'Crisis Indicator Data'!Y80</f>
        <v>0</v>
      </c>
      <c r="AE86" s="141">
        <f>'Crisis Indicator Data'!Z80</f>
        <v>2</v>
      </c>
      <c r="AF86" s="141">
        <f>'Crisis Indicator Data'!AA80</f>
        <v>2</v>
      </c>
      <c r="AG86" s="141">
        <f>'Crisis Indicator Data'!AB80</f>
        <v>2</v>
      </c>
      <c r="AH86" s="144">
        <f t="shared" si="40"/>
        <v>3</v>
      </c>
      <c r="AI86" s="141">
        <f>'Crisis Indicator Data'!AC80</f>
        <v>0</v>
      </c>
      <c r="AJ86" s="141">
        <f>'Crisis Indicator Data'!AD80</f>
        <v>1</v>
      </c>
      <c r="AK86" s="144">
        <f t="shared" si="41"/>
        <v>1</v>
      </c>
      <c r="AL86" s="141">
        <f>'Crisis Indicator Data'!AE80</f>
        <v>3</v>
      </c>
      <c r="AM86" s="141">
        <f>'Crisis Indicator Data'!AF80</f>
        <v>1</v>
      </c>
      <c r="AN86" s="141">
        <f>'Crisis Indicator Data'!AG80</f>
        <v>2</v>
      </c>
      <c r="AO86" s="144">
        <f t="shared" si="42"/>
        <v>4</v>
      </c>
      <c r="AP86" s="147">
        <f t="shared" si="43"/>
        <v>3</v>
      </c>
      <c r="AQ86" s="149">
        <f t="shared" si="44"/>
        <v>2.5</v>
      </c>
    </row>
    <row r="87" spans="1:43" ht="13.5" customHeight="1" x14ac:dyDescent="0.3">
      <c r="A87" s="1" t="str">
        <f>'Crisis Indicator Data'!A81</f>
        <v>Pakistan</v>
      </c>
      <c r="B87" s="23" t="str">
        <f>'Crisis Indicator Data'!C81</f>
        <v>PAK001</v>
      </c>
      <c r="C87" s="23" t="str">
        <f>'Crisis Indicator Data'!D81</f>
        <v>Pakistan</v>
      </c>
      <c r="D87" s="23" t="str">
        <f>'Crisis Indicator Data'!E81</f>
        <v>PAK</v>
      </c>
      <c r="E87" s="137">
        <f>IF(VLOOKUP($D87,'Country Indicator Data'!$B$3:$N$193,3,FALSE)="x","x",ROUND(IF(VLOOKUP($D87,'Country Indicator Data'!$B$3:$N$193,3,FALSE)&gt;E$125,5,IF(VLOOKUP($D87,'Country Indicator Data'!$B$3:$N$193,3,FALSE)&lt;E$124,0,(E$125-VLOOKUP($D87,'Country Indicator Data'!$B$3:$N$193,3,FALSE))/(E$125-E$124)*5)),1))</f>
        <v>3.9</v>
      </c>
      <c r="F87" s="137">
        <f>IF(VLOOKUP($D87,'Country Indicator Data'!$B$3:$N$193,5,FALSE)="No data","x",ROUND(IF(VLOOKUP($D87,'Country Indicator Data'!$B$3:$N$193,5,FALSE)&gt;F$125,0,IF(VLOOKUP($D87,'Country Indicator Data'!$B$3:$N$193,5,FALSE)&lt;F$124,5,(F$125-VLOOKUP($D87,'Country Indicator Data'!$B$3:$N$193,5,FALSE))/(F$125-F$124)*5)),1))</f>
        <v>3.2</v>
      </c>
      <c r="G87" s="138">
        <f t="shared" si="30"/>
        <v>3.55</v>
      </c>
      <c r="H87" s="137">
        <f>IF(VLOOKUP($D87,'Country Indicator Data'!$B$3:$N$193,2,FALSE)="x","x",ROUND(IF(VLOOKUP($D87,'Country Indicator Data'!$B$3:$N$193,2,FALSE)&gt;H$125,5,IF(VLOOKUP($D87,'Country Indicator Data'!$B$3:$N$193,2,FALSE)&lt;H$124,0,5-(H$125-VLOOKUP($D87,'Country Indicator Data'!$B$3:$N$193,2,FALSE))/(H$125-H$124)*5)),1))</f>
        <v>2.8</v>
      </c>
      <c r="I87" s="137">
        <f>IF(VLOOKUP($D87,'Country Indicator Data'!$B$3:$N$193,4,FALSE)="No data","x",ROUND(IF(VLOOKUP($D87,'Country Indicator Data'!$B$3:$N$193,4,FALSE)&gt;I$125,5,IF(VLOOKUP($D87,'Country Indicator Data'!$B$3:$N$193,4,FALSE)&lt;I$124,0,5-(I$125-VLOOKUP($D87,'Country Indicator Data'!$B$3:$N$193,4,FALSE))/(I$125-I$124)*5)),1))</f>
        <v>1.6</v>
      </c>
      <c r="J87" s="138">
        <f t="shared" si="31"/>
        <v>2.2000000000000002</v>
      </c>
      <c r="K87" s="137">
        <f>IF(VLOOKUP($D87,'Country Indicator Data'!$B$3:$N$193,6,FALSE)="x","x",ROUND(IF(VLOOKUP($D87,'Country Indicator Data'!$B$3:$N$193,6,FALSE)&gt;K$125,5,IF(VLOOKUP($D87,'Country Indicator Data'!$B$3:$N$193,6,FALSE)&lt;K$124,0,5-(K$125-VLOOKUP($D87,'Country Indicator Data'!$B$3:$N$193,6,FALSE))/(K$125-K$124)*5)),1))</f>
        <v>3.6</v>
      </c>
      <c r="L87" s="137">
        <f>IF(VLOOKUP($D87,'Country Indicator Data'!$B$3:$N$193,7,FALSE)="No data","x",ROUND(IF(VLOOKUP($D87,'Country Indicator Data'!$B$3:$N$193,7,FALSE)&gt;L$125,5,IF(VLOOKUP($D87,'Country Indicator Data'!$B$3:$N$193,7,FALSE)&lt;L$124,0,5-(L$125-VLOOKUP($D87,'Country Indicator Data'!$B$3:$N$193,7,FALSE))/(L$125-L$124)*5)),1))</f>
        <v>0.6</v>
      </c>
      <c r="M87" s="138">
        <f t="shared" si="32"/>
        <v>2.1</v>
      </c>
      <c r="N87" s="146">
        <f t="shared" si="33"/>
        <v>2.6166666666666667</v>
      </c>
      <c r="O87" s="137">
        <f>VLOOKUP(D87,'Country Indicator Data'!$B$3:$I$193,8,FALSE)</f>
        <v>5</v>
      </c>
      <c r="P87" s="137">
        <f>IF(VLOOKUP($D87,'Country Indicator Data'!$B$3:$P$193,9,FALSE)="x","x",IF(VLOOKUP($D87,'Country Indicator Data'!$B$3:$P$193,9,FALSE)&gt;P$7,5,IF(VLOOKUP($D87,'Country Indicator Data'!$B$3:$P$193,9,FALSE)&gt;P$6,4,IF(VLOOKUP($D87,'Country Indicator Data'!$B$3:$P$193,9,FALSE)&gt;P$5,3,IF(VLOOKUP($D87,'Country Indicator Data'!$B$3:$P$193,9,FALSE)&gt;P$4,2,IF(VLOOKUP($D87,'Country Indicator Data'!$B$3:$P$193,9,FALSE)&gt;$P$3,1,0))))))</f>
        <v>3</v>
      </c>
      <c r="Q87" s="146">
        <f t="shared" si="34"/>
        <v>4</v>
      </c>
      <c r="R87" s="137">
        <f>IF(VLOOKUP($D87,'Country Indicator Data'!$B$3:$N$193,13,FALSE)="x","x",ROUND(IF(VLOOKUP($D87,'Country Indicator Data'!$B$3:$N$193,13,FALSE)&gt;R$125,0,IF(VLOOKUP($D87,'Country Indicator Data'!$B$3:$N$193,13,FALSE)&lt;R$124,5,(R$125-VLOOKUP($D87,'Country Indicator Data'!$B$3:$N$193,13,FALSE))/(R$125-R$124)*5)),1))</f>
        <v>3.4</v>
      </c>
      <c r="S87" s="137">
        <f>IF(VLOOKUP($D87,'Country Indicator Data'!$B$3:$N$193,10,FALSE)="x","x",ROUND(IF(VLOOKUP($D87,'Country Indicator Data'!$B$3:$N$193,10,FALSE)&gt;S$125,0,IF(VLOOKUP($D87,'Country Indicator Data'!$B$3:$N$193,10,FALSE)&lt;S$124,5,(S$125-VLOOKUP($D87,'Country Indicator Data'!$B$3:$N$193,10,FALSE))/(S$125-S$124)*5)),1))</f>
        <v>3.3</v>
      </c>
      <c r="T87" s="137">
        <f>IF(VLOOKUP($D87,'Country Indicator Data'!$B$3:$N$193,11,FALSE)="x","x",ROUND(IF(VLOOKUP($D87,'Country Indicator Data'!$B$3:$N$193,11,FALSE)&gt;T$125,0,IF(VLOOKUP($D87,'Country Indicator Data'!$B$3:$N$193,11,FALSE)&lt;T$124,5,(T$125-VLOOKUP($D87,'Country Indicator Data'!$B$3:$N$193,11,FALSE))/(T$125-T$124)*5)),1))</f>
        <v>3.4</v>
      </c>
      <c r="U87" s="137">
        <f>IF(VLOOKUP($D87,'Country Indicator Data'!$B$3:$N$193,12,FALSE)="x","x",ROUND(IF(VLOOKUP($D87,'Country Indicator Data'!$B$3:$N$193,12,FALSE)&gt;U$125,0,IF(VLOOKUP($D87,'Country Indicator Data'!$B$3:$N$193,12,FALSE)&lt;U$124,5,(U$125-VLOOKUP($D87,'Country Indicator Data'!$B$3:$N$193,12,FALSE))/(U$125-U$124)*5)),1))</f>
        <v>2.9</v>
      </c>
      <c r="V87" s="146">
        <f t="shared" si="35"/>
        <v>3.3</v>
      </c>
      <c r="W87" s="149">
        <f t="shared" si="36"/>
        <v>3.3</v>
      </c>
      <c r="X87" s="137">
        <f>IF(VLOOKUP($B87,'Crisis Indicator Data'!$C$3:$AG$117,20,FALSE)="x","x",IF(VLOOKUP($B87,'Crisis Indicator Data'!$C$3:$AG$117,20,FALSE)&gt;=X$7,5,IF(VLOOKUP($B87,'Crisis Indicator Data'!$C$3:$AG$117,20,FALSE)&gt;=X$6,4,IF(VLOOKUP($B87,'Crisis Indicator Data'!$C$3:$AG$117,20,FALSE)&gt;=X$5,3,IF(VLOOKUP($B87,'Crisis Indicator Data'!$C$3:$AG$117,20,FALSE)&gt;=X$4,2,IF(VLOOKUP($B87,'Crisis Indicator Data'!$C$3:$AG$117,20,FALSE)&gt;=X$3,1,0))))))</f>
        <v>5</v>
      </c>
      <c r="Y87" s="146">
        <f t="shared" si="37"/>
        <v>5</v>
      </c>
      <c r="Z87" s="139" t="str">
        <f>IF(OR('Crisis Indicator Data'!$W81="x",'Crisis Indicator Data'!$Q81="x",ISNA('Crisis Indicator Data'!$Q81)),"x",'Crisis Indicator Data'!$W81/SUM('Crisis Indicator Data'!$Q81:$U81))</f>
        <v>x</v>
      </c>
      <c r="AA87" s="143" t="str">
        <f t="shared" si="38"/>
        <v>x</v>
      </c>
      <c r="AB87" s="139" t="str">
        <f>IF(OR('Crisis Indicator Data'!$X81="x",'Crisis Indicator Data'!$Q81="x",ISNA('Crisis Indicator Data'!$Q81)),"x",'Crisis Indicator Data'!$X81/SUM('Crisis Indicator Data'!$Q81:$U81))</f>
        <v>x</v>
      </c>
      <c r="AC87" s="143" t="str">
        <f t="shared" si="39"/>
        <v>x</v>
      </c>
      <c r="AD87" s="141">
        <f>'Crisis Indicator Data'!Y81</f>
        <v>2</v>
      </c>
      <c r="AE87" s="141">
        <f>'Crisis Indicator Data'!Z81</f>
        <v>2</v>
      </c>
      <c r="AF87" s="141">
        <f>'Crisis Indicator Data'!AA81</f>
        <v>1</v>
      </c>
      <c r="AG87" s="141">
        <f>'Crisis Indicator Data'!AB81</f>
        <v>1</v>
      </c>
      <c r="AH87" s="144">
        <f t="shared" si="40"/>
        <v>3</v>
      </c>
      <c r="AI87" s="141">
        <f>'Crisis Indicator Data'!AC81</f>
        <v>3</v>
      </c>
      <c r="AJ87" s="141">
        <f>'Crisis Indicator Data'!AD81</f>
        <v>3</v>
      </c>
      <c r="AK87" s="144">
        <f t="shared" si="41"/>
        <v>5</v>
      </c>
      <c r="AL87" s="141">
        <f>'Crisis Indicator Data'!AE81</f>
        <v>1</v>
      </c>
      <c r="AM87" s="141">
        <f>'Crisis Indicator Data'!AF81</f>
        <v>1</v>
      </c>
      <c r="AN87" s="141">
        <f>'Crisis Indicator Data'!AG81</f>
        <v>1</v>
      </c>
      <c r="AO87" s="144">
        <f t="shared" si="42"/>
        <v>3</v>
      </c>
      <c r="AP87" s="147">
        <f t="shared" si="43"/>
        <v>4</v>
      </c>
      <c r="AQ87" s="149">
        <f t="shared" si="44"/>
        <v>4.5</v>
      </c>
    </row>
    <row r="88" spans="1:43" ht="13.5" customHeight="1" x14ac:dyDescent="0.3">
      <c r="A88" s="1" t="str">
        <f>'Crisis Indicator Data'!A82</f>
        <v>Drought in Pakistan</v>
      </c>
      <c r="B88" s="23" t="str">
        <f>'Crisis Indicator Data'!C82</f>
        <v>PAK002</v>
      </c>
      <c r="C88" s="23" t="str">
        <f>'Crisis Indicator Data'!D82</f>
        <v>Pakistan</v>
      </c>
      <c r="D88" s="23" t="str">
        <f>'Crisis Indicator Data'!E82</f>
        <v>PAK</v>
      </c>
      <c r="E88" s="137">
        <f>IF(VLOOKUP($D88,'Country Indicator Data'!$B$3:$N$193,3,FALSE)="x","x",ROUND(IF(VLOOKUP($D88,'Country Indicator Data'!$B$3:$N$193,3,FALSE)&gt;E$125,5,IF(VLOOKUP($D88,'Country Indicator Data'!$B$3:$N$193,3,FALSE)&lt;E$124,0,(E$125-VLOOKUP($D88,'Country Indicator Data'!$B$3:$N$193,3,FALSE))/(E$125-E$124)*5)),1))</f>
        <v>3.9</v>
      </c>
      <c r="F88" s="137">
        <f>IF(VLOOKUP($D88,'Country Indicator Data'!$B$3:$N$193,5,FALSE)="No data","x",ROUND(IF(VLOOKUP($D88,'Country Indicator Data'!$B$3:$N$193,5,FALSE)&gt;F$125,0,IF(VLOOKUP($D88,'Country Indicator Data'!$B$3:$N$193,5,FALSE)&lt;F$124,5,(F$125-VLOOKUP($D88,'Country Indicator Data'!$B$3:$N$193,5,FALSE))/(F$125-F$124)*5)),1))</f>
        <v>3.2</v>
      </c>
      <c r="G88" s="138">
        <f t="shared" si="30"/>
        <v>3.55</v>
      </c>
      <c r="H88" s="137">
        <f>IF(VLOOKUP($D88,'Country Indicator Data'!$B$3:$N$193,2,FALSE)="x","x",ROUND(IF(VLOOKUP($D88,'Country Indicator Data'!$B$3:$N$193,2,FALSE)&gt;H$125,5,IF(VLOOKUP($D88,'Country Indicator Data'!$B$3:$N$193,2,FALSE)&lt;H$124,0,5-(H$125-VLOOKUP($D88,'Country Indicator Data'!$B$3:$N$193,2,FALSE))/(H$125-H$124)*5)),1))</f>
        <v>2.8</v>
      </c>
      <c r="I88" s="137">
        <f>IF(VLOOKUP($D88,'Country Indicator Data'!$B$3:$N$193,4,FALSE)="No data","x",ROUND(IF(VLOOKUP($D88,'Country Indicator Data'!$B$3:$N$193,4,FALSE)&gt;I$125,5,IF(VLOOKUP($D88,'Country Indicator Data'!$B$3:$N$193,4,FALSE)&lt;I$124,0,5-(I$125-VLOOKUP($D88,'Country Indicator Data'!$B$3:$N$193,4,FALSE))/(I$125-I$124)*5)),1))</f>
        <v>1.6</v>
      </c>
      <c r="J88" s="138">
        <f t="shared" si="31"/>
        <v>2.2000000000000002</v>
      </c>
      <c r="K88" s="137">
        <f>IF(VLOOKUP($D88,'Country Indicator Data'!$B$3:$N$193,6,FALSE)="x","x",ROUND(IF(VLOOKUP($D88,'Country Indicator Data'!$B$3:$N$193,6,FALSE)&gt;K$125,5,IF(VLOOKUP($D88,'Country Indicator Data'!$B$3:$N$193,6,FALSE)&lt;K$124,0,5-(K$125-VLOOKUP($D88,'Country Indicator Data'!$B$3:$N$193,6,FALSE))/(K$125-K$124)*5)),1))</f>
        <v>3.6</v>
      </c>
      <c r="L88" s="137">
        <f>IF(VLOOKUP($D88,'Country Indicator Data'!$B$3:$N$193,7,FALSE)="No data","x",ROUND(IF(VLOOKUP($D88,'Country Indicator Data'!$B$3:$N$193,7,FALSE)&gt;L$125,5,IF(VLOOKUP($D88,'Country Indicator Data'!$B$3:$N$193,7,FALSE)&lt;L$124,0,5-(L$125-VLOOKUP($D88,'Country Indicator Data'!$B$3:$N$193,7,FALSE))/(L$125-L$124)*5)),1))</f>
        <v>0.6</v>
      </c>
      <c r="M88" s="138">
        <f t="shared" si="32"/>
        <v>2.1</v>
      </c>
      <c r="N88" s="146">
        <f t="shared" si="33"/>
        <v>2.6166666666666667</v>
      </c>
      <c r="O88" s="137">
        <f>VLOOKUP(D88,'Country Indicator Data'!$B$3:$I$193,8,FALSE)</f>
        <v>5</v>
      </c>
      <c r="P88" s="137">
        <f>IF(VLOOKUP($D88,'Country Indicator Data'!$B$3:$P$193,9,FALSE)="x","x",IF(VLOOKUP($D88,'Country Indicator Data'!$B$3:$P$193,9,FALSE)&gt;P$7,5,IF(VLOOKUP($D88,'Country Indicator Data'!$B$3:$P$193,9,FALSE)&gt;P$6,4,IF(VLOOKUP($D88,'Country Indicator Data'!$B$3:$P$193,9,FALSE)&gt;P$5,3,IF(VLOOKUP($D88,'Country Indicator Data'!$B$3:$P$193,9,FALSE)&gt;P$4,2,IF(VLOOKUP($D88,'Country Indicator Data'!$B$3:$P$193,9,FALSE)&gt;$P$3,1,0))))))</f>
        <v>3</v>
      </c>
      <c r="Q88" s="146">
        <f t="shared" si="34"/>
        <v>4</v>
      </c>
      <c r="R88" s="137">
        <f>IF(VLOOKUP($D88,'Country Indicator Data'!$B$3:$N$193,13,FALSE)="x","x",ROUND(IF(VLOOKUP($D88,'Country Indicator Data'!$B$3:$N$193,13,FALSE)&gt;R$125,0,IF(VLOOKUP($D88,'Country Indicator Data'!$B$3:$N$193,13,FALSE)&lt;R$124,5,(R$125-VLOOKUP($D88,'Country Indicator Data'!$B$3:$N$193,13,FALSE))/(R$125-R$124)*5)),1))</f>
        <v>3.4</v>
      </c>
      <c r="S88" s="137">
        <f>IF(VLOOKUP($D88,'Country Indicator Data'!$B$3:$N$193,10,FALSE)="x","x",ROUND(IF(VLOOKUP($D88,'Country Indicator Data'!$B$3:$N$193,10,FALSE)&gt;S$125,0,IF(VLOOKUP($D88,'Country Indicator Data'!$B$3:$N$193,10,FALSE)&lt;S$124,5,(S$125-VLOOKUP($D88,'Country Indicator Data'!$B$3:$N$193,10,FALSE))/(S$125-S$124)*5)),1))</f>
        <v>3.3</v>
      </c>
      <c r="T88" s="137">
        <f>IF(VLOOKUP($D88,'Country Indicator Data'!$B$3:$N$193,11,FALSE)="x","x",ROUND(IF(VLOOKUP($D88,'Country Indicator Data'!$B$3:$N$193,11,FALSE)&gt;T$125,0,IF(VLOOKUP($D88,'Country Indicator Data'!$B$3:$N$193,11,FALSE)&lt;T$124,5,(T$125-VLOOKUP($D88,'Country Indicator Data'!$B$3:$N$193,11,FALSE))/(T$125-T$124)*5)),1))</f>
        <v>3.4</v>
      </c>
      <c r="U88" s="137">
        <f>IF(VLOOKUP($D88,'Country Indicator Data'!$B$3:$N$193,12,FALSE)="x","x",ROUND(IF(VLOOKUP($D88,'Country Indicator Data'!$B$3:$N$193,12,FALSE)&gt;U$125,0,IF(VLOOKUP($D88,'Country Indicator Data'!$B$3:$N$193,12,FALSE)&lt;U$124,5,(U$125-VLOOKUP($D88,'Country Indicator Data'!$B$3:$N$193,12,FALSE))/(U$125-U$124)*5)),1))</f>
        <v>2.9</v>
      </c>
      <c r="V88" s="146">
        <f t="shared" si="35"/>
        <v>3.3</v>
      </c>
      <c r="W88" s="149">
        <f t="shared" si="36"/>
        <v>3.3</v>
      </c>
      <c r="X88" s="137">
        <f>IF(VLOOKUP($B88,'Crisis Indicator Data'!$C$3:$AG$117,20,FALSE)="x","x",IF(VLOOKUP($B88,'Crisis Indicator Data'!$C$3:$AG$117,20,FALSE)&gt;=X$7,5,IF(VLOOKUP($B88,'Crisis Indicator Data'!$C$3:$AG$117,20,FALSE)&gt;=X$6,4,IF(VLOOKUP($B88,'Crisis Indicator Data'!$C$3:$AG$117,20,FALSE)&gt;=X$5,3,IF(VLOOKUP($B88,'Crisis Indicator Data'!$C$3:$AG$117,20,FALSE)&gt;=X$4,2,IF(VLOOKUP($B88,'Crisis Indicator Data'!$C$3:$AG$117,20,FALSE)&gt;=X$3,1,0))))))</f>
        <v>4</v>
      </c>
      <c r="Y88" s="146">
        <f t="shared" si="37"/>
        <v>4</v>
      </c>
      <c r="Z88" s="139" t="str">
        <f>IF(OR('Crisis Indicator Data'!$W82="x",'Crisis Indicator Data'!$Q82="x",ISNA('Crisis Indicator Data'!$Q82)),"x",'Crisis Indicator Data'!$W82/SUM('Crisis Indicator Data'!$Q82:$U82))</f>
        <v>x</v>
      </c>
      <c r="AA88" s="143" t="str">
        <f t="shared" si="38"/>
        <v>x</v>
      </c>
      <c r="AB88" s="139" t="str">
        <f>IF(OR('Crisis Indicator Data'!$X82="x",'Crisis Indicator Data'!$Q82="x",ISNA('Crisis Indicator Data'!$Q82)),"x",'Crisis Indicator Data'!$X82/SUM('Crisis Indicator Data'!$Q82:$U82))</f>
        <v>x</v>
      </c>
      <c r="AC88" s="143" t="str">
        <f t="shared" si="39"/>
        <v>x</v>
      </c>
      <c r="AD88" s="141">
        <f>'Crisis Indicator Data'!Y82</f>
        <v>2</v>
      </c>
      <c r="AE88" s="141">
        <f>'Crisis Indicator Data'!Z82</f>
        <v>2</v>
      </c>
      <c r="AF88" s="141">
        <f>'Crisis Indicator Data'!AA82</f>
        <v>1</v>
      </c>
      <c r="AG88" s="141">
        <f>'Crisis Indicator Data'!AB82</f>
        <v>1</v>
      </c>
      <c r="AH88" s="144">
        <f t="shared" si="40"/>
        <v>3</v>
      </c>
      <c r="AI88" s="141">
        <f>'Crisis Indicator Data'!AC82</f>
        <v>3</v>
      </c>
      <c r="AJ88" s="141">
        <f>'Crisis Indicator Data'!AD82</f>
        <v>3</v>
      </c>
      <c r="AK88" s="144">
        <f t="shared" si="41"/>
        <v>5</v>
      </c>
      <c r="AL88" s="141">
        <f>'Crisis Indicator Data'!AE82</f>
        <v>1</v>
      </c>
      <c r="AM88" s="141">
        <f>'Crisis Indicator Data'!AF82</f>
        <v>1</v>
      </c>
      <c r="AN88" s="141">
        <f>'Crisis Indicator Data'!AG82</f>
        <v>1</v>
      </c>
      <c r="AO88" s="144">
        <f t="shared" si="42"/>
        <v>3</v>
      </c>
      <c r="AP88" s="147">
        <f t="shared" si="43"/>
        <v>4</v>
      </c>
      <c r="AQ88" s="149">
        <f t="shared" si="44"/>
        <v>4</v>
      </c>
    </row>
    <row r="89" spans="1:43" ht="13.5" customHeight="1" x14ac:dyDescent="0.3">
      <c r="A89" s="1" t="str">
        <f>'Crisis Indicator Data'!A83</f>
        <v>Conflict in Pakistan</v>
      </c>
      <c r="B89" s="23" t="str">
        <f>'Crisis Indicator Data'!C83</f>
        <v>PAK003</v>
      </c>
      <c r="C89" s="23" t="str">
        <f>'Crisis Indicator Data'!D83</f>
        <v>Pakistan</v>
      </c>
      <c r="D89" s="23" t="str">
        <f>'Crisis Indicator Data'!E83</f>
        <v>PAK</v>
      </c>
      <c r="E89" s="137">
        <f>IF(VLOOKUP($D89,'Country Indicator Data'!$B$3:$N$193,3,FALSE)="x","x",ROUND(IF(VLOOKUP($D89,'Country Indicator Data'!$B$3:$N$193,3,FALSE)&gt;E$125,5,IF(VLOOKUP($D89,'Country Indicator Data'!$B$3:$N$193,3,FALSE)&lt;E$124,0,(E$125-VLOOKUP($D89,'Country Indicator Data'!$B$3:$N$193,3,FALSE))/(E$125-E$124)*5)),1))</f>
        <v>3.9</v>
      </c>
      <c r="F89" s="137">
        <f>IF(VLOOKUP($D89,'Country Indicator Data'!$B$3:$N$193,5,FALSE)="No data","x",ROUND(IF(VLOOKUP($D89,'Country Indicator Data'!$B$3:$N$193,5,FALSE)&gt;F$125,0,IF(VLOOKUP($D89,'Country Indicator Data'!$B$3:$N$193,5,FALSE)&lt;F$124,5,(F$125-VLOOKUP($D89,'Country Indicator Data'!$B$3:$N$193,5,FALSE))/(F$125-F$124)*5)),1))</f>
        <v>3.2</v>
      </c>
      <c r="G89" s="138">
        <f t="shared" si="30"/>
        <v>3.55</v>
      </c>
      <c r="H89" s="137">
        <f>IF(VLOOKUP($D89,'Country Indicator Data'!$B$3:$N$193,2,FALSE)="x","x",ROUND(IF(VLOOKUP($D89,'Country Indicator Data'!$B$3:$N$193,2,FALSE)&gt;H$125,5,IF(VLOOKUP($D89,'Country Indicator Data'!$B$3:$N$193,2,FALSE)&lt;H$124,0,5-(H$125-VLOOKUP($D89,'Country Indicator Data'!$B$3:$N$193,2,FALSE))/(H$125-H$124)*5)),1))</f>
        <v>2.8</v>
      </c>
      <c r="I89" s="137">
        <f>IF(VLOOKUP($D89,'Country Indicator Data'!$B$3:$N$193,4,FALSE)="No data","x",ROUND(IF(VLOOKUP($D89,'Country Indicator Data'!$B$3:$N$193,4,FALSE)&gt;I$125,5,IF(VLOOKUP($D89,'Country Indicator Data'!$B$3:$N$193,4,FALSE)&lt;I$124,0,5-(I$125-VLOOKUP($D89,'Country Indicator Data'!$B$3:$N$193,4,FALSE))/(I$125-I$124)*5)),1))</f>
        <v>1.6</v>
      </c>
      <c r="J89" s="138">
        <f t="shared" si="31"/>
        <v>2.2000000000000002</v>
      </c>
      <c r="K89" s="137">
        <f>IF(VLOOKUP($D89,'Country Indicator Data'!$B$3:$N$193,6,FALSE)="x","x",ROUND(IF(VLOOKUP($D89,'Country Indicator Data'!$B$3:$N$193,6,FALSE)&gt;K$125,5,IF(VLOOKUP($D89,'Country Indicator Data'!$B$3:$N$193,6,FALSE)&lt;K$124,0,5-(K$125-VLOOKUP($D89,'Country Indicator Data'!$B$3:$N$193,6,FALSE))/(K$125-K$124)*5)),1))</f>
        <v>3.6</v>
      </c>
      <c r="L89" s="137">
        <f>IF(VLOOKUP($D89,'Country Indicator Data'!$B$3:$N$193,7,FALSE)="No data","x",ROUND(IF(VLOOKUP($D89,'Country Indicator Data'!$B$3:$N$193,7,FALSE)&gt;L$125,5,IF(VLOOKUP($D89,'Country Indicator Data'!$B$3:$N$193,7,FALSE)&lt;L$124,0,5-(L$125-VLOOKUP($D89,'Country Indicator Data'!$B$3:$N$193,7,FALSE))/(L$125-L$124)*5)),1))</f>
        <v>0.6</v>
      </c>
      <c r="M89" s="138">
        <f t="shared" si="32"/>
        <v>2.1</v>
      </c>
      <c r="N89" s="146">
        <f t="shared" si="33"/>
        <v>2.6166666666666667</v>
      </c>
      <c r="O89" s="137">
        <f>VLOOKUP(D89,'Country Indicator Data'!$B$3:$I$193,8,FALSE)</f>
        <v>5</v>
      </c>
      <c r="P89" s="137">
        <f>IF(VLOOKUP($D89,'Country Indicator Data'!$B$3:$P$193,9,FALSE)="x","x",IF(VLOOKUP($D89,'Country Indicator Data'!$B$3:$P$193,9,FALSE)&gt;P$7,5,IF(VLOOKUP($D89,'Country Indicator Data'!$B$3:$P$193,9,FALSE)&gt;P$6,4,IF(VLOOKUP($D89,'Country Indicator Data'!$B$3:$P$193,9,FALSE)&gt;P$5,3,IF(VLOOKUP($D89,'Country Indicator Data'!$B$3:$P$193,9,FALSE)&gt;P$4,2,IF(VLOOKUP($D89,'Country Indicator Data'!$B$3:$P$193,9,FALSE)&gt;$P$3,1,0))))))</f>
        <v>3</v>
      </c>
      <c r="Q89" s="146">
        <f t="shared" si="34"/>
        <v>4</v>
      </c>
      <c r="R89" s="137">
        <f>IF(VLOOKUP($D89,'Country Indicator Data'!$B$3:$N$193,13,FALSE)="x","x",ROUND(IF(VLOOKUP($D89,'Country Indicator Data'!$B$3:$N$193,13,FALSE)&gt;R$125,0,IF(VLOOKUP($D89,'Country Indicator Data'!$B$3:$N$193,13,FALSE)&lt;R$124,5,(R$125-VLOOKUP($D89,'Country Indicator Data'!$B$3:$N$193,13,FALSE))/(R$125-R$124)*5)),1))</f>
        <v>3.4</v>
      </c>
      <c r="S89" s="137">
        <f>IF(VLOOKUP($D89,'Country Indicator Data'!$B$3:$N$193,10,FALSE)="x","x",ROUND(IF(VLOOKUP($D89,'Country Indicator Data'!$B$3:$N$193,10,FALSE)&gt;S$125,0,IF(VLOOKUP($D89,'Country Indicator Data'!$B$3:$N$193,10,FALSE)&lt;S$124,5,(S$125-VLOOKUP($D89,'Country Indicator Data'!$B$3:$N$193,10,FALSE))/(S$125-S$124)*5)),1))</f>
        <v>3.3</v>
      </c>
      <c r="T89" s="137">
        <f>IF(VLOOKUP($D89,'Country Indicator Data'!$B$3:$N$193,11,FALSE)="x","x",ROUND(IF(VLOOKUP($D89,'Country Indicator Data'!$B$3:$N$193,11,FALSE)&gt;T$125,0,IF(VLOOKUP($D89,'Country Indicator Data'!$B$3:$N$193,11,FALSE)&lt;T$124,5,(T$125-VLOOKUP($D89,'Country Indicator Data'!$B$3:$N$193,11,FALSE))/(T$125-T$124)*5)),1))</f>
        <v>3.4</v>
      </c>
      <c r="U89" s="137">
        <f>IF(VLOOKUP($D89,'Country Indicator Data'!$B$3:$N$193,12,FALSE)="x","x",ROUND(IF(VLOOKUP($D89,'Country Indicator Data'!$B$3:$N$193,12,FALSE)&gt;U$125,0,IF(VLOOKUP($D89,'Country Indicator Data'!$B$3:$N$193,12,FALSE)&lt;U$124,5,(U$125-VLOOKUP($D89,'Country Indicator Data'!$B$3:$N$193,12,FALSE))/(U$125-U$124)*5)),1))</f>
        <v>2.9</v>
      </c>
      <c r="V89" s="146">
        <f t="shared" si="35"/>
        <v>3.3</v>
      </c>
      <c r="W89" s="149">
        <f t="shared" si="36"/>
        <v>3.3</v>
      </c>
      <c r="X89" s="137">
        <f>IF(VLOOKUP($B89,'Crisis Indicator Data'!$C$3:$AG$117,20,FALSE)="x","x",IF(VLOOKUP($B89,'Crisis Indicator Data'!$C$3:$AG$117,20,FALSE)&gt;=X$7,5,IF(VLOOKUP($B89,'Crisis Indicator Data'!$C$3:$AG$117,20,FALSE)&gt;=X$6,4,IF(VLOOKUP($B89,'Crisis Indicator Data'!$C$3:$AG$117,20,FALSE)&gt;=X$5,3,IF(VLOOKUP($B89,'Crisis Indicator Data'!$C$3:$AG$117,20,FALSE)&gt;=X$4,2,IF(VLOOKUP($B89,'Crisis Indicator Data'!$C$3:$AG$117,20,FALSE)&gt;=X$3,1,0))))))</f>
        <v>5</v>
      </c>
      <c r="Y89" s="146">
        <f t="shared" si="37"/>
        <v>5</v>
      </c>
      <c r="Z89" s="139" t="str">
        <f>IF(OR('Crisis Indicator Data'!$W83="x",'Crisis Indicator Data'!$Q83="x",ISNA('Crisis Indicator Data'!$Q83)),"x",'Crisis Indicator Data'!$W83/SUM('Crisis Indicator Data'!$Q83:$U83))</f>
        <v>x</v>
      </c>
      <c r="AA89" s="143" t="str">
        <f t="shared" si="38"/>
        <v>x</v>
      </c>
      <c r="AB89" s="139" t="str">
        <f>IF(OR('Crisis Indicator Data'!$X83="x",'Crisis Indicator Data'!$Q83="x",ISNA('Crisis Indicator Data'!$Q83)),"x",'Crisis Indicator Data'!$X83/SUM('Crisis Indicator Data'!$Q83:$U83))</f>
        <v>x</v>
      </c>
      <c r="AC89" s="143" t="str">
        <f t="shared" si="39"/>
        <v>x</v>
      </c>
      <c r="AD89" s="141">
        <f>'Crisis Indicator Data'!Y83</f>
        <v>2</v>
      </c>
      <c r="AE89" s="141">
        <f>'Crisis Indicator Data'!Z83</f>
        <v>2</v>
      </c>
      <c r="AF89" s="141">
        <f>'Crisis Indicator Data'!AA83</f>
        <v>1</v>
      </c>
      <c r="AG89" s="141">
        <f>'Crisis Indicator Data'!AB83</f>
        <v>1</v>
      </c>
      <c r="AH89" s="144">
        <f t="shared" si="40"/>
        <v>3</v>
      </c>
      <c r="AI89" s="141">
        <f>'Crisis Indicator Data'!AC83</f>
        <v>3</v>
      </c>
      <c r="AJ89" s="141">
        <f>'Crisis Indicator Data'!AD83</f>
        <v>3</v>
      </c>
      <c r="AK89" s="144">
        <f t="shared" si="41"/>
        <v>5</v>
      </c>
      <c r="AL89" s="141">
        <f>'Crisis Indicator Data'!AE83</f>
        <v>1</v>
      </c>
      <c r="AM89" s="141">
        <f>'Crisis Indicator Data'!AF83</f>
        <v>1</v>
      </c>
      <c r="AN89" s="141">
        <f>'Crisis Indicator Data'!AG83</f>
        <v>1</v>
      </c>
      <c r="AO89" s="144">
        <f t="shared" si="42"/>
        <v>3</v>
      </c>
      <c r="AP89" s="147">
        <f t="shared" si="43"/>
        <v>4</v>
      </c>
      <c r="AQ89" s="149">
        <f t="shared" si="44"/>
        <v>4.5</v>
      </c>
    </row>
    <row r="90" spans="1:43" ht="13.5" customHeight="1" x14ac:dyDescent="0.3">
      <c r="A90" s="1" t="str">
        <f>'Crisis Indicator Data'!A84</f>
        <v>Conflict in Palestine</v>
      </c>
      <c r="B90" s="23" t="str">
        <f>'Crisis Indicator Data'!C84</f>
        <v>PSE002</v>
      </c>
      <c r="C90" s="23" t="str">
        <f>'Crisis Indicator Data'!D84</f>
        <v>Palestine</v>
      </c>
      <c r="D90" s="23" t="str">
        <f>'Crisis Indicator Data'!E84</f>
        <v>PSE</v>
      </c>
      <c r="E90" s="137" t="str">
        <f>IF(VLOOKUP($D90,'Country Indicator Data'!$B$3:$N$193,3,FALSE)="x","x",ROUND(IF(VLOOKUP($D90,'Country Indicator Data'!$B$3:$N$193,3,FALSE)&gt;E$125,5,IF(VLOOKUP($D90,'Country Indicator Data'!$B$3:$N$193,3,FALSE)&lt;E$124,0,(E$125-VLOOKUP($D90,'Country Indicator Data'!$B$3:$N$193,3,FALSE))/(E$125-E$124)*5)),1))</f>
        <v>x</v>
      </c>
      <c r="F90" s="137">
        <f>IF(VLOOKUP($D90,'Country Indicator Data'!$B$3:$N$193,5,FALSE)="No data","x",ROUND(IF(VLOOKUP($D90,'Country Indicator Data'!$B$3:$N$193,5,FALSE)&gt;F$125,0,IF(VLOOKUP($D90,'Country Indicator Data'!$B$3:$N$193,5,FALSE)&lt;F$124,5,(F$125-VLOOKUP($D90,'Country Indicator Data'!$B$3:$N$193,5,FALSE))/(F$125-F$124)*5)),1))</f>
        <v>0</v>
      </c>
      <c r="G90" s="138">
        <f t="shared" si="30"/>
        <v>0</v>
      </c>
      <c r="H90" s="137">
        <f>IF(VLOOKUP($D90,'Country Indicator Data'!$B$3:$N$193,2,FALSE)="x","x",ROUND(IF(VLOOKUP($D90,'Country Indicator Data'!$B$3:$N$193,2,FALSE)&gt;H$125,5,IF(VLOOKUP($D90,'Country Indicator Data'!$B$3:$N$193,2,FALSE)&lt;H$124,0,5-(H$125-VLOOKUP($D90,'Country Indicator Data'!$B$3:$N$193,2,FALSE))/(H$125-H$124)*5)),1))</f>
        <v>0</v>
      </c>
      <c r="I90" s="137">
        <f>IF(VLOOKUP($D90,'Country Indicator Data'!$B$3:$N$193,4,FALSE)="No data","x",ROUND(IF(VLOOKUP($D90,'Country Indicator Data'!$B$3:$N$193,4,FALSE)&gt;I$125,5,IF(VLOOKUP($D90,'Country Indicator Data'!$B$3:$N$193,4,FALSE)&lt;I$124,0,5-(I$125-VLOOKUP($D90,'Country Indicator Data'!$B$3:$N$193,4,FALSE))/(I$125-I$124)*5)),1))</f>
        <v>0</v>
      </c>
      <c r="J90" s="138">
        <f t="shared" si="31"/>
        <v>0</v>
      </c>
      <c r="K90" s="137" t="str">
        <f>IF(VLOOKUP($D90,'Country Indicator Data'!$B$3:$N$193,6,FALSE)="x","x",ROUND(IF(VLOOKUP($D90,'Country Indicator Data'!$B$3:$N$193,6,FALSE)&gt;K$125,5,IF(VLOOKUP($D90,'Country Indicator Data'!$B$3:$N$193,6,FALSE)&lt;K$124,0,5-(K$125-VLOOKUP($D90,'Country Indicator Data'!$B$3:$N$193,6,FALSE))/(K$125-K$124)*5)),1))</f>
        <v>x</v>
      </c>
      <c r="L90" s="137">
        <f>IF(VLOOKUP($D90,'Country Indicator Data'!$B$3:$N$193,7,FALSE)="No data","x",ROUND(IF(VLOOKUP($D90,'Country Indicator Data'!$B$3:$N$193,7,FALSE)&gt;L$125,5,IF(VLOOKUP($D90,'Country Indicator Data'!$B$3:$N$193,7,FALSE)&lt;L$124,0,5-(L$125-VLOOKUP($D90,'Country Indicator Data'!$B$3:$N$193,7,FALSE))/(L$125-L$124)*5)),1))</f>
        <v>1.2</v>
      </c>
      <c r="M90" s="138">
        <f t="shared" si="32"/>
        <v>1.2</v>
      </c>
      <c r="N90" s="146">
        <f t="shared" si="33"/>
        <v>0.39999999999999997</v>
      </c>
      <c r="O90" s="137">
        <f>VLOOKUP(D90,'Country Indicator Data'!$B$3:$I$193,8,FALSE)</f>
        <v>3</v>
      </c>
      <c r="P90" s="137">
        <f>IF(VLOOKUP($D90,'Country Indicator Data'!$B$3:$P$193,9,FALSE)="x","x",IF(VLOOKUP($D90,'Country Indicator Data'!$B$3:$P$193,9,FALSE)&gt;P$7,5,IF(VLOOKUP($D90,'Country Indicator Data'!$B$3:$P$193,9,FALSE)&gt;P$6,4,IF(VLOOKUP($D90,'Country Indicator Data'!$B$3:$P$193,9,FALSE)&gt;P$5,3,IF(VLOOKUP($D90,'Country Indicator Data'!$B$3:$P$193,9,FALSE)&gt;P$4,2,IF(VLOOKUP($D90,'Country Indicator Data'!$B$3:$P$193,9,FALSE)&gt;$P$3,1,0))))))</f>
        <v>2</v>
      </c>
      <c r="Q90" s="146">
        <f t="shared" si="34"/>
        <v>2.5</v>
      </c>
      <c r="R90" s="137" t="str">
        <f>IF(VLOOKUP($D90,'Country Indicator Data'!$B$3:$N$193,13,FALSE)="x","x",ROUND(IF(VLOOKUP($D90,'Country Indicator Data'!$B$3:$N$193,13,FALSE)&gt;R$125,0,IF(VLOOKUP($D90,'Country Indicator Data'!$B$3:$N$193,13,FALSE)&lt;R$124,5,(R$125-VLOOKUP($D90,'Country Indicator Data'!$B$3:$N$193,13,FALSE))/(R$125-R$124)*5)),1))</f>
        <v>x</v>
      </c>
      <c r="S90" s="137">
        <f>IF(VLOOKUP($D90,'Country Indicator Data'!$B$3:$N$193,10,FALSE)="x","x",ROUND(IF(VLOOKUP($D90,'Country Indicator Data'!$B$3:$N$193,10,FALSE)&gt;S$125,0,IF(VLOOKUP($D90,'Country Indicator Data'!$B$3:$N$193,10,FALSE)&lt;S$124,5,(S$125-VLOOKUP($D90,'Country Indicator Data'!$B$3:$N$193,10,FALSE))/(S$125-S$124)*5)),1))</f>
        <v>3.1</v>
      </c>
      <c r="T90" s="137" t="str">
        <f>IF(VLOOKUP($D90,'Country Indicator Data'!$B$3:$N$193,11,FALSE)="x","x",ROUND(IF(VLOOKUP($D90,'Country Indicator Data'!$B$3:$N$193,11,FALSE)&gt;T$125,0,IF(VLOOKUP($D90,'Country Indicator Data'!$B$3:$N$193,11,FALSE)&lt;T$124,5,(T$125-VLOOKUP($D90,'Country Indicator Data'!$B$3:$N$193,11,FALSE))/(T$125-T$124)*5)),1))</f>
        <v>x</v>
      </c>
      <c r="U90" s="137">
        <f>IF(VLOOKUP($D90,'Country Indicator Data'!$B$3:$N$193,12,FALSE)="x","x",ROUND(IF(VLOOKUP($D90,'Country Indicator Data'!$B$3:$N$193,12,FALSE)&gt;U$125,0,IF(VLOOKUP($D90,'Country Indicator Data'!$B$3:$N$193,12,FALSE)&lt;U$124,5,(U$125-VLOOKUP($D90,'Country Indicator Data'!$B$3:$N$193,12,FALSE))/(U$125-U$124)*5)),1))</f>
        <v>4.4000000000000004</v>
      </c>
      <c r="V90" s="146">
        <f t="shared" si="35"/>
        <v>3.8</v>
      </c>
      <c r="W90" s="149">
        <f t="shared" si="36"/>
        <v>2.2000000000000002</v>
      </c>
      <c r="X90" s="137">
        <f>IF(VLOOKUP($B90,'Crisis Indicator Data'!$C$3:$AG$117,20,FALSE)="x","x",IF(VLOOKUP($B90,'Crisis Indicator Data'!$C$3:$AG$117,20,FALSE)&gt;=X$7,5,IF(VLOOKUP($B90,'Crisis Indicator Data'!$C$3:$AG$117,20,FALSE)&gt;=X$6,4,IF(VLOOKUP($B90,'Crisis Indicator Data'!$C$3:$AG$117,20,FALSE)&gt;=X$5,3,IF(VLOOKUP($B90,'Crisis Indicator Data'!$C$3:$AG$117,20,FALSE)&gt;=X$4,2,IF(VLOOKUP($B90,'Crisis Indicator Data'!$C$3:$AG$117,20,FALSE)&gt;=X$3,1,0))))))</f>
        <v>4</v>
      </c>
      <c r="Y90" s="146">
        <f t="shared" si="37"/>
        <v>4</v>
      </c>
      <c r="Z90" s="139" t="str">
        <f>IF(OR('Crisis Indicator Data'!$W84="x",'Crisis Indicator Data'!$Q84="x",ISNA('Crisis Indicator Data'!$Q84)),"x",'Crisis Indicator Data'!$W84/SUM('Crisis Indicator Data'!$Q84:$U84))</f>
        <v>x</v>
      </c>
      <c r="AA90" s="143" t="str">
        <f t="shared" si="38"/>
        <v>x</v>
      </c>
      <c r="AB90" s="139">
        <f>IF(OR('Crisis Indicator Data'!$X84="x",'Crisis Indicator Data'!$Q84="x",ISNA('Crisis Indicator Data'!$Q84)),"x",'Crisis Indicator Data'!$X84/SUM('Crisis Indicator Data'!$Q84:$U84))</f>
        <v>1.8406759295499022</v>
      </c>
      <c r="AC90" s="143">
        <f t="shared" si="39"/>
        <v>5</v>
      </c>
      <c r="AD90" s="141">
        <f>'Crisis Indicator Data'!Y84</f>
        <v>2</v>
      </c>
      <c r="AE90" s="141">
        <f>'Crisis Indicator Data'!Z84</f>
        <v>2</v>
      </c>
      <c r="AF90" s="141">
        <f>'Crisis Indicator Data'!AA84</f>
        <v>1</v>
      </c>
      <c r="AG90" s="141">
        <f>'Crisis Indicator Data'!AB84</f>
        <v>1</v>
      </c>
      <c r="AH90" s="144">
        <f t="shared" si="40"/>
        <v>3</v>
      </c>
      <c r="AI90" s="141">
        <f>'Crisis Indicator Data'!AC84</f>
        <v>3</v>
      </c>
      <c r="AJ90" s="141">
        <f>'Crisis Indicator Data'!AD84</f>
        <v>3</v>
      </c>
      <c r="AK90" s="144">
        <f t="shared" si="41"/>
        <v>5</v>
      </c>
      <c r="AL90" s="141">
        <f>'Crisis Indicator Data'!AE84</f>
        <v>1</v>
      </c>
      <c r="AM90" s="141">
        <f>'Crisis Indicator Data'!AF84</f>
        <v>1</v>
      </c>
      <c r="AN90" s="141">
        <f>'Crisis Indicator Data'!AG84</f>
        <v>1</v>
      </c>
      <c r="AO90" s="144">
        <f t="shared" si="42"/>
        <v>3</v>
      </c>
      <c r="AP90" s="147">
        <f t="shared" si="43"/>
        <v>4</v>
      </c>
      <c r="AQ90" s="149">
        <f t="shared" si="44"/>
        <v>4</v>
      </c>
    </row>
    <row r="91" spans="1:43" ht="13.5" customHeight="1" x14ac:dyDescent="0.3">
      <c r="A91" s="1" t="str">
        <f>'Crisis Indicator Data'!A85</f>
        <v>Venezuela displacement in Panama</v>
      </c>
      <c r="B91" s="23" t="str">
        <f>'Crisis Indicator Data'!C85</f>
        <v>PAN002</v>
      </c>
      <c r="C91" s="23" t="str">
        <f>'Crisis Indicator Data'!D85</f>
        <v>Panama</v>
      </c>
      <c r="D91" s="23" t="str">
        <f>'Crisis Indicator Data'!E85</f>
        <v>PAN</v>
      </c>
      <c r="E91" s="137">
        <f>IF(VLOOKUP($D91,'Country Indicator Data'!$B$3:$N$193,3,FALSE)="x","x",ROUND(IF(VLOOKUP($D91,'Country Indicator Data'!$B$3:$N$193,3,FALSE)&gt;E$125,5,IF(VLOOKUP($D91,'Country Indicator Data'!$B$3:$N$193,3,FALSE)&lt;E$124,0,(E$125-VLOOKUP($D91,'Country Indicator Data'!$B$3:$N$193,3,FALSE))/(E$125-E$124)*5)),1))</f>
        <v>0.7</v>
      </c>
      <c r="F91" s="137">
        <f>IF(VLOOKUP($D91,'Country Indicator Data'!$B$3:$N$193,5,FALSE)="No data","x",ROUND(IF(VLOOKUP($D91,'Country Indicator Data'!$B$3:$N$193,5,FALSE)&gt;F$125,0,IF(VLOOKUP($D91,'Country Indicator Data'!$B$3:$N$193,5,FALSE)&lt;F$124,5,(F$125-VLOOKUP($D91,'Country Indicator Data'!$B$3:$N$193,5,FALSE))/(F$125-F$124)*5)),1))</f>
        <v>1.4</v>
      </c>
      <c r="G91" s="138">
        <f t="shared" si="30"/>
        <v>1.0499999999999998</v>
      </c>
      <c r="H91" s="137">
        <f>IF(VLOOKUP($D91,'Country Indicator Data'!$B$3:$N$193,2,FALSE)="x","x",ROUND(IF(VLOOKUP($D91,'Country Indicator Data'!$B$3:$N$193,2,FALSE)&gt;H$125,5,IF(VLOOKUP($D91,'Country Indicator Data'!$B$3:$N$193,2,FALSE)&lt;H$124,0,5-(H$125-VLOOKUP($D91,'Country Indicator Data'!$B$3:$N$193,2,FALSE))/(H$125-H$124)*5)),1))</f>
        <v>1.3</v>
      </c>
      <c r="I91" s="137">
        <f>IF(VLOOKUP($D91,'Country Indicator Data'!$B$3:$N$193,4,FALSE)="No data","x",ROUND(IF(VLOOKUP($D91,'Country Indicator Data'!$B$3:$N$193,4,FALSE)&gt;I$125,5,IF(VLOOKUP($D91,'Country Indicator Data'!$B$3:$N$193,4,FALSE)&lt;I$124,0,5-(I$125-VLOOKUP($D91,'Country Indicator Data'!$B$3:$N$193,4,FALSE))/(I$125-I$124)*5)),1))</f>
        <v>1.3</v>
      </c>
      <c r="J91" s="138">
        <f t="shared" si="31"/>
        <v>1.3</v>
      </c>
      <c r="K91" s="137">
        <f>IF(VLOOKUP($D91,'Country Indicator Data'!$B$3:$N$193,6,FALSE)="x","x",ROUND(IF(VLOOKUP($D91,'Country Indicator Data'!$B$3:$N$193,6,FALSE)&gt;K$125,5,IF(VLOOKUP($D91,'Country Indicator Data'!$B$3:$N$193,6,FALSE)&lt;K$124,0,5-(K$125-VLOOKUP($D91,'Country Indicator Data'!$B$3:$N$193,6,FALSE))/(K$125-K$124)*5)),1))</f>
        <v>3</v>
      </c>
      <c r="L91" s="137">
        <f>IF(VLOOKUP($D91,'Country Indicator Data'!$B$3:$N$193,7,FALSE)="No data","x",ROUND(IF(VLOOKUP($D91,'Country Indicator Data'!$B$3:$N$193,7,FALSE)&gt;L$125,5,IF(VLOOKUP($D91,'Country Indicator Data'!$B$3:$N$193,7,FALSE)&lt;L$124,0,5-(L$125-VLOOKUP($D91,'Country Indicator Data'!$B$3:$N$193,7,FALSE))/(L$125-L$124)*5)),1))</f>
        <v>3.2</v>
      </c>
      <c r="M91" s="138">
        <f t="shared" si="32"/>
        <v>3.1</v>
      </c>
      <c r="N91" s="146">
        <f t="shared" si="33"/>
        <v>1.8166666666666664</v>
      </c>
      <c r="O91" s="137">
        <f>VLOOKUP(D91,'Country Indicator Data'!$B$3:$I$193,8,FALSE)</f>
        <v>0</v>
      </c>
      <c r="P91" s="137" t="str">
        <f>IF(VLOOKUP($D91,'Country Indicator Data'!$B$3:$P$193,9,FALSE)="x","x",IF(VLOOKUP($D91,'Country Indicator Data'!$B$3:$P$193,9,FALSE)&gt;P$7,5,IF(VLOOKUP($D91,'Country Indicator Data'!$B$3:$P$193,9,FALSE)&gt;P$6,4,IF(VLOOKUP($D91,'Country Indicator Data'!$B$3:$P$193,9,FALSE)&gt;P$5,3,IF(VLOOKUP($D91,'Country Indicator Data'!$B$3:$P$193,9,FALSE)&gt;P$4,2,IF(VLOOKUP($D91,'Country Indicator Data'!$B$3:$P$193,9,FALSE)&gt;$P$3,1,0))))))</f>
        <v>x</v>
      </c>
      <c r="Q91" s="146">
        <f t="shared" si="34"/>
        <v>0</v>
      </c>
      <c r="R91" s="137">
        <f>IF(VLOOKUP($D91,'Country Indicator Data'!$B$3:$N$193,13,FALSE)="x","x",ROUND(IF(VLOOKUP($D91,'Country Indicator Data'!$B$3:$N$193,13,FALSE)&gt;R$125,0,IF(VLOOKUP($D91,'Country Indicator Data'!$B$3:$N$193,13,FALSE)&lt;R$124,5,(R$125-VLOOKUP($D91,'Country Indicator Data'!$B$3:$N$193,13,FALSE))/(R$125-R$124)*5)),1))</f>
        <v>3.1</v>
      </c>
      <c r="S91" s="137">
        <f>IF(VLOOKUP($D91,'Country Indicator Data'!$B$3:$N$193,10,FALSE)="x","x",ROUND(IF(VLOOKUP($D91,'Country Indicator Data'!$B$3:$N$193,10,FALSE)&gt;S$125,0,IF(VLOOKUP($D91,'Country Indicator Data'!$B$3:$N$193,10,FALSE)&lt;S$124,5,(S$125-VLOOKUP($D91,'Country Indicator Data'!$B$3:$N$193,10,FALSE))/(S$125-S$124)*5)),1))</f>
        <v>2.6</v>
      </c>
      <c r="T91" s="137">
        <f>IF(VLOOKUP($D91,'Country Indicator Data'!$B$3:$N$193,11,FALSE)="x","x",ROUND(IF(VLOOKUP($D91,'Country Indicator Data'!$B$3:$N$193,11,FALSE)&gt;T$125,0,IF(VLOOKUP($D91,'Country Indicator Data'!$B$3:$N$193,11,FALSE)&lt;T$124,5,(T$125-VLOOKUP($D91,'Country Indicator Data'!$B$3:$N$193,11,FALSE))/(T$125-T$124)*5)),1))</f>
        <v>2</v>
      </c>
      <c r="U91" s="137">
        <f>IF(VLOOKUP($D91,'Country Indicator Data'!$B$3:$N$193,12,FALSE)="x","x",ROUND(IF(VLOOKUP($D91,'Country Indicator Data'!$B$3:$N$193,12,FALSE)&gt;U$125,0,IF(VLOOKUP($D91,'Country Indicator Data'!$B$3:$N$193,12,FALSE)&lt;U$124,5,(U$125-VLOOKUP($D91,'Country Indicator Data'!$B$3:$N$193,12,FALSE))/(U$125-U$124)*5)),1))</f>
        <v>0.9</v>
      </c>
      <c r="V91" s="146">
        <f t="shared" si="35"/>
        <v>2.2000000000000002</v>
      </c>
      <c r="W91" s="149">
        <f t="shared" si="36"/>
        <v>1.3</v>
      </c>
      <c r="X91" s="137">
        <f>IF(VLOOKUP($B91,'Crisis Indicator Data'!$C$3:$AG$117,20,FALSE)="x","x",IF(VLOOKUP($B91,'Crisis Indicator Data'!$C$3:$AG$117,20,FALSE)&gt;=X$7,5,IF(VLOOKUP($B91,'Crisis Indicator Data'!$C$3:$AG$117,20,FALSE)&gt;=X$6,4,IF(VLOOKUP($B91,'Crisis Indicator Data'!$C$3:$AG$117,20,FALSE)&gt;=X$5,3,IF(VLOOKUP($B91,'Crisis Indicator Data'!$C$3:$AG$117,20,FALSE)&gt;=X$4,2,IF(VLOOKUP($B91,'Crisis Indicator Data'!$C$3:$AG$117,20,FALSE)&gt;=X$3,1,0))))))</f>
        <v>1</v>
      </c>
      <c r="Y91" s="146">
        <f t="shared" si="37"/>
        <v>1</v>
      </c>
      <c r="Z91" s="139" t="str">
        <f>IF(OR('Crisis Indicator Data'!$W85="x",'Crisis Indicator Data'!$Q85="x",ISNA('Crisis Indicator Data'!$Q85)),"x",'Crisis Indicator Data'!$W85/SUM('Crisis Indicator Data'!$Q85:$U85))</f>
        <v>x</v>
      </c>
      <c r="AA91" s="143" t="str">
        <f t="shared" si="38"/>
        <v>x</v>
      </c>
      <c r="AB91" s="139" t="str">
        <f>IF(OR('Crisis Indicator Data'!$X85="x",'Crisis Indicator Data'!$Q85="x",ISNA('Crisis Indicator Data'!$Q85)),"x",'Crisis Indicator Data'!$X85/SUM('Crisis Indicator Data'!$Q85:$U85))</f>
        <v>x</v>
      </c>
      <c r="AC91" s="143" t="str">
        <f t="shared" si="39"/>
        <v>x</v>
      </c>
      <c r="AD91" s="141" t="str">
        <f>'Crisis Indicator Data'!Y85</f>
        <v>x</v>
      </c>
      <c r="AE91" s="141" t="str">
        <f>'Crisis Indicator Data'!Z85</f>
        <v>x</v>
      </c>
      <c r="AF91" s="141" t="str">
        <f>'Crisis Indicator Data'!AA85</f>
        <v>x</v>
      </c>
      <c r="AG91" s="141" t="str">
        <f>'Crisis Indicator Data'!AB85</f>
        <v>x</v>
      </c>
      <c r="AH91" s="144">
        <f t="shared" si="40"/>
        <v>0</v>
      </c>
      <c r="AI91" s="141" t="str">
        <f>'Crisis Indicator Data'!AC85</f>
        <v>x</v>
      </c>
      <c r="AJ91" s="141" t="str">
        <f>'Crisis Indicator Data'!AD85</f>
        <v>x</v>
      </c>
      <c r="AK91" s="144">
        <f t="shared" si="41"/>
        <v>0</v>
      </c>
      <c r="AL91" s="141" t="str">
        <f>'Crisis Indicator Data'!AE85</f>
        <v>x</v>
      </c>
      <c r="AM91" s="141" t="str">
        <f>'Crisis Indicator Data'!AF85</f>
        <v>x</v>
      </c>
      <c r="AN91" s="141" t="str">
        <f>'Crisis Indicator Data'!AG85</f>
        <v>x</v>
      </c>
      <c r="AO91" s="144">
        <f t="shared" si="42"/>
        <v>0</v>
      </c>
      <c r="AP91" s="147">
        <f t="shared" si="43"/>
        <v>0</v>
      </c>
      <c r="AQ91" s="149">
        <f t="shared" si="44"/>
        <v>0.5</v>
      </c>
    </row>
    <row r="92" spans="1:43" ht="13.5" customHeight="1" x14ac:dyDescent="0.3">
      <c r="A92" s="1" t="str">
        <f>'Crisis Indicator Data'!A86</f>
        <v>Venezuela displacement in Peru</v>
      </c>
      <c r="B92" s="23" t="str">
        <f>'Crisis Indicator Data'!C86</f>
        <v>PER002</v>
      </c>
      <c r="C92" s="23" t="str">
        <f>'Crisis Indicator Data'!D86</f>
        <v>Peru</v>
      </c>
      <c r="D92" s="23" t="str">
        <f>'Crisis Indicator Data'!E86</f>
        <v>PER</v>
      </c>
      <c r="E92" s="137">
        <f>IF(VLOOKUP($D92,'Country Indicator Data'!$B$3:$N$193,3,FALSE)="x","x",ROUND(IF(VLOOKUP($D92,'Country Indicator Data'!$B$3:$N$193,3,FALSE)&gt;E$125,5,IF(VLOOKUP($D92,'Country Indicator Data'!$B$3:$N$193,3,FALSE)&lt;E$124,0,(E$125-VLOOKUP($D92,'Country Indicator Data'!$B$3:$N$193,3,FALSE))/(E$125-E$124)*5)),1))</f>
        <v>1.8</v>
      </c>
      <c r="F92" s="137">
        <f>IF(VLOOKUP($D92,'Country Indicator Data'!$B$3:$N$193,5,FALSE)="No data","x",ROUND(IF(VLOOKUP($D92,'Country Indicator Data'!$B$3:$N$193,5,FALSE)&gt;F$125,0,IF(VLOOKUP($D92,'Country Indicator Data'!$B$3:$N$193,5,FALSE)&lt;F$124,5,(F$125-VLOOKUP($D92,'Country Indicator Data'!$B$3:$N$193,5,FALSE))/(F$125-F$124)*5)),1))</f>
        <v>1.7</v>
      </c>
      <c r="G92" s="138">
        <f t="shared" si="30"/>
        <v>1.75</v>
      </c>
      <c r="H92" s="137">
        <f>IF(VLOOKUP($D92,'Country Indicator Data'!$B$3:$N$193,2,FALSE)="x","x",ROUND(IF(VLOOKUP($D92,'Country Indicator Data'!$B$3:$N$193,2,FALSE)&gt;H$125,5,IF(VLOOKUP($D92,'Country Indicator Data'!$B$3:$N$193,2,FALSE)&lt;H$124,0,5-(H$125-VLOOKUP($D92,'Country Indicator Data'!$B$3:$N$193,2,FALSE))/(H$125-H$124)*5)),1))</f>
        <v>3.1</v>
      </c>
      <c r="I92" s="137">
        <f>IF(VLOOKUP($D92,'Country Indicator Data'!$B$3:$N$193,4,FALSE)="No data","x",ROUND(IF(VLOOKUP($D92,'Country Indicator Data'!$B$3:$N$193,4,FALSE)&gt;I$125,5,IF(VLOOKUP($D92,'Country Indicator Data'!$B$3:$N$193,4,FALSE)&lt;I$124,0,5-(I$125-VLOOKUP($D92,'Country Indicator Data'!$B$3:$N$193,4,FALSE))/(I$125-I$124)*5)),1))</f>
        <v>4.5</v>
      </c>
      <c r="J92" s="138">
        <f t="shared" si="31"/>
        <v>3.8</v>
      </c>
      <c r="K92" s="137">
        <f>IF(VLOOKUP($D92,'Country Indicator Data'!$B$3:$N$193,6,FALSE)="x","x",ROUND(IF(VLOOKUP($D92,'Country Indicator Data'!$B$3:$N$193,6,FALSE)&gt;K$125,5,IF(VLOOKUP($D92,'Country Indicator Data'!$B$3:$N$193,6,FALSE)&lt;K$124,0,5-(K$125-VLOOKUP($D92,'Country Indicator Data'!$B$3:$N$193,6,FALSE))/(K$125-K$124)*5)),1))</f>
        <v>2.6</v>
      </c>
      <c r="L92" s="137">
        <f>IF(VLOOKUP($D92,'Country Indicator Data'!$B$3:$N$193,7,FALSE)="No data","x",ROUND(IF(VLOOKUP($D92,'Country Indicator Data'!$B$3:$N$193,7,FALSE)&gt;L$125,5,IF(VLOOKUP($D92,'Country Indicator Data'!$B$3:$N$193,7,FALSE)&lt;L$124,0,5-(L$125-VLOOKUP($D92,'Country Indicator Data'!$B$3:$N$193,7,FALSE))/(L$125-L$124)*5)),1))</f>
        <v>2.4</v>
      </c>
      <c r="M92" s="138">
        <f t="shared" si="32"/>
        <v>2.5</v>
      </c>
      <c r="N92" s="146">
        <f t="shared" si="33"/>
        <v>2.6833333333333336</v>
      </c>
      <c r="O92" s="137">
        <f>VLOOKUP(D92,'Country Indicator Data'!$B$3:$I$193,8,FALSE)</f>
        <v>3</v>
      </c>
      <c r="P92" s="137" t="str">
        <f>IF(VLOOKUP($D92,'Country Indicator Data'!$B$3:$P$193,9,FALSE)="x","x",IF(VLOOKUP($D92,'Country Indicator Data'!$B$3:$P$193,9,FALSE)&gt;P$7,5,IF(VLOOKUP($D92,'Country Indicator Data'!$B$3:$P$193,9,FALSE)&gt;P$6,4,IF(VLOOKUP($D92,'Country Indicator Data'!$B$3:$P$193,9,FALSE)&gt;P$5,3,IF(VLOOKUP($D92,'Country Indicator Data'!$B$3:$P$193,9,FALSE)&gt;P$4,2,IF(VLOOKUP($D92,'Country Indicator Data'!$B$3:$P$193,9,FALSE)&gt;$P$3,1,0))))))</f>
        <v>x</v>
      </c>
      <c r="Q92" s="146">
        <f t="shared" si="34"/>
        <v>3</v>
      </c>
      <c r="R92" s="137">
        <f>IF(VLOOKUP($D92,'Country Indicator Data'!$B$3:$N$193,13,FALSE)="x","x",ROUND(IF(VLOOKUP($D92,'Country Indicator Data'!$B$3:$N$193,13,FALSE)&gt;R$125,0,IF(VLOOKUP($D92,'Country Indicator Data'!$B$3:$N$193,13,FALSE)&lt;R$124,5,(R$125-VLOOKUP($D92,'Country Indicator Data'!$B$3:$N$193,13,FALSE))/(R$125-R$124)*5)),1))</f>
        <v>3.3</v>
      </c>
      <c r="S92" s="137">
        <f>IF(VLOOKUP($D92,'Country Indicator Data'!$B$3:$N$193,10,FALSE)="x","x",ROUND(IF(VLOOKUP($D92,'Country Indicator Data'!$B$3:$N$193,10,FALSE)&gt;S$125,0,IF(VLOOKUP($D92,'Country Indicator Data'!$B$3:$N$193,10,FALSE)&lt;S$124,5,(S$125-VLOOKUP($D92,'Country Indicator Data'!$B$3:$N$193,10,FALSE))/(S$125-S$124)*5)),1))</f>
        <v>3</v>
      </c>
      <c r="T92" s="137">
        <f>IF(VLOOKUP($D92,'Country Indicator Data'!$B$3:$N$193,11,FALSE)="x","x",ROUND(IF(VLOOKUP($D92,'Country Indicator Data'!$B$3:$N$193,11,FALSE)&gt;T$125,0,IF(VLOOKUP($D92,'Country Indicator Data'!$B$3:$N$193,11,FALSE)&lt;T$124,5,(T$125-VLOOKUP($D92,'Country Indicator Data'!$B$3:$N$193,11,FALSE))/(T$125-T$124)*5)),1))</f>
        <v>1.8</v>
      </c>
      <c r="U92" s="137">
        <f>IF(VLOOKUP($D92,'Country Indicator Data'!$B$3:$N$193,12,FALSE)="x","x",ROUND(IF(VLOOKUP($D92,'Country Indicator Data'!$B$3:$N$193,12,FALSE)&gt;U$125,0,IF(VLOOKUP($D92,'Country Indicator Data'!$B$3:$N$193,12,FALSE)&lt;U$124,5,(U$125-VLOOKUP($D92,'Country Indicator Data'!$B$3:$N$193,12,FALSE))/(U$125-U$124)*5)),1))</f>
        <v>1.4</v>
      </c>
      <c r="V92" s="146">
        <f t="shared" si="35"/>
        <v>2.4</v>
      </c>
      <c r="W92" s="149">
        <f t="shared" si="36"/>
        <v>2.7</v>
      </c>
      <c r="X92" s="137">
        <f>IF(VLOOKUP($B92,'Crisis Indicator Data'!$C$3:$AG$117,20,FALSE)="x","x",IF(VLOOKUP($B92,'Crisis Indicator Data'!$C$3:$AG$117,20,FALSE)&gt;=X$7,5,IF(VLOOKUP($B92,'Crisis Indicator Data'!$C$3:$AG$117,20,FALSE)&gt;=X$6,4,IF(VLOOKUP($B92,'Crisis Indicator Data'!$C$3:$AG$117,20,FALSE)&gt;=X$5,3,IF(VLOOKUP($B92,'Crisis Indicator Data'!$C$3:$AG$117,20,FALSE)&gt;=X$4,2,IF(VLOOKUP($B92,'Crisis Indicator Data'!$C$3:$AG$117,20,FALSE)&gt;=X$3,1,0))))))</f>
        <v>2</v>
      </c>
      <c r="Y92" s="146">
        <f t="shared" si="37"/>
        <v>2</v>
      </c>
      <c r="Z92" s="139">
        <f>IF(OR('Crisis Indicator Data'!$W86="x",'Crisis Indicator Data'!$Q86="x",ISNA('Crisis Indicator Data'!$Q86)),"x",'Crisis Indicator Data'!$W86/SUM('Crisis Indicator Data'!$Q86:$U86))</f>
        <v>0</v>
      </c>
      <c r="AA92" s="143">
        <f t="shared" si="38"/>
        <v>0</v>
      </c>
      <c r="AB92" s="139">
        <f>IF(OR('Crisis Indicator Data'!$X86="x",'Crisis Indicator Data'!$Q86="x",ISNA('Crisis Indicator Data'!$Q86)),"x",'Crisis Indicator Data'!$X86/SUM('Crisis Indicator Data'!$Q86:$U86))</f>
        <v>0</v>
      </c>
      <c r="AC92" s="143">
        <f t="shared" si="39"/>
        <v>0</v>
      </c>
      <c r="AD92" s="141">
        <f>'Crisis Indicator Data'!Y86</f>
        <v>0</v>
      </c>
      <c r="AE92" s="141">
        <f>'Crisis Indicator Data'!Z86</f>
        <v>0</v>
      </c>
      <c r="AF92" s="141">
        <f>'Crisis Indicator Data'!AA86</f>
        <v>0</v>
      </c>
      <c r="AG92" s="141">
        <f>'Crisis Indicator Data'!AB86</f>
        <v>0</v>
      </c>
      <c r="AH92" s="144">
        <f t="shared" si="40"/>
        <v>0</v>
      </c>
      <c r="AI92" s="141">
        <f>'Crisis Indicator Data'!AC86</f>
        <v>0</v>
      </c>
      <c r="AJ92" s="141">
        <f>'Crisis Indicator Data'!AD86</f>
        <v>0</v>
      </c>
      <c r="AK92" s="144">
        <f t="shared" si="41"/>
        <v>0</v>
      </c>
      <c r="AL92" s="141">
        <f>'Crisis Indicator Data'!AE86</f>
        <v>0</v>
      </c>
      <c r="AM92" s="141">
        <f>'Crisis Indicator Data'!AF86</f>
        <v>1</v>
      </c>
      <c r="AN92" s="141">
        <f>'Crisis Indicator Data'!AG86</f>
        <v>0</v>
      </c>
      <c r="AO92" s="144">
        <f t="shared" si="42"/>
        <v>1</v>
      </c>
      <c r="AP92" s="147">
        <f t="shared" si="43"/>
        <v>0</v>
      </c>
      <c r="AQ92" s="149">
        <f t="shared" si="44"/>
        <v>1</v>
      </c>
    </row>
    <row r="93" spans="1:43" ht="13.5" customHeight="1" x14ac:dyDescent="0.3">
      <c r="A93" s="1" t="str">
        <f>'Crisis Indicator Data'!A87</f>
        <v>Philippines</v>
      </c>
      <c r="B93" s="23" t="str">
        <f>'Crisis Indicator Data'!C87</f>
        <v>PHL001</v>
      </c>
      <c r="C93" s="23" t="str">
        <f>'Crisis Indicator Data'!D87</f>
        <v>Philippines</v>
      </c>
      <c r="D93" s="23" t="str">
        <f>'Crisis Indicator Data'!E87</f>
        <v>PHL</v>
      </c>
      <c r="E93" s="137">
        <f>IF(VLOOKUP($D93,'Country Indicator Data'!$B$3:$N$193,3,FALSE)="x","x",ROUND(IF(VLOOKUP($D93,'Country Indicator Data'!$B$3:$N$193,3,FALSE)&gt;E$125,5,IF(VLOOKUP($D93,'Country Indicator Data'!$B$3:$N$193,3,FALSE)&lt;E$124,0,(E$125-VLOOKUP($D93,'Country Indicator Data'!$B$3:$N$193,3,FALSE))/(E$125-E$124)*5)),1))</f>
        <v>1.8</v>
      </c>
      <c r="F93" s="137">
        <f>IF(VLOOKUP($D93,'Country Indicator Data'!$B$3:$N$193,5,FALSE)="No data","x",ROUND(IF(VLOOKUP($D93,'Country Indicator Data'!$B$3:$N$193,5,FALSE)&gt;F$125,0,IF(VLOOKUP($D93,'Country Indicator Data'!$B$3:$N$193,5,FALSE)&lt;F$124,5,(F$125-VLOOKUP($D93,'Country Indicator Data'!$B$3:$N$193,5,FALSE))/(F$125-F$124)*5)),1))</f>
        <v>1.9</v>
      </c>
      <c r="G93" s="138">
        <f t="shared" si="30"/>
        <v>1.85</v>
      </c>
      <c r="H93" s="137">
        <f>IF(VLOOKUP($D93,'Country Indicator Data'!$B$3:$N$193,2,FALSE)="x","x",ROUND(IF(VLOOKUP($D93,'Country Indicator Data'!$B$3:$N$193,2,FALSE)&gt;H$125,5,IF(VLOOKUP($D93,'Country Indicator Data'!$B$3:$N$193,2,FALSE)&lt;H$124,0,5-(H$125-VLOOKUP($D93,'Country Indicator Data'!$B$3:$N$193,2,FALSE))/(H$125-H$124)*5)),1))</f>
        <v>1.3</v>
      </c>
      <c r="I93" s="137">
        <f>IF(VLOOKUP($D93,'Country Indicator Data'!$B$3:$N$193,4,FALSE)="No data","x",ROUND(IF(VLOOKUP($D93,'Country Indicator Data'!$B$3:$N$193,4,FALSE)&gt;I$125,5,IF(VLOOKUP($D93,'Country Indicator Data'!$B$3:$N$193,4,FALSE)&lt;I$124,0,5-(I$125-VLOOKUP($D93,'Country Indicator Data'!$B$3:$N$193,4,FALSE))/(I$125-I$124)*5)),1))</f>
        <v>1.4</v>
      </c>
      <c r="J93" s="138">
        <f t="shared" si="31"/>
        <v>1.35</v>
      </c>
      <c r="K93" s="137">
        <f>IF(VLOOKUP($D93,'Country Indicator Data'!$B$3:$N$193,6,FALSE)="x","x",ROUND(IF(VLOOKUP($D93,'Country Indicator Data'!$B$3:$N$193,6,FALSE)&gt;K$125,5,IF(VLOOKUP($D93,'Country Indicator Data'!$B$3:$N$193,6,FALSE)&lt;K$124,0,5-(K$125-VLOOKUP($D93,'Country Indicator Data'!$B$3:$N$193,6,FALSE))/(K$125-K$124)*5)),1))</f>
        <v>2.9</v>
      </c>
      <c r="L93" s="137">
        <f>IF(VLOOKUP($D93,'Country Indicator Data'!$B$3:$N$193,7,FALSE)="No data","x",ROUND(IF(VLOOKUP($D93,'Country Indicator Data'!$B$3:$N$193,7,FALSE)&gt;L$125,5,IF(VLOOKUP($D93,'Country Indicator Data'!$B$3:$N$193,7,FALSE)&lt;L$124,0,5-(L$125-VLOOKUP($D93,'Country Indicator Data'!$B$3:$N$193,7,FALSE))/(L$125-L$124)*5)),1))</f>
        <v>2.2999999999999998</v>
      </c>
      <c r="M93" s="138">
        <f t="shared" si="32"/>
        <v>2.5999999999999996</v>
      </c>
      <c r="N93" s="146">
        <f t="shared" si="33"/>
        <v>1.9333333333333333</v>
      </c>
      <c r="O93" s="137">
        <f>VLOOKUP(D93,'Country Indicator Data'!$B$3:$I$193,8,FALSE)</f>
        <v>4</v>
      </c>
      <c r="P93" s="137">
        <f>IF(VLOOKUP($D93,'Country Indicator Data'!$B$3:$P$193,9,FALSE)="x","x",IF(VLOOKUP($D93,'Country Indicator Data'!$B$3:$P$193,9,FALSE)&gt;P$7,5,IF(VLOOKUP($D93,'Country Indicator Data'!$B$3:$P$193,9,FALSE)&gt;P$6,4,IF(VLOOKUP($D93,'Country Indicator Data'!$B$3:$P$193,9,FALSE)&gt;P$5,3,IF(VLOOKUP($D93,'Country Indicator Data'!$B$3:$P$193,9,FALSE)&gt;P$4,2,IF(VLOOKUP($D93,'Country Indicator Data'!$B$3:$P$193,9,FALSE)&gt;$P$3,1,0))))))</f>
        <v>1</v>
      </c>
      <c r="Q93" s="146">
        <f t="shared" si="34"/>
        <v>2.5</v>
      </c>
      <c r="R93" s="137">
        <f>IF(VLOOKUP($D93,'Country Indicator Data'!$B$3:$N$193,13,FALSE)="x","x",ROUND(IF(VLOOKUP($D93,'Country Indicator Data'!$B$3:$N$193,13,FALSE)&gt;R$125,0,IF(VLOOKUP($D93,'Country Indicator Data'!$B$3:$N$193,13,FALSE)&lt;R$124,5,(R$125-VLOOKUP($D93,'Country Indicator Data'!$B$3:$N$193,13,FALSE))/(R$125-R$124)*5)),1))</f>
        <v>3.3</v>
      </c>
      <c r="S93" s="137">
        <f>IF(VLOOKUP($D93,'Country Indicator Data'!$B$3:$N$193,10,FALSE)="x","x",ROUND(IF(VLOOKUP($D93,'Country Indicator Data'!$B$3:$N$193,10,FALSE)&gt;S$125,0,IF(VLOOKUP($D93,'Country Indicator Data'!$B$3:$N$193,10,FALSE)&lt;S$124,5,(S$125-VLOOKUP($D93,'Country Indicator Data'!$B$3:$N$193,10,FALSE))/(S$125-S$124)*5)),1))</f>
        <v>2.8</v>
      </c>
      <c r="T93" s="137">
        <f>IF(VLOOKUP($D93,'Country Indicator Data'!$B$3:$N$193,11,FALSE)="x","x",ROUND(IF(VLOOKUP($D93,'Country Indicator Data'!$B$3:$N$193,11,FALSE)&gt;T$125,0,IF(VLOOKUP($D93,'Country Indicator Data'!$B$3:$N$193,11,FALSE)&lt;T$124,5,(T$125-VLOOKUP($D93,'Country Indicator Data'!$B$3:$N$193,11,FALSE))/(T$125-T$124)*5)),1))</f>
        <v>2.2999999999999998</v>
      </c>
      <c r="U93" s="137">
        <f>IF(VLOOKUP($D93,'Country Indicator Data'!$B$3:$N$193,12,FALSE)="x","x",ROUND(IF(VLOOKUP($D93,'Country Indicator Data'!$B$3:$N$193,12,FALSE)&gt;U$125,0,IF(VLOOKUP($D93,'Country Indicator Data'!$B$3:$N$193,12,FALSE)&lt;U$124,5,(U$125-VLOOKUP($D93,'Country Indicator Data'!$B$3:$N$193,12,FALSE))/(U$125-U$124)*5)),1))</f>
        <v>1.9</v>
      </c>
      <c r="V93" s="146">
        <f t="shared" si="35"/>
        <v>2.6</v>
      </c>
      <c r="W93" s="149">
        <f t="shared" si="36"/>
        <v>2.2999999999999998</v>
      </c>
      <c r="X93" s="137">
        <f>IF(VLOOKUP($B93,'Crisis Indicator Data'!$C$3:$AG$117,20,FALSE)="x","x",IF(VLOOKUP($B93,'Crisis Indicator Data'!$C$3:$AG$117,20,FALSE)&gt;=X$7,5,IF(VLOOKUP($B93,'Crisis Indicator Data'!$C$3:$AG$117,20,FALSE)&gt;=X$6,4,IF(VLOOKUP($B93,'Crisis Indicator Data'!$C$3:$AG$117,20,FALSE)&gt;=X$5,3,IF(VLOOKUP($B93,'Crisis Indicator Data'!$C$3:$AG$117,20,FALSE)&gt;=X$4,2,IF(VLOOKUP($B93,'Crisis Indicator Data'!$C$3:$AG$117,20,FALSE)&gt;=X$3,1,0))))))</f>
        <v>3</v>
      </c>
      <c r="Y93" s="146">
        <f t="shared" si="37"/>
        <v>3</v>
      </c>
      <c r="Z93" s="139" t="str">
        <f>IF(OR('Crisis Indicator Data'!$W87="x",'Crisis Indicator Data'!$Q87="x",ISNA('Crisis Indicator Data'!$Q87)),"x",'Crisis Indicator Data'!$W87/SUM('Crisis Indicator Data'!$Q87:$U87))</f>
        <v>x</v>
      </c>
      <c r="AA93" s="143" t="str">
        <f t="shared" si="38"/>
        <v>x</v>
      </c>
      <c r="AB93" s="139" t="str">
        <f>IF(OR('Crisis Indicator Data'!$X87="x",'Crisis Indicator Data'!$Q87="x",ISNA('Crisis Indicator Data'!$Q87)),"x",'Crisis Indicator Data'!$X87/SUM('Crisis Indicator Data'!$Q87:$U87))</f>
        <v>x</v>
      </c>
      <c r="AC93" s="143" t="str">
        <f t="shared" si="39"/>
        <v>x</v>
      </c>
      <c r="AD93" s="141" t="str">
        <f>'Crisis Indicator Data'!Y87</f>
        <v>x</v>
      </c>
      <c r="AE93" s="141" t="str">
        <f>'Crisis Indicator Data'!Z87</f>
        <v>x</v>
      </c>
      <c r="AF93" s="141" t="str">
        <f>'Crisis Indicator Data'!AA87</f>
        <v>x</v>
      </c>
      <c r="AG93" s="141" t="str">
        <f>'Crisis Indicator Data'!AB87</f>
        <v>x</v>
      </c>
      <c r="AH93" s="144">
        <f t="shared" si="40"/>
        <v>0</v>
      </c>
      <c r="AI93" s="141" t="str">
        <f>'Crisis Indicator Data'!AC87</f>
        <v>x</v>
      </c>
      <c r="AJ93" s="141" t="str">
        <f>'Crisis Indicator Data'!AD87</f>
        <v>x</v>
      </c>
      <c r="AK93" s="144">
        <f t="shared" si="41"/>
        <v>0</v>
      </c>
      <c r="AL93" s="141" t="str">
        <f>'Crisis Indicator Data'!AE87</f>
        <v>x</v>
      </c>
      <c r="AM93" s="141" t="str">
        <f>'Crisis Indicator Data'!AF87</f>
        <v>x</v>
      </c>
      <c r="AN93" s="141" t="str">
        <f>'Crisis Indicator Data'!AG87</f>
        <v>x</v>
      </c>
      <c r="AO93" s="144">
        <f t="shared" si="42"/>
        <v>0</v>
      </c>
      <c r="AP93" s="147">
        <f t="shared" si="43"/>
        <v>0</v>
      </c>
      <c r="AQ93" s="149">
        <f t="shared" si="44"/>
        <v>1.5</v>
      </c>
    </row>
    <row r="94" spans="1:43" ht="13.5" customHeight="1" x14ac:dyDescent="0.3">
      <c r="A94" s="1" t="str">
        <f>'Crisis Indicator Data'!A88</f>
        <v>Mindanao conflict</v>
      </c>
      <c r="B94" s="23" t="str">
        <f>'Crisis Indicator Data'!C88</f>
        <v>PHL002</v>
      </c>
      <c r="C94" s="23" t="str">
        <f>'Crisis Indicator Data'!D88</f>
        <v>Philippines</v>
      </c>
      <c r="D94" s="23" t="str">
        <f>'Crisis Indicator Data'!E88</f>
        <v>PHL</v>
      </c>
      <c r="E94" s="137">
        <f>IF(VLOOKUP($D94,'Country Indicator Data'!$B$3:$N$193,3,FALSE)="x","x",ROUND(IF(VLOOKUP($D94,'Country Indicator Data'!$B$3:$N$193,3,FALSE)&gt;E$125,5,IF(VLOOKUP($D94,'Country Indicator Data'!$B$3:$N$193,3,FALSE)&lt;E$124,0,(E$125-VLOOKUP($D94,'Country Indicator Data'!$B$3:$N$193,3,FALSE))/(E$125-E$124)*5)),1))</f>
        <v>1.8</v>
      </c>
      <c r="F94" s="137">
        <f>IF(VLOOKUP($D94,'Country Indicator Data'!$B$3:$N$193,5,FALSE)="No data","x",ROUND(IF(VLOOKUP($D94,'Country Indicator Data'!$B$3:$N$193,5,FALSE)&gt;F$125,0,IF(VLOOKUP($D94,'Country Indicator Data'!$B$3:$N$193,5,FALSE)&lt;F$124,5,(F$125-VLOOKUP($D94,'Country Indicator Data'!$B$3:$N$193,5,FALSE))/(F$125-F$124)*5)),1))</f>
        <v>1.9</v>
      </c>
      <c r="G94" s="138">
        <f t="shared" si="30"/>
        <v>1.85</v>
      </c>
      <c r="H94" s="137">
        <f>IF(VLOOKUP($D94,'Country Indicator Data'!$B$3:$N$193,2,FALSE)="x","x",ROUND(IF(VLOOKUP($D94,'Country Indicator Data'!$B$3:$N$193,2,FALSE)&gt;H$125,5,IF(VLOOKUP($D94,'Country Indicator Data'!$B$3:$N$193,2,FALSE)&lt;H$124,0,5-(H$125-VLOOKUP($D94,'Country Indicator Data'!$B$3:$N$193,2,FALSE))/(H$125-H$124)*5)),1))</f>
        <v>1.3</v>
      </c>
      <c r="I94" s="137">
        <f>IF(VLOOKUP($D94,'Country Indicator Data'!$B$3:$N$193,4,FALSE)="No data","x",ROUND(IF(VLOOKUP($D94,'Country Indicator Data'!$B$3:$N$193,4,FALSE)&gt;I$125,5,IF(VLOOKUP($D94,'Country Indicator Data'!$B$3:$N$193,4,FALSE)&lt;I$124,0,5-(I$125-VLOOKUP($D94,'Country Indicator Data'!$B$3:$N$193,4,FALSE))/(I$125-I$124)*5)),1))</f>
        <v>1.4</v>
      </c>
      <c r="J94" s="138">
        <f t="shared" si="31"/>
        <v>1.35</v>
      </c>
      <c r="K94" s="137">
        <f>IF(VLOOKUP($D94,'Country Indicator Data'!$B$3:$N$193,6,FALSE)="x","x",ROUND(IF(VLOOKUP($D94,'Country Indicator Data'!$B$3:$N$193,6,FALSE)&gt;K$125,5,IF(VLOOKUP($D94,'Country Indicator Data'!$B$3:$N$193,6,FALSE)&lt;K$124,0,5-(K$125-VLOOKUP($D94,'Country Indicator Data'!$B$3:$N$193,6,FALSE))/(K$125-K$124)*5)),1))</f>
        <v>2.9</v>
      </c>
      <c r="L94" s="137">
        <f>IF(VLOOKUP($D94,'Country Indicator Data'!$B$3:$N$193,7,FALSE)="No data","x",ROUND(IF(VLOOKUP($D94,'Country Indicator Data'!$B$3:$N$193,7,FALSE)&gt;L$125,5,IF(VLOOKUP($D94,'Country Indicator Data'!$B$3:$N$193,7,FALSE)&lt;L$124,0,5-(L$125-VLOOKUP($D94,'Country Indicator Data'!$B$3:$N$193,7,FALSE))/(L$125-L$124)*5)),1))</f>
        <v>2.2999999999999998</v>
      </c>
      <c r="M94" s="138">
        <f t="shared" si="32"/>
        <v>2.5999999999999996</v>
      </c>
      <c r="N94" s="146">
        <f t="shared" si="33"/>
        <v>1.9333333333333333</v>
      </c>
      <c r="O94" s="137">
        <f>VLOOKUP(D94,'Country Indicator Data'!$B$3:$I$193,8,FALSE)</f>
        <v>4</v>
      </c>
      <c r="P94" s="137">
        <f>IF(VLOOKUP($D94,'Country Indicator Data'!$B$3:$P$193,9,FALSE)="x","x",IF(VLOOKUP($D94,'Country Indicator Data'!$B$3:$P$193,9,FALSE)&gt;P$7,5,IF(VLOOKUP($D94,'Country Indicator Data'!$B$3:$P$193,9,FALSE)&gt;P$6,4,IF(VLOOKUP($D94,'Country Indicator Data'!$B$3:$P$193,9,FALSE)&gt;P$5,3,IF(VLOOKUP($D94,'Country Indicator Data'!$B$3:$P$193,9,FALSE)&gt;P$4,2,IF(VLOOKUP($D94,'Country Indicator Data'!$B$3:$P$193,9,FALSE)&gt;$P$3,1,0))))))</f>
        <v>1</v>
      </c>
      <c r="Q94" s="146">
        <f t="shared" si="34"/>
        <v>2.5</v>
      </c>
      <c r="R94" s="137">
        <f>IF(VLOOKUP($D94,'Country Indicator Data'!$B$3:$N$193,13,FALSE)="x","x",ROUND(IF(VLOOKUP($D94,'Country Indicator Data'!$B$3:$N$193,13,FALSE)&gt;R$125,0,IF(VLOOKUP($D94,'Country Indicator Data'!$B$3:$N$193,13,FALSE)&lt;R$124,5,(R$125-VLOOKUP($D94,'Country Indicator Data'!$B$3:$N$193,13,FALSE))/(R$125-R$124)*5)),1))</f>
        <v>3.3</v>
      </c>
      <c r="S94" s="137">
        <f>IF(VLOOKUP($D94,'Country Indicator Data'!$B$3:$N$193,10,FALSE)="x","x",ROUND(IF(VLOOKUP($D94,'Country Indicator Data'!$B$3:$N$193,10,FALSE)&gt;S$125,0,IF(VLOOKUP($D94,'Country Indicator Data'!$B$3:$N$193,10,FALSE)&lt;S$124,5,(S$125-VLOOKUP($D94,'Country Indicator Data'!$B$3:$N$193,10,FALSE))/(S$125-S$124)*5)),1))</f>
        <v>2.8</v>
      </c>
      <c r="T94" s="137">
        <f>IF(VLOOKUP($D94,'Country Indicator Data'!$B$3:$N$193,11,FALSE)="x","x",ROUND(IF(VLOOKUP($D94,'Country Indicator Data'!$B$3:$N$193,11,FALSE)&gt;T$125,0,IF(VLOOKUP($D94,'Country Indicator Data'!$B$3:$N$193,11,FALSE)&lt;T$124,5,(T$125-VLOOKUP($D94,'Country Indicator Data'!$B$3:$N$193,11,FALSE))/(T$125-T$124)*5)),1))</f>
        <v>2.2999999999999998</v>
      </c>
      <c r="U94" s="137">
        <f>IF(VLOOKUP($D94,'Country Indicator Data'!$B$3:$N$193,12,FALSE)="x","x",ROUND(IF(VLOOKUP($D94,'Country Indicator Data'!$B$3:$N$193,12,FALSE)&gt;U$125,0,IF(VLOOKUP($D94,'Country Indicator Data'!$B$3:$N$193,12,FALSE)&lt;U$124,5,(U$125-VLOOKUP($D94,'Country Indicator Data'!$B$3:$N$193,12,FALSE))/(U$125-U$124)*5)),1))</f>
        <v>1.9</v>
      </c>
      <c r="V94" s="146">
        <f t="shared" si="35"/>
        <v>2.6</v>
      </c>
      <c r="W94" s="149">
        <f t="shared" si="36"/>
        <v>2.2999999999999998</v>
      </c>
      <c r="X94" s="137">
        <f>IF(VLOOKUP($B94,'Crisis Indicator Data'!$C$3:$AG$117,20,FALSE)="x","x",IF(VLOOKUP($B94,'Crisis Indicator Data'!$C$3:$AG$117,20,FALSE)&gt;=X$7,5,IF(VLOOKUP($B94,'Crisis Indicator Data'!$C$3:$AG$117,20,FALSE)&gt;=X$6,4,IF(VLOOKUP($B94,'Crisis Indicator Data'!$C$3:$AG$117,20,FALSE)&gt;=X$5,3,IF(VLOOKUP($B94,'Crisis Indicator Data'!$C$3:$AG$117,20,FALSE)&gt;=X$4,2,IF(VLOOKUP($B94,'Crisis Indicator Data'!$C$3:$AG$117,20,FALSE)&gt;=X$3,1,0))))))</f>
        <v>3</v>
      </c>
      <c r="Y94" s="146">
        <f t="shared" si="37"/>
        <v>3</v>
      </c>
      <c r="Z94" s="139" t="str">
        <f>IF(OR('Crisis Indicator Data'!$W88="x",'Crisis Indicator Data'!$Q88="x",ISNA('Crisis Indicator Data'!$Q88)),"x",'Crisis Indicator Data'!$W88/SUM('Crisis Indicator Data'!$Q88:$U88))</f>
        <v>x</v>
      </c>
      <c r="AA94" s="143" t="str">
        <f t="shared" si="38"/>
        <v>x</v>
      </c>
      <c r="AB94" s="139" t="str">
        <f>IF(OR('Crisis Indicator Data'!$X88="x",'Crisis Indicator Data'!$Q88="x",ISNA('Crisis Indicator Data'!$Q88)),"x",'Crisis Indicator Data'!$X88/SUM('Crisis Indicator Data'!$Q88:$U88))</f>
        <v>x</v>
      </c>
      <c r="AC94" s="143" t="str">
        <f t="shared" si="39"/>
        <v>x</v>
      </c>
      <c r="AD94" s="141" t="str">
        <f>'Crisis Indicator Data'!Y88</f>
        <v>x</v>
      </c>
      <c r="AE94" s="141" t="str">
        <f>'Crisis Indicator Data'!Z88</f>
        <v>x</v>
      </c>
      <c r="AF94" s="141" t="str">
        <f>'Crisis Indicator Data'!AA88</f>
        <v>x</v>
      </c>
      <c r="AG94" s="141" t="str">
        <f>'Crisis Indicator Data'!AB88</f>
        <v>x</v>
      </c>
      <c r="AH94" s="144">
        <f t="shared" si="40"/>
        <v>0</v>
      </c>
      <c r="AI94" s="141" t="str">
        <f>'Crisis Indicator Data'!AC88</f>
        <v>x</v>
      </c>
      <c r="AJ94" s="141" t="str">
        <f>'Crisis Indicator Data'!AD88</f>
        <v>x</v>
      </c>
      <c r="AK94" s="144">
        <f t="shared" si="41"/>
        <v>0</v>
      </c>
      <c r="AL94" s="141" t="str">
        <f>'Crisis Indicator Data'!AE88</f>
        <v>x</v>
      </c>
      <c r="AM94" s="141" t="str">
        <f>'Crisis Indicator Data'!AF88</f>
        <v>x</v>
      </c>
      <c r="AN94" s="141" t="str">
        <f>'Crisis Indicator Data'!AG88</f>
        <v>x</v>
      </c>
      <c r="AO94" s="144">
        <f t="shared" si="42"/>
        <v>0</v>
      </c>
      <c r="AP94" s="147">
        <f t="shared" si="43"/>
        <v>0</v>
      </c>
      <c r="AQ94" s="149">
        <f t="shared" si="44"/>
        <v>1.5</v>
      </c>
    </row>
    <row r="95" spans="1:43" ht="13.5" customHeight="1" x14ac:dyDescent="0.3">
      <c r="A95" s="1" t="str">
        <f>'Crisis Indicator Data'!A89</f>
        <v>Monsoon in Philippines</v>
      </c>
      <c r="B95" s="23" t="str">
        <f>'Crisis Indicator Data'!C89</f>
        <v>PHL003</v>
      </c>
      <c r="C95" s="23" t="str">
        <f>'Crisis Indicator Data'!D89</f>
        <v>Philippines</v>
      </c>
      <c r="D95" s="23" t="str">
        <f>'Crisis Indicator Data'!E89</f>
        <v>PHL</v>
      </c>
      <c r="E95" s="137">
        <f>IF(VLOOKUP($D95,'Country Indicator Data'!$B$3:$N$193,3,FALSE)="x","x",ROUND(IF(VLOOKUP($D95,'Country Indicator Data'!$B$3:$N$193,3,FALSE)&gt;E$125,5,IF(VLOOKUP($D95,'Country Indicator Data'!$B$3:$N$193,3,FALSE)&lt;E$124,0,(E$125-VLOOKUP($D95,'Country Indicator Data'!$B$3:$N$193,3,FALSE))/(E$125-E$124)*5)),1))</f>
        <v>1.8</v>
      </c>
      <c r="F95" s="137">
        <f>IF(VLOOKUP($D95,'Country Indicator Data'!$B$3:$N$193,5,FALSE)="No data","x",ROUND(IF(VLOOKUP($D95,'Country Indicator Data'!$B$3:$N$193,5,FALSE)&gt;F$125,0,IF(VLOOKUP($D95,'Country Indicator Data'!$B$3:$N$193,5,FALSE)&lt;F$124,5,(F$125-VLOOKUP($D95,'Country Indicator Data'!$B$3:$N$193,5,FALSE))/(F$125-F$124)*5)),1))</f>
        <v>1.9</v>
      </c>
      <c r="G95" s="138">
        <f t="shared" si="30"/>
        <v>1.85</v>
      </c>
      <c r="H95" s="137">
        <f>IF(VLOOKUP($D95,'Country Indicator Data'!$B$3:$N$193,2,FALSE)="x","x",ROUND(IF(VLOOKUP($D95,'Country Indicator Data'!$B$3:$N$193,2,FALSE)&gt;H$125,5,IF(VLOOKUP($D95,'Country Indicator Data'!$B$3:$N$193,2,FALSE)&lt;H$124,0,5-(H$125-VLOOKUP($D95,'Country Indicator Data'!$B$3:$N$193,2,FALSE))/(H$125-H$124)*5)),1))</f>
        <v>1.3</v>
      </c>
      <c r="I95" s="137">
        <f>IF(VLOOKUP($D95,'Country Indicator Data'!$B$3:$N$193,4,FALSE)="No data","x",ROUND(IF(VLOOKUP($D95,'Country Indicator Data'!$B$3:$N$193,4,FALSE)&gt;I$125,5,IF(VLOOKUP($D95,'Country Indicator Data'!$B$3:$N$193,4,FALSE)&lt;I$124,0,5-(I$125-VLOOKUP($D95,'Country Indicator Data'!$B$3:$N$193,4,FALSE))/(I$125-I$124)*5)),1))</f>
        <v>1.4</v>
      </c>
      <c r="J95" s="138">
        <f t="shared" si="31"/>
        <v>1.35</v>
      </c>
      <c r="K95" s="137">
        <f>IF(VLOOKUP($D95,'Country Indicator Data'!$B$3:$N$193,6,FALSE)="x","x",ROUND(IF(VLOOKUP($D95,'Country Indicator Data'!$B$3:$N$193,6,FALSE)&gt;K$125,5,IF(VLOOKUP($D95,'Country Indicator Data'!$B$3:$N$193,6,FALSE)&lt;K$124,0,5-(K$125-VLOOKUP($D95,'Country Indicator Data'!$B$3:$N$193,6,FALSE))/(K$125-K$124)*5)),1))</f>
        <v>2.9</v>
      </c>
      <c r="L95" s="137">
        <f>IF(VLOOKUP($D95,'Country Indicator Data'!$B$3:$N$193,7,FALSE)="No data","x",ROUND(IF(VLOOKUP($D95,'Country Indicator Data'!$B$3:$N$193,7,FALSE)&gt;L$125,5,IF(VLOOKUP($D95,'Country Indicator Data'!$B$3:$N$193,7,FALSE)&lt;L$124,0,5-(L$125-VLOOKUP($D95,'Country Indicator Data'!$B$3:$N$193,7,FALSE))/(L$125-L$124)*5)),1))</f>
        <v>2.2999999999999998</v>
      </c>
      <c r="M95" s="138">
        <f t="shared" si="32"/>
        <v>2.5999999999999996</v>
      </c>
      <c r="N95" s="146">
        <f t="shared" si="33"/>
        <v>1.9333333333333333</v>
      </c>
      <c r="O95" s="137">
        <f>VLOOKUP(D95,'Country Indicator Data'!$B$3:$I$193,8,FALSE)</f>
        <v>4</v>
      </c>
      <c r="P95" s="137">
        <f>IF(VLOOKUP($D95,'Country Indicator Data'!$B$3:$P$193,9,FALSE)="x","x",IF(VLOOKUP($D95,'Country Indicator Data'!$B$3:$P$193,9,FALSE)&gt;P$7,5,IF(VLOOKUP($D95,'Country Indicator Data'!$B$3:$P$193,9,FALSE)&gt;P$6,4,IF(VLOOKUP($D95,'Country Indicator Data'!$B$3:$P$193,9,FALSE)&gt;P$5,3,IF(VLOOKUP($D95,'Country Indicator Data'!$B$3:$P$193,9,FALSE)&gt;P$4,2,IF(VLOOKUP($D95,'Country Indicator Data'!$B$3:$P$193,9,FALSE)&gt;$P$3,1,0))))))</f>
        <v>1</v>
      </c>
      <c r="Q95" s="146">
        <f t="shared" si="34"/>
        <v>2.5</v>
      </c>
      <c r="R95" s="137">
        <f>IF(VLOOKUP($D95,'Country Indicator Data'!$B$3:$N$193,13,FALSE)="x","x",ROUND(IF(VLOOKUP($D95,'Country Indicator Data'!$B$3:$N$193,13,FALSE)&gt;R$125,0,IF(VLOOKUP($D95,'Country Indicator Data'!$B$3:$N$193,13,FALSE)&lt;R$124,5,(R$125-VLOOKUP($D95,'Country Indicator Data'!$B$3:$N$193,13,FALSE))/(R$125-R$124)*5)),1))</f>
        <v>3.3</v>
      </c>
      <c r="S95" s="137">
        <f>IF(VLOOKUP($D95,'Country Indicator Data'!$B$3:$N$193,10,FALSE)="x","x",ROUND(IF(VLOOKUP($D95,'Country Indicator Data'!$B$3:$N$193,10,FALSE)&gt;S$125,0,IF(VLOOKUP($D95,'Country Indicator Data'!$B$3:$N$193,10,FALSE)&lt;S$124,5,(S$125-VLOOKUP($D95,'Country Indicator Data'!$B$3:$N$193,10,FALSE))/(S$125-S$124)*5)),1))</f>
        <v>2.8</v>
      </c>
      <c r="T95" s="137">
        <f>IF(VLOOKUP($D95,'Country Indicator Data'!$B$3:$N$193,11,FALSE)="x","x",ROUND(IF(VLOOKUP($D95,'Country Indicator Data'!$B$3:$N$193,11,FALSE)&gt;T$125,0,IF(VLOOKUP($D95,'Country Indicator Data'!$B$3:$N$193,11,FALSE)&lt;T$124,5,(T$125-VLOOKUP($D95,'Country Indicator Data'!$B$3:$N$193,11,FALSE))/(T$125-T$124)*5)),1))</f>
        <v>2.2999999999999998</v>
      </c>
      <c r="U95" s="137">
        <f>IF(VLOOKUP($D95,'Country Indicator Data'!$B$3:$N$193,12,FALSE)="x","x",ROUND(IF(VLOOKUP($D95,'Country Indicator Data'!$B$3:$N$193,12,FALSE)&gt;U$125,0,IF(VLOOKUP($D95,'Country Indicator Data'!$B$3:$N$193,12,FALSE)&lt;U$124,5,(U$125-VLOOKUP($D95,'Country Indicator Data'!$B$3:$N$193,12,FALSE))/(U$125-U$124)*5)),1))</f>
        <v>1.9</v>
      </c>
      <c r="V95" s="146">
        <f t="shared" si="35"/>
        <v>2.6</v>
      </c>
      <c r="W95" s="149">
        <f t="shared" si="36"/>
        <v>2.2999999999999998</v>
      </c>
      <c r="X95" s="137">
        <f>IF(VLOOKUP($B95,'Crisis Indicator Data'!$C$3:$AG$117,20,FALSE)="x","x",IF(VLOOKUP($B95,'Crisis Indicator Data'!$C$3:$AG$117,20,FALSE)&gt;=X$7,5,IF(VLOOKUP($B95,'Crisis Indicator Data'!$C$3:$AG$117,20,FALSE)&gt;=X$6,4,IF(VLOOKUP($B95,'Crisis Indicator Data'!$C$3:$AG$117,20,FALSE)&gt;=X$5,3,IF(VLOOKUP($B95,'Crisis Indicator Data'!$C$3:$AG$117,20,FALSE)&gt;=X$4,2,IF(VLOOKUP($B95,'Crisis Indicator Data'!$C$3:$AG$117,20,FALSE)&gt;=X$3,1,0))))))</f>
        <v>3</v>
      </c>
      <c r="Y95" s="146">
        <f t="shared" si="37"/>
        <v>3</v>
      </c>
      <c r="Z95" s="139" t="str">
        <f>IF(OR('Crisis Indicator Data'!$W89="x",'Crisis Indicator Data'!$Q89="x",ISNA('Crisis Indicator Data'!$Q89)),"x",'Crisis Indicator Data'!$W89/SUM('Crisis Indicator Data'!$Q89:$U89))</f>
        <v>x</v>
      </c>
      <c r="AA95" s="143" t="str">
        <f t="shared" si="38"/>
        <v>x</v>
      </c>
      <c r="AB95" s="139" t="str">
        <f>IF(OR('Crisis Indicator Data'!$X89="x",'Crisis Indicator Data'!$Q89="x",ISNA('Crisis Indicator Data'!$Q89)),"x",'Crisis Indicator Data'!$X89/SUM('Crisis Indicator Data'!$Q89:$U89))</f>
        <v>x</v>
      </c>
      <c r="AC95" s="143" t="str">
        <f t="shared" si="39"/>
        <v>x</v>
      </c>
      <c r="AD95" s="141" t="str">
        <f>'Crisis Indicator Data'!Y89</f>
        <v>x</v>
      </c>
      <c r="AE95" s="141" t="str">
        <f>'Crisis Indicator Data'!Z89</f>
        <v>x</v>
      </c>
      <c r="AF95" s="141" t="str">
        <f>'Crisis Indicator Data'!AA89</f>
        <v>x</v>
      </c>
      <c r="AG95" s="141" t="str">
        <f>'Crisis Indicator Data'!AB89</f>
        <v>x</v>
      </c>
      <c r="AH95" s="144">
        <f t="shared" si="40"/>
        <v>0</v>
      </c>
      <c r="AI95" s="141" t="str">
        <f>'Crisis Indicator Data'!AC89</f>
        <v>x</v>
      </c>
      <c r="AJ95" s="141" t="str">
        <f>'Crisis Indicator Data'!AD89</f>
        <v>x</v>
      </c>
      <c r="AK95" s="144">
        <f t="shared" si="41"/>
        <v>0</v>
      </c>
      <c r="AL95" s="141" t="str">
        <f>'Crisis Indicator Data'!AE89</f>
        <v>x</v>
      </c>
      <c r="AM95" s="141" t="str">
        <f>'Crisis Indicator Data'!AF89</f>
        <v>x</v>
      </c>
      <c r="AN95" s="141" t="str">
        <f>'Crisis Indicator Data'!AG89</f>
        <v>x</v>
      </c>
      <c r="AO95" s="144">
        <f t="shared" si="42"/>
        <v>0</v>
      </c>
      <c r="AP95" s="147">
        <f t="shared" si="43"/>
        <v>0</v>
      </c>
      <c r="AQ95" s="149">
        <f t="shared" si="44"/>
        <v>1.5</v>
      </c>
    </row>
    <row r="96" spans="1:43" ht="13.5" customHeight="1" x14ac:dyDescent="0.3">
      <c r="A96" s="1" t="str">
        <f>'Crisis Indicator Data'!A90</f>
        <v>Displacement in Rwanda</v>
      </c>
      <c r="B96" s="23" t="str">
        <f>'Crisis Indicator Data'!C90</f>
        <v>RWA002</v>
      </c>
      <c r="C96" s="23" t="str">
        <f>'Crisis Indicator Data'!D90</f>
        <v>Rwanda</v>
      </c>
      <c r="D96" s="23" t="str">
        <f>'Crisis Indicator Data'!E90</f>
        <v>RWA</v>
      </c>
      <c r="E96" s="137">
        <f>IF(VLOOKUP($D96,'Country Indicator Data'!$B$3:$N$193,3,FALSE)="x","x",ROUND(IF(VLOOKUP($D96,'Country Indicator Data'!$B$3:$N$193,3,FALSE)&gt;E$125,5,IF(VLOOKUP($D96,'Country Indicator Data'!$B$3:$N$193,3,FALSE)&lt;E$124,0,(E$125-VLOOKUP($D96,'Country Indicator Data'!$B$3:$N$193,3,FALSE))/(E$125-E$124)*5)),1))</f>
        <v>3.2</v>
      </c>
      <c r="F96" s="137">
        <f>IF(VLOOKUP($D96,'Country Indicator Data'!$B$3:$N$193,5,FALSE)="No data","x",ROUND(IF(VLOOKUP($D96,'Country Indicator Data'!$B$3:$N$193,5,FALSE)&gt;F$125,0,IF(VLOOKUP($D96,'Country Indicator Data'!$B$3:$N$193,5,FALSE)&lt;F$124,5,(F$125-VLOOKUP($D96,'Country Indicator Data'!$B$3:$N$193,5,FALSE))/(F$125-F$124)*5)),1))</f>
        <v>3.1</v>
      </c>
      <c r="G96" s="138">
        <f t="shared" si="30"/>
        <v>3.1500000000000004</v>
      </c>
      <c r="H96" s="137">
        <f>IF(VLOOKUP($D96,'Country Indicator Data'!$B$3:$N$193,2,FALSE)="x","x",ROUND(IF(VLOOKUP($D96,'Country Indicator Data'!$B$3:$N$193,2,FALSE)&gt;H$125,5,IF(VLOOKUP($D96,'Country Indicator Data'!$B$3:$N$193,2,FALSE)&lt;H$124,0,5-(H$125-VLOOKUP($D96,'Country Indicator Data'!$B$3:$N$193,2,FALSE))/(H$125-H$124)*5)),1))</f>
        <v>1.4</v>
      </c>
      <c r="I96" s="137">
        <f>IF(VLOOKUP($D96,'Country Indicator Data'!$B$3:$N$193,4,FALSE)="No data","x",ROUND(IF(VLOOKUP($D96,'Country Indicator Data'!$B$3:$N$193,4,FALSE)&gt;I$125,5,IF(VLOOKUP($D96,'Country Indicator Data'!$B$3:$N$193,4,FALSE)&lt;I$124,0,5-(I$125-VLOOKUP($D96,'Country Indicator Data'!$B$3:$N$193,4,FALSE))/(I$125-I$124)*5)),1))</f>
        <v>5</v>
      </c>
      <c r="J96" s="138">
        <f t="shared" si="31"/>
        <v>3.2</v>
      </c>
      <c r="K96" s="137">
        <f>IF(VLOOKUP($D96,'Country Indicator Data'!$B$3:$N$193,6,FALSE)="x","x",ROUND(IF(VLOOKUP($D96,'Country Indicator Data'!$B$3:$N$193,6,FALSE)&gt;K$125,5,IF(VLOOKUP($D96,'Country Indicator Data'!$B$3:$N$193,6,FALSE)&lt;K$124,0,5-(K$125-VLOOKUP($D96,'Country Indicator Data'!$B$3:$N$193,6,FALSE))/(K$125-K$124)*5)),1))</f>
        <v>2.6</v>
      </c>
      <c r="L96" s="137">
        <f>IF(VLOOKUP($D96,'Country Indicator Data'!$B$3:$N$193,7,FALSE)="No data","x",ROUND(IF(VLOOKUP($D96,'Country Indicator Data'!$B$3:$N$193,7,FALSE)&gt;L$125,5,IF(VLOOKUP($D96,'Country Indicator Data'!$B$3:$N$193,7,FALSE)&lt;L$124,0,5-(L$125-VLOOKUP($D96,'Country Indicator Data'!$B$3:$N$193,7,FALSE))/(L$125-L$124)*5)),1))</f>
        <v>3.3</v>
      </c>
      <c r="M96" s="138">
        <f t="shared" si="32"/>
        <v>2.95</v>
      </c>
      <c r="N96" s="146">
        <f t="shared" si="33"/>
        <v>3.1</v>
      </c>
      <c r="O96" s="137">
        <f>VLOOKUP(D96,'Country Indicator Data'!$B$3:$I$193,8,FALSE)</f>
        <v>4</v>
      </c>
      <c r="P96" s="137" t="str">
        <f>IF(VLOOKUP($D96,'Country Indicator Data'!$B$3:$P$193,9,FALSE)="x","x",IF(VLOOKUP($D96,'Country Indicator Data'!$B$3:$P$193,9,FALSE)&gt;P$7,5,IF(VLOOKUP($D96,'Country Indicator Data'!$B$3:$P$193,9,FALSE)&gt;P$6,4,IF(VLOOKUP($D96,'Country Indicator Data'!$B$3:$P$193,9,FALSE)&gt;P$5,3,IF(VLOOKUP($D96,'Country Indicator Data'!$B$3:$P$193,9,FALSE)&gt;P$4,2,IF(VLOOKUP($D96,'Country Indicator Data'!$B$3:$P$193,9,FALSE)&gt;$P$3,1,0))))))</f>
        <v>x</v>
      </c>
      <c r="Q96" s="146">
        <f t="shared" si="34"/>
        <v>4</v>
      </c>
      <c r="R96" s="137">
        <f>IF(VLOOKUP($D96,'Country Indicator Data'!$B$3:$N$193,13,FALSE)="x","x",ROUND(IF(VLOOKUP($D96,'Country Indicator Data'!$B$3:$N$193,13,FALSE)&gt;R$125,0,IF(VLOOKUP($D96,'Country Indicator Data'!$B$3:$N$193,13,FALSE)&lt;R$124,5,(R$125-VLOOKUP($D96,'Country Indicator Data'!$B$3:$N$193,13,FALSE))/(R$125-R$124)*5)),1))</f>
        <v>2.2999999999999998</v>
      </c>
      <c r="S96" s="137">
        <f>IF(VLOOKUP($D96,'Country Indicator Data'!$B$3:$N$193,10,FALSE)="x","x",ROUND(IF(VLOOKUP($D96,'Country Indicator Data'!$B$3:$N$193,10,FALSE)&gt;S$125,0,IF(VLOOKUP($D96,'Country Indicator Data'!$B$3:$N$193,10,FALSE)&lt;S$124,5,(S$125-VLOOKUP($D96,'Country Indicator Data'!$B$3:$N$193,10,FALSE))/(S$125-S$124)*5)),1))</f>
        <v>2.4</v>
      </c>
      <c r="T96" s="137">
        <f>IF(VLOOKUP($D96,'Country Indicator Data'!$B$3:$N$193,11,FALSE)="x","x",ROUND(IF(VLOOKUP($D96,'Country Indicator Data'!$B$3:$N$193,11,FALSE)&gt;T$125,0,IF(VLOOKUP($D96,'Country Indicator Data'!$B$3:$N$193,11,FALSE)&lt;T$124,5,(T$125-VLOOKUP($D96,'Country Indicator Data'!$B$3:$N$193,11,FALSE))/(T$125-T$124)*5)),1))</f>
        <v>3.1</v>
      </c>
      <c r="U96" s="137">
        <f>IF(VLOOKUP($D96,'Country Indicator Data'!$B$3:$N$193,12,FALSE)="x","x",ROUND(IF(VLOOKUP($D96,'Country Indicator Data'!$B$3:$N$193,12,FALSE)&gt;U$125,0,IF(VLOOKUP($D96,'Country Indicator Data'!$B$3:$N$193,12,FALSE)&lt;U$124,5,(U$125-VLOOKUP($D96,'Country Indicator Data'!$B$3:$N$193,12,FALSE))/(U$125-U$124)*5)),1))</f>
        <v>3.9</v>
      </c>
      <c r="V96" s="146">
        <f t="shared" si="35"/>
        <v>2.9</v>
      </c>
      <c r="W96" s="149">
        <f t="shared" si="36"/>
        <v>3.3</v>
      </c>
      <c r="X96" s="137">
        <f>IF(VLOOKUP($B96,'Crisis Indicator Data'!$C$3:$AG$117,20,FALSE)="x","x",IF(VLOOKUP($B96,'Crisis Indicator Data'!$C$3:$AG$117,20,FALSE)&gt;=X$7,5,IF(VLOOKUP($B96,'Crisis Indicator Data'!$C$3:$AG$117,20,FALSE)&gt;=X$6,4,IF(VLOOKUP($B96,'Crisis Indicator Data'!$C$3:$AG$117,20,FALSE)&gt;=X$5,3,IF(VLOOKUP($B96,'Crisis Indicator Data'!$C$3:$AG$117,20,FALSE)&gt;=X$4,2,IF(VLOOKUP($B96,'Crisis Indicator Data'!$C$3:$AG$117,20,FALSE)&gt;=X$3,1,0))))))</f>
        <v>2</v>
      </c>
      <c r="Y96" s="146">
        <f t="shared" si="37"/>
        <v>2</v>
      </c>
      <c r="Z96" s="139">
        <f>IF(OR('Crisis Indicator Data'!$W90="x",'Crisis Indicator Data'!$Q90="x",ISNA('Crisis Indicator Data'!$Q90)),"x",'Crisis Indicator Data'!$W90/SUM('Crisis Indicator Data'!$Q90:$U90))</f>
        <v>0</v>
      </c>
      <c r="AA96" s="143">
        <f t="shared" si="38"/>
        <v>0</v>
      </c>
      <c r="AB96" s="139">
        <f>IF(OR('Crisis Indicator Data'!$X90="x",'Crisis Indicator Data'!$Q90="x",ISNA('Crisis Indicator Data'!$Q90)),"x",'Crisis Indicator Data'!$X90/SUM('Crisis Indicator Data'!$Q90:$U90))</f>
        <v>0</v>
      </c>
      <c r="AC96" s="143">
        <f t="shared" si="39"/>
        <v>0</v>
      </c>
      <c r="AD96" s="141">
        <f>'Crisis Indicator Data'!Y90</f>
        <v>0</v>
      </c>
      <c r="AE96" s="141">
        <f>'Crisis Indicator Data'!Z90</f>
        <v>0</v>
      </c>
      <c r="AF96" s="141">
        <f>'Crisis Indicator Data'!AA90</f>
        <v>0</v>
      </c>
      <c r="AG96" s="141">
        <f>'Crisis Indicator Data'!AB90</f>
        <v>0</v>
      </c>
      <c r="AH96" s="144">
        <f t="shared" si="40"/>
        <v>0</v>
      </c>
      <c r="AI96" s="141">
        <f>'Crisis Indicator Data'!AC90</f>
        <v>0</v>
      </c>
      <c r="AJ96" s="141">
        <f>'Crisis Indicator Data'!AD90</f>
        <v>0</v>
      </c>
      <c r="AK96" s="144">
        <f t="shared" si="41"/>
        <v>0</v>
      </c>
      <c r="AL96" s="141">
        <f>'Crisis Indicator Data'!AE90</f>
        <v>1</v>
      </c>
      <c r="AM96" s="141">
        <f>'Crisis Indicator Data'!AF90</f>
        <v>0</v>
      </c>
      <c r="AN96" s="141">
        <f>'Crisis Indicator Data'!AG90</f>
        <v>0</v>
      </c>
      <c r="AO96" s="144">
        <f t="shared" si="42"/>
        <v>1</v>
      </c>
      <c r="AP96" s="147">
        <f t="shared" si="43"/>
        <v>0</v>
      </c>
      <c r="AQ96" s="149">
        <f t="shared" si="44"/>
        <v>1</v>
      </c>
    </row>
    <row r="97" spans="1:43" ht="13.5" customHeight="1" x14ac:dyDescent="0.3">
      <c r="A97" s="1" t="str">
        <f>'Crisis Indicator Data'!A91</f>
        <v>Drought in Senegal</v>
      </c>
      <c r="B97" s="23" t="str">
        <f>'Crisis Indicator Data'!C91</f>
        <v>SEN002</v>
      </c>
      <c r="C97" s="23" t="str">
        <f>'Crisis Indicator Data'!D91</f>
        <v>Senegal</v>
      </c>
      <c r="D97" s="23" t="str">
        <f>'Crisis Indicator Data'!E91</f>
        <v>SEN</v>
      </c>
      <c r="E97" s="137">
        <f>IF(VLOOKUP($D97,'Country Indicator Data'!$B$3:$N$193,3,FALSE)="x","x",ROUND(IF(VLOOKUP($D97,'Country Indicator Data'!$B$3:$N$193,3,FALSE)&gt;E$125,5,IF(VLOOKUP($D97,'Country Indicator Data'!$B$3:$N$193,3,FALSE)&lt;E$124,0,(E$125-VLOOKUP($D97,'Country Indicator Data'!$B$3:$N$193,3,FALSE))/(E$125-E$124)*5)),1))</f>
        <v>1.8</v>
      </c>
      <c r="F97" s="137">
        <f>IF(VLOOKUP($D97,'Country Indicator Data'!$B$3:$N$193,5,FALSE)="No data","x",ROUND(IF(VLOOKUP($D97,'Country Indicator Data'!$B$3:$N$193,5,FALSE)&gt;F$125,0,IF(VLOOKUP($D97,'Country Indicator Data'!$B$3:$N$193,5,FALSE)&lt;F$124,5,(F$125-VLOOKUP($D97,'Country Indicator Data'!$B$3:$N$193,5,FALSE))/(F$125-F$124)*5)),1))</f>
        <v>1.5</v>
      </c>
      <c r="G97" s="138">
        <f t="shared" si="30"/>
        <v>1.65</v>
      </c>
      <c r="H97" s="137">
        <f>IF(VLOOKUP($D97,'Country Indicator Data'!$B$3:$N$193,2,FALSE)="x","x",ROUND(IF(VLOOKUP($D97,'Country Indicator Data'!$B$3:$N$193,2,FALSE)&gt;H$125,5,IF(VLOOKUP($D97,'Country Indicator Data'!$B$3:$N$193,2,FALSE)&lt;H$124,0,5-(H$125-VLOOKUP($D97,'Country Indicator Data'!$B$3:$N$193,2,FALSE))/(H$125-H$124)*5)),1))</f>
        <v>3.6</v>
      </c>
      <c r="I97" s="137">
        <f>IF(VLOOKUP($D97,'Country Indicator Data'!$B$3:$N$193,4,FALSE)="No data","x",ROUND(IF(VLOOKUP($D97,'Country Indicator Data'!$B$3:$N$193,4,FALSE)&gt;I$125,5,IF(VLOOKUP($D97,'Country Indicator Data'!$B$3:$N$193,4,FALSE)&lt;I$124,0,5-(I$125-VLOOKUP($D97,'Country Indicator Data'!$B$3:$N$193,4,FALSE))/(I$125-I$124)*5)),1))</f>
        <v>0</v>
      </c>
      <c r="J97" s="138">
        <f t="shared" si="31"/>
        <v>1.8</v>
      </c>
      <c r="K97" s="137">
        <f>IF(VLOOKUP($D97,'Country Indicator Data'!$B$3:$N$193,6,FALSE)="x","x",ROUND(IF(VLOOKUP($D97,'Country Indicator Data'!$B$3:$N$193,6,FALSE)&gt;K$125,5,IF(VLOOKUP($D97,'Country Indicator Data'!$B$3:$N$193,6,FALSE)&lt;K$124,0,5-(K$125-VLOOKUP($D97,'Country Indicator Data'!$B$3:$N$193,6,FALSE))/(K$125-K$124)*5)),1))</f>
        <v>3.5</v>
      </c>
      <c r="L97" s="137">
        <f>IF(VLOOKUP($D97,'Country Indicator Data'!$B$3:$N$193,7,FALSE)="No data","x",ROUND(IF(VLOOKUP($D97,'Country Indicator Data'!$B$3:$N$193,7,FALSE)&gt;L$125,5,IF(VLOOKUP($D97,'Country Indicator Data'!$B$3:$N$193,7,FALSE)&lt;L$124,0,5-(L$125-VLOOKUP($D97,'Country Indicator Data'!$B$3:$N$193,7,FALSE))/(L$125-L$124)*5)),1))</f>
        <v>1.9</v>
      </c>
      <c r="M97" s="138">
        <f t="shared" si="32"/>
        <v>2.7</v>
      </c>
      <c r="N97" s="146">
        <f t="shared" si="33"/>
        <v>2.0500000000000003</v>
      </c>
      <c r="O97" s="137">
        <f>VLOOKUP(D97,'Country Indicator Data'!$B$3:$I$193,8,FALSE)</f>
        <v>3</v>
      </c>
      <c r="P97" s="137">
        <f>IF(VLOOKUP($D97,'Country Indicator Data'!$B$3:$P$193,9,FALSE)="x","x",IF(VLOOKUP($D97,'Country Indicator Data'!$B$3:$P$193,9,FALSE)&gt;P$7,5,IF(VLOOKUP($D97,'Country Indicator Data'!$B$3:$P$193,9,FALSE)&gt;P$6,4,IF(VLOOKUP($D97,'Country Indicator Data'!$B$3:$P$193,9,FALSE)&gt;P$5,3,IF(VLOOKUP($D97,'Country Indicator Data'!$B$3:$P$193,9,FALSE)&gt;P$4,2,IF(VLOOKUP($D97,'Country Indicator Data'!$B$3:$P$193,9,FALSE)&gt;$P$3,1,0))))))</f>
        <v>0</v>
      </c>
      <c r="Q97" s="146">
        <f t="shared" si="34"/>
        <v>1.5</v>
      </c>
      <c r="R97" s="137">
        <f>IF(VLOOKUP($D97,'Country Indicator Data'!$B$3:$N$193,13,FALSE)="x","x",ROUND(IF(VLOOKUP($D97,'Country Indicator Data'!$B$3:$N$193,13,FALSE)&gt;R$125,0,IF(VLOOKUP($D97,'Country Indicator Data'!$B$3:$N$193,13,FALSE)&lt;R$124,5,(R$125-VLOOKUP($D97,'Country Indicator Data'!$B$3:$N$193,13,FALSE))/(R$125-R$124)*5)),1))</f>
        <v>2.8</v>
      </c>
      <c r="S97" s="137">
        <f>IF(VLOOKUP($D97,'Country Indicator Data'!$B$3:$N$193,10,FALSE)="x","x",ROUND(IF(VLOOKUP($D97,'Country Indicator Data'!$B$3:$N$193,10,FALSE)&gt;S$125,0,IF(VLOOKUP($D97,'Country Indicator Data'!$B$3:$N$193,10,FALSE)&lt;S$124,5,(S$125-VLOOKUP($D97,'Country Indicator Data'!$B$3:$N$193,10,FALSE))/(S$125-S$124)*5)),1))</f>
        <v>2.7</v>
      </c>
      <c r="T97" s="137">
        <f>IF(VLOOKUP($D97,'Country Indicator Data'!$B$3:$N$193,11,FALSE)="x","x",ROUND(IF(VLOOKUP($D97,'Country Indicator Data'!$B$3:$N$193,11,FALSE)&gt;T$125,0,IF(VLOOKUP($D97,'Country Indicator Data'!$B$3:$N$193,11,FALSE)&lt;T$124,5,(T$125-VLOOKUP($D97,'Country Indicator Data'!$B$3:$N$193,11,FALSE))/(T$125-T$124)*5)),1))</f>
        <v>1.9</v>
      </c>
      <c r="U97" s="137">
        <f>IF(VLOOKUP($D97,'Country Indicator Data'!$B$3:$N$193,12,FALSE)="x","x",ROUND(IF(VLOOKUP($D97,'Country Indicator Data'!$B$3:$N$193,12,FALSE)&gt;U$125,0,IF(VLOOKUP($D97,'Country Indicator Data'!$B$3:$N$193,12,FALSE)&lt;U$124,5,(U$125-VLOOKUP($D97,'Country Indicator Data'!$B$3:$N$193,12,FALSE))/(U$125-U$124)*5)),1))</f>
        <v>1.3</v>
      </c>
      <c r="V97" s="146">
        <f t="shared" si="35"/>
        <v>2.2000000000000002</v>
      </c>
      <c r="W97" s="149">
        <f t="shared" si="36"/>
        <v>1.9</v>
      </c>
      <c r="X97" s="137">
        <f>IF(VLOOKUP($B97,'Crisis Indicator Data'!$C$3:$AG$117,20,FALSE)="x","x",IF(VLOOKUP($B97,'Crisis Indicator Data'!$C$3:$AG$117,20,FALSE)&gt;=X$7,5,IF(VLOOKUP($B97,'Crisis Indicator Data'!$C$3:$AG$117,20,FALSE)&gt;=X$6,4,IF(VLOOKUP($B97,'Crisis Indicator Data'!$C$3:$AG$117,20,FALSE)&gt;=X$5,3,IF(VLOOKUP($B97,'Crisis Indicator Data'!$C$3:$AG$117,20,FALSE)&gt;=X$4,2,IF(VLOOKUP($B97,'Crisis Indicator Data'!$C$3:$AG$117,20,FALSE)&gt;=X$3,1,0))))))</f>
        <v>4</v>
      </c>
      <c r="Y97" s="146">
        <f t="shared" si="37"/>
        <v>4</v>
      </c>
      <c r="Z97" s="139">
        <f>IF(OR('Crisis Indicator Data'!$W91="x",'Crisis Indicator Data'!$Q91="x",ISNA('Crisis Indicator Data'!$Q91)),"x",'Crisis Indicator Data'!$W91/SUM('Crisis Indicator Data'!$Q91:$U91))</f>
        <v>0</v>
      </c>
      <c r="AA97" s="143">
        <f t="shared" si="38"/>
        <v>0</v>
      </c>
      <c r="AB97" s="139">
        <f>IF(OR('Crisis Indicator Data'!$X91="x",'Crisis Indicator Data'!$Q91="x",ISNA('Crisis Indicator Data'!$Q91)),"x",'Crisis Indicator Data'!$X91/SUM('Crisis Indicator Data'!$Q91:$U91))</f>
        <v>0</v>
      </c>
      <c r="AC97" s="143">
        <f t="shared" si="39"/>
        <v>0</v>
      </c>
      <c r="AD97" s="141">
        <f>'Crisis Indicator Data'!Y91</f>
        <v>0</v>
      </c>
      <c r="AE97" s="141">
        <f>'Crisis Indicator Data'!Z91</f>
        <v>0</v>
      </c>
      <c r="AF97" s="141">
        <f>'Crisis Indicator Data'!AA91</f>
        <v>0</v>
      </c>
      <c r="AG97" s="141">
        <f>'Crisis Indicator Data'!AB91</f>
        <v>0</v>
      </c>
      <c r="AH97" s="144">
        <f t="shared" si="40"/>
        <v>0</v>
      </c>
      <c r="AI97" s="141">
        <f>'Crisis Indicator Data'!AC91</f>
        <v>0</v>
      </c>
      <c r="AJ97" s="141">
        <f>'Crisis Indicator Data'!AD91</f>
        <v>0</v>
      </c>
      <c r="AK97" s="144">
        <f t="shared" si="41"/>
        <v>0</v>
      </c>
      <c r="AL97" s="141">
        <f>'Crisis Indicator Data'!AE91</f>
        <v>0</v>
      </c>
      <c r="AM97" s="141">
        <f>'Crisis Indicator Data'!AF91</f>
        <v>1</v>
      </c>
      <c r="AN97" s="141">
        <f>'Crisis Indicator Data'!AG91</f>
        <v>0</v>
      </c>
      <c r="AO97" s="144">
        <f t="shared" si="42"/>
        <v>1</v>
      </c>
      <c r="AP97" s="147">
        <f t="shared" si="43"/>
        <v>0</v>
      </c>
      <c r="AQ97" s="149">
        <f t="shared" si="44"/>
        <v>2</v>
      </c>
    </row>
    <row r="98" spans="1:43" ht="13.5" customHeight="1" x14ac:dyDescent="0.3">
      <c r="A98" s="1" t="str">
        <f>'Crisis Indicator Data'!A92</f>
        <v>Somalia</v>
      </c>
      <c r="B98" s="23" t="str">
        <f>'Crisis Indicator Data'!C92</f>
        <v>SOM001</v>
      </c>
      <c r="C98" s="23" t="str">
        <f>'Crisis Indicator Data'!D92</f>
        <v>Somalia</v>
      </c>
      <c r="D98" s="23" t="str">
        <f>'Crisis Indicator Data'!E92</f>
        <v>SOM</v>
      </c>
      <c r="E98" s="137" t="str">
        <f>IF(VLOOKUP($D98,'Country Indicator Data'!$B$3:$N$193,3,FALSE)="x","x",ROUND(IF(VLOOKUP($D98,'Country Indicator Data'!$B$3:$N$193,3,FALSE)&gt;E$125,5,IF(VLOOKUP($D98,'Country Indicator Data'!$B$3:$N$193,3,FALSE)&lt;E$124,0,(E$125-VLOOKUP($D98,'Country Indicator Data'!$B$3:$N$193,3,FALSE))/(E$125-E$124)*5)),1))</f>
        <v>x</v>
      </c>
      <c r="F98" s="137">
        <f>IF(VLOOKUP($D98,'Country Indicator Data'!$B$3:$N$193,5,FALSE)="No data","x",ROUND(IF(VLOOKUP($D98,'Country Indicator Data'!$B$3:$N$193,5,FALSE)&gt;F$125,0,IF(VLOOKUP($D98,'Country Indicator Data'!$B$3:$N$193,5,FALSE)&lt;F$124,5,(F$125-VLOOKUP($D98,'Country Indicator Data'!$B$3:$N$193,5,FALSE))/(F$125-F$124)*5)),1))</f>
        <v>4.3</v>
      </c>
      <c r="G98" s="138">
        <f t="shared" si="30"/>
        <v>4.3</v>
      </c>
      <c r="H98" s="137">
        <f>IF(VLOOKUP($D98,'Country Indicator Data'!$B$3:$N$193,2,FALSE)="x","x",ROUND(IF(VLOOKUP($D98,'Country Indicator Data'!$B$3:$N$193,2,FALSE)&gt;H$125,5,IF(VLOOKUP($D98,'Country Indicator Data'!$B$3:$N$193,2,FALSE)&lt;H$124,0,5-(H$125-VLOOKUP($D98,'Country Indicator Data'!$B$3:$N$193,2,FALSE))/(H$125-H$124)*5)),1))</f>
        <v>5</v>
      </c>
      <c r="I98" s="137">
        <f>IF(VLOOKUP($D98,'Country Indicator Data'!$B$3:$N$193,4,FALSE)="No data","x",ROUND(IF(VLOOKUP($D98,'Country Indicator Data'!$B$3:$N$193,4,FALSE)&gt;I$125,5,IF(VLOOKUP($D98,'Country Indicator Data'!$B$3:$N$193,4,FALSE)&lt;I$124,0,5-(I$125-VLOOKUP($D98,'Country Indicator Data'!$B$3:$N$193,4,FALSE))/(I$125-I$124)*5)),1))</f>
        <v>0</v>
      </c>
      <c r="J98" s="138">
        <f t="shared" si="31"/>
        <v>2.5</v>
      </c>
      <c r="K98" s="137">
        <f>IF(VLOOKUP($D98,'Country Indicator Data'!$B$3:$N$193,6,FALSE)="x","x",ROUND(IF(VLOOKUP($D98,'Country Indicator Data'!$B$3:$N$193,6,FALSE)&gt;K$125,5,IF(VLOOKUP($D98,'Country Indicator Data'!$B$3:$N$193,6,FALSE)&lt;K$124,0,5-(K$125-VLOOKUP($D98,'Country Indicator Data'!$B$3:$N$193,6,FALSE))/(K$125-K$124)*5)),1))</f>
        <v>5</v>
      </c>
      <c r="L98" s="137">
        <f>IF(VLOOKUP($D98,'Country Indicator Data'!$B$3:$N$193,7,FALSE)="No data","x",ROUND(IF(VLOOKUP($D98,'Country Indicator Data'!$B$3:$N$193,7,FALSE)&gt;L$125,5,IF(VLOOKUP($D98,'Country Indicator Data'!$B$3:$N$193,7,FALSE)&lt;L$124,0,5-(L$125-VLOOKUP($D98,'Country Indicator Data'!$B$3:$N$193,7,FALSE))/(L$125-L$124)*5)),1))</f>
        <v>5</v>
      </c>
      <c r="M98" s="138">
        <f t="shared" si="32"/>
        <v>5</v>
      </c>
      <c r="N98" s="146">
        <f t="shared" si="33"/>
        <v>3.9333333333333336</v>
      </c>
      <c r="O98" s="137">
        <f>VLOOKUP(D98,'Country Indicator Data'!$B$3:$I$193,8,FALSE)</f>
        <v>5</v>
      </c>
      <c r="P98" s="137">
        <f>IF(VLOOKUP($D98,'Country Indicator Data'!$B$3:$P$193,9,FALSE)="x","x",IF(VLOOKUP($D98,'Country Indicator Data'!$B$3:$P$193,9,FALSE)&gt;P$7,5,IF(VLOOKUP($D98,'Country Indicator Data'!$B$3:$P$193,9,FALSE)&gt;P$6,4,IF(VLOOKUP($D98,'Country Indicator Data'!$B$3:$P$193,9,FALSE)&gt;P$5,3,IF(VLOOKUP($D98,'Country Indicator Data'!$B$3:$P$193,9,FALSE)&gt;P$4,2,IF(VLOOKUP($D98,'Country Indicator Data'!$B$3:$P$193,9,FALSE)&gt;$P$3,1,0))))))</f>
        <v>2</v>
      </c>
      <c r="Q98" s="146">
        <f t="shared" si="34"/>
        <v>3.5</v>
      </c>
      <c r="R98" s="137">
        <f>IF(VLOOKUP($D98,'Country Indicator Data'!$B$3:$N$193,13,FALSE)="x","x",ROUND(IF(VLOOKUP($D98,'Country Indicator Data'!$B$3:$N$193,13,FALSE)&gt;R$125,0,IF(VLOOKUP($D98,'Country Indicator Data'!$B$3:$N$193,13,FALSE)&lt;R$124,5,(R$125-VLOOKUP($D98,'Country Indicator Data'!$B$3:$N$193,13,FALSE))/(R$125-R$124)*5)),1))</f>
        <v>4.5</v>
      </c>
      <c r="S98" s="137">
        <f>IF(VLOOKUP($D98,'Country Indicator Data'!$B$3:$N$193,10,FALSE)="x","x",ROUND(IF(VLOOKUP($D98,'Country Indicator Data'!$B$3:$N$193,10,FALSE)&gt;S$125,0,IF(VLOOKUP($D98,'Country Indicator Data'!$B$3:$N$193,10,FALSE)&lt;S$124,5,(S$125-VLOOKUP($D98,'Country Indicator Data'!$B$3:$N$193,10,FALSE))/(S$125-S$124)*5)),1))</f>
        <v>4.8</v>
      </c>
      <c r="T98" s="137">
        <f>IF(VLOOKUP($D98,'Country Indicator Data'!$B$3:$N$193,11,FALSE)="x","x",ROUND(IF(VLOOKUP($D98,'Country Indicator Data'!$B$3:$N$193,11,FALSE)&gt;T$125,0,IF(VLOOKUP($D98,'Country Indicator Data'!$B$3:$N$193,11,FALSE)&lt;T$124,5,(T$125-VLOOKUP($D98,'Country Indicator Data'!$B$3:$N$193,11,FALSE))/(T$125-T$124)*5)),1))</f>
        <v>4.5</v>
      </c>
      <c r="U98" s="137">
        <f>IF(VLOOKUP($D98,'Country Indicator Data'!$B$3:$N$193,12,FALSE)="x","x",ROUND(IF(VLOOKUP($D98,'Country Indicator Data'!$B$3:$N$193,12,FALSE)&gt;U$125,0,IF(VLOOKUP($D98,'Country Indicator Data'!$B$3:$N$193,12,FALSE)&lt;U$124,5,(U$125-VLOOKUP($D98,'Country Indicator Data'!$B$3:$N$193,12,FALSE))/(U$125-U$124)*5)),1))</f>
        <v>4.7</v>
      </c>
      <c r="V98" s="146">
        <f t="shared" si="35"/>
        <v>4.5999999999999996</v>
      </c>
      <c r="W98" s="149">
        <f t="shared" si="36"/>
        <v>4</v>
      </c>
      <c r="X98" s="137">
        <f>IF(VLOOKUP($B98,'Crisis Indicator Data'!$C$3:$AG$117,20,FALSE)="x","x",IF(VLOOKUP($B98,'Crisis Indicator Data'!$C$3:$AG$117,20,FALSE)&gt;=X$7,5,IF(VLOOKUP($B98,'Crisis Indicator Data'!$C$3:$AG$117,20,FALSE)&gt;=X$6,4,IF(VLOOKUP($B98,'Crisis Indicator Data'!$C$3:$AG$117,20,FALSE)&gt;=X$5,3,IF(VLOOKUP($B98,'Crisis Indicator Data'!$C$3:$AG$117,20,FALSE)&gt;=X$4,2,IF(VLOOKUP($B98,'Crisis Indicator Data'!$C$3:$AG$117,20,FALSE)&gt;=X$3,1,0))))))</f>
        <v>5</v>
      </c>
      <c r="Y98" s="146">
        <f t="shared" si="37"/>
        <v>5</v>
      </c>
      <c r="Z98" s="139" t="str">
        <f>IF(OR('Crisis Indicator Data'!$W92="x",'Crisis Indicator Data'!$Q92="x",ISNA('Crisis Indicator Data'!$Q92)),"x",'Crisis Indicator Data'!$W92/SUM('Crisis Indicator Data'!$Q92:$U92))</f>
        <v>x</v>
      </c>
      <c r="AA98" s="143" t="str">
        <f t="shared" si="38"/>
        <v>x</v>
      </c>
      <c r="AB98" s="139" t="str">
        <f>IF(OR('Crisis Indicator Data'!$X92="x",'Crisis Indicator Data'!$Q92="x",ISNA('Crisis Indicator Data'!$Q92)),"x",'Crisis Indicator Data'!$X92/SUM('Crisis Indicator Data'!$Q92:$U92))</f>
        <v>x</v>
      </c>
      <c r="AC98" s="143" t="str">
        <f t="shared" si="39"/>
        <v>x</v>
      </c>
      <c r="AD98" s="141">
        <f>'Crisis Indicator Data'!Y92</f>
        <v>2</v>
      </c>
      <c r="AE98" s="141">
        <f>'Crisis Indicator Data'!Z92</f>
        <v>2</v>
      </c>
      <c r="AF98" s="141">
        <f>'Crisis Indicator Data'!AA92</f>
        <v>1</v>
      </c>
      <c r="AG98" s="141">
        <f>'Crisis Indicator Data'!AB92</f>
        <v>3</v>
      </c>
      <c r="AH98" s="144">
        <f t="shared" si="40"/>
        <v>4</v>
      </c>
      <c r="AI98" s="141">
        <f>'Crisis Indicator Data'!AC92</f>
        <v>1</v>
      </c>
      <c r="AJ98" s="141">
        <f>'Crisis Indicator Data'!AD92</f>
        <v>3</v>
      </c>
      <c r="AK98" s="144">
        <f t="shared" si="41"/>
        <v>4</v>
      </c>
      <c r="AL98" s="141">
        <f>'Crisis Indicator Data'!AE92</f>
        <v>3</v>
      </c>
      <c r="AM98" s="141">
        <f>'Crisis Indicator Data'!AF92</f>
        <v>2</v>
      </c>
      <c r="AN98" s="141">
        <f>'Crisis Indicator Data'!AG92</f>
        <v>3</v>
      </c>
      <c r="AO98" s="144">
        <f t="shared" si="42"/>
        <v>5</v>
      </c>
      <c r="AP98" s="147">
        <f t="shared" si="43"/>
        <v>4</v>
      </c>
      <c r="AQ98" s="149">
        <f t="shared" si="44"/>
        <v>4.5</v>
      </c>
    </row>
    <row r="99" spans="1:43" ht="13.5" customHeight="1" x14ac:dyDescent="0.3">
      <c r="A99" s="1" t="str">
        <f>'Crisis Indicator Data'!A93</f>
        <v>South Sudan</v>
      </c>
      <c r="B99" s="23" t="str">
        <f>'Crisis Indicator Data'!C93</f>
        <v>SSD001</v>
      </c>
      <c r="C99" s="23" t="str">
        <f>'Crisis Indicator Data'!D93</f>
        <v>South Sudan</v>
      </c>
      <c r="D99" s="23" t="str">
        <f>'Crisis Indicator Data'!E93</f>
        <v>SSD</v>
      </c>
      <c r="E99" s="137">
        <f>IF(VLOOKUP($D99,'Country Indicator Data'!$B$3:$N$193,3,FALSE)="x","x",ROUND(IF(VLOOKUP($D99,'Country Indicator Data'!$B$3:$N$193,3,FALSE)&gt;E$125,5,IF(VLOOKUP($D99,'Country Indicator Data'!$B$3:$N$193,3,FALSE)&lt;E$124,0,(E$125-VLOOKUP($D99,'Country Indicator Data'!$B$3:$N$193,3,FALSE))/(E$125-E$124)*5)),1))</f>
        <v>1.4</v>
      </c>
      <c r="F99" s="137">
        <f>IF(VLOOKUP($D99,'Country Indicator Data'!$B$3:$N$193,5,FALSE)="No data","x",ROUND(IF(VLOOKUP($D99,'Country Indicator Data'!$B$3:$N$193,5,FALSE)&gt;F$125,0,IF(VLOOKUP($D99,'Country Indicator Data'!$B$3:$N$193,5,FALSE)&lt;F$124,5,(F$125-VLOOKUP($D99,'Country Indicator Data'!$B$3:$N$193,5,FALSE))/(F$125-F$124)*5)),1))</f>
        <v>0.8</v>
      </c>
      <c r="G99" s="138">
        <f t="shared" si="30"/>
        <v>1.1000000000000001</v>
      </c>
      <c r="H99" s="137">
        <f>IF(VLOOKUP($D99,'Country Indicator Data'!$B$3:$N$193,2,FALSE)="x","x",ROUND(IF(VLOOKUP($D99,'Country Indicator Data'!$B$3:$N$193,2,FALSE)&gt;H$125,5,IF(VLOOKUP($D99,'Country Indicator Data'!$B$3:$N$193,2,FALSE)&lt;H$124,0,5-(H$125-VLOOKUP($D99,'Country Indicator Data'!$B$3:$N$193,2,FALSE))/(H$125-H$124)*5)),1))</f>
        <v>0</v>
      </c>
      <c r="I99" s="137">
        <f>IF(VLOOKUP($D99,'Country Indicator Data'!$B$3:$N$193,4,FALSE)="No data","x",ROUND(IF(VLOOKUP($D99,'Country Indicator Data'!$B$3:$N$193,4,FALSE)&gt;I$125,5,IF(VLOOKUP($D99,'Country Indicator Data'!$B$3:$N$193,4,FALSE)&lt;I$124,0,5-(I$125-VLOOKUP($D99,'Country Indicator Data'!$B$3:$N$193,4,FALSE))/(I$125-I$124)*5)),1))</f>
        <v>0</v>
      </c>
      <c r="J99" s="138">
        <f t="shared" si="31"/>
        <v>0</v>
      </c>
      <c r="K99" s="137" t="str">
        <f>IF(VLOOKUP($D99,'Country Indicator Data'!$B$3:$N$193,6,FALSE)="x","x",ROUND(IF(VLOOKUP($D99,'Country Indicator Data'!$B$3:$N$193,6,FALSE)&gt;K$125,5,IF(VLOOKUP($D99,'Country Indicator Data'!$B$3:$N$193,6,FALSE)&lt;K$124,0,5-(K$125-VLOOKUP($D99,'Country Indicator Data'!$B$3:$N$193,6,FALSE))/(K$125-K$124)*5)),1))</f>
        <v>x</v>
      </c>
      <c r="L99" s="137">
        <f>IF(VLOOKUP($D99,'Country Indicator Data'!$B$3:$N$193,7,FALSE)="No data","x",ROUND(IF(VLOOKUP($D99,'Country Indicator Data'!$B$3:$N$193,7,FALSE)&gt;L$125,5,IF(VLOOKUP($D99,'Country Indicator Data'!$B$3:$N$193,7,FALSE)&lt;L$124,0,5-(L$125-VLOOKUP($D99,'Country Indicator Data'!$B$3:$N$193,7,FALSE))/(L$125-L$124)*5)),1))</f>
        <v>5</v>
      </c>
      <c r="M99" s="138">
        <f t="shared" si="32"/>
        <v>5</v>
      </c>
      <c r="N99" s="146">
        <f t="shared" si="33"/>
        <v>2.0333333333333332</v>
      </c>
      <c r="O99" s="137">
        <f>VLOOKUP(D99,'Country Indicator Data'!$B$3:$I$193,8,FALSE)</f>
        <v>5</v>
      </c>
      <c r="P99" s="137">
        <f>IF(VLOOKUP($D99,'Country Indicator Data'!$B$3:$P$193,9,FALSE)="x","x",IF(VLOOKUP($D99,'Country Indicator Data'!$B$3:$P$193,9,FALSE)&gt;P$7,5,IF(VLOOKUP($D99,'Country Indicator Data'!$B$3:$P$193,9,FALSE)&gt;P$6,4,IF(VLOOKUP($D99,'Country Indicator Data'!$B$3:$P$193,9,FALSE)&gt;P$5,3,IF(VLOOKUP($D99,'Country Indicator Data'!$B$3:$P$193,9,FALSE)&gt;P$4,2,IF(VLOOKUP($D99,'Country Indicator Data'!$B$3:$P$193,9,FALSE)&gt;$P$3,1,0))))))</f>
        <v>3</v>
      </c>
      <c r="Q99" s="146">
        <f t="shared" si="34"/>
        <v>4</v>
      </c>
      <c r="R99" s="137">
        <f>IF(VLOOKUP($D99,'Country Indicator Data'!$B$3:$N$193,13,FALSE)="x","x",ROUND(IF(VLOOKUP($D99,'Country Indicator Data'!$B$3:$N$193,13,FALSE)&gt;R$125,0,IF(VLOOKUP($D99,'Country Indicator Data'!$B$3:$N$193,13,FALSE)&lt;R$124,5,(R$125-VLOOKUP($D99,'Country Indicator Data'!$B$3:$N$193,13,FALSE))/(R$125-R$124)*5)),1))</f>
        <v>4.5</v>
      </c>
      <c r="S99" s="137">
        <f>IF(VLOOKUP($D99,'Country Indicator Data'!$B$3:$N$193,10,FALSE)="x","x",ROUND(IF(VLOOKUP($D99,'Country Indicator Data'!$B$3:$N$193,10,FALSE)&gt;S$125,0,IF(VLOOKUP($D99,'Country Indicator Data'!$B$3:$N$193,10,FALSE)&lt;S$124,5,(S$125-VLOOKUP($D99,'Country Indicator Data'!$B$3:$N$193,10,FALSE))/(S$125-S$124)*5)),1))</f>
        <v>4.3</v>
      </c>
      <c r="T99" s="137">
        <f>IF(VLOOKUP($D99,'Country Indicator Data'!$B$3:$N$193,11,FALSE)="x","x",ROUND(IF(VLOOKUP($D99,'Country Indicator Data'!$B$3:$N$193,11,FALSE)&gt;T$125,0,IF(VLOOKUP($D99,'Country Indicator Data'!$B$3:$N$193,11,FALSE)&lt;T$124,5,(T$125-VLOOKUP($D99,'Country Indicator Data'!$B$3:$N$193,11,FALSE))/(T$125-T$124)*5)),1))</f>
        <v>3.9</v>
      </c>
      <c r="U99" s="137">
        <f>IF(VLOOKUP($D99,'Country Indicator Data'!$B$3:$N$193,12,FALSE)="x","x",ROUND(IF(VLOOKUP($D99,'Country Indicator Data'!$B$3:$N$193,12,FALSE)&gt;U$125,0,IF(VLOOKUP($D99,'Country Indicator Data'!$B$3:$N$193,12,FALSE)&lt;U$124,5,(U$125-VLOOKUP($D99,'Country Indicator Data'!$B$3:$N$193,12,FALSE))/(U$125-U$124)*5)),1))</f>
        <v>4.9000000000000004</v>
      </c>
      <c r="V99" s="146">
        <f t="shared" si="35"/>
        <v>4.4000000000000004</v>
      </c>
      <c r="W99" s="149">
        <f t="shared" si="36"/>
        <v>3.5</v>
      </c>
      <c r="X99" s="137">
        <f>IF(VLOOKUP($B99,'Crisis Indicator Data'!$C$3:$AG$117,20,FALSE)="x","x",IF(VLOOKUP($B99,'Crisis Indicator Data'!$C$3:$AG$117,20,FALSE)&gt;=X$7,5,IF(VLOOKUP($B99,'Crisis Indicator Data'!$C$3:$AG$117,20,FALSE)&gt;=X$6,4,IF(VLOOKUP($B99,'Crisis Indicator Data'!$C$3:$AG$117,20,FALSE)&gt;=X$5,3,IF(VLOOKUP($B99,'Crisis Indicator Data'!$C$3:$AG$117,20,FALSE)&gt;=X$4,2,IF(VLOOKUP($B99,'Crisis Indicator Data'!$C$3:$AG$117,20,FALSE)&gt;=X$3,1,0))))))</f>
        <v>5</v>
      </c>
      <c r="Y99" s="146">
        <f t="shared" si="37"/>
        <v>5</v>
      </c>
      <c r="Z99" s="139" t="str">
        <f>IF(OR('Crisis Indicator Data'!$W93="x",'Crisis Indicator Data'!$Q93="x",ISNA('Crisis Indicator Data'!$Q93)),"x",'Crisis Indicator Data'!$W93/SUM('Crisis Indicator Data'!$Q93:$U93))</f>
        <v>x</v>
      </c>
      <c r="AA99" s="143" t="str">
        <f t="shared" si="38"/>
        <v>x</v>
      </c>
      <c r="AB99" s="139">
        <f>IF(OR('Crisis Indicator Data'!$X93="x",'Crisis Indicator Data'!$Q93="x",ISNA('Crisis Indicator Data'!$Q93)),"x",'Crisis Indicator Data'!$X93/SUM('Crisis Indicator Data'!$Q93:$U93))</f>
        <v>0.21061499578770007</v>
      </c>
      <c r="AC99" s="143">
        <f t="shared" si="39"/>
        <v>5</v>
      </c>
      <c r="AD99" s="141">
        <f>'Crisis Indicator Data'!Y93</f>
        <v>2</v>
      </c>
      <c r="AE99" s="141">
        <f>'Crisis Indicator Data'!Z93</f>
        <v>2</v>
      </c>
      <c r="AF99" s="141">
        <f>'Crisis Indicator Data'!AA93</f>
        <v>2</v>
      </c>
      <c r="AG99" s="141">
        <f>'Crisis Indicator Data'!AB93</f>
        <v>3</v>
      </c>
      <c r="AH99" s="144">
        <f t="shared" si="40"/>
        <v>4</v>
      </c>
      <c r="AI99" s="141">
        <f>'Crisis Indicator Data'!AC93</f>
        <v>0</v>
      </c>
      <c r="AJ99" s="141">
        <f>'Crisis Indicator Data'!AD93</f>
        <v>2</v>
      </c>
      <c r="AK99" s="144">
        <f t="shared" si="41"/>
        <v>2</v>
      </c>
      <c r="AL99" s="141">
        <f>'Crisis Indicator Data'!AE93</f>
        <v>3</v>
      </c>
      <c r="AM99" s="141">
        <f>'Crisis Indicator Data'!AF93</f>
        <v>3</v>
      </c>
      <c r="AN99" s="141">
        <f>'Crisis Indicator Data'!AG93</f>
        <v>3</v>
      </c>
      <c r="AO99" s="144">
        <f t="shared" si="42"/>
        <v>5</v>
      </c>
      <c r="AP99" s="147">
        <f t="shared" si="43"/>
        <v>4</v>
      </c>
      <c r="AQ99" s="149">
        <f t="shared" si="44"/>
        <v>4.5</v>
      </c>
    </row>
    <row r="100" spans="1:43" ht="13.5" customHeight="1" x14ac:dyDescent="0.3">
      <c r="A100" s="1" t="str">
        <f>'Crisis Indicator Data'!A94</f>
        <v>Mixed migration flows in spain</v>
      </c>
      <c r="B100" s="23" t="str">
        <f>'Crisis Indicator Data'!C94</f>
        <v>ESP002</v>
      </c>
      <c r="C100" s="23" t="str">
        <f>'Crisis Indicator Data'!D94</f>
        <v>Spain</v>
      </c>
      <c r="D100" s="23" t="str">
        <f>'Crisis Indicator Data'!E94</f>
        <v>ESP</v>
      </c>
      <c r="E100" s="137">
        <f>IF(VLOOKUP($D100,'Country Indicator Data'!$B$3:$N$193,3,FALSE)="x","x",ROUND(IF(VLOOKUP($D100,'Country Indicator Data'!$B$3:$N$193,3,FALSE)&gt;E$125,5,IF(VLOOKUP($D100,'Country Indicator Data'!$B$3:$N$193,3,FALSE)&lt;E$124,0,(E$125-VLOOKUP($D100,'Country Indicator Data'!$B$3:$N$193,3,FALSE))/(E$125-E$124)*5)),1))</f>
        <v>1.1000000000000001</v>
      </c>
      <c r="F100" s="137">
        <f>IF(VLOOKUP($D100,'Country Indicator Data'!$B$3:$N$193,5,FALSE)="No data","x",ROUND(IF(VLOOKUP($D100,'Country Indicator Data'!$B$3:$N$193,5,FALSE)&gt;F$125,0,IF(VLOOKUP($D100,'Country Indicator Data'!$B$3:$N$193,5,FALSE)&lt;F$124,5,(F$125-VLOOKUP($D100,'Country Indicator Data'!$B$3:$N$193,5,FALSE))/(F$125-F$124)*5)),1))</f>
        <v>0</v>
      </c>
      <c r="G100" s="138">
        <f t="shared" si="30"/>
        <v>0.55000000000000004</v>
      </c>
      <c r="H100" s="137">
        <f>IF(VLOOKUP($D100,'Country Indicator Data'!$B$3:$N$193,2,FALSE)="x","x",ROUND(IF(VLOOKUP($D100,'Country Indicator Data'!$B$3:$N$193,2,FALSE)&gt;H$125,5,IF(VLOOKUP($D100,'Country Indicator Data'!$B$3:$N$193,2,FALSE)&lt;H$124,0,5-(H$125-VLOOKUP($D100,'Country Indicator Data'!$B$3:$N$193,2,FALSE))/(H$125-H$124)*5)),1))</f>
        <v>2.5</v>
      </c>
      <c r="I100" s="137">
        <f>IF(VLOOKUP($D100,'Country Indicator Data'!$B$3:$N$193,4,FALSE)="No data","x",ROUND(IF(VLOOKUP($D100,'Country Indicator Data'!$B$3:$N$193,4,FALSE)&gt;I$125,5,IF(VLOOKUP($D100,'Country Indicator Data'!$B$3:$N$193,4,FALSE)&lt;I$124,0,5-(I$125-VLOOKUP($D100,'Country Indicator Data'!$B$3:$N$193,4,FALSE))/(I$125-I$124)*5)),1))</f>
        <v>3</v>
      </c>
      <c r="J100" s="138">
        <f t="shared" si="31"/>
        <v>2.75</v>
      </c>
      <c r="K100" s="137">
        <f>IF(VLOOKUP($D100,'Country Indicator Data'!$B$3:$N$193,6,FALSE)="x","x",ROUND(IF(VLOOKUP($D100,'Country Indicator Data'!$B$3:$N$193,6,FALSE)&gt;K$125,5,IF(VLOOKUP($D100,'Country Indicator Data'!$B$3:$N$193,6,FALSE)&lt;K$124,0,5-(K$125-VLOOKUP($D100,'Country Indicator Data'!$B$3:$N$193,6,FALSE))/(K$125-K$124)*5)),1))</f>
        <v>0.5</v>
      </c>
      <c r="L100" s="137">
        <f>IF(VLOOKUP($D100,'Country Indicator Data'!$B$3:$N$193,7,FALSE)="No data","x",ROUND(IF(VLOOKUP($D100,'Country Indicator Data'!$B$3:$N$193,7,FALSE)&gt;L$125,5,IF(VLOOKUP($D100,'Country Indicator Data'!$B$3:$N$193,7,FALSE)&lt;L$124,0,5-(L$125-VLOOKUP($D100,'Country Indicator Data'!$B$3:$N$193,7,FALSE))/(L$125-L$124)*5)),1))</f>
        <v>1.4</v>
      </c>
      <c r="M100" s="138">
        <f t="shared" si="32"/>
        <v>0.95</v>
      </c>
      <c r="N100" s="146">
        <f t="shared" si="33"/>
        <v>1.4166666666666667</v>
      </c>
      <c r="O100" s="137">
        <f>VLOOKUP(D100,'Country Indicator Data'!$B$3:$I$193,8,FALSE)</f>
        <v>3</v>
      </c>
      <c r="P100" s="137">
        <f>IF(VLOOKUP($D100,'Country Indicator Data'!$B$3:$P$193,9,FALSE)="x","x",IF(VLOOKUP($D100,'Country Indicator Data'!$B$3:$P$193,9,FALSE)&gt;P$7,5,IF(VLOOKUP($D100,'Country Indicator Data'!$B$3:$P$193,9,FALSE)&gt;P$6,4,IF(VLOOKUP($D100,'Country Indicator Data'!$B$3:$P$193,9,FALSE)&gt;P$5,3,IF(VLOOKUP($D100,'Country Indicator Data'!$B$3:$P$193,9,FALSE)&gt;P$4,2,IF(VLOOKUP($D100,'Country Indicator Data'!$B$3:$P$193,9,FALSE)&gt;$P$3,1,0))))))</f>
        <v>3</v>
      </c>
      <c r="Q100" s="146">
        <f t="shared" si="34"/>
        <v>3</v>
      </c>
      <c r="R100" s="137">
        <f>IF(VLOOKUP($D100,'Country Indicator Data'!$B$3:$N$193,13,FALSE)="x","x",ROUND(IF(VLOOKUP($D100,'Country Indicator Data'!$B$3:$N$193,13,FALSE)&gt;R$125,0,IF(VLOOKUP($D100,'Country Indicator Data'!$B$3:$N$193,13,FALSE)&lt;R$124,5,(R$125-VLOOKUP($D100,'Country Indicator Data'!$B$3:$N$193,13,FALSE))/(R$125-R$124)*5)),1))</f>
        <v>2.1</v>
      </c>
      <c r="S100" s="137">
        <f>IF(VLOOKUP($D100,'Country Indicator Data'!$B$3:$N$193,10,FALSE)="x","x",ROUND(IF(VLOOKUP($D100,'Country Indicator Data'!$B$3:$N$193,10,FALSE)&gt;S$125,0,IF(VLOOKUP($D100,'Country Indicator Data'!$B$3:$N$193,10,FALSE)&lt;S$124,5,(S$125-VLOOKUP($D100,'Country Indicator Data'!$B$3:$N$193,10,FALSE))/(S$125-S$124)*5)),1))</f>
        <v>1.6</v>
      </c>
      <c r="T100" s="137" t="str">
        <f>IF(VLOOKUP($D100,'Country Indicator Data'!$B$3:$N$193,11,FALSE)="x","x",ROUND(IF(VLOOKUP($D100,'Country Indicator Data'!$B$3:$N$193,11,FALSE)&gt;T$125,0,IF(VLOOKUP($D100,'Country Indicator Data'!$B$3:$N$193,11,FALSE)&lt;T$124,5,(T$125-VLOOKUP($D100,'Country Indicator Data'!$B$3:$N$193,11,FALSE))/(T$125-T$124)*5)),1))</f>
        <v>x</v>
      </c>
      <c r="U100" s="137">
        <f>IF(VLOOKUP($D100,'Country Indicator Data'!$B$3:$N$193,12,FALSE)="x","x",ROUND(IF(VLOOKUP($D100,'Country Indicator Data'!$B$3:$N$193,12,FALSE)&gt;U$125,0,IF(VLOOKUP($D100,'Country Indicator Data'!$B$3:$N$193,12,FALSE)&lt;U$124,5,(U$125-VLOOKUP($D100,'Country Indicator Data'!$B$3:$N$193,12,FALSE))/(U$125-U$124)*5)),1))</f>
        <v>0.3</v>
      </c>
      <c r="V100" s="146">
        <f t="shared" si="35"/>
        <v>1.3</v>
      </c>
      <c r="W100" s="149">
        <f t="shared" si="36"/>
        <v>1.9</v>
      </c>
      <c r="X100" s="137">
        <f>IF(VLOOKUP($B100,'Crisis Indicator Data'!$C$3:$AG$117,20,FALSE)="x","x",IF(VLOOKUP($B100,'Crisis Indicator Data'!$C$3:$AG$117,20,FALSE)&gt;=X$7,5,IF(VLOOKUP($B100,'Crisis Indicator Data'!$C$3:$AG$117,20,FALSE)&gt;=X$6,4,IF(VLOOKUP($B100,'Crisis Indicator Data'!$C$3:$AG$117,20,FALSE)&gt;=X$5,3,IF(VLOOKUP($B100,'Crisis Indicator Data'!$C$3:$AG$117,20,FALSE)&gt;=X$4,2,IF(VLOOKUP($B100,'Crisis Indicator Data'!$C$3:$AG$117,20,FALSE)&gt;=X$3,1,0))))))</f>
        <v>2</v>
      </c>
      <c r="Y100" s="146">
        <f t="shared" si="37"/>
        <v>2</v>
      </c>
      <c r="Z100" s="139" t="str">
        <f>IF(OR('Crisis Indicator Data'!$W94="x",'Crisis Indicator Data'!$Q94="x",ISNA('Crisis Indicator Data'!$Q94)),"x",'Crisis Indicator Data'!$W94/SUM('Crisis Indicator Data'!$Q94:$U94))</f>
        <v>x</v>
      </c>
      <c r="AA100" s="143" t="str">
        <f t="shared" si="38"/>
        <v>x</v>
      </c>
      <c r="AB100" s="139" t="str">
        <f>IF(OR('Crisis Indicator Data'!$X94="x",'Crisis Indicator Data'!$Q94="x",ISNA('Crisis Indicator Data'!$Q94)),"x",'Crisis Indicator Data'!$X94/SUM('Crisis Indicator Data'!$Q94:$U94))</f>
        <v>x</v>
      </c>
      <c r="AC100" s="143" t="str">
        <f t="shared" si="39"/>
        <v>x</v>
      </c>
      <c r="AD100" s="141" t="str">
        <f>'Crisis Indicator Data'!Y94</f>
        <v>x</v>
      </c>
      <c r="AE100" s="141" t="str">
        <f>'Crisis Indicator Data'!Z94</f>
        <v>x</v>
      </c>
      <c r="AF100" s="141" t="str">
        <f>'Crisis Indicator Data'!AA94</f>
        <v>x</v>
      </c>
      <c r="AG100" s="141" t="str">
        <f>'Crisis Indicator Data'!AB94</f>
        <v>x</v>
      </c>
      <c r="AH100" s="144">
        <f t="shared" si="40"/>
        <v>0</v>
      </c>
      <c r="AI100" s="141" t="str">
        <f>'Crisis Indicator Data'!AC94</f>
        <v>x</v>
      </c>
      <c r="AJ100" s="141" t="str">
        <f>'Crisis Indicator Data'!AD94</f>
        <v>x</v>
      </c>
      <c r="AK100" s="144">
        <f t="shared" si="41"/>
        <v>0</v>
      </c>
      <c r="AL100" s="141" t="str">
        <f>'Crisis Indicator Data'!AE94</f>
        <v>x</v>
      </c>
      <c r="AM100" s="141" t="str">
        <f>'Crisis Indicator Data'!AF94</f>
        <v>x</v>
      </c>
      <c r="AN100" s="141" t="str">
        <f>'Crisis Indicator Data'!AG94</f>
        <v>x</v>
      </c>
      <c r="AO100" s="144">
        <f t="shared" si="42"/>
        <v>0</v>
      </c>
      <c r="AP100" s="147">
        <f t="shared" si="43"/>
        <v>0</v>
      </c>
      <c r="AQ100" s="149">
        <f t="shared" si="44"/>
        <v>1</v>
      </c>
    </row>
    <row r="101" spans="1:43" ht="13.5" customHeight="1" x14ac:dyDescent="0.3">
      <c r="A101" s="1" t="str">
        <f>'Crisis Indicator Data'!A95</f>
        <v>Sudan</v>
      </c>
      <c r="B101" s="23" t="str">
        <f>'Crisis Indicator Data'!C95</f>
        <v>SDN001</v>
      </c>
      <c r="C101" s="23" t="str">
        <f>'Crisis Indicator Data'!D95</f>
        <v>Sudan</v>
      </c>
      <c r="D101" s="23" t="str">
        <f>'Crisis Indicator Data'!E95</f>
        <v>SDN</v>
      </c>
      <c r="E101" s="137">
        <f>IF(VLOOKUP($D101,'Country Indicator Data'!$B$3:$N$193,3,FALSE)="x","x",ROUND(IF(VLOOKUP($D101,'Country Indicator Data'!$B$3:$N$193,3,FALSE)&gt;E$125,5,IF(VLOOKUP($D101,'Country Indicator Data'!$B$3:$N$193,3,FALSE)&lt;E$124,0,(E$125-VLOOKUP($D101,'Country Indicator Data'!$B$3:$N$193,3,FALSE))/(E$125-E$124)*5)),1))</f>
        <v>3.6</v>
      </c>
      <c r="F101" s="137">
        <f>IF(VLOOKUP($D101,'Country Indicator Data'!$B$3:$N$193,5,FALSE)="No data","x",ROUND(IF(VLOOKUP($D101,'Country Indicator Data'!$B$3:$N$193,5,FALSE)&gt;F$125,0,IF(VLOOKUP($D101,'Country Indicator Data'!$B$3:$N$193,5,FALSE)&lt;F$124,5,(F$125-VLOOKUP($D101,'Country Indicator Data'!$B$3:$N$193,5,FALSE))/(F$125-F$124)*5)),1))</f>
        <v>3.9</v>
      </c>
      <c r="G101" s="138">
        <f t="shared" si="30"/>
        <v>3.75</v>
      </c>
      <c r="H101" s="137">
        <f>IF(VLOOKUP($D101,'Country Indicator Data'!$B$3:$N$193,2,FALSE)="x","x",ROUND(IF(VLOOKUP($D101,'Country Indicator Data'!$B$3:$N$193,2,FALSE)&gt;H$125,5,IF(VLOOKUP($D101,'Country Indicator Data'!$B$3:$N$193,2,FALSE)&lt;H$124,0,5-(H$125-VLOOKUP($D101,'Country Indicator Data'!$B$3:$N$193,2,FALSE))/(H$125-H$124)*5)),1))</f>
        <v>4.3</v>
      </c>
      <c r="I101" s="137">
        <f>IF(VLOOKUP($D101,'Country Indicator Data'!$B$3:$N$193,4,FALSE)="No data","x",ROUND(IF(VLOOKUP($D101,'Country Indicator Data'!$B$3:$N$193,4,FALSE)&gt;I$125,5,IF(VLOOKUP($D101,'Country Indicator Data'!$B$3:$N$193,4,FALSE)&lt;I$124,0,5-(I$125-VLOOKUP($D101,'Country Indicator Data'!$B$3:$N$193,4,FALSE))/(I$125-I$124)*5)),1))</f>
        <v>5</v>
      </c>
      <c r="J101" s="138">
        <f t="shared" si="31"/>
        <v>4.6500000000000004</v>
      </c>
      <c r="K101" s="137">
        <f>IF(VLOOKUP($D101,'Country Indicator Data'!$B$3:$N$193,6,FALSE)="x","x",ROUND(IF(VLOOKUP($D101,'Country Indicator Data'!$B$3:$N$193,6,FALSE)&gt;K$125,5,IF(VLOOKUP($D101,'Country Indicator Data'!$B$3:$N$193,6,FALSE)&lt;K$124,0,5-(K$125-VLOOKUP($D101,'Country Indicator Data'!$B$3:$N$193,6,FALSE))/(K$125-K$124)*5)),1))</f>
        <v>3.8</v>
      </c>
      <c r="L101" s="137">
        <f>IF(VLOOKUP($D101,'Country Indicator Data'!$B$3:$N$193,7,FALSE)="No data","x",ROUND(IF(VLOOKUP($D101,'Country Indicator Data'!$B$3:$N$193,7,FALSE)&gt;L$125,5,IF(VLOOKUP($D101,'Country Indicator Data'!$B$3:$N$193,7,FALSE)&lt;L$124,0,5-(L$125-VLOOKUP($D101,'Country Indicator Data'!$B$3:$N$193,7,FALSE))/(L$125-L$124)*5)),1))</f>
        <v>1.3</v>
      </c>
      <c r="M101" s="138">
        <f t="shared" si="32"/>
        <v>2.5499999999999998</v>
      </c>
      <c r="N101" s="146">
        <f t="shared" si="33"/>
        <v>3.65</v>
      </c>
      <c r="O101" s="137">
        <f>VLOOKUP(D101,'Country Indicator Data'!$B$3:$I$193,8,FALSE)</f>
        <v>5</v>
      </c>
      <c r="P101" s="137">
        <f>IF(VLOOKUP($D101,'Country Indicator Data'!$B$3:$P$193,9,FALSE)="x","x",IF(VLOOKUP($D101,'Country Indicator Data'!$B$3:$P$193,9,FALSE)&gt;P$7,5,IF(VLOOKUP($D101,'Country Indicator Data'!$B$3:$P$193,9,FALSE)&gt;P$6,4,IF(VLOOKUP($D101,'Country Indicator Data'!$B$3:$P$193,9,FALSE)&gt;P$5,3,IF(VLOOKUP($D101,'Country Indicator Data'!$B$3:$P$193,9,FALSE)&gt;P$4,2,IF(VLOOKUP($D101,'Country Indicator Data'!$B$3:$P$193,9,FALSE)&gt;$P$3,1,0))))))</f>
        <v>2</v>
      </c>
      <c r="Q101" s="146">
        <f t="shared" si="34"/>
        <v>3.5</v>
      </c>
      <c r="R101" s="137">
        <f>IF(VLOOKUP($D101,'Country Indicator Data'!$B$3:$N$193,13,FALSE)="x","x",ROUND(IF(VLOOKUP($D101,'Country Indicator Data'!$B$3:$N$193,13,FALSE)&gt;R$125,0,IF(VLOOKUP($D101,'Country Indicator Data'!$B$3:$N$193,13,FALSE)&lt;R$124,5,(R$125-VLOOKUP($D101,'Country Indicator Data'!$B$3:$N$193,13,FALSE))/(R$125-R$124)*5)),1))</f>
        <v>4.3</v>
      </c>
      <c r="S101" s="137">
        <f>IF(VLOOKUP($D101,'Country Indicator Data'!$B$3:$N$193,10,FALSE)="x","x",ROUND(IF(VLOOKUP($D101,'Country Indicator Data'!$B$3:$N$193,10,FALSE)&gt;S$125,0,IF(VLOOKUP($D101,'Country Indicator Data'!$B$3:$N$193,10,FALSE)&lt;S$124,5,(S$125-VLOOKUP($D101,'Country Indicator Data'!$B$3:$N$193,10,FALSE))/(S$125-S$124)*5)),1))</f>
        <v>3.7</v>
      </c>
      <c r="T101" s="137">
        <f>IF(VLOOKUP($D101,'Country Indicator Data'!$B$3:$N$193,11,FALSE)="x","x",ROUND(IF(VLOOKUP($D101,'Country Indicator Data'!$B$3:$N$193,11,FALSE)&gt;T$125,0,IF(VLOOKUP($D101,'Country Indicator Data'!$B$3:$N$193,11,FALSE)&lt;T$124,5,(T$125-VLOOKUP($D101,'Country Indicator Data'!$B$3:$N$193,11,FALSE))/(T$125-T$124)*5)),1))</f>
        <v>4.0999999999999996</v>
      </c>
      <c r="U101" s="137">
        <f>IF(VLOOKUP($D101,'Country Indicator Data'!$B$3:$N$193,12,FALSE)="x","x",ROUND(IF(VLOOKUP($D101,'Country Indicator Data'!$B$3:$N$193,12,FALSE)&gt;U$125,0,IF(VLOOKUP($D101,'Country Indicator Data'!$B$3:$N$193,12,FALSE)&lt;U$124,5,(U$125-VLOOKUP($D101,'Country Indicator Data'!$B$3:$N$193,12,FALSE))/(U$125-U$124)*5)),1))</f>
        <v>4.5999999999999996</v>
      </c>
      <c r="V101" s="146">
        <f t="shared" si="35"/>
        <v>4.2</v>
      </c>
      <c r="W101" s="149">
        <f t="shared" si="36"/>
        <v>3.8</v>
      </c>
      <c r="X101" s="137">
        <f>IF(VLOOKUP($B101,'Crisis Indicator Data'!$C$3:$AG$117,20,FALSE)="x","x",IF(VLOOKUP($B101,'Crisis Indicator Data'!$C$3:$AG$117,20,FALSE)&gt;=X$7,5,IF(VLOOKUP($B101,'Crisis Indicator Data'!$C$3:$AG$117,20,FALSE)&gt;=X$6,4,IF(VLOOKUP($B101,'Crisis Indicator Data'!$C$3:$AG$117,20,FALSE)&gt;=X$5,3,IF(VLOOKUP($B101,'Crisis Indicator Data'!$C$3:$AG$117,20,FALSE)&gt;=X$4,2,IF(VLOOKUP($B101,'Crisis Indicator Data'!$C$3:$AG$117,20,FALSE)&gt;=X$3,1,0))))))</f>
        <v>5</v>
      </c>
      <c r="Y101" s="146">
        <f t="shared" si="37"/>
        <v>5</v>
      </c>
      <c r="Z101" s="139" t="str">
        <f>IF(OR('Crisis Indicator Data'!$W95="x",'Crisis Indicator Data'!$Q95="x",ISNA('Crisis Indicator Data'!$Q95)),"x",'Crisis Indicator Data'!$W95/SUM('Crisis Indicator Data'!$Q95:$U95))</f>
        <v>x</v>
      </c>
      <c r="AA101" s="143" t="str">
        <f t="shared" si="38"/>
        <v>x</v>
      </c>
      <c r="AB101" s="139" t="str">
        <f>IF(OR('Crisis Indicator Data'!$X95="x",'Crisis Indicator Data'!$Q95="x",ISNA('Crisis Indicator Data'!$Q95)),"x",'Crisis Indicator Data'!$X95/SUM('Crisis Indicator Data'!$Q95:$U95))</f>
        <v>x</v>
      </c>
      <c r="AC101" s="143" t="str">
        <f t="shared" si="39"/>
        <v>x</v>
      </c>
      <c r="AD101" s="141">
        <f>'Crisis Indicator Data'!Y95</f>
        <v>2</v>
      </c>
      <c r="AE101" s="141">
        <f>'Crisis Indicator Data'!Z95</f>
        <v>2</v>
      </c>
      <c r="AF101" s="141">
        <f>'Crisis Indicator Data'!AA95</f>
        <v>1</v>
      </c>
      <c r="AG101" s="141" t="str">
        <f>'Crisis Indicator Data'!AB95</f>
        <v>x</v>
      </c>
      <c r="AH101" s="144">
        <f t="shared" si="40"/>
        <v>2</v>
      </c>
      <c r="AI101" s="141" t="str">
        <f>'Crisis Indicator Data'!AC95</f>
        <v>x</v>
      </c>
      <c r="AJ101" s="141">
        <f>'Crisis Indicator Data'!AD95</f>
        <v>2</v>
      </c>
      <c r="AK101" s="144">
        <f t="shared" si="41"/>
        <v>2</v>
      </c>
      <c r="AL101" s="141">
        <f>'Crisis Indicator Data'!AE95</f>
        <v>2</v>
      </c>
      <c r="AM101" s="141">
        <f>'Crisis Indicator Data'!AF95</f>
        <v>2</v>
      </c>
      <c r="AN101" s="141">
        <f>'Crisis Indicator Data'!AG95</f>
        <v>1</v>
      </c>
      <c r="AO101" s="144">
        <f t="shared" si="42"/>
        <v>4</v>
      </c>
      <c r="AP101" s="147">
        <f t="shared" si="43"/>
        <v>3</v>
      </c>
      <c r="AQ101" s="149">
        <f t="shared" si="44"/>
        <v>4</v>
      </c>
    </row>
    <row r="102" spans="1:43" ht="13.5" customHeight="1" x14ac:dyDescent="0.3">
      <c r="A102" s="1" t="str">
        <f>'Crisis Indicator Data'!A96</f>
        <v>Conflict and food security in Sudan</v>
      </c>
      <c r="B102" s="23" t="str">
        <f>'Crisis Indicator Data'!C96</f>
        <v>SDN002</v>
      </c>
      <c r="C102" s="23" t="str">
        <f>'Crisis Indicator Data'!D96</f>
        <v>Sudan</v>
      </c>
      <c r="D102" s="23" t="str">
        <f>'Crisis Indicator Data'!E96</f>
        <v>SDN</v>
      </c>
      <c r="E102" s="137">
        <f>IF(VLOOKUP($D102,'Country Indicator Data'!$B$3:$N$193,3,FALSE)="x","x",ROUND(IF(VLOOKUP($D102,'Country Indicator Data'!$B$3:$N$193,3,FALSE)&gt;E$125,5,IF(VLOOKUP($D102,'Country Indicator Data'!$B$3:$N$193,3,FALSE)&lt;E$124,0,(E$125-VLOOKUP($D102,'Country Indicator Data'!$B$3:$N$193,3,FALSE))/(E$125-E$124)*5)),1))</f>
        <v>3.6</v>
      </c>
      <c r="F102" s="137">
        <f>IF(VLOOKUP($D102,'Country Indicator Data'!$B$3:$N$193,5,FALSE)="No data","x",ROUND(IF(VLOOKUP($D102,'Country Indicator Data'!$B$3:$N$193,5,FALSE)&gt;F$125,0,IF(VLOOKUP($D102,'Country Indicator Data'!$B$3:$N$193,5,FALSE)&lt;F$124,5,(F$125-VLOOKUP($D102,'Country Indicator Data'!$B$3:$N$193,5,FALSE))/(F$125-F$124)*5)),1))</f>
        <v>3.9</v>
      </c>
      <c r="G102" s="138">
        <f t="shared" si="30"/>
        <v>3.75</v>
      </c>
      <c r="H102" s="137">
        <f>IF(VLOOKUP($D102,'Country Indicator Data'!$B$3:$N$193,2,FALSE)="x","x",ROUND(IF(VLOOKUP($D102,'Country Indicator Data'!$B$3:$N$193,2,FALSE)&gt;H$125,5,IF(VLOOKUP($D102,'Country Indicator Data'!$B$3:$N$193,2,FALSE)&lt;H$124,0,5-(H$125-VLOOKUP($D102,'Country Indicator Data'!$B$3:$N$193,2,FALSE))/(H$125-H$124)*5)),1))</f>
        <v>4.3</v>
      </c>
      <c r="I102" s="137">
        <f>IF(VLOOKUP($D102,'Country Indicator Data'!$B$3:$N$193,4,FALSE)="No data","x",ROUND(IF(VLOOKUP($D102,'Country Indicator Data'!$B$3:$N$193,4,FALSE)&gt;I$125,5,IF(VLOOKUP($D102,'Country Indicator Data'!$B$3:$N$193,4,FALSE)&lt;I$124,0,5-(I$125-VLOOKUP($D102,'Country Indicator Data'!$B$3:$N$193,4,FALSE))/(I$125-I$124)*5)),1))</f>
        <v>5</v>
      </c>
      <c r="J102" s="138">
        <f t="shared" si="31"/>
        <v>4.6500000000000004</v>
      </c>
      <c r="K102" s="137">
        <f>IF(VLOOKUP($D102,'Country Indicator Data'!$B$3:$N$193,6,FALSE)="x","x",ROUND(IF(VLOOKUP($D102,'Country Indicator Data'!$B$3:$N$193,6,FALSE)&gt;K$125,5,IF(VLOOKUP($D102,'Country Indicator Data'!$B$3:$N$193,6,FALSE)&lt;K$124,0,5-(K$125-VLOOKUP($D102,'Country Indicator Data'!$B$3:$N$193,6,FALSE))/(K$125-K$124)*5)),1))</f>
        <v>3.8</v>
      </c>
      <c r="L102" s="137">
        <f>IF(VLOOKUP($D102,'Country Indicator Data'!$B$3:$N$193,7,FALSE)="No data","x",ROUND(IF(VLOOKUP($D102,'Country Indicator Data'!$B$3:$N$193,7,FALSE)&gt;L$125,5,IF(VLOOKUP($D102,'Country Indicator Data'!$B$3:$N$193,7,FALSE)&lt;L$124,0,5-(L$125-VLOOKUP($D102,'Country Indicator Data'!$B$3:$N$193,7,FALSE))/(L$125-L$124)*5)),1))</f>
        <v>1.3</v>
      </c>
      <c r="M102" s="138">
        <f t="shared" si="32"/>
        <v>2.5499999999999998</v>
      </c>
      <c r="N102" s="146">
        <f t="shared" si="33"/>
        <v>3.65</v>
      </c>
      <c r="O102" s="137">
        <f>VLOOKUP(D102,'Country Indicator Data'!$B$3:$I$193,8,FALSE)</f>
        <v>5</v>
      </c>
      <c r="P102" s="137">
        <f>IF(VLOOKUP($D102,'Country Indicator Data'!$B$3:$P$193,9,FALSE)="x","x",IF(VLOOKUP($D102,'Country Indicator Data'!$B$3:$P$193,9,FALSE)&gt;P$7,5,IF(VLOOKUP($D102,'Country Indicator Data'!$B$3:$P$193,9,FALSE)&gt;P$6,4,IF(VLOOKUP($D102,'Country Indicator Data'!$B$3:$P$193,9,FALSE)&gt;P$5,3,IF(VLOOKUP($D102,'Country Indicator Data'!$B$3:$P$193,9,FALSE)&gt;P$4,2,IF(VLOOKUP($D102,'Country Indicator Data'!$B$3:$P$193,9,FALSE)&gt;$P$3,1,0))))))</f>
        <v>2</v>
      </c>
      <c r="Q102" s="146">
        <f t="shared" si="34"/>
        <v>3.5</v>
      </c>
      <c r="R102" s="137">
        <f>IF(VLOOKUP($D102,'Country Indicator Data'!$B$3:$N$193,13,FALSE)="x","x",ROUND(IF(VLOOKUP($D102,'Country Indicator Data'!$B$3:$N$193,13,FALSE)&gt;R$125,0,IF(VLOOKUP($D102,'Country Indicator Data'!$B$3:$N$193,13,FALSE)&lt;R$124,5,(R$125-VLOOKUP($D102,'Country Indicator Data'!$B$3:$N$193,13,FALSE))/(R$125-R$124)*5)),1))</f>
        <v>4.3</v>
      </c>
      <c r="S102" s="137">
        <f>IF(VLOOKUP($D102,'Country Indicator Data'!$B$3:$N$193,10,FALSE)="x","x",ROUND(IF(VLOOKUP($D102,'Country Indicator Data'!$B$3:$N$193,10,FALSE)&gt;S$125,0,IF(VLOOKUP($D102,'Country Indicator Data'!$B$3:$N$193,10,FALSE)&lt;S$124,5,(S$125-VLOOKUP($D102,'Country Indicator Data'!$B$3:$N$193,10,FALSE))/(S$125-S$124)*5)),1))</f>
        <v>3.7</v>
      </c>
      <c r="T102" s="137">
        <f>IF(VLOOKUP($D102,'Country Indicator Data'!$B$3:$N$193,11,FALSE)="x","x",ROUND(IF(VLOOKUP($D102,'Country Indicator Data'!$B$3:$N$193,11,FALSE)&gt;T$125,0,IF(VLOOKUP($D102,'Country Indicator Data'!$B$3:$N$193,11,FALSE)&lt;T$124,5,(T$125-VLOOKUP($D102,'Country Indicator Data'!$B$3:$N$193,11,FALSE))/(T$125-T$124)*5)),1))</f>
        <v>4.0999999999999996</v>
      </c>
      <c r="U102" s="137">
        <f>IF(VLOOKUP($D102,'Country Indicator Data'!$B$3:$N$193,12,FALSE)="x","x",ROUND(IF(VLOOKUP($D102,'Country Indicator Data'!$B$3:$N$193,12,FALSE)&gt;U$125,0,IF(VLOOKUP($D102,'Country Indicator Data'!$B$3:$N$193,12,FALSE)&lt;U$124,5,(U$125-VLOOKUP($D102,'Country Indicator Data'!$B$3:$N$193,12,FALSE))/(U$125-U$124)*5)),1))</f>
        <v>4.5999999999999996</v>
      </c>
      <c r="V102" s="146">
        <f t="shared" si="35"/>
        <v>4.2</v>
      </c>
      <c r="W102" s="149">
        <f t="shared" si="36"/>
        <v>3.8</v>
      </c>
      <c r="X102" s="137">
        <f>IF(VLOOKUP($B102,'Crisis Indicator Data'!$C$3:$AG$117,20,FALSE)="x","x",IF(VLOOKUP($B102,'Crisis Indicator Data'!$C$3:$AG$117,20,FALSE)&gt;=X$7,5,IF(VLOOKUP($B102,'Crisis Indicator Data'!$C$3:$AG$117,20,FALSE)&gt;=X$6,4,IF(VLOOKUP($B102,'Crisis Indicator Data'!$C$3:$AG$117,20,FALSE)&gt;=X$5,3,IF(VLOOKUP($B102,'Crisis Indicator Data'!$C$3:$AG$117,20,FALSE)&gt;=X$4,2,IF(VLOOKUP($B102,'Crisis Indicator Data'!$C$3:$AG$117,20,FALSE)&gt;=X$3,1,0))))))</f>
        <v>5</v>
      </c>
      <c r="Y102" s="146">
        <f t="shared" si="37"/>
        <v>5</v>
      </c>
      <c r="Z102" s="139" t="str">
        <f>IF(OR('Crisis Indicator Data'!$W96="x",'Crisis Indicator Data'!$Q96="x",ISNA('Crisis Indicator Data'!$Q96)),"x",'Crisis Indicator Data'!$W96/SUM('Crisis Indicator Data'!$Q96:$U96))</f>
        <v>x</v>
      </c>
      <c r="AA102" s="143" t="str">
        <f t="shared" si="38"/>
        <v>x</v>
      </c>
      <c r="AB102" s="139" t="str">
        <f>IF(OR('Crisis Indicator Data'!$X96="x",'Crisis Indicator Data'!$Q96="x",ISNA('Crisis Indicator Data'!$Q96)),"x",'Crisis Indicator Data'!$X96/SUM('Crisis Indicator Data'!$Q96:$U96))</f>
        <v>x</v>
      </c>
      <c r="AC102" s="143" t="str">
        <f t="shared" si="39"/>
        <v>x</v>
      </c>
      <c r="AD102" s="141">
        <f>'Crisis Indicator Data'!Y96</f>
        <v>2</v>
      </c>
      <c r="AE102" s="141">
        <f>'Crisis Indicator Data'!Z96</f>
        <v>2</v>
      </c>
      <c r="AF102" s="141">
        <f>'Crisis Indicator Data'!AA96</f>
        <v>1</v>
      </c>
      <c r="AG102" s="141" t="str">
        <f>'Crisis Indicator Data'!AB96</f>
        <v>x</v>
      </c>
      <c r="AH102" s="144">
        <f t="shared" si="40"/>
        <v>2</v>
      </c>
      <c r="AI102" s="141" t="str">
        <f>'Crisis Indicator Data'!AC96</f>
        <v>x</v>
      </c>
      <c r="AJ102" s="141">
        <f>'Crisis Indicator Data'!AD96</f>
        <v>2</v>
      </c>
      <c r="AK102" s="144">
        <f t="shared" si="41"/>
        <v>2</v>
      </c>
      <c r="AL102" s="141">
        <f>'Crisis Indicator Data'!AE96</f>
        <v>2</v>
      </c>
      <c r="AM102" s="141">
        <f>'Crisis Indicator Data'!AF96</f>
        <v>2</v>
      </c>
      <c r="AN102" s="141">
        <f>'Crisis Indicator Data'!AG96</f>
        <v>1</v>
      </c>
      <c r="AO102" s="144">
        <f t="shared" si="42"/>
        <v>4</v>
      </c>
      <c r="AP102" s="147">
        <f t="shared" si="43"/>
        <v>3</v>
      </c>
      <c r="AQ102" s="149">
        <f t="shared" si="44"/>
        <v>4</v>
      </c>
    </row>
    <row r="103" spans="1:43" ht="13.5" customHeight="1" x14ac:dyDescent="0.3">
      <c r="A103" s="1" t="str">
        <f>'Crisis Indicator Data'!A97</f>
        <v>International Displacement (Eritrea)</v>
      </c>
      <c r="B103" s="23" t="str">
        <f>'Crisis Indicator Data'!C97</f>
        <v>SDN003</v>
      </c>
      <c r="C103" s="23" t="str">
        <f>'Crisis Indicator Data'!D97</f>
        <v>Sudan</v>
      </c>
      <c r="D103" s="23" t="str">
        <f>'Crisis Indicator Data'!E97</f>
        <v>SDN</v>
      </c>
      <c r="E103" s="137">
        <f>IF(VLOOKUP($D103,'Country Indicator Data'!$B$3:$N$193,3,FALSE)="x","x",ROUND(IF(VLOOKUP($D103,'Country Indicator Data'!$B$3:$N$193,3,FALSE)&gt;E$125,5,IF(VLOOKUP($D103,'Country Indicator Data'!$B$3:$N$193,3,FALSE)&lt;E$124,0,(E$125-VLOOKUP($D103,'Country Indicator Data'!$B$3:$N$193,3,FALSE))/(E$125-E$124)*5)),1))</f>
        <v>3.6</v>
      </c>
      <c r="F103" s="137">
        <f>IF(VLOOKUP($D103,'Country Indicator Data'!$B$3:$N$193,5,FALSE)="No data","x",ROUND(IF(VLOOKUP($D103,'Country Indicator Data'!$B$3:$N$193,5,FALSE)&gt;F$125,0,IF(VLOOKUP($D103,'Country Indicator Data'!$B$3:$N$193,5,FALSE)&lt;F$124,5,(F$125-VLOOKUP($D103,'Country Indicator Data'!$B$3:$N$193,5,FALSE))/(F$125-F$124)*5)),1))</f>
        <v>3.9</v>
      </c>
      <c r="G103" s="138">
        <f t="shared" si="30"/>
        <v>3.75</v>
      </c>
      <c r="H103" s="137">
        <f>IF(VLOOKUP($D103,'Country Indicator Data'!$B$3:$N$193,2,FALSE)="x","x",ROUND(IF(VLOOKUP($D103,'Country Indicator Data'!$B$3:$N$193,2,FALSE)&gt;H$125,5,IF(VLOOKUP($D103,'Country Indicator Data'!$B$3:$N$193,2,FALSE)&lt;H$124,0,5-(H$125-VLOOKUP($D103,'Country Indicator Data'!$B$3:$N$193,2,FALSE))/(H$125-H$124)*5)),1))</f>
        <v>4.3</v>
      </c>
      <c r="I103" s="137">
        <f>IF(VLOOKUP($D103,'Country Indicator Data'!$B$3:$N$193,4,FALSE)="No data","x",ROUND(IF(VLOOKUP($D103,'Country Indicator Data'!$B$3:$N$193,4,FALSE)&gt;I$125,5,IF(VLOOKUP($D103,'Country Indicator Data'!$B$3:$N$193,4,FALSE)&lt;I$124,0,5-(I$125-VLOOKUP($D103,'Country Indicator Data'!$B$3:$N$193,4,FALSE))/(I$125-I$124)*5)),1))</f>
        <v>5</v>
      </c>
      <c r="J103" s="138">
        <f t="shared" si="31"/>
        <v>4.6500000000000004</v>
      </c>
      <c r="K103" s="137">
        <f>IF(VLOOKUP($D103,'Country Indicator Data'!$B$3:$N$193,6,FALSE)="x","x",ROUND(IF(VLOOKUP($D103,'Country Indicator Data'!$B$3:$N$193,6,FALSE)&gt;K$125,5,IF(VLOOKUP($D103,'Country Indicator Data'!$B$3:$N$193,6,FALSE)&lt;K$124,0,5-(K$125-VLOOKUP($D103,'Country Indicator Data'!$B$3:$N$193,6,FALSE))/(K$125-K$124)*5)),1))</f>
        <v>3.8</v>
      </c>
      <c r="L103" s="137">
        <f>IF(VLOOKUP($D103,'Country Indicator Data'!$B$3:$N$193,7,FALSE)="No data","x",ROUND(IF(VLOOKUP($D103,'Country Indicator Data'!$B$3:$N$193,7,FALSE)&gt;L$125,5,IF(VLOOKUP($D103,'Country Indicator Data'!$B$3:$N$193,7,FALSE)&lt;L$124,0,5-(L$125-VLOOKUP($D103,'Country Indicator Data'!$B$3:$N$193,7,FALSE))/(L$125-L$124)*5)),1))</f>
        <v>1.3</v>
      </c>
      <c r="M103" s="138">
        <f t="shared" si="32"/>
        <v>2.5499999999999998</v>
      </c>
      <c r="N103" s="146">
        <f t="shared" si="33"/>
        <v>3.65</v>
      </c>
      <c r="O103" s="137">
        <f>VLOOKUP(D103,'Country Indicator Data'!$B$3:$I$193,8,FALSE)</f>
        <v>5</v>
      </c>
      <c r="P103" s="137">
        <f>IF(VLOOKUP($D103,'Country Indicator Data'!$B$3:$P$193,9,FALSE)="x","x",IF(VLOOKUP($D103,'Country Indicator Data'!$B$3:$P$193,9,FALSE)&gt;P$7,5,IF(VLOOKUP($D103,'Country Indicator Data'!$B$3:$P$193,9,FALSE)&gt;P$6,4,IF(VLOOKUP($D103,'Country Indicator Data'!$B$3:$P$193,9,FALSE)&gt;P$5,3,IF(VLOOKUP($D103,'Country Indicator Data'!$B$3:$P$193,9,FALSE)&gt;P$4,2,IF(VLOOKUP($D103,'Country Indicator Data'!$B$3:$P$193,9,FALSE)&gt;$P$3,1,0))))))</f>
        <v>2</v>
      </c>
      <c r="Q103" s="146">
        <f t="shared" si="34"/>
        <v>3.5</v>
      </c>
      <c r="R103" s="137">
        <f>IF(VLOOKUP($D103,'Country Indicator Data'!$B$3:$N$193,13,FALSE)="x","x",ROUND(IF(VLOOKUP($D103,'Country Indicator Data'!$B$3:$N$193,13,FALSE)&gt;R$125,0,IF(VLOOKUP($D103,'Country Indicator Data'!$B$3:$N$193,13,FALSE)&lt;R$124,5,(R$125-VLOOKUP($D103,'Country Indicator Data'!$B$3:$N$193,13,FALSE))/(R$125-R$124)*5)),1))</f>
        <v>4.3</v>
      </c>
      <c r="S103" s="137">
        <f>IF(VLOOKUP($D103,'Country Indicator Data'!$B$3:$N$193,10,FALSE)="x","x",ROUND(IF(VLOOKUP($D103,'Country Indicator Data'!$B$3:$N$193,10,FALSE)&gt;S$125,0,IF(VLOOKUP($D103,'Country Indicator Data'!$B$3:$N$193,10,FALSE)&lt;S$124,5,(S$125-VLOOKUP($D103,'Country Indicator Data'!$B$3:$N$193,10,FALSE))/(S$125-S$124)*5)),1))</f>
        <v>3.7</v>
      </c>
      <c r="T103" s="137">
        <f>IF(VLOOKUP($D103,'Country Indicator Data'!$B$3:$N$193,11,FALSE)="x","x",ROUND(IF(VLOOKUP($D103,'Country Indicator Data'!$B$3:$N$193,11,FALSE)&gt;T$125,0,IF(VLOOKUP($D103,'Country Indicator Data'!$B$3:$N$193,11,FALSE)&lt;T$124,5,(T$125-VLOOKUP($D103,'Country Indicator Data'!$B$3:$N$193,11,FALSE))/(T$125-T$124)*5)),1))</f>
        <v>4.0999999999999996</v>
      </c>
      <c r="U103" s="137">
        <f>IF(VLOOKUP($D103,'Country Indicator Data'!$B$3:$N$193,12,FALSE)="x","x",ROUND(IF(VLOOKUP($D103,'Country Indicator Data'!$B$3:$N$193,12,FALSE)&gt;U$125,0,IF(VLOOKUP($D103,'Country Indicator Data'!$B$3:$N$193,12,FALSE)&lt;U$124,5,(U$125-VLOOKUP($D103,'Country Indicator Data'!$B$3:$N$193,12,FALSE))/(U$125-U$124)*5)),1))</f>
        <v>4.5999999999999996</v>
      </c>
      <c r="V103" s="146">
        <f t="shared" si="35"/>
        <v>4.2</v>
      </c>
      <c r="W103" s="149">
        <f t="shared" si="36"/>
        <v>3.8</v>
      </c>
      <c r="X103" s="137">
        <f>IF(VLOOKUP($B103,'Crisis Indicator Data'!$C$3:$AG$117,20,FALSE)="x","x",IF(VLOOKUP($B103,'Crisis Indicator Data'!$C$3:$AG$117,20,FALSE)&gt;=X$7,5,IF(VLOOKUP($B103,'Crisis Indicator Data'!$C$3:$AG$117,20,FALSE)&gt;=X$6,4,IF(VLOOKUP($B103,'Crisis Indicator Data'!$C$3:$AG$117,20,FALSE)&gt;=X$5,3,IF(VLOOKUP($B103,'Crisis Indicator Data'!$C$3:$AG$117,20,FALSE)&gt;=X$4,2,IF(VLOOKUP($B103,'Crisis Indicator Data'!$C$3:$AG$117,20,FALSE)&gt;=X$3,1,0))))))</f>
        <v>2</v>
      </c>
      <c r="Y103" s="146">
        <f t="shared" si="37"/>
        <v>2</v>
      </c>
      <c r="Z103" s="139" t="str">
        <f>IF(OR('Crisis Indicator Data'!$W97="x",'Crisis Indicator Data'!$Q97="x",ISNA('Crisis Indicator Data'!$Q97)),"x",'Crisis Indicator Data'!$W97/SUM('Crisis Indicator Data'!$Q97:$U97))</f>
        <v>x</v>
      </c>
      <c r="AA103" s="143" t="str">
        <f t="shared" si="38"/>
        <v>x</v>
      </c>
      <c r="AB103" s="139" t="str">
        <f>IF(OR('Crisis Indicator Data'!$X97="x",'Crisis Indicator Data'!$Q97="x",ISNA('Crisis Indicator Data'!$Q97)),"x",'Crisis Indicator Data'!$X97/SUM('Crisis Indicator Data'!$Q97:$U97))</f>
        <v>x</v>
      </c>
      <c r="AC103" s="143" t="str">
        <f t="shared" si="39"/>
        <v>x</v>
      </c>
      <c r="AD103" s="141">
        <f>'Crisis Indicator Data'!Y97</f>
        <v>2</v>
      </c>
      <c r="AE103" s="141">
        <f>'Crisis Indicator Data'!Z97</f>
        <v>2</v>
      </c>
      <c r="AF103" s="141">
        <f>'Crisis Indicator Data'!AA97</f>
        <v>1</v>
      </c>
      <c r="AG103" s="141" t="str">
        <f>'Crisis Indicator Data'!AB97</f>
        <v>x</v>
      </c>
      <c r="AH103" s="144">
        <f t="shared" si="40"/>
        <v>2</v>
      </c>
      <c r="AI103" s="141" t="str">
        <f>'Crisis Indicator Data'!AC97</f>
        <v>x</v>
      </c>
      <c r="AJ103" s="141">
        <f>'Crisis Indicator Data'!AD97</f>
        <v>2</v>
      </c>
      <c r="AK103" s="144">
        <f t="shared" si="41"/>
        <v>2</v>
      </c>
      <c r="AL103" s="141">
        <f>'Crisis Indicator Data'!AE97</f>
        <v>2</v>
      </c>
      <c r="AM103" s="141">
        <f>'Crisis Indicator Data'!AF97</f>
        <v>2</v>
      </c>
      <c r="AN103" s="141">
        <f>'Crisis Indicator Data'!AG97</f>
        <v>1</v>
      </c>
      <c r="AO103" s="144">
        <f t="shared" si="42"/>
        <v>4</v>
      </c>
      <c r="AP103" s="147">
        <f t="shared" si="43"/>
        <v>3</v>
      </c>
      <c r="AQ103" s="149">
        <f t="shared" si="44"/>
        <v>2.5</v>
      </c>
    </row>
    <row r="104" spans="1:43" ht="13.5" customHeight="1" x14ac:dyDescent="0.3">
      <c r="A104" s="1" t="str">
        <f>'Crisis Indicator Data'!A98</f>
        <v>International Displacement (South Sudan)</v>
      </c>
      <c r="B104" s="23" t="str">
        <f>'Crisis Indicator Data'!C98</f>
        <v>SDN004</v>
      </c>
      <c r="C104" s="23" t="str">
        <f>'Crisis Indicator Data'!D98</f>
        <v>Sudan</v>
      </c>
      <c r="D104" s="23" t="str">
        <f>'Crisis Indicator Data'!E98</f>
        <v>SDN</v>
      </c>
      <c r="E104" s="137">
        <f>IF(VLOOKUP($D104,'Country Indicator Data'!$B$3:$N$193,3,FALSE)="x","x",ROUND(IF(VLOOKUP($D104,'Country Indicator Data'!$B$3:$N$193,3,FALSE)&gt;E$125,5,IF(VLOOKUP($D104,'Country Indicator Data'!$B$3:$N$193,3,FALSE)&lt;E$124,0,(E$125-VLOOKUP($D104,'Country Indicator Data'!$B$3:$N$193,3,FALSE))/(E$125-E$124)*5)),1))</f>
        <v>3.6</v>
      </c>
      <c r="F104" s="137">
        <f>IF(VLOOKUP($D104,'Country Indicator Data'!$B$3:$N$193,5,FALSE)="No data","x",ROUND(IF(VLOOKUP($D104,'Country Indicator Data'!$B$3:$N$193,5,FALSE)&gt;F$125,0,IF(VLOOKUP($D104,'Country Indicator Data'!$B$3:$N$193,5,FALSE)&lt;F$124,5,(F$125-VLOOKUP($D104,'Country Indicator Data'!$B$3:$N$193,5,FALSE))/(F$125-F$124)*5)),1))</f>
        <v>3.9</v>
      </c>
      <c r="G104" s="138">
        <f t="shared" si="30"/>
        <v>3.75</v>
      </c>
      <c r="H104" s="137">
        <f>IF(VLOOKUP($D104,'Country Indicator Data'!$B$3:$N$193,2,FALSE)="x","x",ROUND(IF(VLOOKUP($D104,'Country Indicator Data'!$B$3:$N$193,2,FALSE)&gt;H$125,5,IF(VLOOKUP($D104,'Country Indicator Data'!$B$3:$N$193,2,FALSE)&lt;H$124,0,5-(H$125-VLOOKUP($D104,'Country Indicator Data'!$B$3:$N$193,2,FALSE))/(H$125-H$124)*5)),1))</f>
        <v>4.3</v>
      </c>
      <c r="I104" s="137">
        <f>IF(VLOOKUP($D104,'Country Indicator Data'!$B$3:$N$193,4,FALSE)="No data","x",ROUND(IF(VLOOKUP($D104,'Country Indicator Data'!$B$3:$N$193,4,FALSE)&gt;I$125,5,IF(VLOOKUP($D104,'Country Indicator Data'!$B$3:$N$193,4,FALSE)&lt;I$124,0,5-(I$125-VLOOKUP($D104,'Country Indicator Data'!$B$3:$N$193,4,FALSE))/(I$125-I$124)*5)),1))</f>
        <v>5</v>
      </c>
      <c r="J104" s="138">
        <f t="shared" si="31"/>
        <v>4.6500000000000004</v>
      </c>
      <c r="K104" s="137">
        <f>IF(VLOOKUP($D104,'Country Indicator Data'!$B$3:$N$193,6,FALSE)="x","x",ROUND(IF(VLOOKUP($D104,'Country Indicator Data'!$B$3:$N$193,6,FALSE)&gt;K$125,5,IF(VLOOKUP($D104,'Country Indicator Data'!$B$3:$N$193,6,FALSE)&lt;K$124,0,5-(K$125-VLOOKUP($D104,'Country Indicator Data'!$B$3:$N$193,6,FALSE))/(K$125-K$124)*5)),1))</f>
        <v>3.8</v>
      </c>
      <c r="L104" s="137">
        <f>IF(VLOOKUP($D104,'Country Indicator Data'!$B$3:$N$193,7,FALSE)="No data","x",ROUND(IF(VLOOKUP($D104,'Country Indicator Data'!$B$3:$N$193,7,FALSE)&gt;L$125,5,IF(VLOOKUP($D104,'Country Indicator Data'!$B$3:$N$193,7,FALSE)&lt;L$124,0,5-(L$125-VLOOKUP($D104,'Country Indicator Data'!$B$3:$N$193,7,FALSE))/(L$125-L$124)*5)),1))</f>
        <v>1.3</v>
      </c>
      <c r="M104" s="138">
        <f t="shared" si="32"/>
        <v>2.5499999999999998</v>
      </c>
      <c r="N104" s="146">
        <f t="shared" si="33"/>
        <v>3.65</v>
      </c>
      <c r="O104" s="137">
        <f>VLOOKUP(D104,'Country Indicator Data'!$B$3:$I$193,8,FALSE)</f>
        <v>5</v>
      </c>
      <c r="P104" s="137">
        <f>IF(VLOOKUP($D104,'Country Indicator Data'!$B$3:$P$193,9,FALSE)="x","x",IF(VLOOKUP($D104,'Country Indicator Data'!$B$3:$P$193,9,FALSE)&gt;P$7,5,IF(VLOOKUP($D104,'Country Indicator Data'!$B$3:$P$193,9,FALSE)&gt;P$6,4,IF(VLOOKUP($D104,'Country Indicator Data'!$B$3:$P$193,9,FALSE)&gt;P$5,3,IF(VLOOKUP($D104,'Country Indicator Data'!$B$3:$P$193,9,FALSE)&gt;P$4,2,IF(VLOOKUP($D104,'Country Indicator Data'!$B$3:$P$193,9,FALSE)&gt;$P$3,1,0))))))</f>
        <v>2</v>
      </c>
      <c r="Q104" s="146">
        <f t="shared" si="34"/>
        <v>3.5</v>
      </c>
      <c r="R104" s="137">
        <f>IF(VLOOKUP($D104,'Country Indicator Data'!$B$3:$N$193,13,FALSE)="x","x",ROUND(IF(VLOOKUP($D104,'Country Indicator Data'!$B$3:$N$193,13,FALSE)&gt;R$125,0,IF(VLOOKUP($D104,'Country Indicator Data'!$B$3:$N$193,13,FALSE)&lt;R$124,5,(R$125-VLOOKUP($D104,'Country Indicator Data'!$B$3:$N$193,13,FALSE))/(R$125-R$124)*5)),1))</f>
        <v>4.3</v>
      </c>
      <c r="S104" s="137">
        <f>IF(VLOOKUP($D104,'Country Indicator Data'!$B$3:$N$193,10,FALSE)="x","x",ROUND(IF(VLOOKUP($D104,'Country Indicator Data'!$B$3:$N$193,10,FALSE)&gt;S$125,0,IF(VLOOKUP($D104,'Country Indicator Data'!$B$3:$N$193,10,FALSE)&lt;S$124,5,(S$125-VLOOKUP($D104,'Country Indicator Data'!$B$3:$N$193,10,FALSE))/(S$125-S$124)*5)),1))</f>
        <v>3.7</v>
      </c>
      <c r="T104" s="137">
        <f>IF(VLOOKUP($D104,'Country Indicator Data'!$B$3:$N$193,11,FALSE)="x","x",ROUND(IF(VLOOKUP($D104,'Country Indicator Data'!$B$3:$N$193,11,FALSE)&gt;T$125,0,IF(VLOOKUP($D104,'Country Indicator Data'!$B$3:$N$193,11,FALSE)&lt;T$124,5,(T$125-VLOOKUP($D104,'Country Indicator Data'!$B$3:$N$193,11,FALSE))/(T$125-T$124)*5)),1))</f>
        <v>4.0999999999999996</v>
      </c>
      <c r="U104" s="137">
        <f>IF(VLOOKUP($D104,'Country Indicator Data'!$B$3:$N$193,12,FALSE)="x","x",ROUND(IF(VLOOKUP($D104,'Country Indicator Data'!$B$3:$N$193,12,FALSE)&gt;U$125,0,IF(VLOOKUP($D104,'Country Indicator Data'!$B$3:$N$193,12,FALSE)&lt;U$124,5,(U$125-VLOOKUP($D104,'Country Indicator Data'!$B$3:$N$193,12,FALSE))/(U$125-U$124)*5)),1))</f>
        <v>4.5999999999999996</v>
      </c>
      <c r="V104" s="146">
        <f t="shared" si="35"/>
        <v>4.2</v>
      </c>
      <c r="W104" s="149">
        <f t="shared" si="36"/>
        <v>3.8</v>
      </c>
      <c r="X104" s="137">
        <f>IF(VLOOKUP($B104,'Crisis Indicator Data'!$C$3:$AG$117,20,FALSE)="x","x",IF(VLOOKUP($B104,'Crisis Indicator Data'!$C$3:$AG$117,20,FALSE)&gt;=X$7,5,IF(VLOOKUP($B104,'Crisis Indicator Data'!$C$3:$AG$117,20,FALSE)&gt;=X$6,4,IF(VLOOKUP($B104,'Crisis Indicator Data'!$C$3:$AG$117,20,FALSE)&gt;=X$5,3,IF(VLOOKUP($B104,'Crisis Indicator Data'!$C$3:$AG$117,20,FALSE)&gt;=X$4,2,IF(VLOOKUP($B104,'Crisis Indicator Data'!$C$3:$AG$117,20,FALSE)&gt;=X$3,1,0))))))</f>
        <v>2</v>
      </c>
      <c r="Y104" s="146">
        <f t="shared" si="37"/>
        <v>2</v>
      </c>
      <c r="Z104" s="139" t="str">
        <f>IF(OR('Crisis Indicator Data'!$W98="x",'Crisis Indicator Data'!$Q98="x",ISNA('Crisis Indicator Data'!$Q98)),"x",'Crisis Indicator Data'!$W98/SUM('Crisis Indicator Data'!$Q98:$U98))</f>
        <v>x</v>
      </c>
      <c r="AA104" s="143" t="str">
        <f t="shared" si="38"/>
        <v>x</v>
      </c>
      <c r="AB104" s="139" t="str">
        <f>IF(OR('Crisis Indicator Data'!$X98="x",'Crisis Indicator Data'!$Q98="x",ISNA('Crisis Indicator Data'!$Q98)),"x",'Crisis Indicator Data'!$X98/SUM('Crisis Indicator Data'!$Q98:$U98))</f>
        <v>x</v>
      </c>
      <c r="AC104" s="143" t="str">
        <f t="shared" si="39"/>
        <v>x</v>
      </c>
      <c r="AD104" s="141">
        <f>'Crisis Indicator Data'!Y98</f>
        <v>2</v>
      </c>
      <c r="AE104" s="141">
        <f>'Crisis Indicator Data'!Z98</f>
        <v>2</v>
      </c>
      <c r="AF104" s="141">
        <f>'Crisis Indicator Data'!AA98</f>
        <v>1</v>
      </c>
      <c r="AG104" s="141" t="str">
        <f>'Crisis Indicator Data'!AB98</f>
        <v>x</v>
      </c>
      <c r="AH104" s="144">
        <f t="shared" si="40"/>
        <v>2</v>
      </c>
      <c r="AI104" s="141" t="str">
        <f>'Crisis Indicator Data'!AC98</f>
        <v>x</v>
      </c>
      <c r="AJ104" s="141">
        <f>'Crisis Indicator Data'!AD98</f>
        <v>2</v>
      </c>
      <c r="AK104" s="144">
        <f t="shared" si="41"/>
        <v>2</v>
      </c>
      <c r="AL104" s="141">
        <f>'Crisis Indicator Data'!AE98</f>
        <v>2</v>
      </c>
      <c r="AM104" s="141">
        <f>'Crisis Indicator Data'!AF98</f>
        <v>2</v>
      </c>
      <c r="AN104" s="141">
        <f>'Crisis Indicator Data'!AG98</f>
        <v>1</v>
      </c>
      <c r="AO104" s="144">
        <f t="shared" si="42"/>
        <v>4</v>
      </c>
      <c r="AP104" s="147">
        <f t="shared" si="43"/>
        <v>3</v>
      </c>
      <c r="AQ104" s="149">
        <f t="shared" si="44"/>
        <v>2.5</v>
      </c>
    </row>
    <row r="105" spans="1:43" ht="13.5" customHeight="1" x14ac:dyDescent="0.3">
      <c r="A105" s="1" t="str">
        <f>'Crisis Indicator Data'!A99</f>
        <v>Syrian conflict</v>
      </c>
      <c r="B105" s="23" t="str">
        <f>'Crisis Indicator Data'!C99</f>
        <v>SYR001</v>
      </c>
      <c r="C105" s="23" t="str">
        <f>'Crisis Indicator Data'!D99</f>
        <v>Syria</v>
      </c>
      <c r="D105" s="23" t="str">
        <f>'Crisis Indicator Data'!E99</f>
        <v>SYR</v>
      </c>
      <c r="E105" s="137">
        <f>IF(VLOOKUP($D105,'Country Indicator Data'!$B$3:$N$193,3,FALSE)="x","x",ROUND(IF(VLOOKUP($D105,'Country Indicator Data'!$B$3:$N$193,3,FALSE)&gt;E$125,5,IF(VLOOKUP($D105,'Country Indicator Data'!$B$3:$N$193,3,FALSE)&lt;E$124,0,(E$125-VLOOKUP($D105,'Country Indicator Data'!$B$3:$N$193,3,FALSE))/(E$125-E$124)*5)),1))</f>
        <v>4.5999999999999996</v>
      </c>
      <c r="F105" s="137">
        <f>IF(VLOOKUP($D105,'Country Indicator Data'!$B$3:$N$193,5,FALSE)="No data","x",ROUND(IF(VLOOKUP($D105,'Country Indicator Data'!$B$3:$N$193,5,FALSE)&gt;F$125,0,IF(VLOOKUP($D105,'Country Indicator Data'!$B$3:$N$193,5,FALSE)&lt;F$124,5,(F$125-VLOOKUP($D105,'Country Indicator Data'!$B$3:$N$193,5,FALSE))/(F$125-F$124)*5)),1))</f>
        <v>4.0999999999999996</v>
      </c>
      <c r="G105" s="138">
        <f t="shared" si="30"/>
        <v>4.3499999999999996</v>
      </c>
      <c r="H105" s="137">
        <f>IF(VLOOKUP($D105,'Country Indicator Data'!$B$3:$N$193,2,FALSE)="x","x",ROUND(IF(VLOOKUP($D105,'Country Indicator Data'!$B$3:$N$193,2,FALSE)&gt;H$125,5,IF(VLOOKUP($D105,'Country Indicator Data'!$B$3:$N$193,2,FALSE)&lt;H$124,0,5-(H$125-VLOOKUP($D105,'Country Indicator Data'!$B$3:$N$193,2,FALSE))/(H$125-H$124)*5)),1))</f>
        <v>2.9</v>
      </c>
      <c r="I105" s="137">
        <f>IF(VLOOKUP($D105,'Country Indicator Data'!$B$3:$N$193,4,FALSE)="No data","x",ROUND(IF(VLOOKUP($D105,'Country Indicator Data'!$B$3:$N$193,4,FALSE)&gt;I$125,5,IF(VLOOKUP($D105,'Country Indicator Data'!$B$3:$N$193,4,FALSE)&lt;I$124,0,5-(I$125-VLOOKUP($D105,'Country Indicator Data'!$B$3:$N$193,4,FALSE))/(I$125-I$124)*5)),1))</f>
        <v>5</v>
      </c>
      <c r="J105" s="138">
        <f t="shared" si="31"/>
        <v>3.95</v>
      </c>
      <c r="K105" s="137">
        <f>IF(VLOOKUP($D105,'Country Indicator Data'!$B$3:$N$193,6,FALSE)="x","x",ROUND(IF(VLOOKUP($D105,'Country Indicator Data'!$B$3:$N$193,6,FALSE)&gt;K$125,5,IF(VLOOKUP($D105,'Country Indicator Data'!$B$3:$N$193,6,FALSE)&lt;K$124,0,5-(K$125-VLOOKUP($D105,'Country Indicator Data'!$B$3:$N$193,6,FALSE))/(K$125-K$124)*5)),1))</f>
        <v>3.7</v>
      </c>
      <c r="L105" s="137">
        <f>IF(VLOOKUP($D105,'Country Indicator Data'!$B$3:$N$193,7,FALSE)="No data","x",ROUND(IF(VLOOKUP($D105,'Country Indicator Data'!$B$3:$N$193,7,FALSE)&gt;L$125,5,IF(VLOOKUP($D105,'Country Indicator Data'!$B$3:$N$193,7,FALSE)&lt;L$124,0,5-(L$125-VLOOKUP($D105,'Country Indicator Data'!$B$3:$N$193,7,FALSE))/(L$125-L$124)*5)),1))</f>
        <v>1.3</v>
      </c>
      <c r="M105" s="138">
        <f t="shared" si="32"/>
        <v>2.5</v>
      </c>
      <c r="N105" s="146">
        <f t="shared" si="33"/>
        <v>3.6</v>
      </c>
      <c r="O105" s="137">
        <f>VLOOKUP(D105,'Country Indicator Data'!$B$3:$I$193,8,FALSE)</f>
        <v>5</v>
      </c>
      <c r="P105" s="137">
        <f>IF(VLOOKUP($D105,'Country Indicator Data'!$B$3:$P$193,9,FALSE)="x","x",IF(VLOOKUP($D105,'Country Indicator Data'!$B$3:$P$193,9,FALSE)&gt;P$7,5,IF(VLOOKUP($D105,'Country Indicator Data'!$B$3:$P$193,9,FALSE)&gt;P$6,4,IF(VLOOKUP($D105,'Country Indicator Data'!$B$3:$P$193,9,FALSE)&gt;P$5,3,IF(VLOOKUP($D105,'Country Indicator Data'!$B$3:$P$193,9,FALSE)&gt;P$4,2,IF(VLOOKUP($D105,'Country Indicator Data'!$B$3:$P$193,9,FALSE)&gt;$P$3,1,0))))))</f>
        <v>4</v>
      </c>
      <c r="Q105" s="146">
        <f t="shared" si="34"/>
        <v>4.5</v>
      </c>
      <c r="R105" s="137">
        <f>IF(VLOOKUP($D105,'Country Indicator Data'!$B$3:$N$193,13,FALSE)="x","x",ROUND(IF(VLOOKUP($D105,'Country Indicator Data'!$B$3:$N$193,13,FALSE)&gt;R$125,0,IF(VLOOKUP($D105,'Country Indicator Data'!$B$3:$N$193,13,FALSE)&lt;R$124,5,(R$125-VLOOKUP($D105,'Country Indicator Data'!$B$3:$N$193,13,FALSE))/(R$125-R$124)*5)),1))</f>
        <v>4.4000000000000004</v>
      </c>
      <c r="S105" s="137">
        <f>IF(VLOOKUP($D105,'Country Indicator Data'!$B$3:$N$193,10,FALSE)="x","x",ROUND(IF(VLOOKUP($D105,'Country Indicator Data'!$B$3:$N$193,10,FALSE)&gt;S$125,0,IF(VLOOKUP($D105,'Country Indicator Data'!$B$3:$N$193,10,FALSE)&lt;S$124,5,(S$125-VLOOKUP($D105,'Country Indicator Data'!$B$3:$N$193,10,FALSE))/(S$125-S$124)*5)),1))</f>
        <v>3.9</v>
      </c>
      <c r="T105" s="137">
        <f>IF(VLOOKUP($D105,'Country Indicator Data'!$B$3:$N$193,11,FALSE)="x","x",ROUND(IF(VLOOKUP($D105,'Country Indicator Data'!$B$3:$N$193,11,FALSE)&gt;T$125,0,IF(VLOOKUP($D105,'Country Indicator Data'!$B$3:$N$193,11,FALSE)&lt;T$124,5,(T$125-VLOOKUP($D105,'Country Indicator Data'!$B$3:$N$193,11,FALSE))/(T$125-T$124)*5)),1))</f>
        <v>4.3</v>
      </c>
      <c r="U105" s="137">
        <f>IF(VLOOKUP($D105,'Country Indicator Data'!$B$3:$N$193,12,FALSE)="x","x",ROUND(IF(VLOOKUP($D105,'Country Indicator Data'!$B$3:$N$193,12,FALSE)&gt;U$125,0,IF(VLOOKUP($D105,'Country Indicator Data'!$B$3:$N$193,12,FALSE)&lt;U$124,5,(U$125-VLOOKUP($D105,'Country Indicator Data'!$B$3:$N$193,12,FALSE))/(U$125-U$124)*5)),1))</f>
        <v>5</v>
      </c>
      <c r="V105" s="146">
        <f t="shared" si="35"/>
        <v>4.4000000000000004</v>
      </c>
      <c r="W105" s="149">
        <f t="shared" si="36"/>
        <v>4.2</v>
      </c>
      <c r="X105" s="137">
        <f>IF(VLOOKUP($B105,'Crisis Indicator Data'!$C$3:$AG$117,20,FALSE)="x","x",IF(VLOOKUP($B105,'Crisis Indicator Data'!$C$3:$AG$117,20,FALSE)&gt;=X$7,5,IF(VLOOKUP($B105,'Crisis Indicator Data'!$C$3:$AG$117,20,FALSE)&gt;=X$6,4,IF(VLOOKUP($B105,'Crisis Indicator Data'!$C$3:$AG$117,20,FALSE)&gt;=X$5,3,IF(VLOOKUP($B105,'Crisis Indicator Data'!$C$3:$AG$117,20,FALSE)&gt;=X$4,2,IF(VLOOKUP($B105,'Crisis Indicator Data'!$C$3:$AG$117,20,FALSE)&gt;=X$3,1,0))))))</f>
        <v>5</v>
      </c>
      <c r="Y105" s="146">
        <f t="shared" si="37"/>
        <v>5</v>
      </c>
      <c r="Z105" s="139" t="str">
        <f>IF(OR('Crisis Indicator Data'!$W99="x",'Crisis Indicator Data'!$Q99="x",ISNA('Crisis Indicator Data'!$Q99)),"x",'Crisis Indicator Data'!$W99/SUM('Crisis Indicator Data'!$Q99:$U99))</f>
        <v>x</v>
      </c>
      <c r="AA105" s="143" t="str">
        <f t="shared" si="38"/>
        <v>x</v>
      </c>
      <c r="AB105" s="139">
        <f>IF(OR('Crisis Indicator Data'!$X99="x",'Crisis Indicator Data'!$Q99="x",ISNA('Crisis Indicator Data'!$Q99)),"x",'Crisis Indicator Data'!$X99/SUM('Crisis Indicator Data'!$Q99:$U99))</f>
        <v>8.8957055214723926E-2</v>
      </c>
      <c r="AC105" s="143">
        <f t="shared" si="39"/>
        <v>2</v>
      </c>
      <c r="AD105" s="141">
        <f>'Crisis Indicator Data'!Y99</f>
        <v>2</v>
      </c>
      <c r="AE105" s="141">
        <f>'Crisis Indicator Data'!Z99</f>
        <v>3</v>
      </c>
      <c r="AF105" s="141">
        <f>'Crisis Indicator Data'!AA99</f>
        <v>2</v>
      </c>
      <c r="AG105" s="141">
        <f>'Crisis Indicator Data'!AB99</f>
        <v>3</v>
      </c>
      <c r="AH105" s="144">
        <f t="shared" si="40"/>
        <v>5</v>
      </c>
      <c r="AI105" s="141">
        <f>'Crisis Indicator Data'!AC99</f>
        <v>2</v>
      </c>
      <c r="AJ105" s="141">
        <f>'Crisis Indicator Data'!AD99</f>
        <v>2</v>
      </c>
      <c r="AK105" s="144">
        <f t="shared" si="41"/>
        <v>4</v>
      </c>
      <c r="AL105" s="141">
        <f>'Crisis Indicator Data'!AE99</f>
        <v>3</v>
      </c>
      <c r="AM105" s="141">
        <f>'Crisis Indicator Data'!AF99</f>
        <v>3</v>
      </c>
      <c r="AN105" s="141">
        <f>'Crisis Indicator Data'!AG99</f>
        <v>2</v>
      </c>
      <c r="AO105" s="144">
        <f t="shared" si="42"/>
        <v>5</v>
      </c>
      <c r="AP105" s="147">
        <f t="shared" si="43"/>
        <v>5</v>
      </c>
      <c r="AQ105" s="149">
        <f t="shared" si="44"/>
        <v>5</v>
      </c>
    </row>
    <row r="106" spans="1:43" ht="13.5" customHeight="1" x14ac:dyDescent="0.3">
      <c r="A106" s="1" t="str">
        <f>'Crisis Indicator Data'!A100</f>
        <v>International Displacement in Tanzania</v>
      </c>
      <c r="B106" s="23" t="str">
        <f>'Crisis Indicator Data'!C100</f>
        <v>TZA002</v>
      </c>
      <c r="C106" s="23" t="str">
        <f>'Crisis Indicator Data'!D100</f>
        <v>Tanzania</v>
      </c>
      <c r="D106" s="23" t="str">
        <f>'Crisis Indicator Data'!E100</f>
        <v>TZA</v>
      </c>
      <c r="E106" s="137">
        <f>IF(VLOOKUP($D106,'Country Indicator Data'!$B$3:$N$193,3,FALSE)="x","x",ROUND(IF(VLOOKUP($D106,'Country Indicator Data'!$B$3:$N$193,3,FALSE)&gt;E$125,5,IF(VLOOKUP($D106,'Country Indicator Data'!$B$3:$N$193,3,FALSE)&lt;E$124,0,(E$125-VLOOKUP($D106,'Country Indicator Data'!$B$3:$N$193,3,FALSE))/(E$125-E$124)*5)),1))</f>
        <v>2.5</v>
      </c>
      <c r="F106" s="137">
        <f>IF(VLOOKUP($D106,'Country Indicator Data'!$B$3:$N$193,5,FALSE)="No data","x",ROUND(IF(VLOOKUP($D106,'Country Indicator Data'!$B$3:$N$193,5,FALSE)&gt;F$125,0,IF(VLOOKUP($D106,'Country Indicator Data'!$B$3:$N$193,5,FALSE)&lt;F$124,5,(F$125-VLOOKUP($D106,'Country Indicator Data'!$B$3:$N$193,5,FALSE))/(F$125-F$124)*5)),1))</f>
        <v>2</v>
      </c>
      <c r="G106" s="138">
        <f t="shared" si="30"/>
        <v>2.25</v>
      </c>
      <c r="H106" s="137">
        <f>IF(VLOOKUP($D106,'Country Indicator Data'!$B$3:$N$193,2,FALSE)="x","x",ROUND(IF(VLOOKUP($D106,'Country Indicator Data'!$B$3:$N$193,2,FALSE)&gt;H$125,5,IF(VLOOKUP($D106,'Country Indicator Data'!$B$3:$N$193,2,FALSE)&lt;H$124,0,5-(H$125-VLOOKUP($D106,'Country Indicator Data'!$B$3:$N$193,2,FALSE))/(H$125-H$124)*5)),1))</f>
        <v>0.6</v>
      </c>
      <c r="I106" s="137">
        <f>IF(VLOOKUP($D106,'Country Indicator Data'!$B$3:$N$193,4,FALSE)="No data","x",ROUND(IF(VLOOKUP($D106,'Country Indicator Data'!$B$3:$N$193,4,FALSE)&gt;I$125,5,IF(VLOOKUP($D106,'Country Indicator Data'!$B$3:$N$193,4,FALSE)&lt;I$124,0,5-(I$125-VLOOKUP($D106,'Country Indicator Data'!$B$3:$N$193,4,FALSE))/(I$125-I$124)*5)),1))</f>
        <v>0</v>
      </c>
      <c r="J106" s="138">
        <f t="shared" si="31"/>
        <v>0.3</v>
      </c>
      <c r="K106" s="137">
        <f>IF(VLOOKUP($D106,'Country Indicator Data'!$B$3:$N$193,6,FALSE)="x","x",ROUND(IF(VLOOKUP($D106,'Country Indicator Data'!$B$3:$N$193,6,FALSE)&gt;K$125,5,IF(VLOOKUP($D106,'Country Indicator Data'!$B$3:$N$193,6,FALSE)&lt;K$124,0,5-(K$125-VLOOKUP($D106,'Country Indicator Data'!$B$3:$N$193,6,FALSE))/(K$125-K$124)*5)),1))</f>
        <v>3.6</v>
      </c>
      <c r="L106" s="137">
        <f>IF(VLOOKUP($D106,'Country Indicator Data'!$B$3:$N$193,7,FALSE)="No data","x",ROUND(IF(VLOOKUP($D106,'Country Indicator Data'!$B$3:$N$193,7,FALSE)&gt;L$125,5,IF(VLOOKUP($D106,'Country Indicator Data'!$B$3:$N$193,7,FALSE)&lt;L$124,0,5-(L$125-VLOOKUP($D106,'Country Indicator Data'!$B$3:$N$193,7,FALSE))/(L$125-L$124)*5)),1))</f>
        <v>1.6</v>
      </c>
      <c r="M106" s="138">
        <f t="shared" si="32"/>
        <v>2.6</v>
      </c>
      <c r="N106" s="146">
        <f t="shared" si="33"/>
        <v>1.7166666666666668</v>
      </c>
      <c r="O106" s="137">
        <f>VLOOKUP(D106,'Country Indicator Data'!$B$3:$I$193,8,FALSE)</f>
        <v>3</v>
      </c>
      <c r="P106" s="137">
        <f>IF(VLOOKUP($D106,'Country Indicator Data'!$B$3:$P$193,9,FALSE)="x","x",IF(VLOOKUP($D106,'Country Indicator Data'!$B$3:$P$193,9,FALSE)&gt;P$7,5,IF(VLOOKUP($D106,'Country Indicator Data'!$B$3:$P$193,9,FALSE)&gt;P$6,4,IF(VLOOKUP($D106,'Country Indicator Data'!$B$3:$P$193,9,FALSE)&gt;P$5,3,IF(VLOOKUP($D106,'Country Indicator Data'!$B$3:$P$193,9,FALSE)&gt;P$4,2,IF(VLOOKUP($D106,'Country Indicator Data'!$B$3:$P$193,9,FALSE)&gt;$P$3,1,0))))))</f>
        <v>1</v>
      </c>
      <c r="Q106" s="146">
        <f t="shared" si="34"/>
        <v>2</v>
      </c>
      <c r="R106" s="137">
        <f>IF(VLOOKUP($D106,'Country Indicator Data'!$B$3:$N$193,13,FALSE)="x","x",ROUND(IF(VLOOKUP($D106,'Country Indicator Data'!$B$3:$N$193,13,FALSE)&gt;R$125,0,IF(VLOOKUP($D106,'Country Indicator Data'!$B$3:$N$193,13,FALSE)&lt;R$124,5,(R$125-VLOOKUP($D106,'Country Indicator Data'!$B$3:$N$193,13,FALSE))/(R$125-R$124)*5)),1))</f>
        <v>3.4</v>
      </c>
      <c r="S106" s="137">
        <f>IF(VLOOKUP($D106,'Country Indicator Data'!$B$3:$N$193,10,FALSE)="x","x",ROUND(IF(VLOOKUP($D106,'Country Indicator Data'!$B$3:$N$193,10,FALSE)&gt;S$125,0,IF(VLOOKUP($D106,'Country Indicator Data'!$B$3:$N$193,10,FALSE)&lt;S$124,5,(S$125-VLOOKUP($D106,'Country Indicator Data'!$B$3:$N$193,10,FALSE))/(S$125-S$124)*5)),1))</f>
        <v>2.9</v>
      </c>
      <c r="T106" s="137">
        <f>IF(VLOOKUP($D106,'Country Indicator Data'!$B$3:$N$193,11,FALSE)="x","x",ROUND(IF(VLOOKUP($D106,'Country Indicator Data'!$B$3:$N$193,11,FALSE)&gt;T$125,0,IF(VLOOKUP($D106,'Country Indicator Data'!$B$3:$N$193,11,FALSE)&lt;T$124,5,(T$125-VLOOKUP($D106,'Country Indicator Data'!$B$3:$N$193,11,FALSE))/(T$125-T$124)*5)),1))</f>
        <v>2.2999999999999998</v>
      </c>
      <c r="U106" s="137">
        <f>IF(VLOOKUP($D106,'Country Indicator Data'!$B$3:$N$193,12,FALSE)="x","x",ROUND(IF(VLOOKUP($D106,'Country Indicator Data'!$B$3:$N$193,12,FALSE)&gt;U$125,0,IF(VLOOKUP($D106,'Country Indicator Data'!$B$3:$N$193,12,FALSE)&lt;U$124,5,(U$125-VLOOKUP($D106,'Country Indicator Data'!$B$3:$N$193,12,FALSE))/(U$125-U$124)*5)),1))</f>
        <v>2.4</v>
      </c>
      <c r="V106" s="146">
        <f t="shared" si="35"/>
        <v>2.8</v>
      </c>
      <c r="W106" s="149">
        <f t="shared" si="36"/>
        <v>2.2000000000000002</v>
      </c>
      <c r="X106" s="137">
        <f>IF(VLOOKUP($B106,'Crisis Indicator Data'!$C$3:$AG$117,20,FALSE)="x","x",IF(VLOOKUP($B106,'Crisis Indicator Data'!$C$3:$AG$117,20,FALSE)&gt;=X$7,5,IF(VLOOKUP($B106,'Crisis Indicator Data'!$C$3:$AG$117,20,FALSE)&gt;=X$6,4,IF(VLOOKUP($B106,'Crisis Indicator Data'!$C$3:$AG$117,20,FALSE)&gt;=X$5,3,IF(VLOOKUP($B106,'Crisis Indicator Data'!$C$3:$AG$117,20,FALSE)&gt;=X$4,2,IF(VLOOKUP($B106,'Crisis Indicator Data'!$C$3:$AG$117,20,FALSE)&gt;=X$3,1,0))))))</f>
        <v>2</v>
      </c>
      <c r="Y106" s="146">
        <f t="shared" si="37"/>
        <v>2</v>
      </c>
      <c r="Z106" s="139" t="str">
        <f>IF(OR('Crisis Indicator Data'!$W100="x",'Crisis Indicator Data'!$Q100="x",ISNA('Crisis Indicator Data'!$Q100)),"x",'Crisis Indicator Data'!$W100/SUM('Crisis Indicator Data'!$Q100:$U100))</f>
        <v>x</v>
      </c>
      <c r="AA106" s="143" t="str">
        <f t="shared" si="38"/>
        <v>x</v>
      </c>
      <c r="AB106" s="139" t="str">
        <f>IF(OR('Crisis Indicator Data'!$X100="x",'Crisis Indicator Data'!$Q100="x",ISNA('Crisis Indicator Data'!$Q100)),"x",'Crisis Indicator Data'!$X100/SUM('Crisis Indicator Data'!$Q100:$U100))</f>
        <v>x</v>
      </c>
      <c r="AC106" s="143" t="str">
        <f t="shared" si="39"/>
        <v>x</v>
      </c>
      <c r="AD106" s="141">
        <f>'Crisis Indicator Data'!Y100</f>
        <v>0</v>
      </c>
      <c r="AE106" s="141">
        <f>'Crisis Indicator Data'!Z100</f>
        <v>0</v>
      </c>
      <c r="AF106" s="141">
        <f>'Crisis Indicator Data'!AA100</f>
        <v>0</v>
      </c>
      <c r="AG106" s="141">
        <f>'Crisis Indicator Data'!AB100</f>
        <v>0</v>
      </c>
      <c r="AH106" s="144">
        <f t="shared" si="40"/>
        <v>0</v>
      </c>
      <c r="AI106" s="141">
        <f>'Crisis Indicator Data'!AC100</f>
        <v>0</v>
      </c>
      <c r="AJ106" s="141">
        <f>'Crisis Indicator Data'!AD100</f>
        <v>0</v>
      </c>
      <c r="AK106" s="144">
        <f t="shared" si="41"/>
        <v>0</v>
      </c>
      <c r="AL106" s="141">
        <f>'Crisis Indicator Data'!AE100</f>
        <v>0</v>
      </c>
      <c r="AM106" s="141">
        <f>'Crisis Indicator Data'!AF100</f>
        <v>0</v>
      </c>
      <c r="AN106" s="141">
        <f>'Crisis Indicator Data'!AG100</f>
        <v>0</v>
      </c>
      <c r="AO106" s="144">
        <f t="shared" si="42"/>
        <v>0</v>
      </c>
      <c r="AP106" s="147">
        <f t="shared" si="43"/>
        <v>0</v>
      </c>
      <c r="AQ106" s="149">
        <f t="shared" si="44"/>
        <v>1</v>
      </c>
    </row>
    <row r="107" spans="1:43" ht="13.5" customHeight="1" x14ac:dyDescent="0.3">
      <c r="A107" s="1" t="str">
        <f>'Crisis Indicator Data'!A101</f>
        <v>Thailand</v>
      </c>
      <c r="B107" s="23" t="str">
        <f>'Crisis Indicator Data'!C101</f>
        <v>THA001</v>
      </c>
      <c r="C107" s="23" t="str">
        <f>'Crisis Indicator Data'!D101</f>
        <v>Thailand</v>
      </c>
      <c r="D107" s="23" t="str">
        <f>'Crisis Indicator Data'!E101</f>
        <v>THA</v>
      </c>
      <c r="E107" s="137">
        <f>IF(VLOOKUP($D107,'Country Indicator Data'!$B$3:$N$193,3,FALSE)="x","x",ROUND(IF(VLOOKUP($D107,'Country Indicator Data'!$B$3:$N$193,3,FALSE)&gt;E$125,5,IF(VLOOKUP($D107,'Country Indicator Data'!$B$3:$N$193,3,FALSE)&lt;E$124,0,(E$125-VLOOKUP($D107,'Country Indicator Data'!$B$3:$N$193,3,FALSE))/(E$125-E$124)*5)),1))</f>
        <v>2.1</v>
      </c>
      <c r="F107" s="137">
        <f>IF(VLOOKUP($D107,'Country Indicator Data'!$B$3:$N$193,5,FALSE)="No data","x",ROUND(IF(VLOOKUP($D107,'Country Indicator Data'!$B$3:$N$193,5,FALSE)&gt;F$125,0,IF(VLOOKUP($D107,'Country Indicator Data'!$B$3:$N$193,5,FALSE)&lt;F$124,5,(F$125-VLOOKUP($D107,'Country Indicator Data'!$B$3:$N$193,5,FALSE))/(F$125-F$124)*5)),1))</f>
        <v>3.4</v>
      </c>
      <c r="G107" s="138">
        <f t="shared" si="30"/>
        <v>2.75</v>
      </c>
      <c r="H107" s="137">
        <f>IF(VLOOKUP($D107,'Country Indicator Data'!$B$3:$N$193,2,FALSE)="x","x",ROUND(IF(VLOOKUP($D107,'Country Indicator Data'!$B$3:$N$193,2,FALSE)&gt;H$125,5,IF(VLOOKUP($D107,'Country Indicator Data'!$B$3:$N$193,2,FALSE)&lt;H$124,0,5-(H$125-VLOOKUP($D107,'Country Indicator Data'!$B$3:$N$193,2,FALSE))/(H$125-H$124)*5)),1))</f>
        <v>2.2000000000000002</v>
      </c>
      <c r="I107" s="137">
        <f>IF(VLOOKUP($D107,'Country Indicator Data'!$B$3:$N$193,4,FALSE)="No data","x",ROUND(IF(VLOOKUP($D107,'Country Indicator Data'!$B$3:$N$193,4,FALSE)&gt;I$125,5,IF(VLOOKUP($D107,'Country Indicator Data'!$B$3:$N$193,4,FALSE)&lt;I$124,0,5-(I$125-VLOOKUP($D107,'Country Indicator Data'!$B$3:$N$193,4,FALSE))/(I$125-I$124)*5)),1))</f>
        <v>0.5</v>
      </c>
      <c r="J107" s="138">
        <f t="shared" si="31"/>
        <v>1.35</v>
      </c>
      <c r="K107" s="137">
        <f>IF(VLOOKUP($D107,'Country Indicator Data'!$B$3:$N$193,6,FALSE)="x","x",ROUND(IF(VLOOKUP($D107,'Country Indicator Data'!$B$3:$N$193,6,FALSE)&gt;K$125,5,IF(VLOOKUP($D107,'Country Indicator Data'!$B$3:$N$193,6,FALSE)&lt;K$124,0,5-(K$125-VLOOKUP($D107,'Country Indicator Data'!$B$3:$N$193,6,FALSE))/(K$125-K$124)*5)),1))</f>
        <v>2.4</v>
      </c>
      <c r="L107" s="137">
        <f>IF(VLOOKUP($D107,'Country Indicator Data'!$B$3:$N$193,7,FALSE)="No data","x",ROUND(IF(VLOOKUP($D107,'Country Indicator Data'!$B$3:$N$193,7,FALSE)&gt;L$125,5,IF(VLOOKUP($D107,'Country Indicator Data'!$B$3:$N$193,7,FALSE)&lt;L$124,0,5-(L$125-VLOOKUP($D107,'Country Indicator Data'!$B$3:$N$193,7,FALSE))/(L$125-L$124)*5)),1))</f>
        <v>1.8</v>
      </c>
      <c r="M107" s="138">
        <f t="shared" si="32"/>
        <v>2.1</v>
      </c>
      <c r="N107" s="146">
        <f t="shared" si="33"/>
        <v>2.0666666666666664</v>
      </c>
      <c r="O107" s="137">
        <f>VLOOKUP(D107,'Country Indicator Data'!$B$3:$I$193,8,FALSE)</f>
        <v>3</v>
      </c>
      <c r="P107" s="137">
        <f>IF(VLOOKUP($D107,'Country Indicator Data'!$B$3:$P$193,9,FALSE)="x","x",IF(VLOOKUP($D107,'Country Indicator Data'!$B$3:$P$193,9,FALSE)&gt;P$7,5,IF(VLOOKUP($D107,'Country Indicator Data'!$B$3:$P$193,9,FALSE)&gt;P$6,4,IF(VLOOKUP($D107,'Country Indicator Data'!$B$3:$P$193,9,FALSE)&gt;P$5,3,IF(VLOOKUP($D107,'Country Indicator Data'!$B$3:$P$193,9,FALSE)&gt;P$4,2,IF(VLOOKUP($D107,'Country Indicator Data'!$B$3:$P$193,9,FALSE)&gt;$P$3,1,0))))))</f>
        <v>1</v>
      </c>
      <c r="Q107" s="146">
        <f t="shared" si="34"/>
        <v>2</v>
      </c>
      <c r="R107" s="137">
        <f>IF(VLOOKUP($D107,'Country Indicator Data'!$B$3:$N$193,13,FALSE)="x","x",ROUND(IF(VLOOKUP($D107,'Country Indicator Data'!$B$3:$N$193,13,FALSE)&gt;R$125,0,IF(VLOOKUP($D107,'Country Indicator Data'!$B$3:$N$193,13,FALSE)&lt;R$124,5,(R$125-VLOOKUP($D107,'Country Indicator Data'!$B$3:$N$193,13,FALSE))/(R$125-R$124)*5)),1))</f>
        <v>3.3</v>
      </c>
      <c r="S107" s="137">
        <f>IF(VLOOKUP($D107,'Country Indicator Data'!$B$3:$N$193,10,FALSE)="x","x",ROUND(IF(VLOOKUP($D107,'Country Indicator Data'!$B$3:$N$193,10,FALSE)&gt;S$125,0,IF(VLOOKUP($D107,'Country Indicator Data'!$B$3:$N$193,10,FALSE)&lt;S$124,5,(S$125-VLOOKUP($D107,'Country Indicator Data'!$B$3:$N$193,10,FALSE))/(S$125-S$124)*5)),1))</f>
        <v>2.6</v>
      </c>
      <c r="T107" s="137">
        <f>IF(VLOOKUP($D107,'Country Indicator Data'!$B$3:$N$193,11,FALSE)="x","x",ROUND(IF(VLOOKUP($D107,'Country Indicator Data'!$B$3:$N$193,11,FALSE)&gt;T$125,0,IF(VLOOKUP($D107,'Country Indicator Data'!$B$3:$N$193,11,FALSE)&lt;T$124,5,(T$125-VLOOKUP($D107,'Country Indicator Data'!$B$3:$N$193,11,FALSE))/(T$125-T$124)*5)),1))</f>
        <v>3.5</v>
      </c>
      <c r="U107" s="137">
        <f>IF(VLOOKUP($D107,'Country Indicator Data'!$B$3:$N$193,12,FALSE)="x","x",ROUND(IF(VLOOKUP($D107,'Country Indicator Data'!$B$3:$N$193,12,FALSE)&gt;U$125,0,IF(VLOOKUP($D107,'Country Indicator Data'!$B$3:$N$193,12,FALSE)&lt;U$124,5,(U$125-VLOOKUP($D107,'Country Indicator Data'!$B$3:$N$193,12,FALSE))/(U$125-U$124)*5)),1))</f>
        <v>3.5</v>
      </c>
      <c r="V107" s="146">
        <f t="shared" si="35"/>
        <v>3.2</v>
      </c>
      <c r="W107" s="149">
        <f t="shared" si="36"/>
        <v>2.4</v>
      </c>
      <c r="X107" s="137">
        <f>IF(VLOOKUP($B107,'Crisis Indicator Data'!$C$3:$AG$117,20,FALSE)="x","x",IF(VLOOKUP($B107,'Crisis Indicator Data'!$C$3:$AG$117,20,FALSE)&gt;=X$7,5,IF(VLOOKUP($B107,'Crisis Indicator Data'!$C$3:$AG$117,20,FALSE)&gt;=X$6,4,IF(VLOOKUP($B107,'Crisis Indicator Data'!$C$3:$AG$117,20,FALSE)&gt;=X$5,3,IF(VLOOKUP($B107,'Crisis Indicator Data'!$C$3:$AG$117,20,FALSE)&gt;=X$4,2,IF(VLOOKUP($B107,'Crisis Indicator Data'!$C$3:$AG$117,20,FALSE)&gt;=X$3,1,0))))))</f>
        <v>2</v>
      </c>
      <c r="Y107" s="146">
        <f t="shared" si="37"/>
        <v>2</v>
      </c>
      <c r="Z107" s="139" t="str">
        <f>IF(OR('Crisis Indicator Data'!$W101="x",'Crisis Indicator Data'!$Q101="x",ISNA('Crisis Indicator Data'!$Q101)),"x",'Crisis Indicator Data'!$W101/SUM('Crisis Indicator Data'!$Q101:$U101))</f>
        <v>x</v>
      </c>
      <c r="AA107" s="143" t="str">
        <f t="shared" si="38"/>
        <v>x</v>
      </c>
      <c r="AB107" s="139" t="str">
        <f>IF(OR('Crisis Indicator Data'!$X101="x",'Crisis Indicator Data'!$Q101="x",ISNA('Crisis Indicator Data'!$Q101)),"x",'Crisis Indicator Data'!$X101/SUM('Crisis Indicator Data'!$Q101:$U101))</f>
        <v>x</v>
      </c>
      <c r="AC107" s="143" t="str">
        <f t="shared" si="39"/>
        <v>x</v>
      </c>
      <c r="AD107" s="141">
        <f>'Crisis Indicator Data'!Y101</f>
        <v>0</v>
      </c>
      <c r="AE107" s="141">
        <f>'Crisis Indicator Data'!Z101</f>
        <v>0</v>
      </c>
      <c r="AF107" s="141">
        <f>'Crisis Indicator Data'!AA101</f>
        <v>0</v>
      </c>
      <c r="AG107" s="141">
        <f>'Crisis Indicator Data'!AB101</f>
        <v>0</v>
      </c>
      <c r="AH107" s="144">
        <f t="shared" si="40"/>
        <v>0</v>
      </c>
      <c r="AI107" s="141">
        <f>'Crisis Indicator Data'!AC101</f>
        <v>0</v>
      </c>
      <c r="AJ107" s="141">
        <f>'Crisis Indicator Data'!AD101</f>
        <v>0</v>
      </c>
      <c r="AK107" s="144">
        <f t="shared" si="41"/>
        <v>0</v>
      </c>
      <c r="AL107" s="141">
        <f>'Crisis Indicator Data'!AE101</f>
        <v>0</v>
      </c>
      <c r="AM107" s="141">
        <f>'Crisis Indicator Data'!AF101</f>
        <v>1</v>
      </c>
      <c r="AN107" s="141">
        <f>'Crisis Indicator Data'!AG101</f>
        <v>1</v>
      </c>
      <c r="AO107" s="144">
        <f t="shared" si="42"/>
        <v>2</v>
      </c>
      <c r="AP107" s="147">
        <f t="shared" si="43"/>
        <v>1</v>
      </c>
      <c r="AQ107" s="149">
        <f t="shared" si="44"/>
        <v>1.5</v>
      </c>
    </row>
    <row r="108" spans="1:43" ht="13.5" customHeight="1" x14ac:dyDescent="0.3">
      <c r="A108" s="1" t="str">
        <f>'Crisis Indicator Data'!A102</f>
        <v>Conflict in Thailand</v>
      </c>
      <c r="B108" s="23" t="str">
        <f>'Crisis Indicator Data'!C102</f>
        <v>THA002</v>
      </c>
      <c r="C108" s="23" t="str">
        <f>'Crisis Indicator Data'!D102</f>
        <v>Thailand</v>
      </c>
      <c r="D108" s="23" t="str">
        <f>'Crisis Indicator Data'!E102</f>
        <v>THA</v>
      </c>
      <c r="E108" s="137">
        <f>IF(VLOOKUP($D108,'Country Indicator Data'!$B$3:$N$193,3,FALSE)="x","x",ROUND(IF(VLOOKUP($D108,'Country Indicator Data'!$B$3:$N$193,3,FALSE)&gt;E$125,5,IF(VLOOKUP($D108,'Country Indicator Data'!$B$3:$N$193,3,FALSE)&lt;E$124,0,(E$125-VLOOKUP($D108,'Country Indicator Data'!$B$3:$N$193,3,FALSE))/(E$125-E$124)*5)),1))</f>
        <v>2.1</v>
      </c>
      <c r="F108" s="137">
        <f>IF(VLOOKUP($D108,'Country Indicator Data'!$B$3:$N$193,5,FALSE)="No data","x",ROUND(IF(VLOOKUP($D108,'Country Indicator Data'!$B$3:$N$193,5,FALSE)&gt;F$125,0,IF(VLOOKUP($D108,'Country Indicator Data'!$B$3:$N$193,5,FALSE)&lt;F$124,5,(F$125-VLOOKUP($D108,'Country Indicator Data'!$B$3:$N$193,5,FALSE))/(F$125-F$124)*5)),1))</f>
        <v>3.4</v>
      </c>
      <c r="G108" s="138">
        <f t="shared" si="30"/>
        <v>2.75</v>
      </c>
      <c r="H108" s="137">
        <f>IF(VLOOKUP($D108,'Country Indicator Data'!$B$3:$N$193,2,FALSE)="x","x",ROUND(IF(VLOOKUP($D108,'Country Indicator Data'!$B$3:$N$193,2,FALSE)&gt;H$125,5,IF(VLOOKUP($D108,'Country Indicator Data'!$B$3:$N$193,2,FALSE)&lt;H$124,0,5-(H$125-VLOOKUP($D108,'Country Indicator Data'!$B$3:$N$193,2,FALSE))/(H$125-H$124)*5)),1))</f>
        <v>2.2000000000000002</v>
      </c>
      <c r="I108" s="137">
        <f>IF(VLOOKUP($D108,'Country Indicator Data'!$B$3:$N$193,4,FALSE)="No data","x",ROUND(IF(VLOOKUP($D108,'Country Indicator Data'!$B$3:$N$193,4,FALSE)&gt;I$125,5,IF(VLOOKUP($D108,'Country Indicator Data'!$B$3:$N$193,4,FALSE)&lt;I$124,0,5-(I$125-VLOOKUP($D108,'Country Indicator Data'!$B$3:$N$193,4,FALSE))/(I$125-I$124)*5)),1))</f>
        <v>0.5</v>
      </c>
      <c r="J108" s="138">
        <f t="shared" si="31"/>
        <v>1.35</v>
      </c>
      <c r="K108" s="137">
        <f>IF(VLOOKUP($D108,'Country Indicator Data'!$B$3:$N$193,6,FALSE)="x","x",ROUND(IF(VLOOKUP($D108,'Country Indicator Data'!$B$3:$N$193,6,FALSE)&gt;K$125,5,IF(VLOOKUP($D108,'Country Indicator Data'!$B$3:$N$193,6,FALSE)&lt;K$124,0,5-(K$125-VLOOKUP($D108,'Country Indicator Data'!$B$3:$N$193,6,FALSE))/(K$125-K$124)*5)),1))</f>
        <v>2.4</v>
      </c>
      <c r="L108" s="137">
        <f>IF(VLOOKUP($D108,'Country Indicator Data'!$B$3:$N$193,7,FALSE)="No data","x",ROUND(IF(VLOOKUP($D108,'Country Indicator Data'!$B$3:$N$193,7,FALSE)&gt;L$125,5,IF(VLOOKUP($D108,'Country Indicator Data'!$B$3:$N$193,7,FALSE)&lt;L$124,0,5-(L$125-VLOOKUP($D108,'Country Indicator Data'!$B$3:$N$193,7,FALSE))/(L$125-L$124)*5)),1))</f>
        <v>1.8</v>
      </c>
      <c r="M108" s="138">
        <f t="shared" si="32"/>
        <v>2.1</v>
      </c>
      <c r="N108" s="146">
        <f t="shared" si="33"/>
        <v>2.0666666666666664</v>
      </c>
      <c r="O108" s="137">
        <f>VLOOKUP(D108,'Country Indicator Data'!$B$3:$I$193,8,FALSE)</f>
        <v>3</v>
      </c>
      <c r="P108" s="137">
        <f>IF(VLOOKUP($D108,'Country Indicator Data'!$B$3:$P$193,9,FALSE)="x","x",IF(VLOOKUP($D108,'Country Indicator Data'!$B$3:$P$193,9,FALSE)&gt;P$7,5,IF(VLOOKUP($D108,'Country Indicator Data'!$B$3:$P$193,9,FALSE)&gt;P$6,4,IF(VLOOKUP($D108,'Country Indicator Data'!$B$3:$P$193,9,FALSE)&gt;P$5,3,IF(VLOOKUP($D108,'Country Indicator Data'!$B$3:$P$193,9,FALSE)&gt;P$4,2,IF(VLOOKUP($D108,'Country Indicator Data'!$B$3:$P$193,9,FALSE)&gt;$P$3,1,0))))))</f>
        <v>1</v>
      </c>
      <c r="Q108" s="146">
        <f t="shared" si="34"/>
        <v>2</v>
      </c>
      <c r="R108" s="137">
        <f>IF(VLOOKUP($D108,'Country Indicator Data'!$B$3:$N$193,13,FALSE)="x","x",ROUND(IF(VLOOKUP($D108,'Country Indicator Data'!$B$3:$N$193,13,FALSE)&gt;R$125,0,IF(VLOOKUP($D108,'Country Indicator Data'!$B$3:$N$193,13,FALSE)&lt;R$124,5,(R$125-VLOOKUP($D108,'Country Indicator Data'!$B$3:$N$193,13,FALSE))/(R$125-R$124)*5)),1))</f>
        <v>3.3</v>
      </c>
      <c r="S108" s="137">
        <f>IF(VLOOKUP($D108,'Country Indicator Data'!$B$3:$N$193,10,FALSE)="x","x",ROUND(IF(VLOOKUP($D108,'Country Indicator Data'!$B$3:$N$193,10,FALSE)&gt;S$125,0,IF(VLOOKUP($D108,'Country Indicator Data'!$B$3:$N$193,10,FALSE)&lt;S$124,5,(S$125-VLOOKUP($D108,'Country Indicator Data'!$B$3:$N$193,10,FALSE))/(S$125-S$124)*5)),1))</f>
        <v>2.6</v>
      </c>
      <c r="T108" s="137">
        <f>IF(VLOOKUP($D108,'Country Indicator Data'!$B$3:$N$193,11,FALSE)="x","x",ROUND(IF(VLOOKUP($D108,'Country Indicator Data'!$B$3:$N$193,11,FALSE)&gt;T$125,0,IF(VLOOKUP($D108,'Country Indicator Data'!$B$3:$N$193,11,FALSE)&lt;T$124,5,(T$125-VLOOKUP($D108,'Country Indicator Data'!$B$3:$N$193,11,FALSE))/(T$125-T$124)*5)),1))</f>
        <v>3.5</v>
      </c>
      <c r="U108" s="137">
        <f>IF(VLOOKUP($D108,'Country Indicator Data'!$B$3:$N$193,12,FALSE)="x","x",ROUND(IF(VLOOKUP($D108,'Country Indicator Data'!$B$3:$N$193,12,FALSE)&gt;U$125,0,IF(VLOOKUP($D108,'Country Indicator Data'!$B$3:$N$193,12,FALSE)&lt;U$124,5,(U$125-VLOOKUP($D108,'Country Indicator Data'!$B$3:$N$193,12,FALSE))/(U$125-U$124)*5)),1))</f>
        <v>3.5</v>
      </c>
      <c r="V108" s="146">
        <f t="shared" si="35"/>
        <v>3.2</v>
      </c>
      <c r="W108" s="149">
        <f t="shared" si="36"/>
        <v>2.4</v>
      </c>
      <c r="X108" s="137">
        <f>IF(VLOOKUP($B108,'Crisis Indicator Data'!$C$3:$AG$117,20,FALSE)="x","x",IF(VLOOKUP($B108,'Crisis Indicator Data'!$C$3:$AG$117,20,FALSE)&gt;=X$7,5,IF(VLOOKUP($B108,'Crisis Indicator Data'!$C$3:$AG$117,20,FALSE)&gt;=X$6,4,IF(VLOOKUP($B108,'Crisis Indicator Data'!$C$3:$AG$117,20,FALSE)&gt;=X$5,3,IF(VLOOKUP($B108,'Crisis Indicator Data'!$C$3:$AG$117,20,FALSE)&gt;=X$4,2,IF(VLOOKUP($B108,'Crisis Indicator Data'!$C$3:$AG$117,20,FALSE)&gt;=X$3,1,0))))))</f>
        <v>1</v>
      </c>
      <c r="Y108" s="146">
        <f t="shared" si="37"/>
        <v>1</v>
      </c>
      <c r="Z108" s="139" t="str">
        <f>IF(OR('Crisis Indicator Data'!$W102="x",'Crisis Indicator Data'!$Q102="x",ISNA('Crisis Indicator Data'!$Q102)),"x",'Crisis Indicator Data'!$W102/SUM('Crisis Indicator Data'!$Q102:$U102))</f>
        <v>x</v>
      </c>
      <c r="AA108" s="143" t="str">
        <f t="shared" si="38"/>
        <v>x</v>
      </c>
      <c r="AB108" s="139" t="str">
        <f>IF(OR('Crisis Indicator Data'!$X102="x",'Crisis Indicator Data'!$Q102="x",ISNA('Crisis Indicator Data'!$Q102)),"x",'Crisis Indicator Data'!$X102/SUM('Crisis Indicator Data'!$Q102:$U102))</f>
        <v>x</v>
      </c>
      <c r="AC108" s="143" t="str">
        <f t="shared" si="39"/>
        <v>x</v>
      </c>
      <c r="AD108" s="141">
        <f>'Crisis Indicator Data'!Y102</f>
        <v>0</v>
      </c>
      <c r="AE108" s="141">
        <f>'Crisis Indicator Data'!Z102</f>
        <v>0</v>
      </c>
      <c r="AF108" s="141">
        <f>'Crisis Indicator Data'!AA102</f>
        <v>0</v>
      </c>
      <c r="AG108" s="141">
        <f>'Crisis Indicator Data'!AB102</f>
        <v>0</v>
      </c>
      <c r="AH108" s="144">
        <f t="shared" si="40"/>
        <v>0</v>
      </c>
      <c r="AI108" s="141">
        <f>'Crisis Indicator Data'!AC102</f>
        <v>0</v>
      </c>
      <c r="AJ108" s="141">
        <f>'Crisis Indicator Data'!AD102</f>
        <v>0</v>
      </c>
      <c r="AK108" s="144">
        <f t="shared" si="41"/>
        <v>0</v>
      </c>
      <c r="AL108" s="141">
        <f>'Crisis Indicator Data'!AE102</f>
        <v>0</v>
      </c>
      <c r="AM108" s="141">
        <f>'Crisis Indicator Data'!AF102</f>
        <v>1</v>
      </c>
      <c r="AN108" s="141">
        <f>'Crisis Indicator Data'!AG102</f>
        <v>1</v>
      </c>
      <c r="AO108" s="144">
        <f t="shared" si="42"/>
        <v>2</v>
      </c>
      <c r="AP108" s="147">
        <f t="shared" si="43"/>
        <v>1</v>
      </c>
      <c r="AQ108" s="149">
        <f t="shared" si="44"/>
        <v>1</v>
      </c>
    </row>
    <row r="109" spans="1:43" ht="13.5" customHeight="1" x14ac:dyDescent="0.3">
      <c r="A109" s="1" t="str">
        <f>'Crisis Indicator Data'!A103</f>
        <v>International Displacement (from Myanmar, mostly Karen and Karenni minorities</v>
      </c>
      <c r="B109" s="23" t="str">
        <f>'Crisis Indicator Data'!C103</f>
        <v>THA003</v>
      </c>
      <c r="C109" s="23" t="str">
        <f>'Crisis Indicator Data'!D103</f>
        <v>Thailand</v>
      </c>
      <c r="D109" s="23" t="str">
        <f>'Crisis Indicator Data'!E103</f>
        <v>THA</v>
      </c>
      <c r="E109" s="137">
        <f>IF(VLOOKUP($D109,'Country Indicator Data'!$B$3:$N$193,3,FALSE)="x","x",ROUND(IF(VLOOKUP($D109,'Country Indicator Data'!$B$3:$N$193,3,FALSE)&gt;E$125,5,IF(VLOOKUP($D109,'Country Indicator Data'!$B$3:$N$193,3,FALSE)&lt;E$124,0,(E$125-VLOOKUP($D109,'Country Indicator Data'!$B$3:$N$193,3,FALSE))/(E$125-E$124)*5)),1))</f>
        <v>2.1</v>
      </c>
      <c r="F109" s="137">
        <f>IF(VLOOKUP($D109,'Country Indicator Data'!$B$3:$N$193,5,FALSE)="No data","x",ROUND(IF(VLOOKUP($D109,'Country Indicator Data'!$B$3:$N$193,5,FALSE)&gt;F$125,0,IF(VLOOKUP($D109,'Country Indicator Data'!$B$3:$N$193,5,FALSE)&lt;F$124,5,(F$125-VLOOKUP($D109,'Country Indicator Data'!$B$3:$N$193,5,FALSE))/(F$125-F$124)*5)),1))</f>
        <v>3.4</v>
      </c>
      <c r="G109" s="138">
        <f t="shared" si="30"/>
        <v>2.75</v>
      </c>
      <c r="H109" s="137">
        <f>IF(VLOOKUP($D109,'Country Indicator Data'!$B$3:$N$193,2,FALSE)="x","x",ROUND(IF(VLOOKUP($D109,'Country Indicator Data'!$B$3:$N$193,2,FALSE)&gt;H$125,5,IF(VLOOKUP($D109,'Country Indicator Data'!$B$3:$N$193,2,FALSE)&lt;H$124,0,5-(H$125-VLOOKUP($D109,'Country Indicator Data'!$B$3:$N$193,2,FALSE))/(H$125-H$124)*5)),1))</f>
        <v>2.2000000000000002</v>
      </c>
      <c r="I109" s="137">
        <f>IF(VLOOKUP($D109,'Country Indicator Data'!$B$3:$N$193,4,FALSE)="No data","x",ROUND(IF(VLOOKUP($D109,'Country Indicator Data'!$B$3:$N$193,4,FALSE)&gt;I$125,5,IF(VLOOKUP($D109,'Country Indicator Data'!$B$3:$N$193,4,FALSE)&lt;I$124,0,5-(I$125-VLOOKUP($D109,'Country Indicator Data'!$B$3:$N$193,4,FALSE))/(I$125-I$124)*5)),1))</f>
        <v>0.5</v>
      </c>
      <c r="J109" s="138">
        <f t="shared" si="31"/>
        <v>1.35</v>
      </c>
      <c r="K109" s="137">
        <f>IF(VLOOKUP($D109,'Country Indicator Data'!$B$3:$N$193,6,FALSE)="x","x",ROUND(IF(VLOOKUP($D109,'Country Indicator Data'!$B$3:$N$193,6,FALSE)&gt;K$125,5,IF(VLOOKUP($D109,'Country Indicator Data'!$B$3:$N$193,6,FALSE)&lt;K$124,0,5-(K$125-VLOOKUP($D109,'Country Indicator Data'!$B$3:$N$193,6,FALSE))/(K$125-K$124)*5)),1))</f>
        <v>2.4</v>
      </c>
      <c r="L109" s="137">
        <f>IF(VLOOKUP($D109,'Country Indicator Data'!$B$3:$N$193,7,FALSE)="No data","x",ROUND(IF(VLOOKUP($D109,'Country Indicator Data'!$B$3:$N$193,7,FALSE)&gt;L$125,5,IF(VLOOKUP($D109,'Country Indicator Data'!$B$3:$N$193,7,FALSE)&lt;L$124,0,5-(L$125-VLOOKUP($D109,'Country Indicator Data'!$B$3:$N$193,7,FALSE))/(L$125-L$124)*5)),1))</f>
        <v>1.8</v>
      </c>
      <c r="M109" s="138">
        <f t="shared" si="32"/>
        <v>2.1</v>
      </c>
      <c r="N109" s="146">
        <f t="shared" si="33"/>
        <v>2.0666666666666664</v>
      </c>
      <c r="O109" s="137">
        <f>VLOOKUP(D109,'Country Indicator Data'!$B$3:$I$193,8,FALSE)</f>
        <v>3</v>
      </c>
      <c r="P109" s="137">
        <f>IF(VLOOKUP($D109,'Country Indicator Data'!$B$3:$P$193,9,FALSE)="x","x",IF(VLOOKUP($D109,'Country Indicator Data'!$B$3:$P$193,9,FALSE)&gt;P$7,5,IF(VLOOKUP($D109,'Country Indicator Data'!$B$3:$P$193,9,FALSE)&gt;P$6,4,IF(VLOOKUP($D109,'Country Indicator Data'!$B$3:$P$193,9,FALSE)&gt;P$5,3,IF(VLOOKUP($D109,'Country Indicator Data'!$B$3:$P$193,9,FALSE)&gt;P$4,2,IF(VLOOKUP($D109,'Country Indicator Data'!$B$3:$P$193,9,FALSE)&gt;$P$3,1,0))))))</f>
        <v>1</v>
      </c>
      <c r="Q109" s="146">
        <f t="shared" si="34"/>
        <v>2</v>
      </c>
      <c r="R109" s="137">
        <f>IF(VLOOKUP($D109,'Country Indicator Data'!$B$3:$N$193,13,FALSE)="x","x",ROUND(IF(VLOOKUP($D109,'Country Indicator Data'!$B$3:$N$193,13,FALSE)&gt;R$125,0,IF(VLOOKUP($D109,'Country Indicator Data'!$B$3:$N$193,13,FALSE)&lt;R$124,5,(R$125-VLOOKUP($D109,'Country Indicator Data'!$B$3:$N$193,13,FALSE))/(R$125-R$124)*5)),1))</f>
        <v>3.3</v>
      </c>
      <c r="S109" s="137">
        <f>IF(VLOOKUP($D109,'Country Indicator Data'!$B$3:$N$193,10,FALSE)="x","x",ROUND(IF(VLOOKUP($D109,'Country Indicator Data'!$B$3:$N$193,10,FALSE)&gt;S$125,0,IF(VLOOKUP($D109,'Country Indicator Data'!$B$3:$N$193,10,FALSE)&lt;S$124,5,(S$125-VLOOKUP($D109,'Country Indicator Data'!$B$3:$N$193,10,FALSE))/(S$125-S$124)*5)),1))</f>
        <v>2.6</v>
      </c>
      <c r="T109" s="137">
        <f>IF(VLOOKUP($D109,'Country Indicator Data'!$B$3:$N$193,11,FALSE)="x","x",ROUND(IF(VLOOKUP($D109,'Country Indicator Data'!$B$3:$N$193,11,FALSE)&gt;T$125,0,IF(VLOOKUP($D109,'Country Indicator Data'!$B$3:$N$193,11,FALSE)&lt;T$124,5,(T$125-VLOOKUP($D109,'Country Indicator Data'!$B$3:$N$193,11,FALSE))/(T$125-T$124)*5)),1))</f>
        <v>3.5</v>
      </c>
      <c r="U109" s="137">
        <f>IF(VLOOKUP($D109,'Country Indicator Data'!$B$3:$N$193,12,FALSE)="x","x",ROUND(IF(VLOOKUP($D109,'Country Indicator Data'!$B$3:$N$193,12,FALSE)&gt;U$125,0,IF(VLOOKUP($D109,'Country Indicator Data'!$B$3:$N$193,12,FALSE)&lt;U$124,5,(U$125-VLOOKUP($D109,'Country Indicator Data'!$B$3:$N$193,12,FALSE))/(U$125-U$124)*5)),1))</f>
        <v>3.5</v>
      </c>
      <c r="V109" s="146">
        <f t="shared" si="35"/>
        <v>3.2</v>
      </c>
      <c r="W109" s="149">
        <f t="shared" si="36"/>
        <v>2.4</v>
      </c>
      <c r="X109" s="137">
        <f>IF(VLOOKUP($B109,'Crisis Indicator Data'!$C$3:$AG$117,20,FALSE)="x","x",IF(VLOOKUP($B109,'Crisis Indicator Data'!$C$3:$AG$117,20,FALSE)&gt;=X$7,5,IF(VLOOKUP($B109,'Crisis Indicator Data'!$C$3:$AG$117,20,FALSE)&gt;=X$6,4,IF(VLOOKUP($B109,'Crisis Indicator Data'!$C$3:$AG$117,20,FALSE)&gt;=X$5,3,IF(VLOOKUP($B109,'Crisis Indicator Data'!$C$3:$AG$117,20,FALSE)&gt;=X$4,2,IF(VLOOKUP($B109,'Crisis Indicator Data'!$C$3:$AG$117,20,FALSE)&gt;=X$3,1,0))))))</f>
        <v>1</v>
      </c>
      <c r="Y109" s="146">
        <f t="shared" si="37"/>
        <v>1</v>
      </c>
      <c r="Z109" s="139" t="str">
        <f>IF(OR('Crisis Indicator Data'!$W103="x",'Crisis Indicator Data'!$Q103="x",ISNA('Crisis Indicator Data'!$Q103)),"x",'Crisis Indicator Data'!$W103/SUM('Crisis Indicator Data'!$Q103:$U103))</f>
        <v>x</v>
      </c>
      <c r="AA109" s="143" t="str">
        <f t="shared" si="38"/>
        <v>x</v>
      </c>
      <c r="AB109" s="139" t="str">
        <f>IF(OR('Crisis Indicator Data'!$X103="x",'Crisis Indicator Data'!$Q103="x",ISNA('Crisis Indicator Data'!$Q103)),"x",'Crisis Indicator Data'!$X103/SUM('Crisis Indicator Data'!$Q103:$U103))</f>
        <v>x</v>
      </c>
      <c r="AC109" s="143" t="str">
        <f t="shared" si="39"/>
        <v>x</v>
      </c>
      <c r="AD109" s="141">
        <f>'Crisis Indicator Data'!Y103</f>
        <v>0</v>
      </c>
      <c r="AE109" s="141">
        <f>'Crisis Indicator Data'!Z103</f>
        <v>0</v>
      </c>
      <c r="AF109" s="141">
        <f>'Crisis Indicator Data'!AA103</f>
        <v>0</v>
      </c>
      <c r="AG109" s="141">
        <f>'Crisis Indicator Data'!AB103</f>
        <v>0</v>
      </c>
      <c r="AH109" s="144">
        <f t="shared" si="40"/>
        <v>0</v>
      </c>
      <c r="AI109" s="141">
        <f>'Crisis Indicator Data'!AC103</f>
        <v>0</v>
      </c>
      <c r="AJ109" s="141">
        <f>'Crisis Indicator Data'!AD103</f>
        <v>0</v>
      </c>
      <c r="AK109" s="144">
        <f t="shared" si="41"/>
        <v>0</v>
      </c>
      <c r="AL109" s="141">
        <f>'Crisis Indicator Data'!AE103</f>
        <v>0</v>
      </c>
      <c r="AM109" s="141">
        <f>'Crisis Indicator Data'!AF103</f>
        <v>1</v>
      </c>
      <c r="AN109" s="141">
        <f>'Crisis Indicator Data'!AG103</f>
        <v>1</v>
      </c>
      <c r="AO109" s="144">
        <f t="shared" si="42"/>
        <v>2</v>
      </c>
      <c r="AP109" s="147">
        <f t="shared" si="43"/>
        <v>1</v>
      </c>
      <c r="AQ109" s="149">
        <f t="shared" si="44"/>
        <v>1</v>
      </c>
    </row>
    <row r="110" spans="1:43" ht="13.5" customHeight="1" x14ac:dyDescent="0.3">
      <c r="A110" s="1" t="str">
        <f>'Crisis Indicator Data'!A104</f>
        <v>Displacement in Tunisia</v>
      </c>
      <c r="B110" s="23" t="str">
        <f>'Crisis Indicator Data'!C104</f>
        <v>TUN002</v>
      </c>
      <c r="C110" s="23" t="str">
        <f>'Crisis Indicator Data'!D104</f>
        <v>Tunisia</v>
      </c>
      <c r="D110" s="23" t="str">
        <f>'Crisis Indicator Data'!E104</f>
        <v>TUN</v>
      </c>
      <c r="E110" s="137">
        <f>IF(VLOOKUP($D110,'Country Indicator Data'!$B$3:$N$193,3,FALSE)="x","x",ROUND(IF(VLOOKUP($D110,'Country Indicator Data'!$B$3:$N$193,3,FALSE)&gt;E$125,5,IF(VLOOKUP($D110,'Country Indicator Data'!$B$3:$N$193,3,FALSE)&lt;E$124,0,(E$125-VLOOKUP($D110,'Country Indicator Data'!$B$3:$N$193,3,FALSE))/(E$125-E$124)*5)),1))</f>
        <v>2.5</v>
      </c>
      <c r="F110" s="137">
        <f>IF(VLOOKUP($D110,'Country Indicator Data'!$B$3:$N$193,5,FALSE)="No data","x",ROUND(IF(VLOOKUP($D110,'Country Indicator Data'!$B$3:$N$193,5,FALSE)&gt;F$125,0,IF(VLOOKUP($D110,'Country Indicator Data'!$B$3:$N$193,5,FALSE)&lt;F$124,5,(F$125-VLOOKUP($D110,'Country Indicator Data'!$B$3:$N$193,5,FALSE))/(F$125-F$124)*5)),1))</f>
        <v>1.8</v>
      </c>
      <c r="G110" s="138">
        <f t="shared" si="30"/>
        <v>2.15</v>
      </c>
      <c r="H110" s="137">
        <f>IF(VLOOKUP($D110,'Country Indicator Data'!$B$3:$N$193,2,FALSE)="x","x",ROUND(IF(VLOOKUP($D110,'Country Indicator Data'!$B$3:$N$193,2,FALSE)&gt;H$125,5,IF(VLOOKUP($D110,'Country Indicator Data'!$B$3:$N$193,2,FALSE)&lt;H$124,0,5-(H$125-VLOOKUP($D110,'Country Indicator Data'!$B$3:$N$193,2,FALSE))/(H$125-H$124)*5)),1))</f>
        <v>5</v>
      </c>
      <c r="I110" s="137">
        <f>IF(VLOOKUP($D110,'Country Indicator Data'!$B$3:$N$193,4,FALSE)="No data","x",ROUND(IF(VLOOKUP($D110,'Country Indicator Data'!$B$3:$N$193,4,FALSE)&gt;I$125,5,IF(VLOOKUP($D110,'Country Indicator Data'!$B$3:$N$193,4,FALSE)&lt;I$124,0,5-(I$125-VLOOKUP($D110,'Country Indicator Data'!$B$3:$N$193,4,FALSE))/(I$125-I$124)*5)),1))</f>
        <v>0</v>
      </c>
      <c r="J110" s="138">
        <f t="shared" si="31"/>
        <v>2.5</v>
      </c>
      <c r="K110" s="137">
        <f>IF(VLOOKUP($D110,'Country Indicator Data'!$B$3:$N$193,6,FALSE)="x","x",ROUND(IF(VLOOKUP($D110,'Country Indicator Data'!$B$3:$N$193,6,FALSE)&gt;K$125,5,IF(VLOOKUP($D110,'Country Indicator Data'!$B$3:$N$193,6,FALSE)&lt;K$124,0,5-(K$125-VLOOKUP($D110,'Country Indicator Data'!$B$3:$N$193,6,FALSE))/(K$125-K$124)*5)),1))</f>
        <v>1.9</v>
      </c>
      <c r="L110" s="137">
        <f>IF(VLOOKUP($D110,'Country Indicator Data'!$B$3:$N$193,7,FALSE)="No data","x",ROUND(IF(VLOOKUP($D110,'Country Indicator Data'!$B$3:$N$193,7,FALSE)&gt;L$125,5,IF(VLOOKUP($D110,'Country Indicator Data'!$B$3:$N$193,7,FALSE)&lt;L$124,0,5-(L$125-VLOOKUP($D110,'Country Indicator Data'!$B$3:$N$193,7,FALSE))/(L$125-L$124)*5)),1))</f>
        <v>1.4</v>
      </c>
      <c r="M110" s="138">
        <f t="shared" si="32"/>
        <v>1.65</v>
      </c>
      <c r="N110" s="146">
        <f t="shared" si="33"/>
        <v>2.1</v>
      </c>
      <c r="O110" s="137">
        <f>VLOOKUP(D110,'Country Indicator Data'!$B$3:$I$193,8,FALSE)</f>
        <v>3</v>
      </c>
      <c r="P110" s="137">
        <f>IF(VLOOKUP($D110,'Country Indicator Data'!$B$3:$P$193,9,FALSE)="x","x",IF(VLOOKUP($D110,'Country Indicator Data'!$B$3:$P$193,9,FALSE)&gt;P$7,5,IF(VLOOKUP($D110,'Country Indicator Data'!$B$3:$P$193,9,FALSE)&gt;P$6,4,IF(VLOOKUP($D110,'Country Indicator Data'!$B$3:$P$193,9,FALSE)&gt;P$5,3,IF(VLOOKUP($D110,'Country Indicator Data'!$B$3:$P$193,9,FALSE)&gt;P$4,2,IF(VLOOKUP($D110,'Country Indicator Data'!$B$3:$P$193,9,FALSE)&gt;$P$3,1,0))))))</f>
        <v>1</v>
      </c>
      <c r="Q110" s="146">
        <f t="shared" si="34"/>
        <v>2</v>
      </c>
      <c r="R110" s="137">
        <f>IF(VLOOKUP($D110,'Country Indicator Data'!$B$3:$N$193,13,FALSE)="x","x",ROUND(IF(VLOOKUP($D110,'Country Indicator Data'!$B$3:$N$193,13,FALSE)&gt;R$125,0,IF(VLOOKUP($D110,'Country Indicator Data'!$B$3:$N$193,13,FALSE)&lt;R$124,5,(R$125-VLOOKUP($D110,'Country Indicator Data'!$B$3:$N$193,13,FALSE))/(R$125-R$124)*5)),1))</f>
        <v>3</v>
      </c>
      <c r="S110" s="137">
        <f>IF(VLOOKUP($D110,'Country Indicator Data'!$B$3:$N$193,10,FALSE)="x","x",ROUND(IF(VLOOKUP($D110,'Country Indicator Data'!$B$3:$N$193,10,FALSE)&gt;S$125,0,IF(VLOOKUP($D110,'Country Indicator Data'!$B$3:$N$193,10,FALSE)&lt;S$124,5,(S$125-VLOOKUP($D110,'Country Indicator Data'!$B$3:$N$193,10,FALSE))/(S$125-S$124)*5)),1))</f>
        <v>2.6</v>
      </c>
      <c r="T110" s="137">
        <f>IF(VLOOKUP($D110,'Country Indicator Data'!$B$3:$N$193,11,FALSE)="x","x",ROUND(IF(VLOOKUP($D110,'Country Indicator Data'!$B$3:$N$193,11,FALSE)&gt;T$125,0,IF(VLOOKUP($D110,'Country Indicator Data'!$B$3:$N$193,11,FALSE)&lt;T$124,5,(T$125-VLOOKUP($D110,'Country Indicator Data'!$B$3:$N$193,11,FALSE))/(T$125-T$124)*5)),1))</f>
        <v>2.1</v>
      </c>
      <c r="U110" s="137">
        <f>IF(VLOOKUP($D110,'Country Indicator Data'!$B$3:$N$193,12,FALSE)="x","x",ROUND(IF(VLOOKUP($D110,'Country Indicator Data'!$B$3:$N$193,12,FALSE)&gt;U$125,0,IF(VLOOKUP($D110,'Country Indicator Data'!$B$3:$N$193,12,FALSE)&lt;U$124,5,(U$125-VLOOKUP($D110,'Country Indicator Data'!$B$3:$N$193,12,FALSE))/(U$125-U$124)*5)),1))</f>
        <v>1.5</v>
      </c>
      <c r="V110" s="146">
        <f t="shared" si="35"/>
        <v>2.2999999999999998</v>
      </c>
      <c r="W110" s="149">
        <f t="shared" si="36"/>
        <v>2.1</v>
      </c>
      <c r="X110" s="137">
        <f>IF(VLOOKUP($B110,'Crisis Indicator Data'!$C$3:$AG$117,20,FALSE)="x","x",IF(VLOOKUP($B110,'Crisis Indicator Data'!$C$3:$AG$117,20,FALSE)&gt;=X$7,5,IF(VLOOKUP($B110,'Crisis Indicator Data'!$C$3:$AG$117,20,FALSE)&gt;=X$6,4,IF(VLOOKUP($B110,'Crisis Indicator Data'!$C$3:$AG$117,20,FALSE)&gt;=X$5,3,IF(VLOOKUP($B110,'Crisis Indicator Data'!$C$3:$AG$117,20,FALSE)&gt;=X$4,2,IF(VLOOKUP($B110,'Crisis Indicator Data'!$C$3:$AG$117,20,FALSE)&gt;=X$3,1,0))))))</f>
        <v>1</v>
      </c>
      <c r="Y110" s="146">
        <f t="shared" si="37"/>
        <v>1</v>
      </c>
      <c r="Z110" s="139" t="str">
        <f>IF(OR('Crisis Indicator Data'!$W104="x",'Crisis Indicator Data'!$Q104="x",ISNA('Crisis Indicator Data'!$Q104)),"x",'Crisis Indicator Data'!$W104/SUM('Crisis Indicator Data'!$Q104:$U104))</f>
        <v>x</v>
      </c>
      <c r="AA110" s="143" t="str">
        <f t="shared" si="38"/>
        <v>x</v>
      </c>
      <c r="AB110" s="139" t="str">
        <f>IF(OR('Crisis Indicator Data'!$X104="x",'Crisis Indicator Data'!$Q104="x",ISNA('Crisis Indicator Data'!$Q104)),"x",'Crisis Indicator Data'!$X104/SUM('Crisis Indicator Data'!$Q104:$U104))</f>
        <v>x</v>
      </c>
      <c r="AC110" s="143" t="str">
        <f t="shared" si="39"/>
        <v>x</v>
      </c>
      <c r="AD110" s="141">
        <f>'Crisis Indicator Data'!Y104</f>
        <v>0</v>
      </c>
      <c r="AE110" s="141">
        <f>'Crisis Indicator Data'!Z104</f>
        <v>0</v>
      </c>
      <c r="AF110" s="141">
        <f>'Crisis Indicator Data'!AA104</f>
        <v>0</v>
      </c>
      <c r="AG110" s="141">
        <f>'Crisis Indicator Data'!AB104</f>
        <v>0</v>
      </c>
      <c r="AH110" s="144">
        <f t="shared" si="40"/>
        <v>0</v>
      </c>
      <c r="AI110" s="141">
        <f>'Crisis Indicator Data'!AC104</f>
        <v>0</v>
      </c>
      <c r="AJ110" s="141">
        <f>'Crisis Indicator Data'!AD104</f>
        <v>0</v>
      </c>
      <c r="AK110" s="144">
        <f t="shared" si="41"/>
        <v>0</v>
      </c>
      <c r="AL110" s="141">
        <f>'Crisis Indicator Data'!AE104</f>
        <v>0</v>
      </c>
      <c r="AM110" s="141">
        <f>'Crisis Indicator Data'!AF104</f>
        <v>0</v>
      </c>
      <c r="AN110" s="141">
        <f>'Crisis Indicator Data'!AG104</f>
        <v>0</v>
      </c>
      <c r="AO110" s="144">
        <f t="shared" si="42"/>
        <v>0</v>
      </c>
      <c r="AP110" s="147">
        <f t="shared" si="43"/>
        <v>0</v>
      </c>
      <c r="AQ110" s="149">
        <f t="shared" si="44"/>
        <v>0.5</v>
      </c>
    </row>
    <row r="111" spans="1:43" ht="13.5" customHeight="1" x14ac:dyDescent="0.3">
      <c r="A111" s="1" t="str">
        <f>'Crisis Indicator Data'!A105</f>
        <v>Turkey</v>
      </c>
      <c r="B111" s="23" t="str">
        <f>'Crisis Indicator Data'!C105</f>
        <v>TUR001</v>
      </c>
      <c r="C111" s="23" t="str">
        <f>'Crisis Indicator Data'!D105</f>
        <v>Turkey</v>
      </c>
      <c r="D111" s="23" t="str">
        <f>'Crisis Indicator Data'!E105</f>
        <v>TUR</v>
      </c>
      <c r="E111" s="137">
        <f>IF(VLOOKUP($D111,'Country Indicator Data'!$B$3:$N$193,3,FALSE)="x","x",ROUND(IF(VLOOKUP($D111,'Country Indicator Data'!$B$3:$N$193,3,FALSE)&gt;E$125,5,IF(VLOOKUP($D111,'Country Indicator Data'!$B$3:$N$193,3,FALSE)&lt;E$124,0,(E$125-VLOOKUP($D111,'Country Indicator Data'!$B$3:$N$193,3,FALSE))/(E$125-E$124)*5)),1))</f>
        <v>2.5</v>
      </c>
      <c r="F111" s="137">
        <f>IF(VLOOKUP($D111,'Country Indicator Data'!$B$3:$N$193,5,FALSE)="No data","x",ROUND(IF(VLOOKUP($D111,'Country Indicator Data'!$B$3:$N$193,5,FALSE)&gt;F$125,0,IF(VLOOKUP($D111,'Country Indicator Data'!$B$3:$N$193,5,FALSE)&lt;F$124,5,(F$125-VLOOKUP($D111,'Country Indicator Data'!$B$3:$N$193,5,FALSE))/(F$125-F$124)*5)),1))</f>
        <v>2.2000000000000002</v>
      </c>
      <c r="G111" s="138">
        <f t="shared" si="30"/>
        <v>2.35</v>
      </c>
      <c r="H111" s="137">
        <f>IF(VLOOKUP($D111,'Country Indicator Data'!$B$3:$N$193,2,FALSE)="x","x",ROUND(IF(VLOOKUP($D111,'Country Indicator Data'!$B$3:$N$193,2,FALSE)&gt;H$125,5,IF(VLOOKUP($D111,'Country Indicator Data'!$B$3:$N$193,2,FALSE)&lt;H$124,0,5-(H$125-VLOOKUP($D111,'Country Indicator Data'!$B$3:$N$193,2,FALSE))/(H$125-H$124)*5)),1))</f>
        <v>2.5</v>
      </c>
      <c r="I111" s="137">
        <f>IF(VLOOKUP($D111,'Country Indicator Data'!$B$3:$N$193,4,FALSE)="No data","x",ROUND(IF(VLOOKUP($D111,'Country Indicator Data'!$B$3:$N$193,4,FALSE)&gt;I$125,5,IF(VLOOKUP($D111,'Country Indicator Data'!$B$3:$N$193,4,FALSE)&lt;I$124,0,5-(I$125-VLOOKUP($D111,'Country Indicator Data'!$B$3:$N$193,4,FALSE))/(I$125-I$124)*5)),1))</f>
        <v>3.4</v>
      </c>
      <c r="J111" s="138">
        <f t="shared" si="31"/>
        <v>2.95</v>
      </c>
      <c r="K111" s="137">
        <f>IF(VLOOKUP($D111,'Country Indicator Data'!$B$3:$N$193,6,FALSE)="x","x",ROUND(IF(VLOOKUP($D111,'Country Indicator Data'!$B$3:$N$193,6,FALSE)&gt;K$125,5,IF(VLOOKUP($D111,'Country Indicator Data'!$B$3:$N$193,6,FALSE)&lt;K$124,0,5-(K$125-VLOOKUP($D111,'Country Indicator Data'!$B$3:$N$193,6,FALSE))/(K$125-K$124)*5)),1))</f>
        <v>2.2000000000000002</v>
      </c>
      <c r="L111" s="137">
        <f>IF(VLOOKUP($D111,'Country Indicator Data'!$B$3:$N$193,7,FALSE)="No data","x",ROUND(IF(VLOOKUP($D111,'Country Indicator Data'!$B$3:$N$193,7,FALSE)&gt;L$125,5,IF(VLOOKUP($D111,'Country Indicator Data'!$B$3:$N$193,7,FALSE)&lt;L$124,0,5-(L$125-VLOOKUP($D111,'Country Indicator Data'!$B$3:$N$193,7,FALSE))/(L$125-L$124)*5)),1))</f>
        <v>1.9</v>
      </c>
      <c r="M111" s="138">
        <f t="shared" si="32"/>
        <v>2.0499999999999998</v>
      </c>
      <c r="N111" s="146">
        <f t="shared" si="33"/>
        <v>2.4500000000000002</v>
      </c>
      <c r="O111" s="137">
        <f>VLOOKUP(D111,'Country Indicator Data'!$B$3:$I$193,8,FALSE)</f>
        <v>5</v>
      </c>
      <c r="P111" s="137">
        <f>IF(VLOOKUP($D111,'Country Indicator Data'!$B$3:$P$193,9,FALSE)="x","x",IF(VLOOKUP($D111,'Country Indicator Data'!$B$3:$P$193,9,FALSE)&gt;P$7,5,IF(VLOOKUP($D111,'Country Indicator Data'!$B$3:$P$193,9,FALSE)&gt;P$6,4,IF(VLOOKUP($D111,'Country Indicator Data'!$B$3:$P$193,9,FALSE)&gt;P$5,3,IF(VLOOKUP($D111,'Country Indicator Data'!$B$3:$P$193,9,FALSE)&gt;P$4,2,IF(VLOOKUP($D111,'Country Indicator Data'!$B$3:$P$193,9,FALSE)&gt;$P$3,1,0))))))</f>
        <v>3</v>
      </c>
      <c r="Q111" s="146">
        <f t="shared" si="34"/>
        <v>4</v>
      </c>
      <c r="R111" s="137">
        <f>IF(VLOOKUP($D111,'Country Indicator Data'!$B$3:$N$193,13,FALSE)="x","x",ROUND(IF(VLOOKUP($D111,'Country Indicator Data'!$B$3:$N$193,13,FALSE)&gt;R$125,0,IF(VLOOKUP($D111,'Country Indicator Data'!$B$3:$N$193,13,FALSE)&lt;R$124,5,(R$125-VLOOKUP($D111,'Country Indicator Data'!$B$3:$N$193,13,FALSE))/(R$125-R$124)*5)),1))</f>
        <v>3</v>
      </c>
      <c r="S111" s="137">
        <f>IF(VLOOKUP($D111,'Country Indicator Data'!$B$3:$N$193,10,FALSE)="x","x",ROUND(IF(VLOOKUP($D111,'Country Indicator Data'!$B$3:$N$193,10,FALSE)&gt;S$125,0,IF(VLOOKUP($D111,'Country Indicator Data'!$B$3:$N$193,10,FALSE)&lt;S$124,5,(S$125-VLOOKUP($D111,'Country Indicator Data'!$B$3:$N$193,10,FALSE))/(S$125-S$124)*5)),1))</f>
        <v>2.6</v>
      </c>
      <c r="T111" s="137">
        <f>IF(VLOOKUP($D111,'Country Indicator Data'!$B$3:$N$193,11,FALSE)="x","x",ROUND(IF(VLOOKUP($D111,'Country Indicator Data'!$B$3:$N$193,11,FALSE)&gt;T$125,0,IF(VLOOKUP($D111,'Country Indicator Data'!$B$3:$N$193,11,FALSE)&lt;T$124,5,(T$125-VLOOKUP($D111,'Country Indicator Data'!$B$3:$N$193,11,FALSE))/(T$125-T$124)*5)),1))</f>
        <v>2.9</v>
      </c>
      <c r="U111" s="137">
        <f>IF(VLOOKUP($D111,'Country Indicator Data'!$B$3:$N$193,12,FALSE)="x","x",ROUND(IF(VLOOKUP($D111,'Country Indicator Data'!$B$3:$N$193,12,FALSE)&gt;U$125,0,IF(VLOOKUP($D111,'Country Indicator Data'!$B$3:$N$193,12,FALSE)&lt;U$124,5,(U$125-VLOOKUP($D111,'Country Indicator Data'!$B$3:$N$193,12,FALSE))/(U$125-U$124)*5)),1))</f>
        <v>3.4</v>
      </c>
      <c r="V111" s="146">
        <f t="shared" si="35"/>
        <v>3</v>
      </c>
      <c r="W111" s="149">
        <f t="shared" si="36"/>
        <v>3.2</v>
      </c>
      <c r="X111" s="137">
        <f>IF(VLOOKUP($B111,'Crisis Indicator Data'!$C$3:$AG$117,20,FALSE)="x","x",IF(VLOOKUP($B111,'Crisis Indicator Data'!$C$3:$AG$117,20,FALSE)&gt;=X$7,5,IF(VLOOKUP($B111,'Crisis Indicator Data'!$C$3:$AG$117,20,FALSE)&gt;=X$6,4,IF(VLOOKUP($B111,'Crisis Indicator Data'!$C$3:$AG$117,20,FALSE)&gt;=X$5,3,IF(VLOOKUP($B111,'Crisis Indicator Data'!$C$3:$AG$117,20,FALSE)&gt;=X$4,2,IF(VLOOKUP($B111,'Crisis Indicator Data'!$C$3:$AG$117,20,FALSE)&gt;=X$3,1,0))))))</f>
        <v>4</v>
      </c>
      <c r="Y111" s="146">
        <f t="shared" si="37"/>
        <v>4</v>
      </c>
      <c r="Z111" s="139" t="str">
        <f>IF(OR('Crisis Indicator Data'!$W105="x",'Crisis Indicator Data'!$Q105="x",ISNA('Crisis Indicator Data'!$Q105)),"x",'Crisis Indicator Data'!$W105/SUM('Crisis Indicator Data'!$Q105:$U105))</f>
        <v>x</v>
      </c>
      <c r="AA111" s="143" t="str">
        <f t="shared" si="38"/>
        <v>x</v>
      </c>
      <c r="AB111" s="139" t="str">
        <f>IF(OR('Crisis Indicator Data'!$X105="x",'Crisis Indicator Data'!$Q105="x",ISNA('Crisis Indicator Data'!$Q105)),"x",'Crisis Indicator Data'!$X105/SUM('Crisis Indicator Data'!$Q105:$U105))</f>
        <v>x</v>
      </c>
      <c r="AC111" s="143" t="str">
        <f t="shared" si="39"/>
        <v>x</v>
      </c>
      <c r="AD111" s="141">
        <f>'Crisis Indicator Data'!Y105</f>
        <v>1</v>
      </c>
      <c r="AE111" s="141">
        <f>'Crisis Indicator Data'!Z105</f>
        <v>2</v>
      </c>
      <c r="AF111" s="141">
        <f>'Crisis Indicator Data'!AA105</f>
        <v>1</v>
      </c>
      <c r="AG111" s="141">
        <f>'Crisis Indicator Data'!AB105</f>
        <v>2</v>
      </c>
      <c r="AH111" s="144">
        <f t="shared" si="40"/>
        <v>3</v>
      </c>
      <c r="AI111" s="141">
        <f>'Crisis Indicator Data'!AC105</f>
        <v>1</v>
      </c>
      <c r="AJ111" s="141">
        <f>'Crisis Indicator Data'!AD105</f>
        <v>1</v>
      </c>
      <c r="AK111" s="144">
        <f t="shared" si="41"/>
        <v>2</v>
      </c>
      <c r="AL111" s="141">
        <f>'Crisis Indicator Data'!AE105</f>
        <v>1</v>
      </c>
      <c r="AM111" s="141">
        <f>'Crisis Indicator Data'!AF105</f>
        <v>2</v>
      </c>
      <c r="AN111" s="141">
        <f>'Crisis Indicator Data'!AG105</f>
        <v>1</v>
      </c>
      <c r="AO111" s="144">
        <f t="shared" si="42"/>
        <v>3</v>
      </c>
      <c r="AP111" s="147">
        <f t="shared" si="43"/>
        <v>3</v>
      </c>
      <c r="AQ111" s="149">
        <f t="shared" si="44"/>
        <v>3.5</v>
      </c>
    </row>
    <row r="112" spans="1:43" ht="13.5" customHeight="1" x14ac:dyDescent="0.3">
      <c r="A112" s="1" t="str">
        <f>'Crisis Indicator Data'!A106</f>
        <v>Syrian Refugees in Turkey</v>
      </c>
      <c r="B112" s="23" t="str">
        <f>'Crisis Indicator Data'!C106</f>
        <v>TUR002</v>
      </c>
      <c r="C112" s="23" t="str">
        <f>'Crisis Indicator Data'!D106</f>
        <v>Turkey</v>
      </c>
      <c r="D112" s="23" t="str">
        <f>'Crisis Indicator Data'!E106</f>
        <v>TUR</v>
      </c>
      <c r="E112" s="137">
        <f>IF(VLOOKUP($D112,'Country Indicator Data'!$B$3:$N$193,3,FALSE)="x","x",ROUND(IF(VLOOKUP($D112,'Country Indicator Data'!$B$3:$N$193,3,FALSE)&gt;E$125,5,IF(VLOOKUP($D112,'Country Indicator Data'!$B$3:$N$193,3,FALSE)&lt;E$124,0,(E$125-VLOOKUP($D112,'Country Indicator Data'!$B$3:$N$193,3,FALSE))/(E$125-E$124)*5)),1))</f>
        <v>2.5</v>
      </c>
      <c r="F112" s="137">
        <f>IF(VLOOKUP($D112,'Country Indicator Data'!$B$3:$N$193,5,FALSE)="No data","x",ROUND(IF(VLOOKUP($D112,'Country Indicator Data'!$B$3:$N$193,5,FALSE)&gt;F$125,0,IF(VLOOKUP($D112,'Country Indicator Data'!$B$3:$N$193,5,FALSE)&lt;F$124,5,(F$125-VLOOKUP($D112,'Country Indicator Data'!$B$3:$N$193,5,FALSE))/(F$125-F$124)*5)),1))</f>
        <v>2.2000000000000002</v>
      </c>
      <c r="G112" s="138">
        <f t="shared" si="30"/>
        <v>2.35</v>
      </c>
      <c r="H112" s="137">
        <f>IF(VLOOKUP($D112,'Country Indicator Data'!$B$3:$N$193,2,FALSE)="x","x",ROUND(IF(VLOOKUP($D112,'Country Indicator Data'!$B$3:$N$193,2,FALSE)&gt;H$125,5,IF(VLOOKUP($D112,'Country Indicator Data'!$B$3:$N$193,2,FALSE)&lt;H$124,0,5-(H$125-VLOOKUP($D112,'Country Indicator Data'!$B$3:$N$193,2,FALSE))/(H$125-H$124)*5)),1))</f>
        <v>2.5</v>
      </c>
      <c r="I112" s="137">
        <f>IF(VLOOKUP($D112,'Country Indicator Data'!$B$3:$N$193,4,FALSE)="No data","x",ROUND(IF(VLOOKUP($D112,'Country Indicator Data'!$B$3:$N$193,4,FALSE)&gt;I$125,5,IF(VLOOKUP($D112,'Country Indicator Data'!$B$3:$N$193,4,FALSE)&lt;I$124,0,5-(I$125-VLOOKUP($D112,'Country Indicator Data'!$B$3:$N$193,4,FALSE))/(I$125-I$124)*5)),1))</f>
        <v>3.4</v>
      </c>
      <c r="J112" s="138">
        <f t="shared" si="31"/>
        <v>2.95</v>
      </c>
      <c r="K112" s="137">
        <f>IF(VLOOKUP($D112,'Country Indicator Data'!$B$3:$N$193,6,FALSE)="x","x",ROUND(IF(VLOOKUP($D112,'Country Indicator Data'!$B$3:$N$193,6,FALSE)&gt;K$125,5,IF(VLOOKUP($D112,'Country Indicator Data'!$B$3:$N$193,6,FALSE)&lt;K$124,0,5-(K$125-VLOOKUP($D112,'Country Indicator Data'!$B$3:$N$193,6,FALSE))/(K$125-K$124)*5)),1))</f>
        <v>2.2000000000000002</v>
      </c>
      <c r="L112" s="137">
        <f>IF(VLOOKUP($D112,'Country Indicator Data'!$B$3:$N$193,7,FALSE)="No data","x",ROUND(IF(VLOOKUP($D112,'Country Indicator Data'!$B$3:$N$193,7,FALSE)&gt;L$125,5,IF(VLOOKUP($D112,'Country Indicator Data'!$B$3:$N$193,7,FALSE)&lt;L$124,0,5-(L$125-VLOOKUP($D112,'Country Indicator Data'!$B$3:$N$193,7,FALSE))/(L$125-L$124)*5)),1))</f>
        <v>1.9</v>
      </c>
      <c r="M112" s="138">
        <f t="shared" si="32"/>
        <v>2.0499999999999998</v>
      </c>
      <c r="N112" s="146">
        <f t="shared" si="33"/>
        <v>2.4500000000000002</v>
      </c>
      <c r="O112" s="137">
        <f>VLOOKUP(D112,'Country Indicator Data'!$B$3:$I$193,8,FALSE)</f>
        <v>5</v>
      </c>
      <c r="P112" s="137">
        <f>IF(VLOOKUP($D112,'Country Indicator Data'!$B$3:$P$193,9,FALSE)="x","x",IF(VLOOKUP($D112,'Country Indicator Data'!$B$3:$P$193,9,FALSE)&gt;P$7,5,IF(VLOOKUP($D112,'Country Indicator Data'!$B$3:$P$193,9,FALSE)&gt;P$6,4,IF(VLOOKUP($D112,'Country Indicator Data'!$B$3:$P$193,9,FALSE)&gt;P$5,3,IF(VLOOKUP($D112,'Country Indicator Data'!$B$3:$P$193,9,FALSE)&gt;P$4,2,IF(VLOOKUP($D112,'Country Indicator Data'!$B$3:$P$193,9,FALSE)&gt;$P$3,1,0))))))</f>
        <v>3</v>
      </c>
      <c r="Q112" s="146">
        <f t="shared" si="34"/>
        <v>4</v>
      </c>
      <c r="R112" s="137">
        <f>IF(VLOOKUP($D112,'Country Indicator Data'!$B$3:$N$193,13,FALSE)="x","x",ROUND(IF(VLOOKUP($D112,'Country Indicator Data'!$B$3:$N$193,13,FALSE)&gt;R$125,0,IF(VLOOKUP($D112,'Country Indicator Data'!$B$3:$N$193,13,FALSE)&lt;R$124,5,(R$125-VLOOKUP($D112,'Country Indicator Data'!$B$3:$N$193,13,FALSE))/(R$125-R$124)*5)),1))</f>
        <v>3</v>
      </c>
      <c r="S112" s="137">
        <f>IF(VLOOKUP($D112,'Country Indicator Data'!$B$3:$N$193,10,FALSE)="x","x",ROUND(IF(VLOOKUP($D112,'Country Indicator Data'!$B$3:$N$193,10,FALSE)&gt;S$125,0,IF(VLOOKUP($D112,'Country Indicator Data'!$B$3:$N$193,10,FALSE)&lt;S$124,5,(S$125-VLOOKUP($D112,'Country Indicator Data'!$B$3:$N$193,10,FALSE))/(S$125-S$124)*5)),1))</f>
        <v>2.6</v>
      </c>
      <c r="T112" s="137">
        <f>IF(VLOOKUP($D112,'Country Indicator Data'!$B$3:$N$193,11,FALSE)="x","x",ROUND(IF(VLOOKUP($D112,'Country Indicator Data'!$B$3:$N$193,11,FALSE)&gt;T$125,0,IF(VLOOKUP($D112,'Country Indicator Data'!$B$3:$N$193,11,FALSE)&lt;T$124,5,(T$125-VLOOKUP($D112,'Country Indicator Data'!$B$3:$N$193,11,FALSE))/(T$125-T$124)*5)),1))</f>
        <v>2.9</v>
      </c>
      <c r="U112" s="137">
        <f>IF(VLOOKUP($D112,'Country Indicator Data'!$B$3:$N$193,12,FALSE)="x","x",ROUND(IF(VLOOKUP($D112,'Country Indicator Data'!$B$3:$N$193,12,FALSE)&gt;U$125,0,IF(VLOOKUP($D112,'Country Indicator Data'!$B$3:$N$193,12,FALSE)&lt;U$124,5,(U$125-VLOOKUP($D112,'Country Indicator Data'!$B$3:$N$193,12,FALSE))/(U$125-U$124)*5)),1))</f>
        <v>3.4</v>
      </c>
      <c r="V112" s="146">
        <f t="shared" si="35"/>
        <v>3</v>
      </c>
      <c r="W112" s="149">
        <f t="shared" si="36"/>
        <v>3.2</v>
      </c>
      <c r="X112" s="137">
        <f>IF(VLOOKUP($B112,'Crisis Indicator Data'!$C$3:$AG$117,20,FALSE)="x","x",IF(VLOOKUP($B112,'Crisis Indicator Data'!$C$3:$AG$117,20,FALSE)&gt;=X$7,5,IF(VLOOKUP($B112,'Crisis Indicator Data'!$C$3:$AG$117,20,FALSE)&gt;=X$6,4,IF(VLOOKUP($B112,'Crisis Indicator Data'!$C$3:$AG$117,20,FALSE)&gt;=X$5,3,IF(VLOOKUP($B112,'Crisis Indicator Data'!$C$3:$AG$117,20,FALSE)&gt;=X$4,2,IF(VLOOKUP($B112,'Crisis Indicator Data'!$C$3:$AG$117,20,FALSE)&gt;=X$3,1,0))))))</f>
        <v>2</v>
      </c>
      <c r="Y112" s="146">
        <f t="shared" si="37"/>
        <v>2</v>
      </c>
      <c r="Z112" s="139" t="str">
        <f>IF(OR('Crisis Indicator Data'!$W106="x",'Crisis Indicator Data'!$Q106="x",ISNA('Crisis Indicator Data'!$Q106)),"x",'Crisis Indicator Data'!$W106/SUM('Crisis Indicator Data'!$Q106:$U106))</f>
        <v>x</v>
      </c>
      <c r="AA112" s="143" t="str">
        <f t="shared" si="38"/>
        <v>x</v>
      </c>
      <c r="AB112" s="139" t="str">
        <f>IF(OR('Crisis Indicator Data'!$X106="x",'Crisis Indicator Data'!$Q106="x",ISNA('Crisis Indicator Data'!$Q106)),"x",'Crisis Indicator Data'!$X106/SUM('Crisis Indicator Data'!$Q106:$U106))</f>
        <v>x</v>
      </c>
      <c r="AC112" s="143" t="str">
        <f t="shared" si="39"/>
        <v>x</v>
      </c>
      <c r="AD112" s="141">
        <f>'Crisis Indicator Data'!Y106</f>
        <v>1</v>
      </c>
      <c r="AE112" s="141">
        <f>'Crisis Indicator Data'!Z106</f>
        <v>2</v>
      </c>
      <c r="AF112" s="141">
        <f>'Crisis Indicator Data'!AA106</f>
        <v>1</v>
      </c>
      <c r="AG112" s="141">
        <f>'Crisis Indicator Data'!AB106</f>
        <v>2</v>
      </c>
      <c r="AH112" s="144">
        <f t="shared" si="40"/>
        <v>3</v>
      </c>
      <c r="AI112" s="141">
        <f>'Crisis Indicator Data'!AC106</f>
        <v>1</v>
      </c>
      <c r="AJ112" s="141">
        <f>'Crisis Indicator Data'!AD106</f>
        <v>1</v>
      </c>
      <c r="AK112" s="144">
        <f t="shared" si="41"/>
        <v>2</v>
      </c>
      <c r="AL112" s="141">
        <f>'Crisis Indicator Data'!AE106</f>
        <v>1</v>
      </c>
      <c r="AM112" s="141">
        <f>'Crisis Indicator Data'!AF106</f>
        <v>2</v>
      </c>
      <c r="AN112" s="141">
        <f>'Crisis Indicator Data'!AG106</f>
        <v>1</v>
      </c>
      <c r="AO112" s="144">
        <f t="shared" si="42"/>
        <v>3</v>
      </c>
      <c r="AP112" s="147">
        <f t="shared" si="43"/>
        <v>3</v>
      </c>
      <c r="AQ112" s="149">
        <f t="shared" si="44"/>
        <v>2.5</v>
      </c>
    </row>
    <row r="113" spans="1:43" ht="13.5" customHeight="1" x14ac:dyDescent="0.3">
      <c r="A113" s="1" t="str">
        <f>'Crisis Indicator Data'!A107</f>
        <v>Mixed Migration Flows in Turkey</v>
      </c>
      <c r="B113" s="23" t="str">
        <f>'Crisis Indicator Data'!C107</f>
        <v>TUR003</v>
      </c>
      <c r="C113" s="23" t="str">
        <f>'Crisis Indicator Data'!D107</f>
        <v>Turkey</v>
      </c>
      <c r="D113" s="23" t="str">
        <f>'Crisis Indicator Data'!E107</f>
        <v>TUR</v>
      </c>
      <c r="E113" s="137">
        <f>IF(VLOOKUP($D113,'Country Indicator Data'!$B$3:$N$193,3,FALSE)="x","x",ROUND(IF(VLOOKUP($D113,'Country Indicator Data'!$B$3:$N$193,3,FALSE)&gt;E$125,5,IF(VLOOKUP($D113,'Country Indicator Data'!$B$3:$N$193,3,FALSE)&lt;E$124,0,(E$125-VLOOKUP($D113,'Country Indicator Data'!$B$3:$N$193,3,FALSE))/(E$125-E$124)*5)),1))</f>
        <v>2.5</v>
      </c>
      <c r="F113" s="137">
        <f>IF(VLOOKUP($D113,'Country Indicator Data'!$B$3:$N$193,5,FALSE)="No data","x",ROUND(IF(VLOOKUP($D113,'Country Indicator Data'!$B$3:$N$193,5,FALSE)&gt;F$125,0,IF(VLOOKUP($D113,'Country Indicator Data'!$B$3:$N$193,5,FALSE)&lt;F$124,5,(F$125-VLOOKUP($D113,'Country Indicator Data'!$B$3:$N$193,5,FALSE))/(F$125-F$124)*5)),1))</f>
        <v>2.2000000000000002</v>
      </c>
      <c r="G113" s="138">
        <f t="shared" si="30"/>
        <v>2.35</v>
      </c>
      <c r="H113" s="137">
        <f>IF(VLOOKUP($D113,'Country Indicator Data'!$B$3:$N$193,2,FALSE)="x","x",ROUND(IF(VLOOKUP($D113,'Country Indicator Data'!$B$3:$N$193,2,FALSE)&gt;H$125,5,IF(VLOOKUP($D113,'Country Indicator Data'!$B$3:$N$193,2,FALSE)&lt;H$124,0,5-(H$125-VLOOKUP($D113,'Country Indicator Data'!$B$3:$N$193,2,FALSE))/(H$125-H$124)*5)),1))</f>
        <v>2.5</v>
      </c>
      <c r="I113" s="137">
        <f>IF(VLOOKUP($D113,'Country Indicator Data'!$B$3:$N$193,4,FALSE)="No data","x",ROUND(IF(VLOOKUP($D113,'Country Indicator Data'!$B$3:$N$193,4,FALSE)&gt;I$125,5,IF(VLOOKUP($D113,'Country Indicator Data'!$B$3:$N$193,4,FALSE)&lt;I$124,0,5-(I$125-VLOOKUP($D113,'Country Indicator Data'!$B$3:$N$193,4,FALSE))/(I$125-I$124)*5)),1))</f>
        <v>3.4</v>
      </c>
      <c r="J113" s="138">
        <f t="shared" si="31"/>
        <v>2.95</v>
      </c>
      <c r="K113" s="137">
        <f>IF(VLOOKUP($D113,'Country Indicator Data'!$B$3:$N$193,6,FALSE)="x","x",ROUND(IF(VLOOKUP($D113,'Country Indicator Data'!$B$3:$N$193,6,FALSE)&gt;K$125,5,IF(VLOOKUP($D113,'Country Indicator Data'!$B$3:$N$193,6,FALSE)&lt;K$124,0,5-(K$125-VLOOKUP($D113,'Country Indicator Data'!$B$3:$N$193,6,FALSE))/(K$125-K$124)*5)),1))</f>
        <v>2.2000000000000002</v>
      </c>
      <c r="L113" s="137">
        <f>IF(VLOOKUP($D113,'Country Indicator Data'!$B$3:$N$193,7,FALSE)="No data","x",ROUND(IF(VLOOKUP($D113,'Country Indicator Data'!$B$3:$N$193,7,FALSE)&gt;L$125,5,IF(VLOOKUP($D113,'Country Indicator Data'!$B$3:$N$193,7,FALSE)&lt;L$124,0,5-(L$125-VLOOKUP($D113,'Country Indicator Data'!$B$3:$N$193,7,FALSE))/(L$125-L$124)*5)),1))</f>
        <v>1.9</v>
      </c>
      <c r="M113" s="138">
        <f t="shared" si="32"/>
        <v>2.0499999999999998</v>
      </c>
      <c r="N113" s="146">
        <f t="shared" si="33"/>
        <v>2.4500000000000002</v>
      </c>
      <c r="O113" s="137">
        <f>VLOOKUP(D113,'Country Indicator Data'!$B$3:$I$193,8,FALSE)</f>
        <v>5</v>
      </c>
      <c r="P113" s="137">
        <f>IF(VLOOKUP($D113,'Country Indicator Data'!$B$3:$P$193,9,FALSE)="x","x",IF(VLOOKUP($D113,'Country Indicator Data'!$B$3:$P$193,9,FALSE)&gt;P$7,5,IF(VLOOKUP($D113,'Country Indicator Data'!$B$3:$P$193,9,FALSE)&gt;P$6,4,IF(VLOOKUP($D113,'Country Indicator Data'!$B$3:$P$193,9,FALSE)&gt;P$5,3,IF(VLOOKUP($D113,'Country Indicator Data'!$B$3:$P$193,9,FALSE)&gt;P$4,2,IF(VLOOKUP($D113,'Country Indicator Data'!$B$3:$P$193,9,FALSE)&gt;$P$3,1,0))))))</f>
        <v>3</v>
      </c>
      <c r="Q113" s="146">
        <f t="shared" si="34"/>
        <v>4</v>
      </c>
      <c r="R113" s="137">
        <f>IF(VLOOKUP($D113,'Country Indicator Data'!$B$3:$N$193,13,FALSE)="x","x",ROUND(IF(VLOOKUP($D113,'Country Indicator Data'!$B$3:$N$193,13,FALSE)&gt;R$125,0,IF(VLOOKUP($D113,'Country Indicator Data'!$B$3:$N$193,13,FALSE)&lt;R$124,5,(R$125-VLOOKUP($D113,'Country Indicator Data'!$B$3:$N$193,13,FALSE))/(R$125-R$124)*5)),1))</f>
        <v>3</v>
      </c>
      <c r="S113" s="137">
        <f>IF(VLOOKUP($D113,'Country Indicator Data'!$B$3:$N$193,10,FALSE)="x","x",ROUND(IF(VLOOKUP($D113,'Country Indicator Data'!$B$3:$N$193,10,FALSE)&gt;S$125,0,IF(VLOOKUP($D113,'Country Indicator Data'!$B$3:$N$193,10,FALSE)&lt;S$124,5,(S$125-VLOOKUP($D113,'Country Indicator Data'!$B$3:$N$193,10,FALSE))/(S$125-S$124)*5)),1))</f>
        <v>2.6</v>
      </c>
      <c r="T113" s="137">
        <f>IF(VLOOKUP($D113,'Country Indicator Data'!$B$3:$N$193,11,FALSE)="x","x",ROUND(IF(VLOOKUP($D113,'Country Indicator Data'!$B$3:$N$193,11,FALSE)&gt;T$125,0,IF(VLOOKUP($D113,'Country Indicator Data'!$B$3:$N$193,11,FALSE)&lt;T$124,5,(T$125-VLOOKUP($D113,'Country Indicator Data'!$B$3:$N$193,11,FALSE))/(T$125-T$124)*5)),1))</f>
        <v>2.9</v>
      </c>
      <c r="U113" s="137">
        <f>IF(VLOOKUP($D113,'Country Indicator Data'!$B$3:$N$193,12,FALSE)="x","x",ROUND(IF(VLOOKUP($D113,'Country Indicator Data'!$B$3:$N$193,12,FALSE)&gt;U$125,0,IF(VLOOKUP($D113,'Country Indicator Data'!$B$3:$N$193,12,FALSE)&lt;U$124,5,(U$125-VLOOKUP($D113,'Country Indicator Data'!$B$3:$N$193,12,FALSE))/(U$125-U$124)*5)),1))</f>
        <v>3.4</v>
      </c>
      <c r="V113" s="146">
        <f t="shared" si="35"/>
        <v>3</v>
      </c>
      <c r="W113" s="149">
        <f t="shared" si="36"/>
        <v>3.2</v>
      </c>
      <c r="X113" s="137">
        <f>IF(VLOOKUP($B113,'Crisis Indicator Data'!$C$3:$AG$117,20,FALSE)="x","x",IF(VLOOKUP($B113,'Crisis Indicator Data'!$C$3:$AG$117,20,FALSE)&gt;=X$7,5,IF(VLOOKUP($B113,'Crisis Indicator Data'!$C$3:$AG$117,20,FALSE)&gt;=X$6,4,IF(VLOOKUP($B113,'Crisis Indicator Data'!$C$3:$AG$117,20,FALSE)&gt;=X$5,3,IF(VLOOKUP($B113,'Crisis Indicator Data'!$C$3:$AG$117,20,FALSE)&gt;=X$4,2,IF(VLOOKUP($B113,'Crisis Indicator Data'!$C$3:$AG$117,20,FALSE)&gt;=X$3,1,0))))))</f>
        <v>2</v>
      </c>
      <c r="Y113" s="146">
        <f t="shared" si="37"/>
        <v>2</v>
      </c>
      <c r="Z113" s="139" t="str">
        <f>IF(OR('Crisis Indicator Data'!$W107="x",'Crisis Indicator Data'!$Q107="x",ISNA('Crisis Indicator Data'!$Q107)),"x",'Crisis Indicator Data'!$W107/SUM('Crisis Indicator Data'!$Q107:$U107))</f>
        <v>x</v>
      </c>
      <c r="AA113" s="143" t="str">
        <f t="shared" si="38"/>
        <v>x</v>
      </c>
      <c r="AB113" s="139" t="str">
        <f>IF(OR('Crisis Indicator Data'!$X107="x",'Crisis Indicator Data'!$Q107="x",ISNA('Crisis Indicator Data'!$Q107)),"x",'Crisis Indicator Data'!$X107/SUM('Crisis Indicator Data'!$Q107:$U107))</f>
        <v>x</v>
      </c>
      <c r="AC113" s="143" t="str">
        <f t="shared" si="39"/>
        <v>x</v>
      </c>
      <c r="AD113" s="141">
        <f>'Crisis Indicator Data'!Y107</f>
        <v>1</v>
      </c>
      <c r="AE113" s="141">
        <f>'Crisis Indicator Data'!Z107</f>
        <v>2</v>
      </c>
      <c r="AF113" s="141">
        <f>'Crisis Indicator Data'!AA107</f>
        <v>1</v>
      </c>
      <c r="AG113" s="141">
        <f>'Crisis Indicator Data'!AB107</f>
        <v>2</v>
      </c>
      <c r="AH113" s="144">
        <f t="shared" si="40"/>
        <v>3</v>
      </c>
      <c r="AI113" s="141">
        <f>'Crisis Indicator Data'!AC107</f>
        <v>1</v>
      </c>
      <c r="AJ113" s="141">
        <f>'Crisis Indicator Data'!AD107</f>
        <v>1</v>
      </c>
      <c r="AK113" s="144">
        <f t="shared" si="41"/>
        <v>2</v>
      </c>
      <c r="AL113" s="141">
        <f>'Crisis Indicator Data'!AE107</f>
        <v>1</v>
      </c>
      <c r="AM113" s="141">
        <f>'Crisis Indicator Data'!AF107</f>
        <v>2</v>
      </c>
      <c r="AN113" s="141">
        <f>'Crisis Indicator Data'!AG107</f>
        <v>1</v>
      </c>
      <c r="AO113" s="144">
        <f t="shared" si="42"/>
        <v>3</v>
      </c>
      <c r="AP113" s="147">
        <f t="shared" si="43"/>
        <v>3</v>
      </c>
      <c r="AQ113" s="149">
        <f t="shared" si="44"/>
        <v>2.5</v>
      </c>
    </row>
    <row r="114" spans="1:43" ht="13.5" customHeight="1" x14ac:dyDescent="0.3">
      <c r="A114" s="1" t="str">
        <f>'Crisis Indicator Data'!A108</f>
        <v>Kurdish Conflict</v>
      </c>
      <c r="B114" s="23" t="str">
        <f>'Crisis Indicator Data'!C108</f>
        <v>TUR004</v>
      </c>
      <c r="C114" s="23" t="str">
        <f>'Crisis Indicator Data'!D108</f>
        <v>Turkey</v>
      </c>
      <c r="D114" s="23" t="str">
        <f>'Crisis Indicator Data'!E108</f>
        <v>TUR</v>
      </c>
      <c r="E114" s="137">
        <f>IF(VLOOKUP($D114,'Country Indicator Data'!$B$3:$N$193,3,FALSE)="x","x",ROUND(IF(VLOOKUP($D114,'Country Indicator Data'!$B$3:$N$193,3,FALSE)&gt;E$125,5,IF(VLOOKUP($D114,'Country Indicator Data'!$B$3:$N$193,3,FALSE)&lt;E$124,0,(E$125-VLOOKUP($D114,'Country Indicator Data'!$B$3:$N$193,3,FALSE))/(E$125-E$124)*5)),1))</f>
        <v>2.5</v>
      </c>
      <c r="F114" s="137">
        <f>IF(VLOOKUP($D114,'Country Indicator Data'!$B$3:$N$193,5,FALSE)="No data","x",ROUND(IF(VLOOKUP($D114,'Country Indicator Data'!$B$3:$N$193,5,FALSE)&gt;F$125,0,IF(VLOOKUP($D114,'Country Indicator Data'!$B$3:$N$193,5,FALSE)&lt;F$124,5,(F$125-VLOOKUP($D114,'Country Indicator Data'!$B$3:$N$193,5,FALSE))/(F$125-F$124)*5)),1))</f>
        <v>2.2000000000000002</v>
      </c>
      <c r="G114" s="138">
        <f t="shared" si="30"/>
        <v>2.35</v>
      </c>
      <c r="H114" s="137">
        <f>IF(VLOOKUP($D114,'Country Indicator Data'!$B$3:$N$193,2,FALSE)="x","x",ROUND(IF(VLOOKUP($D114,'Country Indicator Data'!$B$3:$N$193,2,FALSE)&gt;H$125,5,IF(VLOOKUP($D114,'Country Indicator Data'!$B$3:$N$193,2,FALSE)&lt;H$124,0,5-(H$125-VLOOKUP($D114,'Country Indicator Data'!$B$3:$N$193,2,FALSE))/(H$125-H$124)*5)),1))</f>
        <v>2.5</v>
      </c>
      <c r="I114" s="137">
        <f>IF(VLOOKUP($D114,'Country Indicator Data'!$B$3:$N$193,4,FALSE)="No data","x",ROUND(IF(VLOOKUP($D114,'Country Indicator Data'!$B$3:$N$193,4,FALSE)&gt;I$125,5,IF(VLOOKUP($D114,'Country Indicator Data'!$B$3:$N$193,4,FALSE)&lt;I$124,0,5-(I$125-VLOOKUP($D114,'Country Indicator Data'!$B$3:$N$193,4,FALSE))/(I$125-I$124)*5)),1))</f>
        <v>3.4</v>
      </c>
      <c r="J114" s="138">
        <f t="shared" si="31"/>
        <v>2.95</v>
      </c>
      <c r="K114" s="137">
        <f>IF(VLOOKUP($D114,'Country Indicator Data'!$B$3:$N$193,6,FALSE)="x","x",ROUND(IF(VLOOKUP($D114,'Country Indicator Data'!$B$3:$N$193,6,FALSE)&gt;K$125,5,IF(VLOOKUP($D114,'Country Indicator Data'!$B$3:$N$193,6,FALSE)&lt;K$124,0,5-(K$125-VLOOKUP($D114,'Country Indicator Data'!$B$3:$N$193,6,FALSE))/(K$125-K$124)*5)),1))</f>
        <v>2.2000000000000002</v>
      </c>
      <c r="L114" s="137">
        <f>IF(VLOOKUP($D114,'Country Indicator Data'!$B$3:$N$193,7,FALSE)="No data","x",ROUND(IF(VLOOKUP($D114,'Country Indicator Data'!$B$3:$N$193,7,FALSE)&gt;L$125,5,IF(VLOOKUP($D114,'Country Indicator Data'!$B$3:$N$193,7,FALSE)&lt;L$124,0,5-(L$125-VLOOKUP($D114,'Country Indicator Data'!$B$3:$N$193,7,FALSE))/(L$125-L$124)*5)),1))</f>
        <v>1.9</v>
      </c>
      <c r="M114" s="138">
        <f t="shared" si="32"/>
        <v>2.0499999999999998</v>
      </c>
      <c r="N114" s="146">
        <f t="shared" si="33"/>
        <v>2.4500000000000002</v>
      </c>
      <c r="O114" s="137">
        <f>VLOOKUP(D114,'Country Indicator Data'!$B$3:$I$193,8,FALSE)</f>
        <v>5</v>
      </c>
      <c r="P114" s="137">
        <f>IF(VLOOKUP($D114,'Country Indicator Data'!$B$3:$P$193,9,FALSE)="x","x",IF(VLOOKUP($D114,'Country Indicator Data'!$B$3:$P$193,9,FALSE)&gt;P$7,5,IF(VLOOKUP($D114,'Country Indicator Data'!$B$3:$P$193,9,FALSE)&gt;P$6,4,IF(VLOOKUP($D114,'Country Indicator Data'!$B$3:$P$193,9,FALSE)&gt;P$5,3,IF(VLOOKUP($D114,'Country Indicator Data'!$B$3:$P$193,9,FALSE)&gt;P$4,2,IF(VLOOKUP($D114,'Country Indicator Data'!$B$3:$P$193,9,FALSE)&gt;$P$3,1,0))))))</f>
        <v>3</v>
      </c>
      <c r="Q114" s="146">
        <f t="shared" si="34"/>
        <v>4</v>
      </c>
      <c r="R114" s="137">
        <f>IF(VLOOKUP($D114,'Country Indicator Data'!$B$3:$N$193,13,FALSE)="x","x",ROUND(IF(VLOOKUP($D114,'Country Indicator Data'!$B$3:$N$193,13,FALSE)&gt;R$125,0,IF(VLOOKUP($D114,'Country Indicator Data'!$B$3:$N$193,13,FALSE)&lt;R$124,5,(R$125-VLOOKUP($D114,'Country Indicator Data'!$B$3:$N$193,13,FALSE))/(R$125-R$124)*5)),1))</f>
        <v>3</v>
      </c>
      <c r="S114" s="137">
        <f>IF(VLOOKUP($D114,'Country Indicator Data'!$B$3:$N$193,10,FALSE)="x","x",ROUND(IF(VLOOKUP($D114,'Country Indicator Data'!$B$3:$N$193,10,FALSE)&gt;S$125,0,IF(VLOOKUP($D114,'Country Indicator Data'!$B$3:$N$193,10,FALSE)&lt;S$124,5,(S$125-VLOOKUP($D114,'Country Indicator Data'!$B$3:$N$193,10,FALSE))/(S$125-S$124)*5)),1))</f>
        <v>2.6</v>
      </c>
      <c r="T114" s="137">
        <f>IF(VLOOKUP($D114,'Country Indicator Data'!$B$3:$N$193,11,FALSE)="x","x",ROUND(IF(VLOOKUP($D114,'Country Indicator Data'!$B$3:$N$193,11,FALSE)&gt;T$125,0,IF(VLOOKUP($D114,'Country Indicator Data'!$B$3:$N$193,11,FALSE)&lt;T$124,5,(T$125-VLOOKUP($D114,'Country Indicator Data'!$B$3:$N$193,11,FALSE))/(T$125-T$124)*5)),1))</f>
        <v>2.9</v>
      </c>
      <c r="U114" s="137">
        <f>IF(VLOOKUP($D114,'Country Indicator Data'!$B$3:$N$193,12,FALSE)="x","x",ROUND(IF(VLOOKUP($D114,'Country Indicator Data'!$B$3:$N$193,12,FALSE)&gt;U$125,0,IF(VLOOKUP($D114,'Country Indicator Data'!$B$3:$N$193,12,FALSE)&lt;U$124,5,(U$125-VLOOKUP($D114,'Country Indicator Data'!$B$3:$N$193,12,FALSE))/(U$125-U$124)*5)),1))</f>
        <v>3.4</v>
      </c>
      <c r="V114" s="146">
        <f t="shared" si="35"/>
        <v>3</v>
      </c>
      <c r="W114" s="149">
        <f t="shared" si="36"/>
        <v>3.2</v>
      </c>
      <c r="X114" s="137">
        <f>IF(VLOOKUP($B114,'Crisis Indicator Data'!$C$3:$AG$117,20,FALSE)="x","x",IF(VLOOKUP($B114,'Crisis Indicator Data'!$C$3:$AG$117,20,FALSE)&gt;=X$7,5,IF(VLOOKUP($B114,'Crisis Indicator Data'!$C$3:$AG$117,20,FALSE)&gt;=X$6,4,IF(VLOOKUP($B114,'Crisis Indicator Data'!$C$3:$AG$117,20,FALSE)&gt;=X$5,3,IF(VLOOKUP($B114,'Crisis Indicator Data'!$C$3:$AG$117,20,FALSE)&gt;=X$4,2,IF(VLOOKUP($B114,'Crisis Indicator Data'!$C$3:$AG$117,20,FALSE)&gt;=X$3,1,0))))))</f>
        <v>3</v>
      </c>
      <c r="Y114" s="146">
        <f t="shared" si="37"/>
        <v>3</v>
      </c>
      <c r="Z114" s="139" t="str">
        <f>IF(OR('Crisis Indicator Data'!$W108="x",'Crisis Indicator Data'!$Q108="x",ISNA('Crisis Indicator Data'!$Q108)),"x",'Crisis Indicator Data'!$W108/SUM('Crisis Indicator Data'!$Q108:$U108))</f>
        <v>x</v>
      </c>
      <c r="AA114" s="143" t="str">
        <f t="shared" si="38"/>
        <v>x</v>
      </c>
      <c r="AB114" s="139" t="str">
        <f>IF(OR('Crisis Indicator Data'!$X108="x",'Crisis Indicator Data'!$Q108="x",ISNA('Crisis Indicator Data'!$Q108)),"x",'Crisis Indicator Data'!$X108/SUM('Crisis Indicator Data'!$Q108:$U108))</f>
        <v>x</v>
      </c>
      <c r="AC114" s="143" t="str">
        <f t="shared" si="39"/>
        <v>x</v>
      </c>
      <c r="AD114" s="141">
        <f>'Crisis Indicator Data'!Y108</f>
        <v>1</v>
      </c>
      <c r="AE114" s="141">
        <f>'Crisis Indicator Data'!Z108</f>
        <v>2</v>
      </c>
      <c r="AF114" s="141">
        <f>'Crisis Indicator Data'!AA108</f>
        <v>1</v>
      </c>
      <c r="AG114" s="141">
        <f>'Crisis Indicator Data'!AB108</f>
        <v>2</v>
      </c>
      <c r="AH114" s="144">
        <f t="shared" si="40"/>
        <v>3</v>
      </c>
      <c r="AI114" s="141">
        <f>'Crisis Indicator Data'!AC108</f>
        <v>1</v>
      </c>
      <c r="AJ114" s="141">
        <f>'Crisis Indicator Data'!AD108</f>
        <v>1</v>
      </c>
      <c r="AK114" s="144">
        <f t="shared" si="41"/>
        <v>2</v>
      </c>
      <c r="AL114" s="141">
        <f>'Crisis Indicator Data'!AE108</f>
        <v>1</v>
      </c>
      <c r="AM114" s="141">
        <f>'Crisis Indicator Data'!AF108</f>
        <v>2</v>
      </c>
      <c r="AN114" s="141">
        <f>'Crisis Indicator Data'!AG108</f>
        <v>1</v>
      </c>
      <c r="AO114" s="144">
        <f t="shared" si="42"/>
        <v>3</v>
      </c>
      <c r="AP114" s="147">
        <f t="shared" si="43"/>
        <v>3</v>
      </c>
      <c r="AQ114" s="149">
        <f t="shared" si="44"/>
        <v>3</v>
      </c>
    </row>
    <row r="115" spans="1:43" ht="13.5" customHeight="1" x14ac:dyDescent="0.3">
      <c r="A115" s="1" t="str">
        <f>'Crisis Indicator Data'!A109</f>
        <v>Uganda</v>
      </c>
      <c r="B115" s="23" t="str">
        <f>'Crisis Indicator Data'!C109</f>
        <v>UGA001</v>
      </c>
      <c r="C115" s="23" t="str">
        <f>'Crisis Indicator Data'!D109</f>
        <v>Uganda</v>
      </c>
      <c r="D115" s="23" t="str">
        <f>'Crisis Indicator Data'!E109</f>
        <v>UGA</v>
      </c>
      <c r="E115" s="137">
        <f>IF(VLOOKUP($D115,'Country Indicator Data'!$B$3:$N$193,3,FALSE)="x","x",ROUND(IF(VLOOKUP($D115,'Country Indicator Data'!$B$3:$N$193,3,FALSE)&gt;E$125,5,IF(VLOOKUP($D115,'Country Indicator Data'!$B$3:$N$193,3,FALSE)&lt;E$124,0,(E$125-VLOOKUP($D115,'Country Indicator Data'!$B$3:$N$193,3,FALSE))/(E$125-E$124)*5)),1))</f>
        <v>2.5</v>
      </c>
      <c r="F115" s="137">
        <f>IF(VLOOKUP($D115,'Country Indicator Data'!$B$3:$N$193,5,FALSE)="No data","x",ROUND(IF(VLOOKUP($D115,'Country Indicator Data'!$B$3:$N$193,5,FALSE)&gt;F$125,0,IF(VLOOKUP($D115,'Country Indicator Data'!$B$3:$N$193,5,FALSE)&lt;F$124,5,(F$125-VLOOKUP($D115,'Country Indicator Data'!$B$3:$N$193,5,FALSE))/(F$125-F$124)*5)),1))</f>
        <v>2.2999999999999998</v>
      </c>
      <c r="G115" s="138">
        <f t="shared" si="30"/>
        <v>2.4</v>
      </c>
      <c r="H115" s="137">
        <f>IF(VLOOKUP($D115,'Country Indicator Data'!$B$3:$N$193,2,FALSE)="x","x",ROUND(IF(VLOOKUP($D115,'Country Indicator Data'!$B$3:$N$193,2,FALSE)&gt;H$125,5,IF(VLOOKUP($D115,'Country Indicator Data'!$B$3:$N$193,2,FALSE)&lt;H$124,0,5-(H$125-VLOOKUP($D115,'Country Indicator Data'!$B$3:$N$193,2,FALSE))/(H$125-H$124)*5)),1))</f>
        <v>4.5999999999999996</v>
      </c>
      <c r="I115" s="137">
        <f>IF(VLOOKUP($D115,'Country Indicator Data'!$B$3:$N$193,4,FALSE)="No data","x",ROUND(IF(VLOOKUP($D115,'Country Indicator Data'!$B$3:$N$193,4,FALSE)&gt;I$125,5,IF(VLOOKUP($D115,'Country Indicator Data'!$B$3:$N$193,4,FALSE)&lt;I$124,0,5-(I$125-VLOOKUP($D115,'Country Indicator Data'!$B$3:$N$193,4,FALSE))/(I$125-I$124)*5)),1))</f>
        <v>2.4</v>
      </c>
      <c r="J115" s="138">
        <f t="shared" si="31"/>
        <v>3.5</v>
      </c>
      <c r="K115" s="137">
        <f>IF(VLOOKUP($D115,'Country Indicator Data'!$B$3:$N$193,6,FALSE)="x","x",ROUND(IF(VLOOKUP($D115,'Country Indicator Data'!$B$3:$N$193,6,FALSE)&gt;K$125,5,IF(VLOOKUP($D115,'Country Indicator Data'!$B$3:$N$193,6,FALSE)&lt;K$124,0,5-(K$125-VLOOKUP($D115,'Country Indicator Data'!$B$3:$N$193,6,FALSE))/(K$125-K$124)*5)),1))</f>
        <v>3.5</v>
      </c>
      <c r="L115" s="137">
        <f>IF(VLOOKUP($D115,'Country Indicator Data'!$B$3:$N$193,7,FALSE)="No data","x",ROUND(IF(VLOOKUP($D115,'Country Indicator Data'!$B$3:$N$193,7,FALSE)&gt;L$125,5,IF(VLOOKUP($D115,'Country Indicator Data'!$B$3:$N$193,7,FALSE)&lt;L$124,0,5-(L$125-VLOOKUP($D115,'Country Indicator Data'!$B$3:$N$193,7,FALSE))/(L$125-L$124)*5)),1))</f>
        <v>2.2000000000000002</v>
      </c>
      <c r="M115" s="138">
        <f t="shared" si="32"/>
        <v>2.85</v>
      </c>
      <c r="N115" s="146">
        <f t="shared" si="33"/>
        <v>2.9166666666666665</v>
      </c>
      <c r="O115" s="137">
        <f>VLOOKUP(D115,'Country Indicator Data'!$B$3:$I$193,8,FALSE)</f>
        <v>3</v>
      </c>
      <c r="P115" s="137" t="str">
        <f>IF(VLOOKUP($D115,'Country Indicator Data'!$B$3:$P$193,9,FALSE)="x","x",IF(VLOOKUP($D115,'Country Indicator Data'!$B$3:$P$193,9,FALSE)&gt;P$7,5,IF(VLOOKUP($D115,'Country Indicator Data'!$B$3:$P$193,9,FALSE)&gt;P$6,4,IF(VLOOKUP($D115,'Country Indicator Data'!$B$3:$P$193,9,FALSE)&gt;P$5,3,IF(VLOOKUP($D115,'Country Indicator Data'!$B$3:$P$193,9,FALSE)&gt;P$4,2,IF(VLOOKUP($D115,'Country Indicator Data'!$B$3:$P$193,9,FALSE)&gt;$P$3,1,0))))))</f>
        <v>x</v>
      </c>
      <c r="Q115" s="146">
        <f t="shared" si="34"/>
        <v>3</v>
      </c>
      <c r="R115" s="137">
        <f>IF(VLOOKUP($D115,'Country Indicator Data'!$B$3:$N$193,13,FALSE)="x","x",ROUND(IF(VLOOKUP($D115,'Country Indicator Data'!$B$3:$N$193,13,FALSE)&gt;R$125,0,IF(VLOOKUP($D115,'Country Indicator Data'!$B$3:$N$193,13,FALSE)&lt;R$124,5,(R$125-VLOOKUP($D115,'Country Indicator Data'!$B$3:$N$193,13,FALSE))/(R$125-R$124)*5)),1))</f>
        <v>3.8</v>
      </c>
      <c r="S115" s="137">
        <f>IF(VLOOKUP($D115,'Country Indicator Data'!$B$3:$N$193,10,FALSE)="x","x",ROUND(IF(VLOOKUP($D115,'Country Indicator Data'!$B$3:$N$193,10,FALSE)&gt;S$125,0,IF(VLOOKUP($D115,'Country Indicator Data'!$B$3:$N$193,10,FALSE)&lt;S$124,5,(S$125-VLOOKUP($D115,'Country Indicator Data'!$B$3:$N$193,10,FALSE))/(S$125-S$124)*5)),1))</f>
        <v>2.8</v>
      </c>
      <c r="T115" s="137">
        <f>IF(VLOOKUP($D115,'Country Indicator Data'!$B$3:$N$193,11,FALSE)="x","x",ROUND(IF(VLOOKUP($D115,'Country Indicator Data'!$B$3:$N$193,11,FALSE)&gt;T$125,0,IF(VLOOKUP($D115,'Country Indicator Data'!$B$3:$N$193,11,FALSE)&lt;T$124,5,(T$125-VLOOKUP($D115,'Country Indicator Data'!$B$3:$N$193,11,FALSE))/(T$125-T$124)*5)),1))</f>
        <v>2.2999999999999998</v>
      </c>
      <c r="U115" s="137">
        <f>IF(VLOOKUP($D115,'Country Indicator Data'!$B$3:$N$193,12,FALSE)="x","x",ROUND(IF(VLOOKUP($D115,'Country Indicator Data'!$B$3:$N$193,12,FALSE)&gt;U$125,0,IF(VLOOKUP($D115,'Country Indicator Data'!$B$3:$N$193,12,FALSE)&lt;U$124,5,(U$125-VLOOKUP($D115,'Country Indicator Data'!$B$3:$N$193,12,FALSE))/(U$125-U$124)*5)),1))</f>
        <v>3.2</v>
      </c>
      <c r="V115" s="146">
        <f t="shared" si="35"/>
        <v>3</v>
      </c>
      <c r="W115" s="149">
        <f t="shared" si="36"/>
        <v>3</v>
      </c>
      <c r="X115" s="137">
        <f>IF(VLOOKUP($B115,'Crisis Indicator Data'!$C$3:$AG$117,20,FALSE)="x","x",IF(VLOOKUP($B115,'Crisis Indicator Data'!$C$3:$AG$117,20,FALSE)&gt;=X$7,5,IF(VLOOKUP($B115,'Crisis Indicator Data'!$C$3:$AG$117,20,FALSE)&gt;=X$6,4,IF(VLOOKUP($B115,'Crisis Indicator Data'!$C$3:$AG$117,20,FALSE)&gt;=X$5,3,IF(VLOOKUP($B115,'Crisis Indicator Data'!$C$3:$AG$117,20,FALSE)&gt;=X$4,2,IF(VLOOKUP($B115,'Crisis Indicator Data'!$C$3:$AG$117,20,FALSE)&gt;=X$3,1,0))))))</f>
        <v>3</v>
      </c>
      <c r="Y115" s="146">
        <f t="shared" si="37"/>
        <v>3</v>
      </c>
      <c r="Z115" s="139">
        <f>IF(OR('Crisis Indicator Data'!$W109="x",'Crisis Indicator Data'!$Q109="x",ISNA('Crisis Indicator Data'!$Q109)),"x",'Crisis Indicator Data'!$W109/SUM('Crisis Indicator Data'!$Q109:$U109))</f>
        <v>0</v>
      </c>
      <c r="AA115" s="143">
        <f t="shared" si="38"/>
        <v>0</v>
      </c>
      <c r="AB115" s="139">
        <f>IF(OR('Crisis Indicator Data'!$X109="x",'Crisis Indicator Data'!$Q109="x",ISNA('Crisis Indicator Data'!$Q109)),"x",'Crisis Indicator Data'!$X109/SUM('Crisis Indicator Data'!$Q109:$U109))</f>
        <v>0</v>
      </c>
      <c r="AC115" s="143">
        <f t="shared" si="39"/>
        <v>0</v>
      </c>
      <c r="AD115" s="141">
        <f>'Crisis Indicator Data'!Y109</f>
        <v>0</v>
      </c>
      <c r="AE115" s="141">
        <f>'Crisis Indicator Data'!Z109</f>
        <v>0</v>
      </c>
      <c r="AF115" s="141">
        <f>'Crisis Indicator Data'!AA109</f>
        <v>0</v>
      </c>
      <c r="AG115" s="141">
        <f>'Crisis Indicator Data'!AB109</f>
        <v>0</v>
      </c>
      <c r="AH115" s="144">
        <f t="shared" si="40"/>
        <v>0</v>
      </c>
      <c r="AI115" s="141">
        <f>'Crisis Indicator Data'!AC109</f>
        <v>0</v>
      </c>
      <c r="AJ115" s="141">
        <f>'Crisis Indicator Data'!AD109</f>
        <v>0</v>
      </c>
      <c r="AK115" s="144">
        <f t="shared" si="41"/>
        <v>0</v>
      </c>
      <c r="AL115" s="141">
        <f>'Crisis Indicator Data'!AE109</f>
        <v>0</v>
      </c>
      <c r="AM115" s="141">
        <f>'Crisis Indicator Data'!AF109</f>
        <v>0</v>
      </c>
      <c r="AN115" s="141">
        <f>'Crisis Indicator Data'!AG109</f>
        <v>1</v>
      </c>
      <c r="AO115" s="144">
        <f t="shared" si="42"/>
        <v>1</v>
      </c>
      <c r="AP115" s="147">
        <f t="shared" si="43"/>
        <v>0</v>
      </c>
      <c r="AQ115" s="149">
        <f t="shared" si="44"/>
        <v>1.5</v>
      </c>
    </row>
    <row r="116" spans="1:43" ht="13.5" customHeight="1" x14ac:dyDescent="0.3">
      <c r="A116" s="1" t="str">
        <f>'Crisis Indicator Data'!A110</f>
        <v>International Displacement (South Sudanese)</v>
      </c>
      <c r="B116" s="23" t="str">
        <f>'Crisis Indicator Data'!C110</f>
        <v>UGA002</v>
      </c>
      <c r="C116" s="23" t="str">
        <f>'Crisis Indicator Data'!D110</f>
        <v>Uganda</v>
      </c>
      <c r="D116" s="23" t="str">
        <f>'Crisis Indicator Data'!E110</f>
        <v>UGA</v>
      </c>
      <c r="E116" s="137">
        <f>IF(VLOOKUP($D116,'Country Indicator Data'!$B$3:$N$193,3,FALSE)="x","x",ROUND(IF(VLOOKUP($D116,'Country Indicator Data'!$B$3:$N$193,3,FALSE)&gt;E$125,5,IF(VLOOKUP($D116,'Country Indicator Data'!$B$3:$N$193,3,FALSE)&lt;E$124,0,(E$125-VLOOKUP($D116,'Country Indicator Data'!$B$3:$N$193,3,FALSE))/(E$125-E$124)*5)),1))</f>
        <v>2.5</v>
      </c>
      <c r="F116" s="137">
        <f>IF(VLOOKUP($D116,'Country Indicator Data'!$B$3:$N$193,5,FALSE)="No data","x",ROUND(IF(VLOOKUP($D116,'Country Indicator Data'!$B$3:$N$193,5,FALSE)&gt;F$125,0,IF(VLOOKUP($D116,'Country Indicator Data'!$B$3:$N$193,5,FALSE)&lt;F$124,5,(F$125-VLOOKUP($D116,'Country Indicator Data'!$B$3:$N$193,5,FALSE))/(F$125-F$124)*5)),1))</f>
        <v>2.2999999999999998</v>
      </c>
      <c r="G116" s="138">
        <f t="shared" si="30"/>
        <v>2.4</v>
      </c>
      <c r="H116" s="137">
        <f>IF(VLOOKUP($D116,'Country Indicator Data'!$B$3:$N$193,2,FALSE)="x","x",ROUND(IF(VLOOKUP($D116,'Country Indicator Data'!$B$3:$N$193,2,FALSE)&gt;H$125,5,IF(VLOOKUP($D116,'Country Indicator Data'!$B$3:$N$193,2,FALSE)&lt;H$124,0,5-(H$125-VLOOKUP($D116,'Country Indicator Data'!$B$3:$N$193,2,FALSE))/(H$125-H$124)*5)),1))</f>
        <v>4.5999999999999996</v>
      </c>
      <c r="I116" s="137">
        <f>IF(VLOOKUP($D116,'Country Indicator Data'!$B$3:$N$193,4,FALSE)="No data","x",ROUND(IF(VLOOKUP($D116,'Country Indicator Data'!$B$3:$N$193,4,FALSE)&gt;I$125,5,IF(VLOOKUP($D116,'Country Indicator Data'!$B$3:$N$193,4,FALSE)&lt;I$124,0,5-(I$125-VLOOKUP($D116,'Country Indicator Data'!$B$3:$N$193,4,FALSE))/(I$125-I$124)*5)),1))</f>
        <v>2.4</v>
      </c>
      <c r="J116" s="138">
        <f t="shared" si="31"/>
        <v>3.5</v>
      </c>
      <c r="K116" s="137">
        <f>IF(VLOOKUP($D116,'Country Indicator Data'!$B$3:$N$193,6,FALSE)="x","x",ROUND(IF(VLOOKUP($D116,'Country Indicator Data'!$B$3:$N$193,6,FALSE)&gt;K$125,5,IF(VLOOKUP($D116,'Country Indicator Data'!$B$3:$N$193,6,FALSE)&lt;K$124,0,5-(K$125-VLOOKUP($D116,'Country Indicator Data'!$B$3:$N$193,6,FALSE))/(K$125-K$124)*5)),1))</f>
        <v>3.5</v>
      </c>
      <c r="L116" s="137">
        <f>IF(VLOOKUP($D116,'Country Indicator Data'!$B$3:$N$193,7,FALSE)="No data","x",ROUND(IF(VLOOKUP($D116,'Country Indicator Data'!$B$3:$N$193,7,FALSE)&gt;L$125,5,IF(VLOOKUP($D116,'Country Indicator Data'!$B$3:$N$193,7,FALSE)&lt;L$124,0,5-(L$125-VLOOKUP($D116,'Country Indicator Data'!$B$3:$N$193,7,FALSE))/(L$125-L$124)*5)),1))</f>
        <v>2.2000000000000002</v>
      </c>
      <c r="M116" s="138">
        <f t="shared" si="32"/>
        <v>2.85</v>
      </c>
      <c r="N116" s="146">
        <f t="shared" si="33"/>
        <v>2.9166666666666665</v>
      </c>
      <c r="O116" s="137">
        <f>VLOOKUP(D116,'Country Indicator Data'!$B$3:$I$193,8,FALSE)</f>
        <v>3</v>
      </c>
      <c r="P116" s="137" t="str">
        <f>IF(VLOOKUP($D116,'Country Indicator Data'!$B$3:$P$193,9,FALSE)="x","x",IF(VLOOKUP($D116,'Country Indicator Data'!$B$3:$P$193,9,FALSE)&gt;P$7,5,IF(VLOOKUP($D116,'Country Indicator Data'!$B$3:$P$193,9,FALSE)&gt;P$6,4,IF(VLOOKUP($D116,'Country Indicator Data'!$B$3:$P$193,9,FALSE)&gt;P$5,3,IF(VLOOKUP($D116,'Country Indicator Data'!$B$3:$P$193,9,FALSE)&gt;P$4,2,IF(VLOOKUP($D116,'Country Indicator Data'!$B$3:$P$193,9,FALSE)&gt;$P$3,1,0))))))</f>
        <v>x</v>
      </c>
      <c r="Q116" s="146">
        <f t="shared" si="34"/>
        <v>3</v>
      </c>
      <c r="R116" s="137">
        <f>IF(VLOOKUP($D116,'Country Indicator Data'!$B$3:$N$193,13,FALSE)="x","x",ROUND(IF(VLOOKUP($D116,'Country Indicator Data'!$B$3:$N$193,13,FALSE)&gt;R$125,0,IF(VLOOKUP($D116,'Country Indicator Data'!$B$3:$N$193,13,FALSE)&lt;R$124,5,(R$125-VLOOKUP($D116,'Country Indicator Data'!$B$3:$N$193,13,FALSE))/(R$125-R$124)*5)),1))</f>
        <v>3.8</v>
      </c>
      <c r="S116" s="137">
        <f>IF(VLOOKUP($D116,'Country Indicator Data'!$B$3:$N$193,10,FALSE)="x","x",ROUND(IF(VLOOKUP($D116,'Country Indicator Data'!$B$3:$N$193,10,FALSE)&gt;S$125,0,IF(VLOOKUP($D116,'Country Indicator Data'!$B$3:$N$193,10,FALSE)&lt;S$124,5,(S$125-VLOOKUP($D116,'Country Indicator Data'!$B$3:$N$193,10,FALSE))/(S$125-S$124)*5)),1))</f>
        <v>2.8</v>
      </c>
      <c r="T116" s="137">
        <f>IF(VLOOKUP($D116,'Country Indicator Data'!$B$3:$N$193,11,FALSE)="x","x",ROUND(IF(VLOOKUP($D116,'Country Indicator Data'!$B$3:$N$193,11,FALSE)&gt;T$125,0,IF(VLOOKUP($D116,'Country Indicator Data'!$B$3:$N$193,11,FALSE)&lt;T$124,5,(T$125-VLOOKUP($D116,'Country Indicator Data'!$B$3:$N$193,11,FALSE))/(T$125-T$124)*5)),1))</f>
        <v>2.2999999999999998</v>
      </c>
      <c r="U116" s="137">
        <f>IF(VLOOKUP($D116,'Country Indicator Data'!$B$3:$N$193,12,FALSE)="x","x",ROUND(IF(VLOOKUP($D116,'Country Indicator Data'!$B$3:$N$193,12,FALSE)&gt;U$125,0,IF(VLOOKUP($D116,'Country Indicator Data'!$B$3:$N$193,12,FALSE)&lt;U$124,5,(U$125-VLOOKUP($D116,'Country Indicator Data'!$B$3:$N$193,12,FALSE))/(U$125-U$124)*5)),1))</f>
        <v>3.2</v>
      </c>
      <c r="V116" s="146">
        <f t="shared" si="35"/>
        <v>3</v>
      </c>
      <c r="W116" s="149">
        <f t="shared" si="36"/>
        <v>3</v>
      </c>
      <c r="X116" s="137">
        <f>IF(VLOOKUP($B116,'Crisis Indicator Data'!$C$3:$AG$117,20,FALSE)="x","x",IF(VLOOKUP($B116,'Crisis Indicator Data'!$C$3:$AG$117,20,FALSE)&gt;=X$7,5,IF(VLOOKUP($B116,'Crisis Indicator Data'!$C$3:$AG$117,20,FALSE)&gt;=X$6,4,IF(VLOOKUP($B116,'Crisis Indicator Data'!$C$3:$AG$117,20,FALSE)&gt;=X$5,3,IF(VLOOKUP($B116,'Crisis Indicator Data'!$C$3:$AG$117,20,FALSE)&gt;=X$4,2,IF(VLOOKUP($B116,'Crisis Indicator Data'!$C$3:$AG$117,20,FALSE)&gt;=X$3,1,0))))))</f>
        <v>2</v>
      </c>
      <c r="Y116" s="146">
        <f t="shared" si="37"/>
        <v>2</v>
      </c>
      <c r="Z116" s="139">
        <f>IF(OR('Crisis Indicator Data'!$W110="x",'Crisis Indicator Data'!$Q110="x",ISNA('Crisis Indicator Data'!$Q110)),"x",'Crisis Indicator Data'!$W110/SUM('Crisis Indicator Data'!$Q110:$U110))</f>
        <v>0</v>
      </c>
      <c r="AA116" s="143">
        <f t="shared" si="38"/>
        <v>0</v>
      </c>
      <c r="AB116" s="139">
        <f>IF(OR('Crisis Indicator Data'!$X110="x",'Crisis Indicator Data'!$Q110="x",ISNA('Crisis Indicator Data'!$Q110)),"x",'Crisis Indicator Data'!$X110/SUM('Crisis Indicator Data'!$Q110:$U110))</f>
        <v>0</v>
      </c>
      <c r="AC116" s="143">
        <f t="shared" si="39"/>
        <v>0</v>
      </c>
      <c r="AD116" s="141">
        <f>'Crisis Indicator Data'!Y110</f>
        <v>0</v>
      </c>
      <c r="AE116" s="141">
        <f>'Crisis Indicator Data'!Z110</f>
        <v>0</v>
      </c>
      <c r="AF116" s="141">
        <f>'Crisis Indicator Data'!AA110</f>
        <v>0</v>
      </c>
      <c r="AG116" s="141">
        <f>'Crisis Indicator Data'!AB110</f>
        <v>0</v>
      </c>
      <c r="AH116" s="144">
        <f t="shared" si="40"/>
        <v>0</v>
      </c>
      <c r="AI116" s="141">
        <f>'Crisis Indicator Data'!AC110</f>
        <v>0</v>
      </c>
      <c r="AJ116" s="141">
        <f>'Crisis Indicator Data'!AD110</f>
        <v>0</v>
      </c>
      <c r="AK116" s="144">
        <f t="shared" si="41"/>
        <v>0</v>
      </c>
      <c r="AL116" s="141">
        <f>'Crisis Indicator Data'!AE110</f>
        <v>0</v>
      </c>
      <c r="AM116" s="141">
        <f>'Crisis Indicator Data'!AF110</f>
        <v>0</v>
      </c>
      <c r="AN116" s="141">
        <f>'Crisis Indicator Data'!AG110</f>
        <v>1</v>
      </c>
      <c r="AO116" s="144">
        <f t="shared" si="42"/>
        <v>1</v>
      </c>
      <c r="AP116" s="147">
        <f t="shared" si="43"/>
        <v>0</v>
      </c>
      <c r="AQ116" s="149">
        <f t="shared" si="44"/>
        <v>1</v>
      </c>
    </row>
    <row r="117" spans="1:43" ht="13.5" customHeight="1" x14ac:dyDescent="0.3">
      <c r="A117" s="1" t="str">
        <f>'Crisis Indicator Data'!A111</f>
        <v>International Displacement (DRC)</v>
      </c>
      <c r="B117" s="23" t="str">
        <f>'Crisis Indicator Data'!C111</f>
        <v>UGA003</v>
      </c>
      <c r="C117" s="23" t="str">
        <f>'Crisis Indicator Data'!D111</f>
        <v>Uganda</v>
      </c>
      <c r="D117" s="23" t="str">
        <f>'Crisis Indicator Data'!E111</f>
        <v>UGA</v>
      </c>
      <c r="E117" s="137">
        <f>IF(VLOOKUP($D117,'Country Indicator Data'!$B$3:$N$193,3,FALSE)="x","x",ROUND(IF(VLOOKUP($D117,'Country Indicator Data'!$B$3:$N$193,3,FALSE)&gt;E$125,5,IF(VLOOKUP($D117,'Country Indicator Data'!$B$3:$N$193,3,FALSE)&lt;E$124,0,(E$125-VLOOKUP($D117,'Country Indicator Data'!$B$3:$N$193,3,FALSE))/(E$125-E$124)*5)),1))</f>
        <v>2.5</v>
      </c>
      <c r="F117" s="137">
        <f>IF(VLOOKUP($D117,'Country Indicator Data'!$B$3:$N$193,5,FALSE)="No data","x",ROUND(IF(VLOOKUP($D117,'Country Indicator Data'!$B$3:$N$193,5,FALSE)&gt;F$125,0,IF(VLOOKUP($D117,'Country Indicator Data'!$B$3:$N$193,5,FALSE)&lt;F$124,5,(F$125-VLOOKUP($D117,'Country Indicator Data'!$B$3:$N$193,5,FALSE))/(F$125-F$124)*5)),1))</f>
        <v>2.2999999999999998</v>
      </c>
      <c r="G117" s="138">
        <f t="shared" si="30"/>
        <v>2.4</v>
      </c>
      <c r="H117" s="137">
        <f>IF(VLOOKUP($D117,'Country Indicator Data'!$B$3:$N$193,2,FALSE)="x","x",ROUND(IF(VLOOKUP($D117,'Country Indicator Data'!$B$3:$N$193,2,FALSE)&gt;H$125,5,IF(VLOOKUP($D117,'Country Indicator Data'!$B$3:$N$193,2,FALSE)&lt;H$124,0,5-(H$125-VLOOKUP($D117,'Country Indicator Data'!$B$3:$N$193,2,FALSE))/(H$125-H$124)*5)),1))</f>
        <v>4.5999999999999996</v>
      </c>
      <c r="I117" s="137">
        <f>IF(VLOOKUP($D117,'Country Indicator Data'!$B$3:$N$193,4,FALSE)="No data","x",ROUND(IF(VLOOKUP($D117,'Country Indicator Data'!$B$3:$N$193,4,FALSE)&gt;I$125,5,IF(VLOOKUP($D117,'Country Indicator Data'!$B$3:$N$193,4,FALSE)&lt;I$124,0,5-(I$125-VLOOKUP($D117,'Country Indicator Data'!$B$3:$N$193,4,FALSE))/(I$125-I$124)*5)),1))</f>
        <v>2.4</v>
      </c>
      <c r="J117" s="138">
        <f t="shared" si="31"/>
        <v>3.5</v>
      </c>
      <c r="K117" s="137">
        <f>IF(VLOOKUP($D117,'Country Indicator Data'!$B$3:$N$193,6,FALSE)="x","x",ROUND(IF(VLOOKUP($D117,'Country Indicator Data'!$B$3:$N$193,6,FALSE)&gt;K$125,5,IF(VLOOKUP($D117,'Country Indicator Data'!$B$3:$N$193,6,FALSE)&lt;K$124,0,5-(K$125-VLOOKUP($D117,'Country Indicator Data'!$B$3:$N$193,6,FALSE))/(K$125-K$124)*5)),1))</f>
        <v>3.5</v>
      </c>
      <c r="L117" s="137">
        <f>IF(VLOOKUP($D117,'Country Indicator Data'!$B$3:$N$193,7,FALSE)="No data","x",ROUND(IF(VLOOKUP($D117,'Country Indicator Data'!$B$3:$N$193,7,FALSE)&gt;L$125,5,IF(VLOOKUP($D117,'Country Indicator Data'!$B$3:$N$193,7,FALSE)&lt;L$124,0,5-(L$125-VLOOKUP($D117,'Country Indicator Data'!$B$3:$N$193,7,FALSE))/(L$125-L$124)*5)),1))</f>
        <v>2.2000000000000002</v>
      </c>
      <c r="M117" s="138">
        <f t="shared" si="32"/>
        <v>2.85</v>
      </c>
      <c r="N117" s="146">
        <f t="shared" si="33"/>
        <v>2.9166666666666665</v>
      </c>
      <c r="O117" s="137">
        <f>VLOOKUP(D117,'Country Indicator Data'!$B$3:$I$193,8,FALSE)</f>
        <v>3</v>
      </c>
      <c r="P117" s="137" t="str">
        <f>IF(VLOOKUP($D117,'Country Indicator Data'!$B$3:$P$193,9,FALSE)="x","x",IF(VLOOKUP($D117,'Country Indicator Data'!$B$3:$P$193,9,FALSE)&gt;P$7,5,IF(VLOOKUP($D117,'Country Indicator Data'!$B$3:$P$193,9,FALSE)&gt;P$6,4,IF(VLOOKUP($D117,'Country Indicator Data'!$B$3:$P$193,9,FALSE)&gt;P$5,3,IF(VLOOKUP($D117,'Country Indicator Data'!$B$3:$P$193,9,FALSE)&gt;P$4,2,IF(VLOOKUP($D117,'Country Indicator Data'!$B$3:$P$193,9,FALSE)&gt;$P$3,1,0))))))</f>
        <v>x</v>
      </c>
      <c r="Q117" s="146">
        <f t="shared" si="34"/>
        <v>3</v>
      </c>
      <c r="R117" s="137">
        <f>IF(VLOOKUP($D117,'Country Indicator Data'!$B$3:$N$193,13,FALSE)="x","x",ROUND(IF(VLOOKUP($D117,'Country Indicator Data'!$B$3:$N$193,13,FALSE)&gt;R$125,0,IF(VLOOKUP($D117,'Country Indicator Data'!$B$3:$N$193,13,FALSE)&lt;R$124,5,(R$125-VLOOKUP($D117,'Country Indicator Data'!$B$3:$N$193,13,FALSE))/(R$125-R$124)*5)),1))</f>
        <v>3.8</v>
      </c>
      <c r="S117" s="137">
        <f>IF(VLOOKUP($D117,'Country Indicator Data'!$B$3:$N$193,10,FALSE)="x","x",ROUND(IF(VLOOKUP($D117,'Country Indicator Data'!$B$3:$N$193,10,FALSE)&gt;S$125,0,IF(VLOOKUP($D117,'Country Indicator Data'!$B$3:$N$193,10,FALSE)&lt;S$124,5,(S$125-VLOOKUP($D117,'Country Indicator Data'!$B$3:$N$193,10,FALSE))/(S$125-S$124)*5)),1))</f>
        <v>2.8</v>
      </c>
      <c r="T117" s="137">
        <f>IF(VLOOKUP($D117,'Country Indicator Data'!$B$3:$N$193,11,FALSE)="x","x",ROUND(IF(VLOOKUP($D117,'Country Indicator Data'!$B$3:$N$193,11,FALSE)&gt;T$125,0,IF(VLOOKUP($D117,'Country Indicator Data'!$B$3:$N$193,11,FALSE)&lt;T$124,5,(T$125-VLOOKUP($D117,'Country Indicator Data'!$B$3:$N$193,11,FALSE))/(T$125-T$124)*5)),1))</f>
        <v>2.2999999999999998</v>
      </c>
      <c r="U117" s="137">
        <f>IF(VLOOKUP($D117,'Country Indicator Data'!$B$3:$N$193,12,FALSE)="x","x",ROUND(IF(VLOOKUP($D117,'Country Indicator Data'!$B$3:$N$193,12,FALSE)&gt;U$125,0,IF(VLOOKUP($D117,'Country Indicator Data'!$B$3:$N$193,12,FALSE)&lt;U$124,5,(U$125-VLOOKUP($D117,'Country Indicator Data'!$B$3:$N$193,12,FALSE))/(U$125-U$124)*5)),1))</f>
        <v>3.2</v>
      </c>
      <c r="V117" s="146">
        <f t="shared" si="35"/>
        <v>3</v>
      </c>
      <c r="W117" s="149">
        <f t="shared" si="36"/>
        <v>3</v>
      </c>
      <c r="X117" s="137">
        <f>IF(VLOOKUP($B117,'Crisis Indicator Data'!$C$3:$AG$117,20,FALSE)="x","x",IF(VLOOKUP($B117,'Crisis Indicator Data'!$C$3:$AG$117,20,FALSE)&gt;=X$7,5,IF(VLOOKUP($B117,'Crisis Indicator Data'!$C$3:$AG$117,20,FALSE)&gt;=X$6,4,IF(VLOOKUP($B117,'Crisis Indicator Data'!$C$3:$AG$117,20,FALSE)&gt;=X$5,3,IF(VLOOKUP($B117,'Crisis Indicator Data'!$C$3:$AG$117,20,FALSE)&gt;=X$4,2,IF(VLOOKUP($B117,'Crisis Indicator Data'!$C$3:$AG$117,20,FALSE)&gt;=X$3,1,0))))))</f>
        <v>2</v>
      </c>
      <c r="Y117" s="146">
        <f t="shared" si="37"/>
        <v>2</v>
      </c>
      <c r="Z117" s="139">
        <f>IF(OR('Crisis Indicator Data'!$W111="x",'Crisis Indicator Data'!$Q111="x",ISNA('Crisis Indicator Data'!$Q111)),"x",'Crisis Indicator Data'!$W111/SUM('Crisis Indicator Data'!$Q111:$U111))</f>
        <v>0</v>
      </c>
      <c r="AA117" s="143">
        <f t="shared" si="38"/>
        <v>0</v>
      </c>
      <c r="AB117" s="139">
        <f>IF(OR('Crisis Indicator Data'!$X111="x",'Crisis Indicator Data'!$Q111="x",ISNA('Crisis Indicator Data'!$Q111)),"x",'Crisis Indicator Data'!$X111/SUM('Crisis Indicator Data'!$Q111:$U111))</f>
        <v>0</v>
      </c>
      <c r="AC117" s="143">
        <f t="shared" si="39"/>
        <v>0</v>
      </c>
      <c r="AD117" s="141">
        <f>'Crisis Indicator Data'!Y111</f>
        <v>0</v>
      </c>
      <c r="AE117" s="141">
        <f>'Crisis Indicator Data'!Z111</f>
        <v>0</v>
      </c>
      <c r="AF117" s="141">
        <f>'Crisis Indicator Data'!AA111</f>
        <v>0</v>
      </c>
      <c r="AG117" s="141">
        <f>'Crisis Indicator Data'!AB111</f>
        <v>0</v>
      </c>
      <c r="AH117" s="144">
        <f t="shared" si="40"/>
        <v>0</v>
      </c>
      <c r="AI117" s="141">
        <f>'Crisis Indicator Data'!AC111</f>
        <v>0</v>
      </c>
      <c r="AJ117" s="141">
        <f>'Crisis Indicator Data'!AD111</f>
        <v>0</v>
      </c>
      <c r="AK117" s="144">
        <f t="shared" si="41"/>
        <v>0</v>
      </c>
      <c r="AL117" s="141">
        <f>'Crisis Indicator Data'!AE111</f>
        <v>0</v>
      </c>
      <c r="AM117" s="141">
        <f>'Crisis Indicator Data'!AF111</f>
        <v>0</v>
      </c>
      <c r="AN117" s="141">
        <f>'Crisis Indicator Data'!AG111</f>
        <v>1</v>
      </c>
      <c r="AO117" s="144">
        <f t="shared" si="42"/>
        <v>1</v>
      </c>
      <c r="AP117" s="147">
        <f t="shared" si="43"/>
        <v>0</v>
      </c>
      <c r="AQ117" s="149">
        <f t="shared" si="44"/>
        <v>1</v>
      </c>
    </row>
    <row r="118" spans="1:43" ht="13.5" customHeight="1" x14ac:dyDescent="0.3">
      <c r="A118" s="1" t="str">
        <f>'Crisis Indicator Data'!A112</f>
        <v>Food insecurity in Karamoja</v>
      </c>
      <c r="B118" s="23" t="str">
        <f>'Crisis Indicator Data'!C112</f>
        <v>UGA004</v>
      </c>
      <c r="C118" s="23" t="str">
        <f>'Crisis Indicator Data'!D112</f>
        <v>Uganda</v>
      </c>
      <c r="D118" s="23" t="str">
        <f>'Crisis Indicator Data'!E112</f>
        <v>UGA</v>
      </c>
      <c r="E118" s="137">
        <f>IF(VLOOKUP($D118,'Country Indicator Data'!$B$3:$N$193,3,FALSE)="x","x",ROUND(IF(VLOOKUP($D118,'Country Indicator Data'!$B$3:$N$193,3,FALSE)&gt;E$125,5,IF(VLOOKUP($D118,'Country Indicator Data'!$B$3:$N$193,3,FALSE)&lt;E$124,0,(E$125-VLOOKUP($D118,'Country Indicator Data'!$B$3:$N$193,3,FALSE))/(E$125-E$124)*5)),1))</f>
        <v>2.5</v>
      </c>
      <c r="F118" s="137">
        <f>IF(VLOOKUP($D118,'Country Indicator Data'!$B$3:$N$193,5,FALSE)="No data","x",ROUND(IF(VLOOKUP($D118,'Country Indicator Data'!$B$3:$N$193,5,FALSE)&gt;F$125,0,IF(VLOOKUP($D118,'Country Indicator Data'!$B$3:$N$193,5,FALSE)&lt;F$124,5,(F$125-VLOOKUP($D118,'Country Indicator Data'!$B$3:$N$193,5,FALSE))/(F$125-F$124)*5)),1))</f>
        <v>2.2999999999999998</v>
      </c>
      <c r="G118" s="138">
        <f t="shared" si="30"/>
        <v>2.4</v>
      </c>
      <c r="H118" s="137">
        <f>IF(VLOOKUP($D118,'Country Indicator Data'!$B$3:$N$193,2,FALSE)="x","x",ROUND(IF(VLOOKUP($D118,'Country Indicator Data'!$B$3:$N$193,2,FALSE)&gt;H$125,5,IF(VLOOKUP($D118,'Country Indicator Data'!$B$3:$N$193,2,FALSE)&lt;H$124,0,5-(H$125-VLOOKUP($D118,'Country Indicator Data'!$B$3:$N$193,2,FALSE))/(H$125-H$124)*5)),1))</f>
        <v>4.5999999999999996</v>
      </c>
      <c r="I118" s="137">
        <f>IF(VLOOKUP($D118,'Country Indicator Data'!$B$3:$N$193,4,FALSE)="No data","x",ROUND(IF(VLOOKUP($D118,'Country Indicator Data'!$B$3:$N$193,4,FALSE)&gt;I$125,5,IF(VLOOKUP($D118,'Country Indicator Data'!$B$3:$N$193,4,FALSE)&lt;I$124,0,5-(I$125-VLOOKUP($D118,'Country Indicator Data'!$B$3:$N$193,4,FALSE))/(I$125-I$124)*5)),1))</f>
        <v>2.4</v>
      </c>
      <c r="J118" s="138">
        <f t="shared" si="31"/>
        <v>3.5</v>
      </c>
      <c r="K118" s="137">
        <f>IF(VLOOKUP($D118,'Country Indicator Data'!$B$3:$N$193,6,FALSE)="x","x",ROUND(IF(VLOOKUP($D118,'Country Indicator Data'!$B$3:$N$193,6,FALSE)&gt;K$125,5,IF(VLOOKUP($D118,'Country Indicator Data'!$B$3:$N$193,6,FALSE)&lt;K$124,0,5-(K$125-VLOOKUP($D118,'Country Indicator Data'!$B$3:$N$193,6,FALSE))/(K$125-K$124)*5)),1))</f>
        <v>3.5</v>
      </c>
      <c r="L118" s="137">
        <f>IF(VLOOKUP($D118,'Country Indicator Data'!$B$3:$N$193,7,FALSE)="No data","x",ROUND(IF(VLOOKUP($D118,'Country Indicator Data'!$B$3:$N$193,7,FALSE)&gt;L$125,5,IF(VLOOKUP($D118,'Country Indicator Data'!$B$3:$N$193,7,FALSE)&lt;L$124,0,5-(L$125-VLOOKUP($D118,'Country Indicator Data'!$B$3:$N$193,7,FALSE))/(L$125-L$124)*5)),1))</f>
        <v>2.2000000000000002</v>
      </c>
      <c r="M118" s="138">
        <f t="shared" si="32"/>
        <v>2.85</v>
      </c>
      <c r="N118" s="146">
        <f t="shared" si="33"/>
        <v>2.9166666666666665</v>
      </c>
      <c r="O118" s="137">
        <f>VLOOKUP(D118,'Country Indicator Data'!$B$3:$I$193,8,FALSE)</f>
        <v>3</v>
      </c>
      <c r="P118" s="137" t="str">
        <f>IF(VLOOKUP($D118,'Country Indicator Data'!$B$3:$P$193,9,FALSE)="x","x",IF(VLOOKUP($D118,'Country Indicator Data'!$B$3:$P$193,9,FALSE)&gt;P$7,5,IF(VLOOKUP($D118,'Country Indicator Data'!$B$3:$P$193,9,FALSE)&gt;P$6,4,IF(VLOOKUP($D118,'Country Indicator Data'!$B$3:$P$193,9,FALSE)&gt;P$5,3,IF(VLOOKUP($D118,'Country Indicator Data'!$B$3:$P$193,9,FALSE)&gt;P$4,2,IF(VLOOKUP($D118,'Country Indicator Data'!$B$3:$P$193,9,FALSE)&gt;$P$3,1,0))))))</f>
        <v>x</v>
      </c>
      <c r="Q118" s="146">
        <f t="shared" si="34"/>
        <v>3</v>
      </c>
      <c r="R118" s="137">
        <f>IF(VLOOKUP($D118,'Country Indicator Data'!$B$3:$N$193,13,FALSE)="x","x",ROUND(IF(VLOOKUP($D118,'Country Indicator Data'!$B$3:$N$193,13,FALSE)&gt;R$125,0,IF(VLOOKUP($D118,'Country Indicator Data'!$B$3:$N$193,13,FALSE)&lt;R$124,5,(R$125-VLOOKUP($D118,'Country Indicator Data'!$B$3:$N$193,13,FALSE))/(R$125-R$124)*5)),1))</f>
        <v>3.8</v>
      </c>
      <c r="S118" s="137">
        <f>IF(VLOOKUP($D118,'Country Indicator Data'!$B$3:$N$193,10,FALSE)="x","x",ROUND(IF(VLOOKUP($D118,'Country Indicator Data'!$B$3:$N$193,10,FALSE)&gt;S$125,0,IF(VLOOKUP($D118,'Country Indicator Data'!$B$3:$N$193,10,FALSE)&lt;S$124,5,(S$125-VLOOKUP($D118,'Country Indicator Data'!$B$3:$N$193,10,FALSE))/(S$125-S$124)*5)),1))</f>
        <v>2.8</v>
      </c>
      <c r="T118" s="137">
        <f>IF(VLOOKUP($D118,'Country Indicator Data'!$B$3:$N$193,11,FALSE)="x","x",ROUND(IF(VLOOKUP($D118,'Country Indicator Data'!$B$3:$N$193,11,FALSE)&gt;T$125,0,IF(VLOOKUP($D118,'Country Indicator Data'!$B$3:$N$193,11,FALSE)&lt;T$124,5,(T$125-VLOOKUP($D118,'Country Indicator Data'!$B$3:$N$193,11,FALSE))/(T$125-T$124)*5)),1))</f>
        <v>2.2999999999999998</v>
      </c>
      <c r="U118" s="137">
        <f>IF(VLOOKUP($D118,'Country Indicator Data'!$B$3:$N$193,12,FALSE)="x","x",ROUND(IF(VLOOKUP($D118,'Country Indicator Data'!$B$3:$N$193,12,FALSE)&gt;U$125,0,IF(VLOOKUP($D118,'Country Indicator Data'!$B$3:$N$193,12,FALSE)&lt;U$124,5,(U$125-VLOOKUP($D118,'Country Indicator Data'!$B$3:$N$193,12,FALSE))/(U$125-U$124)*5)),1))</f>
        <v>3.2</v>
      </c>
      <c r="V118" s="146">
        <f t="shared" si="35"/>
        <v>3</v>
      </c>
      <c r="W118" s="149">
        <f t="shared" si="36"/>
        <v>3</v>
      </c>
      <c r="X118" s="137">
        <f>IF(VLOOKUP($B118,'Crisis Indicator Data'!$C$3:$AG$117,20,FALSE)="x","x",IF(VLOOKUP($B118,'Crisis Indicator Data'!$C$3:$AG$117,20,FALSE)&gt;=X$7,5,IF(VLOOKUP($B118,'Crisis Indicator Data'!$C$3:$AG$117,20,FALSE)&gt;=X$6,4,IF(VLOOKUP($B118,'Crisis Indicator Data'!$C$3:$AG$117,20,FALSE)&gt;=X$5,3,IF(VLOOKUP($B118,'Crisis Indicator Data'!$C$3:$AG$117,20,FALSE)&gt;=X$4,2,IF(VLOOKUP($B118,'Crisis Indicator Data'!$C$3:$AG$117,20,FALSE)&gt;=X$3,1,0))))))</f>
        <v>1</v>
      </c>
      <c r="Y118" s="146">
        <f t="shared" si="37"/>
        <v>1</v>
      </c>
      <c r="Z118" s="139">
        <f>IF(OR('Crisis Indicator Data'!$W112="x",'Crisis Indicator Data'!$Q112="x",ISNA('Crisis Indicator Data'!$Q112)),"x",'Crisis Indicator Data'!$W112/SUM('Crisis Indicator Data'!$Q112:$U112))</f>
        <v>0</v>
      </c>
      <c r="AA118" s="143">
        <f t="shared" si="38"/>
        <v>0</v>
      </c>
      <c r="AB118" s="139">
        <f>IF(OR('Crisis Indicator Data'!$X112="x",'Crisis Indicator Data'!$Q112="x",ISNA('Crisis Indicator Data'!$Q112)),"x",'Crisis Indicator Data'!$X112/SUM('Crisis Indicator Data'!$Q112:$U112))</f>
        <v>0</v>
      </c>
      <c r="AC118" s="143">
        <f t="shared" si="39"/>
        <v>0</v>
      </c>
      <c r="AD118" s="141">
        <f>'Crisis Indicator Data'!Y112</f>
        <v>0</v>
      </c>
      <c r="AE118" s="141">
        <f>'Crisis Indicator Data'!Z112</f>
        <v>0</v>
      </c>
      <c r="AF118" s="141">
        <f>'Crisis Indicator Data'!AA112</f>
        <v>0</v>
      </c>
      <c r="AG118" s="141">
        <f>'Crisis Indicator Data'!AB112</f>
        <v>0</v>
      </c>
      <c r="AH118" s="144">
        <f t="shared" si="40"/>
        <v>0</v>
      </c>
      <c r="AI118" s="141">
        <f>'Crisis Indicator Data'!AC112</f>
        <v>0</v>
      </c>
      <c r="AJ118" s="141">
        <f>'Crisis Indicator Data'!AD112</f>
        <v>0</v>
      </c>
      <c r="AK118" s="144">
        <f t="shared" si="41"/>
        <v>0</v>
      </c>
      <c r="AL118" s="141">
        <f>'Crisis Indicator Data'!AE112</f>
        <v>0</v>
      </c>
      <c r="AM118" s="141">
        <f>'Crisis Indicator Data'!AF112</f>
        <v>0</v>
      </c>
      <c r="AN118" s="141">
        <f>'Crisis Indicator Data'!AG112</f>
        <v>1</v>
      </c>
      <c r="AO118" s="144">
        <f t="shared" si="42"/>
        <v>1</v>
      </c>
      <c r="AP118" s="147">
        <f t="shared" si="43"/>
        <v>0</v>
      </c>
      <c r="AQ118" s="149">
        <f t="shared" si="44"/>
        <v>0.5</v>
      </c>
    </row>
    <row r="119" spans="1:43" ht="13.5" customHeight="1" x14ac:dyDescent="0.3">
      <c r="A119" s="1" t="str">
        <f>'Crisis Indicator Data'!A113</f>
        <v>Conflict in Ukraine</v>
      </c>
      <c r="B119" s="23" t="str">
        <f>'Crisis Indicator Data'!C113</f>
        <v>UKR002</v>
      </c>
      <c r="C119" s="23" t="str">
        <f>'Crisis Indicator Data'!D113</f>
        <v>Ukraine</v>
      </c>
      <c r="D119" s="23" t="str">
        <f>'Crisis Indicator Data'!E113</f>
        <v>UKR</v>
      </c>
      <c r="E119" s="137">
        <f>IF(VLOOKUP($D119,'Country Indicator Data'!$B$3:$N$193,3,FALSE)="x","x",ROUND(IF(VLOOKUP($D119,'Country Indicator Data'!$B$3:$N$193,3,FALSE)&gt;E$125,5,IF(VLOOKUP($D119,'Country Indicator Data'!$B$3:$N$193,3,FALSE)&lt;E$124,0,(E$125-VLOOKUP($D119,'Country Indicator Data'!$B$3:$N$193,3,FALSE))/(E$125-E$124)*5)),1))</f>
        <v>1.4</v>
      </c>
      <c r="F119" s="137">
        <f>IF(VLOOKUP($D119,'Country Indicator Data'!$B$3:$N$193,5,FALSE)="No data","x",ROUND(IF(VLOOKUP($D119,'Country Indicator Data'!$B$3:$N$193,5,FALSE)&gt;F$125,0,IF(VLOOKUP($D119,'Country Indicator Data'!$B$3:$N$193,5,FALSE)&lt;F$124,5,(F$125-VLOOKUP($D119,'Country Indicator Data'!$B$3:$N$193,5,FALSE))/(F$125-F$124)*5)),1))</f>
        <v>1.6</v>
      </c>
      <c r="G119" s="138">
        <f t="shared" si="30"/>
        <v>1.5</v>
      </c>
      <c r="H119" s="137">
        <f>IF(VLOOKUP($D119,'Country Indicator Data'!$B$3:$N$193,2,FALSE)="x","x",ROUND(IF(VLOOKUP($D119,'Country Indicator Data'!$B$3:$N$193,2,FALSE)&gt;H$125,5,IF(VLOOKUP($D119,'Country Indicator Data'!$B$3:$N$193,2,FALSE)&lt;H$124,0,5-(H$125-VLOOKUP($D119,'Country Indicator Data'!$B$3:$N$193,2,FALSE))/(H$125-H$124)*5)),1))</f>
        <v>1.8</v>
      </c>
      <c r="I119" s="137">
        <f>IF(VLOOKUP($D119,'Country Indicator Data'!$B$3:$N$193,4,FALSE)="No data","x",ROUND(IF(VLOOKUP($D119,'Country Indicator Data'!$B$3:$N$193,4,FALSE)&gt;I$125,5,IF(VLOOKUP($D119,'Country Indicator Data'!$B$3:$N$193,4,FALSE)&lt;I$124,0,5-(I$125-VLOOKUP($D119,'Country Indicator Data'!$B$3:$N$193,4,FALSE))/(I$125-I$124)*5)),1))</f>
        <v>0.2</v>
      </c>
      <c r="J119" s="138">
        <f t="shared" si="31"/>
        <v>1</v>
      </c>
      <c r="K119" s="137">
        <f>IF(VLOOKUP($D119,'Country Indicator Data'!$B$3:$N$193,6,FALSE)="x","x",ROUND(IF(VLOOKUP($D119,'Country Indicator Data'!$B$3:$N$193,6,FALSE)&gt;K$125,5,IF(VLOOKUP($D119,'Country Indicator Data'!$B$3:$N$193,6,FALSE)&lt;K$124,0,5-(K$125-VLOOKUP($D119,'Country Indicator Data'!$B$3:$N$193,6,FALSE))/(K$125-K$124)*5)),1))</f>
        <v>1.9</v>
      </c>
      <c r="L119" s="137">
        <f>IF(VLOOKUP($D119,'Country Indicator Data'!$B$3:$N$193,7,FALSE)="No data","x",ROUND(IF(VLOOKUP($D119,'Country Indicator Data'!$B$3:$N$193,7,FALSE)&gt;L$125,5,IF(VLOOKUP($D119,'Country Indicator Data'!$B$3:$N$193,7,FALSE)&lt;L$124,0,5-(L$125-VLOOKUP($D119,'Country Indicator Data'!$B$3:$N$193,7,FALSE))/(L$125-L$124)*5)),1))</f>
        <v>0</v>
      </c>
      <c r="M119" s="138">
        <f t="shared" si="32"/>
        <v>0.95</v>
      </c>
      <c r="N119" s="146">
        <f t="shared" si="33"/>
        <v>1.1500000000000001</v>
      </c>
      <c r="O119" s="137">
        <f>VLOOKUP(D119,'Country Indicator Data'!$B$3:$I$193,8,FALSE)</f>
        <v>5</v>
      </c>
      <c r="P119" s="137">
        <f>IF(VLOOKUP($D119,'Country Indicator Data'!$B$3:$P$193,9,FALSE)="x","x",IF(VLOOKUP($D119,'Country Indicator Data'!$B$3:$P$193,9,FALSE)&gt;P$7,5,IF(VLOOKUP($D119,'Country Indicator Data'!$B$3:$P$193,9,FALSE)&gt;P$6,4,IF(VLOOKUP($D119,'Country Indicator Data'!$B$3:$P$193,9,FALSE)&gt;P$5,3,IF(VLOOKUP($D119,'Country Indicator Data'!$B$3:$P$193,9,FALSE)&gt;P$4,2,IF(VLOOKUP($D119,'Country Indicator Data'!$B$3:$P$193,9,FALSE)&gt;$P$3,1,0))))))</f>
        <v>1</v>
      </c>
      <c r="Q119" s="146">
        <f t="shared" si="34"/>
        <v>3</v>
      </c>
      <c r="R119" s="137">
        <f>IF(VLOOKUP($D119,'Country Indicator Data'!$B$3:$N$193,13,FALSE)="x","x",ROUND(IF(VLOOKUP($D119,'Country Indicator Data'!$B$3:$N$193,13,FALSE)&gt;R$125,0,IF(VLOOKUP($D119,'Country Indicator Data'!$B$3:$N$193,13,FALSE)&lt;R$124,5,(R$125-VLOOKUP($D119,'Country Indicator Data'!$B$3:$N$193,13,FALSE))/(R$125-R$124)*5)),1))</f>
        <v>3.6</v>
      </c>
      <c r="S119" s="137">
        <f>IF(VLOOKUP($D119,'Country Indicator Data'!$B$3:$N$193,10,FALSE)="x","x",ROUND(IF(VLOOKUP($D119,'Country Indicator Data'!$B$3:$N$193,10,FALSE)&gt;S$125,0,IF(VLOOKUP($D119,'Country Indicator Data'!$B$3:$N$193,10,FALSE)&lt;S$124,5,(S$125-VLOOKUP($D119,'Country Indicator Data'!$B$3:$N$193,10,FALSE))/(S$125-S$124)*5)),1))</f>
        <v>3.3</v>
      </c>
      <c r="T119" s="137">
        <f>IF(VLOOKUP($D119,'Country Indicator Data'!$B$3:$N$193,11,FALSE)="x","x",ROUND(IF(VLOOKUP($D119,'Country Indicator Data'!$B$3:$N$193,11,FALSE)&gt;T$125,0,IF(VLOOKUP($D119,'Country Indicator Data'!$B$3:$N$193,11,FALSE)&lt;T$124,5,(T$125-VLOOKUP($D119,'Country Indicator Data'!$B$3:$N$193,11,FALSE))/(T$125-T$124)*5)),1))</f>
        <v>1.9</v>
      </c>
      <c r="U119" s="137">
        <f>IF(VLOOKUP($D119,'Country Indicator Data'!$B$3:$N$193,12,FALSE)="x","x",ROUND(IF(VLOOKUP($D119,'Country Indicator Data'!$B$3:$N$193,12,FALSE)&gt;U$125,0,IF(VLOOKUP($D119,'Country Indicator Data'!$B$3:$N$193,12,FALSE)&lt;U$124,5,(U$125-VLOOKUP($D119,'Country Indicator Data'!$B$3:$N$193,12,FALSE))/(U$125-U$124)*5)),1))</f>
        <v>1.9</v>
      </c>
      <c r="V119" s="146">
        <f t="shared" si="35"/>
        <v>2.7</v>
      </c>
      <c r="W119" s="149">
        <f t="shared" si="36"/>
        <v>2.2999999999999998</v>
      </c>
      <c r="X119" s="137">
        <f>IF(VLOOKUP($B119,'Crisis Indicator Data'!$C$3:$AG$117,20,FALSE)="x","x",IF(VLOOKUP($B119,'Crisis Indicator Data'!$C$3:$AG$117,20,FALSE)&gt;=X$7,5,IF(VLOOKUP($B119,'Crisis Indicator Data'!$C$3:$AG$117,20,FALSE)&gt;=X$6,4,IF(VLOOKUP($B119,'Crisis Indicator Data'!$C$3:$AG$117,20,FALSE)&gt;=X$5,3,IF(VLOOKUP($B119,'Crisis Indicator Data'!$C$3:$AG$117,20,FALSE)&gt;=X$4,2,IF(VLOOKUP($B119,'Crisis Indicator Data'!$C$3:$AG$117,20,FALSE)&gt;=X$3,1,0))))))</f>
        <v>3</v>
      </c>
      <c r="Y119" s="146">
        <f t="shared" si="37"/>
        <v>3</v>
      </c>
      <c r="Z119" s="139">
        <f>IF(OR('Crisis Indicator Data'!$W113="x",'Crisis Indicator Data'!$Q113="x",ISNA('Crisis Indicator Data'!$Q113)),"x",'Crisis Indicator Data'!$W113/SUM('Crisis Indicator Data'!$Q113:$U113))</f>
        <v>0.62857142857142856</v>
      </c>
      <c r="AA119" s="143">
        <f t="shared" si="38"/>
        <v>4</v>
      </c>
      <c r="AB119" s="139" t="str">
        <f>IF(OR('Crisis Indicator Data'!$X113="x",'Crisis Indicator Data'!$Q113="x",ISNA('Crisis Indicator Data'!$Q113)),"x",'Crisis Indicator Data'!$X113/SUM('Crisis Indicator Data'!$Q113:$U113))</f>
        <v>x</v>
      </c>
      <c r="AC119" s="143" t="str">
        <f t="shared" si="39"/>
        <v>x</v>
      </c>
      <c r="AD119" s="141">
        <v>0</v>
      </c>
      <c r="AE119" s="141">
        <v>2</v>
      </c>
      <c r="AF119" s="141">
        <v>2</v>
      </c>
      <c r="AG119" s="141">
        <f>'Crisis Indicator Data'!AB113</f>
        <v>0</v>
      </c>
      <c r="AH119" s="144">
        <f t="shared" si="40"/>
        <v>2</v>
      </c>
      <c r="AI119" s="141">
        <v>1</v>
      </c>
      <c r="AJ119" s="141">
        <v>2</v>
      </c>
      <c r="AK119" s="144">
        <f t="shared" si="41"/>
        <v>3</v>
      </c>
      <c r="AL119" s="141">
        <v>3</v>
      </c>
      <c r="AM119" s="141">
        <v>3</v>
      </c>
      <c r="AN119" s="141">
        <f>'Crisis Indicator Data'!AG113</f>
        <v>0</v>
      </c>
      <c r="AO119" s="144">
        <f t="shared" si="42"/>
        <v>4</v>
      </c>
      <c r="AP119" s="147">
        <f t="shared" si="43"/>
        <v>3</v>
      </c>
      <c r="AQ119" s="149">
        <f t="shared" si="44"/>
        <v>3</v>
      </c>
    </row>
    <row r="120" spans="1:43" ht="13.5" customHeight="1" x14ac:dyDescent="0.3">
      <c r="A120" s="1" t="str">
        <f>'Crisis Indicator Data'!A114</f>
        <v>Venezuela</v>
      </c>
      <c r="B120" s="23" t="str">
        <f>'Crisis Indicator Data'!C114</f>
        <v>VEN001</v>
      </c>
      <c r="C120" s="23" t="str">
        <f>'Crisis Indicator Data'!D114</f>
        <v>Venezuela</v>
      </c>
      <c r="D120" s="23" t="str">
        <f>'Crisis Indicator Data'!E114</f>
        <v>VEN</v>
      </c>
      <c r="E120" s="137">
        <f>IF(VLOOKUP($D120,'Country Indicator Data'!$B$3:$N$193,3,FALSE)="x","x",ROUND(IF(VLOOKUP($D120,'Country Indicator Data'!$B$3:$N$193,3,FALSE)&gt;E$125,5,IF(VLOOKUP($D120,'Country Indicator Data'!$B$3:$N$193,3,FALSE)&lt;E$124,0,(E$125-VLOOKUP($D120,'Country Indicator Data'!$B$3:$N$193,3,FALSE))/(E$125-E$124)*5)),1))</f>
        <v>2.5</v>
      </c>
      <c r="F120" s="137">
        <f>IF(VLOOKUP($D120,'Country Indicator Data'!$B$3:$N$193,5,FALSE)="No data","x",ROUND(IF(VLOOKUP($D120,'Country Indicator Data'!$B$3:$N$193,5,FALSE)&gt;F$125,0,IF(VLOOKUP($D120,'Country Indicator Data'!$B$3:$N$193,5,FALSE)&lt;F$124,5,(F$125-VLOOKUP($D120,'Country Indicator Data'!$B$3:$N$193,5,FALSE))/(F$125-F$124)*5)),1))</f>
        <v>3.1</v>
      </c>
      <c r="G120" s="138">
        <f t="shared" si="30"/>
        <v>2.8</v>
      </c>
      <c r="H120" s="137">
        <f>IF(VLOOKUP($D120,'Country Indicator Data'!$B$3:$N$193,2,FALSE)="x","x",ROUND(IF(VLOOKUP($D120,'Country Indicator Data'!$B$3:$N$193,2,FALSE)&gt;H$125,5,IF(VLOOKUP($D120,'Country Indicator Data'!$B$3:$N$193,2,FALSE)&lt;H$124,0,5-(H$125-VLOOKUP($D120,'Country Indicator Data'!$B$3:$N$193,2,FALSE))/(H$125-H$124)*5)),1))</f>
        <v>1.2</v>
      </c>
      <c r="I120" s="137">
        <f>IF(VLOOKUP($D120,'Country Indicator Data'!$B$3:$N$193,4,FALSE)="No data","x",ROUND(IF(VLOOKUP($D120,'Country Indicator Data'!$B$3:$N$193,4,FALSE)&gt;I$125,5,IF(VLOOKUP($D120,'Country Indicator Data'!$B$3:$N$193,4,FALSE)&lt;I$124,0,5-(I$125-VLOOKUP($D120,'Country Indicator Data'!$B$3:$N$193,4,FALSE))/(I$125-I$124)*5)),1))</f>
        <v>1.2</v>
      </c>
      <c r="J120" s="138">
        <f t="shared" si="31"/>
        <v>1.2</v>
      </c>
      <c r="K120" s="137">
        <f>IF(VLOOKUP($D120,'Country Indicator Data'!$B$3:$N$193,6,FALSE)="x","x",ROUND(IF(VLOOKUP($D120,'Country Indicator Data'!$B$3:$N$193,6,FALSE)&gt;K$125,5,IF(VLOOKUP($D120,'Country Indicator Data'!$B$3:$N$193,6,FALSE)&lt;K$124,0,5-(K$125-VLOOKUP($D120,'Country Indicator Data'!$B$3:$N$193,6,FALSE))/(K$125-K$124)*5)),1))</f>
        <v>3.1</v>
      </c>
      <c r="L120" s="137">
        <f>IF(VLOOKUP($D120,'Country Indicator Data'!$B$3:$N$193,7,FALSE)="No data","x",ROUND(IF(VLOOKUP($D120,'Country Indicator Data'!$B$3:$N$193,7,FALSE)&gt;L$125,5,IF(VLOOKUP($D120,'Country Indicator Data'!$B$3:$N$193,7,FALSE)&lt;L$124,0,5-(L$125-VLOOKUP($D120,'Country Indicator Data'!$B$3:$N$193,7,FALSE))/(L$125-L$124)*5)),1))</f>
        <v>2.7</v>
      </c>
      <c r="M120" s="138">
        <f t="shared" si="32"/>
        <v>2.9000000000000004</v>
      </c>
      <c r="N120" s="146">
        <f t="shared" si="33"/>
        <v>2.3000000000000003</v>
      </c>
      <c r="O120" s="137">
        <f>VLOOKUP(D120,'Country Indicator Data'!$B$3:$I$193,8,FALSE)</f>
        <v>3</v>
      </c>
      <c r="P120" s="137">
        <f>IF(VLOOKUP($D120,'Country Indicator Data'!$B$3:$P$193,9,FALSE)="x","x",IF(VLOOKUP($D120,'Country Indicator Data'!$B$3:$P$193,9,FALSE)&gt;P$7,5,IF(VLOOKUP($D120,'Country Indicator Data'!$B$3:$P$193,9,FALSE)&gt;P$6,4,IF(VLOOKUP($D120,'Country Indicator Data'!$B$3:$P$193,9,FALSE)&gt;P$5,3,IF(VLOOKUP($D120,'Country Indicator Data'!$B$3:$P$193,9,FALSE)&gt;P$4,2,IF(VLOOKUP($D120,'Country Indicator Data'!$B$3:$P$193,9,FALSE)&gt;$P$3,1,0))))))</f>
        <v>5</v>
      </c>
      <c r="Q120" s="146">
        <f t="shared" si="34"/>
        <v>4</v>
      </c>
      <c r="R120" s="137">
        <f>IF(VLOOKUP($D120,'Country Indicator Data'!$B$3:$N$193,13,FALSE)="x","x",ROUND(IF(VLOOKUP($D120,'Country Indicator Data'!$B$3:$N$193,13,FALSE)&gt;R$125,0,IF(VLOOKUP($D120,'Country Indicator Data'!$B$3:$N$193,13,FALSE)&lt;R$124,5,(R$125-VLOOKUP($D120,'Country Indicator Data'!$B$3:$N$193,13,FALSE))/(R$125-R$124)*5)),1))</f>
        <v>4.2</v>
      </c>
      <c r="S120" s="137">
        <f>IF(VLOOKUP($D120,'Country Indicator Data'!$B$3:$N$193,10,FALSE)="x","x",ROUND(IF(VLOOKUP($D120,'Country Indicator Data'!$B$3:$N$193,10,FALSE)&gt;S$125,0,IF(VLOOKUP($D120,'Country Indicator Data'!$B$3:$N$193,10,FALSE)&lt;S$124,5,(S$125-VLOOKUP($D120,'Country Indicator Data'!$B$3:$N$193,10,FALSE))/(S$125-S$124)*5)),1))</f>
        <v>4.5</v>
      </c>
      <c r="T120" s="137">
        <f>IF(VLOOKUP($D120,'Country Indicator Data'!$B$3:$N$193,11,FALSE)="x","x",ROUND(IF(VLOOKUP($D120,'Country Indicator Data'!$B$3:$N$193,11,FALSE)&gt;T$125,0,IF(VLOOKUP($D120,'Country Indicator Data'!$B$3:$N$193,11,FALSE)&lt;T$124,5,(T$125-VLOOKUP($D120,'Country Indicator Data'!$B$3:$N$193,11,FALSE))/(T$125-T$124)*5)),1))</f>
        <v>3.8</v>
      </c>
      <c r="U120" s="137">
        <f>IF(VLOOKUP($D120,'Country Indicator Data'!$B$3:$N$193,12,FALSE)="x","x",ROUND(IF(VLOOKUP($D120,'Country Indicator Data'!$B$3:$N$193,12,FALSE)&gt;U$125,0,IF(VLOOKUP($D120,'Country Indicator Data'!$B$3:$N$193,12,FALSE)&lt;U$124,5,(U$125-VLOOKUP($D120,'Country Indicator Data'!$B$3:$N$193,12,FALSE))/(U$125-U$124)*5)),1))</f>
        <v>3.7</v>
      </c>
      <c r="V120" s="146">
        <f t="shared" si="35"/>
        <v>4.0999999999999996</v>
      </c>
      <c r="W120" s="149">
        <f t="shared" si="36"/>
        <v>3.5</v>
      </c>
      <c r="X120" s="137">
        <f>IF(VLOOKUP($B120,'Crisis Indicator Data'!$C$3:$AG$117,20,FALSE)="x","x",IF(VLOOKUP($B120,'Crisis Indicator Data'!$C$3:$AG$117,20,FALSE)&gt;=X$7,5,IF(VLOOKUP($B120,'Crisis Indicator Data'!$C$3:$AG$117,20,FALSE)&gt;=X$6,4,IF(VLOOKUP($B120,'Crisis Indicator Data'!$C$3:$AG$117,20,FALSE)&gt;=X$5,3,IF(VLOOKUP($B120,'Crisis Indicator Data'!$C$3:$AG$117,20,FALSE)&gt;=X$4,2,IF(VLOOKUP($B120,'Crisis Indicator Data'!$C$3:$AG$117,20,FALSE)&gt;=X$3,1,0))))))</f>
        <v>1</v>
      </c>
      <c r="Y120" s="146">
        <f t="shared" si="37"/>
        <v>1</v>
      </c>
      <c r="Z120" s="139">
        <f>IF(OR('Crisis Indicator Data'!$W114="x",'Crisis Indicator Data'!$Q114="x",ISNA('Crisis Indicator Data'!$Q114)),"x",'Crisis Indicator Data'!$W114/SUM('Crisis Indicator Data'!$Q114:$U114))</f>
        <v>0.80001367313608573</v>
      </c>
      <c r="AA120" s="143">
        <f t="shared" si="38"/>
        <v>5</v>
      </c>
      <c r="AB120" s="139" t="str">
        <f>IF(OR('Crisis Indicator Data'!$X114="x",'Crisis Indicator Data'!$Q114="x",ISNA('Crisis Indicator Data'!$Q114)),"x",'Crisis Indicator Data'!$X114/SUM('Crisis Indicator Data'!$Q114:$U114))</f>
        <v>x</v>
      </c>
      <c r="AC120" s="143" t="str">
        <f t="shared" si="39"/>
        <v>x</v>
      </c>
      <c r="AD120" s="141">
        <f>'Crisis Indicator Data'!Y114</f>
        <v>3</v>
      </c>
      <c r="AE120" s="141">
        <f>'Crisis Indicator Data'!Z114</f>
        <v>0</v>
      </c>
      <c r="AF120" s="141" t="str">
        <f>'Crisis Indicator Data'!AA114</f>
        <v>x</v>
      </c>
      <c r="AG120" s="141" t="str">
        <f>'Crisis Indicator Data'!AB114</f>
        <v>x</v>
      </c>
      <c r="AH120" s="144">
        <f t="shared" si="40"/>
        <v>2</v>
      </c>
      <c r="AI120" s="141">
        <f>'Crisis Indicator Data'!AC114</f>
        <v>3</v>
      </c>
      <c r="AJ120" s="141">
        <f>'Crisis Indicator Data'!AD114</f>
        <v>2</v>
      </c>
      <c r="AK120" s="144">
        <f t="shared" si="41"/>
        <v>5</v>
      </c>
      <c r="AL120" s="141" t="str">
        <f>'Crisis Indicator Data'!AE114</f>
        <v>x</v>
      </c>
      <c r="AM120" s="141">
        <f>'Crisis Indicator Data'!AF114</f>
        <v>0</v>
      </c>
      <c r="AN120" s="141">
        <f>'Crisis Indicator Data'!AG114</f>
        <v>0</v>
      </c>
      <c r="AO120" s="144">
        <f t="shared" si="42"/>
        <v>0</v>
      </c>
      <c r="AP120" s="147">
        <f t="shared" si="43"/>
        <v>5</v>
      </c>
      <c r="AQ120" s="149">
        <f t="shared" si="44"/>
        <v>3</v>
      </c>
    </row>
    <row r="121" spans="1:43" ht="13.5" customHeight="1" x14ac:dyDescent="0.3">
      <c r="A121" s="1" t="str">
        <f>'Crisis Indicator Data'!A115</f>
        <v>Yemen</v>
      </c>
      <c r="B121" s="23" t="str">
        <f>'Crisis Indicator Data'!C115</f>
        <v>YEM001</v>
      </c>
      <c r="C121" s="23" t="str">
        <f>'Crisis Indicator Data'!D115</f>
        <v>Yemen</v>
      </c>
      <c r="D121" s="23" t="str">
        <f>'Crisis Indicator Data'!E115</f>
        <v>YEM</v>
      </c>
      <c r="E121" s="137">
        <f>IF(VLOOKUP($D121,'Country Indicator Data'!$B$3:$N$193,3,FALSE)="x","x",ROUND(IF(VLOOKUP($D121,'Country Indicator Data'!$B$3:$N$193,3,FALSE)&gt;E$125,5,IF(VLOOKUP($D121,'Country Indicator Data'!$B$3:$N$193,3,FALSE)&lt;E$124,0,(E$125-VLOOKUP($D121,'Country Indicator Data'!$B$3:$N$193,3,FALSE))/(E$125-E$124)*5)),1))</f>
        <v>4.3</v>
      </c>
      <c r="F121" s="137">
        <f>IF(VLOOKUP($D121,'Country Indicator Data'!$B$3:$N$193,5,FALSE)="No data","x",ROUND(IF(VLOOKUP($D121,'Country Indicator Data'!$B$3:$N$193,5,FALSE)&gt;F$125,0,IF(VLOOKUP($D121,'Country Indicator Data'!$B$3:$N$193,5,FALSE)&lt;F$124,5,(F$125-VLOOKUP($D121,'Country Indicator Data'!$B$3:$N$193,5,FALSE))/(F$125-F$124)*5)),1))</f>
        <v>4.0999999999999996</v>
      </c>
      <c r="G121" s="138">
        <f t="shared" si="30"/>
        <v>4.1999999999999993</v>
      </c>
      <c r="H121" s="137">
        <f>IF(VLOOKUP($D121,'Country Indicator Data'!$B$3:$N$193,2,FALSE)="x","x",ROUND(IF(VLOOKUP($D121,'Country Indicator Data'!$B$3:$N$193,2,FALSE)&gt;H$125,5,IF(VLOOKUP($D121,'Country Indicator Data'!$B$3:$N$193,2,FALSE)&lt;H$124,0,5-(H$125-VLOOKUP($D121,'Country Indicator Data'!$B$3:$N$193,2,FALSE))/(H$125-H$124)*5)),1))</f>
        <v>2.9</v>
      </c>
      <c r="I121" s="137">
        <f>IF(VLOOKUP($D121,'Country Indicator Data'!$B$3:$N$193,4,FALSE)="No data","x",ROUND(IF(VLOOKUP($D121,'Country Indicator Data'!$B$3:$N$193,4,FALSE)&gt;I$125,5,IF(VLOOKUP($D121,'Country Indicator Data'!$B$3:$N$193,4,FALSE)&lt;I$124,0,5-(I$125-VLOOKUP($D121,'Country Indicator Data'!$B$3:$N$193,4,FALSE))/(I$125-I$124)*5)),1))</f>
        <v>0</v>
      </c>
      <c r="J121" s="138">
        <f t="shared" si="31"/>
        <v>1.45</v>
      </c>
      <c r="K121" s="137">
        <f>IF(VLOOKUP($D121,'Country Indicator Data'!$B$3:$N$193,6,FALSE)="x","x",ROUND(IF(VLOOKUP($D121,'Country Indicator Data'!$B$3:$N$193,6,FALSE)&gt;K$125,5,IF(VLOOKUP($D121,'Country Indicator Data'!$B$3:$N$193,6,FALSE)&lt;K$124,0,5-(K$125-VLOOKUP($D121,'Country Indicator Data'!$B$3:$N$193,6,FALSE))/(K$125-K$124)*5)),1))</f>
        <v>5</v>
      </c>
      <c r="L121" s="137">
        <f>IF(VLOOKUP($D121,'Country Indicator Data'!$B$3:$N$193,7,FALSE)="No data","x",ROUND(IF(VLOOKUP($D121,'Country Indicator Data'!$B$3:$N$193,7,FALSE)&gt;L$125,5,IF(VLOOKUP($D121,'Country Indicator Data'!$B$3:$N$193,7,FALSE)&lt;L$124,0,5-(L$125-VLOOKUP($D121,'Country Indicator Data'!$B$3:$N$193,7,FALSE))/(L$125-L$124)*5)),1))</f>
        <v>1.4</v>
      </c>
      <c r="M121" s="138">
        <f t="shared" si="32"/>
        <v>3.2</v>
      </c>
      <c r="N121" s="146">
        <f t="shared" si="33"/>
        <v>2.9499999999999997</v>
      </c>
      <c r="O121" s="137">
        <f>VLOOKUP(D121,'Country Indicator Data'!$B$3:$I$193,8,FALSE)</f>
        <v>5</v>
      </c>
      <c r="P121" s="137">
        <f>IF(VLOOKUP($D121,'Country Indicator Data'!$B$3:$P$193,9,FALSE)="x","x",IF(VLOOKUP($D121,'Country Indicator Data'!$B$3:$P$193,9,FALSE)&gt;P$7,5,IF(VLOOKUP($D121,'Country Indicator Data'!$B$3:$P$193,9,FALSE)&gt;P$6,4,IF(VLOOKUP($D121,'Country Indicator Data'!$B$3:$P$193,9,FALSE)&gt;P$5,3,IF(VLOOKUP($D121,'Country Indicator Data'!$B$3:$P$193,9,FALSE)&gt;P$4,2,IF(VLOOKUP($D121,'Country Indicator Data'!$B$3:$P$193,9,FALSE)&gt;$P$3,1,0))))))</f>
        <v>5</v>
      </c>
      <c r="Q121" s="146">
        <f t="shared" si="34"/>
        <v>5</v>
      </c>
      <c r="R121" s="137">
        <f>IF(VLOOKUP($D121,'Country Indicator Data'!$B$3:$N$193,13,FALSE)="x","x",ROUND(IF(VLOOKUP($D121,'Country Indicator Data'!$B$3:$N$193,13,FALSE)&gt;R$125,0,IF(VLOOKUP($D121,'Country Indicator Data'!$B$3:$N$193,13,FALSE)&lt;R$124,5,(R$125-VLOOKUP($D121,'Country Indicator Data'!$B$3:$N$193,13,FALSE))/(R$125-R$124)*5)),1))</f>
        <v>4.3</v>
      </c>
      <c r="S121" s="137">
        <f>IF(VLOOKUP($D121,'Country Indicator Data'!$B$3:$N$193,10,FALSE)="x","x",ROUND(IF(VLOOKUP($D121,'Country Indicator Data'!$B$3:$N$193,10,FALSE)&gt;S$125,0,IF(VLOOKUP($D121,'Country Indicator Data'!$B$3:$N$193,10,FALSE)&lt;S$124,5,(S$125-VLOOKUP($D121,'Country Indicator Data'!$B$3:$N$193,10,FALSE))/(S$125-S$124)*5)),1))</f>
        <v>3.7</v>
      </c>
      <c r="T121" s="137">
        <f>IF(VLOOKUP($D121,'Country Indicator Data'!$B$3:$N$193,11,FALSE)="x","x",ROUND(IF(VLOOKUP($D121,'Country Indicator Data'!$B$3:$N$193,11,FALSE)&gt;T$125,0,IF(VLOOKUP($D121,'Country Indicator Data'!$B$3:$N$193,11,FALSE)&lt;T$124,5,(T$125-VLOOKUP($D121,'Country Indicator Data'!$B$3:$N$193,11,FALSE))/(T$125-T$124)*5)),1))</f>
        <v>4</v>
      </c>
      <c r="U121" s="137">
        <f>IF(VLOOKUP($D121,'Country Indicator Data'!$B$3:$N$193,12,FALSE)="x","x",ROUND(IF(VLOOKUP($D121,'Country Indicator Data'!$B$3:$N$193,12,FALSE)&gt;U$125,0,IF(VLOOKUP($D121,'Country Indicator Data'!$B$3:$N$193,12,FALSE)&lt;U$124,5,(U$125-VLOOKUP($D121,'Country Indicator Data'!$B$3:$N$193,12,FALSE))/(U$125-U$124)*5)),1))</f>
        <v>4.4000000000000004</v>
      </c>
      <c r="V121" s="146">
        <f t="shared" si="35"/>
        <v>4.0999999999999996</v>
      </c>
      <c r="W121" s="149">
        <f t="shared" si="36"/>
        <v>4</v>
      </c>
      <c r="X121" s="137">
        <f>IF(VLOOKUP($B121,'Crisis Indicator Data'!$C$3:$AG$117,20,FALSE)="x","x",IF(VLOOKUP($B121,'Crisis Indicator Data'!$C$3:$AG$117,20,FALSE)&gt;=X$7,5,IF(VLOOKUP($B121,'Crisis Indicator Data'!$C$3:$AG$117,20,FALSE)&gt;=X$6,4,IF(VLOOKUP($B121,'Crisis Indicator Data'!$C$3:$AG$117,20,FALSE)&gt;=X$5,3,IF(VLOOKUP($B121,'Crisis Indicator Data'!$C$3:$AG$117,20,FALSE)&gt;=X$4,2,IF(VLOOKUP($B121,'Crisis Indicator Data'!$C$3:$AG$117,20,FALSE)&gt;=X$3,1,0))))))</f>
        <v>5</v>
      </c>
      <c r="Y121" s="146">
        <f t="shared" si="37"/>
        <v>5</v>
      </c>
      <c r="Z121" s="139" t="str">
        <f>IF(OR('Crisis Indicator Data'!$W115="x",'Crisis Indicator Data'!$Q115="x",ISNA('Crisis Indicator Data'!$Q115)),"x",'Crisis Indicator Data'!$W115/SUM('Crisis Indicator Data'!$Q115:$U115))</f>
        <v>x</v>
      </c>
      <c r="AA121" s="143" t="str">
        <f t="shared" si="38"/>
        <v>x</v>
      </c>
      <c r="AB121" s="139" t="str">
        <f>IF(OR('Crisis Indicator Data'!$X115="x",'Crisis Indicator Data'!$Q115="x",ISNA('Crisis Indicator Data'!$Q115)),"x",'Crisis Indicator Data'!$X115/SUM('Crisis Indicator Data'!$Q115:$U115))</f>
        <v>x</v>
      </c>
      <c r="AC121" s="143" t="str">
        <f t="shared" si="39"/>
        <v>x</v>
      </c>
      <c r="AD121" s="141">
        <f>'Crisis Indicator Data'!Y115</f>
        <v>2</v>
      </c>
      <c r="AE121" s="141">
        <f>'Crisis Indicator Data'!Z115</f>
        <v>2</v>
      </c>
      <c r="AF121" s="141">
        <f>'Crisis Indicator Data'!AA115</f>
        <v>3</v>
      </c>
      <c r="AG121" s="141">
        <f>'Crisis Indicator Data'!AB115</f>
        <v>3</v>
      </c>
      <c r="AH121" s="144">
        <f t="shared" si="40"/>
        <v>5</v>
      </c>
      <c r="AI121" s="141">
        <f>'Crisis Indicator Data'!AC115</f>
        <v>2</v>
      </c>
      <c r="AJ121" s="141">
        <f>'Crisis Indicator Data'!AD115</f>
        <v>2</v>
      </c>
      <c r="AK121" s="144">
        <f t="shared" si="41"/>
        <v>4</v>
      </c>
      <c r="AL121" s="141">
        <f>'Crisis Indicator Data'!AE115</f>
        <v>3</v>
      </c>
      <c r="AM121" s="141">
        <f>'Crisis Indicator Data'!AF115</f>
        <v>3</v>
      </c>
      <c r="AN121" s="141">
        <f>'Crisis Indicator Data'!AG115</f>
        <v>2</v>
      </c>
      <c r="AO121" s="144">
        <f t="shared" si="42"/>
        <v>5</v>
      </c>
      <c r="AP121" s="147">
        <f t="shared" si="43"/>
        <v>5</v>
      </c>
      <c r="AQ121" s="149">
        <f t="shared" si="44"/>
        <v>5</v>
      </c>
    </row>
    <row r="122" spans="1:43" ht="13.5" customHeight="1" x14ac:dyDescent="0.3">
      <c r="A122" s="1" t="str">
        <f>'Crisis Indicator Data'!A116</f>
        <v>Drought in Zambia</v>
      </c>
      <c r="B122" s="23" t="str">
        <f>'Crisis Indicator Data'!C116</f>
        <v>ZMB002</v>
      </c>
      <c r="C122" s="23" t="str">
        <f>'Crisis Indicator Data'!D116</f>
        <v>Zambia</v>
      </c>
      <c r="D122" s="23" t="str">
        <f>'Crisis Indicator Data'!E116</f>
        <v>ZMB</v>
      </c>
      <c r="E122" s="137">
        <f>IF(VLOOKUP($D122,'Country Indicator Data'!$B$3:$N$193,3,FALSE)="x","x",ROUND(IF(VLOOKUP($D122,'Country Indicator Data'!$B$3:$N$193,3,FALSE)&gt;E$125,5,IF(VLOOKUP($D122,'Country Indicator Data'!$B$3:$N$193,3,FALSE)&lt;E$124,0,(E$125-VLOOKUP($D122,'Country Indicator Data'!$B$3:$N$193,3,FALSE))/(E$125-E$124)*5)),1))</f>
        <v>2.1</v>
      </c>
      <c r="F122" s="137">
        <f>IF(VLOOKUP($D122,'Country Indicator Data'!$B$3:$N$193,5,FALSE)="No data","x",ROUND(IF(VLOOKUP($D122,'Country Indicator Data'!$B$3:$N$193,5,FALSE)&gt;F$125,0,IF(VLOOKUP($D122,'Country Indicator Data'!$B$3:$N$193,5,FALSE)&lt;F$124,5,(F$125-VLOOKUP($D122,'Country Indicator Data'!$B$3:$N$193,5,FALSE))/(F$125-F$124)*5)),1))</f>
        <v>2</v>
      </c>
      <c r="G122" s="138">
        <f t="shared" si="30"/>
        <v>2.0499999999999998</v>
      </c>
      <c r="H122" s="137">
        <f>IF(VLOOKUP($D122,'Country Indicator Data'!$B$3:$N$193,2,FALSE)="x","x",ROUND(IF(VLOOKUP($D122,'Country Indicator Data'!$B$3:$N$193,2,FALSE)&gt;H$125,5,IF(VLOOKUP($D122,'Country Indicator Data'!$B$3:$N$193,2,FALSE)&lt;H$124,0,5-(H$125-VLOOKUP($D122,'Country Indicator Data'!$B$3:$N$193,2,FALSE))/(H$125-H$124)*5)),1))</f>
        <v>3.7</v>
      </c>
      <c r="I122" s="137">
        <f>IF(VLOOKUP($D122,'Country Indicator Data'!$B$3:$N$193,4,FALSE)="No data","x",ROUND(IF(VLOOKUP($D122,'Country Indicator Data'!$B$3:$N$193,4,FALSE)&gt;I$125,5,IF(VLOOKUP($D122,'Country Indicator Data'!$B$3:$N$193,4,FALSE)&lt;I$124,0,5-(I$125-VLOOKUP($D122,'Country Indicator Data'!$B$3:$N$193,4,FALSE))/(I$125-I$124)*5)),1))</f>
        <v>0</v>
      </c>
      <c r="J122" s="138">
        <f t="shared" si="31"/>
        <v>1.85</v>
      </c>
      <c r="K122" s="137">
        <f>IF(VLOOKUP($D122,'Country Indicator Data'!$B$3:$N$193,6,FALSE)="x","x",ROUND(IF(VLOOKUP($D122,'Country Indicator Data'!$B$3:$N$193,6,FALSE)&gt;K$125,5,IF(VLOOKUP($D122,'Country Indicator Data'!$B$3:$N$193,6,FALSE)&lt;K$124,0,5-(K$125-VLOOKUP($D122,'Country Indicator Data'!$B$3:$N$193,6,FALSE))/(K$125-K$124)*5)),1))</f>
        <v>3.5</v>
      </c>
      <c r="L122" s="137">
        <f>IF(VLOOKUP($D122,'Country Indicator Data'!$B$3:$N$193,7,FALSE)="No data","x",ROUND(IF(VLOOKUP($D122,'Country Indicator Data'!$B$3:$N$193,7,FALSE)&gt;L$125,5,IF(VLOOKUP($D122,'Country Indicator Data'!$B$3:$N$193,7,FALSE)&lt;L$124,0,5-(L$125-VLOOKUP($D122,'Country Indicator Data'!$B$3:$N$193,7,FALSE))/(L$125-L$124)*5)),1))</f>
        <v>3.8</v>
      </c>
      <c r="M122" s="138">
        <f t="shared" si="32"/>
        <v>3.65</v>
      </c>
      <c r="N122" s="146">
        <f t="shared" si="33"/>
        <v>2.5166666666666666</v>
      </c>
      <c r="O122" s="137">
        <f>VLOOKUP(D122,'Country Indicator Data'!$B$3:$I$193,8,FALSE)</f>
        <v>0</v>
      </c>
      <c r="P122" s="137">
        <f>IF(VLOOKUP($D122,'Country Indicator Data'!$B$3:$P$193,9,FALSE)="x","x",IF(VLOOKUP($D122,'Country Indicator Data'!$B$3:$P$193,9,FALSE)&gt;P$7,5,IF(VLOOKUP($D122,'Country Indicator Data'!$B$3:$P$193,9,FALSE)&gt;P$6,4,IF(VLOOKUP($D122,'Country Indicator Data'!$B$3:$P$193,9,FALSE)&gt;P$5,3,IF(VLOOKUP($D122,'Country Indicator Data'!$B$3:$P$193,9,FALSE)&gt;P$4,2,IF(VLOOKUP($D122,'Country Indicator Data'!$B$3:$P$193,9,FALSE)&gt;$P$3,1,0))))))</f>
        <v>0</v>
      </c>
      <c r="Q122" s="146">
        <f t="shared" si="34"/>
        <v>0</v>
      </c>
      <c r="R122" s="137">
        <f>IF(VLOOKUP($D122,'Country Indicator Data'!$B$3:$N$193,13,FALSE)="x","x",ROUND(IF(VLOOKUP($D122,'Country Indicator Data'!$B$3:$N$193,13,FALSE)&gt;R$125,0,IF(VLOOKUP($D122,'Country Indicator Data'!$B$3:$N$193,13,FALSE)&lt;R$124,5,(R$125-VLOOKUP($D122,'Country Indicator Data'!$B$3:$N$193,13,FALSE))/(R$125-R$124)*5)),1))</f>
        <v>3.1</v>
      </c>
      <c r="S122" s="137">
        <f>IF(VLOOKUP($D122,'Country Indicator Data'!$B$3:$N$193,10,FALSE)="x","x",ROUND(IF(VLOOKUP($D122,'Country Indicator Data'!$B$3:$N$193,10,FALSE)&gt;S$125,0,IF(VLOOKUP($D122,'Country Indicator Data'!$B$3:$N$193,10,FALSE)&lt;S$124,5,(S$125-VLOOKUP($D122,'Country Indicator Data'!$B$3:$N$193,10,FALSE))/(S$125-S$124)*5)),1))</f>
        <v>2.8</v>
      </c>
      <c r="T122" s="137">
        <f>IF(VLOOKUP($D122,'Country Indicator Data'!$B$3:$N$193,11,FALSE)="x","x",ROUND(IF(VLOOKUP($D122,'Country Indicator Data'!$B$3:$N$193,11,FALSE)&gt;T$125,0,IF(VLOOKUP($D122,'Country Indicator Data'!$B$3:$N$193,11,FALSE)&lt;T$124,5,(T$125-VLOOKUP($D122,'Country Indicator Data'!$B$3:$N$193,11,FALSE))/(T$125-T$124)*5)),1))</f>
        <v>2.5</v>
      </c>
      <c r="U122" s="137">
        <f>IF(VLOOKUP($D122,'Country Indicator Data'!$B$3:$N$193,12,FALSE)="x","x",ROUND(IF(VLOOKUP($D122,'Country Indicator Data'!$B$3:$N$193,12,FALSE)&gt;U$125,0,IF(VLOOKUP($D122,'Country Indicator Data'!$B$3:$N$193,12,FALSE)&lt;U$124,5,(U$125-VLOOKUP($D122,'Country Indicator Data'!$B$3:$N$193,12,FALSE))/(U$125-U$124)*5)),1))</f>
        <v>2.2999999999999998</v>
      </c>
      <c r="V122" s="146">
        <f t="shared" si="35"/>
        <v>2.7</v>
      </c>
      <c r="W122" s="149">
        <f t="shared" si="36"/>
        <v>1.7</v>
      </c>
      <c r="X122" s="137">
        <f>IF(VLOOKUP($B122,'Crisis Indicator Data'!$C$3:$AG$117,20,FALSE)="x","x",IF(VLOOKUP($B122,'Crisis Indicator Data'!$C$3:$AG$117,20,FALSE)&gt;=X$7,5,IF(VLOOKUP($B122,'Crisis Indicator Data'!$C$3:$AG$117,20,FALSE)&gt;=X$6,4,IF(VLOOKUP($B122,'Crisis Indicator Data'!$C$3:$AG$117,20,FALSE)&gt;=X$5,3,IF(VLOOKUP($B122,'Crisis Indicator Data'!$C$3:$AG$117,20,FALSE)&gt;=X$4,2,IF(VLOOKUP($B122,'Crisis Indicator Data'!$C$3:$AG$117,20,FALSE)&gt;=X$3,1,0))))))</f>
        <v>3</v>
      </c>
      <c r="Y122" s="146">
        <f t="shared" si="37"/>
        <v>3</v>
      </c>
      <c r="Z122" s="139">
        <f>IF(OR('Crisis Indicator Data'!$W116="x",'Crisis Indicator Data'!$Q116="x",ISNA('Crisis Indicator Data'!$Q116)),"x",'Crisis Indicator Data'!$W116/SUM('Crisis Indicator Data'!$Q116:$U116))</f>
        <v>0</v>
      </c>
      <c r="AA122" s="143">
        <f t="shared" si="38"/>
        <v>0</v>
      </c>
      <c r="AB122" s="139">
        <f>IF(OR('Crisis Indicator Data'!$X116="x",'Crisis Indicator Data'!$Q116="x",ISNA('Crisis Indicator Data'!$Q116)),"x",'Crisis Indicator Data'!$X116/SUM('Crisis Indicator Data'!$Q116:$U116))</f>
        <v>0</v>
      </c>
      <c r="AC122" s="143">
        <f t="shared" si="39"/>
        <v>0</v>
      </c>
      <c r="AD122" s="141" t="str">
        <f>'Crisis Indicator Data'!Y116</f>
        <v>x</v>
      </c>
      <c r="AE122" s="141" t="str">
        <f>'Crisis Indicator Data'!Z116</f>
        <v>x</v>
      </c>
      <c r="AF122" s="141" t="str">
        <f>'Crisis Indicator Data'!AA116</f>
        <v>x</v>
      </c>
      <c r="AG122" s="141" t="str">
        <f>'Crisis Indicator Data'!AB116</f>
        <v>x</v>
      </c>
      <c r="AH122" s="144">
        <f t="shared" si="40"/>
        <v>0</v>
      </c>
      <c r="AI122" s="141" t="str">
        <f>'Crisis Indicator Data'!AC116</f>
        <v>x</v>
      </c>
      <c r="AJ122" s="141" t="str">
        <f>'Crisis Indicator Data'!AD116</f>
        <v>x</v>
      </c>
      <c r="AK122" s="144">
        <f t="shared" si="41"/>
        <v>0</v>
      </c>
      <c r="AL122" s="141" t="str">
        <f>'Crisis Indicator Data'!AE116</f>
        <v>x</v>
      </c>
      <c r="AM122" s="141" t="str">
        <f>'Crisis Indicator Data'!AF116</f>
        <v>x</v>
      </c>
      <c r="AN122" s="141" t="str">
        <f>'Crisis Indicator Data'!AG116</f>
        <v>x</v>
      </c>
      <c r="AO122" s="144">
        <f t="shared" si="42"/>
        <v>0</v>
      </c>
      <c r="AP122" s="147">
        <f t="shared" si="43"/>
        <v>0</v>
      </c>
      <c r="AQ122" s="149">
        <f t="shared" si="44"/>
        <v>1.5</v>
      </c>
    </row>
    <row r="123" spans="1:43" ht="13.5" customHeight="1" x14ac:dyDescent="0.3">
      <c r="A123" s="1" t="str">
        <f>'Crisis Indicator Data'!A117</f>
        <v>Zimbabwe</v>
      </c>
      <c r="B123" s="23" t="str">
        <f>'Crisis Indicator Data'!C117</f>
        <v>ZWE001</v>
      </c>
      <c r="C123" s="23" t="str">
        <f>'Crisis Indicator Data'!D117</f>
        <v>Zimbabwe</v>
      </c>
      <c r="D123" s="23" t="str">
        <f>'Crisis Indicator Data'!E117</f>
        <v>ZWE</v>
      </c>
      <c r="E123" s="137">
        <f>IF(VLOOKUP($D123,'Country Indicator Data'!$B$3:$N$193,3,FALSE)="x","x",ROUND(IF(VLOOKUP($D123,'Country Indicator Data'!$B$3:$N$193,3,FALSE)&gt;E$125,5,IF(VLOOKUP($D123,'Country Indicator Data'!$B$3:$N$193,3,FALSE)&lt;E$124,0,(E$125-VLOOKUP($D123,'Country Indicator Data'!$B$3:$N$193,3,FALSE))/(E$125-E$124)*5)),1))</f>
        <v>5</v>
      </c>
      <c r="F123" s="137">
        <f>IF(VLOOKUP($D123,'Country Indicator Data'!$B$3:$N$193,5,FALSE)="No data","x",ROUND(IF(VLOOKUP($D123,'Country Indicator Data'!$B$3:$N$193,5,FALSE)&gt;F$125,0,IF(VLOOKUP($D123,'Country Indicator Data'!$B$3:$N$193,5,FALSE)&lt;F$124,5,(F$125-VLOOKUP($D123,'Country Indicator Data'!$B$3:$N$193,5,FALSE))/(F$125-F$124)*5)),1))</f>
        <v>3.1</v>
      </c>
      <c r="G123" s="138">
        <f t="shared" si="30"/>
        <v>4.05</v>
      </c>
      <c r="H123" s="137">
        <f>IF(VLOOKUP($D123,'Country Indicator Data'!$B$3:$N$193,2,FALSE)="x","x",ROUND(IF(VLOOKUP($D123,'Country Indicator Data'!$B$3:$N$193,2,FALSE)&gt;H$125,5,IF(VLOOKUP($D123,'Country Indicator Data'!$B$3:$N$193,2,FALSE)&lt;H$124,0,5-(H$125-VLOOKUP($D123,'Country Indicator Data'!$B$3:$N$193,2,FALSE))/(H$125-H$124)*5)),1))</f>
        <v>1.8</v>
      </c>
      <c r="I123" s="137">
        <f>IF(VLOOKUP($D123,'Country Indicator Data'!$B$3:$N$193,4,FALSE)="No data","x",ROUND(IF(VLOOKUP($D123,'Country Indicator Data'!$B$3:$N$193,4,FALSE)&gt;I$125,5,IF(VLOOKUP($D123,'Country Indicator Data'!$B$3:$N$193,4,FALSE)&lt;I$124,0,5-(I$125-VLOOKUP($D123,'Country Indicator Data'!$B$3:$N$193,4,FALSE))/(I$125-I$124)*5)),1))</f>
        <v>0.3</v>
      </c>
      <c r="J123" s="138">
        <f t="shared" si="31"/>
        <v>1.05</v>
      </c>
      <c r="K123" s="137">
        <f>IF(VLOOKUP($D123,'Country Indicator Data'!$B$3:$N$193,6,FALSE)="x","x",ROUND(IF(VLOOKUP($D123,'Country Indicator Data'!$B$3:$N$193,6,FALSE)&gt;K$125,5,IF(VLOOKUP($D123,'Country Indicator Data'!$B$3:$N$193,6,FALSE)&lt;K$124,0,5-(K$125-VLOOKUP($D123,'Country Indicator Data'!$B$3:$N$193,6,FALSE))/(K$125-K$124)*5)),1))</f>
        <v>3.6</v>
      </c>
      <c r="L123" s="137">
        <f>IF(VLOOKUP($D123,'Country Indicator Data'!$B$3:$N$193,7,FALSE)="No data","x",ROUND(IF(VLOOKUP($D123,'Country Indicator Data'!$B$3:$N$193,7,FALSE)&gt;L$125,5,IF(VLOOKUP($D123,'Country Indicator Data'!$B$3:$N$193,7,FALSE)&lt;L$124,0,5-(L$125-VLOOKUP($D123,'Country Indicator Data'!$B$3:$N$193,7,FALSE))/(L$125-L$124)*5)),1))</f>
        <v>5</v>
      </c>
      <c r="M123" s="138">
        <f t="shared" si="32"/>
        <v>4.3</v>
      </c>
      <c r="N123" s="146">
        <f t="shared" si="33"/>
        <v>3.1333333333333329</v>
      </c>
      <c r="O123" s="137">
        <f>VLOOKUP(D123,'Country Indicator Data'!$B$3:$I$193,8,FALSE)</f>
        <v>3</v>
      </c>
      <c r="P123" s="137" t="str">
        <f>IF(VLOOKUP($D123,'Country Indicator Data'!$B$3:$P$193,9,FALSE)="x","x",IF(VLOOKUP($D123,'Country Indicator Data'!$B$3:$P$193,9,FALSE)&gt;P$7,5,IF(VLOOKUP($D123,'Country Indicator Data'!$B$3:$P$193,9,FALSE)&gt;P$6,4,IF(VLOOKUP($D123,'Country Indicator Data'!$B$3:$P$193,9,FALSE)&gt;P$5,3,IF(VLOOKUP($D123,'Country Indicator Data'!$B$3:$P$193,9,FALSE)&gt;P$4,2,IF(VLOOKUP($D123,'Country Indicator Data'!$B$3:$P$193,9,FALSE)&gt;$P$3,1,0))))))</f>
        <v>x</v>
      </c>
      <c r="Q123" s="146">
        <f t="shared" si="34"/>
        <v>3</v>
      </c>
      <c r="R123" s="137">
        <f>IF(VLOOKUP($D123,'Country Indicator Data'!$B$3:$N$193,13,FALSE)="x","x",ROUND(IF(VLOOKUP($D123,'Country Indicator Data'!$B$3:$N$193,13,FALSE)&gt;R$125,0,IF(VLOOKUP($D123,'Country Indicator Data'!$B$3:$N$193,13,FALSE)&lt;R$124,5,(R$125-VLOOKUP($D123,'Country Indicator Data'!$B$3:$N$193,13,FALSE))/(R$125-R$124)*5)),1))</f>
        <v>3.9</v>
      </c>
      <c r="S123" s="137">
        <f>IF(VLOOKUP($D123,'Country Indicator Data'!$B$3:$N$193,10,FALSE)="x","x",ROUND(IF(VLOOKUP($D123,'Country Indicator Data'!$B$3:$N$193,10,FALSE)&gt;S$125,0,IF(VLOOKUP($D123,'Country Indicator Data'!$B$3:$N$193,10,FALSE)&lt;S$124,5,(S$125-VLOOKUP($D123,'Country Indicator Data'!$B$3:$N$193,10,FALSE))/(S$125-S$124)*5)),1))</f>
        <v>3.8</v>
      </c>
      <c r="T123" s="137">
        <f>IF(VLOOKUP($D123,'Country Indicator Data'!$B$3:$N$193,11,FALSE)="x","x",ROUND(IF(VLOOKUP($D123,'Country Indicator Data'!$B$3:$N$193,11,FALSE)&gt;T$125,0,IF(VLOOKUP($D123,'Country Indicator Data'!$B$3:$N$193,11,FALSE)&lt;T$124,5,(T$125-VLOOKUP($D123,'Country Indicator Data'!$B$3:$N$193,11,FALSE))/(T$125-T$124)*5)),1))</f>
        <v>3.6</v>
      </c>
      <c r="U123" s="137">
        <f>IF(VLOOKUP($D123,'Country Indicator Data'!$B$3:$N$193,12,FALSE)="x","x",ROUND(IF(VLOOKUP($D123,'Country Indicator Data'!$B$3:$N$193,12,FALSE)&gt;U$125,0,IF(VLOOKUP($D123,'Country Indicator Data'!$B$3:$N$193,12,FALSE)&lt;U$124,5,(U$125-VLOOKUP($D123,'Country Indicator Data'!$B$3:$N$193,12,FALSE))/(U$125-U$124)*5)),1))</f>
        <v>3.5</v>
      </c>
      <c r="V123" s="146">
        <f t="shared" si="35"/>
        <v>3.7</v>
      </c>
      <c r="W123" s="149">
        <f t="shared" si="36"/>
        <v>3.3</v>
      </c>
      <c r="X123" s="137">
        <f>IF(VLOOKUP($B123,'Crisis Indicator Data'!$C$3:$AG$117,20,FALSE)="x","x",IF(VLOOKUP($B123,'Crisis Indicator Data'!$C$3:$AG$117,20,FALSE)&gt;=X$7,5,IF(VLOOKUP($B123,'Crisis Indicator Data'!$C$3:$AG$117,20,FALSE)&gt;=X$6,4,IF(VLOOKUP($B123,'Crisis Indicator Data'!$C$3:$AG$117,20,FALSE)&gt;=X$5,3,IF(VLOOKUP($B123,'Crisis Indicator Data'!$C$3:$AG$117,20,FALSE)&gt;=X$4,2,IF(VLOOKUP($B123,'Crisis Indicator Data'!$C$3:$AG$117,20,FALSE)&gt;=X$3,1,0))))))</f>
        <v>4</v>
      </c>
      <c r="Y123" s="146">
        <f t="shared" si="37"/>
        <v>4</v>
      </c>
      <c r="Z123" s="139" t="str">
        <f>IF(OR('Crisis Indicator Data'!$W117="x",'Crisis Indicator Data'!$Q117="x",ISNA('Crisis Indicator Data'!$Q117)),"x",'Crisis Indicator Data'!$W117/SUM('Crisis Indicator Data'!$Q117:$U117))</f>
        <v>x</v>
      </c>
      <c r="AA123" s="143" t="str">
        <f t="shared" si="38"/>
        <v>x</v>
      </c>
      <c r="AB123" s="139" t="str">
        <f>IF(OR('Crisis Indicator Data'!$X117="x",'Crisis Indicator Data'!$Q117="x",ISNA('Crisis Indicator Data'!$Q117)),"x",'Crisis Indicator Data'!$X117/SUM('Crisis Indicator Data'!$Q117:$U117))</f>
        <v>x</v>
      </c>
      <c r="AC123" s="143" t="str">
        <f t="shared" si="39"/>
        <v>x</v>
      </c>
      <c r="AD123" s="141" t="str">
        <f>'Crisis Indicator Data'!Y117</f>
        <v>x</v>
      </c>
      <c r="AE123" s="141" t="str">
        <f>'Crisis Indicator Data'!Z117</f>
        <v>x</v>
      </c>
      <c r="AF123" s="141" t="str">
        <f>'Crisis Indicator Data'!AA117</f>
        <v>x</v>
      </c>
      <c r="AG123" s="141" t="str">
        <f>'Crisis Indicator Data'!AB117</f>
        <v>x</v>
      </c>
      <c r="AH123" s="144">
        <f t="shared" si="40"/>
        <v>0</v>
      </c>
      <c r="AI123" s="141" t="str">
        <f>'Crisis Indicator Data'!AC117</f>
        <v>x</v>
      </c>
      <c r="AJ123" s="141" t="str">
        <f>'Crisis Indicator Data'!AD117</f>
        <v>x</v>
      </c>
      <c r="AK123" s="144">
        <f t="shared" si="41"/>
        <v>0</v>
      </c>
      <c r="AL123" s="141" t="str">
        <f>'Crisis Indicator Data'!AE117</f>
        <v>x</v>
      </c>
      <c r="AM123" s="141" t="str">
        <f>'Crisis Indicator Data'!AF117</f>
        <v>x</v>
      </c>
      <c r="AN123" s="141" t="str">
        <f>'Crisis Indicator Data'!AG117</f>
        <v>x</v>
      </c>
      <c r="AO123" s="144">
        <f t="shared" si="42"/>
        <v>0</v>
      </c>
      <c r="AP123" s="147">
        <f t="shared" si="43"/>
        <v>0</v>
      </c>
      <c r="AQ123" s="149">
        <f t="shared" si="44"/>
        <v>2</v>
      </c>
    </row>
    <row r="124" spans="1:43" x14ac:dyDescent="0.3">
      <c r="A124" s="13"/>
      <c r="B124" s="13"/>
      <c r="C124" s="13" t="str">
        <f>'[1]Crisis Indicator Data'!D118</f>
        <v>Yemen</v>
      </c>
      <c r="D124" s="14" t="s">
        <v>378</v>
      </c>
      <c r="E124" s="15">
        <v>0</v>
      </c>
      <c r="F124" s="15">
        <v>0</v>
      </c>
      <c r="G124" s="15"/>
      <c r="H124" s="15">
        <v>0</v>
      </c>
      <c r="I124" s="15">
        <v>0</v>
      </c>
      <c r="J124" s="15"/>
      <c r="K124" s="15">
        <v>0</v>
      </c>
      <c r="L124" s="15">
        <v>25</v>
      </c>
      <c r="M124" s="15"/>
      <c r="N124" s="16"/>
      <c r="O124" s="15"/>
      <c r="P124" s="15"/>
      <c r="Q124" s="16"/>
      <c r="R124" s="15">
        <v>0</v>
      </c>
      <c r="S124" s="17">
        <v>-2.5</v>
      </c>
      <c r="T124" s="15">
        <v>0</v>
      </c>
      <c r="U124" s="15">
        <v>0</v>
      </c>
      <c r="V124" s="18"/>
      <c r="W124" s="18"/>
      <c r="X124" s="15"/>
      <c r="Y124" s="18"/>
      <c r="Z124" s="18"/>
      <c r="AA124" s="15"/>
      <c r="AB124" s="15"/>
      <c r="AC124" s="15"/>
      <c r="AD124" s="18"/>
      <c r="AE124" s="18"/>
      <c r="AF124" s="18"/>
      <c r="AG124" s="18"/>
      <c r="AH124" s="15"/>
      <c r="AI124" s="15"/>
      <c r="AJ124" s="15"/>
      <c r="AK124" s="15"/>
      <c r="AL124" s="15"/>
      <c r="AM124" s="15"/>
      <c r="AN124" s="15"/>
      <c r="AO124" s="15"/>
      <c r="AP124" s="18"/>
      <c r="AQ124" s="18"/>
    </row>
    <row r="125" spans="1:43" x14ac:dyDescent="0.3">
      <c r="A125" s="13"/>
      <c r="B125" s="13"/>
      <c r="C125" s="13" t="str">
        <f>'[1]Crisis Indicator Data'!D119</f>
        <v>Zambia</v>
      </c>
      <c r="D125" s="14" t="s">
        <v>379</v>
      </c>
      <c r="E125" s="15">
        <v>14</v>
      </c>
      <c r="F125" s="15">
        <v>10</v>
      </c>
      <c r="G125" s="15"/>
      <c r="H125" s="15">
        <v>1</v>
      </c>
      <c r="I125" s="17">
        <v>0.5</v>
      </c>
      <c r="J125" s="15"/>
      <c r="K125" s="15">
        <v>0.75</v>
      </c>
      <c r="L125" s="17">
        <v>65</v>
      </c>
      <c r="M125" s="15"/>
      <c r="N125" s="16"/>
      <c r="O125" s="15"/>
      <c r="P125" s="15"/>
      <c r="Q125" s="16"/>
      <c r="R125" s="15">
        <v>100</v>
      </c>
      <c r="S125" s="17">
        <v>2.5</v>
      </c>
      <c r="T125" s="15">
        <v>10</v>
      </c>
      <c r="U125" s="15">
        <v>100</v>
      </c>
      <c r="V125" s="18"/>
      <c r="W125" s="18"/>
      <c r="X125" s="15"/>
      <c r="Y125" s="18"/>
      <c r="Z125" s="18"/>
      <c r="AA125" s="15"/>
      <c r="AB125" s="15"/>
      <c r="AC125" s="15"/>
      <c r="AD125" s="18"/>
      <c r="AE125" s="18"/>
      <c r="AF125" s="18"/>
      <c r="AG125" s="18"/>
      <c r="AH125" s="15"/>
      <c r="AI125" s="15"/>
      <c r="AJ125" s="15"/>
      <c r="AK125" s="15"/>
      <c r="AL125" s="15"/>
      <c r="AM125" s="15"/>
      <c r="AN125" s="15"/>
      <c r="AO125" s="15"/>
      <c r="AP125" s="18"/>
      <c r="AQ125" s="18"/>
    </row>
    <row r="126" spans="1:43" x14ac:dyDescent="0.3">
      <c r="C126" s="23"/>
    </row>
  </sheetData>
  <sortState xmlns:xlrd2="http://schemas.microsoft.com/office/spreadsheetml/2017/richdata2" ref="B3:Y293">
    <sortCondition ref="B3:B293"/>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tint="-0.499984740745262"/>
  </sheetPr>
  <dimension ref="A1:IS225"/>
  <sheetViews>
    <sheetView zoomScale="70" zoomScaleNormal="70" workbookViewId="0">
      <pane xSplit="5" ySplit="2" topLeftCell="CC3" activePane="bottomRight" state="frozen"/>
      <selection pane="topRight" activeCell="D1" sqref="D1"/>
      <selection pane="bottomLeft" activeCell="A3" sqref="A3"/>
      <selection pane="bottomRight" activeCell="CZ122" sqref="CZ122"/>
    </sheetView>
  </sheetViews>
  <sheetFormatPr defaultColWidth="9.44140625" defaultRowHeight="14.4" x14ac:dyDescent="0.3"/>
  <cols>
    <col min="1" max="1" width="36.109375" customWidth="1"/>
    <col min="2" max="2" width="28.5546875" customWidth="1"/>
    <col min="6" max="6" width="32.44140625" hidden="1" customWidth="1"/>
    <col min="7" max="7" width="14.88671875" customWidth="1"/>
    <col min="10" max="10" width="15.44140625" hidden="1" customWidth="1"/>
    <col min="11" max="11" width="11.44140625" bestFit="1" customWidth="1"/>
    <col min="13" max="13" width="10.5546875" style="180" bestFit="1" customWidth="1"/>
    <col min="14" max="14" width="34.5546875" hidden="1" customWidth="1"/>
    <col min="15" max="15" width="10.5546875" bestFit="1" customWidth="1"/>
    <col min="18" max="18" width="15.44140625" hidden="1" customWidth="1"/>
    <col min="19" max="19" width="11.44140625" bestFit="1" customWidth="1"/>
    <col min="21" max="21" width="10.5546875" style="180" bestFit="1" customWidth="1"/>
    <col min="22" max="22" width="21.5546875" hidden="1" customWidth="1"/>
    <col min="23" max="23" width="12.109375" bestFit="1" customWidth="1"/>
    <col min="25" max="25" width="10" bestFit="1" customWidth="1"/>
    <col min="26" max="26" width="15.44140625" hidden="1" customWidth="1"/>
    <col min="27" max="27" width="11.44140625" bestFit="1" customWidth="1"/>
    <col min="29" max="29" width="10.109375" style="180" bestFit="1" customWidth="1"/>
    <col min="30" max="30" width="31.5546875" hidden="1" customWidth="1"/>
    <col min="31" max="31" width="12.109375" bestFit="1" customWidth="1"/>
    <col min="34" max="34" width="15.44140625" hidden="1" customWidth="1"/>
    <col min="35" max="35" width="11.44140625" bestFit="1" customWidth="1"/>
    <col min="36" max="36" width="11.44140625" customWidth="1"/>
    <col min="37" max="37" width="10.109375" style="180" bestFit="1" customWidth="1"/>
    <col min="38" max="38" width="41.5546875" hidden="1" customWidth="1"/>
    <col min="39" max="39" width="11.88671875" customWidth="1"/>
    <col min="41" max="41" width="10" bestFit="1" customWidth="1"/>
    <col min="42" max="42" width="15.44140625" hidden="1" customWidth="1"/>
    <col min="43" max="43" width="11.44140625" bestFit="1" customWidth="1"/>
    <col min="45" max="45" width="10.109375" bestFit="1" customWidth="1"/>
    <col min="46" max="46" width="27.5546875" hidden="1" customWidth="1"/>
    <col min="47" max="47" width="8.5546875" customWidth="1"/>
    <col min="50" max="50" width="15.44140625" hidden="1" customWidth="1"/>
    <col min="51" max="51" width="11.44140625" bestFit="1" customWidth="1"/>
    <col min="53" max="53" width="10.109375" style="179" bestFit="1" customWidth="1"/>
    <col min="54" max="54" width="37.44140625" hidden="1" customWidth="1"/>
    <col min="55" max="55" width="9.88671875" bestFit="1" customWidth="1"/>
    <col min="57" max="57" width="10" bestFit="1" customWidth="1"/>
    <col min="58" max="58" width="15.44140625" hidden="1" customWidth="1"/>
    <col min="59" max="59" width="11.44140625" bestFit="1" customWidth="1"/>
    <col min="60" max="60" width="11.44140625" customWidth="1"/>
    <col min="61" max="61" width="10.109375" style="89" bestFit="1" customWidth="1"/>
    <col min="62" max="62" width="29" hidden="1" customWidth="1"/>
    <col min="63" max="63" width="8.5546875" bestFit="1" customWidth="1"/>
    <col min="65" max="65" width="10" bestFit="1" customWidth="1"/>
    <col min="66" max="66" width="15.44140625" hidden="1" customWidth="1"/>
    <col min="69" max="69" width="10.109375" style="179" bestFit="1" customWidth="1"/>
    <col min="70" max="70" width="32.5546875" hidden="1" customWidth="1"/>
    <col min="73" max="73" width="10" bestFit="1" customWidth="1"/>
    <col min="74" max="74" width="15.44140625" hidden="1" customWidth="1"/>
    <col min="77" max="77" width="10.109375" bestFit="1" customWidth="1"/>
    <col min="78" max="78" width="31.44140625" hidden="1" customWidth="1"/>
    <col min="82" max="82" width="15.44140625" hidden="1" customWidth="1"/>
    <col min="85" max="85" width="10.109375" style="179" bestFit="1" customWidth="1"/>
    <col min="86" max="92" width="0" hidden="1" customWidth="1"/>
    <col min="93" max="93" width="9.5546875" style="89" hidden="1" customWidth="1"/>
    <col min="94" max="94" width="0" hidden="1" customWidth="1"/>
    <col min="98" max="98" width="0" hidden="1" customWidth="1"/>
    <col min="101" max="101" width="10.109375" style="89" bestFit="1" customWidth="1"/>
    <col min="102" max="102" width="23.77734375" bestFit="1" customWidth="1"/>
    <col min="103" max="103" width="10.88671875" bestFit="1" customWidth="1"/>
    <col min="106" max="106" width="15" hidden="1" customWidth="1"/>
    <col min="107" max="107" width="11.44140625" bestFit="1" customWidth="1"/>
    <col min="109" max="109" width="10.109375" style="179" bestFit="1" customWidth="1"/>
    <col min="110" max="110" width="0" hidden="1" customWidth="1"/>
    <col min="111" max="111" width="14.44140625" bestFit="1" customWidth="1"/>
    <col min="114" max="114" width="0" hidden="1" customWidth="1"/>
    <col min="117" max="117" width="10.109375" style="89" bestFit="1" customWidth="1"/>
    <col min="118" max="118" width="57.88671875" hidden="1" customWidth="1"/>
    <col min="119" max="119" width="14.44140625" bestFit="1" customWidth="1"/>
    <col min="122" max="122" width="0" hidden="1" customWidth="1"/>
    <col min="123" max="123" width="11.44140625" bestFit="1" customWidth="1"/>
    <col min="125" max="125" width="10.109375" style="179" bestFit="1" customWidth="1"/>
    <col min="126" max="126" width="59.33203125" hidden="1" customWidth="1"/>
    <col min="127" max="127" width="14.44140625" bestFit="1" customWidth="1"/>
    <col min="130" max="130" width="0" hidden="1" customWidth="1"/>
    <col min="133" max="133" width="10.109375" style="89" bestFit="1" customWidth="1"/>
    <col min="134" max="134" width="49.44140625" hidden="1" customWidth="1"/>
    <col min="135" max="135" width="14.44140625" customWidth="1"/>
    <col min="138" max="138" width="0" hidden="1" customWidth="1"/>
    <col min="139" max="140" width="9.44140625" customWidth="1"/>
    <col min="141" max="141" width="10.109375" style="179" bestFit="1" customWidth="1"/>
    <col min="142" max="142" width="0" hidden="1" customWidth="1"/>
    <col min="143" max="143" width="14.109375" customWidth="1"/>
    <col min="146" max="146" width="0" hidden="1" customWidth="1"/>
    <col min="149" max="149" width="10.109375" style="89" bestFit="1" customWidth="1"/>
    <col min="150" max="150" width="0" hidden="1" customWidth="1"/>
    <col min="154" max="154" width="0" hidden="1" customWidth="1"/>
    <col min="157" max="157" width="10.109375" style="179" bestFit="1" customWidth="1"/>
    <col min="158" max="158" width="0" hidden="1" customWidth="1"/>
    <col min="162" max="162" width="0" hidden="1" customWidth="1"/>
    <col min="165" max="165" width="10.109375" style="179" bestFit="1" customWidth="1"/>
    <col min="166" max="166" width="0" hidden="1" customWidth="1"/>
    <col min="170" max="170" width="0" hidden="1" customWidth="1"/>
    <col min="173" max="173" width="10.109375" style="179" bestFit="1" customWidth="1"/>
    <col min="174" max="174" width="0" hidden="1" customWidth="1"/>
    <col min="178" max="178" width="0" hidden="1" customWidth="1"/>
    <col min="181" max="181" width="10.109375" style="89" bestFit="1" customWidth="1"/>
    <col min="182" max="182" width="0" hidden="1" customWidth="1"/>
    <col min="186" max="186" width="0" hidden="1" customWidth="1"/>
    <col min="189" max="189" width="10.109375" style="179" bestFit="1" customWidth="1"/>
    <col min="190" max="190" width="0" hidden="1" customWidth="1"/>
    <col min="194" max="194" width="0" hidden="1" customWidth="1"/>
    <col min="197" max="197" width="10.109375" style="89" bestFit="1" customWidth="1"/>
    <col min="198" max="198" width="0" hidden="1" customWidth="1"/>
    <col min="202" max="202" width="0" hidden="1" customWidth="1"/>
    <col min="205" max="205" width="10.109375" style="179" bestFit="1" customWidth="1"/>
    <col min="206" max="206" width="0" hidden="1" customWidth="1"/>
    <col min="210" max="210" width="0" hidden="1" customWidth="1"/>
    <col min="213" max="213" width="10.109375" style="89" bestFit="1" customWidth="1"/>
    <col min="214" max="214" width="0" hidden="1" customWidth="1"/>
    <col min="218" max="218" width="0" hidden="1" customWidth="1"/>
    <col min="221" max="221" width="10.109375" style="179" bestFit="1" customWidth="1"/>
    <col min="222" max="222" width="0" hidden="1" customWidth="1"/>
    <col min="226" max="226" width="0" hidden="1" customWidth="1"/>
    <col min="229" max="229" width="10.109375" style="89" bestFit="1" customWidth="1"/>
    <col min="230" max="230" width="0" hidden="1" customWidth="1"/>
    <col min="234" max="234" width="0" hidden="1" customWidth="1"/>
    <col min="237" max="237" width="10.109375" style="179" bestFit="1" customWidth="1"/>
    <col min="238" max="238" width="0" hidden="1" customWidth="1"/>
    <col min="242" max="242" width="0" hidden="1" customWidth="1"/>
    <col min="245" max="245" width="10.109375" style="89" bestFit="1" customWidth="1"/>
    <col min="246" max="246" width="0" hidden="1" customWidth="1"/>
    <col min="250" max="250" width="0" hidden="1" customWidth="1"/>
    <col min="253" max="253" width="10.109375" style="179" bestFit="1" customWidth="1"/>
  </cols>
  <sheetData>
    <row r="1" spans="1:253" x14ac:dyDescent="0.3">
      <c r="A1" s="90" t="s">
        <v>690</v>
      </c>
      <c r="B1" s="90" t="s">
        <v>783</v>
      </c>
      <c r="C1" s="90" t="s">
        <v>687</v>
      </c>
      <c r="D1" s="90" t="s">
        <v>688</v>
      </c>
      <c r="E1" s="90" t="s">
        <v>694</v>
      </c>
      <c r="F1" s="307" t="s">
        <v>785</v>
      </c>
      <c r="G1" s="307"/>
      <c r="H1" s="307"/>
      <c r="I1" s="307"/>
      <c r="J1" s="307"/>
      <c r="K1" s="307"/>
      <c r="L1" s="307"/>
      <c r="M1" s="307"/>
      <c r="N1" s="306" t="s">
        <v>455</v>
      </c>
      <c r="O1" s="306"/>
      <c r="P1" s="306"/>
      <c r="Q1" s="306"/>
      <c r="R1" s="306"/>
      <c r="S1" s="306"/>
      <c r="T1" s="306"/>
      <c r="U1" s="306"/>
      <c r="V1" s="307" t="s">
        <v>740</v>
      </c>
      <c r="W1" s="307"/>
      <c r="X1" s="307"/>
      <c r="Y1" s="307"/>
      <c r="Z1" s="307"/>
      <c r="AA1" s="307"/>
      <c r="AB1" s="307"/>
      <c r="AC1" s="307"/>
      <c r="AD1" s="306" t="s">
        <v>742</v>
      </c>
      <c r="AE1" s="306"/>
      <c r="AF1" s="306"/>
      <c r="AG1" s="306"/>
      <c r="AH1" s="306"/>
      <c r="AI1" s="306"/>
      <c r="AJ1" s="306"/>
      <c r="AK1" s="306"/>
      <c r="AL1" s="307" t="s">
        <v>470</v>
      </c>
      <c r="AM1" s="307"/>
      <c r="AN1" s="307"/>
      <c r="AO1" s="307"/>
      <c r="AP1" s="307"/>
      <c r="AQ1" s="307"/>
      <c r="AR1" s="307"/>
      <c r="AS1" s="307"/>
      <c r="AT1" s="306" t="s">
        <v>743</v>
      </c>
      <c r="AU1" s="306"/>
      <c r="AV1" s="306"/>
      <c r="AW1" s="306"/>
      <c r="AX1" s="306"/>
      <c r="AY1" s="306"/>
      <c r="AZ1" s="306"/>
      <c r="BA1" s="306"/>
      <c r="BB1" s="307" t="s">
        <v>661</v>
      </c>
      <c r="BC1" s="307"/>
      <c r="BD1" s="307"/>
      <c r="BE1" s="307"/>
      <c r="BF1" s="307"/>
      <c r="BG1" s="307"/>
      <c r="BH1" s="307"/>
      <c r="BI1" s="307"/>
      <c r="BJ1" s="306" t="s">
        <v>663</v>
      </c>
      <c r="BK1" s="306"/>
      <c r="BL1" s="306"/>
      <c r="BM1" s="306"/>
      <c r="BN1" s="306"/>
      <c r="BO1" s="306"/>
      <c r="BP1" s="306"/>
      <c r="BQ1" s="306"/>
      <c r="BR1" s="307" t="s">
        <v>459</v>
      </c>
      <c r="BS1" s="307"/>
      <c r="BT1" s="307"/>
      <c r="BU1" s="307"/>
      <c r="BV1" s="307"/>
      <c r="BW1" s="307"/>
      <c r="BX1" s="307"/>
      <c r="BY1" s="307"/>
      <c r="BZ1" s="306" t="s">
        <v>460</v>
      </c>
      <c r="CA1" s="306"/>
      <c r="CB1" s="306"/>
      <c r="CC1" s="306"/>
      <c r="CD1" s="306"/>
      <c r="CE1" s="306"/>
      <c r="CF1" s="306"/>
      <c r="CG1" s="306"/>
      <c r="CH1" s="307" t="s">
        <v>744</v>
      </c>
      <c r="CI1" s="307"/>
      <c r="CJ1" s="307"/>
      <c r="CK1" s="307"/>
      <c r="CL1" s="307"/>
      <c r="CM1" s="307"/>
      <c r="CN1" s="307"/>
      <c r="CO1" s="307"/>
      <c r="CP1" s="307" t="s">
        <v>745</v>
      </c>
      <c r="CQ1" s="307"/>
      <c r="CR1" s="307"/>
      <c r="CS1" s="307"/>
      <c r="CT1" s="307"/>
      <c r="CU1" s="307"/>
      <c r="CV1" s="307"/>
      <c r="CW1" s="307"/>
      <c r="CX1" s="309" t="s">
        <v>755</v>
      </c>
      <c r="CY1" s="309"/>
      <c r="CZ1" s="309"/>
      <c r="DA1" s="309"/>
      <c r="DB1" s="309"/>
      <c r="DC1" s="309"/>
      <c r="DD1" s="309"/>
      <c r="DE1" s="309"/>
      <c r="DF1" s="308" t="s">
        <v>761</v>
      </c>
      <c r="DG1" s="308"/>
      <c r="DH1" s="308"/>
      <c r="DI1" s="308"/>
      <c r="DJ1" s="308"/>
      <c r="DK1" s="308"/>
      <c r="DL1" s="308"/>
      <c r="DM1" s="308"/>
      <c r="DN1" s="309" t="s">
        <v>760</v>
      </c>
      <c r="DO1" s="309"/>
      <c r="DP1" s="309"/>
      <c r="DQ1" s="309"/>
      <c r="DR1" s="309"/>
      <c r="DS1" s="309"/>
      <c r="DT1" s="309"/>
      <c r="DU1" s="309"/>
      <c r="DV1" s="308" t="s">
        <v>763</v>
      </c>
      <c r="DW1" s="308"/>
      <c r="DX1" s="308"/>
      <c r="DY1" s="308"/>
      <c r="DZ1" s="308"/>
      <c r="EA1" s="308"/>
      <c r="EB1" s="308"/>
      <c r="EC1" s="308"/>
      <c r="ED1" s="94"/>
      <c r="EE1" s="94" t="s">
        <v>765</v>
      </c>
      <c r="EF1" s="94"/>
      <c r="EG1" s="94"/>
      <c r="EH1" s="94"/>
      <c r="EI1" s="94"/>
      <c r="EJ1" s="94"/>
      <c r="EK1" s="210"/>
      <c r="EL1" s="96"/>
      <c r="EM1" s="97" t="s">
        <v>766</v>
      </c>
      <c r="EN1" s="96"/>
      <c r="EO1" s="96"/>
      <c r="EP1" s="96"/>
      <c r="EQ1" s="96"/>
      <c r="ER1" s="96"/>
      <c r="ES1" s="96"/>
      <c r="ET1" s="304" t="s">
        <v>768</v>
      </c>
      <c r="EU1" s="304"/>
      <c r="EV1" s="304"/>
      <c r="EW1" s="304"/>
      <c r="EX1" s="304"/>
      <c r="EY1" s="304"/>
      <c r="EZ1" s="304"/>
      <c r="FA1" s="304"/>
      <c r="FB1" s="305" t="s">
        <v>680</v>
      </c>
      <c r="FC1" s="305"/>
      <c r="FD1" s="305"/>
      <c r="FE1" s="305"/>
      <c r="FF1" s="305"/>
      <c r="FG1" s="305"/>
      <c r="FH1" s="305"/>
      <c r="FI1" s="305"/>
      <c r="FJ1" s="304" t="s">
        <v>683</v>
      </c>
      <c r="FK1" s="304"/>
      <c r="FL1" s="304"/>
      <c r="FM1" s="304"/>
      <c r="FN1" s="304"/>
      <c r="FO1" s="304"/>
      <c r="FP1" s="304"/>
      <c r="FQ1" s="304"/>
      <c r="FR1" s="305" t="s">
        <v>684</v>
      </c>
      <c r="FS1" s="305"/>
      <c r="FT1" s="305"/>
      <c r="FU1" s="305"/>
      <c r="FV1" s="305"/>
      <c r="FW1" s="305"/>
      <c r="FX1" s="305"/>
      <c r="FY1" s="305"/>
      <c r="FZ1" s="304" t="s">
        <v>637</v>
      </c>
      <c r="GA1" s="304"/>
      <c r="GB1" s="304"/>
      <c r="GC1" s="304"/>
      <c r="GD1" s="304"/>
      <c r="GE1" s="304"/>
      <c r="GF1" s="304"/>
      <c r="GG1" s="304"/>
      <c r="GH1" s="305" t="s">
        <v>638</v>
      </c>
      <c r="GI1" s="305"/>
      <c r="GJ1" s="305"/>
      <c r="GK1" s="305"/>
      <c r="GL1" s="305"/>
      <c r="GM1" s="305"/>
      <c r="GN1" s="305"/>
      <c r="GO1" s="305"/>
      <c r="GP1" s="304" t="s">
        <v>639</v>
      </c>
      <c r="GQ1" s="304"/>
      <c r="GR1" s="304"/>
      <c r="GS1" s="304"/>
      <c r="GT1" s="304"/>
      <c r="GU1" s="304"/>
      <c r="GV1" s="304"/>
      <c r="GW1" s="304"/>
      <c r="GX1" s="305" t="s">
        <v>640</v>
      </c>
      <c r="GY1" s="305"/>
      <c r="GZ1" s="305"/>
      <c r="HA1" s="305"/>
      <c r="HB1" s="305"/>
      <c r="HC1" s="305"/>
      <c r="HD1" s="305"/>
      <c r="HE1" s="305"/>
      <c r="HF1" s="304" t="s">
        <v>641</v>
      </c>
      <c r="HG1" s="304"/>
      <c r="HH1" s="304"/>
      <c r="HI1" s="304"/>
      <c r="HJ1" s="304"/>
      <c r="HK1" s="304"/>
      <c r="HL1" s="304"/>
      <c r="HM1" s="304"/>
      <c r="HN1" s="305" t="s">
        <v>642</v>
      </c>
      <c r="HO1" s="305"/>
      <c r="HP1" s="305"/>
      <c r="HQ1" s="305"/>
      <c r="HR1" s="305"/>
      <c r="HS1" s="305"/>
      <c r="HT1" s="305"/>
      <c r="HU1" s="305"/>
      <c r="HV1" s="304" t="s">
        <v>643</v>
      </c>
      <c r="HW1" s="304"/>
      <c r="HX1" s="304"/>
      <c r="HY1" s="304"/>
      <c r="HZ1" s="304"/>
      <c r="IA1" s="304"/>
      <c r="IB1" s="304"/>
      <c r="IC1" s="304"/>
      <c r="ID1" s="305" t="s">
        <v>644</v>
      </c>
      <c r="IE1" s="305"/>
      <c r="IF1" s="305"/>
      <c r="IG1" s="305"/>
      <c r="IH1" s="305"/>
      <c r="II1" s="305"/>
      <c r="IJ1" s="305"/>
      <c r="IK1" s="305"/>
      <c r="IL1" s="304" t="s">
        <v>645</v>
      </c>
      <c r="IM1" s="304"/>
      <c r="IN1" s="304"/>
      <c r="IO1" s="304"/>
      <c r="IP1" s="304"/>
      <c r="IQ1" s="304"/>
      <c r="IR1" s="304"/>
      <c r="IS1" s="304"/>
    </row>
    <row r="2" spans="1:253" x14ac:dyDescent="0.3">
      <c r="A2" s="91">
        <v>0</v>
      </c>
      <c r="B2" s="91"/>
      <c r="C2" s="91">
        <v>0</v>
      </c>
      <c r="D2" s="91"/>
      <c r="E2" s="91">
        <v>0</v>
      </c>
      <c r="F2" s="93" t="s">
        <v>784</v>
      </c>
      <c r="G2" s="93" t="s">
        <v>691</v>
      </c>
      <c r="H2" s="93" t="s">
        <v>685</v>
      </c>
      <c r="I2" s="93" t="s">
        <v>686</v>
      </c>
      <c r="J2" s="93" t="s">
        <v>739</v>
      </c>
      <c r="K2" s="93" t="s">
        <v>787</v>
      </c>
      <c r="L2" s="93" t="s">
        <v>782</v>
      </c>
      <c r="M2" s="178" t="s">
        <v>736</v>
      </c>
      <c r="N2" s="92" t="s">
        <v>738</v>
      </c>
      <c r="O2" s="92" t="s">
        <v>691</v>
      </c>
      <c r="P2" s="92" t="s">
        <v>685</v>
      </c>
      <c r="Q2" s="92" t="s">
        <v>686</v>
      </c>
      <c r="R2" s="92" t="s">
        <v>739</v>
      </c>
      <c r="S2" s="92" t="s">
        <v>787</v>
      </c>
      <c r="T2" s="92" t="s">
        <v>782</v>
      </c>
      <c r="U2" s="181" t="s">
        <v>736</v>
      </c>
      <c r="V2" s="93" t="s">
        <v>741</v>
      </c>
      <c r="W2" s="93" t="s">
        <v>691</v>
      </c>
      <c r="X2" s="93" t="s">
        <v>685</v>
      </c>
      <c r="Y2" s="93" t="s">
        <v>686</v>
      </c>
      <c r="Z2" s="93" t="s">
        <v>739</v>
      </c>
      <c r="AA2" s="93" t="s">
        <v>787</v>
      </c>
      <c r="AB2" s="93" t="s">
        <v>782</v>
      </c>
      <c r="AC2" s="178" t="s">
        <v>736</v>
      </c>
      <c r="AD2" s="92" t="s">
        <v>746</v>
      </c>
      <c r="AE2" s="92" t="s">
        <v>691</v>
      </c>
      <c r="AF2" s="92" t="s">
        <v>685</v>
      </c>
      <c r="AG2" s="92" t="s">
        <v>686</v>
      </c>
      <c r="AH2" s="92" t="s">
        <v>739</v>
      </c>
      <c r="AI2" s="92" t="s">
        <v>787</v>
      </c>
      <c r="AJ2" s="92" t="s">
        <v>782</v>
      </c>
      <c r="AK2" s="181" t="s">
        <v>736</v>
      </c>
      <c r="AL2" s="93" t="s">
        <v>747</v>
      </c>
      <c r="AM2" s="93" t="s">
        <v>691</v>
      </c>
      <c r="AN2" s="93" t="s">
        <v>685</v>
      </c>
      <c r="AO2" s="93" t="s">
        <v>686</v>
      </c>
      <c r="AP2" s="93" t="s">
        <v>739</v>
      </c>
      <c r="AQ2" s="93" t="s">
        <v>787</v>
      </c>
      <c r="AR2" s="93" t="s">
        <v>782</v>
      </c>
      <c r="AS2" s="93" t="s">
        <v>736</v>
      </c>
      <c r="AT2" s="92" t="s">
        <v>748</v>
      </c>
      <c r="AU2" s="92" t="s">
        <v>691</v>
      </c>
      <c r="AV2" s="92" t="s">
        <v>685</v>
      </c>
      <c r="AW2" s="92" t="s">
        <v>686</v>
      </c>
      <c r="AX2" s="92" t="s">
        <v>739</v>
      </c>
      <c r="AY2" s="92" t="s">
        <v>787</v>
      </c>
      <c r="AZ2" s="92" t="s">
        <v>782</v>
      </c>
      <c r="BA2" s="181" t="s">
        <v>736</v>
      </c>
      <c r="BB2" s="93" t="s">
        <v>749</v>
      </c>
      <c r="BC2" s="93" t="s">
        <v>691</v>
      </c>
      <c r="BD2" s="93" t="s">
        <v>685</v>
      </c>
      <c r="BE2" s="93" t="s">
        <v>686</v>
      </c>
      <c r="BF2" s="93" t="s">
        <v>739</v>
      </c>
      <c r="BG2" s="93" t="s">
        <v>787</v>
      </c>
      <c r="BH2" s="93" t="s">
        <v>782</v>
      </c>
      <c r="BI2" s="93" t="s">
        <v>736</v>
      </c>
      <c r="BJ2" s="92" t="s">
        <v>750</v>
      </c>
      <c r="BK2" s="92" t="s">
        <v>691</v>
      </c>
      <c r="BL2" s="92" t="s">
        <v>685</v>
      </c>
      <c r="BM2" s="92" t="s">
        <v>686</v>
      </c>
      <c r="BN2" s="92" t="s">
        <v>739</v>
      </c>
      <c r="BO2" s="92" t="s">
        <v>787</v>
      </c>
      <c r="BP2" s="92" t="s">
        <v>782</v>
      </c>
      <c r="BQ2" s="181" t="s">
        <v>736</v>
      </c>
      <c r="BR2" s="93" t="s">
        <v>751</v>
      </c>
      <c r="BS2" s="93" t="s">
        <v>691</v>
      </c>
      <c r="BT2" s="93" t="s">
        <v>685</v>
      </c>
      <c r="BU2" s="93" t="s">
        <v>686</v>
      </c>
      <c r="BV2" s="93" t="s">
        <v>739</v>
      </c>
      <c r="BW2" s="93" t="s">
        <v>787</v>
      </c>
      <c r="BX2" s="93" t="s">
        <v>782</v>
      </c>
      <c r="BY2" s="93" t="s">
        <v>736</v>
      </c>
      <c r="BZ2" s="92" t="s">
        <v>752</v>
      </c>
      <c r="CA2" s="92" t="s">
        <v>691</v>
      </c>
      <c r="CB2" s="92" t="s">
        <v>685</v>
      </c>
      <c r="CC2" s="92" t="s">
        <v>686</v>
      </c>
      <c r="CD2" s="92" t="s">
        <v>739</v>
      </c>
      <c r="CE2" s="92" t="s">
        <v>787</v>
      </c>
      <c r="CF2" s="92" t="s">
        <v>782</v>
      </c>
      <c r="CG2" s="181" t="s">
        <v>736</v>
      </c>
      <c r="CH2" s="93" t="s">
        <v>753</v>
      </c>
      <c r="CI2" s="93" t="s">
        <v>691</v>
      </c>
      <c r="CJ2" s="93" t="s">
        <v>685</v>
      </c>
      <c r="CK2" s="93" t="s">
        <v>686</v>
      </c>
      <c r="CL2" s="93" t="s">
        <v>739</v>
      </c>
      <c r="CM2" s="93" t="s">
        <v>787</v>
      </c>
      <c r="CN2" s="93" t="s">
        <v>782</v>
      </c>
      <c r="CO2" s="93" t="s">
        <v>736</v>
      </c>
      <c r="CP2" s="92" t="s">
        <v>754</v>
      </c>
      <c r="CQ2" s="93" t="s">
        <v>691</v>
      </c>
      <c r="CR2" s="93" t="s">
        <v>685</v>
      </c>
      <c r="CS2" s="93" t="s">
        <v>686</v>
      </c>
      <c r="CT2" s="93" t="s">
        <v>739</v>
      </c>
      <c r="CU2" s="93" t="s">
        <v>787</v>
      </c>
      <c r="CV2" s="93" t="s">
        <v>782</v>
      </c>
      <c r="CW2" s="93" t="s">
        <v>736</v>
      </c>
      <c r="CX2" s="95" t="s">
        <v>756</v>
      </c>
      <c r="CY2" s="95" t="s">
        <v>691</v>
      </c>
      <c r="CZ2" s="95" t="s">
        <v>685</v>
      </c>
      <c r="DA2" s="95" t="s">
        <v>686</v>
      </c>
      <c r="DB2" s="95" t="s">
        <v>739</v>
      </c>
      <c r="DC2" s="95" t="s">
        <v>787</v>
      </c>
      <c r="DD2" s="95" t="s">
        <v>782</v>
      </c>
      <c r="DE2" s="209" t="s">
        <v>736</v>
      </c>
      <c r="DF2" s="96" t="s">
        <v>757</v>
      </c>
      <c r="DG2" s="96" t="s">
        <v>691</v>
      </c>
      <c r="DH2" s="96" t="s">
        <v>685</v>
      </c>
      <c r="DI2" s="96" t="s">
        <v>686</v>
      </c>
      <c r="DJ2" s="96" t="s">
        <v>739</v>
      </c>
      <c r="DK2" s="96" t="s">
        <v>787</v>
      </c>
      <c r="DL2" s="96" t="s">
        <v>782</v>
      </c>
      <c r="DM2" s="96" t="s">
        <v>736</v>
      </c>
      <c r="DN2" s="95" t="s">
        <v>758</v>
      </c>
      <c r="DO2" s="95" t="s">
        <v>691</v>
      </c>
      <c r="DP2" s="95" t="s">
        <v>685</v>
      </c>
      <c r="DQ2" s="95" t="s">
        <v>686</v>
      </c>
      <c r="DR2" s="95" t="s">
        <v>739</v>
      </c>
      <c r="DS2" s="95" t="s">
        <v>787</v>
      </c>
      <c r="DT2" s="95" t="s">
        <v>782</v>
      </c>
      <c r="DU2" s="209" t="s">
        <v>736</v>
      </c>
      <c r="DV2" s="96" t="s">
        <v>762</v>
      </c>
      <c r="DW2" s="96" t="s">
        <v>691</v>
      </c>
      <c r="DX2" s="96" t="s">
        <v>685</v>
      </c>
      <c r="DY2" s="96" t="s">
        <v>686</v>
      </c>
      <c r="DZ2" s="96" t="s">
        <v>739</v>
      </c>
      <c r="EA2" s="96" t="s">
        <v>787</v>
      </c>
      <c r="EB2" s="96" t="s">
        <v>782</v>
      </c>
      <c r="EC2" s="96" t="s">
        <v>736</v>
      </c>
      <c r="ED2" s="95" t="s">
        <v>764</v>
      </c>
      <c r="EE2" s="95" t="s">
        <v>691</v>
      </c>
      <c r="EF2" s="95" t="s">
        <v>685</v>
      </c>
      <c r="EG2" s="95" t="s">
        <v>686</v>
      </c>
      <c r="EH2" s="95" t="s">
        <v>739</v>
      </c>
      <c r="EI2" s="95" t="s">
        <v>787</v>
      </c>
      <c r="EJ2" s="95" t="s">
        <v>782</v>
      </c>
      <c r="EK2" s="209" t="s">
        <v>736</v>
      </c>
      <c r="EL2" s="96" t="s">
        <v>767</v>
      </c>
      <c r="EM2" s="96" t="s">
        <v>691</v>
      </c>
      <c r="EN2" s="96" t="s">
        <v>685</v>
      </c>
      <c r="EO2" s="96" t="s">
        <v>686</v>
      </c>
      <c r="EP2" s="96" t="s">
        <v>739</v>
      </c>
      <c r="EQ2" s="96" t="s">
        <v>787</v>
      </c>
      <c r="ER2" s="96" t="s">
        <v>782</v>
      </c>
      <c r="ES2" s="96" t="s">
        <v>736</v>
      </c>
      <c r="ET2" s="98" t="s">
        <v>769</v>
      </c>
      <c r="EU2" s="98" t="s">
        <v>691</v>
      </c>
      <c r="EV2" s="98" t="s">
        <v>685</v>
      </c>
      <c r="EW2" s="98" t="s">
        <v>686</v>
      </c>
      <c r="EX2" s="98" t="s">
        <v>739</v>
      </c>
      <c r="EY2" s="98" t="s">
        <v>787</v>
      </c>
      <c r="EZ2" s="98" t="s">
        <v>782</v>
      </c>
      <c r="FA2" s="211" t="s">
        <v>736</v>
      </c>
      <c r="FB2" s="99" t="s">
        <v>770</v>
      </c>
      <c r="FC2" s="99" t="s">
        <v>691</v>
      </c>
      <c r="FD2" s="99" t="s">
        <v>685</v>
      </c>
      <c r="FE2" s="99" t="s">
        <v>686</v>
      </c>
      <c r="FF2" s="99" t="s">
        <v>739</v>
      </c>
      <c r="FG2" s="99" t="s">
        <v>787</v>
      </c>
      <c r="FH2" s="99" t="s">
        <v>782</v>
      </c>
      <c r="FI2" s="212" t="s">
        <v>736</v>
      </c>
      <c r="FJ2" s="98" t="s">
        <v>771</v>
      </c>
      <c r="FK2" s="98" t="s">
        <v>691</v>
      </c>
      <c r="FL2" s="98" t="s">
        <v>685</v>
      </c>
      <c r="FM2" s="98" t="s">
        <v>686</v>
      </c>
      <c r="FN2" s="98" t="s">
        <v>739</v>
      </c>
      <c r="FO2" s="98" t="s">
        <v>787</v>
      </c>
      <c r="FP2" s="98" t="s">
        <v>782</v>
      </c>
      <c r="FQ2" s="213" t="s">
        <v>736</v>
      </c>
      <c r="FR2" s="99" t="s">
        <v>772</v>
      </c>
      <c r="FS2" s="99" t="s">
        <v>691</v>
      </c>
      <c r="FT2" s="99" t="s">
        <v>685</v>
      </c>
      <c r="FU2" s="99" t="s">
        <v>686</v>
      </c>
      <c r="FV2" s="99" t="s">
        <v>739</v>
      </c>
      <c r="FW2" s="99" t="s">
        <v>787</v>
      </c>
      <c r="FX2" s="99" t="s">
        <v>782</v>
      </c>
      <c r="FY2" s="99" t="s">
        <v>736</v>
      </c>
      <c r="FZ2" s="98" t="s">
        <v>773</v>
      </c>
      <c r="GA2" s="98" t="s">
        <v>691</v>
      </c>
      <c r="GB2" s="98" t="s">
        <v>685</v>
      </c>
      <c r="GC2" s="98" t="s">
        <v>686</v>
      </c>
      <c r="GD2" s="98" t="s">
        <v>739</v>
      </c>
      <c r="GE2" s="98" t="s">
        <v>787</v>
      </c>
      <c r="GF2" s="98" t="s">
        <v>782</v>
      </c>
      <c r="GG2" s="211" t="s">
        <v>736</v>
      </c>
      <c r="GH2" s="99" t="s">
        <v>774</v>
      </c>
      <c r="GI2" s="99" t="s">
        <v>691</v>
      </c>
      <c r="GJ2" s="99" t="s">
        <v>685</v>
      </c>
      <c r="GK2" s="99" t="s">
        <v>686</v>
      </c>
      <c r="GL2" s="99" t="s">
        <v>739</v>
      </c>
      <c r="GM2" s="99" t="s">
        <v>787</v>
      </c>
      <c r="GN2" s="99" t="s">
        <v>782</v>
      </c>
      <c r="GO2" s="99" t="s">
        <v>736</v>
      </c>
      <c r="GP2" s="98" t="s">
        <v>775</v>
      </c>
      <c r="GQ2" s="98" t="s">
        <v>691</v>
      </c>
      <c r="GR2" s="98" t="s">
        <v>685</v>
      </c>
      <c r="GS2" s="98" t="s">
        <v>686</v>
      </c>
      <c r="GT2" s="98" t="s">
        <v>739</v>
      </c>
      <c r="GU2" s="98" t="s">
        <v>787</v>
      </c>
      <c r="GV2" s="98" t="s">
        <v>782</v>
      </c>
      <c r="GW2" s="211" t="s">
        <v>736</v>
      </c>
      <c r="GX2" s="99" t="s">
        <v>776</v>
      </c>
      <c r="GY2" s="99" t="s">
        <v>691</v>
      </c>
      <c r="GZ2" s="99" t="s">
        <v>685</v>
      </c>
      <c r="HA2" s="99" t="s">
        <v>686</v>
      </c>
      <c r="HB2" s="99" t="s">
        <v>739</v>
      </c>
      <c r="HC2" s="99" t="s">
        <v>787</v>
      </c>
      <c r="HD2" s="99" t="s">
        <v>782</v>
      </c>
      <c r="HE2" s="99" t="s">
        <v>736</v>
      </c>
      <c r="HF2" s="98" t="s">
        <v>777</v>
      </c>
      <c r="HG2" s="98" t="s">
        <v>691</v>
      </c>
      <c r="HH2" s="98" t="s">
        <v>685</v>
      </c>
      <c r="HI2" s="98" t="s">
        <v>686</v>
      </c>
      <c r="HJ2" s="98" t="s">
        <v>739</v>
      </c>
      <c r="HK2" s="98" t="s">
        <v>787</v>
      </c>
      <c r="HL2" s="98" t="s">
        <v>782</v>
      </c>
      <c r="HM2" s="211" t="s">
        <v>736</v>
      </c>
      <c r="HN2" s="99" t="s">
        <v>778</v>
      </c>
      <c r="HO2" s="99" t="s">
        <v>691</v>
      </c>
      <c r="HP2" s="99" t="s">
        <v>685</v>
      </c>
      <c r="HQ2" s="99" t="s">
        <v>686</v>
      </c>
      <c r="HR2" s="99" t="s">
        <v>739</v>
      </c>
      <c r="HS2" s="99" t="s">
        <v>787</v>
      </c>
      <c r="HT2" s="99" t="s">
        <v>782</v>
      </c>
      <c r="HU2" s="99" t="s">
        <v>736</v>
      </c>
      <c r="HV2" s="98" t="s">
        <v>779</v>
      </c>
      <c r="HW2" s="98" t="s">
        <v>691</v>
      </c>
      <c r="HX2" s="98" t="s">
        <v>685</v>
      </c>
      <c r="HY2" s="98" t="s">
        <v>686</v>
      </c>
      <c r="HZ2" s="98" t="s">
        <v>739</v>
      </c>
      <c r="IA2" s="98" t="s">
        <v>787</v>
      </c>
      <c r="IB2" s="98" t="s">
        <v>782</v>
      </c>
      <c r="IC2" s="211" t="s">
        <v>736</v>
      </c>
      <c r="ID2" s="99" t="s">
        <v>780</v>
      </c>
      <c r="IE2" s="99" t="s">
        <v>691</v>
      </c>
      <c r="IF2" s="99" t="s">
        <v>685</v>
      </c>
      <c r="IG2" s="99" t="s">
        <v>686</v>
      </c>
      <c r="IH2" s="99" t="s">
        <v>739</v>
      </c>
      <c r="II2" s="99" t="s">
        <v>787</v>
      </c>
      <c r="IJ2" s="99" t="s">
        <v>782</v>
      </c>
      <c r="IK2" s="99" t="s">
        <v>736</v>
      </c>
      <c r="IL2" s="98" t="s">
        <v>781</v>
      </c>
      <c r="IM2" s="98" t="s">
        <v>691</v>
      </c>
      <c r="IN2" s="98" t="s">
        <v>685</v>
      </c>
      <c r="IO2" s="98" t="s">
        <v>686</v>
      </c>
      <c r="IP2" s="98" t="s">
        <v>739</v>
      </c>
      <c r="IQ2" s="98" t="s">
        <v>692</v>
      </c>
      <c r="IR2" s="98" t="s">
        <v>782</v>
      </c>
      <c r="IS2" s="211" t="s">
        <v>736</v>
      </c>
    </row>
    <row r="3" spans="1:253" x14ac:dyDescent="0.3">
      <c r="A3" t="s">
        <v>1</v>
      </c>
      <c r="B3" t="s">
        <v>861</v>
      </c>
      <c r="C3" t="s">
        <v>695</v>
      </c>
      <c r="D3" t="str">
        <f>Lists!C:C</f>
        <v>Afghanistan</v>
      </c>
      <c r="E3" t="s">
        <v>0</v>
      </c>
      <c r="F3" t="s">
        <v>2919</v>
      </c>
      <c r="G3" s="182">
        <v>29168796</v>
      </c>
      <c r="H3" s="183" t="s">
        <v>1188</v>
      </c>
      <c r="I3" s="183" t="s">
        <v>733</v>
      </c>
      <c r="J3" s="183">
        <v>3</v>
      </c>
      <c r="K3" s="183" t="s">
        <v>1190</v>
      </c>
      <c r="L3" s="183" t="s">
        <v>1189</v>
      </c>
      <c r="M3" s="200">
        <v>43495</v>
      </c>
      <c r="N3" s="197" t="s">
        <v>2920</v>
      </c>
      <c r="O3" s="185">
        <v>652867</v>
      </c>
      <c r="P3" s="185" t="s">
        <v>1191</v>
      </c>
      <c r="Q3" s="185" t="s">
        <v>735</v>
      </c>
      <c r="R3" s="185">
        <v>1</v>
      </c>
      <c r="S3" s="185" t="s">
        <v>1193</v>
      </c>
      <c r="T3" s="185" t="s">
        <v>1192</v>
      </c>
      <c r="U3" s="203">
        <v>43495</v>
      </c>
      <c r="V3" s="197" t="s">
        <v>2921</v>
      </c>
      <c r="W3" s="183">
        <v>29168796</v>
      </c>
      <c r="X3" s="183" t="s">
        <v>1188</v>
      </c>
      <c r="Y3" s="183" t="s">
        <v>733</v>
      </c>
      <c r="Z3" s="183">
        <v>3</v>
      </c>
      <c r="AA3" s="183" t="s">
        <v>1194</v>
      </c>
      <c r="AB3" s="183" t="s">
        <v>1189</v>
      </c>
      <c r="AC3" s="200">
        <v>43495</v>
      </c>
      <c r="AD3" s="197" t="s">
        <v>2922</v>
      </c>
      <c r="AE3" s="184">
        <v>29168796</v>
      </c>
      <c r="AF3" s="184" t="s">
        <v>1188</v>
      </c>
      <c r="AG3" s="184" t="s">
        <v>733</v>
      </c>
      <c r="AH3" s="184">
        <v>3</v>
      </c>
      <c r="AI3" s="184" t="s">
        <v>1194</v>
      </c>
      <c r="AJ3" s="184" t="s">
        <v>1189</v>
      </c>
      <c r="AK3" s="206">
        <v>43495</v>
      </c>
      <c r="AL3" s="197" t="s">
        <v>2923</v>
      </c>
      <c r="AM3" s="183">
        <v>1420747</v>
      </c>
      <c r="AN3" s="183" t="s">
        <v>1195</v>
      </c>
      <c r="AO3" s="183" t="s">
        <v>733</v>
      </c>
      <c r="AP3" s="183">
        <v>3</v>
      </c>
      <c r="AQ3" s="183" t="s">
        <v>1197</v>
      </c>
      <c r="AR3" s="183" t="s">
        <v>1196</v>
      </c>
      <c r="AS3" s="200">
        <v>43495</v>
      </c>
      <c r="AT3" s="184" t="s">
        <v>2924</v>
      </c>
      <c r="AU3" s="184">
        <v>3757</v>
      </c>
      <c r="AV3" s="184" t="s">
        <v>1199</v>
      </c>
      <c r="AW3" s="184" t="s">
        <v>734</v>
      </c>
      <c r="AX3" s="184">
        <v>2</v>
      </c>
      <c r="AY3" s="184" t="s">
        <v>1198</v>
      </c>
      <c r="AZ3" s="184" t="s">
        <v>1200</v>
      </c>
      <c r="BA3" s="206">
        <v>43495</v>
      </c>
      <c r="BB3" s="197" t="s">
        <v>2925</v>
      </c>
      <c r="BC3" s="183" t="s">
        <v>445</v>
      </c>
      <c r="BD3" s="183">
        <v>0</v>
      </c>
      <c r="BE3" s="183">
        <v>0</v>
      </c>
      <c r="BF3" s="183" t="b">
        <v>0</v>
      </c>
      <c r="BG3" s="183">
        <v>0</v>
      </c>
      <c r="BH3" s="183" t="s">
        <v>1200</v>
      </c>
      <c r="BI3" s="200">
        <v>43495</v>
      </c>
      <c r="BJ3" s="184" t="s">
        <v>2926</v>
      </c>
      <c r="BK3" s="184">
        <v>2035</v>
      </c>
      <c r="BL3" s="184" t="s">
        <v>1199</v>
      </c>
      <c r="BM3" s="184" t="s">
        <v>734</v>
      </c>
      <c r="BN3" s="184">
        <v>2</v>
      </c>
      <c r="BO3" s="184" t="s">
        <v>1223</v>
      </c>
      <c r="BP3" s="184" t="s">
        <v>1200</v>
      </c>
      <c r="BQ3" s="206">
        <v>43495</v>
      </c>
      <c r="BR3" s="197" t="s">
        <v>2927</v>
      </c>
      <c r="BS3" s="183" t="s">
        <v>445</v>
      </c>
      <c r="BT3" s="183">
        <v>0</v>
      </c>
      <c r="BU3" s="183">
        <v>0</v>
      </c>
      <c r="BV3" s="183" t="b">
        <v>0</v>
      </c>
      <c r="BW3" s="183">
        <v>0</v>
      </c>
      <c r="BX3" s="183">
        <v>0</v>
      </c>
      <c r="BY3" s="200">
        <v>43495</v>
      </c>
      <c r="BZ3" s="184" t="s">
        <v>2928</v>
      </c>
      <c r="CA3" s="184" t="s">
        <v>445</v>
      </c>
      <c r="CB3" s="184">
        <v>0</v>
      </c>
      <c r="CC3" s="184">
        <v>0</v>
      </c>
      <c r="CD3" s="184">
        <v>0</v>
      </c>
      <c r="CE3" s="184">
        <v>0</v>
      </c>
      <c r="CF3" s="184">
        <v>0</v>
      </c>
      <c r="CG3" s="206">
        <v>43514</v>
      </c>
      <c r="CH3" s="197" t="s">
        <v>2929</v>
      </c>
      <c r="CI3" s="184" t="e">
        <v>#N/A</v>
      </c>
      <c r="CJ3" s="184" t="e">
        <v>#N/A</v>
      </c>
      <c r="CK3" s="184" t="e">
        <v>#N/A</v>
      </c>
      <c r="CL3" s="184" t="e">
        <v>#N/A</v>
      </c>
      <c r="CM3" s="184" t="e">
        <v>#N/A</v>
      </c>
      <c r="CN3" s="184" t="e">
        <v>#N/A</v>
      </c>
      <c r="CO3" s="194" t="e">
        <v>#N/A</v>
      </c>
      <c r="CP3" s="184" t="s">
        <v>2930</v>
      </c>
      <c r="CQ3" s="183">
        <v>13114</v>
      </c>
      <c r="CR3" s="183" t="s">
        <v>1201</v>
      </c>
      <c r="CS3" s="183" t="s">
        <v>734</v>
      </c>
      <c r="CT3" s="183">
        <v>2</v>
      </c>
      <c r="CU3" s="183" t="s">
        <v>1202</v>
      </c>
      <c r="CV3" s="183" t="s">
        <v>1203</v>
      </c>
      <c r="CW3" s="200">
        <v>43495</v>
      </c>
      <c r="CX3" s="184" t="str">
        <f>$C3&amp;""&amp;$CX$1</f>
        <v>AFG001People in Need</v>
      </c>
      <c r="CY3" s="184">
        <f>IF(LOOKUP(2,1/(Log!$K$1:$K$7986=CX3),Log!$E$1:$E$7986)="x","x",ROUND(LOOKUP(2,1/(Log!$K$1:$K$7986=CX3),Log!$E$1:$E$7986),-3))</f>
        <v>6290000</v>
      </c>
      <c r="CZ3" s="184" t="str">
        <f>LOOKUP(2,1/('[4]Raw data'!$K$1:$K$7986=CX3),'[4]Raw data'!$F$1:$F$7986)</f>
        <v>HNO 2019</v>
      </c>
      <c r="DA3" s="184" t="str">
        <f>LOOKUP(2,1/('[4]Raw data'!$K$1:$K$7986=CX3),'[4]Raw data'!$G$1:$G$7986)</f>
        <v>Medium</v>
      </c>
      <c r="DB3" s="184">
        <f>LOOKUP(2,1/('[4]Raw data'!$K$1:$K$7986=CX3),'[4]Raw data'!$H$1:$H$7986)</f>
        <v>2</v>
      </c>
      <c r="DC3" s="184" t="str">
        <f>LOOKUP(2,1/('[4]Raw data'!$K$1:$K$7986=CX3),'[4]Raw data'!$J$1:$J$7986)</f>
        <v>Total PiN according to HNO 2019. Distinguishes between four thematic areas: Conflict, Population Movement, Natural Disasters, Access to basic services</v>
      </c>
      <c r="DD3" s="184" t="str">
        <f>LOOKUP(2,1/('[4]Raw data'!$K$1:$K$7986=CX3),'[4]Raw data'!$I$1:$I$7986)</f>
        <v>https://reliefweb.int/sites/reliefweb.int/files/resources/afg_2019_humanitarian_needs_overview.pdf</v>
      </c>
      <c r="DE3" s="206">
        <f>LOOKUP(2,1/('[4]Raw data'!$K$1:$K$7986=CX3),'[4]Raw data'!$L$1:$L$7986)</f>
        <v>43495</v>
      </c>
      <c r="DF3" s="197" t="str">
        <f>$C3&amp;""&amp;$DF$1</f>
        <v>AFG001People facing minimal humanitarian needs (level 1)</v>
      </c>
      <c r="DG3" s="183">
        <f>IF(LOOKUP(2,1/(Log!$K$1:$K$7986=DF3),Log!$E$1:$E$7986)="x","x",ROUND(LOOKUP(2,1/(Log!$K$1:$K$7986=DF3),Log!$E$1:$E$7986),-3))</f>
        <v>20000</v>
      </c>
      <c r="DH3" s="183" t="str">
        <f>LOOKUP(2,1/('[4]Raw data'!$K$1:$K$7986=DF3),'[4]Raw data'!$F$1:$F$7986)</f>
        <v>HNO 2019</v>
      </c>
      <c r="DI3" s="183" t="str">
        <f>LOOKUP(2,1/('[4]Raw data'!$K$1:$K$7986=DF3),'[4]Raw data'!$G$1:$G$7986)</f>
        <v>Medium</v>
      </c>
      <c r="DJ3" s="183">
        <f>LOOKUP(2,1/('[4]Raw data'!$K$1:$K$7986=DF3),'[4]Raw data'!$H$1:$H$7986)</f>
        <v>2</v>
      </c>
      <c r="DK3" s="183" t="str">
        <f>LOOKUP(2,1/('[4]Raw data'!$K$1:$K$7986=DF3),'[4]Raw data'!$J$1:$J$7986)</f>
        <v>Distribution of total PiN according to severity levels in HNO.</v>
      </c>
      <c r="DL3" s="183" t="str">
        <f>LOOKUP(2,1/('[4]Raw data'!$K$1:$K$7986=DF3),'[4]Raw data'!$I$1:$I$7986)</f>
        <v>https://reliefweb.int/sites/reliefweb.int/files/resources/afg_2019_humanitarian_needs_overview.pdf</v>
      </c>
      <c r="DM3" s="200">
        <f>LOOKUP(2,1/('[4]Raw data'!$K$1:$K$7986=DF3),'[4]Raw data'!$L$1:$L$7986)</f>
        <v>43495</v>
      </c>
      <c r="DN3" s="184" t="str">
        <f t="shared" ref="DN3:DN66" si="0">$C3&amp;""&amp;$DN$1</f>
        <v>AFG001People facing stressed humanitarian needs (level 2)</v>
      </c>
      <c r="DO3" s="184">
        <f>IF(LOOKUP(2,1/(Log!$K$1:$K$7986=DN3),Log!$E$1:$E$7986)="x","x",ROUND(LOOKUP(2,1/(Log!$K$1:$K$7986=DN3),Log!$E$1:$E$7986),-3))</f>
        <v>2660000</v>
      </c>
      <c r="DP3" s="184" t="str">
        <f>LOOKUP(2,1/('[4]Raw data'!$K$1:$K$7986=DN3),'[4]Raw data'!$F$1:$F$7986)</f>
        <v>HNO 2019</v>
      </c>
      <c r="DQ3" s="184" t="str">
        <f>LOOKUP(2,1/('[4]Raw data'!$K$1:$K$7986=DN3),'[4]Raw data'!$G$1:$G$7986)</f>
        <v>Medium</v>
      </c>
      <c r="DR3" s="184">
        <f>LOOKUP(2,1/('[4]Raw data'!$K$1:$K$7986=DN3),'[4]Raw data'!$H$1:$H$7986)</f>
        <v>2</v>
      </c>
      <c r="DS3" s="184" t="str">
        <f>LOOKUP(2,1/('[4]Raw data'!$K$1:$K$7986=DN3),'[4]Raw data'!$J$1:$J$7986)</f>
        <v>Distribution of total PiN according to severity levels in HNO.</v>
      </c>
      <c r="DT3" s="184" t="str">
        <f>LOOKUP(2,1/('[4]Raw data'!$K$1:$K$7986=DN3),'[4]Raw data'!$I$1:$I$7986)</f>
        <v>https://reliefweb.int/sites/reliefweb.int/files/resources/afg_2019_humanitarian_needs_overview.pdf</v>
      </c>
      <c r="DU3" s="206">
        <f>LOOKUP(2,1/('[4]Raw data'!$K$1:$K$7986=DN3),'[4]Raw data'!$L$1:$L$7986)</f>
        <v>43495</v>
      </c>
      <c r="DV3" s="197" t="str">
        <f>$C3&amp;""&amp;$DV$1</f>
        <v>AFG001People  facing moderate humanitarian needs (level 3)</v>
      </c>
      <c r="DW3" s="183">
        <f>IF(LOOKUP(2,1/(Log!$K$1:$K$7986=DV3),Log!$E$1:$E$7986)="x","x",ROUND(LOOKUP(2,1/(Log!$K$1:$K$7986=DV3),Log!$E$1:$E$7986),-3))</f>
        <v>2010000</v>
      </c>
      <c r="DX3" s="183" t="str">
        <f>LOOKUP(2,1/('[4]Raw data'!$K$1:$K$7986=DV3),'[4]Raw data'!$F$1:$F$7986)</f>
        <v>HNO 2019</v>
      </c>
      <c r="DY3" s="183" t="str">
        <f>LOOKUP(2,1/('[4]Raw data'!$K$1:$K$7986=DV3),'[4]Raw data'!$G$1:$G$7986)</f>
        <v>Medium</v>
      </c>
      <c r="DZ3" s="183">
        <f>LOOKUP(2,1/('[4]Raw data'!$K$1:$K$7986=DV3),'[4]Raw data'!$H$1:$H$7986)</f>
        <v>2</v>
      </c>
      <c r="EA3" s="183" t="str">
        <f>LOOKUP(2,1/('[4]Raw data'!$K$1:$K$7986=DV3),'[4]Raw data'!$J$1:$J$7986)</f>
        <v>Distribution of total PiN according to severity levels in HNO.</v>
      </c>
      <c r="EB3" s="183" t="str">
        <f>LOOKUP(2,1/('[4]Raw data'!$K$1:$K$7986=DV3),'[4]Raw data'!$I$1:$I$7986)</f>
        <v>https://reliefweb.int/sites/reliefweb.int/files/resources/afg_2019_humanitarian_needs_overview.pdf</v>
      </c>
      <c r="EC3" s="200">
        <f>LOOKUP(2,1/('[4]Raw data'!$K$1:$K$7986=DV3),'[4]Raw data'!$L$1:$L$7986)</f>
        <v>43495</v>
      </c>
      <c r="ED3" s="184" t="str">
        <f t="shared" ref="ED3:ED66" si="1">$C3&amp;""&amp;$EE$1</f>
        <v>AFG001People facing severe humanitarian needs (level 4)</v>
      </c>
      <c r="EE3" s="184">
        <f>IF(LOOKUP(2,1/(Log!$K$1:$K$7986=ED3),Log!$E$1:$E$7986)="x","x",ROUND(LOOKUP(2,1/(Log!$K$1:$K$7986=ED3),Log!$E$1:$E$7986),-3))</f>
        <v>1720000</v>
      </c>
      <c r="EF3" s="184" t="str">
        <f>LOOKUP(2,1/('[4]Raw data'!$K$1:$K$7986=ED3),'[4]Raw data'!$F$1:$F$7986)</f>
        <v>HNO 2019</v>
      </c>
      <c r="EG3" s="184" t="str">
        <f>LOOKUP(2,1/('[4]Raw data'!$K$1:$K$7986=ED3),'[4]Raw data'!$G$1:$G$7986)</f>
        <v>Medium</v>
      </c>
      <c r="EH3" s="184">
        <f>LOOKUP(2,1/('[4]Raw data'!$K$1:$K$7986=ED3),'[4]Raw data'!$H$1:$H$7986)</f>
        <v>2</v>
      </c>
      <c r="EI3" s="184" t="str">
        <f>LOOKUP(2,1/('[4]Raw data'!$K$1:$K$7986=ED3),'[4]Raw data'!$J$1:$J$7986)</f>
        <v>Distribution of total PiN according to severity levels in HNO.</v>
      </c>
      <c r="EJ3" s="184" t="str">
        <f>LOOKUP(2,1/('[4]Raw data'!$K$1:$K$7986=ED3),'[4]Raw data'!$I$1:$I$7986)</f>
        <v>https://reliefweb.int/sites/reliefweb.int/files/resources/afg_2019_humanitarian_needs_overview.pdf</v>
      </c>
      <c r="EK3" s="206">
        <f>LOOKUP(2,1/('[4]Raw data'!$K$1:$K$7986=ED3),'[4]Raw data'!$L$1:$L$7986)</f>
        <v>43495</v>
      </c>
      <c r="EL3" s="197" t="str">
        <f t="shared" ref="EL3:EL66" si="2">$C3&amp;""&amp;$EM$1</f>
        <v>AFG001People facing extreme humanitarian needs (level 5)</v>
      </c>
      <c r="EM3" s="183">
        <f>IF(LOOKUP(2,1/(Log!$K$1:$K$7986=EL3),Log!$E$1:$E$7986)="x","x",ROUND(LOOKUP(2,1/(Log!$K$1:$K$7986=EL3),Log!$E$1:$E$7986),-3))</f>
        <v>0</v>
      </c>
      <c r="EN3" s="183" t="str">
        <f>LOOKUP(2,1/('[4]Raw data'!$K$1:$K$7986=EL3),'[4]Raw data'!$F$1:$F$7986)</f>
        <v>HNO 2019</v>
      </c>
      <c r="EO3" s="183" t="str">
        <f>LOOKUP(2,1/('[4]Raw data'!$K$1:$K$7986=EL3),'[4]Raw data'!$G$1:$G$7986)</f>
        <v>Medium</v>
      </c>
      <c r="EP3" s="183">
        <f>LOOKUP(2,1/('[4]Raw data'!$K$1:$K$7986=EL3),'[4]Raw data'!$H$1:$H$7986)</f>
        <v>2</v>
      </c>
      <c r="EQ3" s="183" t="str">
        <f>LOOKUP(2,1/('[4]Raw data'!$K$1:$K$7986=EL3),'[4]Raw data'!$J$1:$J$7986)</f>
        <v>Distribution of total PiN according to severity levels in HNO.</v>
      </c>
      <c r="ER3" s="183" t="str">
        <f>LOOKUP(2,1/('[4]Raw data'!$K$1:$K$7986=EL3),'[4]Raw data'!$I$1:$I$7986)</f>
        <v>https://reliefweb.int/sites/reliefweb.int/files/resources/afg_2019_humanitarian_needs_overview.pdf</v>
      </c>
      <c r="ES3" s="200">
        <f>LOOKUP(2,1/('[4]Raw data'!$K$1:$K$7986=EL3),'[4]Raw data'!$L$1:$L$7986)</f>
        <v>43495</v>
      </c>
      <c r="ET3" s="184" t="s">
        <v>2931</v>
      </c>
      <c r="EU3" s="184">
        <v>2035</v>
      </c>
      <c r="EV3" s="184" t="s">
        <v>1199</v>
      </c>
      <c r="EW3" s="184" t="s">
        <v>734</v>
      </c>
      <c r="EX3" s="184">
        <v>2</v>
      </c>
      <c r="EY3" s="184" t="s">
        <v>1264</v>
      </c>
      <c r="EZ3" s="184" t="s">
        <v>1262</v>
      </c>
      <c r="FA3" s="206">
        <v>43496</v>
      </c>
      <c r="FB3" s="197" t="s">
        <v>2932</v>
      </c>
      <c r="FC3" s="183">
        <v>5</v>
      </c>
      <c r="FD3" s="183">
        <v>0</v>
      </c>
      <c r="FE3" s="183" t="s">
        <v>735</v>
      </c>
      <c r="FF3" s="183">
        <v>1</v>
      </c>
      <c r="FG3" s="183" t="s">
        <v>1208</v>
      </c>
      <c r="FH3" s="183">
        <v>0</v>
      </c>
      <c r="FI3" s="200">
        <v>43495</v>
      </c>
      <c r="FJ3" s="197" t="s">
        <v>2933</v>
      </c>
      <c r="FK3" s="184" t="s">
        <v>445</v>
      </c>
      <c r="FL3" s="184">
        <v>0</v>
      </c>
      <c r="FM3" s="184">
        <v>0</v>
      </c>
      <c r="FN3" s="184" t="b">
        <v>0</v>
      </c>
      <c r="FO3" s="184">
        <v>0</v>
      </c>
      <c r="FP3" s="184">
        <v>0</v>
      </c>
      <c r="FQ3" s="206">
        <v>43495</v>
      </c>
      <c r="FR3" s="197" t="s">
        <v>2934</v>
      </c>
      <c r="FS3" s="183" t="s">
        <v>445</v>
      </c>
      <c r="FT3" s="183">
        <v>0</v>
      </c>
      <c r="FU3" s="183">
        <v>0</v>
      </c>
      <c r="FV3" s="183" t="b">
        <v>0</v>
      </c>
      <c r="FW3" s="183">
        <v>0</v>
      </c>
      <c r="FX3" s="183">
        <v>0</v>
      </c>
      <c r="FY3" s="200">
        <v>43495</v>
      </c>
      <c r="FZ3" s="184" t="s">
        <v>2935</v>
      </c>
      <c r="GA3" s="184">
        <v>2</v>
      </c>
      <c r="GB3" s="184" t="s">
        <v>1174</v>
      </c>
      <c r="GC3" s="184" t="s">
        <v>734</v>
      </c>
      <c r="GD3" s="184">
        <v>2</v>
      </c>
      <c r="GE3" s="184">
        <v>0</v>
      </c>
      <c r="GF3" s="184" t="s">
        <v>1173</v>
      </c>
      <c r="GG3" s="206">
        <v>43495</v>
      </c>
      <c r="GH3" s="197" t="s">
        <v>2936</v>
      </c>
      <c r="GI3" s="183">
        <v>3</v>
      </c>
      <c r="GJ3" s="183" t="s">
        <v>1174</v>
      </c>
      <c r="GK3" s="183" t="s">
        <v>734</v>
      </c>
      <c r="GL3" s="183">
        <v>2</v>
      </c>
      <c r="GM3" s="183">
        <v>0</v>
      </c>
      <c r="GN3" s="183" t="s">
        <v>1173</v>
      </c>
      <c r="GO3" s="200">
        <v>43495</v>
      </c>
      <c r="GP3" s="184" t="s">
        <v>2937</v>
      </c>
      <c r="GQ3" s="184">
        <v>2</v>
      </c>
      <c r="GR3" s="184" t="s">
        <v>1174</v>
      </c>
      <c r="GS3" s="184" t="s">
        <v>734</v>
      </c>
      <c r="GT3" s="184">
        <v>2</v>
      </c>
      <c r="GU3" s="184">
        <v>0</v>
      </c>
      <c r="GV3" s="184" t="s">
        <v>1173</v>
      </c>
      <c r="GW3" s="206">
        <v>43495</v>
      </c>
      <c r="GX3" s="197" t="s">
        <v>2938</v>
      </c>
      <c r="GY3" s="183">
        <v>3</v>
      </c>
      <c r="GZ3" s="183" t="s">
        <v>1174</v>
      </c>
      <c r="HA3" s="183" t="s">
        <v>734</v>
      </c>
      <c r="HB3" s="183">
        <v>2</v>
      </c>
      <c r="HC3" s="183">
        <v>0</v>
      </c>
      <c r="HD3" s="183" t="s">
        <v>1173</v>
      </c>
      <c r="HE3" s="200">
        <v>43495</v>
      </c>
      <c r="HF3" s="184" t="s">
        <v>2939</v>
      </c>
      <c r="HG3" s="184" t="s">
        <v>445</v>
      </c>
      <c r="HH3" s="184" t="s">
        <v>1174</v>
      </c>
      <c r="HI3" s="184" t="s">
        <v>734</v>
      </c>
      <c r="HJ3" s="184">
        <v>2</v>
      </c>
      <c r="HK3" s="184">
        <v>0</v>
      </c>
      <c r="HL3" s="184" t="s">
        <v>1173</v>
      </c>
      <c r="HM3" s="206">
        <v>43495</v>
      </c>
      <c r="HN3" s="197" t="s">
        <v>2940</v>
      </c>
      <c r="HO3" s="183">
        <v>3</v>
      </c>
      <c r="HP3" s="183" t="s">
        <v>1174</v>
      </c>
      <c r="HQ3" s="183" t="s">
        <v>734</v>
      </c>
      <c r="HR3" s="183">
        <v>2</v>
      </c>
      <c r="HS3" s="183">
        <v>0</v>
      </c>
      <c r="HT3" s="183" t="s">
        <v>1173</v>
      </c>
      <c r="HU3" s="200">
        <v>43495</v>
      </c>
      <c r="HV3" s="184" t="s">
        <v>2941</v>
      </c>
      <c r="HW3" s="184">
        <v>3</v>
      </c>
      <c r="HX3" s="184" t="s">
        <v>1174</v>
      </c>
      <c r="HY3" s="184" t="s">
        <v>734</v>
      </c>
      <c r="HZ3" s="184">
        <v>2</v>
      </c>
      <c r="IA3" s="184">
        <v>0</v>
      </c>
      <c r="IB3" s="184" t="s">
        <v>1173</v>
      </c>
      <c r="IC3" s="206">
        <v>43495</v>
      </c>
      <c r="ID3" s="197" t="s">
        <v>2942</v>
      </c>
      <c r="IE3" s="183">
        <v>3</v>
      </c>
      <c r="IF3" s="183" t="s">
        <v>1174</v>
      </c>
      <c r="IG3" s="183" t="s">
        <v>734</v>
      </c>
      <c r="IH3" s="183">
        <v>2</v>
      </c>
      <c r="II3" s="183">
        <v>0</v>
      </c>
      <c r="IJ3" s="183" t="s">
        <v>1173</v>
      </c>
      <c r="IK3" s="200">
        <v>43495</v>
      </c>
      <c r="IL3" s="184" t="s">
        <v>2943</v>
      </c>
      <c r="IM3" s="184">
        <v>1</v>
      </c>
      <c r="IN3" s="184" t="s">
        <v>1174</v>
      </c>
      <c r="IO3" s="184" t="s">
        <v>734</v>
      </c>
      <c r="IP3" s="184">
        <v>2</v>
      </c>
      <c r="IQ3" s="184">
        <v>0</v>
      </c>
      <c r="IR3" s="184" t="s">
        <v>1173</v>
      </c>
      <c r="IS3" s="206">
        <v>43495</v>
      </c>
    </row>
    <row r="4" spans="1:253" x14ac:dyDescent="0.3">
      <c r="A4" t="s">
        <v>1225</v>
      </c>
      <c r="B4" t="s">
        <v>788</v>
      </c>
      <c r="C4" t="s">
        <v>811</v>
      </c>
      <c r="D4" t="str">
        <f>Lists!C:C</f>
        <v>Afghanistan</v>
      </c>
      <c r="E4" t="s">
        <v>0</v>
      </c>
      <c r="F4" t="s">
        <v>2944</v>
      </c>
      <c r="G4" s="186">
        <v>29168796</v>
      </c>
      <c r="H4" s="187" t="s">
        <v>1259</v>
      </c>
      <c r="I4" s="187" t="s">
        <v>733</v>
      </c>
      <c r="J4" s="187">
        <v>3</v>
      </c>
      <c r="K4" s="187" t="s">
        <v>1190</v>
      </c>
      <c r="L4" s="187" t="s">
        <v>1189</v>
      </c>
      <c r="M4" s="201">
        <v>43501</v>
      </c>
      <c r="N4" s="198" t="s">
        <v>2945</v>
      </c>
      <c r="O4" s="189">
        <v>652867</v>
      </c>
      <c r="P4" s="189" t="s">
        <v>1191</v>
      </c>
      <c r="Q4" s="189" t="s">
        <v>735</v>
      </c>
      <c r="R4" s="189">
        <v>1</v>
      </c>
      <c r="S4" s="189" t="s">
        <v>1260</v>
      </c>
      <c r="T4" s="189" t="s">
        <v>1192</v>
      </c>
      <c r="U4" s="204">
        <v>43496</v>
      </c>
      <c r="V4" s="198" t="s">
        <v>2946</v>
      </c>
      <c r="W4" s="187">
        <v>17000000</v>
      </c>
      <c r="X4" s="187" t="s">
        <v>1205</v>
      </c>
      <c r="Y4" s="187" t="s">
        <v>734</v>
      </c>
      <c r="Z4" s="187">
        <v>2</v>
      </c>
      <c r="AA4" s="187" t="s">
        <v>2308</v>
      </c>
      <c r="AB4" s="187" t="s">
        <v>1204</v>
      </c>
      <c r="AC4" s="201">
        <v>43511</v>
      </c>
      <c r="AD4" s="198" t="s">
        <v>2947</v>
      </c>
      <c r="AE4" s="188">
        <v>29168796</v>
      </c>
      <c r="AF4" s="188" t="s">
        <v>1188</v>
      </c>
      <c r="AG4" s="188" t="s">
        <v>733</v>
      </c>
      <c r="AH4" s="188">
        <v>3</v>
      </c>
      <c r="AI4" s="188" t="s">
        <v>1194</v>
      </c>
      <c r="AJ4" s="188" t="s">
        <v>1189</v>
      </c>
      <c r="AK4" s="207">
        <v>43496</v>
      </c>
      <c r="AL4" s="198" t="s">
        <v>2948</v>
      </c>
      <c r="AM4" s="187">
        <v>2453779</v>
      </c>
      <c r="AN4" s="187" t="s">
        <v>1258</v>
      </c>
      <c r="AO4" s="187" t="s">
        <v>733</v>
      </c>
      <c r="AP4" s="187">
        <v>3</v>
      </c>
      <c r="AQ4" s="187" t="s">
        <v>1261</v>
      </c>
      <c r="AR4" s="187" t="s">
        <v>1268</v>
      </c>
      <c r="AS4" s="201">
        <v>43496</v>
      </c>
      <c r="AT4" s="188" t="s">
        <v>2949</v>
      </c>
      <c r="AU4" s="188">
        <v>3757</v>
      </c>
      <c r="AV4" s="188" t="s">
        <v>1199</v>
      </c>
      <c r="AW4" s="188" t="s">
        <v>734</v>
      </c>
      <c r="AX4" s="188">
        <v>2</v>
      </c>
      <c r="AY4" s="188" t="s">
        <v>1263</v>
      </c>
      <c r="AZ4" s="188" t="s">
        <v>1262</v>
      </c>
      <c r="BA4" s="207">
        <v>43496</v>
      </c>
      <c r="BB4" s="198" t="s">
        <v>2950</v>
      </c>
      <c r="BC4" s="187" t="s">
        <v>445</v>
      </c>
      <c r="BD4" s="187">
        <v>0</v>
      </c>
      <c r="BE4" s="187" t="s">
        <v>733</v>
      </c>
      <c r="BF4" s="187">
        <v>3</v>
      </c>
      <c r="BG4" s="187">
        <v>0</v>
      </c>
      <c r="BH4" s="187" t="s">
        <v>1262</v>
      </c>
      <c r="BI4" s="200">
        <v>43496</v>
      </c>
      <c r="BJ4" s="188" t="s">
        <v>2951</v>
      </c>
      <c r="BK4" s="188">
        <v>2035</v>
      </c>
      <c r="BL4" s="188" t="s">
        <v>1199</v>
      </c>
      <c r="BM4" s="188" t="s">
        <v>734</v>
      </c>
      <c r="BN4" s="188">
        <v>2</v>
      </c>
      <c r="BO4" s="188" t="s">
        <v>1264</v>
      </c>
      <c r="BP4" s="188">
        <v>0</v>
      </c>
      <c r="BQ4" s="207">
        <v>43496</v>
      </c>
      <c r="BR4" s="198" t="s">
        <v>2952</v>
      </c>
      <c r="BS4" s="187" t="s">
        <v>445</v>
      </c>
      <c r="BT4" s="187">
        <v>0</v>
      </c>
      <c r="BU4" s="187">
        <v>0</v>
      </c>
      <c r="BV4" s="187" t="b">
        <v>0</v>
      </c>
      <c r="BW4" s="187">
        <v>0</v>
      </c>
      <c r="BX4" s="187">
        <v>0</v>
      </c>
      <c r="BY4" s="200">
        <v>43496</v>
      </c>
      <c r="BZ4" s="188" t="s">
        <v>2953</v>
      </c>
      <c r="CA4" s="188" t="s">
        <v>445</v>
      </c>
      <c r="CB4" s="188">
        <v>0</v>
      </c>
      <c r="CC4" s="188">
        <v>0</v>
      </c>
      <c r="CD4" s="188" t="b">
        <v>0</v>
      </c>
      <c r="CE4" s="188">
        <v>0</v>
      </c>
      <c r="CF4" s="188">
        <v>0</v>
      </c>
      <c r="CG4" s="207">
        <v>43496</v>
      </c>
      <c r="CH4" s="198" t="s">
        <v>2954</v>
      </c>
      <c r="CI4" s="188" t="e">
        <v>#N/A</v>
      </c>
      <c r="CJ4" s="188" t="e">
        <v>#N/A</v>
      </c>
      <c r="CK4" s="188" t="e">
        <v>#N/A</v>
      </c>
      <c r="CL4" s="188" t="e">
        <v>#N/A</v>
      </c>
      <c r="CM4" s="188" t="e">
        <v>#N/A</v>
      </c>
      <c r="CN4" s="188" t="e">
        <v>#N/A</v>
      </c>
      <c r="CO4" s="195" t="e">
        <v>#N/A</v>
      </c>
      <c r="CP4" s="188" t="s">
        <v>2955</v>
      </c>
      <c r="CQ4" s="187">
        <v>13114</v>
      </c>
      <c r="CR4" s="187" t="s">
        <v>1201</v>
      </c>
      <c r="CS4" s="187" t="s">
        <v>734</v>
      </c>
      <c r="CT4" s="187">
        <v>2</v>
      </c>
      <c r="CU4" s="187" t="s">
        <v>1266</v>
      </c>
      <c r="CV4" s="187" t="s">
        <v>1265</v>
      </c>
      <c r="CW4" s="200">
        <v>43496</v>
      </c>
      <c r="CX4" s="184" t="str">
        <f t="shared" ref="CX4:CX67" si="3">$C4&amp;""&amp;$CX$1</f>
        <v>AFG002People in Need</v>
      </c>
      <c r="CY4" s="184">
        <f>IF(LOOKUP(2,1/(Log!$K$1:$K$7986=CX4),Log!$E$1:$E$7986)="x","x",ROUND(LOOKUP(2,1/(Log!$K$1:$K$7986=CX4),Log!$E$1:$E$7986),-3))</f>
        <v>4970000</v>
      </c>
      <c r="CZ4" s="188" t="str">
        <f>LOOKUP(2,1/('[4]Raw data'!$K$1:$K$7986=CX4),'[4]Raw data'!$F$1:$F$7986)</f>
        <v>HNO 2019</v>
      </c>
      <c r="DA4" s="188" t="str">
        <f>LOOKUP(2,1/('[4]Raw data'!$K$1:$K$7986=CX4),'[4]Raw data'!$G$1:$G$7986)</f>
        <v>Medium</v>
      </c>
      <c r="DB4" s="188">
        <f>LOOKUP(2,1/('[4]Raw data'!$K$1:$K$7986=CX4),'[4]Raw data'!$H$1:$H$7986)</f>
        <v>2</v>
      </c>
      <c r="DC4" s="188" t="str">
        <f>LOOKUP(2,1/('[4]Raw data'!$K$1:$K$7986=CX4),'[4]Raw data'!$J$1:$J$7986)</f>
        <v>Combination of the PiN of three thematic areas: Conflict, population movement and access to services.</v>
      </c>
      <c r="DD4" s="188" t="str">
        <f>LOOKUP(2,1/('[4]Raw data'!$K$1:$K$7986=CX4),'[4]Raw data'!$I$1:$I$7986)</f>
        <v>https://reliefweb.int/sites/reliefweb.int/files/resources/afg_2019_humanitarian_needs_overview.pdf</v>
      </c>
      <c r="DE4" s="207">
        <f>LOOKUP(2,1/('[4]Raw data'!$K$1:$K$7986=CX4),'[4]Raw data'!$L$1:$L$7986)</f>
        <v>43496</v>
      </c>
      <c r="DF4" s="197" t="str">
        <f t="shared" ref="DF4:DF67" si="4">$C4&amp;""&amp;$DF$1</f>
        <v>AFG002People facing minimal humanitarian needs (level 1)</v>
      </c>
      <c r="DG4" s="183">
        <f>IF(LOOKUP(2,1/(Log!$K$1:$K$7986=DF4),Log!$E$1:$E$7986)="x","x",ROUND(LOOKUP(2,1/(Log!$K$1:$K$7986=DF4),Log!$E$1:$E$7986),-3))</f>
        <v>180000</v>
      </c>
      <c r="DH4" s="187" t="str">
        <f>LOOKUP(2,1/('[4]Raw data'!$K$1:$K$7986=DF4),'[4]Raw data'!$F$1:$F$7986)</f>
        <v>HNO 2019</v>
      </c>
      <c r="DI4" s="187" t="str">
        <f>LOOKUP(2,1/('[4]Raw data'!$K$1:$K$7986=DF4),'[4]Raw data'!$G$1:$G$7986)</f>
        <v>Medium</v>
      </c>
      <c r="DJ4" s="187">
        <f>LOOKUP(2,1/('[4]Raw data'!$K$1:$K$7986=DF4),'[4]Raw data'!$H$1:$H$7986)</f>
        <v>2</v>
      </c>
      <c r="DK4" s="187" t="str">
        <f>LOOKUP(2,1/('[4]Raw data'!$K$1:$K$7986=DF4),'[4]Raw data'!$J$1:$J$7986)</f>
        <v>Combination of the PiN of three thematic areas: Conflict, population movement and access to services.</v>
      </c>
      <c r="DL4" s="187" t="str">
        <f>LOOKUP(2,1/('[4]Raw data'!$K$1:$K$7986=DF4),'[4]Raw data'!$I$1:$I$7986)</f>
        <v>https://reliefweb.int/sites/reliefweb.int/files/resources/afg_2019_humanitarian_needs_overview.pdf</v>
      </c>
      <c r="DM4" s="200">
        <f>LOOKUP(2,1/('[4]Raw data'!$K$1:$K$7986=DF4),'[4]Raw data'!$L$1:$L$7986)</f>
        <v>43496</v>
      </c>
      <c r="DN4" s="188" t="str">
        <f t="shared" si="0"/>
        <v>AFG002People facing stressed humanitarian needs (level 2)</v>
      </c>
      <c r="DO4" s="184">
        <f>IF(LOOKUP(2,1/(Log!$K$1:$K$7986=DN4),Log!$E$1:$E$7986)="x","x",ROUND(LOOKUP(2,1/(Log!$K$1:$K$7986=DN4),Log!$E$1:$E$7986),-3))</f>
        <v>1250000</v>
      </c>
      <c r="DP4" s="188" t="str">
        <f>LOOKUP(2,1/('[4]Raw data'!$K$1:$K$7986=DN4),'[4]Raw data'!$F$1:$F$7986)</f>
        <v>HNO 2019</v>
      </c>
      <c r="DQ4" s="188" t="str">
        <f>LOOKUP(2,1/('[4]Raw data'!$K$1:$K$7986=DN4),'[4]Raw data'!$G$1:$G$7986)</f>
        <v>Medium</v>
      </c>
      <c r="DR4" s="188">
        <f>LOOKUP(2,1/('[4]Raw data'!$K$1:$K$7986=DN4),'[4]Raw data'!$H$1:$H$7986)</f>
        <v>2</v>
      </c>
      <c r="DS4" s="188" t="str">
        <f>LOOKUP(2,1/('[4]Raw data'!$K$1:$K$7986=DN4),'[4]Raw data'!$J$1:$J$7986)</f>
        <v>Combination of the PiN of three thematic areas: Conflict, population movement and access to services.</v>
      </c>
      <c r="DT4" s="188" t="str">
        <f>LOOKUP(2,1/('[4]Raw data'!$K$1:$K$7986=DN4),'[4]Raw data'!$I$1:$I$7986)</f>
        <v>https://reliefweb.int/sites/reliefweb.int/files/resources/afg_2019_humanitarian_needs_overview.pdf</v>
      </c>
      <c r="DU4" s="207">
        <f>LOOKUP(2,1/('[4]Raw data'!$K$1:$K$7986=DN4),'[4]Raw data'!$L$1:$L$7986)</f>
        <v>43496</v>
      </c>
      <c r="DV4" s="198" t="str">
        <f t="shared" ref="DV3:DV66" si="5">$C4&amp;""&amp;$DV$1</f>
        <v>AFG002People  facing moderate humanitarian needs (level 3)</v>
      </c>
      <c r="DW4" s="183">
        <f>IF(LOOKUP(2,1/(Log!$K$1:$K$7986=DV4),Log!$E$1:$E$7986)="x","x",ROUND(LOOKUP(2,1/(Log!$K$1:$K$7986=DV4),Log!$E$1:$E$7986),-3))</f>
        <v>2440000</v>
      </c>
      <c r="DX4" s="187" t="str">
        <f>LOOKUP(2,1/('[4]Raw data'!$K$1:$K$7986=DV4),'[4]Raw data'!$F$1:$F$7986)</f>
        <v>HNO 2019</v>
      </c>
      <c r="DY4" s="187" t="str">
        <f>LOOKUP(2,1/('[4]Raw data'!$K$1:$K$7986=DV4),'[4]Raw data'!$G$1:$G$7986)</f>
        <v>Medium</v>
      </c>
      <c r="DZ4" s="187">
        <f>LOOKUP(2,1/('[4]Raw data'!$K$1:$K$7986=DV4),'[4]Raw data'!$H$1:$H$7986)</f>
        <v>2</v>
      </c>
      <c r="EA4" s="187" t="str">
        <f>LOOKUP(2,1/('[4]Raw data'!$K$1:$K$7986=DV4),'[4]Raw data'!$J$1:$J$7986)</f>
        <v>Combination of the PiN of three thematic areas: Conflict, population movement and access to services.</v>
      </c>
      <c r="EB4" s="187" t="str">
        <f>LOOKUP(2,1/('[4]Raw data'!$K$1:$K$7986=DV4),'[4]Raw data'!$I$1:$I$7986)</f>
        <v>https://reliefweb.int/sites/reliefweb.int/files/resources/afg_2019_humanitarian_needs_overview.pdf</v>
      </c>
      <c r="EC4" s="200">
        <f>LOOKUP(2,1/('[4]Raw data'!$K$1:$K$7986=DV4),'[4]Raw data'!$L$1:$L$7986)</f>
        <v>43496</v>
      </c>
      <c r="ED4" s="188" t="str">
        <f t="shared" si="1"/>
        <v>AFG002People facing severe humanitarian needs (level 4)</v>
      </c>
      <c r="EE4" s="184">
        <f>IF(LOOKUP(2,1/(Log!$K$1:$K$7986=ED4),Log!$E$1:$E$7986)="x","x",ROUND(LOOKUP(2,1/(Log!$K$1:$K$7986=ED4),Log!$E$1:$E$7986),-3))</f>
        <v>970000</v>
      </c>
      <c r="EF4" s="188" t="str">
        <f>LOOKUP(2,1/('[4]Raw data'!$K$1:$K$7986=ED4),'[4]Raw data'!$F$1:$F$7986)</f>
        <v>HNO 2019</v>
      </c>
      <c r="EG4" s="188" t="str">
        <f>LOOKUP(2,1/('[4]Raw data'!$K$1:$K$7986=ED4),'[4]Raw data'!$G$1:$G$7986)</f>
        <v>Medium</v>
      </c>
      <c r="EH4" s="188">
        <f>LOOKUP(2,1/('[4]Raw data'!$K$1:$K$7986=ED4),'[4]Raw data'!$H$1:$H$7986)</f>
        <v>2</v>
      </c>
      <c r="EI4" s="188" t="str">
        <f>LOOKUP(2,1/('[4]Raw data'!$K$1:$K$7986=ED4),'[4]Raw data'!$J$1:$J$7986)</f>
        <v>Combination of the PiN of three thematic areas: Conflict, population movement and access to services.</v>
      </c>
      <c r="EJ4" s="188" t="str">
        <f>LOOKUP(2,1/('[4]Raw data'!$K$1:$K$7986=ED4),'[4]Raw data'!$I$1:$I$7986)</f>
        <v>https://reliefweb.int/sites/reliefweb.int/files/resources/afg_2019_humanitarian_needs_overview.pdf</v>
      </c>
      <c r="EK4" s="207">
        <f>LOOKUP(2,1/('[4]Raw data'!$K$1:$K$7986=ED4),'[4]Raw data'!$L$1:$L$7986)</f>
        <v>43496</v>
      </c>
      <c r="EL4" s="198" t="str">
        <f t="shared" si="2"/>
        <v>AFG002People facing extreme humanitarian needs (level 5)</v>
      </c>
      <c r="EM4" s="183">
        <f>IF(LOOKUP(2,1/(Log!$K$1:$K$7986=EL4),Log!$E$1:$E$7986)="x","x",ROUND(LOOKUP(2,1/(Log!$K$1:$K$7986=EL4),Log!$E$1:$E$7986),-3))</f>
        <v>0</v>
      </c>
      <c r="EN4" s="187" t="str">
        <f>LOOKUP(2,1/('[4]Raw data'!$K$1:$K$7986=EL4),'[4]Raw data'!$F$1:$F$7986)</f>
        <v>HNO 2019</v>
      </c>
      <c r="EO4" s="187" t="str">
        <f>LOOKUP(2,1/('[4]Raw data'!$K$1:$K$7986=EL4),'[4]Raw data'!$G$1:$G$7986)</f>
        <v>Medium</v>
      </c>
      <c r="EP4" s="187">
        <f>LOOKUP(2,1/('[4]Raw data'!$K$1:$K$7986=EL4),'[4]Raw data'!$H$1:$H$7986)</f>
        <v>2</v>
      </c>
      <c r="EQ4" s="187" t="str">
        <f>LOOKUP(2,1/('[4]Raw data'!$K$1:$K$7986=EL4),'[4]Raw data'!$J$1:$J$7986)</f>
        <v>Combination of the PiN of three thematic areas: Conflict, population movement and access to services.</v>
      </c>
      <c r="ER4" s="187" t="str">
        <f>LOOKUP(2,1/('[4]Raw data'!$K$1:$K$7986=EL4),'[4]Raw data'!$I$1:$I$7986)</f>
        <v>https://reliefweb.int/sites/reliefweb.int/files/resources/afg_2019_humanitarian_needs_overview.pdf</v>
      </c>
      <c r="ES4" s="200">
        <f>LOOKUP(2,1/('[4]Raw data'!$K$1:$K$7986=EL4),'[4]Raw data'!$L$1:$L$7986)</f>
        <v>43496</v>
      </c>
      <c r="ET4" s="188" t="s">
        <v>2956</v>
      </c>
      <c r="EU4" s="188">
        <v>2035</v>
      </c>
      <c r="EV4" s="188" t="s">
        <v>1199</v>
      </c>
      <c r="EW4" s="188" t="s">
        <v>734</v>
      </c>
      <c r="EX4" s="188">
        <v>2</v>
      </c>
      <c r="EY4" s="188" t="s">
        <v>1264</v>
      </c>
      <c r="EZ4" s="188" t="s">
        <v>1262</v>
      </c>
      <c r="FA4" s="207">
        <v>43496</v>
      </c>
      <c r="FB4" s="198" t="s">
        <v>2957</v>
      </c>
      <c r="FC4" s="187">
        <v>5</v>
      </c>
      <c r="FD4" s="187">
        <v>0</v>
      </c>
      <c r="FE4" s="187">
        <v>0</v>
      </c>
      <c r="FF4" s="187" t="b">
        <v>0</v>
      </c>
      <c r="FG4" s="187">
        <v>0</v>
      </c>
      <c r="FH4" s="187">
        <v>0</v>
      </c>
      <c r="FI4" s="200">
        <v>43496</v>
      </c>
      <c r="FJ4" s="198" t="s">
        <v>2958</v>
      </c>
      <c r="FK4" s="188" t="s">
        <v>445</v>
      </c>
      <c r="FL4" s="188">
        <v>0</v>
      </c>
      <c r="FM4" s="188">
        <v>0</v>
      </c>
      <c r="FN4" s="188" t="b">
        <v>0</v>
      </c>
      <c r="FO4" s="188">
        <v>0</v>
      </c>
      <c r="FP4" s="184">
        <v>0</v>
      </c>
      <c r="FQ4" s="206">
        <v>43496</v>
      </c>
      <c r="FR4" s="198" t="s">
        <v>2959</v>
      </c>
      <c r="FS4" s="187" t="s">
        <v>445</v>
      </c>
      <c r="FT4" s="187">
        <v>0</v>
      </c>
      <c r="FU4" s="187">
        <v>0</v>
      </c>
      <c r="FV4" s="187" t="b">
        <v>0</v>
      </c>
      <c r="FW4" s="187">
        <v>0</v>
      </c>
      <c r="FX4" s="187">
        <v>0</v>
      </c>
      <c r="FY4" s="200">
        <v>43496</v>
      </c>
      <c r="FZ4" s="188" t="s">
        <v>2960</v>
      </c>
      <c r="GA4" s="188">
        <v>2</v>
      </c>
      <c r="GB4" s="188" t="s">
        <v>1174</v>
      </c>
      <c r="GC4" s="188" t="s">
        <v>734</v>
      </c>
      <c r="GD4" s="188">
        <v>2</v>
      </c>
      <c r="GE4" s="188">
        <v>0</v>
      </c>
      <c r="GF4" s="188" t="s">
        <v>1173</v>
      </c>
      <c r="GG4" s="207">
        <v>43496</v>
      </c>
      <c r="GH4" s="198" t="s">
        <v>2961</v>
      </c>
      <c r="GI4" s="187">
        <v>3</v>
      </c>
      <c r="GJ4" s="187" t="s">
        <v>1174</v>
      </c>
      <c r="GK4" s="187" t="s">
        <v>734</v>
      </c>
      <c r="GL4" s="187">
        <v>2</v>
      </c>
      <c r="GM4" s="187">
        <v>0</v>
      </c>
      <c r="GN4" s="187" t="s">
        <v>1173</v>
      </c>
      <c r="GO4" s="200">
        <v>43496</v>
      </c>
      <c r="GP4" s="188" t="s">
        <v>2962</v>
      </c>
      <c r="GQ4" s="188">
        <v>2</v>
      </c>
      <c r="GR4" s="188" t="s">
        <v>1174</v>
      </c>
      <c r="GS4" s="188" t="s">
        <v>734</v>
      </c>
      <c r="GT4" s="188">
        <v>2</v>
      </c>
      <c r="GU4" s="188">
        <v>0</v>
      </c>
      <c r="GV4" s="188" t="s">
        <v>1173</v>
      </c>
      <c r="GW4" s="207">
        <v>43496</v>
      </c>
      <c r="GX4" s="198" t="s">
        <v>2963</v>
      </c>
      <c r="GY4" s="187">
        <v>3</v>
      </c>
      <c r="GZ4" s="187" t="s">
        <v>1174</v>
      </c>
      <c r="HA4" s="187" t="s">
        <v>734</v>
      </c>
      <c r="HB4" s="187">
        <v>2</v>
      </c>
      <c r="HC4" s="187">
        <v>0</v>
      </c>
      <c r="HD4" s="187" t="s">
        <v>1173</v>
      </c>
      <c r="HE4" s="200">
        <v>43496</v>
      </c>
      <c r="HF4" s="188" t="s">
        <v>2964</v>
      </c>
      <c r="HG4" s="188" t="s">
        <v>445</v>
      </c>
      <c r="HH4" s="188" t="s">
        <v>1174</v>
      </c>
      <c r="HI4" s="188" t="s">
        <v>734</v>
      </c>
      <c r="HJ4" s="188">
        <v>2</v>
      </c>
      <c r="HK4" s="188">
        <v>0</v>
      </c>
      <c r="HL4" s="188" t="s">
        <v>1173</v>
      </c>
      <c r="HM4" s="207">
        <v>43496</v>
      </c>
      <c r="HN4" s="198" t="s">
        <v>2965</v>
      </c>
      <c r="HO4" s="187">
        <v>3</v>
      </c>
      <c r="HP4" s="187" t="s">
        <v>1174</v>
      </c>
      <c r="HQ4" s="187" t="s">
        <v>734</v>
      </c>
      <c r="HR4" s="187">
        <v>2</v>
      </c>
      <c r="HS4" s="187">
        <v>0</v>
      </c>
      <c r="HT4" s="187" t="s">
        <v>1173</v>
      </c>
      <c r="HU4" s="200">
        <v>43496</v>
      </c>
      <c r="HV4" s="188" t="s">
        <v>2966</v>
      </c>
      <c r="HW4" s="188">
        <v>3</v>
      </c>
      <c r="HX4" s="188" t="s">
        <v>1174</v>
      </c>
      <c r="HY4" s="188" t="s">
        <v>734</v>
      </c>
      <c r="HZ4" s="188">
        <v>2</v>
      </c>
      <c r="IA4" s="188">
        <v>0</v>
      </c>
      <c r="IB4" s="188" t="s">
        <v>1173</v>
      </c>
      <c r="IC4" s="207">
        <v>43496</v>
      </c>
      <c r="ID4" s="198" t="s">
        <v>2967</v>
      </c>
      <c r="IE4" s="187">
        <v>3</v>
      </c>
      <c r="IF4" s="187" t="s">
        <v>1174</v>
      </c>
      <c r="IG4" s="187" t="s">
        <v>734</v>
      </c>
      <c r="IH4" s="187">
        <v>2</v>
      </c>
      <c r="II4" s="187">
        <v>0</v>
      </c>
      <c r="IJ4" s="187" t="s">
        <v>1173</v>
      </c>
      <c r="IK4" s="200">
        <v>43496</v>
      </c>
      <c r="IL4" s="188" t="s">
        <v>2968</v>
      </c>
      <c r="IM4" s="188">
        <v>1</v>
      </c>
      <c r="IN4" s="188" t="s">
        <v>1174</v>
      </c>
      <c r="IO4" s="188" t="s">
        <v>734</v>
      </c>
      <c r="IP4" s="188">
        <v>2</v>
      </c>
      <c r="IQ4" s="188">
        <v>0</v>
      </c>
      <c r="IR4" s="188" t="s">
        <v>1173</v>
      </c>
      <c r="IS4" s="207">
        <v>43496</v>
      </c>
    </row>
    <row r="5" spans="1:253" x14ac:dyDescent="0.3">
      <c r="A5" t="s">
        <v>1226</v>
      </c>
      <c r="B5" t="s">
        <v>791</v>
      </c>
      <c r="C5" t="s">
        <v>812</v>
      </c>
      <c r="D5" t="str">
        <f>Lists!C:C</f>
        <v>Afghanistan</v>
      </c>
      <c r="E5" t="s">
        <v>0</v>
      </c>
      <c r="F5" t="s">
        <v>2969</v>
      </c>
      <c r="G5" s="186">
        <v>29168796</v>
      </c>
      <c r="H5" s="187" t="s">
        <v>1188</v>
      </c>
      <c r="I5" s="187" t="s">
        <v>733</v>
      </c>
      <c r="J5" s="187">
        <v>3</v>
      </c>
      <c r="K5" s="187" t="s">
        <v>1190</v>
      </c>
      <c r="L5" s="187" t="s">
        <v>1189</v>
      </c>
      <c r="M5" s="201">
        <v>43496</v>
      </c>
      <c r="N5" s="198" t="s">
        <v>2970</v>
      </c>
      <c r="O5" s="189">
        <v>571579.80000000005</v>
      </c>
      <c r="P5" s="189" t="s">
        <v>1191</v>
      </c>
      <c r="Q5" s="189" t="s">
        <v>734</v>
      </c>
      <c r="R5" s="189">
        <v>2</v>
      </c>
      <c r="S5" s="189" t="s">
        <v>1210</v>
      </c>
      <c r="T5" s="189" t="s">
        <v>1192</v>
      </c>
      <c r="U5" s="204">
        <v>43495</v>
      </c>
      <c r="V5" s="198" t="s">
        <v>2971</v>
      </c>
      <c r="W5" s="187">
        <v>17392680</v>
      </c>
      <c r="X5" s="187" t="s">
        <v>1188</v>
      </c>
      <c r="Y5" s="187" t="s">
        <v>733</v>
      </c>
      <c r="Z5" s="187">
        <v>3</v>
      </c>
      <c r="AA5" s="187" t="s">
        <v>1212</v>
      </c>
      <c r="AB5" s="187" t="s">
        <v>1211</v>
      </c>
      <c r="AC5" s="201">
        <v>43495</v>
      </c>
      <c r="AD5" s="198" t="s">
        <v>2972</v>
      </c>
      <c r="AE5" s="188">
        <v>6200000</v>
      </c>
      <c r="AF5" s="188" t="s">
        <v>1213</v>
      </c>
      <c r="AG5" s="188">
        <v>0</v>
      </c>
      <c r="AH5" s="188" t="b">
        <v>0</v>
      </c>
      <c r="AI5" s="188" t="s">
        <v>1215</v>
      </c>
      <c r="AJ5" s="188" t="s">
        <v>1214</v>
      </c>
      <c r="AK5" s="207">
        <v>43495</v>
      </c>
      <c r="AL5" s="198" t="s">
        <v>2973</v>
      </c>
      <c r="AM5" s="187">
        <v>225968</v>
      </c>
      <c r="AN5" s="187" t="s">
        <v>1216</v>
      </c>
      <c r="AO5" s="187" t="s">
        <v>734</v>
      </c>
      <c r="AP5" s="187">
        <v>2</v>
      </c>
      <c r="AQ5" s="187" t="s">
        <v>1218</v>
      </c>
      <c r="AR5" s="187" t="s">
        <v>1217</v>
      </c>
      <c r="AS5" s="201">
        <v>43495</v>
      </c>
      <c r="AT5" s="188" t="s">
        <v>2974</v>
      </c>
      <c r="AU5" s="188">
        <v>0</v>
      </c>
      <c r="AV5" s="188">
        <v>0</v>
      </c>
      <c r="AW5" s="188">
        <v>0</v>
      </c>
      <c r="AX5" s="188" t="b">
        <v>0</v>
      </c>
      <c r="AY5" s="188">
        <v>0</v>
      </c>
      <c r="AZ5" s="188">
        <v>0</v>
      </c>
      <c r="BA5" s="207">
        <v>43495</v>
      </c>
      <c r="BB5" s="198" t="s">
        <v>2975</v>
      </c>
      <c r="BC5" s="187" t="s">
        <v>445</v>
      </c>
      <c r="BD5" s="187">
        <v>0</v>
      </c>
      <c r="BE5" s="187">
        <v>0</v>
      </c>
      <c r="BF5" s="187" t="b">
        <v>0</v>
      </c>
      <c r="BG5" s="187" t="s">
        <v>1219</v>
      </c>
      <c r="BH5" s="187">
        <v>0</v>
      </c>
      <c r="BI5" s="200">
        <v>43495</v>
      </c>
      <c r="BJ5" s="188" t="s">
        <v>2976</v>
      </c>
      <c r="BK5" s="188" t="s">
        <v>445</v>
      </c>
      <c r="BL5" s="188">
        <v>0</v>
      </c>
      <c r="BM5" s="188">
        <v>0</v>
      </c>
      <c r="BN5" s="188" t="b">
        <v>0</v>
      </c>
      <c r="BO5" s="188" t="s">
        <v>1220</v>
      </c>
      <c r="BP5" s="188">
        <v>0</v>
      </c>
      <c r="BQ5" s="207">
        <v>43495</v>
      </c>
      <c r="BR5" s="198" t="s">
        <v>2977</v>
      </c>
      <c r="BS5" s="187">
        <v>0</v>
      </c>
      <c r="BT5" s="187">
        <v>0</v>
      </c>
      <c r="BU5" s="187">
        <v>0</v>
      </c>
      <c r="BV5" s="187" t="b">
        <v>0</v>
      </c>
      <c r="BW5" s="187">
        <v>0</v>
      </c>
      <c r="BX5" s="187">
        <v>0</v>
      </c>
      <c r="BY5" s="200">
        <v>43495</v>
      </c>
      <c r="BZ5" s="188" t="s">
        <v>2978</v>
      </c>
      <c r="CA5" s="188">
        <v>0</v>
      </c>
      <c r="CB5" s="188">
        <v>0</v>
      </c>
      <c r="CC5" s="188">
        <v>0</v>
      </c>
      <c r="CD5" s="188" t="b">
        <v>0</v>
      </c>
      <c r="CE5" s="188">
        <v>0</v>
      </c>
      <c r="CF5" s="188">
        <v>0</v>
      </c>
      <c r="CG5" s="207">
        <v>43495</v>
      </c>
      <c r="CH5" s="198" t="s">
        <v>2979</v>
      </c>
      <c r="CI5" s="188" t="e">
        <v>#N/A</v>
      </c>
      <c r="CJ5" s="188" t="e">
        <v>#N/A</v>
      </c>
      <c r="CK5" s="188" t="e">
        <v>#N/A</v>
      </c>
      <c r="CL5" s="188" t="e">
        <v>#N/A</v>
      </c>
      <c r="CM5" s="188" t="e">
        <v>#N/A</v>
      </c>
      <c r="CN5" s="188" t="e">
        <v>#N/A</v>
      </c>
      <c r="CO5" s="195" t="e">
        <v>#N/A</v>
      </c>
      <c r="CP5" s="188" t="s">
        <v>2980</v>
      </c>
      <c r="CQ5" s="187" t="s">
        <v>445</v>
      </c>
      <c r="CR5" s="187">
        <v>0</v>
      </c>
      <c r="CS5" s="187">
        <v>0</v>
      </c>
      <c r="CT5" s="187" t="b">
        <v>0</v>
      </c>
      <c r="CU5" s="187" t="s">
        <v>1221</v>
      </c>
      <c r="CV5" s="187">
        <v>0</v>
      </c>
      <c r="CW5" s="200">
        <v>43495</v>
      </c>
      <c r="CX5" s="184" t="str">
        <f t="shared" si="3"/>
        <v>AFG003People in Need</v>
      </c>
      <c r="CY5" s="184">
        <f>IF(LOOKUP(2,1/(Log!$K$1:$K$7986=CX5),Log!$E$1:$E$7986)="x","x",ROUND(LOOKUP(2,1/(Log!$K$1:$K$7986=CX5),Log!$E$1:$E$7986),-3))</f>
        <v>3900000</v>
      </c>
      <c r="CZ5" s="188" t="str">
        <f>LOOKUP(2,1/('[4]Raw data'!$K$1:$K$7986=CX5),'[4]Raw data'!$F$1:$F$7986)</f>
        <v>HNO 2019</v>
      </c>
      <c r="DA5" s="188" t="str">
        <f>LOOKUP(2,1/('[4]Raw data'!$K$1:$K$7986=CX5),'[4]Raw data'!$G$1:$G$7986)</f>
        <v>Medium</v>
      </c>
      <c r="DB5" s="188">
        <f>LOOKUP(2,1/('[4]Raw data'!$K$1:$K$7986=CX5),'[4]Raw data'!$H$1:$H$7986)</f>
        <v>2</v>
      </c>
      <c r="DC5" s="188" t="str">
        <f>LOOKUP(2,1/('[4]Raw data'!$K$1:$K$7986=CX5),'[4]Raw data'!$J$1:$J$7986)</f>
        <v>Number of PiN in thematic area "natural diasters" that includes a caseload of sudden-onset disaster affected people (140,000).</v>
      </c>
      <c r="DD5" s="188" t="str">
        <f>LOOKUP(2,1/('[4]Raw data'!$K$1:$K$7986=CX5),'[4]Raw data'!$I$1:$I$7986)</f>
        <v>https://reliefweb.int/sites/reliefweb.int/files/resources/afg_2019_humanitarian_needs_overview.pdf</v>
      </c>
      <c r="DE5" s="207">
        <f>LOOKUP(2,1/('[4]Raw data'!$K$1:$K$7986=CX5),'[4]Raw data'!$L$1:$L$7986)</f>
        <v>43495</v>
      </c>
      <c r="DF5" s="197" t="str">
        <f t="shared" si="4"/>
        <v>AFG003People facing minimal humanitarian needs (level 1)</v>
      </c>
      <c r="DG5" s="183">
        <f>IF(LOOKUP(2,1/(Log!$K$1:$K$7986=DF5),Log!$E$1:$E$7986)="x","x",ROUND(LOOKUP(2,1/(Log!$K$1:$K$7986=DF5),Log!$E$1:$E$7986),-3))</f>
        <v>580000</v>
      </c>
      <c r="DH5" s="187" t="str">
        <f>LOOKUP(2,1/('[4]Raw data'!$K$1:$K$7986=DF5),'[4]Raw data'!$F$1:$F$7986)</f>
        <v>HNO 2019</v>
      </c>
      <c r="DI5" s="187" t="str">
        <f>LOOKUP(2,1/('[4]Raw data'!$K$1:$K$7986=DF5),'[4]Raw data'!$G$1:$G$7986)</f>
        <v>Medium</v>
      </c>
      <c r="DJ5" s="187">
        <f>LOOKUP(2,1/('[4]Raw data'!$K$1:$K$7986=DF5),'[4]Raw data'!$H$1:$H$7986)</f>
        <v>2</v>
      </c>
      <c r="DK5" s="187" t="str">
        <f>LOOKUP(2,1/('[4]Raw data'!$K$1:$K$7986=DF5),'[4]Raw data'!$J$1:$J$7986)</f>
        <v>Number of PiN in thematic area "natural diasters" that includes a caseload of sudden-onset disaster affected people (140,000).</v>
      </c>
      <c r="DL5" s="187" t="str">
        <f>LOOKUP(2,1/('[4]Raw data'!$K$1:$K$7986=DF5),'[4]Raw data'!$I$1:$I$7986)</f>
        <v>https://reliefweb.int/sites/reliefweb.int/files/resources/afg_2019_humanitarian_needs_overview.pdf</v>
      </c>
      <c r="DM5" s="200">
        <f>LOOKUP(2,1/('[4]Raw data'!$K$1:$K$7986=DF5),'[4]Raw data'!$L$1:$L$7986)</f>
        <v>43495</v>
      </c>
      <c r="DN5" s="188" t="str">
        <f t="shared" si="0"/>
        <v>AFG003People facing stressed humanitarian needs (level 2)</v>
      </c>
      <c r="DO5" s="184">
        <f>IF(LOOKUP(2,1/(Log!$K$1:$K$7986=DN5),Log!$E$1:$E$7986)="x","x",ROUND(LOOKUP(2,1/(Log!$K$1:$K$7986=DN5),Log!$E$1:$E$7986),-3))</f>
        <v>0</v>
      </c>
      <c r="DP5" s="188" t="str">
        <f>LOOKUP(2,1/('[4]Raw data'!$K$1:$K$7986=DN5),'[4]Raw data'!$F$1:$F$7986)</f>
        <v>HNO 2019</v>
      </c>
      <c r="DQ5" s="188" t="str">
        <f>LOOKUP(2,1/('[4]Raw data'!$K$1:$K$7986=DN5),'[4]Raw data'!$G$1:$G$7986)</f>
        <v>Medium</v>
      </c>
      <c r="DR5" s="188">
        <f>LOOKUP(2,1/('[4]Raw data'!$K$1:$K$7986=DN5),'[4]Raw data'!$H$1:$H$7986)</f>
        <v>2</v>
      </c>
      <c r="DS5" s="188" t="str">
        <f>LOOKUP(2,1/('[4]Raw data'!$K$1:$K$7986=DN5),'[4]Raw data'!$J$1:$J$7986)</f>
        <v>Number of PiN in thematic area "natural diasters" that includes a caseload of sudden-onset disaster affected people (140,000).</v>
      </c>
      <c r="DT5" s="188" t="str">
        <f>LOOKUP(2,1/('[4]Raw data'!$K$1:$K$7986=DN5),'[4]Raw data'!$I$1:$I$7986)</f>
        <v>https://reliefweb.int/sites/reliefweb.int/files/resources/afg_2019_humanitarian_needs_overview.pdf</v>
      </c>
      <c r="DU5" s="207">
        <f>LOOKUP(2,1/('[4]Raw data'!$K$1:$K$7986=DN5),'[4]Raw data'!$L$1:$L$7986)</f>
        <v>43495</v>
      </c>
      <c r="DV5" s="198" t="str">
        <f t="shared" si="5"/>
        <v>AFG003People  facing moderate humanitarian needs (level 3)</v>
      </c>
      <c r="DW5" s="183">
        <f>IF(LOOKUP(2,1/(Log!$K$1:$K$7986=DV5),Log!$E$1:$E$7986)="x","x",ROUND(LOOKUP(2,1/(Log!$K$1:$K$7986=DV5),Log!$E$1:$E$7986),-3))</f>
        <v>1830000</v>
      </c>
      <c r="DX5" s="187" t="str">
        <f>LOOKUP(2,1/('[4]Raw data'!$K$1:$K$7986=DV5),'[4]Raw data'!$F$1:$F$7986)</f>
        <v>HNO 2019</v>
      </c>
      <c r="DY5" s="187" t="str">
        <f>LOOKUP(2,1/('[4]Raw data'!$K$1:$K$7986=DV5),'[4]Raw data'!$G$1:$G$7986)</f>
        <v>Medium</v>
      </c>
      <c r="DZ5" s="187">
        <f>LOOKUP(2,1/('[4]Raw data'!$K$1:$K$7986=DV5),'[4]Raw data'!$H$1:$H$7986)</f>
        <v>2</v>
      </c>
      <c r="EA5" s="187" t="str">
        <f>LOOKUP(2,1/('[4]Raw data'!$K$1:$K$7986=DV5),'[4]Raw data'!$J$1:$J$7986)</f>
        <v>Number of PiN in thematic area "natural diasters" that includes a caseload of sudden-onset disaster affected people (140,000).</v>
      </c>
      <c r="EB5" s="187" t="str">
        <f>LOOKUP(2,1/('[4]Raw data'!$K$1:$K$7986=DV5),'[4]Raw data'!$I$1:$I$7986)</f>
        <v>https://reliefweb.int/sites/reliefweb.int/files/resources/afg_2019_humanitarian_needs_overview.pdf</v>
      </c>
      <c r="EC5" s="200">
        <f>LOOKUP(2,1/('[4]Raw data'!$K$1:$K$7986=DV5),'[4]Raw data'!$L$1:$L$7986)</f>
        <v>43495</v>
      </c>
      <c r="ED5" s="188" t="str">
        <f t="shared" si="1"/>
        <v>AFG003People facing severe humanitarian needs (level 4)</v>
      </c>
      <c r="EE5" s="184">
        <f>IF(LOOKUP(2,1/(Log!$K$1:$K$7986=ED5),Log!$E$1:$E$7986)="x","x",ROUND(LOOKUP(2,1/(Log!$K$1:$K$7986=ED5),Log!$E$1:$E$7986),-3))</f>
        <v>1280000</v>
      </c>
      <c r="EF5" s="188" t="str">
        <f>LOOKUP(2,1/('[4]Raw data'!$K$1:$K$7986=ED5),'[4]Raw data'!$F$1:$F$7986)</f>
        <v>HNO 2019</v>
      </c>
      <c r="EG5" s="188" t="str">
        <f>LOOKUP(2,1/('[4]Raw data'!$K$1:$K$7986=ED5),'[4]Raw data'!$G$1:$G$7986)</f>
        <v>Medium</v>
      </c>
      <c r="EH5" s="188">
        <f>LOOKUP(2,1/('[4]Raw data'!$K$1:$K$7986=ED5),'[4]Raw data'!$H$1:$H$7986)</f>
        <v>2</v>
      </c>
      <c r="EI5" s="188" t="str">
        <f>LOOKUP(2,1/('[4]Raw data'!$K$1:$K$7986=ED5),'[4]Raw data'!$J$1:$J$7986)</f>
        <v>Number of PiN in thematic area "natural diasters" that includes a caseload of sudden-onset disaster affected people (140,000).</v>
      </c>
      <c r="EJ5" s="188" t="str">
        <f>LOOKUP(2,1/('[4]Raw data'!$K$1:$K$7986=ED5),'[4]Raw data'!$I$1:$I$7986)</f>
        <v>https://reliefweb.int/sites/reliefweb.int/files/resources/afg_2019_humanitarian_needs_overview.pdf</v>
      </c>
      <c r="EK5" s="207">
        <f>LOOKUP(2,1/('[4]Raw data'!$K$1:$K$7986=ED5),'[4]Raw data'!$L$1:$L$7986)</f>
        <v>43495</v>
      </c>
      <c r="EL5" s="198" t="str">
        <f t="shared" si="2"/>
        <v>AFG003People facing extreme humanitarian needs (level 5)</v>
      </c>
      <c r="EM5" s="183">
        <f>IF(LOOKUP(2,1/(Log!$K$1:$K$7986=EL5),Log!$E$1:$E$7986)="x","x",ROUND(LOOKUP(2,1/(Log!$K$1:$K$7986=EL5),Log!$E$1:$E$7986),-3))</f>
        <v>0</v>
      </c>
      <c r="EN5" s="187" t="str">
        <f>LOOKUP(2,1/('[4]Raw data'!$K$1:$K$7986=EL5),'[4]Raw data'!$F$1:$F$7986)</f>
        <v>HNO 2019</v>
      </c>
      <c r="EO5" s="187" t="str">
        <f>LOOKUP(2,1/('[4]Raw data'!$K$1:$K$7986=EL5),'[4]Raw data'!$G$1:$G$7986)</f>
        <v>Medium</v>
      </c>
      <c r="EP5" s="187">
        <f>LOOKUP(2,1/('[4]Raw data'!$K$1:$K$7986=EL5),'[4]Raw data'!$H$1:$H$7986)</f>
        <v>2</v>
      </c>
      <c r="EQ5" s="187" t="str">
        <f>LOOKUP(2,1/('[4]Raw data'!$K$1:$K$7986=EL5),'[4]Raw data'!$J$1:$J$7986)</f>
        <v>Number of PiN in thematic area "natural diasters" that includes a caseload of sudden-onset disaster affected people (140,000).</v>
      </c>
      <c r="ER5" s="187" t="str">
        <f>LOOKUP(2,1/('[4]Raw data'!$K$1:$K$7986=EL5),'[4]Raw data'!$I$1:$I$7986)</f>
        <v>https://reliefweb.int/sites/reliefweb.int/files/resources/afg_2019_humanitarian_needs_overview.pdf</v>
      </c>
      <c r="ES5" s="200">
        <f>LOOKUP(2,1/('[4]Raw data'!$K$1:$K$7986=EL5),'[4]Raw data'!$L$1:$L$7986)</f>
        <v>43495</v>
      </c>
      <c r="ET5" s="188" t="s">
        <v>2981</v>
      </c>
      <c r="EU5" s="188">
        <v>2035</v>
      </c>
      <c r="EV5" s="188" t="s">
        <v>1199</v>
      </c>
      <c r="EW5" s="188" t="s">
        <v>734</v>
      </c>
      <c r="EX5" s="188">
        <v>2</v>
      </c>
      <c r="EY5" s="188" t="s">
        <v>1223</v>
      </c>
      <c r="EZ5" s="188" t="s">
        <v>1200</v>
      </c>
      <c r="FA5" s="207">
        <v>43495</v>
      </c>
      <c r="FB5" s="198" t="s">
        <v>2982</v>
      </c>
      <c r="FC5" s="187">
        <v>4</v>
      </c>
      <c r="FD5" s="187">
        <v>0</v>
      </c>
      <c r="FE5" s="187">
        <v>0</v>
      </c>
      <c r="FF5" s="187" t="b">
        <v>0</v>
      </c>
      <c r="FG5" s="187" t="s">
        <v>1224</v>
      </c>
      <c r="FH5" s="187">
        <v>0</v>
      </c>
      <c r="FI5" s="200">
        <v>43495</v>
      </c>
      <c r="FJ5" s="198" t="s">
        <v>2983</v>
      </c>
      <c r="FK5" s="188" t="s">
        <v>445</v>
      </c>
      <c r="FL5" s="188">
        <v>0</v>
      </c>
      <c r="FM5" s="188">
        <v>0</v>
      </c>
      <c r="FN5" s="188" t="b">
        <v>0</v>
      </c>
      <c r="FO5" s="188">
        <v>0</v>
      </c>
      <c r="FP5" s="184">
        <v>0</v>
      </c>
      <c r="FQ5" s="206">
        <v>43495</v>
      </c>
      <c r="FR5" s="198" t="s">
        <v>2984</v>
      </c>
      <c r="FS5" s="187" t="s">
        <v>445</v>
      </c>
      <c r="FT5" s="187">
        <v>0</v>
      </c>
      <c r="FU5" s="187" t="s">
        <v>734</v>
      </c>
      <c r="FV5" s="187">
        <v>2</v>
      </c>
      <c r="FW5" s="187">
        <v>0</v>
      </c>
      <c r="FX5" s="187">
        <v>0</v>
      </c>
      <c r="FY5" s="200">
        <v>43495</v>
      </c>
      <c r="FZ5" s="188" t="s">
        <v>2985</v>
      </c>
      <c r="GA5" s="188">
        <v>2</v>
      </c>
      <c r="GB5" s="188" t="s">
        <v>1174</v>
      </c>
      <c r="GC5" s="188" t="s">
        <v>734</v>
      </c>
      <c r="GD5" s="188">
        <v>2</v>
      </c>
      <c r="GE5" s="188">
        <v>0</v>
      </c>
      <c r="GF5" s="188" t="s">
        <v>1173</v>
      </c>
      <c r="GG5" s="207">
        <v>43495</v>
      </c>
      <c r="GH5" s="198" t="s">
        <v>2986</v>
      </c>
      <c r="GI5" s="187">
        <v>3</v>
      </c>
      <c r="GJ5" s="187" t="s">
        <v>1174</v>
      </c>
      <c r="GK5" s="187" t="s">
        <v>734</v>
      </c>
      <c r="GL5" s="187">
        <v>2</v>
      </c>
      <c r="GM5" s="187">
        <v>0</v>
      </c>
      <c r="GN5" s="187" t="s">
        <v>1173</v>
      </c>
      <c r="GO5" s="200">
        <v>43495</v>
      </c>
      <c r="GP5" s="188" t="s">
        <v>2987</v>
      </c>
      <c r="GQ5" s="188">
        <v>2</v>
      </c>
      <c r="GR5" s="188" t="s">
        <v>1174</v>
      </c>
      <c r="GS5" s="188" t="s">
        <v>734</v>
      </c>
      <c r="GT5" s="188">
        <v>2</v>
      </c>
      <c r="GU5" s="188">
        <v>0</v>
      </c>
      <c r="GV5" s="188" t="s">
        <v>1173</v>
      </c>
      <c r="GW5" s="207">
        <v>43495</v>
      </c>
      <c r="GX5" s="198" t="s">
        <v>2988</v>
      </c>
      <c r="GY5" s="187">
        <v>3</v>
      </c>
      <c r="GZ5" s="187" t="s">
        <v>1174</v>
      </c>
      <c r="HA5" s="187" t="s">
        <v>734</v>
      </c>
      <c r="HB5" s="187">
        <v>2</v>
      </c>
      <c r="HC5" s="187">
        <v>0</v>
      </c>
      <c r="HD5" s="187" t="s">
        <v>1173</v>
      </c>
      <c r="HE5" s="200">
        <v>43495</v>
      </c>
      <c r="HF5" s="188" t="s">
        <v>2989</v>
      </c>
      <c r="HG5" s="188" t="s">
        <v>445</v>
      </c>
      <c r="HH5" s="188" t="s">
        <v>1174</v>
      </c>
      <c r="HI5" s="188" t="s">
        <v>734</v>
      </c>
      <c r="HJ5" s="188">
        <v>2</v>
      </c>
      <c r="HK5" s="188">
        <v>0</v>
      </c>
      <c r="HL5" s="188" t="s">
        <v>1173</v>
      </c>
      <c r="HM5" s="207">
        <v>43495</v>
      </c>
      <c r="HN5" s="198" t="s">
        <v>2990</v>
      </c>
      <c r="HO5" s="187">
        <v>3</v>
      </c>
      <c r="HP5" s="187" t="s">
        <v>1174</v>
      </c>
      <c r="HQ5" s="187" t="s">
        <v>734</v>
      </c>
      <c r="HR5" s="187">
        <v>2</v>
      </c>
      <c r="HS5" s="187">
        <v>0</v>
      </c>
      <c r="HT5" s="187" t="s">
        <v>1173</v>
      </c>
      <c r="HU5" s="200">
        <v>43495</v>
      </c>
      <c r="HV5" s="188" t="s">
        <v>2991</v>
      </c>
      <c r="HW5" s="188">
        <v>3</v>
      </c>
      <c r="HX5" s="188" t="s">
        <v>1174</v>
      </c>
      <c r="HY5" s="188" t="s">
        <v>734</v>
      </c>
      <c r="HZ5" s="188">
        <v>2</v>
      </c>
      <c r="IA5" s="188">
        <v>0</v>
      </c>
      <c r="IB5" s="188" t="s">
        <v>1173</v>
      </c>
      <c r="IC5" s="207">
        <v>43495</v>
      </c>
      <c r="ID5" s="198" t="s">
        <v>2992</v>
      </c>
      <c r="IE5" s="187">
        <v>3</v>
      </c>
      <c r="IF5" s="187" t="s">
        <v>1174</v>
      </c>
      <c r="IG5" s="187" t="s">
        <v>734</v>
      </c>
      <c r="IH5" s="187">
        <v>2</v>
      </c>
      <c r="II5" s="187">
        <v>0</v>
      </c>
      <c r="IJ5" s="187" t="s">
        <v>1173</v>
      </c>
      <c r="IK5" s="200">
        <v>43495</v>
      </c>
      <c r="IL5" s="188" t="s">
        <v>2993</v>
      </c>
      <c r="IM5" s="188">
        <v>1</v>
      </c>
      <c r="IN5" s="188" t="s">
        <v>1174</v>
      </c>
      <c r="IO5" s="188" t="s">
        <v>734</v>
      </c>
      <c r="IP5" s="188">
        <v>2</v>
      </c>
      <c r="IQ5" s="188">
        <v>0</v>
      </c>
      <c r="IR5" s="188" t="s">
        <v>1173</v>
      </c>
      <c r="IS5" s="207">
        <v>43495</v>
      </c>
    </row>
    <row r="6" spans="1:253" x14ac:dyDescent="0.3">
      <c r="A6" t="s">
        <v>5</v>
      </c>
      <c r="B6" t="s">
        <v>861</v>
      </c>
      <c r="C6" t="s">
        <v>2390</v>
      </c>
      <c r="D6" t="str">
        <f>Lists!C:C</f>
        <v>Algeria</v>
      </c>
      <c r="E6" t="s">
        <v>4</v>
      </c>
      <c r="F6" t="s">
        <v>2994</v>
      </c>
      <c r="G6" s="186">
        <v>33263000</v>
      </c>
      <c r="H6" s="187" t="s">
        <v>2376</v>
      </c>
      <c r="I6" s="187" t="s">
        <v>734</v>
      </c>
      <c r="J6" s="187">
        <v>2</v>
      </c>
      <c r="K6" s="187" t="s">
        <v>2378</v>
      </c>
      <c r="L6" s="187" t="s">
        <v>2377</v>
      </c>
      <c r="M6" s="201">
        <v>43511</v>
      </c>
      <c r="N6" s="198" t="s">
        <v>2995</v>
      </c>
      <c r="O6" s="189">
        <v>2381000</v>
      </c>
      <c r="P6" s="189" t="s">
        <v>1672</v>
      </c>
      <c r="Q6" s="189" t="s">
        <v>733</v>
      </c>
      <c r="R6" s="189">
        <v>3</v>
      </c>
      <c r="S6" s="189" t="s">
        <v>2413</v>
      </c>
      <c r="T6" s="189" t="s">
        <v>2380</v>
      </c>
      <c r="U6" s="204">
        <v>43511</v>
      </c>
      <c r="V6" s="198" t="s">
        <v>2996</v>
      </c>
      <c r="W6" s="187">
        <v>33263000</v>
      </c>
      <c r="X6" s="187" t="s">
        <v>2376</v>
      </c>
      <c r="Y6" s="187" t="s">
        <v>733</v>
      </c>
      <c r="Z6" s="187">
        <v>3</v>
      </c>
      <c r="AA6" s="187" t="s">
        <v>2414</v>
      </c>
      <c r="AB6" s="187" t="s">
        <v>2377</v>
      </c>
      <c r="AC6" s="201">
        <v>43511</v>
      </c>
      <c r="AD6" s="198" t="s">
        <v>2997</v>
      </c>
      <c r="AE6" s="188">
        <v>173600</v>
      </c>
      <c r="AF6" s="188" t="s">
        <v>2395</v>
      </c>
      <c r="AG6" s="188" t="s">
        <v>733</v>
      </c>
      <c r="AH6" s="188">
        <v>3</v>
      </c>
      <c r="AI6" s="188" t="s">
        <v>2412</v>
      </c>
      <c r="AJ6" s="188" t="s">
        <v>2397</v>
      </c>
      <c r="AK6" s="207">
        <v>43511</v>
      </c>
      <c r="AL6" s="198" t="s">
        <v>2998</v>
      </c>
      <c r="AM6" s="187">
        <v>182900</v>
      </c>
      <c r="AN6" s="187" t="s">
        <v>2395</v>
      </c>
      <c r="AO6" s="187" t="s">
        <v>733</v>
      </c>
      <c r="AP6" s="187">
        <v>3</v>
      </c>
      <c r="AQ6" s="187" t="s">
        <v>2411</v>
      </c>
      <c r="AR6" s="187" t="s">
        <v>2397</v>
      </c>
      <c r="AS6" s="201">
        <v>43511</v>
      </c>
      <c r="AT6" s="188" t="s">
        <v>2999</v>
      </c>
      <c r="AU6" s="188" t="s">
        <v>933</v>
      </c>
      <c r="AV6" s="188">
        <v>0</v>
      </c>
      <c r="AW6" s="188">
        <v>0</v>
      </c>
      <c r="AX6" s="188" t="b">
        <v>0</v>
      </c>
      <c r="AY6" s="188">
        <v>0</v>
      </c>
      <c r="AZ6" s="188">
        <v>0</v>
      </c>
      <c r="BA6" s="207">
        <v>43511</v>
      </c>
      <c r="BB6" s="198" t="s">
        <v>3000</v>
      </c>
      <c r="BC6" s="187" t="s">
        <v>933</v>
      </c>
      <c r="BD6" s="187">
        <v>0</v>
      </c>
      <c r="BE6" s="187">
        <v>0</v>
      </c>
      <c r="BF6" s="187" t="b">
        <v>0</v>
      </c>
      <c r="BG6" s="187">
        <v>0</v>
      </c>
      <c r="BH6" s="187">
        <v>0</v>
      </c>
      <c r="BI6" s="200">
        <v>43511</v>
      </c>
      <c r="BJ6" s="188" t="s">
        <v>3001</v>
      </c>
      <c r="BK6" s="188" t="s">
        <v>933</v>
      </c>
      <c r="BL6" s="188">
        <v>0</v>
      </c>
      <c r="BM6" s="188">
        <v>0</v>
      </c>
      <c r="BN6" s="188" t="b">
        <v>0</v>
      </c>
      <c r="BO6" s="188">
        <v>0</v>
      </c>
      <c r="BP6" s="188">
        <v>0</v>
      </c>
      <c r="BQ6" s="207">
        <v>43511</v>
      </c>
      <c r="BR6" s="198" t="s">
        <v>3002</v>
      </c>
      <c r="BS6" s="187">
        <v>0</v>
      </c>
      <c r="BT6" s="187">
        <v>0</v>
      </c>
      <c r="BU6" s="187">
        <v>0</v>
      </c>
      <c r="BV6" s="187" t="b">
        <v>0</v>
      </c>
      <c r="BW6" s="187">
        <v>0</v>
      </c>
      <c r="BX6" s="187">
        <v>0</v>
      </c>
      <c r="BY6" s="200">
        <v>43511</v>
      </c>
      <c r="BZ6" s="188" t="s">
        <v>3003</v>
      </c>
      <c r="CA6" s="188">
        <v>0</v>
      </c>
      <c r="CB6" s="188">
        <v>0</v>
      </c>
      <c r="CC6" s="188">
        <v>0</v>
      </c>
      <c r="CD6" s="188" t="b">
        <v>0</v>
      </c>
      <c r="CE6" s="188">
        <v>0</v>
      </c>
      <c r="CF6" s="188">
        <v>0</v>
      </c>
      <c r="CG6" s="207">
        <v>43511</v>
      </c>
      <c r="CH6" s="198" t="s">
        <v>3004</v>
      </c>
      <c r="CI6" s="188" t="e">
        <v>#N/A</v>
      </c>
      <c r="CJ6" s="188" t="e">
        <v>#N/A</v>
      </c>
      <c r="CK6" s="188" t="e">
        <v>#N/A</v>
      </c>
      <c r="CL6" s="188" t="e">
        <v>#N/A</v>
      </c>
      <c r="CM6" s="188" t="e">
        <v>#N/A</v>
      </c>
      <c r="CN6" s="188" t="e">
        <v>#N/A</v>
      </c>
      <c r="CO6" s="195" t="e">
        <v>#N/A</v>
      </c>
      <c r="CP6" s="188" t="s">
        <v>3005</v>
      </c>
      <c r="CQ6" s="187" t="s">
        <v>933</v>
      </c>
      <c r="CR6" s="187">
        <v>0</v>
      </c>
      <c r="CS6" s="187">
        <v>0</v>
      </c>
      <c r="CT6" s="187" t="b">
        <v>0</v>
      </c>
      <c r="CU6" s="187">
        <v>0</v>
      </c>
      <c r="CV6" s="187">
        <v>0</v>
      </c>
      <c r="CW6" s="200">
        <v>43511</v>
      </c>
      <c r="CX6" s="184" t="str">
        <f t="shared" si="3"/>
        <v>DZA001People in Need</v>
      </c>
      <c r="CY6" s="184">
        <f>IF(LOOKUP(2,1/(Log!$K$1:$K$7986=CX6),Log!$E$1:$E$7986)="x","x",ROUND(LOOKUP(2,1/(Log!$K$1:$K$7986=CX6),Log!$E$1:$E$7986),-3))</f>
        <v>174000</v>
      </c>
      <c r="CZ6" s="188" t="str">
        <f>LOOKUP(2,1/('[4]Raw data'!$K$1:$K$7986=CX6),'[4]Raw data'!$F$1:$F$7986)</f>
        <v>UNHCR 03/2018</v>
      </c>
      <c r="DA6" s="188" t="str">
        <f>LOOKUP(2,1/('[4]Raw data'!$K$1:$K$7986=CX6),'[4]Raw data'!$G$1:$G$7986)</f>
        <v>Low</v>
      </c>
      <c r="DB6" s="188">
        <f>LOOKUP(2,1/('[4]Raw data'!$K$1:$K$7986=CX6),'[4]Raw data'!$H$1:$H$7986)</f>
        <v>3</v>
      </c>
      <c r="DC6" s="188" t="str">
        <f>LOOKUP(2,1/('[4]Raw data'!$K$1:$K$7986=CX6),'[4]Raw data'!$J$1:$J$7986)</f>
        <v>The PIN only reflects the situation of the sahrawi refugees</v>
      </c>
      <c r="DD6" s="188" t="str">
        <f>LOOKUP(2,1/('[4]Raw data'!$K$1:$K$7986=CX6),'[4]Raw data'!$I$1:$I$7986)</f>
        <v>http://www.usc.es/export9/sites/webinstitucional/gl/institutos/ceso/descargas/UNHCR_Tindouf-Total-In-Camp-Population_March-2018.pdf</v>
      </c>
      <c r="DE6" s="207">
        <f>LOOKUP(2,1/('[4]Raw data'!$K$1:$K$7986=CX6),'[4]Raw data'!$L$1:$L$7986)</f>
        <v>43511</v>
      </c>
      <c r="DF6" s="197" t="str">
        <f t="shared" si="4"/>
        <v>DZA001People facing minimal humanitarian needs (level 1)</v>
      </c>
      <c r="DG6" s="183">
        <f>IF(LOOKUP(2,1/(Log!$K$1:$K$7986=DF6),Log!$E$1:$E$7986)="x","x",ROUND(LOOKUP(2,1/(Log!$K$1:$K$7986=DF6),Log!$E$1:$E$7986),-3))</f>
        <v>0</v>
      </c>
      <c r="DH6" s="187" t="str">
        <f>LOOKUP(2,1/('[4]Raw data'!$K$1:$K$7986=DF6),'[4]Raw data'!$F$1:$F$7986)</f>
        <v>UNHCR 28/09/2018</v>
      </c>
      <c r="DI6" s="187" t="str">
        <f>LOOKUP(2,1/('[4]Raw data'!$K$1:$K$7986=DF6),'[4]Raw data'!$G$1:$G$7986)</f>
        <v>Low</v>
      </c>
      <c r="DJ6" s="187">
        <f>LOOKUP(2,1/('[4]Raw data'!$K$1:$K$7986=DF6),'[4]Raw data'!$H$1:$H$7986)</f>
        <v>3</v>
      </c>
      <c r="DK6" s="187" t="str">
        <f>LOOKUP(2,1/('[4]Raw data'!$K$1:$K$7986=DF6),'[4]Raw data'!$J$1:$J$7986)</f>
        <v>173,600 total PIN - 90,000 most vulnerable. The 83,600 are considered to face stressed level of humanitarian conditions due to their high dependance on aid to survive.</v>
      </c>
      <c r="DL6" s="187" t="str">
        <f>LOOKUP(2,1/('[4]Raw data'!$K$1:$K$7986=DF6),'[4]Raw data'!$I$1:$I$7986)</f>
        <v>https://www.unhcr.org/en-lk/news/press/2018/9/5bae473c4/tindouf-camps-planning-figures.html</v>
      </c>
      <c r="DM6" s="200">
        <f>LOOKUP(2,1/('[4]Raw data'!$K$1:$K$7986=DF6),'[4]Raw data'!$L$1:$L$7986)</f>
        <v>43511</v>
      </c>
      <c r="DN6" s="188" t="str">
        <f t="shared" si="0"/>
        <v>DZA001People facing stressed humanitarian needs (level 2)</v>
      </c>
      <c r="DO6" s="184">
        <f>IF(LOOKUP(2,1/(Log!$K$1:$K$7986=DN6),Log!$E$1:$E$7986)="x","x",ROUND(LOOKUP(2,1/(Log!$K$1:$K$7986=DN6),Log!$E$1:$E$7986),-3))</f>
        <v>84000</v>
      </c>
      <c r="DP6" s="188" t="str">
        <f>LOOKUP(2,1/('[4]Raw data'!$K$1:$K$7986=DN6),'[4]Raw data'!$F$1:$F$7986)</f>
        <v>UNHCR 28/09/2018</v>
      </c>
      <c r="DQ6" s="188" t="str">
        <f>LOOKUP(2,1/('[4]Raw data'!$K$1:$K$7986=DN6),'[4]Raw data'!$G$1:$G$7986)</f>
        <v>Low</v>
      </c>
      <c r="DR6" s="188">
        <f>LOOKUP(2,1/('[4]Raw data'!$K$1:$K$7986=DN6),'[4]Raw data'!$H$1:$H$7986)</f>
        <v>3</v>
      </c>
      <c r="DS6" s="188" t="str">
        <f>LOOKUP(2,1/('[4]Raw data'!$K$1:$K$7986=DN6),'[4]Raw data'!$J$1:$J$7986)</f>
        <v>173,600 total PIN - 90,000 most vulnerable. The 83,600 are considered to face stressed level of humanitarian conditions due to their high dependance on aid to survive.</v>
      </c>
      <c r="DT6" s="188" t="str">
        <f>LOOKUP(2,1/('[4]Raw data'!$K$1:$K$7986=DN6),'[4]Raw data'!$I$1:$I$7986)</f>
        <v>https://www.unhcr.org/en-lk/news/press/2018/9/5bae473c4/tindouf-camps-planning-figures.html</v>
      </c>
      <c r="DU6" s="207">
        <f>LOOKUP(2,1/('[4]Raw data'!$K$1:$K$7986=DN6),'[4]Raw data'!$L$1:$L$7986)</f>
        <v>43511</v>
      </c>
      <c r="DV6" s="198" t="str">
        <f t="shared" si="5"/>
        <v>DZA001People  facing moderate humanitarian needs (level 3)</v>
      </c>
      <c r="DW6" s="183">
        <f>IF(LOOKUP(2,1/(Log!$K$1:$K$7986=DV6),Log!$E$1:$E$7986)="x","x",ROUND(LOOKUP(2,1/(Log!$K$1:$K$7986=DV6),Log!$E$1:$E$7986),-3))</f>
        <v>90000</v>
      </c>
      <c r="DX6" s="187" t="str">
        <f>LOOKUP(2,1/('[4]Raw data'!$K$1:$K$7986=DV6),'[4]Raw data'!$F$1:$F$7986)</f>
        <v>UNHCR 28/09/2018</v>
      </c>
      <c r="DY6" s="187" t="str">
        <f>LOOKUP(2,1/('[4]Raw data'!$K$1:$K$7986=DV6),'[4]Raw data'!$G$1:$G$7986)</f>
        <v>Low</v>
      </c>
      <c r="DZ6" s="187">
        <f>LOOKUP(2,1/('[4]Raw data'!$K$1:$K$7986=DV6),'[4]Raw data'!$H$1:$H$7986)</f>
        <v>3</v>
      </c>
      <c r="EA6" s="187" t="str">
        <f>LOOKUP(2,1/('[4]Raw data'!$K$1:$K$7986=DV6),'[4]Raw data'!$J$1:$J$7986)</f>
        <v>173,600 total PIN - 90,000 most vulnerable. The 83,600 are considered to face stressed level of humanitarian conditions due to their high dependance on aid to survive.</v>
      </c>
      <c r="EB6" s="187" t="str">
        <f>LOOKUP(2,1/('[4]Raw data'!$K$1:$K$7986=DV6),'[4]Raw data'!$I$1:$I$7986)</f>
        <v>https://www.unhcr.org/en-lk/news/press/2018/9/5bae473c4/tindouf-camps-planning-figures.html</v>
      </c>
      <c r="EC6" s="200">
        <f>LOOKUP(2,1/('[4]Raw data'!$K$1:$K$7986=DV6),'[4]Raw data'!$L$1:$L$7986)</f>
        <v>43511</v>
      </c>
      <c r="ED6" s="188" t="str">
        <f t="shared" si="1"/>
        <v>DZA001People facing severe humanitarian needs (level 4)</v>
      </c>
      <c r="EE6" s="184">
        <f>IF(LOOKUP(2,1/(Log!$K$1:$K$7986=ED6),Log!$E$1:$E$7986)="x","x",ROUND(LOOKUP(2,1/(Log!$K$1:$K$7986=ED6),Log!$E$1:$E$7986),-3))</f>
        <v>0</v>
      </c>
      <c r="EF6" s="188" t="str">
        <f>LOOKUP(2,1/('[4]Raw data'!$K$1:$K$7986=ED6),'[4]Raw data'!$F$1:$F$7986)</f>
        <v>UNHCR 28/09/2018</v>
      </c>
      <c r="EG6" s="188" t="str">
        <f>LOOKUP(2,1/('[4]Raw data'!$K$1:$K$7986=ED6),'[4]Raw data'!$G$1:$G$7986)</f>
        <v>Low</v>
      </c>
      <c r="EH6" s="188">
        <f>LOOKUP(2,1/('[4]Raw data'!$K$1:$K$7986=ED6),'[4]Raw data'!$H$1:$H$7986)</f>
        <v>3</v>
      </c>
      <c r="EI6" s="188" t="str">
        <f>LOOKUP(2,1/('[4]Raw data'!$K$1:$K$7986=ED6),'[4]Raw data'!$J$1:$J$7986)</f>
        <v>173,600 total PIN - 90,000 most vulnerable. The 83,600 are considered to face stressed level of humanitarian conditions due to their high dependance on aid to survive.</v>
      </c>
      <c r="EJ6" s="188" t="str">
        <f>LOOKUP(2,1/('[4]Raw data'!$K$1:$K$7986=ED6),'[4]Raw data'!$I$1:$I$7986)</f>
        <v>https://www.unhcr.org/en-lk/news/press/2018/9/5bae473c4/tindouf-camps-planning-figures.html</v>
      </c>
      <c r="EK6" s="207">
        <f>LOOKUP(2,1/('[4]Raw data'!$K$1:$K$7986=ED6),'[4]Raw data'!$L$1:$L$7986)</f>
        <v>43511</v>
      </c>
      <c r="EL6" s="198" t="str">
        <f t="shared" si="2"/>
        <v>DZA001People facing extreme humanitarian needs (level 5)</v>
      </c>
      <c r="EM6" s="183">
        <f>IF(LOOKUP(2,1/(Log!$K$1:$K$7986=EL6),Log!$E$1:$E$7986)="x","x",ROUND(LOOKUP(2,1/(Log!$K$1:$K$7986=EL6),Log!$E$1:$E$7986),-3))</f>
        <v>0</v>
      </c>
      <c r="EN6" s="187" t="str">
        <f>LOOKUP(2,1/('[4]Raw data'!$K$1:$K$7986=EL6),'[4]Raw data'!$F$1:$F$7986)</f>
        <v>UNHCR 28/09/2018</v>
      </c>
      <c r="EO6" s="187" t="str">
        <f>LOOKUP(2,1/('[4]Raw data'!$K$1:$K$7986=EL6),'[4]Raw data'!$G$1:$G$7986)</f>
        <v>Low</v>
      </c>
      <c r="EP6" s="187">
        <f>LOOKUP(2,1/('[4]Raw data'!$K$1:$K$7986=EL6),'[4]Raw data'!$H$1:$H$7986)</f>
        <v>3</v>
      </c>
      <c r="EQ6" s="187" t="str">
        <f>LOOKUP(2,1/('[4]Raw data'!$K$1:$K$7986=EL6),'[4]Raw data'!$J$1:$J$7986)</f>
        <v>173,600 total PIN - 90,000 most vulnerable. The 83,600 are considered to face stressed level of humanitarian conditions due to their high dependance on aid to survive.</v>
      </c>
      <c r="ER6" s="187" t="str">
        <f>LOOKUP(2,1/('[4]Raw data'!$K$1:$K$7986=EL6),'[4]Raw data'!$I$1:$I$7986)</f>
        <v>https://www.unhcr.org/en-lk/news/press/2018/9/5bae473c4/tindouf-camps-planning-figures.html</v>
      </c>
      <c r="ES6" s="200">
        <f>LOOKUP(2,1/('[4]Raw data'!$K$1:$K$7986=EL6),'[4]Raw data'!$L$1:$L$7986)</f>
        <v>43511</v>
      </c>
      <c r="ET6" s="188" t="s">
        <v>3006</v>
      </c>
      <c r="EU6" s="188" t="s">
        <v>933</v>
      </c>
      <c r="EV6" s="188">
        <v>0</v>
      </c>
      <c r="EW6" s="188">
        <v>0</v>
      </c>
      <c r="EX6" s="188" t="b">
        <v>0</v>
      </c>
      <c r="EY6" s="188">
        <v>0</v>
      </c>
      <c r="EZ6" s="188">
        <v>0</v>
      </c>
      <c r="FA6" s="207">
        <v>43511</v>
      </c>
      <c r="FB6" s="198" t="s">
        <v>3007</v>
      </c>
      <c r="FC6" s="187">
        <v>2</v>
      </c>
      <c r="FD6" s="187">
        <v>0</v>
      </c>
      <c r="FE6" s="187">
        <v>0</v>
      </c>
      <c r="FF6" s="187" t="b">
        <v>0</v>
      </c>
      <c r="FG6" s="187" t="s">
        <v>2409</v>
      </c>
      <c r="FH6" s="187">
        <v>0</v>
      </c>
      <c r="FI6" s="200">
        <v>43511</v>
      </c>
      <c r="FJ6" s="198" t="s">
        <v>3008</v>
      </c>
      <c r="FK6" s="188" t="s">
        <v>933</v>
      </c>
      <c r="FL6" s="188">
        <v>0</v>
      </c>
      <c r="FM6" s="188">
        <v>0</v>
      </c>
      <c r="FN6" s="188" t="b">
        <v>0</v>
      </c>
      <c r="FO6" s="188" t="s">
        <v>2410</v>
      </c>
      <c r="FP6" s="184">
        <v>0</v>
      </c>
      <c r="FQ6" s="206">
        <v>43511</v>
      </c>
      <c r="FR6" s="198" t="s">
        <v>3009</v>
      </c>
      <c r="FS6" s="187" t="s">
        <v>933</v>
      </c>
      <c r="FT6" s="187">
        <v>0</v>
      </c>
      <c r="FU6" s="187">
        <v>0</v>
      </c>
      <c r="FV6" s="187" t="b">
        <v>0</v>
      </c>
      <c r="FW6" s="187" t="s">
        <v>2410</v>
      </c>
      <c r="FX6" s="187">
        <v>0</v>
      </c>
      <c r="FY6" s="200">
        <v>43511</v>
      </c>
      <c r="FZ6" s="188" t="s">
        <v>3010</v>
      </c>
      <c r="GA6" s="188">
        <v>0</v>
      </c>
      <c r="GB6" s="188" t="s">
        <v>2227</v>
      </c>
      <c r="GC6" s="188">
        <v>0</v>
      </c>
      <c r="GD6" s="188" t="b">
        <v>0</v>
      </c>
      <c r="GE6" s="188">
        <v>0</v>
      </c>
      <c r="GF6" s="188">
        <v>0</v>
      </c>
      <c r="GG6" s="207">
        <v>43511</v>
      </c>
      <c r="GH6" s="198" t="s">
        <v>3011</v>
      </c>
      <c r="GI6" s="187">
        <v>0</v>
      </c>
      <c r="GJ6" s="187" t="s">
        <v>2227</v>
      </c>
      <c r="GK6" s="187">
        <v>0</v>
      </c>
      <c r="GL6" s="187" t="b">
        <v>0</v>
      </c>
      <c r="GM6" s="187">
        <v>0</v>
      </c>
      <c r="GN6" s="187">
        <v>0</v>
      </c>
      <c r="GO6" s="200">
        <v>43511</v>
      </c>
      <c r="GP6" s="188" t="s">
        <v>3012</v>
      </c>
      <c r="GQ6" s="188">
        <v>0</v>
      </c>
      <c r="GR6" s="188" t="s">
        <v>2227</v>
      </c>
      <c r="GS6" s="188">
        <v>0</v>
      </c>
      <c r="GT6" s="188" t="b">
        <v>0</v>
      </c>
      <c r="GU6" s="188">
        <v>0</v>
      </c>
      <c r="GV6" s="188">
        <v>0</v>
      </c>
      <c r="GW6" s="207">
        <v>43511</v>
      </c>
      <c r="GX6" s="198" t="s">
        <v>3013</v>
      </c>
      <c r="GY6" s="187">
        <v>0</v>
      </c>
      <c r="GZ6" s="187" t="s">
        <v>2227</v>
      </c>
      <c r="HA6" s="187">
        <v>0</v>
      </c>
      <c r="HB6" s="187" t="b">
        <v>0</v>
      </c>
      <c r="HC6" s="187">
        <v>0</v>
      </c>
      <c r="HD6" s="187">
        <v>0</v>
      </c>
      <c r="HE6" s="200">
        <v>43511</v>
      </c>
      <c r="HF6" s="188" t="s">
        <v>3014</v>
      </c>
      <c r="HG6" s="188">
        <v>0</v>
      </c>
      <c r="HH6" s="188" t="s">
        <v>2227</v>
      </c>
      <c r="HI6" s="188">
        <v>0</v>
      </c>
      <c r="HJ6" s="188" t="b">
        <v>0</v>
      </c>
      <c r="HK6" s="188">
        <v>0</v>
      </c>
      <c r="HL6" s="188">
        <v>0</v>
      </c>
      <c r="HM6" s="207">
        <v>43511</v>
      </c>
      <c r="HN6" s="198" t="s">
        <v>3015</v>
      </c>
      <c r="HO6" s="187">
        <v>0</v>
      </c>
      <c r="HP6" s="187" t="s">
        <v>2227</v>
      </c>
      <c r="HQ6" s="187">
        <v>0</v>
      </c>
      <c r="HR6" s="187" t="b">
        <v>0</v>
      </c>
      <c r="HS6" s="187">
        <v>0</v>
      </c>
      <c r="HT6" s="187">
        <v>0</v>
      </c>
      <c r="HU6" s="200">
        <v>43511</v>
      </c>
      <c r="HV6" s="188" t="s">
        <v>3016</v>
      </c>
      <c r="HW6" s="188">
        <v>0</v>
      </c>
      <c r="HX6" s="188" t="s">
        <v>2227</v>
      </c>
      <c r="HY6" s="188">
        <v>0</v>
      </c>
      <c r="HZ6" s="188" t="b">
        <v>0</v>
      </c>
      <c r="IA6" s="188">
        <v>0</v>
      </c>
      <c r="IB6" s="188">
        <v>0</v>
      </c>
      <c r="IC6" s="207">
        <v>43511</v>
      </c>
      <c r="ID6" s="198" t="s">
        <v>3017</v>
      </c>
      <c r="IE6" s="187">
        <v>0</v>
      </c>
      <c r="IF6" s="187" t="s">
        <v>2227</v>
      </c>
      <c r="IG6" s="187">
        <v>0</v>
      </c>
      <c r="IH6" s="187" t="b">
        <v>0</v>
      </c>
      <c r="II6" s="187">
        <v>0</v>
      </c>
      <c r="IJ6" s="187">
        <v>0</v>
      </c>
      <c r="IK6" s="200">
        <v>43511</v>
      </c>
      <c r="IL6" s="188" t="s">
        <v>3018</v>
      </c>
      <c r="IM6" s="188">
        <v>0</v>
      </c>
      <c r="IN6" s="188" t="s">
        <v>2227</v>
      </c>
      <c r="IO6" s="188">
        <v>0</v>
      </c>
      <c r="IP6" s="188" t="b">
        <v>0</v>
      </c>
      <c r="IQ6" s="188">
        <v>0</v>
      </c>
      <c r="IR6" s="188">
        <v>0</v>
      </c>
      <c r="IS6" s="207">
        <v>43511</v>
      </c>
    </row>
    <row r="7" spans="1:253" x14ac:dyDescent="0.3">
      <c r="A7" t="s">
        <v>1309</v>
      </c>
      <c r="B7" t="s">
        <v>862</v>
      </c>
      <c r="C7" t="s">
        <v>853</v>
      </c>
      <c r="D7" t="str">
        <f>Lists!C:C</f>
        <v>Algeria</v>
      </c>
      <c r="E7" t="s">
        <v>4</v>
      </c>
      <c r="F7" t="s">
        <v>3019</v>
      </c>
      <c r="G7" s="186">
        <v>33263000</v>
      </c>
      <c r="H7" s="187" t="s">
        <v>2376</v>
      </c>
      <c r="I7" s="187" t="s">
        <v>734</v>
      </c>
      <c r="J7" s="187">
        <v>2</v>
      </c>
      <c r="K7" s="187" t="s">
        <v>2378</v>
      </c>
      <c r="L7" s="187" t="s">
        <v>2377</v>
      </c>
      <c r="M7" s="201">
        <v>43511</v>
      </c>
      <c r="N7" s="198" t="s">
        <v>3020</v>
      </c>
      <c r="O7" s="189">
        <v>2381000</v>
      </c>
      <c r="P7" s="189" t="s">
        <v>1672</v>
      </c>
      <c r="Q7" s="189" t="s">
        <v>733</v>
      </c>
      <c r="R7" s="189">
        <v>3</v>
      </c>
      <c r="S7" s="189" t="s">
        <v>2379</v>
      </c>
      <c r="T7" s="189" t="s">
        <v>2380</v>
      </c>
      <c r="U7" s="204">
        <v>43511</v>
      </c>
      <c r="V7" s="198" t="s">
        <v>3021</v>
      </c>
      <c r="W7" s="187">
        <v>33263000</v>
      </c>
      <c r="X7" s="187" t="s">
        <v>2376</v>
      </c>
      <c r="Y7" s="187" t="s">
        <v>734</v>
      </c>
      <c r="Z7" s="187">
        <v>2</v>
      </c>
      <c r="AA7" s="187" t="s">
        <v>2381</v>
      </c>
      <c r="AB7" s="187" t="s">
        <v>2377</v>
      </c>
      <c r="AC7" s="201">
        <v>43511</v>
      </c>
      <c r="AD7" s="198" t="s">
        <v>3022</v>
      </c>
      <c r="AE7" s="188" t="s">
        <v>933</v>
      </c>
      <c r="AF7" s="188">
        <v>0</v>
      </c>
      <c r="AG7" s="188">
        <v>0</v>
      </c>
      <c r="AH7" s="188" t="b">
        <v>0</v>
      </c>
      <c r="AI7" s="188" t="s">
        <v>2382</v>
      </c>
      <c r="AJ7" s="188">
        <v>0</v>
      </c>
      <c r="AK7" s="207">
        <v>43511</v>
      </c>
      <c r="AL7" s="198" t="s">
        <v>3023</v>
      </c>
      <c r="AM7" s="187" t="s">
        <v>933</v>
      </c>
      <c r="AN7" s="187">
        <v>0</v>
      </c>
      <c r="AO7" s="187">
        <v>0</v>
      </c>
      <c r="AP7" s="187" t="b">
        <v>0</v>
      </c>
      <c r="AQ7" s="187" t="s">
        <v>934</v>
      </c>
      <c r="AR7" s="187">
        <v>0</v>
      </c>
      <c r="AS7" s="201">
        <v>43511</v>
      </c>
      <c r="AT7" s="188" t="s">
        <v>3024</v>
      </c>
      <c r="AU7" s="188" t="s">
        <v>933</v>
      </c>
      <c r="AV7" s="188">
        <v>0</v>
      </c>
      <c r="AW7" s="188">
        <v>0</v>
      </c>
      <c r="AX7" s="188" t="b">
        <v>0</v>
      </c>
      <c r="AY7" s="188" t="s">
        <v>2384</v>
      </c>
      <c r="AZ7" s="188" t="s">
        <v>2386</v>
      </c>
      <c r="BA7" s="207">
        <v>43511</v>
      </c>
      <c r="BB7" s="198" t="s">
        <v>3025</v>
      </c>
      <c r="BC7" s="187" t="s">
        <v>933</v>
      </c>
      <c r="BD7" s="187">
        <v>0</v>
      </c>
      <c r="BE7" s="187">
        <v>0</v>
      </c>
      <c r="BF7" s="187" t="b">
        <v>0</v>
      </c>
      <c r="BG7" s="187" t="s">
        <v>2383</v>
      </c>
      <c r="BH7" s="187" t="s">
        <v>2386</v>
      </c>
      <c r="BI7" s="200">
        <v>43511</v>
      </c>
      <c r="BJ7" s="188" t="s">
        <v>3026</v>
      </c>
      <c r="BK7" s="188" t="s">
        <v>933</v>
      </c>
      <c r="BL7" s="188">
        <v>0</v>
      </c>
      <c r="BM7" s="188">
        <v>0</v>
      </c>
      <c r="BN7" s="188" t="b">
        <v>0</v>
      </c>
      <c r="BO7" s="188" t="s">
        <v>2385</v>
      </c>
      <c r="BP7" s="188">
        <v>0</v>
      </c>
      <c r="BQ7" s="207">
        <v>43511</v>
      </c>
      <c r="BR7" s="198" t="s">
        <v>3027</v>
      </c>
      <c r="BS7" s="187">
        <v>0</v>
      </c>
      <c r="BT7" s="187">
        <v>0</v>
      </c>
      <c r="BU7" s="187">
        <v>0</v>
      </c>
      <c r="BV7" s="187" t="b">
        <v>0</v>
      </c>
      <c r="BW7" s="187" t="s">
        <v>2387</v>
      </c>
      <c r="BX7" s="187">
        <v>0</v>
      </c>
      <c r="BY7" s="200">
        <v>43511</v>
      </c>
      <c r="BZ7" s="188" t="s">
        <v>3028</v>
      </c>
      <c r="CA7" s="188">
        <v>0</v>
      </c>
      <c r="CB7" s="188">
        <v>0</v>
      </c>
      <c r="CC7" s="188">
        <v>0</v>
      </c>
      <c r="CD7" s="188" t="b">
        <v>0</v>
      </c>
      <c r="CE7" s="188" t="s">
        <v>2387</v>
      </c>
      <c r="CF7" s="188">
        <v>0</v>
      </c>
      <c r="CG7" s="207">
        <v>43511</v>
      </c>
      <c r="CH7" s="198" t="s">
        <v>3029</v>
      </c>
      <c r="CI7" s="188" t="e">
        <v>#N/A</v>
      </c>
      <c r="CJ7" s="188" t="e">
        <v>#N/A</v>
      </c>
      <c r="CK7" s="188" t="e">
        <v>#N/A</v>
      </c>
      <c r="CL7" s="188" t="e">
        <v>#N/A</v>
      </c>
      <c r="CM7" s="188" t="e">
        <v>#N/A</v>
      </c>
      <c r="CN7" s="188" t="e">
        <v>#N/A</v>
      </c>
      <c r="CO7" s="195" t="e">
        <v>#N/A</v>
      </c>
      <c r="CP7" s="188" t="s">
        <v>3030</v>
      </c>
      <c r="CQ7" s="187" t="s">
        <v>933</v>
      </c>
      <c r="CR7" s="187">
        <v>0</v>
      </c>
      <c r="CS7" s="187">
        <v>0</v>
      </c>
      <c r="CT7" s="187" t="b">
        <v>0</v>
      </c>
      <c r="CU7" s="187" t="s">
        <v>934</v>
      </c>
      <c r="CV7" s="187">
        <v>0</v>
      </c>
      <c r="CW7" s="200">
        <v>43511</v>
      </c>
      <c r="CX7" s="184" t="str">
        <f t="shared" si="3"/>
        <v>DZA002People in Need</v>
      </c>
      <c r="CY7" s="184" t="str">
        <f>IF(LOOKUP(2,1/(Log!$K$1:$K$7986=CX7),Log!$E$1:$E$7986)="x","x",ROUND(LOOKUP(2,1/(Log!$K$1:$K$7986=CX7),Log!$E$1:$E$7986),-3))</f>
        <v>x</v>
      </c>
      <c r="CZ7" s="188">
        <f>LOOKUP(2,1/('[4]Raw data'!$K$1:$K$7986=CX7),'[4]Raw data'!$F$1:$F$7986)</f>
        <v>0</v>
      </c>
      <c r="DA7" s="188" t="str">
        <f>LOOKUP(2,1/('[4]Raw data'!$K$1:$K$7986=CX7),'[4]Raw data'!$G$1:$G$7986)</f>
        <v>Low</v>
      </c>
      <c r="DB7" s="188">
        <f>LOOKUP(2,1/('[4]Raw data'!$K$1:$K$7986=CX7),'[4]Raw data'!$H$1:$H$7986)</f>
        <v>3</v>
      </c>
      <c r="DC7" s="188" t="str">
        <f>LOOKUP(2,1/('[4]Raw data'!$K$1:$K$7986=CX7),'[4]Raw data'!$J$1:$J$7986)</f>
        <v>The number of people in camps/ in transit could be used as a PIN but is currently not available. They are likely to face shelter, food, WASH, health, protection and education needs. Waves of people arrested and deported are still ongoing.</v>
      </c>
      <c r="DD7" s="188">
        <f>LOOKUP(2,1/('[4]Raw data'!$K$1:$K$7986=CX7),'[4]Raw data'!$I$1:$I$7986)</f>
        <v>0</v>
      </c>
      <c r="DE7" s="207">
        <f>LOOKUP(2,1/('[4]Raw data'!$K$1:$K$7986=CX7),'[4]Raw data'!$L$1:$L$7986)</f>
        <v>43511</v>
      </c>
      <c r="DF7" s="197" t="str">
        <f t="shared" si="4"/>
        <v>DZA002People facing minimal humanitarian needs (level 1)</v>
      </c>
      <c r="DG7" s="183" t="str">
        <f>IF(LOOKUP(2,1/(Log!$K$1:$K$7986=DF7),Log!$E$1:$E$7986)="x","x",ROUND(LOOKUP(2,1/(Log!$K$1:$K$7986=DF7),Log!$E$1:$E$7986),-3))</f>
        <v>x</v>
      </c>
      <c r="DH7" s="187">
        <f>LOOKUP(2,1/('[4]Raw data'!$K$1:$K$7986=DF7),'[4]Raw data'!$F$1:$F$7986)</f>
        <v>0</v>
      </c>
      <c r="DI7" s="187" t="str">
        <f>LOOKUP(2,1/('[4]Raw data'!$K$1:$K$7986=DF7),'[4]Raw data'!$G$1:$G$7986)</f>
        <v>Low</v>
      </c>
      <c r="DJ7" s="187">
        <f>LOOKUP(2,1/('[4]Raw data'!$K$1:$K$7986=DF7),'[4]Raw data'!$H$1:$H$7986)</f>
        <v>3</v>
      </c>
      <c r="DK7" s="187" t="str">
        <f>LOOKUP(2,1/('[4]Raw data'!$K$1:$K$7986=DF7),'[4]Raw data'!$J$1:$J$7986)</f>
        <v>The number of people in camps/ in transit could be used as a PIN but is currently not available. They are likely to face shelter, food, WASH, health, protection and education needs. Waves of people arrested and deported are still ongoing.</v>
      </c>
      <c r="DL7" s="187">
        <f>LOOKUP(2,1/('[4]Raw data'!$K$1:$K$7986=DF7),'[4]Raw data'!$I$1:$I$7986)</f>
        <v>0</v>
      </c>
      <c r="DM7" s="200">
        <f>LOOKUP(2,1/('[4]Raw data'!$K$1:$K$7986=DF7),'[4]Raw data'!$L$1:$L$7986)</f>
        <v>43511</v>
      </c>
      <c r="DN7" s="188" t="str">
        <f t="shared" si="0"/>
        <v>DZA002People facing stressed humanitarian needs (level 2)</v>
      </c>
      <c r="DO7" s="184" t="str">
        <f>IF(LOOKUP(2,1/(Log!$K$1:$K$7986=DN7),Log!$E$1:$E$7986)="x","x",ROUND(LOOKUP(2,1/(Log!$K$1:$K$7986=DN7),Log!$E$1:$E$7986),-3))</f>
        <v>x</v>
      </c>
      <c r="DP7" s="188">
        <f>LOOKUP(2,1/('[4]Raw data'!$K$1:$K$7986=DN7),'[4]Raw data'!$F$1:$F$7986)</f>
        <v>0</v>
      </c>
      <c r="DQ7" s="188" t="str">
        <f>LOOKUP(2,1/('[4]Raw data'!$K$1:$K$7986=DN7),'[4]Raw data'!$G$1:$G$7986)</f>
        <v>Low</v>
      </c>
      <c r="DR7" s="188">
        <f>LOOKUP(2,1/('[4]Raw data'!$K$1:$K$7986=DN7),'[4]Raw data'!$H$1:$H$7986)</f>
        <v>3</v>
      </c>
      <c r="DS7" s="188" t="str">
        <f>LOOKUP(2,1/('[4]Raw data'!$K$1:$K$7986=DN7),'[4]Raw data'!$J$1:$J$7986)</f>
        <v>The number of people in camps/ in transit could be used as a PIN but is currently not available. They are likely to face shelter, food, WASH, health, protection and education needs. Waves of people arrested and deported are still ongoing.</v>
      </c>
      <c r="DT7" s="188">
        <f>LOOKUP(2,1/('[4]Raw data'!$K$1:$K$7986=DN7),'[4]Raw data'!$I$1:$I$7986)</f>
        <v>0</v>
      </c>
      <c r="DU7" s="207">
        <f>LOOKUP(2,1/('[4]Raw data'!$K$1:$K$7986=DN7),'[4]Raw data'!$L$1:$L$7986)</f>
        <v>43511</v>
      </c>
      <c r="DV7" s="198" t="str">
        <f t="shared" si="5"/>
        <v>DZA002People  facing moderate humanitarian needs (level 3)</v>
      </c>
      <c r="DW7" s="183" t="str">
        <f>IF(LOOKUP(2,1/(Log!$K$1:$K$7986=DV7),Log!$E$1:$E$7986)="x","x",ROUND(LOOKUP(2,1/(Log!$K$1:$K$7986=DV7),Log!$E$1:$E$7986),-3))</f>
        <v>x</v>
      </c>
      <c r="DX7" s="187">
        <f>LOOKUP(2,1/('[4]Raw data'!$K$1:$K$7986=DV7),'[4]Raw data'!$F$1:$F$7986)</f>
        <v>0</v>
      </c>
      <c r="DY7" s="187" t="str">
        <f>LOOKUP(2,1/('[4]Raw data'!$K$1:$K$7986=DV7),'[4]Raw data'!$G$1:$G$7986)</f>
        <v>Low</v>
      </c>
      <c r="DZ7" s="187">
        <f>LOOKUP(2,1/('[4]Raw data'!$K$1:$K$7986=DV7),'[4]Raw data'!$H$1:$H$7986)</f>
        <v>3</v>
      </c>
      <c r="EA7" s="187" t="str">
        <f>LOOKUP(2,1/('[4]Raw data'!$K$1:$K$7986=DV7),'[4]Raw data'!$J$1:$J$7986)</f>
        <v>The number of people in camps/ in transit could be used as a PIN but is currently not available. They are likely to face shelter, food, WASH, health, protection and education needs. Waves of people arrested and deported are still ongoing.</v>
      </c>
      <c r="EB7" s="187">
        <f>LOOKUP(2,1/('[4]Raw data'!$K$1:$K$7986=DV7),'[4]Raw data'!$I$1:$I$7986)</f>
        <v>0</v>
      </c>
      <c r="EC7" s="200">
        <f>LOOKUP(2,1/('[4]Raw data'!$K$1:$K$7986=DV7),'[4]Raw data'!$L$1:$L$7986)</f>
        <v>43511</v>
      </c>
      <c r="ED7" s="188" t="str">
        <f t="shared" si="1"/>
        <v>DZA002People facing severe humanitarian needs (level 4)</v>
      </c>
      <c r="EE7" s="184" t="str">
        <f>IF(LOOKUP(2,1/(Log!$K$1:$K$7986=ED7),Log!$E$1:$E$7986)="x","x",ROUND(LOOKUP(2,1/(Log!$K$1:$K$7986=ED7),Log!$E$1:$E$7986),-3))</f>
        <v>x</v>
      </c>
      <c r="EF7" s="188">
        <f>LOOKUP(2,1/('[4]Raw data'!$K$1:$K$7986=ED7),'[4]Raw data'!$F$1:$F$7986)</f>
        <v>0</v>
      </c>
      <c r="EG7" s="188" t="str">
        <f>LOOKUP(2,1/('[4]Raw data'!$K$1:$K$7986=ED7),'[4]Raw data'!$G$1:$G$7986)</f>
        <v>Low</v>
      </c>
      <c r="EH7" s="188">
        <f>LOOKUP(2,1/('[4]Raw data'!$K$1:$K$7986=ED7),'[4]Raw data'!$H$1:$H$7986)</f>
        <v>3</v>
      </c>
      <c r="EI7" s="188" t="str">
        <f>LOOKUP(2,1/('[4]Raw data'!$K$1:$K$7986=ED7),'[4]Raw data'!$J$1:$J$7986)</f>
        <v>The number of people in camps/ in transit could be used as a PIN but is currently not available. They are likely to face shelter, food, WASH, health, protection and education needs. Waves of people arrested and deported are still ongoing.</v>
      </c>
      <c r="EJ7" s="188">
        <f>LOOKUP(2,1/('[4]Raw data'!$K$1:$K$7986=ED7),'[4]Raw data'!$I$1:$I$7986)</f>
        <v>0</v>
      </c>
      <c r="EK7" s="207">
        <f>LOOKUP(2,1/('[4]Raw data'!$K$1:$K$7986=ED7),'[4]Raw data'!$L$1:$L$7986)</f>
        <v>43511</v>
      </c>
      <c r="EL7" s="198" t="str">
        <f t="shared" si="2"/>
        <v>DZA002People facing extreme humanitarian needs (level 5)</v>
      </c>
      <c r="EM7" s="183" t="str">
        <f>IF(LOOKUP(2,1/(Log!$K$1:$K$7986=EL7),Log!$E$1:$E$7986)="x","x",ROUND(LOOKUP(2,1/(Log!$K$1:$K$7986=EL7),Log!$E$1:$E$7986),-3))</f>
        <v>x</v>
      </c>
      <c r="EN7" s="187">
        <f>LOOKUP(2,1/('[4]Raw data'!$K$1:$K$7986=EL7),'[4]Raw data'!$F$1:$F$7986)</f>
        <v>0</v>
      </c>
      <c r="EO7" s="187" t="str">
        <f>LOOKUP(2,1/('[4]Raw data'!$K$1:$K$7986=EL7),'[4]Raw data'!$G$1:$G$7986)</f>
        <v>Low</v>
      </c>
      <c r="EP7" s="187">
        <f>LOOKUP(2,1/('[4]Raw data'!$K$1:$K$7986=EL7),'[4]Raw data'!$H$1:$H$7986)</f>
        <v>3</v>
      </c>
      <c r="EQ7" s="187" t="str">
        <f>LOOKUP(2,1/('[4]Raw data'!$K$1:$K$7986=EL7),'[4]Raw data'!$J$1:$J$7986)</f>
        <v>The number of people in camps/ in transit could be used as a PIN but is currently not available. They are likely to face shelter, food, WASH, health, protection and education needs. Waves of people arrested and deported are still ongoing.</v>
      </c>
      <c r="ER7" s="187">
        <f>LOOKUP(2,1/('[4]Raw data'!$K$1:$K$7986=EL7),'[4]Raw data'!$I$1:$I$7986)</f>
        <v>0</v>
      </c>
      <c r="ES7" s="200">
        <f>LOOKUP(2,1/('[4]Raw data'!$K$1:$K$7986=EL7),'[4]Raw data'!$L$1:$L$7986)</f>
        <v>43511</v>
      </c>
      <c r="ET7" s="188" t="s">
        <v>3031</v>
      </c>
      <c r="EU7" s="188" t="s">
        <v>933</v>
      </c>
      <c r="EV7" s="188">
        <v>0</v>
      </c>
      <c r="EW7" s="188">
        <v>0</v>
      </c>
      <c r="EX7" s="188" t="b">
        <v>0</v>
      </c>
      <c r="EY7" s="188" t="s">
        <v>1389</v>
      </c>
      <c r="EZ7" s="188">
        <v>0</v>
      </c>
      <c r="FA7" s="207">
        <v>43511</v>
      </c>
      <c r="FB7" s="198" t="s">
        <v>3032</v>
      </c>
      <c r="FC7" s="187">
        <v>1</v>
      </c>
      <c r="FD7" s="187">
        <v>0</v>
      </c>
      <c r="FE7" s="187">
        <v>0</v>
      </c>
      <c r="FF7" s="187" t="b">
        <v>0</v>
      </c>
      <c r="FG7" s="187" t="s">
        <v>2181</v>
      </c>
      <c r="FH7" s="187">
        <v>0</v>
      </c>
      <c r="FI7" s="200">
        <v>43511</v>
      </c>
      <c r="FJ7" s="198" t="s">
        <v>3033</v>
      </c>
      <c r="FK7" s="188" t="s">
        <v>933</v>
      </c>
      <c r="FL7" s="188">
        <v>0</v>
      </c>
      <c r="FM7" s="188">
        <v>0</v>
      </c>
      <c r="FN7" s="188" t="b">
        <v>0</v>
      </c>
      <c r="FO7" s="188" t="s">
        <v>2389</v>
      </c>
      <c r="FP7" s="184">
        <v>0</v>
      </c>
      <c r="FQ7" s="206">
        <v>43511</v>
      </c>
      <c r="FR7" s="198" t="s">
        <v>3034</v>
      </c>
      <c r="FS7" s="187" t="s">
        <v>933</v>
      </c>
      <c r="FT7" s="187">
        <v>0</v>
      </c>
      <c r="FU7" s="187">
        <v>0</v>
      </c>
      <c r="FV7" s="187" t="b">
        <v>0</v>
      </c>
      <c r="FW7" s="187" t="s">
        <v>2389</v>
      </c>
      <c r="FX7" s="187">
        <v>0</v>
      </c>
      <c r="FY7" s="200">
        <v>43511</v>
      </c>
      <c r="FZ7" s="188" t="s">
        <v>3035</v>
      </c>
      <c r="GA7" s="188">
        <v>0</v>
      </c>
      <c r="GB7" s="188" t="s">
        <v>2227</v>
      </c>
      <c r="GC7" s="188">
        <v>0</v>
      </c>
      <c r="GD7" s="188" t="b">
        <v>0</v>
      </c>
      <c r="GE7" s="188">
        <v>0</v>
      </c>
      <c r="GF7" s="188">
        <v>0</v>
      </c>
      <c r="GG7" s="207">
        <v>43511</v>
      </c>
      <c r="GH7" s="198" t="s">
        <v>3036</v>
      </c>
      <c r="GI7" s="187">
        <v>0</v>
      </c>
      <c r="GJ7" s="187" t="s">
        <v>2227</v>
      </c>
      <c r="GK7" s="187">
        <v>0</v>
      </c>
      <c r="GL7" s="187" t="b">
        <v>0</v>
      </c>
      <c r="GM7" s="187">
        <v>0</v>
      </c>
      <c r="GN7" s="187">
        <v>0</v>
      </c>
      <c r="GO7" s="200">
        <v>43511</v>
      </c>
      <c r="GP7" s="188" t="s">
        <v>3037</v>
      </c>
      <c r="GQ7" s="188">
        <v>0</v>
      </c>
      <c r="GR7" s="188" t="s">
        <v>2227</v>
      </c>
      <c r="GS7" s="188">
        <v>0</v>
      </c>
      <c r="GT7" s="188" t="b">
        <v>0</v>
      </c>
      <c r="GU7" s="188">
        <v>0</v>
      </c>
      <c r="GV7" s="188">
        <v>0</v>
      </c>
      <c r="GW7" s="207">
        <v>43511</v>
      </c>
      <c r="GX7" s="198" t="s">
        <v>3038</v>
      </c>
      <c r="GY7" s="187">
        <v>0</v>
      </c>
      <c r="GZ7" s="187" t="s">
        <v>2227</v>
      </c>
      <c r="HA7" s="187">
        <v>0</v>
      </c>
      <c r="HB7" s="187" t="b">
        <v>0</v>
      </c>
      <c r="HC7" s="187">
        <v>0</v>
      </c>
      <c r="HD7" s="187">
        <v>0</v>
      </c>
      <c r="HE7" s="200">
        <v>43511</v>
      </c>
      <c r="HF7" s="188" t="s">
        <v>3039</v>
      </c>
      <c r="HG7" s="188">
        <v>0</v>
      </c>
      <c r="HH7" s="188" t="s">
        <v>2227</v>
      </c>
      <c r="HI7" s="188">
        <v>0</v>
      </c>
      <c r="HJ7" s="188" t="b">
        <v>0</v>
      </c>
      <c r="HK7" s="188">
        <v>0</v>
      </c>
      <c r="HL7" s="188">
        <v>0</v>
      </c>
      <c r="HM7" s="207">
        <v>43511</v>
      </c>
      <c r="HN7" s="198" t="s">
        <v>3040</v>
      </c>
      <c r="HO7" s="187">
        <v>0</v>
      </c>
      <c r="HP7" s="187" t="s">
        <v>2227</v>
      </c>
      <c r="HQ7" s="187">
        <v>0</v>
      </c>
      <c r="HR7" s="187" t="b">
        <v>0</v>
      </c>
      <c r="HS7" s="187">
        <v>0</v>
      </c>
      <c r="HT7" s="187">
        <v>0</v>
      </c>
      <c r="HU7" s="200">
        <v>43511</v>
      </c>
      <c r="HV7" s="188" t="s">
        <v>3041</v>
      </c>
      <c r="HW7" s="188">
        <v>0</v>
      </c>
      <c r="HX7" s="188" t="s">
        <v>2227</v>
      </c>
      <c r="HY7" s="188">
        <v>0</v>
      </c>
      <c r="HZ7" s="188" t="b">
        <v>0</v>
      </c>
      <c r="IA7" s="188">
        <v>0</v>
      </c>
      <c r="IB7" s="188">
        <v>0</v>
      </c>
      <c r="IC7" s="207">
        <v>43511</v>
      </c>
      <c r="ID7" s="198" t="s">
        <v>3042</v>
      </c>
      <c r="IE7" s="187">
        <v>0</v>
      </c>
      <c r="IF7" s="187" t="s">
        <v>2227</v>
      </c>
      <c r="IG7" s="187">
        <v>0</v>
      </c>
      <c r="IH7" s="187" t="b">
        <v>0</v>
      </c>
      <c r="II7" s="187">
        <v>0</v>
      </c>
      <c r="IJ7" s="187">
        <v>0</v>
      </c>
      <c r="IK7" s="200">
        <v>43511</v>
      </c>
      <c r="IL7" s="188" t="s">
        <v>3043</v>
      </c>
      <c r="IM7" s="188">
        <v>0</v>
      </c>
      <c r="IN7" s="188" t="s">
        <v>2227</v>
      </c>
      <c r="IO7" s="188">
        <v>0</v>
      </c>
      <c r="IP7" s="188" t="b">
        <v>0</v>
      </c>
      <c r="IQ7" s="188">
        <v>0</v>
      </c>
      <c r="IR7" s="188">
        <v>0</v>
      </c>
      <c r="IS7" s="207">
        <v>43511</v>
      </c>
    </row>
    <row r="8" spans="1:253" x14ac:dyDescent="0.3">
      <c r="A8" t="s">
        <v>1772</v>
      </c>
      <c r="B8" t="s">
        <v>862</v>
      </c>
      <c r="C8" t="s">
        <v>1774</v>
      </c>
      <c r="D8" t="str">
        <f>Lists!C:C</f>
        <v>Algeria</v>
      </c>
      <c r="E8" t="s">
        <v>4</v>
      </c>
      <c r="F8" t="s">
        <v>3044</v>
      </c>
      <c r="G8" s="186">
        <v>33263000</v>
      </c>
      <c r="H8" s="187" t="s">
        <v>2376</v>
      </c>
      <c r="I8" s="187" t="s">
        <v>734</v>
      </c>
      <c r="J8" s="187">
        <v>2</v>
      </c>
      <c r="K8" s="187" t="s">
        <v>2378</v>
      </c>
      <c r="L8" s="187" t="s">
        <v>2377</v>
      </c>
      <c r="M8" s="201">
        <v>43511</v>
      </c>
      <c r="N8" s="198" t="s">
        <v>3045</v>
      </c>
      <c r="O8" s="189">
        <v>159000</v>
      </c>
      <c r="P8" s="189" t="s">
        <v>2391</v>
      </c>
      <c r="Q8" s="189" t="s">
        <v>734</v>
      </c>
      <c r="R8" s="189">
        <v>2</v>
      </c>
      <c r="S8" s="189" t="s">
        <v>2393</v>
      </c>
      <c r="T8" s="189" t="s">
        <v>2392</v>
      </c>
      <c r="U8" s="204">
        <v>43511</v>
      </c>
      <c r="V8" s="198" t="s">
        <v>3046</v>
      </c>
      <c r="W8" s="187">
        <v>222800</v>
      </c>
      <c r="X8" s="187" t="s">
        <v>2376</v>
      </c>
      <c r="Y8" s="187" t="s">
        <v>734</v>
      </c>
      <c r="Z8" s="187">
        <v>2</v>
      </c>
      <c r="AA8" s="187" t="s">
        <v>2394</v>
      </c>
      <c r="AB8" s="187" t="s">
        <v>2377</v>
      </c>
      <c r="AC8" s="201">
        <v>43511</v>
      </c>
      <c r="AD8" s="198" t="s">
        <v>3047</v>
      </c>
      <c r="AE8" s="188">
        <v>173600</v>
      </c>
      <c r="AF8" s="188" t="s">
        <v>2395</v>
      </c>
      <c r="AG8" s="188" t="s">
        <v>734</v>
      </c>
      <c r="AH8" s="188">
        <v>2</v>
      </c>
      <c r="AI8" s="188" t="s">
        <v>2396</v>
      </c>
      <c r="AJ8" s="188" t="s">
        <v>2397</v>
      </c>
      <c r="AK8" s="207">
        <v>43511</v>
      </c>
      <c r="AL8" s="198" t="s">
        <v>3048</v>
      </c>
      <c r="AM8" s="187">
        <v>173600</v>
      </c>
      <c r="AN8" s="187" t="s">
        <v>2395</v>
      </c>
      <c r="AO8" s="187" t="s">
        <v>734</v>
      </c>
      <c r="AP8" s="187">
        <v>2</v>
      </c>
      <c r="AQ8" s="187" t="s">
        <v>2396</v>
      </c>
      <c r="AR8" s="187" t="s">
        <v>2397</v>
      </c>
      <c r="AS8" s="201">
        <v>43511</v>
      </c>
      <c r="AT8" s="188" t="s">
        <v>3049</v>
      </c>
      <c r="AU8" s="188">
        <v>0</v>
      </c>
      <c r="AV8" s="188">
        <v>0</v>
      </c>
      <c r="AW8" s="188">
        <v>0</v>
      </c>
      <c r="AX8" s="188" t="b">
        <v>0</v>
      </c>
      <c r="AY8" s="188" t="s">
        <v>2398</v>
      </c>
      <c r="AZ8" s="188">
        <v>0</v>
      </c>
      <c r="BA8" s="207">
        <v>43511</v>
      </c>
      <c r="BB8" s="198" t="s">
        <v>3050</v>
      </c>
      <c r="BC8" s="187" t="s">
        <v>933</v>
      </c>
      <c r="BD8" s="187">
        <v>0</v>
      </c>
      <c r="BE8" s="187">
        <v>0</v>
      </c>
      <c r="BF8" s="187" t="b">
        <v>0</v>
      </c>
      <c r="BG8" s="187" t="s">
        <v>934</v>
      </c>
      <c r="BH8" s="187">
        <v>0</v>
      </c>
      <c r="BI8" s="200">
        <v>43511</v>
      </c>
      <c r="BJ8" s="188" t="s">
        <v>3051</v>
      </c>
      <c r="BK8" s="188">
        <v>0</v>
      </c>
      <c r="BL8" s="188">
        <v>0</v>
      </c>
      <c r="BM8" s="188">
        <v>0</v>
      </c>
      <c r="BN8" s="188" t="b">
        <v>0</v>
      </c>
      <c r="BO8" s="188" t="s">
        <v>2399</v>
      </c>
      <c r="BP8" s="188" t="s">
        <v>2397</v>
      </c>
      <c r="BQ8" s="207">
        <v>43511</v>
      </c>
      <c r="BR8" s="198" t="s">
        <v>3052</v>
      </c>
      <c r="BS8" s="187">
        <v>0</v>
      </c>
      <c r="BT8" s="187">
        <v>0</v>
      </c>
      <c r="BU8" s="187">
        <v>0</v>
      </c>
      <c r="BV8" s="187" t="b">
        <v>0</v>
      </c>
      <c r="BW8" s="187" t="s">
        <v>2400</v>
      </c>
      <c r="BX8" s="187" t="s">
        <v>2401</v>
      </c>
      <c r="BY8" s="200">
        <v>43511</v>
      </c>
      <c r="BZ8" s="188" t="s">
        <v>3053</v>
      </c>
      <c r="CA8" s="188">
        <v>0</v>
      </c>
      <c r="CB8" s="188">
        <v>0</v>
      </c>
      <c r="CC8" s="188">
        <v>0</v>
      </c>
      <c r="CD8" s="188" t="b">
        <v>0</v>
      </c>
      <c r="CE8" s="188" t="s">
        <v>2400</v>
      </c>
      <c r="CF8" s="188" t="s">
        <v>2401</v>
      </c>
      <c r="CG8" s="207">
        <v>43511</v>
      </c>
      <c r="CH8" s="198" t="s">
        <v>3054</v>
      </c>
      <c r="CI8" s="188" t="e">
        <v>#N/A</v>
      </c>
      <c r="CJ8" s="188" t="e">
        <v>#N/A</v>
      </c>
      <c r="CK8" s="188" t="e">
        <v>#N/A</v>
      </c>
      <c r="CL8" s="188" t="e">
        <v>#N/A</v>
      </c>
      <c r="CM8" s="188" t="e">
        <v>#N/A</v>
      </c>
      <c r="CN8" s="188" t="e">
        <v>#N/A</v>
      </c>
      <c r="CO8" s="195" t="e">
        <v>#N/A</v>
      </c>
      <c r="CP8" s="188" t="s">
        <v>3055</v>
      </c>
      <c r="CQ8" s="187" t="s">
        <v>933</v>
      </c>
      <c r="CR8" s="187">
        <v>0</v>
      </c>
      <c r="CS8" s="187">
        <v>0</v>
      </c>
      <c r="CT8" s="187" t="b">
        <v>0</v>
      </c>
      <c r="CU8" s="187" t="s">
        <v>934</v>
      </c>
      <c r="CV8" s="187">
        <v>0</v>
      </c>
      <c r="CW8" s="200">
        <v>43511</v>
      </c>
      <c r="CX8" s="184" t="str">
        <f t="shared" si="3"/>
        <v>DZA003People in Need</v>
      </c>
      <c r="CY8" s="184">
        <f>IF(LOOKUP(2,1/(Log!$K$1:$K$7986=CX8),Log!$E$1:$E$7986)="x","x",ROUND(LOOKUP(2,1/(Log!$K$1:$K$7986=CX8),Log!$E$1:$E$7986),-3))</f>
        <v>174000</v>
      </c>
      <c r="CZ8" s="188" t="str">
        <f>LOOKUP(2,1/('[4]Raw data'!$K$1:$K$7986=CX8),'[4]Raw data'!$F$1:$F$7986)</f>
        <v>UNHCR 03/2018</v>
      </c>
      <c r="DA8" s="188" t="str">
        <f>LOOKUP(2,1/('[4]Raw data'!$K$1:$K$7986=CX8),'[4]Raw data'!$G$1:$G$7986)</f>
        <v>Medium</v>
      </c>
      <c r="DB8" s="188">
        <f>LOOKUP(2,1/('[4]Raw data'!$K$1:$K$7986=CX8),'[4]Raw data'!$H$1:$H$7986)</f>
        <v>2</v>
      </c>
      <c r="DC8" s="188" t="str">
        <f>LOOKUP(2,1/('[4]Raw data'!$K$1:$K$7986=CX8),'[4]Raw data'!$J$1:$J$7986)</f>
        <v>Sahrawi refugees in camps in Tindouf. Data hasn’t been updated since 2017 which might have consequences on the adaptation of the response to the needs.</v>
      </c>
      <c r="DD8" s="188" t="str">
        <f>LOOKUP(2,1/('[4]Raw data'!$K$1:$K$7986=CX8),'[4]Raw data'!$I$1:$I$7986)</f>
        <v>http://www.usc.es/export9/sites/webinstitucional/gl/institutos/ceso/descargas/UNHCR_Tindouf-Total-In-Camp-Population_March-2018.pdf</v>
      </c>
      <c r="DE8" s="207">
        <f>LOOKUP(2,1/('[4]Raw data'!$K$1:$K$7986=CX8),'[4]Raw data'!$L$1:$L$7986)</f>
        <v>43511</v>
      </c>
      <c r="DF8" s="197" t="str">
        <f t="shared" si="4"/>
        <v>DZA003People facing minimal humanitarian needs (level 1)</v>
      </c>
      <c r="DG8" s="183">
        <f>IF(LOOKUP(2,1/(Log!$K$1:$K$7986=DF8),Log!$E$1:$E$7986)="x","x",ROUND(LOOKUP(2,1/(Log!$K$1:$K$7986=DF8),Log!$E$1:$E$7986),-3))</f>
        <v>0</v>
      </c>
      <c r="DH8" s="187" t="str">
        <f>LOOKUP(2,1/('[4]Raw data'!$K$1:$K$7986=DF8),'[4]Raw data'!$F$1:$F$7986)</f>
        <v>UNHCR 28/09/2018</v>
      </c>
      <c r="DI8" s="187" t="str">
        <f>LOOKUP(2,1/('[4]Raw data'!$K$1:$K$7986=DF8),'[4]Raw data'!$G$1:$G$7986)</f>
        <v>Medium</v>
      </c>
      <c r="DJ8" s="187">
        <f>LOOKUP(2,1/('[4]Raw data'!$K$1:$K$7986=DF8),'[4]Raw data'!$H$1:$H$7986)</f>
        <v>2</v>
      </c>
      <c r="DK8" s="187" t="str">
        <f>LOOKUP(2,1/('[4]Raw data'!$K$1:$K$7986=DF8),'[4]Raw data'!$J$1:$J$7986)</f>
        <v>173,600 total PIN - 90,000 most vulnerable. The 83,600 are considered to face stressed level of humanitarian conditions due to their high dependance on aid to survive.</v>
      </c>
      <c r="DL8" s="187" t="str">
        <f>LOOKUP(2,1/('[4]Raw data'!$K$1:$K$7986=DF8),'[4]Raw data'!$I$1:$I$7986)</f>
        <v>https://www.unhcr.org/en-lk/news/press/2018/9/5bae473c4/tindouf-camps-planning-figures.html</v>
      </c>
      <c r="DM8" s="200">
        <f>LOOKUP(2,1/('[4]Raw data'!$K$1:$K$7986=DF8),'[4]Raw data'!$L$1:$L$7986)</f>
        <v>43511</v>
      </c>
      <c r="DN8" s="188" t="str">
        <f t="shared" si="0"/>
        <v>DZA003People facing stressed humanitarian needs (level 2)</v>
      </c>
      <c r="DO8" s="184">
        <f>IF(LOOKUP(2,1/(Log!$K$1:$K$7986=DN8),Log!$E$1:$E$7986)="x","x",ROUND(LOOKUP(2,1/(Log!$K$1:$K$7986=DN8),Log!$E$1:$E$7986),-3))</f>
        <v>84000</v>
      </c>
      <c r="DP8" s="188" t="str">
        <f>LOOKUP(2,1/('[4]Raw data'!$K$1:$K$7986=DN8),'[4]Raw data'!$F$1:$F$7986)</f>
        <v>UNHCR 28/09/2018</v>
      </c>
      <c r="DQ8" s="188" t="str">
        <f>LOOKUP(2,1/('[4]Raw data'!$K$1:$K$7986=DN8),'[4]Raw data'!$G$1:$G$7986)</f>
        <v>Medium</v>
      </c>
      <c r="DR8" s="188">
        <f>LOOKUP(2,1/('[4]Raw data'!$K$1:$K$7986=DN8),'[4]Raw data'!$H$1:$H$7986)</f>
        <v>2</v>
      </c>
      <c r="DS8" s="188" t="str">
        <f>LOOKUP(2,1/('[4]Raw data'!$K$1:$K$7986=DN8),'[4]Raw data'!$J$1:$J$7986)</f>
        <v>173,600 total PIN - 90,000 most vulnerable. The 83,600 are considered to face stressed level of humanitarian conditions due to their high dependance on aid to survive.</v>
      </c>
      <c r="DT8" s="188" t="str">
        <f>LOOKUP(2,1/('[4]Raw data'!$K$1:$K$7986=DN8),'[4]Raw data'!$I$1:$I$7986)</f>
        <v>https://www.unhcr.org/en-lk/news/press/2018/9/5bae473c4/tindouf-camps-planning-figures.html</v>
      </c>
      <c r="DU8" s="207">
        <f>LOOKUP(2,1/('[4]Raw data'!$K$1:$K$7986=DN8),'[4]Raw data'!$L$1:$L$7986)</f>
        <v>43511</v>
      </c>
      <c r="DV8" s="198" t="str">
        <f t="shared" si="5"/>
        <v>DZA003People  facing moderate humanitarian needs (level 3)</v>
      </c>
      <c r="DW8" s="183">
        <f>IF(LOOKUP(2,1/(Log!$K$1:$K$7986=DV8),Log!$E$1:$E$7986)="x","x",ROUND(LOOKUP(2,1/(Log!$K$1:$K$7986=DV8),Log!$E$1:$E$7986),-3))</f>
        <v>90000</v>
      </c>
      <c r="DX8" s="187" t="str">
        <f>LOOKUP(2,1/('[4]Raw data'!$K$1:$K$7986=DV8),'[4]Raw data'!$F$1:$F$7986)</f>
        <v>UNHCR 28/09/2018</v>
      </c>
      <c r="DY8" s="187" t="str">
        <f>LOOKUP(2,1/('[4]Raw data'!$K$1:$K$7986=DV8),'[4]Raw data'!$G$1:$G$7986)</f>
        <v>Medium</v>
      </c>
      <c r="DZ8" s="187">
        <f>LOOKUP(2,1/('[4]Raw data'!$K$1:$K$7986=DV8),'[4]Raw data'!$H$1:$H$7986)</f>
        <v>2</v>
      </c>
      <c r="EA8" s="187" t="str">
        <f>LOOKUP(2,1/('[4]Raw data'!$K$1:$K$7986=DV8),'[4]Raw data'!$J$1:$J$7986)</f>
        <v>173,600 total PIN - 90,000 most vulnerable. The 83,600 are considered to face stressed level of humanitarian conditions due to their high dependance on aid to survive.</v>
      </c>
      <c r="EB8" s="187" t="str">
        <f>LOOKUP(2,1/('[4]Raw data'!$K$1:$K$7986=DV8),'[4]Raw data'!$I$1:$I$7986)</f>
        <v>https://www.unhcr.org/en-lk/news/press/2018/9/5bae473c4/tindouf-camps-planning-figures.html</v>
      </c>
      <c r="EC8" s="200">
        <f>LOOKUP(2,1/('[4]Raw data'!$K$1:$K$7986=DV8),'[4]Raw data'!$L$1:$L$7986)</f>
        <v>43511</v>
      </c>
      <c r="ED8" s="188" t="str">
        <f t="shared" si="1"/>
        <v>DZA003People facing severe humanitarian needs (level 4)</v>
      </c>
      <c r="EE8" s="184">
        <f>IF(LOOKUP(2,1/(Log!$K$1:$K$7986=ED8),Log!$E$1:$E$7986)="x","x",ROUND(LOOKUP(2,1/(Log!$K$1:$K$7986=ED8),Log!$E$1:$E$7986),-3))</f>
        <v>0</v>
      </c>
      <c r="EF8" s="188" t="str">
        <f>LOOKUP(2,1/('[4]Raw data'!$K$1:$K$7986=ED8),'[4]Raw data'!$F$1:$F$7986)</f>
        <v>UNHCR 28/09/2018</v>
      </c>
      <c r="EG8" s="188" t="str">
        <f>LOOKUP(2,1/('[4]Raw data'!$K$1:$K$7986=ED8),'[4]Raw data'!$G$1:$G$7986)</f>
        <v>Medium</v>
      </c>
      <c r="EH8" s="188">
        <f>LOOKUP(2,1/('[4]Raw data'!$K$1:$K$7986=ED8),'[4]Raw data'!$H$1:$H$7986)</f>
        <v>2</v>
      </c>
      <c r="EI8" s="188" t="str">
        <f>LOOKUP(2,1/('[4]Raw data'!$K$1:$K$7986=ED8),'[4]Raw data'!$J$1:$J$7986)</f>
        <v>173,600 total PIN - 90,000 most vulnerable. The 83,600 are considered to face stressed level of humanitarian conditions due to their high dependance on aid to survive.</v>
      </c>
      <c r="EJ8" s="188" t="str">
        <f>LOOKUP(2,1/('[4]Raw data'!$K$1:$K$7986=ED8),'[4]Raw data'!$I$1:$I$7986)</f>
        <v>https://www.unhcr.org/en-lk/news/press/2018/9/5bae473c4/tindouf-camps-planning-figures.html</v>
      </c>
      <c r="EK8" s="207">
        <f>LOOKUP(2,1/('[4]Raw data'!$K$1:$K$7986=ED8),'[4]Raw data'!$L$1:$L$7986)</f>
        <v>43511</v>
      </c>
      <c r="EL8" s="198" t="str">
        <f t="shared" si="2"/>
        <v>DZA003People facing extreme humanitarian needs (level 5)</v>
      </c>
      <c r="EM8" s="183">
        <f>IF(LOOKUP(2,1/(Log!$K$1:$K$7986=EL8),Log!$E$1:$E$7986)="x","x",ROUND(LOOKUP(2,1/(Log!$K$1:$K$7986=EL8),Log!$E$1:$E$7986),-3))</f>
        <v>0</v>
      </c>
      <c r="EN8" s="187" t="str">
        <f>LOOKUP(2,1/('[4]Raw data'!$K$1:$K$7986=EL8),'[4]Raw data'!$F$1:$F$7986)</f>
        <v>UNHCR 28/09/2018</v>
      </c>
      <c r="EO8" s="187" t="str">
        <f>LOOKUP(2,1/('[4]Raw data'!$K$1:$K$7986=EL8),'[4]Raw data'!$G$1:$G$7986)</f>
        <v>Medium</v>
      </c>
      <c r="EP8" s="187">
        <f>LOOKUP(2,1/('[4]Raw data'!$K$1:$K$7986=EL8),'[4]Raw data'!$H$1:$H$7986)</f>
        <v>2</v>
      </c>
      <c r="EQ8" s="187" t="str">
        <f>LOOKUP(2,1/('[4]Raw data'!$K$1:$K$7986=EL8),'[4]Raw data'!$J$1:$J$7986)</f>
        <v>173,600 total PIN - 90,000 most vulnerable. The 83,600 are considered to face stressed level of humanitarian conditions due to their high dependance on aid to survive.</v>
      </c>
      <c r="ER8" s="187" t="str">
        <f>LOOKUP(2,1/('[4]Raw data'!$K$1:$K$7986=EL8),'[4]Raw data'!$I$1:$I$7986)</f>
        <v>https://www.unhcr.org/en-lk/news/press/2018/9/5bae473c4/tindouf-camps-planning-figures.html</v>
      </c>
      <c r="ES8" s="200">
        <f>LOOKUP(2,1/('[4]Raw data'!$K$1:$K$7986=EL8),'[4]Raw data'!$L$1:$L$7986)</f>
        <v>43511</v>
      </c>
      <c r="ET8" s="188" t="s">
        <v>3056</v>
      </c>
      <c r="EU8" s="188" t="s">
        <v>933</v>
      </c>
      <c r="EV8" s="188">
        <v>0</v>
      </c>
      <c r="EW8" s="188">
        <v>0</v>
      </c>
      <c r="EX8" s="188" t="b">
        <v>0</v>
      </c>
      <c r="EY8" s="188" t="s">
        <v>934</v>
      </c>
      <c r="EZ8" s="188">
        <v>0</v>
      </c>
      <c r="FA8" s="207">
        <v>43511</v>
      </c>
      <c r="FB8" s="198" t="s">
        <v>3057</v>
      </c>
      <c r="FC8" s="187">
        <v>1</v>
      </c>
      <c r="FD8" s="187">
        <v>0</v>
      </c>
      <c r="FE8" s="187">
        <v>0</v>
      </c>
      <c r="FF8" s="187" t="b">
        <v>0</v>
      </c>
      <c r="FG8" s="187" t="s">
        <v>2404</v>
      </c>
      <c r="FH8" s="187">
        <v>0</v>
      </c>
      <c r="FI8" s="200">
        <v>43511</v>
      </c>
      <c r="FJ8" s="198" t="s">
        <v>3058</v>
      </c>
      <c r="FK8" s="188">
        <v>0</v>
      </c>
      <c r="FL8" s="188">
        <v>0</v>
      </c>
      <c r="FM8" s="188">
        <v>0</v>
      </c>
      <c r="FN8" s="188" t="b">
        <v>0</v>
      </c>
      <c r="FO8" s="188" t="s">
        <v>2405</v>
      </c>
      <c r="FP8" s="184">
        <v>0</v>
      </c>
      <c r="FQ8" s="206">
        <v>43511</v>
      </c>
      <c r="FR8" s="198" t="s">
        <v>3059</v>
      </c>
      <c r="FS8" s="187">
        <v>0</v>
      </c>
      <c r="FT8" s="187">
        <v>0</v>
      </c>
      <c r="FU8" s="187">
        <v>0</v>
      </c>
      <c r="FV8" s="187" t="b">
        <v>0</v>
      </c>
      <c r="FW8" s="187" t="s">
        <v>2405</v>
      </c>
      <c r="FX8" s="187">
        <v>0</v>
      </c>
      <c r="FY8" s="200">
        <v>43511</v>
      </c>
      <c r="FZ8" s="188" t="s">
        <v>3060</v>
      </c>
      <c r="GA8" s="188">
        <v>0</v>
      </c>
      <c r="GB8" s="188" t="s">
        <v>2227</v>
      </c>
      <c r="GC8" s="188">
        <v>0</v>
      </c>
      <c r="GD8" s="188" t="b">
        <v>0</v>
      </c>
      <c r="GE8" s="188">
        <v>0</v>
      </c>
      <c r="GF8" s="188">
        <v>0</v>
      </c>
      <c r="GG8" s="207">
        <v>43511</v>
      </c>
      <c r="GH8" s="198" t="s">
        <v>3061</v>
      </c>
      <c r="GI8" s="187">
        <v>0</v>
      </c>
      <c r="GJ8" s="187" t="s">
        <v>2227</v>
      </c>
      <c r="GK8" s="187">
        <v>0</v>
      </c>
      <c r="GL8" s="187" t="b">
        <v>0</v>
      </c>
      <c r="GM8" s="187">
        <v>0</v>
      </c>
      <c r="GN8" s="187">
        <v>0</v>
      </c>
      <c r="GO8" s="200">
        <v>43511</v>
      </c>
      <c r="GP8" s="188" t="s">
        <v>3062</v>
      </c>
      <c r="GQ8" s="188">
        <v>0</v>
      </c>
      <c r="GR8" s="188" t="s">
        <v>2227</v>
      </c>
      <c r="GS8" s="188">
        <v>0</v>
      </c>
      <c r="GT8" s="188" t="b">
        <v>0</v>
      </c>
      <c r="GU8" s="188">
        <v>0</v>
      </c>
      <c r="GV8" s="188">
        <v>0</v>
      </c>
      <c r="GW8" s="207">
        <v>43511</v>
      </c>
      <c r="GX8" s="198" t="s">
        <v>3063</v>
      </c>
      <c r="GY8" s="187">
        <v>0</v>
      </c>
      <c r="GZ8" s="187" t="s">
        <v>2227</v>
      </c>
      <c r="HA8" s="187">
        <v>0</v>
      </c>
      <c r="HB8" s="187" t="b">
        <v>0</v>
      </c>
      <c r="HC8" s="187">
        <v>0</v>
      </c>
      <c r="HD8" s="187">
        <v>0</v>
      </c>
      <c r="HE8" s="200">
        <v>43511</v>
      </c>
      <c r="HF8" s="188" t="s">
        <v>3064</v>
      </c>
      <c r="HG8" s="188">
        <v>0</v>
      </c>
      <c r="HH8" s="188" t="s">
        <v>2227</v>
      </c>
      <c r="HI8" s="188">
        <v>0</v>
      </c>
      <c r="HJ8" s="188" t="b">
        <v>0</v>
      </c>
      <c r="HK8" s="188">
        <v>0</v>
      </c>
      <c r="HL8" s="188">
        <v>0</v>
      </c>
      <c r="HM8" s="207">
        <v>43511</v>
      </c>
      <c r="HN8" s="198" t="s">
        <v>3065</v>
      </c>
      <c r="HO8" s="187">
        <v>0</v>
      </c>
      <c r="HP8" s="187" t="s">
        <v>2227</v>
      </c>
      <c r="HQ8" s="187">
        <v>0</v>
      </c>
      <c r="HR8" s="187" t="b">
        <v>0</v>
      </c>
      <c r="HS8" s="187">
        <v>0</v>
      </c>
      <c r="HT8" s="187">
        <v>0</v>
      </c>
      <c r="HU8" s="200">
        <v>43511</v>
      </c>
      <c r="HV8" s="188" t="s">
        <v>3066</v>
      </c>
      <c r="HW8" s="188">
        <v>0</v>
      </c>
      <c r="HX8" s="188" t="s">
        <v>2227</v>
      </c>
      <c r="HY8" s="188">
        <v>0</v>
      </c>
      <c r="HZ8" s="188" t="b">
        <v>0</v>
      </c>
      <c r="IA8" s="188">
        <v>0</v>
      </c>
      <c r="IB8" s="188">
        <v>0</v>
      </c>
      <c r="IC8" s="207">
        <v>43511</v>
      </c>
      <c r="ID8" s="198" t="s">
        <v>3067</v>
      </c>
      <c r="IE8" s="187">
        <v>0</v>
      </c>
      <c r="IF8" s="187" t="s">
        <v>2227</v>
      </c>
      <c r="IG8" s="187">
        <v>0</v>
      </c>
      <c r="IH8" s="187" t="b">
        <v>0</v>
      </c>
      <c r="II8" s="187">
        <v>0</v>
      </c>
      <c r="IJ8" s="187">
        <v>0</v>
      </c>
      <c r="IK8" s="200">
        <v>43511</v>
      </c>
      <c r="IL8" s="188" t="s">
        <v>3068</v>
      </c>
      <c r="IM8" s="188">
        <v>0</v>
      </c>
      <c r="IN8" s="188" t="s">
        <v>2227</v>
      </c>
      <c r="IO8" s="188">
        <v>0</v>
      </c>
      <c r="IP8" s="188" t="b">
        <v>0</v>
      </c>
      <c r="IQ8" s="188">
        <v>0</v>
      </c>
      <c r="IR8" s="188">
        <v>0</v>
      </c>
      <c r="IS8" s="207">
        <v>43511</v>
      </c>
    </row>
    <row r="9" spans="1:253" x14ac:dyDescent="0.3">
      <c r="A9" t="s">
        <v>1286</v>
      </c>
      <c r="B9" t="s">
        <v>862</v>
      </c>
      <c r="C9" t="s">
        <v>825</v>
      </c>
      <c r="D9" t="str">
        <f>Lists!C:C</f>
        <v>Argentina</v>
      </c>
      <c r="E9" t="s">
        <v>10</v>
      </c>
      <c r="F9" t="s">
        <v>3069</v>
      </c>
      <c r="G9" s="186">
        <v>44625000</v>
      </c>
      <c r="H9" s="187" t="s">
        <v>2484</v>
      </c>
      <c r="I9" s="187" t="s">
        <v>734</v>
      </c>
      <c r="J9" s="187">
        <v>2</v>
      </c>
      <c r="K9" s="187" t="s">
        <v>2492</v>
      </c>
      <c r="L9" s="187" t="s">
        <v>2488</v>
      </c>
      <c r="M9" s="201">
        <v>43511</v>
      </c>
      <c r="N9" s="198" t="s">
        <v>3070</v>
      </c>
      <c r="O9" s="189">
        <v>200</v>
      </c>
      <c r="P9" s="189" t="s">
        <v>2485</v>
      </c>
      <c r="Q9" s="189" t="s">
        <v>734</v>
      </c>
      <c r="R9" s="189">
        <v>2</v>
      </c>
      <c r="S9" s="189" t="s">
        <v>2493</v>
      </c>
      <c r="T9" s="189" t="s">
        <v>2489</v>
      </c>
      <c r="U9" s="204">
        <v>43511</v>
      </c>
      <c r="V9" s="198" t="s">
        <v>3071</v>
      </c>
      <c r="W9" s="187">
        <v>3180000</v>
      </c>
      <c r="X9" s="187" t="s">
        <v>2486</v>
      </c>
      <c r="Y9" s="187" t="s">
        <v>734</v>
      </c>
      <c r="Z9" s="187">
        <v>2</v>
      </c>
      <c r="AA9" s="187" t="s">
        <v>2494</v>
      </c>
      <c r="AB9" s="187" t="s">
        <v>2490</v>
      </c>
      <c r="AC9" s="201">
        <v>43511</v>
      </c>
      <c r="AD9" s="198" t="s">
        <v>3072</v>
      </c>
      <c r="AE9" s="188">
        <v>130000</v>
      </c>
      <c r="AF9" s="188" t="s">
        <v>2487</v>
      </c>
      <c r="AG9" s="188" t="s">
        <v>734</v>
      </c>
      <c r="AH9" s="188">
        <v>2</v>
      </c>
      <c r="AI9" s="188" t="s">
        <v>2495</v>
      </c>
      <c r="AJ9" s="188" t="s">
        <v>2491</v>
      </c>
      <c r="AK9" s="207">
        <v>43511</v>
      </c>
      <c r="AL9" s="198" t="s">
        <v>3073</v>
      </c>
      <c r="AM9" s="187">
        <v>130000</v>
      </c>
      <c r="AN9" s="187" t="s">
        <v>2487</v>
      </c>
      <c r="AO9" s="187" t="s">
        <v>734</v>
      </c>
      <c r="AP9" s="187">
        <v>2</v>
      </c>
      <c r="AQ9" s="187" t="s">
        <v>2495</v>
      </c>
      <c r="AR9" s="187" t="s">
        <v>2491</v>
      </c>
      <c r="AS9" s="201">
        <v>43511</v>
      </c>
      <c r="AT9" s="188" t="s">
        <v>3074</v>
      </c>
      <c r="AU9" s="188" t="s">
        <v>445</v>
      </c>
      <c r="AV9" s="188">
        <v>0</v>
      </c>
      <c r="AW9" s="188">
        <v>0</v>
      </c>
      <c r="AX9" s="188" t="b">
        <v>0</v>
      </c>
      <c r="AY9" s="188" t="s">
        <v>1796</v>
      </c>
      <c r="AZ9" s="188">
        <v>0</v>
      </c>
      <c r="BA9" s="207">
        <v>43511</v>
      </c>
      <c r="BB9" s="198" t="s">
        <v>3075</v>
      </c>
      <c r="BC9" s="187" t="s">
        <v>445</v>
      </c>
      <c r="BD9" s="187">
        <v>0</v>
      </c>
      <c r="BE9" s="187">
        <v>0</v>
      </c>
      <c r="BF9" s="187" t="b">
        <v>0</v>
      </c>
      <c r="BG9" s="187" t="s">
        <v>2465</v>
      </c>
      <c r="BH9" s="187">
        <v>0</v>
      </c>
      <c r="BI9" s="200">
        <v>43511</v>
      </c>
      <c r="BJ9" s="188" t="s">
        <v>3076</v>
      </c>
      <c r="BK9" s="188" t="s">
        <v>445</v>
      </c>
      <c r="BL9" s="188">
        <v>0</v>
      </c>
      <c r="BM9" s="188">
        <v>0</v>
      </c>
      <c r="BN9" s="188" t="b">
        <v>0</v>
      </c>
      <c r="BO9" s="188" t="s">
        <v>1796</v>
      </c>
      <c r="BP9" s="188">
        <v>0</v>
      </c>
      <c r="BQ9" s="207">
        <v>43511</v>
      </c>
      <c r="BR9" s="198" t="s">
        <v>3077</v>
      </c>
      <c r="BS9" s="187" t="s">
        <v>445</v>
      </c>
      <c r="BT9" s="187">
        <v>0</v>
      </c>
      <c r="BU9" s="187">
        <v>0</v>
      </c>
      <c r="BV9" s="187" t="b">
        <v>0</v>
      </c>
      <c r="BW9" s="187" t="s">
        <v>2465</v>
      </c>
      <c r="BX9" s="187">
        <v>0</v>
      </c>
      <c r="BY9" s="200">
        <v>43511</v>
      </c>
      <c r="BZ9" s="188" t="s">
        <v>3078</v>
      </c>
      <c r="CA9" s="188">
        <v>0</v>
      </c>
      <c r="CB9" s="188">
        <v>0</v>
      </c>
      <c r="CC9" s="188">
        <v>0</v>
      </c>
      <c r="CD9" s="188" t="b">
        <v>0</v>
      </c>
      <c r="CE9" s="188">
        <v>0</v>
      </c>
      <c r="CF9" s="188">
        <v>0</v>
      </c>
      <c r="CG9" s="207">
        <v>43511</v>
      </c>
      <c r="CH9" s="198" t="s">
        <v>3079</v>
      </c>
      <c r="CI9" s="188" t="e">
        <v>#N/A</v>
      </c>
      <c r="CJ9" s="188" t="e">
        <v>#N/A</v>
      </c>
      <c r="CK9" s="188" t="e">
        <v>#N/A</v>
      </c>
      <c r="CL9" s="188" t="e">
        <v>#N/A</v>
      </c>
      <c r="CM9" s="188" t="e">
        <v>#N/A</v>
      </c>
      <c r="CN9" s="188" t="e">
        <v>#N/A</v>
      </c>
      <c r="CO9" s="195" t="e">
        <v>#N/A</v>
      </c>
      <c r="CP9" s="188" t="s">
        <v>3080</v>
      </c>
      <c r="CQ9" s="187" t="s">
        <v>445</v>
      </c>
      <c r="CR9" s="187">
        <v>0</v>
      </c>
      <c r="CS9" s="187">
        <v>0</v>
      </c>
      <c r="CT9" s="187" t="b">
        <v>0</v>
      </c>
      <c r="CU9" s="187" t="s">
        <v>1796</v>
      </c>
      <c r="CV9" s="187">
        <v>0</v>
      </c>
      <c r="CW9" s="200">
        <v>43511</v>
      </c>
      <c r="CX9" s="184" t="str">
        <f t="shared" si="3"/>
        <v>ARG002People in Need</v>
      </c>
      <c r="CY9" s="184">
        <f>IF(LOOKUP(2,1/(Log!$K$1:$K$7986=CX9),Log!$E$1:$E$7986)="x","x",ROUND(LOOKUP(2,1/(Log!$K$1:$K$7986=CX9),Log!$E$1:$E$7986),-3))</f>
        <v>130000</v>
      </c>
      <c r="CZ9" s="188" t="str">
        <f>LOOKUP(2,1/('[4]Raw data'!$K$1:$K$7986=CX9),'[4]Raw data'!$F$1:$F$7986)</f>
        <v>UNHCR 08/11/2018; IFRC 01/02/2019</v>
      </c>
      <c r="DA9" s="188" t="str">
        <f>LOOKUP(2,1/('[4]Raw data'!$K$1:$K$7986=CX9),'[4]Raw data'!$G$1:$G$7986)</f>
        <v>Medium</v>
      </c>
      <c r="DB9" s="188">
        <f>LOOKUP(2,1/('[4]Raw data'!$K$1:$K$7986=CX9),'[4]Raw data'!$H$1:$H$7986)</f>
        <v>2</v>
      </c>
      <c r="DC9" s="188" t="str">
        <f>LOOKUP(2,1/('[4]Raw data'!$K$1:$K$7986=CX9),'[4]Raw data'!$J$1:$J$7986)</f>
        <v>The ministry of international relations of Argentina states that there are currently 130,000 migrants and refugees from Venezuela registered in the country</v>
      </c>
      <c r="DD9" s="188" t="str">
        <f>LOOKUP(2,1/('[4]Raw data'!$K$1:$K$7986=CX9),'[4]Raw data'!$I$1:$I$7986)</f>
        <v>https://www.unhcr.org/news/press/2018/11/5be4192b4/number-refugees-migrants-venezuela-reaches-3-million.html https://reliefweb.int/sites/reliefweb.int/files/resources/MDR42004eu1.pdf</v>
      </c>
      <c r="DE9" s="207">
        <f>LOOKUP(2,1/('[4]Raw data'!$K$1:$K$7986=CX9),'[4]Raw data'!$L$1:$L$7986)</f>
        <v>43511</v>
      </c>
      <c r="DF9" s="197" t="str">
        <f t="shared" si="4"/>
        <v>ARG002People facing minimal humanitarian needs (level 1)</v>
      </c>
      <c r="DG9" s="183">
        <f>IF(LOOKUP(2,1/(Log!$K$1:$K$7986=DF9),Log!$E$1:$E$7986)="x","x",ROUND(LOOKUP(2,1/(Log!$K$1:$K$7986=DF9),Log!$E$1:$E$7986),-3))</f>
        <v>130000</v>
      </c>
      <c r="DH9" s="187" t="str">
        <f>LOOKUP(2,1/('[4]Raw data'!$K$1:$K$7986=DF9),'[4]Raw data'!$F$1:$F$7986)</f>
        <v>UNHCR 08/11/2018; IFRC 01/02/2019</v>
      </c>
      <c r="DI9" s="187" t="str">
        <f>LOOKUP(2,1/('[4]Raw data'!$K$1:$K$7986=DF9),'[4]Raw data'!$G$1:$G$7986)</f>
        <v>Medium</v>
      </c>
      <c r="DJ9" s="187">
        <f>LOOKUP(2,1/('[4]Raw data'!$K$1:$K$7986=DF9),'[4]Raw data'!$H$1:$H$7986)</f>
        <v>2</v>
      </c>
      <c r="DK9" s="187" t="str">
        <f>LOOKUP(2,1/('[4]Raw data'!$K$1:$K$7986=DF9),'[4]Raw data'!$J$1:$J$7986)</f>
        <v>No information available on the severity of needs and figures. Therefore it is assumed that the majority of the 130,000 Venezuelan refugees in Argentina are facing minimal humanitarian needs</v>
      </c>
      <c r="DL9" s="187" t="str">
        <f>LOOKUP(2,1/('[4]Raw data'!$K$1:$K$7986=DF9),'[4]Raw data'!$I$1:$I$7986)</f>
        <v>https://www.unhcr.org/news/press/2018/11/5be4192b4/number-refugees-migrants-venezuela-reaches-3-million.html https://reliefweb.int/sites/reliefweb.int/files/resources/MDR42004eu1.pdf</v>
      </c>
      <c r="DM9" s="200">
        <f>LOOKUP(2,1/('[4]Raw data'!$K$1:$K$7986=DF9),'[4]Raw data'!$L$1:$L$7986)</f>
        <v>43511</v>
      </c>
      <c r="DN9" s="188" t="str">
        <f t="shared" si="0"/>
        <v>ARG002People facing stressed humanitarian needs (level 2)</v>
      </c>
      <c r="DO9" s="184">
        <f>IF(LOOKUP(2,1/(Log!$K$1:$K$7986=DN9),Log!$E$1:$E$7986)="x","x",ROUND(LOOKUP(2,1/(Log!$K$1:$K$7986=DN9),Log!$E$1:$E$7986),-3))</f>
        <v>0</v>
      </c>
      <c r="DP9" s="188">
        <f>LOOKUP(2,1/('[4]Raw data'!$K$1:$K$7986=DN9),'[4]Raw data'!$F$1:$F$7986)</f>
        <v>0</v>
      </c>
      <c r="DQ9" s="188">
        <f>LOOKUP(2,1/('[4]Raw data'!$K$1:$K$7986=DN9),'[4]Raw data'!$G$1:$G$7986)</f>
        <v>0</v>
      </c>
      <c r="DR9" s="188" t="b">
        <f>LOOKUP(2,1/('[4]Raw data'!$K$1:$K$7986=DN9),'[4]Raw data'!$H$1:$H$7986)</f>
        <v>0</v>
      </c>
      <c r="DS9" s="188">
        <f>LOOKUP(2,1/('[4]Raw data'!$K$1:$K$7986=DN9),'[4]Raw data'!$J$1:$J$7986)</f>
        <v>0</v>
      </c>
      <c r="DT9" s="188">
        <f>LOOKUP(2,1/('[4]Raw data'!$K$1:$K$7986=DN9),'[4]Raw data'!$I$1:$I$7986)</f>
        <v>0</v>
      </c>
      <c r="DU9" s="207">
        <f>LOOKUP(2,1/('[4]Raw data'!$K$1:$K$7986=DN9),'[4]Raw data'!$L$1:$L$7986)</f>
        <v>43511</v>
      </c>
      <c r="DV9" s="198" t="str">
        <f t="shared" si="5"/>
        <v>ARG002People  facing moderate humanitarian needs (level 3)</v>
      </c>
      <c r="DW9" s="183">
        <f>IF(LOOKUP(2,1/(Log!$K$1:$K$7986=DV9),Log!$E$1:$E$7986)="x","x",ROUND(LOOKUP(2,1/(Log!$K$1:$K$7986=DV9),Log!$E$1:$E$7986),-3))</f>
        <v>0</v>
      </c>
      <c r="DX9" s="187">
        <f>LOOKUP(2,1/('[4]Raw data'!$K$1:$K$7986=DV9),'[4]Raw data'!$F$1:$F$7986)</f>
        <v>0</v>
      </c>
      <c r="DY9" s="187">
        <f>LOOKUP(2,1/('[4]Raw data'!$K$1:$K$7986=DV9),'[4]Raw data'!$G$1:$G$7986)</f>
        <v>0</v>
      </c>
      <c r="DZ9" s="187" t="b">
        <f>LOOKUP(2,1/('[4]Raw data'!$K$1:$K$7986=DV9),'[4]Raw data'!$H$1:$H$7986)</f>
        <v>0</v>
      </c>
      <c r="EA9" s="187">
        <f>LOOKUP(2,1/('[4]Raw data'!$K$1:$K$7986=DV9),'[4]Raw data'!$J$1:$J$7986)</f>
        <v>0</v>
      </c>
      <c r="EB9" s="187">
        <f>LOOKUP(2,1/('[4]Raw data'!$K$1:$K$7986=DV9),'[4]Raw data'!$I$1:$I$7986)</f>
        <v>0</v>
      </c>
      <c r="EC9" s="200">
        <f>LOOKUP(2,1/('[4]Raw data'!$K$1:$K$7986=DV9),'[4]Raw data'!$L$1:$L$7986)</f>
        <v>43511</v>
      </c>
      <c r="ED9" s="188" t="str">
        <f t="shared" si="1"/>
        <v>ARG002People facing severe humanitarian needs (level 4)</v>
      </c>
      <c r="EE9" s="184">
        <f>IF(LOOKUP(2,1/(Log!$K$1:$K$7986=ED9),Log!$E$1:$E$7986)="x","x",ROUND(LOOKUP(2,1/(Log!$K$1:$K$7986=ED9),Log!$E$1:$E$7986),-3))</f>
        <v>0</v>
      </c>
      <c r="EF9" s="188">
        <f>LOOKUP(2,1/('[4]Raw data'!$K$1:$K$7986=ED9),'[4]Raw data'!$F$1:$F$7986)</f>
        <v>0</v>
      </c>
      <c r="EG9" s="188">
        <f>LOOKUP(2,1/('[4]Raw data'!$K$1:$K$7986=ED9),'[4]Raw data'!$G$1:$G$7986)</f>
        <v>0</v>
      </c>
      <c r="EH9" s="188" t="b">
        <f>LOOKUP(2,1/('[4]Raw data'!$K$1:$K$7986=ED9),'[4]Raw data'!$H$1:$H$7986)</f>
        <v>0</v>
      </c>
      <c r="EI9" s="188">
        <f>LOOKUP(2,1/('[4]Raw data'!$K$1:$K$7986=ED9),'[4]Raw data'!$J$1:$J$7986)</f>
        <v>0</v>
      </c>
      <c r="EJ9" s="188">
        <f>LOOKUP(2,1/('[4]Raw data'!$K$1:$K$7986=ED9),'[4]Raw data'!$I$1:$I$7986)</f>
        <v>0</v>
      </c>
      <c r="EK9" s="207">
        <f>LOOKUP(2,1/('[4]Raw data'!$K$1:$K$7986=ED9),'[4]Raw data'!$L$1:$L$7986)</f>
        <v>43511</v>
      </c>
      <c r="EL9" s="198" t="str">
        <f t="shared" si="2"/>
        <v>ARG002People facing extreme humanitarian needs (level 5)</v>
      </c>
      <c r="EM9" s="183">
        <f>IF(LOOKUP(2,1/(Log!$K$1:$K$7986=EL9),Log!$E$1:$E$7986)="x","x",ROUND(LOOKUP(2,1/(Log!$K$1:$K$7986=EL9),Log!$E$1:$E$7986),-3))</f>
        <v>0</v>
      </c>
      <c r="EN9" s="187">
        <f>LOOKUP(2,1/('[4]Raw data'!$K$1:$K$7986=EL9),'[4]Raw data'!$F$1:$F$7986)</f>
        <v>0</v>
      </c>
      <c r="EO9" s="187">
        <f>LOOKUP(2,1/('[4]Raw data'!$K$1:$K$7986=EL9),'[4]Raw data'!$G$1:$G$7986)</f>
        <v>0</v>
      </c>
      <c r="EP9" s="187" t="b">
        <f>LOOKUP(2,1/('[4]Raw data'!$K$1:$K$7986=EL9),'[4]Raw data'!$H$1:$H$7986)</f>
        <v>0</v>
      </c>
      <c r="EQ9" s="187">
        <f>LOOKUP(2,1/('[4]Raw data'!$K$1:$K$7986=EL9),'[4]Raw data'!$J$1:$J$7986)</f>
        <v>0</v>
      </c>
      <c r="ER9" s="187">
        <f>LOOKUP(2,1/('[4]Raw data'!$K$1:$K$7986=EL9),'[4]Raw data'!$I$1:$I$7986)</f>
        <v>0</v>
      </c>
      <c r="ES9" s="200">
        <f>LOOKUP(2,1/('[4]Raw data'!$K$1:$K$7986=EL9),'[4]Raw data'!$L$1:$L$7986)</f>
        <v>43511</v>
      </c>
      <c r="ET9" s="188" t="s">
        <v>3081</v>
      </c>
      <c r="EU9" s="188" t="s">
        <v>445</v>
      </c>
      <c r="EV9" s="188">
        <v>0</v>
      </c>
      <c r="EW9" s="188">
        <v>0</v>
      </c>
      <c r="EX9" s="188" t="b">
        <v>0</v>
      </c>
      <c r="EY9" s="188" t="s">
        <v>2465</v>
      </c>
      <c r="EZ9" s="188">
        <v>0</v>
      </c>
      <c r="FA9" s="207">
        <v>43511</v>
      </c>
      <c r="FB9" s="198" t="s">
        <v>3082</v>
      </c>
      <c r="FC9" s="187">
        <v>1</v>
      </c>
      <c r="FD9" s="187">
        <v>0</v>
      </c>
      <c r="FE9" s="187">
        <v>0</v>
      </c>
      <c r="FF9" s="187" t="b">
        <v>0</v>
      </c>
      <c r="FG9" s="187" t="s">
        <v>2483</v>
      </c>
      <c r="FH9" s="187">
        <v>0</v>
      </c>
      <c r="FI9" s="200">
        <v>43511</v>
      </c>
      <c r="FJ9" s="198" t="s">
        <v>3083</v>
      </c>
      <c r="FK9" s="188" t="s">
        <v>445</v>
      </c>
      <c r="FL9" s="188">
        <v>0</v>
      </c>
      <c r="FM9" s="188">
        <v>0</v>
      </c>
      <c r="FN9" s="188" t="b">
        <v>0</v>
      </c>
      <c r="FO9" s="188" t="s">
        <v>2465</v>
      </c>
      <c r="FP9" s="184">
        <v>0</v>
      </c>
      <c r="FQ9" s="206">
        <v>43511</v>
      </c>
      <c r="FR9" s="198" t="s">
        <v>3084</v>
      </c>
      <c r="FS9" s="187" t="s">
        <v>445</v>
      </c>
      <c r="FT9" s="187">
        <v>0</v>
      </c>
      <c r="FU9" s="187">
        <v>0</v>
      </c>
      <c r="FV9" s="187" t="b">
        <v>0</v>
      </c>
      <c r="FW9" s="187" t="s">
        <v>2465</v>
      </c>
      <c r="FX9" s="187">
        <v>0</v>
      </c>
      <c r="FY9" s="200">
        <v>43511</v>
      </c>
      <c r="FZ9" s="188" t="s">
        <v>3085</v>
      </c>
      <c r="GA9" s="188" t="s">
        <v>445</v>
      </c>
      <c r="GB9" s="188" t="s">
        <v>1408</v>
      </c>
      <c r="GC9" s="188" t="s">
        <v>734</v>
      </c>
      <c r="GD9" s="188">
        <v>2</v>
      </c>
      <c r="GE9" s="188" t="s">
        <v>2465</v>
      </c>
      <c r="GF9" s="188" t="s">
        <v>1416</v>
      </c>
      <c r="GG9" s="207">
        <v>43511</v>
      </c>
      <c r="GH9" s="198" t="s">
        <v>3086</v>
      </c>
      <c r="GI9" s="187" t="s">
        <v>445</v>
      </c>
      <c r="GJ9" s="187" t="s">
        <v>1408</v>
      </c>
      <c r="GK9" s="187" t="s">
        <v>734</v>
      </c>
      <c r="GL9" s="187">
        <v>2</v>
      </c>
      <c r="GM9" s="187" t="s">
        <v>2465</v>
      </c>
      <c r="GN9" s="187" t="s">
        <v>1416</v>
      </c>
      <c r="GO9" s="200">
        <v>43511</v>
      </c>
      <c r="GP9" s="188" t="s">
        <v>3087</v>
      </c>
      <c r="GQ9" s="188" t="s">
        <v>445</v>
      </c>
      <c r="GR9" s="188" t="s">
        <v>1408</v>
      </c>
      <c r="GS9" s="188" t="s">
        <v>734</v>
      </c>
      <c r="GT9" s="188">
        <v>2</v>
      </c>
      <c r="GU9" s="188" t="s">
        <v>2465</v>
      </c>
      <c r="GV9" s="188" t="s">
        <v>1416</v>
      </c>
      <c r="GW9" s="207">
        <v>43511</v>
      </c>
      <c r="GX9" s="198" t="s">
        <v>3088</v>
      </c>
      <c r="GY9" s="187" t="s">
        <v>445</v>
      </c>
      <c r="GZ9" s="187" t="s">
        <v>1408</v>
      </c>
      <c r="HA9" s="187" t="s">
        <v>734</v>
      </c>
      <c r="HB9" s="187">
        <v>2</v>
      </c>
      <c r="HC9" s="187" t="s">
        <v>2465</v>
      </c>
      <c r="HD9" s="187" t="s">
        <v>1416</v>
      </c>
      <c r="HE9" s="200">
        <v>43511</v>
      </c>
      <c r="HF9" s="188" t="s">
        <v>3089</v>
      </c>
      <c r="HG9" s="188" t="s">
        <v>445</v>
      </c>
      <c r="HH9" s="188" t="s">
        <v>1408</v>
      </c>
      <c r="HI9" s="188" t="s">
        <v>734</v>
      </c>
      <c r="HJ9" s="188">
        <v>2</v>
      </c>
      <c r="HK9" s="188" t="s">
        <v>2465</v>
      </c>
      <c r="HL9" s="188" t="s">
        <v>1416</v>
      </c>
      <c r="HM9" s="207">
        <v>43511</v>
      </c>
      <c r="HN9" s="198" t="s">
        <v>3090</v>
      </c>
      <c r="HO9" s="187" t="s">
        <v>445</v>
      </c>
      <c r="HP9" s="187" t="s">
        <v>1408</v>
      </c>
      <c r="HQ9" s="187" t="s">
        <v>734</v>
      </c>
      <c r="HR9" s="187">
        <v>2</v>
      </c>
      <c r="HS9" s="187" t="s">
        <v>2465</v>
      </c>
      <c r="HT9" s="187" t="s">
        <v>1416</v>
      </c>
      <c r="HU9" s="200">
        <v>43511</v>
      </c>
      <c r="HV9" s="188" t="s">
        <v>3091</v>
      </c>
      <c r="HW9" s="188" t="s">
        <v>445</v>
      </c>
      <c r="HX9" s="188" t="s">
        <v>1408</v>
      </c>
      <c r="HY9" s="188" t="s">
        <v>734</v>
      </c>
      <c r="HZ9" s="188">
        <v>2</v>
      </c>
      <c r="IA9" s="188" t="s">
        <v>2465</v>
      </c>
      <c r="IB9" s="188" t="s">
        <v>1416</v>
      </c>
      <c r="IC9" s="207">
        <v>43511</v>
      </c>
      <c r="ID9" s="198" t="s">
        <v>3092</v>
      </c>
      <c r="IE9" s="187" t="s">
        <v>445</v>
      </c>
      <c r="IF9" s="187" t="s">
        <v>1408</v>
      </c>
      <c r="IG9" s="187" t="s">
        <v>734</v>
      </c>
      <c r="IH9" s="187">
        <v>2</v>
      </c>
      <c r="II9" s="187" t="s">
        <v>2465</v>
      </c>
      <c r="IJ9" s="187" t="s">
        <v>1416</v>
      </c>
      <c r="IK9" s="200">
        <v>43511</v>
      </c>
      <c r="IL9" s="188" t="s">
        <v>3093</v>
      </c>
      <c r="IM9" s="188" t="s">
        <v>445</v>
      </c>
      <c r="IN9" s="188" t="s">
        <v>1408</v>
      </c>
      <c r="IO9" s="188" t="s">
        <v>734</v>
      </c>
      <c r="IP9" s="188">
        <v>2</v>
      </c>
      <c r="IQ9" s="188" t="s">
        <v>2465</v>
      </c>
      <c r="IR9" s="188" t="s">
        <v>1416</v>
      </c>
      <c r="IS9" s="207">
        <v>43511</v>
      </c>
    </row>
    <row r="10" spans="1:253" x14ac:dyDescent="0.3">
      <c r="A10" t="s">
        <v>792</v>
      </c>
      <c r="B10" t="s">
        <v>862</v>
      </c>
      <c r="C10" t="s">
        <v>815</v>
      </c>
      <c r="D10" t="str">
        <f>Lists!C:C</f>
        <v>Bangladesh</v>
      </c>
      <c r="E10" t="s">
        <v>24</v>
      </c>
      <c r="F10" t="s">
        <v>3094</v>
      </c>
      <c r="G10" s="186">
        <v>143226199</v>
      </c>
      <c r="H10" s="187" t="s">
        <v>1463</v>
      </c>
      <c r="I10" s="187" t="s">
        <v>734</v>
      </c>
      <c r="J10" s="187">
        <v>2</v>
      </c>
      <c r="K10" s="187" t="s">
        <v>1474</v>
      </c>
      <c r="L10" s="187" t="s">
        <v>1487</v>
      </c>
      <c r="M10" s="201">
        <v>43503</v>
      </c>
      <c r="N10" s="198" t="s">
        <v>3095</v>
      </c>
      <c r="O10" s="189">
        <v>650</v>
      </c>
      <c r="P10" s="189" t="s">
        <v>1464</v>
      </c>
      <c r="Q10" s="189" t="s">
        <v>734</v>
      </c>
      <c r="R10" s="189">
        <v>2</v>
      </c>
      <c r="S10" s="189" t="s">
        <v>1475</v>
      </c>
      <c r="T10" s="189" t="s">
        <v>1487</v>
      </c>
      <c r="U10" s="204">
        <v>43503</v>
      </c>
      <c r="V10" s="198" t="s">
        <v>3096</v>
      </c>
      <c r="W10" s="187">
        <v>1378967</v>
      </c>
      <c r="X10" s="187" t="s">
        <v>1464</v>
      </c>
      <c r="Y10" s="187" t="s">
        <v>734</v>
      </c>
      <c r="Z10" s="187">
        <v>2</v>
      </c>
      <c r="AA10" s="187" t="s">
        <v>1476</v>
      </c>
      <c r="AB10" s="187" t="s">
        <v>1488</v>
      </c>
      <c r="AC10" s="201">
        <v>43503</v>
      </c>
      <c r="AD10" s="198" t="s">
        <v>3097</v>
      </c>
      <c r="AE10" s="188">
        <v>1378967</v>
      </c>
      <c r="AF10" s="188" t="s">
        <v>1464</v>
      </c>
      <c r="AG10" s="188" t="s">
        <v>734</v>
      </c>
      <c r="AH10" s="188">
        <v>2</v>
      </c>
      <c r="AI10" s="188" t="s">
        <v>1477</v>
      </c>
      <c r="AJ10" s="188" t="s">
        <v>1488</v>
      </c>
      <c r="AK10" s="207">
        <v>43503</v>
      </c>
      <c r="AL10" s="198" t="s">
        <v>3098</v>
      </c>
      <c r="AM10" s="187">
        <v>907199</v>
      </c>
      <c r="AN10" s="187" t="s">
        <v>1465</v>
      </c>
      <c r="AO10" s="187" t="s">
        <v>734</v>
      </c>
      <c r="AP10" s="187">
        <v>2</v>
      </c>
      <c r="AQ10" s="187" t="s">
        <v>1478</v>
      </c>
      <c r="AR10" s="187" t="s">
        <v>1489</v>
      </c>
      <c r="AS10" s="201">
        <v>43503</v>
      </c>
      <c r="AT10" s="188" t="s">
        <v>3099</v>
      </c>
      <c r="AU10" s="188" t="s">
        <v>445</v>
      </c>
      <c r="AV10" s="188" t="s">
        <v>1467</v>
      </c>
      <c r="AW10" s="188" t="s">
        <v>734</v>
      </c>
      <c r="AX10" s="188">
        <v>2</v>
      </c>
      <c r="AY10" s="188" t="s">
        <v>1480</v>
      </c>
      <c r="AZ10" s="188">
        <v>0</v>
      </c>
      <c r="BA10" s="207">
        <v>43503</v>
      </c>
      <c r="BB10" s="198" t="s">
        <v>3100</v>
      </c>
      <c r="BC10" s="187">
        <v>1777518</v>
      </c>
      <c r="BD10" s="187" t="s">
        <v>1466</v>
      </c>
      <c r="BE10" s="187" t="s">
        <v>734</v>
      </c>
      <c r="BF10" s="187">
        <v>2</v>
      </c>
      <c r="BG10" s="187" t="s">
        <v>1479</v>
      </c>
      <c r="BH10" s="187">
        <v>0</v>
      </c>
      <c r="BI10" s="200">
        <v>43503</v>
      </c>
      <c r="BJ10" s="188" t="s">
        <v>3101</v>
      </c>
      <c r="BK10" s="188" t="s">
        <v>445</v>
      </c>
      <c r="BL10" s="188" t="s">
        <v>1467</v>
      </c>
      <c r="BM10" s="188" t="s">
        <v>734</v>
      </c>
      <c r="BN10" s="188">
        <v>2</v>
      </c>
      <c r="BO10" s="188" t="s">
        <v>1481</v>
      </c>
      <c r="BP10" s="188" t="s">
        <v>1494</v>
      </c>
      <c r="BQ10" s="207">
        <v>43503</v>
      </c>
      <c r="BR10" s="198" t="s">
        <v>3102</v>
      </c>
      <c r="BS10" s="187" t="s">
        <v>445</v>
      </c>
      <c r="BT10" s="187" t="s">
        <v>1468</v>
      </c>
      <c r="BU10" s="187" t="s">
        <v>734</v>
      </c>
      <c r="BV10" s="187">
        <v>2</v>
      </c>
      <c r="BW10" s="187" t="s">
        <v>1482</v>
      </c>
      <c r="BX10" s="187" t="s">
        <v>1491</v>
      </c>
      <c r="BY10" s="200">
        <v>43503</v>
      </c>
      <c r="BZ10" s="188" t="s">
        <v>3103</v>
      </c>
      <c r="CA10" s="188" t="s">
        <v>445</v>
      </c>
      <c r="CB10" s="188" t="s">
        <v>1468</v>
      </c>
      <c r="CC10" s="188" t="s">
        <v>734</v>
      </c>
      <c r="CD10" s="188">
        <v>2</v>
      </c>
      <c r="CE10" s="188" t="s">
        <v>1482</v>
      </c>
      <c r="CF10" s="188" t="s">
        <v>1491</v>
      </c>
      <c r="CG10" s="207">
        <v>43503</v>
      </c>
      <c r="CH10" s="198" t="s">
        <v>3104</v>
      </c>
      <c r="CI10" s="188" t="e">
        <v>#N/A</v>
      </c>
      <c r="CJ10" s="188" t="e">
        <v>#N/A</v>
      </c>
      <c r="CK10" s="188" t="e">
        <v>#N/A</v>
      </c>
      <c r="CL10" s="188" t="e">
        <v>#N/A</v>
      </c>
      <c r="CM10" s="188" t="e">
        <v>#N/A</v>
      </c>
      <c r="CN10" s="188" t="e">
        <v>#N/A</v>
      </c>
      <c r="CO10" s="195" t="e">
        <v>#N/A</v>
      </c>
      <c r="CP10" s="188" t="s">
        <v>3105</v>
      </c>
      <c r="CQ10" s="187">
        <v>8.6699999999999999E-2</v>
      </c>
      <c r="CR10" s="187" t="s">
        <v>1469</v>
      </c>
      <c r="CS10" s="187" t="s">
        <v>734</v>
      </c>
      <c r="CT10" s="187">
        <v>2</v>
      </c>
      <c r="CU10" s="187" t="s">
        <v>1483</v>
      </c>
      <c r="CV10" s="187" t="s">
        <v>1492</v>
      </c>
      <c r="CW10" s="200">
        <v>43503</v>
      </c>
      <c r="CX10" s="184" t="str">
        <f t="shared" si="3"/>
        <v>BGD002People in Need</v>
      </c>
      <c r="CY10" s="184">
        <f>IF(LOOKUP(2,1/(Log!$K$1:$K$7986=CX10),Log!$E$1:$E$7986)="x","x",ROUND(LOOKUP(2,1/(Log!$K$1:$K$7986=CX10),Log!$E$1:$E$7986),-3))</f>
        <v>1379000</v>
      </c>
      <c r="CZ10" s="188" t="str">
        <f>LOOKUP(2,1/('[4]Raw data'!$K$1:$K$7986=CX10),'[4]Raw data'!$F$1:$F$7986)</f>
        <v>JRP 03/2018, UNHCR 12/01/2018</v>
      </c>
      <c r="DA10" s="188" t="str">
        <f>LOOKUP(2,1/('[4]Raw data'!$K$1:$K$7986=CX10),'[4]Raw data'!$G$1:$G$7986)</f>
        <v>Medium</v>
      </c>
      <c r="DB10" s="188">
        <f>LOOKUP(2,1/('[4]Raw data'!$K$1:$K$7986=CX10),'[4]Raw data'!$H$1:$H$7986)</f>
        <v>2</v>
      </c>
      <c r="DC10" s="188" t="str">
        <f>LOOKUP(2,1/('[4]Raw data'!$K$1:$K$7986=CX10),'[4]Raw data'!$J$1:$J$7986)</f>
        <v xml:space="preserve">Total refugee population in addition to471768(26% of the host community according to the JRP) are all likely to be in need of humanitarian assistance. Based on adjusted calculations from the PIN from the JRP from 03/2018.  </v>
      </c>
      <c r="DD10" s="188" t="str">
        <f>LOOKUP(2,1/('[4]Raw data'!$K$1:$K$7986=CX10),'[4]Raw data'!$I$1:$I$7986)</f>
        <v>https://www.humanitarianresponse.info/sites/www.humanitarianresponse.info/files/documents/files/2018_jrp_mid_term_review_v28.pdf</v>
      </c>
      <c r="DE10" s="207">
        <f>LOOKUP(2,1/('[4]Raw data'!$K$1:$K$7986=CX10),'[4]Raw data'!$L$1:$L$7986)</f>
        <v>43503</v>
      </c>
      <c r="DF10" s="197" t="str">
        <f t="shared" si="4"/>
        <v>BGD002People facing minimal humanitarian needs (level 1)</v>
      </c>
      <c r="DG10" s="183">
        <f>IF(LOOKUP(2,1/(Log!$K$1:$K$7986=DF10),Log!$E$1:$E$7986)="x","x",ROUND(LOOKUP(2,1/(Log!$K$1:$K$7986=DF10),Log!$E$1:$E$7986),-3))</f>
        <v>302000</v>
      </c>
      <c r="DH10" s="187" t="str">
        <f>LOOKUP(2,1/('[4]Raw data'!$K$1:$K$7986=DF10),'[4]Raw data'!$F$1:$F$7986)</f>
        <v xml:space="preserve">ACAPS 2018
REVA 12/2017 </v>
      </c>
      <c r="DI10" s="187" t="str">
        <f>LOOKUP(2,1/('[4]Raw data'!$K$1:$K$7986=DF10),'[4]Raw data'!$G$1:$G$7986)</f>
        <v>Medium</v>
      </c>
      <c r="DJ10" s="187">
        <f>LOOKUP(2,1/('[4]Raw data'!$K$1:$K$7986=DF10),'[4]Raw data'!$H$1:$H$7986)</f>
        <v>2</v>
      </c>
      <c r="DK10" s="187" t="str">
        <f>LOOKUP(2,1/('[4]Raw data'!$K$1:$K$7986=DF10),'[4]Raw data'!$J$1:$J$7986)</f>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
      <c r="DL10" s="187" t="str">
        <f>LOOKUP(2,1/('[4]Raw data'!$K$1:$K$7986=DF10),'[4]Raw data'!$I$1:$I$7986)</f>
        <v>https://www.acaps.org/sites/acaps/files/products/files/20181213_acaps_npm_analysis_hub_r13_traffic_light_0.pdf
https://fscluster.org/sites/default/files/documents/bangladesh_wfp_reva_19.01.2018.pdf</v>
      </c>
      <c r="DM10" s="200">
        <f>LOOKUP(2,1/('[4]Raw data'!$K$1:$K$7986=DF10),'[4]Raw data'!$L$1:$L$7986)</f>
        <v>43503</v>
      </c>
      <c r="DN10" s="188" t="str">
        <f t="shared" si="0"/>
        <v>BGD002People facing stressed humanitarian needs (level 2)</v>
      </c>
      <c r="DO10" s="184">
        <f>IF(LOOKUP(2,1/(Log!$K$1:$K$7986=DN10),Log!$E$1:$E$7986)="x","x",ROUND(LOOKUP(2,1/(Log!$K$1:$K$7986=DN10),Log!$E$1:$E$7986),-3))</f>
        <v>225000</v>
      </c>
      <c r="DP10" s="188" t="str">
        <f>LOOKUP(2,1/('[4]Raw data'!$K$1:$K$7986=DN10),'[4]Raw data'!$F$1:$F$7986)</f>
        <v xml:space="preserve">ACAPS 2018
REVA 12/2017 </v>
      </c>
      <c r="DQ10" s="188" t="str">
        <f>LOOKUP(2,1/('[4]Raw data'!$K$1:$K$7986=DN10),'[4]Raw data'!$G$1:$G$7986)</f>
        <v>Medium</v>
      </c>
      <c r="DR10" s="188">
        <f>LOOKUP(2,1/('[4]Raw data'!$K$1:$K$7986=DN10),'[4]Raw data'!$H$1:$H$7986)</f>
        <v>2</v>
      </c>
      <c r="DS10" s="188" t="str">
        <f>LOOKUP(2,1/('[4]Raw data'!$K$1:$K$7986=DN10),'[4]Raw data'!$J$1:$J$7986)</f>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
      <c r="DT10" s="188" t="str">
        <f>LOOKUP(2,1/('[4]Raw data'!$K$1:$K$7986=DN10),'[4]Raw data'!$I$1:$I$7986)</f>
        <v>https://www.acaps.org/sites/acaps/files/products/files/20181213_acaps_npm_analysis_hub_r13_traffic_light_0.pdf
https://fscluster.org/sites/default/files/documents/bangladesh_wfp_reva_19.01.2018.pdf</v>
      </c>
      <c r="DU10" s="207">
        <f>LOOKUP(2,1/('[4]Raw data'!$K$1:$K$7986=DN10),'[4]Raw data'!$L$1:$L$7986)</f>
        <v>43503</v>
      </c>
      <c r="DV10" s="198" t="str">
        <f t="shared" si="5"/>
        <v>BGD002People  facing moderate humanitarian needs (level 3)</v>
      </c>
      <c r="DW10" s="183">
        <f>IF(LOOKUP(2,1/(Log!$K$1:$K$7986=DV10),Log!$E$1:$E$7986)="x","x",ROUND(LOOKUP(2,1/(Log!$K$1:$K$7986=DV10),Log!$E$1:$E$7986),-3))</f>
        <v>518000</v>
      </c>
      <c r="DX10" s="187" t="str">
        <f>LOOKUP(2,1/('[4]Raw data'!$K$1:$K$7986=DV10),'[4]Raw data'!$F$1:$F$7986)</f>
        <v xml:space="preserve">ACAPS 2018
REVA 12/2017 </v>
      </c>
      <c r="DY10" s="187" t="str">
        <f>LOOKUP(2,1/('[4]Raw data'!$K$1:$K$7986=DV10),'[4]Raw data'!$G$1:$G$7986)</f>
        <v>Medium</v>
      </c>
      <c r="DZ10" s="187">
        <f>LOOKUP(2,1/('[4]Raw data'!$K$1:$K$7986=DV10),'[4]Raw data'!$H$1:$H$7986)</f>
        <v>2</v>
      </c>
      <c r="EA10" s="187" t="str">
        <f>LOOKUP(2,1/('[4]Raw data'!$K$1:$K$7986=DV10),'[4]Raw data'!$J$1:$J$7986)</f>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
      <c r="EB10" s="187" t="str">
        <f>LOOKUP(2,1/('[4]Raw data'!$K$1:$K$7986=DV10),'[4]Raw data'!$I$1:$I$7986)</f>
        <v>https://www.acaps.org/sites/acaps/files/products/files/20181213_acaps_npm_analysis_hub_r13_traffic_light_0.pdf
https://fscluster.org/sites/default/files/documents/bangladesh_wfp_reva_19.01.2018.pdf</v>
      </c>
      <c r="EC10" s="200">
        <f>LOOKUP(2,1/('[4]Raw data'!$K$1:$K$7986=DV10),'[4]Raw data'!$L$1:$L$7986)</f>
        <v>43503</v>
      </c>
      <c r="ED10" s="188" t="str">
        <f t="shared" si="1"/>
        <v>BGD002People facing severe humanitarian needs (level 4)</v>
      </c>
      <c r="EE10" s="184">
        <f>IF(LOOKUP(2,1/(Log!$K$1:$K$7986=ED10),Log!$E$1:$E$7986)="x","x",ROUND(LOOKUP(2,1/(Log!$K$1:$K$7986=ED10),Log!$E$1:$E$7986),-3))</f>
        <v>307000</v>
      </c>
      <c r="EF10" s="188" t="str">
        <f>LOOKUP(2,1/('[4]Raw data'!$K$1:$K$7986=ED10),'[4]Raw data'!$F$1:$F$7986)</f>
        <v xml:space="preserve">ACAPS 2018
REVA 12/2017 </v>
      </c>
      <c r="EG10" s="188" t="str">
        <f>LOOKUP(2,1/('[4]Raw data'!$K$1:$K$7986=ED10),'[4]Raw data'!$G$1:$G$7986)</f>
        <v>Medium</v>
      </c>
      <c r="EH10" s="188">
        <f>LOOKUP(2,1/('[4]Raw data'!$K$1:$K$7986=ED10),'[4]Raw data'!$H$1:$H$7986)</f>
        <v>2</v>
      </c>
      <c r="EI10" s="188" t="str">
        <f>LOOKUP(2,1/('[4]Raw data'!$K$1:$K$7986=ED10),'[4]Raw data'!$J$1:$J$7986)</f>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
      <c r="EJ10" s="188">
        <f>LOOKUP(2,1/('[4]Raw data'!$K$1:$K$7986=ED10),'[4]Raw data'!$I$1:$I$7986)</f>
        <v>0</v>
      </c>
      <c r="EK10" s="207">
        <f>LOOKUP(2,1/('[4]Raw data'!$K$1:$K$7986=ED10),'[4]Raw data'!$L$1:$L$7986)</f>
        <v>43503</v>
      </c>
      <c r="EL10" s="198" t="str">
        <f t="shared" si="2"/>
        <v>BGD002People facing extreme humanitarian needs (level 5)</v>
      </c>
      <c r="EM10" s="183">
        <f>IF(LOOKUP(2,1/(Log!$K$1:$K$7986=EL10),Log!$E$1:$E$7986)="x","x",ROUND(LOOKUP(2,1/(Log!$K$1:$K$7986=EL10),Log!$E$1:$E$7986),-3))</f>
        <v>27000</v>
      </c>
      <c r="EN10" s="187" t="str">
        <f>LOOKUP(2,1/('[4]Raw data'!$K$1:$K$7986=EL10),'[4]Raw data'!$F$1:$F$7986)</f>
        <v xml:space="preserve">ACAPS 2018
REVA 12/2017 </v>
      </c>
      <c r="EO10" s="187" t="str">
        <f>LOOKUP(2,1/('[4]Raw data'!$K$1:$K$7986=EL10),'[4]Raw data'!$G$1:$G$7986)</f>
        <v>Medium</v>
      </c>
      <c r="EP10" s="187">
        <f>LOOKUP(2,1/('[4]Raw data'!$K$1:$K$7986=EL10),'[4]Raw data'!$H$1:$H$7986)</f>
        <v>2</v>
      </c>
      <c r="EQ10" s="187" t="str">
        <f>LOOKUP(2,1/('[4]Raw data'!$K$1:$K$7986=EL10),'[4]Raw data'!$J$1:$J$7986)</f>
        <v xml:space="preserve">The weighting (percentage) is distributed according to the NPM site assesment Round 13 Situation Overview &amp; Basic Need Index. The weighting is used to distribute the updated total Rohingya PIN figure as of 31/12/2018. After Rohingya severity of need s distribution was done, the host community, severity of needs distribution was added. The host community severiyty of needs was distributed based on people highly vulnerable to food insecurity (12.5%) (level 3), vulnerable (25.5%) (level 2) and less vulnerable (62%) and (level 1). These two severity levels were added. </v>
      </c>
      <c r="ER10" s="187" t="str">
        <f>LOOKUP(2,1/('[4]Raw data'!$K$1:$K$7986=EL10),'[4]Raw data'!$I$1:$I$7986)</f>
        <v>https://www.acaps.org/sites/acaps/files/products/files/20181213_acaps_npm_analysis_hub_r13_traffic_light_0.pdf
https://fscluster.org/sites/default/files/documents/bangladesh_wfp_reva_19.01.2018.pdf</v>
      </c>
      <c r="ES10" s="200">
        <f>LOOKUP(2,1/('[4]Raw data'!$K$1:$K$7986=EL10),'[4]Raw data'!$L$1:$L$7986)</f>
        <v>43503</v>
      </c>
      <c r="ET10" s="188" t="s">
        <v>3106</v>
      </c>
      <c r="EU10" s="188" t="s">
        <v>445</v>
      </c>
      <c r="EV10" s="188" t="s">
        <v>1467</v>
      </c>
      <c r="EW10" s="188" t="s">
        <v>734</v>
      </c>
      <c r="EX10" s="188">
        <v>2</v>
      </c>
      <c r="EY10" s="188" t="s">
        <v>1481</v>
      </c>
      <c r="EZ10" s="188">
        <v>0</v>
      </c>
      <c r="FA10" s="207">
        <v>43503</v>
      </c>
      <c r="FB10" s="198" t="s">
        <v>3107</v>
      </c>
      <c r="FC10" s="187">
        <v>3</v>
      </c>
      <c r="FD10" s="187" t="s">
        <v>1472</v>
      </c>
      <c r="FE10" s="187" t="s">
        <v>734</v>
      </c>
      <c r="FF10" s="187">
        <v>2</v>
      </c>
      <c r="FG10" s="187">
        <v>0</v>
      </c>
      <c r="FH10" s="187">
        <v>0</v>
      </c>
      <c r="FI10" s="200">
        <v>43503</v>
      </c>
      <c r="FJ10" s="198" t="s">
        <v>3108</v>
      </c>
      <c r="FK10" s="188">
        <v>0</v>
      </c>
      <c r="FL10" s="188">
        <v>0</v>
      </c>
      <c r="FM10" s="188" t="s">
        <v>734</v>
      </c>
      <c r="FN10" s="188">
        <v>2</v>
      </c>
      <c r="FO10" s="188" t="s">
        <v>1486</v>
      </c>
      <c r="FP10" s="184">
        <v>0</v>
      </c>
      <c r="FQ10" s="206">
        <v>43503</v>
      </c>
      <c r="FR10" s="198" t="s">
        <v>3109</v>
      </c>
      <c r="FS10" s="187">
        <v>0</v>
      </c>
      <c r="FT10" s="187" t="s">
        <v>1473</v>
      </c>
      <c r="FU10" s="187" t="s">
        <v>734</v>
      </c>
      <c r="FV10" s="187">
        <v>2</v>
      </c>
      <c r="FW10" s="187" t="s">
        <v>1486</v>
      </c>
      <c r="FX10" s="187">
        <v>0</v>
      </c>
      <c r="FY10" s="200">
        <v>43503</v>
      </c>
      <c r="FZ10" s="188" t="s">
        <v>3110</v>
      </c>
      <c r="GA10" s="188">
        <v>2</v>
      </c>
      <c r="GB10" s="188" t="s">
        <v>1473</v>
      </c>
      <c r="GC10" s="188" t="s">
        <v>734</v>
      </c>
      <c r="GD10" s="188">
        <v>2</v>
      </c>
      <c r="GE10" s="188">
        <v>0</v>
      </c>
      <c r="GF10" s="188">
        <v>0</v>
      </c>
      <c r="GG10" s="207">
        <v>43503</v>
      </c>
      <c r="GH10" s="198" t="s">
        <v>3111</v>
      </c>
      <c r="GI10" s="187">
        <v>1</v>
      </c>
      <c r="GJ10" s="187" t="s">
        <v>1473</v>
      </c>
      <c r="GK10" s="187" t="s">
        <v>734</v>
      </c>
      <c r="GL10" s="187">
        <v>2</v>
      </c>
      <c r="GM10" s="187">
        <v>0</v>
      </c>
      <c r="GN10" s="187">
        <v>0</v>
      </c>
      <c r="GO10" s="200">
        <v>43503</v>
      </c>
      <c r="GP10" s="188" t="s">
        <v>3112</v>
      </c>
      <c r="GQ10" s="188">
        <v>1</v>
      </c>
      <c r="GR10" s="188" t="s">
        <v>1473</v>
      </c>
      <c r="GS10" s="188" t="s">
        <v>734</v>
      </c>
      <c r="GT10" s="188">
        <v>2</v>
      </c>
      <c r="GU10" s="188">
        <v>0</v>
      </c>
      <c r="GV10" s="188">
        <v>0</v>
      </c>
      <c r="GW10" s="207">
        <v>43503</v>
      </c>
      <c r="GX10" s="198" t="s">
        <v>3113</v>
      </c>
      <c r="GY10" s="187">
        <v>1</v>
      </c>
      <c r="GZ10" s="187" t="s">
        <v>1473</v>
      </c>
      <c r="HA10" s="187" t="s">
        <v>734</v>
      </c>
      <c r="HB10" s="187">
        <v>2</v>
      </c>
      <c r="HC10" s="187">
        <v>0</v>
      </c>
      <c r="HD10" s="187">
        <v>0</v>
      </c>
      <c r="HE10" s="200">
        <v>43503</v>
      </c>
      <c r="HF10" s="188" t="s">
        <v>3114</v>
      </c>
      <c r="HG10" s="188">
        <v>1</v>
      </c>
      <c r="HH10" s="188" t="s">
        <v>1473</v>
      </c>
      <c r="HI10" s="188" t="s">
        <v>734</v>
      </c>
      <c r="HJ10" s="188">
        <v>2</v>
      </c>
      <c r="HK10" s="188">
        <v>0</v>
      </c>
      <c r="HL10" s="188">
        <v>0</v>
      </c>
      <c r="HM10" s="207">
        <v>43503</v>
      </c>
      <c r="HN10" s="198" t="s">
        <v>3115</v>
      </c>
      <c r="HO10" s="187">
        <v>0</v>
      </c>
      <c r="HP10" s="187" t="s">
        <v>1473</v>
      </c>
      <c r="HQ10" s="187" t="s">
        <v>734</v>
      </c>
      <c r="HR10" s="187">
        <v>2</v>
      </c>
      <c r="HS10" s="187">
        <v>0</v>
      </c>
      <c r="HT10" s="187">
        <v>0</v>
      </c>
      <c r="HU10" s="200">
        <v>43503</v>
      </c>
      <c r="HV10" s="188" t="s">
        <v>3116</v>
      </c>
      <c r="HW10" s="188">
        <v>0</v>
      </c>
      <c r="HX10" s="188" t="s">
        <v>1473</v>
      </c>
      <c r="HY10" s="188" t="s">
        <v>734</v>
      </c>
      <c r="HZ10" s="188">
        <v>2</v>
      </c>
      <c r="IA10" s="188">
        <v>0</v>
      </c>
      <c r="IB10" s="188">
        <v>0</v>
      </c>
      <c r="IC10" s="207">
        <v>43503</v>
      </c>
      <c r="ID10" s="198" t="s">
        <v>3117</v>
      </c>
      <c r="IE10" s="187">
        <v>0</v>
      </c>
      <c r="IF10" s="187" t="s">
        <v>1473</v>
      </c>
      <c r="IG10" s="187" t="s">
        <v>734</v>
      </c>
      <c r="IH10" s="187">
        <v>2</v>
      </c>
      <c r="II10" s="187">
        <v>0</v>
      </c>
      <c r="IJ10" s="187">
        <v>0</v>
      </c>
      <c r="IK10" s="200">
        <v>43503</v>
      </c>
      <c r="IL10" s="188" t="s">
        <v>3118</v>
      </c>
      <c r="IM10" s="188">
        <v>2</v>
      </c>
      <c r="IN10" s="188" t="s">
        <v>1473</v>
      </c>
      <c r="IO10" s="188" t="s">
        <v>734</v>
      </c>
      <c r="IP10" s="188">
        <v>2</v>
      </c>
      <c r="IQ10" s="188">
        <v>0</v>
      </c>
      <c r="IR10" s="188">
        <v>0</v>
      </c>
      <c r="IS10" s="207">
        <v>43503</v>
      </c>
    </row>
    <row r="11" spans="1:253" x14ac:dyDescent="0.3">
      <c r="A11" t="s">
        <v>1315</v>
      </c>
      <c r="B11" t="s">
        <v>862</v>
      </c>
      <c r="C11" t="s">
        <v>858</v>
      </c>
      <c r="D11" t="str">
        <f>Lists!C:C</f>
        <v>Bosnia and Herzegovina</v>
      </c>
      <c r="E11" t="s">
        <v>39</v>
      </c>
      <c r="F11" t="s">
        <v>3119</v>
      </c>
      <c r="G11" s="186">
        <v>3400000</v>
      </c>
      <c r="H11" s="187" t="s">
        <v>2450</v>
      </c>
      <c r="I11" s="187" t="s">
        <v>735</v>
      </c>
      <c r="J11" s="187">
        <v>1</v>
      </c>
      <c r="K11" s="187" t="s">
        <v>2460</v>
      </c>
      <c r="L11" s="187" t="s">
        <v>2455</v>
      </c>
      <c r="M11" s="201">
        <v>43511</v>
      </c>
      <c r="N11" s="198" t="s">
        <v>3120</v>
      </c>
      <c r="O11" s="189">
        <v>9800</v>
      </c>
      <c r="P11" s="189" t="s">
        <v>2451</v>
      </c>
      <c r="Q11" s="189" t="s">
        <v>734</v>
      </c>
      <c r="R11" s="189">
        <v>2</v>
      </c>
      <c r="S11" s="189" t="s">
        <v>2461</v>
      </c>
      <c r="T11" s="189" t="s">
        <v>2456</v>
      </c>
      <c r="U11" s="204">
        <v>43511</v>
      </c>
      <c r="V11" s="198" t="s">
        <v>3121</v>
      </c>
      <c r="W11" s="187">
        <v>910000</v>
      </c>
      <c r="X11" s="187" t="s">
        <v>2452</v>
      </c>
      <c r="Y11" s="187" t="s">
        <v>734</v>
      </c>
      <c r="Z11" s="187">
        <v>2</v>
      </c>
      <c r="AA11" s="187" t="s">
        <v>2462</v>
      </c>
      <c r="AB11" s="187" t="s">
        <v>2457</v>
      </c>
      <c r="AC11" s="201">
        <v>43511</v>
      </c>
      <c r="AD11" s="198" t="s">
        <v>3122</v>
      </c>
      <c r="AE11" s="188">
        <v>276000</v>
      </c>
      <c r="AF11" s="188" t="s">
        <v>2453</v>
      </c>
      <c r="AG11" s="188" t="s">
        <v>734</v>
      </c>
      <c r="AH11" s="188">
        <v>2</v>
      </c>
      <c r="AI11" s="188" t="s">
        <v>2463</v>
      </c>
      <c r="AJ11" s="188" t="s">
        <v>2458</v>
      </c>
      <c r="AK11" s="207">
        <v>43511</v>
      </c>
      <c r="AL11" s="198" t="s">
        <v>3123</v>
      </c>
      <c r="AM11" s="187">
        <v>5400</v>
      </c>
      <c r="AN11" s="187" t="s">
        <v>2454</v>
      </c>
      <c r="AO11" s="187" t="s">
        <v>734</v>
      </c>
      <c r="AP11" s="187">
        <v>2</v>
      </c>
      <c r="AQ11" s="187" t="s">
        <v>2464</v>
      </c>
      <c r="AR11" s="187" t="s">
        <v>2459</v>
      </c>
      <c r="AS11" s="201">
        <v>43511</v>
      </c>
      <c r="AT11" s="188" t="s">
        <v>3124</v>
      </c>
      <c r="AU11" s="188" t="s">
        <v>445</v>
      </c>
      <c r="AV11" s="188">
        <v>0</v>
      </c>
      <c r="AW11" s="188">
        <v>0</v>
      </c>
      <c r="AX11" s="188" t="b">
        <v>0</v>
      </c>
      <c r="AY11" s="188" t="s">
        <v>2465</v>
      </c>
      <c r="AZ11" s="188">
        <v>0</v>
      </c>
      <c r="BA11" s="207">
        <v>43511</v>
      </c>
      <c r="BB11" s="198" t="s">
        <v>3125</v>
      </c>
      <c r="BC11" s="187" t="s">
        <v>445</v>
      </c>
      <c r="BD11" s="187">
        <v>0</v>
      </c>
      <c r="BE11" s="187">
        <v>0</v>
      </c>
      <c r="BF11" s="187" t="b">
        <v>0</v>
      </c>
      <c r="BG11" s="187" t="s">
        <v>2465</v>
      </c>
      <c r="BH11" s="187">
        <v>0</v>
      </c>
      <c r="BI11" s="200">
        <v>43511</v>
      </c>
      <c r="BJ11" s="188" t="s">
        <v>3126</v>
      </c>
      <c r="BK11" s="188" t="s">
        <v>445</v>
      </c>
      <c r="BL11" s="188">
        <v>0</v>
      </c>
      <c r="BM11" s="188">
        <v>0</v>
      </c>
      <c r="BN11" s="188" t="b">
        <v>0</v>
      </c>
      <c r="BO11" s="188" t="s">
        <v>2465</v>
      </c>
      <c r="BP11" s="188">
        <v>0</v>
      </c>
      <c r="BQ11" s="207">
        <v>43511</v>
      </c>
      <c r="BR11" s="198" t="s">
        <v>3127</v>
      </c>
      <c r="BS11" s="187" t="s">
        <v>445</v>
      </c>
      <c r="BT11" s="187">
        <v>0</v>
      </c>
      <c r="BU11" s="187">
        <v>0</v>
      </c>
      <c r="BV11" s="187" t="b">
        <v>0</v>
      </c>
      <c r="BW11" s="187" t="s">
        <v>2465</v>
      </c>
      <c r="BX11" s="187">
        <v>0</v>
      </c>
      <c r="BY11" s="200">
        <v>43511</v>
      </c>
      <c r="BZ11" s="188" t="s">
        <v>3128</v>
      </c>
      <c r="CA11" s="188">
        <v>0</v>
      </c>
      <c r="CB11" s="188">
        <v>0</v>
      </c>
      <c r="CC11" s="188">
        <v>0</v>
      </c>
      <c r="CD11" s="188" t="b">
        <v>0</v>
      </c>
      <c r="CE11" s="188">
        <v>0</v>
      </c>
      <c r="CF11" s="188">
        <v>0</v>
      </c>
      <c r="CG11" s="207">
        <v>43511</v>
      </c>
      <c r="CH11" s="198" t="s">
        <v>3129</v>
      </c>
      <c r="CI11" s="188" t="e">
        <v>#N/A</v>
      </c>
      <c r="CJ11" s="188" t="e">
        <v>#N/A</v>
      </c>
      <c r="CK11" s="188" t="e">
        <v>#N/A</v>
      </c>
      <c r="CL11" s="188" t="e">
        <v>#N/A</v>
      </c>
      <c r="CM11" s="188" t="e">
        <v>#N/A</v>
      </c>
      <c r="CN11" s="188" t="e">
        <v>#N/A</v>
      </c>
      <c r="CO11" s="195" t="e">
        <v>#N/A</v>
      </c>
      <c r="CP11" s="188" t="s">
        <v>3130</v>
      </c>
      <c r="CQ11" s="187" t="s">
        <v>445</v>
      </c>
      <c r="CR11" s="187">
        <v>0</v>
      </c>
      <c r="CS11" s="187">
        <v>0</v>
      </c>
      <c r="CT11" s="187" t="b">
        <v>0</v>
      </c>
      <c r="CU11" s="187" t="s">
        <v>2465</v>
      </c>
      <c r="CV11" s="187">
        <v>0</v>
      </c>
      <c r="CW11" s="200">
        <v>43511</v>
      </c>
      <c r="CX11" s="184" t="str">
        <f t="shared" si="3"/>
        <v>BIH002People in Need</v>
      </c>
      <c r="CY11" s="184">
        <f>IF(LOOKUP(2,1/(Log!$K$1:$K$7986=CX11),Log!$E$1:$E$7986)="x","x",ROUND(LOOKUP(2,1/(Log!$K$1:$K$7986=CX11),Log!$E$1:$E$7986),-3))</f>
        <v>5000</v>
      </c>
      <c r="CZ11" s="188" t="str">
        <f>LOOKUP(2,1/('[4]Raw data'!$K$1:$K$7986=CX11),'[4]Raw data'!$F$1:$F$7986)</f>
        <v>ECHO 13/02/2019</v>
      </c>
      <c r="DA11" s="188" t="str">
        <f>LOOKUP(2,1/('[4]Raw data'!$K$1:$K$7986=CX11),'[4]Raw data'!$G$1:$G$7986)</f>
        <v>Medium</v>
      </c>
      <c r="DB11" s="188">
        <f>LOOKUP(2,1/('[4]Raw data'!$K$1:$K$7986=CX11),'[4]Raw data'!$H$1:$H$7986)</f>
        <v>2</v>
      </c>
      <c r="DC11" s="188" t="str">
        <f>LOOKUP(2,1/('[4]Raw data'!$K$1:$K$7986=CX11),'[4]Raw data'!$J$1:$J$7986)</f>
        <v xml:space="preserve">An estimated 5400 are still in-country </v>
      </c>
      <c r="DD11" s="188" t="str">
        <f>LOOKUP(2,1/('[4]Raw data'!$K$1:$K$7986=CX11),'[4]Raw data'!$I$1:$I$7986)</f>
        <v>https://reliefweb.int/report/bosnia-and-herzegovina/bosnia-and-herzegovina-assistance-refugees-asylum-seekers-and-migrants</v>
      </c>
      <c r="DE11" s="207">
        <f>LOOKUP(2,1/('[4]Raw data'!$K$1:$K$7986=CX11),'[4]Raw data'!$L$1:$L$7986)</f>
        <v>43511</v>
      </c>
      <c r="DF11" s="197" t="str">
        <f t="shared" si="4"/>
        <v>BIH002People facing minimal humanitarian needs (level 1)</v>
      </c>
      <c r="DG11" s="183">
        <f>IF(LOOKUP(2,1/(Log!$K$1:$K$7986=DF11),Log!$E$1:$E$7986)="x","x",ROUND(LOOKUP(2,1/(Log!$K$1:$K$7986=DF11),Log!$E$1:$E$7986),-3))</f>
        <v>5000</v>
      </c>
      <c r="DH11" s="187" t="str">
        <f>LOOKUP(2,1/('[4]Raw data'!$K$1:$K$7986=DF11),'[4]Raw data'!$F$1:$F$7986)</f>
        <v>ECHO 13/02/2019</v>
      </c>
      <c r="DI11" s="187" t="str">
        <f>LOOKUP(2,1/('[4]Raw data'!$K$1:$K$7986=DF11),'[4]Raw data'!$G$1:$G$7986)</f>
        <v>Medium</v>
      </c>
      <c r="DJ11" s="187">
        <f>LOOKUP(2,1/('[4]Raw data'!$K$1:$K$7986=DF11),'[4]Raw data'!$H$1:$H$7986)</f>
        <v>2</v>
      </c>
      <c r="DK11" s="187" t="str">
        <f>LOOKUP(2,1/('[4]Raw data'!$K$1:$K$7986=DF11),'[4]Raw data'!$J$1:$J$7986)</f>
        <v>An estimated 5400 are still in-country with over 4700 assisted by international organisations</v>
      </c>
      <c r="DL11" s="187" t="str">
        <f>LOOKUP(2,1/('[4]Raw data'!$K$1:$K$7986=DF11),'[4]Raw data'!$I$1:$I$7986)</f>
        <v>https://reliefweb.int/report/bosnia-and-herzegovina/bosnia-and-herzegovina-assistance-refugees-asylum-seekers-and-migrants</v>
      </c>
      <c r="DM11" s="200">
        <f>LOOKUP(2,1/('[4]Raw data'!$K$1:$K$7986=DF11),'[4]Raw data'!$L$1:$L$7986)</f>
        <v>43511</v>
      </c>
      <c r="DN11" s="188" t="str">
        <f t="shared" si="0"/>
        <v>BIH002People facing stressed humanitarian needs (level 2)</v>
      </c>
      <c r="DO11" s="184">
        <f>IF(LOOKUP(2,1/(Log!$K$1:$K$7986=DN11),Log!$E$1:$E$7986)="x","x",ROUND(LOOKUP(2,1/(Log!$K$1:$K$7986=DN11),Log!$E$1:$E$7986),-3))</f>
        <v>1000</v>
      </c>
      <c r="DP11" s="188" t="str">
        <f>LOOKUP(2,1/('[4]Raw data'!$K$1:$K$7986=DN11),'[4]Raw data'!$F$1:$F$7986)</f>
        <v>ECHO 13/02/2019</v>
      </c>
      <c r="DQ11" s="188" t="str">
        <f>LOOKUP(2,1/('[4]Raw data'!$K$1:$K$7986=DN11),'[4]Raw data'!$G$1:$G$7986)</f>
        <v>Medium</v>
      </c>
      <c r="DR11" s="188">
        <f>LOOKUP(2,1/('[4]Raw data'!$K$1:$K$7986=DN11),'[4]Raw data'!$H$1:$H$7986)</f>
        <v>2</v>
      </c>
      <c r="DS11" s="188" t="str">
        <f>LOOKUP(2,1/('[4]Raw data'!$K$1:$K$7986=DN11),'[4]Raw data'!$J$1:$J$7986)</f>
        <v>Refugees, asylum seekers and migrants in BiH who are not being assisted by international organisations</v>
      </c>
      <c r="DT11" s="188" t="str">
        <f>LOOKUP(2,1/('[4]Raw data'!$K$1:$K$7986=DN11),'[4]Raw data'!$I$1:$I$7986)</f>
        <v>https://reliefweb.int/report/bosnia-and-herzegovina/bosnia-and-herzegovina-assistance-refugees-asylum-seekers-and-migrants</v>
      </c>
      <c r="DU11" s="207">
        <f>LOOKUP(2,1/('[4]Raw data'!$K$1:$K$7986=DN11),'[4]Raw data'!$L$1:$L$7986)</f>
        <v>43511</v>
      </c>
      <c r="DV11" s="198" t="str">
        <f t="shared" si="5"/>
        <v>BIH002People  facing moderate humanitarian needs (level 3)</v>
      </c>
      <c r="DW11" s="183">
        <f>IF(LOOKUP(2,1/(Log!$K$1:$K$7986=DV11),Log!$E$1:$E$7986)="x","x",ROUND(LOOKUP(2,1/(Log!$K$1:$K$7986=DV11),Log!$E$1:$E$7986),-3))</f>
        <v>0</v>
      </c>
      <c r="DX11" s="187">
        <f>LOOKUP(2,1/('[4]Raw data'!$K$1:$K$7986=DV11),'[4]Raw data'!$F$1:$F$7986)</f>
        <v>0</v>
      </c>
      <c r="DY11" s="187">
        <f>LOOKUP(2,1/('[4]Raw data'!$K$1:$K$7986=DV11),'[4]Raw data'!$G$1:$G$7986)</f>
        <v>0</v>
      </c>
      <c r="DZ11" s="187" t="b">
        <f>LOOKUP(2,1/('[4]Raw data'!$K$1:$K$7986=DV11),'[4]Raw data'!$H$1:$H$7986)</f>
        <v>0</v>
      </c>
      <c r="EA11" s="187">
        <f>LOOKUP(2,1/('[4]Raw data'!$K$1:$K$7986=DV11),'[4]Raw data'!$J$1:$J$7986)</f>
        <v>0</v>
      </c>
      <c r="EB11" s="187">
        <f>LOOKUP(2,1/('[4]Raw data'!$K$1:$K$7986=DV11),'[4]Raw data'!$I$1:$I$7986)</f>
        <v>0</v>
      </c>
      <c r="EC11" s="200">
        <f>LOOKUP(2,1/('[4]Raw data'!$K$1:$K$7986=DV11),'[4]Raw data'!$L$1:$L$7986)</f>
        <v>43511</v>
      </c>
      <c r="ED11" s="188" t="str">
        <f t="shared" si="1"/>
        <v>BIH002People facing severe humanitarian needs (level 4)</v>
      </c>
      <c r="EE11" s="184">
        <f>IF(LOOKUP(2,1/(Log!$K$1:$K$7986=ED11),Log!$E$1:$E$7986)="x","x",ROUND(LOOKUP(2,1/(Log!$K$1:$K$7986=ED11),Log!$E$1:$E$7986),-3))</f>
        <v>0</v>
      </c>
      <c r="EF11" s="188">
        <f>LOOKUP(2,1/('[4]Raw data'!$K$1:$K$7986=ED11),'[4]Raw data'!$F$1:$F$7986)</f>
        <v>0</v>
      </c>
      <c r="EG11" s="188">
        <f>LOOKUP(2,1/('[4]Raw data'!$K$1:$K$7986=ED11),'[4]Raw data'!$G$1:$G$7986)</f>
        <v>0</v>
      </c>
      <c r="EH11" s="188" t="b">
        <f>LOOKUP(2,1/('[4]Raw data'!$K$1:$K$7986=ED11),'[4]Raw data'!$H$1:$H$7986)</f>
        <v>0</v>
      </c>
      <c r="EI11" s="188">
        <f>LOOKUP(2,1/('[4]Raw data'!$K$1:$K$7986=ED11),'[4]Raw data'!$J$1:$J$7986)</f>
        <v>0</v>
      </c>
      <c r="EJ11" s="188">
        <f>LOOKUP(2,1/('[4]Raw data'!$K$1:$K$7986=ED11),'[4]Raw data'!$I$1:$I$7986)</f>
        <v>0</v>
      </c>
      <c r="EK11" s="207">
        <f>LOOKUP(2,1/('[4]Raw data'!$K$1:$K$7986=ED11),'[4]Raw data'!$L$1:$L$7986)</f>
        <v>43511</v>
      </c>
      <c r="EL11" s="198" t="str">
        <f t="shared" si="2"/>
        <v>BIH002People facing extreme humanitarian needs (level 5)</v>
      </c>
      <c r="EM11" s="183">
        <f>IF(LOOKUP(2,1/(Log!$K$1:$K$7986=EL11),Log!$E$1:$E$7986)="x","x",ROUND(LOOKUP(2,1/(Log!$K$1:$K$7986=EL11),Log!$E$1:$E$7986),-3))</f>
        <v>0</v>
      </c>
      <c r="EN11" s="187">
        <f>LOOKUP(2,1/('[4]Raw data'!$K$1:$K$7986=EL11),'[4]Raw data'!$F$1:$F$7986)</f>
        <v>0</v>
      </c>
      <c r="EO11" s="187">
        <f>LOOKUP(2,1/('[4]Raw data'!$K$1:$K$7986=EL11),'[4]Raw data'!$G$1:$G$7986)</f>
        <v>0</v>
      </c>
      <c r="EP11" s="187" t="b">
        <f>LOOKUP(2,1/('[4]Raw data'!$K$1:$K$7986=EL11),'[4]Raw data'!$H$1:$H$7986)</f>
        <v>0</v>
      </c>
      <c r="EQ11" s="187">
        <f>LOOKUP(2,1/('[4]Raw data'!$K$1:$K$7986=EL11),'[4]Raw data'!$J$1:$J$7986)</f>
        <v>0</v>
      </c>
      <c r="ER11" s="187">
        <f>LOOKUP(2,1/('[4]Raw data'!$K$1:$K$7986=EL11),'[4]Raw data'!$I$1:$I$7986)</f>
        <v>0</v>
      </c>
      <c r="ES11" s="200">
        <f>LOOKUP(2,1/('[4]Raw data'!$K$1:$K$7986=EL11),'[4]Raw data'!$L$1:$L$7986)</f>
        <v>43511</v>
      </c>
      <c r="ET11" s="188" t="s">
        <v>3131</v>
      </c>
      <c r="EU11" s="188" t="s">
        <v>445</v>
      </c>
      <c r="EV11" s="188">
        <v>0</v>
      </c>
      <c r="EW11" s="188">
        <v>0</v>
      </c>
      <c r="EX11" s="188" t="b">
        <v>0</v>
      </c>
      <c r="EY11" s="188" t="s">
        <v>2465</v>
      </c>
      <c r="EZ11" s="188">
        <v>0</v>
      </c>
      <c r="FA11" s="207">
        <v>43511</v>
      </c>
      <c r="FB11" s="198" t="s">
        <v>3132</v>
      </c>
      <c r="FC11" s="187">
        <v>2</v>
      </c>
      <c r="FD11" s="187">
        <v>0</v>
      </c>
      <c r="FE11" s="187">
        <v>0</v>
      </c>
      <c r="FF11" s="187" t="b">
        <v>0</v>
      </c>
      <c r="FG11" s="187" t="s">
        <v>2468</v>
      </c>
      <c r="FH11" s="187">
        <v>0</v>
      </c>
      <c r="FI11" s="200">
        <v>43511</v>
      </c>
      <c r="FJ11" s="198" t="s">
        <v>3133</v>
      </c>
      <c r="FK11" s="188" t="s">
        <v>445</v>
      </c>
      <c r="FL11" s="188">
        <v>0</v>
      </c>
      <c r="FM11" s="188">
        <v>0</v>
      </c>
      <c r="FN11" s="188" t="b">
        <v>0</v>
      </c>
      <c r="FO11" s="188" t="s">
        <v>2465</v>
      </c>
      <c r="FP11" s="184">
        <v>0</v>
      </c>
      <c r="FQ11" s="206">
        <v>43511</v>
      </c>
      <c r="FR11" s="198" t="s">
        <v>3134</v>
      </c>
      <c r="FS11" s="187" t="s">
        <v>445</v>
      </c>
      <c r="FT11" s="187">
        <v>0</v>
      </c>
      <c r="FU11" s="187">
        <v>0</v>
      </c>
      <c r="FV11" s="187" t="b">
        <v>0</v>
      </c>
      <c r="FW11" s="187" t="s">
        <v>2465</v>
      </c>
      <c r="FX11" s="187">
        <v>0</v>
      </c>
      <c r="FY11" s="200">
        <v>43511</v>
      </c>
      <c r="FZ11" s="188" t="s">
        <v>3135</v>
      </c>
      <c r="GA11" s="188" t="s">
        <v>445</v>
      </c>
      <c r="GB11" s="188" t="s">
        <v>1408</v>
      </c>
      <c r="GC11" s="188" t="s">
        <v>734</v>
      </c>
      <c r="GD11" s="188">
        <v>2</v>
      </c>
      <c r="GE11" s="188" t="s">
        <v>2465</v>
      </c>
      <c r="GF11" s="188" t="s">
        <v>1416</v>
      </c>
      <c r="GG11" s="207">
        <v>43511</v>
      </c>
      <c r="GH11" s="198" t="s">
        <v>3136</v>
      </c>
      <c r="GI11" s="187" t="s">
        <v>445</v>
      </c>
      <c r="GJ11" s="187" t="s">
        <v>1408</v>
      </c>
      <c r="GK11" s="187" t="s">
        <v>734</v>
      </c>
      <c r="GL11" s="187">
        <v>2</v>
      </c>
      <c r="GM11" s="187" t="s">
        <v>2465</v>
      </c>
      <c r="GN11" s="187" t="s">
        <v>1416</v>
      </c>
      <c r="GO11" s="200">
        <v>43511</v>
      </c>
      <c r="GP11" s="188" t="s">
        <v>3137</v>
      </c>
      <c r="GQ11" s="188" t="s">
        <v>445</v>
      </c>
      <c r="GR11" s="188" t="s">
        <v>1408</v>
      </c>
      <c r="GS11" s="188" t="s">
        <v>734</v>
      </c>
      <c r="GT11" s="188">
        <v>2</v>
      </c>
      <c r="GU11" s="188" t="s">
        <v>2465</v>
      </c>
      <c r="GV11" s="188" t="s">
        <v>1416</v>
      </c>
      <c r="GW11" s="207">
        <v>43511</v>
      </c>
      <c r="GX11" s="198" t="s">
        <v>3138</v>
      </c>
      <c r="GY11" s="187" t="s">
        <v>445</v>
      </c>
      <c r="GZ11" s="187" t="s">
        <v>1408</v>
      </c>
      <c r="HA11" s="187" t="s">
        <v>734</v>
      </c>
      <c r="HB11" s="187">
        <v>2</v>
      </c>
      <c r="HC11" s="187" t="s">
        <v>2465</v>
      </c>
      <c r="HD11" s="187" t="s">
        <v>1416</v>
      </c>
      <c r="HE11" s="200">
        <v>43511</v>
      </c>
      <c r="HF11" s="188" t="s">
        <v>3139</v>
      </c>
      <c r="HG11" s="188" t="s">
        <v>445</v>
      </c>
      <c r="HH11" s="188" t="s">
        <v>1408</v>
      </c>
      <c r="HI11" s="188" t="s">
        <v>734</v>
      </c>
      <c r="HJ11" s="188">
        <v>2</v>
      </c>
      <c r="HK11" s="188" t="s">
        <v>2465</v>
      </c>
      <c r="HL11" s="188" t="s">
        <v>1416</v>
      </c>
      <c r="HM11" s="207">
        <v>43511</v>
      </c>
      <c r="HN11" s="198" t="s">
        <v>3140</v>
      </c>
      <c r="HO11" s="187" t="s">
        <v>445</v>
      </c>
      <c r="HP11" s="187" t="s">
        <v>1408</v>
      </c>
      <c r="HQ11" s="187" t="s">
        <v>734</v>
      </c>
      <c r="HR11" s="187">
        <v>2</v>
      </c>
      <c r="HS11" s="187" t="s">
        <v>2465</v>
      </c>
      <c r="HT11" s="187" t="s">
        <v>1416</v>
      </c>
      <c r="HU11" s="200">
        <v>43511</v>
      </c>
      <c r="HV11" s="188" t="s">
        <v>3141</v>
      </c>
      <c r="HW11" s="188" t="s">
        <v>445</v>
      </c>
      <c r="HX11" s="188" t="s">
        <v>1408</v>
      </c>
      <c r="HY11" s="188" t="s">
        <v>734</v>
      </c>
      <c r="HZ11" s="188">
        <v>2</v>
      </c>
      <c r="IA11" s="188" t="s">
        <v>2465</v>
      </c>
      <c r="IB11" s="188" t="s">
        <v>1416</v>
      </c>
      <c r="IC11" s="207">
        <v>43511</v>
      </c>
      <c r="ID11" s="198" t="s">
        <v>3142</v>
      </c>
      <c r="IE11" s="187" t="s">
        <v>445</v>
      </c>
      <c r="IF11" s="187" t="s">
        <v>1408</v>
      </c>
      <c r="IG11" s="187" t="s">
        <v>734</v>
      </c>
      <c r="IH11" s="187">
        <v>2</v>
      </c>
      <c r="II11" s="187" t="s">
        <v>2465</v>
      </c>
      <c r="IJ11" s="187" t="s">
        <v>1416</v>
      </c>
      <c r="IK11" s="200">
        <v>43511</v>
      </c>
      <c r="IL11" s="188" t="s">
        <v>3143</v>
      </c>
      <c r="IM11" s="188" t="s">
        <v>445</v>
      </c>
      <c r="IN11" s="188" t="s">
        <v>1408</v>
      </c>
      <c r="IO11" s="188" t="s">
        <v>734</v>
      </c>
      <c r="IP11" s="188">
        <v>2</v>
      </c>
      <c r="IQ11" s="188" t="s">
        <v>2465</v>
      </c>
      <c r="IR11" s="188" t="s">
        <v>1416</v>
      </c>
      <c r="IS11" s="207">
        <v>43511</v>
      </c>
    </row>
    <row r="12" spans="1:253" x14ac:dyDescent="0.3">
      <c r="A12" t="s">
        <v>1284</v>
      </c>
      <c r="B12" t="s">
        <v>862</v>
      </c>
      <c r="C12" t="s">
        <v>823</v>
      </c>
      <c r="D12" t="str">
        <f>Lists!C:C</f>
        <v>Brazil</v>
      </c>
      <c r="E12" t="s">
        <v>43</v>
      </c>
      <c r="F12" t="s">
        <v>3144</v>
      </c>
      <c r="G12" s="186">
        <v>208494900</v>
      </c>
      <c r="H12" s="187" t="s">
        <v>2859</v>
      </c>
      <c r="I12" s="187" t="s">
        <v>735</v>
      </c>
      <c r="J12" s="187">
        <v>0</v>
      </c>
      <c r="K12" s="187">
        <v>0</v>
      </c>
      <c r="L12" s="187">
        <v>0</v>
      </c>
      <c r="M12" s="201">
        <v>43511</v>
      </c>
      <c r="N12" s="198" t="s">
        <v>3145</v>
      </c>
      <c r="O12" s="189">
        <v>224300</v>
      </c>
      <c r="P12" s="189" t="s">
        <v>2859</v>
      </c>
      <c r="Q12" s="189" t="s">
        <v>735</v>
      </c>
      <c r="R12" s="189">
        <v>0</v>
      </c>
      <c r="S12" s="189">
        <v>0</v>
      </c>
      <c r="T12" s="189">
        <v>0</v>
      </c>
      <c r="U12" s="204">
        <v>43511</v>
      </c>
      <c r="V12" s="198" t="s">
        <v>3146</v>
      </c>
      <c r="W12" s="187">
        <v>576568</v>
      </c>
      <c r="X12" s="187" t="s">
        <v>2862</v>
      </c>
      <c r="Y12" s="187" t="s">
        <v>735</v>
      </c>
      <c r="Z12" s="187">
        <v>0</v>
      </c>
      <c r="AA12" s="187" t="s">
        <v>2869</v>
      </c>
      <c r="AB12" s="187" t="s">
        <v>2877</v>
      </c>
      <c r="AC12" s="201">
        <v>43511</v>
      </c>
      <c r="AD12" s="198" t="s">
        <v>3147</v>
      </c>
      <c r="AE12" s="188">
        <v>300000</v>
      </c>
      <c r="AF12" s="188" t="s">
        <v>2860</v>
      </c>
      <c r="AG12" s="188" t="s">
        <v>735</v>
      </c>
      <c r="AH12" s="188">
        <v>0</v>
      </c>
      <c r="AI12" s="188" t="s">
        <v>2863</v>
      </c>
      <c r="AJ12" s="188">
        <v>0</v>
      </c>
      <c r="AK12" s="207">
        <v>43511</v>
      </c>
      <c r="AL12" s="198" t="s">
        <v>3148</v>
      </c>
      <c r="AM12" s="187">
        <v>88900</v>
      </c>
      <c r="AN12" s="187">
        <v>0</v>
      </c>
      <c r="AO12" s="187" t="s">
        <v>735</v>
      </c>
      <c r="AP12" s="187">
        <v>0</v>
      </c>
      <c r="AQ12" s="187" t="s">
        <v>2864</v>
      </c>
      <c r="AR12" s="187">
        <v>0</v>
      </c>
      <c r="AS12" s="201">
        <v>43511</v>
      </c>
      <c r="AT12" s="188" t="s">
        <v>3149</v>
      </c>
      <c r="AU12" s="188" t="s">
        <v>445</v>
      </c>
      <c r="AV12" s="188">
        <v>0</v>
      </c>
      <c r="AW12" s="188" t="s">
        <v>735</v>
      </c>
      <c r="AX12" s="188">
        <v>0</v>
      </c>
      <c r="AY12" s="188">
        <v>0</v>
      </c>
      <c r="AZ12" s="188">
        <v>0</v>
      </c>
      <c r="BA12" s="207">
        <v>43511</v>
      </c>
      <c r="BB12" s="198" t="s">
        <v>3150</v>
      </c>
      <c r="BC12" s="187" t="s">
        <v>445</v>
      </c>
      <c r="BD12" s="187">
        <v>0</v>
      </c>
      <c r="BE12" s="187" t="s">
        <v>735</v>
      </c>
      <c r="BF12" s="187">
        <v>0</v>
      </c>
      <c r="BG12" s="187">
        <v>0</v>
      </c>
      <c r="BH12" s="187">
        <v>0</v>
      </c>
      <c r="BI12" s="200">
        <v>43511</v>
      </c>
      <c r="BJ12" s="188" t="s">
        <v>3151</v>
      </c>
      <c r="BK12" s="188" t="s">
        <v>445</v>
      </c>
      <c r="BL12" s="188">
        <v>0</v>
      </c>
      <c r="BM12" s="188" t="s">
        <v>735</v>
      </c>
      <c r="BN12" s="188">
        <v>0</v>
      </c>
      <c r="BO12" s="188">
        <v>0</v>
      </c>
      <c r="BP12" s="188" t="s">
        <v>2475</v>
      </c>
      <c r="BQ12" s="207">
        <v>43511</v>
      </c>
      <c r="BR12" s="198" t="s">
        <v>3152</v>
      </c>
      <c r="BS12" s="187" t="s">
        <v>445</v>
      </c>
      <c r="BT12" s="187">
        <v>0</v>
      </c>
      <c r="BU12" s="187" t="s">
        <v>735</v>
      </c>
      <c r="BV12" s="187">
        <v>0</v>
      </c>
      <c r="BW12" s="187">
        <v>0</v>
      </c>
      <c r="BX12" s="187">
        <v>0</v>
      </c>
      <c r="BY12" s="200">
        <v>43511</v>
      </c>
      <c r="BZ12" s="188" t="s">
        <v>3153</v>
      </c>
      <c r="CA12" s="188" t="s">
        <v>445</v>
      </c>
      <c r="CB12" s="188">
        <v>0</v>
      </c>
      <c r="CC12" s="188" t="s">
        <v>735</v>
      </c>
      <c r="CD12" s="188">
        <v>0</v>
      </c>
      <c r="CE12" s="188">
        <v>0</v>
      </c>
      <c r="CF12" s="188">
        <v>0</v>
      </c>
      <c r="CG12" s="207">
        <v>43511</v>
      </c>
      <c r="CH12" s="198" t="s">
        <v>3154</v>
      </c>
      <c r="CI12" s="188" t="e">
        <v>#N/A</v>
      </c>
      <c r="CJ12" s="188" t="e">
        <v>#N/A</v>
      </c>
      <c r="CK12" s="188" t="e">
        <v>#N/A</v>
      </c>
      <c r="CL12" s="188" t="e">
        <v>#N/A</v>
      </c>
      <c r="CM12" s="188" t="e">
        <v>#N/A</v>
      </c>
      <c r="CN12" s="188" t="e">
        <v>#N/A</v>
      </c>
      <c r="CO12" s="195" t="e">
        <v>#N/A</v>
      </c>
      <c r="CP12" s="188" t="s">
        <v>3155</v>
      </c>
      <c r="CQ12" s="187" t="s">
        <v>445</v>
      </c>
      <c r="CR12" s="187">
        <v>0</v>
      </c>
      <c r="CS12" s="187" t="s">
        <v>735</v>
      </c>
      <c r="CT12" s="187">
        <v>0</v>
      </c>
      <c r="CU12" s="187">
        <v>0</v>
      </c>
      <c r="CV12" s="187">
        <v>0</v>
      </c>
      <c r="CW12" s="200">
        <v>43511</v>
      </c>
      <c r="CX12" s="184" t="str">
        <f t="shared" si="3"/>
        <v>BRA002People in Need</v>
      </c>
      <c r="CY12" s="184">
        <f>IF(LOOKUP(2,1/(Log!$K$1:$K$7986=CX12),Log!$E$1:$E$7986)="x","x",ROUND(LOOKUP(2,1/(Log!$K$1:$K$7986=CX12),Log!$E$1:$E$7986),-3))</f>
        <v>199000</v>
      </c>
      <c r="CZ12" s="188" t="str">
        <f>LOOKUP(2,1/('[4]Raw data'!$K$1:$K$7986=CX12),'[4]Raw data'!$F$1:$F$7986)</f>
        <v>IOM/UNHCR 2019</v>
      </c>
      <c r="DA12" s="188" t="str">
        <f>LOOKUP(2,1/('[4]Raw data'!$K$1:$K$7986=CX12),'[4]Raw data'!$G$1:$G$7986)</f>
        <v>High</v>
      </c>
      <c r="DB12" s="188">
        <f>LOOKUP(2,1/('[4]Raw data'!$K$1:$K$7986=CX12),'[4]Raw data'!$H$1:$H$7986)</f>
        <v>0</v>
      </c>
      <c r="DC12" s="188" t="str">
        <f>LOOKUP(2,1/('[4]Raw data'!$K$1:$K$7986=CX12),'[4]Raw data'!$J$1:$J$7986)</f>
        <v>Sum of refugee population in need of assistance (88,900) + host community in need of assistance (110,000).</v>
      </c>
      <c r="DD12" s="188" t="str">
        <f>LOOKUP(2,1/('[4]Raw data'!$K$1:$K$7986=CX12),'[4]Raw data'!$I$1:$I$7986)</f>
        <v>https://reliefweb.int/sites/reliefweb.int/files/resources/RMRP_Venezuela_2019_OnlineVersion.pdf</v>
      </c>
      <c r="DE12" s="207">
        <f>LOOKUP(2,1/('[4]Raw data'!$K$1:$K$7986=CX12),'[4]Raw data'!$L$1:$L$7986)</f>
        <v>43511</v>
      </c>
      <c r="DF12" s="197" t="str">
        <f t="shared" si="4"/>
        <v>BRA002People facing minimal humanitarian needs (level 1)</v>
      </c>
      <c r="DG12" s="183">
        <f>IF(LOOKUP(2,1/(Log!$K$1:$K$7986=DF12),Log!$E$1:$E$7986)="x","x",ROUND(LOOKUP(2,1/(Log!$K$1:$K$7986=DF12),Log!$E$1:$E$7986),-3))</f>
        <v>110000</v>
      </c>
      <c r="DH12" s="187" t="str">
        <f>LOOKUP(2,1/('[4]Raw data'!$K$1:$K$7986=DF12),'[4]Raw data'!$F$1:$F$7986)</f>
        <v>IOM/UNHCR 2019</v>
      </c>
      <c r="DI12" s="187" t="str">
        <f>LOOKUP(2,1/('[4]Raw data'!$K$1:$K$7986=DF12),'[4]Raw data'!$G$1:$G$7986)</f>
        <v>High</v>
      </c>
      <c r="DJ12" s="187">
        <f>LOOKUP(2,1/('[4]Raw data'!$K$1:$K$7986=DF12),'[4]Raw data'!$H$1:$H$7986)</f>
        <v>0</v>
      </c>
      <c r="DK12" s="187" t="str">
        <f>LOOKUP(2,1/('[4]Raw data'!$K$1:$K$7986=DF12),'[4]Raw data'!$J$1:$J$7986)</f>
        <v xml:space="preserve">Figure represents the number of people in Brazilian host communities that are in need of assistance, according to UNHCR. Detailed information about needs is not available, but it can be assumed that needs are minimal and relatively less severe than those of Venezuelan refugees and migrants. </v>
      </c>
      <c r="DL12" s="187" t="str">
        <f>LOOKUP(2,1/('[4]Raw data'!$K$1:$K$7986=DF12),'[4]Raw data'!$I$1:$I$7986)</f>
        <v>https://reliefweb.int/sites/reliefweb.int/files/resources/RMRP_Venezuela_2019_OnlineVersion.pdf</v>
      </c>
      <c r="DM12" s="200">
        <f>LOOKUP(2,1/('[4]Raw data'!$K$1:$K$7986=DF12),'[4]Raw data'!$L$1:$L$7986)</f>
        <v>43511</v>
      </c>
      <c r="DN12" s="188" t="str">
        <f t="shared" si="0"/>
        <v>BRA002People facing stressed humanitarian needs (level 2)</v>
      </c>
      <c r="DO12" s="184">
        <f>IF(LOOKUP(2,1/(Log!$K$1:$K$7986=DN12),Log!$E$1:$E$7986)="x","x",ROUND(LOOKUP(2,1/(Log!$K$1:$K$7986=DN12),Log!$E$1:$E$7986),-3))</f>
        <v>89000</v>
      </c>
      <c r="DP12" s="188" t="str">
        <f>LOOKUP(2,1/('[4]Raw data'!$K$1:$K$7986=DN12),'[4]Raw data'!$F$1:$F$7986)</f>
        <v>IOM/UNHCR 2019</v>
      </c>
      <c r="DQ12" s="188" t="str">
        <f>LOOKUP(2,1/('[4]Raw data'!$K$1:$K$7986=DN12),'[4]Raw data'!$G$1:$G$7986)</f>
        <v>High</v>
      </c>
      <c r="DR12" s="188">
        <f>LOOKUP(2,1/('[4]Raw data'!$K$1:$K$7986=DN12),'[4]Raw data'!$H$1:$H$7986)</f>
        <v>0</v>
      </c>
      <c r="DS12" s="188" t="str">
        <f>LOOKUP(2,1/('[4]Raw data'!$K$1:$K$7986=DN12),'[4]Raw data'!$J$1:$J$7986)</f>
        <v xml:space="preserve">Figure represents the number of Venezuelan refugees and migrants currently in Brazil. A detailed breakdown of severity of need is not available. Needs have been reported in the areas of shelter and nutrition. </v>
      </c>
      <c r="DT12" s="188" t="str">
        <f>LOOKUP(2,1/('[4]Raw data'!$K$1:$K$7986=DN12),'[4]Raw data'!$I$1:$I$7986)</f>
        <v>https://reliefweb.int/sites/reliefweb.int/files/resources/RMRP_Venezuela_2019_OnlineVersion.pdf</v>
      </c>
      <c r="DU12" s="207">
        <f>LOOKUP(2,1/('[4]Raw data'!$K$1:$K$7986=DN12),'[4]Raw data'!$L$1:$L$7986)</f>
        <v>43511</v>
      </c>
      <c r="DV12" s="198" t="str">
        <f t="shared" si="5"/>
        <v>BRA002People  facing moderate humanitarian needs (level 3)</v>
      </c>
      <c r="DW12" s="183">
        <f>IF(LOOKUP(2,1/(Log!$K$1:$K$7986=DV12),Log!$E$1:$E$7986)="x","x",ROUND(LOOKUP(2,1/(Log!$K$1:$K$7986=DV12),Log!$E$1:$E$7986),-3))</f>
        <v>0</v>
      </c>
      <c r="DX12" s="187">
        <f>LOOKUP(2,1/('[4]Raw data'!$K$1:$K$7986=DV12),'[4]Raw data'!$F$1:$F$7986)</f>
        <v>0</v>
      </c>
      <c r="DY12" s="187" t="str">
        <f>LOOKUP(2,1/('[4]Raw data'!$K$1:$K$7986=DV12),'[4]Raw data'!$G$1:$G$7986)</f>
        <v>High</v>
      </c>
      <c r="DZ12" s="187">
        <f>LOOKUP(2,1/('[4]Raw data'!$K$1:$K$7986=DV12),'[4]Raw data'!$H$1:$H$7986)</f>
        <v>0</v>
      </c>
      <c r="EA12" s="187" t="str">
        <f>LOOKUP(2,1/('[4]Raw data'!$K$1:$K$7986=DV12),'[4]Raw data'!$J$1:$J$7986)</f>
        <v xml:space="preserve"> </v>
      </c>
      <c r="EB12" s="187" t="str">
        <f>LOOKUP(2,1/('[4]Raw data'!$K$1:$K$7986=DV12),'[4]Raw data'!$I$1:$I$7986)</f>
        <v>https://reliefweb.int/sites/reliefweb.int/files/resources/RMRP_Venezuela_2019_OnlineVersion.pdf</v>
      </c>
      <c r="EC12" s="200">
        <f>LOOKUP(2,1/('[4]Raw data'!$K$1:$K$7986=DV12),'[4]Raw data'!$L$1:$L$7986)</f>
        <v>43511</v>
      </c>
      <c r="ED12" s="188" t="str">
        <f t="shared" si="1"/>
        <v>BRA002People facing severe humanitarian needs (level 4)</v>
      </c>
      <c r="EE12" s="184">
        <f>IF(LOOKUP(2,1/(Log!$K$1:$K$7986=ED12),Log!$E$1:$E$7986)="x","x",ROUND(LOOKUP(2,1/(Log!$K$1:$K$7986=ED12),Log!$E$1:$E$7986),-3))</f>
        <v>0</v>
      </c>
      <c r="EF12" s="188">
        <f>LOOKUP(2,1/('[4]Raw data'!$K$1:$K$7986=ED12),'[4]Raw data'!$F$1:$F$7986)</f>
        <v>0</v>
      </c>
      <c r="EG12" s="188" t="str">
        <f>LOOKUP(2,1/('[4]Raw data'!$K$1:$K$7986=ED12),'[4]Raw data'!$G$1:$G$7986)</f>
        <v>High</v>
      </c>
      <c r="EH12" s="188">
        <f>LOOKUP(2,1/('[4]Raw data'!$K$1:$K$7986=ED12),'[4]Raw data'!$H$1:$H$7986)</f>
        <v>0</v>
      </c>
      <c r="EI12" s="188" t="str">
        <f>LOOKUP(2,1/('[4]Raw data'!$K$1:$K$7986=ED12),'[4]Raw data'!$J$1:$J$7986)</f>
        <v xml:space="preserve"> </v>
      </c>
      <c r="EJ12" s="188" t="str">
        <f>LOOKUP(2,1/('[4]Raw data'!$K$1:$K$7986=ED12),'[4]Raw data'!$I$1:$I$7986)</f>
        <v>https://reliefweb.int/sites/reliefweb.int/files/resources/RMRP_Venezuela_2019_OnlineVersion.pdf</v>
      </c>
      <c r="EK12" s="207">
        <f>LOOKUP(2,1/('[4]Raw data'!$K$1:$K$7986=ED12),'[4]Raw data'!$L$1:$L$7986)</f>
        <v>43511</v>
      </c>
      <c r="EL12" s="198" t="str">
        <f t="shared" si="2"/>
        <v>BRA002People facing extreme humanitarian needs (level 5)</v>
      </c>
      <c r="EM12" s="183">
        <f>IF(LOOKUP(2,1/(Log!$K$1:$K$7986=EL12),Log!$E$1:$E$7986)="x","x",ROUND(LOOKUP(2,1/(Log!$K$1:$K$7986=EL12),Log!$E$1:$E$7986),-3))</f>
        <v>0</v>
      </c>
      <c r="EN12" s="187">
        <f>LOOKUP(2,1/('[4]Raw data'!$K$1:$K$7986=EL12),'[4]Raw data'!$F$1:$F$7986)</f>
        <v>0</v>
      </c>
      <c r="EO12" s="187" t="str">
        <f>LOOKUP(2,1/('[4]Raw data'!$K$1:$K$7986=EL12),'[4]Raw data'!$G$1:$G$7986)</f>
        <v>High</v>
      </c>
      <c r="EP12" s="187">
        <f>LOOKUP(2,1/('[4]Raw data'!$K$1:$K$7986=EL12),'[4]Raw data'!$H$1:$H$7986)</f>
        <v>0</v>
      </c>
      <c r="EQ12" s="187" t="str">
        <f>LOOKUP(2,1/('[4]Raw data'!$K$1:$K$7986=EL12),'[4]Raw data'!$J$1:$J$7986)</f>
        <v xml:space="preserve"> </v>
      </c>
      <c r="ER12" s="187" t="str">
        <f>LOOKUP(2,1/('[4]Raw data'!$K$1:$K$7986=EL12),'[4]Raw data'!$I$1:$I$7986)</f>
        <v>https://reliefweb.int/sites/reliefweb.int/files/resources/RMRP_Venezuela_2019_OnlineVersion.pdf</v>
      </c>
      <c r="ES12" s="200">
        <f>LOOKUP(2,1/('[4]Raw data'!$K$1:$K$7986=EL12),'[4]Raw data'!$L$1:$L$7986)</f>
        <v>43511</v>
      </c>
      <c r="ET12" s="188" t="s">
        <v>3156</v>
      </c>
      <c r="EU12" s="188" t="s">
        <v>445</v>
      </c>
      <c r="EV12" s="188">
        <v>0</v>
      </c>
      <c r="EW12" s="188" t="s">
        <v>735</v>
      </c>
      <c r="EX12" s="188">
        <v>0</v>
      </c>
      <c r="EY12" s="188">
        <v>0</v>
      </c>
      <c r="EZ12" s="188">
        <v>0</v>
      </c>
      <c r="FA12" s="207">
        <v>43511</v>
      </c>
      <c r="FB12" s="198" t="s">
        <v>3157</v>
      </c>
      <c r="FC12" s="187">
        <v>2</v>
      </c>
      <c r="FD12" s="187">
        <v>0</v>
      </c>
      <c r="FE12" s="187" t="s">
        <v>735</v>
      </c>
      <c r="FF12" s="187">
        <v>0</v>
      </c>
      <c r="FG12" s="187" t="s">
        <v>2868</v>
      </c>
      <c r="FH12" s="187">
        <v>0</v>
      </c>
      <c r="FI12" s="200">
        <v>43511</v>
      </c>
      <c r="FJ12" s="198" t="s">
        <v>3158</v>
      </c>
      <c r="FK12" s="188" t="s">
        <v>445</v>
      </c>
      <c r="FL12" s="188">
        <v>0</v>
      </c>
      <c r="FM12" s="188" t="s">
        <v>735</v>
      </c>
      <c r="FN12" s="188">
        <v>0</v>
      </c>
      <c r="FO12" s="188">
        <v>0</v>
      </c>
      <c r="FP12" s="184">
        <v>0</v>
      </c>
      <c r="FQ12" s="206">
        <v>43511</v>
      </c>
      <c r="FR12" s="198" t="s">
        <v>3159</v>
      </c>
      <c r="FS12" s="187" t="s">
        <v>445</v>
      </c>
      <c r="FT12" s="187">
        <v>0</v>
      </c>
      <c r="FU12" s="187" t="s">
        <v>735</v>
      </c>
      <c r="FV12" s="187">
        <v>0</v>
      </c>
      <c r="FW12" s="187">
        <v>0</v>
      </c>
      <c r="FX12" s="187">
        <v>0</v>
      </c>
      <c r="FY12" s="200">
        <v>43511</v>
      </c>
      <c r="FZ12" s="188" t="s">
        <v>3160</v>
      </c>
      <c r="GA12" s="188" t="s">
        <v>445</v>
      </c>
      <c r="GB12" s="188">
        <v>0</v>
      </c>
      <c r="GC12" s="188" t="s">
        <v>735</v>
      </c>
      <c r="GD12" s="188">
        <v>0</v>
      </c>
      <c r="GE12" s="188">
        <v>0</v>
      </c>
      <c r="GF12" s="188">
        <v>0</v>
      </c>
      <c r="GG12" s="207">
        <v>43511</v>
      </c>
      <c r="GH12" s="198" t="s">
        <v>3161</v>
      </c>
      <c r="GI12" s="187" t="s">
        <v>445</v>
      </c>
      <c r="GJ12" s="187">
        <v>0</v>
      </c>
      <c r="GK12" s="187" t="s">
        <v>735</v>
      </c>
      <c r="GL12" s="187">
        <v>0</v>
      </c>
      <c r="GM12" s="187">
        <v>0</v>
      </c>
      <c r="GN12" s="187">
        <v>0</v>
      </c>
      <c r="GO12" s="200">
        <v>43511</v>
      </c>
      <c r="GP12" s="188" t="s">
        <v>3162</v>
      </c>
      <c r="GQ12" s="188" t="s">
        <v>445</v>
      </c>
      <c r="GR12" s="188">
        <v>0</v>
      </c>
      <c r="GS12" s="188" t="s">
        <v>735</v>
      </c>
      <c r="GT12" s="188">
        <v>0</v>
      </c>
      <c r="GU12" s="188">
        <v>0</v>
      </c>
      <c r="GV12" s="188">
        <v>0</v>
      </c>
      <c r="GW12" s="207">
        <v>43511</v>
      </c>
      <c r="GX12" s="198" t="s">
        <v>3163</v>
      </c>
      <c r="GY12" s="187" t="s">
        <v>445</v>
      </c>
      <c r="GZ12" s="187">
        <v>0</v>
      </c>
      <c r="HA12" s="187" t="s">
        <v>735</v>
      </c>
      <c r="HB12" s="187">
        <v>0</v>
      </c>
      <c r="HC12" s="187">
        <v>0</v>
      </c>
      <c r="HD12" s="187">
        <v>0</v>
      </c>
      <c r="HE12" s="200">
        <v>43511</v>
      </c>
      <c r="HF12" s="188" t="s">
        <v>3164</v>
      </c>
      <c r="HG12" s="188" t="s">
        <v>445</v>
      </c>
      <c r="HH12" s="188">
        <v>0</v>
      </c>
      <c r="HI12" s="188" t="s">
        <v>735</v>
      </c>
      <c r="HJ12" s="188">
        <v>0</v>
      </c>
      <c r="HK12" s="188">
        <v>0</v>
      </c>
      <c r="HL12" s="188">
        <v>0</v>
      </c>
      <c r="HM12" s="207">
        <v>43511</v>
      </c>
      <c r="HN12" s="198" t="s">
        <v>3165</v>
      </c>
      <c r="HO12" s="187" t="s">
        <v>445</v>
      </c>
      <c r="HP12" s="187">
        <v>0</v>
      </c>
      <c r="HQ12" s="187" t="s">
        <v>735</v>
      </c>
      <c r="HR12" s="187">
        <v>0</v>
      </c>
      <c r="HS12" s="187">
        <v>0</v>
      </c>
      <c r="HT12" s="187">
        <v>0</v>
      </c>
      <c r="HU12" s="200">
        <v>43511</v>
      </c>
      <c r="HV12" s="188" t="s">
        <v>3166</v>
      </c>
      <c r="HW12" s="188" t="s">
        <v>445</v>
      </c>
      <c r="HX12" s="188">
        <v>0</v>
      </c>
      <c r="HY12" s="188" t="s">
        <v>735</v>
      </c>
      <c r="HZ12" s="188">
        <v>0</v>
      </c>
      <c r="IA12" s="188">
        <v>0</v>
      </c>
      <c r="IB12" s="188">
        <v>0</v>
      </c>
      <c r="IC12" s="207">
        <v>43511</v>
      </c>
      <c r="ID12" s="198" t="s">
        <v>3167</v>
      </c>
      <c r="IE12" s="187" t="s">
        <v>445</v>
      </c>
      <c r="IF12" s="187">
        <v>0</v>
      </c>
      <c r="IG12" s="187" t="s">
        <v>735</v>
      </c>
      <c r="IH12" s="187">
        <v>0</v>
      </c>
      <c r="II12" s="187">
        <v>0</v>
      </c>
      <c r="IJ12" s="187">
        <v>0</v>
      </c>
      <c r="IK12" s="200">
        <v>43511</v>
      </c>
      <c r="IL12" s="188" t="s">
        <v>3168</v>
      </c>
      <c r="IM12" s="188" t="s">
        <v>445</v>
      </c>
      <c r="IN12" s="188">
        <v>0</v>
      </c>
      <c r="IO12" s="188" t="s">
        <v>735</v>
      </c>
      <c r="IP12" s="188">
        <v>0</v>
      </c>
      <c r="IQ12" s="188">
        <v>0</v>
      </c>
      <c r="IR12" s="188">
        <v>0</v>
      </c>
      <c r="IS12" s="207">
        <v>43511</v>
      </c>
    </row>
    <row r="13" spans="1:253" x14ac:dyDescent="0.3">
      <c r="A13" t="s">
        <v>1319</v>
      </c>
      <c r="B13" t="s">
        <v>788</v>
      </c>
      <c r="C13" t="s">
        <v>1329</v>
      </c>
      <c r="D13" t="str">
        <f>Lists!C:C</f>
        <v>Burkina Faso</v>
      </c>
      <c r="E13" t="s">
        <v>48</v>
      </c>
      <c r="F13" t="s">
        <v>3169</v>
      </c>
      <c r="G13" s="186">
        <v>21508000</v>
      </c>
      <c r="H13" s="187" t="s">
        <v>2417</v>
      </c>
      <c r="I13" s="187" t="s">
        <v>735</v>
      </c>
      <c r="J13" s="187">
        <v>1</v>
      </c>
      <c r="K13" s="187">
        <v>0</v>
      </c>
      <c r="L13" s="187">
        <v>0</v>
      </c>
      <c r="M13" s="201">
        <v>43511</v>
      </c>
      <c r="N13" s="198" t="s">
        <v>3170</v>
      </c>
      <c r="O13" s="189">
        <v>141300</v>
      </c>
      <c r="P13" s="189" t="s">
        <v>2415</v>
      </c>
      <c r="Q13" s="189" t="s">
        <v>734</v>
      </c>
      <c r="R13" s="189">
        <v>2</v>
      </c>
      <c r="S13" s="189">
        <v>0</v>
      </c>
      <c r="T13" s="189">
        <v>0</v>
      </c>
      <c r="U13" s="204">
        <v>43511</v>
      </c>
      <c r="V13" s="198" t="s">
        <v>3171</v>
      </c>
      <c r="W13" s="187">
        <v>21508000</v>
      </c>
      <c r="X13" s="187" t="s">
        <v>2416</v>
      </c>
      <c r="Y13" s="187" t="s">
        <v>734</v>
      </c>
      <c r="Z13" s="187">
        <v>2</v>
      </c>
      <c r="AA13" s="187">
        <v>0</v>
      </c>
      <c r="AB13" s="187">
        <v>0</v>
      </c>
      <c r="AC13" s="201">
        <v>43511</v>
      </c>
      <c r="AD13" s="198" t="s">
        <v>3172</v>
      </c>
      <c r="AE13" s="188">
        <v>3367109</v>
      </c>
      <c r="AF13" s="188" t="s">
        <v>2416</v>
      </c>
      <c r="AG13" s="188" t="s">
        <v>734</v>
      </c>
      <c r="AH13" s="188">
        <v>2</v>
      </c>
      <c r="AI13" s="188">
        <v>0</v>
      </c>
      <c r="AJ13" s="188">
        <v>0</v>
      </c>
      <c r="AK13" s="207">
        <v>43511</v>
      </c>
      <c r="AL13" s="198" t="s">
        <v>3173</v>
      </c>
      <c r="AM13" s="187">
        <v>87900</v>
      </c>
      <c r="AN13" s="187" t="s">
        <v>2417</v>
      </c>
      <c r="AO13" s="187" t="s">
        <v>735</v>
      </c>
      <c r="AP13" s="187">
        <v>1</v>
      </c>
      <c r="AQ13" s="187">
        <v>0</v>
      </c>
      <c r="AR13" s="187">
        <v>0</v>
      </c>
      <c r="AS13" s="201">
        <v>43511</v>
      </c>
      <c r="AT13" s="188" t="s">
        <v>3174</v>
      </c>
      <c r="AU13" s="188" t="s">
        <v>933</v>
      </c>
      <c r="AV13" s="188">
        <v>0</v>
      </c>
      <c r="AW13" s="188">
        <v>0</v>
      </c>
      <c r="AX13" s="188" t="b">
        <v>0</v>
      </c>
      <c r="AY13" s="188">
        <v>0</v>
      </c>
      <c r="AZ13" s="188">
        <v>0</v>
      </c>
      <c r="BA13" s="207">
        <v>43511</v>
      </c>
      <c r="BB13" s="198" t="s">
        <v>3175</v>
      </c>
      <c r="BC13" s="187" t="s">
        <v>933</v>
      </c>
      <c r="BD13" s="187">
        <v>0</v>
      </c>
      <c r="BE13" s="187">
        <v>0</v>
      </c>
      <c r="BF13" s="187" t="b">
        <v>0</v>
      </c>
      <c r="BG13" s="187">
        <v>0</v>
      </c>
      <c r="BH13" s="187">
        <v>0</v>
      </c>
      <c r="BI13" s="200">
        <v>43511</v>
      </c>
      <c r="BJ13" s="188" t="s">
        <v>3176</v>
      </c>
      <c r="BK13" s="188">
        <v>332</v>
      </c>
      <c r="BL13" s="188" t="s">
        <v>2418</v>
      </c>
      <c r="BM13" s="188" t="s">
        <v>733</v>
      </c>
      <c r="BN13" s="188">
        <v>3</v>
      </c>
      <c r="BO13" s="188">
        <v>0</v>
      </c>
      <c r="BP13" s="188" t="s">
        <v>2426</v>
      </c>
      <c r="BQ13" s="207">
        <v>43511</v>
      </c>
      <c r="BR13" s="198" t="s">
        <v>3177</v>
      </c>
      <c r="BS13" s="187" t="s">
        <v>933</v>
      </c>
      <c r="BT13" s="187">
        <v>0</v>
      </c>
      <c r="BU13" s="187">
        <v>0</v>
      </c>
      <c r="BV13" s="187" t="b">
        <v>0</v>
      </c>
      <c r="BW13" s="187">
        <v>0</v>
      </c>
      <c r="BX13" s="187">
        <v>0</v>
      </c>
      <c r="BY13" s="200">
        <v>43511</v>
      </c>
      <c r="BZ13" s="188" t="s">
        <v>3178</v>
      </c>
      <c r="CA13" s="188" t="s">
        <v>933</v>
      </c>
      <c r="CB13" s="188">
        <v>0</v>
      </c>
      <c r="CC13" s="188">
        <v>0</v>
      </c>
      <c r="CD13" s="188" t="b">
        <v>0</v>
      </c>
      <c r="CE13" s="188">
        <v>0</v>
      </c>
      <c r="CF13" s="188">
        <v>0</v>
      </c>
      <c r="CG13" s="207">
        <v>43511</v>
      </c>
      <c r="CH13" s="198" t="s">
        <v>3179</v>
      </c>
      <c r="CI13" s="188" t="e">
        <v>#N/A</v>
      </c>
      <c r="CJ13" s="188" t="e">
        <v>#N/A</v>
      </c>
      <c r="CK13" s="188" t="e">
        <v>#N/A</v>
      </c>
      <c r="CL13" s="188" t="e">
        <v>#N/A</v>
      </c>
      <c r="CM13" s="188" t="e">
        <v>#N/A</v>
      </c>
      <c r="CN13" s="188" t="e">
        <v>#N/A</v>
      </c>
      <c r="CO13" s="195" t="e">
        <v>#N/A</v>
      </c>
      <c r="CP13" s="188" t="s">
        <v>3180</v>
      </c>
      <c r="CQ13" s="187" t="s">
        <v>933</v>
      </c>
      <c r="CR13" s="187">
        <v>0</v>
      </c>
      <c r="CS13" s="187">
        <v>0</v>
      </c>
      <c r="CT13" s="187" t="b">
        <v>0</v>
      </c>
      <c r="CU13" s="187">
        <v>0</v>
      </c>
      <c r="CV13" s="187">
        <v>0</v>
      </c>
      <c r="CW13" s="200">
        <v>43511</v>
      </c>
      <c r="CX13" s="184" t="str">
        <f t="shared" si="3"/>
        <v>BFA002People in Need</v>
      </c>
      <c r="CY13" s="184">
        <f>IF(LOOKUP(2,1/(Log!$K$1:$K$7986=CX13),Log!$E$1:$E$7986)="x","x",ROUND(LOOKUP(2,1/(Log!$K$1:$K$7986=CX13),Log!$E$1:$E$7986),-3))</f>
        <v>1168000</v>
      </c>
      <c r="CZ13" s="188" t="str">
        <f>LOOKUP(2,1/('[4]Raw data'!$K$1:$K$7986=CX13),'[4]Raw data'!$F$1:$F$7986)</f>
        <v>OCHA 06/02/2019</v>
      </c>
      <c r="DA13" s="188">
        <f>LOOKUP(2,1/('[4]Raw data'!$K$1:$K$7986=CX13),'[4]Raw data'!$G$1:$G$7986)</f>
        <v>0</v>
      </c>
      <c r="DB13" s="188" t="b">
        <f>LOOKUP(2,1/('[4]Raw data'!$K$1:$K$7986=CX13),'[4]Raw data'!$H$1:$H$7986)</f>
        <v>0</v>
      </c>
      <c r="DC13" s="188" t="str">
        <f>LOOKUP(2,1/('[4]Raw data'!$K$1:$K$7986=CX13),'[4]Raw data'!$J$1:$J$7986)</f>
        <v>PIN according to the last OCHA estimates</v>
      </c>
      <c r="DD13" s="188" t="str">
        <f>LOOKUP(2,1/('[4]Raw data'!$K$1:$K$7986=CX13),'[4]Raw data'!$I$1:$I$7986)</f>
        <v>https://www.humanitarianresponse.info/sites/www.humanitarianresponse.info/files/documents/files/2019-02-06_-_ocha_bfa_-_apercu_humanitaire_-_en.pdf</v>
      </c>
      <c r="DE13" s="207">
        <f>LOOKUP(2,1/('[4]Raw data'!$K$1:$K$7986=CX13),'[4]Raw data'!$L$1:$L$7986)</f>
        <v>43511</v>
      </c>
      <c r="DF13" s="197" t="str">
        <f t="shared" si="4"/>
        <v>BFA002People facing minimal humanitarian needs (level 1)</v>
      </c>
      <c r="DG13" s="183">
        <f>IF(LOOKUP(2,1/(Log!$K$1:$K$7986=DF13),Log!$E$1:$E$7986)="x","x",ROUND(LOOKUP(2,1/(Log!$K$1:$K$7986=DF13),Log!$E$1:$E$7986),-3))</f>
        <v>70000</v>
      </c>
      <c r="DH13" s="187" t="str">
        <f>LOOKUP(2,1/('[4]Raw data'!$K$1:$K$7986=DF13),'[4]Raw data'!$F$1:$F$7986)</f>
        <v>OCHA 06/02/2019, UNICEF 13/02/2019, OCHA 05/02/2019, ECHO 25/01/2019, Cadre Harmonisé 2018</v>
      </c>
      <c r="DI13" s="187" t="str">
        <f>LOOKUP(2,1/('[4]Raw data'!$K$1:$K$7986=DF13),'[4]Raw data'!$G$1:$G$7986)</f>
        <v>Medium</v>
      </c>
      <c r="DJ13" s="187">
        <f>LOOKUP(2,1/('[4]Raw data'!$K$1:$K$7986=DF13),'[4]Raw data'!$H$1:$H$7986)</f>
        <v>2</v>
      </c>
      <c r="DK13" s="187" t="str">
        <f>LOOKUP(2,1/('[4]Raw data'!$K$1:$K$7986=DF13),'[4]Raw data'!$J$1:$J$7986)</f>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
      <c r="DL13" s="187" t="str">
        <f>LOOKUP(2,1/('[4]Raw data'!$K$1:$K$7986=DF13),'[4]Raw data'!$I$1:$I$7986)</f>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
      <c r="DM13" s="200">
        <f>LOOKUP(2,1/('[4]Raw data'!$K$1:$K$7986=DF13),'[4]Raw data'!$L$1:$L$7986)</f>
        <v>43511</v>
      </c>
      <c r="DN13" s="188" t="str">
        <f t="shared" si="0"/>
        <v>BFA002People facing stressed humanitarian needs (level 2)</v>
      </c>
      <c r="DO13" s="184">
        <f>IF(LOOKUP(2,1/(Log!$K$1:$K$7986=DN13),Log!$E$1:$E$7986)="x","x",ROUND(LOOKUP(2,1/(Log!$K$1:$K$7986=DN13),Log!$E$1:$E$7986),-3))</f>
        <v>184000</v>
      </c>
      <c r="DP13" s="188" t="str">
        <f>LOOKUP(2,1/('[4]Raw data'!$K$1:$K$7986=DN13),'[4]Raw data'!$F$1:$F$7986)</f>
        <v>OCHA 06/02/2019, UNICEF 13/02/2019, OCHA 05/02/2019, ECHO 25/01/2019, Cadre Harmonisé 2018</v>
      </c>
      <c r="DQ13" s="188" t="str">
        <f>LOOKUP(2,1/('[4]Raw data'!$K$1:$K$7986=DN13),'[4]Raw data'!$G$1:$G$7986)</f>
        <v>Medium</v>
      </c>
      <c r="DR13" s="188">
        <f>LOOKUP(2,1/('[4]Raw data'!$K$1:$K$7986=DN13),'[4]Raw data'!$H$1:$H$7986)</f>
        <v>2</v>
      </c>
      <c r="DS13" s="188" t="str">
        <f>LOOKUP(2,1/('[4]Raw data'!$K$1:$K$7986=DN13),'[4]Raw data'!$J$1:$J$7986)</f>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
      <c r="DT13" s="188" t="str">
        <f>LOOKUP(2,1/('[4]Raw data'!$K$1:$K$7986=DN13),'[4]Raw data'!$I$1:$I$7986)</f>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
      <c r="DU13" s="207">
        <f>LOOKUP(2,1/('[4]Raw data'!$K$1:$K$7986=DN13),'[4]Raw data'!$L$1:$L$7986)</f>
        <v>43511</v>
      </c>
      <c r="DV13" s="198" t="str">
        <f t="shared" si="5"/>
        <v>BFA002People  facing moderate humanitarian needs (level 3)</v>
      </c>
      <c r="DW13" s="183">
        <f>IF(LOOKUP(2,1/(Log!$K$1:$K$7986=DV13),Log!$E$1:$E$7986)="x","x",ROUND(LOOKUP(2,1/(Log!$K$1:$K$7986=DV13),Log!$E$1:$E$7986),-3))</f>
        <v>826000</v>
      </c>
      <c r="DX13" s="187" t="str">
        <f>LOOKUP(2,1/('[4]Raw data'!$K$1:$K$7986=DV13),'[4]Raw data'!$F$1:$F$7986)</f>
        <v>OCHA 06/02/2019, UNICEF 13/02/2019, OCHA 05/02/2019, ECHO 25/01/2019, Cadre Harmonisé 2018</v>
      </c>
      <c r="DY13" s="187" t="str">
        <f>LOOKUP(2,1/('[4]Raw data'!$K$1:$K$7986=DV13),'[4]Raw data'!$G$1:$G$7986)</f>
        <v>Medium</v>
      </c>
      <c r="DZ13" s="187">
        <f>LOOKUP(2,1/('[4]Raw data'!$K$1:$K$7986=DV13),'[4]Raw data'!$H$1:$H$7986)</f>
        <v>2</v>
      </c>
      <c r="EA13" s="187" t="str">
        <f>LOOKUP(2,1/('[4]Raw data'!$K$1:$K$7986=DV13),'[4]Raw data'!$J$1:$J$7986)</f>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
      <c r="EB13" s="187" t="str">
        <f>LOOKUP(2,1/('[4]Raw data'!$K$1:$K$7986=DV13),'[4]Raw data'!$I$1:$I$7986)</f>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
      <c r="EC13" s="200">
        <f>LOOKUP(2,1/('[4]Raw data'!$K$1:$K$7986=DV13),'[4]Raw data'!$L$1:$L$7986)</f>
        <v>43511</v>
      </c>
      <c r="ED13" s="188" t="str">
        <f t="shared" si="1"/>
        <v>BFA002People facing severe humanitarian needs (level 4)</v>
      </c>
      <c r="EE13" s="184">
        <f>IF(LOOKUP(2,1/(Log!$K$1:$K$7986=ED13),Log!$E$1:$E$7986)="x","x",ROUND(LOOKUP(2,1/(Log!$K$1:$K$7986=ED13),Log!$E$1:$E$7986),-3))</f>
        <v>88000</v>
      </c>
      <c r="EF13" s="188" t="str">
        <f>LOOKUP(2,1/('[4]Raw data'!$K$1:$K$7986=ED13),'[4]Raw data'!$F$1:$F$7986)</f>
        <v>OCHA 06/02/2019, UNICEF 13/02/2019, OCHA 05/02/2019, ECHO 25/01/2019, Cadre Harmonisé 2018</v>
      </c>
      <c r="EG13" s="188" t="str">
        <f>LOOKUP(2,1/('[4]Raw data'!$K$1:$K$7986=ED13),'[4]Raw data'!$G$1:$G$7986)</f>
        <v>Medium</v>
      </c>
      <c r="EH13" s="188">
        <f>LOOKUP(2,1/('[4]Raw data'!$K$1:$K$7986=ED13),'[4]Raw data'!$H$1:$H$7986)</f>
        <v>2</v>
      </c>
      <c r="EI13" s="188" t="str">
        <f>LOOKUP(2,1/('[4]Raw data'!$K$1:$K$7986=ED13),'[4]Raw data'!$J$1:$J$7986)</f>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
      <c r="EJ13" s="188" t="str">
        <f>LOOKUP(2,1/('[4]Raw data'!$K$1:$K$7986=ED13),'[4]Raw data'!$I$1:$I$7986)</f>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
      <c r="EK13" s="207">
        <f>LOOKUP(2,1/('[4]Raw data'!$K$1:$K$7986=ED13),'[4]Raw data'!$L$1:$L$7986)</f>
        <v>43511</v>
      </c>
      <c r="EL13" s="198" t="str">
        <f t="shared" si="2"/>
        <v>BFA002People facing extreme humanitarian needs (level 5)</v>
      </c>
      <c r="EM13" s="183">
        <f>IF(LOOKUP(2,1/(Log!$K$1:$K$7986=EL13),Log!$E$1:$E$7986)="x","x",ROUND(LOOKUP(2,1/(Log!$K$1:$K$7986=EL13),Log!$E$1:$E$7986),-3))</f>
        <v>0</v>
      </c>
      <c r="EN13" s="187" t="str">
        <f>LOOKUP(2,1/('[4]Raw data'!$K$1:$K$7986=EL13),'[4]Raw data'!$F$1:$F$7986)</f>
        <v>OCHA 06/02/2019, UNICEF 13/02/2019, OCHA 05/02/2019, ECHO 25/01/2019, Cadre Harmonisé 2018</v>
      </c>
      <c r="EO13" s="187" t="str">
        <f>LOOKUP(2,1/('[4]Raw data'!$K$1:$K$7986=EL13),'[4]Raw data'!$G$1:$G$7986)</f>
        <v>Medium</v>
      </c>
      <c r="EP13" s="187">
        <f>LOOKUP(2,1/('[4]Raw data'!$K$1:$K$7986=EL13),'[4]Raw data'!$H$1:$H$7986)</f>
        <v>2</v>
      </c>
      <c r="EQ13" s="187" t="str">
        <f>LOOKUP(2,1/('[4]Raw data'!$K$1:$K$7986=EL13),'[4]Raw data'!$J$1:$J$7986)</f>
        <v xml:space="preserve">Estimation based on the PIN number, map of displacement, the IPC phases, the map of SAM burden per admin level 1, the map of regions under state of emergency. Displaced population living in the areas most affected by the conflict, food insecurity and malnutrition were considered at level 4. The rest of the PIN living in those same region but not displaced was considered at level 3. The population living in region affected by food insecurity and malnutrition were ranked in level 1 or 2 based on the severity of the situation. </v>
      </c>
      <c r="ER13" s="187" t="str">
        <f>LOOKUP(2,1/('[4]Raw data'!$K$1:$K$7986=EL13),'[4]Raw data'!$I$1:$I$7986)</f>
        <v>https://www.humanitarianresponse.info/sites/www.humanitarianresponse.info/files/documents/files/2019-02-06_-_ocha_bfa_-_apercu_humanitaire_-_en.pdf, https://reliefweb.int/sites/reliefweb.int/files/resources/bf_map_-_2019_sam_burden_admin_1.pdf, https://www.humanitarianresponse.info/sites/www.humanitarianresponse.info/files/documents/files/situation_des_deplaces_v7.pdf, https://reliefweb.int/sites/reliefweb.int/files/resources/ECDM_20190125_Burkina_Faso_Crisis.pdf, https://data.humdata.org/organization/fsnwg?sort=metadata_modified+desc</v>
      </c>
      <c r="ES13" s="200">
        <f>LOOKUP(2,1/('[4]Raw data'!$K$1:$K$7986=EL13),'[4]Raw data'!$L$1:$L$7986)</f>
        <v>43511</v>
      </c>
      <c r="ET13" s="188" t="s">
        <v>3181</v>
      </c>
      <c r="EU13" s="188">
        <v>332</v>
      </c>
      <c r="EV13" s="188" t="s">
        <v>2418</v>
      </c>
      <c r="EW13" s="188" t="s">
        <v>733</v>
      </c>
      <c r="EX13" s="188">
        <v>3</v>
      </c>
      <c r="EY13" s="188">
        <v>0</v>
      </c>
      <c r="EZ13" s="188">
        <v>0</v>
      </c>
      <c r="FA13" s="207">
        <v>43511</v>
      </c>
      <c r="FB13" s="198" t="s">
        <v>3182</v>
      </c>
      <c r="FC13" s="187">
        <v>4</v>
      </c>
      <c r="FD13" s="187">
        <v>0</v>
      </c>
      <c r="FE13" s="187">
        <v>0</v>
      </c>
      <c r="FF13" s="187" t="b">
        <v>0</v>
      </c>
      <c r="FG13" s="187" t="s">
        <v>2425</v>
      </c>
      <c r="FH13" s="187">
        <v>0</v>
      </c>
      <c r="FI13" s="200">
        <v>43511</v>
      </c>
      <c r="FJ13" s="198" t="s">
        <v>3183</v>
      </c>
      <c r="FK13" s="188" t="s">
        <v>933</v>
      </c>
      <c r="FL13" s="188">
        <v>0</v>
      </c>
      <c r="FM13" s="188">
        <v>0</v>
      </c>
      <c r="FN13" s="188" t="b">
        <v>0</v>
      </c>
      <c r="FO13" s="188" t="s">
        <v>2419</v>
      </c>
      <c r="FP13" s="184">
        <v>0</v>
      </c>
      <c r="FQ13" s="206">
        <v>43511</v>
      </c>
      <c r="FR13" s="198" t="s">
        <v>3184</v>
      </c>
      <c r="FS13" s="187" t="s">
        <v>933</v>
      </c>
      <c r="FT13" s="187">
        <v>0</v>
      </c>
      <c r="FU13" s="187">
        <v>0</v>
      </c>
      <c r="FV13" s="187" t="b">
        <v>0</v>
      </c>
      <c r="FW13" s="187" t="s">
        <v>2419</v>
      </c>
      <c r="FX13" s="187">
        <v>0</v>
      </c>
      <c r="FY13" s="200">
        <v>43511</v>
      </c>
      <c r="FZ13" s="188" t="s">
        <v>3185</v>
      </c>
      <c r="GA13" s="188">
        <v>0</v>
      </c>
      <c r="GB13" s="188" t="s">
        <v>2227</v>
      </c>
      <c r="GC13" s="188">
        <v>0</v>
      </c>
      <c r="GD13" s="188" t="b">
        <v>0</v>
      </c>
      <c r="GE13" s="188">
        <v>0</v>
      </c>
      <c r="GF13" s="188">
        <v>0</v>
      </c>
      <c r="GG13" s="207">
        <v>43511</v>
      </c>
      <c r="GH13" s="198" t="s">
        <v>3186</v>
      </c>
      <c r="GI13" s="187">
        <v>1</v>
      </c>
      <c r="GJ13" s="187" t="s">
        <v>2227</v>
      </c>
      <c r="GK13" s="187">
        <v>0</v>
      </c>
      <c r="GL13" s="187" t="b">
        <v>0</v>
      </c>
      <c r="GM13" s="187">
        <v>0</v>
      </c>
      <c r="GN13" s="187">
        <v>0</v>
      </c>
      <c r="GO13" s="200">
        <v>43511</v>
      </c>
      <c r="GP13" s="188" t="s">
        <v>3187</v>
      </c>
      <c r="GQ13" s="188">
        <v>1</v>
      </c>
      <c r="GR13" s="188" t="s">
        <v>2227</v>
      </c>
      <c r="GS13" s="188">
        <v>0</v>
      </c>
      <c r="GT13" s="188" t="b">
        <v>0</v>
      </c>
      <c r="GU13" s="188">
        <v>0</v>
      </c>
      <c r="GV13" s="188">
        <v>0</v>
      </c>
      <c r="GW13" s="207">
        <v>43511</v>
      </c>
      <c r="GX13" s="198" t="s">
        <v>3188</v>
      </c>
      <c r="GY13" s="187">
        <v>0</v>
      </c>
      <c r="GZ13" s="187" t="s">
        <v>2227</v>
      </c>
      <c r="HA13" s="187">
        <v>0</v>
      </c>
      <c r="HB13" s="187" t="b">
        <v>0</v>
      </c>
      <c r="HC13" s="187">
        <v>0</v>
      </c>
      <c r="HD13" s="187">
        <v>0</v>
      </c>
      <c r="HE13" s="200">
        <v>43511</v>
      </c>
      <c r="HF13" s="188" t="s">
        <v>3189</v>
      </c>
      <c r="HG13" s="188">
        <v>1</v>
      </c>
      <c r="HH13" s="188" t="s">
        <v>2227</v>
      </c>
      <c r="HI13" s="188">
        <v>0</v>
      </c>
      <c r="HJ13" s="188" t="b">
        <v>0</v>
      </c>
      <c r="HK13" s="188">
        <v>0</v>
      </c>
      <c r="HL13" s="188">
        <v>0</v>
      </c>
      <c r="HM13" s="207">
        <v>43511</v>
      </c>
      <c r="HN13" s="198" t="s">
        <v>3190</v>
      </c>
      <c r="HO13" s="187">
        <v>0</v>
      </c>
      <c r="HP13" s="187" t="s">
        <v>2227</v>
      </c>
      <c r="HQ13" s="187">
        <v>0</v>
      </c>
      <c r="HR13" s="187" t="b">
        <v>0</v>
      </c>
      <c r="HS13" s="187">
        <v>0</v>
      </c>
      <c r="HT13" s="187">
        <v>0</v>
      </c>
      <c r="HU13" s="200">
        <v>43511</v>
      </c>
      <c r="HV13" s="188" t="s">
        <v>3191</v>
      </c>
      <c r="HW13" s="188">
        <v>0</v>
      </c>
      <c r="HX13" s="188" t="s">
        <v>2227</v>
      </c>
      <c r="HY13" s="188">
        <v>0</v>
      </c>
      <c r="HZ13" s="188" t="b">
        <v>0</v>
      </c>
      <c r="IA13" s="188">
        <v>0</v>
      </c>
      <c r="IB13" s="188">
        <v>0</v>
      </c>
      <c r="IC13" s="207">
        <v>43511</v>
      </c>
      <c r="ID13" s="198" t="s">
        <v>3192</v>
      </c>
      <c r="IE13" s="187">
        <v>0</v>
      </c>
      <c r="IF13" s="187" t="s">
        <v>2227</v>
      </c>
      <c r="IG13" s="187">
        <v>0</v>
      </c>
      <c r="IH13" s="187" t="b">
        <v>0</v>
      </c>
      <c r="II13" s="187">
        <v>0</v>
      </c>
      <c r="IJ13" s="187">
        <v>0</v>
      </c>
      <c r="IK13" s="200">
        <v>43511</v>
      </c>
      <c r="IL13" s="188" t="s">
        <v>3193</v>
      </c>
      <c r="IM13" s="188">
        <v>0</v>
      </c>
      <c r="IN13" s="188" t="s">
        <v>2227</v>
      </c>
      <c r="IO13" s="188">
        <v>0</v>
      </c>
      <c r="IP13" s="188" t="b">
        <v>0</v>
      </c>
      <c r="IQ13" s="188">
        <v>0</v>
      </c>
      <c r="IR13" s="188">
        <v>0</v>
      </c>
      <c r="IS13" s="207">
        <v>43511</v>
      </c>
    </row>
    <row r="14" spans="1:253" x14ac:dyDescent="0.3">
      <c r="A14" t="s">
        <v>1295</v>
      </c>
      <c r="B14" t="s">
        <v>795</v>
      </c>
      <c r="C14" t="s">
        <v>834</v>
      </c>
      <c r="D14" t="str">
        <f>Lists!C:C</f>
        <v>Burundi</v>
      </c>
      <c r="E14" t="s">
        <v>50</v>
      </c>
      <c r="F14" t="s">
        <v>3194</v>
      </c>
      <c r="G14" s="186">
        <v>11347122</v>
      </c>
      <c r="H14" s="187" t="s">
        <v>2309</v>
      </c>
      <c r="I14" s="187" t="s">
        <v>734</v>
      </c>
      <c r="J14" s="187">
        <v>2</v>
      </c>
      <c r="K14" s="187" t="s">
        <v>2319</v>
      </c>
      <c r="L14" s="187" t="s">
        <v>2318</v>
      </c>
      <c r="M14" s="201">
        <v>43511</v>
      </c>
      <c r="N14" s="198" t="s">
        <v>3195</v>
      </c>
      <c r="O14" s="189">
        <v>25950</v>
      </c>
      <c r="P14" s="189" t="s">
        <v>2310</v>
      </c>
      <c r="Q14" s="189" t="s">
        <v>735</v>
      </c>
      <c r="R14" s="189">
        <v>1</v>
      </c>
      <c r="S14" s="189" t="s">
        <v>2321</v>
      </c>
      <c r="T14" s="189" t="s">
        <v>2320</v>
      </c>
      <c r="U14" s="204">
        <v>43511</v>
      </c>
      <c r="V14" s="198" t="s">
        <v>3196</v>
      </c>
      <c r="W14" s="187">
        <v>11347122</v>
      </c>
      <c r="X14" s="187" t="s">
        <v>2309</v>
      </c>
      <c r="Y14" s="187" t="s">
        <v>734</v>
      </c>
      <c r="Z14" s="187">
        <v>2</v>
      </c>
      <c r="AA14" s="187" t="s">
        <v>519</v>
      </c>
      <c r="AB14" s="187" t="s">
        <v>2318</v>
      </c>
      <c r="AC14" s="201">
        <v>43511</v>
      </c>
      <c r="AD14" s="198" t="s">
        <v>3197</v>
      </c>
      <c r="AE14" s="188">
        <v>11347122</v>
      </c>
      <c r="AF14" s="188" t="s">
        <v>2309</v>
      </c>
      <c r="AG14" s="188" t="s">
        <v>734</v>
      </c>
      <c r="AH14" s="188">
        <v>2</v>
      </c>
      <c r="AI14" s="188" t="s">
        <v>2322</v>
      </c>
      <c r="AJ14" s="188" t="s">
        <v>2318</v>
      </c>
      <c r="AK14" s="207">
        <v>43511</v>
      </c>
      <c r="AL14" s="198" t="s">
        <v>3198</v>
      </c>
      <c r="AM14" s="187">
        <v>342063</v>
      </c>
      <c r="AN14" s="187" t="s">
        <v>2311</v>
      </c>
      <c r="AO14" s="187" t="s">
        <v>734</v>
      </c>
      <c r="AP14" s="187">
        <v>2</v>
      </c>
      <c r="AQ14" s="187" t="s">
        <v>2324</v>
      </c>
      <c r="AR14" s="187" t="s">
        <v>2323</v>
      </c>
      <c r="AS14" s="201">
        <v>43511</v>
      </c>
      <c r="AT14" s="188" t="s">
        <v>3199</v>
      </c>
      <c r="AU14" s="188" t="s">
        <v>445</v>
      </c>
      <c r="AV14" s="188">
        <v>0</v>
      </c>
      <c r="AW14" s="188">
        <v>0</v>
      </c>
      <c r="AX14" s="188" t="b">
        <v>0</v>
      </c>
      <c r="AY14" s="188" t="s">
        <v>2325</v>
      </c>
      <c r="AZ14" s="188">
        <v>0</v>
      </c>
      <c r="BA14" s="207">
        <v>43511</v>
      </c>
      <c r="BB14" s="198" t="s">
        <v>3200</v>
      </c>
      <c r="BC14" s="187">
        <v>70141</v>
      </c>
      <c r="BD14" s="187" t="s">
        <v>2312</v>
      </c>
      <c r="BE14" s="187" t="s">
        <v>734</v>
      </c>
      <c r="BF14" s="187">
        <v>2</v>
      </c>
      <c r="BG14" s="187" t="s">
        <v>2327</v>
      </c>
      <c r="BH14" s="187">
        <v>0</v>
      </c>
      <c r="BI14" s="200">
        <v>43511</v>
      </c>
      <c r="BJ14" s="188" t="s">
        <v>3201</v>
      </c>
      <c r="BK14" s="188" t="s">
        <v>445</v>
      </c>
      <c r="BL14" s="188" t="s">
        <v>2313</v>
      </c>
      <c r="BM14" s="188" t="s">
        <v>733</v>
      </c>
      <c r="BN14" s="188">
        <v>3</v>
      </c>
      <c r="BO14" s="188" t="s">
        <v>2329</v>
      </c>
      <c r="BP14" s="188">
        <v>0</v>
      </c>
      <c r="BQ14" s="207">
        <v>43511</v>
      </c>
      <c r="BR14" s="198" t="s">
        <v>3202</v>
      </c>
      <c r="BS14" s="187" t="s">
        <v>445</v>
      </c>
      <c r="BT14" s="187">
        <v>0</v>
      </c>
      <c r="BU14" s="187">
        <v>0</v>
      </c>
      <c r="BV14" s="187" t="b">
        <v>0</v>
      </c>
      <c r="BW14" s="187">
        <v>0</v>
      </c>
      <c r="BX14" s="187">
        <v>0</v>
      </c>
      <c r="BY14" s="200">
        <v>43511</v>
      </c>
      <c r="BZ14" s="188" t="s">
        <v>3203</v>
      </c>
      <c r="CA14" s="188" t="s">
        <v>445</v>
      </c>
      <c r="CB14" s="188">
        <v>0</v>
      </c>
      <c r="CC14" s="188">
        <v>0</v>
      </c>
      <c r="CD14" s="188" t="b">
        <v>0</v>
      </c>
      <c r="CE14" s="188" t="s">
        <v>2330</v>
      </c>
      <c r="CF14" s="188">
        <v>0</v>
      </c>
      <c r="CG14" s="207">
        <v>43511</v>
      </c>
      <c r="CH14" s="198" t="s">
        <v>3204</v>
      </c>
      <c r="CI14" s="188" t="e">
        <v>#N/A</v>
      </c>
      <c r="CJ14" s="188" t="e">
        <v>#N/A</v>
      </c>
      <c r="CK14" s="188" t="e">
        <v>#N/A</v>
      </c>
      <c r="CL14" s="188" t="e">
        <v>#N/A</v>
      </c>
      <c r="CM14" s="188" t="e">
        <v>#N/A</v>
      </c>
      <c r="CN14" s="188" t="e">
        <v>#N/A</v>
      </c>
      <c r="CO14" s="195" t="e">
        <v>#N/A</v>
      </c>
      <c r="CP14" s="188" t="s">
        <v>3205</v>
      </c>
      <c r="CQ14" s="187">
        <v>444</v>
      </c>
      <c r="CR14" s="187" t="s">
        <v>2314</v>
      </c>
      <c r="CS14" s="187" t="s">
        <v>734</v>
      </c>
      <c r="CT14" s="187">
        <v>2</v>
      </c>
      <c r="CU14" s="187" t="s">
        <v>2332</v>
      </c>
      <c r="CV14" s="187" t="s">
        <v>2331</v>
      </c>
      <c r="CW14" s="200">
        <v>43511</v>
      </c>
      <c r="CX14" s="184" t="str">
        <f t="shared" si="3"/>
        <v>BDI002People in Need</v>
      </c>
      <c r="CY14" s="184">
        <f>IF(LOOKUP(2,1/(Log!$K$1:$K$7986=CX14),Log!$E$1:$E$7986)="x","x",ROUND(LOOKUP(2,1/(Log!$K$1:$K$7986=CX14),Log!$E$1:$E$7986),-3))</f>
        <v>1800000</v>
      </c>
      <c r="CZ14" s="188" t="str">
        <f>LOOKUP(2,1/('[4]Raw data'!$K$1:$K$7986=CX14),'[4]Raw data'!$F$1:$F$7986)</f>
        <v>UNICEF, January 2019 OCHA January 2019 Meeting Minutes Food Security Cluster, 21/11/2018 IPC Info July 2018</v>
      </c>
      <c r="DA14" s="188" t="str">
        <f>LOOKUP(2,1/('[4]Raw data'!$K$1:$K$7986=CX14),'[4]Raw data'!$G$1:$G$7986)</f>
        <v>Medium</v>
      </c>
      <c r="DB14" s="188">
        <f>LOOKUP(2,1/('[4]Raw data'!$K$1:$K$7986=CX14),'[4]Raw data'!$H$1:$H$7986)</f>
        <v>2</v>
      </c>
      <c r="DC14" s="188" t="str">
        <f>LOOKUP(2,1/('[4]Raw data'!$K$1:$K$7986=CX14),'[4]Raw data'!$J$1:$J$7986)</f>
        <v xml:space="preserve">UNICEF states that 1.8 million people are in need of humanitarian assistance according to the draft HNO. The decrease (PiN in 2018 was 3.6 million) is mostly due to a decrease of the number of people suffering from crisis levels of food insecurity (improvements due to early rainy season and below average staple food prices). However, reporting and analysis of humanitarian needs do not differentiate consistently between needs due to climatic hazards and the socio-political and economic crisis. The food security cluster states that 75,000 of those in IPC 3 and 4 are victims of natural disasters. </v>
      </c>
      <c r="DD14" s="188" t="str">
        <f>LOOKUP(2,1/('[4]Raw data'!$K$1:$K$7986=CX14),'[4]Raw data'!$I$1:$I$7986)</f>
        <v>https://reliefweb.int/sites/reliefweb.int/files/resources/2019-HAC-Burundi.pdf https://www.humanitarianresponse.info/sites/www.humanitarianresponse.in http://www.ipcinfo.org/ipc-country-analysis/details-map/en/c/1151912/?iso3= https://fscluster.org/burundiBDIfo/files/documents/files/ocha-bdi-snapshot-_dec2018_en.pdf</v>
      </c>
      <c r="DE14" s="207">
        <f>LOOKUP(2,1/('[4]Raw data'!$K$1:$K$7986=CX14),'[4]Raw data'!$L$1:$L$7986)</f>
        <v>43511</v>
      </c>
      <c r="DF14" s="197" t="str">
        <f t="shared" si="4"/>
        <v>BDI002People facing minimal humanitarian needs (level 1)</v>
      </c>
      <c r="DG14" s="183">
        <f>IF(LOOKUP(2,1/(Log!$K$1:$K$7986=DF14),Log!$E$1:$E$7986)="x","x",ROUND(LOOKUP(2,1/(Log!$K$1:$K$7986=DF14),Log!$E$1:$E$7986),-3))</f>
        <v>0</v>
      </c>
      <c r="DH14" s="187" t="str">
        <f>LOOKUP(2,1/('[4]Raw data'!$K$1:$K$7986=DF14),'[4]Raw data'!$F$1:$F$7986)</f>
        <v>Fews Net, 31/01/2019</v>
      </c>
      <c r="DI14" s="187" t="str">
        <f>LOOKUP(2,1/('[4]Raw data'!$K$1:$K$7986=DF14),'[4]Raw data'!$G$1:$G$7986)</f>
        <v>Low</v>
      </c>
      <c r="DJ14" s="187">
        <f>LOOKUP(2,1/('[4]Raw data'!$K$1:$K$7986=DF14),'[4]Raw data'!$H$1:$H$7986)</f>
        <v>3</v>
      </c>
      <c r="DK14" s="187" t="str">
        <f>LOOKUP(2,1/('[4]Raw data'!$K$1:$K$7986=DF14),'[4]Raw data'!$J$1:$J$7986)</f>
        <v>The whole population is facing some form of food insecurity, with 84% in Ipc 1 or 2 in October to December 2018 wherefore these people are not currently included in the PiN figures. There is a discrepancy between numbers reported by Fews Net and IPC, even within IPC publications there is some unclarity. As OCHA and WFP use IPC numbers, these estimations will be included in the model for consistency. However, when comparing the latest food insecurity estimations, between 1.72 and 1.8 million people are estimated to be in IPC 3 or IPC 4. Therefore a distribution according to IPC phases - not considering that a recent breakdown of phases is not provided - does not seem feasible (higher total, according to maps most of the population is in IPC2).</v>
      </c>
      <c r="DL14" s="187" t="str">
        <f>LOOKUP(2,1/('[4]Raw data'!$K$1:$K$7986=DF14),'[4]Raw data'!$I$1:$I$7986)</f>
        <v>https://reliefweb.int/report/burundi/burundi-key-message-update-january-2019</v>
      </c>
      <c r="DM14" s="200">
        <f>LOOKUP(2,1/('[4]Raw data'!$K$1:$K$7986=DF14),'[4]Raw data'!$L$1:$L$7986)</f>
        <v>43511</v>
      </c>
      <c r="DN14" s="188" t="str">
        <f t="shared" si="0"/>
        <v>BDI002People facing stressed humanitarian needs (level 2)</v>
      </c>
      <c r="DO14" s="184">
        <f>IF(LOOKUP(2,1/(Log!$K$1:$K$7986=DN14),Log!$E$1:$E$7986)="x","x",ROUND(LOOKUP(2,1/(Log!$K$1:$K$7986=DN14),Log!$E$1:$E$7986),-3))</f>
        <v>80000</v>
      </c>
      <c r="DP14" s="188" t="str">
        <f>LOOKUP(2,1/('[4]Raw data'!$K$1:$K$7986=DN14),'[4]Raw data'!$F$1:$F$7986)</f>
        <v>UNICEF, January 2019; OCHA January 2019; Meeting Minutes Food Security Cluster, 21/11/2018; IPC Info July 2018</v>
      </c>
      <c r="DQ14" s="188" t="str">
        <f>LOOKUP(2,1/('[4]Raw data'!$K$1:$K$7986=DN14),'[4]Raw data'!$G$1:$G$7986)</f>
        <v>Medium</v>
      </c>
      <c r="DR14" s="188">
        <f>LOOKUP(2,1/('[4]Raw data'!$K$1:$K$7986=DN14),'[4]Raw data'!$H$1:$H$7986)</f>
        <v>2</v>
      </c>
      <c r="DS14" s="188" t="str">
        <f>LOOKUP(2,1/('[4]Raw data'!$K$1:$K$7986=DN14),'[4]Raw data'!$J$1:$J$7986)</f>
        <v>PiN minus number of people facing acute food insecurity (3 and 4)</v>
      </c>
      <c r="DT14" s="188" t="str">
        <f>LOOKUP(2,1/('[4]Raw data'!$K$1:$K$7986=DN14),'[4]Raw data'!$I$1:$I$7986)</f>
        <v>https://reliefweb.int/sites/reliefweb.int/files/resources/2019-HAC-Burundi.pdf https://www.humanitarianresponse.info/sites/www.humanitarianresponse.in http://www.ipcinfo.org/ipc-country-analysis/details-map/en/c/1151912/?iso3= https://fscluster.org/burundiBDIfo/files/documents/files/ocha-bdi-snapshot-_dec2018_en.pdf</v>
      </c>
      <c r="DU14" s="207">
        <f>LOOKUP(2,1/('[4]Raw data'!$K$1:$K$7986=DN14),'[4]Raw data'!$L$1:$L$7986)</f>
        <v>43511</v>
      </c>
      <c r="DV14" s="198" t="str">
        <f t="shared" si="5"/>
        <v>BDI002People  facing moderate humanitarian needs (level 3)</v>
      </c>
      <c r="DW14" s="183">
        <f>IF(LOOKUP(2,1/(Log!$K$1:$K$7986=DV14),Log!$E$1:$E$7986)="x","x",ROUND(LOOKUP(2,1/(Log!$K$1:$K$7986=DV14),Log!$E$1:$E$7986),-3))</f>
        <v>1622000</v>
      </c>
      <c r="DX14" s="187" t="str">
        <f>LOOKUP(2,1/('[4]Raw data'!$K$1:$K$7986=DV14),'[4]Raw data'!$F$1:$F$7986)</f>
        <v>UNICEF, January 2019 OCHA January 2019 Meeting Minutes Food Security Cluster, 21/11/2018 IPC Info July 2018</v>
      </c>
      <c r="DY14" s="187" t="str">
        <f>LOOKUP(2,1/('[4]Raw data'!$K$1:$K$7986=DV14),'[4]Raw data'!$G$1:$G$7986)</f>
        <v>Medium</v>
      </c>
      <c r="DZ14" s="187">
        <f>LOOKUP(2,1/('[4]Raw data'!$K$1:$K$7986=DV14),'[4]Raw data'!$H$1:$H$7986)</f>
        <v>2</v>
      </c>
      <c r="EA14" s="187" t="str">
        <f>LOOKUP(2,1/('[4]Raw data'!$K$1:$K$7986=DV14),'[4]Raw data'!$J$1:$J$7986)</f>
        <v xml:space="preserve">Number of people in IPC 3 and 4 minus 1% of the population that is anticipated to remain in IPC 4 (conservative estimate). According to the minutes from a meeting of the cluster in November, 1.8 million people are in need of food assistance (IPC 3 and 4). Whereas the document does not disaggreagate the number of people in IPC 3 or 4 it does give information on the categories of people in need. However, the latest OCHA humanitarian snapshot estimates 1,72 million as acute food insecure and according to the map and graphs there are currently no people in IPC 4. </v>
      </c>
      <c r="EB14" s="187" t="str">
        <f>LOOKUP(2,1/('[4]Raw data'!$K$1:$K$7986=DV14),'[4]Raw data'!$I$1:$I$7986)</f>
        <v>https://reliefweb.int/sites/reliefweb.int/files/resources/2019-HAC-Burundi.pdf https://www.humanitarianresponse.info/sites/www.humanitarianresponse.in http://www.ipcinfo.org/ipc-country-analysis/details-map/en/c/1151912/?iso3= https://fscluster.org/burundiBDIfo/files/documents/files/ocha-bdi-snapshot-_dec2018_en.pdf</v>
      </c>
      <c r="EC14" s="200">
        <f>LOOKUP(2,1/('[4]Raw data'!$K$1:$K$7986=DV14),'[4]Raw data'!$L$1:$L$7986)</f>
        <v>43511</v>
      </c>
      <c r="ED14" s="188" t="str">
        <f t="shared" si="1"/>
        <v>BDI002People facing severe humanitarian needs (level 4)</v>
      </c>
      <c r="EE14" s="184">
        <f>IF(LOOKUP(2,1/(Log!$K$1:$K$7986=ED14),Log!$E$1:$E$7986)="x","x",ROUND(LOOKUP(2,1/(Log!$K$1:$K$7986=ED14),Log!$E$1:$E$7986),-3))</f>
        <v>98000</v>
      </c>
      <c r="EF14" s="188" t="str">
        <f>LOOKUP(2,1/('[4]Raw data'!$K$1:$K$7986=ED14),'[4]Raw data'!$F$1:$F$7986)</f>
        <v>UNICEF, January 2019 OCHA January 2019 Meeting Minutes Food Security Cluster, 21/11/2018 IPC Info July 2018</v>
      </c>
      <c r="EG14" s="188" t="str">
        <f>LOOKUP(2,1/('[4]Raw data'!$K$1:$K$7986=ED14),'[4]Raw data'!$G$1:$G$7986)</f>
        <v>Medium</v>
      </c>
      <c r="EH14" s="188">
        <f>LOOKUP(2,1/('[4]Raw data'!$K$1:$K$7986=ED14),'[4]Raw data'!$H$1:$H$7986)</f>
        <v>2</v>
      </c>
      <c r="EI14" s="188" t="str">
        <f>LOOKUP(2,1/('[4]Raw data'!$K$1:$K$7986=ED14),'[4]Raw data'!$J$1:$J$7986)</f>
        <v xml:space="preserve">According to the latest IPC report the number of people in IPC 3 and 4 increases from 13% in September to 16% in December 2018. 1% of the population(98,000) was previously in IPC 4 and considering the overall increase of food insecurity it is anticipated that at least 1% will remain in IPC 4 for the October December period and is therefore inculded in severity level 4 in the model. According to humanitarian snapshot no people in IPC 4. However, as IPC figures do not seem the adequate proxy for PiN in Burundi, it is possible that there are people in level 4. These could include people facing protection concerns (political persecution and human rights violations, forced recruitment) or children with more severe needs. </v>
      </c>
      <c r="EJ14" s="188" t="str">
        <f>LOOKUP(2,1/('[4]Raw data'!$K$1:$K$7986=ED14),'[4]Raw data'!$I$1:$I$7986)</f>
        <v>https://reliefweb.int/sites/reliefweb.int/files/resources/2019-HAC-Burundi.pdf https://www.humanitarianresponse.info/sites/www.humanitarianresponse.in http://www.ipcinfo.org/ipc-country-analysis/details-map/en/c/1151912/?iso3= https://fscluster.org/burundiBDIfo/files/documents/files/ocha-bdi-snapshot-_dec2018_en.pdf</v>
      </c>
      <c r="EK14" s="207">
        <f>LOOKUP(2,1/('[4]Raw data'!$K$1:$K$7986=ED14),'[4]Raw data'!$L$1:$L$7986)</f>
        <v>43511</v>
      </c>
      <c r="EL14" s="198" t="str">
        <f t="shared" si="2"/>
        <v>BDI002People facing extreme humanitarian needs (level 5)</v>
      </c>
      <c r="EM14" s="183">
        <f>IF(LOOKUP(2,1/(Log!$K$1:$K$7986=EL14),Log!$E$1:$E$7986)="x","x",ROUND(LOOKUP(2,1/(Log!$K$1:$K$7986=EL14),Log!$E$1:$E$7986),-3))</f>
        <v>0</v>
      </c>
      <c r="EN14" s="187">
        <f>LOOKUP(2,1/('[4]Raw data'!$K$1:$K$7986=EL14),'[4]Raw data'!$F$1:$F$7986)</f>
        <v>0</v>
      </c>
      <c r="EO14" s="187">
        <f>LOOKUP(2,1/('[4]Raw data'!$K$1:$K$7986=EL14),'[4]Raw data'!$G$1:$G$7986)</f>
        <v>0</v>
      </c>
      <c r="EP14" s="187" t="b">
        <f>LOOKUP(2,1/('[4]Raw data'!$K$1:$K$7986=EL14),'[4]Raw data'!$H$1:$H$7986)</f>
        <v>0</v>
      </c>
      <c r="EQ14" s="187" t="str">
        <f>LOOKUP(2,1/('[4]Raw data'!$K$1:$K$7986=EL14),'[4]Raw data'!$J$1:$J$7986)</f>
        <v>No people are expected to face extreme humanitarian conditions.</v>
      </c>
      <c r="ER14" s="187">
        <f>LOOKUP(2,1/('[4]Raw data'!$K$1:$K$7986=EL14),'[4]Raw data'!$I$1:$I$7986)</f>
        <v>0</v>
      </c>
      <c r="ES14" s="200">
        <f>LOOKUP(2,1/('[4]Raw data'!$K$1:$K$7986=EL14),'[4]Raw data'!$L$1:$L$7986)</f>
        <v>43511</v>
      </c>
      <c r="ET14" s="188" t="s">
        <v>3206</v>
      </c>
      <c r="EU14" s="188" t="s">
        <v>445</v>
      </c>
      <c r="EV14" s="188">
        <v>0</v>
      </c>
      <c r="EW14" s="188">
        <v>0</v>
      </c>
      <c r="EX14" s="188" t="b">
        <v>0</v>
      </c>
      <c r="EY14" s="188">
        <v>0</v>
      </c>
      <c r="EZ14" s="188">
        <v>0</v>
      </c>
      <c r="FA14" s="207">
        <v>43511</v>
      </c>
      <c r="FB14" s="198" t="s">
        <v>3207</v>
      </c>
      <c r="FC14" s="187">
        <v>5</v>
      </c>
      <c r="FD14" s="187">
        <v>0</v>
      </c>
      <c r="FE14" s="187" t="s">
        <v>734</v>
      </c>
      <c r="FF14" s="187">
        <v>2</v>
      </c>
      <c r="FG14" s="187">
        <v>0</v>
      </c>
      <c r="FH14" s="187">
        <v>0</v>
      </c>
      <c r="FI14" s="200">
        <v>43511</v>
      </c>
      <c r="FJ14" s="198" t="s">
        <v>3208</v>
      </c>
      <c r="FK14" s="188" t="s">
        <v>445</v>
      </c>
      <c r="FL14" s="188">
        <v>0</v>
      </c>
      <c r="FM14" s="188">
        <v>0</v>
      </c>
      <c r="FN14" s="188" t="b">
        <v>0</v>
      </c>
      <c r="FO14" s="188">
        <v>0</v>
      </c>
      <c r="FP14" s="184">
        <v>0</v>
      </c>
      <c r="FQ14" s="206">
        <v>43511</v>
      </c>
      <c r="FR14" s="198" t="s">
        <v>3209</v>
      </c>
      <c r="FS14" s="187" t="s">
        <v>445</v>
      </c>
      <c r="FT14" s="187">
        <v>0</v>
      </c>
      <c r="FU14" s="187">
        <v>0</v>
      </c>
      <c r="FV14" s="187" t="b">
        <v>0</v>
      </c>
      <c r="FW14" s="187">
        <v>0</v>
      </c>
      <c r="FX14" s="187">
        <v>0</v>
      </c>
      <c r="FY14" s="200">
        <v>43511</v>
      </c>
      <c r="FZ14" s="188" t="s">
        <v>3210</v>
      </c>
      <c r="GA14" s="188">
        <v>2</v>
      </c>
      <c r="GB14" s="188" t="s">
        <v>2227</v>
      </c>
      <c r="GC14" s="188" t="s">
        <v>734</v>
      </c>
      <c r="GD14" s="188">
        <v>2</v>
      </c>
      <c r="GE14" s="188">
        <v>0</v>
      </c>
      <c r="GF14" s="188" t="s">
        <v>1173</v>
      </c>
      <c r="GG14" s="207">
        <v>43511</v>
      </c>
      <c r="GH14" s="198" t="s">
        <v>3211</v>
      </c>
      <c r="GI14" s="187">
        <v>2</v>
      </c>
      <c r="GJ14" s="187" t="s">
        <v>2227</v>
      </c>
      <c r="GK14" s="187" t="s">
        <v>734</v>
      </c>
      <c r="GL14" s="187">
        <v>2</v>
      </c>
      <c r="GM14" s="187">
        <v>0</v>
      </c>
      <c r="GN14" s="187" t="s">
        <v>1173</v>
      </c>
      <c r="GO14" s="200">
        <v>43511</v>
      </c>
      <c r="GP14" s="188" t="s">
        <v>3212</v>
      </c>
      <c r="GQ14" s="188">
        <v>2</v>
      </c>
      <c r="GR14" s="188" t="s">
        <v>2227</v>
      </c>
      <c r="GS14" s="188" t="s">
        <v>734</v>
      </c>
      <c r="GT14" s="188">
        <v>2</v>
      </c>
      <c r="GU14" s="188">
        <v>0</v>
      </c>
      <c r="GV14" s="188" t="s">
        <v>1173</v>
      </c>
      <c r="GW14" s="207">
        <v>43511</v>
      </c>
      <c r="GX14" s="198" t="s">
        <v>3213</v>
      </c>
      <c r="GY14" s="187">
        <v>0</v>
      </c>
      <c r="GZ14" s="187" t="s">
        <v>2227</v>
      </c>
      <c r="HA14" s="187" t="s">
        <v>734</v>
      </c>
      <c r="HB14" s="187">
        <v>2</v>
      </c>
      <c r="HC14" s="187">
        <v>0</v>
      </c>
      <c r="HD14" s="187" t="s">
        <v>1173</v>
      </c>
      <c r="HE14" s="200">
        <v>43511</v>
      </c>
      <c r="HF14" s="188" t="s">
        <v>3214</v>
      </c>
      <c r="HG14" s="188">
        <v>3</v>
      </c>
      <c r="HH14" s="188" t="s">
        <v>2227</v>
      </c>
      <c r="HI14" s="188" t="s">
        <v>734</v>
      </c>
      <c r="HJ14" s="188">
        <v>2</v>
      </c>
      <c r="HK14" s="188">
        <v>0</v>
      </c>
      <c r="HL14" s="188" t="s">
        <v>1173</v>
      </c>
      <c r="HM14" s="207">
        <v>43511</v>
      </c>
      <c r="HN14" s="198" t="s">
        <v>3215</v>
      </c>
      <c r="HO14" s="187">
        <v>2</v>
      </c>
      <c r="HP14" s="187" t="s">
        <v>2227</v>
      </c>
      <c r="HQ14" s="187" t="s">
        <v>734</v>
      </c>
      <c r="HR14" s="187">
        <v>2</v>
      </c>
      <c r="HS14" s="187">
        <v>0</v>
      </c>
      <c r="HT14" s="187" t="s">
        <v>1173</v>
      </c>
      <c r="HU14" s="200">
        <v>43511</v>
      </c>
      <c r="HV14" s="188" t="s">
        <v>3216</v>
      </c>
      <c r="HW14" s="188">
        <v>1</v>
      </c>
      <c r="HX14" s="188" t="s">
        <v>2227</v>
      </c>
      <c r="HY14" s="188" t="s">
        <v>734</v>
      </c>
      <c r="HZ14" s="188">
        <v>2</v>
      </c>
      <c r="IA14" s="188">
        <v>0</v>
      </c>
      <c r="IB14" s="188" t="s">
        <v>1173</v>
      </c>
      <c r="IC14" s="207">
        <v>43511</v>
      </c>
      <c r="ID14" s="198" t="s">
        <v>3217</v>
      </c>
      <c r="IE14" s="187">
        <v>0</v>
      </c>
      <c r="IF14" s="187" t="s">
        <v>2227</v>
      </c>
      <c r="IG14" s="187" t="s">
        <v>734</v>
      </c>
      <c r="IH14" s="187">
        <v>2</v>
      </c>
      <c r="II14" s="187">
        <v>0</v>
      </c>
      <c r="IJ14" s="187" t="s">
        <v>1173</v>
      </c>
      <c r="IK14" s="200">
        <v>43511</v>
      </c>
      <c r="IL14" s="188" t="s">
        <v>3218</v>
      </c>
      <c r="IM14" s="188">
        <v>1</v>
      </c>
      <c r="IN14" s="188" t="s">
        <v>2227</v>
      </c>
      <c r="IO14" s="188" t="s">
        <v>734</v>
      </c>
      <c r="IP14" s="188">
        <v>2</v>
      </c>
      <c r="IQ14" s="188">
        <v>0</v>
      </c>
      <c r="IR14" s="188" t="s">
        <v>1173</v>
      </c>
      <c r="IS14" s="207">
        <v>43511</v>
      </c>
    </row>
    <row r="15" spans="1:253" x14ac:dyDescent="0.3">
      <c r="A15" t="s">
        <v>55</v>
      </c>
      <c r="B15" t="s">
        <v>861</v>
      </c>
      <c r="C15" t="s">
        <v>699</v>
      </c>
      <c r="D15" t="str">
        <f>Lists!C:C</f>
        <v>Cameroon</v>
      </c>
      <c r="E15" t="s">
        <v>54</v>
      </c>
      <c r="F15" t="s">
        <v>3219</v>
      </c>
      <c r="G15" s="186">
        <v>24643980</v>
      </c>
      <c r="H15" s="187" t="s">
        <v>1844</v>
      </c>
      <c r="I15" s="187" t="s">
        <v>735</v>
      </c>
      <c r="J15" s="187">
        <v>1</v>
      </c>
      <c r="K15" s="187" t="s">
        <v>1854</v>
      </c>
      <c r="L15" s="187" t="s">
        <v>1853</v>
      </c>
      <c r="M15" s="201">
        <v>43509</v>
      </c>
      <c r="N15" s="198" t="s">
        <v>3220</v>
      </c>
      <c r="O15" s="189">
        <v>418859</v>
      </c>
      <c r="P15" s="189" t="s">
        <v>1845</v>
      </c>
      <c r="Q15" s="189" t="s">
        <v>735</v>
      </c>
      <c r="R15" s="189">
        <v>1</v>
      </c>
      <c r="S15" s="189" t="s">
        <v>1856</v>
      </c>
      <c r="T15" s="189" t="s">
        <v>1855</v>
      </c>
      <c r="U15" s="204">
        <v>43509</v>
      </c>
      <c r="V15" s="198" t="s">
        <v>3221</v>
      </c>
      <c r="W15" s="187">
        <v>20520085</v>
      </c>
      <c r="X15" s="187" t="s">
        <v>1846</v>
      </c>
      <c r="Y15" s="187" t="s">
        <v>735</v>
      </c>
      <c r="Z15" s="187">
        <v>1</v>
      </c>
      <c r="AA15" s="187" t="s">
        <v>1858</v>
      </c>
      <c r="AB15" s="187" t="s">
        <v>1857</v>
      </c>
      <c r="AC15" s="201">
        <v>43509</v>
      </c>
      <c r="AD15" s="198" t="s">
        <v>3222</v>
      </c>
      <c r="AE15" s="188">
        <v>11729566</v>
      </c>
      <c r="AF15" s="188" t="s">
        <v>1846</v>
      </c>
      <c r="AG15" s="188" t="s">
        <v>735</v>
      </c>
      <c r="AH15" s="188">
        <v>1</v>
      </c>
      <c r="AI15" s="188" t="s">
        <v>1859</v>
      </c>
      <c r="AJ15" s="188" t="s">
        <v>1857</v>
      </c>
      <c r="AK15" s="207">
        <v>43509</v>
      </c>
      <c r="AL15" s="198" t="s">
        <v>3223</v>
      </c>
      <c r="AM15" s="187">
        <v>1189883</v>
      </c>
      <c r="AN15" s="187" t="s">
        <v>1847</v>
      </c>
      <c r="AO15" s="187" t="s">
        <v>735</v>
      </c>
      <c r="AP15" s="187">
        <v>1</v>
      </c>
      <c r="AQ15" s="187" t="s">
        <v>1861</v>
      </c>
      <c r="AR15" s="187" t="s">
        <v>1860</v>
      </c>
      <c r="AS15" s="201">
        <v>43509</v>
      </c>
      <c r="AT15" s="188" t="s">
        <v>3224</v>
      </c>
      <c r="AU15" s="188">
        <v>147</v>
      </c>
      <c r="AV15" s="188" t="s">
        <v>1848</v>
      </c>
      <c r="AW15" s="188" t="s">
        <v>734</v>
      </c>
      <c r="AX15" s="188">
        <v>2</v>
      </c>
      <c r="AY15" s="188" t="s">
        <v>1863</v>
      </c>
      <c r="AZ15" s="188" t="s">
        <v>1862</v>
      </c>
      <c r="BA15" s="207">
        <v>43509</v>
      </c>
      <c r="BB15" s="198" t="s">
        <v>3225</v>
      </c>
      <c r="BC15" s="187">
        <v>989</v>
      </c>
      <c r="BD15" s="187" t="s">
        <v>1849</v>
      </c>
      <c r="BE15" s="187" t="s">
        <v>735</v>
      </c>
      <c r="BF15" s="187">
        <v>1</v>
      </c>
      <c r="BG15" s="187" t="s">
        <v>1865</v>
      </c>
      <c r="BH15" s="187" t="s">
        <v>1862</v>
      </c>
      <c r="BI15" s="200">
        <v>43509</v>
      </c>
      <c r="BJ15" s="188" t="s">
        <v>3226</v>
      </c>
      <c r="BK15" s="188">
        <v>409</v>
      </c>
      <c r="BL15" s="188" t="s">
        <v>1848</v>
      </c>
      <c r="BM15" s="188" t="s">
        <v>734</v>
      </c>
      <c r="BN15" s="188">
        <v>2</v>
      </c>
      <c r="BO15" s="188" t="s">
        <v>1866</v>
      </c>
      <c r="BP15" s="188">
        <v>0</v>
      </c>
      <c r="BQ15" s="207">
        <v>43509</v>
      </c>
      <c r="BR15" s="198" t="s">
        <v>3227</v>
      </c>
      <c r="BS15" s="187" t="s">
        <v>445</v>
      </c>
      <c r="BT15" s="187">
        <v>0</v>
      </c>
      <c r="BU15" s="187">
        <v>0</v>
      </c>
      <c r="BV15" s="187" t="b">
        <v>0</v>
      </c>
      <c r="BW15" s="187">
        <v>0</v>
      </c>
      <c r="BX15" s="187">
        <v>0</v>
      </c>
      <c r="BY15" s="200">
        <v>43509</v>
      </c>
      <c r="BZ15" s="188" t="s">
        <v>3228</v>
      </c>
      <c r="CA15" s="188" t="s">
        <v>445</v>
      </c>
      <c r="CB15" s="188">
        <v>0</v>
      </c>
      <c r="CC15" s="188">
        <v>0</v>
      </c>
      <c r="CD15" s="188" t="b">
        <v>0</v>
      </c>
      <c r="CE15" s="188">
        <v>0</v>
      </c>
      <c r="CF15" s="188">
        <v>0</v>
      </c>
      <c r="CG15" s="207">
        <v>43509</v>
      </c>
      <c r="CH15" s="198" t="s">
        <v>3229</v>
      </c>
      <c r="CI15" s="188" t="e">
        <v>#N/A</v>
      </c>
      <c r="CJ15" s="188" t="e">
        <v>#N/A</v>
      </c>
      <c r="CK15" s="188" t="e">
        <v>#N/A</v>
      </c>
      <c r="CL15" s="188" t="e">
        <v>#N/A</v>
      </c>
      <c r="CM15" s="188" t="e">
        <v>#N/A</v>
      </c>
      <c r="CN15" s="188" t="e">
        <v>#N/A</v>
      </c>
      <c r="CO15" s="195" t="e">
        <v>#N/A</v>
      </c>
      <c r="CP15" s="188" t="s">
        <v>3230</v>
      </c>
      <c r="CQ15" s="187">
        <v>471</v>
      </c>
      <c r="CR15" s="187" t="s">
        <v>1850</v>
      </c>
      <c r="CS15" s="187" t="s">
        <v>734</v>
      </c>
      <c r="CT15" s="187">
        <v>2</v>
      </c>
      <c r="CU15" s="187" t="s">
        <v>1868</v>
      </c>
      <c r="CV15" s="187" t="s">
        <v>1867</v>
      </c>
      <c r="CW15" s="200">
        <v>43509</v>
      </c>
      <c r="CX15" s="184" t="str">
        <f t="shared" si="3"/>
        <v>CMR001People in Need</v>
      </c>
      <c r="CY15" s="184">
        <f>IF(LOOKUP(2,1/(Log!$K$1:$K$7986=CX15),Log!$E$1:$E$7986)="x","x",ROUND(LOOKUP(2,1/(Log!$K$1:$K$7986=CX15),Log!$E$1:$E$7986),-3))</f>
        <v>4434000</v>
      </c>
      <c r="CZ15" s="188" t="str">
        <f>LOOKUP(2,1/('[4]Raw data'!$K$1:$K$7986=CX15),'[4]Raw data'!$F$1:$F$7986)</f>
        <v>OCHA (HNO 2018) 11/12/2018
OCHA 31/12/2018</v>
      </c>
      <c r="DA15" s="188" t="str">
        <f>LOOKUP(2,1/('[4]Raw data'!$K$1:$K$7986=CX15),'[4]Raw data'!$G$1:$G$7986)</f>
        <v>High</v>
      </c>
      <c r="DB15" s="188">
        <f>LOOKUP(2,1/('[4]Raw data'!$K$1:$K$7986=CX15),'[4]Raw data'!$H$1:$H$7986)</f>
        <v>1</v>
      </c>
      <c r="DC15" s="188" t="str">
        <f>LOOKUP(2,1/('[4]Raw data'!$K$1:$K$7986=CX15),'[4]Raw data'!$J$1:$J$7986)</f>
        <v>CMR002 - 2,422,883
CMR003 - 1,300,000
CMR004 - 711,126</v>
      </c>
      <c r="DD15" s="188" t="str">
        <f>LOOKUP(2,1/('[4]Raw data'!$K$1:$K$7986=CX15),'[4]Raw data'!$I$1:$I$7986)</f>
        <v>https://data.humdata.org/dataset/humanitarian-needs-overview-cameroon
https://reliefweb.int/sites/reliefweb.int/files/resources/OCHA-Cameroon_Situation_Report_no2_Final.pdf</v>
      </c>
      <c r="DE15" s="207">
        <f>LOOKUP(2,1/('[4]Raw data'!$K$1:$K$7986=CX15),'[4]Raw data'!$L$1:$L$7986)</f>
        <v>43509</v>
      </c>
      <c r="DF15" s="197" t="str">
        <f t="shared" si="4"/>
        <v>CMR001People facing minimal humanitarian needs (level 1)</v>
      </c>
      <c r="DG15" s="183">
        <f>IF(LOOKUP(2,1/(Log!$K$1:$K$7986=DF15),Log!$E$1:$E$7986)="x","x",ROUND(LOOKUP(2,1/(Log!$K$1:$K$7986=DF15),Log!$E$1:$E$7986),-3))</f>
        <v>250000</v>
      </c>
      <c r="DH15" s="187" t="str">
        <f>LOOKUP(2,1/('[4]Raw data'!$K$1:$K$7986=DF15),'[4]Raw data'!$F$1:$F$7986)</f>
        <v>OCHA (HNO 2018) 11/12/2018
OCHA 31/12/2018</v>
      </c>
      <c r="DI15" s="187" t="str">
        <f>LOOKUP(2,1/('[4]Raw data'!$K$1:$K$7986=DF15),'[4]Raw data'!$G$1:$G$7986)</f>
        <v>High</v>
      </c>
      <c r="DJ15" s="187">
        <f>LOOKUP(2,1/('[4]Raw data'!$K$1:$K$7986=DF15),'[4]Raw data'!$H$1:$H$7986)</f>
        <v>1</v>
      </c>
      <c r="DK15" s="187" t="str">
        <f>LOOKUP(2,1/('[4]Raw data'!$K$1:$K$7986=DF15),'[4]Raw data'!$J$1:$J$7986)</f>
        <v>CMR002 - 205,800
CMR003 - 0
CMR004 - 44,238</v>
      </c>
      <c r="DL15" s="187" t="str">
        <f>LOOKUP(2,1/('[4]Raw data'!$K$1:$K$7986=DF15),'[4]Raw data'!$I$1:$I$7986)</f>
        <v>https://data.humdata.org/dataset/humanitarian-needs-overview-cameroon
https://reliefweb.int/sites/reliefweb.int/files/resources/OCHA-Cameroon_Situation_Report_no2_Final.pdf</v>
      </c>
      <c r="DM15" s="200">
        <f>LOOKUP(2,1/('[4]Raw data'!$K$1:$K$7986=DF15),'[4]Raw data'!$L$1:$L$7986)</f>
        <v>43509</v>
      </c>
      <c r="DN15" s="188" t="str">
        <f t="shared" si="0"/>
        <v>CMR001People facing stressed humanitarian needs (level 2)</v>
      </c>
      <c r="DO15" s="184">
        <f>IF(LOOKUP(2,1/(Log!$K$1:$K$7986=DN15),Log!$E$1:$E$7986)="x","x",ROUND(LOOKUP(2,1/(Log!$K$1:$K$7986=DN15),Log!$E$1:$E$7986),-3))</f>
        <v>405000</v>
      </c>
      <c r="DP15" s="188" t="str">
        <f>LOOKUP(2,1/('[4]Raw data'!$K$1:$K$7986=DN15),'[4]Raw data'!$F$1:$F$7986)</f>
        <v>OCHA (HNO 2018) 11/12/2018
OCHA 31/12/2018</v>
      </c>
      <c r="DQ15" s="188" t="str">
        <f>LOOKUP(2,1/('[4]Raw data'!$K$1:$K$7986=DN15),'[4]Raw data'!$G$1:$G$7986)</f>
        <v>High</v>
      </c>
      <c r="DR15" s="188">
        <f>LOOKUP(2,1/('[4]Raw data'!$K$1:$K$7986=DN15),'[4]Raw data'!$H$1:$H$7986)</f>
        <v>1</v>
      </c>
      <c r="DS15" s="188" t="str">
        <f>LOOKUP(2,1/('[4]Raw data'!$K$1:$K$7986=DN15),'[4]Raw data'!$J$1:$J$7986)</f>
        <v>CMR002 - 242,527
CMR003 - 0
CMR004 - 162,341</v>
      </c>
      <c r="DT15" s="188" t="str">
        <f>LOOKUP(2,1/('[4]Raw data'!$K$1:$K$7986=DN15),'[4]Raw data'!$I$1:$I$7986)</f>
        <v>https://data.humdata.org/dataset/humanitarian-needs-overview-cameroon
https://reliefweb.int/sites/reliefweb.int/files/resources/OCHA-Cameroon_Situation_Report_no2_Final.pdf</v>
      </c>
      <c r="DU15" s="207">
        <f>LOOKUP(2,1/('[4]Raw data'!$K$1:$K$7986=DN15),'[4]Raw data'!$L$1:$L$7986)</f>
        <v>43509</v>
      </c>
      <c r="DV15" s="198" t="str">
        <f t="shared" si="5"/>
        <v>CMR001People  facing moderate humanitarian needs (level 3)</v>
      </c>
      <c r="DW15" s="183">
        <f>IF(LOOKUP(2,1/(Log!$K$1:$K$7986=DV15),Log!$E$1:$E$7986)="x","x",ROUND(LOOKUP(2,1/(Log!$K$1:$K$7986=DV15),Log!$E$1:$E$7986),-3))</f>
        <v>1481000</v>
      </c>
      <c r="DX15" s="187" t="str">
        <f>LOOKUP(2,1/('[4]Raw data'!$K$1:$K$7986=DV15),'[4]Raw data'!$F$1:$F$7986)</f>
        <v>OCHA (HNO 2018) 11/12/2018
OCHA 31/12/2018</v>
      </c>
      <c r="DY15" s="187" t="str">
        <f>LOOKUP(2,1/('[4]Raw data'!$K$1:$K$7986=DV15),'[4]Raw data'!$G$1:$G$7986)</f>
        <v>High</v>
      </c>
      <c r="DZ15" s="187">
        <f>LOOKUP(2,1/('[4]Raw data'!$K$1:$K$7986=DV15),'[4]Raw data'!$H$1:$H$7986)</f>
        <v>1</v>
      </c>
      <c r="EA15" s="187" t="str">
        <f>LOOKUP(2,1/('[4]Raw data'!$K$1:$K$7986=DV15),'[4]Raw data'!$J$1:$J$7986)</f>
        <v>CMR002 - 534,517
CMR003 - 922,500
CMR004 - 23,887</v>
      </c>
      <c r="EB15" s="187" t="str">
        <f>LOOKUP(2,1/('[4]Raw data'!$K$1:$K$7986=DV15),'[4]Raw data'!$I$1:$I$7986)</f>
        <v>https://data.humdata.org/dataset/humanitarian-needs-overview-cameroon
https://reliefweb.int/sites/reliefweb.int/files/resources/OCHA-Cameroon_Situation_Report_no2_Final.pdf</v>
      </c>
      <c r="EC15" s="200">
        <f>LOOKUP(2,1/('[4]Raw data'!$K$1:$K$7986=DV15),'[4]Raw data'!$L$1:$L$7986)</f>
        <v>43509</v>
      </c>
      <c r="ED15" s="188" t="str">
        <f t="shared" si="1"/>
        <v>CMR001People facing severe humanitarian needs (level 4)</v>
      </c>
      <c r="EE15" s="184">
        <f>IF(LOOKUP(2,1/(Log!$K$1:$K$7986=ED15),Log!$E$1:$E$7986)="x","x",ROUND(LOOKUP(2,1/(Log!$K$1:$K$7986=ED15),Log!$E$1:$E$7986),-3))</f>
        <v>2298000</v>
      </c>
      <c r="EF15" s="188" t="str">
        <f>LOOKUP(2,1/('[4]Raw data'!$K$1:$K$7986=ED15),'[4]Raw data'!$F$1:$F$7986)</f>
        <v>OCHA (HNO 2018) 11/12/2018
OCHA 31/12/2018</v>
      </c>
      <c r="EG15" s="188" t="str">
        <f>LOOKUP(2,1/('[4]Raw data'!$K$1:$K$7986=ED15),'[4]Raw data'!$G$1:$G$7986)</f>
        <v>High</v>
      </c>
      <c r="EH15" s="188">
        <f>LOOKUP(2,1/('[4]Raw data'!$K$1:$K$7986=ED15),'[4]Raw data'!$H$1:$H$7986)</f>
        <v>1</v>
      </c>
      <c r="EI15" s="188" t="str">
        <f>LOOKUP(2,1/('[4]Raw data'!$K$1:$K$7986=ED15),'[4]Raw data'!$J$1:$J$7986)</f>
        <v>CMR002 - 1,440,039
CMR003 - 377,500
CMR004 - 480,660</v>
      </c>
      <c r="EJ15" s="188" t="str">
        <f>LOOKUP(2,1/('[4]Raw data'!$K$1:$K$7986=ED15),'[4]Raw data'!$I$1:$I$7986)</f>
        <v>https://data.humdata.org/dataset/humanitarian-needs-overview-cameroon
https://reliefweb.int/sites/reliefweb.int/files/resources/OCHA-Cameroon_Situation_Report_no2_Final.pdf</v>
      </c>
      <c r="EK15" s="207">
        <f>LOOKUP(2,1/('[4]Raw data'!$K$1:$K$7986=ED15),'[4]Raw data'!$L$1:$L$7986)</f>
        <v>43509</v>
      </c>
      <c r="EL15" s="198" t="str">
        <f t="shared" si="2"/>
        <v>CMR001People facing extreme humanitarian needs (level 5)</v>
      </c>
      <c r="EM15" s="183">
        <f>IF(LOOKUP(2,1/(Log!$K$1:$K$7986=EL15),Log!$E$1:$E$7986)="x","x",ROUND(LOOKUP(2,1/(Log!$K$1:$K$7986=EL15),Log!$E$1:$E$7986),-3))</f>
        <v>0</v>
      </c>
      <c r="EN15" s="187" t="str">
        <f>LOOKUP(2,1/('[4]Raw data'!$K$1:$K$7986=EL15),'[4]Raw data'!$F$1:$F$7986)</f>
        <v>OCHA (HNO 2018) 11/12/2018
OCHA 31/12/2018</v>
      </c>
      <c r="EO15" s="187" t="str">
        <f>LOOKUP(2,1/('[4]Raw data'!$K$1:$K$7986=EL15),'[4]Raw data'!$G$1:$G$7986)</f>
        <v>High</v>
      </c>
      <c r="EP15" s="187">
        <f>LOOKUP(2,1/('[4]Raw data'!$K$1:$K$7986=EL15),'[4]Raw data'!$H$1:$H$7986)</f>
        <v>1</v>
      </c>
      <c r="EQ15" s="187">
        <f>LOOKUP(2,1/('[4]Raw data'!$K$1:$K$7986=EL15),'[4]Raw data'!$J$1:$J$7986)</f>
        <v>0</v>
      </c>
      <c r="ER15" s="187" t="str">
        <f>LOOKUP(2,1/('[4]Raw data'!$K$1:$K$7986=EL15),'[4]Raw data'!$I$1:$I$7986)</f>
        <v>https://data.humdata.org/dataset/humanitarian-needs-overview-cameroon
https://reliefweb.int/sites/reliefweb.int/files/resources/OCHA-Cameroon_Situation_Report_no2_Final.pdf</v>
      </c>
      <c r="ES15" s="200">
        <f>LOOKUP(2,1/('[4]Raw data'!$K$1:$K$7986=EL15),'[4]Raw data'!$L$1:$L$7986)</f>
        <v>43509</v>
      </c>
      <c r="ET15" s="188" t="s">
        <v>3231</v>
      </c>
      <c r="EU15" s="188">
        <v>409</v>
      </c>
      <c r="EV15" s="188" t="s">
        <v>1848</v>
      </c>
      <c r="EW15" s="188" t="s">
        <v>734</v>
      </c>
      <c r="EX15" s="188">
        <v>2</v>
      </c>
      <c r="EY15" s="188" t="s">
        <v>1875</v>
      </c>
      <c r="EZ15" s="188" t="s">
        <v>1862</v>
      </c>
      <c r="FA15" s="207">
        <v>43509</v>
      </c>
      <c r="FB15" s="198" t="s">
        <v>3232</v>
      </c>
      <c r="FC15" s="187">
        <v>5</v>
      </c>
      <c r="FD15" s="187">
        <v>0</v>
      </c>
      <c r="FE15" s="187">
        <v>0</v>
      </c>
      <c r="FF15" s="187" t="b">
        <v>0</v>
      </c>
      <c r="FG15" s="187" t="s">
        <v>1876</v>
      </c>
      <c r="FH15" s="187">
        <v>0</v>
      </c>
      <c r="FI15" s="200">
        <v>43509</v>
      </c>
      <c r="FJ15" s="198" t="s">
        <v>3233</v>
      </c>
      <c r="FK15" s="188" t="s">
        <v>445</v>
      </c>
      <c r="FL15" s="188">
        <v>0</v>
      </c>
      <c r="FM15" s="188">
        <v>0</v>
      </c>
      <c r="FN15" s="188" t="b">
        <v>0</v>
      </c>
      <c r="FO15" s="188">
        <v>0</v>
      </c>
      <c r="FP15" s="184">
        <v>0</v>
      </c>
      <c r="FQ15" s="206">
        <v>43509</v>
      </c>
      <c r="FR15" s="198" t="s">
        <v>3234</v>
      </c>
      <c r="FS15" s="187">
        <v>377500</v>
      </c>
      <c r="FT15" s="187" t="s">
        <v>1852</v>
      </c>
      <c r="FU15" s="187" t="s">
        <v>734</v>
      </c>
      <c r="FV15" s="187">
        <v>2</v>
      </c>
      <c r="FW15" s="187" t="s">
        <v>1878</v>
      </c>
      <c r="FX15" s="187" t="s">
        <v>1877</v>
      </c>
      <c r="FY15" s="200">
        <v>43509</v>
      </c>
      <c r="FZ15" s="188" t="s">
        <v>3235</v>
      </c>
      <c r="GA15" s="188">
        <v>0</v>
      </c>
      <c r="GB15" s="188" t="s">
        <v>941</v>
      </c>
      <c r="GC15" s="188">
        <v>0</v>
      </c>
      <c r="GD15" s="188" t="b">
        <v>0</v>
      </c>
      <c r="GE15" s="188">
        <v>0</v>
      </c>
      <c r="GF15" s="188">
        <v>0</v>
      </c>
      <c r="GG15" s="207">
        <v>43509</v>
      </c>
      <c r="GH15" s="198" t="s">
        <v>3236</v>
      </c>
      <c r="GI15" s="187">
        <v>2</v>
      </c>
      <c r="GJ15" s="187" t="s">
        <v>941</v>
      </c>
      <c r="GK15" s="187">
        <v>0</v>
      </c>
      <c r="GL15" s="187" t="b">
        <v>0</v>
      </c>
      <c r="GM15" s="187">
        <v>0</v>
      </c>
      <c r="GN15" s="187">
        <v>0</v>
      </c>
      <c r="GO15" s="200">
        <v>43509</v>
      </c>
      <c r="GP15" s="188" t="s">
        <v>3237</v>
      </c>
      <c r="GQ15" s="188">
        <v>1</v>
      </c>
      <c r="GR15" s="188" t="s">
        <v>941</v>
      </c>
      <c r="GS15" s="188">
        <v>0</v>
      </c>
      <c r="GT15" s="188" t="b">
        <v>0</v>
      </c>
      <c r="GU15" s="188">
        <v>0</v>
      </c>
      <c r="GV15" s="188">
        <v>0</v>
      </c>
      <c r="GW15" s="207">
        <v>43509</v>
      </c>
      <c r="GX15" s="198" t="s">
        <v>3238</v>
      </c>
      <c r="GY15" s="187">
        <v>0</v>
      </c>
      <c r="GZ15" s="187" t="s">
        <v>941</v>
      </c>
      <c r="HA15" s="187">
        <v>0</v>
      </c>
      <c r="HB15" s="187" t="b">
        <v>0</v>
      </c>
      <c r="HC15" s="187">
        <v>0</v>
      </c>
      <c r="HD15" s="187">
        <v>0</v>
      </c>
      <c r="HE15" s="200">
        <v>43509</v>
      </c>
      <c r="HF15" s="188" t="s">
        <v>3239</v>
      </c>
      <c r="HG15" s="188">
        <v>0</v>
      </c>
      <c r="HH15" s="188" t="s">
        <v>941</v>
      </c>
      <c r="HI15" s="188">
        <v>0</v>
      </c>
      <c r="HJ15" s="188" t="b">
        <v>0</v>
      </c>
      <c r="HK15" s="188">
        <v>0</v>
      </c>
      <c r="HL15" s="188">
        <v>0</v>
      </c>
      <c r="HM15" s="207">
        <v>43509</v>
      </c>
      <c r="HN15" s="198" t="s">
        <v>3240</v>
      </c>
      <c r="HO15" s="187">
        <v>2</v>
      </c>
      <c r="HP15" s="187" t="s">
        <v>941</v>
      </c>
      <c r="HQ15" s="187">
        <v>0</v>
      </c>
      <c r="HR15" s="187" t="b">
        <v>0</v>
      </c>
      <c r="HS15" s="187">
        <v>0</v>
      </c>
      <c r="HT15" s="187">
        <v>0</v>
      </c>
      <c r="HU15" s="200">
        <v>43509</v>
      </c>
      <c r="HV15" s="188" t="s">
        <v>3241</v>
      </c>
      <c r="HW15" s="188">
        <v>2</v>
      </c>
      <c r="HX15" s="188" t="s">
        <v>941</v>
      </c>
      <c r="HY15" s="188">
        <v>0</v>
      </c>
      <c r="HZ15" s="188" t="b">
        <v>0</v>
      </c>
      <c r="IA15" s="188">
        <v>0</v>
      </c>
      <c r="IB15" s="188">
        <v>0</v>
      </c>
      <c r="IC15" s="207">
        <v>43509</v>
      </c>
      <c r="ID15" s="198" t="s">
        <v>3242</v>
      </c>
      <c r="IE15" s="187">
        <v>2</v>
      </c>
      <c r="IF15" s="187" t="s">
        <v>941</v>
      </c>
      <c r="IG15" s="187">
        <v>0</v>
      </c>
      <c r="IH15" s="187" t="b">
        <v>0</v>
      </c>
      <c r="II15" s="187">
        <v>0</v>
      </c>
      <c r="IJ15" s="187">
        <v>0</v>
      </c>
      <c r="IK15" s="200">
        <v>43509</v>
      </c>
      <c r="IL15" s="188" t="s">
        <v>3243</v>
      </c>
      <c r="IM15" s="188">
        <v>1</v>
      </c>
      <c r="IN15" s="188" t="s">
        <v>941</v>
      </c>
      <c r="IO15" s="188">
        <v>0</v>
      </c>
      <c r="IP15" s="188" t="b">
        <v>0</v>
      </c>
      <c r="IQ15" s="188">
        <v>0</v>
      </c>
      <c r="IR15" s="188">
        <v>0</v>
      </c>
      <c r="IS15" s="207">
        <v>43509</v>
      </c>
    </row>
    <row r="16" spans="1:253" x14ac:dyDescent="0.3">
      <c r="A16" t="s">
        <v>1287</v>
      </c>
      <c r="B16" t="s">
        <v>788</v>
      </c>
      <c r="C16" t="s">
        <v>826</v>
      </c>
      <c r="D16" t="str">
        <f>Lists!C:C</f>
        <v>Cameroon</v>
      </c>
      <c r="E16" t="s">
        <v>54</v>
      </c>
      <c r="F16" t="s">
        <v>3244</v>
      </c>
      <c r="G16" s="186">
        <v>24643980</v>
      </c>
      <c r="H16" s="187" t="s">
        <v>1844</v>
      </c>
      <c r="I16" s="187" t="s">
        <v>735</v>
      </c>
      <c r="J16" s="187">
        <v>1</v>
      </c>
      <c r="K16" s="187" t="s">
        <v>1854</v>
      </c>
      <c r="L16" s="187" t="s">
        <v>1853</v>
      </c>
      <c r="M16" s="201">
        <v>43509</v>
      </c>
      <c r="N16" s="198" t="s">
        <v>3245</v>
      </c>
      <c r="O16" s="189">
        <v>100353</v>
      </c>
      <c r="P16" s="189" t="s">
        <v>1845</v>
      </c>
      <c r="Q16" s="189" t="s">
        <v>735</v>
      </c>
      <c r="R16" s="189">
        <v>1</v>
      </c>
      <c r="S16" s="189" t="s">
        <v>1880</v>
      </c>
      <c r="T16" s="189" t="s">
        <v>1855</v>
      </c>
      <c r="U16" s="204">
        <v>43509</v>
      </c>
      <c r="V16" s="198" t="s">
        <v>3246</v>
      </c>
      <c r="W16" s="187">
        <v>5144772</v>
      </c>
      <c r="X16" s="187" t="s">
        <v>1846</v>
      </c>
      <c r="Y16" s="187" t="s">
        <v>735</v>
      </c>
      <c r="Z16" s="187">
        <v>1</v>
      </c>
      <c r="AA16" s="187" t="s">
        <v>1881</v>
      </c>
      <c r="AB16" s="187" t="s">
        <v>1857</v>
      </c>
      <c r="AC16" s="201">
        <v>43509</v>
      </c>
      <c r="AD16" s="198" t="s">
        <v>3247</v>
      </c>
      <c r="AE16" s="188">
        <v>5144772</v>
      </c>
      <c r="AF16" s="188" t="s">
        <v>1846</v>
      </c>
      <c r="AG16" s="188" t="s">
        <v>735</v>
      </c>
      <c r="AH16" s="188">
        <v>1</v>
      </c>
      <c r="AI16" s="188" t="s">
        <v>1881</v>
      </c>
      <c r="AJ16" s="188" t="s">
        <v>1857</v>
      </c>
      <c r="AK16" s="207">
        <v>43509</v>
      </c>
      <c r="AL16" s="198" t="s">
        <v>3248</v>
      </c>
      <c r="AM16" s="187">
        <v>345021</v>
      </c>
      <c r="AN16" s="187" t="s">
        <v>962</v>
      </c>
      <c r="AO16" s="187" t="s">
        <v>735</v>
      </c>
      <c r="AP16" s="187">
        <v>1</v>
      </c>
      <c r="AQ16" s="187" t="s">
        <v>1882</v>
      </c>
      <c r="AR16" s="187" t="s">
        <v>1860</v>
      </c>
      <c r="AS16" s="201">
        <v>43509</v>
      </c>
      <c r="AT16" s="188" t="s">
        <v>3249</v>
      </c>
      <c r="AU16" s="188">
        <v>78</v>
      </c>
      <c r="AV16" s="188" t="s">
        <v>1848</v>
      </c>
      <c r="AW16" s="188" t="s">
        <v>734</v>
      </c>
      <c r="AX16" s="188">
        <v>2</v>
      </c>
      <c r="AY16" s="188" t="s">
        <v>1883</v>
      </c>
      <c r="AZ16" s="188" t="s">
        <v>1862</v>
      </c>
      <c r="BA16" s="207">
        <v>43509</v>
      </c>
      <c r="BB16" s="198" t="s">
        <v>3250</v>
      </c>
      <c r="BC16" s="187">
        <v>915</v>
      </c>
      <c r="BD16" s="187" t="s">
        <v>1849</v>
      </c>
      <c r="BE16" s="187" t="s">
        <v>735</v>
      </c>
      <c r="BF16" s="187">
        <v>1</v>
      </c>
      <c r="BG16" s="187" t="s">
        <v>1884</v>
      </c>
      <c r="BH16" s="187" t="s">
        <v>1862</v>
      </c>
      <c r="BI16" s="200">
        <v>43509</v>
      </c>
      <c r="BJ16" s="188" t="s">
        <v>3251</v>
      </c>
      <c r="BK16" s="188">
        <v>125</v>
      </c>
      <c r="BL16" s="188" t="s">
        <v>1848</v>
      </c>
      <c r="BM16" s="188" t="s">
        <v>734</v>
      </c>
      <c r="BN16" s="188">
        <v>2</v>
      </c>
      <c r="BO16" s="188" t="s">
        <v>1883</v>
      </c>
      <c r="BP16" s="188">
        <v>0</v>
      </c>
      <c r="BQ16" s="207">
        <v>43509</v>
      </c>
      <c r="BR16" s="198" t="s">
        <v>3252</v>
      </c>
      <c r="BS16" s="187" t="s">
        <v>445</v>
      </c>
      <c r="BT16" s="187">
        <v>0</v>
      </c>
      <c r="BU16" s="187">
        <v>0</v>
      </c>
      <c r="BV16" s="187" t="b">
        <v>0</v>
      </c>
      <c r="BW16" s="187">
        <v>0</v>
      </c>
      <c r="BX16" s="187">
        <v>0</v>
      </c>
      <c r="BY16" s="200">
        <v>43509</v>
      </c>
      <c r="BZ16" s="188" t="s">
        <v>3253</v>
      </c>
      <c r="CA16" s="188" t="s">
        <v>445</v>
      </c>
      <c r="CB16" s="188">
        <v>0</v>
      </c>
      <c r="CC16" s="188">
        <v>0</v>
      </c>
      <c r="CD16" s="188" t="b">
        <v>0</v>
      </c>
      <c r="CE16" s="188">
        <v>0</v>
      </c>
      <c r="CF16" s="188">
        <v>0</v>
      </c>
      <c r="CG16" s="207">
        <v>43509</v>
      </c>
      <c r="CH16" s="198" t="s">
        <v>3254</v>
      </c>
      <c r="CI16" s="188" t="e">
        <v>#N/A</v>
      </c>
      <c r="CJ16" s="188" t="e">
        <v>#N/A</v>
      </c>
      <c r="CK16" s="188" t="e">
        <v>#N/A</v>
      </c>
      <c r="CL16" s="188" t="e">
        <v>#N/A</v>
      </c>
      <c r="CM16" s="188" t="e">
        <v>#N/A</v>
      </c>
      <c r="CN16" s="188" t="e">
        <v>#N/A</v>
      </c>
      <c r="CO16" s="195" t="e">
        <v>#N/A</v>
      </c>
      <c r="CP16" s="188" t="s">
        <v>3255</v>
      </c>
      <c r="CQ16" s="187">
        <v>5.2</v>
      </c>
      <c r="CR16" s="187" t="s">
        <v>1879</v>
      </c>
      <c r="CS16" s="187" t="s">
        <v>735</v>
      </c>
      <c r="CT16" s="187">
        <v>1</v>
      </c>
      <c r="CU16" s="187" t="s">
        <v>1886</v>
      </c>
      <c r="CV16" s="187" t="s">
        <v>1885</v>
      </c>
      <c r="CW16" s="200">
        <v>43509</v>
      </c>
      <c r="CX16" s="184" t="str">
        <f t="shared" si="3"/>
        <v>CMR002People in Need</v>
      </c>
      <c r="CY16" s="184">
        <f>IF(LOOKUP(2,1/(Log!$K$1:$K$7986=CX16),Log!$E$1:$E$7986)="x","x",ROUND(LOOKUP(2,1/(Log!$K$1:$K$7986=CX16),Log!$E$1:$E$7986),-3))</f>
        <v>2423000</v>
      </c>
      <c r="CZ16" s="188" t="str">
        <f>LOOKUP(2,1/('[4]Raw data'!$K$1:$K$7986=CX16),'[4]Raw data'!$F$1:$F$7986)</f>
        <v>OCHA (HNO 2018) 11/12/2018
OCHA 31/12/2018</v>
      </c>
      <c r="DA16" s="188" t="str">
        <f>LOOKUP(2,1/('[4]Raw data'!$K$1:$K$7986=CX16),'[4]Raw data'!$G$1:$G$7986)</f>
        <v>High</v>
      </c>
      <c r="DB16" s="188">
        <f>LOOKUP(2,1/('[4]Raw data'!$K$1:$K$7986=CX16),'[4]Raw data'!$H$1:$H$7986)</f>
        <v>1</v>
      </c>
      <c r="DC16" s="188" t="str">
        <f>LOOKUP(2,1/('[4]Raw data'!$K$1:$K$7986=CX16),'[4]Raw data'!$J$1:$J$7986)</f>
        <v>Based on HNO severity map. The levels of severity were redistributed to better suit the GCSI model and better reflect severity in comparison with other affected countries in the region and other crises within Cameroon.
Extreme Nord: 2,074,960
Nord: 448,328</v>
      </c>
      <c r="DD16" s="188" t="str">
        <f>LOOKUP(2,1/('[4]Raw data'!$K$1:$K$7986=CX16),'[4]Raw data'!$I$1:$I$7986)</f>
        <v>https://data.humdata.org/dataset/humanitarian-needs-overview-cameroon
https://reliefweb.int/sites/reliefweb.int/files/resources/OCHA-Cameroon_Situation_Report_no2_Final.pdf</v>
      </c>
      <c r="DE16" s="207">
        <f>LOOKUP(2,1/('[4]Raw data'!$K$1:$K$7986=CX16),'[4]Raw data'!$L$1:$L$7986)</f>
        <v>43509</v>
      </c>
      <c r="DF16" s="197" t="str">
        <f t="shared" si="4"/>
        <v>CMR002People facing minimal humanitarian needs (level 1)</v>
      </c>
      <c r="DG16" s="183">
        <f>IF(LOOKUP(2,1/(Log!$K$1:$K$7986=DF16),Log!$E$1:$E$7986)="x","x",ROUND(LOOKUP(2,1/(Log!$K$1:$K$7986=DF16),Log!$E$1:$E$7986),-3))</f>
        <v>206000</v>
      </c>
      <c r="DH16" s="187" t="str">
        <f>LOOKUP(2,1/('[4]Raw data'!$K$1:$K$7986=DF16),'[4]Raw data'!$F$1:$F$7986)</f>
        <v>OCHA (HNO 2018) 11/12/2018
OCHA 31/12/2018</v>
      </c>
      <c r="DI16" s="187" t="str">
        <f>LOOKUP(2,1/('[4]Raw data'!$K$1:$K$7986=DF16),'[4]Raw data'!$G$1:$G$7986)</f>
        <v>High</v>
      </c>
      <c r="DJ16" s="187">
        <f>LOOKUP(2,1/('[4]Raw data'!$K$1:$K$7986=DF16),'[4]Raw data'!$H$1:$H$7986)</f>
        <v>1</v>
      </c>
      <c r="DK16" s="187" t="str">
        <f>LOOKUP(2,1/('[4]Raw data'!$K$1:$K$7986=DF16),'[4]Raw data'!$J$1:$J$7986)</f>
        <v xml:space="preserve">Based on HNO severity map. The levels of severity were redistributed to better suit the GCSI model and better reflect severity in comparison with other affected countries in the region and other crises within Cameroon.
Level 2 on HNO severity map: 205,801
</v>
      </c>
      <c r="DL16" s="187" t="str">
        <f>LOOKUP(2,1/('[4]Raw data'!$K$1:$K$7986=DF16),'[4]Raw data'!$I$1:$I$7986)</f>
        <v>https://data.humdata.org/dataset/humanitarian-needs-overview-cameroon
https://reliefweb.int/sites/reliefweb.int/files/resources/OCHA-Cameroon_Situation_Report_no2_Final.pdf</v>
      </c>
      <c r="DM16" s="200">
        <f>LOOKUP(2,1/('[4]Raw data'!$K$1:$K$7986=DF16),'[4]Raw data'!$L$1:$L$7986)</f>
        <v>43509</v>
      </c>
      <c r="DN16" s="188" t="str">
        <f t="shared" si="0"/>
        <v>CMR002People facing stressed humanitarian needs (level 2)</v>
      </c>
      <c r="DO16" s="184">
        <f>IF(LOOKUP(2,1/(Log!$K$1:$K$7986=DN16),Log!$E$1:$E$7986)="x","x",ROUND(LOOKUP(2,1/(Log!$K$1:$K$7986=DN16),Log!$E$1:$E$7986),-3))</f>
        <v>243000</v>
      </c>
      <c r="DP16" s="188" t="str">
        <f>LOOKUP(2,1/('[4]Raw data'!$K$1:$K$7986=DN16),'[4]Raw data'!$F$1:$F$7986)</f>
        <v>OCHA (HNO 2018) 11/12/2018
OCHA 31/12/2018</v>
      </c>
      <c r="DQ16" s="188" t="str">
        <f>LOOKUP(2,1/('[4]Raw data'!$K$1:$K$7986=DN16),'[4]Raw data'!$G$1:$G$7986)</f>
        <v>High</v>
      </c>
      <c r="DR16" s="188">
        <f>LOOKUP(2,1/('[4]Raw data'!$K$1:$K$7986=DN16),'[4]Raw data'!$H$1:$H$7986)</f>
        <v>1</v>
      </c>
      <c r="DS16" s="188" t="str">
        <f>LOOKUP(2,1/('[4]Raw data'!$K$1:$K$7986=DN16),'[4]Raw data'!$J$1:$J$7986)</f>
        <v>Based on HNO severity map. The levels of severity were redistributed to better suit the GCSI model and better reflect severity in comparison with other affected countries in the region and other crises within Cameroon.
Level 4 + 3 on HNO severity map: 242,527</v>
      </c>
      <c r="DT16" s="188" t="str">
        <f>LOOKUP(2,1/('[4]Raw data'!$K$1:$K$7986=DN16),'[4]Raw data'!$I$1:$I$7986)</f>
        <v>https://data.humdata.org/dataset/humanitarian-needs-overview-cameroon
https://reliefweb.int/sites/reliefweb.int/files/resources/OCHA-Cameroon_Situation_Report_no2_Final.pdf</v>
      </c>
      <c r="DU16" s="207">
        <f>LOOKUP(2,1/('[4]Raw data'!$K$1:$K$7986=DN16),'[4]Raw data'!$L$1:$L$7986)</f>
        <v>43509</v>
      </c>
      <c r="DV16" s="198" t="str">
        <f t="shared" si="5"/>
        <v>CMR002People  facing moderate humanitarian needs (level 3)</v>
      </c>
      <c r="DW16" s="183">
        <f>IF(LOOKUP(2,1/(Log!$K$1:$K$7986=DV16),Log!$E$1:$E$7986)="x","x",ROUND(LOOKUP(2,1/(Log!$K$1:$K$7986=DV16),Log!$E$1:$E$7986),-3))</f>
        <v>535000</v>
      </c>
      <c r="DX16" s="187" t="str">
        <f>LOOKUP(2,1/('[4]Raw data'!$K$1:$K$7986=DV16),'[4]Raw data'!$F$1:$F$7986)</f>
        <v>OCHA (HNO 2018) 11/12/2018
OCHA 31/12/2018</v>
      </c>
      <c r="DY16" s="187" t="str">
        <f>LOOKUP(2,1/('[4]Raw data'!$K$1:$K$7986=DV16),'[4]Raw data'!$G$1:$G$7986)</f>
        <v>High</v>
      </c>
      <c r="DZ16" s="187">
        <f>LOOKUP(2,1/('[4]Raw data'!$K$1:$K$7986=DV16),'[4]Raw data'!$H$1:$H$7986)</f>
        <v>1</v>
      </c>
      <c r="EA16" s="187" t="str">
        <f>LOOKUP(2,1/('[4]Raw data'!$K$1:$K$7986=DV16),'[4]Raw data'!$J$1:$J$7986)</f>
        <v xml:space="preserve">Based on HNO severity map. The levels of severity were redistributed to better suit the GCSI model and better reflect severity in comparison with other affected countries in the region and other crises within Cameroon.
Level 5 on HNO severity map: 534,517
</v>
      </c>
      <c r="EB16" s="187" t="str">
        <f>LOOKUP(2,1/('[4]Raw data'!$K$1:$K$7986=DV16),'[4]Raw data'!$I$1:$I$7986)</f>
        <v>https://data.humdata.org/dataset/humanitarian-needs-overview-cameroon
https://reliefweb.int/sites/reliefweb.int/files/resources/OCHA-Cameroon_Situation_Report_no2_Final.pdf</v>
      </c>
      <c r="EC16" s="200">
        <f>LOOKUP(2,1/('[4]Raw data'!$K$1:$K$7986=DV16),'[4]Raw data'!$L$1:$L$7986)</f>
        <v>43509</v>
      </c>
      <c r="ED16" s="188" t="str">
        <f t="shared" si="1"/>
        <v>CMR002People facing severe humanitarian needs (level 4)</v>
      </c>
      <c r="EE16" s="184">
        <f>IF(LOOKUP(2,1/(Log!$K$1:$K$7986=ED16),Log!$E$1:$E$7986)="x","x",ROUND(LOOKUP(2,1/(Log!$K$1:$K$7986=ED16),Log!$E$1:$E$7986),-3))</f>
        <v>1440000</v>
      </c>
      <c r="EF16" s="188" t="str">
        <f>LOOKUP(2,1/('[4]Raw data'!$K$1:$K$7986=ED16),'[4]Raw data'!$F$1:$F$7986)</f>
        <v>OCHA (HNO 2018) 11/12/2018
OCHA 31/12/2018</v>
      </c>
      <c r="EG16" s="188" t="str">
        <f>LOOKUP(2,1/('[4]Raw data'!$K$1:$K$7986=ED16),'[4]Raw data'!$G$1:$G$7986)</f>
        <v>High</v>
      </c>
      <c r="EH16" s="188">
        <f>LOOKUP(2,1/('[4]Raw data'!$K$1:$K$7986=ED16),'[4]Raw data'!$H$1:$H$7986)</f>
        <v>1</v>
      </c>
      <c r="EI16" s="188" t="str">
        <f>LOOKUP(2,1/('[4]Raw data'!$K$1:$K$7986=ED16),'[4]Raw data'!$J$1:$J$7986)</f>
        <v>Based on HNO severity map. The levels of severity were redistributed to better suit the GCSI model and better reflect severity in comparison with other affected countries in the region and other crises within Cameroon.
Level 6 on HNO severity map: 1,440,039</v>
      </c>
      <c r="EJ16" s="188" t="str">
        <f>LOOKUP(2,1/('[4]Raw data'!$K$1:$K$7986=ED16),'[4]Raw data'!$I$1:$I$7986)</f>
        <v>https://data.humdata.org/dataset/humanitarian-needs-overview-cameroon
https://reliefweb.int/sites/reliefweb.int/files/resources/OCHA-Cameroon_Situation_Report_no2_Final.pdf</v>
      </c>
      <c r="EK16" s="207">
        <f>LOOKUP(2,1/('[4]Raw data'!$K$1:$K$7986=ED16),'[4]Raw data'!$L$1:$L$7986)</f>
        <v>43509</v>
      </c>
      <c r="EL16" s="198" t="str">
        <f t="shared" si="2"/>
        <v>CMR002People facing extreme humanitarian needs (level 5)</v>
      </c>
      <c r="EM16" s="183">
        <f>IF(LOOKUP(2,1/(Log!$K$1:$K$7986=EL16),Log!$E$1:$E$7986)="x","x",ROUND(LOOKUP(2,1/(Log!$K$1:$K$7986=EL16),Log!$E$1:$E$7986),-3))</f>
        <v>0</v>
      </c>
      <c r="EN16" s="187" t="str">
        <f>LOOKUP(2,1/('[4]Raw data'!$K$1:$K$7986=EL16),'[4]Raw data'!$F$1:$F$7986)</f>
        <v>OCHA (HNO 2018) 11/12/2018
OCHA 31/12/2018</v>
      </c>
      <c r="EO16" s="187" t="str">
        <f>LOOKUP(2,1/('[4]Raw data'!$K$1:$K$7986=EL16),'[4]Raw data'!$G$1:$G$7986)</f>
        <v>High</v>
      </c>
      <c r="EP16" s="187">
        <f>LOOKUP(2,1/('[4]Raw data'!$K$1:$K$7986=EL16),'[4]Raw data'!$H$1:$H$7986)</f>
        <v>1</v>
      </c>
      <c r="EQ16" s="187">
        <f>LOOKUP(2,1/('[4]Raw data'!$K$1:$K$7986=EL16),'[4]Raw data'!$J$1:$J$7986)</f>
        <v>0</v>
      </c>
      <c r="ER16" s="187" t="str">
        <f>LOOKUP(2,1/('[4]Raw data'!$K$1:$K$7986=EL16),'[4]Raw data'!$I$1:$I$7986)</f>
        <v>https://data.humdata.org/dataset/humanitarian-needs-overview-cameroon
https://reliefweb.int/sites/reliefweb.int/files/resources/OCHA-Cameroon_Situation_Report_no2_Final.pdf</v>
      </c>
      <c r="ES16" s="200">
        <f>LOOKUP(2,1/('[4]Raw data'!$K$1:$K$7986=EL16),'[4]Raw data'!$L$1:$L$7986)</f>
        <v>43509</v>
      </c>
      <c r="ET16" s="188" t="s">
        <v>3256</v>
      </c>
      <c r="EU16" s="188">
        <v>409</v>
      </c>
      <c r="EV16" s="188" t="s">
        <v>1848</v>
      </c>
      <c r="EW16" s="188" t="s">
        <v>734</v>
      </c>
      <c r="EX16" s="188">
        <v>2</v>
      </c>
      <c r="EY16" s="188" t="s">
        <v>1875</v>
      </c>
      <c r="EZ16" s="188" t="s">
        <v>1862</v>
      </c>
      <c r="FA16" s="207">
        <v>43509</v>
      </c>
      <c r="FB16" s="198" t="s">
        <v>3257</v>
      </c>
      <c r="FC16" s="187">
        <v>4</v>
      </c>
      <c r="FD16" s="187">
        <v>0</v>
      </c>
      <c r="FE16" s="187">
        <v>0</v>
      </c>
      <c r="FF16" s="187" t="b">
        <v>0</v>
      </c>
      <c r="FG16" s="187">
        <v>0</v>
      </c>
      <c r="FH16" s="187">
        <v>0</v>
      </c>
      <c r="FI16" s="200">
        <v>43509</v>
      </c>
      <c r="FJ16" s="198" t="s">
        <v>3258</v>
      </c>
      <c r="FK16" s="188" t="s">
        <v>445</v>
      </c>
      <c r="FL16" s="188">
        <v>0</v>
      </c>
      <c r="FM16" s="188">
        <v>0</v>
      </c>
      <c r="FN16" s="188" t="b">
        <v>0</v>
      </c>
      <c r="FO16" s="188">
        <v>0</v>
      </c>
      <c r="FP16" s="184">
        <v>0</v>
      </c>
      <c r="FQ16" s="206">
        <v>43509</v>
      </c>
      <c r="FR16" s="198" t="s">
        <v>3259</v>
      </c>
      <c r="FS16" s="187" t="s">
        <v>445</v>
      </c>
      <c r="FT16" s="187">
        <v>0</v>
      </c>
      <c r="FU16" s="187">
        <v>0</v>
      </c>
      <c r="FV16" s="187" t="b">
        <v>0</v>
      </c>
      <c r="FW16" s="187">
        <v>0</v>
      </c>
      <c r="FX16" s="187">
        <v>0</v>
      </c>
      <c r="FY16" s="200">
        <v>43509</v>
      </c>
      <c r="FZ16" s="188" t="s">
        <v>3260</v>
      </c>
      <c r="GA16" s="188">
        <v>0</v>
      </c>
      <c r="GB16" s="188" t="s">
        <v>941</v>
      </c>
      <c r="GC16" s="188">
        <v>0</v>
      </c>
      <c r="GD16" s="188" t="b">
        <v>0</v>
      </c>
      <c r="GE16" s="188">
        <v>0</v>
      </c>
      <c r="GF16" s="188">
        <v>0</v>
      </c>
      <c r="GG16" s="207">
        <v>43509</v>
      </c>
      <c r="GH16" s="198" t="s">
        <v>3261</v>
      </c>
      <c r="GI16" s="187">
        <v>2</v>
      </c>
      <c r="GJ16" s="187" t="s">
        <v>941</v>
      </c>
      <c r="GK16" s="187">
        <v>0</v>
      </c>
      <c r="GL16" s="187" t="b">
        <v>0</v>
      </c>
      <c r="GM16" s="187">
        <v>0</v>
      </c>
      <c r="GN16" s="187">
        <v>0</v>
      </c>
      <c r="GO16" s="200">
        <v>43509</v>
      </c>
      <c r="GP16" s="188" t="s">
        <v>3262</v>
      </c>
      <c r="GQ16" s="188">
        <v>1</v>
      </c>
      <c r="GR16" s="188" t="s">
        <v>941</v>
      </c>
      <c r="GS16" s="188">
        <v>0</v>
      </c>
      <c r="GT16" s="188" t="b">
        <v>0</v>
      </c>
      <c r="GU16" s="188">
        <v>0</v>
      </c>
      <c r="GV16" s="188">
        <v>0</v>
      </c>
      <c r="GW16" s="207">
        <v>43509</v>
      </c>
      <c r="GX16" s="198" t="s">
        <v>3263</v>
      </c>
      <c r="GY16" s="187">
        <v>0</v>
      </c>
      <c r="GZ16" s="187" t="s">
        <v>941</v>
      </c>
      <c r="HA16" s="187">
        <v>0</v>
      </c>
      <c r="HB16" s="187" t="b">
        <v>0</v>
      </c>
      <c r="HC16" s="187">
        <v>0</v>
      </c>
      <c r="HD16" s="187">
        <v>0</v>
      </c>
      <c r="HE16" s="200">
        <v>43509</v>
      </c>
      <c r="HF16" s="188" t="s">
        <v>3264</v>
      </c>
      <c r="HG16" s="188">
        <v>0</v>
      </c>
      <c r="HH16" s="188" t="s">
        <v>941</v>
      </c>
      <c r="HI16" s="188">
        <v>0</v>
      </c>
      <c r="HJ16" s="188" t="b">
        <v>0</v>
      </c>
      <c r="HK16" s="188">
        <v>0</v>
      </c>
      <c r="HL16" s="188">
        <v>0</v>
      </c>
      <c r="HM16" s="207">
        <v>43509</v>
      </c>
      <c r="HN16" s="198" t="s">
        <v>3265</v>
      </c>
      <c r="HO16" s="187">
        <v>2</v>
      </c>
      <c r="HP16" s="187" t="s">
        <v>941</v>
      </c>
      <c r="HQ16" s="187">
        <v>0</v>
      </c>
      <c r="HR16" s="187" t="b">
        <v>0</v>
      </c>
      <c r="HS16" s="187">
        <v>0</v>
      </c>
      <c r="HT16" s="187">
        <v>0</v>
      </c>
      <c r="HU16" s="200">
        <v>43509</v>
      </c>
      <c r="HV16" s="188" t="s">
        <v>3266</v>
      </c>
      <c r="HW16" s="188">
        <v>2</v>
      </c>
      <c r="HX16" s="188" t="s">
        <v>941</v>
      </c>
      <c r="HY16" s="188">
        <v>0</v>
      </c>
      <c r="HZ16" s="188" t="b">
        <v>0</v>
      </c>
      <c r="IA16" s="188">
        <v>0</v>
      </c>
      <c r="IB16" s="188">
        <v>0</v>
      </c>
      <c r="IC16" s="207">
        <v>43509</v>
      </c>
      <c r="ID16" s="198" t="s">
        <v>3267</v>
      </c>
      <c r="IE16" s="187">
        <v>2</v>
      </c>
      <c r="IF16" s="187" t="s">
        <v>941</v>
      </c>
      <c r="IG16" s="187">
        <v>0</v>
      </c>
      <c r="IH16" s="187" t="b">
        <v>0</v>
      </c>
      <c r="II16" s="187">
        <v>0</v>
      </c>
      <c r="IJ16" s="187">
        <v>0</v>
      </c>
      <c r="IK16" s="200">
        <v>43509</v>
      </c>
      <c r="IL16" s="188" t="s">
        <v>3268</v>
      </c>
      <c r="IM16" s="188">
        <v>1</v>
      </c>
      <c r="IN16" s="188" t="s">
        <v>941</v>
      </c>
      <c r="IO16" s="188">
        <v>0</v>
      </c>
      <c r="IP16" s="188" t="b">
        <v>0</v>
      </c>
      <c r="IQ16" s="188">
        <v>0</v>
      </c>
      <c r="IR16" s="188">
        <v>0</v>
      </c>
      <c r="IS16" s="207">
        <v>43509</v>
      </c>
    </row>
    <row r="17" spans="1:253" x14ac:dyDescent="0.3">
      <c r="A17" t="s">
        <v>1288</v>
      </c>
      <c r="B17" t="s">
        <v>788</v>
      </c>
      <c r="C17" t="s">
        <v>827</v>
      </c>
      <c r="D17" t="str">
        <f>Lists!C:C</f>
        <v>Cameroon</v>
      </c>
      <c r="E17" t="s">
        <v>54</v>
      </c>
      <c r="F17" t="s">
        <v>3269</v>
      </c>
      <c r="G17" s="186">
        <v>24643980</v>
      </c>
      <c r="H17" s="187" t="s">
        <v>1844</v>
      </c>
      <c r="I17" s="187" t="s">
        <v>735</v>
      </c>
      <c r="J17" s="187">
        <v>1</v>
      </c>
      <c r="K17" s="187" t="s">
        <v>1854</v>
      </c>
      <c r="L17" s="187" t="s">
        <v>1853</v>
      </c>
      <c r="M17" s="201">
        <v>43509</v>
      </c>
      <c r="N17" s="198" t="s">
        <v>3270</v>
      </c>
      <c r="O17" s="189">
        <v>76850</v>
      </c>
      <c r="P17" s="189" t="s">
        <v>1845</v>
      </c>
      <c r="Q17" s="189" t="s">
        <v>735</v>
      </c>
      <c r="R17" s="189">
        <v>1</v>
      </c>
      <c r="S17" s="189" t="s">
        <v>1894</v>
      </c>
      <c r="T17" s="189" t="s">
        <v>1855</v>
      </c>
      <c r="U17" s="204">
        <v>43509</v>
      </c>
      <c r="V17" s="198" t="s">
        <v>3271</v>
      </c>
      <c r="W17" s="187">
        <v>9692475</v>
      </c>
      <c r="X17" s="187" t="s">
        <v>1846</v>
      </c>
      <c r="Y17" s="187" t="s">
        <v>735</v>
      </c>
      <c r="Z17" s="187">
        <v>1</v>
      </c>
      <c r="AA17" s="187" t="s">
        <v>1895</v>
      </c>
      <c r="AB17" s="187" t="s">
        <v>1857</v>
      </c>
      <c r="AC17" s="201">
        <v>43509</v>
      </c>
      <c r="AD17" s="198" t="s">
        <v>3272</v>
      </c>
      <c r="AE17" s="188">
        <v>4000000</v>
      </c>
      <c r="AF17" s="188" t="s">
        <v>1892</v>
      </c>
      <c r="AG17" s="188" t="s">
        <v>735</v>
      </c>
      <c r="AH17" s="188">
        <v>1</v>
      </c>
      <c r="AI17" s="188" t="s">
        <v>1897</v>
      </c>
      <c r="AJ17" s="188" t="s">
        <v>1896</v>
      </c>
      <c r="AK17" s="207">
        <v>43509</v>
      </c>
      <c r="AL17" s="198" t="s">
        <v>3273</v>
      </c>
      <c r="AM17" s="187">
        <v>469500</v>
      </c>
      <c r="AN17" s="187" t="s">
        <v>1892</v>
      </c>
      <c r="AO17" s="187" t="s">
        <v>735</v>
      </c>
      <c r="AP17" s="187">
        <v>1</v>
      </c>
      <c r="AQ17" s="187" t="s">
        <v>1898</v>
      </c>
      <c r="AR17" s="187" t="s">
        <v>1896</v>
      </c>
      <c r="AS17" s="201">
        <v>43509</v>
      </c>
      <c r="AT17" s="188" t="s">
        <v>3274</v>
      </c>
      <c r="AU17" s="188">
        <v>69</v>
      </c>
      <c r="AV17" s="188" t="s">
        <v>1848</v>
      </c>
      <c r="AW17" s="188" t="s">
        <v>734</v>
      </c>
      <c r="AX17" s="188">
        <v>2</v>
      </c>
      <c r="AY17" s="188" t="s">
        <v>1899</v>
      </c>
      <c r="AZ17" s="188" t="s">
        <v>1862</v>
      </c>
      <c r="BA17" s="207">
        <v>43509</v>
      </c>
      <c r="BB17" s="198" t="s">
        <v>3275</v>
      </c>
      <c r="BC17" s="187">
        <v>7</v>
      </c>
      <c r="BD17" s="187" t="s">
        <v>1849</v>
      </c>
      <c r="BE17" s="187" t="s">
        <v>735</v>
      </c>
      <c r="BF17" s="187">
        <v>1</v>
      </c>
      <c r="BG17" s="187" t="s">
        <v>1900</v>
      </c>
      <c r="BH17" s="187" t="s">
        <v>1862</v>
      </c>
      <c r="BI17" s="200">
        <v>43509</v>
      </c>
      <c r="BJ17" s="188" t="s">
        <v>3276</v>
      </c>
      <c r="BK17" s="188">
        <v>284</v>
      </c>
      <c r="BL17" s="188" t="s">
        <v>1848</v>
      </c>
      <c r="BM17" s="188" t="s">
        <v>734</v>
      </c>
      <c r="BN17" s="188">
        <v>2</v>
      </c>
      <c r="BO17" s="188" t="s">
        <v>1899</v>
      </c>
      <c r="BP17" s="188" t="s">
        <v>1877</v>
      </c>
      <c r="BQ17" s="207">
        <v>43509</v>
      </c>
      <c r="BR17" s="198" t="s">
        <v>3277</v>
      </c>
      <c r="BS17" s="187" t="s">
        <v>445</v>
      </c>
      <c r="BT17" s="187">
        <v>0</v>
      </c>
      <c r="BU17" s="187">
        <v>0</v>
      </c>
      <c r="BV17" s="187" t="b">
        <v>0</v>
      </c>
      <c r="BW17" s="187">
        <v>0</v>
      </c>
      <c r="BX17" s="187">
        <v>0</v>
      </c>
      <c r="BY17" s="200">
        <v>43509</v>
      </c>
      <c r="BZ17" s="188" t="s">
        <v>3278</v>
      </c>
      <c r="CA17" s="188" t="s">
        <v>445</v>
      </c>
      <c r="CB17" s="188">
        <v>0</v>
      </c>
      <c r="CC17" s="188">
        <v>0</v>
      </c>
      <c r="CD17" s="188" t="b">
        <v>0</v>
      </c>
      <c r="CE17" s="188">
        <v>0</v>
      </c>
      <c r="CF17" s="188">
        <v>0</v>
      </c>
      <c r="CG17" s="207">
        <v>43509</v>
      </c>
      <c r="CH17" s="198" t="s">
        <v>3279</v>
      </c>
      <c r="CI17" s="188" t="e">
        <v>#N/A</v>
      </c>
      <c r="CJ17" s="188" t="e">
        <v>#N/A</v>
      </c>
      <c r="CK17" s="188" t="e">
        <v>#N/A</v>
      </c>
      <c r="CL17" s="188" t="e">
        <v>#N/A</v>
      </c>
      <c r="CM17" s="188" t="e">
        <v>#N/A</v>
      </c>
      <c r="CN17" s="188" t="e">
        <v>#N/A</v>
      </c>
      <c r="CO17" s="195" t="e">
        <v>#N/A</v>
      </c>
      <c r="CP17" s="188" t="s">
        <v>3280</v>
      </c>
      <c r="CQ17" s="187">
        <v>466</v>
      </c>
      <c r="CR17" s="187" t="s">
        <v>1893</v>
      </c>
      <c r="CS17" s="187" t="s">
        <v>735</v>
      </c>
      <c r="CT17" s="187">
        <v>1</v>
      </c>
      <c r="CU17" s="187" t="s">
        <v>1902</v>
      </c>
      <c r="CV17" s="187" t="s">
        <v>1901</v>
      </c>
      <c r="CW17" s="200">
        <v>43509</v>
      </c>
      <c r="CX17" s="184" t="str">
        <f t="shared" si="3"/>
        <v>CMR003People in Need</v>
      </c>
      <c r="CY17" s="184">
        <f>IF(LOOKUP(2,1/(Log!$K$1:$K$7986=CX17),Log!$E$1:$E$7986)="x","x",ROUND(LOOKUP(2,1/(Log!$K$1:$K$7986=CX17),Log!$E$1:$E$7986),-3))</f>
        <v>1300000</v>
      </c>
      <c r="CZ17" s="188" t="str">
        <f>LOOKUP(2,1/('[4]Raw data'!$K$1:$K$7986=CX17),'[4]Raw data'!$F$1:$F$7986)</f>
        <v>OCHA 31/12/2018</v>
      </c>
      <c r="DA17" s="188" t="str">
        <f>LOOKUP(2,1/('[4]Raw data'!$K$1:$K$7986=CX17),'[4]Raw data'!$G$1:$G$7986)</f>
        <v>High</v>
      </c>
      <c r="DB17" s="188">
        <f>LOOKUP(2,1/('[4]Raw data'!$K$1:$K$7986=CX17),'[4]Raw data'!$H$1:$H$7986)</f>
        <v>1</v>
      </c>
      <c r="DC17" s="188">
        <f>LOOKUP(2,1/('[4]Raw data'!$K$1:$K$7986=CX17),'[4]Raw data'!$J$1:$J$7986)</f>
        <v>0</v>
      </c>
      <c r="DD17" s="188" t="str">
        <f>LOOKUP(2,1/('[4]Raw data'!$K$1:$K$7986=CX17),'[4]Raw data'!$I$1:$I$7986)</f>
        <v>https://reliefweb.int/sites/reliefweb.int/files/resources/OCHA-Cameroon_Situation_Report_no2_Final.pdf</v>
      </c>
      <c r="DE17" s="207">
        <f>LOOKUP(2,1/('[4]Raw data'!$K$1:$K$7986=CX17),'[4]Raw data'!$L$1:$L$7986)</f>
        <v>43509</v>
      </c>
      <c r="DF17" s="197" t="str">
        <f t="shared" si="4"/>
        <v>CMR003People facing minimal humanitarian needs (level 1)</v>
      </c>
      <c r="DG17" s="183">
        <f>IF(LOOKUP(2,1/(Log!$K$1:$K$7986=DF17),Log!$E$1:$E$7986)="x","x",ROUND(LOOKUP(2,1/(Log!$K$1:$K$7986=DF17),Log!$E$1:$E$7986),-3))</f>
        <v>0</v>
      </c>
      <c r="DH17" s="187">
        <f>LOOKUP(2,1/('[4]Raw data'!$K$1:$K$7986=DF17),'[4]Raw data'!$F$1:$F$7986)</f>
        <v>0</v>
      </c>
      <c r="DI17" s="187">
        <f>LOOKUP(2,1/('[4]Raw data'!$K$1:$K$7986=DF17),'[4]Raw data'!$G$1:$G$7986)</f>
        <v>0</v>
      </c>
      <c r="DJ17" s="187" t="b">
        <f>LOOKUP(2,1/('[4]Raw data'!$K$1:$K$7986=DF17),'[4]Raw data'!$H$1:$H$7986)</f>
        <v>0</v>
      </c>
      <c r="DK17" s="187">
        <f>LOOKUP(2,1/('[4]Raw data'!$K$1:$K$7986=DF17),'[4]Raw data'!$J$1:$J$7986)</f>
        <v>0</v>
      </c>
      <c r="DL17" s="187">
        <f>LOOKUP(2,1/('[4]Raw data'!$K$1:$K$7986=DF17),'[4]Raw data'!$I$1:$I$7986)</f>
        <v>0</v>
      </c>
      <c r="DM17" s="200">
        <f>LOOKUP(2,1/('[4]Raw data'!$K$1:$K$7986=DF17),'[4]Raw data'!$L$1:$L$7986)</f>
        <v>43509</v>
      </c>
      <c r="DN17" s="188" t="str">
        <f t="shared" si="0"/>
        <v>CMR003People facing stressed humanitarian needs (level 2)</v>
      </c>
      <c r="DO17" s="184">
        <f>IF(LOOKUP(2,1/(Log!$K$1:$K$7986=DN17),Log!$E$1:$E$7986)="x","x",ROUND(LOOKUP(2,1/(Log!$K$1:$K$7986=DN17),Log!$E$1:$E$7986),-3))</f>
        <v>0</v>
      </c>
      <c r="DP17" s="188">
        <f>LOOKUP(2,1/('[4]Raw data'!$K$1:$K$7986=DN17),'[4]Raw data'!$F$1:$F$7986)</f>
        <v>0</v>
      </c>
      <c r="DQ17" s="188">
        <f>LOOKUP(2,1/('[4]Raw data'!$K$1:$K$7986=DN17),'[4]Raw data'!$G$1:$G$7986)</f>
        <v>0</v>
      </c>
      <c r="DR17" s="188" t="b">
        <f>LOOKUP(2,1/('[4]Raw data'!$K$1:$K$7986=DN17),'[4]Raw data'!$H$1:$H$7986)</f>
        <v>0</v>
      </c>
      <c r="DS17" s="188">
        <f>LOOKUP(2,1/('[4]Raw data'!$K$1:$K$7986=DN17),'[4]Raw data'!$J$1:$J$7986)</f>
        <v>0</v>
      </c>
      <c r="DT17" s="188">
        <f>LOOKUP(2,1/('[4]Raw data'!$K$1:$K$7986=DN17),'[4]Raw data'!$I$1:$I$7986)</f>
        <v>0</v>
      </c>
      <c r="DU17" s="207">
        <f>LOOKUP(2,1/('[4]Raw data'!$K$1:$K$7986=DN17),'[4]Raw data'!$L$1:$L$7986)</f>
        <v>43509</v>
      </c>
      <c r="DV17" s="198" t="str">
        <f t="shared" si="5"/>
        <v>CMR003People  facing moderate humanitarian needs (level 3)</v>
      </c>
      <c r="DW17" s="183">
        <f>IF(LOOKUP(2,1/(Log!$K$1:$K$7986=DV17),Log!$E$1:$E$7986)="x","x",ROUND(LOOKUP(2,1/(Log!$K$1:$K$7986=DV17),Log!$E$1:$E$7986),-3))</f>
        <v>923000</v>
      </c>
      <c r="DX17" s="187" t="str">
        <f>LOOKUP(2,1/('[4]Raw data'!$K$1:$K$7986=DV17),'[4]Raw data'!$F$1:$F$7986)</f>
        <v>OCHA 31/12/2018</v>
      </c>
      <c r="DY17" s="187" t="str">
        <f>LOOKUP(2,1/('[4]Raw data'!$K$1:$K$7986=DV17),'[4]Raw data'!$G$1:$G$7986)</f>
        <v>High</v>
      </c>
      <c r="DZ17" s="187">
        <f>LOOKUP(2,1/('[4]Raw data'!$K$1:$K$7986=DV17),'[4]Raw data'!$H$1:$H$7986)</f>
        <v>1</v>
      </c>
      <c r="EA17" s="187" t="str">
        <f>LOOKUP(2,1/('[4]Raw data'!$K$1:$K$7986=DV17),'[4]Raw data'!$J$1:$J$7986)</f>
        <v xml:space="preserve">PIN - number of IDPs estimated to be facing restricted access constraints </v>
      </c>
      <c r="EB17" s="187" t="str">
        <f>LOOKUP(2,1/('[4]Raw data'!$K$1:$K$7986=DV17),'[4]Raw data'!$I$1:$I$7986)</f>
        <v>https://reliefweb.int/sites/reliefweb.int/files/resources/OCHA-Cameroon_Situation_Report_no2_Final.pdf</v>
      </c>
      <c r="EC17" s="200">
        <f>LOOKUP(2,1/('[4]Raw data'!$K$1:$K$7986=DV17),'[4]Raw data'!$L$1:$L$7986)</f>
        <v>43509</v>
      </c>
      <c r="ED17" s="188" t="str">
        <f t="shared" si="1"/>
        <v>CMR003People facing severe humanitarian needs (level 4)</v>
      </c>
      <c r="EE17" s="184">
        <f>IF(LOOKUP(2,1/(Log!$K$1:$K$7986=ED17),Log!$E$1:$E$7986)="x","x",ROUND(LOOKUP(2,1/(Log!$K$1:$K$7986=ED17),Log!$E$1:$E$7986),-3))</f>
        <v>378000</v>
      </c>
      <c r="EF17" s="188" t="str">
        <f>LOOKUP(2,1/('[4]Raw data'!$K$1:$K$7986=ED17),'[4]Raw data'!$F$1:$F$7986)</f>
        <v>VOA 24/01/2019</v>
      </c>
      <c r="EG17" s="188" t="str">
        <f>LOOKUP(2,1/('[4]Raw data'!$K$1:$K$7986=ED17),'[4]Raw data'!$G$1:$G$7986)</f>
        <v>High</v>
      </c>
      <c r="EH17" s="188">
        <f>LOOKUP(2,1/('[4]Raw data'!$K$1:$K$7986=ED17),'[4]Raw data'!$H$1:$H$7986)</f>
        <v>1</v>
      </c>
      <c r="EI17" s="188" t="str">
        <f>LOOKUP(2,1/('[4]Raw data'!$K$1:$K$7986=ED17),'[4]Raw data'!$J$1:$J$7986)</f>
        <v>Number of IDPs estimated to be facing restricted access constraints</v>
      </c>
      <c r="EJ17" s="188" t="str">
        <f>LOOKUP(2,1/('[4]Raw data'!$K$1:$K$7986=ED17),'[4]Raw data'!$I$1:$I$7986)</f>
        <v>https://www.voanews.com/a/cameroon-struggles-to-aid-idps-in-anglophone-separatist-</v>
      </c>
      <c r="EK17" s="207">
        <f>LOOKUP(2,1/('[4]Raw data'!$K$1:$K$7986=ED17),'[4]Raw data'!$L$1:$L$7986)</f>
        <v>43509</v>
      </c>
      <c r="EL17" s="198" t="str">
        <f t="shared" si="2"/>
        <v>CMR003People facing extreme humanitarian needs (level 5)</v>
      </c>
      <c r="EM17" s="183">
        <f>IF(LOOKUP(2,1/(Log!$K$1:$K$7986=EL17),Log!$E$1:$E$7986)="x","x",ROUND(LOOKUP(2,1/(Log!$K$1:$K$7986=EL17),Log!$E$1:$E$7986),-3))</f>
        <v>0</v>
      </c>
      <c r="EN17" s="187">
        <f>LOOKUP(2,1/('[4]Raw data'!$K$1:$K$7986=EL17),'[4]Raw data'!$F$1:$F$7986)</f>
        <v>0</v>
      </c>
      <c r="EO17" s="187">
        <f>LOOKUP(2,1/('[4]Raw data'!$K$1:$K$7986=EL17),'[4]Raw data'!$G$1:$G$7986)</f>
        <v>0</v>
      </c>
      <c r="EP17" s="187" t="b">
        <f>LOOKUP(2,1/('[4]Raw data'!$K$1:$K$7986=EL17),'[4]Raw data'!$H$1:$H$7986)</f>
        <v>0</v>
      </c>
      <c r="EQ17" s="187">
        <f>LOOKUP(2,1/('[4]Raw data'!$K$1:$K$7986=EL17),'[4]Raw data'!$J$1:$J$7986)</f>
        <v>0</v>
      </c>
      <c r="ER17" s="187">
        <f>LOOKUP(2,1/('[4]Raw data'!$K$1:$K$7986=EL17),'[4]Raw data'!$I$1:$I$7986)</f>
        <v>0</v>
      </c>
      <c r="ES17" s="200">
        <f>LOOKUP(2,1/('[4]Raw data'!$K$1:$K$7986=EL17),'[4]Raw data'!$L$1:$L$7986)</f>
        <v>43509</v>
      </c>
      <c r="ET17" s="188" t="s">
        <v>3281</v>
      </c>
      <c r="EU17" s="188">
        <v>409</v>
      </c>
      <c r="EV17" s="188" t="s">
        <v>1848</v>
      </c>
      <c r="EW17" s="188" t="s">
        <v>734</v>
      </c>
      <c r="EX17" s="188">
        <v>2</v>
      </c>
      <c r="EY17" s="188" t="s">
        <v>1875</v>
      </c>
      <c r="EZ17" s="188" t="s">
        <v>1862</v>
      </c>
      <c r="FA17" s="207">
        <v>43509</v>
      </c>
      <c r="FB17" s="198" t="s">
        <v>3282</v>
      </c>
      <c r="FC17" s="187">
        <v>3</v>
      </c>
      <c r="FD17" s="187">
        <v>0</v>
      </c>
      <c r="FE17" s="187">
        <v>0</v>
      </c>
      <c r="FF17" s="187" t="b">
        <v>0</v>
      </c>
      <c r="FG17" s="187">
        <v>0</v>
      </c>
      <c r="FH17" s="187">
        <v>0</v>
      </c>
      <c r="FI17" s="200">
        <v>43509</v>
      </c>
      <c r="FJ17" s="198" t="s">
        <v>3283</v>
      </c>
      <c r="FK17" s="188" t="s">
        <v>445</v>
      </c>
      <c r="FL17" s="188">
        <v>0</v>
      </c>
      <c r="FM17" s="188">
        <v>0</v>
      </c>
      <c r="FN17" s="188" t="b">
        <v>0</v>
      </c>
      <c r="FO17" s="188">
        <v>0</v>
      </c>
      <c r="FP17" s="184">
        <v>0</v>
      </c>
      <c r="FQ17" s="206">
        <v>43509</v>
      </c>
      <c r="FR17" s="198" t="s">
        <v>3284</v>
      </c>
      <c r="FS17" s="187">
        <v>377500</v>
      </c>
      <c r="FT17" s="187" t="s">
        <v>1852</v>
      </c>
      <c r="FU17" s="187" t="s">
        <v>734</v>
      </c>
      <c r="FV17" s="187">
        <v>2</v>
      </c>
      <c r="FW17" s="187" t="s">
        <v>1878</v>
      </c>
      <c r="FX17" s="187" t="s">
        <v>1877</v>
      </c>
      <c r="FY17" s="200">
        <v>43509</v>
      </c>
      <c r="FZ17" s="188" t="s">
        <v>3285</v>
      </c>
      <c r="GA17" s="188">
        <v>0</v>
      </c>
      <c r="GB17" s="188" t="s">
        <v>941</v>
      </c>
      <c r="GC17" s="188">
        <v>0</v>
      </c>
      <c r="GD17" s="188" t="b">
        <v>0</v>
      </c>
      <c r="GE17" s="188">
        <v>0</v>
      </c>
      <c r="GF17" s="188">
        <v>0</v>
      </c>
      <c r="GG17" s="207">
        <v>43509</v>
      </c>
      <c r="GH17" s="198" t="s">
        <v>3286</v>
      </c>
      <c r="GI17" s="187">
        <v>2</v>
      </c>
      <c r="GJ17" s="187" t="s">
        <v>941</v>
      </c>
      <c r="GK17" s="187">
        <v>0</v>
      </c>
      <c r="GL17" s="187" t="b">
        <v>0</v>
      </c>
      <c r="GM17" s="187">
        <v>0</v>
      </c>
      <c r="GN17" s="187">
        <v>0</v>
      </c>
      <c r="GO17" s="200">
        <v>43509</v>
      </c>
      <c r="GP17" s="188" t="s">
        <v>3287</v>
      </c>
      <c r="GQ17" s="188">
        <v>1</v>
      </c>
      <c r="GR17" s="188" t="s">
        <v>941</v>
      </c>
      <c r="GS17" s="188">
        <v>0</v>
      </c>
      <c r="GT17" s="188" t="b">
        <v>0</v>
      </c>
      <c r="GU17" s="188">
        <v>0</v>
      </c>
      <c r="GV17" s="188">
        <v>0</v>
      </c>
      <c r="GW17" s="207">
        <v>43509</v>
      </c>
      <c r="GX17" s="198" t="s">
        <v>3288</v>
      </c>
      <c r="GY17" s="187">
        <v>0</v>
      </c>
      <c r="GZ17" s="187" t="s">
        <v>941</v>
      </c>
      <c r="HA17" s="187">
        <v>0</v>
      </c>
      <c r="HB17" s="187" t="b">
        <v>0</v>
      </c>
      <c r="HC17" s="187">
        <v>0</v>
      </c>
      <c r="HD17" s="187">
        <v>0</v>
      </c>
      <c r="HE17" s="200">
        <v>43509</v>
      </c>
      <c r="HF17" s="188" t="s">
        <v>3289</v>
      </c>
      <c r="HG17" s="188">
        <v>0</v>
      </c>
      <c r="HH17" s="188" t="s">
        <v>941</v>
      </c>
      <c r="HI17" s="188">
        <v>0</v>
      </c>
      <c r="HJ17" s="188" t="b">
        <v>0</v>
      </c>
      <c r="HK17" s="188">
        <v>0</v>
      </c>
      <c r="HL17" s="188">
        <v>0</v>
      </c>
      <c r="HM17" s="207">
        <v>43509</v>
      </c>
      <c r="HN17" s="198" t="s">
        <v>3290</v>
      </c>
      <c r="HO17" s="187">
        <v>2</v>
      </c>
      <c r="HP17" s="187" t="s">
        <v>941</v>
      </c>
      <c r="HQ17" s="187">
        <v>0</v>
      </c>
      <c r="HR17" s="187" t="b">
        <v>0</v>
      </c>
      <c r="HS17" s="187">
        <v>0</v>
      </c>
      <c r="HT17" s="187">
        <v>0</v>
      </c>
      <c r="HU17" s="200">
        <v>43509</v>
      </c>
      <c r="HV17" s="188" t="s">
        <v>3291</v>
      </c>
      <c r="HW17" s="188">
        <v>2</v>
      </c>
      <c r="HX17" s="188" t="s">
        <v>941</v>
      </c>
      <c r="HY17" s="188">
        <v>0</v>
      </c>
      <c r="HZ17" s="188" t="b">
        <v>0</v>
      </c>
      <c r="IA17" s="188">
        <v>0</v>
      </c>
      <c r="IB17" s="188">
        <v>0</v>
      </c>
      <c r="IC17" s="207">
        <v>43509</v>
      </c>
      <c r="ID17" s="198" t="s">
        <v>3292</v>
      </c>
      <c r="IE17" s="187">
        <v>2</v>
      </c>
      <c r="IF17" s="187" t="s">
        <v>941</v>
      </c>
      <c r="IG17" s="187">
        <v>0</v>
      </c>
      <c r="IH17" s="187" t="b">
        <v>0</v>
      </c>
      <c r="II17" s="187">
        <v>0</v>
      </c>
      <c r="IJ17" s="187">
        <v>0</v>
      </c>
      <c r="IK17" s="200">
        <v>43509</v>
      </c>
      <c r="IL17" s="188" t="s">
        <v>3293</v>
      </c>
      <c r="IM17" s="188">
        <v>1</v>
      </c>
      <c r="IN17" s="188" t="s">
        <v>941</v>
      </c>
      <c r="IO17" s="188">
        <v>0</v>
      </c>
      <c r="IP17" s="188" t="b">
        <v>0</v>
      </c>
      <c r="IQ17" s="188">
        <v>0</v>
      </c>
      <c r="IR17" s="188">
        <v>0</v>
      </c>
      <c r="IS17" s="207">
        <v>43509</v>
      </c>
    </row>
    <row r="18" spans="1:253" x14ac:dyDescent="0.3">
      <c r="A18" t="s">
        <v>1289</v>
      </c>
      <c r="B18" t="s">
        <v>862</v>
      </c>
      <c r="C18" t="s">
        <v>828</v>
      </c>
      <c r="D18" t="str">
        <f>Lists!C:C</f>
        <v>Cameroon</v>
      </c>
      <c r="E18" t="s">
        <v>54</v>
      </c>
      <c r="F18" t="s">
        <v>3294</v>
      </c>
      <c r="G18" s="186">
        <v>24643980</v>
      </c>
      <c r="H18" s="187" t="s">
        <v>1844</v>
      </c>
      <c r="I18" s="187" t="s">
        <v>735</v>
      </c>
      <c r="J18" s="187">
        <v>1</v>
      </c>
      <c r="K18" s="187" t="s">
        <v>1854</v>
      </c>
      <c r="L18" s="187" t="s">
        <v>1853</v>
      </c>
      <c r="M18" s="201">
        <v>43509</v>
      </c>
      <c r="N18" s="198" t="s">
        <v>3295</v>
      </c>
      <c r="O18" s="189">
        <v>172703</v>
      </c>
      <c r="P18" s="189" t="s">
        <v>1845</v>
      </c>
      <c r="Q18" s="189" t="s">
        <v>735</v>
      </c>
      <c r="R18" s="189">
        <v>1</v>
      </c>
      <c r="S18" s="189" t="s">
        <v>1906</v>
      </c>
      <c r="T18" s="189" t="s">
        <v>1855</v>
      </c>
      <c r="U18" s="204">
        <v>43509</v>
      </c>
      <c r="V18" s="198" t="s">
        <v>3296</v>
      </c>
      <c r="W18" s="187">
        <v>2584794</v>
      </c>
      <c r="X18" s="187" t="s">
        <v>1846</v>
      </c>
      <c r="Y18" s="187" t="s">
        <v>735</v>
      </c>
      <c r="Z18" s="187">
        <v>1</v>
      </c>
      <c r="AA18" s="187" t="s">
        <v>1907</v>
      </c>
      <c r="AB18" s="187" t="s">
        <v>1857</v>
      </c>
      <c r="AC18" s="201">
        <v>43509</v>
      </c>
      <c r="AD18" s="198" t="s">
        <v>3297</v>
      </c>
      <c r="AE18" s="188">
        <v>2584794</v>
      </c>
      <c r="AF18" s="188" t="s">
        <v>1892</v>
      </c>
      <c r="AG18" s="188" t="s">
        <v>735</v>
      </c>
      <c r="AH18" s="188">
        <v>1</v>
      </c>
      <c r="AI18" s="188" t="s">
        <v>1907</v>
      </c>
      <c r="AJ18" s="188" t="s">
        <v>1896</v>
      </c>
      <c r="AK18" s="207">
        <v>43509</v>
      </c>
      <c r="AL18" s="198" t="s">
        <v>3298</v>
      </c>
      <c r="AM18" s="187">
        <v>274688</v>
      </c>
      <c r="AN18" s="187" t="s">
        <v>1548</v>
      </c>
      <c r="AO18" s="187" t="s">
        <v>735</v>
      </c>
      <c r="AP18" s="187">
        <v>1</v>
      </c>
      <c r="AQ18" s="187" t="s">
        <v>1909</v>
      </c>
      <c r="AR18" s="187" t="s">
        <v>1908</v>
      </c>
      <c r="AS18" s="201">
        <v>43509</v>
      </c>
      <c r="AT18" s="188" t="s">
        <v>3299</v>
      </c>
      <c r="AU18" s="188">
        <v>0</v>
      </c>
      <c r="AV18" s="188">
        <v>0</v>
      </c>
      <c r="AW18" s="188">
        <v>0</v>
      </c>
      <c r="AX18" s="188" t="b">
        <v>0</v>
      </c>
      <c r="AY18" s="188">
        <v>0</v>
      </c>
      <c r="AZ18" s="188">
        <v>0</v>
      </c>
      <c r="BA18" s="207">
        <v>43509</v>
      </c>
      <c r="BB18" s="198" t="s">
        <v>3300</v>
      </c>
      <c r="BC18" s="187">
        <v>0</v>
      </c>
      <c r="BD18" s="187" t="s">
        <v>1849</v>
      </c>
      <c r="BE18" s="187" t="s">
        <v>735</v>
      </c>
      <c r="BF18" s="187">
        <v>1</v>
      </c>
      <c r="BG18" s="187" t="s">
        <v>1910</v>
      </c>
      <c r="BH18" s="187">
        <v>0</v>
      </c>
      <c r="BI18" s="200">
        <v>43509</v>
      </c>
      <c r="BJ18" s="188" t="s">
        <v>3301</v>
      </c>
      <c r="BK18" s="188">
        <v>0</v>
      </c>
      <c r="BL18" s="188">
        <v>0</v>
      </c>
      <c r="BM18" s="188">
        <v>0</v>
      </c>
      <c r="BN18" s="188" t="b">
        <v>0</v>
      </c>
      <c r="BO18" s="188">
        <v>0</v>
      </c>
      <c r="BP18" s="188">
        <v>0</v>
      </c>
      <c r="BQ18" s="207">
        <v>43509</v>
      </c>
      <c r="BR18" s="198" t="s">
        <v>3302</v>
      </c>
      <c r="BS18" s="187">
        <v>0</v>
      </c>
      <c r="BT18" s="187">
        <v>0</v>
      </c>
      <c r="BU18" s="187">
        <v>0</v>
      </c>
      <c r="BV18" s="187" t="b">
        <v>0</v>
      </c>
      <c r="BW18" s="187">
        <v>0</v>
      </c>
      <c r="BX18" s="187">
        <v>0</v>
      </c>
      <c r="BY18" s="200">
        <v>43509</v>
      </c>
      <c r="BZ18" s="188" t="s">
        <v>3303</v>
      </c>
      <c r="CA18" s="188">
        <v>0</v>
      </c>
      <c r="CB18" s="188">
        <v>0</v>
      </c>
      <c r="CC18" s="188">
        <v>0</v>
      </c>
      <c r="CD18" s="188" t="b">
        <v>0</v>
      </c>
      <c r="CE18" s="188">
        <v>0</v>
      </c>
      <c r="CF18" s="188">
        <v>0</v>
      </c>
      <c r="CG18" s="207">
        <v>43509</v>
      </c>
      <c r="CH18" s="198" t="s">
        <v>3304</v>
      </c>
      <c r="CI18" s="188" t="e">
        <v>#N/A</v>
      </c>
      <c r="CJ18" s="188" t="e">
        <v>#N/A</v>
      </c>
      <c r="CK18" s="188" t="e">
        <v>#N/A</v>
      </c>
      <c r="CL18" s="188" t="e">
        <v>#N/A</v>
      </c>
      <c r="CM18" s="188" t="e">
        <v>#N/A</v>
      </c>
      <c r="CN18" s="188" t="e">
        <v>#N/A</v>
      </c>
      <c r="CO18" s="195" t="e">
        <v>#N/A</v>
      </c>
      <c r="CP18" s="188" t="s">
        <v>3305</v>
      </c>
      <c r="CQ18" s="187" t="s">
        <v>445</v>
      </c>
      <c r="CR18" s="187">
        <v>0</v>
      </c>
      <c r="CS18" s="187" t="s">
        <v>735</v>
      </c>
      <c r="CT18" s="187">
        <v>1</v>
      </c>
      <c r="CU18" s="187">
        <v>0</v>
      </c>
      <c r="CV18" s="187">
        <v>0</v>
      </c>
      <c r="CW18" s="200">
        <v>43509</v>
      </c>
      <c r="CX18" s="184" t="str">
        <f t="shared" si="3"/>
        <v>CMR004People in Need</v>
      </c>
      <c r="CY18" s="184">
        <f>IF(LOOKUP(2,1/(Log!$K$1:$K$7986=CX18),Log!$E$1:$E$7986)="x","x",ROUND(LOOKUP(2,1/(Log!$K$1:$K$7986=CX18),Log!$E$1:$E$7986),-3))</f>
        <v>711000</v>
      </c>
      <c r="CZ18" s="188" t="str">
        <f>LOOKUP(2,1/('[4]Raw data'!$K$1:$K$7986=CX18),'[4]Raw data'!$F$1:$F$7986)</f>
        <v>OCHA (HNO 2018) 11/12/2018
OCHA 31/12/2018</v>
      </c>
      <c r="DA18" s="188" t="str">
        <f>LOOKUP(2,1/('[4]Raw data'!$K$1:$K$7986=CX18),'[4]Raw data'!$G$1:$G$7986)</f>
        <v>High</v>
      </c>
      <c r="DB18" s="188">
        <f>LOOKUP(2,1/('[4]Raw data'!$K$1:$K$7986=CX18),'[4]Raw data'!$H$1:$H$7986)</f>
        <v>1</v>
      </c>
      <c r="DC18" s="188" t="str">
        <f>LOOKUP(2,1/('[4]Raw data'!$K$1:$K$7986=CX18),'[4]Raw data'!$J$1:$J$7986)</f>
        <v>Based on HNO severity map. The levels of severity were redistributed to better suit the GCSI model and better reflect severity in comparison with other affected countries in the region and other crises within Cameroon.
Adamaoua PIN: 296,674
Est PIN: 414,452</v>
      </c>
      <c r="DD18" s="188" t="str">
        <f>LOOKUP(2,1/('[4]Raw data'!$K$1:$K$7986=CX18),'[4]Raw data'!$I$1:$I$7986)</f>
        <v>https://data.humdata.org/dataset/humanitarian-needs-overview-cameroon
https://reliefweb.int/sites/reliefweb.int/files/resources/OCHA-Cameroon_Situation_Report_no2_Final.pdf</v>
      </c>
      <c r="DE18" s="207">
        <f>LOOKUP(2,1/('[4]Raw data'!$K$1:$K$7986=CX18),'[4]Raw data'!$L$1:$L$7986)</f>
        <v>43509</v>
      </c>
      <c r="DF18" s="197" t="str">
        <f t="shared" si="4"/>
        <v>CMR004People facing minimal humanitarian needs (level 1)</v>
      </c>
      <c r="DG18" s="183">
        <f>IF(LOOKUP(2,1/(Log!$K$1:$K$7986=DF18),Log!$E$1:$E$7986)="x","x",ROUND(LOOKUP(2,1/(Log!$K$1:$K$7986=DF18),Log!$E$1:$E$7986),-3))</f>
        <v>44000</v>
      </c>
      <c r="DH18" s="187" t="str">
        <f>LOOKUP(2,1/('[4]Raw data'!$K$1:$K$7986=DF18),'[4]Raw data'!$F$1:$F$7986)</f>
        <v>OCHA (HNO 2018) 11/12/2018
OCHA 31/12/2018</v>
      </c>
      <c r="DI18" s="187" t="str">
        <f>LOOKUP(2,1/('[4]Raw data'!$K$1:$K$7986=DF18),'[4]Raw data'!$G$1:$G$7986)</f>
        <v>High</v>
      </c>
      <c r="DJ18" s="187">
        <f>LOOKUP(2,1/('[4]Raw data'!$K$1:$K$7986=DF18),'[4]Raw data'!$H$1:$H$7986)</f>
        <v>1</v>
      </c>
      <c r="DK18" s="187" t="str">
        <f>LOOKUP(2,1/('[4]Raw data'!$K$1:$K$7986=DF18),'[4]Raw data'!$J$1:$J$7986)</f>
        <v>Based on HNO severity map. The levels of severity were redistributed to better suit the GCSI model and better reflect severity in comparison with other affected countries in the region and other crises within Cameroon.
Level 2 on HNO severity map: 44,238</v>
      </c>
      <c r="DL18" s="187" t="str">
        <f>LOOKUP(2,1/('[4]Raw data'!$K$1:$K$7986=DF18),'[4]Raw data'!$I$1:$I$7986)</f>
        <v>https://data.humdata.org/dataset/humanitarian-needs-overview-cameroon
https://reliefweb.int/sites/reliefweb.int/files/resources/OCHA-Cameroon_Situation_Report_no2_Final.pdf</v>
      </c>
      <c r="DM18" s="200">
        <f>LOOKUP(2,1/('[4]Raw data'!$K$1:$K$7986=DF18),'[4]Raw data'!$L$1:$L$7986)</f>
        <v>43509</v>
      </c>
      <c r="DN18" s="188" t="str">
        <f t="shared" si="0"/>
        <v>CMR004People facing stressed humanitarian needs (level 2)</v>
      </c>
      <c r="DO18" s="184">
        <f>IF(LOOKUP(2,1/(Log!$K$1:$K$7986=DN18),Log!$E$1:$E$7986)="x","x",ROUND(LOOKUP(2,1/(Log!$K$1:$K$7986=DN18),Log!$E$1:$E$7986),-3))</f>
        <v>162000</v>
      </c>
      <c r="DP18" s="188" t="str">
        <f>LOOKUP(2,1/('[4]Raw data'!$K$1:$K$7986=DN18),'[4]Raw data'!$F$1:$F$7986)</f>
        <v>OCHA (HNO 2018) 11/12/2018
OCHA 31/12/2018</v>
      </c>
      <c r="DQ18" s="188" t="str">
        <f>LOOKUP(2,1/('[4]Raw data'!$K$1:$K$7986=DN18),'[4]Raw data'!$G$1:$G$7986)</f>
        <v>High</v>
      </c>
      <c r="DR18" s="188">
        <f>LOOKUP(2,1/('[4]Raw data'!$K$1:$K$7986=DN18),'[4]Raw data'!$H$1:$H$7986)</f>
        <v>1</v>
      </c>
      <c r="DS18" s="188" t="str">
        <f>LOOKUP(2,1/('[4]Raw data'!$K$1:$K$7986=DN18),'[4]Raw data'!$J$1:$J$7986)</f>
        <v>Based on HNO severity map. The levels of severity were redistributed to better suit the GCSI model and better reflect severity in comparison with other affected countries in the region and other crises within Cameroon.
Level 4 + 3 on HNO severity map: 162,341</v>
      </c>
      <c r="DT18" s="188" t="str">
        <f>LOOKUP(2,1/('[4]Raw data'!$K$1:$K$7986=DN18),'[4]Raw data'!$I$1:$I$7986)</f>
        <v>https://data.humdata.org/dataset/humanitarian-needs-overview-cameroon
https://reliefweb.int/sites/reliefweb.int/files/resources/OCHA-Cameroon_Situation_Report_no2_Final.pdf</v>
      </c>
      <c r="DU18" s="207">
        <f>LOOKUP(2,1/('[4]Raw data'!$K$1:$K$7986=DN18),'[4]Raw data'!$L$1:$L$7986)</f>
        <v>43509</v>
      </c>
      <c r="DV18" s="198" t="str">
        <f t="shared" si="5"/>
        <v>CMR004People  facing moderate humanitarian needs (level 3)</v>
      </c>
      <c r="DW18" s="183">
        <f>IF(LOOKUP(2,1/(Log!$K$1:$K$7986=DV18),Log!$E$1:$E$7986)="x","x",ROUND(LOOKUP(2,1/(Log!$K$1:$K$7986=DV18),Log!$E$1:$E$7986),-3))</f>
        <v>24000</v>
      </c>
      <c r="DX18" s="187" t="str">
        <f>LOOKUP(2,1/('[4]Raw data'!$K$1:$K$7986=DV18),'[4]Raw data'!$F$1:$F$7986)</f>
        <v>OCHA (HNO 2018) 11/12/2018
OCHA 31/12/2018</v>
      </c>
      <c r="DY18" s="187" t="str">
        <f>LOOKUP(2,1/('[4]Raw data'!$K$1:$K$7986=DV18),'[4]Raw data'!$G$1:$G$7986)</f>
        <v>High</v>
      </c>
      <c r="DZ18" s="187">
        <f>LOOKUP(2,1/('[4]Raw data'!$K$1:$K$7986=DV18),'[4]Raw data'!$H$1:$H$7986)</f>
        <v>1</v>
      </c>
      <c r="EA18" s="187" t="str">
        <f>LOOKUP(2,1/('[4]Raw data'!$K$1:$K$7986=DV18),'[4]Raw data'!$J$1:$J$7986)</f>
        <v>Based on HNO severity map. The levels of severity were redistributed to better suit the GCSI model and better reflect severity in comparison with other affected countries in the region and other crises within Cameroon.
Level 5 on HNO severity map: 23,887</v>
      </c>
      <c r="EB18" s="187" t="str">
        <f>LOOKUP(2,1/('[4]Raw data'!$K$1:$K$7986=DV18),'[4]Raw data'!$I$1:$I$7986)</f>
        <v>https://data.humdata.org/dataset/humanitarian-needs-overview-cameroon
https://reliefweb.int/sites/reliefweb.int/files/resources/OCHA-Cameroon_Situation_Report_no2_Final.pdf</v>
      </c>
      <c r="EC18" s="200">
        <f>LOOKUP(2,1/('[4]Raw data'!$K$1:$K$7986=DV18),'[4]Raw data'!$L$1:$L$7986)</f>
        <v>43509</v>
      </c>
      <c r="ED18" s="188" t="str">
        <f t="shared" si="1"/>
        <v>CMR004People facing severe humanitarian needs (level 4)</v>
      </c>
      <c r="EE18" s="184">
        <f>IF(LOOKUP(2,1/(Log!$K$1:$K$7986=ED18),Log!$E$1:$E$7986)="x","x",ROUND(LOOKUP(2,1/(Log!$K$1:$K$7986=ED18),Log!$E$1:$E$7986),-3))</f>
        <v>481000</v>
      </c>
      <c r="EF18" s="188" t="str">
        <f>LOOKUP(2,1/('[4]Raw data'!$K$1:$K$7986=ED18),'[4]Raw data'!$F$1:$F$7986)</f>
        <v>OCHA (HNO 2018) 11/12/2018
OCHA 31/12/2018</v>
      </c>
      <c r="EG18" s="188" t="str">
        <f>LOOKUP(2,1/('[4]Raw data'!$K$1:$K$7986=ED18),'[4]Raw data'!$G$1:$G$7986)</f>
        <v>High</v>
      </c>
      <c r="EH18" s="188">
        <f>LOOKUP(2,1/('[4]Raw data'!$K$1:$K$7986=ED18),'[4]Raw data'!$H$1:$H$7986)</f>
        <v>1</v>
      </c>
      <c r="EI18" s="188" t="str">
        <f>LOOKUP(2,1/('[4]Raw data'!$K$1:$K$7986=ED18),'[4]Raw data'!$J$1:$J$7986)</f>
        <v>Based on HNO severity map. The levels of severity were redistributed to better suit the GCSI model and better reflect severity in comparison with other affected countries in the region and other crises within Cameroon.
Level 6 on HNO severity map: 480,660</v>
      </c>
      <c r="EJ18" s="188" t="str">
        <f>LOOKUP(2,1/('[4]Raw data'!$K$1:$K$7986=ED18),'[4]Raw data'!$I$1:$I$7986)</f>
        <v>https://data.humdata.org/dataset/humanitarian-needs-overview-cameroon
https://reliefweb.int/sites/reliefweb.int/files/resources/OCHA-Cameroon_Situation_Report_no2_Final.pdf</v>
      </c>
      <c r="EK18" s="207">
        <f>LOOKUP(2,1/('[4]Raw data'!$K$1:$K$7986=ED18),'[4]Raw data'!$L$1:$L$7986)</f>
        <v>43509</v>
      </c>
      <c r="EL18" s="198" t="str">
        <f t="shared" si="2"/>
        <v>CMR004People facing extreme humanitarian needs (level 5)</v>
      </c>
      <c r="EM18" s="183">
        <f>IF(LOOKUP(2,1/(Log!$K$1:$K$7986=EL18),Log!$E$1:$E$7986)="x","x",ROUND(LOOKUP(2,1/(Log!$K$1:$K$7986=EL18),Log!$E$1:$E$7986),-3))</f>
        <v>0</v>
      </c>
      <c r="EN18" s="187" t="str">
        <f>LOOKUP(2,1/('[4]Raw data'!$K$1:$K$7986=EL18),'[4]Raw data'!$F$1:$F$7986)</f>
        <v>OCHA (HNO 2018) 11/12/2018
OCHA 31/12/2018</v>
      </c>
      <c r="EO18" s="187" t="str">
        <f>LOOKUP(2,1/('[4]Raw data'!$K$1:$K$7986=EL18),'[4]Raw data'!$G$1:$G$7986)</f>
        <v>High</v>
      </c>
      <c r="EP18" s="187">
        <f>LOOKUP(2,1/('[4]Raw data'!$K$1:$K$7986=EL18),'[4]Raw data'!$H$1:$H$7986)</f>
        <v>1</v>
      </c>
      <c r="EQ18" s="187">
        <f>LOOKUP(2,1/('[4]Raw data'!$K$1:$K$7986=EL18),'[4]Raw data'!$J$1:$J$7986)</f>
        <v>0</v>
      </c>
      <c r="ER18" s="187" t="str">
        <f>LOOKUP(2,1/('[4]Raw data'!$K$1:$K$7986=EL18),'[4]Raw data'!$I$1:$I$7986)</f>
        <v>https://data.humdata.org/dataset/humanitarian-needs-overview-cameroon
https://reliefweb.int/sites/reliefweb.int/files/resources/OCHA-Cameroon_Situation_Report_no2_Final.pdf</v>
      </c>
      <c r="ES18" s="200">
        <f>LOOKUP(2,1/('[4]Raw data'!$K$1:$K$7986=EL18),'[4]Raw data'!$L$1:$L$7986)</f>
        <v>43509</v>
      </c>
      <c r="ET18" s="188" t="s">
        <v>3306</v>
      </c>
      <c r="EU18" s="188">
        <v>409</v>
      </c>
      <c r="EV18" s="188" t="s">
        <v>1848</v>
      </c>
      <c r="EW18" s="188" t="s">
        <v>734</v>
      </c>
      <c r="EX18" s="188">
        <v>2</v>
      </c>
      <c r="EY18" s="188" t="s">
        <v>1875</v>
      </c>
      <c r="EZ18" s="188" t="s">
        <v>1862</v>
      </c>
      <c r="FA18" s="207">
        <v>43509</v>
      </c>
      <c r="FB18" s="198" t="s">
        <v>3307</v>
      </c>
      <c r="FC18" s="187">
        <v>3</v>
      </c>
      <c r="FD18" s="187">
        <v>0</v>
      </c>
      <c r="FE18" s="187">
        <v>0</v>
      </c>
      <c r="FF18" s="187" t="b">
        <v>0</v>
      </c>
      <c r="FG18" s="187">
        <v>0</v>
      </c>
      <c r="FH18" s="187">
        <v>0</v>
      </c>
      <c r="FI18" s="200">
        <v>43509</v>
      </c>
      <c r="FJ18" s="198" t="s">
        <v>3308</v>
      </c>
      <c r="FK18" s="188" t="s">
        <v>445</v>
      </c>
      <c r="FL18" s="188">
        <v>0</v>
      </c>
      <c r="FM18" s="188">
        <v>0</v>
      </c>
      <c r="FN18" s="188" t="b">
        <v>0</v>
      </c>
      <c r="FO18" s="188">
        <v>0</v>
      </c>
      <c r="FP18" s="184">
        <v>0</v>
      </c>
      <c r="FQ18" s="206">
        <v>43509</v>
      </c>
      <c r="FR18" s="198" t="s">
        <v>3309</v>
      </c>
      <c r="FS18" s="187" t="s">
        <v>445</v>
      </c>
      <c r="FT18" s="187">
        <v>0</v>
      </c>
      <c r="FU18" s="187">
        <v>0</v>
      </c>
      <c r="FV18" s="187" t="b">
        <v>0</v>
      </c>
      <c r="FW18" s="187">
        <v>0</v>
      </c>
      <c r="FX18" s="187">
        <v>0</v>
      </c>
      <c r="FY18" s="200">
        <v>43509</v>
      </c>
      <c r="FZ18" s="188" t="s">
        <v>3310</v>
      </c>
      <c r="GA18" s="188">
        <v>0</v>
      </c>
      <c r="GB18" s="188" t="s">
        <v>941</v>
      </c>
      <c r="GC18" s="188">
        <v>0</v>
      </c>
      <c r="GD18" s="188" t="b">
        <v>0</v>
      </c>
      <c r="GE18" s="188">
        <v>0</v>
      </c>
      <c r="GF18" s="188">
        <v>0</v>
      </c>
      <c r="GG18" s="207">
        <v>43509</v>
      </c>
      <c r="GH18" s="198" t="s">
        <v>3311</v>
      </c>
      <c r="GI18" s="187">
        <v>2</v>
      </c>
      <c r="GJ18" s="187" t="s">
        <v>941</v>
      </c>
      <c r="GK18" s="187">
        <v>0</v>
      </c>
      <c r="GL18" s="187" t="b">
        <v>0</v>
      </c>
      <c r="GM18" s="187">
        <v>0</v>
      </c>
      <c r="GN18" s="187">
        <v>0</v>
      </c>
      <c r="GO18" s="200">
        <v>43509</v>
      </c>
      <c r="GP18" s="188" t="s">
        <v>3312</v>
      </c>
      <c r="GQ18" s="188">
        <v>1</v>
      </c>
      <c r="GR18" s="188" t="s">
        <v>941</v>
      </c>
      <c r="GS18" s="188">
        <v>0</v>
      </c>
      <c r="GT18" s="188" t="b">
        <v>0</v>
      </c>
      <c r="GU18" s="188">
        <v>0</v>
      </c>
      <c r="GV18" s="188">
        <v>0</v>
      </c>
      <c r="GW18" s="207">
        <v>43509</v>
      </c>
      <c r="GX18" s="198" t="s">
        <v>3313</v>
      </c>
      <c r="GY18" s="187">
        <v>0</v>
      </c>
      <c r="GZ18" s="187" t="s">
        <v>941</v>
      </c>
      <c r="HA18" s="187">
        <v>0</v>
      </c>
      <c r="HB18" s="187" t="b">
        <v>0</v>
      </c>
      <c r="HC18" s="187">
        <v>0</v>
      </c>
      <c r="HD18" s="187">
        <v>0</v>
      </c>
      <c r="HE18" s="200">
        <v>43509</v>
      </c>
      <c r="HF18" s="188" t="s">
        <v>3314</v>
      </c>
      <c r="HG18" s="188">
        <v>0</v>
      </c>
      <c r="HH18" s="188" t="s">
        <v>941</v>
      </c>
      <c r="HI18" s="188">
        <v>0</v>
      </c>
      <c r="HJ18" s="188" t="b">
        <v>0</v>
      </c>
      <c r="HK18" s="188">
        <v>0</v>
      </c>
      <c r="HL18" s="188">
        <v>0</v>
      </c>
      <c r="HM18" s="207">
        <v>43509</v>
      </c>
      <c r="HN18" s="198" t="s">
        <v>3315</v>
      </c>
      <c r="HO18" s="187">
        <v>2</v>
      </c>
      <c r="HP18" s="187" t="s">
        <v>941</v>
      </c>
      <c r="HQ18" s="187">
        <v>0</v>
      </c>
      <c r="HR18" s="187" t="b">
        <v>0</v>
      </c>
      <c r="HS18" s="187">
        <v>0</v>
      </c>
      <c r="HT18" s="187">
        <v>0</v>
      </c>
      <c r="HU18" s="200">
        <v>43509</v>
      </c>
      <c r="HV18" s="188" t="s">
        <v>3316</v>
      </c>
      <c r="HW18" s="188">
        <v>2</v>
      </c>
      <c r="HX18" s="188" t="s">
        <v>941</v>
      </c>
      <c r="HY18" s="188">
        <v>0</v>
      </c>
      <c r="HZ18" s="188" t="b">
        <v>0</v>
      </c>
      <c r="IA18" s="188">
        <v>0</v>
      </c>
      <c r="IB18" s="188">
        <v>0</v>
      </c>
      <c r="IC18" s="207">
        <v>43509</v>
      </c>
      <c r="ID18" s="198" t="s">
        <v>3317</v>
      </c>
      <c r="IE18" s="187">
        <v>2</v>
      </c>
      <c r="IF18" s="187" t="s">
        <v>941</v>
      </c>
      <c r="IG18" s="187">
        <v>0</v>
      </c>
      <c r="IH18" s="187" t="b">
        <v>0</v>
      </c>
      <c r="II18" s="187">
        <v>0</v>
      </c>
      <c r="IJ18" s="187">
        <v>0</v>
      </c>
      <c r="IK18" s="200">
        <v>43509</v>
      </c>
      <c r="IL18" s="188" t="s">
        <v>3318</v>
      </c>
      <c r="IM18" s="188">
        <v>1</v>
      </c>
      <c r="IN18" s="188" t="s">
        <v>941</v>
      </c>
      <c r="IO18" s="188">
        <v>0</v>
      </c>
      <c r="IP18" s="188" t="b">
        <v>0</v>
      </c>
      <c r="IQ18" s="188">
        <v>0</v>
      </c>
      <c r="IR18" s="188">
        <v>0</v>
      </c>
      <c r="IS18" s="207">
        <v>43509</v>
      </c>
    </row>
    <row r="19" spans="1:253" x14ac:dyDescent="0.3">
      <c r="A19" t="s">
        <v>696</v>
      </c>
      <c r="B19" t="s">
        <v>861</v>
      </c>
      <c r="C19" t="s">
        <v>700</v>
      </c>
      <c r="D19" t="str">
        <f>Lists!C:C</f>
        <v>CAR</v>
      </c>
      <c r="E19" t="s">
        <v>59</v>
      </c>
      <c r="F19" t="s">
        <v>3319</v>
      </c>
      <c r="G19" s="186">
        <v>4368000</v>
      </c>
      <c r="H19" s="187" t="s">
        <v>1671</v>
      </c>
      <c r="I19" s="187" t="s">
        <v>734</v>
      </c>
      <c r="J19" s="187">
        <v>2</v>
      </c>
      <c r="K19" s="187" t="s">
        <v>1680</v>
      </c>
      <c r="L19" s="187" t="s">
        <v>1675</v>
      </c>
      <c r="M19" s="201">
        <v>43508</v>
      </c>
      <c r="N19" s="198" t="s">
        <v>3320</v>
      </c>
      <c r="O19" s="189">
        <v>623000</v>
      </c>
      <c r="P19" s="189" t="s">
        <v>1672</v>
      </c>
      <c r="Q19" s="189" t="s">
        <v>735</v>
      </c>
      <c r="R19" s="189">
        <v>1</v>
      </c>
      <c r="S19" s="189" t="s">
        <v>1681</v>
      </c>
      <c r="T19" s="189" t="s">
        <v>1676</v>
      </c>
      <c r="U19" s="204">
        <v>43508</v>
      </c>
      <c r="V19" s="198" t="s">
        <v>3321</v>
      </c>
      <c r="W19" s="187">
        <v>4368000</v>
      </c>
      <c r="X19" s="187" t="s">
        <v>1671</v>
      </c>
      <c r="Y19" s="187" t="s">
        <v>734</v>
      </c>
      <c r="Z19" s="187">
        <v>2</v>
      </c>
      <c r="AA19" s="187" t="s">
        <v>1682</v>
      </c>
      <c r="AB19" s="187" t="s">
        <v>1675</v>
      </c>
      <c r="AC19" s="201">
        <v>43508</v>
      </c>
      <c r="AD19" s="198" t="s">
        <v>3322</v>
      </c>
      <c r="AE19" s="188">
        <v>4368000</v>
      </c>
      <c r="AF19" s="188" t="s">
        <v>1671</v>
      </c>
      <c r="AG19" s="188" t="s">
        <v>734</v>
      </c>
      <c r="AH19" s="188">
        <v>2</v>
      </c>
      <c r="AI19" s="188" t="s">
        <v>1682</v>
      </c>
      <c r="AJ19" s="188" t="s">
        <v>1675</v>
      </c>
      <c r="AK19" s="207">
        <v>43508</v>
      </c>
      <c r="AL19" s="198" t="s">
        <v>3323</v>
      </c>
      <c r="AM19" s="187">
        <v>1660000</v>
      </c>
      <c r="AN19" s="187" t="s">
        <v>1673</v>
      </c>
      <c r="AO19" s="187" t="s">
        <v>734</v>
      </c>
      <c r="AP19" s="187">
        <v>2</v>
      </c>
      <c r="AQ19" s="187" t="s">
        <v>1683</v>
      </c>
      <c r="AR19" s="187" t="s">
        <v>1677</v>
      </c>
      <c r="AS19" s="201">
        <v>43508</v>
      </c>
      <c r="AT19" s="188" t="s">
        <v>3324</v>
      </c>
      <c r="AU19" s="188" t="s">
        <v>933</v>
      </c>
      <c r="AV19" s="188">
        <v>0</v>
      </c>
      <c r="AW19" s="188">
        <v>0</v>
      </c>
      <c r="AX19" s="188" t="b">
        <v>0</v>
      </c>
      <c r="AY19" s="188" t="s">
        <v>1667</v>
      </c>
      <c r="AZ19" s="188">
        <v>0</v>
      </c>
      <c r="BA19" s="207">
        <v>43508</v>
      </c>
      <c r="BB19" s="198" t="s">
        <v>3325</v>
      </c>
      <c r="BC19" s="187" t="s">
        <v>933</v>
      </c>
      <c r="BD19" s="187">
        <v>0</v>
      </c>
      <c r="BE19" s="187">
        <v>0</v>
      </c>
      <c r="BF19" s="187" t="b">
        <v>0</v>
      </c>
      <c r="BG19" s="187" t="s">
        <v>1667</v>
      </c>
      <c r="BH19" s="187">
        <v>0</v>
      </c>
      <c r="BI19" s="200">
        <v>43508</v>
      </c>
      <c r="BJ19" s="188" t="s">
        <v>3326</v>
      </c>
      <c r="BK19" s="188">
        <v>268</v>
      </c>
      <c r="BL19" s="188" t="s">
        <v>1467</v>
      </c>
      <c r="BM19" s="188" t="s">
        <v>733</v>
      </c>
      <c r="BN19" s="188">
        <v>3</v>
      </c>
      <c r="BO19" s="188" t="s">
        <v>1684</v>
      </c>
      <c r="BP19" s="188">
        <v>0</v>
      </c>
      <c r="BQ19" s="207">
        <v>43508</v>
      </c>
      <c r="BR19" s="198" t="s">
        <v>3327</v>
      </c>
      <c r="BS19" s="187" t="s">
        <v>933</v>
      </c>
      <c r="BT19" s="187">
        <v>0</v>
      </c>
      <c r="BU19" s="187">
        <v>0</v>
      </c>
      <c r="BV19" s="187" t="b">
        <v>0</v>
      </c>
      <c r="BW19" s="187" t="s">
        <v>1667</v>
      </c>
      <c r="BX19" s="187">
        <v>0</v>
      </c>
      <c r="BY19" s="200">
        <v>43508</v>
      </c>
      <c r="BZ19" s="188" t="s">
        <v>3328</v>
      </c>
      <c r="CA19" s="188" t="s">
        <v>933</v>
      </c>
      <c r="CB19" s="188">
        <v>0</v>
      </c>
      <c r="CC19" s="188">
        <v>0</v>
      </c>
      <c r="CD19" s="188" t="b">
        <v>0</v>
      </c>
      <c r="CE19" s="188" t="s">
        <v>1667</v>
      </c>
      <c r="CF19" s="188">
        <v>0</v>
      </c>
      <c r="CG19" s="207">
        <v>43508</v>
      </c>
      <c r="CH19" s="198" t="s">
        <v>3329</v>
      </c>
      <c r="CI19" s="188" t="e">
        <v>#N/A</v>
      </c>
      <c r="CJ19" s="188" t="e">
        <v>#N/A</v>
      </c>
      <c r="CK19" s="188" t="e">
        <v>#N/A</v>
      </c>
      <c r="CL19" s="188" t="e">
        <v>#N/A</v>
      </c>
      <c r="CM19" s="188" t="e">
        <v>#N/A</v>
      </c>
      <c r="CN19" s="188" t="e">
        <v>#N/A</v>
      </c>
      <c r="CO19" s="195" t="e">
        <v>#N/A</v>
      </c>
      <c r="CP19" s="188" t="s">
        <v>3330</v>
      </c>
      <c r="CQ19" s="187" t="s">
        <v>933</v>
      </c>
      <c r="CR19" s="187">
        <v>0</v>
      </c>
      <c r="CS19" s="187">
        <v>0</v>
      </c>
      <c r="CT19" s="187" t="b">
        <v>0</v>
      </c>
      <c r="CU19" s="187" t="s">
        <v>1667</v>
      </c>
      <c r="CV19" s="187">
        <v>0</v>
      </c>
      <c r="CW19" s="200">
        <v>43508</v>
      </c>
      <c r="CX19" s="184" t="str">
        <f t="shared" si="3"/>
        <v>CAF001People in Need</v>
      </c>
      <c r="CY19" s="184">
        <f>IF(LOOKUP(2,1/(Log!$K$1:$K$7986=CX19),Log!$E$1:$E$7986)="x","x",ROUND(LOOKUP(2,1/(Log!$K$1:$K$7986=CX19),Log!$E$1:$E$7986),-3))</f>
        <v>2991000</v>
      </c>
      <c r="CZ19" s="188" t="str">
        <f>LOOKUP(2,1/('[4]Raw data'!$K$1:$K$7986=CX19),'[4]Raw data'!$F$1:$F$7986)</f>
        <v>OCHA 10/2018</v>
      </c>
      <c r="DA19" s="188" t="str">
        <f>LOOKUP(2,1/('[4]Raw data'!$K$1:$K$7986=CX19),'[4]Raw data'!$G$1:$G$7986)</f>
        <v>Medium</v>
      </c>
      <c r="DB19" s="188">
        <f>LOOKUP(2,1/('[4]Raw data'!$K$1:$K$7986=CX19),'[4]Raw data'!$H$1:$H$7986)</f>
        <v>2</v>
      </c>
      <c r="DC19" s="188" t="str">
        <f>LOOKUP(2,1/('[4]Raw data'!$K$1:$K$7986=CX19),'[4]Raw data'!$J$1:$J$7986)</f>
        <v>Overall PIN</v>
      </c>
      <c r="DD19" s="188" t="str">
        <f>LOOKUP(2,1/('[4]Raw data'!$K$1:$K$7986=CX19),'[4]Raw data'!$I$1:$I$7986)</f>
        <v>https://reliefweb.int/sites/reliefweb.int/files/resources/rca_01112018_ocha_hno.pdf</v>
      </c>
      <c r="DE19" s="207">
        <f>LOOKUP(2,1/('[4]Raw data'!$K$1:$K$7986=CX19),'[4]Raw data'!$L$1:$L$7986)</f>
        <v>43508</v>
      </c>
      <c r="DF19" s="197" t="str">
        <f t="shared" si="4"/>
        <v>CAF001People facing minimal humanitarian needs (level 1)</v>
      </c>
      <c r="DG19" s="183">
        <f>IF(LOOKUP(2,1/(Log!$K$1:$K$7986=DF19),Log!$E$1:$E$7986)="x","x",ROUND(LOOKUP(2,1/(Log!$K$1:$K$7986=DF19),Log!$E$1:$E$7986),-3))</f>
        <v>0</v>
      </c>
      <c r="DH19" s="187" t="str">
        <f>LOOKUP(2,1/('[4]Raw data'!$K$1:$K$7986=DF19),'[4]Raw data'!$F$1:$F$7986)</f>
        <v>OCHA 10/2018</v>
      </c>
      <c r="DI19" s="187" t="str">
        <f>LOOKUP(2,1/('[4]Raw data'!$K$1:$K$7986=DF19),'[4]Raw data'!$G$1:$G$7986)</f>
        <v>Medium</v>
      </c>
      <c r="DJ19" s="187">
        <f>LOOKUP(2,1/('[4]Raw data'!$K$1:$K$7986=DF19),'[4]Raw data'!$H$1:$H$7986)</f>
        <v>2</v>
      </c>
      <c r="DK19" s="187" t="str">
        <f>LOOKUP(2,1/('[4]Raw data'!$K$1:$K$7986=DF19),'[4]Raw data'!$J$1:$J$7986)</f>
        <v xml:space="preserve">Estimation based on the PIN per admin 1 compared to average severity for each admin 1 based on the severity map </v>
      </c>
      <c r="DL19" s="187" t="str">
        <f>LOOKUP(2,1/('[4]Raw data'!$K$1:$K$7986=DF19),'[4]Raw data'!$I$1:$I$7986)</f>
        <v>https://reliefweb.int/sites/reliefweb.int/files/resources/rca_01112018_ocha_hno.pdf</v>
      </c>
      <c r="DM19" s="200">
        <f>LOOKUP(2,1/('[4]Raw data'!$K$1:$K$7986=DF19),'[4]Raw data'!$L$1:$L$7986)</f>
        <v>43508</v>
      </c>
      <c r="DN19" s="188" t="str">
        <f t="shared" si="0"/>
        <v>CAF001People facing stressed humanitarian needs (level 2)</v>
      </c>
      <c r="DO19" s="184">
        <f>IF(LOOKUP(2,1/(Log!$K$1:$K$7986=DN19),Log!$E$1:$E$7986)="x","x",ROUND(LOOKUP(2,1/(Log!$K$1:$K$7986=DN19),Log!$E$1:$E$7986),-3))</f>
        <v>835000</v>
      </c>
      <c r="DP19" s="188" t="str">
        <f>LOOKUP(2,1/('[4]Raw data'!$K$1:$K$7986=DN19),'[4]Raw data'!$F$1:$F$7986)</f>
        <v>OCHA 10/2018</v>
      </c>
      <c r="DQ19" s="188" t="str">
        <f>LOOKUP(2,1/('[4]Raw data'!$K$1:$K$7986=DN19),'[4]Raw data'!$G$1:$G$7986)</f>
        <v>Medium</v>
      </c>
      <c r="DR19" s="188">
        <f>LOOKUP(2,1/('[4]Raw data'!$K$1:$K$7986=DN19),'[4]Raw data'!$H$1:$H$7986)</f>
        <v>2</v>
      </c>
      <c r="DS19" s="188" t="str">
        <f>LOOKUP(2,1/('[4]Raw data'!$K$1:$K$7986=DN19),'[4]Raw data'!$J$1:$J$7986)</f>
        <v xml:space="preserve">Estimation based on the PIN per admin 1 compared to average severity for each admin 1 based on the severity map </v>
      </c>
      <c r="DT19" s="188" t="str">
        <f>LOOKUP(2,1/('[4]Raw data'!$K$1:$K$7986=DN19),'[4]Raw data'!$I$1:$I$7986)</f>
        <v>https://reliefweb.int/sites/reliefweb.int/files/resources/rca_01112018_ocha_hno.pdf</v>
      </c>
      <c r="DU19" s="207">
        <f>LOOKUP(2,1/('[4]Raw data'!$K$1:$K$7986=DN19),'[4]Raw data'!$L$1:$L$7986)</f>
        <v>43508</v>
      </c>
      <c r="DV19" s="198" t="str">
        <f t="shared" si="5"/>
        <v>CAF001People  facing moderate humanitarian needs (level 3)</v>
      </c>
      <c r="DW19" s="183">
        <f>IF(LOOKUP(2,1/(Log!$K$1:$K$7986=DV19),Log!$E$1:$E$7986)="x","x",ROUND(LOOKUP(2,1/(Log!$K$1:$K$7986=DV19),Log!$E$1:$E$7986),-3))</f>
        <v>1205000</v>
      </c>
      <c r="DX19" s="187" t="str">
        <f>LOOKUP(2,1/('[4]Raw data'!$K$1:$K$7986=DV19),'[4]Raw data'!$F$1:$F$7986)</f>
        <v>OCHA 10/2018</v>
      </c>
      <c r="DY19" s="187" t="str">
        <f>LOOKUP(2,1/('[4]Raw data'!$K$1:$K$7986=DV19),'[4]Raw data'!$G$1:$G$7986)</f>
        <v>Medium</v>
      </c>
      <c r="DZ19" s="187">
        <f>LOOKUP(2,1/('[4]Raw data'!$K$1:$K$7986=DV19),'[4]Raw data'!$H$1:$H$7986)</f>
        <v>2</v>
      </c>
      <c r="EA19" s="187" t="str">
        <f>LOOKUP(2,1/('[4]Raw data'!$K$1:$K$7986=DV19),'[4]Raw data'!$J$1:$J$7986)</f>
        <v xml:space="preserve">Estimation based on the PIN per admin 1 compared to average severity for each admin 1 based on the severity map </v>
      </c>
      <c r="EB19" s="187" t="str">
        <f>LOOKUP(2,1/('[4]Raw data'!$K$1:$K$7986=DV19),'[4]Raw data'!$I$1:$I$7986)</f>
        <v>https://reliefweb.int/sites/reliefweb.int/files/resources/rca_01112018_ocha_hno.pdf</v>
      </c>
      <c r="EC19" s="200">
        <f>LOOKUP(2,1/('[4]Raw data'!$K$1:$K$7986=DV19),'[4]Raw data'!$L$1:$L$7986)</f>
        <v>43508</v>
      </c>
      <c r="ED19" s="188" t="str">
        <f t="shared" si="1"/>
        <v>CAF001People facing severe humanitarian needs (level 4)</v>
      </c>
      <c r="EE19" s="184">
        <f>IF(LOOKUP(2,1/(Log!$K$1:$K$7986=ED19),Log!$E$1:$E$7986)="x","x",ROUND(LOOKUP(2,1/(Log!$K$1:$K$7986=ED19),Log!$E$1:$E$7986),-3))</f>
        <v>951000</v>
      </c>
      <c r="EF19" s="188" t="str">
        <f>LOOKUP(2,1/('[4]Raw data'!$K$1:$K$7986=ED19),'[4]Raw data'!$F$1:$F$7986)</f>
        <v>OCHA 10/2018</v>
      </c>
      <c r="EG19" s="188" t="str">
        <f>LOOKUP(2,1/('[4]Raw data'!$K$1:$K$7986=ED19),'[4]Raw data'!$G$1:$G$7986)</f>
        <v>Medium</v>
      </c>
      <c r="EH19" s="188">
        <f>LOOKUP(2,1/('[4]Raw data'!$K$1:$K$7986=ED19),'[4]Raw data'!$H$1:$H$7986)</f>
        <v>2</v>
      </c>
      <c r="EI19" s="188" t="str">
        <f>LOOKUP(2,1/('[4]Raw data'!$K$1:$K$7986=ED19),'[4]Raw data'!$J$1:$J$7986)</f>
        <v xml:space="preserve">Estimation based on the PIN per admin 1 compared to average severity for each admin 1 based on the severity map </v>
      </c>
      <c r="EJ19" s="188" t="str">
        <f>LOOKUP(2,1/('[4]Raw data'!$K$1:$K$7986=ED19),'[4]Raw data'!$I$1:$I$7986)</f>
        <v>https://reliefweb.int/sites/reliefweb.int/files/resources/rca_01112018_ocha_hno.pdf</v>
      </c>
      <c r="EK19" s="207">
        <f>LOOKUP(2,1/('[4]Raw data'!$K$1:$K$7986=ED19),'[4]Raw data'!$L$1:$L$7986)</f>
        <v>43508</v>
      </c>
      <c r="EL19" s="198" t="str">
        <f t="shared" si="2"/>
        <v>CAF001People facing extreme humanitarian needs (level 5)</v>
      </c>
      <c r="EM19" s="183">
        <f>IF(LOOKUP(2,1/(Log!$K$1:$K$7986=EL19),Log!$E$1:$E$7986)="x","x",ROUND(LOOKUP(2,1/(Log!$K$1:$K$7986=EL19),Log!$E$1:$E$7986),-3))</f>
        <v>0</v>
      </c>
      <c r="EN19" s="187" t="str">
        <f>LOOKUP(2,1/('[4]Raw data'!$K$1:$K$7986=EL19),'[4]Raw data'!$F$1:$F$7986)</f>
        <v>OCHA 10/2018</v>
      </c>
      <c r="EO19" s="187" t="str">
        <f>LOOKUP(2,1/('[4]Raw data'!$K$1:$K$7986=EL19),'[4]Raw data'!$G$1:$G$7986)</f>
        <v>Medium</v>
      </c>
      <c r="EP19" s="187">
        <f>LOOKUP(2,1/('[4]Raw data'!$K$1:$K$7986=EL19),'[4]Raw data'!$H$1:$H$7986)</f>
        <v>2</v>
      </c>
      <c r="EQ19" s="187" t="str">
        <f>LOOKUP(2,1/('[4]Raw data'!$K$1:$K$7986=EL19),'[4]Raw data'!$J$1:$J$7986)</f>
        <v xml:space="preserve">Estimation based on the PIN per admin 1 compared to average severity for each admin 1 based on the severity map </v>
      </c>
      <c r="ER19" s="187" t="str">
        <f>LOOKUP(2,1/('[4]Raw data'!$K$1:$K$7986=EL19),'[4]Raw data'!$I$1:$I$7986)</f>
        <v>https://reliefweb.int/sites/reliefweb.int/files/resources/rca_01112018_ocha_hno.pdf</v>
      </c>
      <c r="ES19" s="200">
        <f>LOOKUP(2,1/('[4]Raw data'!$K$1:$K$7986=EL19),'[4]Raw data'!$L$1:$L$7986)</f>
        <v>43508</v>
      </c>
      <c r="ET19" s="188" t="s">
        <v>3331</v>
      </c>
      <c r="EU19" s="188">
        <v>268</v>
      </c>
      <c r="EV19" s="188" t="s">
        <v>1467</v>
      </c>
      <c r="EW19" s="188" t="s">
        <v>733</v>
      </c>
      <c r="EX19" s="188">
        <v>3</v>
      </c>
      <c r="EY19" s="188" t="s">
        <v>1684</v>
      </c>
      <c r="EZ19" s="188" t="s">
        <v>1678</v>
      </c>
      <c r="FA19" s="207">
        <v>43508</v>
      </c>
      <c r="FB19" s="198" t="s">
        <v>3332</v>
      </c>
      <c r="FC19" s="187">
        <v>4</v>
      </c>
      <c r="FD19" s="187" t="s">
        <v>1674</v>
      </c>
      <c r="FE19" s="187" t="s">
        <v>734</v>
      </c>
      <c r="FF19" s="187">
        <v>2</v>
      </c>
      <c r="FG19" s="187" t="s">
        <v>1687</v>
      </c>
      <c r="FH19" s="187" t="s">
        <v>1679</v>
      </c>
      <c r="FI19" s="200">
        <v>43508</v>
      </c>
      <c r="FJ19" s="198" t="s">
        <v>3333</v>
      </c>
      <c r="FK19" s="188" t="s">
        <v>933</v>
      </c>
      <c r="FL19" s="188">
        <v>0</v>
      </c>
      <c r="FM19" s="188">
        <v>0</v>
      </c>
      <c r="FN19" s="188" t="b">
        <v>0</v>
      </c>
      <c r="FO19" s="188" t="s">
        <v>1667</v>
      </c>
      <c r="FP19" s="184">
        <v>0</v>
      </c>
      <c r="FQ19" s="206">
        <v>43508</v>
      </c>
      <c r="FR19" s="198" t="s">
        <v>3334</v>
      </c>
      <c r="FS19" s="187" t="s">
        <v>933</v>
      </c>
      <c r="FT19" s="187">
        <v>0</v>
      </c>
      <c r="FU19" s="187">
        <v>0</v>
      </c>
      <c r="FV19" s="187" t="b">
        <v>0</v>
      </c>
      <c r="FW19" s="187" t="s">
        <v>1667</v>
      </c>
      <c r="FX19" s="187">
        <v>0</v>
      </c>
      <c r="FY19" s="200">
        <v>43508</v>
      </c>
      <c r="FZ19" s="188" t="s">
        <v>3335</v>
      </c>
      <c r="GA19" s="188">
        <v>0</v>
      </c>
      <c r="GB19" s="188" t="s">
        <v>1473</v>
      </c>
      <c r="GC19" s="188">
        <v>0</v>
      </c>
      <c r="GD19" s="188" t="b">
        <v>0</v>
      </c>
      <c r="GE19" s="188">
        <v>0</v>
      </c>
      <c r="GF19" s="188">
        <v>0</v>
      </c>
      <c r="GG19" s="207">
        <v>43508</v>
      </c>
      <c r="GH19" s="198" t="s">
        <v>3336</v>
      </c>
      <c r="GI19" s="187">
        <v>3</v>
      </c>
      <c r="GJ19" s="187" t="s">
        <v>1473</v>
      </c>
      <c r="GK19" s="187">
        <v>0</v>
      </c>
      <c r="GL19" s="187" t="b">
        <v>0</v>
      </c>
      <c r="GM19" s="187">
        <v>0</v>
      </c>
      <c r="GN19" s="187">
        <v>0</v>
      </c>
      <c r="GO19" s="200">
        <v>43508</v>
      </c>
      <c r="GP19" s="188" t="s">
        <v>3337</v>
      </c>
      <c r="GQ19" s="188">
        <v>2</v>
      </c>
      <c r="GR19" s="188" t="s">
        <v>1473</v>
      </c>
      <c r="GS19" s="188">
        <v>0</v>
      </c>
      <c r="GT19" s="188" t="b">
        <v>0</v>
      </c>
      <c r="GU19" s="188">
        <v>0</v>
      </c>
      <c r="GV19" s="188">
        <v>0</v>
      </c>
      <c r="GW19" s="207">
        <v>43508</v>
      </c>
      <c r="GX19" s="198" t="s">
        <v>3338</v>
      </c>
      <c r="GY19" s="187">
        <v>3</v>
      </c>
      <c r="GZ19" s="187" t="s">
        <v>1473</v>
      </c>
      <c r="HA19" s="187">
        <v>0</v>
      </c>
      <c r="HB19" s="187" t="b">
        <v>0</v>
      </c>
      <c r="HC19" s="187">
        <v>0</v>
      </c>
      <c r="HD19" s="187">
        <v>0</v>
      </c>
      <c r="HE19" s="200">
        <v>43508</v>
      </c>
      <c r="HF19" s="188" t="s">
        <v>3339</v>
      </c>
      <c r="HG19" s="188">
        <v>1</v>
      </c>
      <c r="HH19" s="188" t="s">
        <v>1473</v>
      </c>
      <c r="HI19" s="188">
        <v>0</v>
      </c>
      <c r="HJ19" s="188" t="b">
        <v>0</v>
      </c>
      <c r="HK19" s="188">
        <v>0</v>
      </c>
      <c r="HL19" s="188">
        <v>0</v>
      </c>
      <c r="HM19" s="207">
        <v>43508</v>
      </c>
      <c r="HN19" s="198" t="s">
        <v>3340</v>
      </c>
      <c r="HO19" s="187">
        <v>3</v>
      </c>
      <c r="HP19" s="187" t="s">
        <v>1473</v>
      </c>
      <c r="HQ19" s="187">
        <v>0</v>
      </c>
      <c r="HR19" s="187" t="b">
        <v>0</v>
      </c>
      <c r="HS19" s="187">
        <v>0</v>
      </c>
      <c r="HT19" s="187">
        <v>0</v>
      </c>
      <c r="HU19" s="200">
        <v>43508</v>
      </c>
      <c r="HV19" s="188" t="s">
        <v>3341</v>
      </c>
      <c r="HW19" s="188">
        <v>3</v>
      </c>
      <c r="HX19" s="188" t="s">
        <v>1473</v>
      </c>
      <c r="HY19" s="188">
        <v>0</v>
      </c>
      <c r="HZ19" s="188" t="b">
        <v>0</v>
      </c>
      <c r="IA19" s="188">
        <v>0</v>
      </c>
      <c r="IB19" s="188">
        <v>0</v>
      </c>
      <c r="IC19" s="207">
        <v>43508</v>
      </c>
      <c r="ID19" s="198" t="s">
        <v>3342</v>
      </c>
      <c r="IE19" s="187" t="s">
        <v>933</v>
      </c>
      <c r="IF19" s="187" t="s">
        <v>1473</v>
      </c>
      <c r="IG19" s="187">
        <v>0</v>
      </c>
      <c r="IH19" s="187" t="b">
        <v>0</v>
      </c>
      <c r="II19" s="187">
        <v>0</v>
      </c>
      <c r="IJ19" s="187">
        <v>0</v>
      </c>
      <c r="IK19" s="200">
        <v>43508</v>
      </c>
      <c r="IL19" s="188" t="s">
        <v>3343</v>
      </c>
      <c r="IM19" s="188">
        <v>3</v>
      </c>
      <c r="IN19" s="188" t="s">
        <v>1473</v>
      </c>
      <c r="IO19" s="188">
        <v>0</v>
      </c>
      <c r="IP19" s="188" t="b">
        <v>0</v>
      </c>
      <c r="IQ19" s="188">
        <v>0</v>
      </c>
      <c r="IR19" s="188">
        <v>0</v>
      </c>
      <c r="IS19" s="207">
        <v>43508</v>
      </c>
    </row>
    <row r="20" spans="1:253" x14ac:dyDescent="0.3">
      <c r="A20" t="s">
        <v>62</v>
      </c>
      <c r="B20" t="s">
        <v>861</v>
      </c>
      <c r="C20" t="s">
        <v>701</v>
      </c>
      <c r="D20" t="str">
        <f>Lists!C:C</f>
        <v>Chad</v>
      </c>
      <c r="E20" t="s">
        <v>61</v>
      </c>
      <c r="F20" t="s">
        <v>3344</v>
      </c>
      <c r="G20" s="186">
        <v>16268000</v>
      </c>
      <c r="H20" s="187" t="s">
        <v>2613</v>
      </c>
      <c r="I20" s="187" t="s">
        <v>734</v>
      </c>
      <c r="J20" s="187">
        <v>2</v>
      </c>
      <c r="K20" s="187" t="s">
        <v>2618</v>
      </c>
      <c r="L20" s="187" t="s">
        <v>2617</v>
      </c>
      <c r="M20" s="201">
        <v>43511</v>
      </c>
      <c r="N20" s="198" t="s">
        <v>3345</v>
      </c>
      <c r="O20" s="189">
        <v>1369110</v>
      </c>
      <c r="P20" s="189" t="s">
        <v>2614</v>
      </c>
      <c r="Q20" s="189" t="s">
        <v>734</v>
      </c>
      <c r="R20" s="189">
        <v>2</v>
      </c>
      <c r="S20" s="189" t="s">
        <v>2635</v>
      </c>
      <c r="T20" s="189" t="s">
        <v>2619</v>
      </c>
      <c r="U20" s="204">
        <v>43511</v>
      </c>
      <c r="V20" s="198" t="s">
        <v>3346</v>
      </c>
      <c r="W20" s="187">
        <v>16268000</v>
      </c>
      <c r="X20" s="187" t="s">
        <v>2613</v>
      </c>
      <c r="Y20" s="187" t="s">
        <v>734</v>
      </c>
      <c r="Z20" s="187">
        <v>2</v>
      </c>
      <c r="AA20" s="187" t="s">
        <v>2618</v>
      </c>
      <c r="AB20" s="187" t="s">
        <v>2617</v>
      </c>
      <c r="AC20" s="201">
        <v>43511</v>
      </c>
      <c r="AD20" s="198" t="s">
        <v>3347</v>
      </c>
      <c r="AE20" s="188">
        <v>4269000</v>
      </c>
      <c r="AF20" s="188" t="s">
        <v>2613</v>
      </c>
      <c r="AG20" s="188" t="s">
        <v>734</v>
      </c>
      <c r="AH20" s="188">
        <v>2</v>
      </c>
      <c r="AI20" s="188" t="s">
        <v>2618</v>
      </c>
      <c r="AJ20" s="188" t="s">
        <v>2617</v>
      </c>
      <c r="AK20" s="207">
        <v>43511</v>
      </c>
      <c r="AL20" s="198" t="s">
        <v>3348</v>
      </c>
      <c r="AM20" s="187">
        <v>658000</v>
      </c>
      <c r="AN20" s="187" t="s">
        <v>2611</v>
      </c>
      <c r="AO20" s="187" t="s">
        <v>734</v>
      </c>
      <c r="AP20" s="187">
        <v>2</v>
      </c>
      <c r="AQ20" s="187" t="s">
        <v>2640</v>
      </c>
      <c r="AR20" s="187" t="s">
        <v>2639</v>
      </c>
      <c r="AS20" s="201">
        <v>43511</v>
      </c>
      <c r="AT20" s="188" t="s">
        <v>3349</v>
      </c>
      <c r="AU20" s="188" t="s">
        <v>445</v>
      </c>
      <c r="AV20" s="188">
        <v>0</v>
      </c>
      <c r="AW20" s="188" t="s">
        <v>734</v>
      </c>
      <c r="AX20" s="188">
        <v>2</v>
      </c>
      <c r="AY20" s="188" t="s">
        <v>1796</v>
      </c>
      <c r="AZ20" s="188">
        <v>0</v>
      </c>
      <c r="BA20" s="207">
        <v>43511</v>
      </c>
      <c r="BB20" s="198" t="s">
        <v>3350</v>
      </c>
      <c r="BC20" s="187" t="s">
        <v>445</v>
      </c>
      <c r="BD20" s="187">
        <v>0</v>
      </c>
      <c r="BE20" s="187" t="s">
        <v>734</v>
      </c>
      <c r="BF20" s="187">
        <v>2</v>
      </c>
      <c r="BG20" s="187" t="s">
        <v>1796</v>
      </c>
      <c r="BH20" s="187">
        <v>0</v>
      </c>
      <c r="BI20" s="200">
        <v>43511</v>
      </c>
      <c r="BJ20" s="188" t="s">
        <v>3351</v>
      </c>
      <c r="BK20" s="188">
        <v>256</v>
      </c>
      <c r="BL20" s="188" t="s">
        <v>2612</v>
      </c>
      <c r="BM20" s="188" t="s">
        <v>734</v>
      </c>
      <c r="BN20" s="188">
        <v>2</v>
      </c>
      <c r="BO20" s="188" t="s">
        <v>2631</v>
      </c>
      <c r="BP20" s="188" t="s">
        <v>1416</v>
      </c>
      <c r="BQ20" s="207">
        <v>43511</v>
      </c>
      <c r="BR20" s="198" t="s">
        <v>3352</v>
      </c>
      <c r="BS20" s="187" t="s">
        <v>445</v>
      </c>
      <c r="BT20" s="187">
        <v>0</v>
      </c>
      <c r="BU20" s="187" t="s">
        <v>734</v>
      </c>
      <c r="BV20" s="187">
        <v>2</v>
      </c>
      <c r="BW20" s="187" t="s">
        <v>1796</v>
      </c>
      <c r="BX20" s="187">
        <v>0</v>
      </c>
      <c r="BY20" s="200">
        <v>43511</v>
      </c>
      <c r="BZ20" s="188" t="s">
        <v>3353</v>
      </c>
      <c r="CA20" s="188" t="s">
        <v>445</v>
      </c>
      <c r="CB20" s="188">
        <v>0</v>
      </c>
      <c r="CC20" s="188" t="s">
        <v>734</v>
      </c>
      <c r="CD20" s="188">
        <v>2</v>
      </c>
      <c r="CE20" s="188" t="s">
        <v>1796</v>
      </c>
      <c r="CF20" s="188">
        <v>0</v>
      </c>
      <c r="CG20" s="207">
        <v>43511</v>
      </c>
      <c r="CH20" s="198" t="s">
        <v>3354</v>
      </c>
      <c r="CI20" s="188" t="e">
        <v>#N/A</v>
      </c>
      <c r="CJ20" s="188" t="e">
        <v>#N/A</v>
      </c>
      <c r="CK20" s="188" t="e">
        <v>#N/A</v>
      </c>
      <c r="CL20" s="188" t="e">
        <v>#N/A</v>
      </c>
      <c r="CM20" s="188" t="e">
        <v>#N/A</v>
      </c>
      <c r="CN20" s="188" t="e">
        <v>#N/A</v>
      </c>
      <c r="CO20" s="195" t="e">
        <v>#N/A</v>
      </c>
      <c r="CP20" s="188" t="s">
        <v>3355</v>
      </c>
      <c r="CQ20" s="187" t="s">
        <v>445</v>
      </c>
      <c r="CR20" s="187">
        <v>0</v>
      </c>
      <c r="CS20" s="187" t="s">
        <v>734</v>
      </c>
      <c r="CT20" s="187">
        <v>2</v>
      </c>
      <c r="CU20" s="187" t="s">
        <v>1796</v>
      </c>
      <c r="CV20" s="187">
        <v>0</v>
      </c>
      <c r="CW20" s="200">
        <v>43511</v>
      </c>
      <c r="CX20" s="184" t="str">
        <f t="shared" si="3"/>
        <v>TCD001People in Need</v>
      </c>
      <c r="CY20" s="184">
        <f>IF(LOOKUP(2,1/(Log!$K$1:$K$7986=CX20),Log!$E$1:$E$7986)="x","x",ROUND(LOOKUP(2,1/(Log!$K$1:$K$7986=CX20),Log!$E$1:$E$7986),-3))</f>
        <v>4269000</v>
      </c>
      <c r="CZ20" s="188" t="str">
        <f>LOOKUP(2,1/('[4]Raw data'!$K$1:$K$7986=CX20),'[4]Raw data'!$F$1:$F$7986)</f>
        <v>OCHA 12/2018</v>
      </c>
      <c r="DA20" s="188" t="str">
        <f>LOOKUP(2,1/('[4]Raw data'!$K$1:$K$7986=CX20),'[4]Raw data'!$G$1:$G$7986)</f>
        <v>Medium</v>
      </c>
      <c r="DB20" s="188">
        <f>LOOKUP(2,1/('[4]Raw data'!$K$1:$K$7986=CX20),'[4]Raw data'!$H$1:$H$7986)</f>
        <v>2</v>
      </c>
      <c r="DC20" s="188" t="str">
        <f>LOOKUP(2,1/('[4]Raw data'!$K$1:$K$7986=CX20),'[4]Raw data'!$J$1:$J$7986)</f>
        <v xml:space="preserve">Figure taken from OCHA 2019 HNO report for Chad. </v>
      </c>
      <c r="DD20" s="188" t="str">
        <f>LOOKUP(2,1/('[4]Raw data'!$K$1:$K$7986=CX20),'[4]Raw data'!$I$1:$I$7986)</f>
        <v>https://www.humanitarianresponse.info/en/operations/chad/document/tchad-aper%C3%A7u-des-besoins-humanitaires-2019-hno-2019-21-dec-2018</v>
      </c>
      <c r="DE20" s="207">
        <f>LOOKUP(2,1/('[4]Raw data'!$K$1:$K$7986=CX20),'[4]Raw data'!$L$1:$L$7986)</f>
        <v>43511</v>
      </c>
      <c r="DF20" s="197" t="str">
        <f t="shared" si="4"/>
        <v>TCD001People facing minimal humanitarian needs (level 1)</v>
      </c>
      <c r="DG20" s="183">
        <f>IF(LOOKUP(2,1/(Log!$K$1:$K$7986=DF20),Log!$E$1:$E$7986)="x","x",ROUND(LOOKUP(2,1/(Log!$K$1:$K$7986=DF20),Log!$E$1:$E$7986),-3))</f>
        <v>1164000</v>
      </c>
      <c r="DH20" s="187" t="str">
        <f>LOOKUP(2,1/('[4]Raw data'!$K$1:$K$7986=DF20),'[4]Raw data'!$F$1:$F$7986)</f>
        <v>OCHA 12/2018</v>
      </c>
      <c r="DI20" s="187" t="str">
        <f>LOOKUP(2,1/('[4]Raw data'!$K$1:$K$7986=DF20),'[4]Raw data'!$G$1:$G$7986)</f>
        <v>Medium</v>
      </c>
      <c r="DJ20" s="187">
        <f>LOOKUP(2,1/('[4]Raw data'!$K$1:$K$7986=DF20),'[4]Raw data'!$H$1:$H$7986)</f>
        <v>2</v>
      </c>
      <c r="DK20" s="187" t="str">
        <f>LOOKUP(2,1/('[4]Raw data'!$K$1:$K$7986=DF20),'[4]Raw data'!$J$1:$J$7986)</f>
        <v xml:space="preserve">Figure derived from the severity map provided in the 2019 HNO for Chad. Sum of people in need for departments classified as having level 1 needs. </v>
      </c>
      <c r="DL20" s="187" t="str">
        <f>LOOKUP(2,1/('[4]Raw data'!$K$1:$K$7986=DF20),'[4]Raw data'!$I$1:$I$7986)</f>
        <v>https://www.humanitarianresponse.info/en/operations/chad/document/tchad-aper%C3%A7u-des-besoins-humanitaires-2019-hno-2019-21-dec-2018</v>
      </c>
      <c r="DM20" s="200">
        <f>LOOKUP(2,1/('[4]Raw data'!$K$1:$K$7986=DF20),'[4]Raw data'!$L$1:$L$7986)</f>
        <v>43511</v>
      </c>
      <c r="DN20" s="188" t="str">
        <f t="shared" si="0"/>
        <v>TCD001People facing stressed humanitarian needs (level 2)</v>
      </c>
      <c r="DO20" s="184">
        <f>IF(LOOKUP(2,1/(Log!$K$1:$K$7986=DN20),Log!$E$1:$E$7986)="x","x",ROUND(LOOKUP(2,1/(Log!$K$1:$K$7986=DN20),Log!$E$1:$E$7986),-3))</f>
        <v>2011000</v>
      </c>
      <c r="DP20" s="188" t="str">
        <f>LOOKUP(2,1/('[4]Raw data'!$K$1:$K$7986=DN20),'[4]Raw data'!$F$1:$F$7986)</f>
        <v>OCHA 12/2018</v>
      </c>
      <c r="DQ20" s="188" t="str">
        <f>LOOKUP(2,1/('[4]Raw data'!$K$1:$K$7986=DN20),'[4]Raw data'!$G$1:$G$7986)</f>
        <v>Medium</v>
      </c>
      <c r="DR20" s="188">
        <f>LOOKUP(2,1/('[4]Raw data'!$K$1:$K$7986=DN20),'[4]Raw data'!$H$1:$H$7986)</f>
        <v>2</v>
      </c>
      <c r="DS20" s="188" t="str">
        <f>LOOKUP(2,1/('[4]Raw data'!$K$1:$K$7986=DN20),'[4]Raw data'!$J$1:$J$7986)</f>
        <v xml:space="preserve">Figure derived from the severity map provided in the 2019 HNO for Chad. Sum of people in need figures for departments classified as having level 2 needs. </v>
      </c>
      <c r="DT20" s="188" t="str">
        <f>LOOKUP(2,1/('[4]Raw data'!$K$1:$K$7986=DN20),'[4]Raw data'!$I$1:$I$7986)</f>
        <v>https://www.humanitarianresponse.info/en/operations/chad/document/tchad-aper%C3%A7u-des-besoins-humanitaires-2019-hno-2019-21-dec-2018</v>
      </c>
      <c r="DU20" s="207">
        <f>LOOKUP(2,1/('[4]Raw data'!$K$1:$K$7986=DN20),'[4]Raw data'!$L$1:$L$7986)</f>
        <v>43511</v>
      </c>
      <c r="DV20" s="198" t="str">
        <f t="shared" si="5"/>
        <v>TCD001People  facing moderate humanitarian needs (level 3)</v>
      </c>
      <c r="DW20" s="183">
        <f>IF(LOOKUP(2,1/(Log!$K$1:$K$7986=DV20),Log!$E$1:$E$7986)="x","x",ROUND(LOOKUP(2,1/(Log!$K$1:$K$7986=DV20),Log!$E$1:$E$7986),-3))</f>
        <v>882000</v>
      </c>
      <c r="DX20" s="187" t="str">
        <f>LOOKUP(2,1/('[4]Raw data'!$K$1:$K$7986=DV20),'[4]Raw data'!$F$1:$F$7986)</f>
        <v>OCHA 12/2018</v>
      </c>
      <c r="DY20" s="187" t="str">
        <f>LOOKUP(2,1/('[4]Raw data'!$K$1:$K$7986=DV20),'[4]Raw data'!$G$1:$G$7986)</f>
        <v>Medium</v>
      </c>
      <c r="DZ20" s="187">
        <f>LOOKUP(2,1/('[4]Raw data'!$K$1:$K$7986=DV20),'[4]Raw data'!$H$1:$H$7986)</f>
        <v>2</v>
      </c>
      <c r="EA20" s="187" t="str">
        <f>LOOKUP(2,1/('[4]Raw data'!$K$1:$K$7986=DV20),'[4]Raw data'!$J$1:$J$7986)</f>
        <v xml:space="preserve">Figure derived from the severity map provided in the 2019 HNO for Chad. Sum of people in need figures for departments classified as having level 3 needs. </v>
      </c>
      <c r="EB20" s="187" t="str">
        <f>LOOKUP(2,1/('[4]Raw data'!$K$1:$K$7986=DV20),'[4]Raw data'!$I$1:$I$7986)</f>
        <v>https://www.humanitarianresponse.info/en/operations/chad/document/tchad-aper%C3%A7u-des-besoins-humanitaires-2019-hno-2019-21-dec-2018</v>
      </c>
      <c r="EC20" s="200">
        <f>LOOKUP(2,1/('[4]Raw data'!$K$1:$K$7986=DV20),'[4]Raw data'!$L$1:$L$7986)</f>
        <v>43511</v>
      </c>
      <c r="ED20" s="188" t="str">
        <f t="shared" si="1"/>
        <v>TCD001People facing severe humanitarian needs (level 4)</v>
      </c>
      <c r="EE20" s="184">
        <f>IF(LOOKUP(2,1/(Log!$K$1:$K$7986=ED20),Log!$E$1:$E$7986)="x","x",ROUND(LOOKUP(2,1/(Log!$K$1:$K$7986=ED20),Log!$E$1:$E$7986),-3))</f>
        <v>213000</v>
      </c>
      <c r="EF20" s="188" t="str">
        <f>LOOKUP(2,1/('[4]Raw data'!$K$1:$K$7986=ED20),'[4]Raw data'!$F$1:$F$7986)</f>
        <v>OCHA 12/2018</v>
      </c>
      <c r="EG20" s="188" t="str">
        <f>LOOKUP(2,1/('[4]Raw data'!$K$1:$K$7986=ED20),'[4]Raw data'!$G$1:$G$7986)</f>
        <v>Medium</v>
      </c>
      <c r="EH20" s="188">
        <f>LOOKUP(2,1/('[4]Raw data'!$K$1:$K$7986=ED20),'[4]Raw data'!$H$1:$H$7986)</f>
        <v>2</v>
      </c>
      <c r="EI20" s="188" t="str">
        <f>LOOKUP(2,1/('[4]Raw data'!$K$1:$K$7986=ED20),'[4]Raw data'!$J$1:$J$7986)</f>
        <v xml:space="preserve">Figure derived from the severity map provided in the 2019 HNO for Chad. Sum of people in need figures for departments classified as having level 4 needs. </v>
      </c>
      <c r="EJ20" s="188" t="str">
        <f>LOOKUP(2,1/('[4]Raw data'!$K$1:$K$7986=ED20),'[4]Raw data'!$I$1:$I$7986)</f>
        <v>https://www.humanitarianresponse.info/en/operations/chad/document/tchad-aper%C3%A7u-des-besoins-humanitaires-2019-hno-2019-21-dec-2018</v>
      </c>
      <c r="EK20" s="207">
        <f>LOOKUP(2,1/('[4]Raw data'!$K$1:$K$7986=ED20),'[4]Raw data'!$L$1:$L$7986)</f>
        <v>43511</v>
      </c>
      <c r="EL20" s="198" t="str">
        <f t="shared" si="2"/>
        <v>TCD001People facing extreme humanitarian needs (level 5)</v>
      </c>
      <c r="EM20" s="183">
        <f>IF(LOOKUP(2,1/(Log!$K$1:$K$7986=EL20),Log!$E$1:$E$7986)="x","x",ROUND(LOOKUP(2,1/(Log!$K$1:$K$7986=EL20),Log!$E$1:$E$7986),-3))</f>
        <v>0</v>
      </c>
      <c r="EN20" s="187" t="str">
        <f>LOOKUP(2,1/('[4]Raw data'!$K$1:$K$7986=EL20),'[4]Raw data'!$F$1:$F$7986)</f>
        <v>OCHA 12/2018</v>
      </c>
      <c r="EO20" s="187" t="str">
        <f>LOOKUP(2,1/('[4]Raw data'!$K$1:$K$7986=EL20),'[4]Raw data'!$G$1:$G$7986)</f>
        <v>Medium</v>
      </c>
      <c r="EP20" s="187">
        <f>LOOKUP(2,1/('[4]Raw data'!$K$1:$K$7986=EL20),'[4]Raw data'!$H$1:$H$7986)</f>
        <v>2</v>
      </c>
      <c r="EQ20" s="187" t="str">
        <f>LOOKUP(2,1/('[4]Raw data'!$K$1:$K$7986=EL20),'[4]Raw data'!$J$1:$J$7986)</f>
        <v>Figure derived from the severity map provided in the 2019 HNO for Chad. No departments were classified as having level 5 needs.</v>
      </c>
      <c r="ER20" s="187" t="str">
        <f>LOOKUP(2,1/('[4]Raw data'!$K$1:$K$7986=EL20),'[4]Raw data'!$I$1:$I$7986)</f>
        <v>https://www.humanitarianresponse.info/en/operations/chad/document/tchad-aper%C3%A7u-des-besoins-humanitaires-2019-hno-2019-21-dec-2018</v>
      </c>
      <c r="ES20" s="200">
        <f>LOOKUP(2,1/('[4]Raw data'!$K$1:$K$7986=EL20),'[4]Raw data'!$L$1:$L$7986)</f>
        <v>43511</v>
      </c>
      <c r="ET20" s="188" t="s">
        <v>3356</v>
      </c>
      <c r="EU20" s="188">
        <v>256</v>
      </c>
      <c r="EV20" s="188" t="s">
        <v>2612</v>
      </c>
      <c r="EW20" s="188" t="s">
        <v>734</v>
      </c>
      <c r="EX20" s="188">
        <v>2</v>
      </c>
      <c r="EY20" s="188" t="s">
        <v>2631</v>
      </c>
      <c r="EZ20" s="188" t="s">
        <v>1413</v>
      </c>
      <c r="FA20" s="207">
        <v>43511</v>
      </c>
      <c r="FB20" s="198" t="s">
        <v>3357</v>
      </c>
      <c r="FC20" s="187">
        <v>5</v>
      </c>
      <c r="FD20" s="187">
        <v>0</v>
      </c>
      <c r="FE20" s="187" t="s">
        <v>734</v>
      </c>
      <c r="FF20" s="187">
        <v>2</v>
      </c>
      <c r="FG20" s="187" t="s">
        <v>2647</v>
      </c>
      <c r="FH20" s="187">
        <v>0</v>
      </c>
      <c r="FI20" s="200">
        <v>43511</v>
      </c>
      <c r="FJ20" s="198" t="s">
        <v>3358</v>
      </c>
      <c r="FK20" s="188" t="s">
        <v>445</v>
      </c>
      <c r="FL20" s="188">
        <v>0</v>
      </c>
      <c r="FM20" s="188" t="s">
        <v>734</v>
      </c>
      <c r="FN20" s="188">
        <v>2</v>
      </c>
      <c r="FO20" s="188" t="s">
        <v>1796</v>
      </c>
      <c r="FP20" s="184">
        <v>0</v>
      </c>
      <c r="FQ20" s="206">
        <v>43511</v>
      </c>
      <c r="FR20" s="198" t="s">
        <v>3359</v>
      </c>
      <c r="FS20" s="187" t="s">
        <v>445</v>
      </c>
      <c r="FT20" s="187">
        <v>0</v>
      </c>
      <c r="FU20" s="187" t="s">
        <v>734</v>
      </c>
      <c r="FV20" s="187">
        <v>2</v>
      </c>
      <c r="FW20" s="187" t="s">
        <v>1796</v>
      </c>
      <c r="FX20" s="187">
        <v>0</v>
      </c>
      <c r="FY20" s="200">
        <v>43511</v>
      </c>
      <c r="FZ20" s="188" t="s">
        <v>3360</v>
      </c>
      <c r="GA20" s="188">
        <v>0</v>
      </c>
      <c r="GB20" s="188" t="s">
        <v>1408</v>
      </c>
      <c r="GC20" s="188" t="s">
        <v>734</v>
      </c>
      <c r="GD20" s="188">
        <v>2</v>
      </c>
      <c r="GE20" s="188">
        <v>0</v>
      </c>
      <c r="GF20" s="188" t="s">
        <v>1416</v>
      </c>
      <c r="GG20" s="207">
        <v>43511</v>
      </c>
      <c r="GH20" s="198" t="s">
        <v>3361</v>
      </c>
      <c r="GI20" s="187">
        <v>0</v>
      </c>
      <c r="GJ20" s="187" t="s">
        <v>1408</v>
      </c>
      <c r="GK20" s="187" t="s">
        <v>734</v>
      </c>
      <c r="GL20" s="187">
        <v>2</v>
      </c>
      <c r="GM20" s="187">
        <v>0</v>
      </c>
      <c r="GN20" s="187" t="s">
        <v>1416</v>
      </c>
      <c r="GO20" s="200">
        <v>43511</v>
      </c>
      <c r="GP20" s="188" t="s">
        <v>3362</v>
      </c>
      <c r="GQ20" s="188">
        <v>2</v>
      </c>
      <c r="GR20" s="188" t="s">
        <v>1408</v>
      </c>
      <c r="GS20" s="188" t="s">
        <v>734</v>
      </c>
      <c r="GT20" s="188">
        <v>2</v>
      </c>
      <c r="GU20" s="188">
        <v>0</v>
      </c>
      <c r="GV20" s="188" t="s">
        <v>1416</v>
      </c>
      <c r="GW20" s="207">
        <v>43511</v>
      </c>
      <c r="GX20" s="198" t="s">
        <v>3363</v>
      </c>
      <c r="GY20" s="187">
        <v>0</v>
      </c>
      <c r="GZ20" s="187" t="s">
        <v>1408</v>
      </c>
      <c r="HA20" s="187" t="s">
        <v>734</v>
      </c>
      <c r="HB20" s="187">
        <v>2</v>
      </c>
      <c r="HC20" s="187">
        <v>0</v>
      </c>
      <c r="HD20" s="187" t="s">
        <v>1416</v>
      </c>
      <c r="HE20" s="200">
        <v>43511</v>
      </c>
      <c r="HF20" s="188" t="s">
        <v>3364</v>
      </c>
      <c r="HG20" s="188">
        <v>0</v>
      </c>
      <c r="HH20" s="188" t="s">
        <v>1408</v>
      </c>
      <c r="HI20" s="188" t="s">
        <v>734</v>
      </c>
      <c r="HJ20" s="188">
        <v>2</v>
      </c>
      <c r="HK20" s="188">
        <v>0</v>
      </c>
      <c r="HL20" s="188" t="s">
        <v>1416</v>
      </c>
      <c r="HM20" s="207">
        <v>43511</v>
      </c>
      <c r="HN20" s="198" t="s">
        <v>3365</v>
      </c>
      <c r="HO20" s="187">
        <v>0</v>
      </c>
      <c r="HP20" s="187" t="s">
        <v>1408</v>
      </c>
      <c r="HQ20" s="187" t="s">
        <v>734</v>
      </c>
      <c r="HR20" s="187">
        <v>2</v>
      </c>
      <c r="HS20" s="187">
        <v>0</v>
      </c>
      <c r="HT20" s="187" t="s">
        <v>1416</v>
      </c>
      <c r="HU20" s="200">
        <v>43511</v>
      </c>
      <c r="HV20" s="188" t="s">
        <v>3366</v>
      </c>
      <c r="HW20" s="188">
        <v>2</v>
      </c>
      <c r="HX20" s="188" t="s">
        <v>1408</v>
      </c>
      <c r="HY20" s="188" t="s">
        <v>734</v>
      </c>
      <c r="HZ20" s="188">
        <v>2</v>
      </c>
      <c r="IA20" s="188">
        <v>0</v>
      </c>
      <c r="IB20" s="188" t="s">
        <v>1416</v>
      </c>
      <c r="IC20" s="207">
        <v>43511</v>
      </c>
      <c r="ID20" s="198" t="s">
        <v>3367</v>
      </c>
      <c r="IE20" s="187">
        <v>2</v>
      </c>
      <c r="IF20" s="187" t="s">
        <v>1408</v>
      </c>
      <c r="IG20" s="187" t="s">
        <v>734</v>
      </c>
      <c r="IH20" s="187">
        <v>2</v>
      </c>
      <c r="II20" s="187">
        <v>0</v>
      </c>
      <c r="IJ20" s="187" t="s">
        <v>1416</v>
      </c>
      <c r="IK20" s="200">
        <v>43511</v>
      </c>
      <c r="IL20" s="188" t="s">
        <v>3368</v>
      </c>
      <c r="IM20" s="188">
        <v>2</v>
      </c>
      <c r="IN20" s="188" t="s">
        <v>1408</v>
      </c>
      <c r="IO20" s="188" t="s">
        <v>734</v>
      </c>
      <c r="IP20" s="188">
        <v>2</v>
      </c>
      <c r="IQ20" s="188">
        <v>0</v>
      </c>
      <c r="IR20" s="188" t="s">
        <v>1416</v>
      </c>
      <c r="IS20" s="207">
        <v>43511</v>
      </c>
    </row>
    <row r="21" spans="1:253" x14ac:dyDescent="0.3">
      <c r="A21" t="s">
        <v>1297</v>
      </c>
      <c r="B21" t="s">
        <v>791</v>
      </c>
      <c r="C21" t="s">
        <v>840</v>
      </c>
      <c r="D21" t="str">
        <f>Lists!C:C</f>
        <v>Chad</v>
      </c>
      <c r="E21" t="s">
        <v>61</v>
      </c>
      <c r="F21" t="s">
        <v>3369</v>
      </c>
      <c r="G21" s="186">
        <v>16268000</v>
      </c>
      <c r="H21" s="187" t="s">
        <v>2613</v>
      </c>
      <c r="I21" s="187" t="s">
        <v>734</v>
      </c>
      <c r="J21" s="187">
        <v>2</v>
      </c>
      <c r="K21" s="187" t="s">
        <v>2618</v>
      </c>
      <c r="L21" s="187" t="s">
        <v>2634</v>
      </c>
      <c r="M21" s="201">
        <v>43511</v>
      </c>
      <c r="N21" s="198" t="s">
        <v>3370</v>
      </c>
      <c r="O21" s="189">
        <v>1369110</v>
      </c>
      <c r="P21" s="189" t="s">
        <v>2614</v>
      </c>
      <c r="Q21" s="189" t="s">
        <v>734</v>
      </c>
      <c r="R21" s="189">
        <v>2</v>
      </c>
      <c r="S21" s="189" t="s">
        <v>2635</v>
      </c>
      <c r="T21" s="189" t="s">
        <v>2619</v>
      </c>
      <c r="U21" s="204">
        <v>43511</v>
      </c>
      <c r="V21" s="198" t="s">
        <v>3371</v>
      </c>
      <c r="W21" s="187">
        <v>16268000</v>
      </c>
      <c r="X21" s="187" t="s">
        <v>2613</v>
      </c>
      <c r="Y21" s="187" t="s">
        <v>734</v>
      </c>
      <c r="Z21" s="187">
        <v>2</v>
      </c>
      <c r="AA21" s="187" t="s">
        <v>2636</v>
      </c>
      <c r="AB21" s="187" t="s">
        <v>2617</v>
      </c>
      <c r="AC21" s="201">
        <v>43511</v>
      </c>
      <c r="AD21" s="198" t="s">
        <v>3372</v>
      </c>
      <c r="AE21" s="188">
        <v>16268000</v>
      </c>
      <c r="AF21" s="188" t="s">
        <v>2615</v>
      </c>
      <c r="AG21" s="188" t="s">
        <v>734</v>
      </c>
      <c r="AH21" s="188">
        <v>2</v>
      </c>
      <c r="AI21" s="188">
        <v>0</v>
      </c>
      <c r="AJ21" s="188" t="s">
        <v>2617</v>
      </c>
      <c r="AK21" s="207">
        <v>43511</v>
      </c>
      <c r="AL21" s="198" t="s">
        <v>3373</v>
      </c>
      <c r="AM21" s="187" t="s">
        <v>445</v>
      </c>
      <c r="AN21" s="187">
        <v>0</v>
      </c>
      <c r="AO21" s="187" t="s">
        <v>734</v>
      </c>
      <c r="AP21" s="187">
        <v>2</v>
      </c>
      <c r="AQ21" s="187">
        <v>0</v>
      </c>
      <c r="AR21" s="187">
        <v>0</v>
      </c>
      <c r="AS21" s="201">
        <v>43511</v>
      </c>
      <c r="AT21" s="188" t="s">
        <v>3374</v>
      </c>
      <c r="AU21" s="188" t="s">
        <v>445</v>
      </c>
      <c r="AV21" s="188">
        <v>0</v>
      </c>
      <c r="AW21" s="188" t="s">
        <v>734</v>
      </c>
      <c r="AX21" s="188">
        <v>2</v>
      </c>
      <c r="AY21" s="188">
        <v>0</v>
      </c>
      <c r="AZ21" s="188">
        <v>0</v>
      </c>
      <c r="BA21" s="207">
        <v>43511</v>
      </c>
      <c r="BB21" s="198" t="s">
        <v>3375</v>
      </c>
      <c r="BC21" s="187" t="s">
        <v>445</v>
      </c>
      <c r="BD21" s="187">
        <v>0</v>
      </c>
      <c r="BE21" s="187" t="s">
        <v>734</v>
      </c>
      <c r="BF21" s="187">
        <v>2</v>
      </c>
      <c r="BG21" s="187">
        <v>0</v>
      </c>
      <c r="BH21" s="187">
        <v>0</v>
      </c>
      <c r="BI21" s="200">
        <v>43511</v>
      </c>
      <c r="BJ21" s="188" t="s">
        <v>3376</v>
      </c>
      <c r="BK21" s="188" t="s">
        <v>933</v>
      </c>
      <c r="BL21" s="188">
        <v>0</v>
      </c>
      <c r="BM21" s="188" t="s">
        <v>734</v>
      </c>
      <c r="BN21" s="188">
        <v>2</v>
      </c>
      <c r="BO21" s="188">
        <v>0</v>
      </c>
      <c r="BP21" s="188">
        <v>0</v>
      </c>
      <c r="BQ21" s="207">
        <v>43511</v>
      </c>
      <c r="BR21" s="198" t="s">
        <v>3377</v>
      </c>
      <c r="BS21" s="187" t="s">
        <v>445</v>
      </c>
      <c r="BT21" s="187">
        <v>0</v>
      </c>
      <c r="BU21" s="187" t="s">
        <v>734</v>
      </c>
      <c r="BV21" s="187">
        <v>2</v>
      </c>
      <c r="BW21" s="187">
        <v>0</v>
      </c>
      <c r="BX21" s="187">
        <v>0</v>
      </c>
      <c r="BY21" s="200">
        <v>43511</v>
      </c>
      <c r="BZ21" s="188" t="s">
        <v>3378</v>
      </c>
      <c r="CA21" s="188" t="s">
        <v>445</v>
      </c>
      <c r="CB21" s="188">
        <v>0</v>
      </c>
      <c r="CC21" s="188" t="s">
        <v>734</v>
      </c>
      <c r="CD21" s="188">
        <v>2</v>
      </c>
      <c r="CE21" s="188">
        <v>0</v>
      </c>
      <c r="CF21" s="188">
        <v>0</v>
      </c>
      <c r="CG21" s="207">
        <v>43511</v>
      </c>
      <c r="CH21" s="198" t="s">
        <v>3379</v>
      </c>
      <c r="CI21" s="188" t="e">
        <v>#N/A</v>
      </c>
      <c r="CJ21" s="188" t="e">
        <v>#N/A</v>
      </c>
      <c r="CK21" s="188" t="e">
        <v>#N/A</v>
      </c>
      <c r="CL21" s="188" t="e">
        <v>#N/A</v>
      </c>
      <c r="CM21" s="188" t="e">
        <v>#N/A</v>
      </c>
      <c r="CN21" s="188" t="e">
        <v>#N/A</v>
      </c>
      <c r="CO21" s="195" t="e">
        <v>#N/A</v>
      </c>
      <c r="CP21" s="188" t="s">
        <v>3380</v>
      </c>
      <c r="CQ21" s="187" t="s">
        <v>445</v>
      </c>
      <c r="CR21" s="187">
        <v>0</v>
      </c>
      <c r="CS21" s="187" t="s">
        <v>734</v>
      </c>
      <c r="CT21" s="187">
        <v>2</v>
      </c>
      <c r="CU21" s="187">
        <v>0</v>
      </c>
      <c r="CV21" s="187">
        <v>0</v>
      </c>
      <c r="CW21" s="200">
        <v>43511</v>
      </c>
      <c r="CX21" s="184" t="str">
        <f t="shared" si="3"/>
        <v>TCD002People in Need</v>
      </c>
      <c r="CY21" s="184">
        <f>IF(LOOKUP(2,1/(Log!$K$1:$K$7986=CX21),Log!$E$1:$E$7986)="x","x",ROUND(LOOKUP(2,1/(Log!$K$1:$K$7986=CX21),Log!$E$1:$E$7986),-3))</f>
        <v>3183000</v>
      </c>
      <c r="CZ21" s="188">
        <f>LOOKUP(2,1/('[4]Raw data'!$K$1:$K$7986=CX21),'[4]Raw data'!$F$1:$F$7986)</f>
        <v>0</v>
      </c>
      <c r="DA21" s="188" t="str">
        <f>LOOKUP(2,1/('[4]Raw data'!$K$1:$K$7986=CX21),'[4]Raw data'!$G$1:$G$7986)</f>
        <v>Medium</v>
      </c>
      <c r="DB21" s="188">
        <f>LOOKUP(2,1/('[4]Raw data'!$K$1:$K$7986=CX21),'[4]Raw data'!$H$1:$H$7986)</f>
        <v>2</v>
      </c>
      <c r="DC21" s="188" t="str">
        <f>LOOKUP(2,1/('[4]Raw data'!$K$1:$K$7986=CX21),'[4]Raw data'!$J$1:$J$7986)</f>
        <v xml:space="preserve">Figure is derived by summing the number of people in IPC phases 2-5. The source used was the Cadre Harmonise November 2018. </v>
      </c>
      <c r="DD21" s="188" t="str">
        <f>LOOKUP(2,1/('[4]Raw data'!$K$1:$K$7986=CX21),'[4]Raw data'!$I$1:$I$7986)</f>
        <v>https://data.humdata.org/dataset/cadre-harmonise</v>
      </c>
      <c r="DE21" s="207">
        <f>LOOKUP(2,1/('[4]Raw data'!$K$1:$K$7986=CX21),'[4]Raw data'!$L$1:$L$7986)</f>
        <v>43511</v>
      </c>
      <c r="DF21" s="197" t="str">
        <f t="shared" si="4"/>
        <v>TCD002People facing minimal humanitarian needs (level 1)</v>
      </c>
      <c r="DG21" s="183">
        <f>IF(LOOKUP(2,1/(Log!$K$1:$K$7986=DF21),Log!$E$1:$E$7986)="x","x",ROUND(LOOKUP(2,1/(Log!$K$1:$K$7986=DF21),Log!$E$1:$E$7986),-3))</f>
        <v>0</v>
      </c>
      <c r="DH21" s="187">
        <f>LOOKUP(2,1/('[4]Raw data'!$K$1:$K$7986=DF21),'[4]Raw data'!$F$1:$F$7986)</f>
        <v>0</v>
      </c>
      <c r="DI21" s="187" t="str">
        <f>LOOKUP(2,1/('[4]Raw data'!$K$1:$K$7986=DF21),'[4]Raw data'!$G$1:$G$7986)</f>
        <v>Medium</v>
      </c>
      <c r="DJ21" s="187">
        <f>LOOKUP(2,1/('[4]Raw data'!$K$1:$K$7986=DF21),'[4]Raw data'!$H$1:$H$7986)</f>
        <v>2</v>
      </c>
      <c r="DK21" s="187" t="str">
        <f>LOOKUP(2,1/('[4]Raw data'!$K$1:$K$7986=DF21),'[4]Raw data'!$J$1:$J$7986)</f>
        <v>Cadre Harmonise November 2018, phase 2</v>
      </c>
      <c r="DL21" s="187" t="str">
        <f>LOOKUP(2,1/('[4]Raw data'!$K$1:$K$7986=DF21),'[4]Raw data'!$I$1:$I$7986)</f>
        <v>https://data.humdata.org/dataset/cadre-harmonise</v>
      </c>
      <c r="DM21" s="200">
        <f>LOOKUP(2,1/('[4]Raw data'!$K$1:$K$7986=DF21),'[4]Raw data'!$L$1:$L$7986)</f>
        <v>43511</v>
      </c>
      <c r="DN21" s="188" t="str">
        <f t="shared" si="0"/>
        <v>TCD002People facing stressed humanitarian needs (level 2)</v>
      </c>
      <c r="DO21" s="184">
        <f>IF(LOOKUP(2,1/(Log!$K$1:$K$7986=DN21),Log!$E$1:$E$7986)="x","x",ROUND(LOOKUP(2,1/(Log!$K$1:$K$7986=DN21),Log!$E$1:$E$7986),-3))</f>
        <v>2663000</v>
      </c>
      <c r="DP21" s="188">
        <f>LOOKUP(2,1/('[4]Raw data'!$K$1:$K$7986=DN21),'[4]Raw data'!$F$1:$F$7986)</f>
        <v>0</v>
      </c>
      <c r="DQ21" s="188" t="str">
        <f>LOOKUP(2,1/('[4]Raw data'!$K$1:$K$7986=DN21),'[4]Raw data'!$G$1:$G$7986)</f>
        <v>Medium</v>
      </c>
      <c r="DR21" s="188">
        <f>LOOKUP(2,1/('[4]Raw data'!$K$1:$K$7986=DN21),'[4]Raw data'!$H$1:$H$7986)</f>
        <v>2</v>
      </c>
      <c r="DS21" s="188">
        <f>LOOKUP(2,1/('[4]Raw data'!$K$1:$K$7986=DN21),'[4]Raw data'!$J$1:$J$7986)</f>
        <v>0</v>
      </c>
      <c r="DT21" s="188" t="str">
        <f>LOOKUP(2,1/('[4]Raw data'!$K$1:$K$7986=DN21),'[4]Raw data'!$I$1:$I$7986)</f>
        <v>https://data.humdata.org/dataset/cadre-harmonise</v>
      </c>
      <c r="DU21" s="207">
        <f>LOOKUP(2,1/('[4]Raw data'!$K$1:$K$7986=DN21),'[4]Raw data'!$L$1:$L$7986)</f>
        <v>43511</v>
      </c>
      <c r="DV21" s="198" t="str">
        <f t="shared" si="5"/>
        <v>TCD002People  facing moderate humanitarian needs (level 3)</v>
      </c>
      <c r="DW21" s="183">
        <f>IF(LOOKUP(2,1/(Log!$K$1:$K$7986=DV21),Log!$E$1:$E$7986)="x","x",ROUND(LOOKUP(2,1/(Log!$K$1:$K$7986=DV21),Log!$E$1:$E$7986),-3))</f>
        <v>489000</v>
      </c>
      <c r="DX21" s="187">
        <f>LOOKUP(2,1/('[4]Raw data'!$K$1:$K$7986=DV21),'[4]Raw data'!$F$1:$F$7986)</f>
        <v>0</v>
      </c>
      <c r="DY21" s="187" t="str">
        <f>LOOKUP(2,1/('[4]Raw data'!$K$1:$K$7986=DV21),'[4]Raw data'!$G$1:$G$7986)</f>
        <v>Medium</v>
      </c>
      <c r="DZ21" s="187">
        <f>LOOKUP(2,1/('[4]Raw data'!$K$1:$K$7986=DV21),'[4]Raw data'!$H$1:$H$7986)</f>
        <v>2</v>
      </c>
      <c r="EA21" s="187">
        <f>LOOKUP(2,1/('[4]Raw data'!$K$1:$K$7986=DV21),'[4]Raw data'!$J$1:$J$7986)</f>
        <v>0</v>
      </c>
      <c r="EB21" s="187" t="str">
        <f>LOOKUP(2,1/('[4]Raw data'!$K$1:$K$7986=DV21),'[4]Raw data'!$I$1:$I$7986)</f>
        <v>https://data.humdata.org/dataset/cadre-harmonise</v>
      </c>
      <c r="EC21" s="200">
        <f>LOOKUP(2,1/('[4]Raw data'!$K$1:$K$7986=DV21),'[4]Raw data'!$L$1:$L$7986)</f>
        <v>43511</v>
      </c>
      <c r="ED21" s="188" t="str">
        <f t="shared" si="1"/>
        <v>TCD002People facing severe humanitarian needs (level 4)</v>
      </c>
      <c r="EE21" s="184">
        <f>IF(LOOKUP(2,1/(Log!$K$1:$K$7986=ED21),Log!$E$1:$E$7986)="x","x",ROUND(LOOKUP(2,1/(Log!$K$1:$K$7986=ED21),Log!$E$1:$E$7986),-3))</f>
        <v>30000</v>
      </c>
      <c r="EF21" s="188">
        <f>LOOKUP(2,1/('[4]Raw data'!$K$1:$K$7986=ED21),'[4]Raw data'!$F$1:$F$7986)</f>
        <v>0</v>
      </c>
      <c r="EG21" s="188" t="str">
        <f>LOOKUP(2,1/('[4]Raw data'!$K$1:$K$7986=ED21),'[4]Raw data'!$G$1:$G$7986)</f>
        <v>Medium</v>
      </c>
      <c r="EH21" s="188">
        <f>LOOKUP(2,1/('[4]Raw data'!$K$1:$K$7986=ED21),'[4]Raw data'!$H$1:$H$7986)</f>
        <v>2</v>
      </c>
      <c r="EI21" s="188">
        <f>LOOKUP(2,1/('[4]Raw data'!$K$1:$K$7986=ED21),'[4]Raw data'!$J$1:$J$7986)</f>
        <v>0</v>
      </c>
      <c r="EJ21" s="188" t="str">
        <f>LOOKUP(2,1/('[4]Raw data'!$K$1:$K$7986=ED21),'[4]Raw data'!$I$1:$I$7986)</f>
        <v>https://data.humdata.org/dataset/cadre-harmonise</v>
      </c>
      <c r="EK21" s="207">
        <f>LOOKUP(2,1/('[4]Raw data'!$K$1:$K$7986=ED21),'[4]Raw data'!$L$1:$L$7986)</f>
        <v>43511</v>
      </c>
      <c r="EL21" s="198" t="str">
        <f t="shared" si="2"/>
        <v>TCD002People facing extreme humanitarian needs (level 5)</v>
      </c>
      <c r="EM21" s="183">
        <f>IF(LOOKUP(2,1/(Log!$K$1:$K$7986=EL21),Log!$E$1:$E$7986)="x","x",ROUND(LOOKUP(2,1/(Log!$K$1:$K$7986=EL21),Log!$E$1:$E$7986),-3))</f>
        <v>0</v>
      </c>
      <c r="EN21" s="187">
        <f>LOOKUP(2,1/('[4]Raw data'!$K$1:$K$7986=EL21),'[4]Raw data'!$F$1:$F$7986)</f>
        <v>0</v>
      </c>
      <c r="EO21" s="187" t="str">
        <f>LOOKUP(2,1/('[4]Raw data'!$K$1:$K$7986=EL21),'[4]Raw data'!$G$1:$G$7986)</f>
        <v>Medium</v>
      </c>
      <c r="EP21" s="187">
        <f>LOOKUP(2,1/('[4]Raw data'!$K$1:$K$7986=EL21),'[4]Raw data'!$H$1:$H$7986)</f>
        <v>2</v>
      </c>
      <c r="EQ21" s="187">
        <f>LOOKUP(2,1/('[4]Raw data'!$K$1:$K$7986=EL21),'[4]Raw data'!$J$1:$J$7986)</f>
        <v>0</v>
      </c>
      <c r="ER21" s="187" t="str">
        <f>LOOKUP(2,1/('[4]Raw data'!$K$1:$K$7986=EL21),'[4]Raw data'!$I$1:$I$7986)</f>
        <v>https://data.humdata.org/dataset/cadre-harmonise</v>
      </c>
      <c r="ES21" s="200">
        <f>LOOKUP(2,1/('[4]Raw data'!$K$1:$K$7986=EL21),'[4]Raw data'!$L$1:$L$7986)</f>
        <v>43511</v>
      </c>
      <c r="ET21" s="188" t="s">
        <v>3381</v>
      </c>
      <c r="EU21" s="188">
        <v>256</v>
      </c>
      <c r="EV21" s="188" t="s">
        <v>2616</v>
      </c>
      <c r="EW21" s="188" t="s">
        <v>734</v>
      </c>
      <c r="EX21" s="188">
        <v>2</v>
      </c>
      <c r="EY21" s="188" t="s">
        <v>2631</v>
      </c>
      <c r="EZ21" s="188" t="s">
        <v>1413</v>
      </c>
      <c r="FA21" s="207">
        <v>43511</v>
      </c>
      <c r="FB21" s="198" t="s">
        <v>3382</v>
      </c>
      <c r="FC21" s="187">
        <v>5</v>
      </c>
      <c r="FD21" s="187">
        <v>0</v>
      </c>
      <c r="FE21" s="187" t="s">
        <v>734</v>
      </c>
      <c r="FF21" s="187">
        <v>2</v>
      </c>
      <c r="FG21" s="187">
        <v>0</v>
      </c>
      <c r="FH21" s="187">
        <v>0</v>
      </c>
      <c r="FI21" s="200">
        <v>43511</v>
      </c>
      <c r="FJ21" s="198" t="s">
        <v>3383</v>
      </c>
      <c r="FK21" s="188" t="s">
        <v>933</v>
      </c>
      <c r="FL21" s="188">
        <v>0</v>
      </c>
      <c r="FM21" s="188" t="s">
        <v>734</v>
      </c>
      <c r="FN21" s="188">
        <v>2</v>
      </c>
      <c r="FO21" s="188">
        <v>0</v>
      </c>
      <c r="FP21" s="184">
        <v>0</v>
      </c>
      <c r="FQ21" s="206">
        <v>43511</v>
      </c>
      <c r="FR21" s="198" t="s">
        <v>3384</v>
      </c>
      <c r="FS21" s="187" t="s">
        <v>933</v>
      </c>
      <c r="FT21" s="187">
        <v>0</v>
      </c>
      <c r="FU21" s="187" t="s">
        <v>734</v>
      </c>
      <c r="FV21" s="187">
        <v>2</v>
      </c>
      <c r="FW21" s="187">
        <v>0</v>
      </c>
      <c r="FX21" s="187">
        <v>0</v>
      </c>
      <c r="FY21" s="200">
        <v>43511</v>
      </c>
      <c r="FZ21" s="188" t="s">
        <v>3385</v>
      </c>
      <c r="GA21" s="188">
        <v>0</v>
      </c>
      <c r="GB21" s="188" t="s">
        <v>941</v>
      </c>
      <c r="GC21" s="188" t="s">
        <v>734</v>
      </c>
      <c r="GD21" s="188">
        <v>2</v>
      </c>
      <c r="GE21" s="188">
        <v>0</v>
      </c>
      <c r="GF21" s="188" t="s">
        <v>1173</v>
      </c>
      <c r="GG21" s="207">
        <v>43511</v>
      </c>
      <c r="GH21" s="198" t="s">
        <v>3386</v>
      </c>
      <c r="GI21" s="187">
        <v>0</v>
      </c>
      <c r="GJ21" s="187" t="s">
        <v>941</v>
      </c>
      <c r="GK21" s="187" t="s">
        <v>734</v>
      </c>
      <c r="GL21" s="187">
        <v>2</v>
      </c>
      <c r="GM21" s="187">
        <v>0</v>
      </c>
      <c r="GN21" s="187" t="s">
        <v>1173</v>
      </c>
      <c r="GO21" s="200">
        <v>43511</v>
      </c>
      <c r="GP21" s="188" t="s">
        <v>3387</v>
      </c>
      <c r="GQ21" s="188">
        <v>2</v>
      </c>
      <c r="GR21" s="188" t="s">
        <v>941</v>
      </c>
      <c r="GS21" s="188" t="s">
        <v>734</v>
      </c>
      <c r="GT21" s="188">
        <v>2</v>
      </c>
      <c r="GU21" s="188">
        <v>0</v>
      </c>
      <c r="GV21" s="188" t="s">
        <v>1173</v>
      </c>
      <c r="GW21" s="207">
        <v>43511</v>
      </c>
      <c r="GX21" s="198" t="s">
        <v>3388</v>
      </c>
      <c r="GY21" s="187">
        <v>0</v>
      </c>
      <c r="GZ21" s="187" t="s">
        <v>941</v>
      </c>
      <c r="HA21" s="187" t="s">
        <v>734</v>
      </c>
      <c r="HB21" s="187">
        <v>2</v>
      </c>
      <c r="HC21" s="187">
        <v>0</v>
      </c>
      <c r="HD21" s="187" t="s">
        <v>1173</v>
      </c>
      <c r="HE21" s="200">
        <v>43511</v>
      </c>
      <c r="HF21" s="188" t="s">
        <v>3389</v>
      </c>
      <c r="HG21" s="188">
        <v>0</v>
      </c>
      <c r="HH21" s="188" t="s">
        <v>941</v>
      </c>
      <c r="HI21" s="188" t="s">
        <v>734</v>
      </c>
      <c r="HJ21" s="188">
        <v>2</v>
      </c>
      <c r="HK21" s="188">
        <v>0</v>
      </c>
      <c r="HL21" s="188" t="s">
        <v>1173</v>
      </c>
      <c r="HM21" s="207">
        <v>43511</v>
      </c>
      <c r="HN21" s="198" t="s">
        <v>3390</v>
      </c>
      <c r="HO21" s="187">
        <v>0</v>
      </c>
      <c r="HP21" s="187" t="s">
        <v>941</v>
      </c>
      <c r="HQ21" s="187" t="s">
        <v>734</v>
      </c>
      <c r="HR21" s="187">
        <v>2</v>
      </c>
      <c r="HS21" s="187">
        <v>0</v>
      </c>
      <c r="HT21" s="187" t="s">
        <v>1173</v>
      </c>
      <c r="HU21" s="200">
        <v>43511</v>
      </c>
      <c r="HV21" s="188" t="s">
        <v>3391</v>
      </c>
      <c r="HW21" s="188">
        <v>2</v>
      </c>
      <c r="HX21" s="188" t="s">
        <v>941</v>
      </c>
      <c r="HY21" s="188" t="s">
        <v>734</v>
      </c>
      <c r="HZ21" s="188">
        <v>2</v>
      </c>
      <c r="IA21" s="188">
        <v>0</v>
      </c>
      <c r="IB21" s="188" t="s">
        <v>1173</v>
      </c>
      <c r="IC21" s="207">
        <v>43511</v>
      </c>
      <c r="ID21" s="198" t="s">
        <v>3392</v>
      </c>
      <c r="IE21" s="187">
        <v>2</v>
      </c>
      <c r="IF21" s="187" t="s">
        <v>941</v>
      </c>
      <c r="IG21" s="187" t="s">
        <v>734</v>
      </c>
      <c r="IH21" s="187">
        <v>2</v>
      </c>
      <c r="II21" s="187">
        <v>0</v>
      </c>
      <c r="IJ21" s="187" t="s">
        <v>1173</v>
      </c>
      <c r="IK21" s="200">
        <v>43511</v>
      </c>
      <c r="IL21" s="188" t="s">
        <v>3393</v>
      </c>
      <c r="IM21" s="188">
        <v>2</v>
      </c>
      <c r="IN21" s="188" t="s">
        <v>941</v>
      </c>
      <c r="IO21" s="188" t="s">
        <v>734</v>
      </c>
      <c r="IP21" s="188">
        <v>2</v>
      </c>
      <c r="IQ21" s="188">
        <v>0</v>
      </c>
      <c r="IR21" s="188" t="s">
        <v>1173</v>
      </c>
      <c r="IS21" s="207">
        <v>43511</v>
      </c>
    </row>
    <row r="22" spans="1:253" x14ac:dyDescent="0.3">
      <c r="A22" t="s">
        <v>1298</v>
      </c>
      <c r="B22" t="s">
        <v>788</v>
      </c>
      <c r="C22" t="s">
        <v>841</v>
      </c>
      <c r="D22" t="str">
        <f>Lists!C:C</f>
        <v>Chad</v>
      </c>
      <c r="E22" t="s">
        <v>61</v>
      </c>
      <c r="F22" t="s">
        <v>3394</v>
      </c>
      <c r="G22" s="186">
        <v>16268000</v>
      </c>
      <c r="H22" s="187" t="s">
        <v>2607</v>
      </c>
      <c r="I22" s="187" t="s">
        <v>734</v>
      </c>
      <c r="J22" s="187">
        <v>2</v>
      </c>
      <c r="K22" s="187" t="s">
        <v>2618</v>
      </c>
      <c r="L22" s="187" t="s">
        <v>2617</v>
      </c>
      <c r="M22" s="201">
        <v>43511</v>
      </c>
      <c r="N22" s="198" t="s">
        <v>3395</v>
      </c>
      <c r="O22" s="189">
        <v>19915</v>
      </c>
      <c r="P22" s="189" t="s">
        <v>2608</v>
      </c>
      <c r="Q22" s="189" t="s">
        <v>734</v>
      </c>
      <c r="R22" s="189">
        <v>2</v>
      </c>
      <c r="S22" s="189" t="s">
        <v>2620</v>
      </c>
      <c r="T22" s="189" t="s">
        <v>2619</v>
      </c>
      <c r="U22" s="204">
        <v>43511</v>
      </c>
      <c r="V22" s="198" t="s">
        <v>3396</v>
      </c>
      <c r="W22" s="187">
        <v>669534</v>
      </c>
      <c r="X22" s="187" t="s">
        <v>2609</v>
      </c>
      <c r="Y22" s="187" t="s">
        <v>734</v>
      </c>
      <c r="Z22" s="187">
        <v>2</v>
      </c>
      <c r="AA22" s="187" t="s">
        <v>2622</v>
      </c>
      <c r="AB22" s="187" t="s">
        <v>2621</v>
      </c>
      <c r="AC22" s="201">
        <v>43511</v>
      </c>
      <c r="AD22" s="198" t="s">
        <v>3397</v>
      </c>
      <c r="AE22" s="188">
        <v>669534</v>
      </c>
      <c r="AF22" s="188" t="s">
        <v>2609</v>
      </c>
      <c r="AG22" s="188" t="s">
        <v>734</v>
      </c>
      <c r="AH22" s="188">
        <v>2</v>
      </c>
      <c r="AI22" s="188" t="s">
        <v>2623</v>
      </c>
      <c r="AJ22" s="188" t="s">
        <v>2621</v>
      </c>
      <c r="AK22" s="207">
        <v>43511</v>
      </c>
      <c r="AL22" s="198" t="s">
        <v>3398</v>
      </c>
      <c r="AM22" s="187">
        <v>137623</v>
      </c>
      <c r="AN22" s="187" t="s">
        <v>2610</v>
      </c>
      <c r="AO22" s="187" t="s">
        <v>734</v>
      </c>
      <c r="AP22" s="187">
        <v>2</v>
      </c>
      <c r="AQ22" s="187" t="s">
        <v>2625</v>
      </c>
      <c r="AR22" s="187" t="s">
        <v>2624</v>
      </c>
      <c r="AS22" s="201">
        <v>43511</v>
      </c>
      <c r="AT22" s="188" t="s">
        <v>3399</v>
      </c>
      <c r="AU22" s="188" t="s">
        <v>445</v>
      </c>
      <c r="AV22" s="188">
        <v>0</v>
      </c>
      <c r="AW22" s="188" t="s">
        <v>734</v>
      </c>
      <c r="AX22" s="188">
        <v>2</v>
      </c>
      <c r="AY22" s="188" t="s">
        <v>934</v>
      </c>
      <c r="AZ22" s="188">
        <v>0</v>
      </c>
      <c r="BA22" s="207">
        <v>43511</v>
      </c>
      <c r="BB22" s="198" t="s">
        <v>3400</v>
      </c>
      <c r="BC22" s="187" t="s">
        <v>445</v>
      </c>
      <c r="BD22" s="187">
        <v>0</v>
      </c>
      <c r="BE22" s="187" t="s">
        <v>734</v>
      </c>
      <c r="BF22" s="187">
        <v>2</v>
      </c>
      <c r="BG22" s="187" t="s">
        <v>934</v>
      </c>
      <c r="BH22" s="187">
        <v>0</v>
      </c>
      <c r="BI22" s="200">
        <v>43511</v>
      </c>
      <c r="BJ22" s="188" t="s">
        <v>3401</v>
      </c>
      <c r="BK22" s="188">
        <v>105</v>
      </c>
      <c r="BL22" s="188" t="s">
        <v>2612</v>
      </c>
      <c r="BM22" s="188" t="s">
        <v>734</v>
      </c>
      <c r="BN22" s="188">
        <v>2</v>
      </c>
      <c r="BO22" s="188" t="s">
        <v>2633</v>
      </c>
      <c r="BP22" s="188">
        <v>0</v>
      </c>
      <c r="BQ22" s="207">
        <v>43511</v>
      </c>
      <c r="BR22" s="198" t="s">
        <v>3402</v>
      </c>
      <c r="BS22" s="187" t="s">
        <v>445</v>
      </c>
      <c r="BT22" s="187">
        <v>0</v>
      </c>
      <c r="BU22" s="187" t="s">
        <v>734</v>
      </c>
      <c r="BV22" s="187">
        <v>2</v>
      </c>
      <c r="BW22" s="187" t="s">
        <v>934</v>
      </c>
      <c r="BX22" s="187">
        <v>0</v>
      </c>
      <c r="BY22" s="200">
        <v>43511</v>
      </c>
      <c r="BZ22" s="188" t="s">
        <v>3403</v>
      </c>
      <c r="CA22" s="188" t="s">
        <v>445</v>
      </c>
      <c r="CB22" s="188">
        <v>0</v>
      </c>
      <c r="CC22" s="188" t="s">
        <v>734</v>
      </c>
      <c r="CD22" s="188">
        <v>2</v>
      </c>
      <c r="CE22" s="188" t="s">
        <v>934</v>
      </c>
      <c r="CF22" s="188">
        <v>0</v>
      </c>
      <c r="CG22" s="207">
        <v>43511</v>
      </c>
      <c r="CH22" s="198" t="s">
        <v>3404</v>
      </c>
      <c r="CI22" s="188" t="e">
        <v>#N/A</v>
      </c>
      <c r="CJ22" s="188" t="e">
        <v>#N/A</v>
      </c>
      <c r="CK22" s="188" t="e">
        <v>#N/A</v>
      </c>
      <c r="CL22" s="188" t="e">
        <v>#N/A</v>
      </c>
      <c r="CM22" s="188" t="e">
        <v>#N/A</v>
      </c>
      <c r="CN22" s="188" t="e">
        <v>#N/A</v>
      </c>
      <c r="CO22" s="195" t="e">
        <v>#N/A</v>
      </c>
      <c r="CP22" s="188" t="s">
        <v>3405</v>
      </c>
      <c r="CQ22" s="187" t="s">
        <v>445</v>
      </c>
      <c r="CR22" s="187">
        <v>0</v>
      </c>
      <c r="CS22" s="187" t="s">
        <v>734</v>
      </c>
      <c r="CT22" s="187">
        <v>2</v>
      </c>
      <c r="CU22" s="187" t="s">
        <v>934</v>
      </c>
      <c r="CV22" s="187">
        <v>0</v>
      </c>
      <c r="CW22" s="200">
        <v>43511</v>
      </c>
      <c r="CX22" s="184" t="str">
        <f t="shared" si="3"/>
        <v>TCD003People in Need</v>
      </c>
      <c r="CY22" s="184">
        <f>IF(LOOKUP(2,1/(Log!$K$1:$K$7986=CX22),Log!$E$1:$E$7986)="x","x",ROUND(LOOKUP(2,1/(Log!$K$1:$K$7986=CX22),Log!$E$1:$E$7986),-3))</f>
        <v>486000</v>
      </c>
      <c r="CZ22" s="188" t="str">
        <f>LOOKUP(2,1/('[4]Raw data'!$K$1:$K$7986=CX22),'[4]Raw data'!$F$1:$F$7986)</f>
        <v>OCHA 12/2018</v>
      </c>
      <c r="DA22" s="188" t="str">
        <f>LOOKUP(2,1/('[4]Raw data'!$K$1:$K$7986=CX22),'[4]Raw data'!$G$1:$G$7986)</f>
        <v>Medium</v>
      </c>
      <c r="DB22" s="188">
        <f>LOOKUP(2,1/('[4]Raw data'!$K$1:$K$7986=CX22),'[4]Raw data'!$H$1:$H$7986)</f>
        <v>2</v>
      </c>
      <c r="DC22" s="188" t="str">
        <f>LOOKUP(2,1/('[4]Raw data'!$K$1:$K$7986=CX22),'[4]Raw data'!$J$1:$J$7986)</f>
        <v xml:space="preserve">Figure taken from Chad HNO 2019. Number corresponds to the number of people in need in Lac region. </v>
      </c>
      <c r="DD22" s="188" t="str">
        <f>LOOKUP(2,1/('[4]Raw data'!$K$1:$K$7986=CX22),'[4]Raw data'!$I$1:$I$7986)</f>
        <v>https://data.humdata.org/dataset/chad-humanitarian-needs-overview</v>
      </c>
      <c r="DE22" s="207">
        <f>LOOKUP(2,1/('[4]Raw data'!$K$1:$K$7986=CX22),'[4]Raw data'!$L$1:$L$7986)</f>
        <v>43511</v>
      </c>
      <c r="DF22" s="197" t="str">
        <f t="shared" si="4"/>
        <v>TCD003People facing minimal humanitarian needs (level 1)</v>
      </c>
      <c r="DG22" s="183">
        <f>IF(LOOKUP(2,1/(Log!$K$1:$K$7986=DF22),Log!$E$1:$E$7986)="x","x",ROUND(LOOKUP(2,1/(Log!$K$1:$K$7986=DF22),Log!$E$1:$E$7986),-3))</f>
        <v>0</v>
      </c>
      <c r="DH22" s="187" t="str">
        <f>LOOKUP(2,1/('[4]Raw data'!$K$1:$K$7986=DF22),'[4]Raw data'!$F$1:$F$7986)</f>
        <v>OCHA 12/2018</v>
      </c>
      <c r="DI22" s="187" t="str">
        <f>LOOKUP(2,1/('[4]Raw data'!$K$1:$K$7986=DF22),'[4]Raw data'!$G$1:$G$7986)</f>
        <v>Medium</v>
      </c>
      <c r="DJ22" s="187">
        <f>LOOKUP(2,1/('[4]Raw data'!$K$1:$K$7986=DF22),'[4]Raw data'!$H$1:$H$7986)</f>
        <v>2</v>
      </c>
      <c r="DK22" s="187" t="str">
        <f>LOOKUP(2,1/('[4]Raw data'!$K$1:$K$7986=DF22),'[4]Raw data'!$J$1:$J$7986)</f>
        <v xml:space="preserve">No information available. </v>
      </c>
      <c r="DL22" s="187" t="str">
        <f>LOOKUP(2,1/('[4]Raw data'!$K$1:$K$7986=DF22),'[4]Raw data'!$I$1:$I$7986)</f>
        <v>https://data.humdata.org/dataset/chad-humanitarian-needs-overview</v>
      </c>
      <c r="DM22" s="200">
        <f>LOOKUP(2,1/('[4]Raw data'!$K$1:$K$7986=DF22),'[4]Raw data'!$L$1:$L$7986)</f>
        <v>43511</v>
      </c>
      <c r="DN22" s="188" t="str">
        <f t="shared" si="0"/>
        <v>TCD003People facing stressed humanitarian needs (level 2)</v>
      </c>
      <c r="DO22" s="184">
        <f>IF(LOOKUP(2,1/(Log!$K$1:$K$7986=DN22),Log!$E$1:$E$7986)="x","x",ROUND(LOOKUP(2,1/(Log!$K$1:$K$7986=DN22),Log!$E$1:$E$7986),-3))</f>
        <v>0</v>
      </c>
      <c r="DP22" s="188" t="str">
        <f>LOOKUP(2,1/('[4]Raw data'!$K$1:$K$7986=DN22),'[4]Raw data'!$F$1:$F$7986)</f>
        <v>OCHA 12/2018</v>
      </c>
      <c r="DQ22" s="188" t="str">
        <f>LOOKUP(2,1/('[4]Raw data'!$K$1:$K$7986=DN22),'[4]Raw data'!$G$1:$G$7986)</f>
        <v>Medium</v>
      </c>
      <c r="DR22" s="188">
        <f>LOOKUP(2,1/('[4]Raw data'!$K$1:$K$7986=DN22),'[4]Raw data'!$H$1:$H$7986)</f>
        <v>2</v>
      </c>
      <c r="DS22" s="188" t="str">
        <f>LOOKUP(2,1/('[4]Raw data'!$K$1:$K$7986=DN22),'[4]Raw data'!$J$1:$J$7986)</f>
        <v xml:space="preserve">No information available. </v>
      </c>
      <c r="DT22" s="188" t="str">
        <f>LOOKUP(2,1/('[4]Raw data'!$K$1:$K$7986=DN22),'[4]Raw data'!$I$1:$I$7986)</f>
        <v>https://data.humdata.org/dataset/chad-humanitarian-needs-overview</v>
      </c>
      <c r="DU22" s="207">
        <f>LOOKUP(2,1/('[4]Raw data'!$K$1:$K$7986=DN22),'[4]Raw data'!$L$1:$L$7986)</f>
        <v>43511</v>
      </c>
      <c r="DV22" s="198" t="str">
        <f t="shared" si="5"/>
        <v>TCD003People  facing moderate humanitarian needs (level 3)</v>
      </c>
      <c r="DW22" s="183">
        <f>IF(LOOKUP(2,1/(Log!$K$1:$K$7986=DV22),Log!$E$1:$E$7986)="x","x",ROUND(LOOKUP(2,1/(Log!$K$1:$K$7986=DV22),Log!$E$1:$E$7986),-3))</f>
        <v>380000</v>
      </c>
      <c r="DX22" s="187" t="str">
        <f>LOOKUP(2,1/('[4]Raw data'!$K$1:$K$7986=DV22),'[4]Raw data'!$F$1:$F$7986)</f>
        <v>OCHA 12/2018</v>
      </c>
      <c r="DY22" s="187" t="str">
        <f>LOOKUP(2,1/('[4]Raw data'!$K$1:$K$7986=DV22),'[4]Raw data'!$G$1:$G$7986)</f>
        <v>Medium</v>
      </c>
      <c r="DZ22" s="187">
        <f>LOOKUP(2,1/('[4]Raw data'!$K$1:$K$7986=DV22),'[4]Raw data'!$H$1:$H$7986)</f>
        <v>2</v>
      </c>
      <c r="EA22" s="187" t="str">
        <f>LOOKUP(2,1/('[4]Raw data'!$K$1:$K$7986=DV22),'[4]Raw data'!$J$1:$J$7986)</f>
        <v xml:space="preserve">Estimate derived from severity map in HNO 2019 and people in need figures at admin lv.2 for Lac region. Fouli (123,808)+Kaya (112,056)+Wayi (143,893). </v>
      </c>
      <c r="EB22" s="187" t="str">
        <f>LOOKUP(2,1/('[4]Raw data'!$K$1:$K$7986=DV22),'[4]Raw data'!$I$1:$I$7986)</f>
        <v>https://data.humdata.org/dataset/chad-humanitarian-needs-overview</v>
      </c>
      <c r="EC22" s="200">
        <f>LOOKUP(2,1/('[4]Raw data'!$K$1:$K$7986=DV22),'[4]Raw data'!$L$1:$L$7986)</f>
        <v>43511</v>
      </c>
      <c r="ED22" s="188" t="str">
        <f t="shared" si="1"/>
        <v>TCD003People facing severe humanitarian needs (level 4)</v>
      </c>
      <c r="EE22" s="184">
        <f>IF(LOOKUP(2,1/(Log!$K$1:$K$7986=ED22),Log!$E$1:$E$7986)="x","x",ROUND(LOOKUP(2,1/(Log!$K$1:$K$7986=ED22),Log!$E$1:$E$7986),-3))</f>
        <v>107000</v>
      </c>
      <c r="EF22" s="188" t="str">
        <f>LOOKUP(2,1/('[4]Raw data'!$K$1:$K$7986=ED22),'[4]Raw data'!$F$1:$F$7986)</f>
        <v>OCHA 12/2018</v>
      </c>
      <c r="EG22" s="188" t="str">
        <f>LOOKUP(2,1/('[4]Raw data'!$K$1:$K$7986=ED22),'[4]Raw data'!$G$1:$G$7986)</f>
        <v>Medium</v>
      </c>
      <c r="EH22" s="188">
        <f>LOOKUP(2,1/('[4]Raw data'!$K$1:$K$7986=ED22),'[4]Raw data'!$H$1:$H$7986)</f>
        <v>2</v>
      </c>
      <c r="EI22" s="188" t="str">
        <f>LOOKUP(2,1/('[4]Raw data'!$K$1:$K$7986=ED22),'[4]Raw data'!$J$1:$J$7986)</f>
        <v xml:space="preserve">Estimate derived from severity map in HNO 2019 and people in need figures at admin lv.2 for Lac region. Mamdi (106,631). </v>
      </c>
      <c r="EJ22" s="188" t="str">
        <f>LOOKUP(2,1/('[4]Raw data'!$K$1:$K$7986=ED22),'[4]Raw data'!$I$1:$I$7986)</f>
        <v>https://data.humdata.org/dataset/chad-humanitarian-needs-overview</v>
      </c>
      <c r="EK22" s="207">
        <f>LOOKUP(2,1/('[4]Raw data'!$K$1:$K$7986=ED22),'[4]Raw data'!$L$1:$L$7986)</f>
        <v>43511</v>
      </c>
      <c r="EL22" s="198" t="str">
        <f t="shared" si="2"/>
        <v>TCD003People facing extreme humanitarian needs (level 5)</v>
      </c>
      <c r="EM22" s="183">
        <f>IF(LOOKUP(2,1/(Log!$K$1:$K$7986=EL22),Log!$E$1:$E$7986)="x","x",ROUND(LOOKUP(2,1/(Log!$K$1:$K$7986=EL22),Log!$E$1:$E$7986),-3))</f>
        <v>0</v>
      </c>
      <c r="EN22" s="187" t="str">
        <f>LOOKUP(2,1/('[4]Raw data'!$K$1:$K$7986=EL22),'[4]Raw data'!$F$1:$F$7986)</f>
        <v>OCHA 12/2018</v>
      </c>
      <c r="EO22" s="187" t="str">
        <f>LOOKUP(2,1/('[4]Raw data'!$K$1:$K$7986=EL22),'[4]Raw data'!$G$1:$G$7986)</f>
        <v>Medium</v>
      </c>
      <c r="EP22" s="187">
        <f>LOOKUP(2,1/('[4]Raw data'!$K$1:$K$7986=EL22),'[4]Raw data'!$H$1:$H$7986)</f>
        <v>2</v>
      </c>
      <c r="EQ22" s="187" t="str">
        <f>LOOKUP(2,1/('[4]Raw data'!$K$1:$K$7986=EL22),'[4]Raw data'!$J$1:$J$7986)</f>
        <v xml:space="preserve">No information available. </v>
      </c>
      <c r="ER22" s="187" t="str">
        <f>LOOKUP(2,1/('[4]Raw data'!$K$1:$K$7986=EL22),'[4]Raw data'!$I$1:$I$7986)</f>
        <v>https://data.humdata.org/dataset/chad-humanitarian-needs-overview</v>
      </c>
      <c r="ES22" s="200">
        <f>LOOKUP(2,1/('[4]Raw data'!$K$1:$K$7986=EL22),'[4]Raw data'!$L$1:$L$7986)</f>
        <v>43511</v>
      </c>
      <c r="ET22" s="188" t="s">
        <v>3406</v>
      </c>
      <c r="EU22" s="188">
        <v>256</v>
      </c>
      <c r="EV22" s="188" t="s">
        <v>2612</v>
      </c>
      <c r="EW22" s="188" t="s">
        <v>734</v>
      </c>
      <c r="EX22" s="188">
        <v>2</v>
      </c>
      <c r="EY22" s="188" t="s">
        <v>2631</v>
      </c>
      <c r="EZ22" s="188" t="s">
        <v>1413</v>
      </c>
      <c r="FA22" s="207">
        <v>43511</v>
      </c>
      <c r="FB22" s="198" t="s">
        <v>3407</v>
      </c>
      <c r="FC22" s="187">
        <v>5</v>
      </c>
      <c r="FD22" s="187">
        <v>0</v>
      </c>
      <c r="FE22" s="187" t="s">
        <v>734</v>
      </c>
      <c r="FF22" s="187">
        <v>2</v>
      </c>
      <c r="FG22" s="187" t="s">
        <v>2632</v>
      </c>
      <c r="FH22" s="187">
        <v>0</v>
      </c>
      <c r="FI22" s="200">
        <v>43511</v>
      </c>
      <c r="FJ22" s="198" t="s">
        <v>3408</v>
      </c>
      <c r="FK22" s="188" t="s">
        <v>445</v>
      </c>
      <c r="FL22" s="188">
        <v>0</v>
      </c>
      <c r="FM22" s="188" t="s">
        <v>734</v>
      </c>
      <c r="FN22" s="188">
        <v>2</v>
      </c>
      <c r="FO22" s="188">
        <v>0</v>
      </c>
      <c r="FP22" s="184">
        <v>0</v>
      </c>
      <c r="FQ22" s="206">
        <v>43511</v>
      </c>
      <c r="FR22" s="198" t="s">
        <v>3409</v>
      </c>
      <c r="FS22" s="187" t="s">
        <v>445</v>
      </c>
      <c r="FT22" s="187">
        <v>0</v>
      </c>
      <c r="FU22" s="187" t="s">
        <v>734</v>
      </c>
      <c r="FV22" s="187">
        <v>2</v>
      </c>
      <c r="FW22" s="187">
        <v>0</v>
      </c>
      <c r="FX22" s="187">
        <v>0</v>
      </c>
      <c r="FY22" s="200">
        <v>43511</v>
      </c>
      <c r="FZ22" s="188" t="s">
        <v>3410</v>
      </c>
      <c r="GA22" s="188">
        <v>0</v>
      </c>
      <c r="GB22" s="188" t="s">
        <v>941</v>
      </c>
      <c r="GC22" s="188" t="s">
        <v>734</v>
      </c>
      <c r="GD22" s="188">
        <v>2</v>
      </c>
      <c r="GE22" s="188">
        <v>0</v>
      </c>
      <c r="GF22" s="188" t="s">
        <v>1173</v>
      </c>
      <c r="GG22" s="207">
        <v>43511</v>
      </c>
      <c r="GH22" s="198" t="s">
        <v>3411</v>
      </c>
      <c r="GI22" s="187">
        <v>0</v>
      </c>
      <c r="GJ22" s="187" t="s">
        <v>941</v>
      </c>
      <c r="GK22" s="187" t="s">
        <v>734</v>
      </c>
      <c r="GL22" s="187">
        <v>2</v>
      </c>
      <c r="GM22" s="187">
        <v>0</v>
      </c>
      <c r="GN22" s="187" t="s">
        <v>1173</v>
      </c>
      <c r="GO22" s="200">
        <v>43511</v>
      </c>
      <c r="GP22" s="188" t="s">
        <v>3412</v>
      </c>
      <c r="GQ22" s="188">
        <v>2</v>
      </c>
      <c r="GR22" s="188" t="s">
        <v>941</v>
      </c>
      <c r="GS22" s="188" t="s">
        <v>734</v>
      </c>
      <c r="GT22" s="188">
        <v>2</v>
      </c>
      <c r="GU22" s="188">
        <v>0</v>
      </c>
      <c r="GV22" s="188" t="s">
        <v>1173</v>
      </c>
      <c r="GW22" s="207">
        <v>43511</v>
      </c>
      <c r="GX22" s="198" t="s">
        <v>3413</v>
      </c>
      <c r="GY22" s="187">
        <v>0</v>
      </c>
      <c r="GZ22" s="187" t="s">
        <v>941</v>
      </c>
      <c r="HA22" s="187" t="s">
        <v>734</v>
      </c>
      <c r="HB22" s="187">
        <v>2</v>
      </c>
      <c r="HC22" s="187">
        <v>0</v>
      </c>
      <c r="HD22" s="187" t="s">
        <v>1173</v>
      </c>
      <c r="HE22" s="200">
        <v>43511</v>
      </c>
      <c r="HF22" s="188" t="s">
        <v>3414</v>
      </c>
      <c r="HG22" s="188">
        <v>0</v>
      </c>
      <c r="HH22" s="188" t="s">
        <v>941</v>
      </c>
      <c r="HI22" s="188" t="s">
        <v>734</v>
      </c>
      <c r="HJ22" s="188">
        <v>2</v>
      </c>
      <c r="HK22" s="188">
        <v>0</v>
      </c>
      <c r="HL22" s="188" t="s">
        <v>1173</v>
      </c>
      <c r="HM22" s="207">
        <v>43511</v>
      </c>
      <c r="HN22" s="198" t="s">
        <v>3415</v>
      </c>
      <c r="HO22" s="187">
        <v>0</v>
      </c>
      <c r="HP22" s="187" t="s">
        <v>941</v>
      </c>
      <c r="HQ22" s="187" t="s">
        <v>734</v>
      </c>
      <c r="HR22" s="187">
        <v>2</v>
      </c>
      <c r="HS22" s="187">
        <v>0</v>
      </c>
      <c r="HT22" s="187" t="s">
        <v>1173</v>
      </c>
      <c r="HU22" s="200">
        <v>43511</v>
      </c>
      <c r="HV22" s="188" t="s">
        <v>3416</v>
      </c>
      <c r="HW22" s="188">
        <v>2</v>
      </c>
      <c r="HX22" s="188" t="s">
        <v>941</v>
      </c>
      <c r="HY22" s="188" t="s">
        <v>734</v>
      </c>
      <c r="HZ22" s="188">
        <v>2</v>
      </c>
      <c r="IA22" s="188">
        <v>0</v>
      </c>
      <c r="IB22" s="188" t="s">
        <v>1173</v>
      </c>
      <c r="IC22" s="207">
        <v>43511</v>
      </c>
      <c r="ID22" s="198" t="s">
        <v>3417</v>
      </c>
      <c r="IE22" s="187">
        <v>2</v>
      </c>
      <c r="IF22" s="187" t="s">
        <v>941</v>
      </c>
      <c r="IG22" s="187" t="s">
        <v>734</v>
      </c>
      <c r="IH22" s="187">
        <v>2</v>
      </c>
      <c r="II22" s="187">
        <v>0</v>
      </c>
      <c r="IJ22" s="187" t="s">
        <v>1173</v>
      </c>
      <c r="IK22" s="200">
        <v>43511</v>
      </c>
      <c r="IL22" s="188" t="s">
        <v>3418</v>
      </c>
      <c r="IM22" s="188">
        <v>2</v>
      </c>
      <c r="IN22" s="188" t="s">
        <v>941</v>
      </c>
      <c r="IO22" s="188" t="s">
        <v>734</v>
      </c>
      <c r="IP22" s="188">
        <v>2</v>
      </c>
      <c r="IQ22" s="188">
        <v>0</v>
      </c>
      <c r="IR22" s="188" t="s">
        <v>1173</v>
      </c>
      <c r="IS22" s="207">
        <v>43511</v>
      </c>
    </row>
    <row r="23" spans="1:253" x14ac:dyDescent="0.3">
      <c r="A23" t="s">
        <v>1299</v>
      </c>
      <c r="B23" t="s">
        <v>862</v>
      </c>
      <c r="C23" t="s">
        <v>842</v>
      </c>
      <c r="D23" t="str">
        <f>Lists!C:C</f>
        <v>Chad</v>
      </c>
      <c r="E23" t="s">
        <v>61</v>
      </c>
      <c r="F23" t="s">
        <v>3419</v>
      </c>
      <c r="G23" s="186">
        <v>16268000</v>
      </c>
      <c r="H23" s="187" t="s">
        <v>2613</v>
      </c>
      <c r="I23" s="187" t="s">
        <v>734</v>
      </c>
      <c r="J23" s="187">
        <v>0</v>
      </c>
      <c r="K23" s="187" t="s">
        <v>2618</v>
      </c>
      <c r="L23" s="187">
        <v>0</v>
      </c>
      <c r="M23" s="201">
        <v>43511</v>
      </c>
      <c r="N23" s="198" t="s">
        <v>3420</v>
      </c>
      <c r="O23" s="189">
        <v>155000</v>
      </c>
      <c r="P23" s="189" t="s">
        <v>2727</v>
      </c>
      <c r="Q23" s="189" t="s">
        <v>734</v>
      </c>
      <c r="R23" s="189">
        <v>0</v>
      </c>
      <c r="S23" s="189" t="s">
        <v>2730</v>
      </c>
      <c r="T23" s="189">
        <v>0</v>
      </c>
      <c r="U23" s="204">
        <v>43511</v>
      </c>
      <c r="V23" s="198" t="s">
        <v>3421</v>
      </c>
      <c r="W23" s="187">
        <v>4297000</v>
      </c>
      <c r="X23" s="187" t="s">
        <v>2727</v>
      </c>
      <c r="Y23" s="187" t="s">
        <v>734</v>
      </c>
      <c r="Z23" s="187">
        <v>0</v>
      </c>
      <c r="AA23" s="187" t="s">
        <v>2731</v>
      </c>
      <c r="AB23" s="187" t="s">
        <v>2728</v>
      </c>
      <c r="AC23" s="201">
        <v>43511</v>
      </c>
      <c r="AD23" s="198" t="s">
        <v>3422</v>
      </c>
      <c r="AE23" s="188">
        <v>1120000</v>
      </c>
      <c r="AF23" s="188" t="s">
        <v>2611</v>
      </c>
      <c r="AG23" s="188" t="s">
        <v>734</v>
      </c>
      <c r="AH23" s="188">
        <v>0</v>
      </c>
      <c r="AI23" s="188" t="s">
        <v>2732</v>
      </c>
      <c r="AJ23" s="188" t="s">
        <v>2729</v>
      </c>
      <c r="AK23" s="207">
        <v>43511</v>
      </c>
      <c r="AL23" s="198" t="s">
        <v>3423</v>
      </c>
      <c r="AM23" s="187">
        <v>144000</v>
      </c>
      <c r="AN23" s="187" t="s">
        <v>2611</v>
      </c>
      <c r="AO23" s="187" t="s">
        <v>734</v>
      </c>
      <c r="AP23" s="187">
        <v>0</v>
      </c>
      <c r="AQ23" s="187" t="s">
        <v>2733</v>
      </c>
      <c r="AR23" s="187" t="s">
        <v>2729</v>
      </c>
      <c r="AS23" s="201">
        <v>43511</v>
      </c>
      <c r="AT23" s="188" t="s">
        <v>3424</v>
      </c>
      <c r="AU23" s="188" t="s">
        <v>933</v>
      </c>
      <c r="AV23" s="188">
        <v>0</v>
      </c>
      <c r="AW23" s="188" t="s">
        <v>734</v>
      </c>
      <c r="AX23" s="188">
        <v>0</v>
      </c>
      <c r="AY23" s="188" t="s">
        <v>1796</v>
      </c>
      <c r="AZ23" s="188" t="s">
        <v>2639</v>
      </c>
      <c r="BA23" s="207">
        <v>43511</v>
      </c>
      <c r="BB23" s="198" t="s">
        <v>3425</v>
      </c>
      <c r="BC23" s="187" t="s">
        <v>933</v>
      </c>
      <c r="BD23" s="187">
        <v>0</v>
      </c>
      <c r="BE23" s="187" t="s">
        <v>734</v>
      </c>
      <c r="BF23" s="187">
        <v>0</v>
      </c>
      <c r="BG23" s="187" t="s">
        <v>1796</v>
      </c>
      <c r="BH23" s="187" t="s">
        <v>2639</v>
      </c>
      <c r="BI23" s="200">
        <v>43511</v>
      </c>
      <c r="BJ23" s="188" t="s">
        <v>3426</v>
      </c>
      <c r="BK23" s="188" t="s">
        <v>933</v>
      </c>
      <c r="BL23" s="188">
        <v>0</v>
      </c>
      <c r="BM23" s="188" t="s">
        <v>734</v>
      </c>
      <c r="BN23" s="188">
        <v>0</v>
      </c>
      <c r="BO23" s="188" t="s">
        <v>1796</v>
      </c>
      <c r="BP23" s="188">
        <v>0</v>
      </c>
      <c r="BQ23" s="207">
        <v>43511</v>
      </c>
      <c r="BR23" s="198" t="s">
        <v>3427</v>
      </c>
      <c r="BS23" s="187" t="s">
        <v>933</v>
      </c>
      <c r="BT23" s="187">
        <v>0</v>
      </c>
      <c r="BU23" s="187" t="s">
        <v>734</v>
      </c>
      <c r="BV23" s="187">
        <v>0</v>
      </c>
      <c r="BW23" s="187" t="s">
        <v>1796</v>
      </c>
      <c r="BX23" s="187">
        <v>0</v>
      </c>
      <c r="BY23" s="200">
        <v>43511</v>
      </c>
      <c r="BZ23" s="188" t="s">
        <v>3428</v>
      </c>
      <c r="CA23" s="188">
        <v>0</v>
      </c>
      <c r="CB23" s="188">
        <v>0</v>
      </c>
      <c r="CC23" s="188" t="s">
        <v>734</v>
      </c>
      <c r="CD23" s="188">
        <v>0</v>
      </c>
      <c r="CE23" s="188" t="s">
        <v>2734</v>
      </c>
      <c r="CF23" s="188" t="s">
        <v>1413</v>
      </c>
      <c r="CG23" s="207">
        <v>43511</v>
      </c>
      <c r="CH23" s="198" t="s">
        <v>3429</v>
      </c>
      <c r="CI23" s="188" t="e">
        <v>#N/A</v>
      </c>
      <c r="CJ23" s="188" t="e">
        <v>#N/A</v>
      </c>
      <c r="CK23" s="188" t="e">
        <v>#N/A</v>
      </c>
      <c r="CL23" s="188" t="e">
        <v>#N/A</v>
      </c>
      <c r="CM23" s="188" t="e">
        <v>#N/A</v>
      </c>
      <c r="CN23" s="188" t="e">
        <v>#N/A</v>
      </c>
      <c r="CO23" s="195" t="e">
        <v>#N/A</v>
      </c>
      <c r="CP23" s="188" t="s">
        <v>3430</v>
      </c>
      <c r="CQ23" s="187" t="s">
        <v>933</v>
      </c>
      <c r="CR23" s="187">
        <v>0</v>
      </c>
      <c r="CS23" s="187" t="s">
        <v>734</v>
      </c>
      <c r="CT23" s="187">
        <v>0</v>
      </c>
      <c r="CU23" s="187" t="s">
        <v>1796</v>
      </c>
      <c r="CV23" s="187">
        <v>0</v>
      </c>
      <c r="CW23" s="200">
        <v>43511</v>
      </c>
      <c r="CX23" s="184" t="str">
        <f t="shared" si="3"/>
        <v>TCD004People in Need</v>
      </c>
      <c r="CY23" s="184">
        <f>IF(LOOKUP(2,1/(Log!$K$1:$K$7986=CX23),Log!$E$1:$E$7986)="x","x",ROUND(LOOKUP(2,1/(Log!$K$1:$K$7986=CX23),Log!$E$1:$E$7986),-3))</f>
        <v>1120000</v>
      </c>
      <c r="CZ23" s="188" t="str">
        <f>LOOKUP(2,1/('[4]Raw data'!$K$1:$K$7986=CX23),'[4]Raw data'!$F$1:$F$7986)</f>
        <v>OCHA 12/2018</v>
      </c>
      <c r="DA23" s="188" t="str">
        <f>LOOKUP(2,1/('[4]Raw data'!$K$1:$K$7986=CX23),'[4]Raw data'!$G$1:$G$7986)</f>
        <v>Medium</v>
      </c>
      <c r="DB23" s="188">
        <f>LOOKUP(2,1/('[4]Raw data'!$K$1:$K$7986=CX23),'[4]Raw data'!$H$1:$H$7986)</f>
        <v>0</v>
      </c>
      <c r="DC23" s="188" t="str">
        <f>LOOKUP(2,1/('[4]Raw data'!$K$1:$K$7986=CX23),'[4]Raw data'!$J$1:$J$7986)</f>
        <v xml:space="preserve">Sum of the pin figure of the 5 regions most affected by the CAR refugee crisis: Logone Occidental, Logone Oriental, Moyen Chari, Salamat, Mandoul. </v>
      </c>
      <c r="DD23" s="188">
        <f>LOOKUP(2,1/('[4]Raw data'!$K$1:$K$7986=CX23),'[4]Raw data'!$I$1:$I$7986)</f>
        <v>0</v>
      </c>
      <c r="DE23" s="207">
        <f>LOOKUP(2,1/('[4]Raw data'!$K$1:$K$7986=CX23),'[4]Raw data'!$L$1:$L$7986)</f>
        <v>43511</v>
      </c>
      <c r="DF23" s="197" t="str">
        <f t="shared" si="4"/>
        <v>TCD004People facing minimal humanitarian needs (level 1)</v>
      </c>
      <c r="DG23" s="183">
        <f>IF(LOOKUP(2,1/(Log!$K$1:$K$7986=DF23),Log!$E$1:$E$7986)="x","x",ROUND(LOOKUP(2,1/(Log!$K$1:$K$7986=DF23),Log!$E$1:$E$7986),-3))</f>
        <v>496000</v>
      </c>
      <c r="DH23" s="187" t="str">
        <f>LOOKUP(2,1/('[4]Raw data'!$K$1:$K$7986=DF23),'[4]Raw data'!$F$1:$F$7986)</f>
        <v>OCHA 12/2018</v>
      </c>
      <c r="DI23" s="187" t="str">
        <f>LOOKUP(2,1/('[4]Raw data'!$K$1:$K$7986=DF23),'[4]Raw data'!$G$1:$G$7986)</f>
        <v>Medium</v>
      </c>
      <c r="DJ23" s="187">
        <f>LOOKUP(2,1/('[4]Raw data'!$K$1:$K$7986=DF23),'[4]Raw data'!$H$1:$H$7986)</f>
        <v>0</v>
      </c>
      <c r="DK23" s="187" t="str">
        <f>LOOKUP(2,1/('[4]Raw data'!$K$1:$K$7986=DF23),'[4]Raw data'!$J$1:$J$7986)</f>
        <v xml:space="preserve">Figure derived from the severity map provided in the 2019 HNO for Chad. Sum of people in need for departments classified as having level 1 needs. </v>
      </c>
      <c r="DL23" s="187">
        <f>LOOKUP(2,1/('[4]Raw data'!$K$1:$K$7986=DF23),'[4]Raw data'!$I$1:$I$7986)</f>
        <v>0</v>
      </c>
      <c r="DM23" s="200">
        <f>LOOKUP(2,1/('[4]Raw data'!$K$1:$K$7986=DF23),'[4]Raw data'!$L$1:$L$7986)</f>
        <v>43511</v>
      </c>
      <c r="DN23" s="188" t="str">
        <f t="shared" si="0"/>
        <v>TCD004People facing stressed humanitarian needs (level 2)</v>
      </c>
      <c r="DO23" s="184">
        <f>IF(LOOKUP(2,1/(Log!$K$1:$K$7986=DN23),Log!$E$1:$E$7986)="x","x",ROUND(LOOKUP(2,1/(Log!$K$1:$K$7986=DN23),Log!$E$1:$E$7986),-3))</f>
        <v>518000</v>
      </c>
      <c r="DP23" s="188" t="str">
        <f>LOOKUP(2,1/('[4]Raw data'!$K$1:$K$7986=DN23),'[4]Raw data'!$F$1:$F$7986)</f>
        <v>OCHA 12/2018</v>
      </c>
      <c r="DQ23" s="188" t="str">
        <f>LOOKUP(2,1/('[4]Raw data'!$K$1:$K$7986=DN23),'[4]Raw data'!$G$1:$G$7986)</f>
        <v>Medium</v>
      </c>
      <c r="DR23" s="188">
        <f>LOOKUP(2,1/('[4]Raw data'!$K$1:$K$7986=DN23),'[4]Raw data'!$H$1:$H$7986)</f>
        <v>0</v>
      </c>
      <c r="DS23" s="188" t="str">
        <f>LOOKUP(2,1/('[4]Raw data'!$K$1:$K$7986=DN23),'[4]Raw data'!$J$1:$J$7986)</f>
        <v xml:space="preserve">Figure derived from the severity map provided in the 2019 HNO for Chad. Sum of people in need figures for departments classified as having level 2 needs. </v>
      </c>
      <c r="DT23" s="188" t="str">
        <f>LOOKUP(2,1/('[4]Raw data'!$K$1:$K$7986=DN23),'[4]Raw data'!$I$1:$I$7986)</f>
        <v>https://www.humanitarianresponse.info/en/operations/chad/document/tchad-aper%C3%A7u-des-besoins-humanitaires-2019-hno-2019-21-dec-2018</v>
      </c>
      <c r="DU23" s="207">
        <f>LOOKUP(2,1/('[4]Raw data'!$K$1:$K$7986=DN23),'[4]Raw data'!$L$1:$L$7986)</f>
        <v>43511</v>
      </c>
      <c r="DV23" s="198" t="str">
        <f t="shared" si="5"/>
        <v>TCD004People  facing moderate humanitarian needs (level 3)</v>
      </c>
      <c r="DW23" s="183">
        <f>IF(LOOKUP(2,1/(Log!$K$1:$K$7986=DV23),Log!$E$1:$E$7986)="x","x",ROUND(LOOKUP(2,1/(Log!$K$1:$K$7986=DV23),Log!$E$1:$E$7986),-3))</f>
        <v>0</v>
      </c>
      <c r="DX23" s="187" t="str">
        <f>LOOKUP(2,1/('[4]Raw data'!$K$1:$K$7986=DV23),'[4]Raw data'!$F$1:$F$7986)</f>
        <v>OCHA 12/2018</v>
      </c>
      <c r="DY23" s="187" t="str">
        <f>LOOKUP(2,1/('[4]Raw data'!$K$1:$K$7986=DV23),'[4]Raw data'!$G$1:$G$7986)</f>
        <v>Medium</v>
      </c>
      <c r="DZ23" s="187">
        <f>LOOKUP(2,1/('[4]Raw data'!$K$1:$K$7986=DV23),'[4]Raw data'!$H$1:$H$7986)</f>
        <v>0</v>
      </c>
      <c r="EA23" s="187" t="str">
        <f>LOOKUP(2,1/('[4]Raw data'!$K$1:$K$7986=DV23),'[4]Raw data'!$J$1:$J$7986)</f>
        <v xml:space="preserve">Figure derived from the severity map provided in the 2019 HNO for Chad. No departments in the affected area were listed as having level three needs. </v>
      </c>
      <c r="EB23" s="187" t="str">
        <f>LOOKUP(2,1/('[4]Raw data'!$K$1:$K$7986=DV23),'[4]Raw data'!$I$1:$I$7986)</f>
        <v>https://www.humanitarianresponse.info/en/operations/chad/document/tchad-aper%C3%A7u-des-besoins-humanitaires-2019-hno-2019-21-dec-2018</v>
      </c>
      <c r="EC23" s="200">
        <f>LOOKUP(2,1/('[4]Raw data'!$K$1:$K$7986=DV23),'[4]Raw data'!$L$1:$L$7986)</f>
        <v>43511</v>
      </c>
      <c r="ED23" s="188" t="str">
        <f t="shared" si="1"/>
        <v>TCD004People facing severe humanitarian needs (level 4)</v>
      </c>
      <c r="EE23" s="184">
        <f>IF(LOOKUP(2,1/(Log!$K$1:$K$7986=ED23),Log!$E$1:$E$7986)="x","x",ROUND(LOOKUP(2,1/(Log!$K$1:$K$7986=ED23),Log!$E$1:$E$7986),-3))</f>
        <v>106000</v>
      </c>
      <c r="EF23" s="188" t="str">
        <f>LOOKUP(2,1/('[4]Raw data'!$K$1:$K$7986=ED23),'[4]Raw data'!$F$1:$F$7986)</f>
        <v>OCHA 12/2018</v>
      </c>
      <c r="EG23" s="188" t="str">
        <f>LOOKUP(2,1/('[4]Raw data'!$K$1:$K$7986=ED23),'[4]Raw data'!$G$1:$G$7986)</f>
        <v>Medium</v>
      </c>
      <c r="EH23" s="188">
        <f>LOOKUP(2,1/('[4]Raw data'!$K$1:$K$7986=ED23),'[4]Raw data'!$H$1:$H$7986)</f>
        <v>0</v>
      </c>
      <c r="EI23" s="188" t="str">
        <f>LOOKUP(2,1/('[4]Raw data'!$K$1:$K$7986=ED23),'[4]Raw data'!$J$1:$J$7986)</f>
        <v xml:space="preserve">Figure derived from the severity map provided in the 2019 HNO for Chad. La Nya Pende was the only department in the affected area classified as having level 4 needs. </v>
      </c>
      <c r="EJ23" s="188" t="str">
        <f>LOOKUP(2,1/('[4]Raw data'!$K$1:$K$7986=ED23),'[4]Raw data'!$I$1:$I$7986)</f>
        <v>https://www.humanitarianresponse.info/en/operations/chad/document/tchad-aper%C3%A7u-des-besoins-humanitaires-2019-hno-2019-21-dec-2018</v>
      </c>
      <c r="EK23" s="207">
        <f>LOOKUP(2,1/('[4]Raw data'!$K$1:$K$7986=ED23),'[4]Raw data'!$L$1:$L$7986)</f>
        <v>43511</v>
      </c>
      <c r="EL23" s="198" t="str">
        <f t="shared" si="2"/>
        <v>TCD004People facing extreme humanitarian needs (level 5)</v>
      </c>
      <c r="EM23" s="183">
        <f>IF(LOOKUP(2,1/(Log!$K$1:$K$7986=EL23),Log!$E$1:$E$7986)="x","x",ROUND(LOOKUP(2,1/(Log!$K$1:$K$7986=EL23),Log!$E$1:$E$7986),-3))</f>
        <v>0</v>
      </c>
      <c r="EN23" s="187" t="str">
        <f>LOOKUP(2,1/('[4]Raw data'!$K$1:$K$7986=EL23),'[4]Raw data'!$F$1:$F$7986)</f>
        <v>OCHA 12/2018</v>
      </c>
      <c r="EO23" s="187" t="str">
        <f>LOOKUP(2,1/('[4]Raw data'!$K$1:$K$7986=EL23),'[4]Raw data'!$G$1:$G$7986)</f>
        <v>Medium</v>
      </c>
      <c r="EP23" s="187">
        <f>LOOKUP(2,1/('[4]Raw data'!$K$1:$K$7986=EL23),'[4]Raw data'!$H$1:$H$7986)</f>
        <v>0</v>
      </c>
      <c r="EQ23" s="187" t="str">
        <f>LOOKUP(2,1/('[4]Raw data'!$K$1:$K$7986=EL23),'[4]Raw data'!$J$1:$J$7986)</f>
        <v>Figure derived from the severity map provided in the 2019 HNO for Chad. No departments in the affected area were classified as having level 5 needs.</v>
      </c>
      <c r="ER23" s="187" t="str">
        <f>LOOKUP(2,1/('[4]Raw data'!$K$1:$K$7986=EL23),'[4]Raw data'!$I$1:$I$7986)</f>
        <v>https://www.humanitarianresponse.info/en/operations/chad/document/tchad-aper%C3%A7u-des-besoins-humanitaires-2019-hno-2019-21-dec-2018</v>
      </c>
      <c r="ES23" s="200">
        <f>LOOKUP(2,1/('[4]Raw data'!$K$1:$K$7986=EL23),'[4]Raw data'!$L$1:$L$7986)</f>
        <v>43511</v>
      </c>
      <c r="ET23" s="188" t="s">
        <v>3431</v>
      </c>
      <c r="EU23" s="188">
        <v>256</v>
      </c>
      <c r="EV23" s="188" t="s">
        <v>2616</v>
      </c>
      <c r="EW23" s="188" t="s">
        <v>734</v>
      </c>
      <c r="EX23" s="188">
        <v>0</v>
      </c>
      <c r="EY23" s="188" t="s">
        <v>2631</v>
      </c>
      <c r="EZ23" s="188">
        <v>0</v>
      </c>
      <c r="FA23" s="207">
        <v>43511</v>
      </c>
      <c r="FB23" s="198" t="s">
        <v>3432</v>
      </c>
      <c r="FC23" s="187">
        <v>3</v>
      </c>
      <c r="FD23" s="187">
        <v>0</v>
      </c>
      <c r="FE23" s="187" t="s">
        <v>734</v>
      </c>
      <c r="FF23" s="187">
        <v>0</v>
      </c>
      <c r="FG23" s="187" t="s">
        <v>2739</v>
      </c>
      <c r="FH23" s="187" t="s">
        <v>2639</v>
      </c>
      <c r="FI23" s="200">
        <v>43511</v>
      </c>
      <c r="FJ23" s="198" t="s">
        <v>3433</v>
      </c>
      <c r="FK23" s="188" t="s">
        <v>933</v>
      </c>
      <c r="FL23" s="188">
        <v>0</v>
      </c>
      <c r="FM23" s="188" t="s">
        <v>734</v>
      </c>
      <c r="FN23" s="188">
        <v>0</v>
      </c>
      <c r="FO23" s="188" t="s">
        <v>1796</v>
      </c>
      <c r="FP23" s="184" t="s">
        <v>2639</v>
      </c>
      <c r="FQ23" s="206">
        <v>43511</v>
      </c>
      <c r="FR23" s="198" t="s">
        <v>3434</v>
      </c>
      <c r="FS23" s="187" t="s">
        <v>933</v>
      </c>
      <c r="FT23" s="187">
        <v>0</v>
      </c>
      <c r="FU23" s="187" t="s">
        <v>734</v>
      </c>
      <c r="FV23" s="187">
        <v>0</v>
      </c>
      <c r="FW23" s="187" t="s">
        <v>1796</v>
      </c>
      <c r="FX23" s="187">
        <v>0</v>
      </c>
      <c r="FY23" s="200">
        <v>43511</v>
      </c>
      <c r="FZ23" s="188" t="s">
        <v>3435</v>
      </c>
      <c r="GA23" s="188">
        <v>0</v>
      </c>
      <c r="GB23" s="188" t="s">
        <v>2504</v>
      </c>
      <c r="GC23" s="188" t="s">
        <v>734</v>
      </c>
      <c r="GD23" s="188">
        <v>0</v>
      </c>
      <c r="GE23" s="188">
        <v>0</v>
      </c>
      <c r="GF23" s="188">
        <v>0</v>
      </c>
      <c r="GG23" s="207">
        <v>43511</v>
      </c>
      <c r="GH23" s="198" t="s">
        <v>3436</v>
      </c>
      <c r="GI23" s="187">
        <v>0</v>
      </c>
      <c r="GJ23" s="187" t="s">
        <v>2504</v>
      </c>
      <c r="GK23" s="187" t="s">
        <v>734</v>
      </c>
      <c r="GL23" s="187">
        <v>0</v>
      </c>
      <c r="GM23" s="187">
        <v>0</v>
      </c>
      <c r="GN23" s="187">
        <v>0</v>
      </c>
      <c r="GO23" s="200">
        <v>43511</v>
      </c>
      <c r="GP23" s="188" t="s">
        <v>3437</v>
      </c>
      <c r="GQ23" s="188">
        <v>2</v>
      </c>
      <c r="GR23" s="188" t="s">
        <v>2504</v>
      </c>
      <c r="GS23" s="188" t="s">
        <v>734</v>
      </c>
      <c r="GT23" s="188">
        <v>0</v>
      </c>
      <c r="GU23" s="188">
        <v>0</v>
      </c>
      <c r="GV23" s="188">
        <v>0</v>
      </c>
      <c r="GW23" s="207">
        <v>43511</v>
      </c>
      <c r="GX23" s="198" t="s">
        <v>3438</v>
      </c>
      <c r="GY23" s="187">
        <v>0</v>
      </c>
      <c r="GZ23" s="187" t="s">
        <v>2504</v>
      </c>
      <c r="HA23" s="187" t="s">
        <v>734</v>
      </c>
      <c r="HB23" s="187">
        <v>0</v>
      </c>
      <c r="HC23" s="187">
        <v>0</v>
      </c>
      <c r="HD23" s="187">
        <v>0</v>
      </c>
      <c r="HE23" s="200">
        <v>43511</v>
      </c>
      <c r="HF23" s="188" t="s">
        <v>3439</v>
      </c>
      <c r="HG23" s="188">
        <v>0</v>
      </c>
      <c r="HH23" s="188" t="s">
        <v>2504</v>
      </c>
      <c r="HI23" s="188" t="s">
        <v>734</v>
      </c>
      <c r="HJ23" s="188">
        <v>0</v>
      </c>
      <c r="HK23" s="188">
        <v>0</v>
      </c>
      <c r="HL23" s="188">
        <v>0</v>
      </c>
      <c r="HM23" s="207">
        <v>43511</v>
      </c>
      <c r="HN23" s="198" t="s">
        <v>3440</v>
      </c>
      <c r="HO23" s="187">
        <v>0</v>
      </c>
      <c r="HP23" s="187" t="s">
        <v>2504</v>
      </c>
      <c r="HQ23" s="187" t="s">
        <v>734</v>
      </c>
      <c r="HR23" s="187">
        <v>0</v>
      </c>
      <c r="HS23" s="187">
        <v>0</v>
      </c>
      <c r="HT23" s="187">
        <v>0</v>
      </c>
      <c r="HU23" s="200">
        <v>43511</v>
      </c>
      <c r="HV23" s="188" t="s">
        <v>3441</v>
      </c>
      <c r="HW23" s="188">
        <v>2</v>
      </c>
      <c r="HX23" s="188" t="s">
        <v>2504</v>
      </c>
      <c r="HY23" s="188" t="s">
        <v>734</v>
      </c>
      <c r="HZ23" s="188">
        <v>0</v>
      </c>
      <c r="IA23" s="188">
        <v>0</v>
      </c>
      <c r="IB23" s="188">
        <v>0</v>
      </c>
      <c r="IC23" s="207">
        <v>43511</v>
      </c>
      <c r="ID23" s="198" t="s">
        <v>3442</v>
      </c>
      <c r="IE23" s="187">
        <v>2</v>
      </c>
      <c r="IF23" s="187" t="s">
        <v>2504</v>
      </c>
      <c r="IG23" s="187" t="s">
        <v>734</v>
      </c>
      <c r="IH23" s="187">
        <v>0</v>
      </c>
      <c r="II23" s="187">
        <v>0</v>
      </c>
      <c r="IJ23" s="187">
        <v>0</v>
      </c>
      <c r="IK23" s="200">
        <v>43511</v>
      </c>
      <c r="IL23" s="188" t="s">
        <v>3443</v>
      </c>
      <c r="IM23" s="188">
        <v>2</v>
      </c>
      <c r="IN23" s="188" t="s">
        <v>2504</v>
      </c>
      <c r="IO23" s="188" t="s">
        <v>734</v>
      </c>
      <c r="IP23" s="188">
        <v>0</v>
      </c>
      <c r="IQ23" s="188">
        <v>0</v>
      </c>
      <c r="IR23" s="188">
        <v>0</v>
      </c>
      <c r="IS23" s="207">
        <v>43511</v>
      </c>
    </row>
    <row r="24" spans="1:253" x14ac:dyDescent="0.3">
      <c r="A24" t="s">
        <v>1300</v>
      </c>
      <c r="B24" t="s">
        <v>862</v>
      </c>
      <c r="C24" t="s">
        <v>1327</v>
      </c>
      <c r="D24" t="str">
        <f>Lists!C:C</f>
        <v>Chad</v>
      </c>
      <c r="E24" t="s">
        <v>61</v>
      </c>
      <c r="F24" t="s">
        <v>3444</v>
      </c>
      <c r="G24" s="186">
        <v>16268000</v>
      </c>
      <c r="H24" s="187" t="s">
        <v>2613</v>
      </c>
      <c r="I24" s="187" t="s">
        <v>734</v>
      </c>
      <c r="J24" s="187">
        <v>0</v>
      </c>
      <c r="K24" s="187" t="s">
        <v>2648</v>
      </c>
      <c r="L24" s="187" t="s">
        <v>2728</v>
      </c>
      <c r="M24" s="201">
        <v>43511</v>
      </c>
      <c r="N24" s="198" t="s">
        <v>3445</v>
      </c>
      <c r="O24" s="189">
        <v>206000</v>
      </c>
      <c r="P24" s="189" t="s">
        <v>2740</v>
      </c>
      <c r="Q24" s="189" t="s">
        <v>734</v>
      </c>
      <c r="R24" s="189">
        <v>0</v>
      </c>
      <c r="S24" s="189" t="s">
        <v>2742</v>
      </c>
      <c r="T24" s="189" t="s">
        <v>2741</v>
      </c>
      <c r="U24" s="204">
        <v>43511</v>
      </c>
      <c r="V24" s="198" t="s">
        <v>3446</v>
      </c>
      <c r="W24" s="187">
        <v>2458000</v>
      </c>
      <c r="X24" s="187" t="s">
        <v>2740</v>
      </c>
      <c r="Y24" s="187" t="s">
        <v>734</v>
      </c>
      <c r="Z24" s="187">
        <v>0</v>
      </c>
      <c r="AA24" s="187" t="s">
        <v>2743</v>
      </c>
      <c r="AB24" s="187" t="s">
        <v>2741</v>
      </c>
      <c r="AC24" s="201">
        <v>43511</v>
      </c>
      <c r="AD24" s="198" t="s">
        <v>3447</v>
      </c>
      <c r="AE24" s="188">
        <v>943000</v>
      </c>
      <c r="AF24" s="188" t="s">
        <v>2611</v>
      </c>
      <c r="AG24" s="188" t="s">
        <v>734</v>
      </c>
      <c r="AH24" s="188">
        <v>0</v>
      </c>
      <c r="AI24" s="188" t="s">
        <v>2732</v>
      </c>
      <c r="AJ24" s="188" t="s">
        <v>2639</v>
      </c>
      <c r="AK24" s="207">
        <v>43511</v>
      </c>
      <c r="AL24" s="198" t="s">
        <v>3448</v>
      </c>
      <c r="AM24" s="187">
        <v>336000</v>
      </c>
      <c r="AN24" s="187" t="s">
        <v>2611</v>
      </c>
      <c r="AO24" s="187" t="s">
        <v>734</v>
      </c>
      <c r="AP24" s="187">
        <v>0</v>
      </c>
      <c r="AQ24" s="187" t="s">
        <v>2744</v>
      </c>
      <c r="AR24" s="187" t="s">
        <v>2639</v>
      </c>
      <c r="AS24" s="201">
        <v>43511</v>
      </c>
      <c r="AT24" s="188" t="s">
        <v>3449</v>
      </c>
      <c r="AU24" s="188" t="s">
        <v>933</v>
      </c>
      <c r="AV24" s="188">
        <v>0</v>
      </c>
      <c r="AW24" s="188" t="s">
        <v>734</v>
      </c>
      <c r="AX24" s="188">
        <v>0</v>
      </c>
      <c r="AY24" s="188" t="s">
        <v>1796</v>
      </c>
      <c r="AZ24" s="188">
        <v>0</v>
      </c>
      <c r="BA24" s="207">
        <v>43511</v>
      </c>
      <c r="BB24" s="198" t="s">
        <v>3450</v>
      </c>
      <c r="BC24" s="187" t="s">
        <v>933</v>
      </c>
      <c r="BD24" s="187">
        <v>0</v>
      </c>
      <c r="BE24" s="187" t="s">
        <v>734</v>
      </c>
      <c r="BF24" s="187">
        <v>0</v>
      </c>
      <c r="BG24" s="187" t="s">
        <v>1796</v>
      </c>
      <c r="BH24" s="187">
        <v>0</v>
      </c>
      <c r="BI24" s="200">
        <v>43511</v>
      </c>
      <c r="BJ24" s="188" t="s">
        <v>3451</v>
      </c>
      <c r="BK24" s="188" t="s">
        <v>933</v>
      </c>
      <c r="BL24" s="188">
        <v>0</v>
      </c>
      <c r="BM24" s="188" t="s">
        <v>734</v>
      </c>
      <c r="BN24" s="188">
        <v>0</v>
      </c>
      <c r="BO24" s="188" t="s">
        <v>1796</v>
      </c>
      <c r="BP24" s="188">
        <v>0</v>
      </c>
      <c r="BQ24" s="207">
        <v>43511</v>
      </c>
      <c r="BR24" s="198" t="s">
        <v>3452</v>
      </c>
      <c r="BS24" s="187" t="s">
        <v>933</v>
      </c>
      <c r="BT24" s="187">
        <v>0</v>
      </c>
      <c r="BU24" s="187" t="s">
        <v>734</v>
      </c>
      <c r="BV24" s="187">
        <v>0</v>
      </c>
      <c r="BW24" s="187" t="s">
        <v>1796</v>
      </c>
      <c r="BX24" s="187">
        <v>0</v>
      </c>
      <c r="BY24" s="200">
        <v>43511</v>
      </c>
      <c r="BZ24" s="188" t="s">
        <v>3453</v>
      </c>
      <c r="CA24" s="188">
        <v>0</v>
      </c>
      <c r="CB24" s="188">
        <v>0</v>
      </c>
      <c r="CC24" s="188" t="s">
        <v>734</v>
      </c>
      <c r="CD24" s="188">
        <v>0</v>
      </c>
      <c r="CE24" s="188" t="s">
        <v>2745</v>
      </c>
      <c r="CF24" s="188">
        <v>0</v>
      </c>
      <c r="CG24" s="207">
        <v>43511</v>
      </c>
      <c r="CH24" s="198" t="s">
        <v>3454</v>
      </c>
      <c r="CI24" s="188" t="e">
        <v>#N/A</v>
      </c>
      <c r="CJ24" s="188" t="e">
        <v>#N/A</v>
      </c>
      <c r="CK24" s="188" t="e">
        <v>#N/A</v>
      </c>
      <c r="CL24" s="188" t="e">
        <v>#N/A</v>
      </c>
      <c r="CM24" s="188" t="e">
        <v>#N/A</v>
      </c>
      <c r="CN24" s="188" t="e">
        <v>#N/A</v>
      </c>
      <c r="CO24" s="195" t="e">
        <v>#N/A</v>
      </c>
      <c r="CP24" s="188" t="s">
        <v>3455</v>
      </c>
      <c r="CQ24" s="187" t="s">
        <v>933</v>
      </c>
      <c r="CR24" s="187">
        <v>0</v>
      </c>
      <c r="CS24" s="187" t="s">
        <v>734</v>
      </c>
      <c r="CT24" s="187">
        <v>0</v>
      </c>
      <c r="CU24" s="187" t="s">
        <v>1796</v>
      </c>
      <c r="CV24" s="187">
        <v>0</v>
      </c>
      <c r="CW24" s="200">
        <v>43511</v>
      </c>
      <c r="CX24" s="184" t="str">
        <f t="shared" si="3"/>
        <v>TCD005People in Need</v>
      </c>
      <c r="CY24" s="184">
        <f>IF(LOOKUP(2,1/(Log!$K$1:$K$7986=CX24),Log!$E$1:$E$7986)="x","x",ROUND(LOOKUP(2,1/(Log!$K$1:$K$7986=CX24),Log!$E$1:$E$7986),-3))</f>
        <v>943000</v>
      </c>
      <c r="CZ24" s="188" t="str">
        <f>LOOKUP(2,1/('[4]Raw data'!$K$1:$K$7986=CX24),'[4]Raw data'!$F$1:$F$7986)</f>
        <v>OCHA 12/2018</v>
      </c>
      <c r="DA24" s="188" t="str">
        <f>LOOKUP(2,1/('[4]Raw data'!$K$1:$K$7986=CX24),'[4]Raw data'!$G$1:$G$7986)</f>
        <v>Medium</v>
      </c>
      <c r="DB24" s="188">
        <f>LOOKUP(2,1/('[4]Raw data'!$K$1:$K$7986=CX24),'[4]Raw data'!$H$1:$H$7986)</f>
        <v>0</v>
      </c>
      <c r="DC24" s="188" t="str">
        <f>LOOKUP(2,1/('[4]Raw data'!$K$1:$K$7986=CX24),'[4]Raw data'!$J$1:$J$7986)</f>
        <v xml:space="preserve">Sum of the pin figure of the four regions most affected by the CAR refugee crisis: Ennedi Est, Wadi Fira, Ouaddai, and Sila. </v>
      </c>
      <c r="DD24" s="188" t="str">
        <f>LOOKUP(2,1/('[4]Raw data'!$K$1:$K$7986=CX24),'[4]Raw data'!$I$1:$I$7986)</f>
        <v>https://www.humanitarianresponse.info/en/operations/chad/document/tchad-aper%C3%A7u-des-besoins-humanitaires-2019-hno-2019-21-dec-2018</v>
      </c>
      <c r="DE24" s="207">
        <f>LOOKUP(2,1/('[4]Raw data'!$K$1:$K$7986=CX24),'[4]Raw data'!$L$1:$L$7986)</f>
        <v>43511</v>
      </c>
      <c r="DF24" s="197" t="str">
        <f t="shared" si="4"/>
        <v>TCD005People facing minimal humanitarian needs (level 1)</v>
      </c>
      <c r="DG24" s="183">
        <f>IF(LOOKUP(2,1/(Log!$K$1:$K$7986=DF24),Log!$E$1:$E$7986)="x","x",ROUND(LOOKUP(2,1/(Log!$K$1:$K$7986=DF24),Log!$E$1:$E$7986),-3))</f>
        <v>45000</v>
      </c>
      <c r="DH24" s="187" t="str">
        <f>LOOKUP(2,1/('[4]Raw data'!$K$1:$K$7986=DF24),'[4]Raw data'!$F$1:$F$7986)</f>
        <v>OCHA 12/2018</v>
      </c>
      <c r="DI24" s="187" t="str">
        <f>LOOKUP(2,1/('[4]Raw data'!$K$1:$K$7986=DF24),'[4]Raw data'!$G$1:$G$7986)</f>
        <v>Medium</v>
      </c>
      <c r="DJ24" s="187">
        <f>LOOKUP(2,1/('[4]Raw data'!$K$1:$K$7986=DF24),'[4]Raw data'!$H$1:$H$7986)</f>
        <v>0</v>
      </c>
      <c r="DK24" s="187" t="str">
        <f>LOOKUP(2,1/('[4]Raw data'!$K$1:$K$7986=DF24),'[4]Raw data'!$J$1:$J$7986)</f>
        <v xml:space="preserve">Figure derived from the severity map provided in the 2019 HNO for Chad. Sum of people in need for departments classified as having level 1 needs. </v>
      </c>
      <c r="DL24" s="187" t="str">
        <f>LOOKUP(2,1/('[4]Raw data'!$K$1:$K$7986=DF24),'[4]Raw data'!$I$1:$I$7986)</f>
        <v>https://www.humanitarianresponse.info/en/operations/chad/document/tchad-aper%C3%A7u-des-besoins-humanitaires-2019-hno-2019-21-dec-2018</v>
      </c>
      <c r="DM24" s="200">
        <f>LOOKUP(2,1/('[4]Raw data'!$K$1:$K$7986=DF24),'[4]Raw data'!$L$1:$L$7986)</f>
        <v>43511</v>
      </c>
      <c r="DN24" s="188" t="str">
        <f t="shared" si="0"/>
        <v>TCD005People facing stressed humanitarian needs (level 2)</v>
      </c>
      <c r="DO24" s="184">
        <f>IF(LOOKUP(2,1/(Log!$K$1:$K$7986=DN24),Log!$E$1:$E$7986)="x","x",ROUND(LOOKUP(2,1/(Log!$K$1:$K$7986=DN24),Log!$E$1:$E$7986),-3))</f>
        <v>426000</v>
      </c>
      <c r="DP24" s="188" t="str">
        <f>LOOKUP(2,1/('[4]Raw data'!$K$1:$K$7986=DN24),'[4]Raw data'!$F$1:$F$7986)</f>
        <v>OCHA 12/2018</v>
      </c>
      <c r="DQ24" s="188" t="str">
        <f>LOOKUP(2,1/('[4]Raw data'!$K$1:$K$7986=DN24),'[4]Raw data'!$G$1:$G$7986)</f>
        <v>Medium</v>
      </c>
      <c r="DR24" s="188">
        <f>LOOKUP(2,1/('[4]Raw data'!$K$1:$K$7986=DN24),'[4]Raw data'!$H$1:$H$7986)</f>
        <v>0</v>
      </c>
      <c r="DS24" s="188" t="str">
        <f>LOOKUP(2,1/('[4]Raw data'!$K$1:$K$7986=DN24),'[4]Raw data'!$J$1:$J$7986)</f>
        <v xml:space="preserve">Figure derived from the severity map provided in the 2019 HNO for Chad. Sum of people in need for departments classified as having level 2 needs. </v>
      </c>
      <c r="DT24" s="188" t="str">
        <f>LOOKUP(2,1/('[4]Raw data'!$K$1:$K$7986=DN24),'[4]Raw data'!$I$1:$I$7986)</f>
        <v>https://www.humanitarianresponse.info/en/operations/chad/document/tchad-aper%C3%A7u-des-besoins-humanitaires-2019-hno-2019-21-dec-2018</v>
      </c>
      <c r="DU24" s="207">
        <f>LOOKUP(2,1/('[4]Raw data'!$K$1:$K$7986=DN24),'[4]Raw data'!$L$1:$L$7986)</f>
        <v>43511</v>
      </c>
      <c r="DV24" s="198" t="str">
        <f t="shared" si="5"/>
        <v>TCD005People  facing moderate humanitarian needs (level 3)</v>
      </c>
      <c r="DW24" s="183">
        <f>IF(LOOKUP(2,1/(Log!$K$1:$K$7986=DV24),Log!$E$1:$E$7986)="x","x",ROUND(LOOKUP(2,1/(Log!$K$1:$K$7986=DV24),Log!$E$1:$E$7986),-3))</f>
        <v>472000</v>
      </c>
      <c r="DX24" s="187" t="str">
        <f>LOOKUP(2,1/('[4]Raw data'!$K$1:$K$7986=DV24),'[4]Raw data'!$F$1:$F$7986)</f>
        <v>OCHA 12/2018</v>
      </c>
      <c r="DY24" s="187" t="str">
        <f>LOOKUP(2,1/('[4]Raw data'!$K$1:$K$7986=DV24),'[4]Raw data'!$G$1:$G$7986)</f>
        <v>Medium</v>
      </c>
      <c r="DZ24" s="187">
        <f>LOOKUP(2,1/('[4]Raw data'!$K$1:$K$7986=DV24),'[4]Raw data'!$H$1:$H$7986)</f>
        <v>0</v>
      </c>
      <c r="EA24" s="187" t="str">
        <f>LOOKUP(2,1/('[4]Raw data'!$K$1:$K$7986=DV24),'[4]Raw data'!$J$1:$J$7986)</f>
        <v xml:space="preserve">Figure derived from the severity map provided in the 2019 HNO for Chad. Sum of people in need for departments classified as having level 3 needs. </v>
      </c>
      <c r="EB24" s="187" t="str">
        <f>LOOKUP(2,1/('[4]Raw data'!$K$1:$K$7986=DV24),'[4]Raw data'!$I$1:$I$7986)</f>
        <v>https://www.humanitarianresponse.info/en/operations/chad/document/tchad-aper%C3%A7u-des-besoins-humanitaires-2019-hno-2019-21-dec-2018</v>
      </c>
      <c r="EC24" s="200">
        <f>LOOKUP(2,1/('[4]Raw data'!$K$1:$K$7986=DV24),'[4]Raw data'!$L$1:$L$7986)</f>
        <v>43511</v>
      </c>
      <c r="ED24" s="188" t="str">
        <f t="shared" si="1"/>
        <v>TCD005People facing severe humanitarian needs (level 4)</v>
      </c>
      <c r="EE24" s="184">
        <f>IF(LOOKUP(2,1/(Log!$K$1:$K$7986=ED24),Log!$E$1:$E$7986)="x","x",ROUND(LOOKUP(2,1/(Log!$K$1:$K$7986=ED24),Log!$E$1:$E$7986),-3))</f>
        <v>0</v>
      </c>
      <c r="EF24" s="188" t="str">
        <f>LOOKUP(2,1/('[4]Raw data'!$K$1:$K$7986=ED24),'[4]Raw data'!$F$1:$F$7986)</f>
        <v>OCHA 12/2018</v>
      </c>
      <c r="EG24" s="188" t="str">
        <f>LOOKUP(2,1/('[4]Raw data'!$K$1:$K$7986=ED24),'[4]Raw data'!$G$1:$G$7986)</f>
        <v>Medium</v>
      </c>
      <c r="EH24" s="188">
        <f>LOOKUP(2,1/('[4]Raw data'!$K$1:$K$7986=ED24),'[4]Raw data'!$H$1:$H$7986)</f>
        <v>0</v>
      </c>
      <c r="EI24" s="188" t="str">
        <f>LOOKUP(2,1/('[4]Raw data'!$K$1:$K$7986=ED24),'[4]Raw data'!$J$1:$J$7986)</f>
        <v xml:space="preserve">Figure derived from the severity map provided in the 2019 HNO for Chad. Sum of people in need for departments classified as having level 4 needs. </v>
      </c>
      <c r="EJ24" s="188" t="str">
        <f>LOOKUP(2,1/('[4]Raw data'!$K$1:$K$7986=ED24),'[4]Raw data'!$I$1:$I$7986)</f>
        <v>https://www.humanitarianresponse.info/en/operations/chad/document/tchad-aper%C3%A7u-des-besoins-humanitaires-2019-hno-2019-21-dec-2018</v>
      </c>
      <c r="EK24" s="207">
        <f>LOOKUP(2,1/('[4]Raw data'!$K$1:$K$7986=ED24),'[4]Raw data'!$L$1:$L$7986)</f>
        <v>43511</v>
      </c>
      <c r="EL24" s="198" t="str">
        <f t="shared" si="2"/>
        <v>TCD005People facing extreme humanitarian needs (level 5)</v>
      </c>
      <c r="EM24" s="183">
        <f>IF(LOOKUP(2,1/(Log!$K$1:$K$7986=EL24),Log!$E$1:$E$7986)="x","x",ROUND(LOOKUP(2,1/(Log!$K$1:$K$7986=EL24),Log!$E$1:$E$7986),-3))</f>
        <v>0</v>
      </c>
      <c r="EN24" s="187" t="str">
        <f>LOOKUP(2,1/('[4]Raw data'!$K$1:$K$7986=EL24),'[4]Raw data'!$F$1:$F$7986)</f>
        <v>OCHA 12/2018</v>
      </c>
      <c r="EO24" s="187" t="str">
        <f>LOOKUP(2,1/('[4]Raw data'!$K$1:$K$7986=EL24),'[4]Raw data'!$G$1:$G$7986)</f>
        <v>Medium</v>
      </c>
      <c r="EP24" s="187">
        <f>LOOKUP(2,1/('[4]Raw data'!$K$1:$K$7986=EL24),'[4]Raw data'!$H$1:$H$7986)</f>
        <v>0</v>
      </c>
      <c r="EQ24" s="187" t="str">
        <f>LOOKUP(2,1/('[4]Raw data'!$K$1:$K$7986=EL24),'[4]Raw data'!$J$1:$J$7986)</f>
        <v xml:space="preserve">Figure derived from the severity map provided in the 2019 HNO for Chad. Sum of people in need for departments classified as having level 5 needs. </v>
      </c>
      <c r="ER24" s="187" t="str">
        <f>LOOKUP(2,1/('[4]Raw data'!$K$1:$K$7986=EL24),'[4]Raw data'!$I$1:$I$7986)</f>
        <v>https://www.humanitarianresponse.info/en/operations/chad/document/tchad-aper%C3%A7u-des-besoins-humanitaires-2019-hno-2019-21-dec-2018</v>
      </c>
      <c r="ES24" s="200">
        <f>LOOKUP(2,1/('[4]Raw data'!$K$1:$K$7986=EL24),'[4]Raw data'!$L$1:$L$7986)</f>
        <v>43511</v>
      </c>
      <c r="ET24" s="188" t="s">
        <v>3456</v>
      </c>
      <c r="EU24" s="188">
        <v>256</v>
      </c>
      <c r="EV24" s="188" t="s">
        <v>2616</v>
      </c>
      <c r="EW24" s="188" t="s">
        <v>734</v>
      </c>
      <c r="EX24" s="188">
        <v>0</v>
      </c>
      <c r="EY24" s="188" t="s">
        <v>2631</v>
      </c>
      <c r="EZ24" s="188" t="s">
        <v>1413</v>
      </c>
      <c r="FA24" s="207">
        <v>43511</v>
      </c>
      <c r="FB24" s="198" t="s">
        <v>3457</v>
      </c>
      <c r="FC24" s="187">
        <v>2</v>
      </c>
      <c r="FD24" s="187">
        <v>0</v>
      </c>
      <c r="FE24" s="187" t="s">
        <v>734</v>
      </c>
      <c r="FF24" s="187">
        <v>0</v>
      </c>
      <c r="FG24" s="187" t="s">
        <v>2751</v>
      </c>
      <c r="FH24" s="187">
        <v>0</v>
      </c>
      <c r="FI24" s="200">
        <v>43511</v>
      </c>
      <c r="FJ24" s="198" t="s">
        <v>3458</v>
      </c>
      <c r="FK24" s="188" t="s">
        <v>933</v>
      </c>
      <c r="FL24" s="188">
        <v>0</v>
      </c>
      <c r="FM24" s="188" t="s">
        <v>734</v>
      </c>
      <c r="FN24" s="188">
        <v>0</v>
      </c>
      <c r="FO24" s="188" t="s">
        <v>1796</v>
      </c>
      <c r="FP24" s="184">
        <v>0</v>
      </c>
      <c r="FQ24" s="206">
        <v>43511</v>
      </c>
      <c r="FR24" s="198" t="s">
        <v>3459</v>
      </c>
      <c r="FS24" s="187" t="s">
        <v>933</v>
      </c>
      <c r="FT24" s="187">
        <v>0</v>
      </c>
      <c r="FU24" s="187" t="s">
        <v>734</v>
      </c>
      <c r="FV24" s="187">
        <v>0</v>
      </c>
      <c r="FW24" s="187" t="s">
        <v>1796</v>
      </c>
      <c r="FX24" s="187">
        <v>0</v>
      </c>
      <c r="FY24" s="200">
        <v>43511</v>
      </c>
      <c r="FZ24" s="188" t="s">
        <v>3460</v>
      </c>
      <c r="GA24" s="188">
        <v>0</v>
      </c>
      <c r="GB24" s="188" t="s">
        <v>2504</v>
      </c>
      <c r="GC24" s="188" t="s">
        <v>734</v>
      </c>
      <c r="GD24" s="188">
        <v>0</v>
      </c>
      <c r="GE24" s="188">
        <v>0</v>
      </c>
      <c r="GF24" s="188">
        <v>0</v>
      </c>
      <c r="GG24" s="207">
        <v>43511</v>
      </c>
      <c r="GH24" s="198" t="s">
        <v>3461</v>
      </c>
      <c r="GI24" s="187">
        <v>0</v>
      </c>
      <c r="GJ24" s="187" t="s">
        <v>2504</v>
      </c>
      <c r="GK24" s="187" t="s">
        <v>734</v>
      </c>
      <c r="GL24" s="187">
        <v>0</v>
      </c>
      <c r="GM24" s="187">
        <v>0</v>
      </c>
      <c r="GN24" s="187">
        <v>0</v>
      </c>
      <c r="GO24" s="200">
        <v>43511</v>
      </c>
      <c r="GP24" s="188" t="s">
        <v>3462</v>
      </c>
      <c r="GQ24" s="188">
        <v>2</v>
      </c>
      <c r="GR24" s="188" t="s">
        <v>2504</v>
      </c>
      <c r="GS24" s="188" t="s">
        <v>734</v>
      </c>
      <c r="GT24" s="188">
        <v>0</v>
      </c>
      <c r="GU24" s="188">
        <v>0</v>
      </c>
      <c r="GV24" s="188">
        <v>0</v>
      </c>
      <c r="GW24" s="207">
        <v>43511</v>
      </c>
      <c r="GX24" s="198" t="s">
        <v>3463</v>
      </c>
      <c r="GY24" s="187">
        <v>0</v>
      </c>
      <c r="GZ24" s="187" t="s">
        <v>2504</v>
      </c>
      <c r="HA24" s="187" t="s">
        <v>734</v>
      </c>
      <c r="HB24" s="187">
        <v>0</v>
      </c>
      <c r="HC24" s="187">
        <v>0</v>
      </c>
      <c r="HD24" s="187">
        <v>0</v>
      </c>
      <c r="HE24" s="200">
        <v>43511</v>
      </c>
      <c r="HF24" s="188" t="s">
        <v>3464</v>
      </c>
      <c r="HG24" s="188">
        <v>0</v>
      </c>
      <c r="HH24" s="188" t="s">
        <v>2504</v>
      </c>
      <c r="HI24" s="188" t="s">
        <v>734</v>
      </c>
      <c r="HJ24" s="188">
        <v>0</v>
      </c>
      <c r="HK24" s="188">
        <v>0</v>
      </c>
      <c r="HL24" s="188">
        <v>0</v>
      </c>
      <c r="HM24" s="207">
        <v>43511</v>
      </c>
      <c r="HN24" s="198" t="s">
        <v>3465</v>
      </c>
      <c r="HO24" s="187">
        <v>0</v>
      </c>
      <c r="HP24" s="187" t="s">
        <v>2504</v>
      </c>
      <c r="HQ24" s="187" t="s">
        <v>734</v>
      </c>
      <c r="HR24" s="187">
        <v>0</v>
      </c>
      <c r="HS24" s="187">
        <v>0</v>
      </c>
      <c r="HT24" s="187">
        <v>0</v>
      </c>
      <c r="HU24" s="200">
        <v>43511</v>
      </c>
      <c r="HV24" s="188" t="s">
        <v>3466</v>
      </c>
      <c r="HW24" s="188">
        <v>2</v>
      </c>
      <c r="HX24" s="188" t="s">
        <v>2504</v>
      </c>
      <c r="HY24" s="188" t="s">
        <v>734</v>
      </c>
      <c r="HZ24" s="188">
        <v>0</v>
      </c>
      <c r="IA24" s="188">
        <v>0</v>
      </c>
      <c r="IB24" s="188">
        <v>0</v>
      </c>
      <c r="IC24" s="207">
        <v>43511</v>
      </c>
      <c r="ID24" s="198" t="s">
        <v>3467</v>
      </c>
      <c r="IE24" s="187">
        <v>2</v>
      </c>
      <c r="IF24" s="187" t="s">
        <v>2504</v>
      </c>
      <c r="IG24" s="187" t="s">
        <v>734</v>
      </c>
      <c r="IH24" s="187">
        <v>0</v>
      </c>
      <c r="II24" s="187">
        <v>0</v>
      </c>
      <c r="IJ24" s="187">
        <v>0</v>
      </c>
      <c r="IK24" s="200">
        <v>43511</v>
      </c>
      <c r="IL24" s="188" t="s">
        <v>3468</v>
      </c>
      <c r="IM24" s="188">
        <v>2</v>
      </c>
      <c r="IN24" s="188" t="s">
        <v>2504</v>
      </c>
      <c r="IO24" s="188" t="s">
        <v>734</v>
      </c>
      <c r="IP24" s="188">
        <v>0</v>
      </c>
      <c r="IQ24" s="188">
        <v>0</v>
      </c>
      <c r="IR24" s="188">
        <v>0</v>
      </c>
      <c r="IS24" s="207">
        <v>43511</v>
      </c>
    </row>
    <row r="25" spans="1:253" x14ac:dyDescent="0.3">
      <c r="A25" t="s">
        <v>1301</v>
      </c>
      <c r="B25" t="s">
        <v>788</v>
      </c>
      <c r="C25" t="s">
        <v>1328</v>
      </c>
      <c r="D25" t="str">
        <f>Lists!C:C</f>
        <v>Chad</v>
      </c>
      <c r="E25" t="s">
        <v>61</v>
      </c>
      <c r="F25" t="s">
        <v>3469</v>
      </c>
      <c r="G25" s="186">
        <v>16268000</v>
      </c>
      <c r="H25" s="187" t="s">
        <v>1408</v>
      </c>
      <c r="I25" s="187" t="s">
        <v>734</v>
      </c>
      <c r="J25" s="187">
        <v>2</v>
      </c>
      <c r="K25" s="187" t="s">
        <v>2648</v>
      </c>
      <c r="L25" s="187" t="s">
        <v>2639</v>
      </c>
      <c r="M25" s="201">
        <v>43511</v>
      </c>
      <c r="N25" s="198" t="s">
        <v>3470</v>
      </c>
      <c r="O25" s="189">
        <v>220000</v>
      </c>
      <c r="P25" s="189">
        <v>0</v>
      </c>
      <c r="Q25" s="189" t="s">
        <v>734</v>
      </c>
      <c r="R25" s="189">
        <v>2</v>
      </c>
      <c r="S25" s="189" t="s">
        <v>2649</v>
      </c>
      <c r="T25" s="189">
        <v>0</v>
      </c>
      <c r="U25" s="204">
        <v>43511</v>
      </c>
      <c r="V25" s="198" t="s">
        <v>3471</v>
      </c>
      <c r="W25" s="187">
        <v>36600</v>
      </c>
      <c r="X25" s="187">
        <v>0</v>
      </c>
      <c r="Y25" s="187" t="s">
        <v>734</v>
      </c>
      <c r="Z25" s="187">
        <v>2</v>
      </c>
      <c r="AA25" s="187" t="s">
        <v>2650</v>
      </c>
      <c r="AB25" s="187">
        <v>0</v>
      </c>
      <c r="AC25" s="201">
        <v>43511</v>
      </c>
      <c r="AD25" s="198" t="s">
        <v>3472</v>
      </c>
      <c r="AE25" s="188">
        <v>36600</v>
      </c>
      <c r="AF25" s="188">
        <v>0</v>
      </c>
      <c r="AG25" s="188" t="s">
        <v>734</v>
      </c>
      <c r="AH25" s="188">
        <v>2</v>
      </c>
      <c r="AI25" s="188" t="s">
        <v>2651</v>
      </c>
      <c r="AJ25" s="188">
        <v>0</v>
      </c>
      <c r="AK25" s="207">
        <v>43511</v>
      </c>
      <c r="AL25" s="198" t="s">
        <v>3473</v>
      </c>
      <c r="AM25" s="187" t="s">
        <v>445</v>
      </c>
      <c r="AN25" s="187">
        <v>0</v>
      </c>
      <c r="AO25" s="187" t="s">
        <v>734</v>
      </c>
      <c r="AP25" s="187">
        <v>2</v>
      </c>
      <c r="AQ25" s="187" t="s">
        <v>1796</v>
      </c>
      <c r="AR25" s="187">
        <v>0</v>
      </c>
      <c r="AS25" s="201">
        <v>43511</v>
      </c>
      <c r="AT25" s="188" t="s">
        <v>3474</v>
      </c>
      <c r="AU25" s="188" t="s">
        <v>445</v>
      </c>
      <c r="AV25" s="188">
        <v>0</v>
      </c>
      <c r="AW25" s="188" t="s">
        <v>734</v>
      </c>
      <c r="AX25" s="188">
        <v>2</v>
      </c>
      <c r="AY25" s="188" t="s">
        <v>1796</v>
      </c>
      <c r="AZ25" s="188">
        <v>0</v>
      </c>
      <c r="BA25" s="207">
        <v>43511</v>
      </c>
      <c r="BB25" s="198" t="s">
        <v>3475</v>
      </c>
      <c r="BC25" s="187" t="s">
        <v>445</v>
      </c>
      <c r="BD25" s="187">
        <v>0</v>
      </c>
      <c r="BE25" s="187" t="s">
        <v>734</v>
      </c>
      <c r="BF25" s="187">
        <v>2</v>
      </c>
      <c r="BG25" s="187" t="s">
        <v>1796</v>
      </c>
      <c r="BH25" s="187">
        <v>0</v>
      </c>
      <c r="BI25" s="200">
        <v>43511</v>
      </c>
      <c r="BJ25" s="188" t="s">
        <v>3476</v>
      </c>
      <c r="BK25" s="188">
        <v>102</v>
      </c>
      <c r="BL25" s="188" t="s">
        <v>2612</v>
      </c>
      <c r="BM25" s="188" t="s">
        <v>734</v>
      </c>
      <c r="BN25" s="188">
        <v>2</v>
      </c>
      <c r="BO25" s="188" t="s">
        <v>2652</v>
      </c>
      <c r="BP25" s="188" t="s">
        <v>1416</v>
      </c>
      <c r="BQ25" s="207">
        <v>43511</v>
      </c>
      <c r="BR25" s="198" t="s">
        <v>3477</v>
      </c>
      <c r="BS25" s="187" t="s">
        <v>445</v>
      </c>
      <c r="BT25" s="187">
        <v>0</v>
      </c>
      <c r="BU25" s="187" t="s">
        <v>734</v>
      </c>
      <c r="BV25" s="187">
        <v>2</v>
      </c>
      <c r="BW25" s="187" t="s">
        <v>1796</v>
      </c>
      <c r="BX25" s="187">
        <v>0</v>
      </c>
      <c r="BY25" s="200">
        <v>43511</v>
      </c>
      <c r="BZ25" s="188" t="s">
        <v>3478</v>
      </c>
      <c r="CA25" s="188" t="s">
        <v>445</v>
      </c>
      <c r="CB25" s="188">
        <v>0</v>
      </c>
      <c r="CC25" s="188" t="s">
        <v>734</v>
      </c>
      <c r="CD25" s="188">
        <v>2</v>
      </c>
      <c r="CE25" s="188" t="s">
        <v>1796</v>
      </c>
      <c r="CF25" s="188">
        <v>0</v>
      </c>
      <c r="CG25" s="207">
        <v>43511</v>
      </c>
      <c r="CH25" s="198" t="s">
        <v>3479</v>
      </c>
      <c r="CI25" s="188" t="e">
        <v>#N/A</v>
      </c>
      <c r="CJ25" s="188" t="e">
        <v>#N/A</v>
      </c>
      <c r="CK25" s="188" t="e">
        <v>#N/A</v>
      </c>
      <c r="CL25" s="188" t="e">
        <v>#N/A</v>
      </c>
      <c r="CM25" s="188" t="e">
        <v>#N/A</v>
      </c>
      <c r="CN25" s="188" t="e">
        <v>#N/A</v>
      </c>
      <c r="CO25" s="195" t="e">
        <v>#N/A</v>
      </c>
      <c r="CP25" s="188" t="s">
        <v>3480</v>
      </c>
      <c r="CQ25" s="187" t="s">
        <v>445</v>
      </c>
      <c r="CR25" s="187">
        <v>0</v>
      </c>
      <c r="CS25" s="187" t="s">
        <v>734</v>
      </c>
      <c r="CT25" s="187">
        <v>2</v>
      </c>
      <c r="CU25" s="187" t="s">
        <v>1796</v>
      </c>
      <c r="CV25" s="187">
        <v>0</v>
      </c>
      <c r="CW25" s="200">
        <v>43511</v>
      </c>
      <c r="CX25" s="184" t="str">
        <f t="shared" si="3"/>
        <v>TCD006People in Need</v>
      </c>
      <c r="CY25" s="184" t="str">
        <f>IF(LOOKUP(2,1/(Log!$K$1:$K$7986=CX25),Log!$E$1:$E$7986)="x","x",ROUND(LOOKUP(2,1/(Log!$K$1:$K$7986=CX25),Log!$E$1:$E$7986),-3))</f>
        <v>x</v>
      </c>
      <c r="CZ25" s="188">
        <f>LOOKUP(2,1/('[4]Raw data'!$K$1:$K$7986=CX25),'[4]Raw data'!$F$1:$F$7986)</f>
        <v>0</v>
      </c>
      <c r="DA25" s="188" t="str">
        <f>LOOKUP(2,1/('[4]Raw data'!$K$1:$K$7986=CX25),'[4]Raw data'!$G$1:$G$7986)</f>
        <v>Medium</v>
      </c>
      <c r="DB25" s="188">
        <f>LOOKUP(2,1/('[4]Raw data'!$K$1:$K$7986=CX25),'[4]Raw data'!$H$1:$H$7986)</f>
        <v>2</v>
      </c>
      <c r="DC25" s="188" t="str">
        <f>LOOKUP(2,1/('[4]Raw data'!$K$1:$K$7986=CX25),'[4]Raw data'!$J$1:$J$7986)</f>
        <v>No information available</v>
      </c>
      <c r="DD25" s="188">
        <f>LOOKUP(2,1/('[4]Raw data'!$K$1:$K$7986=CX25),'[4]Raw data'!$I$1:$I$7986)</f>
        <v>0</v>
      </c>
      <c r="DE25" s="207">
        <f>LOOKUP(2,1/('[4]Raw data'!$K$1:$K$7986=CX25),'[4]Raw data'!$L$1:$L$7986)</f>
        <v>43511</v>
      </c>
      <c r="DF25" s="197" t="str">
        <f t="shared" si="4"/>
        <v>TCD006People facing minimal humanitarian needs (level 1)</v>
      </c>
      <c r="DG25" s="183" t="str">
        <f>IF(LOOKUP(2,1/(Log!$K$1:$K$7986=DF25),Log!$E$1:$E$7986)="x","x",ROUND(LOOKUP(2,1/(Log!$K$1:$K$7986=DF25),Log!$E$1:$E$7986),-3))</f>
        <v>x</v>
      </c>
      <c r="DH25" s="187">
        <f>LOOKUP(2,1/('[4]Raw data'!$K$1:$K$7986=DF25),'[4]Raw data'!$F$1:$F$7986)</f>
        <v>0</v>
      </c>
      <c r="DI25" s="187" t="str">
        <f>LOOKUP(2,1/('[4]Raw data'!$K$1:$K$7986=DF25),'[4]Raw data'!$G$1:$G$7986)</f>
        <v>Medium</v>
      </c>
      <c r="DJ25" s="187">
        <f>LOOKUP(2,1/('[4]Raw data'!$K$1:$K$7986=DF25),'[4]Raw data'!$H$1:$H$7986)</f>
        <v>2</v>
      </c>
      <c r="DK25" s="187" t="str">
        <f>LOOKUP(2,1/('[4]Raw data'!$K$1:$K$7986=DF25),'[4]Raw data'!$J$1:$J$7986)</f>
        <v>No information available</v>
      </c>
      <c r="DL25" s="187">
        <f>LOOKUP(2,1/('[4]Raw data'!$K$1:$K$7986=DF25),'[4]Raw data'!$I$1:$I$7986)</f>
        <v>0</v>
      </c>
      <c r="DM25" s="200">
        <f>LOOKUP(2,1/('[4]Raw data'!$K$1:$K$7986=DF25),'[4]Raw data'!$L$1:$L$7986)</f>
        <v>43511</v>
      </c>
      <c r="DN25" s="188" t="str">
        <f t="shared" si="0"/>
        <v>TCD006People facing stressed humanitarian needs (level 2)</v>
      </c>
      <c r="DO25" s="184" t="str">
        <f>IF(LOOKUP(2,1/(Log!$K$1:$K$7986=DN25),Log!$E$1:$E$7986)="x","x",ROUND(LOOKUP(2,1/(Log!$K$1:$K$7986=DN25),Log!$E$1:$E$7986),-3))</f>
        <v>x</v>
      </c>
      <c r="DP25" s="188">
        <f>LOOKUP(2,1/('[4]Raw data'!$K$1:$K$7986=DN25),'[4]Raw data'!$F$1:$F$7986)</f>
        <v>0</v>
      </c>
      <c r="DQ25" s="188" t="str">
        <f>LOOKUP(2,1/('[4]Raw data'!$K$1:$K$7986=DN25),'[4]Raw data'!$G$1:$G$7986)</f>
        <v>Medium</v>
      </c>
      <c r="DR25" s="188">
        <f>LOOKUP(2,1/('[4]Raw data'!$K$1:$K$7986=DN25),'[4]Raw data'!$H$1:$H$7986)</f>
        <v>2</v>
      </c>
      <c r="DS25" s="188" t="str">
        <f>LOOKUP(2,1/('[4]Raw data'!$K$1:$K$7986=DN25),'[4]Raw data'!$J$1:$J$7986)</f>
        <v>No information available</v>
      </c>
      <c r="DT25" s="188">
        <f>LOOKUP(2,1/('[4]Raw data'!$K$1:$K$7986=DN25),'[4]Raw data'!$I$1:$I$7986)</f>
        <v>0</v>
      </c>
      <c r="DU25" s="207">
        <f>LOOKUP(2,1/('[4]Raw data'!$K$1:$K$7986=DN25),'[4]Raw data'!$L$1:$L$7986)</f>
        <v>43511</v>
      </c>
      <c r="DV25" s="198" t="str">
        <f t="shared" si="5"/>
        <v>TCD006People  facing moderate humanitarian needs (level 3)</v>
      </c>
      <c r="DW25" s="183" t="str">
        <f>IF(LOOKUP(2,1/(Log!$K$1:$K$7986=DV25),Log!$E$1:$E$7986)="x","x",ROUND(LOOKUP(2,1/(Log!$K$1:$K$7986=DV25),Log!$E$1:$E$7986),-3))</f>
        <v>x</v>
      </c>
      <c r="DX25" s="187">
        <f>LOOKUP(2,1/('[4]Raw data'!$K$1:$K$7986=DV25),'[4]Raw data'!$F$1:$F$7986)</f>
        <v>0</v>
      </c>
      <c r="DY25" s="187" t="str">
        <f>LOOKUP(2,1/('[4]Raw data'!$K$1:$K$7986=DV25),'[4]Raw data'!$G$1:$G$7986)</f>
        <v>Medium</v>
      </c>
      <c r="DZ25" s="187">
        <f>LOOKUP(2,1/('[4]Raw data'!$K$1:$K$7986=DV25),'[4]Raw data'!$H$1:$H$7986)</f>
        <v>2</v>
      </c>
      <c r="EA25" s="187" t="str">
        <f>LOOKUP(2,1/('[4]Raw data'!$K$1:$K$7986=DV25),'[4]Raw data'!$J$1:$J$7986)</f>
        <v>No information available</v>
      </c>
      <c r="EB25" s="187">
        <f>LOOKUP(2,1/('[4]Raw data'!$K$1:$K$7986=DV25),'[4]Raw data'!$I$1:$I$7986)</f>
        <v>0</v>
      </c>
      <c r="EC25" s="200">
        <f>LOOKUP(2,1/('[4]Raw data'!$K$1:$K$7986=DV25),'[4]Raw data'!$L$1:$L$7986)</f>
        <v>43511</v>
      </c>
      <c r="ED25" s="188" t="str">
        <f t="shared" si="1"/>
        <v>TCD006People facing severe humanitarian needs (level 4)</v>
      </c>
      <c r="EE25" s="184" t="str">
        <f>IF(LOOKUP(2,1/(Log!$K$1:$K$7986=ED25),Log!$E$1:$E$7986)="x","x",ROUND(LOOKUP(2,1/(Log!$K$1:$K$7986=ED25),Log!$E$1:$E$7986),-3))</f>
        <v>x</v>
      </c>
      <c r="EF25" s="188">
        <f>LOOKUP(2,1/('[4]Raw data'!$K$1:$K$7986=ED25),'[4]Raw data'!$F$1:$F$7986)</f>
        <v>0</v>
      </c>
      <c r="EG25" s="188" t="str">
        <f>LOOKUP(2,1/('[4]Raw data'!$K$1:$K$7986=ED25),'[4]Raw data'!$G$1:$G$7986)</f>
        <v>Medium</v>
      </c>
      <c r="EH25" s="188">
        <f>LOOKUP(2,1/('[4]Raw data'!$K$1:$K$7986=ED25),'[4]Raw data'!$H$1:$H$7986)</f>
        <v>2</v>
      </c>
      <c r="EI25" s="188" t="str">
        <f>LOOKUP(2,1/('[4]Raw data'!$K$1:$K$7986=ED25),'[4]Raw data'!$J$1:$J$7986)</f>
        <v>No information available</v>
      </c>
      <c r="EJ25" s="188">
        <f>LOOKUP(2,1/('[4]Raw data'!$K$1:$K$7986=ED25),'[4]Raw data'!$I$1:$I$7986)</f>
        <v>0</v>
      </c>
      <c r="EK25" s="207">
        <f>LOOKUP(2,1/('[4]Raw data'!$K$1:$K$7986=ED25),'[4]Raw data'!$L$1:$L$7986)</f>
        <v>43511</v>
      </c>
      <c r="EL25" s="198" t="str">
        <f t="shared" si="2"/>
        <v>TCD006People facing extreme humanitarian needs (level 5)</v>
      </c>
      <c r="EM25" s="183" t="str">
        <f>IF(LOOKUP(2,1/(Log!$K$1:$K$7986=EL25),Log!$E$1:$E$7986)="x","x",ROUND(LOOKUP(2,1/(Log!$K$1:$K$7986=EL25),Log!$E$1:$E$7986),-3))</f>
        <v>x</v>
      </c>
      <c r="EN25" s="187">
        <f>LOOKUP(2,1/('[4]Raw data'!$K$1:$K$7986=EL25),'[4]Raw data'!$F$1:$F$7986)</f>
        <v>0</v>
      </c>
      <c r="EO25" s="187" t="str">
        <f>LOOKUP(2,1/('[4]Raw data'!$K$1:$K$7986=EL25),'[4]Raw data'!$G$1:$G$7986)</f>
        <v>Medium</v>
      </c>
      <c r="EP25" s="187">
        <f>LOOKUP(2,1/('[4]Raw data'!$K$1:$K$7986=EL25),'[4]Raw data'!$H$1:$H$7986)</f>
        <v>2</v>
      </c>
      <c r="EQ25" s="187" t="str">
        <f>LOOKUP(2,1/('[4]Raw data'!$K$1:$K$7986=EL25),'[4]Raw data'!$J$1:$J$7986)</f>
        <v>No information available</v>
      </c>
      <c r="ER25" s="187">
        <f>LOOKUP(2,1/('[4]Raw data'!$K$1:$K$7986=EL25),'[4]Raw data'!$I$1:$I$7986)</f>
        <v>0</v>
      </c>
      <c r="ES25" s="200">
        <f>LOOKUP(2,1/('[4]Raw data'!$K$1:$K$7986=EL25),'[4]Raw data'!$L$1:$L$7986)</f>
        <v>43511</v>
      </c>
      <c r="ET25" s="188" t="s">
        <v>3481</v>
      </c>
      <c r="EU25" s="188">
        <v>102</v>
      </c>
      <c r="EV25" s="188" t="s">
        <v>2612</v>
      </c>
      <c r="EW25" s="188" t="s">
        <v>734</v>
      </c>
      <c r="EX25" s="188">
        <v>2</v>
      </c>
      <c r="EY25" s="188" t="s">
        <v>2652</v>
      </c>
      <c r="EZ25" s="188" t="s">
        <v>1413</v>
      </c>
      <c r="FA25" s="207">
        <v>43511</v>
      </c>
      <c r="FB25" s="198" t="s">
        <v>3482</v>
      </c>
      <c r="FC25" s="187">
        <v>1</v>
      </c>
      <c r="FD25" s="187">
        <v>0</v>
      </c>
      <c r="FE25" s="187" t="s">
        <v>734</v>
      </c>
      <c r="FF25" s="187">
        <v>2</v>
      </c>
      <c r="FG25" s="187" t="s">
        <v>1796</v>
      </c>
      <c r="FH25" s="187">
        <v>0</v>
      </c>
      <c r="FI25" s="200">
        <v>43511</v>
      </c>
      <c r="FJ25" s="198" t="s">
        <v>3483</v>
      </c>
      <c r="FK25" s="188" t="s">
        <v>445</v>
      </c>
      <c r="FL25" s="188">
        <v>0</v>
      </c>
      <c r="FM25" s="188" t="s">
        <v>734</v>
      </c>
      <c r="FN25" s="188">
        <v>2</v>
      </c>
      <c r="FO25" s="188" t="s">
        <v>1796</v>
      </c>
      <c r="FP25" s="184">
        <v>0</v>
      </c>
      <c r="FQ25" s="206">
        <v>43511</v>
      </c>
      <c r="FR25" s="198" t="s">
        <v>3484</v>
      </c>
      <c r="FS25" s="187" t="s">
        <v>445</v>
      </c>
      <c r="FT25" s="187">
        <v>0</v>
      </c>
      <c r="FU25" s="187" t="s">
        <v>734</v>
      </c>
      <c r="FV25" s="187">
        <v>2</v>
      </c>
      <c r="FW25" s="187" t="s">
        <v>1796</v>
      </c>
      <c r="FX25" s="187">
        <v>0</v>
      </c>
      <c r="FY25" s="200">
        <v>43511</v>
      </c>
      <c r="FZ25" s="188" t="s">
        <v>3485</v>
      </c>
      <c r="GA25" s="188">
        <v>0</v>
      </c>
      <c r="GB25" s="188" t="s">
        <v>1408</v>
      </c>
      <c r="GC25" s="188" t="s">
        <v>734</v>
      </c>
      <c r="GD25" s="188">
        <v>2</v>
      </c>
      <c r="GE25" s="188" t="s">
        <v>1796</v>
      </c>
      <c r="GF25" s="188" t="s">
        <v>1416</v>
      </c>
      <c r="GG25" s="207">
        <v>43511</v>
      </c>
      <c r="GH25" s="198" t="s">
        <v>3486</v>
      </c>
      <c r="GI25" s="187">
        <v>0</v>
      </c>
      <c r="GJ25" s="187" t="s">
        <v>1408</v>
      </c>
      <c r="GK25" s="187" t="s">
        <v>734</v>
      </c>
      <c r="GL25" s="187">
        <v>2</v>
      </c>
      <c r="GM25" s="187">
        <v>0</v>
      </c>
      <c r="GN25" s="187" t="s">
        <v>1416</v>
      </c>
      <c r="GO25" s="200">
        <v>43511</v>
      </c>
      <c r="GP25" s="188" t="s">
        <v>3487</v>
      </c>
      <c r="GQ25" s="188">
        <v>2</v>
      </c>
      <c r="GR25" s="188" t="s">
        <v>1408</v>
      </c>
      <c r="GS25" s="188" t="s">
        <v>734</v>
      </c>
      <c r="GT25" s="188">
        <v>2</v>
      </c>
      <c r="GU25" s="188">
        <v>0</v>
      </c>
      <c r="GV25" s="188" t="s">
        <v>1416</v>
      </c>
      <c r="GW25" s="207">
        <v>43511</v>
      </c>
      <c r="GX25" s="198" t="s">
        <v>3488</v>
      </c>
      <c r="GY25" s="187">
        <v>0</v>
      </c>
      <c r="GZ25" s="187" t="s">
        <v>1408</v>
      </c>
      <c r="HA25" s="187" t="s">
        <v>734</v>
      </c>
      <c r="HB25" s="187">
        <v>2</v>
      </c>
      <c r="HC25" s="187">
        <v>0</v>
      </c>
      <c r="HD25" s="187" t="s">
        <v>1416</v>
      </c>
      <c r="HE25" s="200">
        <v>43511</v>
      </c>
      <c r="HF25" s="188" t="s">
        <v>3489</v>
      </c>
      <c r="HG25" s="188">
        <v>0</v>
      </c>
      <c r="HH25" s="188" t="s">
        <v>1408</v>
      </c>
      <c r="HI25" s="188" t="s">
        <v>734</v>
      </c>
      <c r="HJ25" s="188">
        <v>2</v>
      </c>
      <c r="HK25" s="188">
        <v>0</v>
      </c>
      <c r="HL25" s="188" t="s">
        <v>1416</v>
      </c>
      <c r="HM25" s="207">
        <v>43511</v>
      </c>
      <c r="HN25" s="198" t="s">
        <v>3490</v>
      </c>
      <c r="HO25" s="187">
        <v>0</v>
      </c>
      <c r="HP25" s="187" t="s">
        <v>1408</v>
      </c>
      <c r="HQ25" s="187" t="s">
        <v>734</v>
      </c>
      <c r="HR25" s="187">
        <v>2</v>
      </c>
      <c r="HS25" s="187">
        <v>0</v>
      </c>
      <c r="HT25" s="187" t="s">
        <v>1416</v>
      </c>
      <c r="HU25" s="200">
        <v>43511</v>
      </c>
      <c r="HV25" s="188" t="s">
        <v>3491</v>
      </c>
      <c r="HW25" s="188">
        <v>2</v>
      </c>
      <c r="HX25" s="188" t="s">
        <v>1408</v>
      </c>
      <c r="HY25" s="188" t="s">
        <v>734</v>
      </c>
      <c r="HZ25" s="188">
        <v>2</v>
      </c>
      <c r="IA25" s="188">
        <v>0</v>
      </c>
      <c r="IB25" s="188" t="s">
        <v>1416</v>
      </c>
      <c r="IC25" s="207">
        <v>43511</v>
      </c>
      <c r="ID25" s="198" t="s">
        <v>3492</v>
      </c>
      <c r="IE25" s="187">
        <v>2</v>
      </c>
      <c r="IF25" s="187" t="s">
        <v>1408</v>
      </c>
      <c r="IG25" s="187" t="s">
        <v>734</v>
      </c>
      <c r="IH25" s="187">
        <v>2</v>
      </c>
      <c r="II25" s="187">
        <v>0</v>
      </c>
      <c r="IJ25" s="187" t="s">
        <v>1416</v>
      </c>
      <c r="IK25" s="200">
        <v>43511</v>
      </c>
      <c r="IL25" s="188" t="s">
        <v>3493</v>
      </c>
      <c r="IM25" s="188">
        <v>2</v>
      </c>
      <c r="IN25" s="188" t="s">
        <v>1408</v>
      </c>
      <c r="IO25" s="188" t="s">
        <v>734</v>
      </c>
      <c r="IP25" s="188">
        <v>2</v>
      </c>
      <c r="IQ25" s="188">
        <v>0</v>
      </c>
      <c r="IR25" s="188" t="s">
        <v>1416</v>
      </c>
      <c r="IS25" s="207">
        <v>43511</v>
      </c>
    </row>
    <row r="26" spans="1:253" x14ac:dyDescent="0.3">
      <c r="A26" t="s">
        <v>67</v>
      </c>
      <c r="B26" t="s">
        <v>861</v>
      </c>
      <c r="C26" t="s">
        <v>702</v>
      </c>
      <c r="D26" t="str">
        <f>Lists!C:C</f>
        <v>Colombia</v>
      </c>
      <c r="E26" t="s">
        <v>66</v>
      </c>
      <c r="F26" t="s">
        <v>3494</v>
      </c>
      <c r="G26" s="186">
        <v>46800000</v>
      </c>
      <c r="H26" s="187" t="s">
        <v>2091</v>
      </c>
      <c r="I26" s="187" t="s">
        <v>735</v>
      </c>
      <c r="J26" s="187">
        <v>1</v>
      </c>
      <c r="K26" s="187" t="s">
        <v>2153</v>
      </c>
      <c r="L26" s="187" t="s">
        <v>2122</v>
      </c>
      <c r="M26" s="201">
        <v>43510</v>
      </c>
      <c r="N26" s="198" t="s">
        <v>3495</v>
      </c>
      <c r="O26" s="189">
        <v>1142000</v>
      </c>
      <c r="P26" s="189" t="s">
        <v>513</v>
      </c>
      <c r="Q26" s="189" t="s">
        <v>735</v>
      </c>
      <c r="R26" s="189">
        <v>1</v>
      </c>
      <c r="S26" s="189">
        <v>0</v>
      </c>
      <c r="T26" s="189" t="s">
        <v>2123</v>
      </c>
      <c r="U26" s="204">
        <v>43510</v>
      </c>
      <c r="V26" s="198" t="s">
        <v>3496</v>
      </c>
      <c r="W26" s="187">
        <v>46800000</v>
      </c>
      <c r="X26" s="187" t="s">
        <v>2091</v>
      </c>
      <c r="Y26" s="187" t="s">
        <v>735</v>
      </c>
      <c r="Z26" s="187">
        <v>1</v>
      </c>
      <c r="AA26" s="187" t="s">
        <v>2153</v>
      </c>
      <c r="AB26" s="187" t="s">
        <v>2122</v>
      </c>
      <c r="AC26" s="201">
        <v>43510</v>
      </c>
      <c r="AD26" s="198" t="s">
        <v>3497</v>
      </c>
      <c r="AE26" s="188">
        <v>7280000</v>
      </c>
      <c r="AF26" s="188" t="s">
        <v>2092</v>
      </c>
      <c r="AG26" s="188" t="s">
        <v>734</v>
      </c>
      <c r="AH26" s="188">
        <v>2</v>
      </c>
      <c r="AI26" s="188" t="s">
        <v>2154</v>
      </c>
      <c r="AJ26" s="188" t="s">
        <v>2124</v>
      </c>
      <c r="AK26" s="207">
        <v>43510</v>
      </c>
      <c r="AL26" s="198" t="s">
        <v>3498</v>
      </c>
      <c r="AM26" s="187">
        <v>2334000</v>
      </c>
      <c r="AN26" s="187" t="s">
        <v>2093</v>
      </c>
      <c r="AO26" s="187" t="s">
        <v>734</v>
      </c>
      <c r="AP26" s="187">
        <v>2</v>
      </c>
      <c r="AQ26" s="187" t="s">
        <v>2155</v>
      </c>
      <c r="AR26" s="187" t="s">
        <v>2125</v>
      </c>
      <c r="AS26" s="201">
        <v>43510</v>
      </c>
      <c r="AT26" s="188" t="s">
        <v>3499</v>
      </c>
      <c r="AU26" s="188">
        <v>74</v>
      </c>
      <c r="AV26" s="188" t="s">
        <v>2095</v>
      </c>
      <c r="AW26" s="188" t="s">
        <v>735</v>
      </c>
      <c r="AX26" s="188">
        <v>1</v>
      </c>
      <c r="AY26" s="188" t="s">
        <v>2157</v>
      </c>
      <c r="AZ26" s="188" t="s">
        <v>2127</v>
      </c>
      <c r="BA26" s="207">
        <v>43510</v>
      </c>
      <c r="BB26" s="198" t="s">
        <v>3500</v>
      </c>
      <c r="BC26" s="187">
        <v>173</v>
      </c>
      <c r="BD26" s="187" t="s">
        <v>2094</v>
      </c>
      <c r="BE26" s="187" t="s">
        <v>735</v>
      </c>
      <c r="BF26" s="187">
        <v>1</v>
      </c>
      <c r="BG26" s="187" t="s">
        <v>2156</v>
      </c>
      <c r="BH26" s="187" t="s">
        <v>2127</v>
      </c>
      <c r="BI26" s="200">
        <v>43510</v>
      </c>
      <c r="BJ26" s="188" t="s">
        <v>3501</v>
      </c>
      <c r="BK26" s="188">
        <v>176</v>
      </c>
      <c r="BL26" s="188" t="s">
        <v>2096</v>
      </c>
      <c r="BM26" s="188" t="s">
        <v>735</v>
      </c>
      <c r="BN26" s="188">
        <v>1</v>
      </c>
      <c r="BO26" s="188" t="s">
        <v>2158</v>
      </c>
      <c r="BP26" s="188">
        <v>0</v>
      </c>
      <c r="BQ26" s="207">
        <v>43510</v>
      </c>
      <c r="BR26" s="198" t="s">
        <v>3502</v>
      </c>
      <c r="BS26" s="187" t="s">
        <v>445</v>
      </c>
      <c r="BT26" s="187" t="s">
        <v>2097</v>
      </c>
      <c r="BU26" s="187">
        <v>0</v>
      </c>
      <c r="BV26" s="187" t="b">
        <v>0</v>
      </c>
      <c r="BW26" s="187">
        <v>0</v>
      </c>
      <c r="BX26" s="187">
        <v>0</v>
      </c>
      <c r="BY26" s="200">
        <v>43510</v>
      </c>
      <c r="BZ26" s="188" t="s">
        <v>3503</v>
      </c>
      <c r="CA26" s="188" t="s">
        <v>445</v>
      </c>
      <c r="CB26" s="188" t="s">
        <v>2097</v>
      </c>
      <c r="CC26" s="188">
        <v>0</v>
      </c>
      <c r="CD26" s="188" t="b">
        <v>0</v>
      </c>
      <c r="CE26" s="188">
        <v>0</v>
      </c>
      <c r="CF26" s="188">
        <v>0</v>
      </c>
      <c r="CG26" s="207">
        <v>43510</v>
      </c>
      <c r="CH26" s="198" t="s">
        <v>3504</v>
      </c>
      <c r="CI26" s="188" t="e">
        <v>#N/A</v>
      </c>
      <c r="CJ26" s="188" t="e">
        <v>#N/A</v>
      </c>
      <c r="CK26" s="188" t="e">
        <v>#N/A</v>
      </c>
      <c r="CL26" s="188" t="e">
        <v>#N/A</v>
      </c>
      <c r="CM26" s="188" t="e">
        <v>#N/A</v>
      </c>
      <c r="CN26" s="188" t="e">
        <v>#N/A</v>
      </c>
      <c r="CO26" s="195" t="e">
        <v>#N/A</v>
      </c>
      <c r="CP26" s="188" t="s">
        <v>3505</v>
      </c>
      <c r="CQ26" s="187" t="s">
        <v>445</v>
      </c>
      <c r="CR26" s="187" t="s">
        <v>2097</v>
      </c>
      <c r="CS26" s="187">
        <v>0</v>
      </c>
      <c r="CT26" s="187" t="b">
        <v>0</v>
      </c>
      <c r="CU26" s="187">
        <v>0</v>
      </c>
      <c r="CV26" s="187">
        <v>0</v>
      </c>
      <c r="CW26" s="200">
        <v>43510</v>
      </c>
      <c r="CX26" s="184" t="str">
        <f t="shared" si="3"/>
        <v>COL001People in Need</v>
      </c>
      <c r="CY26" s="184">
        <f>IF(LOOKUP(2,1/(Log!$K$1:$K$7986=CX26),Log!$E$1:$E$7986)="x","x",ROUND(LOOKUP(2,1/(Log!$K$1:$K$7986=CX26),Log!$E$1:$E$7986),-3))</f>
        <v>7000000</v>
      </c>
      <c r="CZ26" s="188" t="str">
        <f>LOOKUP(2,1/('[4]Raw data'!$K$1:$K$7986=CX26),'[4]Raw data'!$F$1:$F$7986)</f>
        <v>OCHA HNO 15/01/2019</v>
      </c>
      <c r="DA26" s="188" t="str">
        <f>LOOKUP(2,1/('[4]Raw data'!$K$1:$K$7986=CX26),'[4]Raw data'!$G$1:$G$7986)</f>
        <v>Medium</v>
      </c>
      <c r="DB26" s="188">
        <f>LOOKUP(2,1/('[4]Raw data'!$K$1:$K$7986=CX26),'[4]Raw data'!$H$1:$H$7986)</f>
        <v>2</v>
      </c>
      <c r="DC26" s="188">
        <f>LOOKUP(2,1/('[4]Raw data'!$K$1:$K$7986=CX26),'[4]Raw data'!$J$1:$J$7986)</f>
        <v>0</v>
      </c>
      <c r="DD26" s="188" t="str">
        <f>LOOKUP(2,1/('[4]Raw data'!$K$1:$K$7986=CX26),'[4]Raw data'!$I$1:$I$7986)</f>
        <v>https://reliefweb.int/sites/reliefweb.int/files/resources/14012019_hno_2019_es.pdf</v>
      </c>
      <c r="DE26" s="207">
        <f>LOOKUP(2,1/('[4]Raw data'!$K$1:$K$7986=CX26),'[4]Raw data'!$L$1:$L$7986)</f>
        <v>43510</v>
      </c>
      <c r="DF26" s="197" t="str">
        <f t="shared" si="4"/>
        <v>COL001People facing minimal humanitarian needs (level 1)</v>
      </c>
      <c r="DG26" s="183">
        <f>IF(LOOKUP(2,1/(Log!$K$1:$K$7986=DF26),Log!$E$1:$E$7986)="x","x",ROUND(LOOKUP(2,1/(Log!$K$1:$K$7986=DF26),Log!$E$1:$E$7986),-3))</f>
        <v>0</v>
      </c>
      <c r="DH26" s="187" t="str">
        <f>LOOKUP(2,1/('[4]Raw data'!$K$1:$K$7986=DF26),'[4]Raw data'!$F$1:$F$7986)</f>
        <v>OCHA HNO 15/01/2019</v>
      </c>
      <c r="DI26" s="187" t="str">
        <f>LOOKUP(2,1/('[4]Raw data'!$K$1:$K$7986=DF26),'[4]Raw data'!$G$1:$G$7986)</f>
        <v>Medium</v>
      </c>
      <c r="DJ26" s="187">
        <f>LOOKUP(2,1/('[4]Raw data'!$K$1:$K$7986=DF26),'[4]Raw data'!$H$1:$H$7986)</f>
        <v>2</v>
      </c>
      <c r="DK26" s="187">
        <f>LOOKUP(2,1/('[4]Raw data'!$K$1:$K$7986=DF26),'[4]Raw data'!$J$1:$J$7986)</f>
        <v>0</v>
      </c>
      <c r="DL26" s="187" t="str">
        <f>LOOKUP(2,1/('[4]Raw data'!$K$1:$K$7986=DF26),'[4]Raw data'!$I$1:$I$7986)</f>
        <v>https://reliefweb.int/sites/reliefweb.int/files/resources/14012019_hno_2019_es.pdf</v>
      </c>
      <c r="DM26" s="200">
        <f>LOOKUP(2,1/('[4]Raw data'!$K$1:$K$7986=DF26),'[4]Raw data'!$L$1:$L$7986)</f>
        <v>43510</v>
      </c>
      <c r="DN26" s="188" t="str">
        <f t="shared" si="0"/>
        <v>COL001People facing stressed humanitarian needs (level 2)</v>
      </c>
      <c r="DO26" s="184">
        <f>IF(LOOKUP(2,1/(Log!$K$1:$K$7986=DN26),Log!$E$1:$E$7986)="x","x",ROUND(LOOKUP(2,1/(Log!$K$1:$K$7986=DN26),Log!$E$1:$E$7986),-3))</f>
        <v>1600000</v>
      </c>
      <c r="DP26" s="188" t="str">
        <f>LOOKUP(2,1/('[4]Raw data'!$K$1:$K$7986=DN26),'[4]Raw data'!$F$1:$F$7986)</f>
        <v>OCHA HNO 15/01/2019</v>
      </c>
      <c r="DQ26" s="188" t="str">
        <f>LOOKUP(2,1/('[4]Raw data'!$K$1:$K$7986=DN26),'[4]Raw data'!$G$1:$G$7986)</f>
        <v>Medium</v>
      </c>
      <c r="DR26" s="188">
        <f>LOOKUP(2,1/('[4]Raw data'!$K$1:$K$7986=DN26),'[4]Raw data'!$H$1:$H$7986)</f>
        <v>2</v>
      </c>
      <c r="DS26" s="188" t="str">
        <f>LOOKUP(2,1/('[4]Raw data'!$K$1:$K$7986=DN26),'[4]Raw data'!$J$1:$J$7986)</f>
        <v>Host communities + victims of sexual abuse + affected by UXOs + Pendular migrants 108,000 + host communities 310,000 + Colombian returnees 93,000</v>
      </c>
      <c r="DT26" s="188" t="str">
        <f>LOOKUP(2,1/('[4]Raw data'!$K$1:$K$7986=DN26),'[4]Raw data'!$I$1:$I$7986)</f>
        <v>https://reliefweb.int/sites/reliefweb.int/files/resources/14012019_hno_2019_es.pdf</v>
      </c>
      <c r="DU26" s="207">
        <f>LOOKUP(2,1/('[4]Raw data'!$K$1:$K$7986=DN26),'[4]Raw data'!$L$1:$L$7986)</f>
        <v>43510</v>
      </c>
      <c r="DV26" s="198" t="str">
        <f t="shared" si="5"/>
        <v>COL001People  facing moderate humanitarian needs (level 3)</v>
      </c>
      <c r="DW26" s="183">
        <f>IF(LOOKUP(2,1/(Log!$K$1:$K$7986=DV26),Log!$E$1:$E$7986)="x","x",ROUND(LOOKUP(2,1/(Log!$K$1:$K$7986=DV26),Log!$E$1:$E$7986),-3))</f>
        <v>3200000</v>
      </c>
      <c r="DX26" s="187" t="str">
        <f>LOOKUP(2,1/('[4]Raw data'!$K$1:$K$7986=DV26),'[4]Raw data'!$F$1:$F$7986)</f>
        <v>OCHA HNO 15/01/2019</v>
      </c>
      <c r="DY26" s="187" t="str">
        <f>LOOKUP(2,1/('[4]Raw data'!$K$1:$K$7986=DV26),'[4]Raw data'!$G$1:$G$7986)</f>
        <v>Medium</v>
      </c>
      <c r="DZ26" s="187">
        <f>LOOKUP(2,1/('[4]Raw data'!$K$1:$K$7986=DV26),'[4]Raw data'!$H$1:$H$7986)</f>
        <v>2</v>
      </c>
      <c r="EA26" s="187" t="str">
        <f>LOOKUP(2,1/('[4]Raw data'!$K$1:$K$7986=DV26),'[4]Raw data'!$J$1:$J$7986)</f>
        <v>IDPs + Mass displacements + affected by natural disasters + Venezuelans with intention to stay 904,000</v>
      </c>
      <c r="EB26" s="187" t="str">
        <f>LOOKUP(2,1/('[4]Raw data'!$K$1:$K$7986=DV26),'[4]Raw data'!$I$1:$I$7986)</f>
        <v>https://reliefweb.int/sites/reliefweb.int/files/resources/14012019_hno_2019_es.pdf</v>
      </c>
      <c r="EC26" s="200">
        <f>LOOKUP(2,1/('[4]Raw data'!$K$1:$K$7986=DV26),'[4]Raw data'!$L$1:$L$7986)</f>
        <v>43510</v>
      </c>
      <c r="ED26" s="188" t="str">
        <f t="shared" si="1"/>
        <v>COL001People facing severe humanitarian needs (level 4)</v>
      </c>
      <c r="EE26" s="184">
        <f>IF(LOOKUP(2,1/(Log!$K$1:$K$7986=ED26),Log!$E$1:$E$7986)="x","x",ROUND(LOOKUP(2,1/(Log!$K$1:$K$7986=ED26),Log!$E$1:$E$7986),-3))</f>
        <v>2200000</v>
      </c>
      <c r="EF26" s="188" t="str">
        <f>LOOKUP(2,1/('[4]Raw data'!$K$1:$K$7986=ED26),'[4]Raw data'!$F$1:$F$7986)</f>
        <v>OCHA HNO 15/01/2019</v>
      </c>
      <c r="EG26" s="188" t="str">
        <f>LOOKUP(2,1/('[4]Raw data'!$K$1:$K$7986=ED26),'[4]Raw data'!$G$1:$G$7986)</f>
        <v>Medium</v>
      </c>
      <c r="EH26" s="188">
        <f>LOOKUP(2,1/('[4]Raw data'!$K$1:$K$7986=ED26),'[4]Raw data'!$H$1:$H$7986)</f>
        <v>2</v>
      </c>
      <c r="EI26" s="188" t="str">
        <f>LOOKUP(2,1/('[4]Raw data'!$K$1:$K$7986=ED26),'[4]Raw data'!$J$1:$J$7986)</f>
        <v>People with limited access + confinement + attacks against civil populations + Venezuelans living in the Catatumbo region 9,000 (they are exposed to armed groups, affected by protection issues in addition to needs for shelter, food, health) + Transit population 446,000</v>
      </c>
      <c r="EJ26" s="188" t="str">
        <f>LOOKUP(2,1/('[4]Raw data'!$K$1:$K$7986=ED26),'[4]Raw data'!$I$1:$I$7986)</f>
        <v>https://reliefweb.int/sites/reliefweb.int/files/resources/14012019_hno_2019_es.pdf</v>
      </c>
      <c r="EK26" s="207">
        <f>LOOKUP(2,1/('[4]Raw data'!$K$1:$K$7986=ED26),'[4]Raw data'!$L$1:$L$7986)</f>
        <v>43510</v>
      </c>
      <c r="EL26" s="198" t="str">
        <f t="shared" si="2"/>
        <v>COL001People facing extreme humanitarian needs (level 5)</v>
      </c>
      <c r="EM26" s="183">
        <f>IF(LOOKUP(2,1/(Log!$K$1:$K$7986=EL26),Log!$E$1:$E$7986)="x","x",ROUND(LOOKUP(2,1/(Log!$K$1:$K$7986=EL26),Log!$E$1:$E$7986),-3))</f>
        <v>0</v>
      </c>
      <c r="EN26" s="187" t="str">
        <f>LOOKUP(2,1/('[4]Raw data'!$K$1:$K$7986=EL26),'[4]Raw data'!$F$1:$F$7986)</f>
        <v>OCHA HNO 15/01/2019</v>
      </c>
      <c r="EO26" s="187" t="str">
        <f>LOOKUP(2,1/('[4]Raw data'!$K$1:$K$7986=EL26),'[4]Raw data'!$G$1:$G$7986)</f>
        <v>Medium</v>
      </c>
      <c r="EP26" s="187">
        <f>LOOKUP(2,1/('[4]Raw data'!$K$1:$K$7986=EL26),'[4]Raw data'!$H$1:$H$7986)</f>
        <v>2</v>
      </c>
      <c r="EQ26" s="187">
        <f>LOOKUP(2,1/('[4]Raw data'!$K$1:$K$7986=EL26),'[4]Raw data'!$J$1:$J$7986)</f>
        <v>0</v>
      </c>
      <c r="ER26" s="187" t="str">
        <f>LOOKUP(2,1/('[4]Raw data'!$K$1:$K$7986=EL26),'[4]Raw data'!$I$1:$I$7986)</f>
        <v>https://reliefweb.int/sites/reliefweb.int/files/resources/14012019_hno_2019_es.pdf</v>
      </c>
      <c r="ES26" s="200">
        <f>LOOKUP(2,1/('[4]Raw data'!$K$1:$K$7986=EL26),'[4]Raw data'!$L$1:$L$7986)</f>
        <v>43510</v>
      </c>
      <c r="ET26" s="188" t="s">
        <v>3506</v>
      </c>
      <c r="EU26" s="188">
        <v>176</v>
      </c>
      <c r="EV26" s="188" t="s">
        <v>2096</v>
      </c>
      <c r="EW26" s="188" t="s">
        <v>735</v>
      </c>
      <c r="EX26" s="188">
        <v>1</v>
      </c>
      <c r="EY26" s="188" t="s">
        <v>2158</v>
      </c>
      <c r="EZ26" s="188" t="s">
        <v>2128</v>
      </c>
      <c r="FA26" s="207">
        <v>43510</v>
      </c>
      <c r="FB26" s="198" t="s">
        <v>3507</v>
      </c>
      <c r="FC26" s="187">
        <v>5</v>
      </c>
      <c r="FD26" s="187">
        <v>0</v>
      </c>
      <c r="FE26" s="187" t="s">
        <v>735</v>
      </c>
      <c r="FF26" s="187">
        <v>1</v>
      </c>
      <c r="FG26" s="187" t="s">
        <v>2162</v>
      </c>
      <c r="FH26" s="187">
        <v>0</v>
      </c>
      <c r="FI26" s="200">
        <v>43510</v>
      </c>
      <c r="FJ26" s="198" t="s">
        <v>3508</v>
      </c>
      <c r="FK26" s="188">
        <v>1800000</v>
      </c>
      <c r="FL26" s="188" t="s">
        <v>2092</v>
      </c>
      <c r="FM26" s="188" t="s">
        <v>734</v>
      </c>
      <c r="FN26" s="188">
        <v>2</v>
      </c>
      <c r="FO26" s="188">
        <v>0</v>
      </c>
      <c r="FP26" s="184" t="s">
        <v>2129</v>
      </c>
      <c r="FQ26" s="206">
        <v>43510</v>
      </c>
      <c r="FR26" s="198" t="s">
        <v>3509</v>
      </c>
      <c r="FS26" s="187">
        <v>11500</v>
      </c>
      <c r="FT26" s="187" t="s">
        <v>2092</v>
      </c>
      <c r="FU26" s="187" t="s">
        <v>734</v>
      </c>
      <c r="FV26" s="187">
        <v>2</v>
      </c>
      <c r="FW26" s="187">
        <v>0</v>
      </c>
      <c r="FX26" s="187" t="s">
        <v>2129</v>
      </c>
      <c r="FY26" s="200">
        <v>43510</v>
      </c>
      <c r="FZ26" s="188" t="s">
        <v>3510</v>
      </c>
      <c r="GA26" s="188">
        <v>0</v>
      </c>
      <c r="GB26" s="188">
        <v>0</v>
      </c>
      <c r="GC26" s="188" t="s">
        <v>735</v>
      </c>
      <c r="GD26" s="188">
        <v>1</v>
      </c>
      <c r="GE26" s="188">
        <v>0</v>
      </c>
      <c r="GF26" s="188">
        <v>0</v>
      </c>
      <c r="GG26" s="207">
        <v>43510</v>
      </c>
      <c r="GH26" s="198" t="s">
        <v>3511</v>
      </c>
      <c r="GI26" s="187">
        <v>0</v>
      </c>
      <c r="GJ26" s="187">
        <v>0</v>
      </c>
      <c r="GK26" s="187" t="s">
        <v>735</v>
      </c>
      <c r="GL26" s="187">
        <v>1</v>
      </c>
      <c r="GM26" s="187">
        <v>0</v>
      </c>
      <c r="GN26" s="187">
        <v>0</v>
      </c>
      <c r="GO26" s="200">
        <v>43510</v>
      </c>
      <c r="GP26" s="188" t="s">
        <v>3512</v>
      </c>
      <c r="GQ26" s="188">
        <v>0</v>
      </c>
      <c r="GR26" s="188">
        <v>0</v>
      </c>
      <c r="GS26" s="188" t="s">
        <v>735</v>
      </c>
      <c r="GT26" s="188">
        <v>1</v>
      </c>
      <c r="GU26" s="188">
        <v>0</v>
      </c>
      <c r="GV26" s="188">
        <v>0</v>
      </c>
      <c r="GW26" s="207">
        <v>43510</v>
      </c>
      <c r="GX26" s="198" t="s">
        <v>3513</v>
      </c>
      <c r="GY26" s="187">
        <v>1</v>
      </c>
      <c r="GZ26" s="187">
        <v>0</v>
      </c>
      <c r="HA26" s="187" t="s">
        <v>735</v>
      </c>
      <c r="HB26" s="187">
        <v>1</v>
      </c>
      <c r="HC26" s="187">
        <v>0</v>
      </c>
      <c r="HD26" s="187">
        <v>0</v>
      </c>
      <c r="HE26" s="200">
        <v>43510</v>
      </c>
      <c r="HF26" s="188" t="s">
        <v>3514</v>
      </c>
      <c r="HG26" s="188">
        <v>0</v>
      </c>
      <c r="HH26" s="188">
        <v>0</v>
      </c>
      <c r="HI26" s="188" t="s">
        <v>735</v>
      </c>
      <c r="HJ26" s="188">
        <v>1</v>
      </c>
      <c r="HK26" s="188">
        <v>0</v>
      </c>
      <c r="HL26" s="188">
        <v>0</v>
      </c>
      <c r="HM26" s="207">
        <v>43510</v>
      </c>
      <c r="HN26" s="198" t="s">
        <v>3515</v>
      </c>
      <c r="HO26" s="187">
        <v>2</v>
      </c>
      <c r="HP26" s="187">
        <v>0</v>
      </c>
      <c r="HQ26" s="187" t="s">
        <v>735</v>
      </c>
      <c r="HR26" s="187">
        <v>1</v>
      </c>
      <c r="HS26" s="187">
        <v>0</v>
      </c>
      <c r="HT26" s="187">
        <v>0</v>
      </c>
      <c r="HU26" s="200">
        <v>43510</v>
      </c>
      <c r="HV26" s="188" t="s">
        <v>3516</v>
      </c>
      <c r="HW26" s="188">
        <v>2</v>
      </c>
      <c r="HX26" s="188">
        <v>0</v>
      </c>
      <c r="HY26" s="188" t="s">
        <v>735</v>
      </c>
      <c r="HZ26" s="188">
        <v>1</v>
      </c>
      <c r="IA26" s="188">
        <v>0</v>
      </c>
      <c r="IB26" s="188">
        <v>0</v>
      </c>
      <c r="IC26" s="207">
        <v>43510</v>
      </c>
      <c r="ID26" s="198" t="s">
        <v>3517</v>
      </c>
      <c r="IE26" s="187">
        <v>2</v>
      </c>
      <c r="IF26" s="187">
        <v>0</v>
      </c>
      <c r="IG26" s="187" t="s">
        <v>735</v>
      </c>
      <c r="IH26" s="187">
        <v>1</v>
      </c>
      <c r="II26" s="187">
        <v>0</v>
      </c>
      <c r="IJ26" s="187">
        <v>0</v>
      </c>
      <c r="IK26" s="200">
        <v>43510</v>
      </c>
      <c r="IL26" s="188" t="s">
        <v>3518</v>
      </c>
      <c r="IM26" s="188">
        <v>2</v>
      </c>
      <c r="IN26" s="188">
        <v>0</v>
      </c>
      <c r="IO26" s="188" t="s">
        <v>735</v>
      </c>
      <c r="IP26" s="188">
        <v>1</v>
      </c>
      <c r="IQ26" s="188">
        <v>0</v>
      </c>
      <c r="IR26" s="188">
        <v>0</v>
      </c>
      <c r="IS26" s="207">
        <v>43510</v>
      </c>
    </row>
    <row r="27" spans="1:253" x14ac:dyDescent="0.3">
      <c r="A27" t="s">
        <v>1282</v>
      </c>
      <c r="B27" t="s">
        <v>862</v>
      </c>
      <c r="C27" t="s">
        <v>821</v>
      </c>
      <c r="D27" t="str">
        <f>Lists!C:C</f>
        <v>Colombia</v>
      </c>
      <c r="E27" t="s">
        <v>66</v>
      </c>
      <c r="F27" t="s">
        <v>3519</v>
      </c>
      <c r="G27" s="186">
        <v>46800000</v>
      </c>
      <c r="H27" s="187" t="s">
        <v>2091</v>
      </c>
      <c r="I27" s="187" t="s">
        <v>735</v>
      </c>
      <c r="J27" s="187">
        <v>1</v>
      </c>
      <c r="K27" s="187" t="s">
        <v>2153</v>
      </c>
      <c r="L27" s="187" t="s">
        <v>2122</v>
      </c>
      <c r="M27" s="201">
        <v>43510</v>
      </c>
      <c r="N27" s="198" t="s">
        <v>3520</v>
      </c>
      <c r="O27" s="189">
        <v>1142000</v>
      </c>
      <c r="P27" s="189" t="s">
        <v>513</v>
      </c>
      <c r="Q27" s="189" t="s">
        <v>735</v>
      </c>
      <c r="R27" s="189">
        <v>1</v>
      </c>
      <c r="S27" s="189">
        <v>0</v>
      </c>
      <c r="T27" s="189" t="s">
        <v>2123</v>
      </c>
      <c r="U27" s="204">
        <v>43510</v>
      </c>
      <c r="V27" s="198" t="s">
        <v>3521</v>
      </c>
      <c r="W27" s="187">
        <v>46800000</v>
      </c>
      <c r="X27" s="187" t="s">
        <v>2091</v>
      </c>
      <c r="Y27" s="187" t="s">
        <v>735</v>
      </c>
      <c r="Z27" s="187">
        <v>1</v>
      </c>
      <c r="AA27" s="187" t="s">
        <v>2153</v>
      </c>
      <c r="AB27" s="187" t="s">
        <v>2122</v>
      </c>
      <c r="AC27" s="201">
        <v>43510</v>
      </c>
      <c r="AD27" s="198" t="s">
        <v>3522</v>
      </c>
      <c r="AE27" s="188">
        <v>3718000</v>
      </c>
      <c r="AF27" s="188" t="s">
        <v>2092</v>
      </c>
      <c r="AG27" s="188" t="s">
        <v>734</v>
      </c>
      <c r="AH27" s="188">
        <v>2</v>
      </c>
      <c r="AI27" s="188" t="s">
        <v>2163</v>
      </c>
      <c r="AJ27" s="188" t="s">
        <v>2129</v>
      </c>
      <c r="AK27" s="207">
        <v>43510</v>
      </c>
      <c r="AL27" s="198" t="s">
        <v>3523</v>
      </c>
      <c r="AM27" s="187">
        <v>1870000</v>
      </c>
      <c r="AN27" s="187" t="s">
        <v>2092</v>
      </c>
      <c r="AO27" s="187" t="s">
        <v>734</v>
      </c>
      <c r="AP27" s="187">
        <v>2</v>
      </c>
      <c r="AQ27" s="187" t="s">
        <v>2164</v>
      </c>
      <c r="AR27" s="187" t="s">
        <v>2129</v>
      </c>
      <c r="AS27" s="201">
        <v>43510</v>
      </c>
      <c r="AT27" s="188" t="s">
        <v>3524</v>
      </c>
      <c r="AU27" s="188" t="s">
        <v>445</v>
      </c>
      <c r="AV27" s="188">
        <v>0</v>
      </c>
      <c r="AW27" s="188">
        <v>0</v>
      </c>
      <c r="AX27" s="188" t="b">
        <v>0</v>
      </c>
      <c r="AY27" s="188">
        <v>0</v>
      </c>
      <c r="AZ27" s="188">
        <v>0</v>
      </c>
      <c r="BA27" s="207">
        <v>43510</v>
      </c>
      <c r="BB27" s="198" t="s">
        <v>3525</v>
      </c>
      <c r="BC27" s="187">
        <v>173</v>
      </c>
      <c r="BD27" s="187" t="s">
        <v>2094</v>
      </c>
      <c r="BE27" s="187" t="s">
        <v>735</v>
      </c>
      <c r="BF27" s="187">
        <v>1</v>
      </c>
      <c r="BG27" s="187" t="s">
        <v>2156</v>
      </c>
      <c r="BH27" s="187">
        <v>0</v>
      </c>
      <c r="BI27" s="200">
        <v>43510</v>
      </c>
      <c r="BJ27" s="188" t="s">
        <v>3526</v>
      </c>
      <c r="BK27" s="188" t="s">
        <v>445</v>
      </c>
      <c r="BL27" s="188">
        <v>0</v>
      </c>
      <c r="BM27" s="188">
        <v>0</v>
      </c>
      <c r="BN27" s="188" t="b">
        <v>0</v>
      </c>
      <c r="BO27" s="188" t="s">
        <v>2165</v>
      </c>
      <c r="BP27" s="188" t="s">
        <v>2122</v>
      </c>
      <c r="BQ27" s="207">
        <v>43510</v>
      </c>
      <c r="BR27" s="198" t="s">
        <v>3527</v>
      </c>
      <c r="BS27" s="187" t="s">
        <v>445</v>
      </c>
      <c r="BT27" s="187">
        <v>0</v>
      </c>
      <c r="BU27" s="187">
        <v>0</v>
      </c>
      <c r="BV27" s="187" t="b">
        <v>0</v>
      </c>
      <c r="BW27" s="187">
        <v>0</v>
      </c>
      <c r="BX27" s="187">
        <v>0</v>
      </c>
      <c r="BY27" s="200">
        <v>43510</v>
      </c>
      <c r="BZ27" s="188" t="s">
        <v>3528</v>
      </c>
      <c r="CA27" s="188" t="s">
        <v>445</v>
      </c>
      <c r="CB27" s="188">
        <v>0</v>
      </c>
      <c r="CC27" s="188">
        <v>0</v>
      </c>
      <c r="CD27" s="188" t="b">
        <v>0</v>
      </c>
      <c r="CE27" s="188">
        <v>0</v>
      </c>
      <c r="CF27" s="188">
        <v>0</v>
      </c>
      <c r="CG27" s="207">
        <v>43510</v>
      </c>
      <c r="CH27" s="198" t="s">
        <v>3529</v>
      </c>
      <c r="CI27" s="188" t="e">
        <v>#N/A</v>
      </c>
      <c r="CJ27" s="188" t="e">
        <v>#N/A</v>
      </c>
      <c r="CK27" s="188" t="e">
        <v>#N/A</v>
      </c>
      <c r="CL27" s="188" t="e">
        <v>#N/A</v>
      </c>
      <c r="CM27" s="188" t="e">
        <v>#N/A</v>
      </c>
      <c r="CN27" s="188" t="e">
        <v>#N/A</v>
      </c>
      <c r="CO27" s="195" t="e">
        <v>#N/A</v>
      </c>
      <c r="CP27" s="188" t="s">
        <v>3530</v>
      </c>
      <c r="CQ27" s="187" t="s">
        <v>445</v>
      </c>
      <c r="CR27" s="187">
        <v>0</v>
      </c>
      <c r="CS27" s="187">
        <v>0</v>
      </c>
      <c r="CT27" s="187" t="b">
        <v>0</v>
      </c>
      <c r="CU27" s="187">
        <v>0</v>
      </c>
      <c r="CV27" s="187">
        <v>0</v>
      </c>
      <c r="CW27" s="200">
        <v>43510</v>
      </c>
      <c r="CX27" s="184" t="str">
        <f t="shared" si="3"/>
        <v>COL002People in Need</v>
      </c>
      <c r="CY27" s="184">
        <f>IF(LOOKUP(2,1/(Log!$K$1:$K$7986=CX27),Log!$E$1:$E$7986)="x","x",ROUND(LOOKUP(2,1/(Log!$K$1:$K$7986=CX27),Log!$E$1:$E$7986),-3))</f>
        <v>1900000</v>
      </c>
      <c r="CZ27" s="188" t="str">
        <f>LOOKUP(2,1/('[4]Raw data'!$K$1:$K$7986=CX27),'[4]Raw data'!$F$1:$F$7986)</f>
        <v>OCHA HNO 15/01/2019</v>
      </c>
      <c r="DA27" s="188" t="str">
        <f>LOOKUP(2,1/('[4]Raw data'!$K$1:$K$7986=CX27),'[4]Raw data'!$G$1:$G$7986)</f>
        <v>Medium</v>
      </c>
      <c r="DB27" s="188">
        <f>LOOKUP(2,1/('[4]Raw data'!$K$1:$K$7986=CX27),'[4]Raw data'!$H$1:$H$7986)</f>
        <v>2</v>
      </c>
      <c r="DC27" s="188" t="str">
        <f>LOOKUP(2,1/('[4]Raw data'!$K$1:$K$7986=CX27),'[4]Raw data'!$J$1:$J$7986)</f>
        <v xml:space="preserve">It includes Venezuelans with intention to stay (913,000) + Colombian returnees (93,000) + Pendular migrants (108,000) + Transit population (446,000) + Host communities (310,000) NOTE UNHCR figure for Venezuelans in need in Colombia is 1,114,266 </v>
      </c>
      <c r="DD27" s="188" t="str">
        <f>LOOKUP(2,1/('[4]Raw data'!$K$1:$K$7986=CX27),'[4]Raw data'!$I$1:$I$7986)</f>
        <v>https://reliefweb.int/sites/reliefweb.int/files/resources/14012019_hno_2019_es.pdf</v>
      </c>
      <c r="DE27" s="207">
        <f>LOOKUP(2,1/('[4]Raw data'!$K$1:$K$7986=CX27),'[4]Raw data'!$L$1:$L$7986)</f>
        <v>43510</v>
      </c>
      <c r="DF27" s="197" t="str">
        <f t="shared" si="4"/>
        <v>COL002People facing minimal humanitarian needs (level 1)</v>
      </c>
      <c r="DG27" s="183">
        <f>IF(LOOKUP(2,1/(Log!$K$1:$K$7986=DF27),Log!$E$1:$E$7986)="x","x",ROUND(LOOKUP(2,1/(Log!$K$1:$K$7986=DF27),Log!$E$1:$E$7986),-3))</f>
        <v>0</v>
      </c>
      <c r="DH27" s="187" t="str">
        <f>LOOKUP(2,1/('[4]Raw data'!$K$1:$K$7986=DF27),'[4]Raw data'!$F$1:$F$7986)</f>
        <v>OCHA HNO 15/01/2020</v>
      </c>
      <c r="DI27" s="187" t="str">
        <f>LOOKUP(2,1/('[4]Raw data'!$K$1:$K$7986=DF27),'[4]Raw data'!$G$1:$G$7986)</f>
        <v>Medium</v>
      </c>
      <c r="DJ27" s="187">
        <f>LOOKUP(2,1/('[4]Raw data'!$K$1:$K$7986=DF27),'[4]Raw data'!$H$1:$H$7986)</f>
        <v>2</v>
      </c>
      <c r="DK27" s="187">
        <f>LOOKUP(2,1/('[4]Raw data'!$K$1:$K$7986=DF27),'[4]Raw data'!$J$1:$J$7986)</f>
        <v>0</v>
      </c>
      <c r="DL27" s="187" t="str">
        <f>LOOKUP(2,1/('[4]Raw data'!$K$1:$K$7986=DF27),'[4]Raw data'!$I$1:$I$7986)</f>
        <v>https://reliefweb.int/sites/reliefweb.int/files/resources/14012019_hno_2019_es.pdf</v>
      </c>
      <c r="DM27" s="200">
        <f>LOOKUP(2,1/('[4]Raw data'!$K$1:$K$7986=DF27),'[4]Raw data'!$L$1:$L$7986)</f>
        <v>43510</v>
      </c>
      <c r="DN27" s="188" t="str">
        <f t="shared" si="0"/>
        <v>COL002People facing stressed humanitarian needs (level 2)</v>
      </c>
      <c r="DO27" s="184">
        <f>IF(LOOKUP(2,1/(Log!$K$1:$K$7986=DN27),Log!$E$1:$E$7986)="x","x",ROUND(LOOKUP(2,1/(Log!$K$1:$K$7986=DN27),Log!$E$1:$E$7986),-3))</f>
        <v>511000</v>
      </c>
      <c r="DP27" s="188" t="str">
        <f>LOOKUP(2,1/('[4]Raw data'!$K$1:$K$7986=DN27),'[4]Raw data'!$F$1:$F$7986)</f>
        <v>OCHA HNO 15/01/2021</v>
      </c>
      <c r="DQ27" s="188" t="str">
        <f>LOOKUP(2,1/('[4]Raw data'!$K$1:$K$7986=DN27),'[4]Raw data'!$G$1:$G$7986)</f>
        <v>Medium</v>
      </c>
      <c r="DR27" s="188">
        <f>LOOKUP(2,1/('[4]Raw data'!$K$1:$K$7986=DN27),'[4]Raw data'!$H$1:$H$7986)</f>
        <v>2</v>
      </c>
      <c r="DS27" s="188">
        <f>LOOKUP(2,1/('[4]Raw data'!$K$1:$K$7986=DN27),'[4]Raw data'!$J$1:$J$7986)</f>
        <v>0</v>
      </c>
      <c r="DT27" s="188" t="str">
        <f>LOOKUP(2,1/('[4]Raw data'!$K$1:$K$7986=DN27),'[4]Raw data'!$I$1:$I$7986)</f>
        <v>https://reliefweb.int/sites/reliefweb.int/files/resources/14012019_hno_2019_es.pdf</v>
      </c>
      <c r="DU27" s="207">
        <f>LOOKUP(2,1/('[4]Raw data'!$K$1:$K$7986=DN27),'[4]Raw data'!$L$1:$L$7986)</f>
        <v>43510</v>
      </c>
      <c r="DV27" s="198" t="str">
        <f t="shared" si="5"/>
        <v>COL002People  facing moderate humanitarian needs (level 3)</v>
      </c>
      <c r="DW27" s="183">
        <f>IF(LOOKUP(2,1/(Log!$K$1:$K$7986=DV27),Log!$E$1:$E$7986)="x","x",ROUND(LOOKUP(2,1/(Log!$K$1:$K$7986=DV27),Log!$E$1:$E$7986),-3))</f>
        <v>904000</v>
      </c>
      <c r="DX27" s="187" t="str">
        <f>LOOKUP(2,1/('[4]Raw data'!$K$1:$K$7986=DV27),'[4]Raw data'!$F$1:$F$7986)</f>
        <v>OCHA HNO 15/01/2022</v>
      </c>
      <c r="DY27" s="187" t="str">
        <f>LOOKUP(2,1/('[4]Raw data'!$K$1:$K$7986=DV27),'[4]Raw data'!$G$1:$G$7986)</f>
        <v>Medium</v>
      </c>
      <c r="DZ27" s="187">
        <f>LOOKUP(2,1/('[4]Raw data'!$K$1:$K$7986=DV27),'[4]Raw data'!$H$1:$H$7986)</f>
        <v>2</v>
      </c>
      <c r="EA27" s="187">
        <f>LOOKUP(2,1/('[4]Raw data'!$K$1:$K$7986=DV27),'[4]Raw data'!$J$1:$J$7986)</f>
        <v>0</v>
      </c>
      <c r="EB27" s="187" t="str">
        <f>LOOKUP(2,1/('[4]Raw data'!$K$1:$K$7986=DV27),'[4]Raw data'!$I$1:$I$7986)</f>
        <v>https://reliefweb.int/sites/reliefweb.int/files/resources/14012019_hno_2019_es.pdf</v>
      </c>
      <c r="EC27" s="200">
        <f>LOOKUP(2,1/('[4]Raw data'!$K$1:$K$7986=DV27),'[4]Raw data'!$L$1:$L$7986)</f>
        <v>43510</v>
      </c>
      <c r="ED27" s="188" t="str">
        <f t="shared" si="1"/>
        <v>COL002People facing severe humanitarian needs (level 4)</v>
      </c>
      <c r="EE27" s="184">
        <f>IF(LOOKUP(2,1/(Log!$K$1:$K$7986=ED27),Log!$E$1:$E$7986)="x","x",ROUND(LOOKUP(2,1/(Log!$K$1:$K$7986=ED27),Log!$E$1:$E$7986),-3))</f>
        <v>455000</v>
      </c>
      <c r="EF27" s="188" t="str">
        <f>LOOKUP(2,1/('[4]Raw data'!$K$1:$K$7986=ED27),'[4]Raw data'!$F$1:$F$7986)</f>
        <v>OCHA HNO 15/01/2023</v>
      </c>
      <c r="EG27" s="188" t="str">
        <f>LOOKUP(2,1/('[4]Raw data'!$K$1:$K$7986=ED27),'[4]Raw data'!$G$1:$G$7986)</f>
        <v>Medium</v>
      </c>
      <c r="EH27" s="188">
        <f>LOOKUP(2,1/('[4]Raw data'!$K$1:$K$7986=ED27),'[4]Raw data'!$H$1:$H$7986)</f>
        <v>2</v>
      </c>
      <c r="EI27" s="188">
        <f>LOOKUP(2,1/('[4]Raw data'!$K$1:$K$7986=ED27),'[4]Raw data'!$J$1:$J$7986)</f>
        <v>0</v>
      </c>
      <c r="EJ27" s="188" t="str">
        <f>LOOKUP(2,1/('[4]Raw data'!$K$1:$K$7986=ED27),'[4]Raw data'!$I$1:$I$7986)</f>
        <v>https://reliefweb.int/sites/reliefweb.int/files/resources/14012019_hno_2019_es.pdf</v>
      </c>
      <c r="EK27" s="207">
        <f>LOOKUP(2,1/('[4]Raw data'!$K$1:$K$7986=ED27),'[4]Raw data'!$L$1:$L$7986)</f>
        <v>43510</v>
      </c>
      <c r="EL27" s="198" t="str">
        <f t="shared" si="2"/>
        <v>COL002People facing extreme humanitarian needs (level 5)</v>
      </c>
      <c r="EM27" s="183">
        <f>IF(LOOKUP(2,1/(Log!$K$1:$K$7986=EL27),Log!$E$1:$E$7986)="x","x",ROUND(LOOKUP(2,1/(Log!$K$1:$K$7986=EL27),Log!$E$1:$E$7986),-3))</f>
        <v>0</v>
      </c>
      <c r="EN27" s="187" t="str">
        <f>LOOKUP(2,1/('[4]Raw data'!$K$1:$K$7986=EL27),'[4]Raw data'!$F$1:$F$7986)</f>
        <v>OCHA HNO 15/01/2024</v>
      </c>
      <c r="EO27" s="187" t="str">
        <f>LOOKUP(2,1/('[4]Raw data'!$K$1:$K$7986=EL27),'[4]Raw data'!$G$1:$G$7986)</f>
        <v>Medium</v>
      </c>
      <c r="EP27" s="187">
        <f>LOOKUP(2,1/('[4]Raw data'!$K$1:$K$7986=EL27),'[4]Raw data'!$H$1:$H$7986)</f>
        <v>2</v>
      </c>
      <c r="EQ27" s="187">
        <f>LOOKUP(2,1/('[4]Raw data'!$K$1:$K$7986=EL27),'[4]Raw data'!$J$1:$J$7986)</f>
        <v>0</v>
      </c>
      <c r="ER27" s="187" t="str">
        <f>LOOKUP(2,1/('[4]Raw data'!$K$1:$K$7986=EL27),'[4]Raw data'!$I$1:$I$7986)</f>
        <v>https://reliefweb.int/sites/reliefweb.int/files/resources/14012019_hno_2019_es.pdf</v>
      </c>
      <c r="ES27" s="200">
        <f>LOOKUP(2,1/('[4]Raw data'!$K$1:$K$7986=EL27),'[4]Raw data'!$L$1:$L$7986)</f>
        <v>43510</v>
      </c>
      <c r="ET27" s="188" t="s">
        <v>3531</v>
      </c>
      <c r="EU27" s="188">
        <v>176</v>
      </c>
      <c r="EV27" s="188" t="s">
        <v>2096</v>
      </c>
      <c r="EW27" s="188" t="s">
        <v>735</v>
      </c>
      <c r="EX27" s="188">
        <v>1</v>
      </c>
      <c r="EY27" s="188" t="s">
        <v>2158</v>
      </c>
      <c r="EZ27" s="188" t="s">
        <v>2128</v>
      </c>
      <c r="FA27" s="207">
        <v>43510</v>
      </c>
      <c r="FB27" s="198" t="s">
        <v>3532</v>
      </c>
      <c r="FC27" s="187">
        <v>3</v>
      </c>
      <c r="FD27" s="187">
        <v>0</v>
      </c>
      <c r="FE27" s="187">
        <v>0</v>
      </c>
      <c r="FF27" s="187" t="b">
        <v>0</v>
      </c>
      <c r="FG27" s="187" t="s">
        <v>2167</v>
      </c>
      <c r="FH27" s="187">
        <v>0</v>
      </c>
      <c r="FI27" s="200">
        <v>43510</v>
      </c>
      <c r="FJ27" s="198" t="s">
        <v>3533</v>
      </c>
      <c r="FK27" s="188" t="s">
        <v>445</v>
      </c>
      <c r="FL27" s="188">
        <v>0</v>
      </c>
      <c r="FM27" s="188">
        <v>0</v>
      </c>
      <c r="FN27" s="188" t="b">
        <v>0</v>
      </c>
      <c r="FO27" s="188">
        <v>0</v>
      </c>
      <c r="FP27" s="184">
        <v>0</v>
      </c>
      <c r="FQ27" s="206">
        <v>43510</v>
      </c>
      <c r="FR27" s="198" t="s">
        <v>3534</v>
      </c>
      <c r="FS27" s="187" t="s">
        <v>445</v>
      </c>
      <c r="FT27" s="187">
        <v>0</v>
      </c>
      <c r="FU27" s="187">
        <v>0</v>
      </c>
      <c r="FV27" s="187" t="b">
        <v>0</v>
      </c>
      <c r="FW27" s="187">
        <v>0</v>
      </c>
      <c r="FX27" s="187">
        <v>0</v>
      </c>
      <c r="FY27" s="200">
        <v>43510</v>
      </c>
      <c r="FZ27" s="188" t="s">
        <v>3535</v>
      </c>
      <c r="GA27" s="188">
        <v>0</v>
      </c>
      <c r="GB27" s="188">
        <v>0</v>
      </c>
      <c r="GC27" s="188">
        <v>0</v>
      </c>
      <c r="GD27" s="188" t="b">
        <v>0</v>
      </c>
      <c r="GE27" s="188">
        <v>0</v>
      </c>
      <c r="GF27" s="188">
        <v>0</v>
      </c>
      <c r="GG27" s="207">
        <v>43510</v>
      </c>
      <c r="GH27" s="198" t="s">
        <v>3536</v>
      </c>
      <c r="GI27" s="187">
        <v>0</v>
      </c>
      <c r="GJ27" s="187">
        <v>0</v>
      </c>
      <c r="GK27" s="187">
        <v>0</v>
      </c>
      <c r="GL27" s="187" t="b">
        <v>0</v>
      </c>
      <c r="GM27" s="187">
        <v>0</v>
      </c>
      <c r="GN27" s="187">
        <v>0</v>
      </c>
      <c r="GO27" s="200">
        <v>43510</v>
      </c>
      <c r="GP27" s="188" t="s">
        <v>3537</v>
      </c>
      <c r="GQ27" s="188">
        <v>0</v>
      </c>
      <c r="GR27" s="188">
        <v>0</v>
      </c>
      <c r="GS27" s="188">
        <v>0</v>
      </c>
      <c r="GT27" s="188" t="b">
        <v>0</v>
      </c>
      <c r="GU27" s="188">
        <v>0</v>
      </c>
      <c r="GV27" s="188">
        <v>0</v>
      </c>
      <c r="GW27" s="207">
        <v>43510</v>
      </c>
      <c r="GX27" s="198" t="s">
        <v>3538</v>
      </c>
      <c r="GY27" s="187">
        <v>1</v>
      </c>
      <c r="GZ27" s="187">
        <v>0</v>
      </c>
      <c r="HA27" s="187">
        <v>0</v>
      </c>
      <c r="HB27" s="187" t="b">
        <v>0</v>
      </c>
      <c r="HC27" s="187">
        <v>0</v>
      </c>
      <c r="HD27" s="187">
        <v>0</v>
      </c>
      <c r="HE27" s="200">
        <v>43510</v>
      </c>
      <c r="HF27" s="188" t="s">
        <v>3539</v>
      </c>
      <c r="HG27" s="188">
        <v>0</v>
      </c>
      <c r="HH27" s="188">
        <v>0</v>
      </c>
      <c r="HI27" s="188">
        <v>0</v>
      </c>
      <c r="HJ27" s="188" t="b">
        <v>0</v>
      </c>
      <c r="HK27" s="188">
        <v>0</v>
      </c>
      <c r="HL27" s="188">
        <v>0</v>
      </c>
      <c r="HM27" s="207">
        <v>43510</v>
      </c>
      <c r="HN27" s="198" t="s">
        <v>3540</v>
      </c>
      <c r="HO27" s="187">
        <v>2</v>
      </c>
      <c r="HP27" s="187">
        <v>0</v>
      </c>
      <c r="HQ27" s="187">
        <v>0</v>
      </c>
      <c r="HR27" s="187" t="b">
        <v>0</v>
      </c>
      <c r="HS27" s="187">
        <v>0</v>
      </c>
      <c r="HT27" s="187">
        <v>0</v>
      </c>
      <c r="HU27" s="200">
        <v>43510</v>
      </c>
      <c r="HV27" s="188" t="s">
        <v>3541</v>
      </c>
      <c r="HW27" s="188">
        <v>2</v>
      </c>
      <c r="HX27" s="188">
        <v>0</v>
      </c>
      <c r="HY27" s="188">
        <v>0</v>
      </c>
      <c r="HZ27" s="188" t="b">
        <v>0</v>
      </c>
      <c r="IA27" s="188">
        <v>0</v>
      </c>
      <c r="IB27" s="188">
        <v>0</v>
      </c>
      <c r="IC27" s="207">
        <v>43510</v>
      </c>
      <c r="ID27" s="198" t="s">
        <v>3542</v>
      </c>
      <c r="IE27" s="187">
        <v>2</v>
      </c>
      <c r="IF27" s="187">
        <v>0</v>
      </c>
      <c r="IG27" s="187">
        <v>0</v>
      </c>
      <c r="IH27" s="187" t="b">
        <v>0</v>
      </c>
      <c r="II27" s="187">
        <v>0</v>
      </c>
      <c r="IJ27" s="187">
        <v>0</v>
      </c>
      <c r="IK27" s="200">
        <v>43510</v>
      </c>
      <c r="IL27" s="188" t="s">
        <v>3543</v>
      </c>
      <c r="IM27" s="188">
        <v>2</v>
      </c>
      <c r="IN27" s="188">
        <v>0</v>
      </c>
      <c r="IO27" s="188">
        <v>0</v>
      </c>
      <c r="IP27" s="188" t="b">
        <v>0</v>
      </c>
      <c r="IQ27" s="188">
        <v>0</v>
      </c>
      <c r="IR27" s="188">
        <v>0</v>
      </c>
      <c r="IS27" s="207">
        <v>43510</v>
      </c>
    </row>
    <row r="28" spans="1:253" x14ac:dyDescent="0.3">
      <c r="A28" t="s">
        <v>2089</v>
      </c>
      <c r="B28" t="s">
        <v>861</v>
      </c>
      <c r="C28" t="s">
        <v>2090</v>
      </c>
      <c r="D28" t="str">
        <f>Lists!C:C</f>
        <v>Colombia</v>
      </c>
      <c r="E28" t="s">
        <v>66</v>
      </c>
      <c r="F28" t="s">
        <v>3544</v>
      </c>
      <c r="G28" s="186">
        <v>46800000</v>
      </c>
      <c r="H28" s="187" t="s">
        <v>2091</v>
      </c>
      <c r="I28" s="187" t="s">
        <v>735</v>
      </c>
      <c r="J28" s="187">
        <v>1</v>
      </c>
      <c r="K28" s="187" t="s">
        <v>2153</v>
      </c>
      <c r="L28" s="187" t="s">
        <v>2122</v>
      </c>
      <c r="M28" s="201">
        <v>43510</v>
      </c>
      <c r="N28" s="198" t="s">
        <v>3545</v>
      </c>
      <c r="O28" s="189">
        <v>1142000</v>
      </c>
      <c r="P28" s="189" t="s">
        <v>513</v>
      </c>
      <c r="Q28" s="189" t="s">
        <v>735</v>
      </c>
      <c r="R28" s="189">
        <v>1</v>
      </c>
      <c r="S28" s="189">
        <v>0</v>
      </c>
      <c r="T28" s="189" t="s">
        <v>2123</v>
      </c>
      <c r="U28" s="204">
        <v>43510</v>
      </c>
      <c r="V28" s="198" t="s">
        <v>3546</v>
      </c>
      <c r="W28" s="187">
        <v>46800000</v>
      </c>
      <c r="X28" s="187" t="s">
        <v>2091</v>
      </c>
      <c r="Y28" s="187" t="s">
        <v>735</v>
      </c>
      <c r="Z28" s="187">
        <v>1</v>
      </c>
      <c r="AA28" s="187" t="s">
        <v>2153</v>
      </c>
      <c r="AB28" s="187" t="s">
        <v>2122</v>
      </c>
      <c r="AC28" s="201">
        <v>43510</v>
      </c>
      <c r="AD28" s="198" t="s">
        <v>3547</v>
      </c>
      <c r="AE28" s="188">
        <v>5100000</v>
      </c>
      <c r="AF28" s="188" t="s">
        <v>2100</v>
      </c>
      <c r="AG28" s="188" t="s">
        <v>734</v>
      </c>
      <c r="AH28" s="188">
        <v>2</v>
      </c>
      <c r="AI28" s="188" t="s">
        <v>2168</v>
      </c>
      <c r="AJ28" s="188" t="s">
        <v>2129</v>
      </c>
      <c r="AK28" s="207">
        <v>43510</v>
      </c>
      <c r="AL28" s="198" t="s">
        <v>3548</v>
      </c>
      <c r="AM28" s="187">
        <v>464000</v>
      </c>
      <c r="AN28" s="187" t="s">
        <v>2100</v>
      </c>
      <c r="AO28" s="187" t="s">
        <v>734</v>
      </c>
      <c r="AP28" s="187">
        <v>2</v>
      </c>
      <c r="AQ28" s="187" t="s">
        <v>2169</v>
      </c>
      <c r="AR28" s="187" t="s">
        <v>2129</v>
      </c>
      <c r="AS28" s="201">
        <v>43510</v>
      </c>
      <c r="AT28" s="188" t="s">
        <v>3549</v>
      </c>
      <c r="AU28" s="188">
        <v>74</v>
      </c>
      <c r="AV28" s="188" t="s">
        <v>2095</v>
      </c>
      <c r="AW28" s="188" t="s">
        <v>735</v>
      </c>
      <c r="AX28" s="188">
        <v>1</v>
      </c>
      <c r="AY28" s="188" t="s">
        <v>2157</v>
      </c>
      <c r="AZ28" s="188" t="s">
        <v>2127</v>
      </c>
      <c r="BA28" s="207">
        <v>43510</v>
      </c>
      <c r="BB28" s="198" t="s">
        <v>3550</v>
      </c>
      <c r="BC28" s="187" t="s">
        <v>445</v>
      </c>
      <c r="BD28" s="187">
        <v>0</v>
      </c>
      <c r="BE28" s="187">
        <v>0</v>
      </c>
      <c r="BF28" s="187" t="b">
        <v>0</v>
      </c>
      <c r="BG28" s="187" t="s">
        <v>2170</v>
      </c>
      <c r="BH28" s="187" t="s">
        <v>2127</v>
      </c>
      <c r="BI28" s="200">
        <v>43510</v>
      </c>
      <c r="BJ28" s="188" t="s">
        <v>3551</v>
      </c>
      <c r="BK28" s="188">
        <v>176</v>
      </c>
      <c r="BL28" s="188" t="s">
        <v>2096</v>
      </c>
      <c r="BM28" s="188" t="s">
        <v>735</v>
      </c>
      <c r="BN28" s="188">
        <v>1</v>
      </c>
      <c r="BO28" s="188" t="s">
        <v>2158</v>
      </c>
      <c r="BP28" s="188" t="s">
        <v>2130</v>
      </c>
      <c r="BQ28" s="207">
        <v>43510</v>
      </c>
      <c r="BR28" s="198" t="s">
        <v>3552</v>
      </c>
      <c r="BS28" s="187" t="s">
        <v>445</v>
      </c>
      <c r="BT28" s="187">
        <v>0</v>
      </c>
      <c r="BU28" s="187">
        <v>0</v>
      </c>
      <c r="BV28" s="187" t="b">
        <v>0</v>
      </c>
      <c r="BW28" s="187">
        <v>0</v>
      </c>
      <c r="BX28" s="187">
        <v>0</v>
      </c>
      <c r="BY28" s="200">
        <v>43510</v>
      </c>
      <c r="BZ28" s="188" t="s">
        <v>3553</v>
      </c>
      <c r="CA28" s="188" t="s">
        <v>445</v>
      </c>
      <c r="CB28" s="188">
        <v>0</v>
      </c>
      <c r="CC28" s="188">
        <v>0</v>
      </c>
      <c r="CD28" s="188" t="b">
        <v>0</v>
      </c>
      <c r="CE28" s="188">
        <v>0</v>
      </c>
      <c r="CF28" s="188">
        <v>0</v>
      </c>
      <c r="CG28" s="207">
        <v>43510</v>
      </c>
      <c r="CH28" s="198" t="s">
        <v>3554</v>
      </c>
      <c r="CI28" s="188" t="e">
        <v>#N/A</v>
      </c>
      <c r="CJ28" s="188" t="e">
        <v>#N/A</v>
      </c>
      <c r="CK28" s="188" t="e">
        <v>#N/A</v>
      </c>
      <c r="CL28" s="188" t="e">
        <v>#N/A</v>
      </c>
      <c r="CM28" s="188" t="e">
        <v>#N/A</v>
      </c>
      <c r="CN28" s="188" t="e">
        <v>#N/A</v>
      </c>
      <c r="CO28" s="195" t="e">
        <v>#N/A</v>
      </c>
      <c r="CP28" s="188" t="s">
        <v>3555</v>
      </c>
      <c r="CQ28" s="187" t="s">
        <v>445</v>
      </c>
      <c r="CR28" s="187">
        <v>0</v>
      </c>
      <c r="CS28" s="187">
        <v>0</v>
      </c>
      <c r="CT28" s="187" t="b">
        <v>0</v>
      </c>
      <c r="CU28" s="187">
        <v>0</v>
      </c>
      <c r="CV28" s="187">
        <v>0</v>
      </c>
      <c r="CW28" s="200">
        <v>43510</v>
      </c>
      <c r="CX28" s="184" t="str">
        <f t="shared" si="3"/>
        <v>COL003People in Need</v>
      </c>
      <c r="CY28" s="184">
        <f>IF(LOOKUP(2,1/(Log!$K$1:$K$7986=CX28),Log!$E$1:$E$7986)="x","x",ROUND(LOOKUP(2,1/(Log!$K$1:$K$7986=CX28),Log!$E$1:$E$7986),-3))</f>
        <v>5100000</v>
      </c>
      <c r="CZ28" s="188" t="str">
        <f>LOOKUP(2,1/('[4]Raw data'!$K$1:$K$7986=CX28),'[4]Raw data'!$F$1:$F$7986)</f>
        <v>OCHA HNO 15/01/2023</v>
      </c>
      <c r="DA28" s="188" t="str">
        <f>LOOKUP(2,1/('[4]Raw data'!$K$1:$K$7986=CX28),'[4]Raw data'!$G$1:$G$7986)</f>
        <v>Medium</v>
      </c>
      <c r="DB28" s="188">
        <f>LOOKUP(2,1/('[4]Raw data'!$K$1:$K$7986=CX28),'[4]Raw data'!$H$1:$H$7986)</f>
        <v>2</v>
      </c>
      <c r="DC28" s="188">
        <f>LOOKUP(2,1/('[4]Raw data'!$K$1:$K$7986=CX28),'[4]Raw data'!$J$1:$J$7986)</f>
        <v>0</v>
      </c>
      <c r="DD28" s="188" t="str">
        <f>LOOKUP(2,1/('[4]Raw data'!$K$1:$K$7986=CX28),'[4]Raw data'!$I$1:$I$7986)</f>
        <v>https://reliefweb.int/sites/reliefweb.int/files/resources/14012019_hno_2019_es.pdf</v>
      </c>
      <c r="DE28" s="207">
        <f>LOOKUP(2,1/('[4]Raw data'!$K$1:$K$7986=CX28),'[4]Raw data'!$L$1:$L$7986)</f>
        <v>43510</v>
      </c>
      <c r="DF28" s="197" t="str">
        <f t="shared" si="4"/>
        <v>COL003People facing minimal humanitarian needs (level 1)</v>
      </c>
      <c r="DG28" s="183">
        <f>IF(LOOKUP(2,1/(Log!$K$1:$K$7986=DF28),Log!$E$1:$E$7986)="x","x",ROUND(LOOKUP(2,1/(Log!$K$1:$K$7986=DF28),Log!$E$1:$E$7986),-3))</f>
        <v>0</v>
      </c>
      <c r="DH28" s="187" t="str">
        <f>LOOKUP(2,1/('[4]Raw data'!$K$1:$K$7986=DF28),'[4]Raw data'!$F$1:$F$7986)</f>
        <v>OCHA HNO 15/01/2023</v>
      </c>
      <c r="DI28" s="187" t="str">
        <f>LOOKUP(2,1/('[4]Raw data'!$K$1:$K$7986=DF28),'[4]Raw data'!$G$1:$G$7986)</f>
        <v>Medium</v>
      </c>
      <c r="DJ28" s="187">
        <f>LOOKUP(2,1/('[4]Raw data'!$K$1:$K$7986=DF28),'[4]Raw data'!$H$1:$H$7986)</f>
        <v>2</v>
      </c>
      <c r="DK28" s="187">
        <f>LOOKUP(2,1/('[4]Raw data'!$K$1:$K$7986=DF28),'[4]Raw data'!$J$1:$J$7986)</f>
        <v>0</v>
      </c>
      <c r="DL28" s="187" t="str">
        <f>LOOKUP(2,1/('[4]Raw data'!$K$1:$K$7986=DF28),'[4]Raw data'!$I$1:$I$7986)</f>
        <v>https://reliefweb.int/sites/reliefweb.int/files/resources/14012019_hno_2019_es.pdf</v>
      </c>
      <c r="DM28" s="200">
        <f>LOOKUP(2,1/('[4]Raw data'!$K$1:$K$7986=DF28),'[4]Raw data'!$L$1:$L$7986)</f>
        <v>43510</v>
      </c>
      <c r="DN28" s="188" t="str">
        <f t="shared" si="0"/>
        <v>COL003People facing stressed humanitarian needs (level 2)</v>
      </c>
      <c r="DO28" s="184">
        <f>IF(LOOKUP(2,1/(Log!$K$1:$K$7986=DN28),Log!$E$1:$E$7986)="x","x",ROUND(LOOKUP(2,1/(Log!$K$1:$K$7986=DN28),Log!$E$1:$E$7986),-3))</f>
        <v>1088000</v>
      </c>
      <c r="DP28" s="188" t="str">
        <f>LOOKUP(2,1/('[4]Raw data'!$K$1:$K$7986=DN28),'[4]Raw data'!$F$1:$F$7986)</f>
        <v>OCHA HNO 15/01/2023</v>
      </c>
      <c r="DQ28" s="188" t="str">
        <f>LOOKUP(2,1/('[4]Raw data'!$K$1:$K$7986=DN28),'[4]Raw data'!$G$1:$G$7986)</f>
        <v>Medium</v>
      </c>
      <c r="DR28" s="188">
        <f>LOOKUP(2,1/('[4]Raw data'!$K$1:$K$7986=DN28),'[4]Raw data'!$H$1:$H$7986)</f>
        <v>2</v>
      </c>
      <c r="DS28" s="188" t="str">
        <f>LOOKUP(2,1/('[4]Raw data'!$K$1:$K$7986=DN28),'[4]Raw data'!$J$1:$J$7986)</f>
        <v>Host communities, victims of sexual abuse, affected by UXOs</v>
      </c>
      <c r="DT28" s="188" t="str">
        <f>LOOKUP(2,1/('[4]Raw data'!$K$1:$K$7986=DN28),'[4]Raw data'!$I$1:$I$7986)</f>
        <v>https://reliefweb.int/sites/reliefweb.int/files/resources/14012019_hno_2019_es.pdf</v>
      </c>
      <c r="DU28" s="207">
        <f>LOOKUP(2,1/('[4]Raw data'!$K$1:$K$7986=DN28),'[4]Raw data'!$L$1:$L$7986)</f>
        <v>43510</v>
      </c>
      <c r="DV28" s="198" t="str">
        <f t="shared" si="5"/>
        <v>COL003People  facing moderate humanitarian needs (level 3)</v>
      </c>
      <c r="DW28" s="183">
        <f>IF(LOOKUP(2,1/(Log!$K$1:$K$7986=DV28),Log!$E$1:$E$7986)="x","x",ROUND(LOOKUP(2,1/(Log!$K$1:$K$7986=DV28),Log!$E$1:$E$7986),-3))</f>
        <v>2294000</v>
      </c>
      <c r="DX28" s="187" t="str">
        <f>LOOKUP(2,1/('[4]Raw data'!$K$1:$K$7986=DV28),'[4]Raw data'!$F$1:$F$7986)</f>
        <v>OCHA HNO 15/01/2023</v>
      </c>
      <c r="DY28" s="187" t="str">
        <f>LOOKUP(2,1/('[4]Raw data'!$K$1:$K$7986=DV28),'[4]Raw data'!$G$1:$G$7986)</f>
        <v>Medium</v>
      </c>
      <c r="DZ28" s="187">
        <f>LOOKUP(2,1/('[4]Raw data'!$K$1:$K$7986=DV28),'[4]Raw data'!$H$1:$H$7986)</f>
        <v>2</v>
      </c>
      <c r="EA28" s="187" t="str">
        <f>LOOKUP(2,1/('[4]Raw data'!$K$1:$K$7986=DV28),'[4]Raw data'!$J$1:$J$7986)</f>
        <v>IDPs, Mass displacements, affected by natural disasters</v>
      </c>
      <c r="EB28" s="187" t="str">
        <f>LOOKUP(2,1/('[4]Raw data'!$K$1:$K$7986=DV28),'[4]Raw data'!$I$1:$I$7986)</f>
        <v>https://reliefweb.int/sites/reliefweb.int/files/resources/14012019_hno_2019_es.pdf</v>
      </c>
      <c r="EC28" s="200">
        <f>LOOKUP(2,1/('[4]Raw data'!$K$1:$K$7986=DV28),'[4]Raw data'!$L$1:$L$7986)</f>
        <v>43510</v>
      </c>
      <c r="ED28" s="188" t="str">
        <f t="shared" si="1"/>
        <v>COL003People facing severe humanitarian needs (level 4)</v>
      </c>
      <c r="EE28" s="184">
        <f>IF(LOOKUP(2,1/(Log!$K$1:$K$7986=ED28),Log!$E$1:$E$7986)="x","x",ROUND(LOOKUP(2,1/(Log!$K$1:$K$7986=ED28),Log!$E$1:$E$7986),-3))</f>
        <v>1795000</v>
      </c>
      <c r="EF28" s="188" t="str">
        <f>LOOKUP(2,1/('[4]Raw data'!$K$1:$K$7986=ED28),'[4]Raw data'!$F$1:$F$7986)</f>
        <v>OCHA HNO 15/01/2023</v>
      </c>
      <c r="EG28" s="188" t="str">
        <f>LOOKUP(2,1/('[4]Raw data'!$K$1:$K$7986=ED28),'[4]Raw data'!$G$1:$G$7986)</f>
        <v>Medium</v>
      </c>
      <c r="EH28" s="188">
        <f>LOOKUP(2,1/('[4]Raw data'!$K$1:$K$7986=ED28),'[4]Raw data'!$H$1:$H$7986)</f>
        <v>2</v>
      </c>
      <c r="EI28" s="188" t="str">
        <f>LOOKUP(2,1/('[4]Raw data'!$K$1:$K$7986=ED28),'[4]Raw data'!$J$1:$J$7986)</f>
        <v>People with limited access, confinement, and attacks against civil populations</v>
      </c>
      <c r="EJ28" s="188" t="str">
        <f>LOOKUP(2,1/('[4]Raw data'!$K$1:$K$7986=ED28),'[4]Raw data'!$I$1:$I$7986)</f>
        <v>https://reliefweb.int/sites/reliefweb.int/files/resources/14012019_hno_2019_es.pdf</v>
      </c>
      <c r="EK28" s="207">
        <f>LOOKUP(2,1/('[4]Raw data'!$K$1:$K$7986=ED28),'[4]Raw data'!$L$1:$L$7986)</f>
        <v>43510</v>
      </c>
      <c r="EL28" s="198" t="str">
        <f t="shared" si="2"/>
        <v>COL003People facing extreme humanitarian needs (level 5)</v>
      </c>
      <c r="EM28" s="183">
        <f>IF(LOOKUP(2,1/(Log!$K$1:$K$7986=EL28),Log!$E$1:$E$7986)="x","x",ROUND(LOOKUP(2,1/(Log!$K$1:$K$7986=EL28),Log!$E$1:$E$7986),-3))</f>
        <v>0</v>
      </c>
      <c r="EN28" s="187" t="str">
        <f>LOOKUP(2,1/('[4]Raw data'!$K$1:$K$7986=EL28),'[4]Raw data'!$F$1:$F$7986)</f>
        <v>OCHA HNO 15/01/2023</v>
      </c>
      <c r="EO28" s="187" t="str">
        <f>LOOKUP(2,1/('[4]Raw data'!$K$1:$K$7986=EL28),'[4]Raw data'!$G$1:$G$7986)</f>
        <v>Medium</v>
      </c>
      <c r="EP28" s="187">
        <f>LOOKUP(2,1/('[4]Raw data'!$K$1:$K$7986=EL28),'[4]Raw data'!$H$1:$H$7986)</f>
        <v>2</v>
      </c>
      <c r="EQ28" s="187">
        <f>LOOKUP(2,1/('[4]Raw data'!$K$1:$K$7986=EL28),'[4]Raw data'!$J$1:$J$7986)</f>
        <v>0</v>
      </c>
      <c r="ER28" s="187" t="str">
        <f>LOOKUP(2,1/('[4]Raw data'!$K$1:$K$7986=EL28),'[4]Raw data'!$I$1:$I$7986)</f>
        <v>https://reliefweb.int/sites/reliefweb.int/files/resources/14012019_hno_2019_es.pdf</v>
      </c>
      <c r="ES28" s="200">
        <f>LOOKUP(2,1/('[4]Raw data'!$K$1:$K$7986=EL28),'[4]Raw data'!$L$1:$L$7986)</f>
        <v>43510</v>
      </c>
      <c r="ET28" s="188" t="s">
        <v>3556</v>
      </c>
      <c r="EU28" s="188">
        <v>176</v>
      </c>
      <c r="EV28" s="188" t="s">
        <v>2096</v>
      </c>
      <c r="EW28" s="188" t="s">
        <v>735</v>
      </c>
      <c r="EX28" s="188">
        <v>1</v>
      </c>
      <c r="EY28" s="188" t="s">
        <v>2158</v>
      </c>
      <c r="EZ28" s="188" t="s">
        <v>2128</v>
      </c>
      <c r="FA28" s="207">
        <v>43510</v>
      </c>
      <c r="FB28" s="198" t="s">
        <v>3557</v>
      </c>
      <c r="FC28" s="187">
        <v>5</v>
      </c>
      <c r="FD28" s="187">
        <v>0</v>
      </c>
      <c r="FE28" s="187">
        <v>0</v>
      </c>
      <c r="FF28" s="187" t="b">
        <v>0</v>
      </c>
      <c r="FG28" s="187">
        <v>0</v>
      </c>
      <c r="FH28" s="187">
        <v>0</v>
      </c>
      <c r="FI28" s="200">
        <v>43510</v>
      </c>
      <c r="FJ28" s="198" t="s">
        <v>3558</v>
      </c>
      <c r="FK28" s="188">
        <v>1800000</v>
      </c>
      <c r="FL28" s="188" t="s">
        <v>2100</v>
      </c>
      <c r="FM28" s="188" t="s">
        <v>734</v>
      </c>
      <c r="FN28" s="188">
        <v>2</v>
      </c>
      <c r="FO28" s="188">
        <v>0</v>
      </c>
      <c r="FP28" s="184" t="s">
        <v>2129</v>
      </c>
      <c r="FQ28" s="206">
        <v>43510</v>
      </c>
      <c r="FR28" s="198" t="s">
        <v>3559</v>
      </c>
      <c r="FS28" s="187">
        <v>11500</v>
      </c>
      <c r="FT28" s="187" t="s">
        <v>2100</v>
      </c>
      <c r="FU28" s="187" t="s">
        <v>734</v>
      </c>
      <c r="FV28" s="187">
        <v>2</v>
      </c>
      <c r="FW28" s="187">
        <v>0</v>
      </c>
      <c r="FX28" s="187" t="s">
        <v>2129</v>
      </c>
      <c r="FY28" s="200">
        <v>43510</v>
      </c>
      <c r="FZ28" s="188" t="s">
        <v>3560</v>
      </c>
      <c r="GA28" s="188">
        <v>0</v>
      </c>
      <c r="GB28" s="188">
        <v>0</v>
      </c>
      <c r="GC28" s="188">
        <v>0</v>
      </c>
      <c r="GD28" s="188" t="b">
        <v>0</v>
      </c>
      <c r="GE28" s="188">
        <v>0</v>
      </c>
      <c r="GF28" s="188">
        <v>0</v>
      </c>
      <c r="GG28" s="207">
        <v>43510</v>
      </c>
      <c r="GH28" s="198" t="s">
        <v>3561</v>
      </c>
      <c r="GI28" s="187">
        <v>0</v>
      </c>
      <c r="GJ28" s="187">
        <v>0</v>
      </c>
      <c r="GK28" s="187">
        <v>0</v>
      </c>
      <c r="GL28" s="187" t="b">
        <v>0</v>
      </c>
      <c r="GM28" s="187">
        <v>0</v>
      </c>
      <c r="GN28" s="187">
        <v>0</v>
      </c>
      <c r="GO28" s="200">
        <v>43510</v>
      </c>
      <c r="GP28" s="188" t="s">
        <v>3562</v>
      </c>
      <c r="GQ28" s="188">
        <v>0</v>
      </c>
      <c r="GR28" s="188">
        <v>0</v>
      </c>
      <c r="GS28" s="188">
        <v>0</v>
      </c>
      <c r="GT28" s="188" t="b">
        <v>0</v>
      </c>
      <c r="GU28" s="188">
        <v>0</v>
      </c>
      <c r="GV28" s="188">
        <v>0</v>
      </c>
      <c r="GW28" s="207">
        <v>43510</v>
      </c>
      <c r="GX28" s="198" t="s">
        <v>3563</v>
      </c>
      <c r="GY28" s="187">
        <v>1</v>
      </c>
      <c r="GZ28" s="187">
        <v>0</v>
      </c>
      <c r="HA28" s="187">
        <v>0</v>
      </c>
      <c r="HB28" s="187" t="b">
        <v>0</v>
      </c>
      <c r="HC28" s="187">
        <v>0</v>
      </c>
      <c r="HD28" s="187">
        <v>0</v>
      </c>
      <c r="HE28" s="200">
        <v>43510</v>
      </c>
      <c r="HF28" s="188" t="s">
        <v>3564</v>
      </c>
      <c r="HG28" s="188">
        <v>0</v>
      </c>
      <c r="HH28" s="188">
        <v>0</v>
      </c>
      <c r="HI28" s="188">
        <v>0</v>
      </c>
      <c r="HJ28" s="188" t="b">
        <v>0</v>
      </c>
      <c r="HK28" s="188">
        <v>0</v>
      </c>
      <c r="HL28" s="188">
        <v>0</v>
      </c>
      <c r="HM28" s="207">
        <v>43510</v>
      </c>
      <c r="HN28" s="198" t="s">
        <v>3565</v>
      </c>
      <c r="HO28" s="187">
        <v>2</v>
      </c>
      <c r="HP28" s="187">
        <v>0</v>
      </c>
      <c r="HQ28" s="187">
        <v>0</v>
      </c>
      <c r="HR28" s="187" t="b">
        <v>0</v>
      </c>
      <c r="HS28" s="187">
        <v>0</v>
      </c>
      <c r="HT28" s="187">
        <v>0</v>
      </c>
      <c r="HU28" s="200">
        <v>43510</v>
      </c>
      <c r="HV28" s="188" t="s">
        <v>3566</v>
      </c>
      <c r="HW28" s="188">
        <v>2</v>
      </c>
      <c r="HX28" s="188">
        <v>0</v>
      </c>
      <c r="HY28" s="188">
        <v>0</v>
      </c>
      <c r="HZ28" s="188" t="b">
        <v>0</v>
      </c>
      <c r="IA28" s="188">
        <v>0</v>
      </c>
      <c r="IB28" s="188">
        <v>0</v>
      </c>
      <c r="IC28" s="207">
        <v>43510</v>
      </c>
      <c r="ID28" s="198" t="s">
        <v>3567</v>
      </c>
      <c r="IE28" s="187">
        <v>2</v>
      </c>
      <c r="IF28" s="187">
        <v>0</v>
      </c>
      <c r="IG28" s="187">
        <v>0</v>
      </c>
      <c r="IH28" s="187" t="b">
        <v>0</v>
      </c>
      <c r="II28" s="187">
        <v>0</v>
      </c>
      <c r="IJ28" s="187">
        <v>0</v>
      </c>
      <c r="IK28" s="200">
        <v>43510</v>
      </c>
      <c r="IL28" s="188" t="s">
        <v>3568</v>
      </c>
      <c r="IM28" s="188">
        <v>2</v>
      </c>
      <c r="IN28" s="188">
        <v>0</v>
      </c>
      <c r="IO28" s="188">
        <v>0</v>
      </c>
      <c r="IP28" s="188" t="b">
        <v>0</v>
      </c>
      <c r="IQ28" s="188">
        <v>0</v>
      </c>
      <c r="IR28" s="188">
        <v>0</v>
      </c>
      <c r="IS28" s="207">
        <v>43510</v>
      </c>
    </row>
    <row r="29" spans="1:253" x14ac:dyDescent="0.3">
      <c r="A29" t="s">
        <v>1773</v>
      </c>
      <c r="B29" t="s">
        <v>788</v>
      </c>
      <c r="C29" t="s">
        <v>1330</v>
      </c>
      <c r="D29" t="str">
        <f>Lists!C:C</f>
        <v>Congo</v>
      </c>
      <c r="E29" t="s">
        <v>71</v>
      </c>
      <c r="F29" t="s">
        <v>3569</v>
      </c>
      <c r="G29" s="186">
        <v>5308000</v>
      </c>
      <c r="H29" s="187" t="s">
        <v>2112</v>
      </c>
      <c r="I29" s="187" t="s">
        <v>735</v>
      </c>
      <c r="J29" s="187">
        <v>1</v>
      </c>
      <c r="K29" s="187" t="s">
        <v>2203</v>
      </c>
      <c r="L29" s="187" t="s">
        <v>2142</v>
      </c>
      <c r="M29" s="201">
        <v>43511</v>
      </c>
      <c r="N29" s="198" t="s">
        <v>3570</v>
      </c>
      <c r="O29" s="189">
        <v>34000</v>
      </c>
      <c r="P29" s="189" t="s">
        <v>2113</v>
      </c>
      <c r="Q29" s="189" t="s">
        <v>733</v>
      </c>
      <c r="R29" s="189">
        <v>3</v>
      </c>
      <c r="S29" s="189" t="s">
        <v>2204</v>
      </c>
      <c r="T29" s="189" t="s">
        <v>2143</v>
      </c>
      <c r="U29" s="204">
        <v>43510</v>
      </c>
      <c r="V29" s="198" t="s">
        <v>3571</v>
      </c>
      <c r="W29" s="187">
        <v>300000</v>
      </c>
      <c r="X29" s="187" t="s">
        <v>2114</v>
      </c>
      <c r="Y29" s="187" t="s">
        <v>734</v>
      </c>
      <c r="Z29" s="187">
        <v>2</v>
      </c>
      <c r="AA29" s="187" t="s">
        <v>2205</v>
      </c>
      <c r="AB29" s="187" t="s">
        <v>2144</v>
      </c>
      <c r="AC29" s="201">
        <v>43510</v>
      </c>
      <c r="AD29" s="198" t="s">
        <v>3572</v>
      </c>
      <c r="AE29" s="188">
        <v>160000</v>
      </c>
      <c r="AF29" s="188" t="s">
        <v>2114</v>
      </c>
      <c r="AG29" s="188" t="s">
        <v>734</v>
      </c>
      <c r="AH29" s="188">
        <v>2</v>
      </c>
      <c r="AI29" s="188" t="s">
        <v>2206</v>
      </c>
      <c r="AJ29" s="188" t="s">
        <v>2144</v>
      </c>
      <c r="AK29" s="207">
        <v>43510</v>
      </c>
      <c r="AL29" s="198" t="s">
        <v>3573</v>
      </c>
      <c r="AM29" s="187">
        <v>108000</v>
      </c>
      <c r="AN29" s="187" t="s">
        <v>2115</v>
      </c>
      <c r="AO29" s="187" t="s">
        <v>734</v>
      </c>
      <c r="AP29" s="187">
        <v>2</v>
      </c>
      <c r="AQ29" s="187" t="s">
        <v>2207</v>
      </c>
      <c r="AR29" s="187" t="s">
        <v>2145</v>
      </c>
      <c r="AS29" s="201">
        <v>43510</v>
      </c>
      <c r="AT29" s="188" t="s">
        <v>3574</v>
      </c>
      <c r="AU29" s="188" t="s">
        <v>445</v>
      </c>
      <c r="AV29" s="188">
        <v>0</v>
      </c>
      <c r="AW29" s="188">
        <v>0</v>
      </c>
      <c r="AX29" s="188" t="b">
        <v>0</v>
      </c>
      <c r="AY29" s="188">
        <v>0</v>
      </c>
      <c r="AZ29" s="188">
        <v>0</v>
      </c>
      <c r="BA29" s="207">
        <v>43510</v>
      </c>
      <c r="BB29" s="198" t="s">
        <v>3575</v>
      </c>
      <c r="BC29" s="187" t="s">
        <v>445</v>
      </c>
      <c r="BD29" s="187">
        <v>0</v>
      </c>
      <c r="BE29" s="187">
        <v>0</v>
      </c>
      <c r="BF29" s="187" t="b">
        <v>0</v>
      </c>
      <c r="BG29" s="187">
        <v>0</v>
      </c>
      <c r="BH29" s="187">
        <v>0</v>
      </c>
      <c r="BI29" s="200">
        <v>43510</v>
      </c>
      <c r="BJ29" s="188" t="s">
        <v>3576</v>
      </c>
      <c r="BK29" s="188">
        <v>13</v>
      </c>
      <c r="BL29" s="188" t="s">
        <v>1467</v>
      </c>
      <c r="BM29" s="188" t="s">
        <v>734</v>
      </c>
      <c r="BN29" s="188">
        <v>2</v>
      </c>
      <c r="BO29" s="188" t="s">
        <v>2208</v>
      </c>
      <c r="BP29" s="188" t="s">
        <v>2149</v>
      </c>
      <c r="BQ29" s="207">
        <v>43510</v>
      </c>
      <c r="BR29" s="198" t="s">
        <v>3577</v>
      </c>
      <c r="BS29" s="187" t="s">
        <v>445</v>
      </c>
      <c r="BT29" s="187">
        <v>0</v>
      </c>
      <c r="BU29" s="187">
        <v>0</v>
      </c>
      <c r="BV29" s="187" t="b">
        <v>0</v>
      </c>
      <c r="BW29" s="187">
        <v>0</v>
      </c>
      <c r="BX29" s="187">
        <v>0</v>
      </c>
      <c r="BY29" s="200">
        <v>43510</v>
      </c>
      <c r="BZ29" s="188" t="s">
        <v>3578</v>
      </c>
      <c r="CA29" s="188">
        <v>105</v>
      </c>
      <c r="CB29" s="188" t="s">
        <v>2116</v>
      </c>
      <c r="CC29" s="188" t="s">
        <v>733</v>
      </c>
      <c r="CD29" s="188">
        <v>3</v>
      </c>
      <c r="CE29" s="188" t="s">
        <v>2209</v>
      </c>
      <c r="CF29" s="188" t="s">
        <v>2146</v>
      </c>
      <c r="CG29" s="207">
        <v>43510</v>
      </c>
      <c r="CH29" s="198" t="s">
        <v>3579</v>
      </c>
      <c r="CI29" s="188" t="e">
        <v>#N/A</v>
      </c>
      <c r="CJ29" s="188" t="e">
        <v>#N/A</v>
      </c>
      <c r="CK29" s="188" t="e">
        <v>#N/A</v>
      </c>
      <c r="CL29" s="188" t="e">
        <v>#N/A</v>
      </c>
      <c r="CM29" s="188" t="e">
        <v>#N/A</v>
      </c>
      <c r="CN29" s="188" t="e">
        <v>#N/A</v>
      </c>
      <c r="CO29" s="195" t="e">
        <v>#N/A</v>
      </c>
      <c r="CP29" s="188" t="s">
        <v>3580</v>
      </c>
      <c r="CQ29" s="187">
        <v>334</v>
      </c>
      <c r="CR29" s="187" t="s">
        <v>513</v>
      </c>
      <c r="CS29" s="187" t="s">
        <v>735</v>
      </c>
      <c r="CT29" s="187">
        <v>1</v>
      </c>
      <c r="CU29" s="187" t="s">
        <v>2210</v>
      </c>
      <c r="CV29" s="187" t="s">
        <v>2147</v>
      </c>
      <c r="CW29" s="200">
        <v>43510</v>
      </c>
      <c r="CX29" s="184" t="str">
        <f t="shared" si="3"/>
        <v>COG002People in Need</v>
      </c>
      <c r="CY29" s="184">
        <f>IF(LOOKUP(2,1/(Log!$K$1:$K$7986=CX29),Log!$E$1:$E$7986)="x","x",ROUND(LOOKUP(2,1/(Log!$K$1:$K$7986=CX29),Log!$E$1:$E$7986),-3))</f>
        <v>114000</v>
      </c>
      <c r="CZ29" s="188" t="str">
        <f>LOOKUP(2,1/('[4]Raw data'!$K$1:$K$7986=CX29),'[4]Raw data'!$F$1:$F$7986)</f>
        <v xml:space="preserve">WFP 30/11/2018, OCHA </v>
      </c>
      <c r="DA29" s="188" t="str">
        <f>LOOKUP(2,1/('[4]Raw data'!$K$1:$K$7986=CX29),'[4]Raw data'!$G$1:$G$7986)</f>
        <v>Medium</v>
      </c>
      <c r="DB29" s="188">
        <f>LOOKUP(2,1/('[4]Raw data'!$K$1:$K$7986=CX29),'[4]Raw data'!$H$1:$H$7986)</f>
        <v>2</v>
      </c>
      <c r="DC29" s="188" t="str">
        <f>LOOKUP(2,1/('[4]Raw data'!$K$1:$K$7986=CX29),'[4]Raw data'!$J$1:$J$7986)</f>
        <v xml:space="preserve">It includes 64,000 IDPs + 25,000 host population + 25,000 non-host   In the HRP published in March 2018 people in need was 160,000 of which 114,000 targeted. WFP December 2018 brief reported a general number of 114,000 people in need. </v>
      </c>
      <c r="DD29" s="188" t="str">
        <f>LOOKUP(2,1/('[4]Raw data'!$K$1:$K$7986=CX29),'[4]Raw data'!$I$1:$I$7986)</f>
        <v>https://reliefweb.int/sites/reliefweb.int/files/resources/congo_nov18.pdf, https://reliefweb.int/sites/reliefweb.int/files/resources/Congo_Brazza-HRP-20180221-EN-LowRes.pdf</v>
      </c>
      <c r="DE29" s="207">
        <f>LOOKUP(2,1/('[4]Raw data'!$K$1:$K$7986=CX29),'[4]Raw data'!$L$1:$L$7986)</f>
        <v>43510</v>
      </c>
      <c r="DF29" s="197" t="str">
        <f t="shared" si="4"/>
        <v>COG002People facing minimal humanitarian needs (level 1)</v>
      </c>
      <c r="DG29" s="183">
        <f>IF(LOOKUP(2,1/(Log!$K$1:$K$7986=DF29),Log!$E$1:$E$7986)="x","x",ROUND(LOOKUP(2,1/(Log!$K$1:$K$7986=DF29),Log!$E$1:$E$7986),-3))</f>
        <v>0</v>
      </c>
      <c r="DH29" s="187">
        <f>LOOKUP(2,1/('[4]Raw data'!$K$1:$K$7986=DF29),'[4]Raw data'!$F$1:$F$7986)</f>
        <v>0</v>
      </c>
      <c r="DI29" s="187">
        <f>LOOKUP(2,1/('[4]Raw data'!$K$1:$K$7986=DF29),'[4]Raw data'!$G$1:$G$7986)</f>
        <v>0</v>
      </c>
      <c r="DJ29" s="187" t="b">
        <f>LOOKUP(2,1/('[4]Raw data'!$K$1:$K$7986=DF29),'[4]Raw data'!$H$1:$H$7986)</f>
        <v>0</v>
      </c>
      <c r="DK29" s="187">
        <f>LOOKUP(2,1/('[4]Raw data'!$K$1:$K$7986=DF29),'[4]Raw data'!$J$1:$J$7986)</f>
        <v>0</v>
      </c>
      <c r="DL29" s="187">
        <f>LOOKUP(2,1/('[4]Raw data'!$K$1:$K$7986=DF29),'[4]Raw data'!$I$1:$I$7986)</f>
        <v>0</v>
      </c>
      <c r="DM29" s="200">
        <f>LOOKUP(2,1/('[4]Raw data'!$K$1:$K$7986=DF29),'[4]Raw data'!$L$1:$L$7986)</f>
        <v>43510</v>
      </c>
      <c r="DN29" s="188" t="str">
        <f t="shared" si="0"/>
        <v>COG002People facing stressed humanitarian needs (level 2)</v>
      </c>
      <c r="DO29" s="184">
        <f>IF(LOOKUP(2,1/(Log!$K$1:$K$7986=DN29),Log!$E$1:$E$7986)="x","x",ROUND(LOOKUP(2,1/(Log!$K$1:$K$7986=DN29),Log!$E$1:$E$7986),-3))</f>
        <v>0</v>
      </c>
      <c r="DP29" s="188">
        <f>LOOKUP(2,1/('[4]Raw data'!$K$1:$K$7986=DN29),'[4]Raw data'!$F$1:$F$7986)</f>
        <v>0</v>
      </c>
      <c r="DQ29" s="188">
        <f>LOOKUP(2,1/('[4]Raw data'!$K$1:$K$7986=DN29),'[4]Raw data'!$G$1:$G$7986)</f>
        <v>0</v>
      </c>
      <c r="DR29" s="188" t="b">
        <f>LOOKUP(2,1/('[4]Raw data'!$K$1:$K$7986=DN29),'[4]Raw data'!$H$1:$H$7986)</f>
        <v>0</v>
      </c>
      <c r="DS29" s="188">
        <f>LOOKUP(2,1/('[4]Raw data'!$K$1:$K$7986=DN29),'[4]Raw data'!$J$1:$J$7986)</f>
        <v>0</v>
      </c>
      <c r="DT29" s="188">
        <f>LOOKUP(2,1/('[4]Raw data'!$K$1:$K$7986=DN29),'[4]Raw data'!$I$1:$I$7986)</f>
        <v>0</v>
      </c>
      <c r="DU29" s="207">
        <f>LOOKUP(2,1/('[4]Raw data'!$K$1:$K$7986=DN29),'[4]Raw data'!$L$1:$L$7986)</f>
        <v>43510</v>
      </c>
      <c r="DV29" s="198" t="str">
        <f t="shared" si="5"/>
        <v>COG002People  facing moderate humanitarian needs (level 3)</v>
      </c>
      <c r="DW29" s="183">
        <f>IF(LOOKUP(2,1/(Log!$K$1:$K$7986=DV29),Log!$E$1:$E$7986)="x","x",ROUND(LOOKUP(2,1/(Log!$K$1:$K$7986=DV29),Log!$E$1:$E$7986),-3))</f>
        <v>114000</v>
      </c>
      <c r="DX29" s="187" t="str">
        <f>LOOKUP(2,1/('[4]Raw data'!$K$1:$K$7986=DV29),'[4]Raw data'!$F$1:$F$7986)</f>
        <v xml:space="preserve">WFP 30/11/2018, OCHA </v>
      </c>
      <c r="DY29" s="187" t="str">
        <f>LOOKUP(2,1/('[4]Raw data'!$K$1:$K$7986=DV29),'[4]Raw data'!$G$1:$G$7986)</f>
        <v>Medium</v>
      </c>
      <c r="DZ29" s="187">
        <f>LOOKUP(2,1/('[4]Raw data'!$K$1:$K$7986=DV29),'[4]Raw data'!$H$1:$H$7986)</f>
        <v>2</v>
      </c>
      <c r="EA29" s="187" t="str">
        <f>LOOKUP(2,1/('[4]Raw data'!$K$1:$K$7986=DV29),'[4]Raw data'!$J$1:$J$7986)</f>
        <v xml:space="preserve">It includes 64,000 IDPs + 25,000 host population + 25,000 non-host   In the HRP published in March 2018 people in need was 160,000 of which 114,000 targeted. WFP December 2018 brief reported a general number of 114,000 people in need. </v>
      </c>
      <c r="EB29" s="187" t="str">
        <f>LOOKUP(2,1/('[4]Raw data'!$K$1:$K$7986=DV29),'[4]Raw data'!$I$1:$I$7986)</f>
        <v>https://reliefweb.int/sites/reliefweb.int/files/resources/congo_nov18.pdf, https://reliefweb.int/sites/reliefweb.int/files/resources/Congo_Brazza-HRP-20180221-EN-LowRes.pdf</v>
      </c>
      <c r="EC29" s="200">
        <f>LOOKUP(2,1/('[4]Raw data'!$K$1:$K$7986=DV29),'[4]Raw data'!$L$1:$L$7986)</f>
        <v>43510</v>
      </c>
      <c r="ED29" s="188" t="str">
        <f t="shared" si="1"/>
        <v>COG002People facing severe humanitarian needs (level 4)</v>
      </c>
      <c r="EE29" s="184">
        <f>IF(LOOKUP(2,1/(Log!$K$1:$K$7986=ED29),Log!$E$1:$E$7986)="x","x",ROUND(LOOKUP(2,1/(Log!$K$1:$K$7986=ED29),Log!$E$1:$E$7986),-3))</f>
        <v>0</v>
      </c>
      <c r="EF29" s="188">
        <f>LOOKUP(2,1/('[4]Raw data'!$K$1:$K$7986=ED29),'[4]Raw data'!$F$1:$F$7986)</f>
        <v>0</v>
      </c>
      <c r="EG29" s="188">
        <f>LOOKUP(2,1/('[4]Raw data'!$K$1:$K$7986=ED29),'[4]Raw data'!$G$1:$G$7986)</f>
        <v>0</v>
      </c>
      <c r="EH29" s="188" t="b">
        <f>LOOKUP(2,1/('[4]Raw data'!$K$1:$K$7986=ED29),'[4]Raw data'!$H$1:$H$7986)</f>
        <v>0</v>
      </c>
      <c r="EI29" s="188">
        <f>LOOKUP(2,1/('[4]Raw data'!$K$1:$K$7986=ED29),'[4]Raw data'!$J$1:$J$7986)</f>
        <v>0</v>
      </c>
      <c r="EJ29" s="188">
        <f>LOOKUP(2,1/('[4]Raw data'!$K$1:$K$7986=ED29),'[4]Raw data'!$I$1:$I$7986)</f>
        <v>0</v>
      </c>
      <c r="EK29" s="207">
        <f>LOOKUP(2,1/('[4]Raw data'!$K$1:$K$7986=ED29),'[4]Raw data'!$L$1:$L$7986)</f>
        <v>43510</v>
      </c>
      <c r="EL29" s="198" t="str">
        <f t="shared" si="2"/>
        <v>COG002People facing extreme humanitarian needs (level 5)</v>
      </c>
      <c r="EM29" s="183">
        <f>IF(LOOKUP(2,1/(Log!$K$1:$K$7986=EL29),Log!$E$1:$E$7986)="x","x",ROUND(LOOKUP(2,1/(Log!$K$1:$K$7986=EL29),Log!$E$1:$E$7986),-3))</f>
        <v>0</v>
      </c>
      <c r="EN29" s="187">
        <f>LOOKUP(2,1/('[4]Raw data'!$K$1:$K$7986=EL29),'[4]Raw data'!$F$1:$F$7986)</f>
        <v>0</v>
      </c>
      <c r="EO29" s="187">
        <f>LOOKUP(2,1/('[4]Raw data'!$K$1:$K$7986=EL29),'[4]Raw data'!$G$1:$G$7986)</f>
        <v>0</v>
      </c>
      <c r="EP29" s="187" t="b">
        <f>LOOKUP(2,1/('[4]Raw data'!$K$1:$K$7986=EL29),'[4]Raw data'!$H$1:$H$7986)</f>
        <v>0</v>
      </c>
      <c r="EQ29" s="187" t="str">
        <f>LOOKUP(2,1/('[4]Raw data'!$K$1:$K$7986=EL29),'[4]Raw data'!$J$1:$J$7986)</f>
        <v>Although there is no info of the total number of people with mobility constraints, the localities of Goma TseTse, Kindamba, Vindza and Kimba have been out of access for nearly one year. It is hard to assess if and how many people had previously left the areas or where affected by constraints.</v>
      </c>
      <c r="ER29" s="187">
        <f>LOOKUP(2,1/('[4]Raw data'!$K$1:$K$7986=EL29),'[4]Raw data'!$I$1:$I$7986)</f>
        <v>0</v>
      </c>
      <c r="ES29" s="200">
        <f>LOOKUP(2,1/('[4]Raw data'!$K$1:$K$7986=EL29),'[4]Raw data'!$L$1:$L$7986)</f>
        <v>43510</v>
      </c>
      <c r="ET29" s="188" t="s">
        <v>3581</v>
      </c>
      <c r="EU29" s="188">
        <v>13</v>
      </c>
      <c r="EV29" s="188" t="s">
        <v>1467</v>
      </c>
      <c r="EW29" s="188" t="s">
        <v>734</v>
      </c>
      <c r="EX29" s="188">
        <v>2</v>
      </c>
      <c r="EY29" s="188" t="s">
        <v>2208</v>
      </c>
      <c r="EZ29" s="188" t="s">
        <v>1413</v>
      </c>
      <c r="FA29" s="207">
        <v>43510</v>
      </c>
      <c r="FB29" s="198" t="s">
        <v>3582</v>
      </c>
      <c r="FC29" s="187">
        <v>4</v>
      </c>
      <c r="FD29" s="187">
        <v>0</v>
      </c>
      <c r="FE29" s="187">
        <v>0</v>
      </c>
      <c r="FF29" s="187" t="b">
        <v>0</v>
      </c>
      <c r="FG29" s="187" t="s">
        <v>2213</v>
      </c>
      <c r="FH29" s="187">
        <v>0</v>
      </c>
      <c r="FI29" s="200">
        <v>43510</v>
      </c>
      <c r="FJ29" s="198" t="s">
        <v>3583</v>
      </c>
      <c r="FK29" s="188" t="s">
        <v>445</v>
      </c>
      <c r="FL29" s="188">
        <v>0</v>
      </c>
      <c r="FM29" s="188">
        <v>0</v>
      </c>
      <c r="FN29" s="188" t="b">
        <v>0</v>
      </c>
      <c r="FO29" s="188">
        <v>0</v>
      </c>
      <c r="FP29" s="184">
        <v>0</v>
      </c>
      <c r="FQ29" s="206">
        <v>43510</v>
      </c>
      <c r="FR29" s="198" t="s">
        <v>3584</v>
      </c>
      <c r="FS29" s="187" t="s">
        <v>445</v>
      </c>
      <c r="FT29" s="187">
        <v>0</v>
      </c>
      <c r="FU29" s="187">
        <v>0</v>
      </c>
      <c r="FV29" s="187" t="b">
        <v>0</v>
      </c>
      <c r="FW29" s="187">
        <v>0</v>
      </c>
      <c r="FX29" s="187">
        <v>0</v>
      </c>
      <c r="FY29" s="200">
        <v>43510</v>
      </c>
      <c r="FZ29" s="188" t="s">
        <v>3585</v>
      </c>
      <c r="GA29" s="188" t="s">
        <v>445</v>
      </c>
      <c r="GB29" s="188">
        <v>0</v>
      </c>
      <c r="GC29" s="188">
        <v>0</v>
      </c>
      <c r="GD29" s="188" t="b">
        <v>0</v>
      </c>
      <c r="GE29" s="188">
        <v>0</v>
      </c>
      <c r="GF29" s="188">
        <v>0</v>
      </c>
      <c r="GG29" s="207">
        <v>43510</v>
      </c>
      <c r="GH29" s="198" t="s">
        <v>3586</v>
      </c>
      <c r="GI29" s="187" t="s">
        <v>445</v>
      </c>
      <c r="GJ29" s="187">
        <v>0</v>
      </c>
      <c r="GK29" s="187">
        <v>0</v>
      </c>
      <c r="GL29" s="187" t="b">
        <v>0</v>
      </c>
      <c r="GM29" s="187">
        <v>0</v>
      </c>
      <c r="GN29" s="187">
        <v>0</v>
      </c>
      <c r="GO29" s="200">
        <v>43510</v>
      </c>
      <c r="GP29" s="188" t="s">
        <v>3587</v>
      </c>
      <c r="GQ29" s="188" t="s">
        <v>445</v>
      </c>
      <c r="GR29" s="188">
        <v>0</v>
      </c>
      <c r="GS29" s="188">
        <v>0</v>
      </c>
      <c r="GT29" s="188" t="b">
        <v>0</v>
      </c>
      <c r="GU29" s="188">
        <v>0</v>
      </c>
      <c r="GV29" s="188">
        <v>0</v>
      </c>
      <c r="GW29" s="207">
        <v>43510</v>
      </c>
      <c r="GX29" s="198" t="s">
        <v>3588</v>
      </c>
      <c r="GY29" s="187" t="s">
        <v>445</v>
      </c>
      <c r="GZ29" s="187">
        <v>0</v>
      </c>
      <c r="HA29" s="187">
        <v>0</v>
      </c>
      <c r="HB29" s="187" t="b">
        <v>0</v>
      </c>
      <c r="HC29" s="187">
        <v>0</v>
      </c>
      <c r="HD29" s="187">
        <v>0</v>
      </c>
      <c r="HE29" s="200">
        <v>43510</v>
      </c>
      <c r="HF29" s="188" t="s">
        <v>3589</v>
      </c>
      <c r="HG29" s="188">
        <v>0</v>
      </c>
      <c r="HH29" s="188">
        <v>0</v>
      </c>
      <c r="HI29" s="188">
        <v>0</v>
      </c>
      <c r="HJ29" s="188" t="b">
        <v>0</v>
      </c>
      <c r="HK29" s="188">
        <v>0</v>
      </c>
      <c r="HL29" s="188">
        <v>0</v>
      </c>
      <c r="HM29" s="207">
        <v>43510</v>
      </c>
      <c r="HN29" s="198" t="s">
        <v>3590</v>
      </c>
      <c r="HO29" s="187">
        <v>1</v>
      </c>
      <c r="HP29" s="187">
        <v>0</v>
      </c>
      <c r="HQ29" s="187">
        <v>0</v>
      </c>
      <c r="HR29" s="187" t="b">
        <v>0</v>
      </c>
      <c r="HS29" s="187">
        <v>0</v>
      </c>
      <c r="HT29" s="187">
        <v>0</v>
      </c>
      <c r="HU29" s="200">
        <v>43510</v>
      </c>
      <c r="HV29" s="188" t="s">
        <v>3591</v>
      </c>
      <c r="HW29" s="188">
        <v>2</v>
      </c>
      <c r="HX29" s="188">
        <v>0</v>
      </c>
      <c r="HY29" s="188">
        <v>0</v>
      </c>
      <c r="HZ29" s="188" t="b">
        <v>0</v>
      </c>
      <c r="IA29" s="188">
        <v>0</v>
      </c>
      <c r="IB29" s="188">
        <v>0</v>
      </c>
      <c r="IC29" s="207">
        <v>43510</v>
      </c>
      <c r="ID29" s="198" t="s">
        <v>3592</v>
      </c>
      <c r="IE29" s="187">
        <v>0</v>
      </c>
      <c r="IF29" s="187">
        <v>0</v>
      </c>
      <c r="IG29" s="187">
        <v>0</v>
      </c>
      <c r="IH29" s="187" t="b">
        <v>0</v>
      </c>
      <c r="II29" s="187">
        <v>0</v>
      </c>
      <c r="IJ29" s="187">
        <v>0</v>
      </c>
      <c r="IK29" s="200">
        <v>43510</v>
      </c>
      <c r="IL29" s="188" t="s">
        <v>3593</v>
      </c>
      <c r="IM29" s="188">
        <v>1</v>
      </c>
      <c r="IN29" s="188">
        <v>0</v>
      </c>
      <c r="IO29" s="188">
        <v>0</v>
      </c>
      <c r="IP29" s="188" t="b">
        <v>0</v>
      </c>
      <c r="IQ29" s="188">
        <v>0</v>
      </c>
      <c r="IR29" s="188">
        <v>0</v>
      </c>
      <c r="IS29" s="207">
        <v>43510</v>
      </c>
    </row>
    <row r="30" spans="1:253" x14ac:dyDescent="0.3">
      <c r="A30" t="s">
        <v>86</v>
      </c>
      <c r="B30" t="s">
        <v>861</v>
      </c>
      <c r="C30" t="s">
        <v>1325</v>
      </c>
      <c r="D30" t="str">
        <f>Lists!C:C</f>
        <v>Djibouti</v>
      </c>
      <c r="E30" t="s">
        <v>85</v>
      </c>
      <c r="F30" t="s">
        <v>3594</v>
      </c>
      <c r="G30" s="186">
        <v>1006000</v>
      </c>
      <c r="H30" s="187" t="s">
        <v>513</v>
      </c>
      <c r="I30" s="187" t="s">
        <v>735</v>
      </c>
      <c r="J30" s="187">
        <v>1</v>
      </c>
      <c r="K30" s="187" t="s">
        <v>2174</v>
      </c>
      <c r="L30" s="187" t="s">
        <v>2130</v>
      </c>
      <c r="M30" s="201">
        <v>43510</v>
      </c>
      <c r="N30" s="198" t="s">
        <v>3595</v>
      </c>
      <c r="O30" s="189">
        <v>23244</v>
      </c>
      <c r="P30" s="189" t="s">
        <v>513</v>
      </c>
      <c r="Q30" s="189" t="s">
        <v>735</v>
      </c>
      <c r="R30" s="189">
        <v>1</v>
      </c>
      <c r="S30" s="189" t="s">
        <v>2175</v>
      </c>
      <c r="T30" s="189" t="s">
        <v>2130</v>
      </c>
      <c r="U30" s="204">
        <v>43510</v>
      </c>
      <c r="V30" s="198" t="s">
        <v>3596</v>
      </c>
      <c r="W30" s="187">
        <v>1006000</v>
      </c>
      <c r="X30" s="187" t="s">
        <v>513</v>
      </c>
      <c r="Y30" s="187" t="s">
        <v>735</v>
      </c>
      <c r="Z30" s="187">
        <v>1</v>
      </c>
      <c r="AA30" s="187" t="s">
        <v>2174</v>
      </c>
      <c r="AB30" s="187">
        <v>0</v>
      </c>
      <c r="AC30" s="201">
        <v>43510</v>
      </c>
      <c r="AD30" s="198" t="s">
        <v>3597</v>
      </c>
      <c r="AE30" s="188">
        <v>362000</v>
      </c>
      <c r="AF30" s="188" t="s">
        <v>2105</v>
      </c>
      <c r="AG30" s="188" t="s">
        <v>734</v>
      </c>
      <c r="AH30" s="188">
        <v>2</v>
      </c>
      <c r="AI30" s="188" t="s">
        <v>2184</v>
      </c>
      <c r="AJ30" s="188" t="s">
        <v>2134</v>
      </c>
      <c r="AK30" s="207">
        <v>43510</v>
      </c>
      <c r="AL30" s="198" t="s">
        <v>3598</v>
      </c>
      <c r="AM30" s="187" t="s">
        <v>445</v>
      </c>
      <c r="AN30" s="187">
        <v>0</v>
      </c>
      <c r="AO30" s="187">
        <v>0</v>
      </c>
      <c r="AP30" s="187" t="b">
        <v>0</v>
      </c>
      <c r="AQ30" s="187">
        <v>0</v>
      </c>
      <c r="AR30" s="187">
        <v>0</v>
      </c>
      <c r="AS30" s="201">
        <v>43510</v>
      </c>
      <c r="AT30" s="188" t="s">
        <v>3599</v>
      </c>
      <c r="AU30" s="188">
        <v>0</v>
      </c>
      <c r="AV30" s="188">
        <v>0</v>
      </c>
      <c r="AW30" s="188">
        <v>0</v>
      </c>
      <c r="AX30" s="188" t="b">
        <v>0</v>
      </c>
      <c r="AY30" s="188">
        <v>0</v>
      </c>
      <c r="AZ30" s="188">
        <v>0</v>
      </c>
      <c r="BA30" s="207">
        <v>43510</v>
      </c>
      <c r="BB30" s="198" t="s">
        <v>3600</v>
      </c>
      <c r="BC30" s="187">
        <v>20000</v>
      </c>
      <c r="BD30" s="187" t="s">
        <v>2102</v>
      </c>
      <c r="BE30" s="187" t="s">
        <v>735</v>
      </c>
      <c r="BF30" s="187">
        <v>1</v>
      </c>
      <c r="BG30" s="187" t="s">
        <v>2186</v>
      </c>
      <c r="BH30" s="187">
        <v>0</v>
      </c>
      <c r="BI30" s="200">
        <v>43510</v>
      </c>
      <c r="BJ30" s="188" t="s">
        <v>3601</v>
      </c>
      <c r="BK30" s="188">
        <v>18</v>
      </c>
      <c r="BL30" s="188" t="s">
        <v>2103</v>
      </c>
      <c r="BM30" s="188" t="s">
        <v>735</v>
      </c>
      <c r="BN30" s="188">
        <v>1</v>
      </c>
      <c r="BO30" s="188" t="s">
        <v>2187</v>
      </c>
      <c r="BP30" s="188" t="s">
        <v>2136</v>
      </c>
      <c r="BQ30" s="207">
        <v>43510</v>
      </c>
      <c r="BR30" s="198" t="s">
        <v>3602</v>
      </c>
      <c r="BS30" s="187">
        <v>0</v>
      </c>
      <c r="BT30" s="187">
        <v>0</v>
      </c>
      <c r="BU30" s="187">
        <v>0</v>
      </c>
      <c r="BV30" s="187" t="b">
        <v>0</v>
      </c>
      <c r="BW30" s="187">
        <v>0</v>
      </c>
      <c r="BX30" s="187">
        <v>0</v>
      </c>
      <c r="BY30" s="200">
        <v>43510</v>
      </c>
      <c r="BZ30" s="188" t="s">
        <v>3603</v>
      </c>
      <c r="CA30" s="188">
        <v>0</v>
      </c>
      <c r="CB30" s="188">
        <v>0</v>
      </c>
      <c r="CC30" s="188">
        <v>0</v>
      </c>
      <c r="CD30" s="188" t="b">
        <v>0</v>
      </c>
      <c r="CE30" s="188">
        <v>0</v>
      </c>
      <c r="CF30" s="188">
        <v>0</v>
      </c>
      <c r="CG30" s="207">
        <v>43510</v>
      </c>
      <c r="CH30" s="198" t="s">
        <v>3604</v>
      </c>
      <c r="CI30" s="188" t="e">
        <v>#N/A</v>
      </c>
      <c r="CJ30" s="188" t="e">
        <v>#N/A</v>
      </c>
      <c r="CK30" s="188" t="e">
        <v>#N/A</v>
      </c>
      <c r="CL30" s="188" t="e">
        <v>#N/A</v>
      </c>
      <c r="CM30" s="188" t="e">
        <v>#N/A</v>
      </c>
      <c r="CN30" s="188" t="e">
        <v>#N/A</v>
      </c>
      <c r="CO30" s="195" t="e">
        <v>#N/A</v>
      </c>
      <c r="CP30" s="188" t="s">
        <v>3605</v>
      </c>
      <c r="CQ30" s="187" t="s">
        <v>445</v>
      </c>
      <c r="CR30" s="187">
        <v>0</v>
      </c>
      <c r="CS30" s="187">
        <v>0</v>
      </c>
      <c r="CT30" s="187" t="b">
        <v>0</v>
      </c>
      <c r="CU30" s="187">
        <v>0</v>
      </c>
      <c r="CV30" s="187">
        <v>0</v>
      </c>
      <c r="CW30" s="200">
        <v>43510</v>
      </c>
      <c r="CX30" s="184" t="str">
        <f t="shared" si="3"/>
        <v>DJI001People in Need</v>
      </c>
      <c r="CY30" s="184">
        <f>IF(LOOKUP(2,1/(Log!$K$1:$K$7986=CX30),Log!$E$1:$E$7986)="x","x",ROUND(LOOKUP(2,1/(Log!$K$1:$K$7986=CX30),Log!$E$1:$E$7986),-3))</f>
        <v>208000</v>
      </c>
      <c r="CZ30" s="188" t="str">
        <f>LOOKUP(2,1/('[4]Raw data'!$K$1:$K$7986=CX30),'[4]Raw data'!$F$1:$F$7986)</f>
        <v>IPC 01-03/2019</v>
      </c>
      <c r="DA30" s="188" t="str">
        <f>LOOKUP(2,1/('[4]Raw data'!$K$1:$K$7986=CX30),'[4]Raw data'!$G$1:$G$7986)</f>
        <v>Medium</v>
      </c>
      <c r="DB30" s="188">
        <f>LOOKUP(2,1/('[4]Raw data'!$K$1:$K$7986=CX30),'[4]Raw data'!$H$1:$H$7986)</f>
        <v>2</v>
      </c>
      <c r="DC30" s="188" t="str">
        <f>LOOKUP(2,1/('[4]Raw data'!$K$1:$K$7986=CX30),'[4]Raw data'!$J$1:$J$7986)</f>
        <v>130,830 rural population in IPC phases 3 and 4 + 28,250 urban population in food insecurity + 29,200 refugees + 20,300 migrants</v>
      </c>
      <c r="DD30" s="188" t="str">
        <f>LOOKUP(2,1/('[4]Raw data'!$K$1:$K$7986=CX30),'[4]Raw data'!$I$1:$I$7986)</f>
        <v>http://www.ipcinfo.org/ipc-country-analysis/details-map/en/c/1026996/</v>
      </c>
      <c r="DE30" s="207">
        <f>LOOKUP(2,1/('[4]Raw data'!$K$1:$K$7986=CX30),'[4]Raw data'!$L$1:$L$7986)</f>
        <v>43510</v>
      </c>
      <c r="DF30" s="197" t="str">
        <f t="shared" si="4"/>
        <v>DJI001People facing minimal humanitarian needs (level 1)</v>
      </c>
      <c r="DG30" s="183">
        <f>IF(LOOKUP(2,1/(Log!$K$1:$K$7986=DF30),Log!$E$1:$E$7986)="x","x",ROUND(LOOKUP(2,1/(Log!$K$1:$K$7986=DF30),Log!$E$1:$E$7986),-3))</f>
        <v>0</v>
      </c>
      <c r="DH30" s="187">
        <f>LOOKUP(2,1/('[4]Raw data'!$K$1:$K$7986=DF30),'[4]Raw data'!$F$1:$F$7986)</f>
        <v>0</v>
      </c>
      <c r="DI30" s="187">
        <f>LOOKUP(2,1/('[4]Raw data'!$K$1:$K$7986=DF30),'[4]Raw data'!$G$1:$G$7986)</f>
        <v>0</v>
      </c>
      <c r="DJ30" s="187" t="b">
        <f>LOOKUP(2,1/('[4]Raw data'!$K$1:$K$7986=DF30),'[4]Raw data'!$H$1:$H$7986)</f>
        <v>0</v>
      </c>
      <c r="DK30" s="187">
        <f>LOOKUP(2,1/('[4]Raw data'!$K$1:$K$7986=DF30),'[4]Raw data'!$J$1:$J$7986)</f>
        <v>0</v>
      </c>
      <c r="DL30" s="187">
        <f>LOOKUP(2,1/('[4]Raw data'!$K$1:$K$7986=DF30),'[4]Raw data'!$I$1:$I$7986)</f>
        <v>0</v>
      </c>
      <c r="DM30" s="200">
        <f>LOOKUP(2,1/('[4]Raw data'!$K$1:$K$7986=DF30),'[4]Raw data'!$L$1:$L$7986)</f>
        <v>43510</v>
      </c>
      <c r="DN30" s="188" t="str">
        <f t="shared" si="0"/>
        <v>DJI001People facing stressed humanitarian needs (level 2)</v>
      </c>
      <c r="DO30" s="184">
        <f>IF(LOOKUP(2,1/(Log!$K$1:$K$7986=DN30),Log!$E$1:$E$7986)="x","x",ROUND(LOOKUP(2,1/(Log!$K$1:$K$7986=DN30),Log!$E$1:$E$7986),-3))</f>
        <v>57000</v>
      </c>
      <c r="DP30" s="188" t="str">
        <f>LOOKUP(2,1/('[4]Raw data'!$K$1:$K$7986=DN30),'[4]Raw data'!$F$1:$F$7986)</f>
        <v>IPC 01-03/2019</v>
      </c>
      <c r="DQ30" s="188" t="str">
        <f>LOOKUP(2,1/('[4]Raw data'!$K$1:$K$7986=DN30),'[4]Raw data'!$G$1:$G$7986)</f>
        <v>Medium</v>
      </c>
      <c r="DR30" s="188">
        <f>LOOKUP(2,1/('[4]Raw data'!$K$1:$K$7986=DN30),'[4]Raw data'!$H$1:$H$7986)</f>
        <v>2</v>
      </c>
      <c r="DS30" s="188" t="str">
        <f>LOOKUP(2,1/('[4]Raw data'!$K$1:$K$7986=DN30),'[4]Raw data'!$J$1:$J$7986)</f>
        <v>28,250 urban population in food insecurity + 29,200 refugees (they are considered to be in stressed conditions because they receive humanitarian assistance)</v>
      </c>
      <c r="DT30" s="188" t="str">
        <f>LOOKUP(2,1/('[4]Raw data'!$K$1:$K$7986=DN30),'[4]Raw data'!$I$1:$I$7986)</f>
        <v>http://www.ipcinfo.org/ipc-country-analysis/details-map/en/c/1026996/</v>
      </c>
      <c r="DU30" s="207">
        <f>LOOKUP(2,1/('[4]Raw data'!$K$1:$K$7986=DN30),'[4]Raw data'!$L$1:$L$7986)</f>
        <v>43510</v>
      </c>
      <c r="DV30" s="198" t="str">
        <f t="shared" si="5"/>
        <v>DJI001People  facing moderate humanitarian needs (level 3)</v>
      </c>
      <c r="DW30" s="183">
        <f>IF(LOOKUP(2,1/(Log!$K$1:$K$7986=DV30),Log!$E$1:$E$7986)="x","x",ROUND(LOOKUP(2,1/(Log!$K$1:$K$7986=DV30),Log!$E$1:$E$7986),-3))</f>
        <v>86000</v>
      </c>
      <c r="DX30" s="187" t="str">
        <f>LOOKUP(2,1/('[4]Raw data'!$K$1:$K$7986=DV30),'[4]Raw data'!$F$1:$F$7986)</f>
        <v>IPC 01-03/2019</v>
      </c>
      <c r="DY30" s="187" t="str">
        <f>LOOKUP(2,1/('[4]Raw data'!$K$1:$K$7986=DV30),'[4]Raw data'!$G$1:$G$7986)</f>
        <v>Medium</v>
      </c>
      <c r="DZ30" s="187">
        <f>LOOKUP(2,1/('[4]Raw data'!$K$1:$K$7986=DV30),'[4]Raw data'!$H$1:$H$7986)</f>
        <v>2</v>
      </c>
      <c r="EA30" s="187" t="str">
        <f>LOOKUP(2,1/('[4]Raw data'!$K$1:$K$7986=DV30),'[4]Raw data'!$J$1:$J$7986)</f>
        <v>86,415 people in IPC 3</v>
      </c>
      <c r="EB30" s="187" t="str">
        <f>LOOKUP(2,1/('[4]Raw data'!$K$1:$K$7986=DV30),'[4]Raw data'!$I$1:$I$7986)</f>
        <v>http://www.ipcinfo.org/ipc-country-analysis/details-map/en/c/1026996/</v>
      </c>
      <c r="EC30" s="200">
        <f>LOOKUP(2,1/('[4]Raw data'!$K$1:$K$7986=DV30),'[4]Raw data'!$L$1:$L$7986)</f>
        <v>43510</v>
      </c>
      <c r="ED30" s="188" t="str">
        <f t="shared" si="1"/>
        <v>DJI001People facing severe humanitarian needs (level 4)</v>
      </c>
      <c r="EE30" s="184">
        <f>IF(LOOKUP(2,1/(Log!$K$1:$K$7986=ED30),Log!$E$1:$E$7986)="x","x",ROUND(LOOKUP(2,1/(Log!$K$1:$K$7986=ED30),Log!$E$1:$E$7986),-3))</f>
        <v>65000</v>
      </c>
      <c r="EF30" s="188" t="str">
        <f>LOOKUP(2,1/('[4]Raw data'!$K$1:$K$7986=ED30),'[4]Raw data'!$F$1:$F$7986)</f>
        <v>IPC 01-03/2019</v>
      </c>
      <c r="EG30" s="188" t="str">
        <f>LOOKUP(2,1/('[4]Raw data'!$K$1:$K$7986=ED30),'[4]Raw data'!$G$1:$G$7986)</f>
        <v>Medium</v>
      </c>
      <c r="EH30" s="188">
        <f>LOOKUP(2,1/('[4]Raw data'!$K$1:$K$7986=ED30),'[4]Raw data'!$H$1:$H$7986)</f>
        <v>2</v>
      </c>
      <c r="EI30" s="188" t="str">
        <f>LOOKUP(2,1/('[4]Raw data'!$K$1:$K$7986=ED30),'[4]Raw data'!$J$1:$J$7986)</f>
        <v>20,300 migrants (they are considered to face severe humanitarian conditions given the context in which they travel through the country, with migrants stranded and dying from starvation) + 44,413 people in IPC 4 based on Food Insecurity Situation November 2016 - May 2017, the figure are still considered valid</v>
      </c>
      <c r="EJ30" s="188" t="str">
        <f>LOOKUP(2,1/('[4]Raw data'!$K$1:$K$7986=ED30),'[4]Raw data'!$I$1:$I$7986)</f>
        <v>http://www.ipcinfo.org/ipc-country-analysis/details-map/en/c/1026996/</v>
      </c>
      <c r="EK30" s="207">
        <f>LOOKUP(2,1/('[4]Raw data'!$K$1:$K$7986=ED30),'[4]Raw data'!$L$1:$L$7986)</f>
        <v>43510</v>
      </c>
      <c r="EL30" s="198" t="str">
        <f t="shared" si="2"/>
        <v>DJI001People facing extreme humanitarian needs (level 5)</v>
      </c>
      <c r="EM30" s="183">
        <f>IF(LOOKUP(2,1/(Log!$K$1:$K$7986=EL30),Log!$E$1:$E$7986)="x","x",ROUND(LOOKUP(2,1/(Log!$K$1:$K$7986=EL30),Log!$E$1:$E$7986),-3))</f>
        <v>0</v>
      </c>
      <c r="EN30" s="187">
        <f>LOOKUP(2,1/('[4]Raw data'!$K$1:$K$7986=EL30),'[4]Raw data'!$F$1:$F$7986)</f>
        <v>0</v>
      </c>
      <c r="EO30" s="187">
        <f>LOOKUP(2,1/('[4]Raw data'!$K$1:$K$7986=EL30),'[4]Raw data'!$G$1:$G$7986)</f>
        <v>0</v>
      </c>
      <c r="EP30" s="187" t="b">
        <f>LOOKUP(2,1/('[4]Raw data'!$K$1:$K$7986=EL30),'[4]Raw data'!$H$1:$H$7986)</f>
        <v>0</v>
      </c>
      <c r="EQ30" s="187">
        <f>LOOKUP(2,1/('[4]Raw data'!$K$1:$K$7986=EL30),'[4]Raw data'!$J$1:$J$7986)</f>
        <v>0</v>
      </c>
      <c r="ER30" s="187">
        <f>LOOKUP(2,1/('[4]Raw data'!$K$1:$K$7986=EL30),'[4]Raw data'!$I$1:$I$7986)</f>
        <v>0</v>
      </c>
      <c r="ES30" s="200">
        <f>LOOKUP(2,1/('[4]Raw data'!$K$1:$K$7986=EL30),'[4]Raw data'!$L$1:$L$7986)</f>
        <v>43510</v>
      </c>
      <c r="ET30" s="188" t="s">
        <v>3606</v>
      </c>
      <c r="EU30" s="188">
        <v>88</v>
      </c>
      <c r="EV30" s="188" t="s">
        <v>2103</v>
      </c>
      <c r="EW30" s="188" t="s">
        <v>735</v>
      </c>
      <c r="EX30" s="188">
        <v>1</v>
      </c>
      <c r="EY30" s="188" t="s">
        <v>2179</v>
      </c>
      <c r="EZ30" s="188" t="s">
        <v>2133</v>
      </c>
      <c r="FA30" s="207">
        <v>43510</v>
      </c>
      <c r="FB30" s="198" t="s">
        <v>3607</v>
      </c>
      <c r="FC30" s="187">
        <v>3</v>
      </c>
      <c r="FD30" s="187">
        <v>0</v>
      </c>
      <c r="FE30" s="187">
        <v>0</v>
      </c>
      <c r="FF30" s="187" t="b">
        <v>0</v>
      </c>
      <c r="FG30" s="187" t="s">
        <v>2192</v>
      </c>
      <c r="FH30" s="187">
        <v>0</v>
      </c>
      <c r="FI30" s="200">
        <v>43510</v>
      </c>
      <c r="FJ30" s="198" t="s">
        <v>3608</v>
      </c>
      <c r="FK30" s="188">
        <v>0</v>
      </c>
      <c r="FL30" s="188">
        <v>0</v>
      </c>
      <c r="FM30" s="188">
        <v>0</v>
      </c>
      <c r="FN30" s="188" t="b">
        <v>0</v>
      </c>
      <c r="FO30" s="188">
        <v>0</v>
      </c>
      <c r="FP30" s="184">
        <v>0</v>
      </c>
      <c r="FQ30" s="206">
        <v>43510</v>
      </c>
      <c r="FR30" s="198" t="s">
        <v>3609</v>
      </c>
      <c r="FS30" s="187">
        <v>0</v>
      </c>
      <c r="FT30" s="187">
        <v>0</v>
      </c>
      <c r="FU30" s="187">
        <v>0</v>
      </c>
      <c r="FV30" s="187" t="b">
        <v>0</v>
      </c>
      <c r="FW30" s="187">
        <v>0</v>
      </c>
      <c r="FX30" s="187">
        <v>0</v>
      </c>
      <c r="FY30" s="200">
        <v>43510</v>
      </c>
      <c r="FZ30" s="188" t="s">
        <v>3610</v>
      </c>
      <c r="GA30" s="188">
        <v>0</v>
      </c>
      <c r="GB30" s="188">
        <v>0</v>
      </c>
      <c r="GC30" s="188">
        <v>0</v>
      </c>
      <c r="GD30" s="188" t="b">
        <v>0</v>
      </c>
      <c r="GE30" s="188">
        <v>0</v>
      </c>
      <c r="GF30" s="188">
        <v>0</v>
      </c>
      <c r="GG30" s="207">
        <v>43510</v>
      </c>
      <c r="GH30" s="198" t="s">
        <v>3611</v>
      </c>
      <c r="GI30" s="187">
        <v>0</v>
      </c>
      <c r="GJ30" s="187">
        <v>0</v>
      </c>
      <c r="GK30" s="187">
        <v>0</v>
      </c>
      <c r="GL30" s="187" t="b">
        <v>0</v>
      </c>
      <c r="GM30" s="187">
        <v>0</v>
      </c>
      <c r="GN30" s="187">
        <v>0</v>
      </c>
      <c r="GO30" s="200">
        <v>43510</v>
      </c>
      <c r="GP30" s="188" t="s">
        <v>3612</v>
      </c>
      <c r="GQ30" s="188">
        <v>0</v>
      </c>
      <c r="GR30" s="188">
        <v>0</v>
      </c>
      <c r="GS30" s="188">
        <v>0</v>
      </c>
      <c r="GT30" s="188" t="b">
        <v>0</v>
      </c>
      <c r="GU30" s="188">
        <v>0</v>
      </c>
      <c r="GV30" s="188">
        <v>0</v>
      </c>
      <c r="GW30" s="207">
        <v>43510</v>
      </c>
      <c r="GX30" s="198" t="s">
        <v>3613</v>
      </c>
      <c r="GY30" s="187">
        <v>0</v>
      </c>
      <c r="GZ30" s="187">
        <v>0</v>
      </c>
      <c r="HA30" s="187">
        <v>0</v>
      </c>
      <c r="HB30" s="187" t="b">
        <v>0</v>
      </c>
      <c r="HC30" s="187">
        <v>0</v>
      </c>
      <c r="HD30" s="187">
        <v>0</v>
      </c>
      <c r="HE30" s="200">
        <v>43510</v>
      </c>
      <c r="HF30" s="188" t="s">
        <v>3614</v>
      </c>
      <c r="HG30" s="188">
        <v>0</v>
      </c>
      <c r="HH30" s="188">
        <v>0</v>
      </c>
      <c r="HI30" s="188">
        <v>0</v>
      </c>
      <c r="HJ30" s="188" t="b">
        <v>0</v>
      </c>
      <c r="HK30" s="188">
        <v>0</v>
      </c>
      <c r="HL30" s="188">
        <v>0</v>
      </c>
      <c r="HM30" s="207">
        <v>43510</v>
      </c>
      <c r="HN30" s="198" t="s">
        <v>3615</v>
      </c>
      <c r="HO30" s="187">
        <v>0</v>
      </c>
      <c r="HP30" s="187">
        <v>0</v>
      </c>
      <c r="HQ30" s="187">
        <v>0</v>
      </c>
      <c r="HR30" s="187" t="b">
        <v>0</v>
      </c>
      <c r="HS30" s="187">
        <v>0</v>
      </c>
      <c r="HT30" s="187">
        <v>0</v>
      </c>
      <c r="HU30" s="200">
        <v>43510</v>
      </c>
      <c r="HV30" s="188" t="s">
        <v>3616</v>
      </c>
      <c r="HW30" s="188">
        <v>0</v>
      </c>
      <c r="HX30" s="188">
        <v>0</v>
      </c>
      <c r="HY30" s="188">
        <v>0</v>
      </c>
      <c r="HZ30" s="188" t="b">
        <v>0</v>
      </c>
      <c r="IA30" s="188">
        <v>0</v>
      </c>
      <c r="IB30" s="188">
        <v>0</v>
      </c>
      <c r="IC30" s="207">
        <v>43510</v>
      </c>
      <c r="ID30" s="198" t="s">
        <v>3617</v>
      </c>
      <c r="IE30" s="187">
        <v>0</v>
      </c>
      <c r="IF30" s="187">
        <v>0</v>
      </c>
      <c r="IG30" s="187">
        <v>0</v>
      </c>
      <c r="IH30" s="187" t="b">
        <v>0</v>
      </c>
      <c r="II30" s="187">
        <v>0</v>
      </c>
      <c r="IJ30" s="187">
        <v>0</v>
      </c>
      <c r="IK30" s="200">
        <v>43510</v>
      </c>
      <c r="IL30" s="188" t="s">
        <v>3618</v>
      </c>
      <c r="IM30" s="188">
        <v>0</v>
      </c>
      <c r="IN30" s="188">
        <v>0</v>
      </c>
      <c r="IO30" s="188">
        <v>0</v>
      </c>
      <c r="IP30" s="188" t="b">
        <v>0</v>
      </c>
      <c r="IQ30" s="188">
        <v>0</v>
      </c>
      <c r="IR30" s="188">
        <v>0</v>
      </c>
      <c r="IS30" s="207">
        <v>43510</v>
      </c>
    </row>
    <row r="31" spans="1:253" x14ac:dyDescent="0.3">
      <c r="A31" t="s">
        <v>1320</v>
      </c>
      <c r="B31" t="s">
        <v>862</v>
      </c>
      <c r="C31" t="s">
        <v>1331</v>
      </c>
      <c r="D31" t="str">
        <f>Lists!C:C</f>
        <v>Djibouti</v>
      </c>
      <c r="E31" t="s">
        <v>85</v>
      </c>
      <c r="F31" t="s">
        <v>3619</v>
      </c>
      <c r="G31" s="186">
        <v>1006000</v>
      </c>
      <c r="H31" s="187" t="s">
        <v>513</v>
      </c>
      <c r="I31" s="187">
        <v>0</v>
      </c>
      <c r="J31" s="187" t="b">
        <v>0</v>
      </c>
      <c r="K31" s="187" t="s">
        <v>2174</v>
      </c>
      <c r="L31" s="187" t="s">
        <v>2130</v>
      </c>
      <c r="M31" s="201">
        <v>43510</v>
      </c>
      <c r="N31" s="198" t="s">
        <v>3620</v>
      </c>
      <c r="O31" s="189">
        <v>23244</v>
      </c>
      <c r="P31" s="189" t="s">
        <v>513</v>
      </c>
      <c r="Q31" s="189">
        <v>0</v>
      </c>
      <c r="R31" s="189" t="b">
        <v>0</v>
      </c>
      <c r="S31" s="189" t="s">
        <v>2175</v>
      </c>
      <c r="T31" s="189" t="s">
        <v>2130</v>
      </c>
      <c r="U31" s="204">
        <v>43510</v>
      </c>
      <c r="V31" s="198" t="s">
        <v>3621</v>
      </c>
      <c r="W31" s="187">
        <v>1006000</v>
      </c>
      <c r="X31" s="187" t="s">
        <v>513</v>
      </c>
      <c r="Y31" s="187">
        <v>0</v>
      </c>
      <c r="Z31" s="187" t="b">
        <v>0</v>
      </c>
      <c r="AA31" s="187" t="s">
        <v>2174</v>
      </c>
      <c r="AB31" s="187" t="s">
        <v>2130</v>
      </c>
      <c r="AC31" s="201">
        <v>43510</v>
      </c>
      <c r="AD31" s="198" t="s">
        <v>3622</v>
      </c>
      <c r="AE31" s="188">
        <v>49000</v>
      </c>
      <c r="AF31" s="188" t="s">
        <v>1160</v>
      </c>
      <c r="AG31" s="188">
        <v>0</v>
      </c>
      <c r="AH31" s="188" t="b">
        <v>0</v>
      </c>
      <c r="AI31" s="188" t="s">
        <v>2176</v>
      </c>
      <c r="AJ31" s="188" t="s">
        <v>2131</v>
      </c>
      <c r="AK31" s="207">
        <v>43510</v>
      </c>
      <c r="AL31" s="198" t="s">
        <v>3623</v>
      </c>
      <c r="AM31" s="187">
        <v>49000</v>
      </c>
      <c r="AN31" s="187" t="s">
        <v>1160</v>
      </c>
      <c r="AO31" s="187">
        <v>0</v>
      </c>
      <c r="AP31" s="187" t="b">
        <v>0</v>
      </c>
      <c r="AQ31" s="187" t="s">
        <v>2177</v>
      </c>
      <c r="AR31" s="187" t="s">
        <v>2131</v>
      </c>
      <c r="AS31" s="201">
        <v>43510</v>
      </c>
      <c r="AT31" s="188" t="s">
        <v>3624</v>
      </c>
      <c r="AU31" s="188" t="s">
        <v>445</v>
      </c>
      <c r="AV31" s="188" t="s">
        <v>2097</v>
      </c>
      <c r="AW31" s="188">
        <v>0</v>
      </c>
      <c r="AX31" s="188" t="b">
        <v>0</v>
      </c>
      <c r="AY31" s="188">
        <v>0</v>
      </c>
      <c r="AZ31" s="188">
        <v>0</v>
      </c>
      <c r="BA31" s="207">
        <v>43510</v>
      </c>
      <c r="BB31" s="198" t="s">
        <v>3625</v>
      </c>
      <c r="BC31" s="187" t="s">
        <v>445</v>
      </c>
      <c r="BD31" s="187" t="s">
        <v>2102</v>
      </c>
      <c r="BE31" s="187">
        <v>0</v>
      </c>
      <c r="BF31" s="187" t="b">
        <v>0</v>
      </c>
      <c r="BG31" s="187" t="s">
        <v>2178</v>
      </c>
      <c r="BH31" s="187">
        <v>0</v>
      </c>
      <c r="BI31" s="200">
        <v>43510</v>
      </c>
      <c r="BJ31" s="188" t="s">
        <v>3626</v>
      </c>
      <c r="BK31" s="188">
        <v>88</v>
      </c>
      <c r="BL31" s="188" t="s">
        <v>2103</v>
      </c>
      <c r="BM31" s="188">
        <v>0</v>
      </c>
      <c r="BN31" s="188" t="b">
        <v>0</v>
      </c>
      <c r="BO31" s="188" t="s">
        <v>2179</v>
      </c>
      <c r="BP31" s="188">
        <v>0</v>
      </c>
      <c r="BQ31" s="207">
        <v>43510</v>
      </c>
      <c r="BR31" s="198" t="s">
        <v>3627</v>
      </c>
      <c r="BS31" s="187">
        <v>0</v>
      </c>
      <c r="BT31" s="187">
        <v>0</v>
      </c>
      <c r="BU31" s="187">
        <v>0</v>
      </c>
      <c r="BV31" s="187" t="b">
        <v>0</v>
      </c>
      <c r="BW31" s="187">
        <v>0</v>
      </c>
      <c r="BX31" s="187">
        <v>0</v>
      </c>
      <c r="BY31" s="200">
        <v>43510</v>
      </c>
      <c r="BZ31" s="188" t="s">
        <v>3628</v>
      </c>
      <c r="CA31" s="188">
        <v>0</v>
      </c>
      <c r="CB31" s="188">
        <v>0</v>
      </c>
      <c r="CC31" s="188">
        <v>0</v>
      </c>
      <c r="CD31" s="188" t="b">
        <v>0</v>
      </c>
      <c r="CE31" s="188">
        <v>0</v>
      </c>
      <c r="CF31" s="188">
        <v>0</v>
      </c>
      <c r="CG31" s="207">
        <v>43510</v>
      </c>
      <c r="CH31" s="198" t="s">
        <v>3629</v>
      </c>
      <c r="CI31" s="188" t="e">
        <v>#N/A</v>
      </c>
      <c r="CJ31" s="188" t="e">
        <v>#N/A</v>
      </c>
      <c r="CK31" s="188" t="e">
        <v>#N/A</v>
      </c>
      <c r="CL31" s="188" t="e">
        <v>#N/A</v>
      </c>
      <c r="CM31" s="188" t="e">
        <v>#N/A</v>
      </c>
      <c r="CN31" s="188" t="e">
        <v>#N/A</v>
      </c>
      <c r="CO31" s="195" t="e">
        <v>#N/A</v>
      </c>
      <c r="CP31" s="188" t="s">
        <v>3630</v>
      </c>
      <c r="CQ31" s="187">
        <v>0</v>
      </c>
      <c r="CR31" s="187">
        <v>0</v>
      </c>
      <c r="CS31" s="187">
        <v>0</v>
      </c>
      <c r="CT31" s="187" t="b">
        <v>0</v>
      </c>
      <c r="CU31" s="187">
        <v>0</v>
      </c>
      <c r="CV31" s="187">
        <v>0</v>
      </c>
      <c r="CW31" s="200">
        <v>43510</v>
      </c>
      <c r="CX31" s="184" t="str">
        <f t="shared" si="3"/>
        <v>DJI002People in Need</v>
      </c>
      <c r="CY31" s="184">
        <f>IF(LOOKUP(2,1/(Log!$K$1:$K$7986=CX31),Log!$E$1:$E$7986)="x","x",ROUND(LOOKUP(2,1/(Log!$K$1:$K$7986=CX31),Log!$E$1:$E$7986),-3))</f>
        <v>49000</v>
      </c>
      <c r="CZ31" s="188" t="str">
        <f>LOOKUP(2,1/('[4]Raw data'!$K$1:$K$7986=CX31),'[4]Raw data'!$F$1:$F$7986)</f>
        <v>UNHCR, IOM</v>
      </c>
      <c r="DA31" s="188">
        <f>LOOKUP(2,1/('[4]Raw data'!$K$1:$K$7986=CX31),'[4]Raw data'!$G$1:$G$7986)</f>
        <v>0</v>
      </c>
      <c r="DB31" s="188" t="b">
        <f>LOOKUP(2,1/('[4]Raw data'!$K$1:$K$7986=CX31),'[4]Raw data'!$H$1:$H$7986)</f>
        <v>0</v>
      </c>
      <c r="DC31" s="188" t="str">
        <f>LOOKUP(2,1/('[4]Raw data'!$K$1:$K$7986=CX31),'[4]Raw data'!$J$1:$J$7986)</f>
        <v>29,214 refugees and asylum seekers as of January 2019 + 20,295 average of migrants per month + local population on migration routes (?)</v>
      </c>
      <c r="DD31" s="188" t="str">
        <f>LOOKUP(2,1/('[4]Raw data'!$K$1:$K$7986=CX31),'[4]Raw data'!$I$1:$I$7986)</f>
        <v xml:space="preserve">http://reporting.unhcr.org/sites/default/files/UNHCR%20Djibouti%20Fact%20Sheet%20-%20January%202019.pdf, https://www.globaldtm.info/djibouti/  </v>
      </c>
      <c r="DE31" s="207">
        <f>LOOKUP(2,1/('[4]Raw data'!$K$1:$K$7986=CX31),'[4]Raw data'!$L$1:$L$7986)</f>
        <v>43510</v>
      </c>
      <c r="DF31" s="197" t="str">
        <f t="shared" si="4"/>
        <v>DJI002People facing minimal humanitarian needs (level 1)</v>
      </c>
      <c r="DG31" s="183">
        <f>IF(LOOKUP(2,1/(Log!$K$1:$K$7986=DF31),Log!$E$1:$E$7986)="x","x",ROUND(LOOKUP(2,1/(Log!$K$1:$K$7986=DF31),Log!$E$1:$E$7986),-3))</f>
        <v>0</v>
      </c>
      <c r="DH31" s="187">
        <f>LOOKUP(2,1/('[4]Raw data'!$K$1:$K$7986=DF31),'[4]Raw data'!$F$1:$F$7986)</f>
        <v>0</v>
      </c>
      <c r="DI31" s="187">
        <f>LOOKUP(2,1/('[4]Raw data'!$K$1:$K$7986=DF31),'[4]Raw data'!$G$1:$G$7986)</f>
        <v>0</v>
      </c>
      <c r="DJ31" s="187" t="b">
        <f>LOOKUP(2,1/('[4]Raw data'!$K$1:$K$7986=DF31),'[4]Raw data'!$H$1:$H$7986)</f>
        <v>0</v>
      </c>
      <c r="DK31" s="187">
        <f>LOOKUP(2,1/('[4]Raw data'!$K$1:$K$7986=DF31),'[4]Raw data'!$J$1:$J$7986)</f>
        <v>0</v>
      </c>
      <c r="DL31" s="187">
        <f>LOOKUP(2,1/('[4]Raw data'!$K$1:$K$7986=DF31),'[4]Raw data'!$I$1:$I$7986)</f>
        <v>0</v>
      </c>
      <c r="DM31" s="200">
        <f>LOOKUP(2,1/('[4]Raw data'!$K$1:$K$7986=DF31),'[4]Raw data'!$L$1:$L$7986)</f>
        <v>43510</v>
      </c>
      <c r="DN31" s="188" t="str">
        <f t="shared" si="0"/>
        <v>DJI002People facing stressed humanitarian needs (level 2)</v>
      </c>
      <c r="DO31" s="184">
        <f>IF(LOOKUP(2,1/(Log!$K$1:$K$7986=DN31),Log!$E$1:$E$7986)="x","x",ROUND(LOOKUP(2,1/(Log!$K$1:$K$7986=DN31),Log!$E$1:$E$7986),-3))</f>
        <v>29000</v>
      </c>
      <c r="DP31" s="188" t="str">
        <f>LOOKUP(2,1/('[4]Raw data'!$K$1:$K$7986=DN31),'[4]Raw data'!$F$1:$F$7986)</f>
        <v>UNHCR, IOM</v>
      </c>
      <c r="DQ31" s="188">
        <f>LOOKUP(2,1/('[4]Raw data'!$K$1:$K$7986=DN31),'[4]Raw data'!$G$1:$G$7986)</f>
        <v>0</v>
      </c>
      <c r="DR31" s="188" t="b">
        <f>LOOKUP(2,1/('[4]Raw data'!$K$1:$K$7986=DN31),'[4]Raw data'!$H$1:$H$7986)</f>
        <v>0</v>
      </c>
      <c r="DS31" s="188" t="str">
        <f>LOOKUP(2,1/('[4]Raw data'!$K$1:$K$7986=DN31),'[4]Raw data'!$J$1:$J$7986)</f>
        <v>Refugees and asylum seekers</v>
      </c>
      <c r="DT31" s="188" t="str">
        <f>LOOKUP(2,1/('[4]Raw data'!$K$1:$K$7986=DN31),'[4]Raw data'!$I$1:$I$7986)</f>
        <v xml:space="preserve">http://reporting.unhcr.org/sites/default/files/UNHCR%20Djibouti%20Fact%20Sheet%20-%20January%202019.pdf, https://www.globaldtm.info/djibouti/  </v>
      </c>
      <c r="DU31" s="207">
        <f>LOOKUP(2,1/('[4]Raw data'!$K$1:$K$7986=DN31),'[4]Raw data'!$L$1:$L$7986)</f>
        <v>43510</v>
      </c>
      <c r="DV31" s="198" t="str">
        <f t="shared" si="5"/>
        <v>DJI002People  facing moderate humanitarian needs (level 3)</v>
      </c>
      <c r="DW31" s="183">
        <f>IF(LOOKUP(2,1/(Log!$K$1:$K$7986=DV31),Log!$E$1:$E$7986)="x","x",ROUND(LOOKUP(2,1/(Log!$K$1:$K$7986=DV31),Log!$E$1:$E$7986),-3))</f>
        <v>0</v>
      </c>
      <c r="DX31" s="187">
        <f>LOOKUP(2,1/('[4]Raw data'!$K$1:$K$7986=DV31),'[4]Raw data'!$F$1:$F$7986)</f>
        <v>0</v>
      </c>
      <c r="DY31" s="187">
        <f>LOOKUP(2,1/('[4]Raw data'!$K$1:$K$7986=DV31),'[4]Raw data'!$G$1:$G$7986)</f>
        <v>0</v>
      </c>
      <c r="DZ31" s="187" t="b">
        <f>LOOKUP(2,1/('[4]Raw data'!$K$1:$K$7986=DV31),'[4]Raw data'!$H$1:$H$7986)</f>
        <v>0</v>
      </c>
      <c r="EA31" s="187">
        <f>LOOKUP(2,1/('[4]Raw data'!$K$1:$K$7986=DV31),'[4]Raw data'!$J$1:$J$7986)</f>
        <v>0</v>
      </c>
      <c r="EB31" s="187">
        <f>LOOKUP(2,1/('[4]Raw data'!$K$1:$K$7986=DV31),'[4]Raw data'!$I$1:$I$7986)</f>
        <v>0</v>
      </c>
      <c r="EC31" s="200">
        <f>LOOKUP(2,1/('[4]Raw data'!$K$1:$K$7986=DV31),'[4]Raw data'!$L$1:$L$7986)</f>
        <v>43510</v>
      </c>
      <c r="ED31" s="188" t="str">
        <f t="shared" si="1"/>
        <v>DJI002People facing severe humanitarian needs (level 4)</v>
      </c>
      <c r="EE31" s="184">
        <f>IF(LOOKUP(2,1/(Log!$K$1:$K$7986=ED31),Log!$E$1:$E$7986)="x","x",ROUND(LOOKUP(2,1/(Log!$K$1:$K$7986=ED31),Log!$E$1:$E$7986),-3))</f>
        <v>20000</v>
      </c>
      <c r="EF31" s="188" t="str">
        <f>LOOKUP(2,1/('[4]Raw data'!$K$1:$K$7986=ED31),'[4]Raw data'!$F$1:$F$7986)</f>
        <v>UNHCR, IOM</v>
      </c>
      <c r="EG31" s="188">
        <f>LOOKUP(2,1/('[4]Raw data'!$K$1:$K$7986=ED31),'[4]Raw data'!$G$1:$G$7986)</f>
        <v>0</v>
      </c>
      <c r="EH31" s="188" t="b">
        <f>LOOKUP(2,1/('[4]Raw data'!$K$1:$K$7986=ED31),'[4]Raw data'!$H$1:$H$7986)</f>
        <v>0</v>
      </c>
      <c r="EI31" s="188" t="str">
        <f>LOOKUP(2,1/('[4]Raw data'!$K$1:$K$7986=ED31),'[4]Raw data'!$J$1:$J$7986)</f>
        <v>Migrants</v>
      </c>
      <c r="EJ31" s="188" t="str">
        <f>LOOKUP(2,1/('[4]Raw data'!$K$1:$K$7986=ED31),'[4]Raw data'!$I$1:$I$7986)</f>
        <v xml:space="preserve">http://reporting.unhcr.org/sites/default/files/UNHCR%20Djibouti%20Fact%20Sheet%20-%20January%202019.pdf, https://www.globaldtm.info/djibouti/  </v>
      </c>
      <c r="EK31" s="207">
        <f>LOOKUP(2,1/('[4]Raw data'!$K$1:$K$7986=ED31),'[4]Raw data'!$L$1:$L$7986)</f>
        <v>43510</v>
      </c>
      <c r="EL31" s="198" t="str">
        <f t="shared" si="2"/>
        <v>DJI002People facing extreme humanitarian needs (level 5)</v>
      </c>
      <c r="EM31" s="183">
        <f>IF(LOOKUP(2,1/(Log!$K$1:$K$7986=EL31),Log!$E$1:$E$7986)="x","x",ROUND(LOOKUP(2,1/(Log!$K$1:$K$7986=EL31),Log!$E$1:$E$7986),-3))</f>
        <v>0</v>
      </c>
      <c r="EN31" s="187">
        <f>LOOKUP(2,1/('[4]Raw data'!$K$1:$K$7986=EL31),'[4]Raw data'!$F$1:$F$7986)</f>
        <v>0</v>
      </c>
      <c r="EO31" s="187">
        <f>LOOKUP(2,1/('[4]Raw data'!$K$1:$K$7986=EL31),'[4]Raw data'!$G$1:$G$7986)</f>
        <v>0</v>
      </c>
      <c r="EP31" s="187" t="b">
        <f>LOOKUP(2,1/('[4]Raw data'!$K$1:$K$7986=EL31),'[4]Raw data'!$H$1:$H$7986)</f>
        <v>0</v>
      </c>
      <c r="EQ31" s="187">
        <f>LOOKUP(2,1/('[4]Raw data'!$K$1:$K$7986=EL31),'[4]Raw data'!$J$1:$J$7986)</f>
        <v>0</v>
      </c>
      <c r="ER31" s="187">
        <f>LOOKUP(2,1/('[4]Raw data'!$K$1:$K$7986=EL31),'[4]Raw data'!$I$1:$I$7986)</f>
        <v>0</v>
      </c>
      <c r="ES31" s="200">
        <f>LOOKUP(2,1/('[4]Raw data'!$K$1:$K$7986=EL31),'[4]Raw data'!$L$1:$L$7986)</f>
        <v>43510</v>
      </c>
      <c r="ET31" s="188" t="s">
        <v>3631</v>
      </c>
      <c r="EU31" s="188">
        <v>88</v>
      </c>
      <c r="EV31" s="188" t="s">
        <v>2103</v>
      </c>
      <c r="EW31" s="188">
        <v>0</v>
      </c>
      <c r="EX31" s="188" t="b">
        <v>0</v>
      </c>
      <c r="EY31" s="188" t="s">
        <v>2179</v>
      </c>
      <c r="EZ31" s="188" t="s">
        <v>2133</v>
      </c>
      <c r="FA31" s="207">
        <v>43510</v>
      </c>
      <c r="FB31" s="198" t="s">
        <v>3632</v>
      </c>
      <c r="FC31" s="187">
        <v>2</v>
      </c>
      <c r="FD31" s="187">
        <v>0</v>
      </c>
      <c r="FE31" s="187">
        <v>0</v>
      </c>
      <c r="FF31" s="187" t="b">
        <v>0</v>
      </c>
      <c r="FG31" s="187" t="s">
        <v>2182</v>
      </c>
      <c r="FH31" s="187">
        <v>0</v>
      </c>
      <c r="FI31" s="200">
        <v>43510</v>
      </c>
      <c r="FJ31" s="198" t="s">
        <v>3633</v>
      </c>
      <c r="FK31" s="188">
        <v>0</v>
      </c>
      <c r="FL31" s="188">
        <v>0</v>
      </c>
      <c r="FM31" s="188">
        <v>0</v>
      </c>
      <c r="FN31" s="188" t="b">
        <v>0</v>
      </c>
      <c r="FO31" s="188">
        <v>0</v>
      </c>
      <c r="FP31" s="184">
        <v>0</v>
      </c>
      <c r="FQ31" s="206">
        <v>43510</v>
      </c>
      <c r="FR31" s="198" t="s">
        <v>3634</v>
      </c>
      <c r="FS31" s="187">
        <v>0</v>
      </c>
      <c r="FT31" s="187">
        <v>0</v>
      </c>
      <c r="FU31" s="187">
        <v>0</v>
      </c>
      <c r="FV31" s="187" t="b">
        <v>0</v>
      </c>
      <c r="FW31" s="187">
        <v>0</v>
      </c>
      <c r="FX31" s="187">
        <v>0</v>
      </c>
      <c r="FY31" s="200">
        <v>43510</v>
      </c>
      <c r="FZ31" s="188" t="s">
        <v>3635</v>
      </c>
      <c r="GA31" s="188">
        <v>0</v>
      </c>
      <c r="GB31" s="188">
        <v>0</v>
      </c>
      <c r="GC31" s="188">
        <v>0</v>
      </c>
      <c r="GD31" s="188" t="b">
        <v>0</v>
      </c>
      <c r="GE31" s="188">
        <v>0</v>
      </c>
      <c r="GF31" s="188">
        <v>0</v>
      </c>
      <c r="GG31" s="207">
        <v>43510</v>
      </c>
      <c r="GH31" s="198" t="s">
        <v>3636</v>
      </c>
      <c r="GI31" s="187">
        <v>0</v>
      </c>
      <c r="GJ31" s="187">
        <v>0</v>
      </c>
      <c r="GK31" s="187">
        <v>0</v>
      </c>
      <c r="GL31" s="187" t="b">
        <v>0</v>
      </c>
      <c r="GM31" s="187">
        <v>0</v>
      </c>
      <c r="GN31" s="187">
        <v>0</v>
      </c>
      <c r="GO31" s="200">
        <v>43510</v>
      </c>
      <c r="GP31" s="188" t="s">
        <v>3637</v>
      </c>
      <c r="GQ31" s="188">
        <v>0</v>
      </c>
      <c r="GR31" s="188">
        <v>0</v>
      </c>
      <c r="GS31" s="188">
        <v>0</v>
      </c>
      <c r="GT31" s="188" t="b">
        <v>0</v>
      </c>
      <c r="GU31" s="188">
        <v>0</v>
      </c>
      <c r="GV31" s="188">
        <v>0</v>
      </c>
      <c r="GW31" s="207">
        <v>43510</v>
      </c>
      <c r="GX31" s="198" t="s">
        <v>3638</v>
      </c>
      <c r="GY31" s="187">
        <v>0</v>
      </c>
      <c r="GZ31" s="187">
        <v>0</v>
      </c>
      <c r="HA31" s="187">
        <v>0</v>
      </c>
      <c r="HB31" s="187" t="b">
        <v>0</v>
      </c>
      <c r="HC31" s="187">
        <v>0</v>
      </c>
      <c r="HD31" s="187">
        <v>0</v>
      </c>
      <c r="HE31" s="200">
        <v>43510</v>
      </c>
      <c r="HF31" s="188" t="s">
        <v>3639</v>
      </c>
      <c r="HG31" s="188">
        <v>0</v>
      </c>
      <c r="HH31" s="188">
        <v>0</v>
      </c>
      <c r="HI31" s="188">
        <v>0</v>
      </c>
      <c r="HJ31" s="188" t="b">
        <v>0</v>
      </c>
      <c r="HK31" s="188">
        <v>0</v>
      </c>
      <c r="HL31" s="188">
        <v>0</v>
      </c>
      <c r="HM31" s="207">
        <v>43510</v>
      </c>
      <c r="HN31" s="198" t="s">
        <v>3640</v>
      </c>
      <c r="HO31" s="187">
        <v>0</v>
      </c>
      <c r="HP31" s="187">
        <v>0</v>
      </c>
      <c r="HQ31" s="187">
        <v>0</v>
      </c>
      <c r="HR31" s="187" t="b">
        <v>0</v>
      </c>
      <c r="HS31" s="187">
        <v>0</v>
      </c>
      <c r="HT31" s="187">
        <v>0</v>
      </c>
      <c r="HU31" s="200">
        <v>43510</v>
      </c>
      <c r="HV31" s="188" t="s">
        <v>3641</v>
      </c>
      <c r="HW31" s="188">
        <v>0</v>
      </c>
      <c r="HX31" s="188">
        <v>0</v>
      </c>
      <c r="HY31" s="188">
        <v>0</v>
      </c>
      <c r="HZ31" s="188" t="b">
        <v>0</v>
      </c>
      <c r="IA31" s="188">
        <v>0</v>
      </c>
      <c r="IB31" s="188">
        <v>0</v>
      </c>
      <c r="IC31" s="207">
        <v>43510</v>
      </c>
      <c r="ID31" s="198" t="s">
        <v>3642</v>
      </c>
      <c r="IE31" s="187">
        <v>0</v>
      </c>
      <c r="IF31" s="187">
        <v>0</v>
      </c>
      <c r="IG31" s="187">
        <v>0</v>
      </c>
      <c r="IH31" s="187" t="b">
        <v>0</v>
      </c>
      <c r="II31" s="187">
        <v>0</v>
      </c>
      <c r="IJ31" s="187">
        <v>0</v>
      </c>
      <c r="IK31" s="200">
        <v>43510</v>
      </c>
      <c r="IL31" s="188" t="s">
        <v>3643</v>
      </c>
      <c r="IM31" s="188">
        <v>0</v>
      </c>
      <c r="IN31" s="188">
        <v>0</v>
      </c>
      <c r="IO31" s="188">
        <v>0</v>
      </c>
      <c r="IP31" s="188" t="b">
        <v>0</v>
      </c>
      <c r="IQ31" s="188">
        <v>0</v>
      </c>
      <c r="IR31" s="188">
        <v>0</v>
      </c>
      <c r="IS31" s="207">
        <v>43510</v>
      </c>
    </row>
    <row r="32" spans="1:253" x14ac:dyDescent="0.3">
      <c r="A32" t="s">
        <v>1321</v>
      </c>
      <c r="B32" t="s">
        <v>791</v>
      </c>
      <c r="C32" t="s">
        <v>1332</v>
      </c>
      <c r="D32" t="str">
        <f>Lists!C:C</f>
        <v>Djibouti</v>
      </c>
      <c r="E32" t="s">
        <v>85</v>
      </c>
      <c r="F32" t="s">
        <v>3644</v>
      </c>
      <c r="G32" s="186">
        <v>1006000</v>
      </c>
      <c r="H32" s="187" t="s">
        <v>513</v>
      </c>
      <c r="I32" s="187" t="s">
        <v>735</v>
      </c>
      <c r="J32" s="187">
        <v>1</v>
      </c>
      <c r="K32" s="187" t="s">
        <v>2174</v>
      </c>
      <c r="L32" s="187" t="s">
        <v>2130</v>
      </c>
      <c r="M32" s="201">
        <v>43510</v>
      </c>
      <c r="N32" s="198" t="s">
        <v>3645</v>
      </c>
      <c r="O32" s="189">
        <v>23200</v>
      </c>
      <c r="P32" s="189" t="s">
        <v>513</v>
      </c>
      <c r="Q32" s="189" t="s">
        <v>735</v>
      </c>
      <c r="R32" s="189">
        <v>1</v>
      </c>
      <c r="S32" s="189" t="s">
        <v>2183</v>
      </c>
      <c r="T32" s="189" t="s">
        <v>2130</v>
      </c>
      <c r="U32" s="204">
        <v>43510</v>
      </c>
      <c r="V32" s="198" t="s">
        <v>3646</v>
      </c>
      <c r="W32" s="187">
        <v>532000</v>
      </c>
      <c r="X32" s="187" t="s">
        <v>513</v>
      </c>
      <c r="Y32" s="187" t="s">
        <v>735</v>
      </c>
      <c r="Z32" s="187">
        <v>1</v>
      </c>
      <c r="AA32" s="187" t="s">
        <v>2185</v>
      </c>
      <c r="AB32" s="187" t="s">
        <v>2134</v>
      </c>
      <c r="AC32" s="201">
        <v>43510</v>
      </c>
      <c r="AD32" s="198" t="s">
        <v>3647</v>
      </c>
      <c r="AE32" s="188">
        <v>362000</v>
      </c>
      <c r="AF32" s="188" t="s">
        <v>2105</v>
      </c>
      <c r="AG32" s="188" t="s">
        <v>734</v>
      </c>
      <c r="AH32" s="188">
        <v>2</v>
      </c>
      <c r="AI32" s="188" t="s">
        <v>2184</v>
      </c>
      <c r="AJ32" s="188" t="s">
        <v>2134</v>
      </c>
      <c r="AK32" s="207">
        <v>43510</v>
      </c>
      <c r="AL32" s="198" t="s">
        <v>3648</v>
      </c>
      <c r="AM32" s="187" t="s">
        <v>445</v>
      </c>
      <c r="AN32" s="187">
        <v>0</v>
      </c>
      <c r="AO32" s="187">
        <v>0</v>
      </c>
      <c r="AP32" s="187" t="b">
        <v>0</v>
      </c>
      <c r="AQ32" s="187">
        <v>0</v>
      </c>
      <c r="AR32" s="187">
        <v>0</v>
      </c>
      <c r="AS32" s="201">
        <v>43510</v>
      </c>
      <c r="AT32" s="188" t="s">
        <v>3649</v>
      </c>
      <c r="AU32" s="188">
        <v>0</v>
      </c>
      <c r="AV32" s="188">
        <v>0</v>
      </c>
      <c r="AW32" s="188">
        <v>0</v>
      </c>
      <c r="AX32" s="188" t="b">
        <v>0</v>
      </c>
      <c r="AY32" s="188">
        <v>0</v>
      </c>
      <c r="AZ32" s="188">
        <v>0</v>
      </c>
      <c r="BA32" s="207">
        <v>43510</v>
      </c>
      <c r="BB32" s="198" t="s">
        <v>3650</v>
      </c>
      <c r="BC32" s="187">
        <v>20000</v>
      </c>
      <c r="BD32" s="187" t="s">
        <v>2102</v>
      </c>
      <c r="BE32" s="187" t="s">
        <v>735</v>
      </c>
      <c r="BF32" s="187">
        <v>1</v>
      </c>
      <c r="BG32" s="187" t="s">
        <v>2186</v>
      </c>
      <c r="BH32" s="187">
        <v>0</v>
      </c>
      <c r="BI32" s="200">
        <v>43510</v>
      </c>
      <c r="BJ32" s="188" t="s">
        <v>3651</v>
      </c>
      <c r="BK32" s="188">
        <v>18</v>
      </c>
      <c r="BL32" s="188" t="s">
        <v>2103</v>
      </c>
      <c r="BM32" s="188" t="s">
        <v>735</v>
      </c>
      <c r="BN32" s="188">
        <v>1</v>
      </c>
      <c r="BO32" s="188" t="s">
        <v>2187</v>
      </c>
      <c r="BP32" s="188" t="s">
        <v>2132</v>
      </c>
      <c r="BQ32" s="207">
        <v>43510</v>
      </c>
      <c r="BR32" s="198" t="s">
        <v>3652</v>
      </c>
      <c r="BS32" s="187">
        <v>0</v>
      </c>
      <c r="BT32" s="187">
        <v>0</v>
      </c>
      <c r="BU32" s="187">
        <v>0</v>
      </c>
      <c r="BV32" s="187" t="b">
        <v>0</v>
      </c>
      <c r="BW32" s="187">
        <v>0</v>
      </c>
      <c r="BX32" s="187">
        <v>0</v>
      </c>
      <c r="BY32" s="200">
        <v>43510</v>
      </c>
      <c r="BZ32" s="188" t="s">
        <v>3653</v>
      </c>
      <c r="CA32" s="188">
        <v>0</v>
      </c>
      <c r="CB32" s="188">
        <v>0</v>
      </c>
      <c r="CC32" s="188">
        <v>0</v>
      </c>
      <c r="CD32" s="188" t="b">
        <v>0</v>
      </c>
      <c r="CE32" s="188">
        <v>0</v>
      </c>
      <c r="CF32" s="188">
        <v>0</v>
      </c>
      <c r="CG32" s="207">
        <v>43510</v>
      </c>
      <c r="CH32" s="198" t="s">
        <v>3654</v>
      </c>
      <c r="CI32" s="188" t="e">
        <v>#N/A</v>
      </c>
      <c r="CJ32" s="188" t="e">
        <v>#N/A</v>
      </c>
      <c r="CK32" s="188" t="e">
        <v>#N/A</v>
      </c>
      <c r="CL32" s="188" t="e">
        <v>#N/A</v>
      </c>
      <c r="CM32" s="188" t="e">
        <v>#N/A</v>
      </c>
      <c r="CN32" s="188" t="e">
        <v>#N/A</v>
      </c>
      <c r="CO32" s="195" t="e">
        <v>#N/A</v>
      </c>
      <c r="CP32" s="188" t="s">
        <v>3655</v>
      </c>
      <c r="CQ32" s="187" t="s">
        <v>445</v>
      </c>
      <c r="CR32" s="187">
        <v>0</v>
      </c>
      <c r="CS32" s="187">
        <v>0</v>
      </c>
      <c r="CT32" s="187" t="b">
        <v>0</v>
      </c>
      <c r="CU32" s="187">
        <v>0</v>
      </c>
      <c r="CV32" s="187">
        <v>0</v>
      </c>
      <c r="CW32" s="200">
        <v>43510</v>
      </c>
      <c r="CX32" s="184" t="str">
        <f t="shared" si="3"/>
        <v>DJI003People in Need</v>
      </c>
      <c r="CY32" s="184">
        <f>IF(LOOKUP(2,1/(Log!$K$1:$K$7986=CX32),Log!$E$1:$E$7986)="x","x",ROUND(LOOKUP(2,1/(Log!$K$1:$K$7986=CX32),Log!$E$1:$E$7986),-3))</f>
        <v>208000</v>
      </c>
      <c r="CZ32" s="188" t="str">
        <f>LOOKUP(2,1/('[4]Raw data'!$K$1:$K$7986=CX32),'[4]Raw data'!$F$1:$F$7986)</f>
        <v>IPC 01-03/2019</v>
      </c>
      <c r="DA32" s="188" t="str">
        <f>LOOKUP(2,1/('[4]Raw data'!$K$1:$K$7986=CX32),'[4]Raw data'!$G$1:$G$7986)</f>
        <v>Medium</v>
      </c>
      <c r="DB32" s="188">
        <f>LOOKUP(2,1/('[4]Raw data'!$K$1:$K$7986=CX32),'[4]Raw data'!$H$1:$H$7986)</f>
        <v>2</v>
      </c>
      <c r="DC32" s="188" t="str">
        <f>LOOKUP(2,1/('[4]Raw data'!$K$1:$K$7986=CX32),'[4]Raw data'!$J$1:$J$7986)</f>
        <v>130,830 rural population in IPC phases 3 and 4 + 28,250 urban population in food insecurity + 29,200 refugees + 20,300 migrants</v>
      </c>
      <c r="DD32" s="188" t="str">
        <f>LOOKUP(2,1/('[4]Raw data'!$K$1:$K$7986=CX32),'[4]Raw data'!$I$1:$I$7986)</f>
        <v>http://www.ipcinfo.org/ipc-country-analysis/details-map/en/c/1026996/</v>
      </c>
      <c r="DE32" s="207">
        <f>LOOKUP(2,1/('[4]Raw data'!$K$1:$K$7986=CX32),'[4]Raw data'!$L$1:$L$7986)</f>
        <v>43510</v>
      </c>
      <c r="DF32" s="197" t="str">
        <f t="shared" si="4"/>
        <v>DJI003People facing minimal humanitarian needs (level 1)</v>
      </c>
      <c r="DG32" s="183">
        <f>IF(LOOKUP(2,1/(Log!$K$1:$K$7986=DF32),Log!$E$1:$E$7986)="x","x",ROUND(LOOKUP(2,1/(Log!$K$1:$K$7986=DF32),Log!$E$1:$E$7986),-3))</f>
        <v>0</v>
      </c>
      <c r="DH32" s="187">
        <f>LOOKUP(2,1/('[4]Raw data'!$K$1:$K$7986=DF32),'[4]Raw data'!$F$1:$F$7986)</f>
        <v>0</v>
      </c>
      <c r="DI32" s="187">
        <f>LOOKUP(2,1/('[4]Raw data'!$K$1:$K$7986=DF32),'[4]Raw data'!$G$1:$G$7986)</f>
        <v>0</v>
      </c>
      <c r="DJ32" s="187" t="b">
        <f>LOOKUP(2,1/('[4]Raw data'!$K$1:$K$7986=DF32),'[4]Raw data'!$H$1:$H$7986)</f>
        <v>0</v>
      </c>
      <c r="DK32" s="187">
        <f>LOOKUP(2,1/('[4]Raw data'!$K$1:$K$7986=DF32),'[4]Raw data'!$J$1:$J$7986)</f>
        <v>0</v>
      </c>
      <c r="DL32" s="187">
        <f>LOOKUP(2,1/('[4]Raw data'!$K$1:$K$7986=DF32),'[4]Raw data'!$I$1:$I$7986)</f>
        <v>0</v>
      </c>
      <c r="DM32" s="200">
        <f>LOOKUP(2,1/('[4]Raw data'!$K$1:$K$7986=DF32),'[4]Raw data'!$L$1:$L$7986)</f>
        <v>43510</v>
      </c>
      <c r="DN32" s="188" t="str">
        <f t="shared" si="0"/>
        <v>DJI003People facing stressed humanitarian needs (level 2)</v>
      </c>
      <c r="DO32" s="184">
        <f>IF(LOOKUP(2,1/(Log!$K$1:$K$7986=DN32),Log!$E$1:$E$7986)="x","x",ROUND(LOOKUP(2,1/(Log!$K$1:$K$7986=DN32),Log!$E$1:$E$7986),-3))</f>
        <v>57000</v>
      </c>
      <c r="DP32" s="188" t="str">
        <f>LOOKUP(2,1/('[4]Raw data'!$K$1:$K$7986=DN32),'[4]Raw data'!$F$1:$F$7986)</f>
        <v>IPC 01-03/2019</v>
      </c>
      <c r="DQ32" s="188" t="str">
        <f>LOOKUP(2,1/('[4]Raw data'!$K$1:$K$7986=DN32),'[4]Raw data'!$G$1:$G$7986)</f>
        <v>Medium</v>
      </c>
      <c r="DR32" s="188">
        <f>LOOKUP(2,1/('[4]Raw data'!$K$1:$K$7986=DN32),'[4]Raw data'!$H$1:$H$7986)</f>
        <v>2</v>
      </c>
      <c r="DS32" s="188" t="str">
        <f>LOOKUP(2,1/('[4]Raw data'!$K$1:$K$7986=DN32),'[4]Raw data'!$J$1:$J$7986)</f>
        <v>28,250 urban population in food insecurity + 29,200 refugees (they are considered to be in stressed conditions because they receive humanitarian assistance)</v>
      </c>
      <c r="DT32" s="188" t="str">
        <f>LOOKUP(2,1/('[4]Raw data'!$K$1:$K$7986=DN32),'[4]Raw data'!$I$1:$I$7986)</f>
        <v>http://www.ipcinfo.org/ipc-country-analysis/details-map/en/c/1026996/</v>
      </c>
      <c r="DU32" s="207">
        <f>LOOKUP(2,1/('[4]Raw data'!$K$1:$K$7986=DN32),'[4]Raw data'!$L$1:$L$7986)</f>
        <v>43510</v>
      </c>
      <c r="DV32" s="198" t="str">
        <f t="shared" si="5"/>
        <v>DJI003People  facing moderate humanitarian needs (level 3)</v>
      </c>
      <c r="DW32" s="183">
        <f>IF(LOOKUP(2,1/(Log!$K$1:$K$7986=DV32),Log!$E$1:$E$7986)="x","x",ROUND(LOOKUP(2,1/(Log!$K$1:$K$7986=DV32),Log!$E$1:$E$7986),-3))</f>
        <v>86000</v>
      </c>
      <c r="DX32" s="187" t="str">
        <f>LOOKUP(2,1/('[4]Raw data'!$K$1:$K$7986=DV32),'[4]Raw data'!$F$1:$F$7986)</f>
        <v>IPC 01-03/2019</v>
      </c>
      <c r="DY32" s="187" t="str">
        <f>LOOKUP(2,1/('[4]Raw data'!$K$1:$K$7986=DV32),'[4]Raw data'!$G$1:$G$7986)</f>
        <v>Medium</v>
      </c>
      <c r="DZ32" s="187">
        <f>LOOKUP(2,1/('[4]Raw data'!$K$1:$K$7986=DV32),'[4]Raw data'!$H$1:$H$7986)</f>
        <v>2</v>
      </c>
      <c r="EA32" s="187" t="str">
        <f>LOOKUP(2,1/('[4]Raw data'!$K$1:$K$7986=DV32),'[4]Raw data'!$J$1:$J$7986)</f>
        <v>86,415 people in IPC 3</v>
      </c>
      <c r="EB32" s="187" t="str">
        <f>LOOKUP(2,1/('[4]Raw data'!$K$1:$K$7986=DV32),'[4]Raw data'!$I$1:$I$7986)</f>
        <v>http://www.ipcinfo.org/ipc-country-analysis/details-map/en/c/1026996/</v>
      </c>
      <c r="EC32" s="200">
        <f>LOOKUP(2,1/('[4]Raw data'!$K$1:$K$7986=DV32),'[4]Raw data'!$L$1:$L$7986)</f>
        <v>43510</v>
      </c>
      <c r="ED32" s="188" t="str">
        <f t="shared" si="1"/>
        <v>DJI003People facing severe humanitarian needs (level 4)</v>
      </c>
      <c r="EE32" s="184">
        <f>IF(LOOKUP(2,1/(Log!$K$1:$K$7986=ED32),Log!$E$1:$E$7986)="x","x",ROUND(LOOKUP(2,1/(Log!$K$1:$K$7986=ED32),Log!$E$1:$E$7986),-3))</f>
        <v>65000</v>
      </c>
      <c r="EF32" s="188" t="str">
        <f>LOOKUP(2,1/('[4]Raw data'!$K$1:$K$7986=ED32),'[4]Raw data'!$F$1:$F$7986)</f>
        <v>IPC 01-03/2019</v>
      </c>
      <c r="EG32" s="188" t="str">
        <f>LOOKUP(2,1/('[4]Raw data'!$K$1:$K$7986=ED32),'[4]Raw data'!$G$1:$G$7986)</f>
        <v>Medium</v>
      </c>
      <c r="EH32" s="188">
        <f>LOOKUP(2,1/('[4]Raw data'!$K$1:$K$7986=ED32),'[4]Raw data'!$H$1:$H$7986)</f>
        <v>2</v>
      </c>
      <c r="EI32" s="188" t="str">
        <f>LOOKUP(2,1/('[4]Raw data'!$K$1:$K$7986=ED32),'[4]Raw data'!$J$1:$J$7986)</f>
        <v>20,300 migrants (they are considered to face severe humanitarian conditions given the context in which they travel through the country, with migrants stranded and dying from starvation) + 44,413 people in IPC 4 based on Food Insecurity Situation November 2016 - May 2017, the figure are still considered valid</v>
      </c>
      <c r="EJ32" s="188" t="str">
        <f>LOOKUP(2,1/('[4]Raw data'!$K$1:$K$7986=ED32),'[4]Raw data'!$I$1:$I$7986)</f>
        <v>http://www.ipcinfo.org/ipc-country-analysis/details-map/en/c/1026996/</v>
      </c>
      <c r="EK32" s="207">
        <f>LOOKUP(2,1/('[4]Raw data'!$K$1:$K$7986=ED32),'[4]Raw data'!$L$1:$L$7986)</f>
        <v>43510</v>
      </c>
      <c r="EL32" s="198" t="str">
        <f t="shared" si="2"/>
        <v>DJI003People facing extreme humanitarian needs (level 5)</v>
      </c>
      <c r="EM32" s="183">
        <f>IF(LOOKUP(2,1/(Log!$K$1:$K$7986=EL32),Log!$E$1:$E$7986)="x","x",ROUND(LOOKUP(2,1/(Log!$K$1:$K$7986=EL32),Log!$E$1:$E$7986),-3))</f>
        <v>0</v>
      </c>
      <c r="EN32" s="187">
        <f>LOOKUP(2,1/('[4]Raw data'!$K$1:$K$7986=EL32),'[4]Raw data'!$F$1:$F$7986)</f>
        <v>0</v>
      </c>
      <c r="EO32" s="187">
        <f>LOOKUP(2,1/('[4]Raw data'!$K$1:$K$7986=EL32),'[4]Raw data'!$G$1:$G$7986)</f>
        <v>0</v>
      </c>
      <c r="EP32" s="187" t="b">
        <f>LOOKUP(2,1/('[4]Raw data'!$K$1:$K$7986=EL32),'[4]Raw data'!$H$1:$H$7986)</f>
        <v>0</v>
      </c>
      <c r="EQ32" s="187">
        <f>LOOKUP(2,1/('[4]Raw data'!$K$1:$K$7986=EL32),'[4]Raw data'!$J$1:$J$7986)</f>
        <v>0</v>
      </c>
      <c r="ER32" s="187">
        <f>LOOKUP(2,1/('[4]Raw data'!$K$1:$K$7986=EL32),'[4]Raw data'!$I$1:$I$7986)</f>
        <v>0</v>
      </c>
      <c r="ES32" s="200">
        <f>LOOKUP(2,1/('[4]Raw data'!$K$1:$K$7986=EL32),'[4]Raw data'!$L$1:$L$7986)</f>
        <v>43510</v>
      </c>
      <c r="ET32" s="188" t="s">
        <v>3656</v>
      </c>
      <c r="EU32" s="188">
        <v>88</v>
      </c>
      <c r="EV32" s="188" t="s">
        <v>2103</v>
      </c>
      <c r="EW32" s="188" t="s">
        <v>735</v>
      </c>
      <c r="EX32" s="188">
        <v>1</v>
      </c>
      <c r="EY32" s="188" t="s">
        <v>2179</v>
      </c>
      <c r="EZ32" s="188" t="s">
        <v>2133</v>
      </c>
      <c r="FA32" s="207">
        <v>43510</v>
      </c>
      <c r="FB32" s="198" t="s">
        <v>3657</v>
      </c>
      <c r="FC32" s="187">
        <v>3</v>
      </c>
      <c r="FD32" s="187">
        <v>0</v>
      </c>
      <c r="FE32" s="187">
        <v>0</v>
      </c>
      <c r="FF32" s="187" t="b">
        <v>0</v>
      </c>
      <c r="FG32" s="187" t="s">
        <v>2192</v>
      </c>
      <c r="FH32" s="187">
        <v>0</v>
      </c>
      <c r="FI32" s="200">
        <v>43510</v>
      </c>
      <c r="FJ32" s="198" t="s">
        <v>3658</v>
      </c>
      <c r="FK32" s="188">
        <v>0</v>
      </c>
      <c r="FL32" s="188">
        <v>0</v>
      </c>
      <c r="FM32" s="188">
        <v>0</v>
      </c>
      <c r="FN32" s="188" t="b">
        <v>0</v>
      </c>
      <c r="FO32" s="188">
        <v>0</v>
      </c>
      <c r="FP32" s="184">
        <v>0</v>
      </c>
      <c r="FQ32" s="206">
        <v>43510</v>
      </c>
      <c r="FR32" s="198" t="s">
        <v>3659</v>
      </c>
      <c r="FS32" s="187">
        <v>0</v>
      </c>
      <c r="FT32" s="187">
        <v>0</v>
      </c>
      <c r="FU32" s="187">
        <v>0</v>
      </c>
      <c r="FV32" s="187" t="b">
        <v>0</v>
      </c>
      <c r="FW32" s="187">
        <v>0</v>
      </c>
      <c r="FX32" s="187">
        <v>0</v>
      </c>
      <c r="FY32" s="200">
        <v>43510</v>
      </c>
      <c r="FZ32" s="188" t="s">
        <v>3660</v>
      </c>
      <c r="GA32" s="188">
        <v>0</v>
      </c>
      <c r="GB32" s="188">
        <v>0</v>
      </c>
      <c r="GC32" s="188">
        <v>0</v>
      </c>
      <c r="GD32" s="188" t="b">
        <v>0</v>
      </c>
      <c r="GE32" s="188">
        <v>0</v>
      </c>
      <c r="GF32" s="188">
        <v>0</v>
      </c>
      <c r="GG32" s="207">
        <v>43510</v>
      </c>
      <c r="GH32" s="198" t="s">
        <v>3661</v>
      </c>
      <c r="GI32" s="187">
        <v>0</v>
      </c>
      <c r="GJ32" s="187">
        <v>0</v>
      </c>
      <c r="GK32" s="187">
        <v>0</v>
      </c>
      <c r="GL32" s="187" t="b">
        <v>0</v>
      </c>
      <c r="GM32" s="187">
        <v>0</v>
      </c>
      <c r="GN32" s="187">
        <v>0</v>
      </c>
      <c r="GO32" s="200">
        <v>43510</v>
      </c>
      <c r="GP32" s="188" t="s">
        <v>3662</v>
      </c>
      <c r="GQ32" s="188">
        <v>0</v>
      </c>
      <c r="GR32" s="188">
        <v>0</v>
      </c>
      <c r="GS32" s="188">
        <v>0</v>
      </c>
      <c r="GT32" s="188" t="b">
        <v>0</v>
      </c>
      <c r="GU32" s="188">
        <v>0</v>
      </c>
      <c r="GV32" s="188">
        <v>0</v>
      </c>
      <c r="GW32" s="207">
        <v>43510</v>
      </c>
      <c r="GX32" s="198" t="s">
        <v>3663</v>
      </c>
      <c r="GY32" s="187">
        <v>0</v>
      </c>
      <c r="GZ32" s="187">
        <v>0</v>
      </c>
      <c r="HA32" s="187">
        <v>0</v>
      </c>
      <c r="HB32" s="187" t="b">
        <v>0</v>
      </c>
      <c r="HC32" s="187">
        <v>0</v>
      </c>
      <c r="HD32" s="187">
        <v>0</v>
      </c>
      <c r="HE32" s="200">
        <v>43510</v>
      </c>
      <c r="HF32" s="188" t="s">
        <v>3664</v>
      </c>
      <c r="HG32" s="188">
        <v>0</v>
      </c>
      <c r="HH32" s="188">
        <v>0</v>
      </c>
      <c r="HI32" s="188">
        <v>0</v>
      </c>
      <c r="HJ32" s="188" t="b">
        <v>0</v>
      </c>
      <c r="HK32" s="188">
        <v>0</v>
      </c>
      <c r="HL32" s="188">
        <v>0</v>
      </c>
      <c r="HM32" s="207">
        <v>43510</v>
      </c>
      <c r="HN32" s="198" t="s">
        <v>3665</v>
      </c>
      <c r="HO32" s="187">
        <v>0</v>
      </c>
      <c r="HP32" s="187">
        <v>0</v>
      </c>
      <c r="HQ32" s="187">
        <v>0</v>
      </c>
      <c r="HR32" s="187" t="b">
        <v>0</v>
      </c>
      <c r="HS32" s="187">
        <v>0</v>
      </c>
      <c r="HT32" s="187">
        <v>0</v>
      </c>
      <c r="HU32" s="200">
        <v>43510</v>
      </c>
      <c r="HV32" s="188" t="s">
        <v>3666</v>
      </c>
      <c r="HW32" s="188">
        <v>0</v>
      </c>
      <c r="HX32" s="188">
        <v>0</v>
      </c>
      <c r="HY32" s="188">
        <v>0</v>
      </c>
      <c r="HZ32" s="188" t="b">
        <v>0</v>
      </c>
      <c r="IA32" s="188">
        <v>0</v>
      </c>
      <c r="IB32" s="188">
        <v>0</v>
      </c>
      <c r="IC32" s="207">
        <v>43510</v>
      </c>
      <c r="ID32" s="198" t="s">
        <v>3667</v>
      </c>
      <c r="IE32" s="187">
        <v>0</v>
      </c>
      <c r="IF32" s="187">
        <v>0</v>
      </c>
      <c r="IG32" s="187">
        <v>0</v>
      </c>
      <c r="IH32" s="187" t="b">
        <v>0</v>
      </c>
      <c r="II32" s="187">
        <v>0</v>
      </c>
      <c r="IJ32" s="187">
        <v>0</v>
      </c>
      <c r="IK32" s="200">
        <v>43510</v>
      </c>
      <c r="IL32" s="188" t="s">
        <v>3668</v>
      </c>
      <c r="IM32" s="188">
        <v>0</v>
      </c>
      <c r="IN32" s="188">
        <v>0</v>
      </c>
      <c r="IO32" s="188">
        <v>0</v>
      </c>
      <c r="IP32" s="188" t="b">
        <v>0</v>
      </c>
      <c r="IQ32" s="188">
        <v>0</v>
      </c>
      <c r="IR32" s="188">
        <v>0</v>
      </c>
      <c r="IS32" s="207">
        <v>43510</v>
      </c>
    </row>
    <row r="33" spans="1:253" x14ac:dyDescent="0.3">
      <c r="A33" t="s">
        <v>697</v>
      </c>
      <c r="B33" t="s">
        <v>861</v>
      </c>
      <c r="C33" t="s">
        <v>704</v>
      </c>
      <c r="D33" t="str">
        <f>Lists!C:C</f>
        <v>DPRK</v>
      </c>
      <c r="E33" t="s">
        <v>166</v>
      </c>
      <c r="F33" t="s">
        <v>3669</v>
      </c>
      <c r="G33" s="186">
        <v>25459631</v>
      </c>
      <c r="H33" s="187" t="s">
        <v>921</v>
      </c>
      <c r="I33" s="187" t="s">
        <v>735</v>
      </c>
      <c r="J33" s="187">
        <v>1</v>
      </c>
      <c r="K33" s="187" t="s">
        <v>1015</v>
      </c>
      <c r="L33" s="187" t="s">
        <v>1014</v>
      </c>
      <c r="M33" s="201">
        <v>43493</v>
      </c>
      <c r="N33" s="198" t="s">
        <v>3670</v>
      </c>
      <c r="O33" s="189">
        <v>120410</v>
      </c>
      <c r="P33" s="189" t="s">
        <v>921</v>
      </c>
      <c r="Q33" s="189" t="s">
        <v>735</v>
      </c>
      <c r="R33" s="189">
        <v>1</v>
      </c>
      <c r="S33" s="189" t="s">
        <v>1017</v>
      </c>
      <c r="T33" s="189" t="s">
        <v>1016</v>
      </c>
      <c r="U33" s="204">
        <v>43493</v>
      </c>
      <c r="V33" s="198" t="s">
        <v>3671</v>
      </c>
      <c r="W33" s="187">
        <v>25459631</v>
      </c>
      <c r="X33" s="187" t="s">
        <v>921</v>
      </c>
      <c r="Y33" s="187" t="s">
        <v>735</v>
      </c>
      <c r="Z33" s="187">
        <v>1</v>
      </c>
      <c r="AA33" s="187" t="s">
        <v>1015</v>
      </c>
      <c r="AB33" s="187" t="s">
        <v>1014</v>
      </c>
      <c r="AC33" s="201">
        <v>43493</v>
      </c>
      <c r="AD33" s="198" t="s">
        <v>3672</v>
      </c>
      <c r="AE33" s="188">
        <v>25459631</v>
      </c>
      <c r="AF33" s="188" t="s">
        <v>921</v>
      </c>
      <c r="AG33" s="188" t="s">
        <v>735</v>
      </c>
      <c r="AH33" s="188">
        <v>1</v>
      </c>
      <c r="AI33" s="188" t="s">
        <v>1015</v>
      </c>
      <c r="AJ33" s="188" t="s">
        <v>1014</v>
      </c>
      <c r="AK33" s="207">
        <v>43493</v>
      </c>
      <c r="AL33" s="198" t="s">
        <v>3673</v>
      </c>
      <c r="AM33" s="187">
        <v>31339</v>
      </c>
      <c r="AN33" s="187" t="s">
        <v>1018</v>
      </c>
      <c r="AO33" s="187" t="s">
        <v>734</v>
      </c>
      <c r="AP33" s="187">
        <v>2</v>
      </c>
      <c r="AQ33" s="187" t="s">
        <v>1020</v>
      </c>
      <c r="AR33" s="187" t="s">
        <v>1019</v>
      </c>
      <c r="AS33" s="201">
        <v>43493</v>
      </c>
      <c r="AT33" s="188" t="s">
        <v>3674</v>
      </c>
      <c r="AU33" s="188" t="s">
        <v>445</v>
      </c>
      <c r="AV33" s="188">
        <v>0</v>
      </c>
      <c r="AW33" s="188">
        <v>0</v>
      </c>
      <c r="AX33" s="188" t="b">
        <v>0</v>
      </c>
      <c r="AY33" s="188">
        <v>0</v>
      </c>
      <c r="AZ33" s="188">
        <v>0</v>
      </c>
      <c r="BA33" s="207">
        <v>43493</v>
      </c>
      <c r="BB33" s="198" t="s">
        <v>3675</v>
      </c>
      <c r="BC33" s="187" t="s">
        <v>445</v>
      </c>
      <c r="BD33" s="187">
        <v>0</v>
      </c>
      <c r="BE33" s="187">
        <v>0</v>
      </c>
      <c r="BF33" s="187" t="b">
        <v>0</v>
      </c>
      <c r="BG33" s="187">
        <v>0</v>
      </c>
      <c r="BH33" s="187">
        <v>0</v>
      </c>
      <c r="BI33" s="200">
        <v>43493</v>
      </c>
      <c r="BJ33" s="188" t="s">
        <v>3676</v>
      </c>
      <c r="BK33" s="188" t="s">
        <v>445</v>
      </c>
      <c r="BL33" s="188">
        <v>0</v>
      </c>
      <c r="BM33" s="188">
        <v>0</v>
      </c>
      <c r="BN33" s="188" t="b">
        <v>0</v>
      </c>
      <c r="BO33" s="188">
        <v>0</v>
      </c>
      <c r="BP33" s="188" t="s">
        <v>1047</v>
      </c>
      <c r="BQ33" s="207">
        <v>43493</v>
      </c>
      <c r="BR33" s="198" t="s">
        <v>3677</v>
      </c>
      <c r="BS33" s="187" t="s">
        <v>445</v>
      </c>
      <c r="BT33" s="187">
        <v>0</v>
      </c>
      <c r="BU33" s="187">
        <v>0</v>
      </c>
      <c r="BV33" s="187" t="b">
        <v>0</v>
      </c>
      <c r="BW33" s="187">
        <v>0</v>
      </c>
      <c r="BX33" s="187">
        <v>0</v>
      </c>
      <c r="BY33" s="200">
        <v>43493</v>
      </c>
      <c r="BZ33" s="188" t="s">
        <v>3678</v>
      </c>
      <c r="CA33" s="188" t="s">
        <v>445</v>
      </c>
      <c r="CB33" s="188">
        <v>0</v>
      </c>
      <c r="CC33" s="188">
        <v>0</v>
      </c>
      <c r="CD33" s="188" t="b">
        <v>0</v>
      </c>
      <c r="CE33" s="188">
        <v>0</v>
      </c>
      <c r="CF33" s="188">
        <v>0</v>
      </c>
      <c r="CG33" s="207">
        <v>43493</v>
      </c>
      <c r="CH33" s="198" t="s">
        <v>3679</v>
      </c>
      <c r="CI33" s="188" t="e">
        <v>#N/A</v>
      </c>
      <c r="CJ33" s="188" t="e">
        <v>#N/A</v>
      </c>
      <c r="CK33" s="188" t="e">
        <v>#N/A</v>
      </c>
      <c r="CL33" s="188" t="e">
        <v>#N/A</v>
      </c>
      <c r="CM33" s="188" t="e">
        <v>#N/A</v>
      </c>
      <c r="CN33" s="188" t="e">
        <v>#N/A</v>
      </c>
      <c r="CO33" s="195" t="e">
        <v>#N/A</v>
      </c>
      <c r="CP33" s="188" t="s">
        <v>3680</v>
      </c>
      <c r="CQ33" s="187" t="s">
        <v>445</v>
      </c>
      <c r="CR33" s="187">
        <v>0</v>
      </c>
      <c r="CS33" s="187">
        <v>0</v>
      </c>
      <c r="CT33" s="187" t="b">
        <v>0</v>
      </c>
      <c r="CU33" s="187">
        <v>0</v>
      </c>
      <c r="CV33" s="187">
        <v>0</v>
      </c>
      <c r="CW33" s="200">
        <v>43493</v>
      </c>
      <c r="CX33" s="184" t="str">
        <f t="shared" si="3"/>
        <v>PRK001People in Need</v>
      </c>
      <c r="CY33" s="184">
        <f>IF(LOOKUP(2,1/(Log!$K$1:$K$7986=CX33),Log!$E$1:$E$7986)="x","x",ROUND(LOOKUP(2,1/(Log!$K$1:$K$7986=CX33),Log!$E$1:$E$7986),-3))</f>
        <v>10300000</v>
      </c>
      <c r="CZ33" s="188" t="str">
        <f>LOOKUP(2,1/('[4]Raw data'!$K$1:$K$7986=CX33),'[4]Raw data'!$F$1:$F$7986)</f>
        <v>OCHA HRP 2018</v>
      </c>
      <c r="DA33" s="188" t="str">
        <f>LOOKUP(2,1/('[4]Raw data'!$K$1:$K$7986=CX33),'[4]Raw data'!$G$1:$G$7986)</f>
        <v>High</v>
      </c>
      <c r="DB33" s="188">
        <f>LOOKUP(2,1/('[4]Raw data'!$K$1:$K$7986=CX33),'[4]Raw data'!$H$1:$H$7986)</f>
        <v>1</v>
      </c>
      <c r="DC33" s="188">
        <f>LOOKUP(2,1/('[4]Raw data'!$K$1:$K$7986=CX33),'[4]Raw data'!$J$1:$J$7986)</f>
        <v>0</v>
      </c>
      <c r="DD33" s="188" t="str">
        <f>LOOKUP(2,1/('[4]Raw data'!$K$1:$K$7986=CX33),'[4]Raw data'!$I$1:$I$7986)</f>
        <v>https://reliefweb.int/report/democratic-peoples-republic-korea/dpr-korea-needs-and-priorities-march-2018</v>
      </c>
      <c r="DE33" s="207">
        <f>LOOKUP(2,1/('[4]Raw data'!$K$1:$K$7986=CX33),'[4]Raw data'!$L$1:$L$7986)</f>
        <v>43493</v>
      </c>
      <c r="DF33" s="197" t="str">
        <f t="shared" si="4"/>
        <v>PRK001People facing minimal humanitarian needs (level 1)</v>
      </c>
      <c r="DG33" s="183">
        <f>IF(LOOKUP(2,1/(Log!$K$1:$K$7986=DF33),Log!$E$1:$E$7986)="x","x",ROUND(LOOKUP(2,1/(Log!$K$1:$K$7986=DF33),Log!$E$1:$E$7986),-3))</f>
        <v>0</v>
      </c>
      <c r="DH33" s="187" t="str">
        <f>LOOKUP(2,1/('[4]Raw data'!$K$1:$K$7986=DF33),'[4]Raw data'!$F$1:$F$7986)</f>
        <v>OCHA HRP 2019</v>
      </c>
      <c r="DI33" s="187" t="str">
        <f>LOOKUP(2,1/('[4]Raw data'!$K$1:$K$7986=DF33),'[4]Raw data'!$G$1:$G$7986)</f>
        <v>High</v>
      </c>
      <c r="DJ33" s="187">
        <f>LOOKUP(2,1/('[4]Raw data'!$K$1:$K$7986=DF33),'[4]Raw data'!$H$1:$H$7986)</f>
        <v>1</v>
      </c>
      <c r="DK33" s="187" t="str">
        <f>LOOKUP(2,1/('[4]Raw data'!$K$1:$K$7986=DF33),'[4]Raw data'!$J$1:$J$7986)</f>
        <v xml:space="preserve"> By using qualitative data it has been argued that there is no population in level 1 nor level 5. The distribution of the PIN figure has been done by separating the non-targeted PIN from targeted PIN, into levels 2 and 3</v>
      </c>
      <c r="DL33" s="187" t="str">
        <f>LOOKUP(2,1/('[4]Raw data'!$K$1:$K$7986=DF33),'[4]Raw data'!$I$1:$I$7986)</f>
        <v>https://reliefweb.int/report/democratic-peoples-republic-korea/dpr-korea-needs-and-priorities-march-2018</v>
      </c>
      <c r="DM33" s="200">
        <f>LOOKUP(2,1/('[4]Raw data'!$K$1:$K$7986=DF33),'[4]Raw data'!$L$1:$L$7986)</f>
        <v>43493</v>
      </c>
      <c r="DN33" s="188" t="str">
        <f t="shared" si="0"/>
        <v>PRK001People facing stressed humanitarian needs (level 2)</v>
      </c>
      <c r="DO33" s="184">
        <f>IF(LOOKUP(2,1/(Log!$K$1:$K$7986=DN33),Log!$E$1:$E$7986)="x","x",ROUND(LOOKUP(2,1/(Log!$K$1:$K$7986=DN33),Log!$E$1:$E$7986),-3))</f>
        <v>4320000</v>
      </c>
      <c r="DP33" s="188" t="str">
        <f>LOOKUP(2,1/('[4]Raw data'!$K$1:$K$7986=DN33),'[4]Raw data'!$F$1:$F$7986)</f>
        <v>OCHA HRP 2020</v>
      </c>
      <c r="DQ33" s="188" t="str">
        <f>LOOKUP(2,1/('[4]Raw data'!$K$1:$K$7986=DN33),'[4]Raw data'!$G$1:$G$7986)</f>
        <v>High</v>
      </c>
      <c r="DR33" s="188">
        <f>LOOKUP(2,1/('[4]Raw data'!$K$1:$K$7986=DN33),'[4]Raw data'!$H$1:$H$7986)</f>
        <v>1</v>
      </c>
      <c r="DS33" s="188" t="str">
        <f>LOOKUP(2,1/('[4]Raw data'!$K$1:$K$7986=DN33),'[4]Raw data'!$J$1:$J$7986)</f>
        <v xml:space="preserve"> By using qualitative data it has been argued that there is no population in level 1 nor level 5. The distribution of the PIN figure has been done by separating the non-targeted PIN from targeted PIN, into levels 2 and 4</v>
      </c>
      <c r="DT33" s="188" t="str">
        <f>LOOKUP(2,1/('[4]Raw data'!$K$1:$K$7986=DN33),'[4]Raw data'!$I$1:$I$7986)</f>
        <v>https://reliefweb.int/report/democratic-peoples-republic-korea/dpr-korea-needs-and-priorities-march-2018</v>
      </c>
      <c r="DU33" s="207">
        <f>LOOKUP(2,1/('[4]Raw data'!$K$1:$K$7986=DN33),'[4]Raw data'!$L$1:$L$7986)</f>
        <v>43493</v>
      </c>
      <c r="DV33" s="198" t="str">
        <f t="shared" si="5"/>
        <v>PRK001People  facing moderate humanitarian needs (level 3)</v>
      </c>
      <c r="DW33" s="183">
        <f>IF(LOOKUP(2,1/(Log!$K$1:$K$7986=DV33),Log!$E$1:$E$7986)="x","x",ROUND(LOOKUP(2,1/(Log!$K$1:$K$7986=DV33),Log!$E$1:$E$7986),-3))</f>
        <v>5980000</v>
      </c>
      <c r="DX33" s="187" t="str">
        <f>LOOKUP(2,1/('[4]Raw data'!$K$1:$K$7986=DV33),'[4]Raw data'!$F$1:$F$7986)</f>
        <v>OCHA HRP 2021</v>
      </c>
      <c r="DY33" s="187" t="str">
        <f>LOOKUP(2,1/('[4]Raw data'!$K$1:$K$7986=DV33),'[4]Raw data'!$G$1:$G$7986)</f>
        <v>High</v>
      </c>
      <c r="DZ33" s="187">
        <f>LOOKUP(2,1/('[4]Raw data'!$K$1:$K$7986=DV33),'[4]Raw data'!$H$1:$H$7986)</f>
        <v>1</v>
      </c>
      <c r="EA33" s="187" t="str">
        <f>LOOKUP(2,1/('[4]Raw data'!$K$1:$K$7986=DV33),'[4]Raw data'!$J$1:$J$7986)</f>
        <v xml:space="preserve"> By using qualitative data it has been argued that there is no population in level 1 nor level 5. The distribution of the PIN figure has been done by separating the non-targeted PIN from targeted PIN, into levels 2 and 5</v>
      </c>
      <c r="EB33" s="187" t="str">
        <f>LOOKUP(2,1/('[4]Raw data'!$K$1:$K$7986=DV33),'[4]Raw data'!$I$1:$I$7986)</f>
        <v>https://reliefweb.int/report/democratic-peoples-republic-korea/dpr-korea-needs-and-priorities-march-2018</v>
      </c>
      <c r="EC33" s="200">
        <f>LOOKUP(2,1/('[4]Raw data'!$K$1:$K$7986=DV33),'[4]Raw data'!$L$1:$L$7986)</f>
        <v>43493</v>
      </c>
      <c r="ED33" s="188" t="str">
        <f t="shared" si="1"/>
        <v>PRK001People facing severe humanitarian needs (level 4)</v>
      </c>
      <c r="EE33" s="184">
        <f>IF(LOOKUP(2,1/(Log!$K$1:$K$7986=ED33),Log!$E$1:$E$7986)="x","x",ROUND(LOOKUP(2,1/(Log!$K$1:$K$7986=ED33),Log!$E$1:$E$7986),-3))</f>
        <v>0</v>
      </c>
      <c r="EF33" s="188" t="str">
        <f>LOOKUP(2,1/('[4]Raw data'!$K$1:$K$7986=ED33),'[4]Raw data'!$F$1:$F$7986)</f>
        <v>OCHA HRP 2022</v>
      </c>
      <c r="EG33" s="188" t="str">
        <f>LOOKUP(2,1/('[4]Raw data'!$K$1:$K$7986=ED33),'[4]Raw data'!$G$1:$G$7986)</f>
        <v>High</v>
      </c>
      <c r="EH33" s="188">
        <f>LOOKUP(2,1/('[4]Raw data'!$K$1:$K$7986=ED33),'[4]Raw data'!$H$1:$H$7986)</f>
        <v>1</v>
      </c>
      <c r="EI33" s="188" t="str">
        <f>LOOKUP(2,1/('[4]Raw data'!$K$1:$K$7986=ED33),'[4]Raw data'!$J$1:$J$7986)</f>
        <v xml:space="preserve"> By using qualitative data it has been argued that there is no population in level 1 nor level 5. The distribution of the PIN figure has been done by separating the non-targeted PIN from targeted PIN, into levels 2 and 6</v>
      </c>
      <c r="EJ33" s="188" t="str">
        <f>LOOKUP(2,1/('[4]Raw data'!$K$1:$K$7986=ED33),'[4]Raw data'!$I$1:$I$7986)</f>
        <v>https://reliefweb.int/report/democratic-peoples-republic-korea/dpr-korea-needs-and-priorities-march-2018</v>
      </c>
      <c r="EK33" s="207">
        <f>LOOKUP(2,1/('[4]Raw data'!$K$1:$K$7986=ED33),'[4]Raw data'!$L$1:$L$7986)</f>
        <v>43493</v>
      </c>
      <c r="EL33" s="198" t="str">
        <f t="shared" si="2"/>
        <v>PRK001People facing extreme humanitarian needs (level 5)</v>
      </c>
      <c r="EM33" s="183">
        <f>IF(LOOKUP(2,1/(Log!$K$1:$K$7986=EL33),Log!$E$1:$E$7986)="x","x",ROUND(LOOKUP(2,1/(Log!$K$1:$K$7986=EL33),Log!$E$1:$E$7986),-3))</f>
        <v>0</v>
      </c>
      <c r="EN33" s="187" t="str">
        <f>LOOKUP(2,1/('[4]Raw data'!$K$1:$K$7986=EL33),'[4]Raw data'!$F$1:$F$7986)</f>
        <v>OCHA HRP 2023</v>
      </c>
      <c r="EO33" s="187" t="str">
        <f>LOOKUP(2,1/('[4]Raw data'!$K$1:$K$7986=EL33),'[4]Raw data'!$G$1:$G$7986)</f>
        <v>High</v>
      </c>
      <c r="EP33" s="187">
        <f>LOOKUP(2,1/('[4]Raw data'!$K$1:$K$7986=EL33),'[4]Raw data'!$H$1:$H$7986)</f>
        <v>1</v>
      </c>
      <c r="EQ33" s="187" t="str">
        <f>LOOKUP(2,1/('[4]Raw data'!$K$1:$K$7986=EL33),'[4]Raw data'!$J$1:$J$7986)</f>
        <v xml:space="preserve"> By using qualitative data it has been argued that there is no population in level 1 nor level 5. The distribution of the PIN figure has been done by separating the non-targeted PIN from targeted PIN, into levels 2 and 7</v>
      </c>
      <c r="ER33" s="187" t="str">
        <f>LOOKUP(2,1/('[4]Raw data'!$K$1:$K$7986=EL33),'[4]Raw data'!$I$1:$I$7986)</f>
        <v>https://reliefweb.int/report/democratic-peoples-republic-korea/dpr-korea-needs-and-priorities-march-2018</v>
      </c>
      <c r="ES33" s="200">
        <f>LOOKUP(2,1/('[4]Raw data'!$K$1:$K$7986=EL33),'[4]Raw data'!$L$1:$L$7986)</f>
        <v>43493</v>
      </c>
      <c r="ET33" s="188" t="s">
        <v>3681</v>
      </c>
      <c r="EU33" s="188" t="s">
        <v>445</v>
      </c>
      <c r="EV33" s="188">
        <v>0</v>
      </c>
      <c r="EW33" s="188">
        <v>0</v>
      </c>
      <c r="EX33" s="188" t="b">
        <v>0</v>
      </c>
      <c r="EY33" s="188">
        <v>0</v>
      </c>
      <c r="EZ33" s="188">
        <v>0</v>
      </c>
      <c r="FA33" s="207">
        <v>43493</v>
      </c>
      <c r="FB33" s="198" t="s">
        <v>3682</v>
      </c>
      <c r="FC33" s="187">
        <v>1</v>
      </c>
      <c r="FD33" s="187">
        <v>0</v>
      </c>
      <c r="FE33" s="187">
        <v>0</v>
      </c>
      <c r="FF33" s="187" t="b">
        <v>0</v>
      </c>
      <c r="FG33" s="187" t="s">
        <v>1028</v>
      </c>
      <c r="FH33" s="187">
        <v>0</v>
      </c>
      <c r="FI33" s="200">
        <v>43493</v>
      </c>
      <c r="FJ33" s="198" t="s">
        <v>3683</v>
      </c>
      <c r="FK33" s="188" t="s">
        <v>445</v>
      </c>
      <c r="FL33" s="188">
        <v>0</v>
      </c>
      <c r="FM33" s="188">
        <v>0</v>
      </c>
      <c r="FN33" s="188" t="b">
        <v>0</v>
      </c>
      <c r="FO33" s="188">
        <v>0</v>
      </c>
      <c r="FP33" s="184">
        <v>0</v>
      </c>
      <c r="FQ33" s="206">
        <v>43493</v>
      </c>
      <c r="FR33" s="198" t="s">
        <v>3684</v>
      </c>
      <c r="FS33" s="187" t="s">
        <v>445</v>
      </c>
      <c r="FT33" s="187">
        <v>0</v>
      </c>
      <c r="FU33" s="187">
        <v>0</v>
      </c>
      <c r="FV33" s="187" t="b">
        <v>0</v>
      </c>
      <c r="FW33" s="187">
        <v>0</v>
      </c>
      <c r="FX33" s="187">
        <v>0</v>
      </c>
      <c r="FY33" s="200">
        <v>43493</v>
      </c>
      <c r="FZ33" s="188" t="s">
        <v>3685</v>
      </c>
      <c r="GA33" s="188">
        <v>2</v>
      </c>
      <c r="GB33" s="188" t="s">
        <v>941</v>
      </c>
      <c r="GC33" s="188">
        <v>0</v>
      </c>
      <c r="GD33" s="188" t="b">
        <v>0</v>
      </c>
      <c r="GE33" s="188">
        <v>0</v>
      </c>
      <c r="GF33" s="188">
        <v>0</v>
      </c>
      <c r="GG33" s="207">
        <v>43493</v>
      </c>
      <c r="GH33" s="198" t="s">
        <v>3686</v>
      </c>
      <c r="GI33" s="187">
        <v>3</v>
      </c>
      <c r="GJ33" s="187" t="s">
        <v>941</v>
      </c>
      <c r="GK33" s="187">
        <v>0</v>
      </c>
      <c r="GL33" s="187" t="b">
        <v>0</v>
      </c>
      <c r="GM33" s="187">
        <v>0</v>
      </c>
      <c r="GN33" s="187">
        <v>0</v>
      </c>
      <c r="GO33" s="200">
        <v>43493</v>
      </c>
      <c r="GP33" s="188" t="s">
        <v>3687</v>
      </c>
      <c r="GQ33" s="188">
        <v>3</v>
      </c>
      <c r="GR33" s="188" t="s">
        <v>941</v>
      </c>
      <c r="GS33" s="188">
        <v>0</v>
      </c>
      <c r="GT33" s="188" t="b">
        <v>0</v>
      </c>
      <c r="GU33" s="188">
        <v>0</v>
      </c>
      <c r="GV33" s="188">
        <v>0</v>
      </c>
      <c r="GW33" s="207">
        <v>43493</v>
      </c>
      <c r="GX33" s="198" t="s">
        <v>3688</v>
      </c>
      <c r="GY33" s="187">
        <v>0</v>
      </c>
      <c r="GZ33" s="187" t="s">
        <v>941</v>
      </c>
      <c r="HA33" s="187">
        <v>0</v>
      </c>
      <c r="HB33" s="187" t="b">
        <v>0</v>
      </c>
      <c r="HC33" s="187">
        <v>0</v>
      </c>
      <c r="HD33" s="187">
        <v>0</v>
      </c>
      <c r="HE33" s="200">
        <v>43493</v>
      </c>
      <c r="HF33" s="188" t="s">
        <v>3689</v>
      </c>
      <c r="HG33" s="188">
        <v>2</v>
      </c>
      <c r="HH33" s="188" t="s">
        <v>941</v>
      </c>
      <c r="HI33" s="188">
        <v>0</v>
      </c>
      <c r="HJ33" s="188" t="b">
        <v>0</v>
      </c>
      <c r="HK33" s="188">
        <v>0</v>
      </c>
      <c r="HL33" s="188">
        <v>0</v>
      </c>
      <c r="HM33" s="207">
        <v>43493</v>
      </c>
      <c r="HN33" s="198" t="s">
        <v>3690</v>
      </c>
      <c r="HO33" s="187">
        <v>3</v>
      </c>
      <c r="HP33" s="187" t="s">
        <v>941</v>
      </c>
      <c r="HQ33" s="187">
        <v>0</v>
      </c>
      <c r="HR33" s="187" t="b">
        <v>0</v>
      </c>
      <c r="HS33" s="187">
        <v>0</v>
      </c>
      <c r="HT33" s="187">
        <v>0</v>
      </c>
      <c r="HU33" s="200">
        <v>43493</v>
      </c>
      <c r="HV33" s="188" t="s">
        <v>3691</v>
      </c>
      <c r="HW33" s="188">
        <v>0</v>
      </c>
      <c r="HX33" s="188" t="s">
        <v>941</v>
      </c>
      <c r="HY33" s="188">
        <v>0</v>
      </c>
      <c r="HZ33" s="188" t="b">
        <v>0</v>
      </c>
      <c r="IA33" s="188">
        <v>0</v>
      </c>
      <c r="IB33" s="188">
        <v>0</v>
      </c>
      <c r="IC33" s="207">
        <v>43493</v>
      </c>
      <c r="ID33" s="198" t="s">
        <v>3692</v>
      </c>
      <c r="IE33" s="187">
        <v>1</v>
      </c>
      <c r="IF33" s="187" t="s">
        <v>941</v>
      </c>
      <c r="IG33" s="187">
        <v>0</v>
      </c>
      <c r="IH33" s="187" t="b">
        <v>0</v>
      </c>
      <c r="II33" s="187">
        <v>0</v>
      </c>
      <c r="IJ33" s="187">
        <v>0</v>
      </c>
      <c r="IK33" s="200">
        <v>43493</v>
      </c>
      <c r="IL33" s="188" t="s">
        <v>3693</v>
      </c>
      <c r="IM33" s="188">
        <v>1</v>
      </c>
      <c r="IN33" s="188" t="s">
        <v>941</v>
      </c>
      <c r="IO33" s="188">
        <v>0</v>
      </c>
      <c r="IP33" s="188" t="b">
        <v>0</v>
      </c>
      <c r="IQ33" s="188">
        <v>0</v>
      </c>
      <c r="IR33" s="188">
        <v>0</v>
      </c>
      <c r="IS33" s="207">
        <v>43493</v>
      </c>
    </row>
    <row r="34" spans="1:253" x14ac:dyDescent="0.3">
      <c r="A34" t="s">
        <v>698</v>
      </c>
      <c r="B34" t="s">
        <v>861</v>
      </c>
      <c r="C34" t="s">
        <v>703</v>
      </c>
      <c r="D34" t="str">
        <f>Lists!C:C</f>
        <v>DRC</v>
      </c>
      <c r="E34" t="s">
        <v>70</v>
      </c>
      <c r="F34" t="s">
        <v>3694</v>
      </c>
      <c r="G34" s="186">
        <v>99057176</v>
      </c>
      <c r="H34" s="187" t="s">
        <v>1733</v>
      </c>
      <c r="I34" s="187" t="s">
        <v>735</v>
      </c>
      <c r="J34" s="187">
        <v>1</v>
      </c>
      <c r="K34" s="187" t="s">
        <v>1744</v>
      </c>
      <c r="L34" s="187" t="s">
        <v>1743</v>
      </c>
      <c r="M34" s="201">
        <v>43509</v>
      </c>
      <c r="N34" s="198" t="s">
        <v>3695</v>
      </c>
      <c r="O34" s="189">
        <v>2344860</v>
      </c>
      <c r="P34" s="189" t="s">
        <v>1734</v>
      </c>
      <c r="Q34" s="189" t="s">
        <v>735</v>
      </c>
      <c r="R34" s="189">
        <v>1</v>
      </c>
      <c r="S34" s="189" t="s">
        <v>1092</v>
      </c>
      <c r="T34" s="189" t="s">
        <v>1745</v>
      </c>
      <c r="U34" s="204">
        <v>43509</v>
      </c>
      <c r="V34" s="198" t="s">
        <v>3696</v>
      </c>
      <c r="W34" s="187">
        <v>99057176</v>
      </c>
      <c r="X34" s="187" t="s">
        <v>1733</v>
      </c>
      <c r="Y34" s="187" t="s">
        <v>735</v>
      </c>
      <c r="Z34" s="187">
        <v>1</v>
      </c>
      <c r="AA34" s="187" t="s">
        <v>1744</v>
      </c>
      <c r="AB34" s="187" t="s">
        <v>1743</v>
      </c>
      <c r="AC34" s="201">
        <v>43509</v>
      </c>
      <c r="AD34" s="198" t="s">
        <v>3697</v>
      </c>
      <c r="AE34" s="188">
        <v>22783270</v>
      </c>
      <c r="AF34" s="188" t="s">
        <v>1735</v>
      </c>
      <c r="AG34" s="188" t="s">
        <v>735</v>
      </c>
      <c r="AH34" s="188">
        <v>1</v>
      </c>
      <c r="AI34" s="188" t="s">
        <v>1747</v>
      </c>
      <c r="AJ34" s="188" t="s">
        <v>1746</v>
      </c>
      <c r="AK34" s="207">
        <v>43509</v>
      </c>
      <c r="AL34" s="198" t="s">
        <v>3698</v>
      </c>
      <c r="AM34" s="187">
        <v>5314975</v>
      </c>
      <c r="AN34" s="187" t="s">
        <v>1736</v>
      </c>
      <c r="AO34" s="187" t="s">
        <v>735</v>
      </c>
      <c r="AP34" s="187">
        <v>1</v>
      </c>
      <c r="AQ34" s="187" t="s">
        <v>1749</v>
      </c>
      <c r="AR34" s="187" t="s">
        <v>1748</v>
      </c>
      <c r="AS34" s="201">
        <v>43509</v>
      </c>
      <c r="AT34" s="188" t="s">
        <v>3699</v>
      </c>
      <c r="AU34" s="188" t="s">
        <v>445</v>
      </c>
      <c r="AV34" s="188">
        <v>0</v>
      </c>
      <c r="AW34" s="188">
        <v>0</v>
      </c>
      <c r="AX34" s="188" t="b">
        <v>0</v>
      </c>
      <c r="AY34" s="188">
        <v>0</v>
      </c>
      <c r="AZ34" s="188">
        <v>0</v>
      </c>
      <c r="BA34" s="207">
        <v>43509</v>
      </c>
      <c r="BB34" s="198" t="s">
        <v>3700</v>
      </c>
      <c r="BC34" s="187">
        <v>67509</v>
      </c>
      <c r="BD34" s="187" t="s">
        <v>1737</v>
      </c>
      <c r="BE34" s="187" t="s">
        <v>735</v>
      </c>
      <c r="BF34" s="187">
        <v>1</v>
      </c>
      <c r="BG34" s="187" t="s">
        <v>1751</v>
      </c>
      <c r="BH34" s="187">
        <v>0</v>
      </c>
      <c r="BI34" s="200">
        <v>43509</v>
      </c>
      <c r="BJ34" s="188" t="s">
        <v>3701</v>
      </c>
      <c r="BK34" s="188">
        <v>530</v>
      </c>
      <c r="BL34" s="188" t="s">
        <v>1738</v>
      </c>
      <c r="BM34" s="188" t="s">
        <v>735</v>
      </c>
      <c r="BN34" s="188">
        <v>1</v>
      </c>
      <c r="BO34" s="188" t="s">
        <v>1753</v>
      </c>
      <c r="BP34" s="188">
        <v>0</v>
      </c>
      <c r="BQ34" s="207">
        <v>43509</v>
      </c>
      <c r="BR34" s="198" t="s">
        <v>3702</v>
      </c>
      <c r="BS34" s="187" t="s">
        <v>445</v>
      </c>
      <c r="BT34" s="187">
        <v>0</v>
      </c>
      <c r="BU34" s="187">
        <v>0</v>
      </c>
      <c r="BV34" s="187" t="b">
        <v>0</v>
      </c>
      <c r="BW34" s="187">
        <v>0</v>
      </c>
      <c r="BX34" s="187">
        <v>0</v>
      </c>
      <c r="BY34" s="200">
        <v>43509</v>
      </c>
      <c r="BZ34" s="188" t="s">
        <v>3703</v>
      </c>
      <c r="CA34" s="188" t="s">
        <v>445</v>
      </c>
      <c r="CB34" s="188">
        <v>0</v>
      </c>
      <c r="CC34" s="188">
        <v>0</v>
      </c>
      <c r="CD34" s="188" t="b">
        <v>0</v>
      </c>
      <c r="CE34" s="188">
        <v>0</v>
      </c>
      <c r="CF34" s="188">
        <v>0</v>
      </c>
      <c r="CG34" s="207">
        <v>43509</v>
      </c>
      <c r="CH34" s="198" t="s">
        <v>3704</v>
      </c>
      <c r="CI34" s="188" t="e">
        <v>#N/A</v>
      </c>
      <c r="CJ34" s="188" t="e">
        <v>#N/A</v>
      </c>
      <c r="CK34" s="188" t="e">
        <v>#N/A</v>
      </c>
      <c r="CL34" s="188" t="e">
        <v>#N/A</v>
      </c>
      <c r="CM34" s="188" t="e">
        <v>#N/A</v>
      </c>
      <c r="CN34" s="188" t="e">
        <v>#N/A</v>
      </c>
      <c r="CO34" s="195" t="e">
        <v>#N/A</v>
      </c>
      <c r="CP34" s="188" t="s">
        <v>3705</v>
      </c>
      <c r="CQ34" s="187">
        <v>1700</v>
      </c>
      <c r="CR34" s="187" t="s">
        <v>1739</v>
      </c>
      <c r="CS34" s="187" t="s">
        <v>735</v>
      </c>
      <c r="CT34" s="187">
        <v>1</v>
      </c>
      <c r="CU34" s="187" t="s">
        <v>1755</v>
      </c>
      <c r="CV34" s="187" t="s">
        <v>1754</v>
      </c>
      <c r="CW34" s="200">
        <v>43509</v>
      </c>
      <c r="CX34" s="184" t="str">
        <f t="shared" si="3"/>
        <v>COD001People in Need</v>
      </c>
      <c r="CY34" s="184">
        <f>IF(LOOKUP(2,1/(Log!$K$1:$K$7986=CX34),Log!$E$1:$E$7986)="x","x",ROUND(LOOKUP(2,1/(Log!$K$1:$K$7986=CX34),Log!$E$1:$E$7986),-3))</f>
        <v>22783000</v>
      </c>
      <c r="CZ34" s="188" t="str">
        <f>LOOKUP(2,1/('[4]Raw data'!$K$1:$K$7986=CX34),'[4]Raw data'!$F$1:$F$7986)</f>
        <v xml:space="preserve">IPC 08/2018 </v>
      </c>
      <c r="DA34" s="188" t="str">
        <f>LOOKUP(2,1/('[4]Raw data'!$K$1:$K$7986=CX34),'[4]Raw data'!$G$1:$G$7986)</f>
        <v>High</v>
      </c>
      <c r="DB34" s="188">
        <f>LOOKUP(2,1/('[4]Raw data'!$K$1:$K$7986=CX34),'[4]Raw data'!$H$1:$H$7986)</f>
        <v>1</v>
      </c>
      <c r="DC34" s="188" t="str">
        <f>LOOKUP(2,1/('[4]Raw data'!$K$1:$K$7986=CX34),'[4]Raw data'!$J$1:$J$7986)</f>
        <v>People in IPC 2 to 3 from August 2018 to June 2019. Only a part of the territory has been analysed, the final number was calculated proportionally to the whole population of the country to better reflect the situation in the country: 16,927,880</v>
      </c>
      <c r="DD34" s="188" t="str">
        <f>LOOKUP(2,1/('[4]Raw data'!$K$1:$K$7986=CX34),'[4]Raw data'!$I$1:$I$7986)</f>
        <v>http://www.ipcinfo.org/fileadmin/user_upload/ipcinfo/docs/IPC_DRC_AFI_2018August.pdf</v>
      </c>
      <c r="DE34" s="207">
        <f>LOOKUP(2,1/('[4]Raw data'!$K$1:$K$7986=CX34),'[4]Raw data'!$L$1:$L$7986)</f>
        <v>43509</v>
      </c>
      <c r="DF34" s="197" t="str">
        <f t="shared" si="4"/>
        <v>COD001People facing minimal humanitarian needs (level 1)</v>
      </c>
      <c r="DG34" s="183">
        <f>IF(LOOKUP(2,1/(Log!$K$1:$K$7986=DF34),Log!$E$1:$E$7986)="x","x",ROUND(LOOKUP(2,1/(Log!$K$1:$K$7986=DF34),Log!$E$1:$E$7986),-3))</f>
        <v>0</v>
      </c>
      <c r="DH34" s="187" t="str">
        <f>LOOKUP(2,1/('[4]Raw data'!$K$1:$K$7986=DF34),'[4]Raw data'!$F$1:$F$7986)</f>
        <v xml:space="preserve">IPC 08/2018 </v>
      </c>
      <c r="DI34" s="187" t="str">
        <f>LOOKUP(2,1/('[4]Raw data'!$K$1:$K$7986=DF34),'[4]Raw data'!$G$1:$G$7986)</f>
        <v>High</v>
      </c>
      <c r="DJ34" s="187">
        <f>LOOKUP(2,1/('[4]Raw data'!$K$1:$K$7986=DF34),'[4]Raw data'!$H$1:$H$7986)</f>
        <v>1</v>
      </c>
      <c r="DK34" s="187">
        <f>LOOKUP(2,1/('[4]Raw data'!$K$1:$K$7986=DF34),'[4]Raw data'!$J$1:$J$7986)</f>
        <v>0</v>
      </c>
      <c r="DL34" s="187" t="str">
        <f>LOOKUP(2,1/('[4]Raw data'!$K$1:$K$7986=DF34),'[4]Raw data'!$I$1:$I$7986)</f>
        <v>http://www.ipcinfo.org/fileadmin/user_upload/ipcinfo/docs/IPC_DRC_AFI_2018August.pdf</v>
      </c>
      <c r="DM34" s="200">
        <f>LOOKUP(2,1/('[4]Raw data'!$K$1:$K$7986=DF34),'[4]Raw data'!$L$1:$L$7986)</f>
        <v>43509</v>
      </c>
      <c r="DN34" s="188" t="str">
        <f t="shared" si="0"/>
        <v>COD001People facing stressed humanitarian needs (level 2)</v>
      </c>
      <c r="DO34" s="184">
        <f>IF(LOOKUP(2,1/(Log!$K$1:$K$7986=DN34),Log!$E$1:$E$7986)="x","x",ROUND(LOOKUP(2,1/(Log!$K$1:$K$7986=DN34),Log!$E$1:$E$7986),-3))</f>
        <v>0</v>
      </c>
      <c r="DP34" s="188" t="str">
        <f>LOOKUP(2,1/('[4]Raw data'!$K$1:$K$7986=DN34),'[4]Raw data'!$F$1:$F$7986)</f>
        <v>IPC 08/2018</v>
      </c>
      <c r="DQ34" s="188" t="str">
        <f>LOOKUP(2,1/('[4]Raw data'!$K$1:$K$7986=DN34),'[4]Raw data'!$G$1:$G$7986)</f>
        <v>High</v>
      </c>
      <c r="DR34" s="188">
        <f>LOOKUP(2,1/('[4]Raw data'!$K$1:$K$7986=DN34),'[4]Raw data'!$H$1:$H$7986)</f>
        <v>1</v>
      </c>
      <c r="DS34" s="188">
        <f>LOOKUP(2,1/('[4]Raw data'!$K$1:$K$7986=DN34),'[4]Raw data'!$J$1:$J$7986)</f>
        <v>0</v>
      </c>
      <c r="DT34" s="188" t="str">
        <f>LOOKUP(2,1/('[4]Raw data'!$K$1:$K$7986=DN34),'[4]Raw data'!$I$1:$I$7986)</f>
        <v>http://www.ipcinfo.org/fileadmin/user_upload/ipcinfo/docs/IPC_DRC_AFI_2018August.pdf</v>
      </c>
      <c r="DU34" s="207">
        <f>LOOKUP(2,1/('[4]Raw data'!$K$1:$K$7986=DN34),'[4]Raw data'!$L$1:$L$7986)</f>
        <v>43509</v>
      </c>
      <c r="DV34" s="198" t="str">
        <f t="shared" si="5"/>
        <v>COD001People  facing moderate humanitarian needs (level 3)</v>
      </c>
      <c r="DW34" s="183">
        <f>IF(LOOKUP(2,1/(Log!$K$1:$K$7986=DV34),Log!$E$1:$E$7986)="x","x",ROUND(LOOKUP(2,1/(Log!$K$1:$K$7986=DV34),Log!$E$1:$E$7986),-3))</f>
        <v>16928000</v>
      </c>
      <c r="DX34" s="187" t="str">
        <f>LOOKUP(2,1/('[4]Raw data'!$K$1:$K$7986=DV34),'[4]Raw data'!$F$1:$F$7986)</f>
        <v>IPC 08/2018</v>
      </c>
      <c r="DY34" s="187" t="str">
        <f>LOOKUP(2,1/('[4]Raw data'!$K$1:$K$7986=DV34),'[4]Raw data'!$G$1:$G$7986)</f>
        <v>High</v>
      </c>
      <c r="DZ34" s="187">
        <f>LOOKUP(2,1/('[4]Raw data'!$K$1:$K$7986=DV34),'[4]Raw data'!$H$1:$H$7986)</f>
        <v>1</v>
      </c>
      <c r="EA34" s="187" t="str">
        <f>LOOKUP(2,1/('[4]Raw data'!$K$1:$K$7986=DV34),'[4]Raw data'!$J$1:$J$7986)</f>
        <v>9,767,461 people in IPC 3 from August 2018 to June 2019
Only a part of the territory has been analysed, the final number was calculated proportionally to the whole population of the country to better reflect the situation in the country: 16,927,880</v>
      </c>
      <c r="EB34" s="187" t="str">
        <f>LOOKUP(2,1/('[4]Raw data'!$K$1:$K$7986=DV34),'[4]Raw data'!$I$1:$I$7986)</f>
        <v>http://www.ipcinfo.org/fileadmin/user_upload/ipcinfo/docs/IPC_DRC_AFI_2018August.pdf</v>
      </c>
      <c r="EC34" s="200">
        <f>LOOKUP(2,1/('[4]Raw data'!$K$1:$K$7986=DV34),'[4]Raw data'!$L$1:$L$7986)</f>
        <v>43509</v>
      </c>
      <c r="ED34" s="188" t="str">
        <f t="shared" si="1"/>
        <v>COD001People facing severe humanitarian needs (level 4)</v>
      </c>
      <c r="EE34" s="184">
        <f>IF(LOOKUP(2,1/(Log!$K$1:$K$7986=ED34),Log!$E$1:$E$7986)="x","x",ROUND(LOOKUP(2,1/(Log!$K$1:$K$7986=ED34),Log!$E$1:$E$7986),-3))</f>
        <v>5855000</v>
      </c>
      <c r="EF34" s="188" t="str">
        <f>LOOKUP(2,1/('[4]Raw data'!$K$1:$K$7986=ED34),'[4]Raw data'!$F$1:$F$7986)</f>
        <v>IPC 08/2018</v>
      </c>
      <c r="EG34" s="188" t="str">
        <f>LOOKUP(2,1/('[4]Raw data'!$K$1:$K$7986=ED34),'[4]Raw data'!$G$1:$G$7986)</f>
        <v>High</v>
      </c>
      <c r="EH34" s="188">
        <f>LOOKUP(2,1/('[4]Raw data'!$K$1:$K$7986=ED34),'[4]Raw data'!$H$1:$H$7986)</f>
        <v>1</v>
      </c>
      <c r="EI34" s="188" t="str">
        <f>LOOKUP(2,1/('[4]Raw data'!$K$1:$K$7986=ED34),'[4]Raw data'!$J$1:$J$7986)</f>
        <v>3,373,595 people in IPC 3 from August 2018 to June 2019
Only a part of the territory has been analysed, the final number was calculated proportionally to the whole population of the country to better reflect the situation in the country: 5,855,270</v>
      </c>
      <c r="EJ34" s="188" t="str">
        <f>LOOKUP(2,1/('[4]Raw data'!$K$1:$K$7986=ED34),'[4]Raw data'!$I$1:$I$7986)</f>
        <v>http://www.ipcinfo.org/fileadmin/user_upload/ipcinfo/docs/IPC_DRC_AFI_2018August.pdf</v>
      </c>
      <c r="EK34" s="207">
        <f>LOOKUP(2,1/('[4]Raw data'!$K$1:$K$7986=ED34),'[4]Raw data'!$L$1:$L$7986)</f>
        <v>43509</v>
      </c>
      <c r="EL34" s="198" t="str">
        <f t="shared" si="2"/>
        <v>COD001People facing extreme humanitarian needs (level 5)</v>
      </c>
      <c r="EM34" s="183">
        <f>IF(LOOKUP(2,1/(Log!$K$1:$K$7986=EL34),Log!$E$1:$E$7986)="x","x",ROUND(LOOKUP(2,1/(Log!$K$1:$K$7986=EL34),Log!$E$1:$E$7986),-3))</f>
        <v>0</v>
      </c>
      <c r="EN34" s="187" t="str">
        <f>LOOKUP(2,1/('[4]Raw data'!$K$1:$K$7986=EL34),'[4]Raw data'!$F$1:$F$7986)</f>
        <v>IPC 08/2018</v>
      </c>
      <c r="EO34" s="187" t="str">
        <f>LOOKUP(2,1/('[4]Raw data'!$K$1:$K$7986=EL34),'[4]Raw data'!$G$1:$G$7986)</f>
        <v>High</v>
      </c>
      <c r="EP34" s="187">
        <f>LOOKUP(2,1/('[4]Raw data'!$K$1:$K$7986=EL34),'[4]Raw data'!$H$1:$H$7986)</f>
        <v>1</v>
      </c>
      <c r="EQ34" s="187">
        <f>LOOKUP(2,1/('[4]Raw data'!$K$1:$K$7986=EL34),'[4]Raw data'!$J$1:$J$7986)</f>
        <v>0</v>
      </c>
      <c r="ER34" s="187" t="str">
        <f>LOOKUP(2,1/('[4]Raw data'!$K$1:$K$7986=EL34),'[4]Raw data'!$I$1:$I$7986)</f>
        <v>http://www.ipcinfo.org/fileadmin/user_upload/ipcinfo/docs/IPC_DRC_AFI_2018August.pdf</v>
      </c>
      <c r="ES34" s="200">
        <f>LOOKUP(2,1/('[4]Raw data'!$K$1:$K$7986=EL34),'[4]Raw data'!$L$1:$L$7986)</f>
        <v>43509</v>
      </c>
      <c r="ET34" s="188" t="s">
        <v>3706</v>
      </c>
      <c r="EU34" s="188">
        <v>530</v>
      </c>
      <c r="EV34" s="188" t="s">
        <v>1738</v>
      </c>
      <c r="EW34" s="188" t="s">
        <v>735</v>
      </c>
      <c r="EX34" s="188">
        <v>1</v>
      </c>
      <c r="EY34" s="188" t="s">
        <v>1753</v>
      </c>
      <c r="EZ34" s="188" t="s">
        <v>1752</v>
      </c>
      <c r="FA34" s="207">
        <v>43509</v>
      </c>
      <c r="FB34" s="198" t="s">
        <v>3707</v>
      </c>
      <c r="FC34" s="187">
        <v>5</v>
      </c>
      <c r="FD34" s="187">
        <v>0</v>
      </c>
      <c r="FE34" s="187">
        <v>0</v>
      </c>
      <c r="FF34" s="187" t="b">
        <v>0</v>
      </c>
      <c r="FG34" s="187">
        <v>0</v>
      </c>
      <c r="FH34" s="187">
        <v>0</v>
      </c>
      <c r="FI34" s="200">
        <v>43509</v>
      </c>
      <c r="FJ34" s="198" t="s">
        <v>3708</v>
      </c>
      <c r="FK34" s="188">
        <v>8890000</v>
      </c>
      <c r="FL34" s="188" t="s">
        <v>1741</v>
      </c>
      <c r="FM34" s="188" t="s">
        <v>734</v>
      </c>
      <c r="FN34" s="188">
        <v>2</v>
      </c>
      <c r="FO34" s="188" t="s">
        <v>1760</v>
      </c>
      <c r="FP34" s="184" t="s">
        <v>1759</v>
      </c>
      <c r="FQ34" s="206">
        <v>43509</v>
      </c>
      <c r="FR34" s="198" t="s">
        <v>3709</v>
      </c>
      <c r="FS34" s="187">
        <v>4350000</v>
      </c>
      <c r="FT34" s="187" t="s">
        <v>1742</v>
      </c>
      <c r="FU34" s="187" t="s">
        <v>734</v>
      </c>
      <c r="FV34" s="187">
        <v>2</v>
      </c>
      <c r="FW34" s="187" t="s">
        <v>1761</v>
      </c>
      <c r="FX34" s="187" t="s">
        <v>1759</v>
      </c>
      <c r="FY34" s="200">
        <v>43509</v>
      </c>
      <c r="FZ34" s="188" t="s">
        <v>3710</v>
      </c>
      <c r="GA34" s="188">
        <v>0</v>
      </c>
      <c r="GB34" s="188" t="s">
        <v>941</v>
      </c>
      <c r="GC34" s="188">
        <v>0</v>
      </c>
      <c r="GD34" s="188" t="b">
        <v>0</v>
      </c>
      <c r="GE34" s="188" t="s">
        <v>1762</v>
      </c>
      <c r="GF34" s="188">
        <v>0</v>
      </c>
      <c r="GG34" s="207">
        <v>43509</v>
      </c>
      <c r="GH34" s="198" t="s">
        <v>3711</v>
      </c>
      <c r="GI34" s="187">
        <v>2</v>
      </c>
      <c r="GJ34" s="187" t="s">
        <v>941</v>
      </c>
      <c r="GK34" s="187">
        <v>0</v>
      </c>
      <c r="GL34" s="187" t="b">
        <v>0</v>
      </c>
      <c r="GM34" s="187" t="s">
        <v>1764</v>
      </c>
      <c r="GN34" s="187" t="s">
        <v>1763</v>
      </c>
      <c r="GO34" s="200">
        <v>43509</v>
      </c>
      <c r="GP34" s="188" t="s">
        <v>3712</v>
      </c>
      <c r="GQ34" s="188">
        <v>3</v>
      </c>
      <c r="GR34" s="188" t="s">
        <v>941</v>
      </c>
      <c r="GS34" s="188">
        <v>0</v>
      </c>
      <c r="GT34" s="188" t="b">
        <v>0</v>
      </c>
      <c r="GU34" s="188" t="s">
        <v>1765</v>
      </c>
      <c r="GV34" s="188">
        <v>0</v>
      </c>
      <c r="GW34" s="207">
        <v>43509</v>
      </c>
      <c r="GX34" s="198" t="s">
        <v>3713</v>
      </c>
      <c r="GY34" s="187">
        <v>2</v>
      </c>
      <c r="GZ34" s="187" t="s">
        <v>941</v>
      </c>
      <c r="HA34" s="187">
        <v>0</v>
      </c>
      <c r="HB34" s="187" t="b">
        <v>0</v>
      </c>
      <c r="HC34" s="187" t="s">
        <v>1766</v>
      </c>
      <c r="HD34" s="187">
        <v>0</v>
      </c>
      <c r="HE34" s="200">
        <v>43509</v>
      </c>
      <c r="HF34" s="188" t="s">
        <v>3714</v>
      </c>
      <c r="HG34" s="188">
        <v>2</v>
      </c>
      <c r="HH34" s="188" t="s">
        <v>941</v>
      </c>
      <c r="HI34" s="188">
        <v>0</v>
      </c>
      <c r="HJ34" s="188" t="b">
        <v>0</v>
      </c>
      <c r="HK34" s="188" t="s">
        <v>1767</v>
      </c>
      <c r="HL34" s="188">
        <v>0</v>
      </c>
      <c r="HM34" s="207">
        <v>43509</v>
      </c>
      <c r="HN34" s="198" t="s">
        <v>3715</v>
      </c>
      <c r="HO34" s="187">
        <v>2</v>
      </c>
      <c r="HP34" s="187" t="s">
        <v>941</v>
      </c>
      <c r="HQ34" s="187">
        <v>0</v>
      </c>
      <c r="HR34" s="187" t="b">
        <v>0</v>
      </c>
      <c r="HS34" s="187" t="s">
        <v>1768</v>
      </c>
      <c r="HT34" s="187">
        <v>0</v>
      </c>
      <c r="HU34" s="200">
        <v>43509</v>
      </c>
      <c r="HV34" s="188" t="s">
        <v>3716</v>
      </c>
      <c r="HW34" s="188">
        <v>3</v>
      </c>
      <c r="HX34" s="188" t="s">
        <v>941</v>
      </c>
      <c r="HY34" s="188">
        <v>0</v>
      </c>
      <c r="HZ34" s="188" t="b">
        <v>0</v>
      </c>
      <c r="IA34" s="188" t="s">
        <v>1769</v>
      </c>
      <c r="IB34" s="188">
        <v>0</v>
      </c>
      <c r="IC34" s="207">
        <v>43509</v>
      </c>
      <c r="ID34" s="198" t="s">
        <v>3717</v>
      </c>
      <c r="IE34" s="187">
        <v>2</v>
      </c>
      <c r="IF34" s="187" t="s">
        <v>941</v>
      </c>
      <c r="IG34" s="187">
        <v>0</v>
      </c>
      <c r="IH34" s="187" t="b">
        <v>0</v>
      </c>
      <c r="II34" s="187" t="s">
        <v>1770</v>
      </c>
      <c r="IJ34" s="187">
        <v>0</v>
      </c>
      <c r="IK34" s="200">
        <v>43509</v>
      </c>
      <c r="IL34" s="188" t="s">
        <v>3718</v>
      </c>
      <c r="IM34" s="188">
        <v>2</v>
      </c>
      <c r="IN34" s="188" t="s">
        <v>941</v>
      </c>
      <c r="IO34" s="188">
        <v>0</v>
      </c>
      <c r="IP34" s="188" t="b">
        <v>0</v>
      </c>
      <c r="IQ34" s="188" t="s">
        <v>1771</v>
      </c>
      <c r="IR34" s="188">
        <v>0</v>
      </c>
      <c r="IS34" s="207">
        <v>43509</v>
      </c>
    </row>
    <row r="35" spans="1:253" x14ac:dyDescent="0.3">
      <c r="A35" t="s">
        <v>1281</v>
      </c>
      <c r="B35" t="s">
        <v>862</v>
      </c>
      <c r="C35" t="s">
        <v>820</v>
      </c>
      <c r="D35" t="str">
        <f>Lists!C:C</f>
        <v>Ecuador</v>
      </c>
      <c r="E35" t="s">
        <v>92</v>
      </c>
      <c r="F35" t="s">
        <v>3719</v>
      </c>
      <c r="G35" s="186">
        <v>16878358</v>
      </c>
      <c r="H35" s="187" t="s">
        <v>921</v>
      </c>
      <c r="I35" s="187" t="s">
        <v>735</v>
      </c>
      <c r="J35" s="187">
        <v>1</v>
      </c>
      <c r="K35" s="187" t="s">
        <v>1348</v>
      </c>
      <c r="L35" s="187" t="s">
        <v>2085</v>
      </c>
      <c r="M35" s="201">
        <v>43510</v>
      </c>
      <c r="N35" s="198" t="s">
        <v>3720</v>
      </c>
      <c r="O35" s="189">
        <v>1324</v>
      </c>
      <c r="P35" s="189" t="s">
        <v>2088</v>
      </c>
      <c r="Q35" s="189" t="s">
        <v>735</v>
      </c>
      <c r="R35" s="189">
        <v>1</v>
      </c>
      <c r="S35" s="189">
        <v>0</v>
      </c>
      <c r="T35" s="189">
        <v>0</v>
      </c>
      <c r="U35" s="204">
        <v>43510</v>
      </c>
      <c r="V35" s="198" t="s">
        <v>3721</v>
      </c>
      <c r="W35" s="187">
        <v>2918132</v>
      </c>
      <c r="X35" s="187">
        <v>0</v>
      </c>
      <c r="Y35" s="187" t="s">
        <v>735</v>
      </c>
      <c r="Z35" s="187">
        <v>1</v>
      </c>
      <c r="AA35" s="187">
        <v>0</v>
      </c>
      <c r="AB35" s="187">
        <v>0</v>
      </c>
      <c r="AC35" s="201">
        <v>43510</v>
      </c>
      <c r="AD35" s="198" t="s">
        <v>3722</v>
      </c>
      <c r="AE35" s="188">
        <v>3171632</v>
      </c>
      <c r="AF35" s="188" t="s">
        <v>2088</v>
      </c>
      <c r="AG35" s="188" t="s">
        <v>735</v>
      </c>
      <c r="AH35" s="188">
        <v>1</v>
      </c>
      <c r="AI35" s="188">
        <v>0</v>
      </c>
      <c r="AJ35" s="188">
        <v>0</v>
      </c>
      <c r="AK35" s="207">
        <v>43510</v>
      </c>
      <c r="AL35" s="198" t="s">
        <v>3723</v>
      </c>
      <c r="AM35" s="187">
        <v>253500</v>
      </c>
      <c r="AN35" s="187">
        <v>0</v>
      </c>
      <c r="AO35" s="187" t="s">
        <v>735</v>
      </c>
      <c r="AP35" s="187">
        <v>1</v>
      </c>
      <c r="AQ35" s="187">
        <v>0</v>
      </c>
      <c r="AR35" s="187">
        <v>0</v>
      </c>
      <c r="AS35" s="201">
        <v>43510</v>
      </c>
      <c r="AT35" s="188" t="s">
        <v>3724</v>
      </c>
      <c r="AU35" s="188" t="s">
        <v>445</v>
      </c>
      <c r="AV35" s="188">
        <v>0</v>
      </c>
      <c r="AW35" s="188" t="s">
        <v>735</v>
      </c>
      <c r="AX35" s="188">
        <v>1</v>
      </c>
      <c r="AY35" s="188">
        <v>0</v>
      </c>
      <c r="AZ35" s="188">
        <v>0</v>
      </c>
      <c r="BA35" s="207">
        <v>43510</v>
      </c>
      <c r="BB35" s="198" t="s">
        <v>3725</v>
      </c>
      <c r="BC35" s="187" t="s">
        <v>445</v>
      </c>
      <c r="BD35" s="187">
        <v>0</v>
      </c>
      <c r="BE35" s="187" t="s">
        <v>735</v>
      </c>
      <c r="BF35" s="187">
        <v>1</v>
      </c>
      <c r="BG35" s="187">
        <v>0</v>
      </c>
      <c r="BH35" s="187">
        <v>0</v>
      </c>
      <c r="BI35" s="200">
        <v>43510</v>
      </c>
      <c r="BJ35" s="188" t="s">
        <v>3726</v>
      </c>
      <c r="BK35" s="188" t="s">
        <v>445</v>
      </c>
      <c r="BL35" s="188">
        <v>0</v>
      </c>
      <c r="BM35" s="188" t="s">
        <v>735</v>
      </c>
      <c r="BN35" s="188">
        <v>1</v>
      </c>
      <c r="BO35" s="188">
        <v>0</v>
      </c>
      <c r="BP35" s="188">
        <v>0</v>
      </c>
      <c r="BQ35" s="207">
        <v>43510</v>
      </c>
      <c r="BR35" s="198" t="s">
        <v>3727</v>
      </c>
      <c r="BS35" s="187" t="s">
        <v>445</v>
      </c>
      <c r="BT35" s="187">
        <v>0</v>
      </c>
      <c r="BU35" s="187" t="s">
        <v>735</v>
      </c>
      <c r="BV35" s="187">
        <v>1</v>
      </c>
      <c r="BW35" s="187">
        <v>0</v>
      </c>
      <c r="BX35" s="187">
        <v>0</v>
      </c>
      <c r="BY35" s="200">
        <v>43510</v>
      </c>
      <c r="BZ35" s="188" t="s">
        <v>3728</v>
      </c>
      <c r="CA35" s="188" t="s">
        <v>445</v>
      </c>
      <c r="CB35" s="188">
        <v>0</v>
      </c>
      <c r="CC35" s="188" t="s">
        <v>735</v>
      </c>
      <c r="CD35" s="188">
        <v>1</v>
      </c>
      <c r="CE35" s="188">
        <v>0</v>
      </c>
      <c r="CF35" s="188">
        <v>0</v>
      </c>
      <c r="CG35" s="207">
        <v>43510</v>
      </c>
      <c r="CH35" s="198" t="s">
        <v>3729</v>
      </c>
      <c r="CI35" s="188" t="e">
        <v>#N/A</v>
      </c>
      <c r="CJ35" s="188" t="e">
        <v>#N/A</v>
      </c>
      <c r="CK35" s="188" t="e">
        <v>#N/A</v>
      </c>
      <c r="CL35" s="188" t="e">
        <v>#N/A</v>
      </c>
      <c r="CM35" s="188" t="e">
        <v>#N/A</v>
      </c>
      <c r="CN35" s="188" t="e">
        <v>#N/A</v>
      </c>
      <c r="CO35" s="195" t="e">
        <v>#N/A</v>
      </c>
      <c r="CP35" s="188" t="s">
        <v>3730</v>
      </c>
      <c r="CQ35" s="187" t="s">
        <v>445</v>
      </c>
      <c r="CR35" s="187">
        <v>0</v>
      </c>
      <c r="CS35" s="187" t="s">
        <v>735</v>
      </c>
      <c r="CT35" s="187">
        <v>1</v>
      </c>
      <c r="CU35" s="187">
        <v>0</v>
      </c>
      <c r="CV35" s="187">
        <v>0</v>
      </c>
      <c r="CW35" s="200">
        <v>43510</v>
      </c>
      <c r="CX35" s="184" t="str">
        <f t="shared" si="3"/>
        <v>ECU002People in Need</v>
      </c>
      <c r="CY35" s="184">
        <f>IF(LOOKUP(2,1/(Log!$K$1:$K$7986=CX35),Log!$E$1:$E$7986)="x","x",ROUND(LOOKUP(2,1/(Log!$K$1:$K$7986=CX35),Log!$E$1:$E$7986),-3))</f>
        <v>254000</v>
      </c>
      <c r="CZ35" s="188">
        <f>LOOKUP(2,1/('[4]Raw data'!$K$1:$K$7986=CX35),'[4]Raw data'!$F$1:$F$7986)</f>
        <v>0</v>
      </c>
      <c r="DA35" s="188" t="str">
        <f>LOOKUP(2,1/('[4]Raw data'!$K$1:$K$7986=CX35),'[4]Raw data'!$G$1:$G$7986)</f>
        <v>High</v>
      </c>
      <c r="DB35" s="188">
        <f>LOOKUP(2,1/('[4]Raw data'!$K$1:$K$7986=CX35),'[4]Raw data'!$H$1:$H$7986)</f>
        <v>1</v>
      </c>
      <c r="DC35" s="188">
        <f>LOOKUP(2,1/('[4]Raw data'!$K$1:$K$7986=CX35),'[4]Raw data'!$J$1:$J$7986)</f>
        <v>0</v>
      </c>
      <c r="DD35" s="188">
        <f>LOOKUP(2,1/('[4]Raw data'!$K$1:$K$7986=CX35),'[4]Raw data'!$I$1:$I$7986)</f>
        <v>0</v>
      </c>
      <c r="DE35" s="207">
        <f>LOOKUP(2,1/('[4]Raw data'!$K$1:$K$7986=CX35),'[4]Raw data'!$L$1:$L$7986)</f>
        <v>43510</v>
      </c>
      <c r="DF35" s="197" t="str">
        <f t="shared" si="4"/>
        <v>ECU002People facing minimal humanitarian needs (level 1)</v>
      </c>
      <c r="DG35" s="183">
        <f>IF(LOOKUP(2,1/(Log!$K$1:$K$7986=DF35),Log!$E$1:$E$7986)="x","x",ROUND(LOOKUP(2,1/(Log!$K$1:$K$7986=DF35),Log!$E$1:$E$7986),-3))</f>
        <v>0</v>
      </c>
      <c r="DH35" s="187">
        <f>LOOKUP(2,1/('[4]Raw data'!$K$1:$K$7986=DF35),'[4]Raw data'!$F$1:$F$7986)</f>
        <v>0</v>
      </c>
      <c r="DI35" s="187" t="str">
        <f>LOOKUP(2,1/('[4]Raw data'!$K$1:$K$7986=DF35),'[4]Raw data'!$G$1:$G$7986)</f>
        <v>High</v>
      </c>
      <c r="DJ35" s="187">
        <f>LOOKUP(2,1/('[4]Raw data'!$K$1:$K$7986=DF35),'[4]Raw data'!$H$1:$H$7986)</f>
        <v>1</v>
      </c>
      <c r="DK35" s="187" t="str">
        <f>LOOKUP(2,1/('[4]Raw data'!$K$1:$K$7986=DF35),'[4]Raw data'!$J$1:$J$7986)</f>
        <v>The RRP quotes a MSNA conducted in September and October 2018, which found that more than 55 per cent of those surveyed were unable to meet their basic needs, resulting in high levels of food insecurity. Thus, 55% of PIN are level 3, the others level 2</v>
      </c>
      <c r="DL35" s="187" t="str">
        <f>LOOKUP(2,1/('[4]Raw data'!$K$1:$K$7986=DF35),'[4]Raw data'!$I$1:$I$7986)</f>
        <v>https://r4v.info/es/situations/platform</v>
      </c>
      <c r="DM35" s="200">
        <f>LOOKUP(2,1/('[4]Raw data'!$K$1:$K$7986=DF35),'[4]Raw data'!$L$1:$L$7986)</f>
        <v>43510</v>
      </c>
      <c r="DN35" s="188" t="str">
        <f t="shared" si="0"/>
        <v>ECU002People facing stressed humanitarian needs (level 2)</v>
      </c>
      <c r="DO35" s="184">
        <f>IF(LOOKUP(2,1/(Log!$K$1:$K$7986=DN35),Log!$E$1:$E$7986)="x","x",ROUND(LOOKUP(2,1/(Log!$K$1:$K$7986=DN35),Log!$E$1:$E$7986),-3))</f>
        <v>114000</v>
      </c>
      <c r="DP35" s="188">
        <f>LOOKUP(2,1/('[4]Raw data'!$K$1:$K$7986=DN35),'[4]Raw data'!$F$1:$F$7986)</f>
        <v>0</v>
      </c>
      <c r="DQ35" s="188" t="str">
        <f>LOOKUP(2,1/('[4]Raw data'!$K$1:$K$7986=DN35),'[4]Raw data'!$G$1:$G$7986)</f>
        <v>High</v>
      </c>
      <c r="DR35" s="188">
        <f>LOOKUP(2,1/('[4]Raw data'!$K$1:$K$7986=DN35),'[4]Raw data'!$H$1:$H$7986)</f>
        <v>1</v>
      </c>
      <c r="DS35" s="188" t="str">
        <f>LOOKUP(2,1/('[4]Raw data'!$K$1:$K$7986=DN35),'[4]Raw data'!$J$1:$J$7986)</f>
        <v>The RRP quotes a MSNA conducted in September and October 2018, which found that more than 55 per cent of those surveyed were unable to meet their basic needs, resulting in high levels of food insecurity. Thus, 55% of PIN are level 3, the others level 2</v>
      </c>
      <c r="DT35" s="188" t="str">
        <f>LOOKUP(2,1/('[4]Raw data'!$K$1:$K$7986=DN35),'[4]Raw data'!$I$1:$I$7986)</f>
        <v>https://r4v.info/es/situations/platform</v>
      </c>
      <c r="DU35" s="207">
        <f>LOOKUP(2,1/('[4]Raw data'!$K$1:$K$7986=DN35),'[4]Raw data'!$L$1:$L$7986)</f>
        <v>43510</v>
      </c>
      <c r="DV35" s="198" t="str">
        <f t="shared" si="5"/>
        <v>ECU002People  facing moderate humanitarian needs (level 3)</v>
      </c>
      <c r="DW35" s="183">
        <f>IF(LOOKUP(2,1/(Log!$K$1:$K$7986=DV35),Log!$E$1:$E$7986)="x","x",ROUND(LOOKUP(2,1/(Log!$K$1:$K$7986=DV35),Log!$E$1:$E$7986),-3))</f>
        <v>139000</v>
      </c>
      <c r="DX35" s="187">
        <f>LOOKUP(2,1/('[4]Raw data'!$K$1:$K$7986=DV35),'[4]Raw data'!$F$1:$F$7986)</f>
        <v>0</v>
      </c>
      <c r="DY35" s="187" t="str">
        <f>LOOKUP(2,1/('[4]Raw data'!$K$1:$K$7986=DV35),'[4]Raw data'!$G$1:$G$7986)</f>
        <v>High</v>
      </c>
      <c r="DZ35" s="187">
        <f>LOOKUP(2,1/('[4]Raw data'!$K$1:$K$7986=DV35),'[4]Raw data'!$H$1:$H$7986)</f>
        <v>1</v>
      </c>
      <c r="EA35" s="187" t="str">
        <f>LOOKUP(2,1/('[4]Raw data'!$K$1:$K$7986=DV35),'[4]Raw data'!$J$1:$J$7986)</f>
        <v>The RRP quotes a MSNA conducted in September and October 2018, which found that more than 55 per cent of those surveyed were unable to meet their basic needs, resulting in high levels of food insecurity. Thus, 55% of PIN are level 3, the others level 2</v>
      </c>
      <c r="EB35" s="187" t="str">
        <f>LOOKUP(2,1/('[4]Raw data'!$K$1:$K$7986=DV35),'[4]Raw data'!$I$1:$I$7986)</f>
        <v>https://r4v.info/es/situations/platform</v>
      </c>
      <c r="EC35" s="200">
        <f>LOOKUP(2,1/('[4]Raw data'!$K$1:$K$7986=DV35),'[4]Raw data'!$L$1:$L$7986)</f>
        <v>43510</v>
      </c>
      <c r="ED35" s="188" t="str">
        <f t="shared" si="1"/>
        <v>ECU002People facing severe humanitarian needs (level 4)</v>
      </c>
      <c r="EE35" s="184">
        <f>IF(LOOKUP(2,1/(Log!$K$1:$K$7986=ED35),Log!$E$1:$E$7986)="x","x",ROUND(LOOKUP(2,1/(Log!$K$1:$K$7986=ED35),Log!$E$1:$E$7986),-3))</f>
        <v>0</v>
      </c>
      <c r="EF35" s="188">
        <f>LOOKUP(2,1/('[4]Raw data'!$K$1:$K$7986=ED35),'[4]Raw data'!$F$1:$F$7986)</f>
        <v>0</v>
      </c>
      <c r="EG35" s="188" t="str">
        <f>LOOKUP(2,1/('[4]Raw data'!$K$1:$K$7986=ED35),'[4]Raw data'!$G$1:$G$7986)</f>
        <v>High</v>
      </c>
      <c r="EH35" s="188">
        <f>LOOKUP(2,1/('[4]Raw data'!$K$1:$K$7986=ED35),'[4]Raw data'!$H$1:$H$7986)</f>
        <v>1</v>
      </c>
      <c r="EI35" s="188" t="str">
        <f>LOOKUP(2,1/('[4]Raw data'!$K$1:$K$7986=ED35),'[4]Raw data'!$J$1:$J$7986)</f>
        <v>The RRP quotes a MSNA conducted in September and October 2018, which found that more than 55 per cent of those surveyed were unable to meet their basic needs, resulting in high levels of food insecurity. Thus, 55% of PIN are level 3, the others level 2</v>
      </c>
      <c r="EJ35" s="188" t="str">
        <f>LOOKUP(2,1/('[4]Raw data'!$K$1:$K$7986=ED35),'[4]Raw data'!$I$1:$I$7986)</f>
        <v>https://r4v.info/es/situations/platform</v>
      </c>
      <c r="EK35" s="207">
        <f>LOOKUP(2,1/('[4]Raw data'!$K$1:$K$7986=ED35),'[4]Raw data'!$L$1:$L$7986)</f>
        <v>43510</v>
      </c>
      <c r="EL35" s="198" t="str">
        <f t="shared" si="2"/>
        <v>ECU002People facing extreme humanitarian needs (level 5)</v>
      </c>
      <c r="EM35" s="183">
        <f>IF(LOOKUP(2,1/(Log!$K$1:$K$7986=EL35),Log!$E$1:$E$7986)="x","x",ROUND(LOOKUP(2,1/(Log!$K$1:$K$7986=EL35),Log!$E$1:$E$7986),-3))</f>
        <v>0</v>
      </c>
      <c r="EN35" s="187">
        <f>LOOKUP(2,1/('[4]Raw data'!$K$1:$K$7986=EL35),'[4]Raw data'!$F$1:$F$7986)</f>
        <v>0</v>
      </c>
      <c r="EO35" s="187" t="str">
        <f>LOOKUP(2,1/('[4]Raw data'!$K$1:$K$7986=EL35),'[4]Raw data'!$G$1:$G$7986)</f>
        <v>High</v>
      </c>
      <c r="EP35" s="187">
        <f>LOOKUP(2,1/('[4]Raw data'!$K$1:$K$7986=EL35),'[4]Raw data'!$H$1:$H$7986)</f>
        <v>1</v>
      </c>
      <c r="EQ35" s="187" t="str">
        <f>LOOKUP(2,1/('[4]Raw data'!$K$1:$K$7986=EL35),'[4]Raw data'!$J$1:$J$7986)</f>
        <v>The RRP quotes a MSNA conducted in September and October 2018, which found that more than 55 per cent of those surveyed were unable to meet their basic needs, resulting in high levels of food insecurity. Thus, 55% of PIN are level 3, the others level 2</v>
      </c>
      <c r="ER35" s="187" t="str">
        <f>LOOKUP(2,1/('[4]Raw data'!$K$1:$K$7986=EL35),'[4]Raw data'!$I$1:$I$7986)</f>
        <v>https://r4v.info/es/situations/platform</v>
      </c>
      <c r="ES35" s="200">
        <f>LOOKUP(2,1/('[4]Raw data'!$K$1:$K$7986=EL35),'[4]Raw data'!$L$1:$L$7986)</f>
        <v>43510</v>
      </c>
      <c r="ET35" s="188" t="s">
        <v>3731</v>
      </c>
      <c r="EU35" s="188">
        <v>0</v>
      </c>
      <c r="EV35" s="188">
        <v>0</v>
      </c>
      <c r="EW35" s="188" t="s">
        <v>735</v>
      </c>
      <c r="EX35" s="188">
        <v>1</v>
      </c>
      <c r="EY35" s="188">
        <v>0</v>
      </c>
      <c r="EZ35" s="188">
        <v>0</v>
      </c>
      <c r="FA35" s="207">
        <v>43510</v>
      </c>
      <c r="FB35" s="198" t="s">
        <v>3732</v>
      </c>
      <c r="FC35" s="187">
        <v>2</v>
      </c>
      <c r="FD35" s="187">
        <v>0</v>
      </c>
      <c r="FE35" s="187" t="s">
        <v>735</v>
      </c>
      <c r="FF35" s="187">
        <v>1</v>
      </c>
      <c r="FG35" s="187" t="s">
        <v>2083</v>
      </c>
      <c r="FH35" s="187">
        <v>0</v>
      </c>
      <c r="FI35" s="200">
        <v>43510</v>
      </c>
      <c r="FJ35" s="198" t="s">
        <v>3733</v>
      </c>
      <c r="FK35" s="188" t="s">
        <v>445</v>
      </c>
      <c r="FL35" s="188">
        <v>0</v>
      </c>
      <c r="FM35" s="188" t="s">
        <v>735</v>
      </c>
      <c r="FN35" s="188">
        <v>1</v>
      </c>
      <c r="FO35" s="188">
        <v>0</v>
      </c>
      <c r="FP35" s="184">
        <v>0</v>
      </c>
      <c r="FQ35" s="206">
        <v>43510</v>
      </c>
      <c r="FR35" s="198" t="s">
        <v>3734</v>
      </c>
      <c r="FS35" s="187" t="s">
        <v>445</v>
      </c>
      <c r="FT35" s="187">
        <v>0</v>
      </c>
      <c r="FU35" s="187" t="s">
        <v>735</v>
      </c>
      <c r="FV35" s="187">
        <v>1</v>
      </c>
      <c r="FW35" s="187">
        <v>0</v>
      </c>
      <c r="FX35" s="187">
        <v>0</v>
      </c>
      <c r="FY35" s="200">
        <v>43510</v>
      </c>
      <c r="FZ35" s="188" t="s">
        <v>3735</v>
      </c>
      <c r="GA35" s="188" t="s">
        <v>445</v>
      </c>
      <c r="GB35" s="188">
        <v>0</v>
      </c>
      <c r="GC35" s="188" t="s">
        <v>735</v>
      </c>
      <c r="GD35" s="188">
        <v>1</v>
      </c>
      <c r="GE35" s="188">
        <v>0</v>
      </c>
      <c r="GF35" s="188">
        <v>0</v>
      </c>
      <c r="GG35" s="207">
        <v>43510</v>
      </c>
      <c r="GH35" s="198" t="s">
        <v>3736</v>
      </c>
      <c r="GI35" s="187" t="s">
        <v>445</v>
      </c>
      <c r="GJ35" s="187">
        <v>0</v>
      </c>
      <c r="GK35" s="187" t="s">
        <v>735</v>
      </c>
      <c r="GL35" s="187">
        <v>1</v>
      </c>
      <c r="GM35" s="187">
        <v>0</v>
      </c>
      <c r="GN35" s="187">
        <v>0</v>
      </c>
      <c r="GO35" s="200">
        <v>43510</v>
      </c>
      <c r="GP35" s="188" t="s">
        <v>3737</v>
      </c>
      <c r="GQ35" s="188" t="s">
        <v>445</v>
      </c>
      <c r="GR35" s="188">
        <v>0</v>
      </c>
      <c r="GS35" s="188" t="s">
        <v>735</v>
      </c>
      <c r="GT35" s="188">
        <v>1</v>
      </c>
      <c r="GU35" s="188">
        <v>0</v>
      </c>
      <c r="GV35" s="188">
        <v>0</v>
      </c>
      <c r="GW35" s="207">
        <v>43510</v>
      </c>
      <c r="GX35" s="198" t="s">
        <v>3738</v>
      </c>
      <c r="GY35" s="187" t="s">
        <v>445</v>
      </c>
      <c r="GZ35" s="187">
        <v>0</v>
      </c>
      <c r="HA35" s="187" t="s">
        <v>735</v>
      </c>
      <c r="HB35" s="187">
        <v>1</v>
      </c>
      <c r="HC35" s="187">
        <v>0</v>
      </c>
      <c r="HD35" s="187">
        <v>0</v>
      </c>
      <c r="HE35" s="200">
        <v>43510</v>
      </c>
      <c r="HF35" s="188" t="s">
        <v>3739</v>
      </c>
      <c r="HG35" s="188" t="s">
        <v>445</v>
      </c>
      <c r="HH35" s="188">
        <v>0</v>
      </c>
      <c r="HI35" s="188" t="s">
        <v>735</v>
      </c>
      <c r="HJ35" s="188">
        <v>1</v>
      </c>
      <c r="HK35" s="188">
        <v>0</v>
      </c>
      <c r="HL35" s="188">
        <v>0</v>
      </c>
      <c r="HM35" s="207">
        <v>43510</v>
      </c>
      <c r="HN35" s="198" t="s">
        <v>3740</v>
      </c>
      <c r="HO35" s="187" t="s">
        <v>445</v>
      </c>
      <c r="HP35" s="187">
        <v>0</v>
      </c>
      <c r="HQ35" s="187" t="s">
        <v>735</v>
      </c>
      <c r="HR35" s="187">
        <v>1</v>
      </c>
      <c r="HS35" s="187">
        <v>0</v>
      </c>
      <c r="HT35" s="187">
        <v>0</v>
      </c>
      <c r="HU35" s="200">
        <v>43510</v>
      </c>
      <c r="HV35" s="188" t="s">
        <v>3741</v>
      </c>
      <c r="HW35" s="188" t="s">
        <v>445</v>
      </c>
      <c r="HX35" s="188">
        <v>0</v>
      </c>
      <c r="HY35" s="188" t="s">
        <v>735</v>
      </c>
      <c r="HZ35" s="188">
        <v>1</v>
      </c>
      <c r="IA35" s="188">
        <v>0</v>
      </c>
      <c r="IB35" s="188">
        <v>0</v>
      </c>
      <c r="IC35" s="207">
        <v>43510</v>
      </c>
      <c r="ID35" s="198" t="s">
        <v>3742</v>
      </c>
      <c r="IE35" s="187" t="s">
        <v>445</v>
      </c>
      <c r="IF35" s="187">
        <v>0</v>
      </c>
      <c r="IG35" s="187" t="s">
        <v>735</v>
      </c>
      <c r="IH35" s="187">
        <v>1</v>
      </c>
      <c r="II35" s="187">
        <v>0</v>
      </c>
      <c r="IJ35" s="187">
        <v>0</v>
      </c>
      <c r="IK35" s="200">
        <v>43510</v>
      </c>
      <c r="IL35" s="188" t="s">
        <v>3743</v>
      </c>
      <c r="IM35" s="188" t="s">
        <v>445</v>
      </c>
      <c r="IN35" s="188">
        <v>0</v>
      </c>
      <c r="IO35" s="188" t="s">
        <v>735</v>
      </c>
      <c r="IP35" s="188">
        <v>1</v>
      </c>
      <c r="IQ35" s="188">
        <v>0</v>
      </c>
      <c r="IR35" s="188">
        <v>0</v>
      </c>
      <c r="IS35" s="207">
        <v>43510</v>
      </c>
    </row>
    <row r="36" spans="1:253" x14ac:dyDescent="0.3">
      <c r="A36" t="s">
        <v>1316</v>
      </c>
      <c r="B36" t="s">
        <v>862</v>
      </c>
      <c r="C36" t="s">
        <v>859</v>
      </c>
      <c r="D36" t="str">
        <f>Lists!C:C</f>
        <v xml:space="preserve">Egypt </v>
      </c>
      <c r="E36" t="s">
        <v>94</v>
      </c>
      <c r="F36" t="s">
        <v>3744</v>
      </c>
      <c r="G36" s="186">
        <v>97392278</v>
      </c>
      <c r="H36" s="187" t="s">
        <v>1547</v>
      </c>
      <c r="I36" s="187" t="s">
        <v>734</v>
      </c>
      <c r="J36" s="187">
        <v>2</v>
      </c>
      <c r="K36" s="187" t="s">
        <v>1555</v>
      </c>
      <c r="L36" s="187" t="s">
        <v>1552</v>
      </c>
      <c r="M36" s="201">
        <v>43507</v>
      </c>
      <c r="N36" s="198" t="s">
        <v>3745</v>
      </c>
      <c r="O36" s="189">
        <v>16269</v>
      </c>
      <c r="P36" s="189" t="s">
        <v>1548</v>
      </c>
      <c r="Q36" s="189" t="s">
        <v>734</v>
      </c>
      <c r="R36" s="189">
        <v>2</v>
      </c>
      <c r="S36" s="189" t="s">
        <v>1556</v>
      </c>
      <c r="T36" s="189" t="s">
        <v>1553</v>
      </c>
      <c r="U36" s="204">
        <v>43507</v>
      </c>
      <c r="V36" s="198" t="s">
        <v>3746</v>
      </c>
      <c r="W36" s="187">
        <v>18716539</v>
      </c>
      <c r="X36" s="187" t="s">
        <v>1547</v>
      </c>
      <c r="Y36" s="187" t="s">
        <v>734</v>
      </c>
      <c r="Z36" s="187">
        <v>2</v>
      </c>
      <c r="AA36" s="187" t="s">
        <v>1557</v>
      </c>
      <c r="AB36" s="187" t="s">
        <v>1552</v>
      </c>
      <c r="AC36" s="201">
        <v>43507</v>
      </c>
      <c r="AD36" s="198" t="s">
        <v>3747</v>
      </c>
      <c r="AE36" s="188">
        <v>132871</v>
      </c>
      <c r="AF36" s="188" t="s">
        <v>1548</v>
      </c>
      <c r="AG36" s="188" t="s">
        <v>734</v>
      </c>
      <c r="AH36" s="188">
        <v>2</v>
      </c>
      <c r="AI36" s="188" t="s">
        <v>1558</v>
      </c>
      <c r="AJ36" s="188" t="s">
        <v>1553</v>
      </c>
      <c r="AK36" s="207">
        <v>43507</v>
      </c>
      <c r="AL36" s="198" t="s">
        <v>3748</v>
      </c>
      <c r="AM36" s="187">
        <v>132871</v>
      </c>
      <c r="AN36" s="187" t="s">
        <v>1548</v>
      </c>
      <c r="AO36" s="187" t="s">
        <v>735</v>
      </c>
      <c r="AP36" s="187">
        <v>1</v>
      </c>
      <c r="AQ36" s="187" t="s">
        <v>1558</v>
      </c>
      <c r="AR36" s="187" t="s">
        <v>1553</v>
      </c>
      <c r="AS36" s="201">
        <v>43507</v>
      </c>
      <c r="AT36" s="188" t="s">
        <v>3749</v>
      </c>
      <c r="AU36" s="188">
        <v>0</v>
      </c>
      <c r="AV36" s="188" t="s">
        <v>1549</v>
      </c>
      <c r="AW36" s="188" t="s">
        <v>734</v>
      </c>
      <c r="AX36" s="188">
        <v>2</v>
      </c>
      <c r="AY36" s="188">
        <v>0</v>
      </c>
      <c r="AZ36" s="188" t="s">
        <v>1413</v>
      </c>
      <c r="BA36" s="207">
        <v>43507</v>
      </c>
      <c r="BB36" s="198" t="s">
        <v>3750</v>
      </c>
      <c r="BC36" s="187" t="s">
        <v>445</v>
      </c>
      <c r="BD36" s="187">
        <v>0</v>
      </c>
      <c r="BE36" s="187">
        <v>0</v>
      </c>
      <c r="BF36" s="187" t="b">
        <v>0</v>
      </c>
      <c r="BG36" s="187" t="s">
        <v>1421</v>
      </c>
      <c r="BH36" s="187" t="s">
        <v>1413</v>
      </c>
      <c r="BI36" s="200">
        <v>43507</v>
      </c>
      <c r="BJ36" s="188" t="s">
        <v>3751</v>
      </c>
      <c r="BK36" s="188">
        <v>0</v>
      </c>
      <c r="BL36" s="188" t="s">
        <v>1549</v>
      </c>
      <c r="BM36" s="188" t="s">
        <v>734</v>
      </c>
      <c r="BN36" s="188">
        <v>2</v>
      </c>
      <c r="BO36" s="188">
        <v>0</v>
      </c>
      <c r="BP36" s="188">
        <v>0</v>
      </c>
      <c r="BQ36" s="207">
        <v>43507</v>
      </c>
      <c r="BR36" s="198" t="s">
        <v>3752</v>
      </c>
      <c r="BS36" s="187" t="s">
        <v>445</v>
      </c>
      <c r="BT36" s="187">
        <v>0</v>
      </c>
      <c r="BU36" s="187">
        <v>0</v>
      </c>
      <c r="BV36" s="187" t="b">
        <v>0</v>
      </c>
      <c r="BW36" s="187" t="s">
        <v>1421</v>
      </c>
      <c r="BX36" s="187">
        <v>0</v>
      </c>
      <c r="BY36" s="200">
        <v>43507</v>
      </c>
      <c r="BZ36" s="188" t="s">
        <v>3753</v>
      </c>
      <c r="CA36" s="188" t="s">
        <v>445</v>
      </c>
      <c r="CB36" s="188">
        <v>0</v>
      </c>
      <c r="CC36" s="188">
        <v>0</v>
      </c>
      <c r="CD36" s="188" t="b">
        <v>0</v>
      </c>
      <c r="CE36" s="188" t="s">
        <v>1421</v>
      </c>
      <c r="CF36" s="188">
        <v>0</v>
      </c>
      <c r="CG36" s="207">
        <v>43507</v>
      </c>
      <c r="CH36" s="198" t="s">
        <v>3754</v>
      </c>
      <c r="CI36" s="188" t="e">
        <v>#N/A</v>
      </c>
      <c r="CJ36" s="188" t="e">
        <v>#N/A</v>
      </c>
      <c r="CK36" s="188" t="e">
        <v>#N/A</v>
      </c>
      <c r="CL36" s="188" t="e">
        <v>#N/A</v>
      </c>
      <c r="CM36" s="188" t="e">
        <v>#N/A</v>
      </c>
      <c r="CN36" s="188" t="e">
        <v>#N/A</v>
      </c>
      <c r="CO36" s="195" t="e">
        <v>#N/A</v>
      </c>
      <c r="CP36" s="188" t="s">
        <v>3755</v>
      </c>
      <c r="CQ36" s="187" t="s">
        <v>445</v>
      </c>
      <c r="CR36" s="187">
        <v>0</v>
      </c>
      <c r="CS36" s="187">
        <v>0</v>
      </c>
      <c r="CT36" s="187" t="b">
        <v>0</v>
      </c>
      <c r="CU36" s="187" t="s">
        <v>1421</v>
      </c>
      <c r="CV36" s="187">
        <v>0</v>
      </c>
      <c r="CW36" s="200">
        <v>43507</v>
      </c>
      <c r="CX36" s="184" t="str">
        <f t="shared" si="3"/>
        <v>EGY002People in Need</v>
      </c>
      <c r="CY36" s="184">
        <f>IF(LOOKUP(2,1/(Log!$K$1:$K$7986=CX36),Log!$E$1:$E$7986)="x","x",ROUND(LOOKUP(2,1/(Log!$K$1:$K$7986=CX36),Log!$E$1:$E$7986),-3))</f>
        <v>133000</v>
      </c>
      <c r="CZ36" s="188" t="str">
        <f>LOOKUP(2,1/('[4]Raw data'!$K$1:$K$7986=CX36),'[4]Raw data'!$F$1:$F$7986)</f>
        <v>UNHCR 31/12/2018</v>
      </c>
      <c r="DA36" s="188" t="str">
        <f>LOOKUP(2,1/('[4]Raw data'!$K$1:$K$7986=CX36),'[4]Raw data'!$G$1:$G$7986)</f>
        <v>High</v>
      </c>
      <c r="DB36" s="188">
        <f>LOOKUP(2,1/('[4]Raw data'!$K$1:$K$7986=CX36),'[4]Raw data'!$H$1:$H$7986)</f>
        <v>1</v>
      </c>
      <c r="DC36" s="188" t="str">
        <f>LOOKUP(2,1/('[4]Raw data'!$K$1:$K$7986=CX36),'[4]Raw data'!$J$1:$J$7986)</f>
        <v>125807 Syrian asylum seekers + 7064 refugees</v>
      </c>
      <c r="DD36" s="188" t="str">
        <f>LOOKUP(2,1/('[4]Raw data'!$K$1:$K$7986=CX36),'[4]Raw data'!$I$1:$I$7986)</f>
        <v>https://data2.unhcr.org/en/documents/download/67656</v>
      </c>
      <c r="DE36" s="207">
        <f>LOOKUP(2,1/('[4]Raw data'!$K$1:$K$7986=CX36),'[4]Raw data'!$L$1:$L$7986)</f>
        <v>43507</v>
      </c>
      <c r="DF36" s="197" t="str">
        <f t="shared" si="4"/>
        <v>EGY002People facing minimal humanitarian needs (level 1)</v>
      </c>
      <c r="DG36" s="183">
        <f>IF(LOOKUP(2,1/(Log!$K$1:$K$7986=DF36),Log!$E$1:$E$7986)="x","x",ROUND(LOOKUP(2,1/(Log!$K$1:$K$7986=DF36),Log!$E$1:$E$7986),-3))</f>
        <v>61000</v>
      </c>
      <c r="DH36" s="187" t="str">
        <f>LOOKUP(2,1/('[4]Raw data'!$K$1:$K$7986=DF36),'[4]Raw data'!$F$1:$F$7986)</f>
        <v>UNHCR 31/12/2018; WFP 2017</v>
      </c>
      <c r="DI36" s="187" t="str">
        <f>LOOKUP(2,1/('[4]Raw data'!$K$1:$K$7986=DF36),'[4]Raw data'!$G$1:$G$7986)</f>
        <v>Medium</v>
      </c>
      <c r="DJ36" s="187">
        <f>LOOKUP(2,1/('[4]Raw data'!$K$1:$K$7986=DF36),'[4]Raw data'!$H$1:$H$7986)</f>
        <v>2</v>
      </c>
      <c r="DK36" s="187" t="str">
        <f>LOOKUP(2,1/('[4]Raw data'!$K$1:$K$7986=DF36),'[4]Raw data'!$J$1:$J$7986)</f>
        <v>Poverty rates among Syrian refugees remained high: 54% are below the poverty threshold in Egypt. Refugees above the poverty line are considered facing minimal humanitarian needs</v>
      </c>
      <c r="DL36" s="187" t="str">
        <f>LOOKUP(2,1/('[4]Raw data'!$K$1:$K$7986=DF36),'[4]Raw data'!$I$1:$I$7986)</f>
        <v>https://data2.unhcr.org/en/documents/download/67656 https://docs.wfp.org/api/documents/WFP-0000069986/download/</v>
      </c>
      <c r="DM36" s="200">
        <f>LOOKUP(2,1/('[4]Raw data'!$K$1:$K$7986=DF36),'[4]Raw data'!$L$1:$L$7986)</f>
        <v>43507</v>
      </c>
      <c r="DN36" s="188" t="str">
        <f t="shared" si="0"/>
        <v>EGY002People facing stressed humanitarian needs (level 2)</v>
      </c>
      <c r="DO36" s="184">
        <f>IF(LOOKUP(2,1/(Log!$K$1:$K$7986=DN36),Log!$E$1:$E$7986)="x","x",ROUND(LOOKUP(2,1/(Log!$K$1:$K$7986=DN36),Log!$E$1:$E$7986),-3))</f>
        <v>72000</v>
      </c>
      <c r="DP36" s="188" t="str">
        <f>LOOKUP(2,1/('[4]Raw data'!$K$1:$K$7986=DN36),'[4]Raw data'!$F$1:$F$7986)</f>
        <v>UNHCR 31/12/2018; WFP 2018</v>
      </c>
      <c r="DQ36" s="188" t="str">
        <f>LOOKUP(2,1/('[4]Raw data'!$K$1:$K$7986=DN36),'[4]Raw data'!$G$1:$G$7986)</f>
        <v>Medium</v>
      </c>
      <c r="DR36" s="188">
        <f>LOOKUP(2,1/('[4]Raw data'!$K$1:$K$7986=DN36),'[4]Raw data'!$H$1:$H$7986)</f>
        <v>2</v>
      </c>
      <c r="DS36" s="188" t="str">
        <f>LOOKUP(2,1/('[4]Raw data'!$K$1:$K$7986=DN36),'[4]Raw data'!$J$1:$J$7986)</f>
        <v>Poverty rates among Syrian refugees remained high: 54% are below the poverty threshold in Egypt. Refugees below the poverty line are considered facing stressed humanitarian needs</v>
      </c>
      <c r="DT36" s="188" t="str">
        <f>LOOKUP(2,1/('[4]Raw data'!$K$1:$K$7986=DN36),'[4]Raw data'!$I$1:$I$7986)</f>
        <v>https://data2.unhcr.org/en/documents/download/67656 https://docs.wfp.org/api/documents/WFP-0000069986/download/</v>
      </c>
      <c r="DU36" s="207">
        <f>LOOKUP(2,1/('[4]Raw data'!$K$1:$K$7986=DN36),'[4]Raw data'!$L$1:$L$7986)</f>
        <v>43507</v>
      </c>
      <c r="DV36" s="198" t="str">
        <f t="shared" si="5"/>
        <v>EGY002People  facing moderate humanitarian needs (level 3)</v>
      </c>
      <c r="DW36" s="183">
        <f>IF(LOOKUP(2,1/(Log!$K$1:$K$7986=DV36),Log!$E$1:$E$7986)="x","x",ROUND(LOOKUP(2,1/(Log!$K$1:$K$7986=DV36),Log!$E$1:$E$7986),-3))</f>
        <v>0</v>
      </c>
      <c r="DX36" s="187">
        <f>LOOKUP(2,1/('[4]Raw data'!$K$1:$K$7986=DV36),'[4]Raw data'!$F$1:$F$7986)</f>
        <v>0</v>
      </c>
      <c r="DY36" s="187" t="str">
        <f>LOOKUP(2,1/('[4]Raw data'!$K$1:$K$7986=DV36),'[4]Raw data'!$G$1:$G$7986)</f>
        <v>Medium</v>
      </c>
      <c r="DZ36" s="187">
        <f>LOOKUP(2,1/('[4]Raw data'!$K$1:$K$7986=DV36),'[4]Raw data'!$H$1:$H$7986)</f>
        <v>2</v>
      </c>
      <c r="EA36" s="187">
        <f>LOOKUP(2,1/('[4]Raw data'!$K$1:$K$7986=DV36),'[4]Raw data'!$J$1:$J$7986)</f>
        <v>0</v>
      </c>
      <c r="EB36" s="187">
        <f>LOOKUP(2,1/('[4]Raw data'!$K$1:$K$7986=DV36),'[4]Raw data'!$I$1:$I$7986)</f>
        <v>0</v>
      </c>
      <c r="EC36" s="200">
        <f>LOOKUP(2,1/('[4]Raw data'!$K$1:$K$7986=DV36),'[4]Raw data'!$L$1:$L$7986)</f>
        <v>43507</v>
      </c>
      <c r="ED36" s="188" t="str">
        <f t="shared" si="1"/>
        <v>EGY002People facing severe humanitarian needs (level 4)</v>
      </c>
      <c r="EE36" s="184">
        <f>IF(LOOKUP(2,1/(Log!$K$1:$K$7986=ED36),Log!$E$1:$E$7986)="x","x",ROUND(LOOKUP(2,1/(Log!$K$1:$K$7986=ED36),Log!$E$1:$E$7986),-3))</f>
        <v>0</v>
      </c>
      <c r="EF36" s="188">
        <f>LOOKUP(2,1/('[4]Raw data'!$K$1:$K$7986=ED36),'[4]Raw data'!$F$1:$F$7986)</f>
        <v>0</v>
      </c>
      <c r="EG36" s="188" t="str">
        <f>LOOKUP(2,1/('[4]Raw data'!$K$1:$K$7986=ED36),'[4]Raw data'!$G$1:$G$7986)</f>
        <v>High</v>
      </c>
      <c r="EH36" s="188">
        <f>LOOKUP(2,1/('[4]Raw data'!$K$1:$K$7986=ED36),'[4]Raw data'!$H$1:$H$7986)</f>
        <v>1</v>
      </c>
      <c r="EI36" s="188">
        <f>LOOKUP(2,1/('[4]Raw data'!$K$1:$K$7986=ED36),'[4]Raw data'!$J$1:$J$7986)</f>
        <v>0</v>
      </c>
      <c r="EJ36" s="188">
        <f>LOOKUP(2,1/('[4]Raw data'!$K$1:$K$7986=ED36),'[4]Raw data'!$I$1:$I$7986)</f>
        <v>0</v>
      </c>
      <c r="EK36" s="207">
        <f>LOOKUP(2,1/('[4]Raw data'!$K$1:$K$7986=ED36),'[4]Raw data'!$L$1:$L$7986)</f>
        <v>43507</v>
      </c>
      <c r="EL36" s="198" t="str">
        <f t="shared" si="2"/>
        <v>EGY002People facing extreme humanitarian needs (level 5)</v>
      </c>
      <c r="EM36" s="183">
        <f>IF(LOOKUP(2,1/(Log!$K$1:$K$7986=EL36),Log!$E$1:$E$7986)="x","x",ROUND(LOOKUP(2,1/(Log!$K$1:$K$7986=EL36),Log!$E$1:$E$7986),-3))</f>
        <v>0</v>
      </c>
      <c r="EN36" s="187">
        <f>LOOKUP(2,1/('[4]Raw data'!$K$1:$K$7986=EL36),'[4]Raw data'!$F$1:$F$7986)</f>
        <v>0</v>
      </c>
      <c r="EO36" s="187" t="str">
        <f>LOOKUP(2,1/('[4]Raw data'!$K$1:$K$7986=EL36),'[4]Raw data'!$G$1:$G$7986)</f>
        <v>High</v>
      </c>
      <c r="EP36" s="187">
        <f>LOOKUP(2,1/('[4]Raw data'!$K$1:$K$7986=EL36),'[4]Raw data'!$H$1:$H$7986)</f>
        <v>1</v>
      </c>
      <c r="EQ36" s="187">
        <f>LOOKUP(2,1/('[4]Raw data'!$K$1:$K$7986=EL36),'[4]Raw data'!$J$1:$J$7986)</f>
        <v>0</v>
      </c>
      <c r="ER36" s="187">
        <f>LOOKUP(2,1/('[4]Raw data'!$K$1:$K$7986=EL36),'[4]Raw data'!$I$1:$I$7986)</f>
        <v>0</v>
      </c>
      <c r="ES36" s="200">
        <f>LOOKUP(2,1/('[4]Raw data'!$K$1:$K$7986=EL36),'[4]Raw data'!$L$1:$L$7986)</f>
        <v>43507</v>
      </c>
      <c r="ET36" s="188" t="s">
        <v>3756</v>
      </c>
      <c r="EU36" s="188">
        <v>0</v>
      </c>
      <c r="EV36" s="188" t="s">
        <v>1549</v>
      </c>
      <c r="EW36" s="188" t="s">
        <v>734</v>
      </c>
      <c r="EX36" s="188">
        <v>2</v>
      </c>
      <c r="EY36" s="188">
        <v>0</v>
      </c>
      <c r="EZ36" s="188" t="s">
        <v>1413</v>
      </c>
      <c r="FA36" s="207">
        <v>43507</v>
      </c>
      <c r="FB36" s="198" t="s">
        <v>3757</v>
      </c>
      <c r="FC36" s="187">
        <v>2</v>
      </c>
      <c r="FD36" s="187">
        <v>0</v>
      </c>
      <c r="FE36" s="187" t="s">
        <v>734</v>
      </c>
      <c r="FF36" s="187">
        <v>2</v>
      </c>
      <c r="FG36" s="187" t="s">
        <v>1425</v>
      </c>
      <c r="FH36" s="187">
        <v>0</v>
      </c>
      <c r="FI36" s="200">
        <v>43507</v>
      </c>
      <c r="FJ36" s="198" t="s">
        <v>3758</v>
      </c>
      <c r="FK36" s="188" t="s">
        <v>445</v>
      </c>
      <c r="FL36" s="188">
        <v>0</v>
      </c>
      <c r="FM36" s="188">
        <v>0</v>
      </c>
      <c r="FN36" s="188" t="b">
        <v>0</v>
      </c>
      <c r="FO36" s="188">
        <v>0</v>
      </c>
      <c r="FP36" s="184">
        <v>0</v>
      </c>
      <c r="FQ36" s="206">
        <v>43507</v>
      </c>
      <c r="FR36" s="198" t="s">
        <v>3759</v>
      </c>
      <c r="FS36" s="187" t="s">
        <v>445</v>
      </c>
      <c r="FT36" s="187">
        <v>0</v>
      </c>
      <c r="FU36" s="187">
        <v>0</v>
      </c>
      <c r="FV36" s="187" t="b">
        <v>0</v>
      </c>
      <c r="FW36" s="187">
        <v>0</v>
      </c>
      <c r="FX36" s="187">
        <v>0</v>
      </c>
      <c r="FY36" s="200">
        <v>43507</v>
      </c>
      <c r="FZ36" s="188" t="s">
        <v>3760</v>
      </c>
      <c r="GA36" s="188" t="s">
        <v>445</v>
      </c>
      <c r="GB36" s="188">
        <v>0</v>
      </c>
      <c r="GC36" s="188">
        <v>0</v>
      </c>
      <c r="GD36" s="188" t="b">
        <v>0</v>
      </c>
      <c r="GE36" s="188">
        <v>0</v>
      </c>
      <c r="GF36" s="188">
        <v>0</v>
      </c>
      <c r="GG36" s="207">
        <v>43507</v>
      </c>
      <c r="GH36" s="198" t="s">
        <v>3761</v>
      </c>
      <c r="GI36" s="187" t="s">
        <v>445</v>
      </c>
      <c r="GJ36" s="187">
        <v>0</v>
      </c>
      <c r="GK36" s="187">
        <v>0</v>
      </c>
      <c r="GL36" s="187" t="b">
        <v>0</v>
      </c>
      <c r="GM36" s="187">
        <v>0</v>
      </c>
      <c r="GN36" s="187">
        <v>0</v>
      </c>
      <c r="GO36" s="200">
        <v>43507</v>
      </c>
      <c r="GP36" s="188" t="s">
        <v>3762</v>
      </c>
      <c r="GQ36" s="188" t="s">
        <v>445</v>
      </c>
      <c r="GR36" s="188">
        <v>0</v>
      </c>
      <c r="GS36" s="188">
        <v>0</v>
      </c>
      <c r="GT36" s="188" t="b">
        <v>0</v>
      </c>
      <c r="GU36" s="188">
        <v>0</v>
      </c>
      <c r="GV36" s="188">
        <v>0</v>
      </c>
      <c r="GW36" s="207">
        <v>43507</v>
      </c>
      <c r="GX36" s="198" t="s">
        <v>3763</v>
      </c>
      <c r="GY36" s="187" t="s">
        <v>445</v>
      </c>
      <c r="GZ36" s="187">
        <v>0</v>
      </c>
      <c r="HA36" s="187">
        <v>0</v>
      </c>
      <c r="HB36" s="187" t="b">
        <v>0</v>
      </c>
      <c r="HC36" s="187">
        <v>0</v>
      </c>
      <c r="HD36" s="187">
        <v>0</v>
      </c>
      <c r="HE36" s="200">
        <v>43507</v>
      </c>
      <c r="HF36" s="188" t="s">
        <v>3764</v>
      </c>
      <c r="HG36" s="188" t="s">
        <v>445</v>
      </c>
      <c r="HH36" s="188">
        <v>0</v>
      </c>
      <c r="HI36" s="188">
        <v>0</v>
      </c>
      <c r="HJ36" s="188" t="b">
        <v>0</v>
      </c>
      <c r="HK36" s="188">
        <v>0</v>
      </c>
      <c r="HL36" s="188">
        <v>0</v>
      </c>
      <c r="HM36" s="207">
        <v>43507</v>
      </c>
      <c r="HN36" s="198" t="s">
        <v>3765</v>
      </c>
      <c r="HO36" s="187" t="s">
        <v>445</v>
      </c>
      <c r="HP36" s="187">
        <v>0</v>
      </c>
      <c r="HQ36" s="187">
        <v>0</v>
      </c>
      <c r="HR36" s="187" t="b">
        <v>0</v>
      </c>
      <c r="HS36" s="187">
        <v>0</v>
      </c>
      <c r="HT36" s="187">
        <v>0</v>
      </c>
      <c r="HU36" s="200">
        <v>43507</v>
      </c>
      <c r="HV36" s="188" t="s">
        <v>3766</v>
      </c>
      <c r="HW36" s="188" t="s">
        <v>445</v>
      </c>
      <c r="HX36" s="188">
        <v>0</v>
      </c>
      <c r="HY36" s="188">
        <v>0</v>
      </c>
      <c r="HZ36" s="188" t="b">
        <v>0</v>
      </c>
      <c r="IA36" s="188">
        <v>0</v>
      </c>
      <c r="IB36" s="188">
        <v>0</v>
      </c>
      <c r="IC36" s="207">
        <v>43507</v>
      </c>
      <c r="ID36" s="198" t="s">
        <v>3767</v>
      </c>
      <c r="IE36" s="187" t="s">
        <v>445</v>
      </c>
      <c r="IF36" s="187">
        <v>0</v>
      </c>
      <c r="IG36" s="187">
        <v>0</v>
      </c>
      <c r="IH36" s="187" t="b">
        <v>0</v>
      </c>
      <c r="II36" s="187">
        <v>0</v>
      </c>
      <c r="IJ36" s="187">
        <v>0</v>
      </c>
      <c r="IK36" s="200">
        <v>43507</v>
      </c>
      <c r="IL36" s="188" t="s">
        <v>3768</v>
      </c>
      <c r="IM36" s="188" t="s">
        <v>445</v>
      </c>
      <c r="IN36" s="188">
        <v>0</v>
      </c>
      <c r="IO36" s="188">
        <v>0</v>
      </c>
      <c r="IP36" s="188" t="b">
        <v>0</v>
      </c>
      <c r="IQ36" s="188">
        <v>0</v>
      </c>
      <c r="IR36" s="188">
        <v>0</v>
      </c>
      <c r="IS36" s="207">
        <v>43507</v>
      </c>
    </row>
    <row r="37" spans="1:253" x14ac:dyDescent="0.3">
      <c r="A37" t="s">
        <v>97</v>
      </c>
      <c r="B37" t="s">
        <v>861</v>
      </c>
      <c r="C37" t="s">
        <v>705</v>
      </c>
      <c r="D37" t="str">
        <f>Lists!C:C</f>
        <v>El Salvador</v>
      </c>
      <c r="E37" t="s">
        <v>96</v>
      </c>
      <c r="F37" t="s">
        <v>3769</v>
      </c>
      <c r="G37" s="186">
        <v>5354969</v>
      </c>
      <c r="H37" s="187" t="s">
        <v>1942</v>
      </c>
      <c r="I37" s="187" t="s">
        <v>735</v>
      </c>
      <c r="J37" s="187">
        <v>1</v>
      </c>
      <c r="K37" s="187" t="s">
        <v>1949</v>
      </c>
      <c r="L37" s="187" t="s">
        <v>1948</v>
      </c>
      <c r="M37" s="201">
        <v>43509</v>
      </c>
      <c r="N37" s="198" t="s">
        <v>3770</v>
      </c>
      <c r="O37" s="189">
        <v>21040</v>
      </c>
      <c r="P37" s="189" t="s">
        <v>1943</v>
      </c>
      <c r="Q37" s="189" t="s">
        <v>735</v>
      </c>
      <c r="R37" s="189">
        <v>1</v>
      </c>
      <c r="S37" s="189" t="s">
        <v>1950</v>
      </c>
      <c r="T37" s="189" t="s">
        <v>1925</v>
      </c>
      <c r="U37" s="204">
        <v>43509</v>
      </c>
      <c r="V37" s="198" t="s">
        <v>3771</v>
      </c>
      <c r="W37" s="187">
        <v>5354969</v>
      </c>
      <c r="X37" s="187" t="s">
        <v>1942</v>
      </c>
      <c r="Y37" s="187" t="s">
        <v>735</v>
      </c>
      <c r="Z37" s="187">
        <v>1</v>
      </c>
      <c r="AA37" s="187" t="s">
        <v>1949</v>
      </c>
      <c r="AB37" s="187" t="s">
        <v>1948</v>
      </c>
      <c r="AC37" s="201">
        <v>43509</v>
      </c>
      <c r="AD37" s="198" t="s">
        <v>3772</v>
      </c>
      <c r="AE37" s="188">
        <v>1383406</v>
      </c>
      <c r="AF37" s="188" t="s">
        <v>1918</v>
      </c>
      <c r="AG37" s="188" t="s">
        <v>735</v>
      </c>
      <c r="AH37" s="188">
        <v>1</v>
      </c>
      <c r="AI37" s="188" t="s">
        <v>1952</v>
      </c>
      <c r="AJ37" s="188" t="s">
        <v>1951</v>
      </c>
      <c r="AK37" s="207">
        <v>43509</v>
      </c>
      <c r="AL37" s="198" t="s">
        <v>3773</v>
      </c>
      <c r="AM37" s="187">
        <v>460644</v>
      </c>
      <c r="AN37" s="187" t="s">
        <v>1944</v>
      </c>
      <c r="AO37" s="187" t="s">
        <v>735</v>
      </c>
      <c r="AP37" s="187">
        <v>1</v>
      </c>
      <c r="AQ37" s="187" t="s">
        <v>1954</v>
      </c>
      <c r="AR37" s="187" t="s">
        <v>1953</v>
      </c>
      <c r="AS37" s="201">
        <v>43509</v>
      </c>
      <c r="AT37" s="188" t="s">
        <v>3774</v>
      </c>
      <c r="AU37" s="188" t="s">
        <v>445</v>
      </c>
      <c r="AV37" s="188">
        <v>0</v>
      </c>
      <c r="AW37" s="188">
        <v>0</v>
      </c>
      <c r="AX37" s="188" t="b">
        <v>0</v>
      </c>
      <c r="AY37" s="188">
        <v>0</v>
      </c>
      <c r="AZ37" s="188">
        <v>0</v>
      </c>
      <c r="BA37" s="207">
        <v>43509</v>
      </c>
      <c r="BB37" s="198" t="s">
        <v>3775</v>
      </c>
      <c r="BC37" s="187">
        <v>2595</v>
      </c>
      <c r="BD37" s="187" t="s">
        <v>1945</v>
      </c>
      <c r="BE37" s="187" t="s">
        <v>735</v>
      </c>
      <c r="BF37" s="187">
        <v>1</v>
      </c>
      <c r="BG37" s="187" t="s">
        <v>1956</v>
      </c>
      <c r="BH37" s="187">
        <v>0</v>
      </c>
      <c r="BI37" s="200">
        <v>43509</v>
      </c>
      <c r="BJ37" s="188" t="s">
        <v>3776</v>
      </c>
      <c r="BK37" s="188">
        <v>1529</v>
      </c>
      <c r="BL37" s="188" t="s">
        <v>1946</v>
      </c>
      <c r="BM37" s="188" t="s">
        <v>735</v>
      </c>
      <c r="BN37" s="188">
        <v>1</v>
      </c>
      <c r="BO37" s="188" t="s">
        <v>1958</v>
      </c>
      <c r="BP37" s="188">
        <v>0</v>
      </c>
      <c r="BQ37" s="207">
        <v>43509</v>
      </c>
      <c r="BR37" s="198" t="s">
        <v>3777</v>
      </c>
      <c r="BS37" s="187" t="s">
        <v>445</v>
      </c>
      <c r="BT37" s="187">
        <v>0</v>
      </c>
      <c r="BU37" s="187">
        <v>0</v>
      </c>
      <c r="BV37" s="187" t="b">
        <v>0</v>
      </c>
      <c r="BW37" s="187">
        <v>0</v>
      </c>
      <c r="BX37" s="187">
        <v>0</v>
      </c>
      <c r="BY37" s="200">
        <v>43509</v>
      </c>
      <c r="BZ37" s="188" t="s">
        <v>3778</v>
      </c>
      <c r="CA37" s="188" t="s">
        <v>445</v>
      </c>
      <c r="CB37" s="188">
        <v>0</v>
      </c>
      <c r="CC37" s="188">
        <v>0</v>
      </c>
      <c r="CD37" s="188" t="b">
        <v>0</v>
      </c>
      <c r="CE37" s="188">
        <v>0</v>
      </c>
      <c r="CF37" s="188">
        <v>0</v>
      </c>
      <c r="CG37" s="207">
        <v>43509</v>
      </c>
      <c r="CH37" s="198" t="s">
        <v>3779</v>
      </c>
      <c r="CI37" s="188" t="e">
        <v>#N/A</v>
      </c>
      <c r="CJ37" s="188" t="e">
        <v>#N/A</v>
      </c>
      <c r="CK37" s="188" t="e">
        <v>#N/A</v>
      </c>
      <c r="CL37" s="188" t="e">
        <v>#N/A</v>
      </c>
      <c r="CM37" s="188" t="e">
        <v>#N/A</v>
      </c>
      <c r="CN37" s="188" t="e">
        <v>#N/A</v>
      </c>
      <c r="CO37" s="195" t="e">
        <v>#N/A</v>
      </c>
      <c r="CP37" s="188" t="s">
        <v>3780</v>
      </c>
      <c r="CQ37" s="187">
        <v>27473</v>
      </c>
      <c r="CR37" s="187" t="s">
        <v>1947</v>
      </c>
      <c r="CS37" s="187" t="s">
        <v>735</v>
      </c>
      <c r="CT37" s="187">
        <v>1</v>
      </c>
      <c r="CU37" s="187" t="s">
        <v>1960</v>
      </c>
      <c r="CV37" s="187" t="s">
        <v>1959</v>
      </c>
      <c r="CW37" s="200">
        <v>43509</v>
      </c>
      <c r="CX37" s="184" t="str">
        <f t="shared" si="3"/>
        <v>SLV001People in Need</v>
      </c>
      <c r="CY37" s="184">
        <f>IF(LOOKUP(2,1/(Log!$K$1:$K$7986=CX37),Log!$E$1:$E$7986)="x","x",ROUND(LOOKUP(2,1/(Log!$K$1:$K$7986=CX37),Log!$E$1:$E$7986),-3))</f>
        <v>775000</v>
      </c>
      <c r="CZ37" s="188" t="str">
        <f>LOOKUP(2,1/('[4]Raw data'!$K$1:$K$7986=CX37),'[4]Raw data'!$F$1:$F$7986)</f>
        <v>IPC 2018</v>
      </c>
      <c r="DA37" s="188" t="str">
        <f>LOOKUP(2,1/('[4]Raw data'!$K$1:$K$7986=CX37),'[4]Raw data'!$G$1:$G$7986)</f>
        <v>High</v>
      </c>
      <c r="DB37" s="188">
        <f>LOOKUP(2,1/('[4]Raw data'!$K$1:$K$7986=CX37),'[4]Raw data'!$H$1:$H$7986)</f>
        <v>1</v>
      </c>
      <c r="DC37" s="188">
        <f>LOOKUP(2,1/('[4]Raw data'!$K$1:$K$7986=CX37),'[4]Raw data'!$J$1:$J$7986)</f>
        <v>0</v>
      </c>
      <c r="DD37" s="188" t="str">
        <f>LOOKUP(2,1/('[4]Raw data'!$K$1:$K$7986=CX37),'[4]Raw data'!$I$1:$I$7986)</f>
        <v>http://www.ipcinfo.org/fileadmin/user_upload/ipcinfo/docs/IPC_ElSalvador_AFI_2019AprilJuly_Projection.pdf</v>
      </c>
      <c r="DE37" s="207">
        <f>LOOKUP(2,1/('[4]Raw data'!$K$1:$K$7986=CX37),'[4]Raw data'!$L$1:$L$7986)</f>
        <v>43509</v>
      </c>
      <c r="DF37" s="197" t="str">
        <f t="shared" si="4"/>
        <v>SLV001People facing minimal humanitarian needs (level 1)</v>
      </c>
      <c r="DG37" s="183">
        <f>IF(LOOKUP(2,1/(Log!$K$1:$K$7986=DF37),Log!$E$1:$E$7986)="x","x",ROUND(LOOKUP(2,1/(Log!$K$1:$K$7986=DF37),Log!$E$1:$E$7986),-3))</f>
        <v>0</v>
      </c>
      <c r="DH37" s="187" t="str">
        <f>LOOKUP(2,1/('[4]Raw data'!$K$1:$K$7986=DF37),'[4]Raw data'!$F$1:$F$7986)</f>
        <v>IPC 2018</v>
      </c>
      <c r="DI37" s="187" t="str">
        <f>LOOKUP(2,1/('[4]Raw data'!$K$1:$K$7986=DF37),'[4]Raw data'!$G$1:$G$7986)</f>
        <v>High</v>
      </c>
      <c r="DJ37" s="187">
        <f>LOOKUP(2,1/('[4]Raw data'!$K$1:$K$7986=DF37),'[4]Raw data'!$H$1:$H$7986)</f>
        <v>1</v>
      </c>
      <c r="DK37" s="187">
        <f>LOOKUP(2,1/('[4]Raw data'!$K$1:$K$7986=DF37),'[4]Raw data'!$J$1:$J$7986)</f>
        <v>0</v>
      </c>
      <c r="DL37" s="187" t="str">
        <f>LOOKUP(2,1/('[4]Raw data'!$K$1:$K$7986=DF37),'[4]Raw data'!$I$1:$I$7986)</f>
        <v>http://www.ipcinfo.org/fileadmin/user_upload/ipcinfo/docs/IPC_ElSalvador_AFI_2019AprilJuly_Projection.pdf</v>
      </c>
      <c r="DM37" s="200">
        <f>LOOKUP(2,1/('[4]Raw data'!$K$1:$K$7986=DF37),'[4]Raw data'!$L$1:$L$7986)</f>
        <v>43509</v>
      </c>
      <c r="DN37" s="188" t="str">
        <f t="shared" si="0"/>
        <v>SLV001People facing stressed humanitarian needs (level 2)</v>
      </c>
      <c r="DO37" s="184">
        <f>IF(LOOKUP(2,1/(Log!$K$1:$K$7986=DN37),Log!$E$1:$E$7986)="x","x",ROUND(LOOKUP(2,1/(Log!$K$1:$K$7986=DN37),Log!$E$1:$E$7986),-3))</f>
        <v>473000</v>
      </c>
      <c r="DP37" s="188" t="str">
        <f>LOOKUP(2,1/('[4]Raw data'!$K$1:$K$7986=DN37),'[4]Raw data'!$F$1:$F$7986)</f>
        <v>IPC 2018</v>
      </c>
      <c r="DQ37" s="188" t="str">
        <f>LOOKUP(2,1/('[4]Raw data'!$K$1:$K$7986=DN37),'[4]Raw data'!$G$1:$G$7986)</f>
        <v>High</v>
      </c>
      <c r="DR37" s="188">
        <f>LOOKUP(2,1/('[4]Raw data'!$K$1:$K$7986=DN37),'[4]Raw data'!$H$1:$H$7986)</f>
        <v>1</v>
      </c>
      <c r="DS37" s="188">
        <f>LOOKUP(2,1/('[4]Raw data'!$K$1:$K$7986=DN37),'[4]Raw data'!$J$1:$J$7986)</f>
        <v>0</v>
      </c>
      <c r="DT37" s="188" t="str">
        <f>LOOKUP(2,1/('[4]Raw data'!$K$1:$K$7986=DN37),'[4]Raw data'!$I$1:$I$7986)</f>
        <v>http://www.ipcinfo.org/fileadmin/user_upload/ipcinfo/docs/IPC_ElSalvador_AFI_2019AprilJuly_Projection.pdf</v>
      </c>
      <c r="DU37" s="207">
        <f>LOOKUP(2,1/('[4]Raw data'!$K$1:$K$7986=DN37),'[4]Raw data'!$L$1:$L$7986)</f>
        <v>43509</v>
      </c>
      <c r="DV37" s="198" t="str">
        <f t="shared" si="5"/>
        <v>SLV001People  facing moderate humanitarian needs (level 3)</v>
      </c>
      <c r="DW37" s="183">
        <f>IF(LOOKUP(2,1/(Log!$K$1:$K$7986=DV37),Log!$E$1:$E$7986)="x","x",ROUND(LOOKUP(2,1/(Log!$K$1:$K$7986=DV37),Log!$E$1:$E$7986),-3))</f>
        <v>239000</v>
      </c>
      <c r="DX37" s="187" t="str">
        <f>LOOKUP(2,1/('[4]Raw data'!$K$1:$K$7986=DV37),'[4]Raw data'!$F$1:$F$7986)</f>
        <v>IPC 2018</v>
      </c>
      <c r="DY37" s="187" t="str">
        <f>LOOKUP(2,1/('[4]Raw data'!$K$1:$K$7986=DV37),'[4]Raw data'!$G$1:$G$7986)</f>
        <v>High</v>
      </c>
      <c r="DZ37" s="187">
        <f>LOOKUP(2,1/('[4]Raw data'!$K$1:$K$7986=DV37),'[4]Raw data'!$H$1:$H$7986)</f>
        <v>1</v>
      </c>
      <c r="EA37" s="187">
        <f>LOOKUP(2,1/('[4]Raw data'!$K$1:$K$7986=DV37),'[4]Raw data'!$J$1:$J$7986)</f>
        <v>0</v>
      </c>
      <c r="EB37" s="187" t="str">
        <f>LOOKUP(2,1/('[4]Raw data'!$K$1:$K$7986=DV37),'[4]Raw data'!$I$1:$I$7986)</f>
        <v>http://www.ipcinfo.org/fileadmin/user_upload/ipcinfo/docs/IPC_ElSalvador_AFI_2019AprilJuly_Projection.pdf</v>
      </c>
      <c r="EC37" s="200">
        <f>LOOKUP(2,1/('[4]Raw data'!$K$1:$K$7986=DV37),'[4]Raw data'!$L$1:$L$7986)</f>
        <v>43509</v>
      </c>
      <c r="ED37" s="188" t="str">
        <f t="shared" si="1"/>
        <v>SLV001People facing severe humanitarian needs (level 4)</v>
      </c>
      <c r="EE37" s="184">
        <f>IF(LOOKUP(2,1/(Log!$K$1:$K$7986=ED37),Log!$E$1:$E$7986)="x","x",ROUND(LOOKUP(2,1/(Log!$K$1:$K$7986=ED37),Log!$E$1:$E$7986),-3))</f>
        <v>63000</v>
      </c>
      <c r="EF37" s="188" t="str">
        <f>LOOKUP(2,1/('[4]Raw data'!$K$1:$K$7986=ED37),'[4]Raw data'!$F$1:$F$7986)</f>
        <v>IPC 2018</v>
      </c>
      <c r="EG37" s="188" t="str">
        <f>LOOKUP(2,1/('[4]Raw data'!$K$1:$K$7986=ED37),'[4]Raw data'!$G$1:$G$7986)</f>
        <v>High</v>
      </c>
      <c r="EH37" s="188">
        <f>LOOKUP(2,1/('[4]Raw data'!$K$1:$K$7986=ED37),'[4]Raw data'!$H$1:$H$7986)</f>
        <v>1</v>
      </c>
      <c r="EI37" s="188">
        <f>LOOKUP(2,1/('[4]Raw data'!$K$1:$K$7986=ED37),'[4]Raw data'!$J$1:$J$7986)</f>
        <v>0</v>
      </c>
      <c r="EJ37" s="188" t="str">
        <f>LOOKUP(2,1/('[4]Raw data'!$K$1:$K$7986=ED37),'[4]Raw data'!$I$1:$I$7986)</f>
        <v>http://www.ipcinfo.org/fileadmin/user_upload/ipcinfo/docs/IPC_ElSalvador_AFI_2019AprilJuly_Projection.pdf</v>
      </c>
      <c r="EK37" s="207">
        <f>LOOKUP(2,1/('[4]Raw data'!$K$1:$K$7986=ED37),'[4]Raw data'!$L$1:$L$7986)</f>
        <v>43509</v>
      </c>
      <c r="EL37" s="198" t="str">
        <f t="shared" si="2"/>
        <v>SLV001People facing extreme humanitarian needs (level 5)</v>
      </c>
      <c r="EM37" s="183">
        <f>IF(LOOKUP(2,1/(Log!$K$1:$K$7986=EL37),Log!$E$1:$E$7986)="x","x",ROUND(LOOKUP(2,1/(Log!$K$1:$K$7986=EL37),Log!$E$1:$E$7986),-3))</f>
        <v>0</v>
      </c>
      <c r="EN37" s="187" t="str">
        <f>LOOKUP(2,1/('[4]Raw data'!$K$1:$K$7986=EL37),'[4]Raw data'!$F$1:$F$7986)</f>
        <v>IPC 2018</v>
      </c>
      <c r="EO37" s="187" t="str">
        <f>LOOKUP(2,1/('[4]Raw data'!$K$1:$K$7986=EL37),'[4]Raw data'!$G$1:$G$7986)</f>
        <v>High</v>
      </c>
      <c r="EP37" s="187">
        <f>LOOKUP(2,1/('[4]Raw data'!$K$1:$K$7986=EL37),'[4]Raw data'!$H$1:$H$7986)</f>
        <v>1</v>
      </c>
      <c r="EQ37" s="187">
        <f>LOOKUP(2,1/('[4]Raw data'!$K$1:$K$7986=EL37),'[4]Raw data'!$J$1:$J$7986)</f>
        <v>0</v>
      </c>
      <c r="ER37" s="187" t="str">
        <f>LOOKUP(2,1/('[4]Raw data'!$K$1:$K$7986=EL37),'[4]Raw data'!$I$1:$I$7986)</f>
        <v>http://www.ipcinfo.org/fileadmin/user_upload/ipcinfo/docs/IPC_ElSalvador_AFI_2019AprilJuly_Projection.pdf</v>
      </c>
      <c r="ES37" s="200">
        <f>LOOKUP(2,1/('[4]Raw data'!$K$1:$K$7986=EL37),'[4]Raw data'!$L$1:$L$7986)</f>
        <v>43509</v>
      </c>
      <c r="ET37" s="188" t="s">
        <v>3781</v>
      </c>
      <c r="EU37" s="188">
        <v>1529</v>
      </c>
      <c r="EV37" s="188" t="s">
        <v>1946</v>
      </c>
      <c r="EW37" s="188" t="s">
        <v>735</v>
      </c>
      <c r="EX37" s="188">
        <v>1</v>
      </c>
      <c r="EY37" s="188" t="s">
        <v>1958</v>
      </c>
      <c r="EZ37" s="188" t="s">
        <v>1961</v>
      </c>
      <c r="FA37" s="207">
        <v>43509</v>
      </c>
      <c r="FB37" s="198" t="s">
        <v>3782</v>
      </c>
      <c r="FC37" s="187">
        <v>3</v>
      </c>
      <c r="FD37" s="187">
        <v>0</v>
      </c>
      <c r="FE37" s="187">
        <v>0</v>
      </c>
      <c r="FF37" s="187" t="b">
        <v>0</v>
      </c>
      <c r="FG37" s="187" t="s">
        <v>1941</v>
      </c>
      <c r="FH37" s="187">
        <v>0</v>
      </c>
      <c r="FI37" s="200">
        <v>43509</v>
      </c>
      <c r="FJ37" s="198" t="s">
        <v>3783</v>
      </c>
      <c r="FK37" s="188" t="s">
        <v>445</v>
      </c>
      <c r="FL37" s="188">
        <v>0</v>
      </c>
      <c r="FM37" s="188">
        <v>0</v>
      </c>
      <c r="FN37" s="188" t="b">
        <v>0</v>
      </c>
      <c r="FO37" s="188">
        <v>0</v>
      </c>
      <c r="FP37" s="184">
        <v>0</v>
      </c>
      <c r="FQ37" s="206">
        <v>43509</v>
      </c>
      <c r="FR37" s="198" t="s">
        <v>3784</v>
      </c>
      <c r="FS37" s="187" t="s">
        <v>445</v>
      </c>
      <c r="FT37" s="187">
        <v>0</v>
      </c>
      <c r="FU37" s="187">
        <v>0</v>
      </c>
      <c r="FV37" s="187" t="b">
        <v>0</v>
      </c>
      <c r="FW37" s="187">
        <v>0</v>
      </c>
      <c r="FX37" s="187">
        <v>0</v>
      </c>
      <c r="FY37" s="200">
        <v>43509</v>
      </c>
      <c r="FZ37" s="188" t="s">
        <v>3785</v>
      </c>
      <c r="GA37" s="188">
        <v>0</v>
      </c>
      <c r="GB37" s="188" t="s">
        <v>941</v>
      </c>
      <c r="GC37" s="188">
        <v>0</v>
      </c>
      <c r="GD37" s="188" t="b">
        <v>0</v>
      </c>
      <c r="GE37" s="188">
        <v>0</v>
      </c>
      <c r="GF37" s="188">
        <v>0</v>
      </c>
      <c r="GG37" s="207">
        <v>43509</v>
      </c>
      <c r="GH37" s="198" t="s">
        <v>3786</v>
      </c>
      <c r="GI37" s="187">
        <v>0</v>
      </c>
      <c r="GJ37" s="187" t="s">
        <v>941</v>
      </c>
      <c r="GK37" s="187">
        <v>0</v>
      </c>
      <c r="GL37" s="187" t="b">
        <v>0</v>
      </c>
      <c r="GM37" s="187">
        <v>0</v>
      </c>
      <c r="GN37" s="187">
        <v>0</v>
      </c>
      <c r="GO37" s="200">
        <v>43509</v>
      </c>
      <c r="GP37" s="188" t="s">
        <v>3787</v>
      </c>
      <c r="GQ37" s="188">
        <v>0</v>
      </c>
      <c r="GR37" s="188" t="s">
        <v>941</v>
      </c>
      <c r="GS37" s="188">
        <v>0</v>
      </c>
      <c r="GT37" s="188" t="b">
        <v>0</v>
      </c>
      <c r="GU37" s="188">
        <v>0</v>
      </c>
      <c r="GV37" s="188">
        <v>0</v>
      </c>
      <c r="GW37" s="207">
        <v>43509</v>
      </c>
      <c r="GX37" s="198" t="s">
        <v>3788</v>
      </c>
      <c r="GY37" s="187">
        <v>0</v>
      </c>
      <c r="GZ37" s="187" t="s">
        <v>941</v>
      </c>
      <c r="HA37" s="187">
        <v>0</v>
      </c>
      <c r="HB37" s="187" t="b">
        <v>0</v>
      </c>
      <c r="HC37" s="187">
        <v>0</v>
      </c>
      <c r="HD37" s="187">
        <v>0</v>
      </c>
      <c r="HE37" s="200">
        <v>43509</v>
      </c>
      <c r="HF37" s="188" t="s">
        <v>3789</v>
      </c>
      <c r="HG37" s="188" t="s">
        <v>445</v>
      </c>
      <c r="HH37" s="188" t="s">
        <v>941</v>
      </c>
      <c r="HI37" s="188">
        <v>0</v>
      </c>
      <c r="HJ37" s="188" t="b">
        <v>0</v>
      </c>
      <c r="HK37" s="188">
        <v>0</v>
      </c>
      <c r="HL37" s="188">
        <v>0</v>
      </c>
      <c r="HM37" s="207">
        <v>43509</v>
      </c>
      <c r="HN37" s="198" t="s">
        <v>3790</v>
      </c>
      <c r="HO37" s="187">
        <v>0</v>
      </c>
      <c r="HP37" s="187" t="s">
        <v>941</v>
      </c>
      <c r="HQ37" s="187">
        <v>0</v>
      </c>
      <c r="HR37" s="187" t="b">
        <v>0</v>
      </c>
      <c r="HS37" s="187">
        <v>0</v>
      </c>
      <c r="HT37" s="187">
        <v>0</v>
      </c>
      <c r="HU37" s="200">
        <v>43509</v>
      </c>
      <c r="HV37" s="188" t="s">
        <v>3791</v>
      </c>
      <c r="HW37" s="188">
        <v>1</v>
      </c>
      <c r="HX37" s="188" t="s">
        <v>941</v>
      </c>
      <c r="HY37" s="188">
        <v>0</v>
      </c>
      <c r="HZ37" s="188" t="b">
        <v>0</v>
      </c>
      <c r="IA37" s="188">
        <v>0</v>
      </c>
      <c r="IB37" s="188">
        <v>0</v>
      </c>
      <c r="IC37" s="207">
        <v>43509</v>
      </c>
      <c r="ID37" s="198" t="s">
        <v>3792</v>
      </c>
      <c r="IE37" s="187">
        <v>0</v>
      </c>
      <c r="IF37" s="187" t="s">
        <v>941</v>
      </c>
      <c r="IG37" s="187">
        <v>0</v>
      </c>
      <c r="IH37" s="187" t="b">
        <v>0</v>
      </c>
      <c r="II37" s="187">
        <v>0</v>
      </c>
      <c r="IJ37" s="187">
        <v>0</v>
      </c>
      <c r="IK37" s="200">
        <v>43509</v>
      </c>
      <c r="IL37" s="188" t="s">
        <v>3793</v>
      </c>
      <c r="IM37" s="188">
        <v>0</v>
      </c>
      <c r="IN37" s="188" t="s">
        <v>941</v>
      </c>
      <c r="IO37" s="188">
        <v>0</v>
      </c>
      <c r="IP37" s="188" t="b">
        <v>0</v>
      </c>
      <c r="IQ37" s="188">
        <v>0</v>
      </c>
      <c r="IR37" s="188">
        <v>0</v>
      </c>
      <c r="IS37" s="207">
        <v>43509</v>
      </c>
    </row>
    <row r="38" spans="1:253" x14ac:dyDescent="0.3">
      <c r="A38" t="s">
        <v>101</v>
      </c>
      <c r="B38" t="s">
        <v>861</v>
      </c>
      <c r="C38" t="s">
        <v>1801</v>
      </c>
      <c r="D38" t="str">
        <f>Lists!C:C</f>
        <v>Eritrea</v>
      </c>
      <c r="E38" t="s">
        <v>100</v>
      </c>
      <c r="F38" t="s">
        <v>3794</v>
      </c>
      <c r="G38" s="186">
        <v>5000000</v>
      </c>
      <c r="H38" s="187" t="s">
        <v>1779</v>
      </c>
      <c r="I38" s="187" t="s">
        <v>734</v>
      </c>
      <c r="J38" s="187">
        <v>2</v>
      </c>
      <c r="K38" s="187" t="s">
        <v>1791</v>
      </c>
      <c r="L38" s="187" t="s">
        <v>1785</v>
      </c>
      <c r="M38" s="201">
        <v>43509</v>
      </c>
      <c r="N38" s="198" t="s">
        <v>3795</v>
      </c>
      <c r="O38" s="189">
        <v>121100</v>
      </c>
      <c r="P38" s="189" t="s">
        <v>1780</v>
      </c>
      <c r="Q38" s="189" t="s">
        <v>735</v>
      </c>
      <c r="R38" s="189">
        <v>1</v>
      </c>
      <c r="S38" s="189" t="s">
        <v>1792</v>
      </c>
      <c r="T38" s="189" t="s">
        <v>1786</v>
      </c>
      <c r="U38" s="204">
        <v>43509</v>
      </c>
      <c r="V38" s="198" t="s">
        <v>3796</v>
      </c>
      <c r="W38" s="187">
        <v>5000000</v>
      </c>
      <c r="X38" s="187" t="s">
        <v>1779</v>
      </c>
      <c r="Y38" s="187" t="s">
        <v>734</v>
      </c>
      <c r="Z38" s="187">
        <v>2</v>
      </c>
      <c r="AA38" s="187" t="s">
        <v>1793</v>
      </c>
      <c r="AB38" s="187" t="s">
        <v>1785</v>
      </c>
      <c r="AC38" s="201">
        <v>43509</v>
      </c>
      <c r="AD38" s="198" t="s">
        <v>3797</v>
      </c>
      <c r="AE38" s="188">
        <v>5000000</v>
      </c>
      <c r="AF38" s="188" t="s">
        <v>1781</v>
      </c>
      <c r="AG38" s="188" t="s">
        <v>733</v>
      </c>
      <c r="AH38" s="188">
        <v>3</v>
      </c>
      <c r="AI38" s="188" t="s">
        <v>1794</v>
      </c>
      <c r="AJ38" s="188" t="s">
        <v>1787</v>
      </c>
      <c r="AK38" s="207">
        <v>43509</v>
      </c>
      <c r="AL38" s="198" t="s">
        <v>3798</v>
      </c>
      <c r="AM38" s="187">
        <v>320000</v>
      </c>
      <c r="AN38" s="187" t="s">
        <v>1782</v>
      </c>
      <c r="AO38" s="187" t="s">
        <v>734</v>
      </c>
      <c r="AP38" s="187">
        <v>2</v>
      </c>
      <c r="AQ38" s="187" t="s">
        <v>1795</v>
      </c>
      <c r="AR38" s="187" t="s">
        <v>1788</v>
      </c>
      <c r="AS38" s="201">
        <v>43509</v>
      </c>
      <c r="AT38" s="188" t="s">
        <v>3799</v>
      </c>
      <c r="AU38" s="188" t="s">
        <v>445</v>
      </c>
      <c r="AV38" s="188">
        <v>0</v>
      </c>
      <c r="AW38" s="188">
        <v>0</v>
      </c>
      <c r="AX38" s="188" t="b">
        <v>0</v>
      </c>
      <c r="AY38" s="188" t="s">
        <v>1796</v>
      </c>
      <c r="AZ38" s="188">
        <v>0</v>
      </c>
      <c r="BA38" s="207">
        <v>43509</v>
      </c>
      <c r="BB38" s="198" t="s">
        <v>3800</v>
      </c>
      <c r="BC38" s="187" t="s">
        <v>445</v>
      </c>
      <c r="BD38" s="187">
        <v>0</v>
      </c>
      <c r="BE38" s="187">
        <v>0</v>
      </c>
      <c r="BF38" s="187" t="b">
        <v>0</v>
      </c>
      <c r="BG38" s="187" t="s">
        <v>1796</v>
      </c>
      <c r="BH38" s="187">
        <v>0</v>
      </c>
      <c r="BI38" s="200">
        <v>43509</v>
      </c>
      <c r="BJ38" s="188" t="s">
        <v>3801</v>
      </c>
      <c r="BK38" s="188" t="s">
        <v>445</v>
      </c>
      <c r="BL38" s="188">
        <v>0</v>
      </c>
      <c r="BM38" s="188">
        <v>0</v>
      </c>
      <c r="BN38" s="188" t="b">
        <v>0</v>
      </c>
      <c r="BO38" s="188" t="s">
        <v>1796</v>
      </c>
      <c r="BP38" s="188">
        <v>0</v>
      </c>
      <c r="BQ38" s="207">
        <v>43509</v>
      </c>
      <c r="BR38" s="198" t="s">
        <v>3802</v>
      </c>
      <c r="BS38" s="187" t="s">
        <v>445</v>
      </c>
      <c r="BT38" s="187">
        <v>0</v>
      </c>
      <c r="BU38" s="187">
        <v>0</v>
      </c>
      <c r="BV38" s="187" t="b">
        <v>0</v>
      </c>
      <c r="BW38" s="187" t="s">
        <v>1796</v>
      </c>
      <c r="BX38" s="187">
        <v>0</v>
      </c>
      <c r="BY38" s="200">
        <v>43509</v>
      </c>
      <c r="BZ38" s="188" t="s">
        <v>3803</v>
      </c>
      <c r="CA38" s="188" t="s">
        <v>445</v>
      </c>
      <c r="CB38" s="188">
        <v>0</v>
      </c>
      <c r="CC38" s="188">
        <v>0</v>
      </c>
      <c r="CD38" s="188" t="b">
        <v>0</v>
      </c>
      <c r="CE38" s="188" t="s">
        <v>1796</v>
      </c>
      <c r="CF38" s="188">
        <v>0</v>
      </c>
      <c r="CG38" s="207">
        <v>43509</v>
      </c>
      <c r="CH38" s="198" t="s">
        <v>3804</v>
      </c>
      <c r="CI38" s="188" t="e">
        <v>#N/A</v>
      </c>
      <c r="CJ38" s="188" t="e">
        <v>#N/A</v>
      </c>
      <c r="CK38" s="188" t="e">
        <v>#N/A</v>
      </c>
      <c r="CL38" s="188" t="e">
        <v>#N/A</v>
      </c>
      <c r="CM38" s="188" t="e">
        <v>#N/A</v>
      </c>
      <c r="CN38" s="188" t="e">
        <v>#N/A</v>
      </c>
      <c r="CO38" s="195" t="e">
        <v>#N/A</v>
      </c>
      <c r="CP38" s="188" t="s">
        <v>3805</v>
      </c>
      <c r="CQ38" s="187">
        <v>1300</v>
      </c>
      <c r="CR38" s="187" t="s">
        <v>1783</v>
      </c>
      <c r="CS38" s="187" t="s">
        <v>734</v>
      </c>
      <c r="CT38" s="187">
        <v>2</v>
      </c>
      <c r="CU38" s="187" t="s">
        <v>1797</v>
      </c>
      <c r="CV38" s="187" t="s">
        <v>1789</v>
      </c>
      <c r="CW38" s="200">
        <v>43509</v>
      </c>
      <c r="CX38" s="184" t="str">
        <f t="shared" si="3"/>
        <v>ERI001People in Need</v>
      </c>
      <c r="CY38" s="184">
        <f>IF(LOOKUP(2,1/(Log!$K$1:$K$7986=CX38),Log!$E$1:$E$7986)="x","x",ROUND(LOOKUP(2,1/(Log!$K$1:$K$7986=CX38),Log!$E$1:$E$7986),-3))</f>
        <v>4000000</v>
      </c>
      <c r="CZ38" s="188" t="str">
        <f>LOOKUP(2,1/('[4]Raw data'!$K$1:$K$7986=CX38),'[4]Raw data'!$F$1:$F$7986)</f>
        <v>UNICEF 09/01/2019; UNICEF 06/2018</v>
      </c>
      <c r="DA38" s="188" t="str">
        <f>LOOKUP(2,1/('[4]Raw data'!$K$1:$K$7986=CX38),'[4]Raw data'!$G$1:$G$7986)</f>
        <v>Low</v>
      </c>
      <c r="DB38" s="188">
        <f>LOOKUP(2,1/('[4]Raw data'!$K$1:$K$7986=CX38),'[4]Raw data'!$H$1:$H$7986)</f>
        <v>3</v>
      </c>
      <c r="DC38" s="188" t="str">
        <f>LOOKUP(2,1/('[4]Raw data'!$K$1:$K$7986=CX38),'[4]Raw data'!$J$1:$J$7986)</f>
        <v>Eritrea is characterized by harsh climatic conditions. This exacerbates the vulnerability of communities. In recent years, the country’s climatic conditions have tested the coping capacities of the population, which is largely dependent (80%) on subsistence agriculture. 80% of the total population (5000000) are therefore considered to be directly affected by drought and in need</v>
      </c>
      <c r="DD38" s="188" t="str">
        <f>LOOKUP(2,1/('[4]Raw data'!$K$1:$K$7986=CX38),'[4]Raw data'!$I$1:$I$7986)</f>
        <v>https://www.unicef.org/appeals/eritrea.html#1 https://reliefweb.int/sites/reliefweb.int/files/resources/UNICEF%20Eritrea%202018%20Mid%20Year%20Humanitarian%20Situation%20Report.pdf</v>
      </c>
      <c r="DE38" s="207">
        <f>LOOKUP(2,1/('[4]Raw data'!$K$1:$K$7986=CX38),'[4]Raw data'!$L$1:$L$7986)</f>
        <v>43509</v>
      </c>
      <c r="DF38" s="197" t="str">
        <f t="shared" si="4"/>
        <v>ERI001People facing minimal humanitarian needs (level 1)</v>
      </c>
      <c r="DG38" s="183">
        <f>IF(LOOKUP(2,1/(Log!$K$1:$K$7986=DF38),Log!$E$1:$E$7986)="x","x",ROUND(LOOKUP(2,1/(Log!$K$1:$K$7986=DF38),Log!$E$1:$E$7986),-3))</f>
        <v>0</v>
      </c>
      <c r="DH38" s="187">
        <f>LOOKUP(2,1/('[4]Raw data'!$K$1:$K$7986=DF38),'[4]Raw data'!$F$1:$F$7986)</f>
        <v>0</v>
      </c>
      <c r="DI38" s="187">
        <f>LOOKUP(2,1/('[4]Raw data'!$K$1:$K$7986=DF38),'[4]Raw data'!$G$1:$G$7986)</f>
        <v>0</v>
      </c>
      <c r="DJ38" s="187" t="b">
        <f>LOOKUP(2,1/('[4]Raw data'!$K$1:$K$7986=DF38),'[4]Raw data'!$H$1:$H$7986)</f>
        <v>0</v>
      </c>
      <c r="DK38" s="187">
        <f>LOOKUP(2,1/('[4]Raw data'!$K$1:$K$7986=DF38),'[4]Raw data'!$J$1:$J$7986)</f>
        <v>0</v>
      </c>
      <c r="DL38" s="187">
        <f>LOOKUP(2,1/('[4]Raw data'!$K$1:$K$7986=DF38),'[4]Raw data'!$I$1:$I$7986)</f>
        <v>0</v>
      </c>
      <c r="DM38" s="200">
        <f>LOOKUP(2,1/('[4]Raw data'!$K$1:$K$7986=DF38),'[4]Raw data'!$L$1:$L$7986)</f>
        <v>43509</v>
      </c>
      <c r="DN38" s="188" t="str">
        <f t="shared" si="0"/>
        <v>ERI001People facing stressed humanitarian needs (level 2)</v>
      </c>
      <c r="DO38" s="184">
        <f>IF(LOOKUP(2,1/(Log!$K$1:$K$7986=DN38),Log!$E$1:$E$7986)="x","x",ROUND(LOOKUP(2,1/(Log!$K$1:$K$7986=DN38),Log!$E$1:$E$7986),-3))</f>
        <v>0</v>
      </c>
      <c r="DP38" s="188">
        <f>LOOKUP(2,1/('[4]Raw data'!$K$1:$K$7986=DN38),'[4]Raw data'!$F$1:$F$7986)</f>
        <v>0</v>
      </c>
      <c r="DQ38" s="188">
        <f>LOOKUP(2,1/('[4]Raw data'!$K$1:$K$7986=DN38),'[4]Raw data'!$G$1:$G$7986)</f>
        <v>0</v>
      </c>
      <c r="DR38" s="188" t="b">
        <f>LOOKUP(2,1/('[4]Raw data'!$K$1:$K$7986=DN38),'[4]Raw data'!$H$1:$H$7986)</f>
        <v>0</v>
      </c>
      <c r="DS38" s="188">
        <f>LOOKUP(2,1/('[4]Raw data'!$K$1:$K$7986=DN38),'[4]Raw data'!$J$1:$J$7986)</f>
        <v>0</v>
      </c>
      <c r="DT38" s="188">
        <f>LOOKUP(2,1/('[4]Raw data'!$K$1:$K$7986=DN38),'[4]Raw data'!$I$1:$I$7986)</f>
        <v>0</v>
      </c>
      <c r="DU38" s="207">
        <f>LOOKUP(2,1/('[4]Raw data'!$K$1:$K$7986=DN38),'[4]Raw data'!$L$1:$L$7986)</f>
        <v>43509</v>
      </c>
      <c r="DV38" s="198" t="str">
        <f t="shared" si="5"/>
        <v>ERI001People  facing moderate humanitarian needs (level 3)</v>
      </c>
      <c r="DW38" s="183">
        <f>IF(LOOKUP(2,1/(Log!$K$1:$K$7986=DV38),Log!$E$1:$E$7986)="x","x",ROUND(LOOKUP(2,1/(Log!$K$1:$K$7986=DV38),Log!$E$1:$E$7986),-3))</f>
        <v>4000000</v>
      </c>
      <c r="DX38" s="187" t="str">
        <f>LOOKUP(2,1/('[4]Raw data'!$K$1:$K$7986=DV38),'[4]Raw data'!$F$1:$F$7986)</f>
        <v>UNICEF 09/01/2019; UNICEF 06/2018</v>
      </c>
      <c r="DY38" s="187" t="str">
        <f>LOOKUP(2,1/('[4]Raw data'!$K$1:$K$7986=DV38),'[4]Raw data'!$G$1:$G$7986)</f>
        <v>Low</v>
      </c>
      <c r="DZ38" s="187">
        <f>LOOKUP(2,1/('[4]Raw data'!$K$1:$K$7986=DV38),'[4]Raw data'!$H$1:$H$7986)</f>
        <v>3</v>
      </c>
      <c r="EA38" s="187" t="str">
        <f>LOOKUP(2,1/('[4]Raw data'!$K$1:$K$7986=DV38),'[4]Raw data'!$J$1:$J$7986)</f>
        <v>Due to major information gaps on the needs of the population it is not possible to disaggregate the severity of needs. The Eritrean government significantly restricts humanitarian access and there is very little information on humanitarian needs. The total PIN is therfore placed in level 3</v>
      </c>
      <c r="EB38" s="187" t="str">
        <f>LOOKUP(2,1/('[4]Raw data'!$K$1:$K$7986=DV38),'[4]Raw data'!$I$1:$I$7986)</f>
        <v>https://www.unicef.org/appeals/eritrea.html#1 https://reliefweb.int/sites/reliefweb.int/files/resources/UNICEF%20Eritrea%202018%20Mid%20Year%20Humanitarian%20Situation%20Report.pdf</v>
      </c>
      <c r="EC38" s="200">
        <f>LOOKUP(2,1/('[4]Raw data'!$K$1:$K$7986=DV38),'[4]Raw data'!$L$1:$L$7986)</f>
        <v>43509</v>
      </c>
      <c r="ED38" s="188" t="str">
        <f t="shared" si="1"/>
        <v>ERI001People facing severe humanitarian needs (level 4)</v>
      </c>
      <c r="EE38" s="184">
        <f>IF(LOOKUP(2,1/(Log!$K$1:$K$7986=ED38),Log!$E$1:$E$7986)="x","x",ROUND(LOOKUP(2,1/(Log!$K$1:$K$7986=ED38),Log!$E$1:$E$7986),-3))</f>
        <v>0</v>
      </c>
      <c r="EF38" s="188">
        <f>LOOKUP(2,1/('[4]Raw data'!$K$1:$K$7986=ED38),'[4]Raw data'!$F$1:$F$7986)</f>
        <v>0</v>
      </c>
      <c r="EG38" s="188">
        <f>LOOKUP(2,1/('[4]Raw data'!$K$1:$K$7986=ED38),'[4]Raw data'!$G$1:$G$7986)</f>
        <v>0</v>
      </c>
      <c r="EH38" s="188" t="b">
        <f>LOOKUP(2,1/('[4]Raw data'!$K$1:$K$7986=ED38),'[4]Raw data'!$H$1:$H$7986)</f>
        <v>0</v>
      </c>
      <c r="EI38" s="188">
        <f>LOOKUP(2,1/('[4]Raw data'!$K$1:$K$7986=ED38),'[4]Raw data'!$J$1:$J$7986)</f>
        <v>0</v>
      </c>
      <c r="EJ38" s="188">
        <f>LOOKUP(2,1/('[4]Raw data'!$K$1:$K$7986=ED38),'[4]Raw data'!$I$1:$I$7986)</f>
        <v>0</v>
      </c>
      <c r="EK38" s="207">
        <f>LOOKUP(2,1/('[4]Raw data'!$K$1:$K$7986=ED38),'[4]Raw data'!$L$1:$L$7986)</f>
        <v>43509</v>
      </c>
      <c r="EL38" s="198" t="str">
        <f t="shared" si="2"/>
        <v>ERI001People facing extreme humanitarian needs (level 5)</v>
      </c>
      <c r="EM38" s="183">
        <f>IF(LOOKUP(2,1/(Log!$K$1:$K$7986=EL38),Log!$E$1:$E$7986)="x","x",ROUND(LOOKUP(2,1/(Log!$K$1:$K$7986=EL38),Log!$E$1:$E$7986),-3))</f>
        <v>0</v>
      </c>
      <c r="EN38" s="187">
        <f>LOOKUP(2,1/('[4]Raw data'!$K$1:$K$7986=EL38),'[4]Raw data'!$F$1:$F$7986)</f>
        <v>0</v>
      </c>
      <c r="EO38" s="187">
        <f>LOOKUP(2,1/('[4]Raw data'!$K$1:$K$7986=EL38),'[4]Raw data'!$G$1:$G$7986)</f>
        <v>0</v>
      </c>
      <c r="EP38" s="187" t="b">
        <f>LOOKUP(2,1/('[4]Raw data'!$K$1:$K$7986=EL38),'[4]Raw data'!$H$1:$H$7986)</f>
        <v>0</v>
      </c>
      <c r="EQ38" s="187">
        <f>LOOKUP(2,1/('[4]Raw data'!$K$1:$K$7986=EL38),'[4]Raw data'!$J$1:$J$7986)</f>
        <v>0</v>
      </c>
      <c r="ER38" s="187">
        <f>LOOKUP(2,1/('[4]Raw data'!$K$1:$K$7986=EL38),'[4]Raw data'!$I$1:$I$7986)</f>
        <v>0</v>
      </c>
      <c r="ES38" s="200">
        <f>LOOKUP(2,1/('[4]Raw data'!$K$1:$K$7986=EL38),'[4]Raw data'!$L$1:$L$7986)</f>
        <v>43509</v>
      </c>
      <c r="ET38" s="188" t="s">
        <v>3806</v>
      </c>
      <c r="EU38" s="188" t="s">
        <v>445</v>
      </c>
      <c r="EV38" s="188">
        <v>0</v>
      </c>
      <c r="EW38" s="188">
        <v>0</v>
      </c>
      <c r="EX38" s="188" t="b">
        <v>0</v>
      </c>
      <c r="EY38" s="188" t="s">
        <v>1796</v>
      </c>
      <c r="EZ38" s="188">
        <v>0</v>
      </c>
      <c r="FA38" s="207">
        <v>43509</v>
      </c>
      <c r="FB38" s="198" t="s">
        <v>3807</v>
      </c>
      <c r="FC38" s="187">
        <v>5</v>
      </c>
      <c r="FD38" s="187">
        <v>0</v>
      </c>
      <c r="FE38" s="187">
        <v>0</v>
      </c>
      <c r="FF38" s="187" t="b">
        <v>0</v>
      </c>
      <c r="FG38" s="187" t="s">
        <v>1800</v>
      </c>
      <c r="FH38" s="187">
        <v>0</v>
      </c>
      <c r="FI38" s="200">
        <v>43509</v>
      </c>
      <c r="FJ38" s="198" t="s">
        <v>3808</v>
      </c>
      <c r="FK38" s="188" t="s">
        <v>445</v>
      </c>
      <c r="FL38" s="188">
        <v>0</v>
      </c>
      <c r="FM38" s="188">
        <v>0</v>
      </c>
      <c r="FN38" s="188" t="b">
        <v>0</v>
      </c>
      <c r="FO38" s="188" t="s">
        <v>1796</v>
      </c>
      <c r="FP38" s="184">
        <v>0</v>
      </c>
      <c r="FQ38" s="206">
        <v>43509</v>
      </c>
      <c r="FR38" s="198" t="s">
        <v>3809</v>
      </c>
      <c r="FS38" s="187" t="s">
        <v>445</v>
      </c>
      <c r="FT38" s="187">
        <v>0</v>
      </c>
      <c r="FU38" s="187">
        <v>0</v>
      </c>
      <c r="FV38" s="187" t="b">
        <v>0</v>
      </c>
      <c r="FW38" s="187" t="s">
        <v>1796</v>
      </c>
      <c r="FX38" s="187">
        <v>0</v>
      </c>
      <c r="FY38" s="200">
        <v>43509</v>
      </c>
      <c r="FZ38" s="188" t="s">
        <v>3810</v>
      </c>
      <c r="GA38" s="188">
        <v>3</v>
      </c>
      <c r="GB38" s="188" t="s">
        <v>1408</v>
      </c>
      <c r="GC38" s="188" t="s">
        <v>734</v>
      </c>
      <c r="GD38" s="188">
        <v>2</v>
      </c>
      <c r="GE38" s="188">
        <v>0</v>
      </c>
      <c r="GF38" s="188" t="s">
        <v>1416</v>
      </c>
      <c r="GG38" s="207">
        <v>43509</v>
      </c>
      <c r="GH38" s="198" t="s">
        <v>3811</v>
      </c>
      <c r="GI38" s="187">
        <v>2</v>
      </c>
      <c r="GJ38" s="187" t="s">
        <v>1408</v>
      </c>
      <c r="GK38" s="187" t="s">
        <v>734</v>
      </c>
      <c r="GL38" s="187">
        <v>2</v>
      </c>
      <c r="GM38" s="187">
        <v>0</v>
      </c>
      <c r="GN38" s="187" t="s">
        <v>1416</v>
      </c>
      <c r="GO38" s="200">
        <v>43509</v>
      </c>
      <c r="GP38" s="188" t="s">
        <v>3812</v>
      </c>
      <c r="GQ38" s="188">
        <v>3</v>
      </c>
      <c r="GR38" s="188" t="s">
        <v>1408</v>
      </c>
      <c r="GS38" s="188" t="s">
        <v>734</v>
      </c>
      <c r="GT38" s="188">
        <v>2</v>
      </c>
      <c r="GU38" s="188">
        <v>0</v>
      </c>
      <c r="GV38" s="188" t="s">
        <v>1416</v>
      </c>
      <c r="GW38" s="207">
        <v>43509</v>
      </c>
      <c r="GX38" s="198" t="s">
        <v>3813</v>
      </c>
      <c r="GY38" s="187" t="s">
        <v>445</v>
      </c>
      <c r="GZ38" s="187" t="s">
        <v>1408</v>
      </c>
      <c r="HA38" s="187" t="s">
        <v>734</v>
      </c>
      <c r="HB38" s="187">
        <v>2</v>
      </c>
      <c r="HC38" s="187" t="s">
        <v>1796</v>
      </c>
      <c r="HD38" s="187" t="s">
        <v>1416</v>
      </c>
      <c r="HE38" s="200">
        <v>43509</v>
      </c>
      <c r="HF38" s="188" t="s">
        <v>3814</v>
      </c>
      <c r="HG38" s="188">
        <v>3</v>
      </c>
      <c r="HH38" s="188" t="s">
        <v>1408</v>
      </c>
      <c r="HI38" s="188" t="s">
        <v>734</v>
      </c>
      <c r="HJ38" s="188">
        <v>2</v>
      </c>
      <c r="HK38" s="188">
        <v>0</v>
      </c>
      <c r="HL38" s="188" t="s">
        <v>1416</v>
      </c>
      <c r="HM38" s="207">
        <v>43509</v>
      </c>
      <c r="HN38" s="198" t="s">
        <v>3815</v>
      </c>
      <c r="HO38" s="187">
        <v>2</v>
      </c>
      <c r="HP38" s="187" t="s">
        <v>1408</v>
      </c>
      <c r="HQ38" s="187" t="s">
        <v>734</v>
      </c>
      <c r="HR38" s="187">
        <v>2</v>
      </c>
      <c r="HS38" s="187">
        <v>0</v>
      </c>
      <c r="HT38" s="187" t="s">
        <v>1416</v>
      </c>
      <c r="HU38" s="200">
        <v>43509</v>
      </c>
      <c r="HV38" s="188" t="s">
        <v>3816</v>
      </c>
      <c r="HW38" s="188" t="s">
        <v>445</v>
      </c>
      <c r="HX38" s="188" t="s">
        <v>1408</v>
      </c>
      <c r="HY38" s="188" t="s">
        <v>734</v>
      </c>
      <c r="HZ38" s="188">
        <v>2</v>
      </c>
      <c r="IA38" s="188" t="s">
        <v>1796</v>
      </c>
      <c r="IB38" s="188" t="s">
        <v>1416</v>
      </c>
      <c r="IC38" s="207">
        <v>43509</v>
      </c>
      <c r="ID38" s="198" t="s">
        <v>3817</v>
      </c>
      <c r="IE38" s="187">
        <v>2</v>
      </c>
      <c r="IF38" s="187" t="s">
        <v>1408</v>
      </c>
      <c r="IG38" s="187" t="s">
        <v>734</v>
      </c>
      <c r="IH38" s="187">
        <v>2</v>
      </c>
      <c r="II38" s="187">
        <v>0</v>
      </c>
      <c r="IJ38" s="187" t="s">
        <v>1416</v>
      </c>
      <c r="IK38" s="200">
        <v>43509</v>
      </c>
      <c r="IL38" s="188" t="s">
        <v>3818</v>
      </c>
      <c r="IM38" s="188" t="s">
        <v>445</v>
      </c>
      <c r="IN38" s="188" t="s">
        <v>1408</v>
      </c>
      <c r="IO38" s="188" t="s">
        <v>734</v>
      </c>
      <c r="IP38" s="188">
        <v>2</v>
      </c>
      <c r="IQ38" s="188" t="s">
        <v>1796</v>
      </c>
      <c r="IR38" s="188" t="s">
        <v>1416</v>
      </c>
      <c r="IS38" s="207">
        <v>43509</v>
      </c>
    </row>
    <row r="39" spans="1:253" x14ac:dyDescent="0.3">
      <c r="A39" t="s">
        <v>105</v>
      </c>
      <c r="B39" t="s">
        <v>861</v>
      </c>
      <c r="C39" t="s">
        <v>706</v>
      </c>
      <c r="D39" t="str">
        <f>Lists!C:C</f>
        <v>Ethiopia</v>
      </c>
      <c r="E39" t="s">
        <v>104</v>
      </c>
      <c r="F39" t="s">
        <v>3819</v>
      </c>
      <c r="G39" s="186">
        <v>105863269</v>
      </c>
      <c r="H39" s="187" t="s">
        <v>2894</v>
      </c>
      <c r="I39" s="187" t="s">
        <v>734</v>
      </c>
      <c r="J39" s="187">
        <v>0</v>
      </c>
      <c r="K39" s="187" t="s">
        <v>2899</v>
      </c>
      <c r="L39" s="187" t="s">
        <v>2911</v>
      </c>
      <c r="M39" s="201">
        <v>0</v>
      </c>
      <c r="N39" s="198" t="s">
        <v>3820</v>
      </c>
      <c r="O39" s="189">
        <v>1104300</v>
      </c>
      <c r="P39" s="189" t="s">
        <v>2895</v>
      </c>
      <c r="Q39" s="189" t="s">
        <v>734</v>
      </c>
      <c r="R39" s="189">
        <v>0</v>
      </c>
      <c r="S39" s="189" t="s">
        <v>2900</v>
      </c>
      <c r="T39" s="189" t="s">
        <v>2912</v>
      </c>
      <c r="U39" s="204">
        <v>43511</v>
      </c>
      <c r="V39" s="198" t="s">
        <v>3821</v>
      </c>
      <c r="W39" s="187">
        <v>105863269</v>
      </c>
      <c r="X39" s="187" t="s">
        <v>2894</v>
      </c>
      <c r="Y39" s="187" t="s">
        <v>734</v>
      </c>
      <c r="Z39" s="187">
        <v>0</v>
      </c>
      <c r="AA39" s="187" t="s">
        <v>2901</v>
      </c>
      <c r="AB39" s="187" t="s">
        <v>2911</v>
      </c>
      <c r="AC39" s="201">
        <v>43511</v>
      </c>
      <c r="AD39" s="198" t="s">
        <v>3822</v>
      </c>
      <c r="AE39" s="188">
        <v>8000000</v>
      </c>
      <c r="AF39" s="188" t="s">
        <v>968</v>
      </c>
      <c r="AG39" s="188" t="s">
        <v>734</v>
      </c>
      <c r="AH39" s="188">
        <v>0</v>
      </c>
      <c r="AI39" s="188" t="s">
        <v>2902</v>
      </c>
      <c r="AJ39" s="188" t="s">
        <v>2913</v>
      </c>
      <c r="AK39" s="207">
        <v>43511</v>
      </c>
      <c r="AL39" s="198" t="s">
        <v>3823</v>
      </c>
      <c r="AM39" s="187">
        <v>3117730</v>
      </c>
      <c r="AN39" s="187" t="s">
        <v>2896</v>
      </c>
      <c r="AO39" s="187" t="s">
        <v>734</v>
      </c>
      <c r="AP39" s="187">
        <v>0</v>
      </c>
      <c r="AQ39" s="187" t="s">
        <v>2903</v>
      </c>
      <c r="AR39" s="187" t="s">
        <v>2914</v>
      </c>
      <c r="AS39" s="201">
        <v>43511</v>
      </c>
      <c r="AT39" s="188" t="s">
        <v>3824</v>
      </c>
      <c r="AU39" s="188" t="s">
        <v>445</v>
      </c>
      <c r="AV39" s="188">
        <v>0</v>
      </c>
      <c r="AW39" s="188">
        <v>0</v>
      </c>
      <c r="AX39" s="188">
        <v>0</v>
      </c>
      <c r="AY39" s="188" t="s">
        <v>2904</v>
      </c>
      <c r="AZ39" s="188">
        <v>0</v>
      </c>
      <c r="BA39" s="207">
        <v>43511</v>
      </c>
      <c r="BB39" s="198" t="s">
        <v>3825</v>
      </c>
      <c r="BC39" s="187">
        <v>4617</v>
      </c>
      <c r="BD39" s="187" t="s">
        <v>2897</v>
      </c>
      <c r="BE39" s="187" t="s">
        <v>733</v>
      </c>
      <c r="BF39" s="187">
        <v>0</v>
      </c>
      <c r="BG39" s="187">
        <v>0</v>
      </c>
      <c r="BH39" s="187">
        <v>0</v>
      </c>
      <c r="BI39" s="200">
        <v>43511</v>
      </c>
      <c r="BJ39" s="188" t="s">
        <v>3826</v>
      </c>
      <c r="BK39" s="188">
        <v>833</v>
      </c>
      <c r="BL39" s="188" t="s">
        <v>2616</v>
      </c>
      <c r="BM39" s="188" t="s">
        <v>734</v>
      </c>
      <c r="BN39" s="188">
        <v>0</v>
      </c>
      <c r="BO39" s="188" t="s">
        <v>2905</v>
      </c>
      <c r="BP39" s="188">
        <v>0</v>
      </c>
      <c r="BQ39" s="207">
        <v>43511</v>
      </c>
      <c r="BR39" s="198" t="s">
        <v>3827</v>
      </c>
      <c r="BS39" s="187" t="s">
        <v>445</v>
      </c>
      <c r="BT39" s="187" t="s">
        <v>2898</v>
      </c>
      <c r="BU39" s="187" t="s">
        <v>733</v>
      </c>
      <c r="BV39" s="187">
        <v>0</v>
      </c>
      <c r="BW39" s="187" t="s">
        <v>2906</v>
      </c>
      <c r="BX39" s="187" t="s">
        <v>2916</v>
      </c>
      <c r="BY39" s="200">
        <v>43511</v>
      </c>
      <c r="BZ39" s="188" t="s">
        <v>3828</v>
      </c>
      <c r="CA39" s="188" t="s">
        <v>445</v>
      </c>
      <c r="CB39" s="188" t="s">
        <v>2898</v>
      </c>
      <c r="CC39" s="188" t="s">
        <v>733</v>
      </c>
      <c r="CD39" s="188">
        <v>0</v>
      </c>
      <c r="CE39" s="188" t="s">
        <v>2906</v>
      </c>
      <c r="CF39" s="188" t="s">
        <v>2916</v>
      </c>
      <c r="CG39" s="207">
        <v>43511</v>
      </c>
      <c r="CH39" s="198" t="s">
        <v>3829</v>
      </c>
      <c r="CI39" s="188" t="e">
        <v>#N/A</v>
      </c>
      <c r="CJ39" s="188" t="e">
        <v>#N/A</v>
      </c>
      <c r="CK39" s="188" t="e">
        <v>#N/A</v>
      </c>
      <c r="CL39" s="188" t="e">
        <v>#N/A</v>
      </c>
      <c r="CM39" s="188" t="e">
        <v>#N/A</v>
      </c>
      <c r="CN39" s="188" t="e">
        <v>#N/A</v>
      </c>
      <c r="CO39" s="195" t="e">
        <v>#N/A</v>
      </c>
      <c r="CP39" s="188" t="s">
        <v>3830</v>
      </c>
      <c r="CQ39" s="187" t="s">
        <v>445</v>
      </c>
      <c r="CR39" s="187">
        <v>0</v>
      </c>
      <c r="CS39" s="187">
        <v>0</v>
      </c>
      <c r="CT39" s="187">
        <v>0</v>
      </c>
      <c r="CU39" s="187" t="s">
        <v>2907</v>
      </c>
      <c r="CV39" s="187">
        <v>0</v>
      </c>
      <c r="CW39" s="200">
        <v>43511</v>
      </c>
      <c r="CX39" s="184" t="str">
        <f t="shared" si="3"/>
        <v>ETH001People in Need</v>
      </c>
      <c r="CY39" s="184">
        <f>IF(LOOKUP(2,1/(Log!$K$1:$K$7986=CX39),Log!$E$1:$E$7986)="x","x",ROUND(LOOKUP(2,1/(Log!$K$1:$K$7986=CX39),Log!$E$1:$E$7986),-3))</f>
        <v>8000000</v>
      </c>
      <c r="CZ39" s="188" t="str">
        <f>LOOKUP(2,1/('[4]Raw data'!$K$1:$K$7986=CX39),'[4]Raw data'!$F$1:$F$7986)</f>
        <v>OCHA 11/2018</v>
      </c>
      <c r="DA39" s="188" t="str">
        <f>LOOKUP(2,1/('[4]Raw data'!$K$1:$K$7986=CX39),'[4]Raw data'!$G$1:$G$7986)</f>
        <v>Medium</v>
      </c>
      <c r="DB39" s="188">
        <f>LOOKUP(2,1/('[4]Raw data'!$K$1:$K$7986=CX39),'[4]Raw data'!$H$1:$H$7986)</f>
        <v>0</v>
      </c>
      <c r="DC39" s="188" t="str">
        <f>LOOKUP(2,1/('[4]Raw data'!$K$1:$K$7986=CX39),'[4]Raw data'!$J$1:$J$7986)</f>
        <v xml:space="preserve">PIN figure provided by the global HNO section on Ethiopia. </v>
      </c>
      <c r="DD39" s="188" t="str">
        <f>LOOKUP(2,1/('[4]Raw data'!$K$1:$K$7986=CX39),'[4]Raw data'!$I$1:$I$7986)</f>
        <v>https://www.unocha.org/sites/unocha/files/GHO2019.pdf</v>
      </c>
      <c r="DE39" s="207">
        <f>LOOKUP(2,1/('[4]Raw data'!$K$1:$K$7986=CX39),'[4]Raw data'!$L$1:$L$7986)</f>
        <v>43511</v>
      </c>
      <c r="DF39" s="197" t="str">
        <f t="shared" si="4"/>
        <v>ETH001People facing minimal humanitarian needs (level 1)</v>
      </c>
      <c r="DG39" s="183">
        <f>IF(LOOKUP(2,1/(Log!$K$1:$K$7986=DF39),Log!$E$1:$E$7986)="x","x",ROUND(LOOKUP(2,1/(Log!$K$1:$K$7986=DF39),Log!$E$1:$E$7986),-3))</f>
        <v>0</v>
      </c>
      <c r="DH39" s="187">
        <f>LOOKUP(2,1/('[4]Raw data'!$K$1:$K$7986=DF39),'[4]Raw data'!$F$1:$F$7986)</f>
        <v>0</v>
      </c>
      <c r="DI39" s="187">
        <f>LOOKUP(2,1/('[4]Raw data'!$K$1:$K$7986=DF39),'[4]Raw data'!$G$1:$G$7986)</f>
        <v>0</v>
      </c>
      <c r="DJ39" s="187">
        <f>LOOKUP(2,1/('[4]Raw data'!$K$1:$K$7986=DF39),'[4]Raw data'!$H$1:$H$7986)</f>
        <v>0</v>
      </c>
      <c r="DK39" s="187" t="str">
        <f>LOOKUP(2,1/('[4]Raw data'!$K$1:$K$7986=DF39),'[4]Raw data'!$J$1:$J$7986)</f>
        <v>No data available</v>
      </c>
      <c r="DL39" s="187">
        <f>LOOKUP(2,1/('[4]Raw data'!$K$1:$K$7986=DF39),'[4]Raw data'!$I$1:$I$7986)</f>
        <v>0</v>
      </c>
      <c r="DM39" s="200">
        <f>LOOKUP(2,1/('[4]Raw data'!$K$1:$K$7986=DF39),'[4]Raw data'!$L$1:$L$7986)</f>
        <v>43511</v>
      </c>
      <c r="DN39" s="188" t="str">
        <f t="shared" si="0"/>
        <v>ETH001People facing stressed humanitarian needs (level 2)</v>
      </c>
      <c r="DO39" s="184">
        <f>IF(LOOKUP(2,1/(Log!$K$1:$K$7986=DN39),Log!$E$1:$E$7986)="x","x",ROUND(LOOKUP(2,1/(Log!$K$1:$K$7986=DN39),Log!$E$1:$E$7986),-3))</f>
        <v>0</v>
      </c>
      <c r="DP39" s="188">
        <f>LOOKUP(2,1/('[4]Raw data'!$K$1:$K$7986=DN39),'[4]Raw data'!$F$1:$F$7986)</f>
        <v>0</v>
      </c>
      <c r="DQ39" s="188">
        <f>LOOKUP(2,1/('[4]Raw data'!$K$1:$K$7986=DN39),'[4]Raw data'!$G$1:$G$7986)</f>
        <v>0</v>
      </c>
      <c r="DR39" s="188">
        <f>LOOKUP(2,1/('[4]Raw data'!$K$1:$K$7986=DN39),'[4]Raw data'!$H$1:$H$7986)</f>
        <v>0</v>
      </c>
      <c r="DS39" s="188" t="str">
        <f>LOOKUP(2,1/('[4]Raw data'!$K$1:$K$7986=DN39),'[4]Raw data'!$J$1:$J$7986)</f>
        <v>No data available</v>
      </c>
      <c r="DT39" s="188">
        <f>LOOKUP(2,1/('[4]Raw data'!$K$1:$K$7986=DN39),'[4]Raw data'!$I$1:$I$7986)</f>
        <v>0</v>
      </c>
      <c r="DU39" s="207">
        <f>LOOKUP(2,1/('[4]Raw data'!$K$1:$K$7986=DN39),'[4]Raw data'!$L$1:$L$7986)</f>
        <v>43511</v>
      </c>
      <c r="DV39" s="198" t="str">
        <f t="shared" si="5"/>
        <v>ETH001People  facing moderate humanitarian needs (level 3)</v>
      </c>
      <c r="DW39" s="183">
        <f>IF(LOOKUP(2,1/(Log!$K$1:$K$7986=DV39),Log!$E$1:$E$7986)="x","x",ROUND(LOOKUP(2,1/(Log!$K$1:$K$7986=DV39),Log!$E$1:$E$7986),-3))</f>
        <v>8000000</v>
      </c>
      <c r="DX39" s="187" t="str">
        <f>LOOKUP(2,1/('[4]Raw data'!$K$1:$K$7986=DV39),'[4]Raw data'!$F$1:$F$7986)</f>
        <v>OCHA 11/2018</v>
      </c>
      <c r="DY39" s="187" t="str">
        <f>LOOKUP(2,1/('[4]Raw data'!$K$1:$K$7986=DV39),'[4]Raw data'!$G$1:$G$7986)</f>
        <v>Medium</v>
      </c>
      <c r="DZ39" s="187">
        <f>LOOKUP(2,1/('[4]Raw data'!$K$1:$K$7986=DV39),'[4]Raw data'!$H$1:$H$7986)</f>
        <v>0</v>
      </c>
      <c r="EA39" s="187" t="str">
        <f>LOOKUP(2,1/('[4]Raw data'!$K$1:$K$7986=DV39),'[4]Raw data'!$J$1:$J$7986)</f>
        <v xml:space="preserve">A method for distributing the severity of people in needs in Ethiopia is still being developed. IPC figures for Ethiopia are not publically available and the country-level HNO for 2019 has not yet been released. </v>
      </c>
      <c r="EB39" s="187" t="str">
        <f>LOOKUP(2,1/('[4]Raw data'!$K$1:$K$7986=DV39),'[4]Raw data'!$I$1:$I$7986)</f>
        <v>https://www.unocha.org/sites/unocha/files/GHO2019.pdf</v>
      </c>
      <c r="EC39" s="200">
        <f>LOOKUP(2,1/('[4]Raw data'!$K$1:$K$7986=DV39),'[4]Raw data'!$L$1:$L$7986)</f>
        <v>43511</v>
      </c>
      <c r="ED39" s="188" t="str">
        <f t="shared" si="1"/>
        <v>ETH001People facing severe humanitarian needs (level 4)</v>
      </c>
      <c r="EE39" s="184">
        <f>IF(LOOKUP(2,1/(Log!$K$1:$K$7986=ED39),Log!$E$1:$E$7986)="x","x",ROUND(LOOKUP(2,1/(Log!$K$1:$K$7986=ED39),Log!$E$1:$E$7986),-3))</f>
        <v>0</v>
      </c>
      <c r="EF39" s="188">
        <f>LOOKUP(2,1/('[4]Raw data'!$K$1:$K$7986=ED39),'[4]Raw data'!$F$1:$F$7986)</f>
        <v>0</v>
      </c>
      <c r="EG39" s="188">
        <f>LOOKUP(2,1/('[4]Raw data'!$K$1:$K$7986=ED39),'[4]Raw data'!$G$1:$G$7986)</f>
        <v>0</v>
      </c>
      <c r="EH39" s="188">
        <f>LOOKUP(2,1/('[4]Raw data'!$K$1:$K$7986=ED39),'[4]Raw data'!$H$1:$H$7986)</f>
        <v>0</v>
      </c>
      <c r="EI39" s="188" t="str">
        <f>LOOKUP(2,1/('[4]Raw data'!$K$1:$K$7986=ED39),'[4]Raw data'!$J$1:$J$7986)</f>
        <v>No data available</v>
      </c>
      <c r="EJ39" s="188">
        <f>LOOKUP(2,1/('[4]Raw data'!$K$1:$K$7986=ED39),'[4]Raw data'!$I$1:$I$7986)</f>
        <v>0</v>
      </c>
      <c r="EK39" s="207">
        <f>LOOKUP(2,1/('[4]Raw data'!$K$1:$K$7986=ED39),'[4]Raw data'!$L$1:$L$7986)</f>
        <v>43511</v>
      </c>
      <c r="EL39" s="198" t="str">
        <f t="shared" si="2"/>
        <v>ETH001People facing extreme humanitarian needs (level 5)</v>
      </c>
      <c r="EM39" s="183">
        <f>IF(LOOKUP(2,1/(Log!$K$1:$K$7986=EL39),Log!$E$1:$E$7986)="x","x",ROUND(LOOKUP(2,1/(Log!$K$1:$K$7986=EL39),Log!$E$1:$E$7986),-3))</f>
        <v>0</v>
      </c>
      <c r="EN39" s="187">
        <f>LOOKUP(2,1/('[4]Raw data'!$K$1:$K$7986=EL39),'[4]Raw data'!$F$1:$F$7986)</f>
        <v>0</v>
      </c>
      <c r="EO39" s="187">
        <f>LOOKUP(2,1/('[4]Raw data'!$K$1:$K$7986=EL39),'[4]Raw data'!$G$1:$G$7986)</f>
        <v>0</v>
      </c>
      <c r="EP39" s="187">
        <f>LOOKUP(2,1/('[4]Raw data'!$K$1:$K$7986=EL39),'[4]Raw data'!$H$1:$H$7986)</f>
        <v>0</v>
      </c>
      <c r="EQ39" s="187" t="str">
        <f>LOOKUP(2,1/('[4]Raw data'!$K$1:$K$7986=EL39),'[4]Raw data'!$J$1:$J$7986)</f>
        <v>No data available</v>
      </c>
      <c r="ER39" s="187">
        <f>LOOKUP(2,1/('[4]Raw data'!$K$1:$K$7986=EL39),'[4]Raw data'!$I$1:$I$7986)</f>
        <v>0</v>
      </c>
      <c r="ES39" s="200">
        <f>LOOKUP(2,1/('[4]Raw data'!$K$1:$K$7986=EL39),'[4]Raw data'!$L$1:$L$7986)</f>
        <v>43511</v>
      </c>
      <c r="ET39" s="188" t="s">
        <v>3831</v>
      </c>
      <c r="EU39" s="188">
        <v>833</v>
      </c>
      <c r="EV39" s="188" t="s">
        <v>2616</v>
      </c>
      <c r="EW39" s="188" t="s">
        <v>734</v>
      </c>
      <c r="EX39" s="188">
        <v>0</v>
      </c>
      <c r="EY39" s="188">
        <v>0</v>
      </c>
      <c r="EZ39" s="188" t="s">
        <v>1413</v>
      </c>
      <c r="FA39" s="207">
        <v>43511</v>
      </c>
      <c r="FB39" s="198" t="s">
        <v>3832</v>
      </c>
      <c r="FC39" s="187">
        <v>4</v>
      </c>
      <c r="FD39" s="187">
        <v>0</v>
      </c>
      <c r="FE39" s="187">
        <v>0</v>
      </c>
      <c r="FF39" s="187">
        <v>0</v>
      </c>
      <c r="FG39" s="187" t="s">
        <v>2910</v>
      </c>
      <c r="FH39" s="187">
        <v>0</v>
      </c>
      <c r="FI39" s="200">
        <v>43511</v>
      </c>
      <c r="FJ39" s="198" t="s">
        <v>3833</v>
      </c>
      <c r="FK39" s="188" t="s">
        <v>445</v>
      </c>
      <c r="FL39" s="188">
        <v>0</v>
      </c>
      <c r="FM39" s="188">
        <v>0</v>
      </c>
      <c r="FN39" s="188">
        <v>0</v>
      </c>
      <c r="FO39" s="188" t="s">
        <v>934</v>
      </c>
      <c r="FP39" s="184">
        <v>0</v>
      </c>
      <c r="FQ39" s="206">
        <v>43511</v>
      </c>
      <c r="FR39" s="198" t="s">
        <v>3834</v>
      </c>
      <c r="FS39" s="187" t="s">
        <v>445</v>
      </c>
      <c r="FT39" s="187">
        <v>0</v>
      </c>
      <c r="FU39" s="187">
        <v>0</v>
      </c>
      <c r="FV39" s="187">
        <v>0</v>
      </c>
      <c r="FW39" s="187" t="s">
        <v>934</v>
      </c>
      <c r="FX39" s="187">
        <v>0</v>
      </c>
      <c r="FY39" s="200">
        <v>43511</v>
      </c>
      <c r="FZ39" s="188" t="s">
        <v>3835</v>
      </c>
      <c r="GA39" s="188">
        <v>2</v>
      </c>
      <c r="GB39" s="188" t="s">
        <v>1408</v>
      </c>
      <c r="GC39" s="188">
        <v>0</v>
      </c>
      <c r="GD39" s="188">
        <v>0</v>
      </c>
      <c r="GE39" s="188">
        <v>0</v>
      </c>
      <c r="GF39" s="188">
        <v>0</v>
      </c>
      <c r="GG39" s="207">
        <v>43511</v>
      </c>
      <c r="GH39" s="198" t="s">
        <v>3836</v>
      </c>
      <c r="GI39" s="187">
        <v>2</v>
      </c>
      <c r="GJ39" s="187" t="s">
        <v>1408</v>
      </c>
      <c r="GK39" s="187">
        <v>0</v>
      </c>
      <c r="GL39" s="187">
        <v>0</v>
      </c>
      <c r="GM39" s="187">
        <v>0</v>
      </c>
      <c r="GN39" s="187">
        <v>0</v>
      </c>
      <c r="GO39" s="200">
        <v>43511</v>
      </c>
      <c r="GP39" s="188" t="s">
        <v>3837</v>
      </c>
      <c r="GQ39" s="188">
        <v>2</v>
      </c>
      <c r="GR39" s="188" t="s">
        <v>1408</v>
      </c>
      <c r="GS39" s="188">
        <v>0</v>
      </c>
      <c r="GT39" s="188">
        <v>0</v>
      </c>
      <c r="GU39" s="188">
        <v>0</v>
      </c>
      <c r="GV39" s="188">
        <v>0</v>
      </c>
      <c r="GW39" s="207">
        <v>43511</v>
      </c>
      <c r="GX39" s="198" t="s">
        <v>3838</v>
      </c>
      <c r="GY39" s="187">
        <v>1</v>
      </c>
      <c r="GZ39" s="187" t="s">
        <v>1408</v>
      </c>
      <c r="HA39" s="187">
        <v>0</v>
      </c>
      <c r="HB39" s="187">
        <v>0</v>
      </c>
      <c r="HC39" s="187">
        <v>0</v>
      </c>
      <c r="HD39" s="187">
        <v>0</v>
      </c>
      <c r="HE39" s="200">
        <v>43511</v>
      </c>
      <c r="HF39" s="188" t="s">
        <v>3839</v>
      </c>
      <c r="HG39" s="188">
        <v>1</v>
      </c>
      <c r="HH39" s="188" t="s">
        <v>1408</v>
      </c>
      <c r="HI39" s="188">
        <v>0</v>
      </c>
      <c r="HJ39" s="188">
        <v>0</v>
      </c>
      <c r="HK39" s="188">
        <v>0</v>
      </c>
      <c r="HL39" s="188">
        <v>0</v>
      </c>
      <c r="HM39" s="207">
        <v>43511</v>
      </c>
      <c r="HN39" s="198" t="s">
        <v>3840</v>
      </c>
      <c r="HO39" s="187">
        <v>1</v>
      </c>
      <c r="HP39" s="187" t="s">
        <v>1408</v>
      </c>
      <c r="HQ39" s="187">
        <v>0</v>
      </c>
      <c r="HR39" s="187">
        <v>0</v>
      </c>
      <c r="HS39" s="187">
        <v>0</v>
      </c>
      <c r="HT39" s="187">
        <v>0</v>
      </c>
      <c r="HU39" s="200">
        <v>43511</v>
      </c>
      <c r="HV39" s="188" t="s">
        <v>3841</v>
      </c>
      <c r="HW39" s="188">
        <v>1</v>
      </c>
      <c r="HX39" s="188" t="s">
        <v>1408</v>
      </c>
      <c r="HY39" s="188">
        <v>0</v>
      </c>
      <c r="HZ39" s="188">
        <v>0</v>
      </c>
      <c r="IA39" s="188">
        <v>0</v>
      </c>
      <c r="IB39" s="188">
        <v>0</v>
      </c>
      <c r="IC39" s="207">
        <v>43511</v>
      </c>
      <c r="ID39" s="198" t="s">
        <v>3842</v>
      </c>
      <c r="IE39" s="187">
        <v>2</v>
      </c>
      <c r="IF39" s="187" t="s">
        <v>1408</v>
      </c>
      <c r="IG39" s="187">
        <v>0</v>
      </c>
      <c r="IH39" s="187">
        <v>0</v>
      </c>
      <c r="II39" s="187">
        <v>0</v>
      </c>
      <c r="IJ39" s="187">
        <v>0</v>
      </c>
      <c r="IK39" s="200">
        <v>43511</v>
      </c>
      <c r="IL39" s="188" t="s">
        <v>3843</v>
      </c>
      <c r="IM39" s="188">
        <v>1</v>
      </c>
      <c r="IN39" s="188" t="s">
        <v>1408</v>
      </c>
      <c r="IO39" s="188">
        <v>0</v>
      </c>
      <c r="IP39" s="188">
        <v>0</v>
      </c>
      <c r="IQ39" s="188">
        <v>0</v>
      </c>
      <c r="IR39" s="188">
        <v>0</v>
      </c>
      <c r="IS39" s="207">
        <v>43511</v>
      </c>
    </row>
    <row r="40" spans="1:253" x14ac:dyDescent="0.3">
      <c r="A40" t="s">
        <v>1312</v>
      </c>
      <c r="B40" t="s">
        <v>862</v>
      </c>
      <c r="C40" t="s">
        <v>856</v>
      </c>
      <c r="D40" t="str">
        <f>Lists!C:C</f>
        <v>Greece</v>
      </c>
      <c r="E40" t="s">
        <v>122</v>
      </c>
      <c r="F40" t="s">
        <v>3844</v>
      </c>
      <c r="G40" s="186">
        <v>10833854</v>
      </c>
      <c r="H40" s="187" t="s">
        <v>1340</v>
      </c>
      <c r="I40" s="187" t="s">
        <v>735</v>
      </c>
      <c r="J40" s="187">
        <v>1</v>
      </c>
      <c r="K40" s="187" t="s">
        <v>1342</v>
      </c>
      <c r="L40" s="187" t="s">
        <v>1341</v>
      </c>
      <c r="M40" s="201">
        <v>43503</v>
      </c>
      <c r="N40" s="198" t="s">
        <v>3845</v>
      </c>
      <c r="O40" s="189">
        <v>3826</v>
      </c>
      <c r="P40" s="189">
        <v>0</v>
      </c>
      <c r="Q40" s="189" t="s">
        <v>734</v>
      </c>
      <c r="R40" s="189">
        <v>2</v>
      </c>
      <c r="S40" s="189" t="s">
        <v>1343</v>
      </c>
      <c r="T40" s="189">
        <v>0</v>
      </c>
      <c r="U40" s="204">
        <v>43501</v>
      </c>
      <c r="V40" s="198" t="s">
        <v>3846</v>
      </c>
      <c r="W40" s="187">
        <v>1315370</v>
      </c>
      <c r="X40" s="187">
        <v>0</v>
      </c>
      <c r="Y40" s="187" t="s">
        <v>734</v>
      </c>
      <c r="Z40" s="187">
        <v>2</v>
      </c>
      <c r="AA40" s="187" t="s">
        <v>1343</v>
      </c>
      <c r="AB40" s="187">
        <v>0</v>
      </c>
      <c r="AC40" s="201">
        <v>43501</v>
      </c>
      <c r="AD40" s="198" t="s">
        <v>3847</v>
      </c>
      <c r="AE40" s="188">
        <v>287089</v>
      </c>
      <c r="AF40" s="188">
        <v>0</v>
      </c>
      <c r="AG40" s="188" t="s">
        <v>734</v>
      </c>
      <c r="AH40" s="188">
        <v>2</v>
      </c>
      <c r="AI40" s="188" t="s">
        <v>1344</v>
      </c>
      <c r="AJ40" s="188">
        <v>0</v>
      </c>
      <c r="AK40" s="207">
        <v>43501</v>
      </c>
      <c r="AL40" s="198" t="s">
        <v>3848</v>
      </c>
      <c r="AM40" s="187">
        <v>73433</v>
      </c>
      <c r="AN40" s="187" t="s">
        <v>1345</v>
      </c>
      <c r="AO40" s="187" t="s">
        <v>735</v>
      </c>
      <c r="AP40" s="187">
        <v>1</v>
      </c>
      <c r="AQ40" s="187" t="s">
        <v>1347</v>
      </c>
      <c r="AR40" s="187" t="s">
        <v>1346</v>
      </c>
      <c r="AS40" s="201">
        <v>43501</v>
      </c>
      <c r="AT40" s="188" t="s">
        <v>3849</v>
      </c>
      <c r="AU40" s="188" t="s">
        <v>445</v>
      </c>
      <c r="AV40" s="188">
        <v>0</v>
      </c>
      <c r="AW40" s="188">
        <v>0</v>
      </c>
      <c r="AX40" s="188" t="b">
        <v>0</v>
      </c>
      <c r="AY40" s="188">
        <v>0</v>
      </c>
      <c r="AZ40" s="188">
        <v>0</v>
      </c>
      <c r="BA40" s="207">
        <v>43501</v>
      </c>
      <c r="BB40" s="198" t="s">
        <v>3850</v>
      </c>
      <c r="BC40" s="187" t="s">
        <v>445</v>
      </c>
      <c r="BD40" s="187">
        <v>0</v>
      </c>
      <c r="BE40" s="187">
        <v>0</v>
      </c>
      <c r="BF40" s="187" t="b">
        <v>0</v>
      </c>
      <c r="BG40" s="187">
        <v>0</v>
      </c>
      <c r="BH40" s="187">
        <v>0</v>
      </c>
      <c r="BI40" s="200">
        <v>43501</v>
      </c>
      <c r="BJ40" s="188" t="s">
        <v>3851</v>
      </c>
      <c r="BK40" s="188">
        <v>174</v>
      </c>
      <c r="BL40" s="188" t="s">
        <v>1345</v>
      </c>
      <c r="BM40" s="188" t="s">
        <v>735</v>
      </c>
      <c r="BN40" s="188">
        <v>1</v>
      </c>
      <c r="BO40" s="188" t="s">
        <v>1348</v>
      </c>
      <c r="BP40" s="188">
        <v>0</v>
      </c>
      <c r="BQ40" s="207">
        <v>43501</v>
      </c>
      <c r="BR40" s="198" t="s">
        <v>3852</v>
      </c>
      <c r="BS40" s="187" t="s">
        <v>445</v>
      </c>
      <c r="BT40" s="187">
        <v>0</v>
      </c>
      <c r="BU40" s="187">
        <v>0</v>
      </c>
      <c r="BV40" s="187" t="b">
        <v>0</v>
      </c>
      <c r="BW40" s="187">
        <v>0</v>
      </c>
      <c r="BX40" s="187">
        <v>0</v>
      </c>
      <c r="BY40" s="200">
        <v>43501</v>
      </c>
      <c r="BZ40" s="188" t="s">
        <v>3853</v>
      </c>
      <c r="CA40" s="188" t="s">
        <v>445</v>
      </c>
      <c r="CB40" s="188">
        <v>0</v>
      </c>
      <c r="CC40" s="188">
        <v>0</v>
      </c>
      <c r="CD40" s="188" t="b">
        <v>0</v>
      </c>
      <c r="CE40" s="188">
        <v>0</v>
      </c>
      <c r="CF40" s="188">
        <v>0</v>
      </c>
      <c r="CG40" s="207">
        <v>43501</v>
      </c>
      <c r="CH40" s="198" t="s">
        <v>3854</v>
      </c>
      <c r="CI40" s="188" t="e">
        <v>#N/A</v>
      </c>
      <c r="CJ40" s="188" t="e">
        <v>#N/A</v>
      </c>
      <c r="CK40" s="188" t="e">
        <v>#N/A</v>
      </c>
      <c r="CL40" s="188" t="e">
        <v>#N/A</v>
      </c>
      <c r="CM40" s="188" t="e">
        <v>#N/A</v>
      </c>
      <c r="CN40" s="188" t="e">
        <v>#N/A</v>
      </c>
      <c r="CO40" s="195" t="e">
        <v>#N/A</v>
      </c>
      <c r="CP40" s="188" t="s">
        <v>3855</v>
      </c>
      <c r="CQ40" s="187" t="s">
        <v>445</v>
      </c>
      <c r="CR40" s="187">
        <v>0</v>
      </c>
      <c r="CS40" s="187">
        <v>0</v>
      </c>
      <c r="CT40" s="187" t="b">
        <v>0</v>
      </c>
      <c r="CU40" s="187">
        <v>0</v>
      </c>
      <c r="CV40" s="187">
        <v>0</v>
      </c>
      <c r="CW40" s="200">
        <v>43501</v>
      </c>
      <c r="CX40" s="184" t="str">
        <f t="shared" si="3"/>
        <v>GRC002People in Need</v>
      </c>
      <c r="CY40" s="184">
        <f>IF(LOOKUP(2,1/(Log!$K$1:$K$7986=CX40),Log!$E$1:$E$7986)="x","x",ROUND(LOOKUP(2,1/(Log!$K$1:$K$7986=CX40),Log!$E$1:$E$7986),-3))</f>
        <v>73000</v>
      </c>
      <c r="CZ40" s="188" t="str">
        <f>LOOKUP(2,1/('[4]Raw data'!$K$1:$K$7986=CX40),'[4]Raw data'!$F$1:$F$7986)</f>
        <v xml:space="preserve">UNHCR December 2018 and UNHCR 2019 </v>
      </c>
      <c r="DA40" s="188" t="str">
        <f>LOOKUP(2,1/('[4]Raw data'!$K$1:$K$7986=CX40),'[4]Raw data'!$G$1:$G$7986)</f>
        <v>High</v>
      </c>
      <c r="DB40" s="188">
        <f>LOOKUP(2,1/('[4]Raw data'!$K$1:$K$7986=CX40),'[4]Raw data'!$H$1:$H$7986)</f>
        <v>1</v>
      </c>
      <c r="DC40" s="188" t="str">
        <f>LOOKUP(2,1/('[4]Raw data'!$K$1:$K$7986=CX40),'[4]Raw data'!$J$1:$J$7986)</f>
        <v>POCs remaining in Greece, as estimated by UNHCR and new arrivals in January 2019</v>
      </c>
      <c r="DD40" s="188" t="str">
        <f>LOOKUP(2,1/('[4]Raw data'!$K$1:$K$7986=CX40),'[4]Raw data'!$I$1:$I$7986)</f>
        <v>https://data2.unhcr.org/en/documents/download/67711 and https://data2.unhcr.org/en/situations/mediterranean/location/5179</v>
      </c>
      <c r="DE40" s="207">
        <f>LOOKUP(2,1/('[4]Raw data'!$K$1:$K$7986=CX40),'[4]Raw data'!$L$1:$L$7986)</f>
        <v>43501</v>
      </c>
      <c r="DF40" s="197" t="str">
        <f t="shared" si="4"/>
        <v>GRC002People facing minimal humanitarian needs (level 1)</v>
      </c>
      <c r="DG40" s="183">
        <f>IF(LOOKUP(2,1/(Log!$K$1:$K$7986=DF40),Log!$E$1:$E$7986)="x","x",ROUND(LOOKUP(2,1/(Log!$K$1:$K$7986=DF40),Log!$E$1:$E$7986),-3))</f>
        <v>23000</v>
      </c>
      <c r="DH40" s="187">
        <f>LOOKUP(2,1/('[4]Raw data'!$K$1:$K$7986=DF40),'[4]Raw data'!$F$1:$F$7986)</f>
        <v>0</v>
      </c>
      <c r="DI40" s="187">
        <f>LOOKUP(2,1/('[4]Raw data'!$K$1:$K$7986=DF40),'[4]Raw data'!$G$1:$G$7986)</f>
        <v>0</v>
      </c>
      <c r="DJ40" s="187" t="b">
        <f>LOOKUP(2,1/('[4]Raw data'!$K$1:$K$7986=DF40),'[4]Raw data'!$H$1:$H$7986)</f>
        <v>0</v>
      </c>
      <c r="DK40" s="187" t="str">
        <f>LOOKUP(2,1/('[4]Raw data'!$K$1:$K$7986=DF40),'[4]Raw data'!$J$1:$J$7986)</f>
        <v>It has been judged that people benefiting from rented appartments are in level 1, while people still residing in caps are in level 2</v>
      </c>
      <c r="DL40" s="187">
        <f>LOOKUP(2,1/('[4]Raw data'!$K$1:$K$7986=DF40),'[4]Raw data'!$I$1:$I$7986)</f>
        <v>0</v>
      </c>
      <c r="DM40" s="200">
        <f>LOOKUP(2,1/('[4]Raw data'!$K$1:$K$7986=DF40),'[4]Raw data'!$L$1:$L$7986)</f>
        <v>43501</v>
      </c>
      <c r="DN40" s="188" t="str">
        <f t="shared" si="0"/>
        <v>GRC002People facing stressed humanitarian needs (level 2)</v>
      </c>
      <c r="DO40" s="184">
        <f>IF(LOOKUP(2,1/(Log!$K$1:$K$7986=DN40),Log!$E$1:$E$7986)="x","x",ROUND(LOOKUP(2,1/(Log!$K$1:$K$7986=DN40),Log!$E$1:$E$7986),-3))</f>
        <v>51000</v>
      </c>
      <c r="DP40" s="188">
        <f>LOOKUP(2,1/('[4]Raw data'!$K$1:$K$7986=DN40),'[4]Raw data'!$F$1:$F$7986)</f>
        <v>0</v>
      </c>
      <c r="DQ40" s="188">
        <f>LOOKUP(2,1/('[4]Raw data'!$K$1:$K$7986=DN40),'[4]Raw data'!$G$1:$G$7986)</f>
        <v>0</v>
      </c>
      <c r="DR40" s="188" t="b">
        <f>LOOKUP(2,1/('[4]Raw data'!$K$1:$K$7986=DN40),'[4]Raw data'!$H$1:$H$7986)</f>
        <v>0</v>
      </c>
      <c r="DS40" s="188" t="str">
        <f>LOOKUP(2,1/('[4]Raw data'!$K$1:$K$7986=DN40),'[4]Raw data'!$J$1:$J$7986)</f>
        <v>It has been judged that people benefiting from rented appartments are in level 1, while people still residing in caps are in level 2</v>
      </c>
      <c r="DT40" s="188">
        <f>LOOKUP(2,1/('[4]Raw data'!$K$1:$K$7986=DN40),'[4]Raw data'!$I$1:$I$7986)</f>
        <v>0</v>
      </c>
      <c r="DU40" s="207">
        <f>LOOKUP(2,1/('[4]Raw data'!$K$1:$K$7986=DN40),'[4]Raw data'!$L$1:$L$7986)</f>
        <v>43501</v>
      </c>
      <c r="DV40" s="198" t="str">
        <f t="shared" si="5"/>
        <v>GRC002People  facing moderate humanitarian needs (level 3)</v>
      </c>
      <c r="DW40" s="183">
        <f>IF(LOOKUP(2,1/(Log!$K$1:$K$7986=DV40),Log!$E$1:$E$7986)="x","x",ROUND(LOOKUP(2,1/(Log!$K$1:$K$7986=DV40),Log!$E$1:$E$7986),-3))</f>
        <v>0</v>
      </c>
      <c r="DX40" s="187">
        <f>LOOKUP(2,1/('[4]Raw data'!$K$1:$K$7986=DV40),'[4]Raw data'!$F$1:$F$7986)</f>
        <v>0</v>
      </c>
      <c r="DY40" s="187">
        <f>LOOKUP(2,1/('[4]Raw data'!$K$1:$K$7986=DV40),'[4]Raw data'!$G$1:$G$7986)</f>
        <v>0</v>
      </c>
      <c r="DZ40" s="187" t="b">
        <f>LOOKUP(2,1/('[4]Raw data'!$K$1:$K$7986=DV40),'[4]Raw data'!$H$1:$H$7986)</f>
        <v>0</v>
      </c>
      <c r="EA40" s="187" t="str">
        <f>LOOKUP(2,1/('[4]Raw data'!$K$1:$K$7986=DV40),'[4]Raw data'!$J$1:$J$7986)</f>
        <v>It has been judged that people benefiting from rented appartments are in level 1, while people still residing in caps are in level 2</v>
      </c>
      <c r="EB40" s="187">
        <f>LOOKUP(2,1/('[4]Raw data'!$K$1:$K$7986=DV40),'[4]Raw data'!$I$1:$I$7986)</f>
        <v>0</v>
      </c>
      <c r="EC40" s="200">
        <f>LOOKUP(2,1/('[4]Raw data'!$K$1:$K$7986=DV40),'[4]Raw data'!$L$1:$L$7986)</f>
        <v>43501</v>
      </c>
      <c r="ED40" s="188" t="str">
        <f t="shared" si="1"/>
        <v>GRC002People facing severe humanitarian needs (level 4)</v>
      </c>
      <c r="EE40" s="184">
        <f>IF(LOOKUP(2,1/(Log!$K$1:$K$7986=ED40),Log!$E$1:$E$7986)="x","x",ROUND(LOOKUP(2,1/(Log!$K$1:$K$7986=ED40),Log!$E$1:$E$7986),-3))</f>
        <v>0</v>
      </c>
      <c r="EF40" s="188">
        <f>LOOKUP(2,1/('[4]Raw data'!$K$1:$K$7986=ED40),'[4]Raw data'!$F$1:$F$7986)</f>
        <v>0</v>
      </c>
      <c r="EG40" s="188">
        <f>LOOKUP(2,1/('[4]Raw data'!$K$1:$K$7986=ED40),'[4]Raw data'!$G$1:$G$7986)</f>
        <v>0</v>
      </c>
      <c r="EH40" s="188" t="b">
        <f>LOOKUP(2,1/('[4]Raw data'!$K$1:$K$7986=ED40),'[4]Raw data'!$H$1:$H$7986)</f>
        <v>0</v>
      </c>
      <c r="EI40" s="188" t="str">
        <f>LOOKUP(2,1/('[4]Raw data'!$K$1:$K$7986=ED40),'[4]Raw data'!$J$1:$J$7986)</f>
        <v>It has been judged that people benefiting from rented appartments are in level 1, while people still residing in caps are in level 2</v>
      </c>
      <c r="EJ40" s="188">
        <f>LOOKUP(2,1/('[4]Raw data'!$K$1:$K$7986=ED40),'[4]Raw data'!$I$1:$I$7986)</f>
        <v>0</v>
      </c>
      <c r="EK40" s="207">
        <f>LOOKUP(2,1/('[4]Raw data'!$K$1:$K$7986=ED40),'[4]Raw data'!$L$1:$L$7986)</f>
        <v>43501</v>
      </c>
      <c r="EL40" s="198" t="str">
        <f t="shared" si="2"/>
        <v>GRC002People facing extreme humanitarian needs (level 5)</v>
      </c>
      <c r="EM40" s="183">
        <f>IF(LOOKUP(2,1/(Log!$K$1:$K$7986=EL40),Log!$E$1:$E$7986)="x","x",ROUND(LOOKUP(2,1/(Log!$K$1:$K$7986=EL40),Log!$E$1:$E$7986),-3))</f>
        <v>0</v>
      </c>
      <c r="EN40" s="187">
        <f>LOOKUP(2,1/('[4]Raw data'!$K$1:$K$7986=EL40),'[4]Raw data'!$F$1:$F$7986)</f>
        <v>0</v>
      </c>
      <c r="EO40" s="187">
        <f>LOOKUP(2,1/('[4]Raw data'!$K$1:$K$7986=EL40),'[4]Raw data'!$G$1:$G$7986)</f>
        <v>0</v>
      </c>
      <c r="EP40" s="187" t="b">
        <f>LOOKUP(2,1/('[4]Raw data'!$K$1:$K$7986=EL40),'[4]Raw data'!$H$1:$H$7986)</f>
        <v>0</v>
      </c>
      <c r="EQ40" s="187" t="str">
        <f>LOOKUP(2,1/('[4]Raw data'!$K$1:$K$7986=EL40),'[4]Raw data'!$J$1:$J$7986)</f>
        <v>It has been judged that people benefiting from rented appartments are in level 1, while people still residing in caps are in level 2</v>
      </c>
      <c r="ER40" s="187">
        <f>LOOKUP(2,1/('[4]Raw data'!$K$1:$K$7986=EL40),'[4]Raw data'!$I$1:$I$7986)</f>
        <v>0</v>
      </c>
      <c r="ES40" s="200">
        <f>LOOKUP(2,1/('[4]Raw data'!$K$1:$K$7986=EL40),'[4]Raw data'!$L$1:$L$7986)</f>
        <v>43501</v>
      </c>
      <c r="ET40" s="188" t="s">
        <v>3856</v>
      </c>
      <c r="EU40" s="188">
        <v>174</v>
      </c>
      <c r="EV40" s="188" t="s">
        <v>1345</v>
      </c>
      <c r="EW40" s="188" t="s">
        <v>735</v>
      </c>
      <c r="EX40" s="188">
        <v>1</v>
      </c>
      <c r="EY40" s="188" t="s">
        <v>1348</v>
      </c>
      <c r="EZ40" s="188" t="s">
        <v>1346</v>
      </c>
      <c r="FA40" s="207">
        <v>43501</v>
      </c>
      <c r="FB40" s="198" t="s">
        <v>3857</v>
      </c>
      <c r="FC40" s="187">
        <v>2</v>
      </c>
      <c r="FD40" s="187">
        <v>0</v>
      </c>
      <c r="FE40" s="187">
        <v>0</v>
      </c>
      <c r="FF40" s="187" t="b">
        <v>0</v>
      </c>
      <c r="FG40" s="187" t="s">
        <v>1350</v>
      </c>
      <c r="FH40" s="187">
        <v>0</v>
      </c>
      <c r="FI40" s="200">
        <v>43501</v>
      </c>
      <c r="FJ40" s="198" t="s">
        <v>3858</v>
      </c>
      <c r="FK40" s="188" t="s">
        <v>445</v>
      </c>
      <c r="FL40" s="188">
        <v>0</v>
      </c>
      <c r="FM40" s="188">
        <v>0</v>
      </c>
      <c r="FN40" s="188" t="b">
        <v>0</v>
      </c>
      <c r="FO40" s="188">
        <v>0</v>
      </c>
      <c r="FP40" s="184">
        <v>0</v>
      </c>
      <c r="FQ40" s="206">
        <v>43501</v>
      </c>
      <c r="FR40" s="198" t="s">
        <v>3859</v>
      </c>
      <c r="FS40" s="187" t="s">
        <v>445</v>
      </c>
      <c r="FT40" s="187">
        <v>0</v>
      </c>
      <c r="FU40" s="187">
        <v>0</v>
      </c>
      <c r="FV40" s="187" t="b">
        <v>0</v>
      </c>
      <c r="FW40" s="187">
        <v>0</v>
      </c>
      <c r="FX40" s="187">
        <v>0</v>
      </c>
      <c r="FY40" s="200">
        <v>43501</v>
      </c>
      <c r="FZ40" s="188" t="s">
        <v>3860</v>
      </c>
      <c r="GA40" s="188" t="s">
        <v>445</v>
      </c>
      <c r="GB40" s="188">
        <v>0</v>
      </c>
      <c r="GC40" s="188">
        <v>0</v>
      </c>
      <c r="GD40" s="188" t="b">
        <v>0</v>
      </c>
      <c r="GE40" s="188">
        <v>0</v>
      </c>
      <c r="GF40" s="188">
        <v>0</v>
      </c>
      <c r="GG40" s="207">
        <v>43501</v>
      </c>
      <c r="GH40" s="198" t="s">
        <v>3861</v>
      </c>
      <c r="GI40" s="187" t="s">
        <v>445</v>
      </c>
      <c r="GJ40" s="187">
        <v>0</v>
      </c>
      <c r="GK40" s="187">
        <v>0</v>
      </c>
      <c r="GL40" s="187" t="b">
        <v>0</v>
      </c>
      <c r="GM40" s="187">
        <v>0</v>
      </c>
      <c r="GN40" s="187">
        <v>0</v>
      </c>
      <c r="GO40" s="200">
        <v>43501</v>
      </c>
      <c r="GP40" s="188" t="s">
        <v>3862</v>
      </c>
      <c r="GQ40" s="188" t="s">
        <v>445</v>
      </c>
      <c r="GR40" s="188">
        <v>0</v>
      </c>
      <c r="GS40" s="188">
        <v>0</v>
      </c>
      <c r="GT40" s="188" t="b">
        <v>0</v>
      </c>
      <c r="GU40" s="188">
        <v>0</v>
      </c>
      <c r="GV40" s="188">
        <v>0</v>
      </c>
      <c r="GW40" s="207">
        <v>43501</v>
      </c>
      <c r="GX40" s="198" t="s">
        <v>3863</v>
      </c>
      <c r="GY40" s="187" t="s">
        <v>445</v>
      </c>
      <c r="GZ40" s="187">
        <v>0</v>
      </c>
      <c r="HA40" s="187">
        <v>0</v>
      </c>
      <c r="HB40" s="187" t="b">
        <v>0</v>
      </c>
      <c r="HC40" s="187">
        <v>0</v>
      </c>
      <c r="HD40" s="187">
        <v>0</v>
      </c>
      <c r="HE40" s="200">
        <v>43501</v>
      </c>
      <c r="HF40" s="188" t="s">
        <v>3864</v>
      </c>
      <c r="HG40" s="188" t="s">
        <v>445</v>
      </c>
      <c r="HH40" s="188">
        <v>0</v>
      </c>
      <c r="HI40" s="188">
        <v>0</v>
      </c>
      <c r="HJ40" s="188" t="b">
        <v>0</v>
      </c>
      <c r="HK40" s="188">
        <v>0</v>
      </c>
      <c r="HL40" s="188">
        <v>0</v>
      </c>
      <c r="HM40" s="207">
        <v>43501</v>
      </c>
      <c r="HN40" s="198" t="s">
        <v>3865</v>
      </c>
      <c r="HO40" s="187" t="s">
        <v>445</v>
      </c>
      <c r="HP40" s="187">
        <v>0</v>
      </c>
      <c r="HQ40" s="187">
        <v>0</v>
      </c>
      <c r="HR40" s="187" t="b">
        <v>0</v>
      </c>
      <c r="HS40" s="187">
        <v>0</v>
      </c>
      <c r="HT40" s="187">
        <v>0</v>
      </c>
      <c r="HU40" s="200">
        <v>43501</v>
      </c>
      <c r="HV40" s="188" t="s">
        <v>3866</v>
      </c>
      <c r="HW40" s="188" t="s">
        <v>445</v>
      </c>
      <c r="HX40" s="188">
        <v>0</v>
      </c>
      <c r="HY40" s="188">
        <v>0</v>
      </c>
      <c r="HZ40" s="188" t="b">
        <v>0</v>
      </c>
      <c r="IA40" s="188">
        <v>0</v>
      </c>
      <c r="IB40" s="188">
        <v>0</v>
      </c>
      <c r="IC40" s="207">
        <v>43501</v>
      </c>
      <c r="ID40" s="198" t="s">
        <v>3867</v>
      </c>
      <c r="IE40" s="187" t="s">
        <v>445</v>
      </c>
      <c r="IF40" s="187">
        <v>0</v>
      </c>
      <c r="IG40" s="187">
        <v>0</v>
      </c>
      <c r="IH40" s="187" t="b">
        <v>0</v>
      </c>
      <c r="II40" s="187">
        <v>0</v>
      </c>
      <c r="IJ40" s="187">
        <v>0</v>
      </c>
      <c r="IK40" s="200">
        <v>43501</v>
      </c>
      <c r="IL40" s="188" t="s">
        <v>3868</v>
      </c>
      <c r="IM40" s="188" t="s">
        <v>445</v>
      </c>
      <c r="IN40" s="188">
        <v>0</v>
      </c>
      <c r="IO40" s="188">
        <v>0</v>
      </c>
      <c r="IP40" s="188" t="b">
        <v>0</v>
      </c>
      <c r="IQ40" s="188">
        <v>0</v>
      </c>
      <c r="IR40" s="188">
        <v>0</v>
      </c>
      <c r="IS40" s="207">
        <v>43501</v>
      </c>
    </row>
    <row r="41" spans="1:253" x14ac:dyDescent="0.3">
      <c r="A41" t="s">
        <v>127</v>
      </c>
      <c r="B41" t="s">
        <v>861</v>
      </c>
      <c r="C41" t="s">
        <v>707</v>
      </c>
      <c r="D41" t="str">
        <f>Lists!C:C</f>
        <v>Guatemala</v>
      </c>
      <c r="E41" t="s">
        <v>126</v>
      </c>
      <c r="F41" t="s">
        <v>3869</v>
      </c>
      <c r="G41" s="186">
        <v>16910000</v>
      </c>
      <c r="H41" s="187" t="s">
        <v>2046</v>
      </c>
      <c r="I41" s="187" t="s">
        <v>734</v>
      </c>
      <c r="J41" s="187">
        <v>2</v>
      </c>
      <c r="K41" s="187" t="s">
        <v>2045</v>
      </c>
      <c r="L41" s="187" t="s">
        <v>2044</v>
      </c>
      <c r="M41" s="201">
        <v>43510</v>
      </c>
      <c r="N41" s="198" t="s">
        <v>3870</v>
      </c>
      <c r="O41" s="189">
        <v>109000</v>
      </c>
      <c r="P41" s="189" t="s">
        <v>2047</v>
      </c>
      <c r="Q41" s="189" t="s">
        <v>734</v>
      </c>
      <c r="R41" s="189">
        <v>2</v>
      </c>
      <c r="S41" s="189" t="s">
        <v>2045</v>
      </c>
      <c r="T41" s="189" t="s">
        <v>2049</v>
      </c>
      <c r="U41" s="204">
        <v>43510</v>
      </c>
      <c r="V41" s="198" t="s">
        <v>3871</v>
      </c>
      <c r="W41" s="187">
        <v>16910000</v>
      </c>
      <c r="X41" s="187" t="s">
        <v>2048</v>
      </c>
      <c r="Y41" s="187" t="s">
        <v>734</v>
      </c>
      <c r="Z41" s="187">
        <v>2</v>
      </c>
      <c r="AA41" s="187" t="s">
        <v>2045</v>
      </c>
      <c r="AB41" s="187" t="s">
        <v>2049</v>
      </c>
      <c r="AC41" s="201">
        <v>43510</v>
      </c>
      <c r="AD41" s="198" t="s">
        <v>3872</v>
      </c>
      <c r="AE41" s="188">
        <v>13024000</v>
      </c>
      <c r="AF41" s="188" t="s">
        <v>2050</v>
      </c>
      <c r="AG41" s="188" t="s">
        <v>734</v>
      </c>
      <c r="AH41" s="188">
        <v>2</v>
      </c>
      <c r="AI41" s="188" t="s">
        <v>2052</v>
      </c>
      <c r="AJ41" s="188" t="s">
        <v>2051</v>
      </c>
      <c r="AK41" s="207">
        <v>43510</v>
      </c>
      <c r="AL41" s="198" t="s">
        <v>3873</v>
      </c>
      <c r="AM41" s="187" t="s">
        <v>445</v>
      </c>
      <c r="AN41" s="187" t="s">
        <v>2053</v>
      </c>
      <c r="AO41" s="187" t="s">
        <v>734</v>
      </c>
      <c r="AP41" s="187">
        <v>2</v>
      </c>
      <c r="AQ41" s="187" t="s">
        <v>2055</v>
      </c>
      <c r="AR41" s="187" t="s">
        <v>2054</v>
      </c>
      <c r="AS41" s="201">
        <v>43510</v>
      </c>
      <c r="AT41" s="188" t="s">
        <v>3874</v>
      </c>
      <c r="AU41" s="188" t="s">
        <v>445</v>
      </c>
      <c r="AV41" s="188">
        <v>0</v>
      </c>
      <c r="AW41" s="188">
        <v>0</v>
      </c>
      <c r="AX41" s="188" t="b">
        <v>0</v>
      </c>
      <c r="AY41" s="188">
        <v>0</v>
      </c>
      <c r="AZ41" s="188">
        <v>0</v>
      </c>
      <c r="BA41" s="207">
        <v>43510</v>
      </c>
      <c r="BB41" s="198" t="s">
        <v>3875</v>
      </c>
      <c r="BC41" s="187" t="s">
        <v>445</v>
      </c>
      <c r="BD41" s="187">
        <v>0</v>
      </c>
      <c r="BE41" s="187">
        <v>0</v>
      </c>
      <c r="BF41" s="187" t="b">
        <v>0</v>
      </c>
      <c r="BG41" s="187">
        <v>0</v>
      </c>
      <c r="BH41" s="187">
        <v>0</v>
      </c>
      <c r="BI41" s="200">
        <v>43510</v>
      </c>
      <c r="BJ41" s="188" t="s">
        <v>3876</v>
      </c>
      <c r="BK41" s="188">
        <v>1940</v>
      </c>
      <c r="BL41" s="188" t="s">
        <v>2057</v>
      </c>
      <c r="BM41" s="188" t="s">
        <v>734</v>
      </c>
      <c r="BN41" s="188">
        <v>2</v>
      </c>
      <c r="BO41" s="188" t="s">
        <v>2058</v>
      </c>
      <c r="BP41" s="188">
        <v>0</v>
      </c>
      <c r="BQ41" s="207">
        <v>43510</v>
      </c>
      <c r="BR41" s="198" t="s">
        <v>3877</v>
      </c>
      <c r="BS41" s="187">
        <v>0</v>
      </c>
      <c r="BT41" s="187">
        <v>0</v>
      </c>
      <c r="BU41" s="187">
        <v>0</v>
      </c>
      <c r="BV41" s="187" t="b">
        <v>0</v>
      </c>
      <c r="BW41" s="187">
        <v>0</v>
      </c>
      <c r="BX41" s="187">
        <v>0</v>
      </c>
      <c r="BY41" s="200">
        <v>43510</v>
      </c>
      <c r="BZ41" s="188" t="s">
        <v>3878</v>
      </c>
      <c r="CA41" s="188">
        <v>0</v>
      </c>
      <c r="CB41" s="188">
        <v>0</v>
      </c>
      <c r="CC41" s="188">
        <v>0</v>
      </c>
      <c r="CD41" s="188" t="b">
        <v>0</v>
      </c>
      <c r="CE41" s="188">
        <v>0</v>
      </c>
      <c r="CF41" s="188">
        <v>0</v>
      </c>
      <c r="CG41" s="207">
        <v>43510</v>
      </c>
      <c r="CH41" s="198" t="s">
        <v>3879</v>
      </c>
      <c r="CI41" s="188" t="e">
        <v>#N/A</v>
      </c>
      <c r="CJ41" s="188" t="e">
        <v>#N/A</v>
      </c>
      <c r="CK41" s="188" t="e">
        <v>#N/A</v>
      </c>
      <c r="CL41" s="188" t="e">
        <v>#N/A</v>
      </c>
      <c r="CM41" s="188" t="e">
        <v>#N/A</v>
      </c>
      <c r="CN41" s="188" t="e">
        <v>#N/A</v>
      </c>
      <c r="CO41" s="195" t="e">
        <v>#N/A</v>
      </c>
      <c r="CP41" s="188" t="s">
        <v>3880</v>
      </c>
      <c r="CQ41" s="187" t="s">
        <v>445</v>
      </c>
      <c r="CR41" s="187">
        <v>0</v>
      </c>
      <c r="CS41" s="187">
        <v>0</v>
      </c>
      <c r="CT41" s="187" t="b">
        <v>0</v>
      </c>
      <c r="CU41" s="187">
        <v>0</v>
      </c>
      <c r="CV41" s="187">
        <v>0</v>
      </c>
      <c r="CW41" s="200">
        <v>43510</v>
      </c>
      <c r="CX41" s="184" t="str">
        <f t="shared" si="3"/>
        <v>GTM001People in Need</v>
      </c>
      <c r="CY41" s="184">
        <f>IF(LOOKUP(2,1/(Log!$K$1:$K$7986=CX41),Log!$E$1:$E$7986)="x","x",ROUND(LOOKUP(2,1/(Log!$K$1:$K$7986=CX41),Log!$E$1:$E$7986),-3))</f>
        <v>13024000</v>
      </c>
      <c r="CZ41" s="188" t="str">
        <f>LOOKUP(2,1/('[4]Raw data'!$K$1:$K$7986=CX41),'[4]Raw data'!$F$1:$F$7986)</f>
        <v>IPC Levels 2018-2023</v>
      </c>
      <c r="DA41" s="188" t="str">
        <f>LOOKUP(2,1/('[4]Raw data'!$K$1:$K$7986=CX41),'[4]Raw data'!$G$1:$G$7986)</f>
        <v>Medium</v>
      </c>
      <c r="DB41" s="188">
        <f>LOOKUP(2,1/('[4]Raw data'!$K$1:$K$7986=CX41),'[4]Raw data'!$H$1:$H$7986)</f>
        <v>2</v>
      </c>
      <c r="DC41" s="188" t="str">
        <f>LOOKUP(2,1/('[4]Raw data'!$K$1:$K$7986=CX41),'[4]Raw data'!$J$1:$J$7986)</f>
        <v>Eeveryone in IPC levels 2 and above has been catergorised as affected by the food security crisis. The people included within this factor are also likely to be affected by gang violence adn the economic crises.</v>
      </c>
      <c r="DD41" s="188" t="str">
        <f>LOOKUP(2,1/('[4]Raw data'!$K$1:$K$7986=CX41),'[4]Raw data'!$I$1:$I$7986)</f>
        <v>http://www.ipcinfo.org/ipc-country-analysis/details-map/en/c/1151863/?iso3=GTM</v>
      </c>
      <c r="DE41" s="207">
        <f>LOOKUP(2,1/('[4]Raw data'!$K$1:$K$7986=CX41),'[4]Raw data'!$L$1:$L$7986)</f>
        <v>43510</v>
      </c>
      <c r="DF41" s="197" t="str">
        <f t="shared" si="4"/>
        <v>GTM001People facing minimal humanitarian needs (level 1)</v>
      </c>
      <c r="DG41" s="183">
        <f>IF(LOOKUP(2,1/(Log!$K$1:$K$7986=DF41),Log!$E$1:$E$7986)="x","x",ROUND(LOOKUP(2,1/(Log!$K$1:$K$7986=DF41),Log!$E$1:$E$7986),-3))</f>
        <v>6562000</v>
      </c>
      <c r="DH41" s="187">
        <f>LOOKUP(2,1/('[4]Raw data'!$K$1:$K$7986=DF41),'[4]Raw data'!$F$1:$F$7986)</f>
        <v>0</v>
      </c>
      <c r="DI41" s="187">
        <f>LOOKUP(2,1/('[4]Raw data'!$K$1:$K$7986=DF41),'[4]Raw data'!$G$1:$G$7986)</f>
        <v>0</v>
      </c>
      <c r="DJ41" s="187" t="b">
        <f>LOOKUP(2,1/('[4]Raw data'!$K$1:$K$7986=DF41),'[4]Raw data'!$H$1:$H$7986)</f>
        <v>0</v>
      </c>
      <c r="DK41" s="187" t="str">
        <f>LOOKUP(2,1/('[4]Raw data'!$K$1:$K$7986=DF41),'[4]Raw data'!$J$1:$J$7986)</f>
        <v>Severity figures were calculated using 2018-2023 IPC figures according to the IPC phase classification webiste. Level 1 was not considered as in need so the level 1 on this scale reflects IPC figures starting at level 2</v>
      </c>
      <c r="DL41" s="187">
        <f>LOOKUP(2,1/('[4]Raw data'!$K$1:$K$7986=DF41),'[4]Raw data'!$I$1:$I$7986)</f>
        <v>0</v>
      </c>
      <c r="DM41" s="200">
        <f>LOOKUP(2,1/('[4]Raw data'!$K$1:$K$7986=DF41),'[4]Raw data'!$L$1:$L$7986)</f>
        <v>43510</v>
      </c>
      <c r="DN41" s="188" t="str">
        <f t="shared" si="0"/>
        <v>GTM001People facing stressed humanitarian needs (level 2)</v>
      </c>
      <c r="DO41" s="184">
        <f>IF(LOOKUP(2,1/(Log!$K$1:$K$7986=DN41),Log!$E$1:$E$7986)="x","x",ROUND(LOOKUP(2,1/(Log!$K$1:$K$7986=DN41),Log!$E$1:$E$7986),-3))</f>
        <v>3773000</v>
      </c>
      <c r="DP41" s="188">
        <f>LOOKUP(2,1/('[4]Raw data'!$K$1:$K$7986=DN41),'[4]Raw data'!$F$1:$F$7986)</f>
        <v>0</v>
      </c>
      <c r="DQ41" s="188">
        <f>LOOKUP(2,1/('[4]Raw data'!$K$1:$K$7986=DN41),'[4]Raw data'!$G$1:$G$7986)</f>
        <v>0</v>
      </c>
      <c r="DR41" s="188" t="b">
        <f>LOOKUP(2,1/('[4]Raw data'!$K$1:$K$7986=DN41),'[4]Raw data'!$H$1:$H$7986)</f>
        <v>0</v>
      </c>
      <c r="DS41" s="188" t="str">
        <f>LOOKUP(2,1/('[4]Raw data'!$K$1:$K$7986=DN41),'[4]Raw data'!$J$1:$J$7986)</f>
        <v>Severity figures were calculated using 2018-2023 IPC figures according to the IPC phase classification webiste. Level 1 was not considered as in need so the level 1 on this scale reflects IPC figures starting at level 3</v>
      </c>
      <c r="DT41" s="188">
        <f>LOOKUP(2,1/('[4]Raw data'!$K$1:$K$7986=DN41),'[4]Raw data'!$I$1:$I$7986)</f>
        <v>0</v>
      </c>
      <c r="DU41" s="207">
        <f>LOOKUP(2,1/('[4]Raw data'!$K$1:$K$7986=DN41),'[4]Raw data'!$L$1:$L$7986)</f>
        <v>43510</v>
      </c>
      <c r="DV41" s="198" t="str">
        <f t="shared" si="5"/>
        <v>GTM001People  facing moderate humanitarian needs (level 3)</v>
      </c>
      <c r="DW41" s="183">
        <f>IF(LOOKUP(2,1/(Log!$K$1:$K$7986=DV41),Log!$E$1:$E$7986)="x","x",ROUND(LOOKUP(2,1/(Log!$K$1:$K$7986=DV41),Log!$E$1:$E$7986),-3))</f>
        <v>2689000</v>
      </c>
      <c r="DX41" s="187">
        <f>LOOKUP(2,1/('[4]Raw data'!$K$1:$K$7986=DV41),'[4]Raw data'!$F$1:$F$7986)</f>
        <v>0</v>
      </c>
      <c r="DY41" s="187">
        <f>LOOKUP(2,1/('[4]Raw data'!$K$1:$K$7986=DV41),'[4]Raw data'!$G$1:$G$7986)</f>
        <v>0</v>
      </c>
      <c r="DZ41" s="187" t="b">
        <f>LOOKUP(2,1/('[4]Raw data'!$K$1:$K$7986=DV41),'[4]Raw data'!$H$1:$H$7986)</f>
        <v>0</v>
      </c>
      <c r="EA41" s="187" t="str">
        <f>LOOKUP(2,1/('[4]Raw data'!$K$1:$K$7986=DV41),'[4]Raw data'!$J$1:$J$7986)</f>
        <v>Severity figures were calculated using 2018-2023 IPC figures according to the IPC phase classification webiste. Level 1 was not considered as in need so the level 1 on this scale reflects IPC figures starting at level 4</v>
      </c>
      <c r="EB41" s="187">
        <f>LOOKUP(2,1/('[4]Raw data'!$K$1:$K$7986=DV41),'[4]Raw data'!$I$1:$I$7986)</f>
        <v>0</v>
      </c>
      <c r="EC41" s="200">
        <f>LOOKUP(2,1/('[4]Raw data'!$K$1:$K$7986=DV41),'[4]Raw data'!$L$1:$L$7986)</f>
        <v>43510</v>
      </c>
      <c r="ED41" s="188" t="str">
        <f t="shared" si="1"/>
        <v>GTM001People facing severe humanitarian needs (level 4)</v>
      </c>
      <c r="EE41" s="184">
        <f>IF(LOOKUP(2,1/(Log!$K$1:$K$7986=ED41),Log!$E$1:$E$7986)="x","x",ROUND(LOOKUP(2,1/(Log!$K$1:$K$7986=ED41),Log!$E$1:$E$7986),-3))</f>
        <v>0</v>
      </c>
      <c r="EF41" s="188">
        <f>LOOKUP(2,1/('[4]Raw data'!$K$1:$K$7986=ED41),'[4]Raw data'!$F$1:$F$7986)</f>
        <v>0</v>
      </c>
      <c r="EG41" s="188">
        <f>LOOKUP(2,1/('[4]Raw data'!$K$1:$K$7986=ED41),'[4]Raw data'!$G$1:$G$7986)</f>
        <v>0</v>
      </c>
      <c r="EH41" s="188" t="b">
        <f>LOOKUP(2,1/('[4]Raw data'!$K$1:$K$7986=ED41),'[4]Raw data'!$H$1:$H$7986)</f>
        <v>0</v>
      </c>
      <c r="EI41" s="188" t="str">
        <f>LOOKUP(2,1/('[4]Raw data'!$K$1:$K$7986=ED41),'[4]Raw data'!$J$1:$J$7986)</f>
        <v>Severity figures were calculated using 2018-2023 IPC figures according to the IPC phase classification webiste. Level 1 was not considered as in need so the level 1 on this scale reflects IPC figures starting at level 5</v>
      </c>
      <c r="EJ41" s="188">
        <f>LOOKUP(2,1/('[4]Raw data'!$K$1:$K$7986=ED41),'[4]Raw data'!$I$1:$I$7986)</f>
        <v>0</v>
      </c>
      <c r="EK41" s="207">
        <f>LOOKUP(2,1/('[4]Raw data'!$K$1:$K$7986=ED41),'[4]Raw data'!$L$1:$L$7986)</f>
        <v>43510</v>
      </c>
      <c r="EL41" s="198" t="str">
        <f t="shared" si="2"/>
        <v>GTM001People facing extreme humanitarian needs (level 5)</v>
      </c>
      <c r="EM41" s="183">
        <f>IF(LOOKUP(2,1/(Log!$K$1:$K$7986=EL41),Log!$E$1:$E$7986)="x","x",ROUND(LOOKUP(2,1/(Log!$K$1:$K$7986=EL41),Log!$E$1:$E$7986),-3))</f>
        <v>0</v>
      </c>
      <c r="EN41" s="187">
        <f>LOOKUP(2,1/('[4]Raw data'!$K$1:$K$7986=EL41),'[4]Raw data'!$F$1:$F$7986)</f>
        <v>0</v>
      </c>
      <c r="EO41" s="187">
        <f>LOOKUP(2,1/('[4]Raw data'!$K$1:$K$7986=EL41),'[4]Raw data'!$G$1:$G$7986)</f>
        <v>0</v>
      </c>
      <c r="EP41" s="187" t="b">
        <f>LOOKUP(2,1/('[4]Raw data'!$K$1:$K$7986=EL41),'[4]Raw data'!$H$1:$H$7986)</f>
        <v>0</v>
      </c>
      <c r="EQ41" s="187" t="str">
        <f>LOOKUP(2,1/('[4]Raw data'!$K$1:$K$7986=EL41),'[4]Raw data'!$J$1:$J$7986)</f>
        <v>Severity figures were calculated using 2018-2023 IPC figures according to the IPC phase classification webiste. Level 1 was not considered as in need so the level 1 on this scale reflects IPC figures starting at level 6</v>
      </c>
      <c r="ER41" s="187">
        <f>LOOKUP(2,1/('[4]Raw data'!$K$1:$K$7986=EL41),'[4]Raw data'!$I$1:$I$7986)</f>
        <v>0</v>
      </c>
      <c r="ES41" s="200">
        <f>LOOKUP(2,1/('[4]Raw data'!$K$1:$K$7986=EL41),'[4]Raw data'!$L$1:$L$7986)</f>
        <v>43510</v>
      </c>
      <c r="ET41" s="188" t="s">
        <v>3881</v>
      </c>
      <c r="EU41" s="188">
        <v>1940</v>
      </c>
      <c r="EV41" s="188" t="s">
        <v>2057</v>
      </c>
      <c r="EW41" s="188" t="s">
        <v>734</v>
      </c>
      <c r="EX41" s="188">
        <v>2</v>
      </c>
      <c r="EY41" s="188" t="s">
        <v>2058</v>
      </c>
      <c r="EZ41" s="188" t="s">
        <v>2056</v>
      </c>
      <c r="FA41" s="207">
        <v>43510</v>
      </c>
      <c r="FB41" s="198" t="s">
        <v>3882</v>
      </c>
      <c r="FC41" s="187" t="s">
        <v>445</v>
      </c>
      <c r="FD41" s="187">
        <v>0</v>
      </c>
      <c r="FE41" s="187">
        <v>0</v>
      </c>
      <c r="FF41" s="187" t="b">
        <v>0</v>
      </c>
      <c r="FG41" s="187" t="s">
        <v>2064</v>
      </c>
      <c r="FH41" s="187">
        <v>0</v>
      </c>
      <c r="FI41" s="200">
        <v>43510</v>
      </c>
      <c r="FJ41" s="198" t="s">
        <v>3883</v>
      </c>
      <c r="FK41" s="188" t="s">
        <v>445</v>
      </c>
      <c r="FL41" s="188">
        <v>0</v>
      </c>
      <c r="FM41" s="188">
        <v>0</v>
      </c>
      <c r="FN41" s="188" t="b">
        <v>0</v>
      </c>
      <c r="FO41" s="188">
        <v>0</v>
      </c>
      <c r="FP41" s="184">
        <v>0</v>
      </c>
      <c r="FQ41" s="206">
        <v>43510</v>
      </c>
      <c r="FR41" s="198" t="s">
        <v>3884</v>
      </c>
      <c r="FS41" s="187" t="s">
        <v>445</v>
      </c>
      <c r="FT41" s="187">
        <v>0</v>
      </c>
      <c r="FU41" s="187">
        <v>0</v>
      </c>
      <c r="FV41" s="187" t="b">
        <v>0</v>
      </c>
      <c r="FW41" s="187">
        <v>0</v>
      </c>
      <c r="FX41" s="187">
        <v>0</v>
      </c>
      <c r="FY41" s="200">
        <v>43510</v>
      </c>
      <c r="FZ41" s="188" t="s">
        <v>3885</v>
      </c>
      <c r="GA41" s="188">
        <v>0</v>
      </c>
      <c r="GB41" s="188" t="s">
        <v>941</v>
      </c>
      <c r="GC41" s="188" t="s">
        <v>734</v>
      </c>
      <c r="GD41" s="188">
        <v>2</v>
      </c>
      <c r="GE41" s="188">
        <v>0</v>
      </c>
      <c r="GF41" s="188">
        <v>0</v>
      </c>
      <c r="GG41" s="207">
        <v>43510</v>
      </c>
      <c r="GH41" s="198" t="s">
        <v>3886</v>
      </c>
      <c r="GI41" s="187">
        <v>0</v>
      </c>
      <c r="GJ41" s="187" t="s">
        <v>941</v>
      </c>
      <c r="GK41" s="187" t="s">
        <v>734</v>
      </c>
      <c r="GL41" s="187">
        <v>2</v>
      </c>
      <c r="GM41" s="187">
        <v>0</v>
      </c>
      <c r="GN41" s="187">
        <v>0</v>
      </c>
      <c r="GO41" s="200">
        <v>43510</v>
      </c>
      <c r="GP41" s="188" t="s">
        <v>3887</v>
      </c>
      <c r="GQ41" s="188">
        <v>0</v>
      </c>
      <c r="GR41" s="188" t="s">
        <v>941</v>
      </c>
      <c r="GS41" s="188" t="s">
        <v>734</v>
      </c>
      <c r="GT41" s="188">
        <v>2</v>
      </c>
      <c r="GU41" s="188">
        <v>0</v>
      </c>
      <c r="GV41" s="188">
        <v>0</v>
      </c>
      <c r="GW41" s="207">
        <v>43510</v>
      </c>
      <c r="GX41" s="198" t="s">
        <v>3888</v>
      </c>
      <c r="GY41" s="187">
        <v>0</v>
      </c>
      <c r="GZ41" s="187" t="s">
        <v>941</v>
      </c>
      <c r="HA41" s="187" t="s">
        <v>734</v>
      </c>
      <c r="HB41" s="187">
        <v>2</v>
      </c>
      <c r="HC41" s="187">
        <v>0</v>
      </c>
      <c r="HD41" s="187">
        <v>0</v>
      </c>
      <c r="HE41" s="200">
        <v>43510</v>
      </c>
      <c r="HF41" s="188" t="s">
        <v>3889</v>
      </c>
      <c r="HG41" s="188">
        <v>0</v>
      </c>
      <c r="HH41" s="188" t="s">
        <v>941</v>
      </c>
      <c r="HI41" s="188" t="s">
        <v>734</v>
      </c>
      <c r="HJ41" s="188">
        <v>2</v>
      </c>
      <c r="HK41" s="188">
        <v>0</v>
      </c>
      <c r="HL41" s="188">
        <v>0</v>
      </c>
      <c r="HM41" s="207">
        <v>43510</v>
      </c>
      <c r="HN41" s="198" t="s">
        <v>3890</v>
      </c>
      <c r="HO41" s="187">
        <v>0</v>
      </c>
      <c r="HP41" s="187" t="s">
        <v>941</v>
      </c>
      <c r="HQ41" s="187" t="s">
        <v>734</v>
      </c>
      <c r="HR41" s="187">
        <v>2</v>
      </c>
      <c r="HS41" s="187">
        <v>0</v>
      </c>
      <c r="HT41" s="187">
        <v>0</v>
      </c>
      <c r="HU41" s="200">
        <v>43510</v>
      </c>
      <c r="HV41" s="188" t="s">
        <v>3891</v>
      </c>
      <c r="HW41" s="188">
        <v>1</v>
      </c>
      <c r="HX41" s="188" t="s">
        <v>941</v>
      </c>
      <c r="HY41" s="188" t="s">
        <v>734</v>
      </c>
      <c r="HZ41" s="188">
        <v>2</v>
      </c>
      <c r="IA41" s="188">
        <v>0</v>
      </c>
      <c r="IB41" s="188">
        <v>0</v>
      </c>
      <c r="IC41" s="207">
        <v>43510</v>
      </c>
      <c r="ID41" s="198" t="s">
        <v>3892</v>
      </c>
      <c r="IE41" s="187">
        <v>0</v>
      </c>
      <c r="IF41" s="187" t="s">
        <v>941</v>
      </c>
      <c r="IG41" s="187" t="s">
        <v>734</v>
      </c>
      <c r="IH41" s="187">
        <v>2</v>
      </c>
      <c r="II41" s="187">
        <v>0</v>
      </c>
      <c r="IJ41" s="187">
        <v>0</v>
      </c>
      <c r="IK41" s="200">
        <v>43510</v>
      </c>
      <c r="IL41" s="188" t="s">
        <v>3893</v>
      </c>
      <c r="IM41" s="188">
        <v>1</v>
      </c>
      <c r="IN41" s="188" t="s">
        <v>941</v>
      </c>
      <c r="IO41" s="188" t="s">
        <v>734</v>
      </c>
      <c r="IP41" s="188">
        <v>2</v>
      </c>
      <c r="IQ41" s="188">
        <v>0</v>
      </c>
      <c r="IR41" s="188">
        <v>0</v>
      </c>
      <c r="IS41" s="207">
        <v>43510</v>
      </c>
    </row>
    <row r="42" spans="1:253" x14ac:dyDescent="0.3">
      <c r="A42" t="s">
        <v>134</v>
      </c>
      <c r="B42" t="s">
        <v>861</v>
      </c>
      <c r="C42" t="s">
        <v>708</v>
      </c>
      <c r="D42" t="str">
        <f>Lists!C:C</f>
        <v>Haiti</v>
      </c>
      <c r="E42" t="s">
        <v>133</v>
      </c>
      <c r="F42" t="s">
        <v>3894</v>
      </c>
      <c r="G42" s="186">
        <v>10907291</v>
      </c>
      <c r="H42" s="187" t="s">
        <v>1051</v>
      </c>
      <c r="I42" s="187" t="s">
        <v>735</v>
      </c>
      <c r="J42" s="187">
        <v>1</v>
      </c>
      <c r="K42" s="187" t="s">
        <v>1053</v>
      </c>
      <c r="L42" s="187" t="s">
        <v>1052</v>
      </c>
      <c r="M42" s="201">
        <v>43494</v>
      </c>
      <c r="N42" s="198" t="s">
        <v>3895</v>
      </c>
      <c r="O42" s="189">
        <v>27166</v>
      </c>
      <c r="P42" s="189" t="s">
        <v>1051</v>
      </c>
      <c r="Q42" s="189" t="s">
        <v>735</v>
      </c>
      <c r="R42" s="189">
        <v>1</v>
      </c>
      <c r="S42" s="189" t="s">
        <v>1017</v>
      </c>
      <c r="T42" s="189" t="s">
        <v>1052</v>
      </c>
      <c r="U42" s="204">
        <v>43493</v>
      </c>
      <c r="V42" s="198" t="s">
        <v>3896</v>
      </c>
      <c r="W42" s="187">
        <v>10907291</v>
      </c>
      <c r="X42" s="187" t="s">
        <v>1051</v>
      </c>
      <c r="Y42" s="187" t="s">
        <v>735</v>
      </c>
      <c r="Z42" s="187">
        <v>1</v>
      </c>
      <c r="AA42" s="187" t="s">
        <v>1053</v>
      </c>
      <c r="AB42" s="187" t="s">
        <v>1052</v>
      </c>
      <c r="AC42" s="201">
        <v>43493</v>
      </c>
      <c r="AD42" s="198" t="s">
        <v>3897</v>
      </c>
      <c r="AE42" s="188">
        <v>10907291</v>
      </c>
      <c r="AF42" s="188" t="s">
        <v>1051</v>
      </c>
      <c r="AG42" s="188" t="s">
        <v>735</v>
      </c>
      <c r="AH42" s="188">
        <v>1</v>
      </c>
      <c r="AI42" s="188" t="s">
        <v>1054</v>
      </c>
      <c r="AJ42" s="188" t="s">
        <v>1052</v>
      </c>
      <c r="AK42" s="207">
        <v>43493</v>
      </c>
      <c r="AL42" s="198" t="s">
        <v>3898</v>
      </c>
      <c r="AM42" s="187">
        <v>42028</v>
      </c>
      <c r="AN42" s="187" t="s">
        <v>1055</v>
      </c>
      <c r="AO42" s="187" t="s">
        <v>735</v>
      </c>
      <c r="AP42" s="187">
        <v>1</v>
      </c>
      <c r="AQ42" s="187" t="s">
        <v>1057</v>
      </c>
      <c r="AR42" s="187" t="s">
        <v>1056</v>
      </c>
      <c r="AS42" s="201">
        <v>43493</v>
      </c>
      <c r="AT42" s="188" t="s">
        <v>3899</v>
      </c>
      <c r="AU42" s="188" t="s">
        <v>445</v>
      </c>
      <c r="AV42" s="188">
        <v>0</v>
      </c>
      <c r="AW42" s="188">
        <v>0</v>
      </c>
      <c r="AX42" s="188" t="b">
        <v>0</v>
      </c>
      <c r="AY42" s="188">
        <v>0</v>
      </c>
      <c r="AZ42" s="188">
        <v>0</v>
      </c>
      <c r="BA42" s="207">
        <v>43493</v>
      </c>
      <c r="BB42" s="198" t="s">
        <v>3900</v>
      </c>
      <c r="BC42" s="187">
        <v>550</v>
      </c>
      <c r="BD42" s="187" t="s">
        <v>1058</v>
      </c>
      <c r="BE42" s="187" t="s">
        <v>735</v>
      </c>
      <c r="BF42" s="187">
        <v>1</v>
      </c>
      <c r="BG42" s="187" t="s">
        <v>1060</v>
      </c>
      <c r="BH42" s="187">
        <v>0</v>
      </c>
      <c r="BI42" s="200">
        <v>43493</v>
      </c>
      <c r="BJ42" s="188" t="s">
        <v>3901</v>
      </c>
      <c r="BK42" s="188">
        <v>5</v>
      </c>
      <c r="BL42" s="188" t="s">
        <v>1058</v>
      </c>
      <c r="BM42" s="188" t="s">
        <v>735</v>
      </c>
      <c r="BN42" s="188">
        <v>1</v>
      </c>
      <c r="BO42" s="188" t="s">
        <v>1060</v>
      </c>
      <c r="BP42" s="188">
        <v>0</v>
      </c>
      <c r="BQ42" s="207">
        <v>43493</v>
      </c>
      <c r="BR42" s="198" t="s">
        <v>3902</v>
      </c>
      <c r="BS42" s="187" t="s">
        <v>445</v>
      </c>
      <c r="BT42" s="187">
        <v>0</v>
      </c>
      <c r="BU42" s="187">
        <v>0</v>
      </c>
      <c r="BV42" s="187" t="b">
        <v>0</v>
      </c>
      <c r="BW42" s="187">
        <v>0</v>
      </c>
      <c r="BX42" s="187">
        <v>0</v>
      </c>
      <c r="BY42" s="200">
        <v>43493</v>
      </c>
      <c r="BZ42" s="188" t="s">
        <v>3903</v>
      </c>
      <c r="CA42" s="188" t="s">
        <v>445</v>
      </c>
      <c r="CB42" s="188">
        <v>0</v>
      </c>
      <c r="CC42" s="188">
        <v>0</v>
      </c>
      <c r="CD42" s="188" t="b">
        <v>0</v>
      </c>
      <c r="CE42" s="188">
        <v>0</v>
      </c>
      <c r="CF42" s="188">
        <v>0</v>
      </c>
      <c r="CG42" s="207">
        <v>43493</v>
      </c>
      <c r="CH42" s="198" t="s">
        <v>3904</v>
      </c>
      <c r="CI42" s="188" t="e">
        <v>#N/A</v>
      </c>
      <c r="CJ42" s="188" t="e">
        <v>#N/A</v>
      </c>
      <c r="CK42" s="188" t="e">
        <v>#N/A</v>
      </c>
      <c r="CL42" s="188" t="e">
        <v>#N/A</v>
      </c>
      <c r="CM42" s="188" t="e">
        <v>#N/A</v>
      </c>
      <c r="CN42" s="188" t="e">
        <v>#N/A</v>
      </c>
      <c r="CO42" s="195" t="e">
        <v>#N/A</v>
      </c>
      <c r="CP42" s="188" t="s">
        <v>3905</v>
      </c>
      <c r="CQ42" s="187" t="s">
        <v>445</v>
      </c>
      <c r="CR42" s="187">
        <v>0</v>
      </c>
      <c r="CS42" s="187">
        <v>0</v>
      </c>
      <c r="CT42" s="187" t="b">
        <v>0</v>
      </c>
      <c r="CU42" s="187">
        <v>0</v>
      </c>
      <c r="CV42" s="187">
        <v>0</v>
      </c>
      <c r="CW42" s="200">
        <v>43493</v>
      </c>
      <c r="CX42" s="184" t="str">
        <f t="shared" si="3"/>
        <v>HTI001People in Need</v>
      </c>
      <c r="CY42" s="184">
        <f>IF(LOOKUP(2,1/(Log!$K$1:$K$7986=CX42),Log!$E$1:$E$7986)="x","x",ROUND(LOOKUP(2,1/(Log!$K$1:$K$7986=CX42),Log!$E$1:$E$7986),-3))</f>
        <v>2790000</v>
      </c>
      <c r="CZ42" s="188" t="str">
        <f>LOOKUP(2,1/('[4]Raw data'!$K$1:$K$7986=CX42),'[4]Raw data'!$F$1:$F$7986)</f>
        <v>OCHA HRP 2018</v>
      </c>
      <c r="DA42" s="188" t="str">
        <f>LOOKUP(2,1/('[4]Raw data'!$K$1:$K$7986=CX42),'[4]Raw data'!$G$1:$G$7986)</f>
        <v>High</v>
      </c>
      <c r="DB42" s="188">
        <f>LOOKUP(2,1/('[4]Raw data'!$K$1:$K$7986=CX42),'[4]Raw data'!$H$1:$H$7986)</f>
        <v>1</v>
      </c>
      <c r="DC42" s="188">
        <f>LOOKUP(2,1/('[4]Raw data'!$K$1:$K$7986=CX42),'[4]Raw data'!$J$1:$J$7986)</f>
        <v>0</v>
      </c>
      <c r="DD42" s="188" t="str">
        <f>LOOKUP(2,1/('[4]Raw data'!$K$1:$K$7986=CX42),'[4]Raw data'!$I$1:$I$7986)</f>
        <v>https://reliefweb.int/sites/reliefweb.int/files/resources/2018_haiti_revised_hrp_2.pdf</v>
      </c>
      <c r="DE42" s="207">
        <f>LOOKUP(2,1/('[4]Raw data'!$K$1:$K$7986=CX42),'[4]Raw data'!$L$1:$L$7986)</f>
        <v>43493</v>
      </c>
      <c r="DF42" s="197" t="str">
        <f t="shared" si="4"/>
        <v>HTI001People facing minimal humanitarian needs (level 1)</v>
      </c>
      <c r="DG42" s="183">
        <f>IF(LOOKUP(2,1/(Log!$K$1:$K$7986=DF42),Log!$E$1:$E$7986)="x","x",ROUND(LOOKUP(2,1/(Log!$K$1:$K$7986=DF42),Log!$E$1:$E$7986),-3))</f>
        <v>0</v>
      </c>
      <c r="DH42" s="187" t="str">
        <f>LOOKUP(2,1/('[4]Raw data'!$K$1:$K$7986=DF42),'[4]Raw data'!$F$1:$F$7986)</f>
        <v>OCHA HRP 2018</v>
      </c>
      <c r="DI42" s="187" t="str">
        <f>LOOKUP(2,1/('[4]Raw data'!$K$1:$K$7986=DF42),'[4]Raw data'!$G$1:$G$7986)</f>
        <v>High</v>
      </c>
      <c r="DJ42" s="187">
        <f>LOOKUP(2,1/('[4]Raw data'!$K$1:$K$7986=DF42),'[4]Raw data'!$H$1:$H$7986)</f>
        <v>1</v>
      </c>
      <c r="DK42" s="187" t="str">
        <f>LOOKUP(2,1/('[4]Raw data'!$K$1:$K$7986=DF42),'[4]Raw data'!$J$1:$J$7986)</f>
        <v>Distribution spreadsheet as shared by OCHA Haiti Info Manager</v>
      </c>
      <c r="DL42" s="187" t="str">
        <f>LOOKUP(2,1/('[4]Raw data'!$K$1:$K$7986=DF42),'[4]Raw data'!$I$1:$I$7986)</f>
        <v>https://reliefweb.int/sites/reliefweb.int/files/resources/2018_haiti_revised_hrp_2.pdf</v>
      </c>
      <c r="DM42" s="200">
        <f>LOOKUP(2,1/('[4]Raw data'!$K$1:$K$7986=DF42),'[4]Raw data'!$L$1:$L$7986)</f>
        <v>43493</v>
      </c>
      <c r="DN42" s="188" t="str">
        <f t="shared" si="0"/>
        <v>HTI001People facing stressed humanitarian needs (level 2)</v>
      </c>
      <c r="DO42" s="184">
        <f>IF(LOOKUP(2,1/(Log!$K$1:$K$7986=DN42),Log!$E$1:$E$7986)="x","x",ROUND(LOOKUP(2,1/(Log!$K$1:$K$7986=DN42),Log!$E$1:$E$7986),-3))</f>
        <v>0</v>
      </c>
      <c r="DP42" s="188" t="str">
        <f>LOOKUP(2,1/('[4]Raw data'!$K$1:$K$7986=DN42),'[4]Raw data'!$F$1:$F$7986)</f>
        <v>OCHA HRP 2018</v>
      </c>
      <c r="DQ42" s="188" t="str">
        <f>LOOKUP(2,1/('[4]Raw data'!$K$1:$K$7986=DN42),'[4]Raw data'!$G$1:$G$7986)</f>
        <v>High</v>
      </c>
      <c r="DR42" s="188">
        <f>LOOKUP(2,1/('[4]Raw data'!$K$1:$K$7986=DN42),'[4]Raw data'!$H$1:$H$7986)</f>
        <v>1</v>
      </c>
      <c r="DS42" s="188" t="str">
        <f>LOOKUP(2,1/('[4]Raw data'!$K$1:$K$7986=DN42),'[4]Raw data'!$J$1:$J$7986)</f>
        <v>Distribution spreadsheet as shared by OCHA Haiti Info Manager</v>
      </c>
      <c r="DT42" s="188" t="str">
        <f>LOOKUP(2,1/('[4]Raw data'!$K$1:$K$7986=DN42),'[4]Raw data'!$I$1:$I$7986)</f>
        <v>https://reliefweb.int/sites/reliefweb.int/files/resources/2018_haiti_revised_hrp_2.pdf</v>
      </c>
      <c r="DU42" s="207">
        <f>LOOKUP(2,1/('[4]Raw data'!$K$1:$K$7986=DN42),'[4]Raw data'!$L$1:$L$7986)</f>
        <v>43493</v>
      </c>
      <c r="DV42" s="198" t="str">
        <f t="shared" si="5"/>
        <v>HTI001People  facing moderate humanitarian needs (level 3)</v>
      </c>
      <c r="DW42" s="183">
        <f>IF(LOOKUP(2,1/(Log!$K$1:$K$7986=DV42),Log!$E$1:$E$7986)="x","x",ROUND(LOOKUP(2,1/(Log!$K$1:$K$7986=DV42),Log!$E$1:$E$7986),-3))</f>
        <v>1488000</v>
      </c>
      <c r="DX42" s="187" t="str">
        <f>LOOKUP(2,1/('[4]Raw data'!$K$1:$K$7986=DV42),'[4]Raw data'!$F$1:$F$7986)</f>
        <v>OCHA HRP 2018</v>
      </c>
      <c r="DY42" s="187" t="str">
        <f>LOOKUP(2,1/('[4]Raw data'!$K$1:$K$7986=DV42),'[4]Raw data'!$G$1:$G$7986)</f>
        <v>High</v>
      </c>
      <c r="DZ42" s="187">
        <f>LOOKUP(2,1/('[4]Raw data'!$K$1:$K$7986=DV42),'[4]Raw data'!$H$1:$H$7986)</f>
        <v>1</v>
      </c>
      <c r="EA42" s="187" t="str">
        <f>LOOKUP(2,1/('[4]Raw data'!$K$1:$K$7986=DV42),'[4]Raw data'!$J$1:$J$7986)</f>
        <v>Distribution spreadsheet as shared by OCHA Haiti Info Manager</v>
      </c>
      <c r="EB42" s="187" t="str">
        <f>LOOKUP(2,1/('[4]Raw data'!$K$1:$K$7986=DV42),'[4]Raw data'!$I$1:$I$7986)</f>
        <v>https://reliefweb.int/sites/reliefweb.int/files/resources/2018_haiti_revised_hrp_2.pdf</v>
      </c>
      <c r="EC42" s="200">
        <f>LOOKUP(2,1/('[4]Raw data'!$K$1:$K$7986=DV42),'[4]Raw data'!$L$1:$L$7986)</f>
        <v>43493</v>
      </c>
      <c r="ED42" s="188" t="str">
        <f t="shared" si="1"/>
        <v>HTI001People facing severe humanitarian needs (level 4)</v>
      </c>
      <c r="EE42" s="184">
        <f>IF(LOOKUP(2,1/(Log!$K$1:$K$7986=ED42),Log!$E$1:$E$7986)="x","x",ROUND(LOOKUP(2,1/(Log!$K$1:$K$7986=ED42),Log!$E$1:$E$7986),-3))</f>
        <v>1302000</v>
      </c>
      <c r="EF42" s="188" t="str">
        <f>LOOKUP(2,1/('[4]Raw data'!$K$1:$K$7986=ED42),'[4]Raw data'!$F$1:$F$7986)</f>
        <v>OCHA HRP 2018</v>
      </c>
      <c r="EG42" s="188" t="str">
        <f>LOOKUP(2,1/('[4]Raw data'!$K$1:$K$7986=ED42),'[4]Raw data'!$G$1:$G$7986)</f>
        <v>High</v>
      </c>
      <c r="EH42" s="188">
        <f>LOOKUP(2,1/('[4]Raw data'!$K$1:$K$7986=ED42),'[4]Raw data'!$H$1:$H$7986)</f>
        <v>1</v>
      </c>
      <c r="EI42" s="188" t="str">
        <f>LOOKUP(2,1/('[4]Raw data'!$K$1:$K$7986=ED42),'[4]Raw data'!$J$1:$J$7986)</f>
        <v>Distribution spreadsheet as shared by OCHA Haiti Info Manager</v>
      </c>
      <c r="EJ42" s="188" t="str">
        <f>LOOKUP(2,1/('[4]Raw data'!$K$1:$K$7986=ED42),'[4]Raw data'!$I$1:$I$7986)</f>
        <v>https://reliefweb.int/sites/reliefweb.int/files/resources/2018_haiti_revised_hrp_2.pdf</v>
      </c>
      <c r="EK42" s="207">
        <f>LOOKUP(2,1/('[4]Raw data'!$K$1:$K$7986=ED42),'[4]Raw data'!$L$1:$L$7986)</f>
        <v>43493</v>
      </c>
      <c r="EL42" s="198" t="str">
        <f t="shared" si="2"/>
        <v>HTI001People facing extreme humanitarian needs (level 5)</v>
      </c>
      <c r="EM42" s="183">
        <f>IF(LOOKUP(2,1/(Log!$K$1:$K$7986=EL42),Log!$E$1:$E$7986)="x","x",ROUND(LOOKUP(2,1/(Log!$K$1:$K$7986=EL42),Log!$E$1:$E$7986),-3))</f>
        <v>0</v>
      </c>
      <c r="EN42" s="187" t="str">
        <f>LOOKUP(2,1/('[4]Raw data'!$K$1:$K$7986=EL42),'[4]Raw data'!$F$1:$F$7986)</f>
        <v>OCHA HRP 2018</v>
      </c>
      <c r="EO42" s="187" t="str">
        <f>LOOKUP(2,1/('[4]Raw data'!$K$1:$K$7986=EL42),'[4]Raw data'!$G$1:$G$7986)</f>
        <v>High</v>
      </c>
      <c r="EP42" s="187">
        <f>LOOKUP(2,1/('[4]Raw data'!$K$1:$K$7986=EL42),'[4]Raw data'!$H$1:$H$7986)</f>
        <v>1</v>
      </c>
      <c r="EQ42" s="187" t="str">
        <f>LOOKUP(2,1/('[4]Raw data'!$K$1:$K$7986=EL42),'[4]Raw data'!$J$1:$J$7986)</f>
        <v>Distribution spreadsheet as shared by OCHA Haiti Info Manager</v>
      </c>
      <c r="ER42" s="187" t="str">
        <f>LOOKUP(2,1/('[4]Raw data'!$K$1:$K$7986=EL42),'[4]Raw data'!$I$1:$I$7986)</f>
        <v>https://reliefweb.int/sites/reliefweb.int/files/resources/2018_haiti_revised_hrp_2.pdf</v>
      </c>
      <c r="ES42" s="200">
        <f>LOOKUP(2,1/('[4]Raw data'!$K$1:$K$7986=EL42),'[4]Raw data'!$L$1:$L$7986)</f>
        <v>43493</v>
      </c>
      <c r="ET42" s="188" t="s">
        <v>3906</v>
      </c>
      <c r="EU42" s="188">
        <v>5</v>
      </c>
      <c r="EV42" s="188" t="s">
        <v>1058</v>
      </c>
      <c r="EW42" s="188" t="s">
        <v>735</v>
      </c>
      <c r="EX42" s="188">
        <v>1</v>
      </c>
      <c r="EY42" s="188" t="s">
        <v>1060</v>
      </c>
      <c r="EZ42" s="188" t="s">
        <v>1059</v>
      </c>
      <c r="FA42" s="207">
        <v>43493</v>
      </c>
      <c r="FB42" s="198" t="s">
        <v>3907</v>
      </c>
      <c r="FC42" s="187">
        <v>2</v>
      </c>
      <c r="FD42" s="187">
        <v>0</v>
      </c>
      <c r="FE42" s="187">
        <v>0</v>
      </c>
      <c r="FF42" s="187" t="b">
        <v>0</v>
      </c>
      <c r="FG42" s="187" t="s">
        <v>1062</v>
      </c>
      <c r="FH42" s="187">
        <v>0</v>
      </c>
      <c r="FI42" s="200">
        <v>43493</v>
      </c>
      <c r="FJ42" s="198" t="s">
        <v>3908</v>
      </c>
      <c r="FK42" s="188" t="s">
        <v>445</v>
      </c>
      <c r="FL42" s="188">
        <v>0</v>
      </c>
      <c r="FM42" s="188">
        <v>0</v>
      </c>
      <c r="FN42" s="188" t="b">
        <v>0</v>
      </c>
      <c r="FO42" s="188">
        <v>0</v>
      </c>
      <c r="FP42" s="184">
        <v>0</v>
      </c>
      <c r="FQ42" s="206">
        <v>43493</v>
      </c>
      <c r="FR42" s="198" t="s">
        <v>3909</v>
      </c>
      <c r="FS42" s="187" t="s">
        <v>445</v>
      </c>
      <c r="FT42" s="187">
        <v>0</v>
      </c>
      <c r="FU42" s="187">
        <v>0</v>
      </c>
      <c r="FV42" s="187" t="b">
        <v>0</v>
      </c>
      <c r="FW42" s="187">
        <v>0</v>
      </c>
      <c r="FX42" s="187">
        <v>0</v>
      </c>
      <c r="FY42" s="200">
        <v>43493</v>
      </c>
      <c r="FZ42" s="188" t="s">
        <v>3910</v>
      </c>
      <c r="GA42" s="188">
        <v>0</v>
      </c>
      <c r="GB42" s="188" t="s">
        <v>941</v>
      </c>
      <c r="GC42" s="188">
        <v>0</v>
      </c>
      <c r="GD42" s="188" t="b">
        <v>0</v>
      </c>
      <c r="GE42" s="188">
        <v>0</v>
      </c>
      <c r="GF42" s="188">
        <v>0</v>
      </c>
      <c r="GG42" s="207">
        <v>43493</v>
      </c>
      <c r="GH42" s="198" t="s">
        <v>3911</v>
      </c>
      <c r="GI42" s="187">
        <v>0</v>
      </c>
      <c r="GJ42" s="187" t="s">
        <v>941</v>
      </c>
      <c r="GK42" s="187">
        <v>0</v>
      </c>
      <c r="GL42" s="187" t="b">
        <v>0</v>
      </c>
      <c r="GM42" s="187">
        <v>0</v>
      </c>
      <c r="GN42" s="187">
        <v>0</v>
      </c>
      <c r="GO42" s="200">
        <v>43493</v>
      </c>
      <c r="GP42" s="188" t="s">
        <v>3912</v>
      </c>
      <c r="GQ42" s="188">
        <v>0</v>
      </c>
      <c r="GR42" s="188" t="s">
        <v>941</v>
      </c>
      <c r="GS42" s="188">
        <v>0</v>
      </c>
      <c r="GT42" s="188" t="b">
        <v>0</v>
      </c>
      <c r="GU42" s="188">
        <v>0</v>
      </c>
      <c r="GV42" s="188">
        <v>0</v>
      </c>
      <c r="GW42" s="207">
        <v>43493</v>
      </c>
      <c r="GX42" s="198" t="s">
        <v>3913</v>
      </c>
      <c r="GY42" s="187">
        <v>1</v>
      </c>
      <c r="GZ42" s="187" t="s">
        <v>941</v>
      </c>
      <c r="HA42" s="187">
        <v>0</v>
      </c>
      <c r="HB42" s="187" t="b">
        <v>0</v>
      </c>
      <c r="HC42" s="187">
        <v>0</v>
      </c>
      <c r="HD42" s="187">
        <v>0</v>
      </c>
      <c r="HE42" s="200">
        <v>43493</v>
      </c>
      <c r="HF42" s="188" t="s">
        <v>3914</v>
      </c>
      <c r="HG42" s="188">
        <v>0</v>
      </c>
      <c r="HH42" s="188" t="s">
        <v>941</v>
      </c>
      <c r="HI42" s="188">
        <v>0</v>
      </c>
      <c r="HJ42" s="188" t="b">
        <v>0</v>
      </c>
      <c r="HK42" s="188">
        <v>0</v>
      </c>
      <c r="HL42" s="188">
        <v>0</v>
      </c>
      <c r="HM42" s="207">
        <v>43493</v>
      </c>
      <c r="HN42" s="198" t="s">
        <v>3915</v>
      </c>
      <c r="HO42" s="187">
        <v>0</v>
      </c>
      <c r="HP42" s="187" t="s">
        <v>941</v>
      </c>
      <c r="HQ42" s="187">
        <v>0</v>
      </c>
      <c r="HR42" s="187" t="b">
        <v>0</v>
      </c>
      <c r="HS42" s="187">
        <v>0</v>
      </c>
      <c r="HT42" s="187">
        <v>0</v>
      </c>
      <c r="HU42" s="200">
        <v>43493</v>
      </c>
      <c r="HV42" s="188" t="s">
        <v>3916</v>
      </c>
      <c r="HW42" s="188">
        <v>2</v>
      </c>
      <c r="HX42" s="188" t="s">
        <v>941</v>
      </c>
      <c r="HY42" s="188">
        <v>0</v>
      </c>
      <c r="HZ42" s="188" t="b">
        <v>0</v>
      </c>
      <c r="IA42" s="188">
        <v>0</v>
      </c>
      <c r="IB42" s="188">
        <v>0</v>
      </c>
      <c r="IC42" s="207">
        <v>43493</v>
      </c>
      <c r="ID42" s="198" t="s">
        <v>3917</v>
      </c>
      <c r="IE42" s="187">
        <v>0</v>
      </c>
      <c r="IF42" s="187" t="s">
        <v>941</v>
      </c>
      <c r="IG42" s="187">
        <v>0</v>
      </c>
      <c r="IH42" s="187" t="b">
        <v>0</v>
      </c>
      <c r="II42" s="187">
        <v>0</v>
      </c>
      <c r="IJ42" s="187">
        <v>0</v>
      </c>
      <c r="IK42" s="200">
        <v>43493</v>
      </c>
      <c r="IL42" s="188" t="s">
        <v>3918</v>
      </c>
      <c r="IM42" s="188">
        <v>1</v>
      </c>
      <c r="IN42" s="188" t="s">
        <v>941</v>
      </c>
      <c r="IO42" s="188">
        <v>0</v>
      </c>
      <c r="IP42" s="188" t="b">
        <v>0</v>
      </c>
      <c r="IQ42" s="188">
        <v>0</v>
      </c>
      <c r="IR42" s="188">
        <v>0</v>
      </c>
      <c r="IS42" s="207">
        <v>43493</v>
      </c>
    </row>
    <row r="43" spans="1:253" x14ac:dyDescent="0.3">
      <c r="A43" t="s">
        <v>136</v>
      </c>
      <c r="B43" t="s">
        <v>861</v>
      </c>
      <c r="C43" t="s">
        <v>709</v>
      </c>
      <c r="D43" t="str">
        <f>Lists!C:C</f>
        <v>Honduras</v>
      </c>
      <c r="E43" t="s">
        <v>135</v>
      </c>
      <c r="F43" t="s">
        <v>3919</v>
      </c>
      <c r="G43" s="186">
        <v>8528128</v>
      </c>
      <c r="H43" s="187" t="s">
        <v>1916</v>
      </c>
      <c r="I43" s="187" t="s">
        <v>735</v>
      </c>
      <c r="J43" s="187">
        <v>1</v>
      </c>
      <c r="K43" s="187" t="s">
        <v>1924</v>
      </c>
      <c r="L43" s="187" t="s">
        <v>1923</v>
      </c>
      <c r="M43" s="201">
        <v>43509</v>
      </c>
      <c r="N43" s="198" t="s">
        <v>3920</v>
      </c>
      <c r="O43" s="189">
        <v>112490</v>
      </c>
      <c r="P43" s="189" t="s">
        <v>1917</v>
      </c>
      <c r="Q43" s="189" t="s">
        <v>735</v>
      </c>
      <c r="R43" s="189">
        <v>1</v>
      </c>
      <c r="S43" s="189" t="s">
        <v>1926</v>
      </c>
      <c r="T43" s="189" t="s">
        <v>1925</v>
      </c>
      <c r="U43" s="204">
        <v>43509</v>
      </c>
      <c r="V43" s="198" t="s">
        <v>3921</v>
      </c>
      <c r="W43" s="187">
        <v>8528128</v>
      </c>
      <c r="X43" s="187" t="s">
        <v>1916</v>
      </c>
      <c r="Y43" s="187" t="s">
        <v>735</v>
      </c>
      <c r="Z43" s="187">
        <v>1</v>
      </c>
      <c r="AA43" s="187" t="s">
        <v>1924</v>
      </c>
      <c r="AB43" s="187" t="s">
        <v>1923</v>
      </c>
      <c r="AC43" s="201">
        <v>43509</v>
      </c>
      <c r="AD43" s="198" t="s">
        <v>3922</v>
      </c>
      <c r="AE43" s="188">
        <v>1399000</v>
      </c>
      <c r="AF43" s="188" t="s">
        <v>1918</v>
      </c>
      <c r="AG43" s="188" t="s">
        <v>735</v>
      </c>
      <c r="AH43" s="188">
        <v>1</v>
      </c>
      <c r="AI43" s="188" t="s">
        <v>1928</v>
      </c>
      <c r="AJ43" s="188" t="s">
        <v>1927</v>
      </c>
      <c r="AK43" s="207">
        <v>43509</v>
      </c>
      <c r="AL43" s="198" t="s">
        <v>3923</v>
      </c>
      <c r="AM43" s="187">
        <v>359267</v>
      </c>
      <c r="AN43" s="187" t="s">
        <v>1919</v>
      </c>
      <c r="AO43" s="187" t="s">
        <v>735</v>
      </c>
      <c r="AP43" s="187">
        <v>1</v>
      </c>
      <c r="AQ43" s="187" t="s">
        <v>1930</v>
      </c>
      <c r="AR43" s="187" t="s">
        <v>1929</v>
      </c>
      <c r="AS43" s="201">
        <v>43509</v>
      </c>
      <c r="AT43" s="188" t="s">
        <v>3924</v>
      </c>
      <c r="AU43" s="188" t="s">
        <v>445</v>
      </c>
      <c r="AV43" s="188">
        <v>0</v>
      </c>
      <c r="AW43" s="188">
        <v>0</v>
      </c>
      <c r="AX43" s="188" t="b">
        <v>0</v>
      </c>
      <c r="AY43" s="188">
        <v>0</v>
      </c>
      <c r="AZ43" s="188">
        <v>0</v>
      </c>
      <c r="BA43" s="207">
        <v>43509</v>
      </c>
      <c r="BB43" s="198" t="s">
        <v>3925</v>
      </c>
      <c r="BC43" s="187">
        <v>3221</v>
      </c>
      <c r="BD43" s="187" t="s">
        <v>1920</v>
      </c>
      <c r="BE43" s="187" t="s">
        <v>734</v>
      </c>
      <c r="BF43" s="187">
        <v>2</v>
      </c>
      <c r="BG43" s="187" t="s">
        <v>1932</v>
      </c>
      <c r="BH43" s="187">
        <v>0</v>
      </c>
      <c r="BI43" s="200">
        <v>43509</v>
      </c>
      <c r="BJ43" s="188" t="s">
        <v>3926</v>
      </c>
      <c r="BK43" s="188">
        <v>1741</v>
      </c>
      <c r="BL43" s="188" t="s">
        <v>1921</v>
      </c>
      <c r="BM43" s="188" t="s">
        <v>735</v>
      </c>
      <c r="BN43" s="188">
        <v>1</v>
      </c>
      <c r="BO43" s="188" t="s">
        <v>1934</v>
      </c>
      <c r="BP43" s="188" t="s">
        <v>1951</v>
      </c>
      <c r="BQ43" s="207">
        <v>43509</v>
      </c>
      <c r="BR43" s="198" t="s">
        <v>3927</v>
      </c>
      <c r="BS43" s="187" t="s">
        <v>445</v>
      </c>
      <c r="BT43" s="187">
        <v>0</v>
      </c>
      <c r="BU43" s="187">
        <v>0</v>
      </c>
      <c r="BV43" s="187" t="b">
        <v>0</v>
      </c>
      <c r="BW43" s="187">
        <v>0</v>
      </c>
      <c r="BX43" s="187">
        <v>0</v>
      </c>
      <c r="BY43" s="200">
        <v>43509</v>
      </c>
      <c r="BZ43" s="188" t="s">
        <v>3928</v>
      </c>
      <c r="CA43" s="188" t="s">
        <v>445</v>
      </c>
      <c r="CB43" s="188">
        <v>0</v>
      </c>
      <c r="CC43" s="188">
        <v>0</v>
      </c>
      <c r="CD43" s="188" t="b">
        <v>0</v>
      </c>
      <c r="CE43" s="188">
        <v>0</v>
      </c>
      <c r="CF43" s="188">
        <v>0</v>
      </c>
      <c r="CG43" s="207">
        <v>43509</v>
      </c>
      <c r="CH43" s="198" t="s">
        <v>3929</v>
      </c>
      <c r="CI43" s="188" t="e">
        <v>#N/A</v>
      </c>
      <c r="CJ43" s="188" t="e">
        <v>#N/A</v>
      </c>
      <c r="CK43" s="188" t="e">
        <v>#N/A</v>
      </c>
      <c r="CL43" s="188" t="e">
        <v>#N/A</v>
      </c>
      <c r="CM43" s="188" t="e">
        <v>#N/A</v>
      </c>
      <c r="CN43" s="188" t="e">
        <v>#N/A</v>
      </c>
      <c r="CO43" s="195" t="e">
        <v>#N/A</v>
      </c>
      <c r="CP43" s="188" t="s">
        <v>3930</v>
      </c>
      <c r="CQ43" s="187">
        <v>12965</v>
      </c>
      <c r="CR43" s="187" t="s">
        <v>1922</v>
      </c>
      <c r="CS43" s="187" t="s">
        <v>735</v>
      </c>
      <c r="CT43" s="187">
        <v>1</v>
      </c>
      <c r="CU43" s="187" t="s">
        <v>1936</v>
      </c>
      <c r="CV43" s="187" t="s">
        <v>1935</v>
      </c>
      <c r="CW43" s="200">
        <v>43509</v>
      </c>
      <c r="CX43" s="184" t="str">
        <f t="shared" si="3"/>
        <v>HND001People in Need</v>
      </c>
      <c r="CY43" s="184">
        <f>IF(LOOKUP(2,1/(Log!$K$1:$K$7986=CX43),Log!$E$1:$E$7986)="x","x",ROUND(LOOKUP(2,1/(Log!$K$1:$K$7986=CX43),Log!$E$1:$E$7986),-3))</f>
        <v>635000</v>
      </c>
      <c r="CZ43" s="188" t="str">
        <f>LOOKUP(2,1/('[4]Raw data'!$K$1:$K$7986=CX43),'[4]Raw data'!$F$1:$F$7986)</f>
        <v>IPC 2018</v>
      </c>
      <c r="DA43" s="188" t="str">
        <f>LOOKUP(2,1/('[4]Raw data'!$K$1:$K$7986=CX43),'[4]Raw data'!$G$1:$G$7986)</f>
        <v>High</v>
      </c>
      <c r="DB43" s="188">
        <f>LOOKUP(2,1/('[4]Raw data'!$K$1:$K$7986=CX43),'[4]Raw data'!$H$1:$H$7986)</f>
        <v>1</v>
      </c>
      <c r="DC43" s="188" t="str">
        <f>LOOKUP(2,1/('[4]Raw data'!$K$1:$K$7986=CX43),'[4]Raw data'!$J$1:$J$7986)</f>
        <v>IPC 2 to 4
Projected situation March - May 2019 in the 'Dry Corridor' area of Honduras (5 departments - Choluteca, La Paz, Francisco Morazán, Valle and El Paraíso)</v>
      </c>
      <c r="DD43" s="188" t="str">
        <f>LOOKUP(2,1/('[4]Raw data'!$K$1:$K$7986=CX43),'[4]Raw data'!$I$1:$I$7986)</f>
        <v>http://www.ipcinfo.org/fileadmin/user_upload/ipcinfo/docs/IPC_Honduras_AFI_Projected_2019MarchMay.pdf</v>
      </c>
      <c r="DE43" s="207">
        <f>LOOKUP(2,1/('[4]Raw data'!$K$1:$K$7986=CX43),'[4]Raw data'!$L$1:$L$7986)</f>
        <v>43509</v>
      </c>
      <c r="DF43" s="197" t="str">
        <f t="shared" si="4"/>
        <v>HND001People facing minimal humanitarian needs (level 1)</v>
      </c>
      <c r="DG43" s="183">
        <f>IF(LOOKUP(2,1/(Log!$K$1:$K$7986=DF43),Log!$E$1:$E$7986)="x","x",ROUND(LOOKUP(2,1/(Log!$K$1:$K$7986=DF43),Log!$E$1:$E$7986),-3))</f>
        <v>0</v>
      </c>
      <c r="DH43" s="187" t="str">
        <f>LOOKUP(2,1/('[4]Raw data'!$K$1:$K$7986=DF43),'[4]Raw data'!$F$1:$F$7986)</f>
        <v>IPC 2018</v>
      </c>
      <c r="DI43" s="187" t="str">
        <f>LOOKUP(2,1/('[4]Raw data'!$K$1:$K$7986=DF43),'[4]Raw data'!$G$1:$G$7986)</f>
        <v>High</v>
      </c>
      <c r="DJ43" s="187">
        <f>LOOKUP(2,1/('[4]Raw data'!$K$1:$K$7986=DF43),'[4]Raw data'!$H$1:$H$7986)</f>
        <v>1</v>
      </c>
      <c r="DK43" s="187">
        <f>LOOKUP(2,1/('[4]Raw data'!$K$1:$K$7986=DF43),'[4]Raw data'!$J$1:$J$7986)</f>
        <v>0</v>
      </c>
      <c r="DL43" s="187" t="str">
        <f>LOOKUP(2,1/('[4]Raw data'!$K$1:$K$7986=DF43),'[4]Raw data'!$I$1:$I$7986)</f>
        <v>http://www.ipcinfo.org/fileadmin/user_upload/ipcinfo/docs/IPC_Honduras_AFI_Projected_2019MarchMay.pdf</v>
      </c>
      <c r="DM43" s="200">
        <f>LOOKUP(2,1/('[4]Raw data'!$K$1:$K$7986=DF43),'[4]Raw data'!$L$1:$L$7986)</f>
        <v>43509</v>
      </c>
      <c r="DN43" s="188" t="str">
        <f t="shared" si="0"/>
        <v>HND001People facing stressed humanitarian needs (level 2)</v>
      </c>
      <c r="DO43" s="184">
        <f>IF(LOOKUP(2,1/(Log!$K$1:$K$7986=DN43),Log!$E$1:$E$7986)="x","x",ROUND(LOOKUP(2,1/(Log!$K$1:$K$7986=DN43),Log!$E$1:$E$7986),-3))</f>
        <v>368000</v>
      </c>
      <c r="DP43" s="188" t="str">
        <f>LOOKUP(2,1/('[4]Raw data'!$K$1:$K$7986=DN43),'[4]Raw data'!$F$1:$F$7986)</f>
        <v>IPC 2018</v>
      </c>
      <c r="DQ43" s="188" t="str">
        <f>LOOKUP(2,1/('[4]Raw data'!$K$1:$K$7986=DN43),'[4]Raw data'!$G$1:$G$7986)</f>
        <v>High</v>
      </c>
      <c r="DR43" s="188">
        <f>LOOKUP(2,1/('[4]Raw data'!$K$1:$K$7986=DN43),'[4]Raw data'!$H$1:$H$7986)</f>
        <v>1</v>
      </c>
      <c r="DS43" s="188" t="str">
        <f>LOOKUP(2,1/('[4]Raw data'!$K$1:$K$7986=DN43),'[4]Raw data'!$J$1:$J$7986)</f>
        <v>People estimated to be in IPC 2
Projected situation March - May 2019 in the 'Dry Corridor' area of Honduras (5 departments - Choluteca, La Paz, Francisco Morazán, Valle and El Paraíso)</v>
      </c>
      <c r="DT43" s="188" t="str">
        <f>LOOKUP(2,1/('[4]Raw data'!$K$1:$K$7986=DN43),'[4]Raw data'!$I$1:$I$7986)</f>
        <v>http://www.ipcinfo.org/fileadmin/user_upload/ipcinfo/docs/IPC_Honduras_AFI_Projected_2019MarchMay.pdf</v>
      </c>
      <c r="DU43" s="207">
        <f>LOOKUP(2,1/('[4]Raw data'!$K$1:$K$7986=DN43),'[4]Raw data'!$L$1:$L$7986)</f>
        <v>43509</v>
      </c>
      <c r="DV43" s="198" t="str">
        <f t="shared" si="5"/>
        <v>HND001People  facing moderate humanitarian needs (level 3)</v>
      </c>
      <c r="DW43" s="183">
        <f>IF(LOOKUP(2,1/(Log!$K$1:$K$7986=DV43),Log!$E$1:$E$7986)="x","x",ROUND(LOOKUP(2,1/(Log!$K$1:$K$7986=DV43),Log!$E$1:$E$7986),-3))</f>
        <v>218000</v>
      </c>
      <c r="DX43" s="187" t="str">
        <f>LOOKUP(2,1/('[4]Raw data'!$K$1:$K$7986=DV43),'[4]Raw data'!$F$1:$F$7986)</f>
        <v>IPC 2018</v>
      </c>
      <c r="DY43" s="187" t="str">
        <f>LOOKUP(2,1/('[4]Raw data'!$K$1:$K$7986=DV43),'[4]Raw data'!$G$1:$G$7986)</f>
        <v>High</v>
      </c>
      <c r="DZ43" s="187">
        <f>LOOKUP(2,1/('[4]Raw data'!$K$1:$K$7986=DV43),'[4]Raw data'!$H$1:$H$7986)</f>
        <v>1</v>
      </c>
      <c r="EA43" s="187" t="str">
        <f>LOOKUP(2,1/('[4]Raw data'!$K$1:$K$7986=DV43),'[4]Raw data'!$J$1:$J$7986)</f>
        <v>People estimated to be in IPC 3
Projected situation March - May 2019 in the 'Dry Corridor' area of Honduras (5 departments - Choluteca, La Paz, Francisco Morazán, Valle and El Paraíso)</v>
      </c>
      <c r="EB43" s="187" t="str">
        <f>LOOKUP(2,1/('[4]Raw data'!$K$1:$K$7986=DV43),'[4]Raw data'!$I$1:$I$7986)</f>
        <v>http://www.ipcinfo.org/fileadmin/user_upload/ipcinfo/docs/IPC_Honduras_AFI_Projected_2019MarchMay.pdf</v>
      </c>
      <c r="EC43" s="200">
        <f>LOOKUP(2,1/('[4]Raw data'!$K$1:$K$7986=DV43),'[4]Raw data'!$L$1:$L$7986)</f>
        <v>43509</v>
      </c>
      <c r="ED43" s="188" t="str">
        <f t="shared" si="1"/>
        <v>HND001People facing severe humanitarian needs (level 4)</v>
      </c>
      <c r="EE43" s="184">
        <f>IF(LOOKUP(2,1/(Log!$K$1:$K$7986=ED43),Log!$E$1:$E$7986)="x","x",ROUND(LOOKUP(2,1/(Log!$K$1:$K$7986=ED43),Log!$E$1:$E$7986),-3))</f>
        <v>49000</v>
      </c>
      <c r="EF43" s="188" t="str">
        <f>LOOKUP(2,1/('[4]Raw data'!$K$1:$K$7986=ED43),'[4]Raw data'!$F$1:$F$7986)</f>
        <v>IPC 2018</v>
      </c>
      <c r="EG43" s="188" t="str">
        <f>LOOKUP(2,1/('[4]Raw data'!$K$1:$K$7986=ED43),'[4]Raw data'!$G$1:$G$7986)</f>
        <v>High</v>
      </c>
      <c r="EH43" s="188">
        <f>LOOKUP(2,1/('[4]Raw data'!$K$1:$K$7986=ED43),'[4]Raw data'!$H$1:$H$7986)</f>
        <v>1</v>
      </c>
      <c r="EI43" s="188" t="str">
        <f>LOOKUP(2,1/('[4]Raw data'!$K$1:$K$7986=ED43),'[4]Raw data'!$J$1:$J$7986)</f>
        <v>People estimated to be in IPC 4
Projected situation March - May 2019 in the 'Dry Corridor' area of Honduras (5 departments - Choluteca, La Paz, Francisco Morazán, Valle and El Paraíso)</v>
      </c>
      <c r="EJ43" s="188" t="str">
        <f>LOOKUP(2,1/('[4]Raw data'!$K$1:$K$7986=ED43),'[4]Raw data'!$I$1:$I$7986)</f>
        <v>http://www.ipcinfo.org/fileadmin/user_upload/ipcinfo/docs/IPC_Honduras_AFI_Projected_2019MarchMay.pdf</v>
      </c>
      <c r="EK43" s="207">
        <f>LOOKUP(2,1/('[4]Raw data'!$K$1:$K$7986=ED43),'[4]Raw data'!$L$1:$L$7986)</f>
        <v>43509</v>
      </c>
      <c r="EL43" s="198" t="str">
        <f t="shared" si="2"/>
        <v>HND001People facing extreme humanitarian needs (level 5)</v>
      </c>
      <c r="EM43" s="183">
        <f>IF(LOOKUP(2,1/(Log!$K$1:$K$7986=EL43),Log!$E$1:$E$7986)="x","x",ROUND(LOOKUP(2,1/(Log!$K$1:$K$7986=EL43),Log!$E$1:$E$7986),-3))</f>
        <v>0</v>
      </c>
      <c r="EN43" s="187" t="str">
        <f>LOOKUP(2,1/('[4]Raw data'!$K$1:$K$7986=EL43),'[4]Raw data'!$F$1:$F$7986)</f>
        <v>IPC 2018</v>
      </c>
      <c r="EO43" s="187" t="str">
        <f>LOOKUP(2,1/('[4]Raw data'!$K$1:$K$7986=EL43),'[4]Raw data'!$G$1:$G$7986)</f>
        <v>High</v>
      </c>
      <c r="EP43" s="187">
        <f>LOOKUP(2,1/('[4]Raw data'!$K$1:$K$7986=EL43),'[4]Raw data'!$H$1:$H$7986)</f>
        <v>1</v>
      </c>
      <c r="EQ43" s="187">
        <f>LOOKUP(2,1/('[4]Raw data'!$K$1:$K$7986=EL43),'[4]Raw data'!$J$1:$J$7986)</f>
        <v>0</v>
      </c>
      <c r="ER43" s="187" t="str">
        <f>LOOKUP(2,1/('[4]Raw data'!$K$1:$K$7986=EL43),'[4]Raw data'!$I$1:$I$7986)</f>
        <v>http://www.ipcinfo.org/fileadmin/user_upload/ipcinfo/docs/IPC_Honduras_AFI_Projected_2019MarchMay.pdf</v>
      </c>
      <c r="ES43" s="200">
        <f>LOOKUP(2,1/('[4]Raw data'!$K$1:$K$7986=EL43),'[4]Raw data'!$L$1:$L$7986)</f>
        <v>43509</v>
      </c>
      <c r="ET43" s="188" t="s">
        <v>3931</v>
      </c>
      <c r="EU43" s="188">
        <v>1741</v>
      </c>
      <c r="EV43" s="188" t="s">
        <v>1921</v>
      </c>
      <c r="EW43" s="188" t="s">
        <v>735</v>
      </c>
      <c r="EX43" s="188">
        <v>1</v>
      </c>
      <c r="EY43" s="188" t="s">
        <v>1934</v>
      </c>
      <c r="EZ43" s="188" t="s">
        <v>1933</v>
      </c>
      <c r="FA43" s="207">
        <v>43509</v>
      </c>
      <c r="FB43" s="198" t="s">
        <v>3932</v>
      </c>
      <c r="FC43" s="187">
        <v>3</v>
      </c>
      <c r="FD43" s="187">
        <v>0</v>
      </c>
      <c r="FE43" s="187">
        <v>0</v>
      </c>
      <c r="FF43" s="187" t="b">
        <v>0</v>
      </c>
      <c r="FG43" s="187" t="s">
        <v>1941</v>
      </c>
      <c r="FH43" s="187">
        <v>0</v>
      </c>
      <c r="FI43" s="200">
        <v>43509</v>
      </c>
      <c r="FJ43" s="198" t="s">
        <v>3933</v>
      </c>
      <c r="FK43" s="188" t="s">
        <v>445</v>
      </c>
      <c r="FL43" s="188">
        <v>0</v>
      </c>
      <c r="FM43" s="188">
        <v>0</v>
      </c>
      <c r="FN43" s="188" t="b">
        <v>0</v>
      </c>
      <c r="FO43" s="188">
        <v>0</v>
      </c>
      <c r="FP43" s="184">
        <v>0</v>
      </c>
      <c r="FQ43" s="206">
        <v>43509</v>
      </c>
      <c r="FR43" s="198" t="s">
        <v>3934</v>
      </c>
      <c r="FS43" s="187" t="s">
        <v>445</v>
      </c>
      <c r="FT43" s="187">
        <v>0</v>
      </c>
      <c r="FU43" s="187">
        <v>0</v>
      </c>
      <c r="FV43" s="187" t="b">
        <v>0</v>
      </c>
      <c r="FW43" s="187">
        <v>0</v>
      </c>
      <c r="FX43" s="187">
        <v>0</v>
      </c>
      <c r="FY43" s="200">
        <v>43509</v>
      </c>
      <c r="FZ43" s="188" t="s">
        <v>3935</v>
      </c>
      <c r="GA43" s="188">
        <v>0</v>
      </c>
      <c r="GB43" s="188" t="s">
        <v>941</v>
      </c>
      <c r="GC43" s="188">
        <v>0</v>
      </c>
      <c r="GD43" s="188" t="b">
        <v>0</v>
      </c>
      <c r="GE43" s="188">
        <v>0</v>
      </c>
      <c r="GF43" s="188">
        <v>0</v>
      </c>
      <c r="GG43" s="207">
        <v>43509</v>
      </c>
      <c r="GH43" s="198" t="s">
        <v>3936</v>
      </c>
      <c r="GI43" s="187">
        <v>0</v>
      </c>
      <c r="GJ43" s="187" t="s">
        <v>941</v>
      </c>
      <c r="GK43" s="187">
        <v>0</v>
      </c>
      <c r="GL43" s="187" t="b">
        <v>0</v>
      </c>
      <c r="GM43" s="187">
        <v>0</v>
      </c>
      <c r="GN43" s="187">
        <v>0</v>
      </c>
      <c r="GO43" s="200">
        <v>43509</v>
      </c>
      <c r="GP43" s="188" t="s">
        <v>3937</v>
      </c>
      <c r="GQ43" s="188">
        <v>0</v>
      </c>
      <c r="GR43" s="188" t="s">
        <v>941</v>
      </c>
      <c r="GS43" s="188">
        <v>0</v>
      </c>
      <c r="GT43" s="188" t="b">
        <v>0</v>
      </c>
      <c r="GU43" s="188">
        <v>0</v>
      </c>
      <c r="GV43" s="188">
        <v>0</v>
      </c>
      <c r="GW43" s="207">
        <v>43509</v>
      </c>
      <c r="GX43" s="198" t="s">
        <v>3938</v>
      </c>
      <c r="GY43" s="187">
        <v>0</v>
      </c>
      <c r="GZ43" s="187" t="s">
        <v>941</v>
      </c>
      <c r="HA43" s="187">
        <v>0</v>
      </c>
      <c r="HB43" s="187" t="b">
        <v>0</v>
      </c>
      <c r="HC43" s="187">
        <v>0</v>
      </c>
      <c r="HD43" s="187">
        <v>0</v>
      </c>
      <c r="HE43" s="200">
        <v>43509</v>
      </c>
      <c r="HF43" s="188" t="s">
        <v>3939</v>
      </c>
      <c r="HG43" s="188">
        <v>0</v>
      </c>
      <c r="HH43" s="188" t="s">
        <v>941</v>
      </c>
      <c r="HI43" s="188">
        <v>0</v>
      </c>
      <c r="HJ43" s="188" t="b">
        <v>0</v>
      </c>
      <c r="HK43" s="188">
        <v>0</v>
      </c>
      <c r="HL43" s="188">
        <v>0</v>
      </c>
      <c r="HM43" s="207">
        <v>43509</v>
      </c>
      <c r="HN43" s="198" t="s">
        <v>3940</v>
      </c>
      <c r="HO43" s="187">
        <v>0</v>
      </c>
      <c r="HP43" s="187" t="s">
        <v>941</v>
      </c>
      <c r="HQ43" s="187">
        <v>0</v>
      </c>
      <c r="HR43" s="187" t="b">
        <v>0</v>
      </c>
      <c r="HS43" s="187">
        <v>0</v>
      </c>
      <c r="HT43" s="187">
        <v>0</v>
      </c>
      <c r="HU43" s="200">
        <v>43509</v>
      </c>
      <c r="HV43" s="188" t="s">
        <v>3941</v>
      </c>
      <c r="HW43" s="188">
        <v>1</v>
      </c>
      <c r="HX43" s="188" t="s">
        <v>941</v>
      </c>
      <c r="HY43" s="188">
        <v>0</v>
      </c>
      <c r="HZ43" s="188" t="b">
        <v>0</v>
      </c>
      <c r="IA43" s="188">
        <v>0</v>
      </c>
      <c r="IB43" s="188">
        <v>0</v>
      </c>
      <c r="IC43" s="207">
        <v>43509</v>
      </c>
      <c r="ID43" s="198" t="s">
        <v>3942</v>
      </c>
      <c r="IE43" s="187">
        <v>0</v>
      </c>
      <c r="IF43" s="187" t="s">
        <v>941</v>
      </c>
      <c r="IG43" s="187">
        <v>0</v>
      </c>
      <c r="IH43" s="187" t="b">
        <v>0</v>
      </c>
      <c r="II43" s="187">
        <v>0</v>
      </c>
      <c r="IJ43" s="187">
        <v>0</v>
      </c>
      <c r="IK43" s="200">
        <v>43509</v>
      </c>
      <c r="IL43" s="188" t="s">
        <v>3943</v>
      </c>
      <c r="IM43" s="188">
        <v>1</v>
      </c>
      <c r="IN43" s="188" t="s">
        <v>941</v>
      </c>
      <c r="IO43" s="188">
        <v>0</v>
      </c>
      <c r="IP43" s="188" t="b">
        <v>0</v>
      </c>
      <c r="IQ43" s="188">
        <v>0</v>
      </c>
      <c r="IR43" s="188">
        <v>0</v>
      </c>
      <c r="IS43" s="207">
        <v>43509</v>
      </c>
    </row>
    <row r="44" spans="1:253" x14ac:dyDescent="0.3">
      <c r="A44" t="s">
        <v>144</v>
      </c>
      <c r="B44" t="s">
        <v>861</v>
      </c>
      <c r="C44" t="s">
        <v>710</v>
      </c>
      <c r="D44" t="str">
        <f>Lists!C:C</f>
        <v>Indonesia</v>
      </c>
      <c r="E44" t="s">
        <v>143</v>
      </c>
      <c r="F44" t="s">
        <v>3944</v>
      </c>
      <c r="G44" s="186">
        <v>237654800</v>
      </c>
      <c r="H44" s="187" t="s">
        <v>1634</v>
      </c>
      <c r="I44" s="187" t="s">
        <v>733</v>
      </c>
      <c r="J44" s="187">
        <v>3</v>
      </c>
      <c r="K44" s="187" t="s">
        <v>1636</v>
      </c>
      <c r="L44" s="187" t="s">
        <v>1635</v>
      </c>
      <c r="M44" s="201">
        <v>43508</v>
      </c>
      <c r="N44" s="198" t="s">
        <v>3945</v>
      </c>
      <c r="O44" s="189">
        <v>208964</v>
      </c>
      <c r="P44" s="189" t="s">
        <v>1638</v>
      </c>
      <c r="Q44" s="189" t="s">
        <v>733</v>
      </c>
      <c r="R44" s="189">
        <v>3</v>
      </c>
      <c r="S44" s="189" t="s">
        <v>1637</v>
      </c>
      <c r="T44" s="189">
        <v>0</v>
      </c>
      <c r="U44" s="204">
        <v>43508</v>
      </c>
      <c r="V44" s="198" t="s">
        <v>3946</v>
      </c>
      <c r="W44" s="187">
        <v>57639000</v>
      </c>
      <c r="X44" s="187" t="s">
        <v>1639</v>
      </c>
      <c r="Y44" s="187" t="s">
        <v>734</v>
      </c>
      <c r="Z44" s="187">
        <v>2</v>
      </c>
      <c r="AA44" s="187" t="s">
        <v>1640</v>
      </c>
      <c r="AB44" s="187" t="s">
        <v>1635</v>
      </c>
      <c r="AC44" s="201">
        <v>43508</v>
      </c>
      <c r="AD44" s="198" t="s">
        <v>3947</v>
      </c>
      <c r="AE44" s="188">
        <v>1467000</v>
      </c>
      <c r="AF44" s="188" t="s">
        <v>1641</v>
      </c>
      <c r="AG44" s="188" t="s">
        <v>734</v>
      </c>
      <c r="AH44" s="188">
        <v>2</v>
      </c>
      <c r="AI44" s="188" t="s">
        <v>1643</v>
      </c>
      <c r="AJ44" s="188" t="s">
        <v>1642</v>
      </c>
      <c r="AK44" s="207">
        <v>43508</v>
      </c>
      <c r="AL44" s="198" t="s">
        <v>3948</v>
      </c>
      <c r="AM44" s="187">
        <v>604000</v>
      </c>
      <c r="AN44" s="187" t="s">
        <v>1644</v>
      </c>
      <c r="AO44" s="187" t="s">
        <v>734</v>
      </c>
      <c r="AP44" s="187">
        <v>2</v>
      </c>
      <c r="AQ44" s="187" t="s">
        <v>1646</v>
      </c>
      <c r="AR44" s="187" t="s">
        <v>1645</v>
      </c>
      <c r="AS44" s="201">
        <v>43508</v>
      </c>
      <c r="AT44" s="188" t="s">
        <v>3949</v>
      </c>
      <c r="AU44" s="188">
        <v>19000</v>
      </c>
      <c r="AV44" s="188" t="s">
        <v>1648</v>
      </c>
      <c r="AW44" s="188" t="s">
        <v>734</v>
      </c>
      <c r="AX44" s="188">
        <v>2</v>
      </c>
      <c r="AY44" s="188" t="s">
        <v>1650</v>
      </c>
      <c r="AZ44" s="188" t="s">
        <v>1649</v>
      </c>
      <c r="BA44" s="207">
        <v>43508</v>
      </c>
      <c r="BB44" s="198" t="s">
        <v>3950</v>
      </c>
      <c r="BC44" s="187" t="s">
        <v>445</v>
      </c>
      <c r="BD44" s="187">
        <v>0</v>
      </c>
      <c r="BE44" s="187" t="s">
        <v>734</v>
      </c>
      <c r="BF44" s="187">
        <v>2</v>
      </c>
      <c r="BG44" s="187" t="s">
        <v>1647</v>
      </c>
      <c r="BH44" s="187" t="s">
        <v>1649</v>
      </c>
      <c r="BI44" s="200">
        <v>43508</v>
      </c>
      <c r="BJ44" s="188" t="s">
        <v>3951</v>
      </c>
      <c r="BK44" s="188">
        <v>5280</v>
      </c>
      <c r="BL44" s="188" t="s">
        <v>1651</v>
      </c>
      <c r="BM44" s="188" t="s">
        <v>734</v>
      </c>
      <c r="BN44" s="188">
        <v>2</v>
      </c>
      <c r="BO44" s="188" t="s">
        <v>1652</v>
      </c>
      <c r="BP44" s="188" t="s">
        <v>1679</v>
      </c>
      <c r="BQ44" s="207">
        <v>43508</v>
      </c>
      <c r="BR44" s="198" t="s">
        <v>3952</v>
      </c>
      <c r="BS44" s="187">
        <v>199000</v>
      </c>
      <c r="BT44" s="187" t="s">
        <v>1653</v>
      </c>
      <c r="BU44" s="187" t="s">
        <v>734</v>
      </c>
      <c r="BV44" s="187">
        <v>2</v>
      </c>
      <c r="BW44" s="187" t="s">
        <v>1655</v>
      </c>
      <c r="BX44" s="187" t="s">
        <v>1654</v>
      </c>
      <c r="BY44" s="200">
        <v>43508</v>
      </c>
      <c r="BZ44" s="188" t="s">
        <v>3953</v>
      </c>
      <c r="CA44" s="188" t="s">
        <v>445</v>
      </c>
      <c r="CB44" s="188">
        <v>0</v>
      </c>
      <c r="CC44" s="188" t="s">
        <v>734</v>
      </c>
      <c r="CD44" s="188">
        <v>2</v>
      </c>
      <c r="CE44" s="188">
        <v>0</v>
      </c>
      <c r="CF44" s="188">
        <v>0</v>
      </c>
      <c r="CG44" s="207">
        <v>43508</v>
      </c>
      <c r="CH44" s="198" t="s">
        <v>3954</v>
      </c>
      <c r="CI44" s="188" t="e">
        <v>#N/A</v>
      </c>
      <c r="CJ44" s="188" t="e">
        <v>#N/A</v>
      </c>
      <c r="CK44" s="188" t="e">
        <v>#N/A</v>
      </c>
      <c r="CL44" s="188" t="e">
        <v>#N/A</v>
      </c>
      <c r="CM44" s="188" t="e">
        <v>#N/A</v>
      </c>
      <c r="CN44" s="188" t="e">
        <v>#N/A</v>
      </c>
      <c r="CO44" s="195" t="e">
        <v>#N/A</v>
      </c>
      <c r="CP44" s="188" t="s">
        <v>3955</v>
      </c>
      <c r="CQ44" s="187" t="s">
        <v>445</v>
      </c>
      <c r="CR44" s="187" t="s">
        <v>1658</v>
      </c>
      <c r="CS44" s="187" t="s">
        <v>734</v>
      </c>
      <c r="CT44" s="187">
        <v>2</v>
      </c>
      <c r="CU44" s="187" t="s">
        <v>1656</v>
      </c>
      <c r="CV44" s="187" t="s">
        <v>1657</v>
      </c>
      <c r="CW44" s="200">
        <v>43508</v>
      </c>
      <c r="CX44" s="184" t="str">
        <f t="shared" si="3"/>
        <v>IDN001People in Need</v>
      </c>
      <c r="CY44" s="184">
        <f>IF(LOOKUP(2,1/(Log!$K$1:$K$7986=CX44),Log!$E$1:$E$7986)="x","x",ROUND(LOOKUP(2,1/(Log!$K$1:$K$7986=CX44),Log!$E$1:$E$7986),-3))</f>
        <v>1467000</v>
      </c>
      <c r="CZ44" s="188" t="str">
        <f>LOOKUP(2,1/('[4]Raw data'!$K$1:$K$7986=CX44),'[4]Raw data'!$F$1:$F$7986)</f>
        <v>OCHA, WHO, IFRC  (August - December 2018)</v>
      </c>
      <c r="DA44" s="188" t="str">
        <f>LOOKUP(2,1/('[4]Raw data'!$K$1:$K$7986=CX44),'[4]Raw data'!$G$1:$G$7986)</f>
        <v>Medium</v>
      </c>
      <c r="DB44" s="188">
        <f>LOOKUP(2,1/('[4]Raw data'!$K$1:$K$7986=CX44),'[4]Raw data'!$H$1:$H$7986)</f>
        <v>2</v>
      </c>
      <c r="DC44" s="188" t="str">
        <f>LOOKUP(2,1/('[4]Raw data'!$K$1:$K$7986=CX44),'[4]Raw data'!$J$1:$J$7986)</f>
        <v>The population in need associated with these disasters is likely to fluctuate significantly over time. However, given the strong health, shelter, food, WASH and livelihoods intervention, required across groups, including but in no way limited to IDPs, it makes sense to include the number affected as the PiN number rather than the number of displaced is appropriate. There is also evedence to suggest that the number of perople estimated to be affected is an underestimate - see afected indicator</v>
      </c>
      <c r="DD44" s="188" t="str">
        <f>LOOKUP(2,1/('[4]Raw data'!$K$1:$K$7986=CX44),'[4]Raw data'!$I$1:$I$7986)</f>
        <v>https://reliefweb.int/sites/reliefweb.int/files/resources/MDRID013eu9_0.pdf ,
https://reliefweb.int/sites/reliefweb.int/files/resources/exsitrep_no5_sulawesi_eq_and_tsunami_20181008.pdf,
https://reliefweb.int/sites/reliefweb.int/files/resources/20181228-population_Sunda_strait_tsunami.pdf</v>
      </c>
      <c r="DE44" s="207">
        <f>LOOKUP(2,1/('[4]Raw data'!$K$1:$K$7986=CX44),'[4]Raw data'!$L$1:$L$7986)</f>
        <v>43508</v>
      </c>
      <c r="DF44" s="197" t="str">
        <f t="shared" si="4"/>
        <v>IDN001People facing minimal humanitarian needs (level 1)</v>
      </c>
      <c r="DG44" s="183">
        <f>IF(LOOKUP(2,1/(Log!$K$1:$K$7986=DF44),Log!$E$1:$E$7986)="x","x",ROUND(LOOKUP(2,1/(Log!$K$1:$K$7986=DF44),Log!$E$1:$E$7986),-3))</f>
        <v>0</v>
      </c>
      <c r="DH44" s="187">
        <f>LOOKUP(2,1/('[4]Raw data'!$K$1:$K$7986=DF44),'[4]Raw data'!$F$1:$F$7986)</f>
        <v>0</v>
      </c>
      <c r="DI44" s="187" t="str">
        <f>LOOKUP(2,1/('[4]Raw data'!$K$1:$K$7986=DF44),'[4]Raw data'!$G$1:$G$7986)</f>
        <v>Medium</v>
      </c>
      <c r="DJ44" s="187">
        <f>LOOKUP(2,1/('[4]Raw data'!$K$1:$K$7986=DF44),'[4]Raw data'!$H$1:$H$7986)</f>
        <v>2</v>
      </c>
      <c r="DK44" s="187">
        <f>LOOKUP(2,1/('[4]Raw data'!$K$1:$K$7986=DF44),'[4]Raw data'!$J$1:$J$7986)</f>
        <v>0</v>
      </c>
      <c r="DL44" s="187">
        <f>LOOKUP(2,1/('[4]Raw data'!$K$1:$K$7986=DF44),'[4]Raw data'!$I$1:$I$7986)</f>
        <v>0</v>
      </c>
      <c r="DM44" s="200">
        <f>LOOKUP(2,1/('[4]Raw data'!$K$1:$K$7986=DF44),'[4]Raw data'!$L$1:$L$7986)</f>
        <v>43508</v>
      </c>
      <c r="DN44" s="188" t="str">
        <f t="shared" si="0"/>
        <v>IDN001People facing stressed humanitarian needs (level 2)</v>
      </c>
      <c r="DO44" s="184">
        <f>IF(LOOKUP(2,1/(Log!$K$1:$K$7986=DN44),Log!$E$1:$E$7986)="x","x",ROUND(LOOKUP(2,1/(Log!$K$1:$K$7986=DN44),Log!$E$1:$E$7986),-3))</f>
        <v>863000</v>
      </c>
      <c r="DP44" s="188">
        <f>LOOKUP(2,1/('[4]Raw data'!$K$1:$K$7986=DN44),'[4]Raw data'!$F$1:$F$7986)</f>
        <v>0</v>
      </c>
      <c r="DQ44" s="188" t="str">
        <f>LOOKUP(2,1/('[4]Raw data'!$K$1:$K$7986=DN44),'[4]Raw data'!$G$1:$G$7986)</f>
        <v>Medium</v>
      </c>
      <c r="DR44" s="188">
        <f>LOOKUP(2,1/('[4]Raw data'!$K$1:$K$7986=DN44),'[4]Raw data'!$H$1:$H$7986)</f>
        <v>2</v>
      </c>
      <c r="DS44" s="188" t="str">
        <f>LOOKUP(2,1/('[4]Raw data'!$K$1:$K$7986=DN44),'[4]Raw data'!$J$1:$J$7986)</f>
        <v>The remaining number of People in need, who ar enot displaced but have needs including clean, water, livelihoods, shelter rehabilitation and food.</v>
      </c>
      <c r="DT44" s="188">
        <f>LOOKUP(2,1/('[4]Raw data'!$K$1:$K$7986=DN44),'[4]Raw data'!$I$1:$I$7986)</f>
        <v>0</v>
      </c>
      <c r="DU44" s="207">
        <f>LOOKUP(2,1/('[4]Raw data'!$K$1:$K$7986=DN44),'[4]Raw data'!$L$1:$L$7986)</f>
        <v>43508</v>
      </c>
      <c r="DV44" s="198" t="str">
        <f t="shared" si="5"/>
        <v>IDN001People  facing moderate humanitarian needs (level 3)</v>
      </c>
      <c r="DW44" s="183">
        <f>IF(LOOKUP(2,1/(Log!$K$1:$K$7986=DV44),Log!$E$1:$E$7986)="x","x",ROUND(LOOKUP(2,1/(Log!$K$1:$K$7986=DV44),Log!$E$1:$E$7986),-3))</f>
        <v>604000</v>
      </c>
      <c r="DX44" s="187" t="str">
        <f>LOOKUP(2,1/('[4]Raw data'!$K$1:$K$7986=DV44),'[4]Raw data'!$F$1:$F$7986)</f>
        <v>IFRC, Salvation Army, Jakarta Post, 31.01.2019, 01/02/2019</v>
      </c>
      <c r="DY44" s="187" t="str">
        <f>LOOKUP(2,1/('[4]Raw data'!$K$1:$K$7986=DV44),'[4]Raw data'!$G$1:$G$7986)</f>
        <v>Medium</v>
      </c>
      <c r="DZ44" s="187">
        <f>LOOKUP(2,1/('[4]Raw data'!$K$1:$K$7986=DV44),'[4]Raw data'!$H$1:$H$7986)</f>
        <v>2</v>
      </c>
      <c r="EA44" s="187" t="str">
        <f>LOOKUP(2,1/('[4]Raw data'!$K$1:$K$7986=DV44),'[4]Raw data'!$J$1:$J$7986)</f>
        <v>Number of displaced people resulting from the various natural disasters. Qualtiative reporting suggests that most people displaced by the Lombok earthquakes still have very basic needs which are struggling to be met including food, water and healthcare. The same is true of both tsunamis and there have been in sulawesi and lombok several landslides and flooding which compound need and create further access issues. As resources are relatively limited and the damage was extreme,the reposnse is ongoing but people still have storng needs across several sectors. The displaced population is probably an underestimae of the people that should be considered in this catergory.</v>
      </c>
      <c r="EB44" s="187" t="str">
        <f>LOOKUP(2,1/('[4]Raw data'!$K$1:$K$7986=DV44),'[4]Raw data'!$I$1:$I$7986)</f>
        <v>https://media.ifrc.org/ifrc/2019/01/31/indonesia-homes-food-water-still-top-priorities-six-months-lombok-earthquakes/ , 
https://reliefweb.int/sites/reliefweb.int/files/resources/MDRID013eu9_0.pdf , 
https://reliefweb.int/report/indonesia/hygiene-education-and-health-form-basis-salvation-armys-ongoing-earthquake-response , 
https://reliefweb.int/report/indonesia/central-sulawesi-recovery-will-take-3-years-official-says</v>
      </c>
      <c r="EC44" s="200">
        <f>LOOKUP(2,1/('[4]Raw data'!$K$1:$K$7986=DV44),'[4]Raw data'!$L$1:$L$7986)</f>
        <v>43508</v>
      </c>
      <c r="ED44" s="188" t="str">
        <f t="shared" si="1"/>
        <v>IDN001People facing severe humanitarian needs (level 4)</v>
      </c>
      <c r="EE44" s="184">
        <f>IF(LOOKUP(2,1/(Log!$K$1:$K$7986=ED44),Log!$E$1:$E$7986)="x","x",ROUND(LOOKUP(2,1/(Log!$K$1:$K$7986=ED44),Log!$E$1:$E$7986),-3))</f>
        <v>0</v>
      </c>
      <c r="EF44" s="188">
        <f>LOOKUP(2,1/('[4]Raw data'!$K$1:$K$7986=ED44),'[4]Raw data'!$F$1:$F$7986)</f>
        <v>0</v>
      </c>
      <c r="EG44" s="188" t="str">
        <f>LOOKUP(2,1/('[4]Raw data'!$K$1:$K$7986=ED44),'[4]Raw data'!$G$1:$G$7986)</f>
        <v>Medium</v>
      </c>
      <c r="EH44" s="188">
        <f>LOOKUP(2,1/('[4]Raw data'!$K$1:$K$7986=ED44),'[4]Raw data'!$H$1:$H$7986)</f>
        <v>2</v>
      </c>
      <c r="EI44" s="188">
        <f>LOOKUP(2,1/('[4]Raw data'!$K$1:$K$7986=ED44),'[4]Raw data'!$J$1:$J$7986)</f>
        <v>0</v>
      </c>
      <c r="EJ44" s="188">
        <f>LOOKUP(2,1/('[4]Raw data'!$K$1:$K$7986=ED44),'[4]Raw data'!$I$1:$I$7986)</f>
        <v>0</v>
      </c>
      <c r="EK44" s="207">
        <f>LOOKUP(2,1/('[4]Raw data'!$K$1:$K$7986=ED44),'[4]Raw data'!$L$1:$L$7986)</f>
        <v>43508</v>
      </c>
      <c r="EL44" s="198" t="str">
        <f t="shared" si="2"/>
        <v>IDN001People facing extreme humanitarian needs (level 5)</v>
      </c>
      <c r="EM44" s="183">
        <f>IF(LOOKUP(2,1/(Log!$K$1:$K$7986=EL44),Log!$E$1:$E$7986)="x","x",ROUND(LOOKUP(2,1/(Log!$K$1:$K$7986=EL44),Log!$E$1:$E$7986),-3))</f>
        <v>0</v>
      </c>
      <c r="EN44" s="187">
        <f>LOOKUP(2,1/('[4]Raw data'!$K$1:$K$7986=EL44),'[4]Raw data'!$F$1:$F$7986)</f>
        <v>0</v>
      </c>
      <c r="EO44" s="187" t="str">
        <f>LOOKUP(2,1/('[4]Raw data'!$K$1:$K$7986=EL44),'[4]Raw data'!$G$1:$G$7986)</f>
        <v>Medium</v>
      </c>
      <c r="EP44" s="187">
        <f>LOOKUP(2,1/('[4]Raw data'!$K$1:$K$7986=EL44),'[4]Raw data'!$H$1:$H$7986)</f>
        <v>2</v>
      </c>
      <c r="EQ44" s="187">
        <f>LOOKUP(2,1/('[4]Raw data'!$K$1:$K$7986=EL44),'[4]Raw data'!$J$1:$J$7986)</f>
        <v>0</v>
      </c>
      <c r="ER44" s="187">
        <f>LOOKUP(2,1/('[4]Raw data'!$K$1:$K$7986=EL44),'[4]Raw data'!$I$1:$I$7986)</f>
        <v>0</v>
      </c>
      <c r="ES44" s="200">
        <f>LOOKUP(2,1/('[4]Raw data'!$K$1:$K$7986=EL44),'[4]Raw data'!$L$1:$L$7986)</f>
        <v>43508</v>
      </c>
      <c r="ET44" s="188" t="s">
        <v>3956</v>
      </c>
      <c r="EU44" s="188">
        <v>5280</v>
      </c>
      <c r="EV44" s="188" t="s">
        <v>1651</v>
      </c>
      <c r="EW44" s="188" t="s">
        <v>734</v>
      </c>
      <c r="EX44" s="188">
        <v>2</v>
      </c>
      <c r="EY44" s="188" t="s">
        <v>1652</v>
      </c>
      <c r="EZ44" s="188" t="s">
        <v>1668</v>
      </c>
      <c r="FA44" s="207">
        <v>43508</v>
      </c>
      <c r="FB44" s="198" t="s">
        <v>3957</v>
      </c>
      <c r="FC44" s="187">
        <v>4</v>
      </c>
      <c r="FD44" s="187">
        <v>0</v>
      </c>
      <c r="FE44" s="187" t="s">
        <v>734</v>
      </c>
      <c r="FF44" s="187">
        <v>2</v>
      </c>
      <c r="FG44" s="187" t="s">
        <v>1666</v>
      </c>
      <c r="FH44" s="187">
        <v>0</v>
      </c>
      <c r="FI44" s="200">
        <v>43508</v>
      </c>
      <c r="FJ44" s="198" t="s">
        <v>3958</v>
      </c>
      <c r="FK44" s="188" t="s">
        <v>445</v>
      </c>
      <c r="FL44" s="188">
        <v>0</v>
      </c>
      <c r="FM44" s="188" t="s">
        <v>734</v>
      </c>
      <c r="FN44" s="188">
        <v>2</v>
      </c>
      <c r="FO44" s="188" t="s">
        <v>1667</v>
      </c>
      <c r="FP44" s="184">
        <v>0</v>
      </c>
      <c r="FQ44" s="206">
        <v>43508</v>
      </c>
      <c r="FR44" s="198" t="s">
        <v>3959</v>
      </c>
      <c r="FS44" s="187" t="s">
        <v>445</v>
      </c>
      <c r="FT44" s="187">
        <v>0</v>
      </c>
      <c r="FU44" s="187" t="s">
        <v>734</v>
      </c>
      <c r="FV44" s="187">
        <v>2</v>
      </c>
      <c r="FW44" s="187" t="s">
        <v>1667</v>
      </c>
      <c r="FX44" s="187">
        <v>0</v>
      </c>
      <c r="FY44" s="200">
        <v>43508</v>
      </c>
      <c r="FZ44" s="188" t="s">
        <v>3960</v>
      </c>
      <c r="GA44" s="188" t="s">
        <v>445</v>
      </c>
      <c r="GB44" s="188">
        <v>0</v>
      </c>
      <c r="GC44" s="188" t="s">
        <v>734</v>
      </c>
      <c r="GD44" s="188">
        <v>2</v>
      </c>
      <c r="GE44" s="188" t="s">
        <v>1667</v>
      </c>
      <c r="GF44" s="188">
        <v>0</v>
      </c>
      <c r="GG44" s="207">
        <v>43508</v>
      </c>
      <c r="GH44" s="198" t="s">
        <v>3961</v>
      </c>
      <c r="GI44" s="187" t="s">
        <v>445</v>
      </c>
      <c r="GJ44" s="187">
        <v>0</v>
      </c>
      <c r="GK44" s="187" t="s">
        <v>734</v>
      </c>
      <c r="GL44" s="187">
        <v>2</v>
      </c>
      <c r="GM44" s="187" t="s">
        <v>1667</v>
      </c>
      <c r="GN44" s="187">
        <v>0</v>
      </c>
      <c r="GO44" s="200">
        <v>43508</v>
      </c>
      <c r="GP44" s="188" t="s">
        <v>3962</v>
      </c>
      <c r="GQ44" s="188" t="s">
        <v>445</v>
      </c>
      <c r="GR44" s="188">
        <v>0</v>
      </c>
      <c r="GS44" s="188" t="s">
        <v>734</v>
      </c>
      <c r="GT44" s="188">
        <v>2</v>
      </c>
      <c r="GU44" s="188" t="s">
        <v>1667</v>
      </c>
      <c r="GV44" s="188">
        <v>0</v>
      </c>
      <c r="GW44" s="207">
        <v>43508</v>
      </c>
      <c r="GX44" s="198" t="s">
        <v>3963</v>
      </c>
      <c r="GY44" s="187" t="s">
        <v>445</v>
      </c>
      <c r="GZ44" s="187">
        <v>0</v>
      </c>
      <c r="HA44" s="187" t="s">
        <v>734</v>
      </c>
      <c r="HB44" s="187">
        <v>2</v>
      </c>
      <c r="HC44" s="187" t="s">
        <v>1667</v>
      </c>
      <c r="HD44" s="187">
        <v>0</v>
      </c>
      <c r="HE44" s="200">
        <v>43508</v>
      </c>
      <c r="HF44" s="188" t="s">
        <v>3964</v>
      </c>
      <c r="HG44" s="188" t="s">
        <v>445</v>
      </c>
      <c r="HH44" s="188">
        <v>0</v>
      </c>
      <c r="HI44" s="188" t="s">
        <v>734</v>
      </c>
      <c r="HJ44" s="188">
        <v>2</v>
      </c>
      <c r="HK44" s="188" t="s">
        <v>1667</v>
      </c>
      <c r="HL44" s="188">
        <v>0</v>
      </c>
      <c r="HM44" s="207">
        <v>43508</v>
      </c>
      <c r="HN44" s="198" t="s">
        <v>3965</v>
      </c>
      <c r="HO44" s="187" t="s">
        <v>445</v>
      </c>
      <c r="HP44" s="187">
        <v>0</v>
      </c>
      <c r="HQ44" s="187" t="s">
        <v>734</v>
      </c>
      <c r="HR44" s="187">
        <v>2</v>
      </c>
      <c r="HS44" s="187" t="s">
        <v>1667</v>
      </c>
      <c r="HT44" s="187">
        <v>0</v>
      </c>
      <c r="HU44" s="200">
        <v>43508</v>
      </c>
      <c r="HV44" s="188" t="s">
        <v>3966</v>
      </c>
      <c r="HW44" s="188" t="s">
        <v>445</v>
      </c>
      <c r="HX44" s="188">
        <v>0</v>
      </c>
      <c r="HY44" s="188" t="s">
        <v>734</v>
      </c>
      <c r="HZ44" s="188">
        <v>2</v>
      </c>
      <c r="IA44" s="188" t="s">
        <v>1667</v>
      </c>
      <c r="IB44" s="188">
        <v>0</v>
      </c>
      <c r="IC44" s="207">
        <v>43508</v>
      </c>
      <c r="ID44" s="198" t="s">
        <v>3967</v>
      </c>
      <c r="IE44" s="187" t="s">
        <v>445</v>
      </c>
      <c r="IF44" s="187">
        <v>0</v>
      </c>
      <c r="IG44" s="187" t="s">
        <v>734</v>
      </c>
      <c r="IH44" s="187">
        <v>2</v>
      </c>
      <c r="II44" s="187" t="s">
        <v>1667</v>
      </c>
      <c r="IJ44" s="187">
        <v>0</v>
      </c>
      <c r="IK44" s="200">
        <v>43508</v>
      </c>
      <c r="IL44" s="188" t="s">
        <v>3968</v>
      </c>
      <c r="IM44" s="188" t="s">
        <v>445</v>
      </c>
      <c r="IN44" s="188">
        <v>0</v>
      </c>
      <c r="IO44" s="188" t="s">
        <v>734</v>
      </c>
      <c r="IP44" s="188">
        <v>2</v>
      </c>
      <c r="IQ44" s="188" t="s">
        <v>1667</v>
      </c>
      <c r="IR44" s="188">
        <v>0</v>
      </c>
      <c r="IS44" s="207">
        <v>43508</v>
      </c>
    </row>
    <row r="45" spans="1:253" x14ac:dyDescent="0.3">
      <c r="A45" t="s">
        <v>147</v>
      </c>
      <c r="B45" t="s">
        <v>861</v>
      </c>
      <c r="C45" t="s">
        <v>711</v>
      </c>
      <c r="D45" t="str">
        <f>Lists!C:C</f>
        <v>Iraq</v>
      </c>
      <c r="E45" t="s">
        <v>146</v>
      </c>
      <c r="F45" t="s">
        <v>3969</v>
      </c>
      <c r="G45" s="186">
        <v>38274618</v>
      </c>
      <c r="H45" s="187" t="s">
        <v>921</v>
      </c>
      <c r="I45" s="187" t="s">
        <v>734</v>
      </c>
      <c r="J45" s="187">
        <v>0</v>
      </c>
      <c r="K45" s="187" t="s">
        <v>2773</v>
      </c>
      <c r="L45" s="187" t="s">
        <v>2772</v>
      </c>
      <c r="M45" s="201">
        <v>43511</v>
      </c>
      <c r="N45" s="198" t="s">
        <v>3970</v>
      </c>
      <c r="O45" s="189">
        <v>434830</v>
      </c>
      <c r="P45" s="189" t="s">
        <v>2752</v>
      </c>
      <c r="Q45" s="189" t="s">
        <v>733</v>
      </c>
      <c r="R45" s="189">
        <v>0</v>
      </c>
      <c r="S45" s="189" t="s">
        <v>2775</v>
      </c>
      <c r="T45" s="189" t="s">
        <v>2774</v>
      </c>
      <c r="U45" s="204">
        <v>43511</v>
      </c>
      <c r="V45" s="198" t="s">
        <v>3971</v>
      </c>
      <c r="W45" s="187">
        <v>14515139</v>
      </c>
      <c r="X45" s="187" t="s">
        <v>2753</v>
      </c>
      <c r="Y45" s="187" t="s">
        <v>734</v>
      </c>
      <c r="Z45" s="187">
        <v>0</v>
      </c>
      <c r="AA45" s="187" t="s">
        <v>2777</v>
      </c>
      <c r="AB45" s="187" t="s">
        <v>2776</v>
      </c>
      <c r="AC45" s="201">
        <v>43511</v>
      </c>
      <c r="AD45" s="198" t="s">
        <v>3972</v>
      </c>
      <c r="AE45" s="188">
        <v>14515139</v>
      </c>
      <c r="AF45" s="188" t="s">
        <v>2753</v>
      </c>
      <c r="AG45" s="188" t="s">
        <v>734</v>
      </c>
      <c r="AH45" s="188">
        <v>0</v>
      </c>
      <c r="AI45" s="188" t="s">
        <v>2777</v>
      </c>
      <c r="AJ45" s="188" t="s">
        <v>2776</v>
      </c>
      <c r="AK45" s="207">
        <v>43511</v>
      </c>
      <c r="AL45" s="198" t="s">
        <v>3973</v>
      </c>
      <c r="AM45" s="187">
        <v>2932653</v>
      </c>
      <c r="AN45" s="187" t="s">
        <v>2754</v>
      </c>
      <c r="AO45" s="187" t="s">
        <v>734</v>
      </c>
      <c r="AP45" s="187">
        <v>0</v>
      </c>
      <c r="AQ45" s="187" t="s">
        <v>2779</v>
      </c>
      <c r="AR45" s="187" t="s">
        <v>2778</v>
      </c>
      <c r="AS45" s="201">
        <v>43511</v>
      </c>
      <c r="AT45" s="188" t="s">
        <v>3974</v>
      </c>
      <c r="AU45" s="188">
        <v>605</v>
      </c>
      <c r="AV45" s="188" t="s">
        <v>2755</v>
      </c>
      <c r="AW45" s="188" t="s">
        <v>735</v>
      </c>
      <c r="AX45" s="188">
        <v>0</v>
      </c>
      <c r="AY45" s="188" t="s">
        <v>2781</v>
      </c>
      <c r="AZ45" s="188" t="s">
        <v>2780</v>
      </c>
      <c r="BA45" s="207">
        <v>43511</v>
      </c>
      <c r="BB45" s="198" t="s">
        <v>3975</v>
      </c>
      <c r="BC45" s="187" t="s">
        <v>445</v>
      </c>
      <c r="BD45" s="187">
        <v>0</v>
      </c>
      <c r="BE45" s="187">
        <v>0</v>
      </c>
      <c r="BF45" s="187">
        <v>0</v>
      </c>
      <c r="BG45" s="187">
        <v>0</v>
      </c>
      <c r="BH45" s="187" t="s">
        <v>2780</v>
      </c>
      <c r="BI45" s="200">
        <v>43511</v>
      </c>
      <c r="BJ45" s="188" t="s">
        <v>3976</v>
      </c>
      <c r="BK45" s="188">
        <v>386</v>
      </c>
      <c r="BL45" s="188" t="s">
        <v>2755</v>
      </c>
      <c r="BM45" s="188" t="s">
        <v>735</v>
      </c>
      <c r="BN45" s="188">
        <v>0</v>
      </c>
      <c r="BO45" s="188" t="s">
        <v>2781</v>
      </c>
      <c r="BP45" s="188" t="s">
        <v>2784</v>
      </c>
      <c r="BQ45" s="207">
        <v>43511</v>
      </c>
      <c r="BR45" s="198" t="s">
        <v>3977</v>
      </c>
      <c r="BS45" s="187" t="s">
        <v>445</v>
      </c>
      <c r="BT45" s="187">
        <v>0</v>
      </c>
      <c r="BU45" s="187">
        <v>0</v>
      </c>
      <c r="BV45" s="187">
        <v>0</v>
      </c>
      <c r="BW45" s="187">
        <v>0</v>
      </c>
      <c r="BX45" s="187">
        <v>0</v>
      </c>
      <c r="BY45" s="200">
        <v>43511</v>
      </c>
      <c r="BZ45" s="188" t="s">
        <v>3978</v>
      </c>
      <c r="CA45" s="188" t="s">
        <v>445</v>
      </c>
      <c r="CB45" s="188">
        <v>0</v>
      </c>
      <c r="CC45" s="188">
        <v>0</v>
      </c>
      <c r="CD45" s="188">
        <v>0</v>
      </c>
      <c r="CE45" s="188">
        <v>0</v>
      </c>
      <c r="CF45" s="188">
        <v>0</v>
      </c>
      <c r="CG45" s="207">
        <v>43511</v>
      </c>
      <c r="CH45" s="198" t="s">
        <v>3979</v>
      </c>
      <c r="CI45" s="188" t="e">
        <v>#N/A</v>
      </c>
      <c r="CJ45" s="188" t="e">
        <v>#N/A</v>
      </c>
      <c r="CK45" s="188" t="e">
        <v>#N/A</v>
      </c>
      <c r="CL45" s="188" t="e">
        <v>#N/A</v>
      </c>
      <c r="CM45" s="188" t="e">
        <v>#N/A</v>
      </c>
      <c r="CN45" s="188" t="e">
        <v>#N/A</v>
      </c>
      <c r="CO45" s="195" t="e">
        <v>#N/A</v>
      </c>
      <c r="CP45" s="188" t="s">
        <v>3980</v>
      </c>
      <c r="CQ45" s="187">
        <v>133900</v>
      </c>
      <c r="CR45" s="187" t="s">
        <v>2756</v>
      </c>
      <c r="CS45" s="187" t="s">
        <v>733</v>
      </c>
      <c r="CT45" s="187">
        <v>0</v>
      </c>
      <c r="CU45" s="187" t="s">
        <v>2783</v>
      </c>
      <c r="CV45" s="187" t="s">
        <v>2782</v>
      </c>
      <c r="CW45" s="200">
        <v>43511</v>
      </c>
      <c r="CX45" s="184" t="str">
        <f t="shared" si="3"/>
        <v>IRQ001People in Need</v>
      </c>
      <c r="CY45" s="184">
        <f>IF(LOOKUP(2,1/(Log!$K$1:$K$7986=CX45),Log!$E$1:$E$7986)="x","x",ROUND(LOOKUP(2,1/(Log!$K$1:$K$7986=CX45),Log!$E$1:$E$7986),-3))</f>
        <v>6545000</v>
      </c>
      <c r="CZ45" s="188" t="str">
        <f>LOOKUP(2,1/('[4]Raw data'!$K$1:$K$7986=CX45),'[4]Raw data'!$F$1:$F$7986)</f>
        <v>OCHA 11/2018</v>
      </c>
      <c r="DA45" s="188" t="str">
        <f>LOOKUP(2,1/('[4]Raw data'!$K$1:$K$7986=CX45),'[4]Raw data'!$G$1:$G$7986)</f>
        <v>Medium</v>
      </c>
      <c r="DB45" s="188">
        <f>LOOKUP(2,1/('[4]Raw data'!$K$1:$K$7986=CX45),'[4]Raw data'!$H$1:$H$7986)</f>
        <v>0</v>
      </c>
      <c r="DC45" s="188" t="str">
        <f>LOOKUP(2,1/('[4]Raw data'!$K$1:$K$7986=CX45),'[4]Raw data'!$J$1:$J$7986)</f>
        <v>HNO figure adjusted (6.7m) so that breakdown of admin 1 levels adds up</v>
      </c>
      <c r="DD45" s="188" t="str">
        <f>LOOKUP(2,1/('[4]Raw data'!$K$1:$K$7986=CX45),'[4]Raw data'!$I$1:$I$7986)</f>
        <v>https://www.humanitarianresponse.info/en/operations/iraq/document/2019-iraq-humanitarian-needs-overview</v>
      </c>
      <c r="DE45" s="207">
        <f>LOOKUP(2,1/('[4]Raw data'!$K$1:$K$7986=CX45),'[4]Raw data'!$L$1:$L$7986)</f>
        <v>43511</v>
      </c>
      <c r="DF45" s="197" t="str">
        <f t="shared" si="4"/>
        <v>IRQ001People facing minimal humanitarian needs (level 1)</v>
      </c>
      <c r="DG45" s="183">
        <f>IF(LOOKUP(2,1/(Log!$K$1:$K$7986=DF45),Log!$E$1:$E$7986)="x","x",ROUND(LOOKUP(2,1/(Log!$K$1:$K$7986=DF45),Log!$E$1:$E$7986),-3))</f>
        <v>14000</v>
      </c>
      <c r="DH45" s="187" t="str">
        <f>LOOKUP(2,1/('[4]Raw data'!$K$1:$K$7986=DF45),'[4]Raw data'!$F$1:$F$7986)</f>
        <v>OCHA 11/2018</v>
      </c>
      <c r="DI45" s="187" t="str">
        <f>LOOKUP(2,1/('[4]Raw data'!$K$1:$K$7986=DF45),'[4]Raw data'!$G$1:$G$7986)</f>
        <v>Low</v>
      </c>
      <c r="DJ45" s="187">
        <f>LOOKUP(2,1/('[4]Raw data'!$K$1:$K$7986=DF45),'[4]Raw data'!$H$1:$H$7986)</f>
        <v>0</v>
      </c>
      <c r="DK45" s="187" t="str">
        <f>LOOKUP(2,1/('[4]Raw data'!$K$1:$K$7986=DF45),'[4]Raw data'!$J$1:$J$7986)</f>
        <v>Estimated governorates in severity level 1 due to the average estimated on the basis of the 'severity if needs' map of the HNO 2019.The people in need figures, segregated by Admin 1, are matched. This is an estimation and requires further validation. see estimation page</v>
      </c>
      <c r="DL45" s="187" t="str">
        <f>LOOKUP(2,1/('[4]Raw data'!$K$1:$K$7986=DF45),'[4]Raw data'!$I$1:$I$7986)</f>
        <v>https://www.humanitarianresponse.info/en/operations/iraq/document/2019-iraq-humanitarian-needs-overview</v>
      </c>
      <c r="DM45" s="200">
        <f>LOOKUP(2,1/('[4]Raw data'!$K$1:$K$7986=DF45),'[4]Raw data'!$L$1:$L$7986)</f>
        <v>43511</v>
      </c>
      <c r="DN45" s="188" t="str">
        <f t="shared" si="0"/>
        <v>IRQ001People facing stressed humanitarian needs (level 2)</v>
      </c>
      <c r="DO45" s="184">
        <f>IF(LOOKUP(2,1/(Log!$K$1:$K$7986=DN45),Log!$E$1:$E$7986)="x","x",ROUND(LOOKUP(2,1/(Log!$K$1:$K$7986=DN45),Log!$E$1:$E$7986),-3))</f>
        <v>262000</v>
      </c>
      <c r="DP45" s="188" t="str">
        <f>LOOKUP(2,1/('[4]Raw data'!$K$1:$K$7986=DN45),'[4]Raw data'!$F$1:$F$7986)</f>
        <v>OCHA 11/2018</v>
      </c>
      <c r="DQ45" s="188" t="str">
        <f>LOOKUP(2,1/('[4]Raw data'!$K$1:$K$7986=DN45),'[4]Raw data'!$G$1:$G$7986)</f>
        <v>Low</v>
      </c>
      <c r="DR45" s="188">
        <f>LOOKUP(2,1/('[4]Raw data'!$K$1:$K$7986=DN45),'[4]Raw data'!$H$1:$H$7986)</f>
        <v>0</v>
      </c>
      <c r="DS45" s="188" t="str">
        <f>LOOKUP(2,1/('[4]Raw data'!$K$1:$K$7986=DN45),'[4]Raw data'!$J$1:$J$7986)</f>
        <v>Estimated governorates in severity level 2 due to the average estimated on the basis of the 'severity if needs' map of the HNO 2019.The people in need figures, segregated by Admin 1, are matched. This is an estimation and requires further validation.see estimation page</v>
      </c>
      <c r="DT45" s="188" t="str">
        <f>LOOKUP(2,1/('[4]Raw data'!$K$1:$K$7986=DN45),'[4]Raw data'!$I$1:$I$7986)</f>
        <v>https://www.humanitarianresponse.info/en/operations/iraq/document/2019-iraq-humanitarian-needs-overview</v>
      </c>
      <c r="DU45" s="207">
        <f>LOOKUP(2,1/('[4]Raw data'!$K$1:$K$7986=DN45),'[4]Raw data'!$L$1:$L$7986)</f>
        <v>43511</v>
      </c>
      <c r="DV45" s="198" t="str">
        <f t="shared" si="5"/>
        <v>IRQ001People  facing moderate humanitarian needs (level 3)</v>
      </c>
      <c r="DW45" s="183">
        <f>IF(LOOKUP(2,1/(Log!$K$1:$K$7986=DV45),Log!$E$1:$E$7986)="x","x",ROUND(LOOKUP(2,1/(Log!$K$1:$K$7986=DV45),Log!$E$1:$E$7986),-3))</f>
        <v>1506000</v>
      </c>
      <c r="DX45" s="187" t="str">
        <f>LOOKUP(2,1/('[4]Raw data'!$K$1:$K$7986=DV45),'[4]Raw data'!$F$1:$F$7986)</f>
        <v>OCHA 11/2018</v>
      </c>
      <c r="DY45" s="187" t="str">
        <f>LOOKUP(2,1/('[4]Raw data'!$K$1:$K$7986=DV45),'[4]Raw data'!$G$1:$G$7986)</f>
        <v>Low</v>
      </c>
      <c r="DZ45" s="187">
        <f>LOOKUP(2,1/('[4]Raw data'!$K$1:$K$7986=DV45),'[4]Raw data'!$H$1:$H$7986)</f>
        <v>0</v>
      </c>
      <c r="EA45" s="187" t="str">
        <f>LOOKUP(2,1/('[4]Raw data'!$K$1:$K$7986=DV45),'[4]Raw data'!$J$1:$J$7986)</f>
        <v>Estimated governorates in severity level 3 due to the average estimated on the basis of the 'severity if needs' map of the HNO 2019.The people in need figures, segregated by Admin 1, are matched. This is an estimation and requires further validation.see estimation page</v>
      </c>
      <c r="EB45" s="187" t="str">
        <f>LOOKUP(2,1/('[4]Raw data'!$K$1:$K$7986=DV45),'[4]Raw data'!$I$1:$I$7986)</f>
        <v>https://www.humanitarianresponse.info/en/operations/iraq/document/2019-iraq-humanitarian-needs-overview</v>
      </c>
      <c r="EC45" s="200">
        <f>LOOKUP(2,1/('[4]Raw data'!$K$1:$K$7986=DV45),'[4]Raw data'!$L$1:$L$7986)</f>
        <v>43511</v>
      </c>
      <c r="ED45" s="188" t="str">
        <f t="shared" si="1"/>
        <v>IRQ001People facing severe humanitarian needs (level 4)</v>
      </c>
      <c r="EE45" s="184">
        <f>IF(LOOKUP(2,1/(Log!$K$1:$K$7986=ED45),Log!$E$1:$E$7986)="x","x",ROUND(LOOKUP(2,1/(Log!$K$1:$K$7986=ED45),Log!$E$1:$E$7986),-3))</f>
        <v>2595000</v>
      </c>
      <c r="EF45" s="188" t="str">
        <f>LOOKUP(2,1/('[4]Raw data'!$K$1:$K$7986=ED45),'[4]Raw data'!$F$1:$F$7986)</f>
        <v>OCHA 11/2018</v>
      </c>
      <c r="EG45" s="188" t="str">
        <f>LOOKUP(2,1/('[4]Raw data'!$K$1:$K$7986=ED45),'[4]Raw data'!$G$1:$G$7986)</f>
        <v>Low</v>
      </c>
      <c r="EH45" s="188">
        <f>LOOKUP(2,1/('[4]Raw data'!$K$1:$K$7986=ED45),'[4]Raw data'!$H$1:$H$7986)</f>
        <v>0</v>
      </c>
      <c r="EI45" s="188" t="str">
        <f>LOOKUP(2,1/('[4]Raw data'!$K$1:$K$7986=ED45),'[4]Raw data'!$J$1:$J$7986)</f>
        <v>Estimated governorates in severity level 4 due to the average estimated on the basis of the 'severity if needs' map of the HNO 2019.The people in need figures, segregated by Admin 1, are matched. This is an estimation and requires further validation.see estimation page</v>
      </c>
      <c r="EJ45" s="188" t="str">
        <f>LOOKUP(2,1/('[4]Raw data'!$K$1:$K$7986=ED45),'[4]Raw data'!$I$1:$I$7986)</f>
        <v>https://www.humanitarianresponse.info/en/operations/iraq/document/2019-iraq-humanitarian-needs-overview</v>
      </c>
      <c r="EK45" s="207">
        <f>LOOKUP(2,1/('[4]Raw data'!$K$1:$K$7986=ED45),'[4]Raw data'!$L$1:$L$7986)</f>
        <v>43511</v>
      </c>
      <c r="EL45" s="198" t="str">
        <f t="shared" si="2"/>
        <v>IRQ001People facing extreme humanitarian needs (level 5)</v>
      </c>
      <c r="EM45" s="183">
        <f>IF(LOOKUP(2,1/(Log!$K$1:$K$7986=EL45),Log!$E$1:$E$7986)="x","x",ROUND(LOOKUP(2,1/(Log!$K$1:$K$7986=EL45),Log!$E$1:$E$7986),-3))</f>
        <v>2168000</v>
      </c>
      <c r="EN45" s="187" t="str">
        <f>LOOKUP(2,1/('[4]Raw data'!$K$1:$K$7986=EL45),'[4]Raw data'!$F$1:$F$7986)</f>
        <v>OCHA 11/2018</v>
      </c>
      <c r="EO45" s="187" t="str">
        <f>LOOKUP(2,1/('[4]Raw data'!$K$1:$K$7986=EL45),'[4]Raw data'!$G$1:$G$7986)</f>
        <v>Low</v>
      </c>
      <c r="EP45" s="187">
        <f>LOOKUP(2,1/('[4]Raw data'!$K$1:$K$7986=EL45),'[4]Raw data'!$H$1:$H$7986)</f>
        <v>0</v>
      </c>
      <c r="EQ45" s="187" t="str">
        <f>LOOKUP(2,1/('[4]Raw data'!$K$1:$K$7986=EL45),'[4]Raw data'!$J$1:$J$7986)</f>
        <v>Estimated governorates in severity level 5 due to the average estimated on the basis of the 'severity if needs' map of the HNO 2019.The people in need figures, segregated by Admin 1, are matched. This is an estimation and requires further validation.see estimation page</v>
      </c>
      <c r="ER45" s="187" t="str">
        <f>LOOKUP(2,1/('[4]Raw data'!$K$1:$K$7986=EL45),'[4]Raw data'!$I$1:$I$7986)</f>
        <v>https://www.humanitarianresponse.info/en/operations/iraq/document/2019-iraq-humanitarian-needs-overview</v>
      </c>
      <c r="ES45" s="200">
        <f>LOOKUP(2,1/('[4]Raw data'!$K$1:$K$7986=EL45),'[4]Raw data'!$L$1:$L$7986)</f>
        <v>43511</v>
      </c>
      <c r="ET45" s="188" t="s">
        <v>3981</v>
      </c>
      <c r="EU45" s="188">
        <v>386</v>
      </c>
      <c r="EV45" s="188" t="s">
        <v>2755</v>
      </c>
      <c r="EW45" s="188" t="s">
        <v>734</v>
      </c>
      <c r="EX45" s="188">
        <v>0</v>
      </c>
      <c r="EY45" s="188" t="s">
        <v>2781</v>
      </c>
      <c r="EZ45" s="188" t="s">
        <v>2780</v>
      </c>
      <c r="FA45" s="207">
        <v>43511</v>
      </c>
      <c r="FB45" s="198" t="s">
        <v>3982</v>
      </c>
      <c r="FC45" s="187">
        <v>5</v>
      </c>
      <c r="FD45" s="187" t="s">
        <v>968</v>
      </c>
      <c r="FE45" s="187" t="s">
        <v>735</v>
      </c>
      <c r="FF45" s="187">
        <v>0</v>
      </c>
      <c r="FG45" s="187" t="s">
        <v>2791</v>
      </c>
      <c r="FH45" s="187" t="s">
        <v>2784</v>
      </c>
      <c r="FI45" s="200">
        <v>43511</v>
      </c>
      <c r="FJ45" s="198" t="s">
        <v>3983</v>
      </c>
      <c r="FK45" s="188">
        <v>1570131</v>
      </c>
      <c r="FL45" s="188" t="s">
        <v>968</v>
      </c>
      <c r="FM45" s="188" t="s">
        <v>733</v>
      </c>
      <c r="FN45" s="188">
        <v>0</v>
      </c>
      <c r="FO45" s="188" t="s">
        <v>2792</v>
      </c>
      <c r="FP45" s="184" t="s">
        <v>2784</v>
      </c>
      <c r="FQ45" s="206">
        <v>43511</v>
      </c>
      <c r="FR45" s="198" t="s">
        <v>3984</v>
      </c>
      <c r="FS45" s="187">
        <v>4658539</v>
      </c>
      <c r="FT45" s="187" t="s">
        <v>968</v>
      </c>
      <c r="FU45" s="187" t="s">
        <v>733</v>
      </c>
      <c r="FV45" s="187">
        <v>0</v>
      </c>
      <c r="FW45" s="187" t="s">
        <v>2793</v>
      </c>
      <c r="FX45" s="187" t="s">
        <v>2784</v>
      </c>
      <c r="FY45" s="200">
        <v>43511</v>
      </c>
      <c r="FZ45" s="188" t="s">
        <v>3985</v>
      </c>
      <c r="GA45" s="188">
        <v>0</v>
      </c>
      <c r="GB45" s="188" t="s">
        <v>2504</v>
      </c>
      <c r="GC45" s="188">
        <v>0</v>
      </c>
      <c r="GD45" s="188">
        <v>0</v>
      </c>
      <c r="GE45" s="188">
        <v>0</v>
      </c>
      <c r="GF45" s="188">
        <v>0</v>
      </c>
      <c r="GG45" s="207">
        <v>43511</v>
      </c>
      <c r="GH45" s="198" t="s">
        <v>3986</v>
      </c>
      <c r="GI45" s="187">
        <v>1</v>
      </c>
      <c r="GJ45" s="187" t="s">
        <v>2504</v>
      </c>
      <c r="GK45" s="187">
        <v>0</v>
      </c>
      <c r="GL45" s="187">
        <v>0</v>
      </c>
      <c r="GM45" s="187">
        <v>0</v>
      </c>
      <c r="GN45" s="187">
        <v>0</v>
      </c>
      <c r="GO45" s="200">
        <v>43511</v>
      </c>
      <c r="GP45" s="188" t="s">
        <v>3987</v>
      </c>
      <c r="GQ45" s="188">
        <v>0</v>
      </c>
      <c r="GR45" s="188" t="s">
        <v>2504</v>
      </c>
      <c r="GS45" s="188">
        <v>0</v>
      </c>
      <c r="GT45" s="188">
        <v>0</v>
      </c>
      <c r="GU45" s="188">
        <v>0</v>
      </c>
      <c r="GV45" s="188">
        <v>0</v>
      </c>
      <c r="GW45" s="207">
        <v>43511</v>
      </c>
      <c r="GX45" s="198" t="s">
        <v>3988</v>
      </c>
      <c r="GY45" s="187">
        <v>0</v>
      </c>
      <c r="GZ45" s="187" t="s">
        <v>2504</v>
      </c>
      <c r="HA45" s="187">
        <v>0</v>
      </c>
      <c r="HB45" s="187">
        <v>0</v>
      </c>
      <c r="HC45" s="187">
        <v>0</v>
      </c>
      <c r="HD45" s="187">
        <v>0</v>
      </c>
      <c r="HE45" s="200">
        <v>43511</v>
      </c>
      <c r="HF45" s="188" t="s">
        <v>3989</v>
      </c>
      <c r="HG45" s="188">
        <v>0</v>
      </c>
      <c r="HH45" s="188" t="s">
        <v>2504</v>
      </c>
      <c r="HI45" s="188">
        <v>0</v>
      </c>
      <c r="HJ45" s="188">
        <v>0</v>
      </c>
      <c r="HK45" s="188">
        <v>0</v>
      </c>
      <c r="HL45" s="188">
        <v>0</v>
      </c>
      <c r="HM45" s="207">
        <v>43511</v>
      </c>
      <c r="HN45" s="198" t="s">
        <v>3990</v>
      </c>
      <c r="HO45" s="187">
        <v>1</v>
      </c>
      <c r="HP45" s="187" t="s">
        <v>2504</v>
      </c>
      <c r="HQ45" s="187">
        <v>0</v>
      </c>
      <c r="HR45" s="187">
        <v>0</v>
      </c>
      <c r="HS45" s="187">
        <v>0</v>
      </c>
      <c r="HT45" s="187">
        <v>0</v>
      </c>
      <c r="HU45" s="200">
        <v>43511</v>
      </c>
      <c r="HV45" s="188" t="s">
        <v>3991</v>
      </c>
      <c r="HW45" s="188">
        <v>2</v>
      </c>
      <c r="HX45" s="188" t="s">
        <v>2504</v>
      </c>
      <c r="HY45" s="188">
        <v>0</v>
      </c>
      <c r="HZ45" s="188">
        <v>0</v>
      </c>
      <c r="IA45" s="188">
        <v>0</v>
      </c>
      <c r="IB45" s="188">
        <v>0</v>
      </c>
      <c r="IC45" s="207">
        <v>43511</v>
      </c>
      <c r="ID45" s="198" t="s">
        <v>3992</v>
      </c>
      <c r="IE45" s="187">
        <v>3</v>
      </c>
      <c r="IF45" s="187" t="s">
        <v>2504</v>
      </c>
      <c r="IG45" s="187">
        <v>0</v>
      </c>
      <c r="IH45" s="187">
        <v>0</v>
      </c>
      <c r="II45" s="187">
        <v>0</v>
      </c>
      <c r="IJ45" s="187">
        <v>0</v>
      </c>
      <c r="IK45" s="200">
        <v>43511</v>
      </c>
      <c r="IL45" s="188" t="s">
        <v>3993</v>
      </c>
      <c r="IM45" s="188">
        <v>1</v>
      </c>
      <c r="IN45" s="188" t="s">
        <v>2504</v>
      </c>
      <c r="IO45" s="188">
        <v>0</v>
      </c>
      <c r="IP45" s="188">
        <v>0</v>
      </c>
      <c r="IQ45" s="188">
        <v>0</v>
      </c>
      <c r="IR45" s="188">
        <v>0</v>
      </c>
      <c r="IS45" s="207">
        <v>43511</v>
      </c>
    </row>
    <row r="46" spans="1:253" x14ac:dyDescent="0.3">
      <c r="A46" t="s">
        <v>1276</v>
      </c>
      <c r="B46" t="s">
        <v>788</v>
      </c>
      <c r="C46" t="s">
        <v>804</v>
      </c>
      <c r="D46" t="str">
        <f>Lists!C:C</f>
        <v>Iraq</v>
      </c>
      <c r="E46" t="s">
        <v>146</v>
      </c>
      <c r="F46" t="s">
        <v>3994</v>
      </c>
      <c r="G46" s="186">
        <v>38274618</v>
      </c>
      <c r="H46" s="187" t="s">
        <v>921</v>
      </c>
      <c r="I46" s="187" t="s">
        <v>734</v>
      </c>
      <c r="J46" s="187">
        <v>0</v>
      </c>
      <c r="K46" s="187" t="s">
        <v>2773</v>
      </c>
      <c r="L46" s="187" t="s">
        <v>2772</v>
      </c>
      <c r="M46" s="201">
        <v>43511</v>
      </c>
      <c r="N46" s="198" t="s">
        <v>3995</v>
      </c>
      <c r="O46" s="189">
        <v>434830</v>
      </c>
      <c r="P46" s="189" t="s">
        <v>2757</v>
      </c>
      <c r="Q46" s="189" t="s">
        <v>733</v>
      </c>
      <c r="R46" s="189">
        <v>0</v>
      </c>
      <c r="S46" s="189" t="s">
        <v>2775</v>
      </c>
      <c r="T46" s="189" t="s">
        <v>2794</v>
      </c>
      <c r="U46" s="204">
        <v>43511</v>
      </c>
      <c r="V46" s="198" t="s">
        <v>3996</v>
      </c>
      <c r="W46" s="187">
        <v>11000000</v>
      </c>
      <c r="X46" s="187" t="s">
        <v>968</v>
      </c>
      <c r="Y46" s="187" t="s">
        <v>734</v>
      </c>
      <c r="Z46" s="187">
        <v>0</v>
      </c>
      <c r="AA46" s="187" t="s">
        <v>2795</v>
      </c>
      <c r="AB46" s="187" t="s">
        <v>2784</v>
      </c>
      <c r="AC46" s="201">
        <v>43511</v>
      </c>
      <c r="AD46" s="198" t="s">
        <v>3997</v>
      </c>
      <c r="AE46" s="188">
        <v>11000000</v>
      </c>
      <c r="AF46" s="188" t="s">
        <v>968</v>
      </c>
      <c r="AG46" s="188" t="s">
        <v>734</v>
      </c>
      <c r="AH46" s="188">
        <v>0</v>
      </c>
      <c r="AI46" s="188" t="s">
        <v>2795</v>
      </c>
      <c r="AJ46" s="188" t="s">
        <v>2784</v>
      </c>
      <c r="AK46" s="207">
        <v>43511</v>
      </c>
      <c r="AL46" s="198" t="s">
        <v>3998</v>
      </c>
      <c r="AM46" s="187">
        <v>2680202</v>
      </c>
      <c r="AN46" s="187" t="s">
        <v>2758</v>
      </c>
      <c r="AO46" s="187">
        <v>0</v>
      </c>
      <c r="AP46" s="187">
        <v>0</v>
      </c>
      <c r="AQ46" s="187" t="s">
        <v>2796</v>
      </c>
      <c r="AR46" s="187" t="s">
        <v>2778</v>
      </c>
      <c r="AS46" s="201">
        <v>43511</v>
      </c>
      <c r="AT46" s="188" t="s">
        <v>3999</v>
      </c>
      <c r="AU46" s="188">
        <v>605</v>
      </c>
      <c r="AV46" s="188" t="s">
        <v>2755</v>
      </c>
      <c r="AW46" s="188" t="s">
        <v>735</v>
      </c>
      <c r="AX46" s="188">
        <v>0</v>
      </c>
      <c r="AY46" s="188" t="s">
        <v>2781</v>
      </c>
      <c r="AZ46" s="188" t="s">
        <v>2780</v>
      </c>
      <c r="BA46" s="207">
        <v>43511</v>
      </c>
      <c r="BB46" s="198" t="s">
        <v>4000</v>
      </c>
      <c r="BC46" s="187" t="s">
        <v>445</v>
      </c>
      <c r="BD46" s="187">
        <v>0</v>
      </c>
      <c r="BE46" s="187">
        <v>0</v>
      </c>
      <c r="BF46" s="187">
        <v>0</v>
      </c>
      <c r="BG46" s="187">
        <v>0</v>
      </c>
      <c r="BH46" s="187" t="s">
        <v>2780</v>
      </c>
      <c r="BI46" s="200">
        <v>43511</v>
      </c>
      <c r="BJ46" s="188" t="s">
        <v>4001</v>
      </c>
      <c r="BK46" s="188">
        <v>386</v>
      </c>
      <c r="BL46" s="188" t="s">
        <v>2755</v>
      </c>
      <c r="BM46" s="188" t="s">
        <v>735</v>
      </c>
      <c r="BN46" s="188">
        <v>0</v>
      </c>
      <c r="BO46" s="188" t="s">
        <v>2781</v>
      </c>
      <c r="BP46" s="188" t="s">
        <v>2803</v>
      </c>
      <c r="BQ46" s="207">
        <v>43511</v>
      </c>
      <c r="BR46" s="198" t="s">
        <v>4002</v>
      </c>
      <c r="BS46" s="187" t="s">
        <v>445</v>
      </c>
      <c r="BT46" s="187">
        <v>0</v>
      </c>
      <c r="BU46" s="187">
        <v>0</v>
      </c>
      <c r="BV46" s="187">
        <v>0</v>
      </c>
      <c r="BW46" s="187">
        <v>0</v>
      </c>
      <c r="BX46" s="187">
        <v>0</v>
      </c>
      <c r="BY46" s="200">
        <v>43511</v>
      </c>
      <c r="BZ46" s="188" t="s">
        <v>4003</v>
      </c>
      <c r="CA46" s="188" t="s">
        <v>445</v>
      </c>
      <c r="CB46" s="188">
        <v>0</v>
      </c>
      <c r="CC46" s="188">
        <v>0</v>
      </c>
      <c r="CD46" s="188">
        <v>0</v>
      </c>
      <c r="CE46" s="188">
        <v>0</v>
      </c>
      <c r="CF46" s="188">
        <v>0</v>
      </c>
      <c r="CG46" s="207">
        <v>43511</v>
      </c>
      <c r="CH46" s="198" t="s">
        <v>4004</v>
      </c>
      <c r="CI46" s="188" t="e">
        <v>#N/A</v>
      </c>
      <c r="CJ46" s="188" t="e">
        <v>#N/A</v>
      </c>
      <c r="CK46" s="188" t="e">
        <v>#N/A</v>
      </c>
      <c r="CL46" s="188" t="e">
        <v>#N/A</v>
      </c>
      <c r="CM46" s="188" t="e">
        <v>#N/A</v>
      </c>
      <c r="CN46" s="188" t="e">
        <v>#N/A</v>
      </c>
      <c r="CO46" s="195" t="e">
        <v>#N/A</v>
      </c>
      <c r="CP46" s="188" t="s">
        <v>4005</v>
      </c>
      <c r="CQ46" s="187">
        <v>133900</v>
      </c>
      <c r="CR46" s="187" t="s">
        <v>2756</v>
      </c>
      <c r="CS46" s="187" t="s">
        <v>733</v>
      </c>
      <c r="CT46" s="187">
        <v>0</v>
      </c>
      <c r="CU46" s="187" t="s">
        <v>2783</v>
      </c>
      <c r="CV46" s="187" t="s">
        <v>2782</v>
      </c>
      <c r="CW46" s="200">
        <v>43511</v>
      </c>
      <c r="CX46" s="184" t="str">
        <f t="shared" si="3"/>
        <v>IRQ002People in Need</v>
      </c>
      <c r="CY46" s="184">
        <f>IF(LOOKUP(2,1/(Log!$K$1:$K$7986=CX46),Log!$E$1:$E$7986)="x","x",ROUND(LOOKUP(2,1/(Log!$K$1:$K$7986=CX46),Log!$E$1:$E$7986),-3))</f>
        <v>6545000</v>
      </c>
      <c r="CZ46" s="188" t="str">
        <f>LOOKUP(2,1/('[4]Raw data'!$K$1:$K$7986=CX46),'[4]Raw data'!$F$1:$F$7986)</f>
        <v>OCHA 11/2018</v>
      </c>
      <c r="DA46" s="188" t="str">
        <f>LOOKUP(2,1/('[4]Raw data'!$K$1:$K$7986=CX46),'[4]Raw data'!$G$1:$G$7986)</f>
        <v>Medium</v>
      </c>
      <c r="DB46" s="188">
        <f>LOOKUP(2,1/('[4]Raw data'!$K$1:$K$7986=CX46),'[4]Raw data'!$H$1:$H$7986)</f>
        <v>0</v>
      </c>
      <c r="DC46" s="188" t="str">
        <f>LOOKUP(2,1/('[4]Raw data'!$K$1:$K$7986=CX46),'[4]Raw data'!$J$1:$J$7986)</f>
        <v>HNO figure adjusted (6.7m) so that breakdown of admin 1 levels adds up</v>
      </c>
      <c r="DD46" s="188" t="str">
        <f>LOOKUP(2,1/('[4]Raw data'!$K$1:$K$7986=CX46),'[4]Raw data'!$I$1:$I$7986)</f>
        <v>https://www.humanitarianresponse.info/en/operations/iraq/document/2019-iraq-humanitarian-needs-overview</v>
      </c>
      <c r="DE46" s="207">
        <f>LOOKUP(2,1/('[4]Raw data'!$K$1:$K$7986=CX46),'[4]Raw data'!$L$1:$L$7986)</f>
        <v>43511</v>
      </c>
      <c r="DF46" s="197" t="str">
        <f t="shared" si="4"/>
        <v>IRQ002People facing minimal humanitarian needs (level 1)</v>
      </c>
      <c r="DG46" s="183">
        <f>IF(LOOKUP(2,1/(Log!$K$1:$K$7986=DF46),Log!$E$1:$E$7986)="x","x",ROUND(LOOKUP(2,1/(Log!$K$1:$K$7986=DF46),Log!$E$1:$E$7986),-3))</f>
        <v>14000</v>
      </c>
      <c r="DH46" s="187" t="str">
        <f>LOOKUP(2,1/('[4]Raw data'!$K$1:$K$7986=DF46),'[4]Raw data'!$F$1:$F$7986)</f>
        <v>OCHA 11/2018</v>
      </c>
      <c r="DI46" s="187" t="str">
        <f>LOOKUP(2,1/('[4]Raw data'!$K$1:$K$7986=DF46),'[4]Raw data'!$G$1:$G$7986)</f>
        <v>Low</v>
      </c>
      <c r="DJ46" s="187">
        <f>LOOKUP(2,1/('[4]Raw data'!$K$1:$K$7986=DF46),'[4]Raw data'!$H$1:$H$7986)</f>
        <v>0</v>
      </c>
      <c r="DK46" s="187" t="str">
        <f>LOOKUP(2,1/('[4]Raw data'!$K$1:$K$7986=DF46),'[4]Raw data'!$J$1:$J$7986)</f>
        <v>Estimated governorates in severity level 1 due to the average estimated on the basis of the 'severity if needs' map of the HNO 2019.The people in need figures, segregated by Admin 1, are matched. This is an estimation and requires further validation. see estimation page</v>
      </c>
      <c r="DL46" s="187" t="str">
        <f>LOOKUP(2,1/('[4]Raw data'!$K$1:$K$7986=DF46),'[4]Raw data'!$I$1:$I$7986)</f>
        <v>https://www.humanitarianresponse.info/en/operations/iraq/document/2019-iraq-humanitarian-needs-overview</v>
      </c>
      <c r="DM46" s="200">
        <f>LOOKUP(2,1/('[4]Raw data'!$K$1:$K$7986=DF46),'[4]Raw data'!$L$1:$L$7986)</f>
        <v>43511</v>
      </c>
      <c r="DN46" s="188" t="str">
        <f t="shared" si="0"/>
        <v>IRQ002People facing stressed humanitarian needs (level 2)</v>
      </c>
      <c r="DO46" s="184">
        <f>IF(LOOKUP(2,1/(Log!$K$1:$K$7986=DN46),Log!$E$1:$E$7986)="x","x",ROUND(LOOKUP(2,1/(Log!$K$1:$K$7986=DN46),Log!$E$1:$E$7986),-3))</f>
        <v>262000</v>
      </c>
      <c r="DP46" s="188" t="str">
        <f>LOOKUP(2,1/('[4]Raw data'!$K$1:$K$7986=DN46),'[4]Raw data'!$F$1:$F$7986)</f>
        <v>OCHA 11/2018</v>
      </c>
      <c r="DQ46" s="188" t="str">
        <f>LOOKUP(2,1/('[4]Raw data'!$K$1:$K$7986=DN46),'[4]Raw data'!$G$1:$G$7986)</f>
        <v>Low</v>
      </c>
      <c r="DR46" s="188">
        <f>LOOKUP(2,1/('[4]Raw data'!$K$1:$K$7986=DN46),'[4]Raw data'!$H$1:$H$7986)</f>
        <v>0</v>
      </c>
      <c r="DS46" s="188" t="str">
        <f>LOOKUP(2,1/('[4]Raw data'!$K$1:$K$7986=DN46),'[4]Raw data'!$J$1:$J$7986)</f>
        <v>Estimated governorates in severity level 2 due to the average estimated on the basis of the 'severity if needs' map of the HNO 2019.The people in need figures, segregated by Admin 1, are matched. This is an estimation and requires further validation.see estimation page</v>
      </c>
      <c r="DT46" s="188" t="str">
        <f>LOOKUP(2,1/('[4]Raw data'!$K$1:$K$7986=DN46),'[4]Raw data'!$I$1:$I$7986)</f>
        <v>https://www.humanitarianresponse.info/en/operations/iraq/document/2019-iraq-humanitarian-needs-overview</v>
      </c>
      <c r="DU46" s="207">
        <f>LOOKUP(2,1/('[4]Raw data'!$K$1:$K$7986=DN46),'[4]Raw data'!$L$1:$L$7986)</f>
        <v>43511</v>
      </c>
      <c r="DV46" s="198" t="str">
        <f t="shared" si="5"/>
        <v>IRQ002People  facing moderate humanitarian needs (level 3)</v>
      </c>
      <c r="DW46" s="183">
        <f>IF(LOOKUP(2,1/(Log!$K$1:$K$7986=DV46),Log!$E$1:$E$7986)="x","x",ROUND(LOOKUP(2,1/(Log!$K$1:$K$7986=DV46),Log!$E$1:$E$7986),-3))</f>
        <v>1506000</v>
      </c>
      <c r="DX46" s="187" t="str">
        <f>LOOKUP(2,1/('[4]Raw data'!$K$1:$K$7986=DV46),'[4]Raw data'!$F$1:$F$7986)</f>
        <v>OCHA 11/2018</v>
      </c>
      <c r="DY46" s="187" t="str">
        <f>LOOKUP(2,1/('[4]Raw data'!$K$1:$K$7986=DV46),'[4]Raw data'!$G$1:$G$7986)</f>
        <v>Low</v>
      </c>
      <c r="DZ46" s="187">
        <f>LOOKUP(2,1/('[4]Raw data'!$K$1:$K$7986=DV46),'[4]Raw data'!$H$1:$H$7986)</f>
        <v>0</v>
      </c>
      <c r="EA46" s="187" t="str">
        <f>LOOKUP(2,1/('[4]Raw data'!$K$1:$K$7986=DV46),'[4]Raw data'!$J$1:$J$7986)</f>
        <v>Estimated governorates in severity level 3 due to the average estimated on the basis of the 'severity if needs' map of the HNO 2019.The people in need figures, segregated by Admin 1, are matched. This is an estimation and requires further validation.see estimation page</v>
      </c>
      <c r="EB46" s="187" t="str">
        <f>LOOKUP(2,1/('[4]Raw data'!$K$1:$K$7986=DV46),'[4]Raw data'!$I$1:$I$7986)</f>
        <v>https://www.humanitarianresponse.info/en/operations/iraq/document/2019-iraq-humanitarian-needs-overview</v>
      </c>
      <c r="EC46" s="200">
        <f>LOOKUP(2,1/('[4]Raw data'!$K$1:$K$7986=DV46),'[4]Raw data'!$L$1:$L$7986)</f>
        <v>43511</v>
      </c>
      <c r="ED46" s="188" t="str">
        <f t="shared" si="1"/>
        <v>IRQ002People facing severe humanitarian needs (level 4)</v>
      </c>
      <c r="EE46" s="184">
        <f>IF(LOOKUP(2,1/(Log!$K$1:$K$7986=ED46),Log!$E$1:$E$7986)="x","x",ROUND(LOOKUP(2,1/(Log!$K$1:$K$7986=ED46),Log!$E$1:$E$7986),-3))</f>
        <v>2595000</v>
      </c>
      <c r="EF46" s="188" t="str">
        <f>LOOKUP(2,1/('[4]Raw data'!$K$1:$K$7986=ED46),'[4]Raw data'!$F$1:$F$7986)</f>
        <v>OCHA 11/2018</v>
      </c>
      <c r="EG46" s="188" t="str">
        <f>LOOKUP(2,1/('[4]Raw data'!$K$1:$K$7986=ED46),'[4]Raw data'!$G$1:$G$7986)</f>
        <v>Low</v>
      </c>
      <c r="EH46" s="188">
        <f>LOOKUP(2,1/('[4]Raw data'!$K$1:$K$7986=ED46),'[4]Raw data'!$H$1:$H$7986)</f>
        <v>0</v>
      </c>
      <c r="EI46" s="188" t="str">
        <f>LOOKUP(2,1/('[4]Raw data'!$K$1:$K$7986=ED46),'[4]Raw data'!$J$1:$J$7986)</f>
        <v>Estimated governorates in severity level 4 due to the average estimated on the basis of the 'severity if needs' map of the HNO 2019.The people in need figures, segregated by Admin 1, are matched. This is an estimation and requires further validation.see estimation page</v>
      </c>
      <c r="EJ46" s="188" t="str">
        <f>LOOKUP(2,1/('[4]Raw data'!$K$1:$K$7986=ED46),'[4]Raw data'!$I$1:$I$7986)</f>
        <v>https://www.humanitarianresponse.info/en/operations/iraq/document/2019-iraq-humanitarian-needs-overview</v>
      </c>
      <c r="EK46" s="207">
        <f>LOOKUP(2,1/('[4]Raw data'!$K$1:$K$7986=ED46),'[4]Raw data'!$L$1:$L$7986)</f>
        <v>43511</v>
      </c>
      <c r="EL46" s="198" t="str">
        <f t="shared" si="2"/>
        <v>IRQ002People facing extreme humanitarian needs (level 5)</v>
      </c>
      <c r="EM46" s="183">
        <f>IF(LOOKUP(2,1/(Log!$K$1:$K$7986=EL46),Log!$E$1:$E$7986)="x","x",ROUND(LOOKUP(2,1/(Log!$K$1:$K$7986=EL46),Log!$E$1:$E$7986),-3))</f>
        <v>2168000</v>
      </c>
      <c r="EN46" s="187" t="str">
        <f>LOOKUP(2,1/('[4]Raw data'!$K$1:$K$7986=EL46),'[4]Raw data'!$F$1:$F$7986)</f>
        <v>OCHA 11/2018</v>
      </c>
      <c r="EO46" s="187" t="str">
        <f>LOOKUP(2,1/('[4]Raw data'!$K$1:$K$7986=EL46),'[4]Raw data'!$G$1:$G$7986)</f>
        <v>Low</v>
      </c>
      <c r="EP46" s="187">
        <f>LOOKUP(2,1/('[4]Raw data'!$K$1:$K$7986=EL46),'[4]Raw data'!$H$1:$H$7986)</f>
        <v>0</v>
      </c>
      <c r="EQ46" s="187" t="str">
        <f>LOOKUP(2,1/('[4]Raw data'!$K$1:$K$7986=EL46),'[4]Raw data'!$J$1:$J$7986)</f>
        <v>Estimated governorates in severity level 5 due to the average estimated on the basis of the 'severity if needs' map of the HNO 2019.The people in need figures, segregated by Admin 1, are matched. This is an estimation and requires further validation.see estimation page</v>
      </c>
      <c r="ER46" s="187" t="str">
        <f>LOOKUP(2,1/('[4]Raw data'!$K$1:$K$7986=EL46),'[4]Raw data'!$I$1:$I$7986)</f>
        <v>https://www.humanitarianresponse.info/en/operations/iraq/document/2019-iraq-humanitarian-needs-overview</v>
      </c>
      <c r="ES46" s="200">
        <f>LOOKUP(2,1/('[4]Raw data'!$K$1:$K$7986=EL46),'[4]Raw data'!$L$1:$L$7986)</f>
        <v>43511</v>
      </c>
      <c r="ET46" s="188" t="s">
        <v>4006</v>
      </c>
      <c r="EU46" s="188">
        <v>386</v>
      </c>
      <c r="EV46" s="188" t="s">
        <v>2755</v>
      </c>
      <c r="EW46" s="188" t="s">
        <v>734</v>
      </c>
      <c r="EX46" s="188">
        <v>0</v>
      </c>
      <c r="EY46" s="188" t="s">
        <v>2781</v>
      </c>
      <c r="EZ46" s="188" t="s">
        <v>2780</v>
      </c>
      <c r="FA46" s="207">
        <v>43511</v>
      </c>
      <c r="FB46" s="198" t="s">
        <v>4007</v>
      </c>
      <c r="FC46" s="187">
        <v>5</v>
      </c>
      <c r="FD46" s="187" t="s">
        <v>968</v>
      </c>
      <c r="FE46" s="187" t="s">
        <v>735</v>
      </c>
      <c r="FF46" s="187">
        <v>0</v>
      </c>
      <c r="FG46" s="187" t="s">
        <v>2791</v>
      </c>
      <c r="FH46" s="187" t="s">
        <v>2784</v>
      </c>
      <c r="FI46" s="200">
        <v>43511</v>
      </c>
      <c r="FJ46" s="198" t="s">
        <v>4008</v>
      </c>
      <c r="FK46" s="188">
        <v>1570131</v>
      </c>
      <c r="FL46" s="188" t="s">
        <v>968</v>
      </c>
      <c r="FM46" s="188" t="s">
        <v>733</v>
      </c>
      <c r="FN46" s="188">
        <v>0</v>
      </c>
      <c r="FO46" s="188" t="s">
        <v>2792</v>
      </c>
      <c r="FP46" s="184" t="s">
        <v>2784</v>
      </c>
      <c r="FQ46" s="206">
        <v>43511</v>
      </c>
      <c r="FR46" s="198" t="s">
        <v>4009</v>
      </c>
      <c r="FS46" s="187">
        <v>4658539</v>
      </c>
      <c r="FT46" s="187" t="s">
        <v>968</v>
      </c>
      <c r="FU46" s="187" t="s">
        <v>733</v>
      </c>
      <c r="FV46" s="187">
        <v>0</v>
      </c>
      <c r="FW46" s="187" t="s">
        <v>2793</v>
      </c>
      <c r="FX46" s="187" t="s">
        <v>2784</v>
      </c>
      <c r="FY46" s="200">
        <v>43511</v>
      </c>
      <c r="FZ46" s="188" t="s">
        <v>4010</v>
      </c>
      <c r="GA46" s="188">
        <v>0</v>
      </c>
      <c r="GB46" s="188" t="s">
        <v>2504</v>
      </c>
      <c r="GC46" s="188">
        <v>0</v>
      </c>
      <c r="GD46" s="188">
        <v>0</v>
      </c>
      <c r="GE46" s="188">
        <v>0</v>
      </c>
      <c r="GF46" s="188">
        <v>0</v>
      </c>
      <c r="GG46" s="207">
        <v>43511</v>
      </c>
      <c r="GH46" s="198" t="s">
        <v>4011</v>
      </c>
      <c r="GI46" s="187">
        <v>1</v>
      </c>
      <c r="GJ46" s="187" t="s">
        <v>2504</v>
      </c>
      <c r="GK46" s="187">
        <v>0</v>
      </c>
      <c r="GL46" s="187">
        <v>0</v>
      </c>
      <c r="GM46" s="187">
        <v>0</v>
      </c>
      <c r="GN46" s="187">
        <v>0</v>
      </c>
      <c r="GO46" s="200">
        <v>43511</v>
      </c>
      <c r="GP46" s="188" t="s">
        <v>4012</v>
      </c>
      <c r="GQ46" s="188">
        <v>0</v>
      </c>
      <c r="GR46" s="188" t="s">
        <v>2504</v>
      </c>
      <c r="GS46" s="188">
        <v>0</v>
      </c>
      <c r="GT46" s="188">
        <v>0</v>
      </c>
      <c r="GU46" s="188">
        <v>0</v>
      </c>
      <c r="GV46" s="188">
        <v>0</v>
      </c>
      <c r="GW46" s="207">
        <v>43511</v>
      </c>
      <c r="GX46" s="198" t="s">
        <v>4013</v>
      </c>
      <c r="GY46" s="187">
        <v>0</v>
      </c>
      <c r="GZ46" s="187" t="s">
        <v>2504</v>
      </c>
      <c r="HA46" s="187">
        <v>0</v>
      </c>
      <c r="HB46" s="187">
        <v>0</v>
      </c>
      <c r="HC46" s="187">
        <v>0</v>
      </c>
      <c r="HD46" s="187">
        <v>0</v>
      </c>
      <c r="HE46" s="200">
        <v>43511</v>
      </c>
      <c r="HF46" s="188" t="s">
        <v>4014</v>
      </c>
      <c r="HG46" s="188">
        <v>0</v>
      </c>
      <c r="HH46" s="188" t="s">
        <v>2504</v>
      </c>
      <c r="HI46" s="188">
        <v>0</v>
      </c>
      <c r="HJ46" s="188">
        <v>0</v>
      </c>
      <c r="HK46" s="188">
        <v>0</v>
      </c>
      <c r="HL46" s="188">
        <v>0</v>
      </c>
      <c r="HM46" s="207">
        <v>43511</v>
      </c>
      <c r="HN46" s="198" t="s">
        <v>4015</v>
      </c>
      <c r="HO46" s="187">
        <v>1</v>
      </c>
      <c r="HP46" s="187" t="s">
        <v>2504</v>
      </c>
      <c r="HQ46" s="187">
        <v>0</v>
      </c>
      <c r="HR46" s="187">
        <v>0</v>
      </c>
      <c r="HS46" s="187">
        <v>0</v>
      </c>
      <c r="HT46" s="187">
        <v>0</v>
      </c>
      <c r="HU46" s="200">
        <v>43511</v>
      </c>
      <c r="HV46" s="188" t="s">
        <v>4016</v>
      </c>
      <c r="HW46" s="188">
        <v>2</v>
      </c>
      <c r="HX46" s="188" t="s">
        <v>2504</v>
      </c>
      <c r="HY46" s="188">
        <v>0</v>
      </c>
      <c r="HZ46" s="188">
        <v>0</v>
      </c>
      <c r="IA46" s="188">
        <v>0</v>
      </c>
      <c r="IB46" s="188">
        <v>0</v>
      </c>
      <c r="IC46" s="207">
        <v>43511</v>
      </c>
      <c r="ID46" s="198" t="s">
        <v>4017</v>
      </c>
      <c r="IE46" s="187">
        <v>3</v>
      </c>
      <c r="IF46" s="187" t="s">
        <v>2504</v>
      </c>
      <c r="IG46" s="187">
        <v>0</v>
      </c>
      <c r="IH46" s="187">
        <v>0</v>
      </c>
      <c r="II46" s="187">
        <v>0</v>
      </c>
      <c r="IJ46" s="187">
        <v>0</v>
      </c>
      <c r="IK46" s="200">
        <v>43511</v>
      </c>
      <c r="IL46" s="188" t="s">
        <v>4018</v>
      </c>
      <c r="IM46" s="188">
        <v>1</v>
      </c>
      <c r="IN46" s="188" t="s">
        <v>2504</v>
      </c>
      <c r="IO46" s="188">
        <v>0</v>
      </c>
      <c r="IP46" s="188">
        <v>0</v>
      </c>
      <c r="IQ46" s="188">
        <v>0</v>
      </c>
      <c r="IR46" s="188">
        <v>0</v>
      </c>
      <c r="IS46" s="207">
        <v>43511</v>
      </c>
    </row>
    <row r="47" spans="1:253" x14ac:dyDescent="0.3">
      <c r="A47" t="s">
        <v>1401</v>
      </c>
      <c r="B47" t="s">
        <v>862</v>
      </c>
      <c r="C47" t="s">
        <v>805</v>
      </c>
      <c r="D47" t="str">
        <f>Lists!C:C</f>
        <v>Iraq</v>
      </c>
      <c r="E47" t="s">
        <v>146</v>
      </c>
      <c r="F47" t="s">
        <v>4019</v>
      </c>
      <c r="G47" s="186">
        <v>38274618</v>
      </c>
      <c r="H47" s="187" t="s">
        <v>921</v>
      </c>
      <c r="I47" s="187" t="s">
        <v>734</v>
      </c>
      <c r="J47" s="187">
        <v>0</v>
      </c>
      <c r="K47" s="187" t="s">
        <v>2773</v>
      </c>
      <c r="L47" s="187" t="s">
        <v>2772</v>
      </c>
      <c r="M47" s="201">
        <v>43511</v>
      </c>
      <c r="N47" s="198" t="s">
        <v>4020</v>
      </c>
      <c r="O47" s="189">
        <v>42000</v>
      </c>
      <c r="P47" s="189" t="s">
        <v>2759</v>
      </c>
      <c r="Q47" s="189" t="s">
        <v>734</v>
      </c>
      <c r="R47" s="189">
        <v>0</v>
      </c>
      <c r="S47" s="189" t="s">
        <v>2798</v>
      </c>
      <c r="T47" s="189" t="s">
        <v>2797</v>
      </c>
      <c r="U47" s="204">
        <v>43511</v>
      </c>
      <c r="V47" s="198" t="s">
        <v>4021</v>
      </c>
      <c r="W47" s="187">
        <v>3515139</v>
      </c>
      <c r="X47" s="187" t="s">
        <v>2759</v>
      </c>
      <c r="Y47" s="187" t="s">
        <v>734</v>
      </c>
      <c r="Z47" s="187">
        <v>0</v>
      </c>
      <c r="AA47" s="187" t="s">
        <v>2800</v>
      </c>
      <c r="AB47" s="187" t="s">
        <v>2799</v>
      </c>
      <c r="AC47" s="201">
        <v>43511</v>
      </c>
      <c r="AD47" s="198" t="s">
        <v>4022</v>
      </c>
      <c r="AE47" s="188">
        <v>3515139</v>
      </c>
      <c r="AF47" s="188" t="s">
        <v>2759</v>
      </c>
      <c r="AG47" s="188" t="s">
        <v>734</v>
      </c>
      <c r="AH47" s="188">
        <v>0</v>
      </c>
      <c r="AI47" s="188" t="s">
        <v>2801</v>
      </c>
      <c r="AJ47" s="188" t="s">
        <v>2797</v>
      </c>
      <c r="AK47" s="207">
        <v>43511</v>
      </c>
      <c r="AL47" s="198" t="s">
        <v>4023</v>
      </c>
      <c r="AM47" s="187" t="s">
        <v>445</v>
      </c>
      <c r="AN47" s="187">
        <v>0</v>
      </c>
      <c r="AO47" s="187">
        <v>0</v>
      </c>
      <c r="AP47" s="187">
        <v>0</v>
      </c>
      <c r="AQ47" s="187">
        <v>0</v>
      </c>
      <c r="AR47" s="187">
        <v>0</v>
      </c>
      <c r="AS47" s="201">
        <v>43511</v>
      </c>
      <c r="AT47" s="188" t="s">
        <v>4024</v>
      </c>
      <c r="AU47" s="188" t="s">
        <v>445</v>
      </c>
      <c r="AV47" s="188">
        <v>0</v>
      </c>
      <c r="AW47" s="188">
        <v>0</v>
      </c>
      <c r="AX47" s="188">
        <v>0</v>
      </c>
      <c r="AY47" s="188">
        <v>0</v>
      </c>
      <c r="AZ47" s="188">
        <v>0</v>
      </c>
      <c r="BA47" s="207">
        <v>43511</v>
      </c>
      <c r="BB47" s="198" t="s">
        <v>4025</v>
      </c>
      <c r="BC47" s="187" t="s">
        <v>445</v>
      </c>
      <c r="BD47" s="187">
        <v>0</v>
      </c>
      <c r="BE47" s="187">
        <v>0</v>
      </c>
      <c r="BF47" s="187">
        <v>0</v>
      </c>
      <c r="BG47" s="187">
        <v>0</v>
      </c>
      <c r="BH47" s="187">
        <v>0</v>
      </c>
      <c r="BI47" s="200">
        <v>43511</v>
      </c>
      <c r="BJ47" s="188" t="s">
        <v>4026</v>
      </c>
      <c r="BK47" s="188" t="s">
        <v>445</v>
      </c>
      <c r="BL47" s="188">
        <v>0</v>
      </c>
      <c r="BM47" s="188">
        <v>0</v>
      </c>
      <c r="BN47" s="188">
        <v>0</v>
      </c>
      <c r="BO47" s="188">
        <v>0</v>
      </c>
      <c r="BP47" s="188">
        <v>0</v>
      </c>
      <c r="BQ47" s="207">
        <v>43511</v>
      </c>
      <c r="BR47" s="198" t="s">
        <v>4027</v>
      </c>
      <c r="BS47" s="187" t="s">
        <v>445</v>
      </c>
      <c r="BT47" s="187">
        <v>0</v>
      </c>
      <c r="BU47" s="187">
        <v>0</v>
      </c>
      <c r="BV47" s="187">
        <v>0</v>
      </c>
      <c r="BW47" s="187" t="s">
        <v>2802</v>
      </c>
      <c r="BX47" s="187">
        <v>0</v>
      </c>
      <c r="BY47" s="200">
        <v>43511</v>
      </c>
      <c r="BZ47" s="188" t="s">
        <v>4028</v>
      </c>
      <c r="CA47" s="188">
        <v>0</v>
      </c>
      <c r="CB47" s="188">
        <v>0</v>
      </c>
      <c r="CC47" s="188">
        <v>0</v>
      </c>
      <c r="CD47" s="188">
        <v>0</v>
      </c>
      <c r="CE47" s="188">
        <v>0</v>
      </c>
      <c r="CF47" s="188">
        <v>0</v>
      </c>
      <c r="CG47" s="207">
        <v>43511</v>
      </c>
      <c r="CH47" s="198" t="s">
        <v>4029</v>
      </c>
      <c r="CI47" s="188" t="e">
        <v>#N/A</v>
      </c>
      <c r="CJ47" s="188" t="e">
        <v>#N/A</v>
      </c>
      <c r="CK47" s="188" t="e">
        <v>#N/A</v>
      </c>
      <c r="CL47" s="188" t="e">
        <v>#N/A</v>
      </c>
      <c r="CM47" s="188" t="e">
        <v>#N/A</v>
      </c>
      <c r="CN47" s="188" t="e">
        <v>#N/A</v>
      </c>
      <c r="CO47" s="195" t="e">
        <v>#N/A</v>
      </c>
      <c r="CP47" s="188" t="s">
        <v>4030</v>
      </c>
      <c r="CQ47" s="187" t="s">
        <v>445</v>
      </c>
      <c r="CR47" s="187">
        <v>0</v>
      </c>
      <c r="CS47" s="187">
        <v>0</v>
      </c>
      <c r="CT47" s="187">
        <v>0</v>
      </c>
      <c r="CU47" s="187" t="s">
        <v>2802</v>
      </c>
      <c r="CV47" s="187">
        <v>0</v>
      </c>
      <c r="CW47" s="200">
        <v>43511</v>
      </c>
      <c r="CX47" s="184" t="str">
        <f t="shared" si="3"/>
        <v>IRQ003People in Need</v>
      </c>
      <c r="CY47" s="184">
        <f>IF(LOOKUP(2,1/(Log!$K$1:$K$7986=CX47),Log!$E$1:$E$7986)="x","x",ROUND(LOOKUP(2,1/(Log!$K$1:$K$7986=CX47),Log!$E$1:$E$7986),-3))</f>
        <v>252000</v>
      </c>
      <c r="CZ47" s="188" t="str">
        <f>LOOKUP(2,1/('[4]Raw data'!$K$1:$K$7986=CX47),'[4]Raw data'!$F$1:$F$7986)</f>
        <v>UNHCR 31/12/2018, OCHA 11/2018, UNHCR 31/12/2018</v>
      </c>
      <c r="DA47" s="188">
        <f>LOOKUP(2,1/('[4]Raw data'!$K$1:$K$7986=CX47),'[4]Raw data'!$G$1:$G$7986)</f>
        <v>0</v>
      </c>
      <c r="DB47" s="188">
        <f>LOOKUP(2,1/('[4]Raw data'!$K$1:$K$7986=CX47),'[4]Raw data'!$H$1:$H$7986)</f>
        <v>0</v>
      </c>
      <c r="DC47" s="188">
        <f>LOOKUP(2,1/('[4]Raw data'!$K$1:$K$7986=CX47),'[4]Raw data'!$J$1:$J$7986)</f>
        <v>0</v>
      </c>
      <c r="DD47" s="188" t="str">
        <f>LOOKUP(2,1/('[4]Raw data'!$K$1:$K$7986=CX47),'[4]Raw data'!$I$1:$I$7986)</f>
        <v>https://data2.unhcr.org/en/documents/download/67489
https://reliefweb.int/sites/reliefweb.int/files/resources/irq_2019_hno.pdf
https://data2.unhcr.org/en/situations/syria/location/5</v>
      </c>
      <c r="DE47" s="207">
        <f>LOOKUP(2,1/('[4]Raw data'!$K$1:$K$7986=CX47),'[4]Raw data'!$L$1:$L$7986)</f>
        <v>43511</v>
      </c>
      <c r="DF47" s="197" t="str">
        <f t="shared" si="4"/>
        <v>IRQ003People facing minimal humanitarian needs (level 1)</v>
      </c>
      <c r="DG47" s="183">
        <f>IF(LOOKUP(2,1/(Log!$K$1:$K$7986=DF47),Log!$E$1:$E$7986)="x","x",ROUND(LOOKUP(2,1/(Log!$K$1:$K$7986=DF47),Log!$E$1:$E$7986),-3))</f>
        <v>0</v>
      </c>
      <c r="DH47" s="187" t="str">
        <f>LOOKUP(2,1/('[4]Raw data'!$K$1:$K$7986=DF47),'[4]Raw data'!$F$1:$F$7986)</f>
        <v>UNHCR 31/12/2018, OCHA 11/2018, UNHCR 31/12/2018</v>
      </c>
      <c r="DI47" s="187">
        <f>LOOKUP(2,1/('[4]Raw data'!$K$1:$K$7986=DF47),'[4]Raw data'!$G$1:$G$7986)</f>
        <v>0</v>
      </c>
      <c r="DJ47" s="187">
        <f>LOOKUP(2,1/('[4]Raw data'!$K$1:$K$7986=DF47),'[4]Raw data'!$H$1:$H$7986)</f>
        <v>0</v>
      </c>
      <c r="DK47" s="187">
        <f>LOOKUP(2,1/('[4]Raw data'!$K$1:$K$7986=DF47),'[4]Raw data'!$J$1:$J$7986)</f>
        <v>0</v>
      </c>
      <c r="DL47" s="187" t="str">
        <f>LOOKUP(2,1/('[4]Raw data'!$K$1:$K$7986=DF47),'[4]Raw data'!$I$1:$I$7986)</f>
        <v>https://data2.unhcr.org/en/documents/download/67489
https://reliefweb.int/sites/reliefweb.int/files/resources/irq_2019_hno.pdf
https://data2.unhcr.org/en/situations/syria/location/5</v>
      </c>
      <c r="DM47" s="200">
        <f>LOOKUP(2,1/('[4]Raw data'!$K$1:$K$7986=DF47),'[4]Raw data'!$L$1:$L$7986)</f>
        <v>43511</v>
      </c>
      <c r="DN47" s="188" t="str">
        <f t="shared" si="0"/>
        <v>IRQ003People facing stressed humanitarian needs (level 2)</v>
      </c>
      <c r="DO47" s="184">
        <f>IF(LOOKUP(2,1/(Log!$K$1:$K$7986=DN47),Log!$E$1:$E$7986)="x","x",ROUND(LOOKUP(2,1/(Log!$K$1:$K$7986=DN47),Log!$E$1:$E$7986),-3))</f>
        <v>0</v>
      </c>
      <c r="DP47" s="188" t="str">
        <f>LOOKUP(2,1/('[4]Raw data'!$K$1:$K$7986=DN47),'[4]Raw data'!$F$1:$F$7986)</f>
        <v>UNHCR 31/12/2018, OCHA 11/2018, UNHCR 31/12/2018</v>
      </c>
      <c r="DQ47" s="188">
        <f>LOOKUP(2,1/('[4]Raw data'!$K$1:$K$7986=DN47),'[4]Raw data'!$G$1:$G$7986)</f>
        <v>0</v>
      </c>
      <c r="DR47" s="188">
        <f>LOOKUP(2,1/('[4]Raw data'!$K$1:$K$7986=DN47),'[4]Raw data'!$H$1:$H$7986)</f>
        <v>0</v>
      </c>
      <c r="DS47" s="188">
        <f>LOOKUP(2,1/('[4]Raw data'!$K$1:$K$7986=DN47),'[4]Raw data'!$J$1:$J$7986)</f>
        <v>0</v>
      </c>
      <c r="DT47" s="188" t="str">
        <f>LOOKUP(2,1/('[4]Raw data'!$K$1:$K$7986=DN47),'[4]Raw data'!$I$1:$I$7986)</f>
        <v>https://data2.unhcr.org/en/documents/download/67489
https://reliefweb.int/sites/reliefweb.int/files/resources/irq_2019_hno.pdf
https://data2.unhcr.org/en/situations/syria/location/5</v>
      </c>
      <c r="DU47" s="207">
        <f>LOOKUP(2,1/('[4]Raw data'!$K$1:$K$7986=DN47),'[4]Raw data'!$L$1:$L$7986)</f>
        <v>43511</v>
      </c>
      <c r="DV47" s="198" t="str">
        <f t="shared" si="5"/>
        <v>IRQ003People  facing moderate humanitarian needs (level 3)</v>
      </c>
      <c r="DW47" s="183">
        <f>IF(LOOKUP(2,1/(Log!$K$1:$K$7986=DV47),Log!$E$1:$E$7986)="x","x",ROUND(LOOKUP(2,1/(Log!$K$1:$K$7986=DV47),Log!$E$1:$E$7986),-3))</f>
        <v>174000</v>
      </c>
      <c r="DX47" s="187" t="str">
        <f>LOOKUP(2,1/('[4]Raw data'!$K$1:$K$7986=DV47),'[4]Raw data'!$F$1:$F$7986)</f>
        <v>UNHCR 31/12/2018, OCHA 11/2018, UNHCR 31/12/2018</v>
      </c>
      <c r="DY47" s="187">
        <f>LOOKUP(2,1/('[4]Raw data'!$K$1:$K$7986=DV47),'[4]Raw data'!$G$1:$G$7986)</f>
        <v>0</v>
      </c>
      <c r="DZ47" s="187">
        <f>LOOKUP(2,1/('[4]Raw data'!$K$1:$K$7986=DV47),'[4]Raw data'!$H$1:$H$7986)</f>
        <v>0</v>
      </c>
      <c r="EA47" s="187">
        <f>LOOKUP(2,1/('[4]Raw data'!$K$1:$K$7986=DV47),'[4]Raw data'!$J$1:$J$7986)</f>
        <v>0</v>
      </c>
      <c r="EB47" s="187" t="str">
        <f>LOOKUP(2,1/('[4]Raw data'!$K$1:$K$7986=DV47),'[4]Raw data'!$I$1:$I$7986)</f>
        <v>https://data2.unhcr.org/en/documents/download/67489
https://reliefweb.int/sites/reliefweb.int/files/resources/irq_2019_hno.pdf
https://data2.unhcr.org/en/situations/syria/location/5</v>
      </c>
      <c r="EC47" s="200">
        <f>LOOKUP(2,1/('[4]Raw data'!$K$1:$K$7986=DV47),'[4]Raw data'!$L$1:$L$7986)</f>
        <v>43511</v>
      </c>
      <c r="ED47" s="188" t="str">
        <f t="shared" si="1"/>
        <v>IRQ003People facing severe humanitarian needs (level 4)</v>
      </c>
      <c r="EE47" s="184">
        <f>IF(LOOKUP(2,1/(Log!$K$1:$K$7986=ED47),Log!$E$1:$E$7986)="x","x",ROUND(LOOKUP(2,1/(Log!$K$1:$K$7986=ED47),Log!$E$1:$E$7986),-3))</f>
        <v>34000</v>
      </c>
      <c r="EF47" s="188" t="str">
        <f>LOOKUP(2,1/('[4]Raw data'!$K$1:$K$7986=ED47),'[4]Raw data'!$F$1:$F$7986)</f>
        <v>UNHCR 31/12/2018, OCHA 11/2018, UNHCR 31/12/2018</v>
      </c>
      <c r="EG47" s="188">
        <f>LOOKUP(2,1/('[4]Raw data'!$K$1:$K$7986=ED47),'[4]Raw data'!$G$1:$G$7986)</f>
        <v>0</v>
      </c>
      <c r="EH47" s="188">
        <f>LOOKUP(2,1/('[4]Raw data'!$K$1:$K$7986=ED47),'[4]Raw data'!$H$1:$H$7986)</f>
        <v>0</v>
      </c>
      <c r="EI47" s="188">
        <f>LOOKUP(2,1/('[4]Raw data'!$K$1:$K$7986=ED47),'[4]Raw data'!$J$1:$J$7986)</f>
        <v>0</v>
      </c>
      <c r="EJ47" s="188" t="str">
        <f>LOOKUP(2,1/('[4]Raw data'!$K$1:$K$7986=ED47),'[4]Raw data'!$I$1:$I$7986)</f>
        <v>https://data2.unhcr.org/en/documents/download/67489
https://reliefweb.int/sites/reliefweb.int/files/resources/irq_2019_hno.pdf
https://data2.unhcr.org/en/situations/syria/location/5</v>
      </c>
      <c r="EK47" s="207">
        <f>LOOKUP(2,1/('[4]Raw data'!$K$1:$K$7986=ED47),'[4]Raw data'!$L$1:$L$7986)</f>
        <v>43511</v>
      </c>
      <c r="EL47" s="198" t="str">
        <f t="shared" si="2"/>
        <v>IRQ003People facing extreme humanitarian needs (level 5)</v>
      </c>
      <c r="EM47" s="183">
        <f>IF(LOOKUP(2,1/(Log!$K$1:$K$7986=EL47),Log!$E$1:$E$7986)="x","x",ROUND(LOOKUP(2,1/(Log!$K$1:$K$7986=EL47),Log!$E$1:$E$7986),-3))</f>
        <v>45000</v>
      </c>
      <c r="EN47" s="187" t="str">
        <f>LOOKUP(2,1/('[4]Raw data'!$K$1:$K$7986=EL47),'[4]Raw data'!$F$1:$F$7986)</f>
        <v>UNHCR 31/12/2018, OCHA 11/2018, UNHCR 31/12/2018</v>
      </c>
      <c r="EO47" s="187">
        <f>LOOKUP(2,1/('[4]Raw data'!$K$1:$K$7986=EL47),'[4]Raw data'!$G$1:$G$7986)</f>
        <v>0</v>
      </c>
      <c r="EP47" s="187">
        <f>LOOKUP(2,1/('[4]Raw data'!$K$1:$K$7986=EL47),'[4]Raw data'!$H$1:$H$7986)</f>
        <v>0</v>
      </c>
      <c r="EQ47" s="187">
        <f>LOOKUP(2,1/('[4]Raw data'!$K$1:$K$7986=EL47),'[4]Raw data'!$J$1:$J$7986)</f>
        <v>0</v>
      </c>
      <c r="ER47" s="187" t="str">
        <f>LOOKUP(2,1/('[4]Raw data'!$K$1:$K$7986=EL47),'[4]Raw data'!$I$1:$I$7986)</f>
        <v>https://data2.unhcr.org/en/documents/download/67489
https://reliefweb.int/sites/reliefweb.int/files/resources/irq_2019_hno.pdf
https://data2.unhcr.org/en/situations/syria/location/5</v>
      </c>
      <c r="ES47" s="200">
        <f>LOOKUP(2,1/('[4]Raw data'!$K$1:$K$7986=EL47),'[4]Raw data'!$L$1:$L$7986)</f>
        <v>43511</v>
      </c>
      <c r="ET47" s="188" t="s">
        <v>4031</v>
      </c>
      <c r="EU47" s="188">
        <v>386</v>
      </c>
      <c r="EV47" s="188" t="s">
        <v>2755</v>
      </c>
      <c r="EW47" s="188" t="s">
        <v>734</v>
      </c>
      <c r="EX47" s="188">
        <v>0</v>
      </c>
      <c r="EY47" s="188" t="s">
        <v>2781</v>
      </c>
      <c r="EZ47" s="188" t="s">
        <v>2780</v>
      </c>
      <c r="FA47" s="207">
        <v>43511</v>
      </c>
      <c r="FB47" s="198" t="s">
        <v>4032</v>
      </c>
      <c r="FC47" s="187">
        <v>5</v>
      </c>
      <c r="FD47" s="187" t="s">
        <v>2761</v>
      </c>
      <c r="FE47" s="187" t="s">
        <v>735</v>
      </c>
      <c r="FF47" s="187">
        <v>0</v>
      </c>
      <c r="FG47" s="187" t="s">
        <v>2805</v>
      </c>
      <c r="FH47" s="187" t="s">
        <v>2804</v>
      </c>
      <c r="FI47" s="200">
        <v>43511</v>
      </c>
      <c r="FJ47" s="198" t="s">
        <v>4033</v>
      </c>
      <c r="FK47" s="188">
        <v>217178</v>
      </c>
      <c r="FL47" s="188" t="s">
        <v>2761</v>
      </c>
      <c r="FM47" s="188" t="s">
        <v>733</v>
      </c>
      <c r="FN47" s="188">
        <v>0</v>
      </c>
      <c r="FO47" s="188" t="s">
        <v>2806</v>
      </c>
      <c r="FP47" s="184" t="s">
        <v>2804</v>
      </c>
      <c r="FQ47" s="206">
        <v>43511</v>
      </c>
      <c r="FR47" s="198" t="s">
        <v>4034</v>
      </c>
      <c r="FS47" s="187">
        <v>1264</v>
      </c>
      <c r="FT47" s="187" t="s">
        <v>2761</v>
      </c>
      <c r="FU47" s="187" t="s">
        <v>733</v>
      </c>
      <c r="FV47" s="187">
        <v>0</v>
      </c>
      <c r="FW47" s="187" t="s">
        <v>2807</v>
      </c>
      <c r="FX47" s="187" t="s">
        <v>2804</v>
      </c>
      <c r="FY47" s="200">
        <v>43511</v>
      </c>
      <c r="FZ47" s="188" t="s">
        <v>4035</v>
      </c>
      <c r="GA47" s="188">
        <v>0</v>
      </c>
      <c r="GB47" s="188" t="s">
        <v>2504</v>
      </c>
      <c r="GC47" s="188">
        <v>0</v>
      </c>
      <c r="GD47" s="188">
        <v>0</v>
      </c>
      <c r="GE47" s="188">
        <v>0</v>
      </c>
      <c r="GF47" s="188">
        <v>0</v>
      </c>
      <c r="GG47" s="207">
        <v>43511</v>
      </c>
      <c r="GH47" s="198" t="s">
        <v>4036</v>
      </c>
      <c r="GI47" s="187">
        <v>1</v>
      </c>
      <c r="GJ47" s="187" t="s">
        <v>2504</v>
      </c>
      <c r="GK47" s="187">
        <v>0</v>
      </c>
      <c r="GL47" s="187">
        <v>0</v>
      </c>
      <c r="GM47" s="187">
        <v>0</v>
      </c>
      <c r="GN47" s="187">
        <v>0</v>
      </c>
      <c r="GO47" s="200">
        <v>43511</v>
      </c>
      <c r="GP47" s="188" t="s">
        <v>4037</v>
      </c>
      <c r="GQ47" s="188">
        <v>0</v>
      </c>
      <c r="GR47" s="188" t="s">
        <v>2504</v>
      </c>
      <c r="GS47" s="188">
        <v>0</v>
      </c>
      <c r="GT47" s="188">
        <v>0</v>
      </c>
      <c r="GU47" s="188">
        <v>0</v>
      </c>
      <c r="GV47" s="188">
        <v>0</v>
      </c>
      <c r="GW47" s="207">
        <v>43511</v>
      </c>
      <c r="GX47" s="198" t="s">
        <v>4038</v>
      </c>
      <c r="GY47" s="187">
        <v>0</v>
      </c>
      <c r="GZ47" s="187" t="s">
        <v>2504</v>
      </c>
      <c r="HA47" s="187">
        <v>0</v>
      </c>
      <c r="HB47" s="187">
        <v>0</v>
      </c>
      <c r="HC47" s="187">
        <v>0</v>
      </c>
      <c r="HD47" s="187">
        <v>0</v>
      </c>
      <c r="HE47" s="200">
        <v>43511</v>
      </c>
      <c r="HF47" s="188" t="s">
        <v>4039</v>
      </c>
      <c r="HG47" s="188">
        <v>0</v>
      </c>
      <c r="HH47" s="188" t="s">
        <v>2504</v>
      </c>
      <c r="HI47" s="188">
        <v>0</v>
      </c>
      <c r="HJ47" s="188">
        <v>0</v>
      </c>
      <c r="HK47" s="188">
        <v>0</v>
      </c>
      <c r="HL47" s="188">
        <v>0</v>
      </c>
      <c r="HM47" s="207">
        <v>43511</v>
      </c>
      <c r="HN47" s="198" t="s">
        <v>4040</v>
      </c>
      <c r="HO47" s="187">
        <v>1</v>
      </c>
      <c r="HP47" s="187" t="s">
        <v>2504</v>
      </c>
      <c r="HQ47" s="187">
        <v>0</v>
      </c>
      <c r="HR47" s="187">
        <v>0</v>
      </c>
      <c r="HS47" s="187">
        <v>0</v>
      </c>
      <c r="HT47" s="187">
        <v>0</v>
      </c>
      <c r="HU47" s="200">
        <v>43511</v>
      </c>
      <c r="HV47" s="188" t="s">
        <v>4041</v>
      </c>
      <c r="HW47" s="188">
        <v>2</v>
      </c>
      <c r="HX47" s="188" t="s">
        <v>2504</v>
      </c>
      <c r="HY47" s="188">
        <v>0</v>
      </c>
      <c r="HZ47" s="188">
        <v>0</v>
      </c>
      <c r="IA47" s="188">
        <v>0</v>
      </c>
      <c r="IB47" s="188">
        <v>0</v>
      </c>
      <c r="IC47" s="207">
        <v>43511</v>
      </c>
      <c r="ID47" s="198" t="s">
        <v>4042</v>
      </c>
      <c r="IE47" s="187">
        <v>3</v>
      </c>
      <c r="IF47" s="187" t="s">
        <v>2504</v>
      </c>
      <c r="IG47" s="187">
        <v>0</v>
      </c>
      <c r="IH47" s="187">
        <v>0</v>
      </c>
      <c r="II47" s="187">
        <v>0</v>
      </c>
      <c r="IJ47" s="187">
        <v>0</v>
      </c>
      <c r="IK47" s="200">
        <v>43511</v>
      </c>
      <c r="IL47" s="188" t="s">
        <v>4043</v>
      </c>
      <c r="IM47" s="188">
        <v>1</v>
      </c>
      <c r="IN47" s="188" t="s">
        <v>2504</v>
      </c>
      <c r="IO47" s="188">
        <v>0</v>
      </c>
      <c r="IP47" s="188">
        <v>0</v>
      </c>
      <c r="IQ47" s="188">
        <v>0</v>
      </c>
      <c r="IR47" s="188">
        <v>0</v>
      </c>
      <c r="IS47" s="207">
        <v>43511</v>
      </c>
    </row>
    <row r="48" spans="1:253" x14ac:dyDescent="0.3">
      <c r="A48" t="s">
        <v>1314</v>
      </c>
      <c r="B48" t="s">
        <v>862</v>
      </c>
      <c r="C48" t="s">
        <v>857</v>
      </c>
      <c r="D48" t="str">
        <f>Lists!C:C</f>
        <v>Italy</v>
      </c>
      <c r="E48" t="s">
        <v>152</v>
      </c>
      <c r="F48" t="s">
        <v>4044</v>
      </c>
      <c r="G48" s="186">
        <v>60484000</v>
      </c>
      <c r="H48" s="187" t="s">
        <v>2771</v>
      </c>
      <c r="I48" s="187">
        <v>0</v>
      </c>
      <c r="J48" s="187">
        <v>0</v>
      </c>
      <c r="K48" s="187" t="s">
        <v>2846</v>
      </c>
      <c r="L48" s="187" t="s">
        <v>2845</v>
      </c>
      <c r="M48" s="201">
        <v>43511</v>
      </c>
      <c r="N48" s="198" t="s">
        <v>4045</v>
      </c>
      <c r="O48" s="189">
        <v>41054</v>
      </c>
      <c r="P48" s="189">
        <v>0</v>
      </c>
      <c r="Q48" s="189" t="s">
        <v>735</v>
      </c>
      <c r="R48" s="189">
        <v>0</v>
      </c>
      <c r="S48" s="189" t="s">
        <v>2848</v>
      </c>
      <c r="T48" s="189" t="s">
        <v>2847</v>
      </c>
      <c r="U48" s="204">
        <v>43511</v>
      </c>
      <c r="V48" s="198" t="s">
        <v>4046</v>
      </c>
      <c r="W48" s="187">
        <v>6983676</v>
      </c>
      <c r="X48" s="187">
        <v>0</v>
      </c>
      <c r="Y48" s="187" t="s">
        <v>734</v>
      </c>
      <c r="Z48" s="187">
        <v>0</v>
      </c>
      <c r="AA48" s="187" t="s">
        <v>2849</v>
      </c>
      <c r="AB48" s="187" t="s">
        <v>2847</v>
      </c>
      <c r="AC48" s="201">
        <v>43511</v>
      </c>
      <c r="AD48" s="198" t="s">
        <v>4047</v>
      </c>
      <c r="AE48" s="188">
        <v>136073</v>
      </c>
      <c r="AF48" s="188" t="s">
        <v>2430</v>
      </c>
      <c r="AG48" s="188" t="s">
        <v>734</v>
      </c>
      <c r="AH48" s="188">
        <v>0</v>
      </c>
      <c r="AI48" s="188" t="s">
        <v>2851</v>
      </c>
      <c r="AJ48" s="188" t="s">
        <v>2850</v>
      </c>
      <c r="AK48" s="207">
        <v>43511</v>
      </c>
      <c r="AL48" s="198" t="s">
        <v>4048</v>
      </c>
      <c r="AM48" s="187">
        <v>136073</v>
      </c>
      <c r="AN48" s="187" t="s">
        <v>2430</v>
      </c>
      <c r="AO48" s="187" t="s">
        <v>734</v>
      </c>
      <c r="AP48" s="187">
        <v>0</v>
      </c>
      <c r="AQ48" s="187" t="s">
        <v>2851</v>
      </c>
      <c r="AR48" s="187" t="s">
        <v>2850</v>
      </c>
      <c r="AS48" s="201">
        <v>43511</v>
      </c>
      <c r="AT48" s="188" t="s">
        <v>4049</v>
      </c>
      <c r="AU48" s="188" t="s">
        <v>933</v>
      </c>
      <c r="AV48" s="188">
        <v>0</v>
      </c>
      <c r="AW48" s="188">
        <v>0</v>
      </c>
      <c r="AX48" s="188">
        <v>0</v>
      </c>
      <c r="AY48" s="188" t="s">
        <v>934</v>
      </c>
      <c r="AZ48" s="188">
        <v>0</v>
      </c>
      <c r="BA48" s="207">
        <v>43511</v>
      </c>
      <c r="BB48" s="198" t="s">
        <v>4050</v>
      </c>
      <c r="BC48" s="187" t="s">
        <v>933</v>
      </c>
      <c r="BD48" s="187">
        <v>0</v>
      </c>
      <c r="BE48" s="187">
        <v>0</v>
      </c>
      <c r="BF48" s="187">
        <v>0</v>
      </c>
      <c r="BG48" s="187" t="s">
        <v>934</v>
      </c>
      <c r="BH48" s="187">
        <v>0</v>
      </c>
      <c r="BI48" s="200">
        <v>43511</v>
      </c>
      <c r="BJ48" s="188" t="s">
        <v>4051</v>
      </c>
      <c r="BK48" s="188">
        <v>327</v>
      </c>
      <c r="BL48" s="188">
        <v>0</v>
      </c>
      <c r="BM48" s="188" t="s">
        <v>734</v>
      </c>
      <c r="BN48" s="188">
        <v>0</v>
      </c>
      <c r="BO48" s="188" t="s">
        <v>2853</v>
      </c>
      <c r="BP48" s="188">
        <v>0</v>
      </c>
      <c r="BQ48" s="207">
        <v>43511</v>
      </c>
      <c r="BR48" s="198" t="s">
        <v>4052</v>
      </c>
      <c r="BS48" s="187" t="s">
        <v>933</v>
      </c>
      <c r="BT48" s="187">
        <v>0</v>
      </c>
      <c r="BU48" s="187">
        <v>0</v>
      </c>
      <c r="BV48" s="187">
        <v>0</v>
      </c>
      <c r="BW48" s="187" t="s">
        <v>934</v>
      </c>
      <c r="BX48" s="187">
        <v>0</v>
      </c>
      <c r="BY48" s="200">
        <v>43511</v>
      </c>
      <c r="BZ48" s="188" t="s">
        <v>4053</v>
      </c>
      <c r="CA48" s="188">
        <v>0</v>
      </c>
      <c r="CB48" s="188">
        <v>0</v>
      </c>
      <c r="CC48" s="188">
        <v>0</v>
      </c>
      <c r="CD48" s="188">
        <v>0</v>
      </c>
      <c r="CE48" s="188" t="s">
        <v>2854</v>
      </c>
      <c r="CF48" s="188">
        <v>0</v>
      </c>
      <c r="CG48" s="207">
        <v>43511</v>
      </c>
      <c r="CH48" s="198" t="s">
        <v>4054</v>
      </c>
      <c r="CI48" s="188" t="e">
        <v>#N/A</v>
      </c>
      <c r="CJ48" s="188" t="e">
        <v>#N/A</v>
      </c>
      <c r="CK48" s="188" t="e">
        <v>#N/A</v>
      </c>
      <c r="CL48" s="188" t="e">
        <v>#N/A</v>
      </c>
      <c r="CM48" s="188" t="e">
        <v>#N/A</v>
      </c>
      <c r="CN48" s="188" t="e">
        <v>#N/A</v>
      </c>
      <c r="CO48" s="195" t="e">
        <v>#N/A</v>
      </c>
      <c r="CP48" s="188" t="s">
        <v>4055</v>
      </c>
      <c r="CQ48" s="187" t="s">
        <v>933</v>
      </c>
      <c r="CR48" s="187">
        <v>0</v>
      </c>
      <c r="CS48" s="187">
        <v>0</v>
      </c>
      <c r="CT48" s="187">
        <v>0</v>
      </c>
      <c r="CU48" s="187" t="s">
        <v>934</v>
      </c>
      <c r="CV48" s="187">
        <v>0</v>
      </c>
      <c r="CW48" s="200">
        <v>43511</v>
      </c>
      <c r="CX48" s="184" t="str">
        <f t="shared" si="3"/>
        <v>ITA002People in Need</v>
      </c>
      <c r="CY48" s="184">
        <f>IF(LOOKUP(2,1/(Log!$K$1:$K$7986=CX48),Log!$E$1:$E$7986)="x","x",ROUND(LOOKUP(2,1/(Log!$K$1:$K$7986=CX48),Log!$E$1:$E$7986),-3))</f>
        <v>136000</v>
      </c>
      <c r="CZ48" s="188" t="str">
        <f>LOOKUP(2,1/('[4]Raw data'!$K$1:$K$7986=CX48),'[4]Raw data'!$F$1:$F$7986)</f>
        <v>UNHCR 2019</v>
      </c>
      <c r="DA48" s="188" t="str">
        <f>LOOKUP(2,1/('[4]Raw data'!$K$1:$K$7986=CX48),'[4]Raw data'!$G$1:$G$7986)</f>
        <v>Low</v>
      </c>
      <c r="DB48" s="188">
        <f>LOOKUP(2,1/('[4]Raw data'!$K$1:$K$7986=CX48),'[4]Raw data'!$H$1:$H$7986)</f>
        <v>0</v>
      </c>
      <c r="DC48" s="188" t="str">
        <f>LOOKUP(2,1/('[4]Raw data'!$K$1:$K$7986=CX48),'[4]Raw data'!$J$1:$J$7986)</f>
        <v>135,858 adult asylum-seekers were accommodated in reception facilities in the end of 2018, 215 new sea arrivals in 2019</v>
      </c>
      <c r="DD48" s="188" t="str">
        <f>LOOKUP(2,1/('[4]Raw data'!$K$1:$K$7986=CX48),'[4]Raw data'!$I$1:$I$7986)</f>
        <v>https://data2.unhcr.org/en/situations/mediterranean/location/5205 https://reliefweb.int/sites/reliefweb.int/files/resources/67557.pdf</v>
      </c>
      <c r="DE48" s="207">
        <f>LOOKUP(2,1/('[4]Raw data'!$K$1:$K$7986=CX48),'[4]Raw data'!$L$1:$L$7986)</f>
        <v>43511</v>
      </c>
      <c r="DF48" s="197" t="str">
        <f t="shared" si="4"/>
        <v>ITA002People facing minimal humanitarian needs (level 1)</v>
      </c>
      <c r="DG48" s="183">
        <f>IF(LOOKUP(2,1/(Log!$K$1:$K$7986=DF48),Log!$E$1:$E$7986)="x","x",ROUND(LOOKUP(2,1/(Log!$K$1:$K$7986=DF48),Log!$E$1:$E$7986),-3))</f>
        <v>136000</v>
      </c>
      <c r="DH48" s="187" t="str">
        <f>LOOKUP(2,1/('[4]Raw data'!$K$1:$K$7986=DF48),'[4]Raw data'!$F$1:$F$7986)</f>
        <v>UNHCR 2019</v>
      </c>
      <c r="DI48" s="187" t="str">
        <f>LOOKUP(2,1/('[4]Raw data'!$K$1:$K$7986=DF48),'[4]Raw data'!$G$1:$G$7986)</f>
        <v>Low</v>
      </c>
      <c r="DJ48" s="187">
        <f>LOOKUP(2,1/('[4]Raw data'!$K$1:$K$7986=DF48),'[4]Raw data'!$H$1:$H$7986)</f>
        <v>0</v>
      </c>
      <c r="DK48" s="187" t="str">
        <f>LOOKUP(2,1/('[4]Raw data'!$K$1:$K$7986=DF48),'[4]Raw data'!$J$1:$J$7986)</f>
        <v>No information on their needs, support and access to services is mostly given, therefore the whole population is out in level 1</v>
      </c>
      <c r="DL48" s="187" t="str">
        <f>LOOKUP(2,1/('[4]Raw data'!$K$1:$K$7986=DF48),'[4]Raw data'!$I$1:$I$7986)</f>
        <v>https://data2.unhcr.org/en/situations/mediterranean/location/5205 https://reliefweb.int/sites/reliefweb.int/files/resources/67557.pdf</v>
      </c>
      <c r="DM48" s="200">
        <f>LOOKUP(2,1/('[4]Raw data'!$K$1:$K$7986=DF48),'[4]Raw data'!$L$1:$L$7986)</f>
        <v>43511</v>
      </c>
      <c r="DN48" s="188" t="str">
        <f t="shared" si="0"/>
        <v>ITA002People facing stressed humanitarian needs (level 2)</v>
      </c>
      <c r="DO48" s="184">
        <f>IF(LOOKUP(2,1/(Log!$K$1:$K$7986=DN48),Log!$E$1:$E$7986)="x","x",ROUND(LOOKUP(2,1/(Log!$K$1:$K$7986=DN48),Log!$E$1:$E$7986),-3))</f>
        <v>0</v>
      </c>
      <c r="DP48" s="188" t="str">
        <f>LOOKUP(2,1/('[4]Raw data'!$K$1:$K$7986=DN48),'[4]Raw data'!$F$1:$F$7986)</f>
        <v>UNHCR 2019</v>
      </c>
      <c r="DQ48" s="188" t="str">
        <f>LOOKUP(2,1/('[4]Raw data'!$K$1:$K$7986=DN48),'[4]Raw data'!$G$1:$G$7986)</f>
        <v>Medium</v>
      </c>
      <c r="DR48" s="188">
        <f>LOOKUP(2,1/('[4]Raw data'!$K$1:$K$7986=DN48),'[4]Raw data'!$H$1:$H$7986)</f>
        <v>0</v>
      </c>
      <c r="DS48" s="188" t="str">
        <f>LOOKUP(2,1/('[4]Raw data'!$K$1:$K$7986=DN48),'[4]Raw data'!$J$1:$J$7986)</f>
        <v>No information on their needs, support and access to services is mostly given, therefore the whole population is out in level 1</v>
      </c>
      <c r="DT48" s="188" t="str">
        <f>LOOKUP(2,1/('[4]Raw data'!$K$1:$K$7986=DN48),'[4]Raw data'!$I$1:$I$7986)</f>
        <v>https://data2.unhcr.org/en/situations/mediterranean/location/5205 https://reliefweb.int/sites/reliefweb.int/files/resources/67557.pdf</v>
      </c>
      <c r="DU48" s="207">
        <f>LOOKUP(2,1/('[4]Raw data'!$K$1:$K$7986=DN48),'[4]Raw data'!$L$1:$L$7986)</f>
        <v>43511</v>
      </c>
      <c r="DV48" s="198" t="str">
        <f t="shared" si="5"/>
        <v>ITA002People  facing moderate humanitarian needs (level 3)</v>
      </c>
      <c r="DW48" s="183">
        <f>IF(LOOKUP(2,1/(Log!$K$1:$K$7986=DV48),Log!$E$1:$E$7986)="x","x",ROUND(LOOKUP(2,1/(Log!$K$1:$K$7986=DV48),Log!$E$1:$E$7986),-3))</f>
        <v>0</v>
      </c>
      <c r="DX48" s="187" t="str">
        <f>LOOKUP(2,1/('[4]Raw data'!$K$1:$K$7986=DV48),'[4]Raw data'!$F$1:$F$7986)</f>
        <v>UNHCR 2019</v>
      </c>
      <c r="DY48" s="187" t="str">
        <f>LOOKUP(2,1/('[4]Raw data'!$K$1:$K$7986=DV48),'[4]Raw data'!$G$1:$G$7986)</f>
        <v>Medium</v>
      </c>
      <c r="DZ48" s="187">
        <f>LOOKUP(2,1/('[4]Raw data'!$K$1:$K$7986=DV48),'[4]Raw data'!$H$1:$H$7986)</f>
        <v>0</v>
      </c>
      <c r="EA48" s="187" t="str">
        <f>LOOKUP(2,1/('[4]Raw data'!$K$1:$K$7986=DV48),'[4]Raw data'!$J$1:$J$7986)</f>
        <v>No information on their needs, support and access to services is mostly given, therefore the whole population is out in level 1</v>
      </c>
      <c r="EB48" s="187" t="str">
        <f>LOOKUP(2,1/('[4]Raw data'!$K$1:$K$7986=DV48),'[4]Raw data'!$I$1:$I$7986)</f>
        <v>https://data2.unhcr.org/en/situations/mediterranean/location/5205 https://reliefweb.int/sites/reliefweb.int/files/resources/67557.pdf</v>
      </c>
      <c r="EC48" s="200">
        <f>LOOKUP(2,1/('[4]Raw data'!$K$1:$K$7986=DV48),'[4]Raw data'!$L$1:$L$7986)</f>
        <v>43511</v>
      </c>
      <c r="ED48" s="188" t="str">
        <f t="shared" si="1"/>
        <v>ITA002People facing severe humanitarian needs (level 4)</v>
      </c>
      <c r="EE48" s="184">
        <f>IF(LOOKUP(2,1/(Log!$K$1:$K$7986=ED48),Log!$E$1:$E$7986)="x","x",ROUND(LOOKUP(2,1/(Log!$K$1:$K$7986=ED48),Log!$E$1:$E$7986),-3))</f>
        <v>0</v>
      </c>
      <c r="EF48" s="188" t="str">
        <f>LOOKUP(2,1/('[4]Raw data'!$K$1:$K$7986=ED48),'[4]Raw data'!$F$1:$F$7986)</f>
        <v>UNHCR 2019</v>
      </c>
      <c r="EG48" s="188" t="str">
        <f>LOOKUP(2,1/('[4]Raw data'!$K$1:$K$7986=ED48),'[4]Raw data'!$G$1:$G$7986)</f>
        <v>Medium</v>
      </c>
      <c r="EH48" s="188">
        <f>LOOKUP(2,1/('[4]Raw data'!$K$1:$K$7986=ED48),'[4]Raw data'!$H$1:$H$7986)</f>
        <v>0</v>
      </c>
      <c r="EI48" s="188" t="str">
        <f>LOOKUP(2,1/('[4]Raw data'!$K$1:$K$7986=ED48),'[4]Raw data'!$J$1:$J$7986)</f>
        <v>No information on their needs, support and access to services is mostly given, therefore the whole population is out in level 1</v>
      </c>
      <c r="EJ48" s="188" t="str">
        <f>LOOKUP(2,1/('[4]Raw data'!$K$1:$K$7986=ED48),'[4]Raw data'!$I$1:$I$7986)</f>
        <v>https://data2.unhcr.org/en/situations/mediterranean/location/5205 https://reliefweb.int/sites/reliefweb.int/files/resources/67557.pdf</v>
      </c>
      <c r="EK48" s="207">
        <f>LOOKUP(2,1/('[4]Raw data'!$K$1:$K$7986=ED48),'[4]Raw data'!$L$1:$L$7986)</f>
        <v>43511</v>
      </c>
      <c r="EL48" s="198" t="str">
        <f t="shared" si="2"/>
        <v>ITA002People facing extreme humanitarian needs (level 5)</v>
      </c>
      <c r="EM48" s="183">
        <f>IF(LOOKUP(2,1/(Log!$K$1:$K$7986=EL48),Log!$E$1:$E$7986)="x","x",ROUND(LOOKUP(2,1/(Log!$K$1:$K$7986=EL48),Log!$E$1:$E$7986),-3))</f>
        <v>0</v>
      </c>
      <c r="EN48" s="187" t="str">
        <f>LOOKUP(2,1/('[4]Raw data'!$K$1:$K$7986=EL48),'[4]Raw data'!$F$1:$F$7986)</f>
        <v>UNHCR 2019</v>
      </c>
      <c r="EO48" s="187" t="str">
        <f>LOOKUP(2,1/('[4]Raw data'!$K$1:$K$7986=EL48),'[4]Raw data'!$G$1:$G$7986)</f>
        <v>Medium</v>
      </c>
      <c r="EP48" s="187">
        <f>LOOKUP(2,1/('[4]Raw data'!$K$1:$K$7986=EL48),'[4]Raw data'!$H$1:$H$7986)</f>
        <v>0</v>
      </c>
      <c r="EQ48" s="187" t="str">
        <f>LOOKUP(2,1/('[4]Raw data'!$K$1:$K$7986=EL48),'[4]Raw data'!$J$1:$J$7986)</f>
        <v>No information on their needs, support and access to services is mostly given, therefore the whole population is out in level 1</v>
      </c>
      <c r="ER48" s="187" t="str">
        <f>LOOKUP(2,1/('[4]Raw data'!$K$1:$K$7986=EL48),'[4]Raw data'!$I$1:$I$7986)</f>
        <v>https://data2.unhcr.org/en/situations/mediterranean/location/5205 https://reliefweb.int/sites/reliefweb.int/files/resources/67557.pdf</v>
      </c>
      <c r="ES48" s="200">
        <f>LOOKUP(2,1/('[4]Raw data'!$K$1:$K$7986=EL48),'[4]Raw data'!$L$1:$L$7986)</f>
        <v>43511</v>
      </c>
      <c r="ET48" s="188" t="s">
        <v>4056</v>
      </c>
      <c r="EU48" s="188">
        <v>327</v>
      </c>
      <c r="EV48" s="188">
        <v>0</v>
      </c>
      <c r="EW48" s="188" t="s">
        <v>734</v>
      </c>
      <c r="EX48" s="188">
        <v>0</v>
      </c>
      <c r="EY48" s="188" t="s">
        <v>2853</v>
      </c>
      <c r="EZ48" s="188" t="s">
        <v>2852</v>
      </c>
      <c r="FA48" s="207">
        <v>43511</v>
      </c>
      <c r="FB48" s="198" t="s">
        <v>4057</v>
      </c>
      <c r="FC48" s="187">
        <v>2</v>
      </c>
      <c r="FD48" s="187">
        <v>0</v>
      </c>
      <c r="FE48" s="187" t="s">
        <v>735</v>
      </c>
      <c r="FF48" s="187">
        <v>0</v>
      </c>
      <c r="FG48" s="187" t="s">
        <v>2858</v>
      </c>
      <c r="FH48" s="187">
        <v>0</v>
      </c>
      <c r="FI48" s="200">
        <v>43511</v>
      </c>
      <c r="FJ48" s="198" t="s">
        <v>4058</v>
      </c>
      <c r="FK48" s="188" t="s">
        <v>933</v>
      </c>
      <c r="FL48" s="188">
        <v>0</v>
      </c>
      <c r="FM48" s="188">
        <v>0</v>
      </c>
      <c r="FN48" s="188">
        <v>0</v>
      </c>
      <c r="FO48" s="188" t="s">
        <v>2802</v>
      </c>
      <c r="FP48" s="184">
        <v>0</v>
      </c>
      <c r="FQ48" s="206">
        <v>43511</v>
      </c>
      <c r="FR48" s="198" t="s">
        <v>4059</v>
      </c>
      <c r="FS48" s="187" t="s">
        <v>933</v>
      </c>
      <c r="FT48" s="187">
        <v>0</v>
      </c>
      <c r="FU48" s="187">
        <v>0</v>
      </c>
      <c r="FV48" s="187">
        <v>0</v>
      </c>
      <c r="FW48" s="187" t="s">
        <v>2802</v>
      </c>
      <c r="FX48" s="187">
        <v>0</v>
      </c>
      <c r="FY48" s="200">
        <v>43511</v>
      </c>
      <c r="FZ48" s="188" t="s">
        <v>4060</v>
      </c>
      <c r="GA48" s="188">
        <v>0</v>
      </c>
      <c r="GB48" s="188" t="s">
        <v>2504</v>
      </c>
      <c r="GC48" s="188">
        <v>0</v>
      </c>
      <c r="GD48" s="188">
        <v>0</v>
      </c>
      <c r="GE48" s="188">
        <v>0</v>
      </c>
      <c r="GF48" s="188">
        <v>0</v>
      </c>
      <c r="GG48" s="207">
        <v>43511</v>
      </c>
      <c r="GH48" s="198" t="s">
        <v>4061</v>
      </c>
      <c r="GI48" s="187">
        <v>1</v>
      </c>
      <c r="GJ48" s="187" t="s">
        <v>2504</v>
      </c>
      <c r="GK48" s="187">
        <v>0</v>
      </c>
      <c r="GL48" s="187">
        <v>0</v>
      </c>
      <c r="GM48" s="187">
        <v>0</v>
      </c>
      <c r="GN48" s="187">
        <v>0</v>
      </c>
      <c r="GO48" s="200">
        <v>43511</v>
      </c>
      <c r="GP48" s="188" t="s">
        <v>4062</v>
      </c>
      <c r="GQ48" s="188">
        <v>1</v>
      </c>
      <c r="GR48" s="188" t="s">
        <v>2504</v>
      </c>
      <c r="GS48" s="188">
        <v>0</v>
      </c>
      <c r="GT48" s="188">
        <v>0</v>
      </c>
      <c r="GU48" s="188">
        <v>0</v>
      </c>
      <c r="GV48" s="188">
        <v>0</v>
      </c>
      <c r="GW48" s="207">
        <v>43511</v>
      </c>
      <c r="GX48" s="198" t="s">
        <v>4063</v>
      </c>
      <c r="GY48" s="187">
        <v>0</v>
      </c>
      <c r="GZ48" s="187" t="s">
        <v>2504</v>
      </c>
      <c r="HA48" s="187">
        <v>0</v>
      </c>
      <c r="HB48" s="187">
        <v>0</v>
      </c>
      <c r="HC48" s="187">
        <v>0</v>
      </c>
      <c r="HD48" s="187">
        <v>0</v>
      </c>
      <c r="HE48" s="200">
        <v>43511</v>
      </c>
      <c r="HF48" s="188" t="s">
        <v>4064</v>
      </c>
      <c r="HG48" s="188">
        <v>1</v>
      </c>
      <c r="HH48" s="188" t="s">
        <v>2504</v>
      </c>
      <c r="HI48" s="188">
        <v>0</v>
      </c>
      <c r="HJ48" s="188">
        <v>0</v>
      </c>
      <c r="HK48" s="188">
        <v>0</v>
      </c>
      <c r="HL48" s="188">
        <v>0</v>
      </c>
      <c r="HM48" s="207">
        <v>43511</v>
      </c>
      <c r="HN48" s="198" t="s">
        <v>4065</v>
      </c>
      <c r="HO48" s="187">
        <v>1</v>
      </c>
      <c r="HP48" s="187" t="s">
        <v>2504</v>
      </c>
      <c r="HQ48" s="187">
        <v>0</v>
      </c>
      <c r="HR48" s="187">
        <v>0</v>
      </c>
      <c r="HS48" s="187">
        <v>0</v>
      </c>
      <c r="HT48" s="187">
        <v>0</v>
      </c>
      <c r="HU48" s="200">
        <v>43511</v>
      </c>
      <c r="HV48" s="188" t="s">
        <v>4066</v>
      </c>
      <c r="HW48" s="188">
        <v>0</v>
      </c>
      <c r="HX48" s="188" t="s">
        <v>2504</v>
      </c>
      <c r="HY48" s="188">
        <v>0</v>
      </c>
      <c r="HZ48" s="188">
        <v>0</v>
      </c>
      <c r="IA48" s="188">
        <v>0</v>
      </c>
      <c r="IB48" s="188">
        <v>0</v>
      </c>
      <c r="IC48" s="207">
        <v>43511</v>
      </c>
      <c r="ID48" s="198" t="s">
        <v>4067</v>
      </c>
      <c r="IE48" s="187">
        <v>0</v>
      </c>
      <c r="IF48" s="187" t="s">
        <v>2504</v>
      </c>
      <c r="IG48" s="187">
        <v>0</v>
      </c>
      <c r="IH48" s="187">
        <v>0</v>
      </c>
      <c r="II48" s="187">
        <v>0</v>
      </c>
      <c r="IJ48" s="187">
        <v>0</v>
      </c>
      <c r="IK48" s="200">
        <v>43511</v>
      </c>
      <c r="IL48" s="188" t="s">
        <v>4068</v>
      </c>
      <c r="IM48" s="188">
        <v>0</v>
      </c>
      <c r="IN48" s="188" t="s">
        <v>2504</v>
      </c>
      <c r="IO48" s="188">
        <v>0</v>
      </c>
      <c r="IP48" s="188">
        <v>0</v>
      </c>
      <c r="IQ48" s="188">
        <v>0</v>
      </c>
      <c r="IR48" s="188">
        <v>0</v>
      </c>
      <c r="IS48" s="207">
        <v>43511</v>
      </c>
    </row>
    <row r="49" spans="1:253" x14ac:dyDescent="0.3">
      <c r="A49" t="s">
        <v>159</v>
      </c>
      <c r="B49" t="s">
        <v>861</v>
      </c>
      <c r="C49" t="s">
        <v>2577</v>
      </c>
      <c r="D49" t="str">
        <f>Lists!C:C</f>
        <v>Jordan</v>
      </c>
      <c r="E49" t="s">
        <v>158</v>
      </c>
      <c r="F49" t="s">
        <v>4069</v>
      </c>
      <c r="G49" s="186">
        <v>11090000</v>
      </c>
      <c r="H49" s="187" t="s">
        <v>1403</v>
      </c>
      <c r="I49" s="187" t="s">
        <v>734</v>
      </c>
      <c r="J49" s="187">
        <v>2</v>
      </c>
      <c r="K49" s="187" t="s">
        <v>1417</v>
      </c>
      <c r="L49" s="187" t="s">
        <v>1409</v>
      </c>
      <c r="M49" s="201">
        <v>43511</v>
      </c>
      <c r="N49" s="198" t="s">
        <v>4070</v>
      </c>
      <c r="O49" s="189">
        <v>40500</v>
      </c>
      <c r="P49" s="189" t="s">
        <v>1404</v>
      </c>
      <c r="Q49" s="189" t="s">
        <v>734</v>
      </c>
      <c r="R49" s="189">
        <v>2</v>
      </c>
      <c r="S49" s="189" t="s">
        <v>2573</v>
      </c>
      <c r="T49" s="189" t="s">
        <v>1410</v>
      </c>
      <c r="U49" s="204">
        <v>43511</v>
      </c>
      <c r="V49" s="198" t="s">
        <v>4071</v>
      </c>
      <c r="W49" s="187">
        <v>8906000</v>
      </c>
      <c r="X49" s="187" t="s">
        <v>1405</v>
      </c>
      <c r="Y49" s="187" t="s">
        <v>734</v>
      </c>
      <c r="Z49" s="187">
        <v>2</v>
      </c>
      <c r="AA49" s="187" t="s">
        <v>1419</v>
      </c>
      <c r="AB49" s="187" t="s">
        <v>1411</v>
      </c>
      <c r="AC49" s="201">
        <v>43511</v>
      </c>
      <c r="AD49" s="198" t="s">
        <v>4072</v>
      </c>
      <c r="AE49" s="188">
        <v>1097000</v>
      </c>
      <c r="AF49" s="188" t="s">
        <v>2567</v>
      </c>
      <c r="AG49" s="188" t="s">
        <v>734</v>
      </c>
      <c r="AH49" s="188">
        <v>2</v>
      </c>
      <c r="AI49" s="188" t="s">
        <v>2574</v>
      </c>
      <c r="AJ49" s="188" t="s">
        <v>2570</v>
      </c>
      <c r="AK49" s="207">
        <v>43511</v>
      </c>
      <c r="AL49" s="198" t="s">
        <v>4073</v>
      </c>
      <c r="AM49" s="187">
        <v>1097000</v>
      </c>
      <c r="AN49" s="187" t="s">
        <v>2567</v>
      </c>
      <c r="AO49" s="187" t="s">
        <v>734</v>
      </c>
      <c r="AP49" s="187">
        <v>2</v>
      </c>
      <c r="AQ49" s="187" t="s">
        <v>2574</v>
      </c>
      <c r="AR49" s="187" t="s">
        <v>2570</v>
      </c>
      <c r="AS49" s="201">
        <v>43511</v>
      </c>
      <c r="AT49" s="188" t="s">
        <v>4074</v>
      </c>
      <c r="AU49" s="188">
        <v>0</v>
      </c>
      <c r="AV49" s="188" t="s">
        <v>1407</v>
      </c>
      <c r="AW49" s="188" t="s">
        <v>734</v>
      </c>
      <c r="AX49" s="188">
        <v>2</v>
      </c>
      <c r="AY49" s="188">
        <v>0</v>
      </c>
      <c r="AZ49" s="188" t="s">
        <v>1413</v>
      </c>
      <c r="BA49" s="207">
        <v>43511</v>
      </c>
      <c r="BB49" s="198" t="s">
        <v>4075</v>
      </c>
      <c r="BC49" s="187" t="s">
        <v>445</v>
      </c>
      <c r="BD49" s="187">
        <v>0</v>
      </c>
      <c r="BE49" s="187">
        <v>0</v>
      </c>
      <c r="BF49" s="187" t="b">
        <v>0</v>
      </c>
      <c r="BG49" s="187" t="s">
        <v>1796</v>
      </c>
      <c r="BH49" s="187" t="s">
        <v>1413</v>
      </c>
      <c r="BI49" s="200">
        <v>43511</v>
      </c>
      <c r="BJ49" s="188" t="s">
        <v>4076</v>
      </c>
      <c r="BK49" s="188">
        <v>0</v>
      </c>
      <c r="BL49" s="188" t="s">
        <v>1407</v>
      </c>
      <c r="BM49" s="188" t="s">
        <v>734</v>
      </c>
      <c r="BN49" s="188">
        <v>2</v>
      </c>
      <c r="BO49" s="188">
        <v>0</v>
      </c>
      <c r="BP49" s="188" t="s">
        <v>1416</v>
      </c>
      <c r="BQ49" s="207">
        <v>43511</v>
      </c>
      <c r="BR49" s="198" t="s">
        <v>4077</v>
      </c>
      <c r="BS49" s="187">
        <v>0</v>
      </c>
      <c r="BT49" s="187">
        <v>0</v>
      </c>
      <c r="BU49" s="187">
        <v>0</v>
      </c>
      <c r="BV49" s="187" t="b">
        <v>0</v>
      </c>
      <c r="BW49" s="187">
        <v>0</v>
      </c>
      <c r="BX49" s="187">
        <v>0</v>
      </c>
      <c r="BY49" s="200">
        <v>43511</v>
      </c>
      <c r="BZ49" s="188" t="s">
        <v>4078</v>
      </c>
      <c r="CA49" s="188">
        <v>0</v>
      </c>
      <c r="CB49" s="188">
        <v>0</v>
      </c>
      <c r="CC49" s="188">
        <v>0</v>
      </c>
      <c r="CD49" s="188" t="b">
        <v>0</v>
      </c>
      <c r="CE49" s="188">
        <v>0</v>
      </c>
      <c r="CF49" s="188">
        <v>0</v>
      </c>
      <c r="CG49" s="207">
        <v>43511</v>
      </c>
      <c r="CH49" s="198" t="s">
        <v>4079</v>
      </c>
      <c r="CI49" s="188" t="e">
        <v>#N/A</v>
      </c>
      <c r="CJ49" s="188" t="e">
        <v>#N/A</v>
      </c>
      <c r="CK49" s="188" t="e">
        <v>#N/A</v>
      </c>
      <c r="CL49" s="188" t="e">
        <v>#N/A</v>
      </c>
      <c r="CM49" s="188" t="e">
        <v>#N/A</v>
      </c>
      <c r="CN49" s="188" t="e">
        <v>#N/A</v>
      </c>
      <c r="CO49" s="195" t="e">
        <v>#N/A</v>
      </c>
      <c r="CP49" s="188" t="s">
        <v>4080</v>
      </c>
      <c r="CQ49" s="187" t="s">
        <v>445</v>
      </c>
      <c r="CR49" s="187">
        <v>0</v>
      </c>
      <c r="CS49" s="187">
        <v>0</v>
      </c>
      <c r="CT49" s="187" t="b">
        <v>0</v>
      </c>
      <c r="CU49" s="187" t="s">
        <v>1796</v>
      </c>
      <c r="CV49" s="187">
        <v>0</v>
      </c>
      <c r="CW49" s="200">
        <v>43511</v>
      </c>
      <c r="CX49" s="184" t="str">
        <f t="shared" si="3"/>
        <v>JOR001People in Need</v>
      </c>
      <c r="CY49" s="184">
        <f>IF(LOOKUP(2,1/(Log!$K$1:$K$7986=CX49),Log!$E$1:$E$7986)="x","x",ROUND(LOOKUP(2,1/(Log!$K$1:$K$7986=CX49),Log!$E$1:$E$7986),-3))</f>
        <v>1097000</v>
      </c>
      <c r="CZ49" s="188" t="str">
        <f>LOOKUP(2,1/('[4]Raw data'!$K$1:$K$7986=CX49),'[4]Raw data'!$F$1:$F$7986)</f>
        <v>UNHCR 12/2018, UNWR, 06/2018, UN 01/2019; UNRWA 01/01/2020</v>
      </c>
      <c r="DA49" s="188" t="str">
        <f>LOOKUP(2,1/('[4]Raw data'!$K$1:$K$7986=CX49),'[4]Raw data'!$G$1:$G$7986)</f>
        <v>Medium</v>
      </c>
      <c r="DB49" s="188">
        <f>LOOKUP(2,1/('[4]Raw data'!$K$1:$K$7986=CX49),'[4]Raw data'!$H$1:$H$7986)</f>
        <v>2</v>
      </c>
      <c r="DC49" s="188" t="str">
        <f>LOOKUP(2,1/('[4]Raw data'!$K$1:$K$7986=CX49),'[4]Raw data'!$J$1:$J$7986)</f>
        <v>Total number of crisis related displaced people: 671074 (Syrian refugees) + 17824 (PRS) + 408000 (Palestinians in camps)</v>
      </c>
      <c r="DD49" s="188" t="str">
        <f>LOOKUP(2,1/('[4]Raw data'!$K$1:$K$7986=CX49),'[4]Raw data'!$I$1:$I$7986)</f>
        <v>http://reporting.unhcr.org/sites/default/files/UNHCR%20Jordan%20Fact%20Sheet%20-%20January-December%202018.pdf https://reliefweb.int/sites/reliefweb.int/files/resources/UN%20in%20Syria%20Statement%20on%20Hajin%20and%20Rukban_15.01.2018.pdf https://www.unrwa.org/sites/default/files/content/resources/2018_syria_crisis_progress_report_final_clean.pdf https://reliefweb.int/sites/reliefweb.int/files/resources/unrwa_in_figures_2018_eng_v1_31_1_2019_final.pdf</v>
      </c>
      <c r="DE49" s="207">
        <f>LOOKUP(2,1/('[4]Raw data'!$K$1:$K$7986=CX49),'[4]Raw data'!$L$1:$L$7986)</f>
        <v>43511</v>
      </c>
      <c r="DF49" s="197" t="str">
        <f t="shared" si="4"/>
        <v>JOR001People facing minimal humanitarian needs (level 1)</v>
      </c>
      <c r="DG49" s="183">
        <f>IF(LOOKUP(2,1/(Log!$K$1:$K$7986=DF49),Log!$E$1:$E$7986)="x","x",ROUND(LOOKUP(2,1/(Log!$K$1:$K$7986=DF49),Log!$E$1:$E$7986),-3))</f>
        <v>117000</v>
      </c>
      <c r="DH49" s="187" t="str">
        <f>LOOKUP(2,1/('[4]Raw data'!$K$1:$K$7986=DF49),'[4]Raw data'!$F$1:$F$7986)</f>
        <v>UNHCR 12/2018</v>
      </c>
      <c r="DI49" s="187" t="str">
        <f>LOOKUP(2,1/('[4]Raw data'!$K$1:$K$7986=DF49),'[4]Raw data'!$G$1:$G$7986)</f>
        <v>Medium</v>
      </c>
      <c r="DJ49" s="187">
        <f>LOOKUP(2,1/('[4]Raw data'!$K$1:$K$7986=DF49),'[4]Raw data'!$H$1:$H$7986)</f>
        <v>2</v>
      </c>
      <c r="DK49" s="187" t="str">
        <f>LOOKUP(2,1/('[4]Raw data'!$K$1:$K$7986=DF49),'[4]Raw data'!$J$1:$J$7986)</f>
        <v>83% of Syrian refugees in Jordan live in urban areas and in poverty (below the poverty line). Refugees above the poverty line and living in urban areas are considered facing minimal humanitarian needs: 17% of 671074 (Syrian refugees) + 17825 (PRS)</v>
      </c>
      <c r="DL49" s="187" t="str">
        <f>LOOKUP(2,1/('[4]Raw data'!$K$1:$K$7986=DF49),'[4]Raw data'!$I$1:$I$7986)</f>
        <v>https://reliefweb.int/sites/reliefweb.int/files/resources/67367.pdf</v>
      </c>
      <c r="DM49" s="200">
        <f>LOOKUP(2,1/('[4]Raw data'!$K$1:$K$7986=DF49),'[4]Raw data'!$L$1:$L$7986)</f>
        <v>43511</v>
      </c>
      <c r="DN49" s="188" t="str">
        <f t="shared" si="0"/>
        <v>JOR001People facing stressed humanitarian needs (level 2)</v>
      </c>
      <c r="DO49" s="184">
        <f>IF(LOOKUP(2,1/(Log!$K$1:$K$7986=DN49),Log!$E$1:$E$7986)="x","x",ROUND(LOOKUP(2,1/(Log!$K$1:$K$7986=DN49),Log!$E$1:$E$7986),-3))</f>
        <v>980000</v>
      </c>
      <c r="DP49" s="188" t="str">
        <f>LOOKUP(2,1/('[4]Raw data'!$K$1:$K$7986=DN49),'[4]Raw data'!$F$1:$F$7986)</f>
        <v>UNHCR 12/2018; UNRWA 01/01/2020</v>
      </c>
      <c r="DQ49" s="188" t="str">
        <f>LOOKUP(2,1/('[4]Raw data'!$K$1:$K$7986=DN49),'[4]Raw data'!$G$1:$G$7986)</f>
        <v>Medium</v>
      </c>
      <c r="DR49" s="188">
        <f>LOOKUP(2,1/('[4]Raw data'!$K$1:$K$7986=DN49),'[4]Raw data'!$H$1:$H$7986)</f>
        <v>2</v>
      </c>
      <c r="DS49" s="188" t="str">
        <f>LOOKUP(2,1/('[4]Raw data'!$K$1:$K$7986=DN49),'[4]Raw data'!$J$1:$J$7986)</f>
        <v xml:space="preserve">83% of Syrian refugees in Jordan live in urban areas and in poverty (below the poverty line). Refugees below the poverty line are considered facing stressed humanitarian needs: 83% of 671074 (Syrian refugees) + 17825 (PRS). The 408000 Palestinian refugees in camps are also placed in this level </v>
      </c>
      <c r="DT49" s="188" t="str">
        <f>LOOKUP(2,1/('[4]Raw data'!$K$1:$K$7986=DN49),'[4]Raw data'!$I$1:$I$7986)</f>
        <v>https://reliefweb.int/sites/reliefweb.int/files/resources/67367.pdf https://reliefweb.int/sites/reliefweb.int/files/resources/unrwa_in_figures_2018_eng_v1_31_1_2019_final.pdf</v>
      </c>
      <c r="DU49" s="207">
        <f>LOOKUP(2,1/('[4]Raw data'!$K$1:$K$7986=DN49),'[4]Raw data'!$L$1:$L$7986)</f>
        <v>43511</v>
      </c>
      <c r="DV49" s="198" t="str">
        <f t="shared" si="5"/>
        <v>JOR001People  facing moderate humanitarian needs (level 3)</v>
      </c>
      <c r="DW49" s="183">
        <f>IF(LOOKUP(2,1/(Log!$K$1:$K$7986=DV49),Log!$E$1:$E$7986)="x","x",ROUND(LOOKUP(2,1/(Log!$K$1:$K$7986=DV49),Log!$E$1:$E$7986),-3))</f>
        <v>0</v>
      </c>
      <c r="DX49" s="187">
        <f>LOOKUP(2,1/('[4]Raw data'!$K$1:$K$7986=DV49),'[4]Raw data'!$F$1:$F$7986)</f>
        <v>0</v>
      </c>
      <c r="DY49" s="187">
        <f>LOOKUP(2,1/('[4]Raw data'!$K$1:$K$7986=DV49),'[4]Raw data'!$G$1:$G$7986)</f>
        <v>0</v>
      </c>
      <c r="DZ49" s="187" t="b">
        <f>LOOKUP(2,1/('[4]Raw data'!$K$1:$K$7986=DV49),'[4]Raw data'!$H$1:$H$7986)</f>
        <v>0</v>
      </c>
      <c r="EA49" s="187">
        <f>LOOKUP(2,1/('[4]Raw data'!$K$1:$K$7986=DV49),'[4]Raw data'!$J$1:$J$7986)</f>
        <v>0</v>
      </c>
      <c r="EB49" s="187">
        <f>LOOKUP(2,1/('[4]Raw data'!$K$1:$K$7986=DV49),'[4]Raw data'!$I$1:$I$7986)</f>
        <v>0</v>
      </c>
      <c r="EC49" s="200">
        <f>LOOKUP(2,1/('[4]Raw data'!$K$1:$K$7986=DV49),'[4]Raw data'!$L$1:$L$7986)</f>
        <v>43511</v>
      </c>
      <c r="ED49" s="188" t="str">
        <f t="shared" si="1"/>
        <v>JOR001People facing severe humanitarian needs (level 4)</v>
      </c>
      <c r="EE49" s="184">
        <f>IF(LOOKUP(2,1/(Log!$K$1:$K$7986=ED49),Log!$E$1:$E$7986)="x","x",ROUND(LOOKUP(2,1/(Log!$K$1:$K$7986=ED49),Log!$E$1:$E$7986),-3))</f>
        <v>0</v>
      </c>
      <c r="EF49" s="188">
        <f>LOOKUP(2,1/('[4]Raw data'!$K$1:$K$7986=ED49),'[4]Raw data'!$F$1:$F$7986)</f>
        <v>0</v>
      </c>
      <c r="EG49" s="188">
        <f>LOOKUP(2,1/('[4]Raw data'!$K$1:$K$7986=ED49),'[4]Raw data'!$G$1:$G$7986)</f>
        <v>0</v>
      </c>
      <c r="EH49" s="188" t="b">
        <f>LOOKUP(2,1/('[4]Raw data'!$K$1:$K$7986=ED49),'[4]Raw data'!$H$1:$H$7986)</f>
        <v>0</v>
      </c>
      <c r="EI49" s="188">
        <f>LOOKUP(2,1/('[4]Raw data'!$K$1:$K$7986=ED49),'[4]Raw data'!$J$1:$J$7986)</f>
        <v>0</v>
      </c>
      <c r="EJ49" s="188">
        <f>LOOKUP(2,1/('[4]Raw data'!$K$1:$K$7986=ED49),'[4]Raw data'!$I$1:$I$7986)</f>
        <v>0</v>
      </c>
      <c r="EK49" s="207">
        <f>LOOKUP(2,1/('[4]Raw data'!$K$1:$K$7986=ED49),'[4]Raw data'!$L$1:$L$7986)</f>
        <v>43511</v>
      </c>
      <c r="EL49" s="198" t="str">
        <f t="shared" si="2"/>
        <v>JOR001People facing extreme humanitarian needs (level 5)</v>
      </c>
      <c r="EM49" s="183">
        <f>IF(LOOKUP(2,1/(Log!$K$1:$K$7986=EL49),Log!$E$1:$E$7986)="x","x",ROUND(LOOKUP(2,1/(Log!$K$1:$K$7986=EL49),Log!$E$1:$E$7986),-3))</f>
        <v>0</v>
      </c>
      <c r="EN49" s="187">
        <f>LOOKUP(2,1/('[4]Raw data'!$K$1:$K$7986=EL49),'[4]Raw data'!$F$1:$F$7986)</f>
        <v>0</v>
      </c>
      <c r="EO49" s="187">
        <f>LOOKUP(2,1/('[4]Raw data'!$K$1:$K$7986=EL49),'[4]Raw data'!$G$1:$G$7986)</f>
        <v>0</v>
      </c>
      <c r="EP49" s="187" t="b">
        <f>LOOKUP(2,1/('[4]Raw data'!$K$1:$K$7986=EL49),'[4]Raw data'!$H$1:$H$7986)</f>
        <v>0</v>
      </c>
      <c r="EQ49" s="187">
        <f>LOOKUP(2,1/('[4]Raw data'!$K$1:$K$7986=EL49),'[4]Raw data'!$J$1:$J$7986)</f>
        <v>0</v>
      </c>
      <c r="ER49" s="187">
        <f>LOOKUP(2,1/('[4]Raw data'!$K$1:$K$7986=EL49),'[4]Raw data'!$I$1:$I$7986)</f>
        <v>0</v>
      </c>
      <c r="ES49" s="200">
        <f>LOOKUP(2,1/('[4]Raw data'!$K$1:$K$7986=EL49),'[4]Raw data'!$L$1:$L$7986)</f>
        <v>43511</v>
      </c>
      <c r="ET49" s="188" t="s">
        <v>4081</v>
      </c>
      <c r="EU49" s="188">
        <v>0</v>
      </c>
      <c r="EV49" s="188" t="s">
        <v>1407</v>
      </c>
      <c r="EW49" s="188" t="s">
        <v>734</v>
      </c>
      <c r="EX49" s="188">
        <v>2</v>
      </c>
      <c r="EY49" s="188">
        <v>0</v>
      </c>
      <c r="EZ49" s="188" t="s">
        <v>1413</v>
      </c>
      <c r="FA49" s="207">
        <v>43511</v>
      </c>
      <c r="FB49" s="198" t="s">
        <v>4082</v>
      </c>
      <c r="FC49" s="187">
        <v>2</v>
      </c>
      <c r="FD49" s="187">
        <v>0</v>
      </c>
      <c r="FE49" s="187">
        <v>0</v>
      </c>
      <c r="FF49" s="187" t="b">
        <v>0</v>
      </c>
      <c r="FG49" s="187" t="s">
        <v>1425</v>
      </c>
      <c r="FH49" s="187">
        <v>0</v>
      </c>
      <c r="FI49" s="200">
        <v>43511</v>
      </c>
      <c r="FJ49" s="198" t="s">
        <v>4083</v>
      </c>
      <c r="FK49" s="188" t="s">
        <v>445</v>
      </c>
      <c r="FL49" s="188">
        <v>0</v>
      </c>
      <c r="FM49" s="188">
        <v>0</v>
      </c>
      <c r="FN49" s="188" t="b">
        <v>0</v>
      </c>
      <c r="FO49" s="188" t="s">
        <v>1796</v>
      </c>
      <c r="FP49" s="184">
        <v>0</v>
      </c>
      <c r="FQ49" s="206">
        <v>43511</v>
      </c>
      <c r="FR49" s="198" t="s">
        <v>4084</v>
      </c>
      <c r="FS49" s="187" t="s">
        <v>445</v>
      </c>
      <c r="FT49" s="187">
        <v>0</v>
      </c>
      <c r="FU49" s="187">
        <v>0</v>
      </c>
      <c r="FV49" s="187" t="b">
        <v>0</v>
      </c>
      <c r="FW49" s="187" t="s">
        <v>1796</v>
      </c>
      <c r="FX49" s="187">
        <v>0</v>
      </c>
      <c r="FY49" s="200">
        <v>43511</v>
      </c>
      <c r="FZ49" s="188" t="s">
        <v>4085</v>
      </c>
      <c r="GA49" s="188">
        <v>0</v>
      </c>
      <c r="GB49" s="188" t="s">
        <v>1408</v>
      </c>
      <c r="GC49" s="188" t="s">
        <v>734</v>
      </c>
      <c r="GD49" s="188">
        <v>2</v>
      </c>
      <c r="GE49" s="188">
        <v>0</v>
      </c>
      <c r="GF49" s="188" t="s">
        <v>1416</v>
      </c>
      <c r="GG49" s="207">
        <v>43511</v>
      </c>
      <c r="GH49" s="198" t="s">
        <v>4086</v>
      </c>
      <c r="GI49" s="187">
        <v>1</v>
      </c>
      <c r="GJ49" s="187" t="s">
        <v>1408</v>
      </c>
      <c r="GK49" s="187" t="s">
        <v>734</v>
      </c>
      <c r="GL49" s="187">
        <v>2</v>
      </c>
      <c r="GM49" s="187">
        <v>0</v>
      </c>
      <c r="GN49" s="187" t="s">
        <v>1416</v>
      </c>
      <c r="GO49" s="200">
        <v>43511</v>
      </c>
      <c r="GP49" s="188" t="s">
        <v>4087</v>
      </c>
      <c r="GQ49" s="188">
        <v>0</v>
      </c>
      <c r="GR49" s="188" t="s">
        <v>1408</v>
      </c>
      <c r="GS49" s="188" t="s">
        <v>734</v>
      </c>
      <c r="GT49" s="188">
        <v>2</v>
      </c>
      <c r="GU49" s="188">
        <v>0</v>
      </c>
      <c r="GV49" s="188" t="s">
        <v>1416</v>
      </c>
      <c r="GW49" s="207">
        <v>43511</v>
      </c>
      <c r="GX49" s="198" t="s">
        <v>4088</v>
      </c>
      <c r="GY49" s="187">
        <v>0</v>
      </c>
      <c r="GZ49" s="187" t="s">
        <v>1408</v>
      </c>
      <c r="HA49" s="187" t="s">
        <v>734</v>
      </c>
      <c r="HB49" s="187">
        <v>2</v>
      </c>
      <c r="HC49" s="187">
        <v>0</v>
      </c>
      <c r="HD49" s="187" t="s">
        <v>1416</v>
      </c>
      <c r="HE49" s="200">
        <v>43511</v>
      </c>
      <c r="HF49" s="188" t="s">
        <v>4089</v>
      </c>
      <c r="HG49" s="188">
        <v>0</v>
      </c>
      <c r="HH49" s="188" t="s">
        <v>1408</v>
      </c>
      <c r="HI49" s="188" t="s">
        <v>734</v>
      </c>
      <c r="HJ49" s="188">
        <v>2</v>
      </c>
      <c r="HK49" s="188">
        <v>0</v>
      </c>
      <c r="HL49" s="188" t="s">
        <v>1416</v>
      </c>
      <c r="HM49" s="207">
        <v>43511</v>
      </c>
      <c r="HN49" s="198" t="s">
        <v>4090</v>
      </c>
      <c r="HO49" s="187">
        <v>2</v>
      </c>
      <c r="HP49" s="187" t="s">
        <v>1408</v>
      </c>
      <c r="HQ49" s="187" t="s">
        <v>734</v>
      </c>
      <c r="HR49" s="187">
        <v>2</v>
      </c>
      <c r="HS49" s="187">
        <v>0</v>
      </c>
      <c r="HT49" s="187" t="s">
        <v>1416</v>
      </c>
      <c r="HU49" s="200">
        <v>43511</v>
      </c>
      <c r="HV49" s="188" t="s">
        <v>4091</v>
      </c>
      <c r="HW49" s="188">
        <v>0</v>
      </c>
      <c r="HX49" s="188" t="s">
        <v>1408</v>
      </c>
      <c r="HY49" s="188" t="s">
        <v>734</v>
      </c>
      <c r="HZ49" s="188">
        <v>2</v>
      </c>
      <c r="IA49" s="188">
        <v>0</v>
      </c>
      <c r="IB49" s="188" t="s">
        <v>1416</v>
      </c>
      <c r="IC49" s="207">
        <v>43511</v>
      </c>
      <c r="ID49" s="198" t="s">
        <v>4092</v>
      </c>
      <c r="IE49" s="187">
        <v>0</v>
      </c>
      <c r="IF49" s="187" t="s">
        <v>1408</v>
      </c>
      <c r="IG49" s="187" t="s">
        <v>734</v>
      </c>
      <c r="IH49" s="187">
        <v>2</v>
      </c>
      <c r="II49" s="187">
        <v>0</v>
      </c>
      <c r="IJ49" s="187" t="s">
        <v>1416</v>
      </c>
      <c r="IK49" s="200">
        <v>43511</v>
      </c>
      <c r="IL49" s="188" t="s">
        <v>4093</v>
      </c>
      <c r="IM49" s="188">
        <v>0</v>
      </c>
      <c r="IN49" s="188" t="s">
        <v>1408</v>
      </c>
      <c r="IO49" s="188" t="s">
        <v>734</v>
      </c>
      <c r="IP49" s="188">
        <v>2</v>
      </c>
      <c r="IQ49" s="188">
        <v>0</v>
      </c>
      <c r="IR49" s="188" t="s">
        <v>1416</v>
      </c>
      <c r="IS49" s="207">
        <v>43511</v>
      </c>
    </row>
    <row r="50" spans="1:253" x14ac:dyDescent="0.3">
      <c r="A50" t="s">
        <v>1400</v>
      </c>
      <c r="B50" t="s">
        <v>862</v>
      </c>
      <c r="C50" t="s">
        <v>808</v>
      </c>
      <c r="D50" t="str">
        <f>Lists!C:C</f>
        <v>Jordan</v>
      </c>
      <c r="E50" t="s">
        <v>158</v>
      </c>
      <c r="F50" t="s">
        <v>4094</v>
      </c>
      <c r="G50" s="186">
        <v>11087824</v>
      </c>
      <c r="H50" s="187" t="s">
        <v>1403</v>
      </c>
      <c r="I50" s="187" t="s">
        <v>735</v>
      </c>
      <c r="J50" s="187">
        <v>1</v>
      </c>
      <c r="K50" s="187" t="s">
        <v>1417</v>
      </c>
      <c r="L50" s="187" t="s">
        <v>1409</v>
      </c>
      <c r="M50" s="201">
        <v>43503</v>
      </c>
      <c r="N50" s="198" t="s">
        <v>4095</v>
      </c>
      <c r="O50" s="189">
        <v>40463</v>
      </c>
      <c r="P50" s="189" t="s">
        <v>1404</v>
      </c>
      <c r="Q50" s="189" t="s">
        <v>734</v>
      </c>
      <c r="R50" s="189">
        <v>2</v>
      </c>
      <c r="S50" s="189" t="s">
        <v>1418</v>
      </c>
      <c r="T50" s="189" t="s">
        <v>1410</v>
      </c>
      <c r="U50" s="204">
        <v>43503</v>
      </c>
      <c r="V50" s="198" t="s">
        <v>4096</v>
      </c>
      <c r="W50" s="187">
        <v>8905995</v>
      </c>
      <c r="X50" s="187" t="s">
        <v>1405</v>
      </c>
      <c r="Y50" s="187" t="s">
        <v>734</v>
      </c>
      <c r="Z50" s="187">
        <v>2</v>
      </c>
      <c r="AA50" s="187" t="s">
        <v>1419</v>
      </c>
      <c r="AB50" s="187" t="s">
        <v>1411</v>
      </c>
      <c r="AC50" s="201">
        <v>43503</v>
      </c>
      <c r="AD50" s="198" t="s">
        <v>4097</v>
      </c>
      <c r="AE50" s="188">
        <v>688898</v>
      </c>
      <c r="AF50" s="188" t="s">
        <v>1406</v>
      </c>
      <c r="AG50" s="188" t="s">
        <v>734</v>
      </c>
      <c r="AH50" s="188">
        <v>2</v>
      </c>
      <c r="AI50" s="188" t="s">
        <v>1420</v>
      </c>
      <c r="AJ50" s="188" t="s">
        <v>1412</v>
      </c>
      <c r="AK50" s="207">
        <v>43503</v>
      </c>
      <c r="AL50" s="198" t="s">
        <v>4098</v>
      </c>
      <c r="AM50" s="187">
        <v>688898</v>
      </c>
      <c r="AN50" s="187" t="s">
        <v>1406</v>
      </c>
      <c r="AO50" s="187" t="s">
        <v>735</v>
      </c>
      <c r="AP50" s="187">
        <v>1</v>
      </c>
      <c r="AQ50" s="187" t="s">
        <v>1420</v>
      </c>
      <c r="AR50" s="187" t="s">
        <v>1412</v>
      </c>
      <c r="AS50" s="201">
        <v>43503</v>
      </c>
      <c r="AT50" s="188" t="s">
        <v>4099</v>
      </c>
      <c r="AU50" s="188">
        <v>0</v>
      </c>
      <c r="AV50" s="188" t="s">
        <v>1407</v>
      </c>
      <c r="AW50" s="188" t="s">
        <v>734</v>
      </c>
      <c r="AX50" s="188">
        <v>2</v>
      </c>
      <c r="AY50" s="188">
        <v>0</v>
      </c>
      <c r="AZ50" s="188" t="s">
        <v>1413</v>
      </c>
      <c r="BA50" s="207">
        <v>43503</v>
      </c>
      <c r="BB50" s="198" t="s">
        <v>4100</v>
      </c>
      <c r="BC50" s="187" t="s">
        <v>445</v>
      </c>
      <c r="BD50" s="187">
        <v>0</v>
      </c>
      <c r="BE50" s="187" t="s">
        <v>733</v>
      </c>
      <c r="BF50" s="187">
        <v>3</v>
      </c>
      <c r="BG50" s="187" t="s">
        <v>1421</v>
      </c>
      <c r="BH50" s="187" t="s">
        <v>1413</v>
      </c>
      <c r="BI50" s="200">
        <v>43503</v>
      </c>
      <c r="BJ50" s="188" t="s">
        <v>4101</v>
      </c>
      <c r="BK50" s="188">
        <v>0</v>
      </c>
      <c r="BL50" s="188" t="s">
        <v>1407</v>
      </c>
      <c r="BM50" s="188" t="s">
        <v>734</v>
      </c>
      <c r="BN50" s="188">
        <v>2</v>
      </c>
      <c r="BO50" s="188">
        <v>0</v>
      </c>
      <c r="BP50" s="188" t="s">
        <v>1173</v>
      </c>
      <c r="BQ50" s="207">
        <v>43503</v>
      </c>
      <c r="BR50" s="198" t="s">
        <v>4102</v>
      </c>
      <c r="BS50" s="187">
        <v>0</v>
      </c>
      <c r="BT50" s="187">
        <v>0</v>
      </c>
      <c r="BU50" s="187" t="s">
        <v>734</v>
      </c>
      <c r="BV50" s="187">
        <v>2</v>
      </c>
      <c r="BW50" s="187">
        <v>0</v>
      </c>
      <c r="BX50" s="187">
        <v>0</v>
      </c>
      <c r="BY50" s="200">
        <v>43503</v>
      </c>
      <c r="BZ50" s="188" t="s">
        <v>4103</v>
      </c>
      <c r="CA50" s="188">
        <v>0</v>
      </c>
      <c r="CB50" s="188">
        <v>0</v>
      </c>
      <c r="CC50" s="188" t="s">
        <v>734</v>
      </c>
      <c r="CD50" s="188">
        <v>2</v>
      </c>
      <c r="CE50" s="188">
        <v>0</v>
      </c>
      <c r="CF50" s="188">
        <v>0</v>
      </c>
      <c r="CG50" s="207">
        <v>43503</v>
      </c>
      <c r="CH50" s="198" t="s">
        <v>4104</v>
      </c>
      <c r="CI50" s="188" t="e">
        <v>#N/A</v>
      </c>
      <c r="CJ50" s="188" t="e">
        <v>#N/A</v>
      </c>
      <c r="CK50" s="188" t="e">
        <v>#N/A</v>
      </c>
      <c r="CL50" s="188" t="e">
        <v>#N/A</v>
      </c>
      <c r="CM50" s="188" t="e">
        <v>#N/A</v>
      </c>
      <c r="CN50" s="188" t="e">
        <v>#N/A</v>
      </c>
      <c r="CO50" s="195" t="e">
        <v>#N/A</v>
      </c>
      <c r="CP50" s="188" t="s">
        <v>4105</v>
      </c>
      <c r="CQ50" s="187" t="s">
        <v>445</v>
      </c>
      <c r="CR50" s="187">
        <v>0</v>
      </c>
      <c r="CS50" s="187" t="s">
        <v>733</v>
      </c>
      <c r="CT50" s="187">
        <v>3</v>
      </c>
      <c r="CU50" s="187" t="s">
        <v>1421</v>
      </c>
      <c r="CV50" s="187">
        <v>0</v>
      </c>
      <c r="CW50" s="200">
        <v>43503</v>
      </c>
      <c r="CX50" s="184" t="str">
        <f t="shared" si="3"/>
        <v>JOR002People in Need</v>
      </c>
      <c r="CY50" s="184">
        <f>IF(LOOKUP(2,1/(Log!$K$1:$K$7986=CX50),Log!$E$1:$E$7986)="x","x",ROUND(LOOKUP(2,1/(Log!$K$1:$K$7986=CX50),Log!$E$1:$E$7986),-3))</f>
        <v>689000</v>
      </c>
      <c r="CZ50" s="188" t="str">
        <f>LOOKUP(2,1/('[4]Raw data'!$K$1:$K$7986=CX50),'[4]Raw data'!$F$1:$F$7986)</f>
        <v>UNHCR 12/2018, UNWR, 06/2018, UN 01/2019</v>
      </c>
      <c r="DA50" s="188" t="str">
        <f>LOOKUP(2,1/('[4]Raw data'!$K$1:$K$7986=CX50),'[4]Raw data'!$G$1:$G$7986)</f>
        <v>Medium</v>
      </c>
      <c r="DB50" s="188">
        <f>LOOKUP(2,1/('[4]Raw data'!$K$1:$K$7986=CX50),'[4]Raw data'!$H$1:$H$7986)</f>
        <v>2</v>
      </c>
      <c r="DC50" s="188" t="str">
        <f>LOOKUP(2,1/('[4]Raw data'!$K$1:$K$7986=CX50),'[4]Raw data'!$J$1:$J$7986)</f>
        <v xml:space="preserve">Total number of crisis related displaced people: 671074 (Syrian refugees) + 17824 (PRS) </v>
      </c>
      <c r="DD50" s="188" t="str">
        <f>LOOKUP(2,1/('[4]Raw data'!$K$1:$K$7986=CX50),'[4]Raw data'!$I$1:$I$7986)</f>
        <v>http://reporting.unhcr.org/sites/default/files/UNHCR%20Jordan%20Fact%20Sheet%20-%20January-December%202018.pdf https://reliefweb.int/sites/reliefweb.int/files/resources/UN%20in%20Syria%20Statement%20on%20Hajin%20and%20Rukban_15.01.2018.pdf https://www.unrwa.org/sites/default/files/content/resources/2018_syria_crisis_progress_report_final_clean.pdf</v>
      </c>
      <c r="DE50" s="207">
        <f>LOOKUP(2,1/('[4]Raw data'!$K$1:$K$7986=CX50),'[4]Raw data'!$L$1:$L$7986)</f>
        <v>43503</v>
      </c>
      <c r="DF50" s="197" t="str">
        <f t="shared" si="4"/>
        <v>JOR002People facing minimal humanitarian needs (level 1)</v>
      </c>
      <c r="DG50" s="183">
        <f>IF(LOOKUP(2,1/(Log!$K$1:$K$7986=DF50),Log!$E$1:$E$7986)="x","x",ROUND(LOOKUP(2,1/(Log!$K$1:$K$7986=DF50),Log!$E$1:$E$7986),-3))</f>
        <v>117000</v>
      </c>
      <c r="DH50" s="187" t="str">
        <f>LOOKUP(2,1/('[4]Raw data'!$K$1:$K$7986=DF50),'[4]Raw data'!$F$1:$F$7986)</f>
        <v>UNHCR 12/2018</v>
      </c>
      <c r="DI50" s="187" t="str">
        <f>LOOKUP(2,1/('[4]Raw data'!$K$1:$K$7986=DF50),'[4]Raw data'!$G$1:$G$7986)</f>
        <v>Medium</v>
      </c>
      <c r="DJ50" s="187">
        <f>LOOKUP(2,1/('[4]Raw data'!$K$1:$K$7986=DF50),'[4]Raw data'!$H$1:$H$7986)</f>
        <v>2</v>
      </c>
      <c r="DK50" s="187" t="str">
        <f>LOOKUP(2,1/('[4]Raw data'!$K$1:$K$7986=DF50),'[4]Raw data'!$J$1:$J$7986)</f>
        <v>83% of Syrian refugees in Jordan live in urban areas and in poverty (below the poverty line). Refugees above the poverty line and living in urban areas are considered facing minimal humanitarian needs: 17% of 671074 (Syrian refugees) + 17825 (PRS)</v>
      </c>
      <c r="DL50" s="187" t="str">
        <f>LOOKUP(2,1/('[4]Raw data'!$K$1:$K$7986=DF50),'[4]Raw data'!$I$1:$I$7986)</f>
        <v>https://reliefweb.int/sites/reliefweb.int/files/resources/67367.pdf</v>
      </c>
      <c r="DM50" s="200">
        <f>LOOKUP(2,1/('[4]Raw data'!$K$1:$K$7986=DF50),'[4]Raw data'!$L$1:$L$7986)</f>
        <v>43503</v>
      </c>
      <c r="DN50" s="188" t="str">
        <f t="shared" si="0"/>
        <v>JOR002People facing stressed humanitarian needs (level 2)</v>
      </c>
      <c r="DO50" s="184">
        <f>IF(LOOKUP(2,1/(Log!$K$1:$K$7986=DN50),Log!$E$1:$E$7986)="x","x",ROUND(LOOKUP(2,1/(Log!$K$1:$K$7986=DN50),Log!$E$1:$E$7986),-3))</f>
        <v>572000</v>
      </c>
      <c r="DP50" s="188" t="str">
        <f>LOOKUP(2,1/('[4]Raw data'!$K$1:$K$7986=DN50),'[4]Raw data'!$F$1:$F$7986)</f>
        <v>UNHCR 12/2018</v>
      </c>
      <c r="DQ50" s="188" t="str">
        <f>LOOKUP(2,1/('[4]Raw data'!$K$1:$K$7986=DN50),'[4]Raw data'!$G$1:$G$7986)</f>
        <v>Medium</v>
      </c>
      <c r="DR50" s="188">
        <f>LOOKUP(2,1/('[4]Raw data'!$K$1:$K$7986=DN50),'[4]Raw data'!$H$1:$H$7986)</f>
        <v>2</v>
      </c>
      <c r="DS50" s="188" t="str">
        <f>LOOKUP(2,1/('[4]Raw data'!$K$1:$K$7986=DN50),'[4]Raw data'!$J$1:$J$7986)</f>
        <v xml:space="preserve">83% of Syrian refugees in Jordan live in urban areas and in poverty (below the poverty line). Refugees below the poverty line are considered facing stressed humanitarian needs: 83% of 671074 (Syrian refugees) + 17825 (PRS) </v>
      </c>
      <c r="DT50" s="188" t="str">
        <f>LOOKUP(2,1/('[4]Raw data'!$K$1:$K$7986=DN50),'[4]Raw data'!$I$1:$I$7986)</f>
        <v>https://reliefweb.int/sites/reliefweb.int/files/resources/67367.pdf</v>
      </c>
      <c r="DU50" s="207">
        <f>LOOKUP(2,1/('[4]Raw data'!$K$1:$K$7986=DN50),'[4]Raw data'!$L$1:$L$7986)</f>
        <v>43503</v>
      </c>
      <c r="DV50" s="198" t="str">
        <f t="shared" si="5"/>
        <v>JOR002People  facing moderate humanitarian needs (level 3)</v>
      </c>
      <c r="DW50" s="183">
        <f>IF(LOOKUP(2,1/(Log!$K$1:$K$7986=DV50),Log!$E$1:$E$7986)="x","x",ROUND(LOOKUP(2,1/(Log!$K$1:$K$7986=DV50),Log!$E$1:$E$7986),-3))</f>
        <v>0</v>
      </c>
      <c r="DX50" s="187">
        <f>LOOKUP(2,1/('[4]Raw data'!$K$1:$K$7986=DV50),'[4]Raw data'!$F$1:$F$7986)</f>
        <v>0</v>
      </c>
      <c r="DY50" s="187" t="str">
        <f>LOOKUP(2,1/('[4]Raw data'!$K$1:$K$7986=DV50),'[4]Raw data'!$G$1:$G$7986)</f>
        <v>Medium</v>
      </c>
      <c r="DZ50" s="187">
        <f>LOOKUP(2,1/('[4]Raw data'!$K$1:$K$7986=DV50),'[4]Raw data'!$H$1:$H$7986)</f>
        <v>2</v>
      </c>
      <c r="EA50" s="187">
        <f>LOOKUP(2,1/('[4]Raw data'!$K$1:$K$7986=DV50),'[4]Raw data'!$J$1:$J$7986)</f>
        <v>0</v>
      </c>
      <c r="EB50" s="187">
        <f>LOOKUP(2,1/('[4]Raw data'!$K$1:$K$7986=DV50),'[4]Raw data'!$I$1:$I$7986)</f>
        <v>0</v>
      </c>
      <c r="EC50" s="200">
        <f>LOOKUP(2,1/('[4]Raw data'!$K$1:$K$7986=DV50),'[4]Raw data'!$L$1:$L$7986)</f>
        <v>43503</v>
      </c>
      <c r="ED50" s="188" t="str">
        <f t="shared" si="1"/>
        <v>JOR002People facing severe humanitarian needs (level 4)</v>
      </c>
      <c r="EE50" s="184">
        <f>IF(LOOKUP(2,1/(Log!$K$1:$K$7986=ED50),Log!$E$1:$E$7986)="x","x",ROUND(LOOKUP(2,1/(Log!$K$1:$K$7986=ED50),Log!$E$1:$E$7986),-3))</f>
        <v>0</v>
      </c>
      <c r="EF50" s="188">
        <f>LOOKUP(2,1/('[4]Raw data'!$K$1:$K$7986=ED50),'[4]Raw data'!$F$1:$F$7986)</f>
        <v>0</v>
      </c>
      <c r="EG50" s="188" t="str">
        <f>LOOKUP(2,1/('[4]Raw data'!$K$1:$K$7986=ED50),'[4]Raw data'!$G$1:$G$7986)</f>
        <v>Medium</v>
      </c>
      <c r="EH50" s="188">
        <f>LOOKUP(2,1/('[4]Raw data'!$K$1:$K$7986=ED50),'[4]Raw data'!$H$1:$H$7986)</f>
        <v>2</v>
      </c>
      <c r="EI50" s="188">
        <f>LOOKUP(2,1/('[4]Raw data'!$K$1:$K$7986=ED50),'[4]Raw data'!$J$1:$J$7986)</f>
        <v>0</v>
      </c>
      <c r="EJ50" s="188">
        <f>LOOKUP(2,1/('[4]Raw data'!$K$1:$K$7986=ED50),'[4]Raw data'!$I$1:$I$7986)</f>
        <v>0</v>
      </c>
      <c r="EK50" s="207">
        <f>LOOKUP(2,1/('[4]Raw data'!$K$1:$K$7986=ED50),'[4]Raw data'!$L$1:$L$7986)</f>
        <v>43503</v>
      </c>
      <c r="EL50" s="198" t="str">
        <f t="shared" si="2"/>
        <v>JOR002People facing extreme humanitarian needs (level 5)</v>
      </c>
      <c r="EM50" s="183">
        <f>IF(LOOKUP(2,1/(Log!$K$1:$K$7986=EL50),Log!$E$1:$E$7986)="x","x",ROUND(LOOKUP(2,1/(Log!$K$1:$K$7986=EL50),Log!$E$1:$E$7986),-3))</f>
        <v>0</v>
      </c>
      <c r="EN50" s="187">
        <f>LOOKUP(2,1/('[4]Raw data'!$K$1:$K$7986=EL50),'[4]Raw data'!$F$1:$F$7986)</f>
        <v>0</v>
      </c>
      <c r="EO50" s="187" t="str">
        <f>LOOKUP(2,1/('[4]Raw data'!$K$1:$K$7986=EL50),'[4]Raw data'!$G$1:$G$7986)</f>
        <v>Medium</v>
      </c>
      <c r="EP50" s="187">
        <f>LOOKUP(2,1/('[4]Raw data'!$K$1:$K$7986=EL50),'[4]Raw data'!$H$1:$H$7986)</f>
        <v>2</v>
      </c>
      <c r="EQ50" s="187">
        <f>LOOKUP(2,1/('[4]Raw data'!$K$1:$K$7986=EL50),'[4]Raw data'!$J$1:$J$7986)</f>
        <v>0</v>
      </c>
      <c r="ER50" s="187">
        <f>LOOKUP(2,1/('[4]Raw data'!$K$1:$K$7986=EL50),'[4]Raw data'!$I$1:$I$7986)</f>
        <v>0</v>
      </c>
      <c r="ES50" s="200">
        <f>LOOKUP(2,1/('[4]Raw data'!$K$1:$K$7986=EL50),'[4]Raw data'!$L$1:$L$7986)</f>
        <v>43503</v>
      </c>
      <c r="ET50" s="188" t="s">
        <v>4106</v>
      </c>
      <c r="EU50" s="188">
        <v>0</v>
      </c>
      <c r="EV50" s="188" t="s">
        <v>1407</v>
      </c>
      <c r="EW50" s="188" t="s">
        <v>734</v>
      </c>
      <c r="EX50" s="188">
        <v>2</v>
      </c>
      <c r="EY50" s="188">
        <v>0</v>
      </c>
      <c r="EZ50" s="188" t="s">
        <v>1413</v>
      </c>
      <c r="FA50" s="207">
        <v>43503</v>
      </c>
      <c r="FB50" s="198" t="s">
        <v>4107</v>
      </c>
      <c r="FC50" s="187">
        <v>2</v>
      </c>
      <c r="FD50" s="187">
        <v>0</v>
      </c>
      <c r="FE50" s="187" t="s">
        <v>735</v>
      </c>
      <c r="FF50" s="187">
        <v>1</v>
      </c>
      <c r="FG50" s="187" t="s">
        <v>1425</v>
      </c>
      <c r="FH50" s="187">
        <v>0</v>
      </c>
      <c r="FI50" s="200">
        <v>43503</v>
      </c>
      <c r="FJ50" s="198" t="s">
        <v>4108</v>
      </c>
      <c r="FK50" s="188" t="s">
        <v>445</v>
      </c>
      <c r="FL50" s="188">
        <v>0</v>
      </c>
      <c r="FM50" s="188" t="s">
        <v>734</v>
      </c>
      <c r="FN50" s="188">
        <v>2</v>
      </c>
      <c r="FO50" s="188" t="s">
        <v>1421</v>
      </c>
      <c r="FP50" s="184">
        <v>0</v>
      </c>
      <c r="FQ50" s="206">
        <v>43503</v>
      </c>
      <c r="FR50" s="198" t="s">
        <v>4109</v>
      </c>
      <c r="FS50" s="187" t="s">
        <v>445</v>
      </c>
      <c r="FT50" s="187">
        <v>0</v>
      </c>
      <c r="FU50" s="187" t="s">
        <v>734</v>
      </c>
      <c r="FV50" s="187">
        <v>2</v>
      </c>
      <c r="FW50" s="187" t="s">
        <v>1421</v>
      </c>
      <c r="FX50" s="187">
        <v>0</v>
      </c>
      <c r="FY50" s="200">
        <v>43503</v>
      </c>
      <c r="FZ50" s="188" t="s">
        <v>4110</v>
      </c>
      <c r="GA50" s="188">
        <v>0</v>
      </c>
      <c r="GB50" s="188" t="s">
        <v>1408</v>
      </c>
      <c r="GC50" s="188" t="s">
        <v>734</v>
      </c>
      <c r="GD50" s="188">
        <v>2</v>
      </c>
      <c r="GE50" s="188">
        <v>0</v>
      </c>
      <c r="GF50" s="188" t="s">
        <v>1416</v>
      </c>
      <c r="GG50" s="207">
        <v>43503</v>
      </c>
      <c r="GH50" s="198" t="s">
        <v>4111</v>
      </c>
      <c r="GI50" s="187">
        <v>1</v>
      </c>
      <c r="GJ50" s="187" t="s">
        <v>1408</v>
      </c>
      <c r="GK50" s="187" t="s">
        <v>734</v>
      </c>
      <c r="GL50" s="187">
        <v>2</v>
      </c>
      <c r="GM50" s="187">
        <v>0</v>
      </c>
      <c r="GN50" s="187" t="s">
        <v>1416</v>
      </c>
      <c r="GO50" s="200">
        <v>43503</v>
      </c>
      <c r="GP50" s="188" t="s">
        <v>4112</v>
      </c>
      <c r="GQ50" s="188">
        <v>0</v>
      </c>
      <c r="GR50" s="188" t="s">
        <v>1408</v>
      </c>
      <c r="GS50" s="188" t="s">
        <v>734</v>
      </c>
      <c r="GT50" s="188">
        <v>2</v>
      </c>
      <c r="GU50" s="188">
        <v>0</v>
      </c>
      <c r="GV50" s="188" t="s">
        <v>1416</v>
      </c>
      <c r="GW50" s="207">
        <v>43503</v>
      </c>
      <c r="GX50" s="198" t="s">
        <v>4113</v>
      </c>
      <c r="GY50" s="187">
        <v>0</v>
      </c>
      <c r="GZ50" s="187" t="s">
        <v>1408</v>
      </c>
      <c r="HA50" s="187" t="s">
        <v>734</v>
      </c>
      <c r="HB50" s="187">
        <v>2</v>
      </c>
      <c r="HC50" s="187">
        <v>0</v>
      </c>
      <c r="HD50" s="187" t="s">
        <v>1416</v>
      </c>
      <c r="HE50" s="200">
        <v>43503</v>
      </c>
      <c r="HF50" s="188" t="s">
        <v>4114</v>
      </c>
      <c r="HG50" s="188">
        <v>0</v>
      </c>
      <c r="HH50" s="188" t="s">
        <v>1408</v>
      </c>
      <c r="HI50" s="188" t="s">
        <v>734</v>
      </c>
      <c r="HJ50" s="188">
        <v>2</v>
      </c>
      <c r="HK50" s="188">
        <v>0</v>
      </c>
      <c r="HL50" s="188" t="s">
        <v>1416</v>
      </c>
      <c r="HM50" s="207">
        <v>43503</v>
      </c>
      <c r="HN50" s="198" t="s">
        <v>4115</v>
      </c>
      <c r="HO50" s="187">
        <v>2</v>
      </c>
      <c r="HP50" s="187" t="s">
        <v>1408</v>
      </c>
      <c r="HQ50" s="187" t="s">
        <v>734</v>
      </c>
      <c r="HR50" s="187">
        <v>2</v>
      </c>
      <c r="HS50" s="187">
        <v>0</v>
      </c>
      <c r="HT50" s="187" t="s">
        <v>1416</v>
      </c>
      <c r="HU50" s="200">
        <v>43503</v>
      </c>
      <c r="HV50" s="188" t="s">
        <v>4116</v>
      </c>
      <c r="HW50" s="188">
        <v>0</v>
      </c>
      <c r="HX50" s="188" t="s">
        <v>1408</v>
      </c>
      <c r="HY50" s="188" t="s">
        <v>734</v>
      </c>
      <c r="HZ50" s="188">
        <v>2</v>
      </c>
      <c r="IA50" s="188">
        <v>0</v>
      </c>
      <c r="IB50" s="188" t="s">
        <v>1416</v>
      </c>
      <c r="IC50" s="207">
        <v>43503</v>
      </c>
      <c r="ID50" s="198" t="s">
        <v>4117</v>
      </c>
      <c r="IE50" s="187">
        <v>0</v>
      </c>
      <c r="IF50" s="187" t="s">
        <v>1408</v>
      </c>
      <c r="IG50" s="187" t="s">
        <v>734</v>
      </c>
      <c r="IH50" s="187">
        <v>2</v>
      </c>
      <c r="II50" s="187">
        <v>0</v>
      </c>
      <c r="IJ50" s="187" t="s">
        <v>1416</v>
      </c>
      <c r="IK50" s="200">
        <v>43503</v>
      </c>
      <c r="IL50" s="188" t="s">
        <v>4118</v>
      </c>
      <c r="IM50" s="188">
        <v>0</v>
      </c>
      <c r="IN50" s="188" t="s">
        <v>1408</v>
      </c>
      <c r="IO50" s="188" t="s">
        <v>734</v>
      </c>
      <c r="IP50" s="188">
        <v>2</v>
      </c>
      <c r="IQ50" s="188">
        <v>0</v>
      </c>
      <c r="IR50" s="188" t="s">
        <v>1416</v>
      </c>
      <c r="IS50" s="207">
        <v>43503</v>
      </c>
    </row>
    <row r="51" spans="1:253" x14ac:dyDescent="0.3">
      <c r="A51" t="s">
        <v>2578</v>
      </c>
      <c r="B51" t="s">
        <v>862</v>
      </c>
      <c r="C51" t="s">
        <v>2579</v>
      </c>
      <c r="D51" t="str">
        <f>Lists!C:C</f>
        <v>Jordan</v>
      </c>
      <c r="E51" t="s">
        <v>158</v>
      </c>
      <c r="F51" t="s">
        <v>4119</v>
      </c>
      <c r="G51" s="186">
        <v>11090000</v>
      </c>
      <c r="H51" s="187" t="s">
        <v>1403</v>
      </c>
      <c r="I51" s="187" t="s">
        <v>734</v>
      </c>
      <c r="J51" s="187">
        <v>2</v>
      </c>
      <c r="K51" s="187" t="s">
        <v>1417</v>
      </c>
      <c r="L51" s="187" t="s">
        <v>1409</v>
      </c>
      <c r="M51" s="201">
        <v>43511</v>
      </c>
      <c r="N51" s="198" t="s">
        <v>4120</v>
      </c>
      <c r="O51" s="189">
        <v>7580</v>
      </c>
      <c r="P51" s="189" t="s">
        <v>2580</v>
      </c>
      <c r="Q51" s="189" t="s">
        <v>734</v>
      </c>
      <c r="R51" s="189">
        <v>2</v>
      </c>
      <c r="S51" s="189" t="s">
        <v>2585</v>
      </c>
      <c r="T51" s="189" t="s">
        <v>2583</v>
      </c>
      <c r="U51" s="204">
        <v>43511</v>
      </c>
      <c r="V51" s="198" t="s">
        <v>4121</v>
      </c>
      <c r="W51" s="187">
        <v>408000</v>
      </c>
      <c r="X51" s="187" t="s">
        <v>2581</v>
      </c>
      <c r="Y51" s="187" t="s">
        <v>734</v>
      </c>
      <c r="Z51" s="187">
        <v>2</v>
      </c>
      <c r="AA51" s="187" t="s">
        <v>2586</v>
      </c>
      <c r="AB51" s="187" t="s">
        <v>2584</v>
      </c>
      <c r="AC51" s="201">
        <v>43511</v>
      </c>
      <c r="AD51" s="198" t="s">
        <v>4122</v>
      </c>
      <c r="AE51" s="188">
        <v>408000</v>
      </c>
      <c r="AF51" s="188" t="s">
        <v>2581</v>
      </c>
      <c r="AG51" s="188" t="s">
        <v>734</v>
      </c>
      <c r="AH51" s="188">
        <v>2</v>
      </c>
      <c r="AI51" s="188" t="s">
        <v>2587</v>
      </c>
      <c r="AJ51" s="188" t="s">
        <v>2584</v>
      </c>
      <c r="AK51" s="207">
        <v>43511</v>
      </c>
      <c r="AL51" s="198" t="s">
        <v>4123</v>
      </c>
      <c r="AM51" s="187">
        <v>408000</v>
      </c>
      <c r="AN51" s="187" t="s">
        <v>2581</v>
      </c>
      <c r="AO51" s="187" t="s">
        <v>734</v>
      </c>
      <c r="AP51" s="187">
        <v>2</v>
      </c>
      <c r="AQ51" s="187" t="s">
        <v>2587</v>
      </c>
      <c r="AR51" s="187" t="s">
        <v>2584</v>
      </c>
      <c r="AS51" s="201">
        <v>43511</v>
      </c>
      <c r="AT51" s="188" t="s">
        <v>4124</v>
      </c>
      <c r="AU51" s="188">
        <v>0</v>
      </c>
      <c r="AV51" s="188" t="s">
        <v>1407</v>
      </c>
      <c r="AW51" s="188" t="s">
        <v>734</v>
      </c>
      <c r="AX51" s="188">
        <v>2</v>
      </c>
      <c r="AY51" s="188">
        <v>0</v>
      </c>
      <c r="AZ51" s="188" t="s">
        <v>1413</v>
      </c>
      <c r="BA51" s="207">
        <v>43511</v>
      </c>
      <c r="BB51" s="198" t="s">
        <v>4125</v>
      </c>
      <c r="BC51" s="187" t="s">
        <v>445</v>
      </c>
      <c r="BD51" s="187">
        <v>0</v>
      </c>
      <c r="BE51" s="187">
        <v>0</v>
      </c>
      <c r="BF51" s="187" t="b">
        <v>0</v>
      </c>
      <c r="BG51" s="187" t="s">
        <v>1796</v>
      </c>
      <c r="BH51" s="187" t="s">
        <v>1413</v>
      </c>
      <c r="BI51" s="200">
        <v>43511</v>
      </c>
      <c r="BJ51" s="188" t="s">
        <v>4126</v>
      </c>
      <c r="BK51" s="188">
        <v>0</v>
      </c>
      <c r="BL51" s="188" t="s">
        <v>1407</v>
      </c>
      <c r="BM51" s="188" t="s">
        <v>734</v>
      </c>
      <c r="BN51" s="188">
        <v>2</v>
      </c>
      <c r="BO51" s="188">
        <v>0</v>
      </c>
      <c r="BP51" s="188">
        <v>0</v>
      </c>
      <c r="BQ51" s="207">
        <v>43511</v>
      </c>
      <c r="BR51" s="198" t="s">
        <v>4127</v>
      </c>
      <c r="BS51" s="187" t="s">
        <v>445</v>
      </c>
      <c r="BT51" s="187">
        <v>0</v>
      </c>
      <c r="BU51" s="187">
        <v>0</v>
      </c>
      <c r="BV51" s="187" t="b">
        <v>0</v>
      </c>
      <c r="BW51" s="187" t="s">
        <v>1796</v>
      </c>
      <c r="BX51" s="187">
        <v>0</v>
      </c>
      <c r="BY51" s="200">
        <v>43511</v>
      </c>
      <c r="BZ51" s="188" t="s">
        <v>4128</v>
      </c>
      <c r="CA51" s="188" t="s">
        <v>445</v>
      </c>
      <c r="CB51" s="188">
        <v>0</v>
      </c>
      <c r="CC51" s="188">
        <v>0</v>
      </c>
      <c r="CD51" s="188" t="b">
        <v>0</v>
      </c>
      <c r="CE51" s="188" t="s">
        <v>1796</v>
      </c>
      <c r="CF51" s="188">
        <v>0</v>
      </c>
      <c r="CG51" s="207">
        <v>43511</v>
      </c>
      <c r="CH51" s="198" t="s">
        <v>4129</v>
      </c>
      <c r="CI51" s="188" t="e">
        <v>#N/A</v>
      </c>
      <c r="CJ51" s="188" t="e">
        <v>#N/A</v>
      </c>
      <c r="CK51" s="188" t="e">
        <v>#N/A</v>
      </c>
      <c r="CL51" s="188" t="e">
        <v>#N/A</v>
      </c>
      <c r="CM51" s="188" t="e">
        <v>#N/A</v>
      </c>
      <c r="CN51" s="188" t="e">
        <v>#N/A</v>
      </c>
      <c r="CO51" s="195" t="e">
        <v>#N/A</v>
      </c>
      <c r="CP51" s="188" t="s">
        <v>4130</v>
      </c>
      <c r="CQ51" s="187" t="s">
        <v>445</v>
      </c>
      <c r="CR51" s="187">
        <v>0</v>
      </c>
      <c r="CS51" s="187">
        <v>0</v>
      </c>
      <c r="CT51" s="187" t="b">
        <v>0</v>
      </c>
      <c r="CU51" s="187" t="s">
        <v>1796</v>
      </c>
      <c r="CV51" s="187">
        <v>0</v>
      </c>
      <c r="CW51" s="200">
        <v>43511</v>
      </c>
      <c r="CX51" s="184" t="str">
        <f t="shared" si="3"/>
        <v>JOR003People in Need</v>
      </c>
      <c r="CY51" s="184">
        <f>IF(LOOKUP(2,1/(Log!$K$1:$K$7986=CX51),Log!$E$1:$E$7986)="x","x",ROUND(LOOKUP(2,1/(Log!$K$1:$K$7986=CX51),Log!$E$1:$E$7986),-3))</f>
        <v>408000</v>
      </c>
      <c r="CZ51" s="188" t="str">
        <f>LOOKUP(2,1/('[4]Raw data'!$K$1:$K$7986=CX51),'[4]Raw data'!$F$1:$F$7986)</f>
        <v>UNRWA 01/01/2020</v>
      </c>
      <c r="DA51" s="188" t="str">
        <f>LOOKUP(2,1/('[4]Raw data'!$K$1:$K$7986=CX51),'[4]Raw data'!$G$1:$G$7986)</f>
        <v>Medium</v>
      </c>
      <c r="DB51" s="188">
        <f>LOOKUP(2,1/('[4]Raw data'!$K$1:$K$7986=CX51),'[4]Raw data'!$H$1:$H$7986)</f>
        <v>2</v>
      </c>
      <c r="DC51" s="188" t="str">
        <f>LOOKUP(2,1/('[4]Raw data'!$K$1:$K$7986=CX51),'[4]Raw data'!$J$1:$J$7986)</f>
        <v>Due to its protracted nature and the conditions in which Palestinian refugees in Jordan experience, only those Palestinian refugees still present in camps are considered as in need</v>
      </c>
      <c r="DD51" s="188" t="str">
        <f>LOOKUP(2,1/('[4]Raw data'!$K$1:$K$7986=CX51),'[4]Raw data'!$I$1:$I$7986)</f>
        <v>https://reliefweb.int/sites/reliefweb.int/files/resources/unrwa_in_figures_2018_eng_v1_31_1_2019_final.pdf</v>
      </c>
      <c r="DE51" s="207">
        <f>LOOKUP(2,1/('[4]Raw data'!$K$1:$K$7986=CX51),'[4]Raw data'!$L$1:$L$7986)</f>
        <v>43511</v>
      </c>
      <c r="DF51" s="197" t="str">
        <f t="shared" si="4"/>
        <v>JOR003People facing minimal humanitarian needs (level 1)</v>
      </c>
      <c r="DG51" s="183">
        <f>IF(LOOKUP(2,1/(Log!$K$1:$K$7986=DF51),Log!$E$1:$E$7986)="x","x",ROUND(LOOKUP(2,1/(Log!$K$1:$K$7986=DF51),Log!$E$1:$E$7986),-3))</f>
        <v>0</v>
      </c>
      <c r="DH51" s="187">
        <f>LOOKUP(2,1/('[4]Raw data'!$K$1:$K$7986=DF51),'[4]Raw data'!$F$1:$F$7986)</f>
        <v>0</v>
      </c>
      <c r="DI51" s="187">
        <f>LOOKUP(2,1/('[4]Raw data'!$K$1:$K$7986=DF51),'[4]Raw data'!$G$1:$G$7986)</f>
        <v>0</v>
      </c>
      <c r="DJ51" s="187" t="b">
        <f>LOOKUP(2,1/('[4]Raw data'!$K$1:$K$7986=DF51),'[4]Raw data'!$H$1:$H$7986)</f>
        <v>0</v>
      </c>
      <c r="DK51" s="187">
        <f>LOOKUP(2,1/('[4]Raw data'!$K$1:$K$7986=DF51),'[4]Raw data'!$J$1:$J$7986)</f>
        <v>0</v>
      </c>
      <c r="DL51" s="187">
        <f>LOOKUP(2,1/('[4]Raw data'!$K$1:$K$7986=DF51),'[4]Raw data'!$I$1:$I$7986)</f>
        <v>0</v>
      </c>
      <c r="DM51" s="200">
        <f>LOOKUP(2,1/('[4]Raw data'!$K$1:$K$7986=DF51),'[4]Raw data'!$L$1:$L$7986)</f>
        <v>43511</v>
      </c>
      <c r="DN51" s="188" t="str">
        <f t="shared" si="0"/>
        <v>JOR003People facing stressed humanitarian needs (level 2)</v>
      </c>
      <c r="DO51" s="184">
        <f>IF(LOOKUP(2,1/(Log!$K$1:$K$7986=DN51),Log!$E$1:$E$7986)="x","x",ROUND(LOOKUP(2,1/(Log!$K$1:$K$7986=DN51),Log!$E$1:$E$7986),-3))</f>
        <v>408000</v>
      </c>
      <c r="DP51" s="188" t="str">
        <f>LOOKUP(2,1/('[4]Raw data'!$K$1:$K$7986=DN51),'[4]Raw data'!$F$1:$F$7986)</f>
        <v>UNRWA 01/01/2020</v>
      </c>
      <c r="DQ51" s="188" t="str">
        <f>LOOKUP(2,1/('[4]Raw data'!$K$1:$K$7986=DN51),'[4]Raw data'!$G$1:$G$7986)</f>
        <v>Medium</v>
      </c>
      <c r="DR51" s="188">
        <f>LOOKUP(2,1/('[4]Raw data'!$K$1:$K$7986=DN51),'[4]Raw data'!$H$1:$H$7986)</f>
        <v>2</v>
      </c>
      <c r="DS51" s="188" t="str">
        <f>LOOKUP(2,1/('[4]Raw data'!$K$1:$K$7986=DN51),'[4]Raw data'!$J$1:$J$7986)</f>
        <v>The total population of Palestinian refugees in Jordan are considered to be facing stressed humanitarian needs owing to several factors including; the defunding of UNRWA, inflation in Jordan, unemployment and related employment restrictions for refugees, healthcare limitations (in some camps 50% of refugees have no health insurance) and levels of poverty</v>
      </c>
      <c r="DT51" s="188" t="str">
        <f>LOOKUP(2,1/('[4]Raw data'!$K$1:$K$7986=DN51),'[4]Raw data'!$I$1:$I$7986)</f>
        <v>https://reliefweb.int/sites/reliefweb.int/files/resources/unrwa_in_figures_2018_eng_v1_31_1_2019_final.pdf</v>
      </c>
      <c r="DU51" s="207">
        <f>LOOKUP(2,1/('[4]Raw data'!$K$1:$K$7986=DN51),'[4]Raw data'!$L$1:$L$7986)</f>
        <v>43511</v>
      </c>
      <c r="DV51" s="198" t="str">
        <f t="shared" si="5"/>
        <v>JOR003People  facing moderate humanitarian needs (level 3)</v>
      </c>
      <c r="DW51" s="183">
        <f>IF(LOOKUP(2,1/(Log!$K$1:$K$7986=DV51),Log!$E$1:$E$7986)="x","x",ROUND(LOOKUP(2,1/(Log!$K$1:$K$7986=DV51),Log!$E$1:$E$7986),-3))</f>
        <v>0</v>
      </c>
      <c r="DX51" s="187">
        <f>LOOKUP(2,1/('[4]Raw data'!$K$1:$K$7986=DV51),'[4]Raw data'!$F$1:$F$7986)</f>
        <v>0</v>
      </c>
      <c r="DY51" s="187">
        <f>LOOKUP(2,1/('[4]Raw data'!$K$1:$K$7986=DV51),'[4]Raw data'!$G$1:$G$7986)</f>
        <v>0</v>
      </c>
      <c r="DZ51" s="187" t="b">
        <f>LOOKUP(2,1/('[4]Raw data'!$K$1:$K$7986=DV51),'[4]Raw data'!$H$1:$H$7986)</f>
        <v>0</v>
      </c>
      <c r="EA51" s="187">
        <f>LOOKUP(2,1/('[4]Raw data'!$K$1:$K$7986=DV51),'[4]Raw data'!$J$1:$J$7986)</f>
        <v>0</v>
      </c>
      <c r="EB51" s="187">
        <f>LOOKUP(2,1/('[4]Raw data'!$K$1:$K$7986=DV51),'[4]Raw data'!$I$1:$I$7986)</f>
        <v>0</v>
      </c>
      <c r="EC51" s="200">
        <f>LOOKUP(2,1/('[4]Raw data'!$K$1:$K$7986=DV51),'[4]Raw data'!$L$1:$L$7986)</f>
        <v>43511</v>
      </c>
      <c r="ED51" s="188" t="str">
        <f t="shared" si="1"/>
        <v>JOR003People facing severe humanitarian needs (level 4)</v>
      </c>
      <c r="EE51" s="184">
        <f>IF(LOOKUP(2,1/(Log!$K$1:$K$7986=ED51),Log!$E$1:$E$7986)="x","x",ROUND(LOOKUP(2,1/(Log!$K$1:$K$7986=ED51),Log!$E$1:$E$7986),-3))</f>
        <v>0</v>
      </c>
      <c r="EF51" s="188">
        <f>LOOKUP(2,1/('[4]Raw data'!$K$1:$K$7986=ED51),'[4]Raw data'!$F$1:$F$7986)</f>
        <v>0</v>
      </c>
      <c r="EG51" s="188">
        <f>LOOKUP(2,1/('[4]Raw data'!$K$1:$K$7986=ED51),'[4]Raw data'!$G$1:$G$7986)</f>
        <v>0</v>
      </c>
      <c r="EH51" s="188" t="b">
        <f>LOOKUP(2,1/('[4]Raw data'!$K$1:$K$7986=ED51),'[4]Raw data'!$H$1:$H$7986)</f>
        <v>0</v>
      </c>
      <c r="EI51" s="188">
        <f>LOOKUP(2,1/('[4]Raw data'!$K$1:$K$7986=ED51),'[4]Raw data'!$J$1:$J$7986)</f>
        <v>0</v>
      </c>
      <c r="EJ51" s="188">
        <f>LOOKUP(2,1/('[4]Raw data'!$K$1:$K$7986=ED51),'[4]Raw data'!$I$1:$I$7986)</f>
        <v>0</v>
      </c>
      <c r="EK51" s="207">
        <f>LOOKUP(2,1/('[4]Raw data'!$K$1:$K$7986=ED51),'[4]Raw data'!$L$1:$L$7986)</f>
        <v>43511</v>
      </c>
      <c r="EL51" s="198" t="str">
        <f t="shared" si="2"/>
        <v>JOR003People facing extreme humanitarian needs (level 5)</v>
      </c>
      <c r="EM51" s="183">
        <f>IF(LOOKUP(2,1/(Log!$K$1:$K$7986=EL51),Log!$E$1:$E$7986)="x","x",ROUND(LOOKUP(2,1/(Log!$K$1:$K$7986=EL51),Log!$E$1:$E$7986),-3))</f>
        <v>0</v>
      </c>
      <c r="EN51" s="187">
        <f>LOOKUP(2,1/('[4]Raw data'!$K$1:$K$7986=EL51),'[4]Raw data'!$F$1:$F$7986)</f>
        <v>0</v>
      </c>
      <c r="EO51" s="187">
        <f>LOOKUP(2,1/('[4]Raw data'!$K$1:$K$7986=EL51),'[4]Raw data'!$G$1:$G$7986)</f>
        <v>0</v>
      </c>
      <c r="EP51" s="187" t="b">
        <f>LOOKUP(2,1/('[4]Raw data'!$K$1:$K$7986=EL51),'[4]Raw data'!$H$1:$H$7986)</f>
        <v>0</v>
      </c>
      <c r="EQ51" s="187">
        <f>LOOKUP(2,1/('[4]Raw data'!$K$1:$K$7986=EL51),'[4]Raw data'!$J$1:$J$7986)</f>
        <v>0</v>
      </c>
      <c r="ER51" s="187">
        <f>LOOKUP(2,1/('[4]Raw data'!$K$1:$K$7986=EL51),'[4]Raw data'!$I$1:$I$7986)</f>
        <v>0</v>
      </c>
      <c r="ES51" s="200">
        <f>LOOKUP(2,1/('[4]Raw data'!$K$1:$K$7986=EL51),'[4]Raw data'!$L$1:$L$7986)</f>
        <v>43511</v>
      </c>
      <c r="ET51" s="188" t="s">
        <v>4131</v>
      </c>
      <c r="EU51" s="188">
        <v>0</v>
      </c>
      <c r="EV51" s="188" t="s">
        <v>1407</v>
      </c>
      <c r="EW51" s="188" t="s">
        <v>734</v>
      </c>
      <c r="EX51" s="188">
        <v>2</v>
      </c>
      <c r="EY51" s="188">
        <v>0</v>
      </c>
      <c r="EZ51" s="188" t="s">
        <v>1413</v>
      </c>
      <c r="FA51" s="207">
        <v>43511</v>
      </c>
      <c r="FB51" s="198" t="s">
        <v>4132</v>
      </c>
      <c r="FC51" s="187">
        <v>2</v>
      </c>
      <c r="FD51" s="187">
        <v>0</v>
      </c>
      <c r="FE51" s="187">
        <v>0</v>
      </c>
      <c r="FF51" s="187" t="b">
        <v>0</v>
      </c>
      <c r="FG51" s="187" t="s">
        <v>1425</v>
      </c>
      <c r="FH51" s="187">
        <v>0</v>
      </c>
      <c r="FI51" s="200">
        <v>43511</v>
      </c>
      <c r="FJ51" s="198" t="s">
        <v>4133</v>
      </c>
      <c r="FK51" s="188" t="s">
        <v>445</v>
      </c>
      <c r="FL51" s="188">
        <v>0</v>
      </c>
      <c r="FM51" s="188">
        <v>0</v>
      </c>
      <c r="FN51" s="188" t="b">
        <v>0</v>
      </c>
      <c r="FO51" s="188" t="s">
        <v>1796</v>
      </c>
      <c r="FP51" s="184">
        <v>0</v>
      </c>
      <c r="FQ51" s="206">
        <v>43511</v>
      </c>
      <c r="FR51" s="198" t="s">
        <v>4134</v>
      </c>
      <c r="FS51" s="187" t="s">
        <v>445</v>
      </c>
      <c r="FT51" s="187">
        <v>0</v>
      </c>
      <c r="FU51" s="187">
        <v>0</v>
      </c>
      <c r="FV51" s="187" t="b">
        <v>0</v>
      </c>
      <c r="FW51" s="187" t="s">
        <v>1796</v>
      </c>
      <c r="FX51" s="187">
        <v>0</v>
      </c>
      <c r="FY51" s="200">
        <v>43511</v>
      </c>
      <c r="FZ51" s="188" t="s">
        <v>4135</v>
      </c>
      <c r="GA51" s="188">
        <v>0</v>
      </c>
      <c r="GB51" s="188" t="s">
        <v>1408</v>
      </c>
      <c r="GC51" s="188" t="s">
        <v>734</v>
      </c>
      <c r="GD51" s="188">
        <v>2</v>
      </c>
      <c r="GE51" s="188">
        <v>0</v>
      </c>
      <c r="GF51" s="188" t="s">
        <v>1416</v>
      </c>
      <c r="GG51" s="207">
        <v>43511</v>
      </c>
      <c r="GH51" s="198" t="s">
        <v>4136</v>
      </c>
      <c r="GI51" s="187">
        <v>1</v>
      </c>
      <c r="GJ51" s="187" t="s">
        <v>1408</v>
      </c>
      <c r="GK51" s="187" t="s">
        <v>734</v>
      </c>
      <c r="GL51" s="187">
        <v>2</v>
      </c>
      <c r="GM51" s="187">
        <v>0</v>
      </c>
      <c r="GN51" s="187" t="s">
        <v>1416</v>
      </c>
      <c r="GO51" s="200">
        <v>43511</v>
      </c>
      <c r="GP51" s="188" t="s">
        <v>4137</v>
      </c>
      <c r="GQ51" s="188">
        <v>0</v>
      </c>
      <c r="GR51" s="188" t="s">
        <v>1408</v>
      </c>
      <c r="GS51" s="188" t="s">
        <v>734</v>
      </c>
      <c r="GT51" s="188">
        <v>2</v>
      </c>
      <c r="GU51" s="188">
        <v>0</v>
      </c>
      <c r="GV51" s="188" t="s">
        <v>1416</v>
      </c>
      <c r="GW51" s="207">
        <v>43511</v>
      </c>
      <c r="GX51" s="198" t="s">
        <v>4138</v>
      </c>
      <c r="GY51" s="187">
        <v>0</v>
      </c>
      <c r="GZ51" s="187" t="s">
        <v>1408</v>
      </c>
      <c r="HA51" s="187" t="s">
        <v>734</v>
      </c>
      <c r="HB51" s="187">
        <v>2</v>
      </c>
      <c r="HC51" s="187">
        <v>0</v>
      </c>
      <c r="HD51" s="187" t="s">
        <v>1416</v>
      </c>
      <c r="HE51" s="200">
        <v>43511</v>
      </c>
      <c r="HF51" s="188" t="s">
        <v>4139</v>
      </c>
      <c r="HG51" s="188">
        <v>0</v>
      </c>
      <c r="HH51" s="188" t="s">
        <v>1408</v>
      </c>
      <c r="HI51" s="188" t="s">
        <v>734</v>
      </c>
      <c r="HJ51" s="188">
        <v>2</v>
      </c>
      <c r="HK51" s="188">
        <v>0</v>
      </c>
      <c r="HL51" s="188" t="s">
        <v>1416</v>
      </c>
      <c r="HM51" s="207">
        <v>43511</v>
      </c>
      <c r="HN51" s="198" t="s">
        <v>4140</v>
      </c>
      <c r="HO51" s="187">
        <v>2</v>
      </c>
      <c r="HP51" s="187" t="s">
        <v>1408</v>
      </c>
      <c r="HQ51" s="187" t="s">
        <v>734</v>
      </c>
      <c r="HR51" s="187">
        <v>2</v>
      </c>
      <c r="HS51" s="187">
        <v>0</v>
      </c>
      <c r="HT51" s="187" t="s">
        <v>1416</v>
      </c>
      <c r="HU51" s="200">
        <v>43511</v>
      </c>
      <c r="HV51" s="188" t="s">
        <v>4141</v>
      </c>
      <c r="HW51" s="188">
        <v>0</v>
      </c>
      <c r="HX51" s="188" t="s">
        <v>1408</v>
      </c>
      <c r="HY51" s="188" t="s">
        <v>734</v>
      </c>
      <c r="HZ51" s="188">
        <v>2</v>
      </c>
      <c r="IA51" s="188">
        <v>0</v>
      </c>
      <c r="IB51" s="188" t="s">
        <v>1416</v>
      </c>
      <c r="IC51" s="207">
        <v>43511</v>
      </c>
      <c r="ID51" s="198" t="s">
        <v>4142</v>
      </c>
      <c r="IE51" s="187">
        <v>0</v>
      </c>
      <c r="IF51" s="187" t="s">
        <v>1408</v>
      </c>
      <c r="IG51" s="187" t="s">
        <v>734</v>
      </c>
      <c r="IH51" s="187">
        <v>2</v>
      </c>
      <c r="II51" s="187">
        <v>0</v>
      </c>
      <c r="IJ51" s="187" t="s">
        <v>1416</v>
      </c>
      <c r="IK51" s="200">
        <v>43511</v>
      </c>
      <c r="IL51" s="188" t="s">
        <v>4143</v>
      </c>
      <c r="IM51" s="188">
        <v>0</v>
      </c>
      <c r="IN51" s="188" t="s">
        <v>1408</v>
      </c>
      <c r="IO51" s="188" t="s">
        <v>734</v>
      </c>
      <c r="IP51" s="188">
        <v>2</v>
      </c>
      <c r="IQ51" s="188">
        <v>0</v>
      </c>
      <c r="IR51" s="188" t="s">
        <v>1416</v>
      </c>
      <c r="IS51" s="207">
        <v>43511</v>
      </c>
    </row>
    <row r="52" spans="1:253" x14ac:dyDescent="0.3">
      <c r="A52" t="s">
        <v>1318</v>
      </c>
      <c r="B52" t="s">
        <v>862</v>
      </c>
      <c r="C52" t="s">
        <v>860</v>
      </c>
      <c r="D52" t="str">
        <f>Lists!C:C</f>
        <v>kenya</v>
      </c>
      <c r="E52" t="s">
        <v>162</v>
      </c>
      <c r="F52" t="s">
        <v>4144</v>
      </c>
      <c r="G52" s="198">
        <v>50162000</v>
      </c>
      <c r="H52" s="188" t="s">
        <v>2427</v>
      </c>
      <c r="I52" s="188" t="s">
        <v>734</v>
      </c>
      <c r="J52" s="188">
        <v>2</v>
      </c>
      <c r="K52" s="188" t="s">
        <v>2436</v>
      </c>
      <c r="L52" s="188" t="s">
        <v>2431</v>
      </c>
      <c r="M52" s="207">
        <v>43511</v>
      </c>
      <c r="N52" s="198" t="s">
        <v>4145</v>
      </c>
      <c r="O52" s="188">
        <v>123000</v>
      </c>
      <c r="P52" s="188" t="s">
        <v>2428</v>
      </c>
      <c r="Q52" s="188" t="s">
        <v>734</v>
      </c>
      <c r="R52" s="188">
        <v>2</v>
      </c>
      <c r="S52" s="188" t="s">
        <v>2437</v>
      </c>
      <c r="T52" s="188" t="s">
        <v>2432</v>
      </c>
      <c r="U52" s="207">
        <v>43511</v>
      </c>
      <c r="V52" s="198" t="s">
        <v>4146</v>
      </c>
      <c r="W52" s="188">
        <v>4721000</v>
      </c>
      <c r="X52" s="188" t="s">
        <v>2428</v>
      </c>
      <c r="Y52" s="188" t="s">
        <v>734</v>
      </c>
      <c r="Z52" s="188">
        <v>2</v>
      </c>
      <c r="AA52" s="188" t="s">
        <v>2438</v>
      </c>
      <c r="AB52" s="188" t="s">
        <v>2432</v>
      </c>
      <c r="AC52" s="207">
        <v>43511</v>
      </c>
      <c r="AD52" s="198" t="s">
        <v>4147</v>
      </c>
      <c r="AE52" s="188">
        <v>475000</v>
      </c>
      <c r="AF52" s="188" t="s">
        <v>2429</v>
      </c>
      <c r="AG52" s="188" t="s">
        <v>734</v>
      </c>
      <c r="AH52" s="188">
        <v>2</v>
      </c>
      <c r="AI52" s="188" t="s">
        <v>2439</v>
      </c>
      <c r="AJ52" s="188" t="s">
        <v>2433</v>
      </c>
      <c r="AK52" s="207">
        <v>43511</v>
      </c>
      <c r="AL52" s="198" t="s">
        <v>4148</v>
      </c>
      <c r="AM52" s="188">
        <v>475000</v>
      </c>
      <c r="AN52" s="188" t="s">
        <v>2429</v>
      </c>
      <c r="AO52" s="188" t="s">
        <v>734</v>
      </c>
      <c r="AP52" s="188">
        <v>2</v>
      </c>
      <c r="AQ52" s="188" t="s">
        <v>2440</v>
      </c>
      <c r="AR52" s="188" t="s">
        <v>2433</v>
      </c>
      <c r="AS52" s="207">
        <v>43511</v>
      </c>
      <c r="AT52" s="188" t="s">
        <v>4149</v>
      </c>
      <c r="AU52" s="188" t="s">
        <v>445</v>
      </c>
      <c r="AV52" s="188">
        <v>0</v>
      </c>
      <c r="AW52" s="188">
        <v>0</v>
      </c>
      <c r="AX52" s="188" t="b">
        <v>0</v>
      </c>
      <c r="AY52" s="188" t="s">
        <v>1389</v>
      </c>
      <c r="AZ52" s="188">
        <v>0</v>
      </c>
      <c r="BA52" s="207">
        <v>43511</v>
      </c>
      <c r="BB52" s="198" t="s">
        <v>4150</v>
      </c>
      <c r="BC52" s="188" t="s">
        <v>445</v>
      </c>
      <c r="BD52" s="188">
        <v>0</v>
      </c>
      <c r="BE52" s="188">
        <v>0</v>
      </c>
      <c r="BF52" s="188" t="b">
        <v>0</v>
      </c>
      <c r="BG52" s="188" t="s">
        <v>1389</v>
      </c>
      <c r="BH52" s="188">
        <v>0</v>
      </c>
      <c r="BI52" s="206">
        <v>43511</v>
      </c>
      <c r="BJ52" s="188" t="s">
        <v>4151</v>
      </c>
      <c r="BK52" s="188" t="s">
        <v>445</v>
      </c>
      <c r="BL52" s="188">
        <v>0</v>
      </c>
      <c r="BM52" s="188">
        <v>0</v>
      </c>
      <c r="BN52" s="188" t="b">
        <v>0</v>
      </c>
      <c r="BO52" s="188" t="s">
        <v>1389</v>
      </c>
      <c r="BP52" s="188" t="s">
        <v>1416</v>
      </c>
      <c r="BQ52" s="207">
        <v>43511</v>
      </c>
      <c r="BR52" s="198" t="s">
        <v>4152</v>
      </c>
      <c r="BS52" s="188" t="s">
        <v>445</v>
      </c>
      <c r="BT52" s="188">
        <v>0</v>
      </c>
      <c r="BU52" s="188">
        <v>0</v>
      </c>
      <c r="BV52" s="188" t="b">
        <v>0</v>
      </c>
      <c r="BW52" s="188" t="s">
        <v>1389</v>
      </c>
      <c r="BX52" s="188">
        <v>0</v>
      </c>
      <c r="BY52" s="206">
        <v>43511</v>
      </c>
      <c r="BZ52" s="188" t="s">
        <v>4153</v>
      </c>
      <c r="CA52" s="188" t="s">
        <v>445</v>
      </c>
      <c r="CB52" s="188">
        <v>0</v>
      </c>
      <c r="CC52" s="188">
        <v>0</v>
      </c>
      <c r="CD52" s="188" t="b">
        <v>0</v>
      </c>
      <c r="CE52" s="188" t="s">
        <v>1389</v>
      </c>
      <c r="CF52" s="188">
        <v>0</v>
      </c>
      <c r="CG52" s="207">
        <v>43511</v>
      </c>
      <c r="CH52" s="198" t="s">
        <v>4154</v>
      </c>
      <c r="CI52" s="188" t="e">
        <v>#N/A</v>
      </c>
      <c r="CJ52" s="188" t="e">
        <v>#N/A</v>
      </c>
      <c r="CK52" s="188" t="e">
        <v>#N/A</v>
      </c>
      <c r="CL52" s="188" t="e">
        <v>#N/A</v>
      </c>
      <c r="CM52" s="188" t="e">
        <v>#N/A</v>
      </c>
      <c r="CN52" s="188" t="e">
        <v>#N/A</v>
      </c>
      <c r="CO52" s="195" t="e">
        <v>#N/A</v>
      </c>
      <c r="CP52" s="188" t="s">
        <v>4155</v>
      </c>
      <c r="CQ52" s="188" t="s">
        <v>445</v>
      </c>
      <c r="CR52" s="188">
        <v>0</v>
      </c>
      <c r="CS52" s="188">
        <v>0</v>
      </c>
      <c r="CT52" s="188" t="b">
        <v>0</v>
      </c>
      <c r="CU52" s="188" t="s">
        <v>1389</v>
      </c>
      <c r="CV52" s="188">
        <v>0</v>
      </c>
      <c r="CW52" s="206">
        <v>43511</v>
      </c>
      <c r="CX52" s="184" t="str">
        <f t="shared" si="3"/>
        <v>KEN002People in Need</v>
      </c>
      <c r="CY52" s="184">
        <f>IF(LOOKUP(2,1/(Log!$K$1:$K$7986=CX52),Log!$E$1:$E$7986)="x","x",ROUND(LOOKUP(2,1/(Log!$K$1:$K$7986=CX52),Log!$E$1:$E$7986),-3))</f>
        <v>475000</v>
      </c>
      <c r="CZ52" s="188" t="str">
        <f>LOOKUP(2,1/('[4]Raw data'!$K$1:$K$7986=CX52),'[4]Raw data'!$F$1:$F$7986)</f>
        <v>UNHCR (Jan 2019)</v>
      </c>
      <c r="DA52" s="188" t="str">
        <f>LOOKUP(2,1/('[4]Raw data'!$K$1:$K$7986=CX52),'[4]Raw data'!$G$1:$G$7986)</f>
        <v>Medium</v>
      </c>
      <c r="DB52" s="188">
        <f>LOOKUP(2,1/('[4]Raw data'!$K$1:$K$7986=CX52),'[4]Raw data'!$H$1:$H$7986)</f>
        <v>2</v>
      </c>
      <c r="DC52" s="188" t="str">
        <f>LOOKUP(2,1/('[4]Raw data'!$K$1:$K$7986=CX52),'[4]Raw data'!$J$1:$J$7986)</f>
        <v>We consider the total displaced population to be in need.</v>
      </c>
      <c r="DD52" s="188" t="str">
        <f>LOOKUP(2,1/('[4]Raw data'!$K$1:$K$7986=CX52),'[4]Raw data'!$I$1:$I$7986)</f>
        <v>https://www.unhcr.org/ke/wp-content/uploads/sites/2/2019/02/Kenya-Infographics_January-2019.pdf</v>
      </c>
      <c r="DE52" s="207">
        <f>LOOKUP(2,1/('[4]Raw data'!$K$1:$K$7986=CX52),'[4]Raw data'!$L$1:$L$7986)</f>
        <v>43511</v>
      </c>
      <c r="DF52" s="197" t="str">
        <f t="shared" si="4"/>
        <v>KEN002People facing minimal humanitarian needs (level 1)</v>
      </c>
      <c r="DG52" s="183">
        <f>IF(LOOKUP(2,1/(Log!$K$1:$K$7986=DF52),Log!$E$1:$E$7986)="x","x",ROUND(LOOKUP(2,1/(Log!$K$1:$K$7986=DF52),Log!$E$1:$E$7986),-3))</f>
        <v>0</v>
      </c>
      <c r="DH52" s="187" t="str">
        <f>LOOKUP(2,1/('[4]Raw data'!$K$1:$K$7986=DF52),'[4]Raw data'!$F$1:$F$7986)</f>
        <v>UNHCR (Jan 2019)</v>
      </c>
      <c r="DI52" s="187" t="str">
        <f>LOOKUP(2,1/('[4]Raw data'!$K$1:$K$7986=DF52),'[4]Raw data'!$G$1:$G$7986)</f>
        <v>Medium</v>
      </c>
      <c r="DJ52" s="187">
        <f>LOOKUP(2,1/('[4]Raw data'!$K$1:$K$7986=DF52),'[4]Raw data'!$H$1:$H$7986)</f>
        <v>2</v>
      </c>
      <c r="DK52" s="187" t="str">
        <f>LOOKUP(2,1/('[4]Raw data'!$K$1:$K$7986=DF52),'[4]Raw data'!$J$1:$J$7986)</f>
        <v>Based on the condtions recorderd in the camps, we haven't allocated any numbers to the lowest PIN category.</v>
      </c>
      <c r="DL52" s="187" t="str">
        <f>LOOKUP(2,1/('[4]Raw data'!$K$1:$K$7986=DF52),'[4]Raw data'!$I$1:$I$7986)</f>
        <v>https://www.unhcr.org/ke/wp-content/uploads/sites/2/2019/02/Kenya-Infographics_January-2019.pdf, https://reliefweb.int/sites/reliefweb.int/files/resources/reach_ken_factsheet_msna_dadaab_refugee_complex_december_2018.pdf</v>
      </c>
      <c r="DM52" s="200">
        <f>LOOKUP(2,1/('[4]Raw data'!$K$1:$K$7986=DF52),'[4]Raw data'!$L$1:$L$7986)</f>
        <v>43511</v>
      </c>
      <c r="DN52" s="188" t="str">
        <f t="shared" si="0"/>
        <v>KEN002People facing stressed humanitarian needs (level 2)</v>
      </c>
      <c r="DO52" s="184">
        <f>IF(LOOKUP(2,1/(Log!$K$1:$K$7986=DN52),Log!$E$1:$E$7986)="x","x",ROUND(LOOKUP(2,1/(Log!$K$1:$K$7986=DN52),Log!$E$1:$E$7986),-3))</f>
        <v>475000</v>
      </c>
      <c r="DP52" s="188" t="str">
        <f>LOOKUP(2,1/('[4]Raw data'!$K$1:$K$7986=DN52),'[4]Raw data'!$F$1:$F$7986)</f>
        <v>UNHCR (Jan 2019)</v>
      </c>
      <c r="DQ52" s="188" t="str">
        <f>LOOKUP(2,1/('[4]Raw data'!$K$1:$K$7986=DN52),'[4]Raw data'!$G$1:$G$7986)</f>
        <v>Medium</v>
      </c>
      <c r="DR52" s="188">
        <f>LOOKUP(2,1/('[4]Raw data'!$K$1:$K$7986=DN52),'[4]Raw data'!$H$1:$H$7986)</f>
        <v>2</v>
      </c>
      <c r="DS52" s="188" t="str">
        <f>LOOKUP(2,1/('[4]Raw data'!$K$1:$K$7986=DN52),'[4]Raw data'!$J$1:$J$7986)</f>
        <v>As there is a relatively strong presence of  NGO's and UN agencies, we assume that generally speaking the need levels are not critical.  However, given the protracted nature of the crisis, some needed attention forthe needs and conditions of the displaced communities, may be lacking.</v>
      </c>
      <c r="DT52" s="188" t="str">
        <f>LOOKUP(2,1/('[4]Raw data'!$K$1:$K$7986=DN52),'[4]Raw data'!$I$1:$I$7986)</f>
        <v>https://www.unhcr.org/ke/wp-content/uploads/sites/2/2019/02/Kenya-Infographics_January-2019.pdf, https://reliefweb.int/sites/reliefweb.int/files/resources/reach_ken_factsheet_msna_dadaab_refugee_complex_december_2018.pdf</v>
      </c>
      <c r="DU52" s="207">
        <f>LOOKUP(2,1/('[4]Raw data'!$K$1:$K$7986=DN52),'[4]Raw data'!$L$1:$L$7986)</f>
        <v>43511</v>
      </c>
      <c r="DV52" s="198" t="str">
        <f t="shared" si="5"/>
        <v>KEN002People  facing moderate humanitarian needs (level 3)</v>
      </c>
      <c r="DW52" s="183">
        <f>IF(LOOKUP(2,1/(Log!$K$1:$K$7986=DV52),Log!$E$1:$E$7986)="x","x",ROUND(LOOKUP(2,1/(Log!$K$1:$K$7986=DV52),Log!$E$1:$E$7986),-3))</f>
        <v>0</v>
      </c>
      <c r="DX52" s="187" t="str">
        <f>LOOKUP(2,1/('[4]Raw data'!$K$1:$K$7986=DV52),'[4]Raw data'!$F$1:$F$7986)</f>
        <v>UNHCR (Jan 2019)</v>
      </c>
      <c r="DY52" s="187" t="str">
        <f>LOOKUP(2,1/('[4]Raw data'!$K$1:$K$7986=DV52),'[4]Raw data'!$G$1:$G$7986)</f>
        <v>Medium</v>
      </c>
      <c r="DZ52" s="187">
        <f>LOOKUP(2,1/('[4]Raw data'!$K$1:$K$7986=DV52),'[4]Raw data'!$H$1:$H$7986)</f>
        <v>2</v>
      </c>
      <c r="EA52" s="187" t="str">
        <f>LOOKUP(2,1/('[4]Raw data'!$K$1:$K$7986=DV52),'[4]Raw data'!$J$1:$J$7986)</f>
        <v>Based on the condtions recorderd in the camps, we haven't allocated any numbers to the highest PIN categories</v>
      </c>
      <c r="EB52" s="187" t="str">
        <f>LOOKUP(2,1/('[4]Raw data'!$K$1:$K$7986=DV52),'[4]Raw data'!$I$1:$I$7986)</f>
        <v>https://www.unhcr.org/ke/wp-content/uploads/sites/2/2019/02/Kenya-Infographics_January-2019.pdf, https://reliefweb.int/sites/reliefweb.int/files/resources/reach_ken_factsheet_msna_dadaab_refugee_complex_december_2018.pdf</v>
      </c>
      <c r="EC52" s="200">
        <f>LOOKUP(2,1/('[4]Raw data'!$K$1:$K$7986=DV52),'[4]Raw data'!$L$1:$L$7986)</f>
        <v>43511</v>
      </c>
      <c r="ED52" s="188" t="str">
        <f t="shared" si="1"/>
        <v>KEN002People facing severe humanitarian needs (level 4)</v>
      </c>
      <c r="EE52" s="184">
        <f>IF(LOOKUP(2,1/(Log!$K$1:$K$7986=ED52),Log!$E$1:$E$7986)="x","x",ROUND(LOOKUP(2,1/(Log!$K$1:$K$7986=ED52),Log!$E$1:$E$7986),-3))</f>
        <v>0</v>
      </c>
      <c r="EF52" s="188" t="str">
        <f>LOOKUP(2,1/('[4]Raw data'!$K$1:$K$7986=ED52),'[4]Raw data'!$F$1:$F$7986)</f>
        <v>UNHCR (Jan 2019)</v>
      </c>
      <c r="EG52" s="188" t="str">
        <f>LOOKUP(2,1/('[4]Raw data'!$K$1:$K$7986=ED52),'[4]Raw data'!$G$1:$G$7986)</f>
        <v>Medium</v>
      </c>
      <c r="EH52" s="188">
        <f>LOOKUP(2,1/('[4]Raw data'!$K$1:$K$7986=ED52),'[4]Raw data'!$H$1:$H$7986)</f>
        <v>2</v>
      </c>
      <c r="EI52" s="188" t="str">
        <f>LOOKUP(2,1/('[4]Raw data'!$K$1:$K$7986=ED52),'[4]Raw data'!$J$1:$J$7986)</f>
        <v>Based on the condtions recorderd in the camps, we haven't allocated any numbers to the highest PIN categories</v>
      </c>
      <c r="EJ52" s="188" t="str">
        <f>LOOKUP(2,1/('[4]Raw data'!$K$1:$K$7986=ED52),'[4]Raw data'!$I$1:$I$7986)</f>
        <v>https://www.unhcr.org/ke/wp-content/uploads/sites/2/2019/02/Kenya-Infographics_January-2019.pdf, https://reliefweb.int/sites/reliefweb.int/files/resources/reach_ken_factsheet_msna_dadaab_refugee_complex_december_2018.pdf</v>
      </c>
      <c r="EK52" s="207">
        <f>LOOKUP(2,1/('[4]Raw data'!$K$1:$K$7986=ED52),'[4]Raw data'!$L$1:$L$7986)</f>
        <v>43511</v>
      </c>
      <c r="EL52" s="198" t="str">
        <f t="shared" si="2"/>
        <v>KEN002People facing extreme humanitarian needs (level 5)</v>
      </c>
      <c r="EM52" s="183">
        <f>IF(LOOKUP(2,1/(Log!$K$1:$K$7986=EL52),Log!$E$1:$E$7986)="x","x",ROUND(LOOKUP(2,1/(Log!$K$1:$K$7986=EL52),Log!$E$1:$E$7986),-3))</f>
        <v>0</v>
      </c>
      <c r="EN52" s="187" t="str">
        <f>LOOKUP(2,1/('[4]Raw data'!$K$1:$K$7986=EL52),'[4]Raw data'!$F$1:$F$7986)</f>
        <v>UNHCR (Jan 2019)</v>
      </c>
      <c r="EO52" s="187" t="str">
        <f>LOOKUP(2,1/('[4]Raw data'!$K$1:$K$7986=EL52),'[4]Raw data'!$G$1:$G$7986)</f>
        <v>Medium</v>
      </c>
      <c r="EP52" s="187">
        <f>LOOKUP(2,1/('[4]Raw data'!$K$1:$K$7986=EL52),'[4]Raw data'!$H$1:$H$7986)</f>
        <v>2</v>
      </c>
      <c r="EQ52" s="187" t="str">
        <f>LOOKUP(2,1/('[4]Raw data'!$K$1:$K$7986=EL52),'[4]Raw data'!$J$1:$J$7986)</f>
        <v>Based on the condtions recorderd in the camps, we haven't allocated any numbers to the highest PIN categories</v>
      </c>
      <c r="ER52" s="187" t="str">
        <f>LOOKUP(2,1/('[4]Raw data'!$K$1:$K$7986=EL52),'[4]Raw data'!$I$1:$I$7986)</f>
        <v>https://www.unhcr.org/ke/wp-content/uploads/sites/2/2019/02/Kenya-Infographics_January-2019.pdf, https://reliefweb.int/sites/reliefweb.int/files/resources/reach_ken_factsheet_msna_dadaab_refugee_complex_december_2018.pdf</v>
      </c>
      <c r="ES52" s="200">
        <f>LOOKUP(2,1/('[4]Raw data'!$K$1:$K$7986=EL52),'[4]Raw data'!$L$1:$L$7986)</f>
        <v>43511</v>
      </c>
      <c r="ET52" s="188" t="s">
        <v>4156</v>
      </c>
      <c r="EU52" s="188" t="s">
        <v>445</v>
      </c>
      <c r="EV52" s="188">
        <v>0</v>
      </c>
      <c r="EW52" s="188">
        <v>0</v>
      </c>
      <c r="EX52" s="188" t="b">
        <v>0</v>
      </c>
      <c r="EY52" s="188" t="s">
        <v>1389</v>
      </c>
      <c r="EZ52" s="188">
        <v>0</v>
      </c>
      <c r="FA52" s="207">
        <v>43511</v>
      </c>
      <c r="FB52" s="198" t="s">
        <v>4157</v>
      </c>
      <c r="FC52" s="188">
        <v>2</v>
      </c>
      <c r="FD52" s="188" t="s">
        <v>2430</v>
      </c>
      <c r="FE52" s="188" t="s">
        <v>734</v>
      </c>
      <c r="FF52" s="188">
        <v>2</v>
      </c>
      <c r="FG52" s="188" t="s">
        <v>2445</v>
      </c>
      <c r="FH52" s="188" t="s">
        <v>2435</v>
      </c>
      <c r="FI52" s="206">
        <v>43511</v>
      </c>
      <c r="FJ52" s="198" t="s">
        <v>4158</v>
      </c>
      <c r="FK52" s="188" t="s">
        <v>445</v>
      </c>
      <c r="FL52" s="188">
        <v>0</v>
      </c>
      <c r="FM52" s="188">
        <v>0</v>
      </c>
      <c r="FN52" s="188" t="b">
        <v>0</v>
      </c>
      <c r="FO52" s="188" t="s">
        <v>1389</v>
      </c>
      <c r="FP52" s="184">
        <v>0</v>
      </c>
      <c r="FQ52" s="206">
        <v>43511</v>
      </c>
      <c r="FR52" s="198" t="s">
        <v>4159</v>
      </c>
      <c r="FS52" s="188" t="s">
        <v>445</v>
      </c>
      <c r="FT52" s="188">
        <v>0</v>
      </c>
      <c r="FU52" s="188">
        <v>0</v>
      </c>
      <c r="FV52" s="188" t="b">
        <v>0</v>
      </c>
      <c r="FW52" s="188" t="s">
        <v>1389</v>
      </c>
      <c r="FX52" s="188">
        <v>0</v>
      </c>
      <c r="FY52" s="206">
        <v>43511</v>
      </c>
      <c r="FZ52" s="188" t="s">
        <v>4160</v>
      </c>
      <c r="GA52" s="188">
        <v>0</v>
      </c>
      <c r="GB52" s="188" t="s">
        <v>1473</v>
      </c>
      <c r="GC52" s="188">
        <v>0</v>
      </c>
      <c r="GD52" s="188" t="b">
        <v>0</v>
      </c>
      <c r="GE52" s="188">
        <v>0</v>
      </c>
      <c r="GF52" s="188">
        <v>0</v>
      </c>
      <c r="GG52" s="207">
        <v>43511</v>
      </c>
      <c r="GH52" s="198" t="s">
        <v>4161</v>
      </c>
      <c r="GI52" s="188">
        <v>0</v>
      </c>
      <c r="GJ52" s="188" t="s">
        <v>1473</v>
      </c>
      <c r="GK52" s="188">
        <v>0</v>
      </c>
      <c r="GL52" s="188" t="b">
        <v>0</v>
      </c>
      <c r="GM52" s="188">
        <v>0</v>
      </c>
      <c r="GN52" s="188">
        <v>0</v>
      </c>
      <c r="GO52" s="206">
        <v>43511</v>
      </c>
      <c r="GP52" s="188" t="s">
        <v>4162</v>
      </c>
      <c r="GQ52" s="188">
        <v>0</v>
      </c>
      <c r="GR52" s="188" t="s">
        <v>1473</v>
      </c>
      <c r="GS52" s="188">
        <v>0</v>
      </c>
      <c r="GT52" s="188" t="b">
        <v>0</v>
      </c>
      <c r="GU52" s="188">
        <v>0</v>
      </c>
      <c r="GV52" s="188">
        <v>0</v>
      </c>
      <c r="GW52" s="207">
        <v>43511</v>
      </c>
      <c r="GX52" s="198" t="s">
        <v>4163</v>
      </c>
      <c r="GY52" s="188">
        <v>0</v>
      </c>
      <c r="GZ52" s="188" t="s">
        <v>1473</v>
      </c>
      <c r="HA52" s="188">
        <v>0</v>
      </c>
      <c r="HB52" s="188" t="b">
        <v>0</v>
      </c>
      <c r="HC52" s="188">
        <v>0</v>
      </c>
      <c r="HD52" s="188">
        <v>0</v>
      </c>
      <c r="HE52" s="206">
        <v>43511</v>
      </c>
      <c r="HF52" s="188" t="s">
        <v>4164</v>
      </c>
      <c r="HG52" s="188">
        <v>0</v>
      </c>
      <c r="HH52" s="188" t="s">
        <v>1473</v>
      </c>
      <c r="HI52" s="188">
        <v>0</v>
      </c>
      <c r="HJ52" s="188" t="b">
        <v>0</v>
      </c>
      <c r="HK52" s="188">
        <v>0</v>
      </c>
      <c r="HL52" s="188">
        <v>0</v>
      </c>
      <c r="HM52" s="207">
        <v>43511</v>
      </c>
      <c r="HN52" s="198" t="s">
        <v>4165</v>
      </c>
      <c r="HO52" s="188">
        <v>0</v>
      </c>
      <c r="HP52" s="188" t="s">
        <v>1473</v>
      </c>
      <c r="HQ52" s="188">
        <v>0</v>
      </c>
      <c r="HR52" s="188" t="b">
        <v>0</v>
      </c>
      <c r="HS52" s="188">
        <v>0</v>
      </c>
      <c r="HT52" s="188">
        <v>0</v>
      </c>
      <c r="HU52" s="206">
        <v>43511</v>
      </c>
      <c r="HV52" s="188" t="s">
        <v>4166</v>
      </c>
      <c r="HW52" s="188">
        <v>1</v>
      </c>
      <c r="HX52" s="188" t="s">
        <v>1473</v>
      </c>
      <c r="HY52" s="188">
        <v>0</v>
      </c>
      <c r="HZ52" s="188" t="b">
        <v>0</v>
      </c>
      <c r="IA52" s="188">
        <v>0</v>
      </c>
      <c r="IB52" s="188">
        <v>0</v>
      </c>
      <c r="IC52" s="207">
        <v>43511</v>
      </c>
      <c r="ID52" s="198" t="s">
        <v>4167</v>
      </c>
      <c r="IE52" s="188">
        <v>0</v>
      </c>
      <c r="IF52" s="188" t="s">
        <v>1473</v>
      </c>
      <c r="IG52" s="188">
        <v>0</v>
      </c>
      <c r="IH52" s="188" t="b">
        <v>0</v>
      </c>
      <c r="II52" s="188">
        <v>0</v>
      </c>
      <c r="IJ52" s="188">
        <v>0</v>
      </c>
      <c r="IK52" s="206">
        <v>43511</v>
      </c>
      <c r="IL52" s="188" t="s">
        <v>4168</v>
      </c>
      <c r="IM52" s="188">
        <v>1</v>
      </c>
      <c r="IN52" s="188" t="s">
        <v>1473</v>
      </c>
      <c r="IO52" s="188">
        <v>0</v>
      </c>
      <c r="IP52" s="188" t="b">
        <v>0</v>
      </c>
      <c r="IQ52" s="188">
        <v>0</v>
      </c>
      <c r="IR52" s="188">
        <v>0</v>
      </c>
      <c r="IS52" s="207">
        <v>43511</v>
      </c>
    </row>
    <row r="53" spans="1:253" x14ac:dyDescent="0.3">
      <c r="A53" t="s">
        <v>174</v>
      </c>
      <c r="B53" t="s">
        <v>861</v>
      </c>
      <c r="C53" t="s">
        <v>712</v>
      </c>
      <c r="D53" t="str">
        <f>Lists!C:C</f>
        <v>Lebanon</v>
      </c>
      <c r="E53" t="s">
        <v>173</v>
      </c>
      <c r="F53" t="s">
        <v>4169</v>
      </c>
      <c r="G53" s="186">
        <v>6082360</v>
      </c>
      <c r="H53" s="187" t="s">
        <v>1561</v>
      </c>
      <c r="I53" s="187" t="s">
        <v>734</v>
      </c>
      <c r="J53" s="187">
        <v>2</v>
      </c>
      <c r="K53" s="187" t="s">
        <v>1580</v>
      </c>
      <c r="L53" s="187" t="s">
        <v>1572</v>
      </c>
      <c r="M53" s="201">
        <v>43508</v>
      </c>
      <c r="N53" s="198" t="s">
        <v>4170</v>
      </c>
      <c r="O53" s="189">
        <v>10201.199999999999</v>
      </c>
      <c r="P53" s="189" t="s">
        <v>1570</v>
      </c>
      <c r="Q53" s="189" t="s">
        <v>734</v>
      </c>
      <c r="R53" s="189">
        <v>2</v>
      </c>
      <c r="S53" s="189" t="s">
        <v>1581</v>
      </c>
      <c r="T53" s="189" t="s">
        <v>1573</v>
      </c>
      <c r="U53" s="204">
        <v>43507</v>
      </c>
      <c r="V53" s="198" t="s">
        <v>4171</v>
      </c>
      <c r="W53" s="187">
        <v>6082360</v>
      </c>
      <c r="X53" s="187" t="s">
        <v>1561</v>
      </c>
      <c r="Y53" s="187" t="s">
        <v>734</v>
      </c>
      <c r="Z53" s="187">
        <v>2</v>
      </c>
      <c r="AA53" s="187" t="s">
        <v>1581</v>
      </c>
      <c r="AB53" s="187" t="s">
        <v>1572</v>
      </c>
      <c r="AC53" s="201">
        <v>43507</v>
      </c>
      <c r="AD53" s="198" t="s">
        <v>4172</v>
      </c>
      <c r="AE53" s="188">
        <v>1708800</v>
      </c>
      <c r="AF53" s="188" t="s">
        <v>1563</v>
      </c>
      <c r="AG53" s="188" t="s">
        <v>734</v>
      </c>
      <c r="AH53" s="188">
        <v>2</v>
      </c>
      <c r="AI53" s="188" t="s">
        <v>1595</v>
      </c>
      <c r="AJ53" s="188" t="s">
        <v>1574</v>
      </c>
      <c r="AK53" s="207">
        <v>43507</v>
      </c>
      <c r="AL53" s="198" t="s">
        <v>4173</v>
      </c>
      <c r="AM53" s="187">
        <v>1708800</v>
      </c>
      <c r="AN53" s="187" t="s">
        <v>1563</v>
      </c>
      <c r="AO53" s="187" t="s">
        <v>734</v>
      </c>
      <c r="AP53" s="187">
        <v>2</v>
      </c>
      <c r="AQ53" s="187" t="s">
        <v>1596</v>
      </c>
      <c r="AR53" s="187" t="s">
        <v>1574</v>
      </c>
      <c r="AS53" s="201">
        <v>43507</v>
      </c>
      <c r="AT53" s="188" t="s">
        <v>4174</v>
      </c>
      <c r="AU53" s="188" t="s">
        <v>445</v>
      </c>
      <c r="AV53" s="188">
        <v>0</v>
      </c>
      <c r="AW53" s="188">
        <v>0</v>
      </c>
      <c r="AX53" s="188" t="b">
        <v>0</v>
      </c>
      <c r="AY53" s="188" t="s">
        <v>1389</v>
      </c>
      <c r="AZ53" s="188">
        <v>0</v>
      </c>
      <c r="BA53" s="207">
        <v>43507</v>
      </c>
      <c r="BB53" s="198" t="s">
        <v>4175</v>
      </c>
      <c r="BC53" s="187" t="s">
        <v>445</v>
      </c>
      <c r="BD53" s="187">
        <v>0</v>
      </c>
      <c r="BE53" s="187">
        <v>0</v>
      </c>
      <c r="BF53" s="187" t="b">
        <v>0</v>
      </c>
      <c r="BG53" s="187" t="s">
        <v>1389</v>
      </c>
      <c r="BH53" s="187">
        <v>0</v>
      </c>
      <c r="BI53" s="200">
        <v>43507</v>
      </c>
      <c r="BJ53" s="188" t="s">
        <v>4176</v>
      </c>
      <c r="BK53" s="188">
        <v>5</v>
      </c>
      <c r="BL53" s="188" t="s">
        <v>1564</v>
      </c>
      <c r="BM53" s="188" t="s">
        <v>733</v>
      </c>
      <c r="BN53" s="188">
        <v>3</v>
      </c>
      <c r="BO53" s="188" t="s">
        <v>1589</v>
      </c>
      <c r="BP53" s="188">
        <v>0</v>
      </c>
      <c r="BQ53" s="207">
        <v>43507</v>
      </c>
      <c r="BR53" s="198" t="s">
        <v>4177</v>
      </c>
      <c r="BS53" s="187" t="s">
        <v>445</v>
      </c>
      <c r="BT53" s="187">
        <v>0</v>
      </c>
      <c r="BU53" s="187">
        <v>0</v>
      </c>
      <c r="BV53" s="187" t="b">
        <v>0</v>
      </c>
      <c r="BW53" s="187" t="s">
        <v>1389</v>
      </c>
      <c r="BX53" s="187">
        <v>0</v>
      </c>
      <c r="BY53" s="200">
        <v>43507</v>
      </c>
      <c r="BZ53" s="188" t="s">
        <v>4178</v>
      </c>
      <c r="CA53" s="188" t="s">
        <v>445</v>
      </c>
      <c r="CB53" s="188">
        <v>0</v>
      </c>
      <c r="CC53" s="188">
        <v>0</v>
      </c>
      <c r="CD53" s="188" t="b">
        <v>0</v>
      </c>
      <c r="CE53" s="188" t="s">
        <v>1389</v>
      </c>
      <c r="CF53" s="188">
        <v>0</v>
      </c>
      <c r="CG53" s="207">
        <v>43507</v>
      </c>
      <c r="CH53" s="198" t="s">
        <v>4179</v>
      </c>
      <c r="CI53" s="188" t="e">
        <v>#N/A</v>
      </c>
      <c r="CJ53" s="188" t="e">
        <v>#N/A</v>
      </c>
      <c r="CK53" s="188" t="e">
        <v>#N/A</v>
      </c>
      <c r="CL53" s="188" t="e">
        <v>#N/A</v>
      </c>
      <c r="CM53" s="188" t="e">
        <v>#N/A</v>
      </c>
      <c r="CN53" s="188" t="e">
        <v>#N/A</v>
      </c>
      <c r="CO53" s="195" t="e">
        <v>#N/A</v>
      </c>
      <c r="CP53" s="188" t="s">
        <v>4180</v>
      </c>
      <c r="CQ53" s="187" t="s">
        <v>445</v>
      </c>
      <c r="CR53" s="187">
        <v>0</v>
      </c>
      <c r="CS53" s="187">
        <v>0</v>
      </c>
      <c r="CT53" s="187" t="b">
        <v>0</v>
      </c>
      <c r="CU53" s="187" t="s">
        <v>1389</v>
      </c>
      <c r="CV53" s="187">
        <v>0</v>
      </c>
      <c r="CW53" s="200">
        <v>43507</v>
      </c>
      <c r="CX53" s="184" t="str">
        <f t="shared" si="3"/>
        <v>LBN001People in Need</v>
      </c>
      <c r="CY53" s="184">
        <f>IF(LOOKUP(2,1/(Log!$K$1:$K$7986=CX53),Log!$E$1:$E$7986)="x","x",ROUND(LOOKUP(2,1/(Log!$K$1:$K$7986=CX53),Log!$E$1:$E$7986),-3))</f>
        <v>1663000</v>
      </c>
      <c r="CZ53" s="188" t="str">
        <f>LOOKUP(2,1/('[4]Raw data'!$K$1:$K$7986=CX53),'[4]Raw data'!$F$1:$F$7986)</f>
        <v xml:space="preserve">VASyR 2018 / OCHA personal communication for Syrian refugee population in Lebanon per admin 2 /LCRP 2017-2020 (2019 Update) / European Parliament Briefing </v>
      </c>
      <c r="DA53" s="188" t="str">
        <f>LOOKUP(2,1/('[4]Raw data'!$K$1:$K$7986=CX53),'[4]Raw data'!$G$1:$G$7986)</f>
        <v>Medium</v>
      </c>
      <c r="DB53" s="188">
        <f>LOOKUP(2,1/('[4]Raw data'!$K$1:$K$7986=CX53),'[4]Raw data'!$H$1:$H$7986)</f>
        <v>2</v>
      </c>
      <c r="DC53" s="188" t="str">
        <f>LOOKUP(2,1/('[4]Raw data'!$K$1:$K$7986=CX53),'[4]Raw data'!$J$1:$J$7986)</f>
        <v xml:space="preserve">PIN for the syrian displacement + PIN for the Palestinian displacement </v>
      </c>
      <c r="DD53" s="188" t="str">
        <f>LOOKUP(2,1/('[4]Raw data'!$K$1:$K$7986=CX53),'[4]Raw data'!$I$1:$I$7986)</f>
        <v>https://www1.wfp.org/publications/vulnerability-assessment-syrian-refugees-lebanon-vasyr-2018, https://reliefweb.int/sites/reliefweb.int/files/resources/67780.pdf, http://www.europarl.europa.eu/RegData/etudes/BRIE/2017/599379/EPRS_BRI(2017)599379_EN.pdf</v>
      </c>
      <c r="DE53" s="207">
        <f>LOOKUP(2,1/('[4]Raw data'!$K$1:$K$7986=CX53),'[4]Raw data'!$L$1:$L$7986)</f>
        <v>43507</v>
      </c>
      <c r="DF53" s="197" t="str">
        <f t="shared" si="4"/>
        <v>LBN001People facing minimal humanitarian needs (level 1)</v>
      </c>
      <c r="DG53" s="183">
        <f>IF(LOOKUP(2,1/(Log!$K$1:$K$7986=DF53),Log!$E$1:$E$7986)="x","x",ROUND(LOOKUP(2,1/(Log!$K$1:$K$7986=DF53),Log!$E$1:$E$7986),-3))</f>
        <v>558000</v>
      </c>
      <c r="DH53" s="187" t="str">
        <f>LOOKUP(2,1/('[4]Raw data'!$K$1:$K$7986=DF53),'[4]Raw data'!$F$1:$F$7986)</f>
        <v xml:space="preserve">VASyR 2018 / OCHA personal communication for Syrian refugee population in Lebanon per admin 2 /LCRP 2017-2020 (2019 Update) / European Parliament Briefing </v>
      </c>
      <c r="DI53" s="187" t="str">
        <f>LOOKUP(2,1/('[4]Raw data'!$K$1:$K$7986=DF53),'[4]Raw data'!$G$1:$G$7986)</f>
        <v>Medium</v>
      </c>
      <c r="DJ53" s="187">
        <f>LOOKUP(2,1/('[4]Raw data'!$K$1:$K$7986=DF53),'[4]Raw data'!$H$1:$H$7986)</f>
        <v>2</v>
      </c>
      <c r="DK53" s="187" t="str">
        <f>LOOKUP(2,1/('[4]Raw data'!$K$1:$K$7986=DF53),'[4]Raw data'!$J$1:$J$7986)</f>
        <v xml:space="preserve">PIN for the syrian displacement + PIN for the Palestinian displacement </v>
      </c>
      <c r="DL53" s="187" t="str">
        <f>LOOKUP(2,1/('[4]Raw data'!$K$1:$K$7986=DF53),'[4]Raw data'!$I$1:$I$7986)</f>
        <v>https://www1.wfp.org/publications/vulnerability-assessment-syrian-refugees-lebanon-vasyr-2018, https://reliefweb.int/sites/reliefweb.int/files/resources/67780.pdf, http://www.europarl.europa.eu/RegData/etudes/BRIE/2017/599379/EPRS_BRI(2017)599379_EN.pdf</v>
      </c>
      <c r="DM53" s="200">
        <f>LOOKUP(2,1/('[4]Raw data'!$K$1:$K$7986=DF53),'[4]Raw data'!$L$1:$L$7986)</f>
        <v>43507</v>
      </c>
      <c r="DN53" s="188" t="str">
        <f t="shared" si="0"/>
        <v>LBN001People facing stressed humanitarian needs (level 2)</v>
      </c>
      <c r="DO53" s="184">
        <f>IF(LOOKUP(2,1/(Log!$K$1:$K$7986=DN53),Log!$E$1:$E$7986)="x","x",ROUND(LOOKUP(2,1/(Log!$K$1:$K$7986=DN53),Log!$E$1:$E$7986),-3))</f>
        <v>912000</v>
      </c>
      <c r="DP53" s="188" t="str">
        <f>LOOKUP(2,1/('[4]Raw data'!$K$1:$K$7986=DN53),'[4]Raw data'!$F$1:$F$7986)</f>
        <v xml:space="preserve">VASyR 2018 / OCHA personal communication for Syrian refugee population in Lebanon per admin 2 /LCRP 2017-2020 (2019 Update) / European Parliament Briefing </v>
      </c>
      <c r="DQ53" s="188" t="str">
        <f>LOOKUP(2,1/('[4]Raw data'!$K$1:$K$7986=DN53),'[4]Raw data'!$G$1:$G$7986)</f>
        <v>Medium</v>
      </c>
      <c r="DR53" s="188">
        <f>LOOKUP(2,1/('[4]Raw data'!$K$1:$K$7986=DN53),'[4]Raw data'!$H$1:$H$7986)</f>
        <v>2</v>
      </c>
      <c r="DS53" s="188" t="str">
        <f>LOOKUP(2,1/('[4]Raw data'!$K$1:$K$7986=DN53),'[4]Raw data'!$J$1:$J$7986)</f>
        <v xml:space="preserve">PIN for the syrian displacement + PIN for the Palestinian displacement </v>
      </c>
      <c r="DT53" s="188" t="str">
        <f>LOOKUP(2,1/('[4]Raw data'!$K$1:$K$7986=DN53),'[4]Raw data'!$I$1:$I$7986)</f>
        <v>https://www1.wfp.org/publications/vulnerability-assessment-syrian-refugees-lebanon-vasyr-2018, https://reliefweb.int/sites/reliefweb.int/files/resources/67780.pdf, http://www.europarl.europa.eu/RegData/etudes/BRIE/2017/599379/EPRS_BRI(2017)599379_EN.pdf</v>
      </c>
      <c r="DU53" s="207">
        <f>LOOKUP(2,1/('[4]Raw data'!$K$1:$K$7986=DN53),'[4]Raw data'!$L$1:$L$7986)</f>
        <v>43507</v>
      </c>
      <c r="DV53" s="198" t="str">
        <f t="shared" si="5"/>
        <v>LBN001People  facing moderate humanitarian needs (level 3)</v>
      </c>
      <c r="DW53" s="183">
        <f>IF(LOOKUP(2,1/(Log!$K$1:$K$7986=DV53),Log!$E$1:$E$7986)="x","x",ROUND(LOOKUP(2,1/(Log!$K$1:$K$7986=DV53),Log!$E$1:$E$7986),-3))</f>
        <v>193000</v>
      </c>
      <c r="DX53" s="187" t="str">
        <f>LOOKUP(2,1/('[4]Raw data'!$K$1:$K$7986=DV53),'[4]Raw data'!$F$1:$F$7986)</f>
        <v xml:space="preserve">VASyR 2018 / OCHA personal communication for Syrian refugee population in Lebanon per admin 2 /LCRP 2017-2020 (2019 Update) / European Parliament Briefing </v>
      </c>
      <c r="DY53" s="187" t="str">
        <f>LOOKUP(2,1/('[4]Raw data'!$K$1:$K$7986=DV53),'[4]Raw data'!$G$1:$G$7986)</f>
        <v>Medium</v>
      </c>
      <c r="DZ53" s="187">
        <f>LOOKUP(2,1/('[4]Raw data'!$K$1:$K$7986=DV53),'[4]Raw data'!$H$1:$H$7986)</f>
        <v>2</v>
      </c>
      <c r="EA53" s="187" t="str">
        <f>LOOKUP(2,1/('[4]Raw data'!$K$1:$K$7986=DV53),'[4]Raw data'!$J$1:$J$7986)</f>
        <v xml:space="preserve">PIN for the syrian displacement + PIN for the Palestinian displacement </v>
      </c>
      <c r="EB53" s="187" t="str">
        <f>LOOKUP(2,1/('[4]Raw data'!$K$1:$K$7986=DV53),'[4]Raw data'!$I$1:$I$7986)</f>
        <v>https://www1.wfp.org/publications/vulnerability-assessment-syrian-refugees-lebanon-vasyr-2018, https://reliefweb.int/sites/reliefweb.int/files/resources/67780.pdf, http://www.europarl.europa.eu/RegData/etudes/BRIE/2017/599379/EPRS_BRI(2017)599379_EN.pdf</v>
      </c>
      <c r="EC53" s="200">
        <f>LOOKUP(2,1/('[4]Raw data'!$K$1:$K$7986=DV53),'[4]Raw data'!$L$1:$L$7986)</f>
        <v>43507</v>
      </c>
      <c r="ED53" s="188" t="str">
        <f t="shared" si="1"/>
        <v>LBN001People facing severe humanitarian needs (level 4)</v>
      </c>
      <c r="EE53" s="184">
        <f>IF(LOOKUP(2,1/(Log!$K$1:$K$7986=ED53),Log!$E$1:$E$7986)="x","x",ROUND(LOOKUP(2,1/(Log!$K$1:$K$7986=ED53),Log!$E$1:$E$7986),-3))</f>
        <v>0</v>
      </c>
      <c r="EF53" s="188" t="str">
        <f>LOOKUP(2,1/('[4]Raw data'!$K$1:$K$7986=ED53),'[4]Raw data'!$F$1:$F$7986)</f>
        <v xml:space="preserve">VASyR 2018 / OCHA personal communication for Syrian refugee population in Lebanon per admin 2 /LCRP 2017-2020 (2019 Update) / European Parliament Briefing </v>
      </c>
      <c r="EG53" s="188" t="str">
        <f>LOOKUP(2,1/('[4]Raw data'!$K$1:$K$7986=ED53),'[4]Raw data'!$G$1:$G$7986)</f>
        <v>Medium</v>
      </c>
      <c r="EH53" s="188">
        <f>LOOKUP(2,1/('[4]Raw data'!$K$1:$K$7986=ED53),'[4]Raw data'!$H$1:$H$7986)</f>
        <v>2</v>
      </c>
      <c r="EI53" s="188" t="str">
        <f>LOOKUP(2,1/('[4]Raw data'!$K$1:$K$7986=ED53),'[4]Raw data'!$J$1:$J$7986)</f>
        <v xml:space="preserve">PIN for the syrian displacement + PIN for the Palestinian displacement </v>
      </c>
      <c r="EJ53" s="188" t="str">
        <f>LOOKUP(2,1/('[4]Raw data'!$K$1:$K$7986=ED53),'[4]Raw data'!$I$1:$I$7986)</f>
        <v>https://www1.wfp.org/publications/vulnerability-assessment-syrian-refugees-lebanon-vasyr-2018, https://reliefweb.int/sites/reliefweb.int/files/resources/67780.pdf, http://www.europarl.europa.eu/RegData/etudes/BRIE/2017/599379/EPRS_BRI(2017)599379_EN.pdf</v>
      </c>
      <c r="EK53" s="207">
        <f>LOOKUP(2,1/('[4]Raw data'!$K$1:$K$7986=ED53),'[4]Raw data'!$L$1:$L$7986)</f>
        <v>43507</v>
      </c>
      <c r="EL53" s="198" t="str">
        <f t="shared" si="2"/>
        <v>LBN001People facing extreme humanitarian needs (level 5)</v>
      </c>
      <c r="EM53" s="183">
        <f>IF(LOOKUP(2,1/(Log!$K$1:$K$7986=EL53),Log!$E$1:$E$7986)="x","x",ROUND(LOOKUP(2,1/(Log!$K$1:$K$7986=EL53),Log!$E$1:$E$7986),-3))</f>
        <v>0</v>
      </c>
      <c r="EN53" s="187" t="str">
        <f>LOOKUP(2,1/('[4]Raw data'!$K$1:$K$7986=EL53),'[4]Raw data'!$F$1:$F$7986)</f>
        <v xml:space="preserve">VASyR 2018 / OCHA personal communication for Syrian refugee population in Lebanon per admin 2 /LCRP 2017-2020 (2019 Update) / European Parliament Briefing </v>
      </c>
      <c r="EO53" s="187" t="str">
        <f>LOOKUP(2,1/('[4]Raw data'!$K$1:$K$7986=EL53),'[4]Raw data'!$G$1:$G$7986)</f>
        <v>Medium</v>
      </c>
      <c r="EP53" s="187">
        <f>LOOKUP(2,1/('[4]Raw data'!$K$1:$K$7986=EL53),'[4]Raw data'!$H$1:$H$7986)</f>
        <v>2</v>
      </c>
      <c r="EQ53" s="187" t="str">
        <f>LOOKUP(2,1/('[4]Raw data'!$K$1:$K$7986=EL53),'[4]Raw data'!$J$1:$J$7986)</f>
        <v xml:space="preserve">PIN for the syrian displacement + PIN for the Palestinian displacement </v>
      </c>
      <c r="ER53" s="187" t="str">
        <f>LOOKUP(2,1/('[4]Raw data'!$K$1:$K$7986=EL53),'[4]Raw data'!$I$1:$I$7986)</f>
        <v>https://www1.wfp.org/publications/vulnerability-assessment-syrian-refugees-lebanon-vasyr-2018, https://reliefweb.int/sites/reliefweb.int/files/resources/67780.pdf, http://www.europarl.europa.eu/RegData/etudes/BRIE/2017/599379/EPRS_BRI(2017)599379_EN.pdf</v>
      </c>
      <c r="ES53" s="200">
        <f>LOOKUP(2,1/('[4]Raw data'!$K$1:$K$7986=EL53),'[4]Raw data'!$L$1:$L$7986)</f>
        <v>43507</v>
      </c>
      <c r="ET53" s="188" t="s">
        <v>4181</v>
      </c>
      <c r="EU53" s="188">
        <v>5</v>
      </c>
      <c r="EV53" s="188" t="s">
        <v>1564</v>
      </c>
      <c r="EW53" s="188" t="s">
        <v>733</v>
      </c>
      <c r="EX53" s="188">
        <v>3</v>
      </c>
      <c r="EY53" s="188" t="s">
        <v>1589</v>
      </c>
      <c r="EZ53" s="188" t="s">
        <v>1575</v>
      </c>
      <c r="FA53" s="207">
        <v>43507</v>
      </c>
      <c r="FB53" s="198" t="s">
        <v>4182</v>
      </c>
      <c r="FC53" s="187">
        <v>2</v>
      </c>
      <c r="FD53" s="187" t="s">
        <v>1566</v>
      </c>
      <c r="FE53" s="187">
        <v>0</v>
      </c>
      <c r="FF53" s="187" t="b">
        <v>0</v>
      </c>
      <c r="FG53" s="187" t="s">
        <v>1399</v>
      </c>
      <c r="FH53" s="187" t="s">
        <v>1574</v>
      </c>
      <c r="FI53" s="200">
        <v>43507</v>
      </c>
      <c r="FJ53" s="198" t="s">
        <v>4183</v>
      </c>
      <c r="FK53" s="188" t="s">
        <v>445</v>
      </c>
      <c r="FL53" s="188">
        <v>0</v>
      </c>
      <c r="FM53" s="188">
        <v>0</v>
      </c>
      <c r="FN53" s="188" t="b">
        <v>0</v>
      </c>
      <c r="FO53" s="188">
        <v>0</v>
      </c>
      <c r="FP53" s="184">
        <v>0</v>
      </c>
      <c r="FQ53" s="206">
        <v>43507</v>
      </c>
      <c r="FR53" s="198" t="s">
        <v>4184</v>
      </c>
      <c r="FS53" s="187" t="s">
        <v>445</v>
      </c>
      <c r="FT53" s="187">
        <v>0</v>
      </c>
      <c r="FU53" s="187">
        <v>0</v>
      </c>
      <c r="FV53" s="187" t="b">
        <v>0</v>
      </c>
      <c r="FW53" s="187">
        <v>0</v>
      </c>
      <c r="FX53" s="187">
        <v>0</v>
      </c>
      <c r="FY53" s="200">
        <v>43507</v>
      </c>
      <c r="FZ53" s="188" t="s">
        <v>4185</v>
      </c>
      <c r="GA53" s="188">
        <v>1</v>
      </c>
      <c r="GB53" s="188" t="s">
        <v>1473</v>
      </c>
      <c r="GC53" s="188">
        <v>0</v>
      </c>
      <c r="GD53" s="188" t="b">
        <v>0</v>
      </c>
      <c r="GE53" s="188">
        <v>0</v>
      </c>
      <c r="GF53" s="188">
        <v>0</v>
      </c>
      <c r="GG53" s="207">
        <v>43507</v>
      </c>
      <c r="GH53" s="198" t="s">
        <v>4186</v>
      </c>
      <c r="GI53" s="187">
        <v>0</v>
      </c>
      <c r="GJ53" s="187" t="s">
        <v>1473</v>
      </c>
      <c r="GK53" s="187">
        <v>0</v>
      </c>
      <c r="GL53" s="187" t="b">
        <v>0</v>
      </c>
      <c r="GM53" s="187">
        <v>0</v>
      </c>
      <c r="GN53" s="187">
        <v>0</v>
      </c>
      <c r="GO53" s="200">
        <v>43507</v>
      </c>
      <c r="GP53" s="188" t="s">
        <v>4187</v>
      </c>
      <c r="GQ53" s="188">
        <v>1</v>
      </c>
      <c r="GR53" s="188" t="s">
        <v>1473</v>
      </c>
      <c r="GS53" s="188">
        <v>0</v>
      </c>
      <c r="GT53" s="188" t="b">
        <v>0</v>
      </c>
      <c r="GU53" s="188">
        <v>0</v>
      </c>
      <c r="GV53" s="188">
        <v>0</v>
      </c>
      <c r="GW53" s="207">
        <v>43507</v>
      </c>
      <c r="GX53" s="198" t="s">
        <v>4188</v>
      </c>
      <c r="GY53" s="187">
        <v>0</v>
      </c>
      <c r="GZ53" s="187" t="s">
        <v>1473</v>
      </c>
      <c r="HA53" s="187">
        <v>0</v>
      </c>
      <c r="HB53" s="187" t="b">
        <v>0</v>
      </c>
      <c r="HC53" s="187">
        <v>0</v>
      </c>
      <c r="HD53" s="187">
        <v>0</v>
      </c>
      <c r="HE53" s="200">
        <v>43507</v>
      </c>
      <c r="HF53" s="188" t="s">
        <v>4189</v>
      </c>
      <c r="HG53" s="188">
        <v>2</v>
      </c>
      <c r="HH53" s="188" t="s">
        <v>1473</v>
      </c>
      <c r="HI53" s="188">
        <v>0</v>
      </c>
      <c r="HJ53" s="188" t="b">
        <v>0</v>
      </c>
      <c r="HK53" s="188">
        <v>0</v>
      </c>
      <c r="HL53" s="188">
        <v>0</v>
      </c>
      <c r="HM53" s="207">
        <v>43507</v>
      </c>
      <c r="HN53" s="198" t="s">
        <v>4190</v>
      </c>
      <c r="HO53" s="187">
        <v>2</v>
      </c>
      <c r="HP53" s="187" t="s">
        <v>1473</v>
      </c>
      <c r="HQ53" s="187">
        <v>0</v>
      </c>
      <c r="HR53" s="187" t="b">
        <v>0</v>
      </c>
      <c r="HS53" s="187">
        <v>0</v>
      </c>
      <c r="HT53" s="187">
        <v>0</v>
      </c>
      <c r="HU53" s="200">
        <v>43507</v>
      </c>
      <c r="HV53" s="188" t="s">
        <v>4191</v>
      </c>
      <c r="HW53" s="188">
        <v>1</v>
      </c>
      <c r="HX53" s="188" t="s">
        <v>1473</v>
      </c>
      <c r="HY53" s="188">
        <v>0</v>
      </c>
      <c r="HZ53" s="188" t="b">
        <v>0</v>
      </c>
      <c r="IA53" s="188">
        <v>0</v>
      </c>
      <c r="IB53" s="188">
        <v>0</v>
      </c>
      <c r="IC53" s="207">
        <v>43507</v>
      </c>
      <c r="ID53" s="198" t="s">
        <v>4192</v>
      </c>
      <c r="IE53" s="187">
        <v>0</v>
      </c>
      <c r="IF53" s="187" t="s">
        <v>1473</v>
      </c>
      <c r="IG53" s="187">
        <v>0</v>
      </c>
      <c r="IH53" s="187" t="b">
        <v>0</v>
      </c>
      <c r="II53" s="187">
        <v>0</v>
      </c>
      <c r="IJ53" s="187">
        <v>0</v>
      </c>
      <c r="IK53" s="200">
        <v>43507</v>
      </c>
      <c r="IL53" s="188" t="s">
        <v>4193</v>
      </c>
      <c r="IM53" s="188">
        <v>0</v>
      </c>
      <c r="IN53" s="188" t="s">
        <v>1473</v>
      </c>
      <c r="IO53" s="188">
        <v>0</v>
      </c>
      <c r="IP53" s="188" t="b">
        <v>0</v>
      </c>
      <c r="IQ53" s="188">
        <v>0</v>
      </c>
      <c r="IR53" s="188">
        <v>0</v>
      </c>
      <c r="IS53" s="207">
        <v>43507</v>
      </c>
    </row>
    <row r="54" spans="1:253" x14ac:dyDescent="0.3">
      <c r="A54" t="s">
        <v>1777</v>
      </c>
      <c r="B54" t="s">
        <v>862</v>
      </c>
      <c r="C54" t="s">
        <v>806</v>
      </c>
      <c r="D54" t="str">
        <f>Lists!C:C</f>
        <v>Lebanon</v>
      </c>
      <c r="E54" t="s">
        <v>173</v>
      </c>
      <c r="F54" t="s">
        <v>4194</v>
      </c>
      <c r="G54" s="186">
        <v>6082360</v>
      </c>
      <c r="H54" s="187" t="s">
        <v>1561</v>
      </c>
      <c r="I54" s="187" t="s">
        <v>734</v>
      </c>
      <c r="J54" s="187">
        <v>2</v>
      </c>
      <c r="K54" s="187" t="s">
        <v>1580</v>
      </c>
      <c r="L54" s="187" t="s">
        <v>1572</v>
      </c>
      <c r="M54" s="201">
        <v>43507</v>
      </c>
      <c r="N54" s="198" t="s">
        <v>4195</v>
      </c>
      <c r="O54" s="189">
        <v>10201.199999999999</v>
      </c>
      <c r="P54" s="189" t="s">
        <v>1562</v>
      </c>
      <c r="Q54" s="189" t="s">
        <v>734</v>
      </c>
      <c r="R54" s="189">
        <v>2</v>
      </c>
      <c r="S54" s="189" t="s">
        <v>1581</v>
      </c>
      <c r="T54" s="189" t="s">
        <v>1573</v>
      </c>
      <c r="U54" s="204">
        <v>43507</v>
      </c>
      <c r="V54" s="198" t="s">
        <v>4196</v>
      </c>
      <c r="W54" s="187">
        <v>6082360</v>
      </c>
      <c r="X54" s="187" t="s">
        <v>1561</v>
      </c>
      <c r="Y54" s="187" t="s">
        <v>734</v>
      </c>
      <c r="Z54" s="187">
        <v>2</v>
      </c>
      <c r="AA54" s="187" t="s">
        <v>1581</v>
      </c>
      <c r="AB54" s="187" t="s">
        <v>1572</v>
      </c>
      <c r="AC54" s="201">
        <v>43507</v>
      </c>
      <c r="AD54" s="198" t="s">
        <v>4197</v>
      </c>
      <c r="AE54" s="188">
        <v>1528800</v>
      </c>
      <c r="AF54" s="188" t="s">
        <v>1563</v>
      </c>
      <c r="AG54" s="188" t="s">
        <v>734</v>
      </c>
      <c r="AH54" s="188">
        <v>2</v>
      </c>
      <c r="AI54" s="188" t="s">
        <v>2448</v>
      </c>
      <c r="AJ54" s="188" t="s">
        <v>1574</v>
      </c>
      <c r="AK54" s="207">
        <v>43507</v>
      </c>
      <c r="AL54" s="198" t="s">
        <v>4198</v>
      </c>
      <c r="AM54" s="187">
        <v>1528800</v>
      </c>
      <c r="AN54" s="187" t="s">
        <v>1563</v>
      </c>
      <c r="AO54" s="187" t="s">
        <v>734</v>
      </c>
      <c r="AP54" s="187">
        <v>2</v>
      </c>
      <c r="AQ54" s="187" t="s">
        <v>1582</v>
      </c>
      <c r="AR54" s="187" t="s">
        <v>1574</v>
      </c>
      <c r="AS54" s="201">
        <v>43507</v>
      </c>
      <c r="AT54" s="188" t="s">
        <v>4199</v>
      </c>
      <c r="AU54" s="188" t="s">
        <v>445</v>
      </c>
      <c r="AV54" s="188">
        <v>0</v>
      </c>
      <c r="AW54" s="188">
        <v>0</v>
      </c>
      <c r="AX54" s="188" t="b">
        <v>0</v>
      </c>
      <c r="AY54" s="188" t="s">
        <v>1389</v>
      </c>
      <c r="AZ54" s="188">
        <v>0</v>
      </c>
      <c r="BA54" s="207">
        <v>43507</v>
      </c>
      <c r="BB54" s="198" t="s">
        <v>4200</v>
      </c>
      <c r="BC54" s="187" t="s">
        <v>445</v>
      </c>
      <c r="BD54" s="187">
        <v>0</v>
      </c>
      <c r="BE54" s="187">
        <v>0</v>
      </c>
      <c r="BF54" s="187" t="b">
        <v>0</v>
      </c>
      <c r="BG54" s="187" t="s">
        <v>1389</v>
      </c>
      <c r="BH54" s="187">
        <v>0</v>
      </c>
      <c r="BI54" s="200">
        <v>43507</v>
      </c>
      <c r="BJ54" s="188" t="s">
        <v>4201</v>
      </c>
      <c r="BK54" s="188">
        <v>4</v>
      </c>
      <c r="BL54" s="188" t="s">
        <v>1564</v>
      </c>
      <c r="BM54" s="188" t="s">
        <v>733</v>
      </c>
      <c r="BN54" s="188">
        <v>3</v>
      </c>
      <c r="BO54" s="188" t="s">
        <v>1583</v>
      </c>
      <c r="BP54" s="188">
        <v>0</v>
      </c>
      <c r="BQ54" s="207">
        <v>43507</v>
      </c>
      <c r="BR54" s="198" t="s">
        <v>4202</v>
      </c>
      <c r="BS54" s="187" t="s">
        <v>445</v>
      </c>
      <c r="BT54" s="187">
        <v>0</v>
      </c>
      <c r="BU54" s="187">
        <v>0</v>
      </c>
      <c r="BV54" s="187" t="b">
        <v>0</v>
      </c>
      <c r="BW54" s="187" t="s">
        <v>1389</v>
      </c>
      <c r="BX54" s="187">
        <v>0</v>
      </c>
      <c r="BY54" s="200">
        <v>43507</v>
      </c>
      <c r="BZ54" s="188" t="s">
        <v>4203</v>
      </c>
      <c r="CA54" s="188" t="s">
        <v>445</v>
      </c>
      <c r="CB54" s="188">
        <v>0</v>
      </c>
      <c r="CC54" s="188">
        <v>0</v>
      </c>
      <c r="CD54" s="188" t="b">
        <v>0</v>
      </c>
      <c r="CE54" s="188" t="s">
        <v>1389</v>
      </c>
      <c r="CF54" s="188">
        <v>0</v>
      </c>
      <c r="CG54" s="207">
        <v>43507</v>
      </c>
      <c r="CH54" s="198" t="s">
        <v>4204</v>
      </c>
      <c r="CI54" s="188" t="e">
        <v>#N/A</v>
      </c>
      <c r="CJ54" s="188" t="e">
        <v>#N/A</v>
      </c>
      <c r="CK54" s="188" t="e">
        <v>#N/A</v>
      </c>
      <c r="CL54" s="188" t="e">
        <v>#N/A</v>
      </c>
      <c r="CM54" s="188" t="e">
        <v>#N/A</v>
      </c>
      <c r="CN54" s="188" t="e">
        <v>#N/A</v>
      </c>
      <c r="CO54" s="195" t="e">
        <v>#N/A</v>
      </c>
      <c r="CP54" s="188" t="s">
        <v>4205</v>
      </c>
      <c r="CQ54" s="187" t="s">
        <v>445</v>
      </c>
      <c r="CR54" s="187">
        <v>0</v>
      </c>
      <c r="CS54" s="187">
        <v>0</v>
      </c>
      <c r="CT54" s="187" t="b">
        <v>0</v>
      </c>
      <c r="CU54" s="187" t="s">
        <v>1389</v>
      </c>
      <c r="CV54" s="187">
        <v>0</v>
      </c>
      <c r="CW54" s="200">
        <v>43507</v>
      </c>
      <c r="CX54" s="184" t="str">
        <f t="shared" si="3"/>
        <v>LBN002People in Need</v>
      </c>
      <c r="CY54" s="184">
        <f>IF(LOOKUP(2,1/(Log!$K$1:$K$7986=CX54),Log!$E$1:$E$7986)="x","x",ROUND(LOOKUP(2,1/(Log!$K$1:$K$7986=CX54),Log!$E$1:$E$7986),-3))</f>
        <v>1483000</v>
      </c>
      <c r="CZ54" s="188" t="str">
        <f>LOOKUP(2,1/('[4]Raw data'!$K$1:$K$7986=CX54),'[4]Raw data'!$F$1:$F$7986)</f>
        <v xml:space="preserve">VASyR 2018, OCHA personal communication for Syrian refugee population in Lebanon per admin 2, LCRP 2017-2020 (2019 Update) </v>
      </c>
      <c r="DA54" s="188" t="str">
        <f>LOOKUP(2,1/('[4]Raw data'!$K$1:$K$7986=CX54),'[4]Raw data'!$G$1:$G$7986)</f>
        <v>Low</v>
      </c>
      <c r="DB54" s="188">
        <f>LOOKUP(2,1/('[4]Raw data'!$K$1:$K$7986=CX54),'[4]Raw data'!$H$1:$H$7986)</f>
        <v>3</v>
      </c>
      <c r="DC54" s="188" t="str">
        <f>LOOKUP(2,1/('[4]Raw data'!$K$1:$K$7986=CX54),'[4]Raw data'!$J$1:$J$7986)</f>
        <v xml:space="preserve">The PIN is the sum of the amount of Syrians who have resorted to livelyhood coping strategies as reported in the VASyR 2018 in figure 124 (p.126). We took the sum of the stressed, crisis and emergency coping strategies in relation to the Syrian refugee population in Lebanon per admin 2. We then added the amount of PRS' who are estimated to be severly and moderately food insecure as reported in the LCRP 2019 update (p.15) since there are no figures for coping strategies for this group.  </v>
      </c>
      <c r="DD54" s="188" t="str">
        <f>LOOKUP(2,1/('[4]Raw data'!$K$1:$K$7986=CX54),'[4]Raw data'!$I$1:$I$7986)</f>
        <v>https://www1.wfp.org/publications/vulnerability-assessment-syrian-refugees-lebanon-vasyr-2018, https://reliefweb.int/sites/reliefweb.int/files/resources/67780.pdf</v>
      </c>
      <c r="DE54" s="207">
        <f>LOOKUP(2,1/('[4]Raw data'!$K$1:$K$7986=CX54),'[4]Raw data'!$L$1:$L$7986)</f>
        <v>43507</v>
      </c>
      <c r="DF54" s="197" t="str">
        <f t="shared" si="4"/>
        <v>LBN002People facing minimal humanitarian needs (level 1)</v>
      </c>
      <c r="DG54" s="183">
        <f>IF(LOOKUP(2,1/(Log!$K$1:$K$7986=DF54),Log!$E$1:$E$7986)="x","x",ROUND(LOOKUP(2,1/(Log!$K$1:$K$7986=DF54),Log!$E$1:$E$7986),-3))</f>
        <v>501000</v>
      </c>
      <c r="DH54" s="187" t="str">
        <f>LOOKUP(2,1/('[4]Raw data'!$K$1:$K$7986=DF54),'[4]Raw data'!$F$1:$F$7986)</f>
        <v xml:space="preserve">VASyR 2018, OCHA personal communication for Syrian refugee population in Lebanon per admin 2, LCRP 2017-2020 (2019 Update) </v>
      </c>
      <c r="DI54" s="187" t="str">
        <f>LOOKUP(2,1/('[4]Raw data'!$K$1:$K$7986=DF54),'[4]Raw data'!$G$1:$G$7986)</f>
        <v>Low</v>
      </c>
      <c r="DJ54" s="187">
        <f>LOOKUP(2,1/('[4]Raw data'!$K$1:$K$7986=DF54),'[4]Raw data'!$H$1:$H$7986)</f>
        <v>3</v>
      </c>
      <c r="DK54" s="187" t="str">
        <f>LOOKUP(2,1/('[4]Raw data'!$K$1:$K$7986=DF54),'[4]Raw data'!$J$1:$J$7986)</f>
        <v>For PIN level 1 we looked at the percentage of Syrians who are reported to have resorted to any of the "stress coping strategies" (which includes: buying food on credit, spending of saving, selling of household goods, moving to cheaper accomodations).</v>
      </c>
      <c r="DL54" s="187" t="str">
        <f>LOOKUP(2,1/('[4]Raw data'!$K$1:$K$7986=DF54),'[4]Raw data'!$I$1:$I$7986)</f>
        <v>https://www1.wfp.org/publications/vulnerability-assessment-syrian-refugees-lebanon-vasyr-2018, https://reliefweb.int/sites/reliefweb.int/files/resources/67780.pdf</v>
      </c>
      <c r="DM54" s="200">
        <f>LOOKUP(2,1/('[4]Raw data'!$K$1:$K$7986=DF54),'[4]Raw data'!$L$1:$L$7986)</f>
        <v>43507</v>
      </c>
      <c r="DN54" s="188" t="str">
        <f t="shared" si="0"/>
        <v>LBN002People facing stressed humanitarian needs (level 2)</v>
      </c>
      <c r="DO54" s="184">
        <f>IF(LOOKUP(2,1/(Log!$K$1:$K$7986=DN54),Log!$E$1:$E$7986)="x","x",ROUND(LOOKUP(2,1/(Log!$K$1:$K$7986=DN54),Log!$E$1:$E$7986),-3))</f>
        <v>790000</v>
      </c>
      <c r="DP54" s="188" t="str">
        <f>LOOKUP(2,1/('[4]Raw data'!$K$1:$K$7986=DN54),'[4]Raw data'!$F$1:$F$7986)</f>
        <v xml:space="preserve">VASyR 2018, OCHA personal communication for Syrian refugee population in Lebanon per admin 2, LCRP 2017-2020 (2019 Update) </v>
      </c>
      <c r="DQ54" s="188" t="str">
        <f>LOOKUP(2,1/('[4]Raw data'!$K$1:$K$7986=DN54),'[4]Raw data'!$G$1:$G$7986)</f>
        <v>Low</v>
      </c>
      <c r="DR54" s="188">
        <f>LOOKUP(2,1/('[4]Raw data'!$K$1:$K$7986=DN54),'[4]Raw data'!$H$1:$H$7986)</f>
        <v>3</v>
      </c>
      <c r="DS54" s="188" t="str">
        <f>LOOKUP(2,1/('[4]Raw data'!$K$1:$K$7986=DN54),'[4]Raw data'!$J$1:$J$7986)</f>
        <v>For PIN level 2 we looked at the percentage of Syrians who are reported to have resorted to any of the "crisis coping strategies" (which includes: selling productive assets, withdawing children from school, reducing essential non-food expenditures, reducing expenses on health, marriaging of children under 18). We then added the percentage of PRS who are estimated to be moderately food insecure (31%)</v>
      </c>
      <c r="DT54" s="188" t="str">
        <f>LOOKUP(2,1/('[4]Raw data'!$K$1:$K$7986=DN54),'[4]Raw data'!$I$1:$I$7986)</f>
        <v>https://www1.wfp.org/publications/vulnerability-assessment-syrian-refugees-lebanon-vasyr-2018, https://reliefweb.int/sites/reliefweb.int/files/resources/67780.pdf</v>
      </c>
      <c r="DU54" s="207">
        <f>LOOKUP(2,1/('[4]Raw data'!$K$1:$K$7986=DN54),'[4]Raw data'!$L$1:$L$7986)</f>
        <v>43507</v>
      </c>
      <c r="DV54" s="198" t="str">
        <f t="shared" si="5"/>
        <v>LBN002People  facing moderate humanitarian needs (level 3)</v>
      </c>
      <c r="DW54" s="183">
        <f>IF(LOOKUP(2,1/(Log!$K$1:$K$7986=DV54),Log!$E$1:$E$7986)="x","x",ROUND(LOOKUP(2,1/(Log!$K$1:$K$7986=DV54),Log!$E$1:$E$7986),-3))</f>
        <v>193000</v>
      </c>
      <c r="DX54" s="187" t="str">
        <f>LOOKUP(2,1/('[4]Raw data'!$K$1:$K$7986=DV54),'[4]Raw data'!$F$1:$F$7986)</f>
        <v xml:space="preserve">VASyR 2018, OCHA personal communication for Syrian refugee population in Lebanon per admin 2, LCRP 2017-2020 (2019 Update) </v>
      </c>
      <c r="DY54" s="187" t="str">
        <f>LOOKUP(2,1/('[4]Raw data'!$K$1:$K$7986=DV54),'[4]Raw data'!$G$1:$G$7986)</f>
        <v>Low</v>
      </c>
      <c r="DZ54" s="187">
        <f>LOOKUP(2,1/('[4]Raw data'!$K$1:$K$7986=DV54),'[4]Raw data'!$H$1:$H$7986)</f>
        <v>3</v>
      </c>
      <c r="EA54" s="187" t="str">
        <f>LOOKUP(2,1/('[4]Raw data'!$K$1:$K$7986=DV54),'[4]Raw data'!$J$1:$J$7986)</f>
        <v>For PIN level 3 we looked at the percentage of Syrians who are reported to have resorted to any of the "emergencies coping strategies" (which includes: begging, accepting high risk jobs, selling house, involving children in income activities). We then added the percentage of PRS who are estimated to be severly food insecure (63%)</v>
      </c>
      <c r="EB54" s="187" t="str">
        <f>LOOKUP(2,1/('[4]Raw data'!$K$1:$K$7986=DV54),'[4]Raw data'!$I$1:$I$7986)</f>
        <v>https://www1.wfp.org/publications/vulnerability-assessment-syrian-refugees-lebanon-vasyr-2018, https://reliefweb.int/sites/reliefweb.int/files/resources/67780.pdf</v>
      </c>
      <c r="EC54" s="200">
        <f>LOOKUP(2,1/('[4]Raw data'!$K$1:$K$7986=DV54),'[4]Raw data'!$L$1:$L$7986)</f>
        <v>43507</v>
      </c>
      <c r="ED54" s="188" t="str">
        <f t="shared" si="1"/>
        <v>LBN002People facing severe humanitarian needs (level 4)</v>
      </c>
      <c r="EE54" s="184">
        <f>IF(LOOKUP(2,1/(Log!$K$1:$K$7986=ED54),Log!$E$1:$E$7986)="x","x",ROUND(LOOKUP(2,1/(Log!$K$1:$K$7986=ED54),Log!$E$1:$E$7986),-3))</f>
        <v>0</v>
      </c>
      <c r="EF54" s="188" t="str">
        <f>LOOKUP(2,1/('[4]Raw data'!$K$1:$K$7986=ED54),'[4]Raw data'!$F$1:$F$7986)</f>
        <v xml:space="preserve">VASyR 2018, OCHA personal communication for Syrian refugee population in Lebanon per admin 2, LCRP 2017-2020 (2019 Update) </v>
      </c>
      <c r="EG54" s="188" t="str">
        <f>LOOKUP(2,1/('[4]Raw data'!$K$1:$K$7986=ED54),'[4]Raw data'!$G$1:$G$7986)</f>
        <v>Low</v>
      </c>
      <c r="EH54" s="188">
        <f>LOOKUP(2,1/('[4]Raw data'!$K$1:$K$7986=ED54),'[4]Raw data'!$H$1:$H$7986)</f>
        <v>3</v>
      </c>
      <c r="EI54" s="188" t="str">
        <f>LOOKUP(2,1/('[4]Raw data'!$K$1:$K$7986=ED54),'[4]Raw data'!$J$1:$J$7986)</f>
        <v>Due to the fairly stable conditions of refugees in Lebanon we decided to not allocate any numbers to the most severe PIN categories.</v>
      </c>
      <c r="EJ54" s="188" t="str">
        <f>LOOKUP(2,1/('[4]Raw data'!$K$1:$K$7986=ED54),'[4]Raw data'!$I$1:$I$7986)</f>
        <v>https://www1.wfp.org/publications/vulnerability-assessment-syrian-refugees-lebanon-vasyr-2018, https://reliefweb.int/sites/reliefweb.int/files/resources/67780.pdf</v>
      </c>
      <c r="EK54" s="207">
        <f>LOOKUP(2,1/('[4]Raw data'!$K$1:$K$7986=ED54),'[4]Raw data'!$L$1:$L$7986)</f>
        <v>43507</v>
      </c>
      <c r="EL54" s="198" t="str">
        <f t="shared" si="2"/>
        <v>LBN002People facing extreme humanitarian needs (level 5)</v>
      </c>
      <c r="EM54" s="183">
        <f>IF(LOOKUP(2,1/(Log!$K$1:$K$7986=EL54),Log!$E$1:$E$7986)="x","x",ROUND(LOOKUP(2,1/(Log!$K$1:$K$7986=EL54),Log!$E$1:$E$7986),-3))</f>
        <v>0</v>
      </c>
      <c r="EN54" s="187" t="str">
        <f>LOOKUP(2,1/('[4]Raw data'!$K$1:$K$7986=EL54),'[4]Raw data'!$F$1:$F$7986)</f>
        <v xml:space="preserve">VASyR 2018, OCHA personal communication for Syrian refugee population in Lebanon per admin 2, LCRP 2017-2020 (2019 Update) </v>
      </c>
      <c r="EO54" s="187" t="str">
        <f>LOOKUP(2,1/('[4]Raw data'!$K$1:$K$7986=EL54),'[4]Raw data'!$G$1:$G$7986)</f>
        <v>Low</v>
      </c>
      <c r="EP54" s="187">
        <f>LOOKUP(2,1/('[4]Raw data'!$K$1:$K$7986=EL54),'[4]Raw data'!$H$1:$H$7986)</f>
        <v>3</v>
      </c>
      <c r="EQ54" s="187" t="str">
        <f>LOOKUP(2,1/('[4]Raw data'!$K$1:$K$7986=EL54),'[4]Raw data'!$J$1:$J$7986)</f>
        <v>Due to the fairly stable conditions of refugees in Lebanon we decided to not allocate any numbers to the most severe PIN categories.</v>
      </c>
      <c r="ER54" s="187" t="str">
        <f>LOOKUP(2,1/('[4]Raw data'!$K$1:$K$7986=EL54),'[4]Raw data'!$I$1:$I$7986)</f>
        <v>https://www1.wfp.org/publications/vulnerability-assessment-syrian-refugees-lebanon-vasyr-2018, https://reliefweb.int/sites/reliefweb.int/files/resources/67780.pdf</v>
      </c>
      <c r="ES54" s="200">
        <f>LOOKUP(2,1/('[4]Raw data'!$K$1:$K$7986=EL54),'[4]Raw data'!$L$1:$L$7986)</f>
        <v>43507</v>
      </c>
      <c r="ET54" s="188" t="s">
        <v>4206</v>
      </c>
      <c r="EU54" s="188">
        <v>5</v>
      </c>
      <c r="EV54" s="188" t="s">
        <v>1564</v>
      </c>
      <c r="EW54" s="188" t="s">
        <v>733</v>
      </c>
      <c r="EX54" s="188">
        <v>3</v>
      </c>
      <c r="EY54" s="188" t="s">
        <v>1589</v>
      </c>
      <c r="EZ54" s="188" t="s">
        <v>1575</v>
      </c>
      <c r="FA54" s="207">
        <v>43507</v>
      </c>
      <c r="FB54" s="198" t="s">
        <v>4207</v>
      </c>
      <c r="FC54" s="187">
        <v>2</v>
      </c>
      <c r="FD54" s="187" t="s">
        <v>1566</v>
      </c>
      <c r="FE54" s="187" t="s">
        <v>734</v>
      </c>
      <c r="FF54" s="187">
        <v>2</v>
      </c>
      <c r="FG54" s="187" t="s">
        <v>2447</v>
      </c>
      <c r="FH54" s="187" t="s">
        <v>1574</v>
      </c>
      <c r="FI54" s="200">
        <v>43507</v>
      </c>
      <c r="FJ54" s="198" t="s">
        <v>4208</v>
      </c>
      <c r="FK54" s="188" t="s">
        <v>445</v>
      </c>
      <c r="FL54" s="188">
        <v>0</v>
      </c>
      <c r="FM54" s="188">
        <v>0</v>
      </c>
      <c r="FN54" s="188" t="b">
        <v>0</v>
      </c>
      <c r="FO54" s="188" t="s">
        <v>1389</v>
      </c>
      <c r="FP54" s="184">
        <v>0</v>
      </c>
      <c r="FQ54" s="206">
        <v>43507</v>
      </c>
      <c r="FR54" s="198" t="s">
        <v>4209</v>
      </c>
      <c r="FS54" s="187" t="s">
        <v>445</v>
      </c>
      <c r="FT54" s="187">
        <v>0</v>
      </c>
      <c r="FU54" s="187">
        <v>0</v>
      </c>
      <c r="FV54" s="187" t="b">
        <v>0</v>
      </c>
      <c r="FW54" s="187" t="s">
        <v>1389</v>
      </c>
      <c r="FX54" s="187">
        <v>0</v>
      </c>
      <c r="FY54" s="200">
        <v>43507</v>
      </c>
      <c r="FZ54" s="188" t="s">
        <v>4210</v>
      </c>
      <c r="GA54" s="188">
        <v>1</v>
      </c>
      <c r="GB54" s="188" t="s">
        <v>1473</v>
      </c>
      <c r="GC54" s="188">
        <v>0</v>
      </c>
      <c r="GD54" s="188" t="b">
        <v>0</v>
      </c>
      <c r="GE54" s="188">
        <v>0</v>
      </c>
      <c r="GF54" s="188">
        <v>0</v>
      </c>
      <c r="GG54" s="207">
        <v>43507</v>
      </c>
      <c r="GH54" s="198" t="s">
        <v>4211</v>
      </c>
      <c r="GI54" s="187">
        <v>0</v>
      </c>
      <c r="GJ54" s="187" t="s">
        <v>1473</v>
      </c>
      <c r="GK54" s="187">
        <v>0</v>
      </c>
      <c r="GL54" s="187" t="b">
        <v>0</v>
      </c>
      <c r="GM54" s="187">
        <v>0</v>
      </c>
      <c r="GN54" s="187">
        <v>0</v>
      </c>
      <c r="GO54" s="200">
        <v>43507</v>
      </c>
      <c r="GP54" s="188" t="s">
        <v>4212</v>
      </c>
      <c r="GQ54" s="188">
        <v>1</v>
      </c>
      <c r="GR54" s="188" t="s">
        <v>1473</v>
      </c>
      <c r="GS54" s="188">
        <v>0</v>
      </c>
      <c r="GT54" s="188" t="b">
        <v>0</v>
      </c>
      <c r="GU54" s="188">
        <v>0</v>
      </c>
      <c r="GV54" s="188">
        <v>0</v>
      </c>
      <c r="GW54" s="207">
        <v>43507</v>
      </c>
      <c r="GX54" s="198" t="s">
        <v>4213</v>
      </c>
      <c r="GY54" s="187">
        <v>0</v>
      </c>
      <c r="GZ54" s="187" t="s">
        <v>1473</v>
      </c>
      <c r="HA54" s="187">
        <v>0</v>
      </c>
      <c r="HB54" s="187" t="b">
        <v>0</v>
      </c>
      <c r="HC54" s="187">
        <v>0</v>
      </c>
      <c r="HD54" s="187">
        <v>0</v>
      </c>
      <c r="HE54" s="200">
        <v>43507</v>
      </c>
      <c r="HF54" s="188" t="s">
        <v>4214</v>
      </c>
      <c r="HG54" s="188">
        <v>2</v>
      </c>
      <c r="HH54" s="188" t="s">
        <v>1473</v>
      </c>
      <c r="HI54" s="188">
        <v>0</v>
      </c>
      <c r="HJ54" s="188" t="b">
        <v>0</v>
      </c>
      <c r="HK54" s="188">
        <v>0</v>
      </c>
      <c r="HL54" s="188">
        <v>0</v>
      </c>
      <c r="HM54" s="207">
        <v>43507</v>
      </c>
      <c r="HN54" s="198" t="s">
        <v>4215</v>
      </c>
      <c r="HO54" s="187">
        <v>2</v>
      </c>
      <c r="HP54" s="187" t="s">
        <v>1473</v>
      </c>
      <c r="HQ54" s="187">
        <v>0</v>
      </c>
      <c r="HR54" s="187" t="b">
        <v>0</v>
      </c>
      <c r="HS54" s="187">
        <v>0</v>
      </c>
      <c r="HT54" s="187">
        <v>0</v>
      </c>
      <c r="HU54" s="200">
        <v>43507</v>
      </c>
      <c r="HV54" s="188" t="s">
        <v>4216</v>
      </c>
      <c r="HW54" s="188">
        <v>1</v>
      </c>
      <c r="HX54" s="188" t="s">
        <v>1473</v>
      </c>
      <c r="HY54" s="188">
        <v>0</v>
      </c>
      <c r="HZ54" s="188" t="b">
        <v>0</v>
      </c>
      <c r="IA54" s="188">
        <v>0</v>
      </c>
      <c r="IB54" s="188">
        <v>0</v>
      </c>
      <c r="IC54" s="207">
        <v>43507</v>
      </c>
      <c r="ID54" s="198" t="s">
        <v>4217</v>
      </c>
      <c r="IE54" s="187">
        <v>0</v>
      </c>
      <c r="IF54" s="187" t="s">
        <v>1473</v>
      </c>
      <c r="IG54" s="187">
        <v>0</v>
      </c>
      <c r="IH54" s="187" t="b">
        <v>0</v>
      </c>
      <c r="II54" s="187">
        <v>0</v>
      </c>
      <c r="IJ54" s="187">
        <v>0</v>
      </c>
      <c r="IK54" s="200">
        <v>43507</v>
      </c>
      <c r="IL54" s="188" t="s">
        <v>4218</v>
      </c>
      <c r="IM54" s="188">
        <v>0</v>
      </c>
      <c r="IN54" s="188" t="s">
        <v>1473</v>
      </c>
      <c r="IO54" s="188">
        <v>0</v>
      </c>
      <c r="IP54" s="188" t="b">
        <v>0</v>
      </c>
      <c r="IQ54" s="188">
        <v>0</v>
      </c>
      <c r="IR54" s="188">
        <v>0</v>
      </c>
      <c r="IS54" s="207">
        <v>43507</v>
      </c>
    </row>
    <row r="55" spans="1:253" x14ac:dyDescent="0.3">
      <c r="A55" t="s">
        <v>1778</v>
      </c>
      <c r="B55" t="s">
        <v>862</v>
      </c>
      <c r="C55" t="s">
        <v>807</v>
      </c>
      <c r="D55" t="str">
        <f>Lists!C:C</f>
        <v>Lebanon</v>
      </c>
      <c r="E55" t="s">
        <v>173</v>
      </c>
      <c r="F55" t="s">
        <v>4219</v>
      </c>
      <c r="G55" s="198">
        <v>6082360</v>
      </c>
      <c r="H55" s="188" t="s">
        <v>1561</v>
      </c>
      <c r="I55" s="188" t="s">
        <v>734</v>
      </c>
      <c r="J55" s="188">
        <v>2</v>
      </c>
      <c r="K55" s="188" t="s">
        <v>1580</v>
      </c>
      <c r="L55" s="188" t="s">
        <v>1572</v>
      </c>
      <c r="M55" s="207">
        <v>43508</v>
      </c>
      <c r="N55" s="198" t="s">
        <v>4220</v>
      </c>
      <c r="O55" s="188">
        <v>10201.199999999999</v>
      </c>
      <c r="P55" s="188" t="s">
        <v>1562</v>
      </c>
      <c r="Q55" s="188" t="s">
        <v>734</v>
      </c>
      <c r="R55" s="188">
        <v>2</v>
      </c>
      <c r="S55" s="188" t="s">
        <v>1581</v>
      </c>
      <c r="T55" s="188" t="s">
        <v>1573</v>
      </c>
      <c r="U55" s="207">
        <v>43507</v>
      </c>
      <c r="V55" s="198" t="s">
        <v>4221</v>
      </c>
      <c r="W55" s="188">
        <v>6082360</v>
      </c>
      <c r="X55" s="188" t="s">
        <v>1561</v>
      </c>
      <c r="Y55" s="188" t="s">
        <v>734</v>
      </c>
      <c r="Z55" s="188">
        <v>2</v>
      </c>
      <c r="AA55" s="188" t="s">
        <v>1581</v>
      </c>
      <c r="AB55" s="188" t="s">
        <v>1572</v>
      </c>
      <c r="AC55" s="207">
        <v>43507</v>
      </c>
      <c r="AD55" s="198" t="s">
        <v>4222</v>
      </c>
      <c r="AE55" s="188">
        <v>180000</v>
      </c>
      <c r="AF55" s="188" t="s">
        <v>1567</v>
      </c>
      <c r="AG55" s="188" t="s">
        <v>734</v>
      </c>
      <c r="AH55" s="188">
        <v>2</v>
      </c>
      <c r="AI55" s="188" t="s">
        <v>2449</v>
      </c>
      <c r="AJ55" s="188" t="s">
        <v>1577</v>
      </c>
      <c r="AK55" s="207">
        <v>43507</v>
      </c>
      <c r="AL55" s="198" t="s">
        <v>4223</v>
      </c>
      <c r="AM55" s="188">
        <v>180000</v>
      </c>
      <c r="AN55" s="188" t="s">
        <v>1567</v>
      </c>
      <c r="AO55" s="188" t="s">
        <v>734</v>
      </c>
      <c r="AP55" s="188">
        <v>2</v>
      </c>
      <c r="AQ55" s="188" t="s">
        <v>1590</v>
      </c>
      <c r="AR55" s="188" t="s">
        <v>1577</v>
      </c>
      <c r="AS55" s="207">
        <v>43507</v>
      </c>
      <c r="AT55" s="188" t="s">
        <v>4224</v>
      </c>
      <c r="AU55" s="188" t="s">
        <v>445</v>
      </c>
      <c r="AV55" s="188">
        <v>0</v>
      </c>
      <c r="AW55" s="188">
        <v>0</v>
      </c>
      <c r="AX55" s="188" t="b">
        <v>0</v>
      </c>
      <c r="AY55" s="188" t="s">
        <v>1389</v>
      </c>
      <c r="AZ55" s="188">
        <v>0</v>
      </c>
      <c r="BA55" s="207">
        <v>43507</v>
      </c>
      <c r="BB55" s="198" t="s">
        <v>4225</v>
      </c>
      <c r="BC55" s="188" t="s">
        <v>445</v>
      </c>
      <c r="BD55" s="188">
        <v>0</v>
      </c>
      <c r="BE55" s="188">
        <v>0</v>
      </c>
      <c r="BF55" s="188" t="b">
        <v>0</v>
      </c>
      <c r="BG55" s="188" t="s">
        <v>1389</v>
      </c>
      <c r="BH55" s="188">
        <v>0</v>
      </c>
      <c r="BI55" s="206">
        <v>43507</v>
      </c>
      <c r="BJ55" s="188" t="s">
        <v>4226</v>
      </c>
      <c r="BK55" s="188">
        <v>1</v>
      </c>
      <c r="BL55" s="188" t="s">
        <v>1568</v>
      </c>
      <c r="BM55" s="188" t="s">
        <v>733</v>
      </c>
      <c r="BN55" s="188">
        <v>3</v>
      </c>
      <c r="BO55" s="188" t="s">
        <v>1591</v>
      </c>
      <c r="BP55" s="188">
        <v>0</v>
      </c>
      <c r="BQ55" s="207">
        <v>43507</v>
      </c>
      <c r="BR55" s="198" t="s">
        <v>4227</v>
      </c>
      <c r="BS55" s="188" t="s">
        <v>445</v>
      </c>
      <c r="BT55" s="188">
        <v>0</v>
      </c>
      <c r="BU55" s="188">
        <v>0</v>
      </c>
      <c r="BV55" s="188" t="b">
        <v>0</v>
      </c>
      <c r="BW55" s="188" t="s">
        <v>1389</v>
      </c>
      <c r="BX55" s="188">
        <v>0</v>
      </c>
      <c r="BY55" s="206">
        <v>43507</v>
      </c>
      <c r="BZ55" s="188" t="s">
        <v>4228</v>
      </c>
      <c r="CA55" s="188" t="s">
        <v>445</v>
      </c>
      <c r="CB55" s="188">
        <v>0</v>
      </c>
      <c r="CC55" s="188">
        <v>0</v>
      </c>
      <c r="CD55" s="188" t="b">
        <v>0</v>
      </c>
      <c r="CE55" s="188" t="s">
        <v>1389</v>
      </c>
      <c r="CF55" s="188">
        <v>0</v>
      </c>
      <c r="CG55" s="207">
        <v>43507</v>
      </c>
      <c r="CH55" s="198" t="s">
        <v>4229</v>
      </c>
      <c r="CI55" s="188" t="e">
        <v>#N/A</v>
      </c>
      <c r="CJ55" s="188" t="e">
        <v>#N/A</v>
      </c>
      <c r="CK55" s="188" t="e">
        <v>#N/A</v>
      </c>
      <c r="CL55" s="188" t="e">
        <v>#N/A</v>
      </c>
      <c r="CM55" s="188" t="e">
        <v>#N/A</v>
      </c>
      <c r="CN55" s="188" t="e">
        <v>#N/A</v>
      </c>
      <c r="CO55" s="195" t="e">
        <v>#N/A</v>
      </c>
      <c r="CP55" s="188" t="s">
        <v>4230</v>
      </c>
      <c r="CQ55" s="188" t="s">
        <v>445</v>
      </c>
      <c r="CR55" s="188">
        <v>0</v>
      </c>
      <c r="CS55" s="188">
        <v>0</v>
      </c>
      <c r="CT55" s="188" t="b">
        <v>0</v>
      </c>
      <c r="CU55" s="188" t="s">
        <v>1389</v>
      </c>
      <c r="CV55" s="188">
        <v>0</v>
      </c>
      <c r="CW55" s="206">
        <v>43507</v>
      </c>
      <c r="CX55" s="184" t="str">
        <f t="shared" si="3"/>
        <v>LBN003People in Need</v>
      </c>
      <c r="CY55" s="184">
        <f>IF(LOOKUP(2,1/(Log!$K$1:$K$7986=CX55),Log!$E$1:$E$7986)="x","x",ROUND(LOOKUP(2,1/(Log!$K$1:$K$7986=CX55),Log!$E$1:$E$7986),-3))</f>
        <v>180000</v>
      </c>
      <c r="CZ55" s="188" t="str">
        <f>LOOKUP(2,1/('[4]Raw data'!$K$1:$K$7986=CX55),'[4]Raw data'!$F$1:$F$7986)</f>
        <v xml:space="preserve">LCRP 2017-2020 (2019 Update) / European Parliament Briefing </v>
      </c>
      <c r="DA55" s="188" t="str">
        <f>LOOKUP(2,1/('[4]Raw data'!$K$1:$K$7986=CX55),'[4]Raw data'!$G$1:$G$7986)</f>
        <v>Medium</v>
      </c>
      <c r="DB55" s="188">
        <f>LOOKUP(2,1/('[4]Raw data'!$K$1:$K$7986=CX55),'[4]Raw data'!$H$1:$H$7986)</f>
        <v>2</v>
      </c>
      <c r="DC55" s="188" t="str">
        <f>LOOKUP(2,1/('[4]Raw data'!$K$1:$K$7986=CX55),'[4]Raw data'!$J$1:$J$7986)</f>
        <v>Due to their historical precarious position in the Lebanese society (being marginalized and excluded from key aspects of social, political and economic life), we argue that the total population of Palestinian refugees in Lebanon can be considered to be included the PIN figure.</v>
      </c>
      <c r="DD55" s="188" t="str">
        <f>LOOKUP(2,1/('[4]Raw data'!$K$1:$K$7986=CX55),'[4]Raw data'!$I$1:$I$7986)</f>
        <v>https://reliefweb.int/sites/reliefweb.int/files/resources/67780.pdf, http://www.europarl.europa.eu/RegData/etudes/BRIE/2017/599379/EPRS_BRI(2017)599379_EN.pdf</v>
      </c>
      <c r="DE55" s="207">
        <f>LOOKUP(2,1/('[4]Raw data'!$K$1:$K$7986=CX55),'[4]Raw data'!$L$1:$L$7986)</f>
        <v>43507</v>
      </c>
      <c r="DF55" s="197" t="str">
        <f t="shared" si="4"/>
        <v>LBN003People facing minimal humanitarian needs (level 1)</v>
      </c>
      <c r="DG55" s="183">
        <f>IF(LOOKUP(2,1/(Log!$K$1:$K$7986=DF55),Log!$E$1:$E$7986)="x","x",ROUND(LOOKUP(2,1/(Log!$K$1:$K$7986=DF55),Log!$E$1:$E$7986),-3))</f>
        <v>58000</v>
      </c>
      <c r="DH55" s="187" t="str">
        <f>LOOKUP(2,1/('[4]Raw data'!$K$1:$K$7986=DF55),'[4]Raw data'!$F$1:$F$7986)</f>
        <v xml:space="preserve">LCRP 2017-2020 (2019 Update) / European Parliament Briefing </v>
      </c>
      <c r="DI55" s="187" t="str">
        <f>LOOKUP(2,1/('[4]Raw data'!$K$1:$K$7986=DF55),'[4]Raw data'!$G$1:$G$7986)</f>
        <v>Medium</v>
      </c>
      <c r="DJ55" s="187">
        <f>LOOKUP(2,1/('[4]Raw data'!$K$1:$K$7986=DF55),'[4]Raw data'!$H$1:$H$7986)</f>
        <v>2</v>
      </c>
      <c r="DK55" s="187" t="str">
        <f>LOOKUP(2,1/('[4]Raw data'!$K$1:$K$7986=DF55),'[4]Raw data'!$J$1:$J$7986)</f>
        <v>It is estimated that 68% of the Palestinian refugees in Lebanon are living under the Lebanese poverty line. The remaining 57600 we included in PIN category 1.</v>
      </c>
      <c r="DL55" s="187" t="str">
        <f>LOOKUP(2,1/('[4]Raw data'!$K$1:$K$7986=DF55),'[4]Raw data'!$I$1:$I$7986)</f>
        <v>https://reliefweb.int/sites/reliefweb.int/files/resources/67780.pdf, http://www.europarl.europa.eu/RegData/etudes/BRIE/2017/599379/EPRS_BRI(2017)599379_EN.pdf</v>
      </c>
      <c r="DM55" s="200">
        <f>LOOKUP(2,1/('[4]Raw data'!$K$1:$K$7986=DF55),'[4]Raw data'!$L$1:$L$7986)</f>
        <v>43507</v>
      </c>
      <c r="DN55" s="188" t="str">
        <f t="shared" si="0"/>
        <v>LBN003People facing stressed humanitarian needs (level 2)</v>
      </c>
      <c r="DO55" s="184">
        <f>IF(LOOKUP(2,1/(Log!$K$1:$K$7986=DN55),Log!$E$1:$E$7986)="x","x",ROUND(LOOKUP(2,1/(Log!$K$1:$K$7986=DN55),Log!$E$1:$E$7986),-3))</f>
        <v>122000</v>
      </c>
      <c r="DP55" s="188" t="str">
        <f>LOOKUP(2,1/('[4]Raw data'!$K$1:$K$7986=DN55),'[4]Raw data'!$F$1:$F$7986)</f>
        <v xml:space="preserve">LCRP 2017-2020 (2019 Update) / European Parliament Briefing </v>
      </c>
      <c r="DQ55" s="188" t="str">
        <f>LOOKUP(2,1/('[4]Raw data'!$K$1:$K$7986=DN55),'[4]Raw data'!$G$1:$G$7986)</f>
        <v>Medium</v>
      </c>
      <c r="DR55" s="188">
        <f>LOOKUP(2,1/('[4]Raw data'!$K$1:$K$7986=DN55),'[4]Raw data'!$H$1:$H$7986)</f>
        <v>2</v>
      </c>
      <c r="DS55" s="188" t="str">
        <f>LOOKUP(2,1/('[4]Raw data'!$K$1:$K$7986=DN55),'[4]Raw data'!$J$1:$J$7986)</f>
        <v>It is estimated that 68% of the Palestinian refugees in Lebanon are living under the Lebanese poverty line. These 1224000 people we included in PIN category 2.</v>
      </c>
      <c r="DT55" s="188" t="str">
        <f>LOOKUP(2,1/('[4]Raw data'!$K$1:$K$7986=DN55),'[4]Raw data'!$I$1:$I$7986)</f>
        <v>https://reliefweb.int/sites/reliefweb.int/files/resources/67780.pdf, http://www.europarl.europa.eu/RegData/etudes/BRIE/2017/599379/EPRS_BRI(2017)599379_EN.pdf</v>
      </c>
      <c r="DU55" s="207">
        <f>LOOKUP(2,1/('[4]Raw data'!$K$1:$K$7986=DN55),'[4]Raw data'!$L$1:$L$7986)</f>
        <v>43507</v>
      </c>
      <c r="DV55" s="198" t="str">
        <f t="shared" si="5"/>
        <v>LBN003People  facing moderate humanitarian needs (level 3)</v>
      </c>
      <c r="DW55" s="183">
        <f>IF(LOOKUP(2,1/(Log!$K$1:$K$7986=DV55),Log!$E$1:$E$7986)="x","x",ROUND(LOOKUP(2,1/(Log!$K$1:$K$7986=DV55),Log!$E$1:$E$7986),-3))</f>
        <v>0</v>
      </c>
      <c r="DX55" s="187" t="str">
        <f>LOOKUP(2,1/('[4]Raw data'!$K$1:$K$7986=DV55),'[4]Raw data'!$F$1:$F$7986)</f>
        <v xml:space="preserve">LCRP 2017-2020 (2019 Update) / European Parliament Briefing </v>
      </c>
      <c r="DY55" s="187" t="str">
        <f>LOOKUP(2,1/('[4]Raw data'!$K$1:$K$7986=DV55),'[4]Raw data'!$G$1:$G$7986)</f>
        <v>Medium</v>
      </c>
      <c r="DZ55" s="187">
        <f>LOOKUP(2,1/('[4]Raw data'!$K$1:$K$7986=DV55),'[4]Raw data'!$H$1:$H$7986)</f>
        <v>2</v>
      </c>
      <c r="EA55" s="187" t="str">
        <f>LOOKUP(2,1/('[4]Raw data'!$K$1:$K$7986=DV55),'[4]Raw data'!$J$1:$J$7986)</f>
        <v>Due to the fairly stable conditions of refugees in Lebanon we decided to not allocate any numbers to the most severe PIN categories.</v>
      </c>
      <c r="EB55" s="187" t="str">
        <f>LOOKUP(2,1/('[4]Raw data'!$K$1:$K$7986=DV55),'[4]Raw data'!$I$1:$I$7986)</f>
        <v>https://reliefweb.int/sites/reliefweb.int/files/resources/67780.pdf, http://www.europarl.europa.eu/RegData/etudes/BRIE/2017/599379/EPRS_BRI(2017)599379_EN.pdf</v>
      </c>
      <c r="EC55" s="200">
        <f>LOOKUP(2,1/('[4]Raw data'!$K$1:$K$7986=DV55),'[4]Raw data'!$L$1:$L$7986)</f>
        <v>43507</v>
      </c>
      <c r="ED55" s="188" t="str">
        <f t="shared" si="1"/>
        <v>LBN003People facing severe humanitarian needs (level 4)</v>
      </c>
      <c r="EE55" s="184">
        <f>IF(LOOKUP(2,1/(Log!$K$1:$K$7986=ED55),Log!$E$1:$E$7986)="x","x",ROUND(LOOKUP(2,1/(Log!$K$1:$K$7986=ED55),Log!$E$1:$E$7986),-3))</f>
        <v>0</v>
      </c>
      <c r="EF55" s="188" t="str">
        <f>LOOKUP(2,1/('[4]Raw data'!$K$1:$K$7986=ED55),'[4]Raw data'!$F$1:$F$7986)</f>
        <v xml:space="preserve">LCRP 2017-2020 (2019 Update) / European Parliament Briefing </v>
      </c>
      <c r="EG55" s="188" t="str">
        <f>LOOKUP(2,1/('[4]Raw data'!$K$1:$K$7986=ED55),'[4]Raw data'!$G$1:$G$7986)</f>
        <v>Medium</v>
      </c>
      <c r="EH55" s="188">
        <f>LOOKUP(2,1/('[4]Raw data'!$K$1:$K$7986=ED55),'[4]Raw data'!$H$1:$H$7986)</f>
        <v>2</v>
      </c>
      <c r="EI55" s="188" t="str">
        <f>LOOKUP(2,1/('[4]Raw data'!$K$1:$K$7986=ED55),'[4]Raw data'!$J$1:$J$7986)</f>
        <v>Due to the fairly stable conditions of refugees in Lebanon we decided to not allocate any numbers to the most severe PIN categories.</v>
      </c>
      <c r="EJ55" s="188" t="str">
        <f>LOOKUP(2,1/('[4]Raw data'!$K$1:$K$7986=ED55),'[4]Raw data'!$I$1:$I$7986)</f>
        <v>https://reliefweb.int/sites/reliefweb.int/files/resources/67780.pdf, http://www.europarl.europa.eu/RegData/etudes/BRIE/2017/599379/EPRS_BRI(2017)599379_EN.pdf</v>
      </c>
      <c r="EK55" s="207">
        <f>LOOKUP(2,1/('[4]Raw data'!$K$1:$K$7986=ED55),'[4]Raw data'!$L$1:$L$7986)</f>
        <v>43507</v>
      </c>
      <c r="EL55" s="198" t="str">
        <f t="shared" si="2"/>
        <v>LBN003People facing extreme humanitarian needs (level 5)</v>
      </c>
      <c r="EM55" s="183">
        <f>IF(LOOKUP(2,1/(Log!$K$1:$K$7986=EL55),Log!$E$1:$E$7986)="x","x",ROUND(LOOKUP(2,1/(Log!$K$1:$K$7986=EL55),Log!$E$1:$E$7986),-3))</f>
        <v>0</v>
      </c>
      <c r="EN55" s="187" t="str">
        <f>LOOKUP(2,1/('[4]Raw data'!$K$1:$K$7986=EL55),'[4]Raw data'!$F$1:$F$7986)</f>
        <v xml:space="preserve">LCRP 2017-2020 (2019 Update) / European Parliament Briefing </v>
      </c>
      <c r="EO55" s="187" t="str">
        <f>LOOKUP(2,1/('[4]Raw data'!$K$1:$K$7986=EL55),'[4]Raw data'!$G$1:$G$7986)</f>
        <v>Medium</v>
      </c>
      <c r="EP55" s="187">
        <f>LOOKUP(2,1/('[4]Raw data'!$K$1:$K$7986=EL55),'[4]Raw data'!$H$1:$H$7986)</f>
        <v>2</v>
      </c>
      <c r="EQ55" s="187" t="str">
        <f>LOOKUP(2,1/('[4]Raw data'!$K$1:$K$7986=EL55),'[4]Raw data'!$J$1:$J$7986)</f>
        <v>Due to the fairly stable conditions of refugees in Lebanon we decided to not allocate any numbers to the most severe PIN categories.</v>
      </c>
      <c r="ER55" s="187" t="str">
        <f>LOOKUP(2,1/('[4]Raw data'!$K$1:$K$7986=EL55),'[4]Raw data'!$I$1:$I$7986)</f>
        <v>https://reliefweb.int/sites/reliefweb.int/files/resources/67780.pdf, http://www.europarl.europa.eu/RegData/etudes/BRIE/2017/599379/EPRS_BRI(2017)599379_EN.pdf</v>
      </c>
      <c r="ES55" s="200">
        <f>LOOKUP(2,1/('[4]Raw data'!$K$1:$K$7986=EL55),'[4]Raw data'!$L$1:$L$7986)</f>
        <v>43507</v>
      </c>
      <c r="ET55" s="188" t="s">
        <v>4231</v>
      </c>
      <c r="EU55" s="188">
        <v>5</v>
      </c>
      <c r="EV55" s="188" t="s">
        <v>1564</v>
      </c>
      <c r="EW55" s="188" t="s">
        <v>733</v>
      </c>
      <c r="EX55" s="188">
        <v>3</v>
      </c>
      <c r="EY55" s="188" t="s">
        <v>1589</v>
      </c>
      <c r="EZ55" s="188" t="s">
        <v>1575</v>
      </c>
      <c r="FA55" s="207">
        <v>43507</v>
      </c>
      <c r="FB55" s="198" t="s">
        <v>4232</v>
      </c>
      <c r="FC55" s="188">
        <v>2</v>
      </c>
      <c r="FD55" s="188" t="s">
        <v>1566</v>
      </c>
      <c r="FE55" s="188" t="s">
        <v>734</v>
      </c>
      <c r="FF55" s="188">
        <v>2</v>
      </c>
      <c r="FG55" s="188" t="s">
        <v>2447</v>
      </c>
      <c r="FH55" s="188" t="s">
        <v>1574</v>
      </c>
      <c r="FI55" s="206">
        <v>43507</v>
      </c>
      <c r="FJ55" s="198" t="s">
        <v>4233</v>
      </c>
      <c r="FK55" s="188" t="s">
        <v>445</v>
      </c>
      <c r="FL55" s="188">
        <v>0</v>
      </c>
      <c r="FM55" s="188">
        <v>0</v>
      </c>
      <c r="FN55" s="188" t="b">
        <v>0</v>
      </c>
      <c r="FO55" s="188" t="s">
        <v>1389</v>
      </c>
      <c r="FP55" s="184">
        <v>0</v>
      </c>
      <c r="FQ55" s="206">
        <v>43507</v>
      </c>
      <c r="FR55" s="198" t="s">
        <v>4234</v>
      </c>
      <c r="FS55" s="188" t="s">
        <v>445</v>
      </c>
      <c r="FT55" s="188">
        <v>0</v>
      </c>
      <c r="FU55" s="188">
        <v>0</v>
      </c>
      <c r="FV55" s="188" t="b">
        <v>0</v>
      </c>
      <c r="FW55" s="188" t="s">
        <v>1389</v>
      </c>
      <c r="FX55" s="188">
        <v>0</v>
      </c>
      <c r="FY55" s="206">
        <v>43507</v>
      </c>
      <c r="FZ55" s="188" t="s">
        <v>4235</v>
      </c>
      <c r="GA55" s="188">
        <v>1</v>
      </c>
      <c r="GB55" s="188" t="s">
        <v>1473</v>
      </c>
      <c r="GC55" s="188">
        <v>0</v>
      </c>
      <c r="GD55" s="188" t="b">
        <v>0</v>
      </c>
      <c r="GE55" s="188">
        <v>0</v>
      </c>
      <c r="GF55" s="188">
        <v>0</v>
      </c>
      <c r="GG55" s="207">
        <v>43507</v>
      </c>
      <c r="GH55" s="198" t="s">
        <v>4236</v>
      </c>
      <c r="GI55" s="188">
        <v>0</v>
      </c>
      <c r="GJ55" s="188" t="s">
        <v>1473</v>
      </c>
      <c r="GK55" s="188">
        <v>0</v>
      </c>
      <c r="GL55" s="188" t="b">
        <v>0</v>
      </c>
      <c r="GM55" s="188">
        <v>0</v>
      </c>
      <c r="GN55" s="188">
        <v>0</v>
      </c>
      <c r="GO55" s="206">
        <v>43507</v>
      </c>
      <c r="GP55" s="188" t="s">
        <v>4237</v>
      </c>
      <c r="GQ55" s="188">
        <v>1</v>
      </c>
      <c r="GR55" s="188" t="s">
        <v>1473</v>
      </c>
      <c r="GS55" s="188">
        <v>0</v>
      </c>
      <c r="GT55" s="188" t="b">
        <v>0</v>
      </c>
      <c r="GU55" s="188">
        <v>0</v>
      </c>
      <c r="GV55" s="188">
        <v>0</v>
      </c>
      <c r="GW55" s="207">
        <v>43507</v>
      </c>
      <c r="GX55" s="198" t="s">
        <v>4238</v>
      </c>
      <c r="GY55" s="188">
        <v>0</v>
      </c>
      <c r="GZ55" s="188" t="s">
        <v>1473</v>
      </c>
      <c r="HA55" s="188">
        <v>0</v>
      </c>
      <c r="HB55" s="188" t="b">
        <v>0</v>
      </c>
      <c r="HC55" s="188">
        <v>0</v>
      </c>
      <c r="HD55" s="188">
        <v>0</v>
      </c>
      <c r="HE55" s="206">
        <v>43507</v>
      </c>
      <c r="HF55" s="188" t="s">
        <v>4239</v>
      </c>
      <c r="HG55" s="188">
        <v>2</v>
      </c>
      <c r="HH55" s="188" t="s">
        <v>1473</v>
      </c>
      <c r="HI55" s="188">
        <v>0</v>
      </c>
      <c r="HJ55" s="188" t="b">
        <v>0</v>
      </c>
      <c r="HK55" s="188">
        <v>0</v>
      </c>
      <c r="HL55" s="188">
        <v>0</v>
      </c>
      <c r="HM55" s="207">
        <v>43507</v>
      </c>
      <c r="HN55" s="198" t="s">
        <v>4240</v>
      </c>
      <c r="HO55" s="188">
        <v>2</v>
      </c>
      <c r="HP55" s="188" t="s">
        <v>1473</v>
      </c>
      <c r="HQ55" s="188">
        <v>0</v>
      </c>
      <c r="HR55" s="188" t="b">
        <v>0</v>
      </c>
      <c r="HS55" s="188">
        <v>0</v>
      </c>
      <c r="HT55" s="188">
        <v>0</v>
      </c>
      <c r="HU55" s="206">
        <v>43507</v>
      </c>
      <c r="HV55" s="188" t="s">
        <v>4241</v>
      </c>
      <c r="HW55" s="188">
        <v>1</v>
      </c>
      <c r="HX55" s="188" t="s">
        <v>1473</v>
      </c>
      <c r="HY55" s="188">
        <v>0</v>
      </c>
      <c r="HZ55" s="188" t="b">
        <v>0</v>
      </c>
      <c r="IA55" s="188">
        <v>0</v>
      </c>
      <c r="IB55" s="188">
        <v>0</v>
      </c>
      <c r="IC55" s="207">
        <v>43507</v>
      </c>
      <c r="ID55" s="198" t="s">
        <v>4242</v>
      </c>
      <c r="IE55" s="188">
        <v>0</v>
      </c>
      <c r="IF55" s="188" t="s">
        <v>1473</v>
      </c>
      <c r="IG55" s="188">
        <v>0</v>
      </c>
      <c r="IH55" s="188" t="b">
        <v>0</v>
      </c>
      <c r="II55" s="188">
        <v>0</v>
      </c>
      <c r="IJ55" s="188">
        <v>0</v>
      </c>
      <c r="IK55" s="206">
        <v>43507</v>
      </c>
      <c r="IL55" s="188" t="s">
        <v>4243</v>
      </c>
      <c r="IM55" s="188">
        <v>0</v>
      </c>
      <c r="IN55" s="188" t="s">
        <v>1473</v>
      </c>
      <c r="IO55" s="188">
        <v>0</v>
      </c>
      <c r="IP55" s="188" t="b">
        <v>0</v>
      </c>
      <c r="IQ55" s="188">
        <v>0</v>
      </c>
      <c r="IR55" s="188">
        <v>0</v>
      </c>
      <c r="IS55" s="207">
        <v>43507</v>
      </c>
    </row>
    <row r="56" spans="1:253" x14ac:dyDescent="0.3">
      <c r="A56" t="s">
        <v>1308</v>
      </c>
      <c r="B56" t="s">
        <v>791</v>
      </c>
      <c r="C56" t="s">
        <v>852</v>
      </c>
      <c r="D56" t="str">
        <f>Lists!C:C</f>
        <v>Lesotho</v>
      </c>
      <c r="E56" t="s">
        <v>175</v>
      </c>
      <c r="F56" t="s">
        <v>4244</v>
      </c>
      <c r="G56" s="186">
        <v>2263010</v>
      </c>
      <c r="H56" s="187" t="s">
        <v>1124</v>
      </c>
      <c r="I56" s="187">
        <v>0</v>
      </c>
      <c r="J56" s="187" t="b">
        <v>0</v>
      </c>
      <c r="K56" s="187" t="s">
        <v>1123</v>
      </c>
      <c r="L56" s="187" t="s">
        <v>1122</v>
      </c>
      <c r="M56" s="201">
        <v>43495</v>
      </c>
      <c r="N56" s="198" t="s">
        <v>4245</v>
      </c>
      <c r="O56" s="189">
        <v>30400</v>
      </c>
      <c r="P56" s="189" t="s">
        <v>1139</v>
      </c>
      <c r="Q56" s="189">
        <v>0</v>
      </c>
      <c r="R56" s="189" t="b">
        <v>0</v>
      </c>
      <c r="S56" s="189" t="s">
        <v>1125</v>
      </c>
      <c r="T56" s="189" t="s">
        <v>1128</v>
      </c>
      <c r="U56" s="204">
        <v>43495</v>
      </c>
      <c r="V56" s="198" t="s">
        <v>4246</v>
      </c>
      <c r="W56" s="187">
        <v>2263010</v>
      </c>
      <c r="X56" s="187" t="s">
        <v>1124</v>
      </c>
      <c r="Y56" s="187">
        <v>0</v>
      </c>
      <c r="Z56" s="187" t="b">
        <v>0</v>
      </c>
      <c r="AA56" s="187" t="s">
        <v>1126</v>
      </c>
      <c r="AB56" s="187" t="s">
        <v>1122</v>
      </c>
      <c r="AC56" s="201">
        <v>43495</v>
      </c>
      <c r="AD56" s="198" t="s">
        <v>4247</v>
      </c>
      <c r="AE56" s="188">
        <v>2012729</v>
      </c>
      <c r="AF56" s="188" t="s">
        <v>1127</v>
      </c>
      <c r="AG56" s="188">
        <v>0</v>
      </c>
      <c r="AH56" s="188" t="b">
        <v>0</v>
      </c>
      <c r="AI56" s="188" t="s">
        <v>1129</v>
      </c>
      <c r="AJ56" s="188" t="s">
        <v>1128</v>
      </c>
      <c r="AK56" s="207">
        <v>43495</v>
      </c>
      <c r="AL56" s="198" t="s">
        <v>4248</v>
      </c>
      <c r="AM56" s="187">
        <v>0</v>
      </c>
      <c r="AN56" s="187">
        <v>0</v>
      </c>
      <c r="AO56" s="187">
        <v>0</v>
      </c>
      <c r="AP56" s="187" t="b">
        <v>0</v>
      </c>
      <c r="AQ56" s="187" t="s">
        <v>1130</v>
      </c>
      <c r="AR56" s="187">
        <v>0</v>
      </c>
      <c r="AS56" s="201">
        <v>43495</v>
      </c>
      <c r="AT56" s="188" t="s">
        <v>4249</v>
      </c>
      <c r="AU56" s="188">
        <v>0</v>
      </c>
      <c r="AV56" s="188">
        <v>0</v>
      </c>
      <c r="AW56" s="188">
        <v>0</v>
      </c>
      <c r="AX56" s="188" t="b">
        <v>0</v>
      </c>
      <c r="AY56" s="188" t="s">
        <v>1131</v>
      </c>
      <c r="AZ56" s="188">
        <v>0</v>
      </c>
      <c r="BA56" s="207">
        <v>43495</v>
      </c>
      <c r="BB56" s="198" t="s">
        <v>4250</v>
      </c>
      <c r="BC56" s="187">
        <v>0</v>
      </c>
      <c r="BD56" s="187">
        <v>0</v>
      </c>
      <c r="BE56" s="187">
        <v>0</v>
      </c>
      <c r="BF56" s="187" t="b">
        <v>0</v>
      </c>
      <c r="BG56" s="187" t="s">
        <v>928</v>
      </c>
      <c r="BH56" s="187">
        <v>0</v>
      </c>
      <c r="BI56" s="200">
        <v>43495</v>
      </c>
      <c r="BJ56" s="188" t="s">
        <v>4251</v>
      </c>
      <c r="BK56" s="188">
        <v>0</v>
      </c>
      <c r="BL56" s="188">
        <v>0</v>
      </c>
      <c r="BM56" s="188">
        <v>0</v>
      </c>
      <c r="BN56" s="188" t="b">
        <v>0</v>
      </c>
      <c r="BO56" s="188" t="s">
        <v>1132</v>
      </c>
      <c r="BP56" s="188" t="s">
        <v>1173</v>
      </c>
      <c r="BQ56" s="207">
        <v>43495</v>
      </c>
      <c r="BR56" s="198" t="s">
        <v>4252</v>
      </c>
      <c r="BS56" s="187">
        <v>0</v>
      </c>
      <c r="BT56" s="187">
        <v>0</v>
      </c>
      <c r="BU56" s="187">
        <v>0</v>
      </c>
      <c r="BV56" s="187" t="b">
        <v>0</v>
      </c>
      <c r="BW56" s="187" t="s">
        <v>1133</v>
      </c>
      <c r="BX56" s="187">
        <v>0</v>
      </c>
      <c r="BY56" s="200">
        <v>43495</v>
      </c>
      <c r="BZ56" s="188" t="s">
        <v>4253</v>
      </c>
      <c r="CA56" s="188">
        <v>0</v>
      </c>
      <c r="CB56" s="188">
        <v>0</v>
      </c>
      <c r="CC56" s="188">
        <v>0</v>
      </c>
      <c r="CD56" s="188" t="b">
        <v>0</v>
      </c>
      <c r="CE56" s="188" t="s">
        <v>1133</v>
      </c>
      <c r="CF56" s="188">
        <v>0</v>
      </c>
      <c r="CG56" s="207">
        <v>43495</v>
      </c>
      <c r="CH56" s="198" t="s">
        <v>4254</v>
      </c>
      <c r="CI56" s="188" t="e">
        <v>#N/A</v>
      </c>
      <c r="CJ56" s="188" t="e">
        <v>#N/A</v>
      </c>
      <c r="CK56" s="188" t="e">
        <v>#N/A</v>
      </c>
      <c r="CL56" s="188" t="e">
        <v>#N/A</v>
      </c>
      <c r="CM56" s="188" t="e">
        <v>#N/A</v>
      </c>
      <c r="CN56" s="188" t="e">
        <v>#N/A</v>
      </c>
      <c r="CO56" s="195" t="e">
        <v>#N/A</v>
      </c>
      <c r="CP56" s="188" t="s">
        <v>4255</v>
      </c>
      <c r="CQ56" s="187" t="s">
        <v>933</v>
      </c>
      <c r="CR56" s="187">
        <v>0</v>
      </c>
      <c r="CS56" s="187">
        <v>0</v>
      </c>
      <c r="CT56" s="187" t="b">
        <v>0</v>
      </c>
      <c r="CU56" s="187" t="s">
        <v>934</v>
      </c>
      <c r="CV56" s="187">
        <v>0</v>
      </c>
      <c r="CW56" s="200">
        <v>43495</v>
      </c>
      <c r="CX56" s="184" t="str">
        <f t="shared" si="3"/>
        <v>LSO002People in Need</v>
      </c>
      <c r="CY56" s="184">
        <f>IF(LOOKUP(2,1/(Log!$K$1:$K$7986=CX56),Log!$E$1:$E$7986)="x","x",ROUND(LOOKUP(2,1/(Log!$K$1:$K$7986=CX56),Log!$E$1:$E$7986),-3))</f>
        <v>309000</v>
      </c>
      <c r="CZ56" s="188" t="str">
        <f>LOOKUP(2,1/('[4]Raw data'!$K$1:$K$7986=CX56),'[4]Raw data'!$F$1:$F$7986)</f>
        <v>VVA 13/07/2018, IPC 07/2018</v>
      </c>
      <c r="DA56" s="188">
        <f>LOOKUP(2,1/('[4]Raw data'!$K$1:$K$7986=CX56),'[4]Raw data'!$G$1:$G$7986)</f>
        <v>0</v>
      </c>
      <c r="DB56" s="188" t="b">
        <f>LOOKUP(2,1/('[4]Raw data'!$K$1:$K$7986=CX56),'[4]Raw data'!$H$1:$H$7986)</f>
        <v>0</v>
      </c>
      <c r="DC56" s="188" t="str">
        <f>LOOKUP(2,1/('[4]Raw data'!$K$1:$K$7986=CX56),'[4]Raw data'!$J$1:$J$7986)</f>
        <v xml:space="preserve">The PIN is estimated based on the number of people in need of food, nutrition, health and WASH needs </v>
      </c>
      <c r="DD56" s="188" t="str">
        <f>LOOKUP(2,1/('[4]Raw data'!$K$1:$K$7986=CX56),'[4]Raw data'!$I$1:$I$7986)</f>
        <v>https://reliefweb.int/sites/reliefweb.int/files/resources/Overview%20of%202018%20LVAC_IPC%20results%20%2816%20July%202018%29.pdf http://www.ipcinfo.org/ipc-country-analysis/details-map/en/c/1151735/?iso3=LSO</v>
      </c>
      <c r="DE56" s="207">
        <f>LOOKUP(2,1/('[4]Raw data'!$K$1:$K$7986=CX56),'[4]Raw data'!$L$1:$L$7986)</f>
        <v>43495</v>
      </c>
      <c r="DF56" s="197" t="str">
        <f t="shared" si="4"/>
        <v>LSO002People facing minimal humanitarian needs (level 1)</v>
      </c>
      <c r="DG56" s="183">
        <f>IF(LOOKUP(2,1/(Log!$K$1:$K$7986=DF56),Log!$E$1:$E$7986)="x","x",ROUND(LOOKUP(2,1/(Log!$K$1:$K$7986=DF56),Log!$E$1:$E$7986),-3))</f>
        <v>0</v>
      </c>
      <c r="DH56" s="187" t="str">
        <f>LOOKUP(2,1/('[4]Raw data'!$K$1:$K$7986=DF56),'[4]Raw data'!$F$1:$F$7986)</f>
        <v>VVA 13/07/2018, IPC 07/2018</v>
      </c>
      <c r="DI56" s="187">
        <f>LOOKUP(2,1/('[4]Raw data'!$K$1:$K$7986=DF56),'[4]Raw data'!$G$1:$G$7986)</f>
        <v>0</v>
      </c>
      <c r="DJ56" s="187" t="b">
        <f>LOOKUP(2,1/('[4]Raw data'!$K$1:$K$7986=DF56),'[4]Raw data'!$H$1:$H$7986)</f>
        <v>0</v>
      </c>
      <c r="DK56" s="187" t="str">
        <f>LOOKUP(2,1/('[4]Raw data'!$K$1:$K$7986=DF56),'[4]Raw data'!$J$1:$J$7986)</f>
        <v xml:space="preserve">The severity PIN was estimated using  IPC figures </v>
      </c>
      <c r="DL56" s="187" t="str">
        <f>LOOKUP(2,1/('[4]Raw data'!$K$1:$K$7986=DF56),'[4]Raw data'!$I$1:$I$7986)</f>
        <v>https://reliefweb.int/sites/reliefweb.int/files/resources/Overview%20of%202018%20LVAC_IPC%20results%20%2816%20July%202018%29.pdf http://www.ipcinfo.org/ipc-country-analysis/details-map/en/c/1151735/?iso3=LSO</v>
      </c>
      <c r="DM56" s="200">
        <f>LOOKUP(2,1/('[4]Raw data'!$K$1:$K$7986=DF56),'[4]Raw data'!$L$1:$L$7986)</f>
        <v>43495</v>
      </c>
      <c r="DN56" s="188" t="str">
        <f t="shared" si="0"/>
        <v>LSO002People facing stressed humanitarian needs (level 2)</v>
      </c>
      <c r="DO56" s="184">
        <f>IF(LOOKUP(2,1/(Log!$K$1:$K$7986=DN56),Log!$E$1:$E$7986)="x","x",ROUND(LOOKUP(2,1/(Log!$K$1:$K$7986=DN56),Log!$E$1:$E$7986),-3))</f>
        <v>52000</v>
      </c>
      <c r="DP56" s="188" t="str">
        <f>LOOKUP(2,1/('[4]Raw data'!$K$1:$K$7986=DN56),'[4]Raw data'!$F$1:$F$7986)</f>
        <v>VVA 13/07/2018, IPC 07/2018</v>
      </c>
      <c r="DQ56" s="188">
        <f>LOOKUP(2,1/('[4]Raw data'!$K$1:$K$7986=DN56),'[4]Raw data'!$G$1:$G$7986)</f>
        <v>0</v>
      </c>
      <c r="DR56" s="188" t="b">
        <f>LOOKUP(2,1/('[4]Raw data'!$K$1:$K$7986=DN56),'[4]Raw data'!$H$1:$H$7986)</f>
        <v>0</v>
      </c>
      <c r="DS56" s="188" t="str">
        <f>LOOKUP(2,1/('[4]Raw data'!$K$1:$K$7986=DN56),'[4]Raw data'!$J$1:$J$7986)</f>
        <v xml:space="preserve">The severity PIN was estimated using  IPC figures </v>
      </c>
      <c r="DT56" s="188" t="str">
        <f>LOOKUP(2,1/('[4]Raw data'!$K$1:$K$7986=DN56),'[4]Raw data'!$I$1:$I$7986)</f>
        <v>https://reliefweb.int/sites/reliefweb.int/files/resources/Overview%20of%202018%20LVAC_IPC%20results%20%2816%20July%202018%29.pdf http://www.ipcinfo.org/ipc-country-analysis/details-map/en/c/1151735/?iso3=LSO</v>
      </c>
      <c r="DU56" s="207">
        <f>LOOKUP(2,1/('[4]Raw data'!$K$1:$K$7986=DN56),'[4]Raw data'!$L$1:$L$7986)</f>
        <v>43495</v>
      </c>
      <c r="DV56" s="198" t="str">
        <f t="shared" si="5"/>
        <v>LSO002People  facing moderate humanitarian needs (level 3)</v>
      </c>
      <c r="DW56" s="183">
        <f>IF(LOOKUP(2,1/(Log!$K$1:$K$7986=DV56),Log!$E$1:$E$7986)="x","x",ROUND(LOOKUP(2,1/(Log!$K$1:$K$7986=DV56),Log!$E$1:$E$7986),-3))</f>
        <v>216000</v>
      </c>
      <c r="DX56" s="187" t="str">
        <f>LOOKUP(2,1/('[4]Raw data'!$K$1:$K$7986=DV56),'[4]Raw data'!$F$1:$F$7986)</f>
        <v>VVA 13/07/2018, IPC 07/2018</v>
      </c>
      <c r="DY56" s="187">
        <f>LOOKUP(2,1/('[4]Raw data'!$K$1:$K$7986=DV56),'[4]Raw data'!$G$1:$G$7986)</f>
        <v>0</v>
      </c>
      <c r="DZ56" s="187" t="b">
        <f>LOOKUP(2,1/('[4]Raw data'!$K$1:$K$7986=DV56),'[4]Raw data'!$H$1:$H$7986)</f>
        <v>0</v>
      </c>
      <c r="EA56" s="187" t="str">
        <f>LOOKUP(2,1/('[4]Raw data'!$K$1:$K$7986=DV56),'[4]Raw data'!$J$1:$J$7986)</f>
        <v xml:space="preserve">The severity PIN was estimated using  IPC figures </v>
      </c>
      <c r="EB56" s="187" t="str">
        <f>LOOKUP(2,1/('[4]Raw data'!$K$1:$K$7986=DV56),'[4]Raw data'!$I$1:$I$7986)</f>
        <v>https://reliefweb.int/sites/reliefweb.int/files/resources/Overview%20of%202018%20LVAC_IPC%20results%20%2816%20July%202018%29.pdf http://www.ipcinfo.org/ipc-country-analysis/details-map/en/c/1151735/?iso3=LSO</v>
      </c>
      <c r="EC56" s="200">
        <f>LOOKUP(2,1/('[4]Raw data'!$K$1:$K$7986=DV56),'[4]Raw data'!$L$1:$L$7986)</f>
        <v>43495</v>
      </c>
      <c r="ED56" s="188" t="str">
        <f t="shared" si="1"/>
        <v>LSO002People facing severe humanitarian needs (level 4)</v>
      </c>
      <c r="EE56" s="184">
        <f>IF(LOOKUP(2,1/(Log!$K$1:$K$7986=ED56),Log!$E$1:$E$7986)="x","x",ROUND(LOOKUP(2,1/(Log!$K$1:$K$7986=ED56),Log!$E$1:$E$7986),-3))</f>
        <v>41000</v>
      </c>
      <c r="EF56" s="188" t="str">
        <f>LOOKUP(2,1/('[4]Raw data'!$K$1:$K$7986=ED56),'[4]Raw data'!$F$1:$F$7986)</f>
        <v>VVA 13/07/2018, IPC 07/2018</v>
      </c>
      <c r="EG56" s="188">
        <f>LOOKUP(2,1/('[4]Raw data'!$K$1:$K$7986=ED56),'[4]Raw data'!$G$1:$G$7986)</f>
        <v>0</v>
      </c>
      <c r="EH56" s="188" t="b">
        <f>LOOKUP(2,1/('[4]Raw data'!$K$1:$K$7986=ED56),'[4]Raw data'!$H$1:$H$7986)</f>
        <v>0</v>
      </c>
      <c r="EI56" s="188" t="str">
        <f>LOOKUP(2,1/('[4]Raw data'!$K$1:$K$7986=ED56),'[4]Raw data'!$J$1:$J$7986)</f>
        <v xml:space="preserve">The severity PIN was estimated using  IPC figures </v>
      </c>
      <c r="EJ56" s="188" t="str">
        <f>LOOKUP(2,1/('[4]Raw data'!$K$1:$K$7986=ED56),'[4]Raw data'!$I$1:$I$7986)</f>
        <v>https://reliefweb.int/sites/reliefweb.int/files/resources/Overview%20of%202018%20LVAC_IPC%20results%20%2816%20July%202018%29.pdf http://www.ipcinfo.org/ipc-country-analysis/details-map/en/c/1151735/?iso3=LSO</v>
      </c>
      <c r="EK56" s="207">
        <f>LOOKUP(2,1/('[4]Raw data'!$K$1:$K$7986=ED56),'[4]Raw data'!$L$1:$L$7986)</f>
        <v>43495</v>
      </c>
      <c r="EL56" s="198" t="str">
        <f t="shared" si="2"/>
        <v>LSO002People facing extreme humanitarian needs (level 5)</v>
      </c>
      <c r="EM56" s="183">
        <f>IF(LOOKUP(2,1/(Log!$K$1:$K$7986=EL56),Log!$E$1:$E$7986)="x","x",ROUND(LOOKUP(2,1/(Log!$K$1:$K$7986=EL56),Log!$E$1:$E$7986),-3))</f>
        <v>0</v>
      </c>
      <c r="EN56" s="187" t="str">
        <f>LOOKUP(2,1/('[4]Raw data'!$K$1:$K$7986=EL56),'[4]Raw data'!$F$1:$F$7986)</f>
        <v>VVA 13/07/2018, IPC 07/2018</v>
      </c>
      <c r="EO56" s="187">
        <f>LOOKUP(2,1/('[4]Raw data'!$K$1:$K$7986=EL56),'[4]Raw data'!$G$1:$G$7986)</f>
        <v>0</v>
      </c>
      <c r="EP56" s="187" t="b">
        <f>LOOKUP(2,1/('[4]Raw data'!$K$1:$K$7986=EL56),'[4]Raw data'!$H$1:$H$7986)</f>
        <v>0</v>
      </c>
      <c r="EQ56" s="187" t="str">
        <f>LOOKUP(2,1/('[4]Raw data'!$K$1:$K$7986=EL56),'[4]Raw data'!$J$1:$J$7986)</f>
        <v xml:space="preserve">The severity PIN was estimated using  IPC figures </v>
      </c>
      <c r="ER56" s="187" t="str">
        <f>LOOKUP(2,1/('[4]Raw data'!$K$1:$K$7986=EL56),'[4]Raw data'!$I$1:$I$7986)</f>
        <v>https://reliefweb.int/sites/reliefweb.int/files/resources/Overview%20of%202018%20LVAC_IPC%20results%20%2816%20July%202018%29.pdf http://www.ipcinfo.org/ipc-country-analysis/details-map/en/c/1151735/?iso3=LSO</v>
      </c>
      <c r="ES56" s="200">
        <f>LOOKUP(2,1/('[4]Raw data'!$K$1:$K$7986=EL56),'[4]Raw data'!$L$1:$L$7986)</f>
        <v>43495</v>
      </c>
      <c r="ET56" s="188" t="s">
        <v>4256</v>
      </c>
      <c r="EU56" s="188">
        <v>0</v>
      </c>
      <c r="EV56" s="188">
        <v>0</v>
      </c>
      <c r="EW56" s="188">
        <v>0</v>
      </c>
      <c r="EX56" s="188" t="b">
        <v>0</v>
      </c>
      <c r="EY56" s="188" t="s">
        <v>1132</v>
      </c>
      <c r="EZ56" s="188">
        <v>0</v>
      </c>
      <c r="FA56" s="207">
        <v>43495</v>
      </c>
      <c r="FB56" s="198" t="s">
        <v>4257</v>
      </c>
      <c r="FC56" s="187">
        <v>1</v>
      </c>
      <c r="FD56" s="187">
        <v>0</v>
      </c>
      <c r="FE56" s="187">
        <v>0</v>
      </c>
      <c r="FF56" s="187" t="b">
        <v>0</v>
      </c>
      <c r="FG56" s="187" t="s">
        <v>1135</v>
      </c>
      <c r="FH56" s="187">
        <v>0</v>
      </c>
      <c r="FI56" s="200">
        <v>43495</v>
      </c>
      <c r="FJ56" s="198" t="s">
        <v>4258</v>
      </c>
      <c r="FK56" s="188">
        <v>0</v>
      </c>
      <c r="FL56" s="188">
        <v>0</v>
      </c>
      <c r="FM56" s="188">
        <v>0</v>
      </c>
      <c r="FN56" s="188" t="b">
        <v>0</v>
      </c>
      <c r="FO56" s="188" t="s">
        <v>1138</v>
      </c>
      <c r="FP56" s="184">
        <v>0</v>
      </c>
      <c r="FQ56" s="206">
        <v>43495</v>
      </c>
      <c r="FR56" s="198" t="s">
        <v>4259</v>
      </c>
      <c r="FS56" s="187">
        <v>0</v>
      </c>
      <c r="FT56" s="187">
        <v>0</v>
      </c>
      <c r="FU56" s="187">
        <v>0</v>
      </c>
      <c r="FV56" s="187" t="b">
        <v>0</v>
      </c>
      <c r="FW56" s="187" t="s">
        <v>1138</v>
      </c>
      <c r="FX56" s="187">
        <v>0</v>
      </c>
      <c r="FY56" s="200">
        <v>43495</v>
      </c>
      <c r="FZ56" s="188" t="s">
        <v>4260</v>
      </c>
      <c r="GA56" s="188">
        <v>0</v>
      </c>
      <c r="GB56" s="188" t="s">
        <v>941</v>
      </c>
      <c r="GC56" s="188">
        <v>0</v>
      </c>
      <c r="GD56" s="188" t="b">
        <v>0</v>
      </c>
      <c r="GE56" s="188">
        <v>0</v>
      </c>
      <c r="GF56" s="188">
        <v>0</v>
      </c>
      <c r="GG56" s="207">
        <v>43495</v>
      </c>
      <c r="GH56" s="198" t="s">
        <v>4261</v>
      </c>
      <c r="GI56" s="187">
        <v>0</v>
      </c>
      <c r="GJ56" s="187" t="s">
        <v>941</v>
      </c>
      <c r="GK56" s="187">
        <v>0</v>
      </c>
      <c r="GL56" s="187" t="b">
        <v>0</v>
      </c>
      <c r="GM56" s="187">
        <v>0</v>
      </c>
      <c r="GN56" s="187">
        <v>0</v>
      </c>
      <c r="GO56" s="200">
        <v>43495</v>
      </c>
      <c r="GP56" s="188" t="s">
        <v>4262</v>
      </c>
      <c r="GQ56" s="188">
        <v>0</v>
      </c>
      <c r="GR56" s="188" t="s">
        <v>941</v>
      </c>
      <c r="GS56" s="188">
        <v>0</v>
      </c>
      <c r="GT56" s="188" t="b">
        <v>0</v>
      </c>
      <c r="GU56" s="188">
        <v>0</v>
      </c>
      <c r="GV56" s="188">
        <v>0</v>
      </c>
      <c r="GW56" s="207">
        <v>43495</v>
      </c>
      <c r="GX56" s="198" t="s">
        <v>4263</v>
      </c>
      <c r="GY56" s="187">
        <v>0</v>
      </c>
      <c r="GZ56" s="187" t="s">
        <v>941</v>
      </c>
      <c r="HA56" s="187">
        <v>0</v>
      </c>
      <c r="HB56" s="187" t="b">
        <v>0</v>
      </c>
      <c r="HC56" s="187">
        <v>0</v>
      </c>
      <c r="HD56" s="187">
        <v>0</v>
      </c>
      <c r="HE56" s="200">
        <v>43495</v>
      </c>
      <c r="HF56" s="188" t="s">
        <v>4264</v>
      </c>
      <c r="HG56" s="188">
        <v>0</v>
      </c>
      <c r="HH56" s="188" t="s">
        <v>941</v>
      </c>
      <c r="HI56" s="188">
        <v>0</v>
      </c>
      <c r="HJ56" s="188" t="b">
        <v>0</v>
      </c>
      <c r="HK56" s="188">
        <v>0</v>
      </c>
      <c r="HL56" s="188">
        <v>0</v>
      </c>
      <c r="HM56" s="207">
        <v>43495</v>
      </c>
      <c r="HN56" s="198" t="s">
        <v>4265</v>
      </c>
      <c r="HO56" s="187">
        <v>0</v>
      </c>
      <c r="HP56" s="187" t="s">
        <v>941</v>
      </c>
      <c r="HQ56" s="187">
        <v>0</v>
      </c>
      <c r="HR56" s="187" t="b">
        <v>0</v>
      </c>
      <c r="HS56" s="187">
        <v>0</v>
      </c>
      <c r="HT56" s="187">
        <v>0</v>
      </c>
      <c r="HU56" s="200">
        <v>43495</v>
      </c>
      <c r="HV56" s="188" t="s">
        <v>4266</v>
      </c>
      <c r="HW56" s="188">
        <v>0</v>
      </c>
      <c r="HX56" s="188" t="s">
        <v>941</v>
      </c>
      <c r="HY56" s="188">
        <v>0</v>
      </c>
      <c r="HZ56" s="188" t="b">
        <v>0</v>
      </c>
      <c r="IA56" s="188">
        <v>0</v>
      </c>
      <c r="IB56" s="188">
        <v>0</v>
      </c>
      <c r="IC56" s="207">
        <v>43495</v>
      </c>
      <c r="ID56" s="198" t="s">
        <v>4267</v>
      </c>
      <c r="IE56" s="187">
        <v>0</v>
      </c>
      <c r="IF56" s="187" t="s">
        <v>941</v>
      </c>
      <c r="IG56" s="187">
        <v>0</v>
      </c>
      <c r="IH56" s="187" t="b">
        <v>0</v>
      </c>
      <c r="II56" s="187">
        <v>0</v>
      </c>
      <c r="IJ56" s="187">
        <v>0</v>
      </c>
      <c r="IK56" s="200">
        <v>43495</v>
      </c>
      <c r="IL56" s="188" t="s">
        <v>4268</v>
      </c>
      <c r="IM56" s="188">
        <v>0</v>
      </c>
      <c r="IN56" s="188" t="s">
        <v>941</v>
      </c>
      <c r="IO56" s="188">
        <v>0</v>
      </c>
      <c r="IP56" s="188" t="b">
        <v>0</v>
      </c>
      <c r="IQ56" s="188">
        <v>0</v>
      </c>
      <c r="IR56" s="188">
        <v>0</v>
      </c>
      <c r="IS56" s="207">
        <v>43495</v>
      </c>
    </row>
    <row r="57" spans="1:253" x14ac:dyDescent="0.3">
      <c r="A57" t="s">
        <v>180</v>
      </c>
      <c r="B57" t="s">
        <v>861</v>
      </c>
      <c r="C57" t="s">
        <v>713</v>
      </c>
      <c r="D57" t="str">
        <f>Lists!C:C</f>
        <v>Libya</v>
      </c>
      <c r="E57" t="s">
        <v>179</v>
      </c>
      <c r="F57" t="s">
        <v>4269</v>
      </c>
      <c r="G57" s="186">
        <v>7026644</v>
      </c>
      <c r="H57" s="187" t="s">
        <v>1363</v>
      </c>
      <c r="I57" s="187" t="s">
        <v>734</v>
      </c>
      <c r="J57" s="187">
        <v>2</v>
      </c>
      <c r="K57" s="187" t="s">
        <v>1669</v>
      </c>
      <c r="L57" s="187" t="s">
        <v>1374</v>
      </c>
      <c r="M57" s="201">
        <v>43503</v>
      </c>
      <c r="N57" s="198" t="s">
        <v>4270</v>
      </c>
      <c r="O57" s="189">
        <v>1739991</v>
      </c>
      <c r="P57" s="189" t="s">
        <v>1171</v>
      </c>
      <c r="Q57" s="189" t="s">
        <v>735</v>
      </c>
      <c r="R57" s="189">
        <v>1</v>
      </c>
      <c r="S57" s="189" t="s">
        <v>1386</v>
      </c>
      <c r="T57" s="189" t="s">
        <v>1375</v>
      </c>
      <c r="U57" s="204">
        <v>43503</v>
      </c>
      <c r="V57" s="198" t="s">
        <v>4271</v>
      </c>
      <c r="W57" s="187">
        <v>7026644</v>
      </c>
      <c r="X57" s="187" t="s">
        <v>1364</v>
      </c>
      <c r="Y57" s="187" t="s">
        <v>734</v>
      </c>
      <c r="Z57" s="187">
        <v>2</v>
      </c>
      <c r="AA57" s="187" t="s">
        <v>1387</v>
      </c>
      <c r="AB57" s="187" t="s">
        <v>1374</v>
      </c>
      <c r="AC57" s="201">
        <v>43503</v>
      </c>
      <c r="AD57" s="198" t="s">
        <v>4272</v>
      </c>
      <c r="AE57" s="188">
        <v>1889920</v>
      </c>
      <c r="AF57" s="188" t="s">
        <v>1365</v>
      </c>
      <c r="AG57" s="188" t="s">
        <v>733</v>
      </c>
      <c r="AH57" s="188">
        <v>3</v>
      </c>
      <c r="AI57" s="188" t="s">
        <v>1388</v>
      </c>
      <c r="AJ57" s="188" t="s">
        <v>1376</v>
      </c>
      <c r="AK57" s="207">
        <v>43503</v>
      </c>
      <c r="AL57" s="198" t="s">
        <v>4273</v>
      </c>
      <c r="AM57" s="187">
        <v>877239</v>
      </c>
      <c r="AN57" s="187" t="s">
        <v>1366</v>
      </c>
      <c r="AO57" s="187" t="s">
        <v>734</v>
      </c>
      <c r="AP57" s="187">
        <v>2</v>
      </c>
      <c r="AQ57" s="187" t="s">
        <v>1670</v>
      </c>
      <c r="AR57" s="187" t="s">
        <v>1377</v>
      </c>
      <c r="AS57" s="201">
        <v>43503</v>
      </c>
      <c r="AT57" s="188" t="s">
        <v>4274</v>
      </c>
      <c r="AU57" s="188">
        <v>585</v>
      </c>
      <c r="AV57" s="188" t="s">
        <v>1367</v>
      </c>
      <c r="AW57" s="188" t="s">
        <v>733</v>
      </c>
      <c r="AX57" s="188">
        <v>3</v>
      </c>
      <c r="AY57" s="188" t="s">
        <v>1390</v>
      </c>
      <c r="AZ57" s="188" t="s">
        <v>1378</v>
      </c>
      <c r="BA57" s="207">
        <v>43503</v>
      </c>
      <c r="BB57" s="198" t="s">
        <v>4275</v>
      </c>
      <c r="BC57" s="187" t="s">
        <v>445</v>
      </c>
      <c r="BD57" s="187">
        <v>0</v>
      </c>
      <c r="BE57" s="187">
        <v>0</v>
      </c>
      <c r="BF57" s="187" t="b">
        <v>0</v>
      </c>
      <c r="BG57" s="187" t="s">
        <v>1389</v>
      </c>
      <c r="BH57" s="187" t="s">
        <v>1378</v>
      </c>
      <c r="BI57" s="200">
        <v>43503</v>
      </c>
      <c r="BJ57" s="188" t="s">
        <v>4276</v>
      </c>
      <c r="BK57" s="188">
        <v>1042</v>
      </c>
      <c r="BL57" s="188" t="s">
        <v>1368</v>
      </c>
      <c r="BM57" s="188" t="s">
        <v>733</v>
      </c>
      <c r="BN57" s="188">
        <v>3</v>
      </c>
      <c r="BO57" s="188" t="s">
        <v>1391</v>
      </c>
      <c r="BP57" s="188" t="s">
        <v>1173</v>
      </c>
      <c r="BQ57" s="207">
        <v>43503</v>
      </c>
      <c r="BR57" s="198" t="s">
        <v>4277</v>
      </c>
      <c r="BS57" s="187" t="s">
        <v>445</v>
      </c>
      <c r="BT57" s="187">
        <v>0</v>
      </c>
      <c r="BU57" s="187">
        <v>0</v>
      </c>
      <c r="BV57" s="187" t="b">
        <v>0</v>
      </c>
      <c r="BW57" s="187" t="s">
        <v>1389</v>
      </c>
      <c r="BX57" s="187">
        <v>0</v>
      </c>
      <c r="BY57" s="200">
        <v>43503</v>
      </c>
      <c r="BZ57" s="188" t="s">
        <v>4278</v>
      </c>
      <c r="CA57" s="188" t="s">
        <v>445</v>
      </c>
      <c r="CB57" s="188">
        <v>0</v>
      </c>
      <c r="CC57" s="188">
        <v>0</v>
      </c>
      <c r="CD57" s="188" t="b">
        <v>0</v>
      </c>
      <c r="CE57" s="188" t="s">
        <v>1389</v>
      </c>
      <c r="CF57" s="188">
        <v>0</v>
      </c>
      <c r="CG57" s="207">
        <v>43503</v>
      </c>
      <c r="CH57" s="198" t="s">
        <v>4279</v>
      </c>
      <c r="CI57" s="188" t="e">
        <v>#N/A</v>
      </c>
      <c r="CJ57" s="188" t="e">
        <v>#N/A</v>
      </c>
      <c r="CK57" s="188" t="e">
        <v>#N/A</v>
      </c>
      <c r="CL57" s="188" t="e">
        <v>#N/A</v>
      </c>
      <c r="CM57" s="188" t="e">
        <v>#N/A</v>
      </c>
      <c r="CN57" s="188" t="e">
        <v>#N/A</v>
      </c>
      <c r="CO57" s="195" t="e">
        <v>#N/A</v>
      </c>
      <c r="CP57" s="188" t="s">
        <v>4280</v>
      </c>
      <c r="CQ57" s="187" t="s">
        <v>445</v>
      </c>
      <c r="CR57" s="187">
        <v>0</v>
      </c>
      <c r="CS57" s="187">
        <v>0</v>
      </c>
      <c r="CT57" s="187" t="b">
        <v>0</v>
      </c>
      <c r="CU57" s="187" t="s">
        <v>1389</v>
      </c>
      <c r="CV57" s="187">
        <v>0</v>
      </c>
      <c r="CW57" s="200">
        <v>43503</v>
      </c>
      <c r="CX57" s="184" t="str">
        <f t="shared" si="3"/>
        <v>LBY001People in Need</v>
      </c>
      <c r="CY57" s="184">
        <f>IF(LOOKUP(2,1/(Log!$K$1:$K$7986=CX57),Log!$E$1:$E$7986)="x","x",ROUND(LOOKUP(2,1/(Log!$K$1:$K$7986=CX57),Log!$E$1:$E$7986),-3))</f>
        <v>1418000</v>
      </c>
      <c r="CZ57" s="188" t="str">
        <f>LOOKUP(2,1/('[4]Raw data'!$K$1:$K$7986=CX57),'[4]Raw data'!$F$1:$F$7986)</f>
        <v>OCHA HNO dec 2017 /HRP 2019</v>
      </c>
      <c r="DA57" s="188" t="str">
        <f>LOOKUP(2,1/('[4]Raw data'!$K$1:$K$7986=CX57),'[4]Raw data'!$G$1:$G$7986)</f>
        <v>Low</v>
      </c>
      <c r="DB57" s="188">
        <f>LOOKUP(2,1/('[4]Raw data'!$K$1:$K$7986=CX57),'[4]Raw data'!$H$1:$H$7986)</f>
        <v>3</v>
      </c>
      <c r="DC57" s="188" t="str">
        <f>LOOKUP(2,1/('[4]Raw data'!$K$1:$K$7986=CX57),'[4]Raw data'!$J$1:$J$7986)</f>
        <v>According tot the HNO dataset the # people in need is 1147270. This number includes the total # migrants and refugees/asylum seekers in Libya (398000) as counted by the HNO dataset. However, the HNO does not use the most recent data on migrants and asylum seekers which is why we decided to add the difference (670920-401000) between the most recent figure on migrants (including refugees and asylum seekers) as counted by IOM 2018 and the 2017 number the HNO is using, to the PIN.</v>
      </c>
      <c r="DD57" s="188" t="str">
        <f>LOOKUP(2,1/('[4]Raw data'!$K$1:$K$7986=CX57),'[4]Raw data'!$I$1:$I$7986)</f>
        <v>https://reliefweb.int/sites/reliefweb.int/files/resources/2018_hno_libya_1.pdf, https://reliefweb.int/sites/reliefweb.int/files/resources/2019_LBY_HRP-FINAL.pdf</v>
      </c>
      <c r="DE57" s="207">
        <f>LOOKUP(2,1/('[4]Raw data'!$K$1:$K$7986=CX57),'[4]Raw data'!$L$1:$L$7986)</f>
        <v>43503</v>
      </c>
      <c r="DF57" s="197" t="str">
        <f t="shared" si="4"/>
        <v>LBY001People facing minimal humanitarian needs (level 1)</v>
      </c>
      <c r="DG57" s="183">
        <f>IF(LOOKUP(2,1/(Log!$K$1:$K$7986=DF57),Log!$E$1:$E$7986)="x","x",ROUND(LOOKUP(2,1/(Log!$K$1:$K$7986=DF57),Log!$E$1:$E$7986),-3))</f>
        <v>0</v>
      </c>
      <c r="DH57" s="187" t="str">
        <f>LOOKUP(2,1/('[4]Raw data'!$K$1:$K$7986=DF57),'[4]Raw data'!$F$1:$F$7986)</f>
        <v>OCHA HNO dec 2017 /HRP 2019</v>
      </c>
      <c r="DI57" s="187" t="str">
        <f>LOOKUP(2,1/('[4]Raw data'!$K$1:$K$7986=DF57),'[4]Raw data'!$G$1:$G$7986)</f>
        <v>Low</v>
      </c>
      <c r="DJ57" s="187">
        <f>LOOKUP(2,1/('[4]Raw data'!$K$1:$K$7986=DF57),'[4]Raw data'!$H$1:$H$7986)</f>
        <v>3</v>
      </c>
      <c r="DK57" s="187" t="str">
        <f>LOOKUP(2,1/('[4]Raw data'!$K$1:$K$7986=DF57),'[4]Raw data'!$J$1:$J$7986)</f>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
      <c r="DL57" s="187" t="str">
        <f>LOOKUP(2,1/('[4]Raw data'!$K$1:$K$7986=DF57),'[4]Raw data'!$I$1:$I$7986)</f>
        <v>https://reliefweb.int/sites/reliefweb.int/files/resources/2018_hno_libya_1.pdf, https://reliefweb.int/sites/reliefweb.int/files/resources/2019_LBY_HRP-FINAL.pdf</v>
      </c>
      <c r="DM57" s="200">
        <f>LOOKUP(2,1/('[4]Raw data'!$K$1:$K$7986=DF57),'[4]Raw data'!$L$1:$L$7986)</f>
        <v>43503</v>
      </c>
      <c r="DN57" s="188" t="str">
        <f t="shared" si="0"/>
        <v>LBY001People facing stressed humanitarian needs (level 2)</v>
      </c>
      <c r="DO57" s="184">
        <f>IF(LOOKUP(2,1/(Log!$K$1:$K$7986=DN57),Log!$E$1:$E$7986)="x","x",ROUND(LOOKUP(2,1/(Log!$K$1:$K$7986=DN57),Log!$E$1:$E$7986),-3))</f>
        <v>0</v>
      </c>
      <c r="DP57" s="188" t="str">
        <f>LOOKUP(2,1/('[4]Raw data'!$K$1:$K$7986=DN57),'[4]Raw data'!$F$1:$F$7986)</f>
        <v>OCHA HNO dec 2017 /HRP 2019</v>
      </c>
      <c r="DQ57" s="188" t="str">
        <f>LOOKUP(2,1/('[4]Raw data'!$K$1:$K$7986=DN57),'[4]Raw data'!$G$1:$G$7986)</f>
        <v>Low</v>
      </c>
      <c r="DR57" s="188">
        <f>LOOKUP(2,1/('[4]Raw data'!$K$1:$K$7986=DN57),'[4]Raw data'!$H$1:$H$7986)</f>
        <v>3</v>
      </c>
      <c r="DS57" s="188" t="str">
        <f>LOOKUP(2,1/('[4]Raw data'!$K$1:$K$7986=DN57),'[4]Raw data'!$J$1:$J$7986)</f>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
      <c r="DT57" s="188" t="str">
        <f>LOOKUP(2,1/('[4]Raw data'!$K$1:$K$7986=DN57),'[4]Raw data'!$I$1:$I$7986)</f>
        <v>https://reliefweb.int/sites/reliefweb.int/files/resources/2018_hno_libya_1.pdf, https://reliefweb.int/sites/reliefweb.int/files/resources/2019_LBY_HRP-FINAL.pdf</v>
      </c>
      <c r="DU57" s="207">
        <f>LOOKUP(2,1/('[4]Raw data'!$K$1:$K$7986=DN57),'[4]Raw data'!$L$1:$L$7986)</f>
        <v>43503</v>
      </c>
      <c r="DV57" s="198" t="str">
        <f t="shared" si="5"/>
        <v>LBY001People  facing moderate humanitarian needs (level 3)</v>
      </c>
      <c r="DW57" s="183">
        <f>IF(LOOKUP(2,1/(Log!$K$1:$K$7986=DV57),Log!$E$1:$E$7986)="x","x",ROUND(LOOKUP(2,1/(Log!$K$1:$K$7986=DV57),Log!$E$1:$E$7986),-3))</f>
        <v>207000</v>
      </c>
      <c r="DX57" s="187" t="str">
        <f>LOOKUP(2,1/('[4]Raw data'!$K$1:$K$7986=DV57),'[4]Raw data'!$F$1:$F$7986)</f>
        <v>OCHA HNO dec 2017 /HRP 2019</v>
      </c>
      <c r="DY57" s="187" t="str">
        <f>LOOKUP(2,1/('[4]Raw data'!$K$1:$K$7986=DV57),'[4]Raw data'!$G$1:$G$7986)</f>
        <v>Low</v>
      </c>
      <c r="DZ57" s="187">
        <f>LOOKUP(2,1/('[4]Raw data'!$K$1:$K$7986=DV57),'[4]Raw data'!$H$1:$H$7986)</f>
        <v>3</v>
      </c>
      <c r="EA57" s="187" t="str">
        <f>LOOKUP(2,1/('[4]Raw data'!$K$1:$K$7986=DV57),'[4]Raw data'!$J$1:$J$7986)</f>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
      <c r="EB57" s="187" t="str">
        <f>LOOKUP(2,1/('[4]Raw data'!$K$1:$K$7986=DV57),'[4]Raw data'!$I$1:$I$7986)</f>
        <v>https://reliefweb.int/sites/reliefweb.int/files/resources/2018_hno_libya_1.pdf, https://reliefweb.int/sites/reliefweb.int/files/resources/2019_LBY_HRP-FINAL.pdf</v>
      </c>
      <c r="EC57" s="200">
        <f>LOOKUP(2,1/('[4]Raw data'!$K$1:$K$7986=DV57),'[4]Raw data'!$L$1:$L$7986)</f>
        <v>43503</v>
      </c>
      <c r="ED57" s="188" t="str">
        <f t="shared" si="1"/>
        <v>LBY001People facing severe humanitarian needs (level 4)</v>
      </c>
      <c r="EE57" s="184">
        <f>IF(LOOKUP(2,1/(Log!$K$1:$K$7986=ED57),Log!$E$1:$E$7986)="x","x",ROUND(LOOKUP(2,1/(Log!$K$1:$K$7986=ED57),Log!$E$1:$E$7986),-3))</f>
        <v>755000</v>
      </c>
      <c r="EF57" s="188" t="str">
        <f>LOOKUP(2,1/('[4]Raw data'!$K$1:$K$7986=ED57),'[4]Raw data'!$F$1:$F$7986)</f>
        <v>OCHA HNO dec 2017 /HRP 2019</v>
      </c>
      <c r="EG57" s="188" t="str">
        <f>LOOKUP(2,1/('[4]Raw data'!$K$1:$K$7986=ED57),'[4]Raw data'!$G$1:$G$7986)</f>
        <v>Low</v>
      </c>
      <c r="EH57" s="188">
        <f>LOOKUP(2,1/('[4]Raw data'!$K$1:$K$7986=ED57),'[4]Raw data'!$H$1:$H$7986)</f>
        <v>3</v>
      </c>
      <c r="EI57" s="188" t="str">
        <f>LOOKUP(2,1/('[4]Raw data'!$K$1:$K$7986=ED57),'[4]Raw data'!$J$1:$J$7986)</f>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
      <c r="EJ57" s="188" t="str">
        <f>LOOKUP(2,1/('[4]Raw data'!$K$1:$K$7986=ED57),'[4]Raw data'!$I$1:$I$7986)</f>
        <v>https://reliefweb.int/sites/reliefweb.int/files/resources/2018_hno_libya_1.pdf, https://reliefweb.int/sites/reliefweb.int/files/resources/2019_LBY_HRP-FINAL.pdf</v>
      </c>
      <c r="EK57" s="207">
        <f>LOOKUP(2,1/('[4]Raw data'!$K$1:$K$7986=ED57),'[4]Raw data'!$L$1:$L$7986)</f>
        <v>43503</v>
      </c>
      <c r="EL57" s="198" t="str">
        <f t="shared" si="2"/>
        <v>LBY001People facing extreme humanitarian needs (level 5)</v>
      </c>
      <c r="EM57" s="183">
        <f>IF(LOOKUP(2,1/(Log!$K$1:$K$7986=EL57),Log!$E$1:$E$7986)="x","x",ROUND(LOOKUP(2,1/(Log!$K$1:$K$7986=EL57),Log!$E$1:$E$7986),-3))</f>
        <v>455000</v>
      </c>
      <c r="EN57" s="187" t="str">
        <f>LOOKUP(2,1/('[4]Raw data'!$K$1:$K$7986=EL57),'[4]Raw data'!$F$1:$F$7986)</f>
        <v>OCHA HNO dec 2017 /HRP 2019</v>
      </c>
      <c r="EO57" s="187" t="str">
        <f>LOOKUP(2,1/('[4]Raw data'!$K$1:$K$7986=EL57),'[4]Raw data'!$G$1:$G$7986)</f>
        <v>Low</v>
      </c>
      <c r="EP57" s="187">
        <f>LOOKUP(2,1/('[4]Raw data'!$K$1:$K$7986=EL57),'[4]Raw data'!$H$1:$H$7986)</f>
        <v>3</v>
      </c>
      <c r="EQ57" s="187" t="str">
        <f>LOOKUP(2,1/('[4]Raw data'!$K$1:$K$7986=EL57),'[4]Raw data'!$J$1:$J$7986)</f>
        <v xml:space="preserve">The calculations are based on the HNO dec. 2017 data and IOM DTM round 22 (2018) data. To have more precise figures we decided to work with the HNO data set rather than the information published in the HNO for the PIN breakdown over the admin 2. Data for severity we derived from the Severity map in the HNO. To calculate the severity distribution of the # people in need, we combined the intersectoral PINs breakdown for admin 2 with the Severity map information. Prior to that we isolated the PIN data for the categories “Non-displaced, IDP’s and Returnees” taking out the outdated information for the Migrant group. Subsequently, we combined the HNO severity information with the IOM DTM data on migrants per admin 2 and added the outcome to the total of the other groups distributed over categories 3-5. Theoretically the HNO takes into account 6 levels. For the purpose of the GCSI we decided to merge the 6th (“catastrophic”) and 5th (“critical”) category. Note that a limitation to this approach is that we used old severity distribution in combination with more recent Migrant data. </v>
      </c>
      <c r="ER57" s="187" t="str">
        <f>LOOKUP(2,1/('[4]Raw data'!$K$1:$K$7986=EL57),'[4]Raw data'!$I$1:$I$7986)</f>
        <v>https://reliefweb.int/sites/reliefweb.int/files/resources/2018_hno_libya_1.pdf, https://reliefweb.int/sites/reliefweb.int/files/resources/2019_LBY_HRP-FINAL.pdf</v>
      </c>
      <c r="ES57" s="200">
        <f>LOOKUP(2,1/('[4]Raw data'!$K$1:$K$7986=EL57),'[4]Raw data'!$L$1:$L$7986)</f>
        <v>43503</v>
      </c>
      <c r="ET57" s="188" t="s">
        <v>4281</v>
      </c>
      <c r="EU57" s="188">
        <v>1042</v>
      </c>
      <c r="EV57" s="188" t="s">
        <v>1368</v>
      </c>
      <c r="EW57" s="188" t="s">
        <v>733</v>
      </c>
      <c r="EX57" s="188">
        <v>3</v>
      </c>
      <c r="EY57" s="188" t="s">
        <v>1391</v>
      </c>
      <c r="EZ57" s="188" t="s">
        <v>1379</v>
      </c>
      <c r="FA57" s="207">
        <v>43503</v>
      </c>
      <c r="FB57" s="198" t="s">
        <v>4282</v>
      </c>
      <c r="FC57" s="187">
        <v>5</v>
      </c>
      <c r="FD57" s="187" t="s">
        <v>1370</v>
      </c>
      <c r="FE57" s="187" t="s">
        <v>734</v>
      </c>
      <c r="FF57" s="187">
        <v>2</v>
      </c>
      <c r="FG57" s="187" t="s">
        <v>1394</v>
      </c>
      <c r="FH57" s="187" t="s">
        <v>1381</v>
      </c>
      <c r="FI57" s="200">
        <v>43503</v>
      </c>
      <c r="FJ57" s="198" t="s">
        <v>4283</v>
      </c>
      <c r="FK57" s="188" t="s">
        <v>445</v>
      </c>
      <c r="FL57" s="188">
        <v>0</v>
      </c>
      <c r="FM57" s="188">
        <v>0</v>
      </c>
      <c r="FN57" s="188" t="b">
        <v>0</v>
      </c>
      <c r="FO57" s="188" t="s">
        <v>1389</v>
      </c>
      <c r="FP57" s="184">
        <v>0</v>
      </c>
      <c r="FQ57" s="206">
        <v>43503</v>
      </c>
      <c r="FR57" s="198" t="s">
        <v>4284</v>
      </c>
      <c r="FS57" s="187" t="s">
        <v>445</v>
      </c>
      <c r="FT57" s="187">
        <v>0</v>
      </c>
      <c r="FU57" s="187">
        <v>0</v>
      </c>
      <c r="FV57" s="187" t="b">
        <v>0</v>
      </c>
      <c r="FW57" s="187" t="s">
        <v>1389</v>
      </c>
      <c r="FX57" s="187">
        <v>0</v>
      </c>
      <c r="FY57" s="200">
        <v>43503</v>
      </c>
      <c r="FZ57" s="188" t="s">
        <v>4285</v>
      </c>
      <c r="GA57" s="188">
        <v>1</v>
      </c>
      <c r="GB57" s="188" t="s">
        <v>1174</v>
      </c>
      <c r="GC57" s="188" t="s">
        <v>734</v>
      </c>
      <c r="GD57" s="188">
        <v>2</v>
      </c>
      <c r="GE57" s="188">
        <v>0</v>
      </c>
      <c r="GF57" s="188" t="s">
        <v>1173</v>
      </c>
      <c r="GG57" s="207">
        <v>43503</v>
      </c>
      <c r="GH57" s="198" t="s">
        <v>4286</v>
      </c>
      <c r="GI57" s="187">
        <v>2</v>
      </c>
      <c r="GJ57" s="187" t="s">
        <v>1174</v>
      </c>
      <c r="GK57" s="187" t="s">
        <v>734</v>
      </c>
      <c r="GL57" s="187">
        <v>2</v>
      </c>
      <c r="GM57" s="187">
        <v>0</v>
      </c>
      <c r="GN57" s="187" t="s">
        <v>1173</v>
      </c>
      <c r="GO57" s="200">
        <v>43503</v>
      </c>
      <c r="GP57" s="188" t="s">
        <v>4287</v>
      </c>
      <c r="GQ57" s="188">
        <v>2</v>
      </c>
      <c r="GR57" s="188" t="s">
        <v>1174</v>
      </c>
      <c r="GS57" s="188" t="s">
        <v>734</v>
      </c>
      <c r="GT57" s="188">
        <v>2</v>
      </c>
      <c r="GU57" s="188">
        <v>0</v>
      </c>
      <c r="GV57" s="188" t="s">
        <v>1173</v>
      </c>
      <c r="GW57" s="207">
        <v>43503</v>
      </c>
      <c r="GX57" s="198" t="s">
        <v>4288</v>
      </c>
      <c r="GY57" s="187">
        <v>2</v>
      </c>
      <c r="GZ57" s="187" t="s">
        <v>1174</v>
      </c>
      <c r="HA57" s="187" t="s">
        <v>734</v>
      </c>
      <c r="HB57" s="187">
        <v>2</v>
      </c>
      <c r="HC57" s="187">
        <v>0</v>
      </c>
      <c r="HD57" s="187" t="s">
        <v>1173</v>
      </c>
      <c r="HE57" s="200">
        <v>43503</v>
      </c>
      <c r="HF57" s="188" t="s">
        <v>4289</v>
      </c>
      <c r="HG57" s="188">
        <v>2</v>
      </c>
      <c r="HH57" s="188" t="s">
        <v>1174</v>
      </c>
      <c r="HI57" s="188" t="s">
        <v>734</v>
      </c>
      <c r="HJ57" s="188">
        <v>2</v>
      </c>
      <c r="HK57" s="188">
        <v>0</v>
      </c>
      <c r="HL57" s="188" t="s">
        <v>1173</v>
      </c>
      <c r="HM57" s="207">
        <v>43503</v>
      </c>
      <c r="HN57" s="198" t="s">
        <v>4290</v>
      </c>
      <c r="HO57" s="187">
        <v>2</v>
      </c>
      <c r="HP57" s="187" t="s">
        <v>1174</v>
      </c>
      <c r="HQ57" s="187" t="s">
        <v>734</v>
      </c>
      <c r="HR57" s="187">
        <v>2</v>
      </c>
      <c r="HS57" s="187">
        <v>0</v>
      </c>
      <c r="HT57" s="187" t="s">
        <v>1173</v>
      </c>
      <c r="HU57" s="200">
        <v>43503</v>
      </c>
      <c r="HV57" s="188" t="s">
        <v>4291</v>
      </c>
      <c r="HW57" s="188">
        <v>3</v>
      </c>
      <c r="HX57" s="188" t="s">
        <v>1174</v>
      </c>
      <c r="HY57" s="188" t="s">
        <v>734</v>
      </c>
      <c r="HZ57" s="188">
        <v>2</v>
      </c>
      <c r="IA57" s="188">
        <v>0</v>
      </c>
      <c r="IB57" s="188" t="s">
        <v>1173</v>
      </c>
      <c r="IC57" s="207">
        <v>43503</v>
      </c>
      <c r="ID57" s="198" t="s">
        <v>4292</v>
      </c>
      <c r="IE57" s="187">
        <v>2</v>
      </c>
      <c r="IF57" s="187" t="s">
        <v>1174</v>
      </c>
      <c r="IG57" s="187" t="s">
        <v>734</v>
      </c>
      <c r="IH57" s="187">
        <v>2</v>
      </c>
      <c r="II57" s="187">
        <v>0</v>
      </c>
      <c r="IJ57" s="187" t="s">
        <v>1173</v>
      </c>
      <c r="IK57" s="200">
        <v>43503</v>
      </c>
      <c r="IL57" s="188" t="s">
        <v>4293</v>
      </c>
      <c r="IM57" s="188">
        <v>1</v>
      </c>
      <c r="IN57" s="188" t="s">
        <v>1174</v>
      </c>
      <c r="IO57" s="188" t="s">
        <v>734</v>
      </c>
      <c r="IP57" s="188">
        <v>2</v>
      </c>
      <c r="IQ57" s="188">
        <v>0</v>
      </c>
      <c r="IR57" s="188" t="s">
        <v>1173</v>
      </c>
      <c r="IS57" s="207">
        <v>43503</v>
      </c>
    </row>
    <row r="58" spans="1:253" x14ac:dyDescent="0.3">
      <c r="A58" t="s">
        <v>1317</v>
      </c>
      <c r="B58" t="s">
        <v>862</v>
      </c>
      <c r="C58" t="s">
        <v>1775</v>
      </c>
      <c r="D58" t="str">
        <f>Lists!C:C</f>
        <v>Libya</v>
      </c>
      <c r="E58" t="s">
        <v>179</v>
      </c>
      <c r="F58" t="s">
        <v>4294</v>
      </c>
      <c r="G58" s="186">
        <v>7026644</v>
      </c>
      <c r="H58" s="187" t="s">
        <v>1363</v>
      </c>
      <c r="I58" s="187" t="s">
        <v>734</v>
      </c>
      <c r="J58" s="187">
        <v>2</v>
      </c>
      <c r="K58" s="187" t="s">
        <v>1669</v>
      </c>
      <c r="L58" s="187" t="s">
        <v>1374</v>
      </c>
      <c r="M58" s="201">
        <v>43503</v>
      </c>
      <c r="N58" s="198" t="s">
        <v>4295</v>
      </c>
      <c r="O58" s="189">
        <v>1739991</v>
      </c>
      <c r="P58" s="189" t="s">
        <v>1171</v>
      </c>
      <c r="Q58" s="189" t="s">
        <v>735</v>
      </c>
      <c r="R58" s="189">
        <v>1</v>
      </c>
      <c r="S58" s="189" t="s">
        <v>1386</v>
      </c>
      <c r="T58" s="189" t="s">
        <v>1375</v>
      </c>
      <c r="U58" s="204">
        <v>43503</v>
      </c>
      <c r="V58" s="198" t="s">
        <v>4296</v>
      </c>
      <c r="W58" s="187">
        <v>7026644</v>
      </c>
      <c r="X58" s="187" t="s">
        <v>1364</v>
      </c>
      <c r="Y58" s="187" t="s">
        <v>734</v>
      </c>
      <c r="Z58" s="187">
        <v>2</v>
      </c>
      <c r="AA58" s="187" t="s">
        <v>1387</v>
      </c>
      <c r="AB58" s="187" t="s">
        <v>1374</v>
      </c>
      <c r="AC58" s="201">
        <v>43503</v>
      </c>
      <c r="AD58" s="198" t="s">
        <v>4297</v>
      </c>
      <c r="AE58" s="188">
        <v>670920</v>
      </c>
      <c r="AF58" s="188" t="s">
        <v>1371</v>
      </c>
      <c r="AG58" s="188" t="s">
        <v>734</v>
      </c>
      <c r="AH58" s="188">
        <v>2</v>
      </c>
      <c r="AI58" s="188" t="s">
        <v>1395</v>
      </c>
      <c r="AJ58" s="188" t="s">
        <v>1382</v>
      </c>
      <c r="AK58" s="207">
        <v>43503</v>
      </c>
      <c r="AL58" s="198" t="s">
        <v>4298</v>
      </c>
      <c r="AM58" s="187">
        <v>670920</v>
      </c>
      <c r="AN58" s="187" t="s">
        <v>1371</v>
      </c>
      <c r="AO58" s="187" t="s">
        <v>734</v>
      </c>
      <c r="AP58" s="187">
        <v>2</v>
      </c>
      <c r="AQ58" s="187" t="s">
        <v>1396</v>
      </c>
      <c r="AR58" s="187" t="s">
        <v>1383</v>
      </c>
      <c r="AS58" s="201">
        <v>43503</v>
      </c>
      <c r="AT58" s="188" t="s">
        <v>4299</v>
      </c>
      <c r="AU58" s="188" t="s">
        <v>445</v>
      </c>
      <c r="AV58" s="188">
        <v>0</v>
      </c>
      <c r="AW58" s="188">
        <v>0</v>
      </c>
      <c r="AX58" s="188" t="b">
        <v>0</v>
      </c>
      <c r="AY58" s="188" t="s">
        <v>1389</v>
      </c>
      <c r="AZ58" s="188">
        <v>0</v>
      </c>
      <c r="BA58" s="207">
        <v>43503</v>
      </c>
      <c r="BB58" s="198" t="s">
        <v>4300</v>
      </c>
      <c r="BC58" s="187" t="s">
        <v>445</v>
      </c>
      <c r="BD58" s="187">
        <v>0</v>
      </c>
      <c r="BE58" s="187">
        <v>0</v>
      </c>
      <c r="BF58" s="187" t="b">
        <v>0</v>
      </c>
      <c r="BG58" s="187" t="s">
        <v>1389</v>
      </c>
      <c r="BH58" s="187">
        <v>0</v>
      </c>
      <c r="BI58" s="200">
        <v>43503</v>
      </c>
      <c r="BJ58" s="188" t="s">
        <v>4301</v>
      </c>
      <c r="BK58" s="188">
        <v>876</v>
      </c>
      <c r="BL58" s="188" t="s">
        <v>1372</v>
      </c>
      <c r="BM58" s="188" t="s">
        <v>734</v>
      </c>
      <c r="BN58" s="188">
        <v>2</v>
      </c>
      <c r="BO58" s="188">
        <v>0</v>
      </c>
      <c r="BP58" s="188" t="s">
        <v>1416</v>
      </c>
      <c r="BQ58" s="207">
        <v>43503</v>
      </c>
      <c r="BR58" s="198" t="s">
        <v>4302</v>
      </c>
      <c r="BS58" s="187" t="s">
        <v>445</v>
      </c>
      <c r="BT58" s="187">
        <v>0</v>
      </c>
      <c r="BU58" s="187">
        <v>0</v>
      </c>
      <c r="BV58" s="187" t="b">
        <v>0</v>
      </c>
      <c r="BW58" s="187" t="s">
        <v>1389</v>
      </c>
      <c r="BX58" s="187">
        <v>0</v>
      </c>
      <c r="BY58" s="200">
        <v>43503</v>
      </c>
      <c r="BZ58" s="188" t="s">
        <v>4303</v>
      </c>
      <c r="CA58" s="188" t="s">
        <v>445</v>
      </c>
      <c r="CB58" s="188">
        <v>0</v>
      </c>
      <c r="CC58" s="188">
        <v>0</v>
      </c>
      <c r="CD58" s="188" t="b">
        <v>0</v>
      </c>
      <c r="CE58" s="188" t="s">
        <v>1389</v>
      </c>
      <c r="CF58" s="188">
        <v>0</v>
      </c>
      <c r="CG58" s="207">
        <v>43503</v>
      </c>
      <c r="CH58" s="198" t="s">
        <v>4304</v>
      </c>
      <c r="CI58" s="188" t="e">
        <v>#N/A</v>
      </c>
      <c r="CJ58" s="188" t="e">
        <v>#N/A</v>
      </c>
      <c r="CK58" s="188" t="e">
        <v>#N/A</v>
      </c>
      <c r="CL58" s="188" t="e">
        <v>#N/A</v>
      </c>
      <c r="CM58" s="188" t="e">
        <v>#N/A</v>
      </c>
      <c r="CN58" s="188" t="e">
        <v>#N/A</v>
      </c>
      <c r="CO58" s="195" t="e">
        <v>#N/A</v>
      </c>
      <c r="CP58" s="188" t="s">
        <v>4305</v>
      </c>
      <c r="CQ58" s="187" t="s">
        <v>445</v>
      </c>
      <c r="CR58" s="187">
        <v>0</v>
      </c>
      <c r="CS58" s="187">
        <v>0</v>
      </c>
      <c r="CT58" s="187" t="b">
        <v>0</v>
      </c>
      <c r="CU58" s="187" t="s">
        <v>1389</v>
      </c>
      <c r="CV58" s="187">
        <v>0</v>
      </c>
      <c r="CW58" s="200">
        <v>43503</v>
      </c>
      <c r="CX58" s="184" t="str">
        <f t="shared" si="3"/>
        <v>LBY002People in Need</v>
      </c>
      <c r="CY58" s="184">
        <f>IF(LOOKUP(2,1/(Log!$K$1:$K$7986=CX58),Log!$E$1:$E$7986)="x","x",ROUND(LOOKUP(2,1/(Log!$K$1:$K$7986=CX58),Log!$E$1:$E$7986),-3))</f>
        <v>671000</v>
      </c>
      <c r="CZ58" s="188" t="str">
        <f>LOOKUP(2,1/('[4]Raw data'!$K$1:$K$7986=CX58),'[4]Raw data'!$F$1:$F$7986)</f>
        <v xml:space="preserve">IOM 2018 (Round 22) </v>
      </c>
      <c r="DA58" s="188" t="str">
        <f>LOOKUP(2,1/('[4]Raw data'!$K$1:$K$7986=CX58),'[4]Raw data'!$G$1:$G$7986)</f>
        <v>Medium</v>
      </c>
      <c r="DB58" s="188">
        <f>LOOKUP(2,1/('[4]Raw data'!$K$1:$K$7986=CX58),'[4]Raw data'!$H$1:$H$7986)</f>
        <v>2</v>
      </c>
      <c r="DC58" s="188" t="str">
        <f>LOOKUP(2,1/('[4]Raw data'!$K$1:$K$7986=CX58),'[4]Raw data'!$J$1:$J$7986)</f>
        <v>We assume that all Migrants are in need.</v>
      </c>
      <c r="DD58" s="188" t="str">
        <f>LOOKUP(2,1/('[4]Raw data'!$K$1:$K$7986=CX58),'[4]Raw data'!$I$1:$I$7986)</f>
        <v>http://www.globaldtm.info/libya, https://data.worldbank.org/indicator/sp.pop.totl?page=2 /, https://data.humdata.org/dataset/refugees-originating-lby</v>
      </c>
      <c r="DE58" s="207">
        <f>LOOKUP(2,1/('[4]Raw data'!$K$1:$K$7986=CX58),'[4]Raw data'!$L$1:$L$7986)</f>
        <v>43503</v>
      </c>
      <c r="DF58" s="197" t="str">
        <f t="shared" si="4"/>
        <v>LBY002People facing minimal humanitarian needs (level 1)</v>
      </c>
      <c r="DG58" s="183">
        <f>IF(LOOKUP(2,1/(Log!$K$1:$K$7986=DF58),Log!$E$1:$E$7986)="x","x",ROUND(LOOKUP(2,1/(Log!$K$1:$K$7986=DF58),Log!$E$1:$E$7986),-3))</f>
        <v>0</v>
      </c>
      <c r="DH58" s="187" t="str">
        <f>LOOKUP(2,1/('[4]Raw data'!$K$1:$K$7986=DF58),'[4]Raw data'!$F$1:$F$7986)</f>
        <v>OCHA HNO dec 2017 / HRP 2019 /IOM DTM 2018</v>
      </c>
      <c r="DI58" s="187" t="str">
        <f>LOOKUP(2,1/('[4]Raw data'!$K$1:$K$7986=DF58),'[4]Raw data'!$G$1:$G$7986)</f>
        <v>Medium</v>
      </c>
      <c r="DJ58" s="187">
        <f>LOOKUP(2,1/('[4]Raw data'!$K$1:$K$7986=DF58),'[4]Raw data'!$H$1:$H$7986)</f>
        <v>2</v>
      </c>
      <c r="DK58" s="187" t="str">
        <f>LOOKUP(2,1/('[4]Raw data'!$K$1:$K$7986=DF58),'[4]Raw data'!$J$1:$J$7986)</f>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
      <c r="DL58" s="187" t="str">
        <f>LOOKUP(2,1/('[4]Raw data'!$K$1:$K$7986=DF58),'[4]Raw data'!$I$1:$I$7986)</f>
        <v>https://reliefweb.int/sites/reliefweb.int/files/resources/2018_hno_libya_1.pdf, https://reliefweb.int/sites/reliefweb.int/files/resources/2019_LBY_HRP-FINAL.pdf, http://missingmigrants.iom.int/downloads</v>
      </c>
      <c r="DM58" s="200">
        <f>LOOKUP(2,1/('[4]Raw data'!$K$1:$K$7986=DF58),'[4]Raw data'!$L$1:$L$7986)</f>
        <v>43503</v>
      </c>
      <c r="DN58" s="188" t="str">
        <f t="shared" si="0"/>
        <v>LBY002People facing stressed humanitarian needs (level 2)</v>
      </c>
      <c r="DO58" s="184">
        <f>IF(LOOKUP(2,1/(Log!$K$1:$K$7986=DN58),Log!$E$1:$E$7986)="x","x",ROUND(LOOKUP(2,1/(Log!$K$1:$K$7986=DN58),Log!$E$1:$E$7986),-3))</f>
        <v>0</v>
      </c>
      <c r="DP58" s="188" t="str">
        <f>LOOKUP(2,1/('[4]Raw data'!$K$1:$K$7986=DN58),'[4]Raw data'!$F$1:$F$7986)</f>
        <v>OCHA HNO dec 2017 / HRP 2019 /IOM DTM 2018</v>
      </c>
      <c r="DQ58" s="188" t="str">
        <f>LOOKUP(2,1/('[4]Raw data'!$K$1:$K$7986=DN58),'[4]Raw data'!$G$1:$G$7986)</f>
        <v>Medium</v>
      </c>
      <c r="DR58" s="188">
        <f>LOOKUP(2,1/('[4]Raw data'!$K$1:$K$7986=DN58),'[4]Raw data'!$H$1:$H$7986)</f>
        <v>2</v>
      </c>
      <c r="DS58" s="188" t="str">
        <f>LOOKUP(2,1/('[4]Raw data'!$K$1:$K$7986=DN58),'[4]Raw data'!$J$1:$J$7986)</f>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
      <c r="DT58" s="188" t="str">
        <f>LOOKUP(2,1/('[4]Raw data'!$K$1:$K$7986=DN58),'[4]Raw data'!$I$1:$I$7986)</f>
        <v>https://reliefweb.int/sites/reliefweb.int/files/resources/2018_hno_libya_1.pdf, https://reliefweb.int/sites/reliefweb.int/files/resources/2019_LBY_HRP-FINAL.pdf, http://missingmigrants.iom.int/downloads</v>
      </c>
      <c r="DU58" s="207">
        <f>LOOKUP(2,1/('[4]Raw data'!$K$1:$K$7986=DN58),'[4]Raw data'!$L$1:$L$7986)</f>
        <v>43503</v>
      </c>
      <c r="DV58" s="198" t="str">
        <f t="shared" si="5"/>
        <v>LBY002People  facing moderate humanitarian needs (level 3)</v>
      </c>
      <c r="DW58" s="183">
        <f>IF(LOOKUP(2,1/(Log!$K$1:$K$7986=DV58),Log!$E$1:$E$7986)="x","x",ROUND(LOOKUP(2,1/(Log!$K$1:$K$7986=DV58),Log!$E$1:$E$7986),-3))</f>
        <v>121000</v>
      </c>
      <c r="DX58" s="187" t="str">
        <f>LOOKUP(2,1/('[4]Raw data'!$K$1:$K$7986=DV58),'[4]Raw data'!$F$1:$F$7986)</f>
        <v>OCHA HNO dec 2017 / HRP 2019 /IOM DTM 2018</v>
      </c>
      <c r="DY58" s="187" t="str">
        <f>LOOKUP(2,1/('[4]Raw data'!$K$1:$K$7986=DV58),'[4]Raw data'!$G$1:$G$7986)</f>
        <v>Medium</v>
      </c>
      <c r="DZ58" s="187">
        <f>LOOKUP(2,1/('[4]Raw data'!$K$1:$K$7986=DV58),'[4]Raw data'!$H$1:$H$7986)</f>
        <v>2</v>
      </c>
      <c r="EA58" s="187" t="str">
        <f>LOOKUP(2,1/('[4]Raw data'!$K$1:$K$7986=DV58),'[4]Raw data'!$J$1:$J$7986)</f>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
      <c r="EB58" s="187" t="str">
        <f>LOOKUP(2,1/('[4]Raw data'!$K$1:$K$7986=DV58),'[4]Raw data'!$I$1:$I$7986)</f>
        <v>https://reliefweb.int/sites/reliefweb.int/files/resources/2018_hno_libya_1.pdf, https://reliefweb.int/sites/reliefweb.int/files/resources/2019_LBY_HRP-FINAL.pdf, http://missingmigrants.iom.int/downloads</v>
      </c>
      <c r="EC58" s="200">
        <f>LOOKUP(2,1/('[4]Raw data'!$K$1:$K$7986=DV58),'[4]Raw data'!$L$1:$L$7986)</f>
        <v>43503</v>
      </c>
      <c r="ED58" s="188" t="str">
        <f t="shared" si="1"/>
        <v>LBY002People facing severe humanitarian needs (level 4)</v>
      </c>
      <c r="EE58" s="184">
        <f>IF(LOOKUP(2,1/(Log!$K$1:$K$7986=ED58),Log!$E$1:$E$7986)="x","x",ROUND(LOOKUP(2,1/(Log!$K$1:$K$7986=ED58),Log!$E$1:$E$7986),-3))</f>
        <v>453000</v>
      </c>
      <c r="EF58" s="188" t="str">
        <f>LOOKUP(2,1/('[4]Raw data'!$K$1:$K$7986=ED58),'[4]Raw data'!$F$1:$F$7986)</f>
        <v>OCHA HNO dec 2017 / HRP 2019 /IOM DTM 2018</v>
      </c>
      <c r="EG58" s="188" t="str">
        <f>LOOKUP(2,1/('[4]Raw data'!$K$1:$K$7986=ED58),'[4]Raw data'!$G$1:$G$7986)</f>
        <v>Medium</v>
      </c>
      <c r="EH58" s="188">
        <f>LOOKUP(2,1/('[4]Raw data'!$K$1:$K$7986=ED58),'[4]Raw data'!$H$1:$H$7986)</f>
        <v>2</v>
      </c>
      <c r="EI58" s="188" t="str">
        <f>LOOKUP(2,1/('[4]Raw data'!$K$1:$K$7986=ED58),'[4]Raw data'!$J$1:$J$7986)</f>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
      <c r="EJ58" s="188" t="str">
        <f>LOOKUP(2,1/('[4]Raw data'!$K$1:$K$7986=ED58),'[4]Raw data'!$I$1:$I$7986)</f>
        <v>https://reliefweb.int/sites/reliefweb.int/files/resources/2018_hno_libya_1.pdf, https://reliefweb.int/sites/reliefweb.int/files/resources/2019_LBY_HRP-FINAL.pdf, http://missingmigrants.iom.int/downloads</v>
      </c>
      <c r="EK58" s="207">
        <f>LOOKUP(2,1/('[4]Raw data'!$K$1:$K$7986=ED58),'[4]Raw data'!$L$1:$L$7986)</f>
        <v>43503</v>
      </c>
      <c r="EL58" s="198" t="str">
        <f t="shared" si="2"/>
        <v>LBY002People facing extreme humanitarian needs (level 5)</v>
      </c>
      <c r="EM58" s="183">
        <f>IF(LOOKUP(2,1/(Log!$K$1:$K$7986=EL58),Log!$E$1:$E$7986)="x","x",ROUND(LOOKUP(2,1/(Log!$K$1:$K$7986=EL58),Log!$E$1:$E$7986),-3))</f>
        <v>97000</v>
      </c>
      <c r="EN58" s="187" t="str">
        <f>LOOKUP(2,1/('[4]Raw data'!$K$1:$K$7986=EL58),'[4]Raw data'!$F$1:$F$7986)</f>
        <v>OCHA HNO dec 2017 / HRP 2019 /IOM DTM 2018</v>
      </c>
      <c r="EO58" s="187" t="str">
        <f>LOOKUP(2,1/('[4]Raw data'!$K$1:$K$7986=EL58),'[4]Raw data'!$G$1:$G$7986)</f>
        <v>Medium</v>
      </c>
      <c r="EP58" s="187">
        <f>LOOKUP(2,1/('[4]Raw data'!$K$1:$K$7986=EL58),'[4]Raw data'!$H$1:$H$7986)</f>
        <v>2</v>
      </c>
      <c r="EQ58" s="187" t="str">
        <f>LOOKUP(2,1/('[4]Raw data'!$K$1:$K$7986=EL58),'[4]Raw data'!$J$1:$J$7986)</f>
        <v>The calculations are based on the HNO dec. 2017 data and IOM DTM round 22 (2018) data. To calculate the severity distribution of the # people in need, we combined the IOM Migrants data breakdown for admin 2 with the HNO Severity map information. Theoretically the HNO takes into account 6 levels. For the purpose of the GCSI we decided to merge the 6th (“catastrophic”) and 5th (“critical”) category. Note that a limitation to this approach is that we used old severity distribution in combination with more recent Migrant data.</v>
      </c>
      <c r="ER58" s="187" t="str">
        <f>LOOKUP(2,1/('[4]Raw data'!$K$1:$K$7986=EL58),'[4]Raw data'!$I$1:$I$7986)</f>
        <v>https://reliefweb.int/sites/reliefweb.int/files/resources/2018_hno_libya_1.pdf, https://reliefweb.int/sites/reliefweb.int/files/resources/2019_LBY_HRP-FINAL.pdf, http://missingmigrants.iom.int/downloads</v>
      </c>
      <c r="ES58" s="200">
        <f>LOOKUP(2,1/('[4]Raw data'!$K$1:$K$7986=EL58),'[4]Raw data'!$L$1:$L$7986)</f>
        <v>43503</v>
      </c>
      <c r="ET58" s="188" t="s">
        <v>4306</v>
      </c>
      <c r="EU58" s="188">
        <v>1042</v>
      </c>
      <c r="EV58" s="188" t="s">
        <v>1368</v>
      </c>
      <c r="EW58" s="188" t="s">
        <v>733</v>
      </c>
      <c r="EX58" s="188">
        <v>3</v>
      </c>
      <c r="EY58" s="188" t="s">
        <v>1391</v>
      </c>
      <c r="EZ58" s="188" t="s">
        <v>1379</v>
      </c>
      <c r="FA58" s="207">
        <v>43503</v>
      </c>
      <c r="FB58" s="198" t="s">
        <v>4307</v>
      </c>
      <c r="FC58" s="187">
        <v>2</v>
      </c>
      <c r="FD58" s="187" t="s">
        <v>1370</v>
      </c>
      <c r="FE58" s="187" t="s">
        <v>734</v>
      </c>
      <c r="FF58" s="187">
        <v>2</v>
      </c>
      <c r="FG58" s="187" t="s">
        <v>2446</v>
      </c>
      <c r="FH58" s="187" t="s">
        <v>1385</v>
      </c>
      <c r="FI58" s="200">
        <v>43503</v>
      </c>
      <c r="FJ58" s="198" t="s">
        <v>4308</v>
      </c>
      <c r="FK58" s="188" t="s">
        <v>445</v>
      </c>
      <c r="FL58" s="188">
        <v>0</v>
      </c>
      <c r="FM58" s="188">
        <v>0</v>
      </c>
      <c r="FN58" s="188" t="b">
        <v>0</v>
      </c>
      <c r="FO58" s="188" t="s">
        <v>1389</v>
      </c>
      <c r="FP58" s="184">
        <v>0</v>
      </c>
      <c r="FQ58" s="206">
        <v>43503</v>
      </c>
      <c r="FR58" s="198" t="s">
        <v>4309</v>
      </c>
      <c r="FS58" s="187" t="s">
        <v>445</v>
      </c>
      <c r="FT58" s="187">
        <v>0</v>
      </c>
      <c r="FU58" s="187">
        <v>0</v>
      </c>
      <c r="FV58" s="187" t="b">
        <v>0</v>
      </c>
      <c r="FW58" s="187" t="s">
        <v>1389</v>
      </c>
      <c r="FX58" s="187">
        <v>0</v>
      </c>
      <c r="FY58" s="200">
        <v>43503</v>
      </c>
      <c r="FZ58" s="188" t="s">
        <v>4310</v>
      </c>
      <c r="GA58" s="188">
        <v>1</v>
      </c>
      <c r="GB58" s="188" t="s">
        <v>1174</v>
      </c>
      <c r="GC58" s="188" t="s">
        <v>734</v>
      </c>
      <c r="GD58" s="188">
        <v>2</v>
      </c>
      <c r="GE58" s="188">
        <v>0</v>
      </c>
      <c r="GF58" s="188" t="s">
        <v>1173</v>
      </c>
      <c r="GG58" s="207">
        <v>43503</v>
      </c>
      <c r="GH58" s="198" t="s">
        <v>4311</v>
      </c>
      <c r="GI58" s="187">
        <v>2</v>
      </c>
      <c r="GJ58" s="187" t="s">
        <v>1174</v>
      </c>
      <c r="GK58" s="187" t="s">
        <v>734</v>
      </c>
      <c r="GL58" s="187">
        <v>2</v>
      </c>
      <c r="GM58" s="187">
        <v>0</v>
      </c>
      <c r="GN58" s="187" t="s">
        <v>1173</v>
      </c>
      <c r="GO58" s="200">
        <v>43503</v>
      </c>
      <c r="GP58" s="188" t="s">
        <v>4312</v>
      </c>
      <c r="GQ58" s="188">
        <v>2</v>
      </c>
      <c r="GR58" s="188" t="s">
        <v>1174</v>
      </c>
      <c r="GS58" s="188" t="s">
        <v>734</v>
      </c>
      <c r="GT58" s="188">
        <v>2</v>
      </c>
      <c r="GU58" s="188">
        <v>0</v>
      </c>
      <c r="GV58" s="188" t="s">
        <v>1173</v>
      </c>
      <c r="GW58" s="207">
        <v>43503</v>
      </c>
      <c r="GX58" s="198" t="s">
        <v>4313</v>
      </c>
      <c r="GY58" s="187">
        <v>2</v>
      </c>
      <c r="GZ58" s="187" t="s">
        <v>1174</v>
      </c>
      <c r="HA58" s="187" t="s">
        <v>734</v>
      </c>
      <c r="HB58" s="187">
        <v>2</v>
      </c>
      <c r="HC58" s="187">
        <v>0</v>
      </c>
      <c r="HD58" s="187" t="s">
        <v>1173</v>
      </c>
      <c r="HE58" s="200">
        <v>43503</v>
      </c>
      <c r="HF58" s="188" t="s">
        <v>4314</v>
      </c>
      <c r="HG58" s="188">
        <v>2</v>
      </c>
      <c r="HH58" s="188" t="s">
        <v>1174</v>
      </c>
      <c r="HI58" s="188" t="s">
        <v>734</v>
      </c>
      <c r="HJ58" s="188">
        <v>2</v>
      </c>
      <c r="HK58" s="188">
        <v>0</v>
      </c>
      <c r="HL58" s="188" t="s">
        <v>1173</v>
      </c>
      <c r="HM58" s="207">
        <v>43503</v>
      </c>
      <c r="HN58" s="198" t="s">
        <v>4315</v>
      </c>
      <c r="HO58" s="187">
        <v>2</v>
      </c>
      <c r="HP58" s="187" t="s">
        <v>1174</v>
      </c>
      <c r="HQ58" s="187" t="s">
        <v>734</v>
      </c>
      <c r="HR58" s="187">
        <v>2</v>
      </c>
      <c r="HS58" s="187">
        <v>0</v>
      </c>
      <c r="HT58" s="187" t="s">
        <v>1173</v>
      </c>
      <c r="HU58" s="200">
        <v>43503</v>
      </c>
      <c r="HV58" s="188" t="s">
        <v>4316</v>
      </c>
      <c r="HW58" s="188">
        <v>3</v>
      </c>
      <c r="HX58" s="188" t="s">
        <v>1174</v>
      </c>
      <c r="HY58" s="188" t="s">
        <v>734</v>
      </c>
      <c r="HZ58" s="188">
        <v>2</v>
      </c>
      <c r="IA58" s="188">
        <v>0</v>
      </c>
      <c r="IB58" s="188" t="s">
        <v>1173</v>
      </c>
      <c r="IC58" s="207">
        <v>43503</v>
      </c>
      <c r="ID58" s="198" t="s">
        <v>4317</v>
      </c>
      <c r="IE58" s="187">
        <v>2</v>
      </c>
      <c r="IF58" s="187" t="s">
        <v>1174</v>
      </c>
      <c r="IG58" s="187" t="s">
        <v>734</v>
      </c>
      <c r="IH58" s="187">
        <v>2</v>
      </c>
      <c r="II58" s="187">
        <v>0</v>
      </c>
      <c r="IJ58" s="187" t="s">
        <v>1173</v>
      </c>
      <c r="IK58" s="200">
        <v>43503</v>
      </c>
      <c r="IL58" s="188" t="s">
        <v>4318</v>
      </c>
      <c r="IM58" s="188">
        <v>1</v>
      </c>
      <c r="IN58" s="188" t="s">
        <v>1174</v>
      </c>
      <c r="IO58" s="188" t="s">
        <v>734</v>
      </c>
      <c r="IP58" s="188">
        <v>2</v>
      </c>
      <c r="IQ58" s="188">
        <v>0</v>
      </c>
      <c r="IR58" s="188" t="s">
        <v>1173</v>
      </c>
      <c r="IS58" s="207">
        <v>43503</v>
      </c>
    </row>
    <row r="59" spans="1:253" x14ac:dyDescent="0.3">
      <c r="A59" t="s">
        <v>189</v>
      </c>
      <c r="B59" t="s">
        <v>861</v>
      </c>
      <c r="C59" t="s">
        <v>714</v>
      </c>
      <c r="D59" t="str">
        <f>Lists!C:C</f>
        <v>Madagascar</v>
      </c>
      <c r="E59" t="s">
        <v>188</v>
      </c>
      <c r="F59" t="s">
        <v>4319</v>
      </c>
      <c r="G59" s="186">
        <v>26700000</v>
      </c>
      <c r="H59" s="187" t="s">
        <v>1598</v>
      </c>
      <c r="I59" s="187" t="s">
        <v>734</v>
      </c>
      <c r="J59" s="187">
        <v>2</v>
      </c>
      <c r="K59" s="187" t="s">
        <v>1615</v>
      </c>
      <c r="L59" s="187" t="s">
        <v>1607</v>
      </c>
      <c r="M59" s="201">
        <v>43508</v>
      </c>
      <c r="N59" s="198" t="s">
        <v>4320</v>
      </c>
      <c r="O59" s="189">
        <v>587300</v>
      </c>
      <c r="P59" s="189" t="s">
        <v>1599</v>
      </c>
      <c r="Q59" s="189" t="s">
        <v>735</v>
      </c>
      <c r="R59" s="189">
        <v>1</v>
      </c>
      <c r="S59" s="189" t="s">
        <v>1616</v>
      </c>
      <c r="T59" s="189" t="s">
        <v>1608</v>
      </c>
      <c r="U59" s="204">
        <v>43508</v>
      </c>
      <c r="V59" s="198" t="s">
        <v>4321</v>
      </c>
      <c r="W59" s="187">
        <v>26700000</v>
      </c>
      <c r="X59" s="187" t="s">
        <v>1600</v>
      </c>
      <c r="Y59" s="187" t="s">
        <v>735</v>
      </c>
      <c r="Z59" s="187">
        <v>1</v>
      </c>
      <c r="AA59" s="187" t="s">
        <v>1617</v>
      </c>
      <c r="AB59" s="187" t="s">
        <v>1609</v>
      </c>
      <c r="AC59" s="201">
        <v>43508</v>
      </c>
      <c r="AD59" s="198" t="s">
        <v>4322</v>
      </c>
      <c r="AE59" s="188">
        <v>4600000</v>
      </c>
      <c r="AF59" s="188" t="s">
        <v>1601</v>
      </c>
      <c r="AG59" s="188" t="s">
        <v>734</v>
      </c>
      <c r="AH59" s="188">
        <v>2</v>
      </c>
      <c r="AI59" s="188" t="s">
        <v>1618</v>
      </c>
      <c r="AJ59" s="188" t="s">
        <v>1610</v>
      </c>
      <c r="AK59" s="207">
        <v>43508</v>
      </c>
      <c r="AL59" s="198" t="s">
        <v>4323</v>
      </c>
      <c r="AM59" s="187" t="s">
        <v>445</v>
      </c>
      <c r="AN59" s="187">
        <v>0</v>
      </c>
      <c r="AO59" s="187">
        <v>0</v>
      </c>
      <c r="AP59" s="187" t="b">
        <v>0</v>
      </c>
      <c r="AQ59" s="187" t="s">
        <v>1619</v>
      </c>
      <c r="AR59" s="187">
        <v>0</v>
      </c>
      <c r="AS59" s="201">
        <v>43508</v>
      </c>
      <c r="AT59" s="188" t="s">
        <v>4324</v>
      </c>
      <c r="AU59" s="188" t="s">
        <v>445</v>
      </c>
      <c r="AV59" s="188">
        <v>0</v>
      </c>
      <c r="AW59" s="188">
        <v>0</v>
      </c>
      <c r="AX59" s="188" t="b">
        <v>0</v>
      </c>
      <c r="AY59" s="188" t="s">
        <v>1619</v>
      </c>
      <c r="AZ59" s="188">
        <v>0</v>
      </c>
      <c r="BA59" s="207">
        <v>43508</v>
      </c>
      <c r="BB59" s="198" t="s">
        <v>4325</v>
      </c>
      <c r="BC59" s="187">
        <v>53459</v>
      </c>
      <c r="BD59" s="187" t="s">
        <v>1599</v>
      </c>
      <c r="BE59" s="187" t="s">
        <v>734</v>
      </c>
      <c r="BF59" s="187">
        <v>2</v>
      </c>
      <c r="BG59" s="187" t="s">
        <v>1620</v>
      </c>
      <c r="BH59" s="187">
        <v>0</v>
      </c>
      <c r="BI59" s="200">
        <v>43508</v>
      </c>
      <c r="BJ59" s="188" t="s">
        <v>4326</v>
      </c>
      <c r="BK59" s="188">
        <v>312</v>
      </c>
      <c r="BL59" s="188" t="s">
        <v>1599</v>
      </c>
      <c r="BM59" s="188" t="s">
        <v>734</v>
      </c>
      <c r="BN59" s="188">
        <v>2</v>
      </c>
      <c r="BO59" s="188" t="s">
        <v>1621</v>
      </c>
      <c r="BP59" s="188" t="s">
        <v>1608</v>
      </c>
      <c r="BQ59" s="207">
        <v>43508</v>
      </c>
      <c r="BR59" s="198" t="s">
        <v>4327</v>
      </c>
      <c r="BS59" s="187" t="s">
        <v>445</v>
      </c>
      <c r="BT59" s="187">
        <v>0</v>
      </c>
      <c r="BU59" s="187">
        <v>0</v>
      </c>
      <c r="BV59" s="187" t="b">
        <v>0</v>
      </c>
      <c r="BW59" s="187" t="s">
        <v>1619</v>
      </c>
      <c r="BX59" s="187">
        <v>0</v>
      </c>
      <c r="BY59" s="200">
        <v>43508</v>
      </c>
      <c r="BZ59" s="188" t="s">
        <v>4328</v>
      </c>
      <c r="CA59" s="188" t="s">
        <v>445</v>
      </c>
      <c r="CB59" s="188">
        <v>0</v>
      </c>
      <c r="CC59" s="188">
        <v>0</v>
      </c>
      <c r="CD59" s="188" t="b">
        <v>0</v>
      </c>
      <c r="CE59" s="188" t="s">
        <v>1619</v>
      </c>
      <c r="CF59" s="188">
        <v>0</v>
      </c>
      <c r="CG59" s="207">
        <v>43508</v>
      </c>
      <c r="CH59" s="198" t="s">
        <v>4329</v>
      </c>
      <c r="CI59" s="188" t="e">
        <v>#N/A</v>
      </c>
      <c r="CJ59" s="188" t="e">
        <v>#N/A</v>
      </c>
      <c r="CK59" s="188" t="e">
        <v>#N/A</v>
      </c>
      <c r="CL59" s="188" t="e">
        <v>#N/A</v>
      </c>
      <c r="CM59" s="188" t="e">
        <v>#N/A</v>
      </c>
      <c r="CN59" s="188" t="e">
        <v>#N/A</v>
      </c>
      <c r="CO59" s="195" t="e">
        <v>#N/A</v>
      </c>
      <c r="CP59" s="188" t="s">
        <v>4330</v>
      </c>
      <c r="CQ59" s="187" t="s">
        <v>445</v>
      </c>
      <c r="CR59" s="187">
        <v>0</v>
      </c>
      <c r="CS59" s="187">
        <v>0</v>
      </c>
      <c r="CT59" s="187" t="b">
        <v>0</v>
      </c>
      <c r="CU59" s="187" t="s">
        <v>1619</v>
      </c>
      <c r="CV59" s="187">
        <v>0</v>
      </c>
      <c r="CW59" s="200">
        <v>43508</v>
      </c>
      <c r="CX59" s="184" t="str">
        <f t="shared" si="3"/>
        <v>MDG001People in Need</v>
      </c>
      <c r="CY59" s="184">
        <f>IF(LOOKUP(2,1/(Log!$K$1:$K$7986=CX59),Log!$E$1:$E$7986)="x","x",ROUND(LOOKUP(2,1/(Log!$K$1:$K$7986=CX59),Log!$E$1:$E$7986),-3))</f>
        <v>4250000</v>
      </c>
      <c r="CZ59" s="188" t="str">
        <f>LOOKUP(2,1/('[4]Raw data'!$K$1:$K$7986=CX59),'[4]Raw data'!$F$1:$F$7986)</f>
        <v>WHO 10/02/2019</v>
      </c>
      <c r="DA59" s="188" t="str">
        <f>LOOKUP(2,1/('[4]Raw data'!$K$1:$K$7986=CX59),'[4]Raw data'!$G$1:$G$7986)</f>
        <v>Medium</v>
      </c>
      <c r="DB59" s="188">
        <f>LOOKUP(2,1/('[4]Raw data'!$K$1:$K$7986=CX59),'[4]Raw data'!$H$1:$H$7986)</f>
        <v>2</v>
      </c>
      <c r="DC59" s="188" t="str">
        <f>LOOKUP(2,1/('[4]Raw data'!$K$1:$K$7986=CX59),'[4]Raw data'!$J$1:$J$7986)</f>
        <v>Phase 2 of the measles vaccination campaign was launched on 5 February 2019 by the President of the Republic, with support from WHO, in the Ambolibé District, Diana Region, targeting 17 health districts from 18 February 2019. Phase 3 will target 1.5 million children from 6 months to 9 years in 24 districts and phase 4 targets 2.75 million children of the same age in the remaining 48 districts</v>
      </c>
      <c r="DD59" s="188" t="str">
        <f>LOOKUP(2,1/('[4]Raw data'!$K$1:$K$7986=CX59),'[4]Raw data'!$I$1:$I$7986)</f>
        <v>https://reliefweb.int/sites/reliefweb.int/files/resources/OEW06-0410022019.pdf https://www.unfpa.org/data/world-population/MG</v>
      </c>
      <c r="DE59" s="207">
        <f>LOOKUP(2,1/('[4]Raw data'!$K$1:$K$7986=CX59),'[4]Raw data'!$L$1:$L$7986)</f>
        <v>43508</v>
      </c>
      <c r="DF59" s="197" t="str">
        <f t="shared" si="4"/>
        <v>MDG001People facing minimal humanitarian needs (level 1)</v>
      </c>
      <c r="DG59" s="183">
        <f>IF(LOOKUP(2,1/(Log!$K$1:$K$7986=DF59),Log!$E$1:$E$7986)="x","x",ROUND(LOOKUP(2,1/(Log!$K$1:$K$7986=DF59),Log!$E$1:$E$7986),-3))</f>
        <v>1600000</v>
      </c>
      <c r="DH59" s="187" t="str">
        <f>LOOKUP(2,1/('[4]Raw data'!$K$1:$K$7986=DF59),'[4]Raw data'!$F$1:$F$7986)</f>
        <v>IPC 01/08/2018; WHO 10/02/2019</v>
      </c>
      <c r="DI59" s="187" t="str">
        <f>LOOKUP(2,1/('[4]Raw data'!$K$1:$K$7986=DF59),'[4]Raw data'!$G$1:$G$7986)</f>
        <v>Medium</v>
      </c>
      <c r="DJ59" s="187">
        <f>LOOKUP(2,1/('[4]Raw data'!$K$1:$K$7986=DF59),'[4]Raw data'!$H$1:$H$7986)</f>
        <v>2</v>
      </c>
      <c r="DK59" s="187" t="str">
        <f>LOOKUP(2,1/('[4]Raw data'!$K$1:$K$7986=DF59),'[4]Raw data'!$J$1:$J$7986)</f>
        <v>Measles PIN minus total of drought PIN levels 2 to 5</v>
      </c>
      <c r="DL59" s="187" t="str">
        <f>LOOKUP(2,1/('[4]Raw data'!$K$1:$K$7986=DF59),'[4]Raw data'!$I$1:$I$7986)</f>
        <v>http://www.ipcinfo.org/ipc-country-analysis/details-map/en/c/1151861/?iso3=MDG https://reliefweb.int/sites/reliefweb.int/files/resources/OEW06-0410022019.pdf https://www.unfpa.org/data/world-population/MG</v>
      </c>
      <c r="DM59" s="200">
        <f>LOOKUP(2,1/('[4]Raw data'!$K$1:$K$7986=DF59),'[4]Raw data'!$L$1:$L$7986)</f>
        <v>43508</v>
      </c>
      <c r="DN59" s="188" t="str">
        <f t="shared" si="0"/>
        <v>MDG001People facing stressed humanitarian needs (level 2)</v>
      </c>
      <c r="DO59" s="184">
        <f>IF(LOOKUP(2,1/(Log!$K$1:$K$7986=DN59),Log!$E$1:$E$7986)="x","x",ROUND(LOOKUP(2,1/(Log!$K$1:$K$7986=DN59),Log!$E$1:$E$7986),-3))</f>
        <v>1340000</v>
      </c>
      <c r="DP59" s="188" t="str">
        <f>LOOKUP(2,1/('[4]Raw data'!$K$1:$K$7986=DN59),'[4]Raw data'!$F$1:$F$7986)</f>
        <v>IPC 01/08/2018</v>
      </c>
      <c r="DQ59" s="188" t="str">
        <f>LOOKUP(2,1/('[4]Raw data'!$K$1:$K$7986=DN59),'[4]Raw data'!$G$1:$G$7986)</f>
        <v>Medium</v>
      </c>
      <c r="DR59" s="188">
        <f>LOOKUP(2,1/('[4]Raw data'!$K$1:$K$7986=DN59),'[4]Raw data'!$H$1:$H$7986)</f>
        <v>2</v>
      </c>
      <c r="DS59" s="188" t="str">
        <f>LOOKUP(2,1/('[4]Raw data'!$K$1:$K$7986=DN59),'[4]Raw data'!$J$1:$J$7986)</f>
        <v>People in IPC phase 2 (projection for November 2018 - March 2019)</v>
      </c>
      <c r="DT59" s="188" t="str">
        <f>LOOKUP(2,1/('[4]Raw data'!$K$1:$K$7986=DN59),'[4]Raw data'!$I$1:$I$7986)</f>
        <v>http://www.ipcinfo.org/ipc-country-analysis/details-map/en/c/1151861/?iso3=MDG</v>
      </c>
      <c r="DU59" s="207">
        <f>LOOKUP(2,1/('[4]Raw data'!$K$1:$K$7986=DN59),'[4]Raw data'!$L$1:$L$7986)</f>
        <v>43508</v>
      </c>
      <c r="DV59" s="198" t="str">
        <f t="shared" si="5"/>
        <v>MDG001People  facing moderate humanitarian needs (level 3)</v>
      </c>
      <c r="DW59" s="183">
        <f>IF(LOOKUP(2,1/(Log!$K$1:$K$7986=DV59),Log!$E$1:$E$7986)="x","x",ROUND(LOOKUP(2,1/(Log!$K$1:$K$7986=DV59),Log!$E$1:$E$7986),-3))</f>
        <v>940000</v>
      </c>
      <c r="DX59" s="187" t="str">
        <f>LOOKUP(2,1/('[4]Raw data'!$K$1:$K$7986=DV59),'[4]Raw data'!$F$1:$F$7986)</f>
        <v>IPC 01/08/2018</v>
      </c>
      <c r="DY59" s="187" t="str">
        <f>LOOKUP(2,1/('[4]Raw data'!$K$1:$K$7986=DV59),'[4]Raw data'!$G$1:$G$7986)</f>
        <v>Medium</v>
      </c>
      <c r="DZ59" s="187">
        <f>LOOKUP(2,1/('[4]Raw data'!$K$1:$K$7986=DV59),'[4]Raw data'!$H$1:$H$7986)</f>
        <v>2</v>
      </c>
      <c r="EA59" s="187" t="str">
        <f>LOOKUP(2,1/('[4]Raw data'!$K$1:$K$7986=DV59),'[4]Raw data'!$J$1:$J$7986)</f>
        <v>People in IPC phase 3 (projection for November 2018 - March 2019)</v>
      </c>
      <c r="EB59" s="187" t="str">
        <f>LOOKUP(2,1/('[4]Raw data'!$K$1:$K$7986=DV59),'[4]Raw data'!$I$1:$I$7986)</f>
        <v>http://www.ipcinfo.org/ipc-country-analysis/details-map/en/c/1151861/?iso3=MDG</v>
      </c>
      <c r="EC59" s="200">
        <f>LOOKUP(2,1/('[4]Raw data'!$K$1:$K$7986=DV59),'[4]Raw data'!$L$1:$L$7986)</f>
        <v>43508</v>
      </c>
      <c r="ED59" s="188" t="str">
        <f t="shared" si="1"/>
        <v>MDG001People facing severe humanitarian needs (level 4)</v>
      </c>
      <c r="EE59" s="184">
        <f>IF(LOOKUP(2,1/(Log!$K$1:$K$7986=ED59),Log!$E$1:$E$7986)="x","x",ROUND(LOOKUP(2,1/(Log!$K$1:$K$7986=ED59),Log!$E$1:$E$7986),-3))</f>
        <v>370000</v>
      </c>
      <c r="EF59" s="188" t="str">
        <f>LOOKUP(2,1/('[4]Raw data'!$K$1:$K$7986=ED59),'[4]Raw data'!$F$1:$F$7986)</f>
        <v>IPC 01/08/2018</v>
      </c>
      <c r="EG59" s="188" t="str">
        <f>LOOKUP(2,1/('[4]Raw data'!$K$1:$K$7986=ED59),'[4]Raw data'!$G$1:$G$7986)</f>
        <v>Medium</v>
      </c>
      <c r="EH59" s="188">
        <f>LOOKUP(2,1/('[4]Raw data'!$K$1:$K$7986=ED59),'[4]Raw data'!$H$1:$H$7986)</f>
        <v>2</v>
      </c>
      <c r="EI59" s="188" t="str">
        <f>LOOKUP(2,1/('[4]Raw data'!$K$1:$K$7986=ED59),'[4]Raw data'!$J$1:$J$7986)</f>
        <v>People in IPC phase 4 (projection for November 2018 - March 2019)</v>
      </c>
      <c r="EJ59" s="188" t="str">
        <f>LOOKUP(2,1/('[4]Raw data'!$K$1:$K$7986=ED59),'[4]Raw data'!$I$1:$I$7986)</f>
        <v>http://www.ipcinfo.org/ipc-country-analysis/details-map/en/c/1151861/?iso3=MDG</v>
      </c>
      <c r="EK59" s="207">
        <f>LOOKUP(2,1/('[4]Raw data'!$K$1:$K$7986=ED59),'[4]Raw data'!$L$1:$L$7986)</f>
        <v>43508</v>
      </c>
      <c r="EL59" s="198" t="str">
        <f t="shared" si="2"/>
        <v>MDG001People facing extreme humanitarian needs (level 5)</v>
      </c>
      <c r="EM59" s="183">
        <f>IF(LOOKUP(2,1/(Log!$K$1:$K$7986=EL59),Log!$E$1:$E$7986)="x","x",ROUND(LOOKUP(2,1/(Log!$K$1:$K$7986=EL59),Log!$E$1:$E$7986),-3))</f>
        <v>0</v>
      </c>
      <c r="EN59" s="187" t="str">
        <f>LOOKUP(2,1/('[4]Raw data'!$K$1:$K$7986=EL59),'[4]Raw data'!$F$1:$F$7986)</f>
        <v>IPC 01/08/2018</v>
      </c>
      <c r="EO59" s="187" t="str">
        <f>LOOKUP(2,1/('[4]Raw data'!$K$1:$K$7986=EL59),'[4]Raw data'!$G$1:$G$7986)</f>
        <v>Medium</v>
      </c>
      <c r="EP59" s="187">
        <f>LOOKUP(2,1/('[4]Raw data'!$K$1:$K$7986=EL59),'[4]Raw data'!$H$1:$H$7986)</f>
        <v>2</v>
      </c>
      <c r="EQ59" s="187" t="str">
        <f>LOOKUP(2,1/('[4]Raw data'!$K$1:$K$7986=EL59),'[4]Raw data'!$J$1:$J$7986)</f>
        <v>People in IPC phase 5 (projection for November 2018 - March 2019)</v>
      </c>
      <c r="ER59" s="187" t="str">
        <f>LOOKUP(2,1/('[4]Raw data'!$K$1:$K$7986=EL59),'[4]Raw data'!$I$1:$I$7986)</f>
        <v>http://www.ipcinfo.org/ipc-country-analysis/details-map/en/c/1151861/?iso3=MDG</v>
      </c>
      <c r="ES59" s="200">
        <f>LOOKUP(2,1/('[4]Raw data'!$K$1:$K$7986=EL59),'[4]Raw data'!$L$1:$L$7986)</f>
        <v>43508</v>
      </c>
      <c r="ET59" s="188" t="s">
        <v>4331</v>
      </c>
      <c r="EU59" s="188">
        <v>312</v>
      </c>
      <c r="EV59" s="188" t="s">
        <v>1599</v>
      </c>
      <c r="EW59" s="188" t="s">
        <v>734</v>
      </c>
      <c r="EX59" s="188">
        <v>2</v>
      </c>
      <c r="EY59" s="188" t="s">
        <v>1621</v>
      </c>
      <c r="EZ59" s="188" t="s">
        <v>1608</v>
      </c>
      <c r="FA59" s="207">
        <v>43508</v>
      </c>
      <c r="FB59" s="198" t="s">
        <v>4332</v>
      </c>
      <c r="FC59" s="187">
        <v>1</v>
      </c>
      <c r="FD59" s="187">
        <v>0</v>
      </c>
      <c r="FE59" s="187" t="s">
        <v>734</v>
      </c>
      <c r="FF59" s="187">
        <v>2</v>
      </c>
      <c r="FG59" s="187" t="s">
        <v>1628</v>
      </c>
      <c r="FH59" s="187">
        <v>0</v>
      </c>
      <c r="FI59" s="200">
        <v>43508</v>
      </c>
      <c r="FJ59" s="198" t="s">
        <v>4333</v>
      </c>
      <c r="FK59" s="188" t="s">
        <v>445</v>
      </c>
      <c r="FL59" s="188">
        <v>0</v>
      </c>
      <c r="FM59" s="188">
        <v>0</v>
      </c>
      <c r="FN59" s="188" t="b">
        <v>0</v>
      </c>
      <c r="FO59" s="188" t="s">
        <v>1619</v>
      </c>
      <c r="FP59" s="184">
        <v>0</v>
      </c>
      <c r="FQ59" s="206">
        <v>43508</v>
      </c>
      <c r="FR59" s="198" t="s">
        <v>4334</v>
      </c>
      <c r="FS59" s="187" t="s">
        <v>445</v>
      </c>
      <c r="FT59" s="187">
        <v>0</v>
      </c>
      <c r="FU59" s="187">
        <v>0</v>
      </c>
      <c r="FV59" s="187" t="b">
        <v>0</v>
      </c>
      <c r="FW59" s="187" t="s">
        <v>1619</v>
      </c>
      <c r="FX59" s="187">
        <v>0</v>
      </c>
      <c r="FY59" s="200">
        <v>43508</v>
      </c>
      <c r="FZ59" s="188" t="s">
        <v>4335</v>
      </c>
      <c r="GA59" s="188" t="s">
        <v>445</v>
      </c>
      <c r="GB59" s="188">
        <v>0</v>
      </c>
      <c r="GC59" s="188">
        <v>0</v>
      </c>
      <c r="GD59" s="188" t="b">
        <v>0</v>
      </c>
      <c r="GE59" s="188" t="s">
        <v>1619</v>
      </c>
      <c r="GF59" s="188">
        <v>0</v>
      </c>
      <c r="GG59" s="207">
        <v>43508</v>
      </c>
      <c r="GH59" s="198" t="s">
        <v>4336</v>
      </c>
      <c r="GI59" s="187" t="s">
        <v>445</v>
      </c>
      <c r="GJ59" s="187">
        <v>0</v>
      </c>
      <c r="GK59" s="187">
        <v>0</v>
      </c>
      <c r="GL59" s="187" t="b">
        <v>0</v>
      </c>
      <c r="GM59" s="187" t="s">
        <v>1619</v>
      </c>
      <c r="GN59" s="187">
        <v>0</v>
      </c>
      <c r="GO59" s="200">
        <v>43508</v>
      </c>
      <c r="GP59" s="188" t="s">
        <v>4337</v>
      </c>
      <c r="GQ59" s="188" t="s">
        <v>445</v>
      </c>
      <c r="GR59" s="188">
        <v>0</v>
      </c>
      <c r="GS59" s="188">
        <v>0</v>
      </c>
      <c r="GT59" s="188" t="b">
        <v>0</v>
      </c>
      <c r="GU59" s="188" t="s">
        <v>1619</v>
      </c>
      <c r="GV59" s="188">
        <v>0</v>
      </c>
      <c r="GW59" s="207">
        <v>43508</v>
      </c>
      <c r="GX59" s="198" t="s">
        <v>4338</v>
      </c>
      <c r="GY59" s="187" t="s">
        <v>445</v>
      </c>
      <c r="GZ59" s="187">
        <v>0</v>
      </c>
      <c r="HA59" s="187">
        <v>0</v>
      </c>
      <c r="HB59" s="187" t="b">
        <v>0</v>
      </c>
      <c r="HC59" s="187" t="s">
        <v>1619</v>
      </c>
      <c r="HD59" s="187">
        <v>0</v>
      </c>
      <c r="HE59" s="200">
        <v>43508</v>
      </c>
      <c r="HF59" s="188" t="s">
        <v>4339</v>
      </c>
      <c r="HG59" s="188" t="s">
        <v>445</v>
      </c>
      <c r="HH59" s="188">
        <v>0</v>
      </c>
      <c r="HI59" s="188">
        <v>0</v>
      </c>
      <c r="HJ59" s="188" t="b">
        <v>0</v>
      </c>
      <c r="HK59" s="188" t="s">
        <v>1619</v>
      </c>
      <c r="HL59" s="188">
        <v>0</v>
      </c>
      <c r="HM59" s="207">
        <v>43508</v>
      </c>
      <c r="HN59" s="198" t="s">
        <v>4340</v>
      </c>
      <c r="HO59" s="187" t="s">
        <v>445</v>
      </c>
      <c r="HP59" s="187">
        <v>0</v>
      </c>
      <c r="HQ59" s="187">
        <v>0</v>
      </c>
      <c r="HR59" s="187" t="b">
        <v>0</v>
      </c>
      <c r="HS59" s="187" t="s">
        <v>1619</v>
      </c>
      <c r="HT59" s="187">
        <v>0</v>
      </c>
      <c r="HU59" s="200">
        <v>43508</v>
      </c>
      <c r="HV59" s="188" t="s">
        <v>4341</v>
      </c>
      <c r="HW59" s="188" t="s">
        <v>445</v>
      </c>
      <c r="HX59" s="188">
        <v>0</v>
      </c>
      <c r="HY59" s="188">
        <v>0</v>
      </c>
      <c r="HZ59" s="188" t="b">
        <v>0</v>
      </c>
      <c r="IA59" s="188" t="s">
        <v>1619</v>
      </c>
      <c r="IB59" s="188">
        <v>0</v>
      </c>
      <c r="IC59" s="207">
        <v>43508</v>
      </c>
      <c r="ID59" s="198" t="s">
        <v>4342</v>
      </c>
      <c r="IE59" s="187" t="s">
        <v>445</v>
      </c>
      <c r="IF59" s="187">
        <v>0</v>
      </c>
      <c r="IG59" s="187">
        <v>0</v>
      </c>
      <c r="IH59" s="187" t="b">
        <v>0</v>
      </c>
      <c r="II59" s="187" t="s">
        <v>1619</v>
      </c>
      <c r="IJ59" s="187">
        <v>0</v>
      </c>
      <c r="IK59" s="200">
        <v>43508</v>
      </c>
      <c r="IL59" s="188" t="s">
        <v>4343</v>
      </c>
      <c r="IM59" s="188" t="s">
        <v>445</v>
      </c>
      <c r="IN59" s="188">
        <v>0</v>
      </c>
      <c r="IO59" s="188">
        <v>0</v>
      </c>
      <c r="IP59" s="188" t="b">
        <v>0</v>
      </c>
      <c r="IQ59" s="188" t="s">
        <v>1619</v>
      </c>
      <c r="IR59" s="188">
        <v>0</v>
      </c>
      <c r="IS59" s="207">
        <v>43508</v>
      </c>
    </row>
    <row r="60" spans="1:253" x14ac:dyDescent="0.3">
      <c r="A60" t="s">
        <v>1305</v>
      </c>
      <c r="B60" t="s">
        <v>791</v>
      </c>
      <c r="C60" t="s">
        <v>849</v>
      </c>
      <c r="D60" t="str">
        <f>Lists!C:C</f>
        <v>Madagascar</v>
      </c>
      <c r="E60" t="s">
        <v>188</v>
      </c>
      <c r="F60" t="s">
        <v>4344</v>
      </c>
      <c r="G60" s="186">
        <v>26700000</v>
      </c>
      <c r="H60" s="187" t="s">
        <v>1598</v>
      </c>
      <c r="I60" s="187" t="s">
        <v>734</v>
      </c>
      <c r="J60" s="187">
        <v>2</v>
      </c>
      <c r="K60" s="187" t="s">
        <v>1615</v>
      </c>
      <c r="L60" s="187" t="s">
        <v>1607</v>
      </c>
      <c r="M60" s="201">
        <v>43508</v>
      </c>
      <c r="N60" s="198" t="s">
        <v>4345</v>
      </c>
      <c r="O60" s="189">
        <v>79800</v>
      </c>
      <c r="P60" s="189" t="s">
        <v>1604</v>
      </c>
      <c r="Q60" s="189" t="s">
        <v>734</v>
      </c>
      <c r="R60" s="189">
        <v>2</v>
      </c>
      <c r="S60" s="189" t="s">
        <v>1629</v>
      </c>
      <c r="T60" s="189" t="s">
        <v>1613</v>
      </c>
      <c r="U60" s="204">
        <v>43508</v>
      </c>
      <c r="V60" s="198" t="s">
        <v>4346</v>
      </c>
      <c r="W60" s="187">
        <v>4800000</v>
      </c>
      <c r="X60" s="187" t="s">
        <v>1604</v>
      </c>
      <c r="Y60" s="187" t="s">
        <v>734</v>
      </c>
      <c r="Z60" s="187">
        <v>2</v>
      </c>
      <c r="AA60" s="187" t="s">
        <v>1630</v>
      </c>
      <c r="AB60" s="187" t="s">
        <v>1613</v>
      </c>
      <c r="AC60" s="201">
        <v>43508</v>
      </c>
      <c r="AD60" s="198" t="s">
        <v>4347</v>
      </c>
      <c r="AE60" s="188">
        <v>4600000</v>
      </c>
      <c r="AF60" s="188" t="s">
        <v>1601</v>
      </c>
      <c r="AG60" s="188" t="s">
        <v>734</v>
      </c>
      <c r="AH60" s="188">
        <v>2</v>
      </c>
      <c r="AI60" s="188" t="s">
        <v>1618</v>
      </c>
      <c r="AJ60" s="188" t="s">
        <v>1610</v>
      </c>
      <c r="AK60" s="207">
        <v>43508</v>
      </c>
      <c r="AL60" s="198" t="s">
        <v>4348</v>
      </c>
      <c r="AM60" s="187" t="s">
        <v>445</v>
      </c>
      <c r="AN60" s="187">
        <v>0</v>
      </c>
      <c r="AO60" s="187">
        <v>0</v>
      </c>
      <c r="AP60" s="187" t="b">
        <v>0</v>
      </c>
      <c r="AQ60" s="187" t="s">
        <v>1619</v>
      </c>
      <c r="AR60" s="187">
        <v>0</v>
      </c>
      <c r="AS60" s="201">
        <v>43508</v>
      </c>
      <c r="AT60" s="188" t="s">
        <v>4349</v>
      </c>
      <c r="AU60" s="188">
        <v>0</v>
      </c>
      <c r="AV60" s="188">
        <v>0</v>
      </c>
      <c r="AW60" s="188" t="s">
        <v>734</v>
      </c>
      <c r="AX60" s="188">
        <v>2</v>
      </c>
      <c r="AY60" s="188">
        <v>0</v>
      </c>
      <c r="AZ60" s="188">
        <v>0</v>
      </c>
      <c r="BA60" s="207">
        <v>43508</v>
      </c>
      <c r="BB60" s="198" t="s">
        <v>4350</v>
      </c>
      <c r="BC60" s="187" t="s">
        <v>445</v>
      </c>
      <c r="BD60" s="187">
        <v>0</v>
      </c>
      <c r="BE60" s="187">
        <v>0</v>
      </c>
      <c r="BF60" s="187" t="b">
        <v>0</v>
      </c>
      <c r="BG60" s="187" t="s">
        <v>1619</v>
      </c>
      <c r="BH60" s="187">
        <v>0</v>
      </c>
      <c r="BI60" s="200">
        <v>43508</v>
      </c>
      <c r="BJ60" s="188" t="s">
        <v>4351</v>
      </c>
      <c r="BK60" s="188" t="s">
        <v>445</v>
      </c>
      <c r="BL60" s="188">
        <v>0</v>
      </c>
      <c r="BM60" s="188">
        <v>0</v>
      </c>
      <c r="BN60" s="188" t="b">
        <v>0</v>
      </c>
      <c r="BO60" s="188" t="s">
        <v>1619</v>
      </c>
      <c r="BP60" s="188" t="s">
        <v>1635</v>
      </c>
      <c r="BQ60" s="207">
        <v>43508</v>
      </c>
      <c r="BR60" s="198" t="s">
        <v>4352</v>
      </c>
      <c r="BS60" s="187" t="s">
        <v>445</v>
      </c>
      <c r="BT60" s="187">
        <v>0</v>
      </c>
      <c r="BU60" s="187">
        <v>0</v>
      </c>
      <c r="BV60" s="187" t="b">
        <v>0</v>
      </c>
      <c r="BW60" s="187" t="s">
        <v>1619</v>
      </c>
      <c r="BX60" s="187">
        <v>0</v>
      </c>
      <c r="BY60" s="200">
        <v>43508</v>
      </c>
      <c r="BZ60" s="188" t="s">
        <v>4353</v>
      </c>
      <c r="CA60" s="188" t="s">
        <v>445</v>
      </c>
      <c r="CB60" s="188">
        <v>0</v>
      </c>
      <c r="CC60" s="188">
        <v>0</v>
      </c>
      <c r="CD60" s="188" t="b">
        <v>0</v>
      </c>
      <c r="CE60" s="188" t="s">
        <v>1619</v>
      </c>
      <c r="CF60" s="188">
        <v>0</v>
      </c>
      <c r="CG60" s="207">
        <v>43508</v>
      </c>
      <c r="CH60" s="198" t="s">
        <v>4354</v>
      </c>
      <c r="CI60" s="188" t="e">
        <v>#N/A</v>
      </c>
      <c r="CJ60" s="188" t="e">
        <v>#N/A</v>
      </c>
      <c r="CK60" s="188" t="e">
        <v>#N/A</v>
      </c>
      <c r="CL60" s="188" t="e">
        <v>#N/A</v>
      </c>
      <c r="CM60" s="188" t="e">
        <v>#N/A</v>
      </c>
      <c r="CN60" s="188" t="e">
        <v>#N/A</v>
      </c>
      <c r="CO60" s="195" t="e">
        <v>#N/A</v>
      </c>
      <c r="CP60" s="188" t="s">
        <v>4355</v>
      </c>
      <c r="CQ60" s="187" t="s">
        <v>445</v>
      </c>
      <c r="CR60" s="187">
        <v>0</v>
      </c>
      <c r="CS60" s="187">
        <v>0</v>
      </c>
      <c r="CT60" s="187" t="b">
        <v>0</v>
      </c>
      <c r="CU60" s="187" t="s">
        <v>1619</v>
      </c>
      <c r="CV60" s="187">
        <v>0</v>
      </c>
      <c r="CW60" s="200">
        <v>43508</v>
      </c>
      <c r="CX60" s="184" t="str">
        <f t="shared" si="3"/>
        <v>MDG002People in Need</v>
      </c>
      <c r="CY60" s="184">
        <f>IF(LOOKUP(2,1/(Log!$K$1:$K$7986=CX60),Log!$E$1:$E$7986)="x","x",ROUND(LOOKUP(2,1/(Log!$K$1:$K$7986=CX60),Log!$E$1:$E$7986),-3))</f>
        <v>2640000</v>
      </c>
      <c r="CZ60" s="188" t="str">
        <f>LOOKUP(2,1/('[4]Raw data'!$K$1:$K$7986=CX60),'[4]Raw data'!$F$1:$F$7986)</f>
        <v>IPC 01/08/2018</v>
      </c>
      <c r="DA60" s="188" t="str">
        <f>LOOKUP(2,1/('[4]Raw data'!$K$1:$K$7986=CX60),'[4]Raw data'!$G$1:$G$7986)</f>
        <v>Medium</v>
      </c>
      <c r="DB60" s="188">
        <f>LOOKUP(2,1/('[4]Raw data'!$K$1:$K$7986=CX60),'[4]Raw data'!$H$1:$H$7986)</f>
        <v>2</v>
      </c>
      <c r="DC60" s="188" t="str">
        <f>LOOKUP(2,1/('[4]Raw data'!$K$1:$K$7986=CX60),'[4]Raw data'!$J$1:$J$7986)</f>
        <v>People in IPC phases 2-5 (projection for November 2018 - March 2019)</v>
      </c>
      <c r="DD60" s="188" t="str">
        <f>LOOKUP(2,1/('[4]Raw data'!$K$1:$K$7986=CX60),'[4]Raw data'!$I$1:$I$7986)</f>
        <v>http://www.ipcinfo.org/ipc-country-analysis/details-map/en/c/1151861/?iso3=MDG</v>
      </c>
      <c r="DE60" s="207">
        <f>LOOKUP(2,1/('[4]Raw data'!$K$1:$K$7986=CX60),'[4]Raw data'!$L$1:$L$7986)</f>
        <v>43508</v>
      </c>
      <c r="DF60" s="197" t="str">
        <f t="shared" si="4"/>
        <v>MDG002People facing minimal humanitarian needs (level 1)</v>
      </c>
      <c r="DG60" s="183">
        <f>IF(LOOKUP(2,1/(Log!$K$1:$K$7986=DF60),Log!$E$1:$E$7986)="x","x",ROUND(LOOKUP(2,1/(Log!$K$1:$K$7986=DF60),Log!$E$1:$E$7986),-3))</f>
        <v>0</v>
      </c>
      <c r="DH60" s="187" t="str">
        <f>LOOKUP(2,1/('[4]Raw data'!$K$1:$K$7986=DF60),'[4]Raw data'!$F$1:$F$7986)</f>
        <v>IPC 01/08/2018</v>
      </c>
      <c r="DI60" s="187" t="str">
        <f>LOOKUP(2,1/('[4]Raw data'!$K$1:$K$7986=DF60),'[4]Raw data'!$G$1:$G$7986)</f>
        <v>Medium</v>
      </c>
      <c r="DJ60" s="187">
        <f>LOOKUP(2,1/('[4]Raw data'!$K$1:$K$7986=DF60),'[4]Raw data'!$H$1:$H$7986)</f>
        <v>2</v>
      </c>
      <c r="DK60" s="187" t="str">
        <f>LOOKUP(2,1/('[4]Raw data'!$K$1:$K$7986=DF60),'[4]Raw data'!$J$1:$J$7986)</f>
        <v>People in IPC phase 2 (projection for November 2018 - March 2019)</v>
      </c>
      <c r="DL60" s="187" t="str">
        <f>LOOKUP(2,1/('[4]Raw data'!$K$1:$K$7986=DF60),'[4]Raw data'!$I$1:$I$7986)</f>
        <v>http://www.ipcinfo.org/ipc-country-analysis/details-map/en/c/1151861/?iso3=MDG</v>
      </c>
      <c r="DM60" s="200">
        <f>LOOKUP(2,1/('[4]Raw data'!$K$1:$K$7986=DF60),'[4]Raw data'!$L$1:$L$7986)</f>
        <v>43508</v>
      </c>
      <c r="DN60" s="188" t="str">
        <f t="shared" si="0"/>
        <v>MDG002People facing stressed humanitarian needs (level 2)</v>
      </c>
      <c r="DO60" s="184">
        <f>IF(LOOKUP(2,1/(Log!$K$1:$K$7986=DN60),Log!$E$1:$E$7986)="x","x",ROUND(LOOKUP(2,1/(Log!$K$1:$K$7986=DN60),Log!$E$1:$E$7986),-3))</f>
        <v>1340000</v>
      </c>
      <c r="DP60" s="188" t="str">
        <f>LOOKUP(2,1/('[4]Raw data'!$K$1:$K$7986=DN60),'[4]Raw data'!$F$1:$F$7986)</f>
        <v>IPC 01/08/2018</v>
      </c>
      <c r="DQ60" s="188" t="str">
        <f>LOOKUP(2,1/('[4]Raw data'!$K$1:$K$7986=DN60),'[4]Raw data'!$G$1:$G$7986)</f>
        <v>Medium</v>
      </c>
      <c r="DR60" s="188">
        <f>LOOKUP(2,1/('[4]Raw data'!$K$1:$K$7986=DN60),'[4]Raw data'!$H$1:$H$7986)</f>
        <v>2</v>
      </c>
      <c r="DS60" s="188" t="str">
        <f>LOOKUP(2,1/('[4]Raw data'!$K$1:$K$7986=DN60),'[4]Raw data'!$J$1:$J$7986)</f>
        <v>People in IPC phase 2 (projection for November 2018 - March 2019)</v>
      </c>
      <c r="DT60" s="188" t="str">
        <f>LOOKUP(2,1/('[4]Raw data'!$K$1:$K$7986=DN60),'[4]Raw data'!$I$1:$I$7986)</f>
        <v>http://www.ipcinfo.org/ipc-country-analysis/details-map/en/c/1151861/?iso3=MDG</v>
      </c>
      <c r="DU60" s="207">
        <f>LOOKUP(2,1/('[4]Raw data'!$K$1:$K$7986=DN60),'[4]Raw data'!$L$1:$L$7986)</f>
        <v>43508</v>
      </c>
      <c r="DV60" s="198" t="str">
        <f t="shared" si="5"/>
        <v>MDG002People  facing moderate humanitarian needs (level 3)</v>
      </c>
      <c r="DW60" s="183">
        <f>IF(LOOKUP(2,1/(Log!$K$1:$K$7986=DV60),Log!$E$1:$E$7986)="x","x",ROUND(LOOKUP(2,1/(Log!$K$1:$K$7986=DV60),Log!$E$1:$E$7986),-3))</f>
        <v>941000</v>
      </c>
      <c r="DX60" s="187" t="str">
        <f>LOOKUP(2,1/('[4]Raw data'!$K$1:$K$7986=DV60),'[4]Raw data'!$F$1:$F$7986)</f>
        <v>IPC 01/08/2018</v>
      </c>
      <c r="DY60" s="187" t="str">
        <f>LOOKUP(2,1/('[4]Raw data'!$K$1:$K$7986=DV60),'[4]Raw data'!$G$1:$G$7986)</f>
        <v>Medium</v>
      </c>
      <c r="DZ60" s="187">
        <f>LOOKUP(2,1/('[4]Raw data'!$K$1:$K$7986=DV60),'[4]Raw data'!$H$1:$H$7986)</f>
        <v>2</v>
      </c>
      <c r="EA60" s="187" t="str">
        <f>LOOKUP(2,1/('[4]Raw data'!$K$1:$K$7986=DV60),'[4]Raw data'!$J$1:$J$7986)</f>
        <v>People in IPC phase 3 (projection for November 2018 - March 2019)</v>
      </c>
      <c r="EB60" s="187" t="str">
        <f>LOOKUP(2,1/('[4]Raw data'!$K$1:$K$7986=DV60),'[4]Raw data'!$I$1:$I$7986)</f>
        <v>http://www.ipcinfo.org/ipc-country-analysis/details-map/en/c/1151861/?iso3=MDG</v>
      </c>
      <c r="EC60" s="200">
        <f>LOOKUP(2,1/('[4]Raw data'!$K$1:$K$7986=DV60),'[4]Raw data'!$L$1:$L$7986)</f>
        <v>43508</v>
      </c>
      <c r="ED60" s="188" t="str">
        <f t="shared" si="1"/>
        <v>MDG002People facing severe humanitarian needs (level 4)</v>
      </c>
      <c r="EE60" s="184">
        <f>IF(LOOKUP(2,1/(Log!$K$1:$K$7986=ED60),Log!$E$1:$E$7986)="x","x",ROUND(LOOKUP(2,1/(Log!$K$1:$K$7986=ED60),Log!$E$1:$E$7986),-3))</f>
        <v>366000</v>
      </c>
      <c r="EF60" s="188" t="str">
        <f>LOOKUP(2,1/('[4]Raw data'!$K$1:$K$7986=ED60),'[4]Raw data'!$F$1:$F$7986)</f>
        <v>IPC 01/08/2018</v>
      </c>
      <c r="EG60" s="188" t="str">
        <f>LOOKUP(2,1/('[4]Raw data'!$K$1:$K$7986=ED60),'[4]Raw data'!$G$1:$G$7986)</f>
        <v>Medium</v>
      </c>
      <c r="EH60" s="188">
        <f>LOOKUP(2,1/('[4]Raw data'!$K$1:$K$7986=ED60),'[4]Raw data'!$H$1:$H$7986)</f>
        <v>2</v>
      </c>
      <c r="EI60" s="188" t="str">
        <f>LOOKUP(2,1/('[4]Raw data'!$K$1:$K$7986=ED60),'[4]Raw data'!$J$1:$J$7986)</f>
        <v>People in IPC phase 4 (projection for November 2018 - March 2019)</v>
      </c>
      <c r="EJ60" s="188" t="str">
        <f>LOOKUP(2,1/('[4]Raw data'!$K$1:$K$7986=ED60),'[4]Raw data'!$I$1:$I$7986)</f>
        <v>http://www.ipcinfo.org/ipc-country-analysis/details-map/en/c/1151861/?iso3=MDG</v>
      </c>
      <c r="EK60" s="207">
        <f>LOOKUP(2,1/('[4]Raw data'!$K$1:$K$7986=ED60),'[4]Raw data'!$L$1:$L$7986)</f>
        <v>43508</v>
      </c>
      <c r="EL60" s="198" t="str">
        <f t="shared" si="2"/>
        <v>MDG002People facing extreme humanitarian needs (level 5)</v>
      </c>
      <c r="EM60" s="183">
        <f>IF(LOOKUP(2,1/(Log!$K$1:$K$7986=EL60),Log!$E$1:$E$7986)="x","x",ROUND(LOOKUP(2,1/(Log!$K$1:$K$7986=EL60),Log!$E$1:$E$7986),-3))</f>
        <v>0</v>
      </c>
      <c r="EN60" s="187" t="str">
        <f>LOOKUP(2,1/('[4]Raw data'!$K$1:$K$7986=EL60),'[4]Raw data'!$F$1:$F$7986)</f>
        <v>IPC 01/08/2018</v>
      </c>
      <c r="EO60" s="187" t="str">
        <f>LOOKUP(2,1/('[4]Raw data'!$K$1:$K$7986=EL60),'[4]Raw data'!$G$1:$G$7986)</f>
        <v>Medium</v>
      </c>
      <c r="EP60" s="187">
        <f>LOOKUP(2,1/('[4]Raw data'!$K$1:$K$7986=EL60),'[4]Raw data'!$H$1:$H$7986)</f>
        <v>2</v>
      </c>
      <c r="EQ60" s="187" t="str">
        <f>LOOKUP(2,1/('[4]Raw data'!$K$1:$K$7986=EL60),'[4]Raw data'!$J$1:$J$7986)</f>
        <v>People in IPC phase 5 (projection for November 2018 - March 2019)</v>
      </c>
      <c r="ER60" s="187" t="str">
        <f>LOOKUP(2,1/('[4]Raw data'!$K$1:$K$7986=EL60),'[4]Raw data'!$I$1:$I$7986)</f>
        <v>http://www.ipcinfo.org/ipc-country-analysis/details-map/en/c/1151861/?iso3=MDG</v>
      </c>
      <c r="ES60" s="200">
        <f>LOOKUP(2,1/('[4]Raw data'!$K$1:$K$7986=EL60),'[4]Raw data'!$L$1:$L$7986)</f>
        <v>43508</v>
      </c>
      <c r="ET60" s="188" t="s">
        <v>4356</v>
      </c>
      <c r="EU60" s="188">
        <v>312</v>
      </c>
      <c r="EV60" s="188" t="s">
        <v>1599</v>
      </c>
      <c r="EW60" s="188" t="s">
        <v>734</v>
      </c>
      <c r="EX60" s="188">
        <v>2</v>
      </c>
      <c r="EY60" s="188" t="s">
        <v>1621</v>
      </c>
      <c r="EZ60" s="188" t="s">
        <v>1608</v>
      </c>
      <c r="FA60" s="207">
        <v>43508</v>
      </c>
      <c r="FB60" s="198" t="s">
        <v>4357</v>
      </c>
      <c r="FC60" s="187">
        <v>1</v>
      </c>
      <c r="FD60" s="187">
        <v>0</v>
      </c>
      <c r="FE60" s="187" t="s">
        <v>734</v>
      </c>
      <c r="FF60" s="187">
        <v>2</v>
      </c>
      <c r="FG60" s="187" t="s">
        <v>1628</v>
      </c>
      <c r="FH60" s="187">
        <v>0</v>
      </c>
      <c r="FI60" s="200">
        <v>43508</v>
      </c>
      <c r="FJ60" s="198" t="s">
        <v>4358</v>
      </c>
      <c r="FK60" s="188" t="s">
        <v>445</v>
      </c>
      <c r="FL60" s="188">
        <v>0</v>
      </c>
      <c r="FM60" s="188">
        <v>0</v>
      </c>
      <c r="FN60" s="188" t="b">
        <v>0</v>
      </c>
      <c r="FO60" s="188" t="s">
        <v>1619</v>
      </c>
      <c r="FP60" s="184">
        <v>0</v>
      </c>
      <c r="FQ60" s="206">
        <v>43508</v>
      </c>
      <c r="FR60" s="198" t="s">
        <v>4359</v>
      </c>
      <c r="FS60" s="187" t="s">
        <v>445</v>
      </c>
      <c r="FT60" s="187">
        <v>0</v>
      </c>
      <c r="FU60" s="187">
        <v>0</v>
      </c>
      <c r="FV60" s="187" t="b">
        <v>0</v>
      </c>
      <c r="FW60" s="187" t="s">
        <v>1619</v>
      </c>
      <c r="FX60" s="187">
        <v>0</v>
      </c>
      <c r="FY60" s="200">
        <v>43508</v>
      </c>
      <c r="FZ60" s="188" t="s">
        <v>4360</v>
      </c>
      <c r="GA60" s="188" t="s">
        <v>445</v>
      </c>
      <c r="GB60" s="188">
        <v>0</v>
      </c>
      <c r="GC60" s="188">
        <v>0</v>
      </c>
      <c r="GD60" s="188" t="b">
        <v>0</v>
      </c>
      <c r="GE60" s="188" t="s">
        <v>1619</v>
      </c>
      <c r="GF60" s="188">
        <v>0</v>
      </c>
      <c r="GG60" s="207">
        <v>43508</v>
      </c>
      <c r="GH60" s="198" t="s">
        <v>4361</v>
      </c>
      <c r="GI60" s="187" t="s">
        <v>445</v>
      </c>
      <c r="GJ60" s="187">
        <v>0</v>
      </c>
      <c r="GK60" s="187">
        <v>0</v>
      </c>
      <c r="GL60" s="187" t="b">
        <v>0</v>
      </c>
      <c r="GM60" s="187" t="s">
        <v>1619</v>
      </c>
      <c r="GN60" s="187">
        <v>0</v>
      </c>
      <c r="GO60" s="200">
        <v>43508</v>
      </c>
      <c r="GP60" s="188" t="s">
        <v>4362</v>
      </c>
      <c r="GQ60" s="188" t="s">
        <v>445</v>
      </c>
      <c r="GR60" s="188">
        <v>0</v>
      </c>
      <c r="GS60" s="188">
        <v>0</v>
      </c>
      <c r="GT60" s="188" t="b">
        <v>0</v>
      </c>
      <c r="GU60" s="188" t="s">
        <v>1619</v>
      </c>
      <c r="GV60" s="188">
        <v>0</v>
      </c>
      <c r="GW60" s="207">
        <v>43508</v>
      </c>
      <c r="GX60" s="198" t="s">
        <v>4363</v>
      </c>
      <c r="GY60" s="187" t="s">
        <v>445</v>
      </c>
      <c r="GZ60" s="187">
        <v>0</v>
      </c>
      <c r="HA60" s="187">
        <v>0</v>
      </c>
      <c r="HB60" s="187" t="b">
        <v>0</v>
      </c>
      <c r="HC60" s="187" t="s">
        <v>1619</v>
      </c>
      <c r="HD60" s="187">
        <v>0</v>
      </c>
      <c r="HE60" s="200">
        <v>43508</v>
      </c>
      <c r="HF60" s="188" t="s">
        <v>4364</v>
      </c>
      <c r="HG60" s="188" t="s">
        <v>445</v>
      </c>
      <c r="HH60" s="188">
        <v>0</v>
      </c>
      <c r="HI60" s="188">
        <v>0</v>
      </c>
      <c r="HJ60" s="188" t="b">
        <v>0</v>
      </c>
      <c r="HK60" s="188" t="s">
        <v>1619</v>
      </c>
      <c r="HL60" s="188">
        <v>0</v>
      </c>
      <c r="HM60" s="207">
        <v>43508</v>
      </c>
      <c r="HN60" s="198" t="s">
        <v>4365</v>
      </c>
      <c r="HO60" s="187" t="s">
        <v>445</v>
      </c>
      <c r="HP60" s="187">
        <v>0</v>
      </c>
      <c r="HQ60" s="187">
        <v>0</v>
      </c>
      <c r="HR60" s="187" t="b">
        <v>0</v>
      </c>
      <c r="HS60" s="187" t="s">
        <v>1619</v>
      </c>
      <c r="HT60" s="187">
        <v>0</v>
      </c>
      <c r="HU60" s="200">
        <v>43508</v>
      </c>
      <c r="HV60" s="188" t="s">
        <v>4366</v>
      </c>
      <c r="HW60" s="188" t="s">
        <v>445</v>
      </c>
      <c r="HX60" s="188">
        <v>0</v>
      </c>
      <c r="HY60" s="188">
        <v>0</v>
      </c>
      <c r="HZ60" s="188" t="b">
        <v>0</v>
      </c>
      <c r="IA60" s="188" t="s">
        <v>1619</v>
      </c>
      <c r="IB60" s="188">
        <v>0</v>
      </c>
      <c r="IC60" s="207">
        <v>43508</v>
      </c>
      <c r="ID60" s="198" t="s">
        <v>4367</v>
      </c>
      <c r="IE60" s="187" t="s">
        <v>445</v>
      </c>
      <c r="IF60" s="187">
        <v>0</v>
      </c>
      <c r="IG60" s="187">
        <v>0</v>
      </c>
      <c r="IH60" s="187" t="b">
        <v>0</v>
      </c>
      <c r="II60" s="187" t="s">
        <v>1619</v>
      </c>
      <c r="IJ60" s="187">
        <v>0</v>
      </c>
      <c r="IK60" s="200">
        <v>43508</v>
      </c>
      <c r="IL60" s="188" t="s">
        <v>4368</v>
      </c>
      <c r="IM60" s="188" t="s">
        <v>445</v>
      </c>
      <c r="IN60" s="188">
        <v>0</v>
      </c>
      <c r="IO60" s="188">
        <v>0</v>
      </c>
      <c r="IP60" s="188" t="b">
        <v>0</v>
      </c>
      <c r="IQ60" s="188" t="s">
        <v>1619</v>
      </c>
      <c r="IR60" s="188">
        <v>0</v>
      </c>
      <c r="IS60" s="207">
        <v>43508</v>
      </c>
    </row>
    <row r="61" spans="1:253" x14ac:dyDescent="0.3">
      <c r="A61" t="s">
        <v>1306</v>
      </c>
      <c r="B61" t="s">
        <v>864</v>
      </c>
      <c r="C61" t="s">
        <v>850</v>
      </c>
      <c r="D61" t="str">
        <f>Lists!C:C</f>
        <v>Madagascar</v>
      </c>
      <c r="E61" t="s">
        <v>188</v>
      </c>
      <c r="F61" t="s">
        <v>4369</v>
      </c>
      <c r="G61" s="186">
        <v>26700000</v>
      </c>
      <c r="H61" s="187" t="s">
        <v>1605</v>
      </c>
      <c r="I61" s="187" t="s">
        <v>734</v>
      </c>
      <c r="J61" s="187">
        <v>2</v>
      </c>
      <c r="K61" s="187" t="s">
        <v>1615</v>
      </c>
      <c r="L61" s="187" t="s">
        <v>1607</v>
      </c>
      <c r="M61" s="201">
        <v>43508</v>
      </c>
      <c r="N61" s="198" t="s">
        <v>4370</v>
      </c>
      <c r="O61" s="189">
        <v>587300</v>
      </c>
      <c r="P61" s="189" t="s">
        <v>1599</v>
      </c>
      <c r="Q61" s="189" t="s">
        <v>735</v>
      </c>
      <c r="R61" s="189">
        <v>1</v>
      </c>
      <c r="S61" s="189" t="s">
        <v>1632</v>
      </c>
      <c r="T61" s="189" t="s">
        <v>1608</v>
      </c>
      <c r="U61" s="204">
        <v>43508</v>
      </c>
      <c r="V61" s="198" t="s">
        <v>4371</v>
      </c>
      <c r="W61" s="187">
        <v>26700000</v>
      </c>
      <c r="X61" s="187" t="s">
        <v>1600</v>
      </c>
      <c r="Y61" s="187" t="s">
        <v>734</v>
      </c>
      <c r="Z61" s="187">
        <v>2</v>
      </c>
      <c r="AA61" s="187" t="s">
        <v>1617</v>
      </c>
      <c r="AB61" s="187" t="s">
        <v>1609</v>
      </c>
      <c r="AC61" s="201">
        <v>43508</v>
      </c>
      <c r="AD61" s="198" t="s">
        <v>4372</v>
      </c>
      <c r="AE61" s="188">
        <v>4270000</v>
      </c>
      <c r="AF61" s="188" t="s">
        <v>1606</v>
      </c>
      <c r="AG61" s="188" t="s">
        <v>734</v>
      </c>
      <c r="AH61" s="188">
        <v>2</v>
      </c>
      <c r="AI61" s="188" t="s">
        <v>1633</v>
      </c>
      <c r="AJ61" s="188" t="s">
        <v>1614</v>
      </c>
      <c r="AK61" s="207">
        <v>43508</v>
      </c>
      <c r="AL61" s="198" t="s">
        <v>4373</v>
      </c>
      <c r="AM61" s="187">
        <v>0</v>
      </c>
      <c r="AN61" s="187">
        <v>0</v>
      </c>
      <c r="AO61" s="187" t="s">
        <v>734</v>
      </c>
      <c r="AP61" s="187">
        <v>2</v>
      </c>
      <c r="AQ61" s="187">
        <v>0</v>
      </c>
      <c r="AR61" s="187">
        <v>0</v>
      </c>
      <c r="AS61" s="201">
        <v>43508</v>
      </c>
      <c r="AT61" s="188" t="s">
        <v>4374</v>
      </c>
      <c r="AU61" s="188" t="s">
        <v>445</v>
      </c>
      <c r="AV61" s="188">
        <v>0</v>
      </c>
      <c r="AW61" s="188">
        <v>0</v>
      </c>
      <c r="AX61" s="188" t="b">
        <v>0</v>
      </c>
      <c r="AY61" s="188" t="s">
        <v>1619</v>
      </c>
      <c r="AZ61" s="188">
        <v>0</v>
      </c>
      <c r="BA61" s="207">
        <v>43508</v>
      </c>
      <c r="BB61" s="198" t="s">
        <v>4375</v>
      </c>
      <c r="BC61" s="187">
        <v>53459</v>
      </c>
      <c r="BD61" s="187" t="s">
        <v>1599</v>
      </c>
      <c r="BE61" s="187" t="s">
        <v>734</v>
      </c>
      <c r="BF61" s="187">
        <v>2</v>
      </c>
      <c r="BG61" s="187" t="s">
        <v>1620</v>
      </c>
      <c r="BH61" s="187">
        <v>0</v>
      </c>
      <c r="BI61" s="200">
        <v>43508</v>
      </c>
      <c r="BJ61" s="188" t="s">
        <v>4376</v>
      </c>
      <c r="BK61" s="188">
        <v>312</v>
      </c>
      <c r="BL61" s="188" t="s">
        <v>1599</v>
      </c>
      <c r="BM61" s="188" t="s">
        <v>734</v>
      </c>
      <c r="BN61" s="188">
        <v>2</v>
      </c>
      <c r="BO61" s="188" t="s">
        <v>1621</v>
      </c>
      <c r="BP61" s="188" t="s">
        <v>1675</v>
      </c>
      <c r="BQ61" s="207">
        <v>43508</v>
      </c>
      <c r="BR61" s="198" t="s">
        <v>4377</v>
      </c>
      <c r="BS61" s="187" t="s">
        <v>445</v>
      </c>
      <c r="BT61" s="187">
        <v>0</v>
      </c>
      <c r="BU61" s="187">
        <v>0</v>
      </c>
      <c r="BV61" s="187" t="b">
        <v>0</v>
      </c>
      <c r="BW61" s="187" t="s">
        <v>1619</v>
      </c>
      <c r="BX61" s="187">
        <v>0</v>
      </c>
      <c r="BY61" s="200">
        <v>43508</v>
      </c>
      <c r="BZ61" s="188" t="s">
        <v>4378</v>
      </c>
      <c r="CA61" s="188" t="s">
        <v>445</v>
      </c>
      <c r="CB61" s="188">
        <v>0</v>
      </c>
      <c r="CC61" s="188">
        <v>0</v>
      </c>
      <c r="CD61" s="188" t="b">
        <v>0</v>
      </c>
      <c r="CE61" s="188" t="s">
        <v>1619</v>
      </c>
      <c r="CF61" s="188">
        <v>0</v>
      </c>
      <c r="CG61" s="207">
        <v>43508</v>
      </c>
      <c r="CH61" s="198" t="s">
        <v>4379</v>
      </c>
      <c r="CI61" s="188" t="e">
        <v>#N/A</v>
      </c>
      <c r="CJ61" s="188" t="e">
        <v>#N/A</v>
      </c>
      <c r="CK61" s="188" t="e">
        <v>#N/A</v>
      </c>
      <c r="CL61" s="188" t="e">
        <v>#N/A</v>
      </c>
      <c r="CM61" s="188" t="e">
        <v>#N/A</v>
      </c>
      <c r="CN61" s="188" t="e">
        <v>#N/A</v>
      </c>
      <c r="CO61" s="195" t="e">
        <v>#N/A</v>
      </c>
      <c r="CP61" s="188" t="s">
        <v>4380</v>
      </c>
      <c r="CQ61" s="187" t="s">
        <v>445</v>
      </c>
      <c r="CR61" s="187">
        <v>0</v>
      </c>
      <c r="CS61" s="187">
        <v>0</v>
      </c>
      <c r="CT61" s="187" t="b">
        <v>0</v>
      </c>
      <c r="CU61" s="187" t="s">
        <v>1619</v>
      </c>
      <c r="CV61" s="187">
        <v>0</v>
      </c>
      <c r="CW61" s="200">
        <v>43508</v>
      </c>
      <c r="CX61" s="184" t="str">
        <f t="shared" si="3"/>
        <v>MDG003People in Need</v>
      </c>
      <c r="CY61" s="184">
        <f>IF(LOOKUP(2,1/(Log!$K$1:$K$7986=CX61),Log!$E$1:$E$7986)="x","x",ROUND(LOOKUP(2,1/(Log!$K$1:$K$7986=CX61),Log!$E$1:$E$7986),-3))</f>
        <v>4250000</v>
      </c>
      <c r="CZ61" s="188" t="str">
        <f>LOOKUP(2,1/('[4]Raw data'!$K$1:$K$7986=CX61),'[4]Raw data'!$F$1:$F$7986)</f>
        <v>WHO 10/02/2019</v>
      </c>
      <c r="DA61" s="188" t="str">
        <f>LOOKUP(2,1/('[4]Raw data'!$K$1:$K$7986=CX61),'[4]Raw data'!$G$1:$G$7986)</f>
        <v>Medium</v>
      </c>
      <c r="DB61" s="188">
        <f>LOOKUP(2,1/('[4]Raw data'!$K$1:$K$7986=CX61),'[4]Raw data'!$H$1:$H$7986)</f>
        <v>2</v>
      </c>
      <c r="DC61" s="188">
        <f>LOOKUP(2,1/('[4]Raw data'!$K$1:$K$7986=CX61),'[4]Raw data'!$J$1:$J$7986)</f>
        <v>0</v>
      </c>
      <c r="DD61" s="188" t="str">
        <f>LOOKUP(2,1/('[4]Raw data'!$K$1:$K$7986=CX61),'[4]Raw data'!$I$1:$I$7986)</f>
        <v>https://reliefweb.int/sites/reliefweb.int/files/resources/OEW06-0410022019.pdf https://www.unfpa.org/data/world-population/MG</v>
      </c>
      <c r="DE61" s="207">
        <f>LOOKUP(2,1/('[4]Raw data'!$K$1:$K$7986=CX61),'[4]Raw data'!$L$1:$L$7986)</f>
        <v>43508</v>
      </c>
      <c r="DF61" s="197" t="str">
        <f t="shared" si="4"/>
        <v>MDG003People facing minimal humanitarian needs (level 1)</v>
      </c>
      <c r="DG61" s="183">
        <f>IF(LOOKUP(2,1/(Log!$K$1:$K$7986=DF61),Log!$E$1:$E$7986)="x","x",ROUND(LOOKUP(2,1/(Log!$K$1:$K$7986=DF61),Log!$E$1:$E$7986),-3))</f>
        <v>4250000</v>
      </c>
      <c r="DH61" s="187" t="str">
        <f>LOOKUP(2,1/('[4]Raw data'!$K$1:$K$7986=DF61),'[4]Raw data'!$F$1:$F$7986)</f>
        <v>WHO 10/02/2019</v>
      </c>
      <c r="DI61" s="187" t="str">
        <f>LOOKUP(2,1/('[4]Raw data'!$K$1:$K$7986=DF61),'[4]Raw data'!$G$1:$G$7986)</f>
        <v>Medium</v>
      </c>
      <c r="DJ61" s="187">
        <f>LOOKUP(2,1/('[4]Raw data'!$K$1:$K$7986=DF61),'[4]Raw data'!$H$1:$H$7986)</f>
        <v>2</v>
      </c>
      <c r="DK61" s="187">
        <f>LOOKUP(2,1/('[4]Raw data'!$K$1:$K$7986=DF61),'[4]Raw data'!$J$1:$J$7986)</f>
        <v>0</v>
      </c>
      <c r="DL61" s="187" t="str">
        <f>LOOKUP(2,1/('[4]Raw data'!$K$1:$K$7986=DF61),'[4]Raw data'!$I$1:$I$7986)</f>
        <v>https://reliefweb.int/sites/reliefweb.int/files/resources/OEW06-0410022019.pdf https://www.unfpa.org/data/world-population/MG</v>
      </c>
      <c r="DM61" s="200">
        <f>LOOKUP(2,1/('[4]Raw data'!$K$1:$K$7986=DF61),'[4]Raw data'!$L$1:$L$7986)</f>
        <v>43508</v>
      </c>
      <c r="DN61" s="188" t="str">
        <f t="shared" si="0"/>
        <v>MDG003People facing stressed humanitarian needs (level 2)</v>
      </c>
      <c r="DO61" s="184">
        <f>IF(LOOKUP(2,1/(Log!$K$1:$K$7986=DN61),Log!$E$1:$E$7986)="x","x",ROUND(LOOKUP(2,1/(Log!$K$1:$K$7986=DN61),Log!$E$1:$E$7986),-3))</f>
        <v>46000</v>
      </c>
      <c r="DP61" s="188" t="str">
        <f>LOOKUP(2,1/('[4]Raw data'!$K$1:$K$7986=DN61),'[4]Raw data'!$F$1:$F$7986)</f>
        <v>WHO 10/02/2019</v>
      </c>
      <c r="DQ61" s="188" t="str">
        <f>LOOKUP(2,1/('[4]Raw data'!$K$1:$K$7986=DN61),'[4]Raw data'!$G$1:$G$7986)</f>
        <v>Medium</v>
      </c>
      <c r="DR61" s="188">
        <f>LOOKUP(2,1/('[4]Raw data'!$K$1:$K$7986=DN61),'[4]Raw data'!$H$1:$H$7986)</f>
        <v>2</v>
      </c>
      <c r="DS61" s="188">
        <f>LOOKUP(2,1/('[4]Raw data'!$K$1:$K$7986=DN61),'[4]Raw data'!$J$1:$J$7986)</f>
        <v>0</v>
      </c>
      <c r="DT61" s="188" t="str">
        <f>LOOKUP(2,1/('[4]Raw data'!$K$1:$K$7986=DN61),'[4]Raw data'!$I$1:$I$7986)</f>
        <v>https://reliefweb.int/sites/reliefweb.int/files/resources/OEW06-0410022019.pdf</v>
      </c>
      <c r="DU61" s="207">
        <f>LOOKUP(2,1/('[4]Raw data'!$K$1:$K$7986=DN61),'[4]Raw data'!$L$1:$L$7986)</f>
        <v>43508</v>
      </c>
      <c r="DV61" s="198" t="str">
        <f t="shared" si="5"/>
        <v>MDG003People  facing moderate humanitarian needs (level 3)</v>
      </c>
      <c r="DW61" s="183">
        <f>IF(LOOKUP(2,1/(Log!$K$1:$K$7986=DV61),Log!$E$1:$E$7986)="x","x",ROUND(LOOKUP(2,1/(Log!$K$1:$K$7986=DV61),Log!$E$1:$E$7986),-3))</f>
        <v>7000</v>
      </c>
      <c r="DX61" s="187" t="str">
        <f>LOOKUP(2,1/('[4]Raw data'!$K$1:$K$7986=DV61),'[4]Raw data'!$F$1:$F$7986)</f>
        <v>WHO 10/02/2019</v>
      </c>
      <c r="DY61" s="187" t="str">
        <f>LOOKUP(2,1/('[4]Raw data'!$K$1:$K$7986=DV61),'[4]Raw data'!$G$1:$G$7986)</f>
        <v>Medium</v>
      </c>
      <c r="DZ61" s="187">
        <f>LOOKUP(2,1/('[4]Raw data'!$K$1:$K$7986=DV61),'[4]Raw data'!$H$1:$H$7986)</f>
        <v>2</v>
      </c>
      <c r="EA61" s="187">
        <f>LOOKUP(2,1/('[4]Raw data'!$K$1:$K$7986=DV61),'[4]Raw data'!$J$1:$J$7986)</f>
        <v>0</v>
      </c>
      <c r="EB61" s="187" t="str">
        <f>LOOKUP(2,1/('[4]Raw data'!$K$1:$K$7986=DV61),'[4]Raw data'!$I$1:$I$7986)</f>
        <v>https://reliefweb.int/sites/reliefweb.int/files/resources/OEW06-0410022019.pdf</v>
      </c>
      <c r="EC61" s="200">
        <f>LOOKUP(2,1/('[4]Raw data'!$K$1:$K$7986=DV61),'[4]Raw data'!$L$1:$L$7986)</f>
        <v>43508</v>
      </c>
      <c r="ED61" s="188" t="str">
        <f t="shared" si="1"/>
        <v>MDG003People facing severe humanitarian needs (level 4)</v>
      </c>
      <c r="EE61" s="184">
        <f>IF(LOOKUP(2,1/(Log!$K$1:$K$7986=ED61),Log!$E$1:$E$7986)="x","x",ROUND(LOOKUP(2,1/(Log!$K$1:$K$7986=ED61),Log!$E$1:$E$7986),-3))</f>
        <v>0</v>
      </c>
      <c r="EF61" s="188">
        <f>LOOKUP(2,1/('[4]Raw data'!$K$1:$K$7986=ED61),'[4]Raw data'!$F$1:$F$7986)</f>
        <v>0</v>
      </c>
      <c r="EG61" s="188" t="str">
        <f>LOOKUP(2,1/('[4]Raw data'!$K$1:$K$7986=ED61),'[4]Raw data'!$G$1:$G$7986)</f>
        <v>Medium</v>
      </c>
      <c r="EH61" s="188">
        <f>LOOKUP(2,1/('[4]Raw data'!$K$1:$K$7986=ED61),'[4]Raw data'!$H$1:$H$7986)</f>
        <v>2</v>
      </c>
      <c r="EI61" s="188">
        <f>LOOKUP(2,1/('[4]Raw data'!$K$1:$K$7986=ED61),'[4]Raw data'!$J$1:$J$7986)</f>
        <v>0</v>
      </c>
      <c r="EJ61" s="188">
        <f>LOOKUP(2,1/('[4]Raw data'!$K$1:$K$7986=ED61),'[4]Raw data'!$I$1:$I$7986)</f>
        <v>0</v>
      </c>
      <c r="EK61" s="207">
        <f>LOOKUP(2,1/('[4]Raw data'!$K$1:$K$7986=ED61),'[4]Raw data'!$L$1:$L$7986)</f>
        <v>43508</v>
      </c>
      <c r="EL61" s="198" t="str">
        <f t="shared" si="2"/>
        <v>MDG003People facing extreme humanitarian needs (level 5)</v>
      </c>
      <c r="EM61" s="183">
        <f>IF(LOOKUP(2,1/(Log!$K$1:$K$7986=EL61),Log!$E$1:$E$7986)="x","x",ROUND(LOOKUP(2,1/(Log!$K$1:$K$7986=EL61),Log!$E$1:$E$7986),-3))</f>
        <v>0</v>
      </c>
      <c r="EN61" s="187">
        <f>LOOKUP(2,1/('[4]Raw data'!$K$1:$K$7986=EL61),'[4]Raw data'!$F$1:$F$7986)</f>
        <v>0</v>
      </c>
      <c r="EO61" s="187" t="str">
        <f>LOOKUP(2,1/('[4]Raw data'!$K$1:$K$7986=EL61),'[4]Raw data'!$G$1:$G$7986)</f>
        <v>Medium</v>
      </c>
      <c r="EP61" s="187">
        <f>LOOKUP(2,1/('[4]Raw data'!$K$1:$K$7986=EL61),'[4]Raw data'!$H$1:$H$7986)</f>
        <v>2</v>
      </c>
      <c r="EQ61" s="187">
        <f>LOOKUP(2,1/('[4]Raw data'!$K$1:$K$7986=EL61),'[4]Raw data'!$J$1:$J$7986)</f>
        <v>0</v>
      </c>
      <c r="ER61" s="187">
        <f>LOOKUP(2,1/('[4]Raw data'!$K$1:$K$7986=EL61),'[4]Raw data'!$I$1:$I$7986)</f>
        <v>0</v>
      </c>
      <c r="ES61" s="200">
        <f>LOOKUP(2,1/('[4]Raw data'!$K$1:$K$7986=EL61),'[4]Raw data'!$L$1:$L$7986)</f>
        <v>43508</v>
      </c>
      <c r="ET61" s="188" t="s">
        <v>4381</v>
      </c>
      <c r="EU61" s="188">
        <v>312</v>
      </c>
      <c r="EV61" s="188" t="s">
        <v>1599</v>
      </c>
      <c r="EW61" s="188" t="s">
        <v>734</v>
      </c>
      <c r="EX61" s="188">
        <v>2</v>
      </c>
      <c r="EY61" s="188" t="s">
        <v>1621</v>
      </c>
      <c r="EZ61" s="188" t="s">
        <v>1608</v>
      </c>
      <c r="FA61" s="207">
        <v>43508</v>
      </c>
      <c r="FB61" s="198" t="s">
        <v>4382</v>
      </c>
      <c r="FC61" s="187">
        <v>1</v>
      </c>
      <c r="FD61" s="187">
        <v>0</v>
      </c>
      <c r="FE61" s="187" t="s">
        <v>734</v>
      </c>
      <c r="FF61" s="187">
        <v>2</v>
      </c>
      <c r="FG61" s="187" t="s">
        <v>1628</v>
      </c>
      <c r="FH61" s="187">
        <v>0</v>
      </c>
      <c r="FI61" s="200">
        <v>43508</v>
      </c>
      <c r="FJ61" s="198" t="s">
        <v>4383</v>
      </c>
      <c r="FK61" s="188" t="s">
        <v>445</v>
      </c>
      <c r="FL61" s="188">
        <v>0</v>
      </c>
      <c r="FM61" s="188">
        <v>0</v>
      </c>
      <c r="FN61" s="188" t="b">
        <v>0</v>
      </c>
      <c r="FO61" s="188" t="s">
        <v>1619</v>
      </c>
      <c r="FP61" s="184">
        <v>0</v>
      </c>
      <c r="FQ61" s="206">
        <v>43508</v>
      </c>
      <c r="FR61" s="198" t="s">
        <v>4384</v>
      </c>
      <c r="FS61" s="187" t="s">
        <v>445</v>
      </c>
      <c r="FT61" s="187">
        <v>0</v>
      </c>
      <c r="FU61" s="187">
        <v>0</v>
      </c>
      <c r="FV61" s="187" t="b">
        <v>0</v>
      </c>
      <c r="FW61" s="187" t="s">
        <v>1619</v>
      </c>
      <c r="FX61" s="187">
        <v>0</v>
      </c>
      <c r="FY61" s="200">
        <v>43508</v>
      </c>
      <c r="FZ61" s="188" t="s">
        <v>4385</v>
      </c>
      <c r="GA61" s="188" t="s">
        <v>445</v>
      </c>
      <c r="GB61" s="188">
        <v>0</v>
      </c>
      <c r="GC61" s="188">
        <v>0</v>
      </c>
      <c r="GD61" s="188" t="b">
        <v>0</v>
      </c>
      <c r="GE61" s="188" t="s">
        <v>1619</v>
      </c>
      <c r="GF61" s="188">
        <v>0</v>
      </c>
      <c r="GG61" s="207">
        <v>43508</v>
      </c>
      <c r="GH61" s="198" t="s">
        <v>4386</v>
      </c>
      <c r="GI61" s="187" t="s">
        <v>445</v>
      </c>
      <c r="GJ61" s="187">
        <v>0</v>
      </c>
      <c r="GK61" s="187">
        <v>0</v>
      </c>
      <c r="GL61" s="187" t="b">
        <v>0</v>
      </c>
      <c r="GM61" s="187" t="s">
        <v>1619</v>
      </c>
      <c r="GN61" s="187">
        <v>0</v>
      </c>
      <c r="GO61" s="200">
        <v>43508</v>
      </c>
      <c r="GP61" s="188" t="s">
        <v>4387</v>
      </c>
      <c r="GQ61" s="188" t="s">
        <v>445</v>
      </c>
      <c r="GR61" s="188">
        <v>0</v>
      </c>
      <c r="GS61" s="188">
        <v>0</v>
      </c>
      <c r="GT61" s="188" t="b">
        <v>0</v>
      </c>
      <c r="GU61" s="188" t="s">
        <v>1619</v>
      </c>
      <c r="GV61" s="188">
        <v>0</v>
      </c>
      <c r="GW61" s="207">
        <v>43508</v>
      </c>
      <c r="GX61" s="198" t="s">
        <v>4388</v>
      </c>
      <c r="GY61" s="187" t="s">
        <v>445</v>
      </c>
      <c r="GZ61" s="187">
        <v>0</v>
      </c>
      <c r="HA61" s="187">
        <v>0</v>
      </c>
      <c r="HB61" s="187" t="b">
        <v>0</v>
      </c>
      <c r="HC61" s="187" t="s">
        <v>1619</v>
      </c>
      <c r="HD61" s="187">
        <v>0</v>
      </c>
      <c r="HE61" s="200">
        <v>43508</v>
      </c>
      <c r="HF61" s="188" t="s">
        <v>4389</v>
      </c>
      <c r="HG61" s="188" t="s">
        <v>445</v>
      </c>
      <c r="HH61" s="188">
        <v>0</v>
      </c>
      <c r="HI61" s="188">
        <v>0</v>
      </c>
      <c r="HJ61" s="188" t="b">
        <v>0</v>
      </c>
      <c r="HK61" s="188" t="s">
        <v>1619</v>
      </c>
      <c r="HL61" s="188">
        <v>0</v>
      </c>
      <c r="HM61" s="207">
        <v>43508</v>
      </c>
      <c r="HN61" s="198" t="s">
        <v>4390</v>
      </c>
      <c r="HO61" s="187" t="s">
        <v>445</v>
      </c>
      <c r="HP61" s="187">
        <v>0</v>
      </c>
      <c r="HQ61" s="187">
        <v>0</v>
      </c>
      <c r="HR61" s="187" t="b">
        <v>0</v>
      </c>
      <c r="HS61" s="187" t="s">
        <v>1619</v>
      </c>
      <c r="HT61" s="187">
        <v>0</v>
      </c>
      <c r="HU61" s="200">
        <v>43508</v>
      </c>
      <c r="HV61" s="188" t="s">
        <v>4391</v>
      </c>
      <c r="HW61" s="188" t="s">
        <v>445</v>
      </c>
      <c r="HX61" s="188">
        <v>0</v>
      </c>
      <c r="HY61" s="188">
        <v>0</v>
      </c>
      <c r="HZ61" s="188" t="b">
        <v>0</v>
      </c>
      <c r="IA61" s="188" t="s">
        <v>1619</v>
      </c>
      <c r="IB61" s="188">
        <v>0</v>
      </c>
      <c r="IC61" s="207">
        <v>43508</v>
      </c>
      <c r="ID61" s="198" t="s">
        <v>4392</v>
      </c>
      <c r="IE61" s="187" t="s">
        <v>445</v>
      </c>
      <c r="IF61" s="187">
        <v>0</v>
      </c>
      <c r="IG61" s="187">
        <v>0</v>
      </c>
      <c r="IH61" s="187" t="b">
        <v>0</v>
      </c>
      <c r="II61" s="187" t="s">
        <v>1619</v>
      </c>
      <c r="IJ61" s="187">
        <v>0</v>
      </c>
      <c r="IK61" s="200">
        <v>43508</v>
      </c>
      <c r="IL61" s="188" t="s">
        <v>4393</v>
      </c>
      <c r="IM61" s="188" t="s">
        <v>445</v>
      </c>
      <c r="IN61" s="188">
        <v>0</v>
      </c>
      <c r="IO61" s="188">
        <v>0</v>
      </c>
      <c r="IP61" s="188" t="b">
        <v>0</v>
      </c>
      <c r="IQ61" s="188" t="s">
        <v>1619</v>
      </c>
      <c r="IR61" s="188">
        <v>0</v>
      </c>
      <c r="IS61" s="207">
        <v>43508</v>
      </c>
    </row>
    <row r="62" spans="1:253" x14ac:dyDescent="0.3">
      <c r="A62" t="s">
        <v>1322</v>
      </c>
      <c r="B62" t="s">
        <v>789</v>
      </c>
      <c r="C62" t="s">
        <v>1333</v>
      </c>
      <c r="D62" t="str">
        <f>Lists!C:C</f>
        <v>Malawi</v>
      </c>
      <c r="E62" t="s">
        <v>190</v>
      </c>
      <c r="F62" t="s">
        <v>4394</v>
      </c>
      <c r="G62" s="186">
        <v>18622104</v>
      </c>
      <c r="H62" s="187" t="s">
        <v>921</v>
      </c>
      <c r="I62" s="187" t="s">
        <v>735</v>
      </c>
      <c r="J62" s="187">
        <v>0</v>
      </c>
      <c r="K62" s="187" t="s">
        <v>2872</v>
      </c>
      <c r="L62" s="187" t="s">
        <v>2878</v>
      </c>
      <c r="M62" s="201">
        <v>0</v>
      </c>
      <c r="N62" s="198" t="s">
        <v>4395</v>
      </c>
      <c r="O62" s="189">
        <v>118484</v>
      </c>
      <c r="P62" s="189" t="s">
        <v>2870</v>
      </c>
      <c r="Q62" s="189" t="s">
        <v>735</v>
      </c>
      <c r="R62" s="189">
        <v>0</v>
      </c>
      <c r="S62" s="189" t="s">
        <v>2873</v>
      </c>
      <c r="T62" s="189" t="s">
        <v>2877</v>
      </c>
      <c r="U62" s="204">
        <v>43511</v>
      </c>
      <c r="V62" s="198" t="s">
        <v>4396</v>
      </c>
      <c r="W62" s="187">
        <v>18622104</v>
      </c>
      <c r="X62" s="187" t="s">
        <v>921</v>
      </c>
      <c r="Y62" s="187" t="s">
        <v>735</v>
      </c>
      <c r="Z62" s="187">
        <v>0</v>
      </c>
      <c r="AA62" s="187" t="s">
        <v>2872</v>
      </c>
      <c r="AB62" s="187" t="s">
        <v>2879</v>
      </c>
      <c r="AC62" s="201">
        <v>43511</v>
      </c>
      <c r="AD62" s="198" t="s">
        <v>4397</v>
      </c>
      <c r="AE62" s="188">
        <v>15250722</v>
      </c>
      <c r="AF62" s="188" t="s">
        <v>2871</v>
      </c>
      <c r="AG62" s="188" t="s">
        <v>735</v>
      </c>
      <c r="AH62" s="188">
        <v>0</v>
      </c>
      <c r="AI62" s="188" t="s">
        <v>2874</v>
      </c>
      <c r="AJ62" s="188">
        <v>0</v>
      </c>
      <c r="AK62" s="207">
        <v>43511</v>
      </c>
      <c r="AL62" s="198" t="s">
        <v>4398</v>
      </c>
      <c r="AM62" s="187" t="s">
        <v>445</v>
      </c>
      <c r="AN62" s="187">
        <v>0</v>
      </c>
      <c r="AO62" s="187" t="s">
        <v>735</v>
      </c>
      <c r="AP62" s="187">
        <v>0</v>
      </c>
      <c r="AQ62" s="187">
        <v>0</v>
      </c>
      <c r="AR62" s="187">
        <v>0</v>
      </c>
      <c r="AS62" s="201">
        <v>43511</v>
      </c>
      <c r="AT62" s="188" t="s">
        <v>4399</v>
      </c>
      <c r="AU62" s="188" t="s">
        <v>445</v>
      </c>
      <c r="AV62" s="188">
        <v>0</v>
      </c>
      <c r="AW62" s="188" t="s">
        <v>735</v>
      </c>
      <c r="AX62" s="188">
        <v>0</v>
      </c>
      <c r="AY62" s="188">
        <v>0</v>
      </c>
      <c r="AZ62" s="188">
        <v>0</v>
      </c>
      <c r="BA62" s="207">
        <v>43511</v>
      </c>
      <c r="BB62" s="198" t="s">
        <v>4400</v>
      </c>
      <c r="BC62" s="187" t="s">
        <v>445</v>
      </c>
      <c r="BD62" s="187">
        <v>0</v>
      </c>
      <c r="BE62" s="187" t="s">
        <v>735</v>
      </c>
      <c r="BF62" s="187">
        <v>0</v>
      </c>
      <c r="BG62" s="187">
        <v>0</v>
      </c>
      <c r="BH62" s="187">
        <v>0</v>
      </c>
      <c r="BI62" s="200">
        <v>43511</v>
      </c>
      <c r="BJ62" s="188" t="s">
        <v>4401</v>
      </c>
      <c r="BK62" s="188" t="s">
        <v>445</v>
      </c>
      <c r="BL62" s="188">
        <v>0</v>
      </c>
      <c r="BM62" s="188" t="s">
        <v>735</v>
      </c>
      <c r="BN62" s="188">
        <v>0</v>
      </c>
      <c r="BO62" s="188">
        <v>0</v>
      </c>
      <c r="BP62" s="188" t="s">
        <v>2914</v>
      </c>
      <c r="BQ62" s="207">
        <v>43511</v>
      </c>
      <c r="BR62" s="198" t="s">
        <v>4402</v>
      </c>
      <c r="BS62" s="187" t="s">
        <v>445</v>
      </c>
      <c r="BT62" s="187">
        <v>0</v>
      </c>
      <c r="BU62" s="187" t="s">
        <v>735</v>
      </c>
      <c r="BV62" s="187">
        <v>0</v>
      </c>
      <c r="BW62" s="187">
        <v>0</v>
      </c>
      <c r="BX62" s="187">
        <v>0</v>
      </c>
      <c r="BY62" s="200">
        <v>43511</v>
      </c>
      <c r="BZ62" s="188" t="s">
        <v>4403</v>
      </c>
      <c r="CA62" s="188" t="s">
        <v>445</v>
      </c>
      <c r="CB62" s="188">
        <v>0</v>
      </c>
      <c r="CC62" s="188" t="s">
        <v>735</v>
      </c>
      <c r="CD62" s="188">
        <v>0</v>
      </c>
      <c r="CE62" s="188">
        <v>0</v>
      </c>
      <c r="CF62" s="188">
        <v>0</v>
      </c>
      <c r="CG62" s="207">
        <v>43511</v>
      </c>
      <c r="CH62" s="198" t="s">
        <v>4404</v>
      </c>
      <c r="CI62" s="188" t="e">
        <v>#N/A</v>
      </c>
      <c r="CJ62" s="188" t="e">
        <v>#N/A</v>
      </c>
      <c r="CK62" s="188" t="e">
        <v>#N/A</v>
      </c>
      <c r="CL62" s="188" t="e">
        <v>#N/A</v>
      </c>
      <c r="CM62" s="188" t="e">
        <v>#N/A</v>
      </c>
      <c r="CN62" s="188" t="e">
        <v>#N/A</v>
      </c>
      <c r="CO62" s="195" t="e">
        <v>#N/A</v>
      </c>
      <c r="CP62" s="188" t="s">
        <v>4405</v>
      </c>
      <c r="CQ62" s="187" t="s">
        <v>445</v>
      </c>
      <c r="CR62" s="187">
        <v>0</v>
      </c>
      <c r="CS62" s="187" t="s">
        <v>735</v>
      </c>
      <c r="CT62" s="187">
        <v>0</v>
      </c>
      <c r="CU62" s="187">
        <v>0</v>
      </c>
      <c r="CV62" s="187">
        <v>0</v>
      </c>
      <c r="CW62" s="200">
        <v>43511</v>
      </c>
      <c r="CX62" s="184" t="str">
        <f t="shared" si="3"/>
        <v>MWI002People in Need</v>
      </c>
      <c r="CY62" s="184">
        <f>IF(LOOKUP(2,1/(Log!$K$1:$K$7986=CX62),Log!$E$1:$E$7986)="x","x",ROUND(LOOKUP(2,1/(Log!$K$1:$K$7986=CX62),Log!$E$1:$E$7986),-3))</f>
        <v>8335000</v>
      </c>
      <c r="CZ62" s="188">
        <f>LOOKUP(2,1/('[4]Raw data'!$K$1:$K$7986=CX62),'[4]Raw data'!$F$1:$F$7986)</f>
        <v>0</v>
      </c>
      <c r="DA62" s="188" t="str">
        <f>LOOKUP(2,1/('[4]Raw data'!$K$1:$K$7986=CX62),'[4]Raw data'!$G$1:$G$7986)</f>
        <v>High</v>
      </c>
      <c r="DB62" s="188">
        <f>LOOKUP(2,1/('[4]Raw data'!$K$1:$K$7986=CX62),'[4]Raw data'!$H$1:$H$7986)</f>
        <v>0</v>
      </c>
      <c r="DC62" s="188" t="str">
        <f>LOOKUP(2,1/('[4]Raw data'!$K$1:$K$7986=CX62),'[4]Raw data'!$J$1:$J$7986)</f>
        <v xml:space="preserve">Figure represents the number of people in Malawi in IPC phases 2-5. Estimates for the period October 2018-March 2019. </v>
      </c>
      <c r="DD62" s="188">
        <f>LOOKUP(2,1/('[4]Raw data'!$K$1:$K$7986=CX62),'[4]Raw data'!$I$1:$I$7986)</f>
        <v>0</v>
      </c>
      <c r="DE62" s="207">
        <f>LOOKUP(2,1/('[4]Raw data'!$K$1:$K$7986=CX62),'[4]Raw data'!$L$1:$L$7986)</f>
        <v>43511</v>
      </c>
      <c r="DF62" s="197" t="str">
        <f t="shared" si="4"/>
        <v>MWI002People facing minimal humanitarian needs (level 1)</v>
      </c>
      <c r="DG62" s="183">
        <f>IF(LOOKUP(2,1/(Log!$K$1:$K$7986=DF62),Log!$E$1:$E$7986)="x","x",ROUND(LOOKUP(2,1/(Log!$K$1:$K$7986=DF62),Log!$E$1:$E$7986),-3))</f>
        <v>0</v>
      </c>
      <c r="DH62" s="187">
        <f>LOOKUP(2,1/('[4]Raw data'!$K$1:$K$7986=DF62),'[4]Raw data'!$F$1:$F$7986)</f>
        <v>0</v>
      </c>
      <c r="DI62" s="187" t="str">
        <f>LOOKUP(2,1/('[4]Raw data'!$K$1:$K$7986=DF62),'[4]Raw data'!$G$1:$G$7986)</f>
        <v>High</v>
      </c>
      <c r="DJ62" s="187">
        <f>LOOKUP(2,1/('[4]Raw data'!$K$1:$K$7986=DF62),'[4]Raw data'!$H$1:$H$7986)</f>
        <v>0</v>
      </c>
      <c r="DK62" s="187">
        <f>LOOKUP(2,1/('[4]Raw data'!$K$1:$K$7986=DF62),'[4]Raw data'!$J$1:$J$7986)</f>
        <v>0</v>
      </c>
      <c r="DL62" s="187">
        <f>LOOKUP(2,1/('[4]Raw data'!$K$1:$K$7986=DF62),'[4]Raw data'!$I$1:$I$7986)</f>
        <v>0</v>
      </c>
      <c r="DM62" s="200">
        <f>LOOKUP(2,1/('[4]Raw data'!$K$1:$K$7986=DF62),'[4]Raw data'!$L$1:$L$7986)</f>
        <v>43511</v>
      </c>
      <c r="DN62" s="188" t="str">
        <f t="shared" si="0"/>
        <v>MWI002People facing stressed humanitarian needs (level 2)</v>
      </c>
      <c r="DO62" s="184">
        <f>IF(LOOKUP(2,1/(Log!$K$1:$K$7986=DN62),Log!$E$1:$E$7986)="x","x",ROUND(LOOKUP(2,1/(Log!$K$1:$K$7986=DN62),Log!$E$1:$E$7986),-3))</f>
        <v>5030000</v>
      </c>
      <c r="DP62" s="188">
        <f>LOOKUP(2,1/('[4]Raw data'!$K$1:$K$7986=DN62),'[4]Raw data'!$F$1:$F$7986)</f>
        <v>0</v>
      </c>
      <c r="DQ62" s="188" t="str">
        <f>LOOKUP(2,1/('[4]Raw data'!$K$1:$K$7986=DN62),'[4]Raw data'!$G$1:$G$7986)</f>
        <v>High</v>
      </c>
      <c r="DR62" s="188">
        <f>LOOKUP(2,1/('[4]Raw data'!$K$1:$K$7986=DN62),'[4]Raw data'!$H$1:$H$7986)</f>
        <v>0</v>
      </c>
      <c r="DS62" s="188">
        <f>LOOKUP(2,1/('[4]Raw data'!$K$1:$K$7986=DN62),'[4]Raw data'!$J$1:$J$7986)</f>
        <v>0</v>
      </c>
      <c r="DT62" s="188">
        <f>LOOKUP(2,1/('[4]Raw data'!$K$1:$K$7986=DN62),'[4]Raw data'!$I$1:$I$7986)</f>
        <v>0</v>
      </c>
      <c r="DU62" s="207">
        <f>LOOKUP(2,1/('[4]Raw data'!$K$1:$K$7986=DN62),'[4]Raw data'!$L$1:$L$7986)</f>
        <v>43511</v>
      </c>
      <c r="DV62" s="198" t="str">
        <f t="shared" si="5"/>
        <v>MWI002People  facing moderate humanitarian needs (level 3)</v>
      </c>
      <c r="DW62" s="183">
        <f>IF(LOOKUP(2,1/(Log!$K$1:$K$7986=DV62),Log!$E$1:$E$7986)="x","x",ROUND(LOOKUP(2,1/(Log!$K$1:$K$7986=DV62),Log!$E$1:$E$7986),-3))</f>
        <v>2857000</v>
      </c>
      <c r="DX62" s="187">
        <f>LOOKUP(2,1/('[4]Raw data'!$K$1:$K$7986=DV62),'[4]Raw data'!$F$1:$F$7986)</f>
        <v>0</v>
      </c>
      <c r="DY62" s="187" t="str">
        <f>LOOKUP(2,1/('[4]Raw data'!$K$1:$K$7986=DV62),'[4]Raw data'!$G$1:$G$7986)</f>
        <v>High</v>
      </c>
      <c r="DZ62" s="187">
        <f>LOOKUP(2,1/('[4]Raw data'!$K$1:$K$7986=DV62),'[4]Raw data'!$H$1:$H$7986)</f>
        <v>0</v>
      </c>
      <c r="EA62" s="187">
        <f>LOOKUP(2,1/('[4]Raw data'!$K$1:$K$7986=DV62),'[4]Raw data'!$J$1:$J$7986)</f>
        <v>0</v>
      </c>
      <c r="EB62" s="187">
        <f>LOOKUP(2,1/('[4]Raw data'!$K$1:$K$7986=DV62),'[4]Raw data'!$I$1:$I$7986)</f>
        <v>0</v>
      </c>
      <c r="EC62" s="200">
        <f>LOOKUP(2,1/('[4]Raw data'!$K$1:$K$7986=DV62),'[4]Raw data'!$L$1:$L$7986)</f>
        <v>43511</v>
      </c>
      <c r="ED62" s="188" t="str">
        <f t="shared" si="1"/>
        <v>MWI002People facing severe humanitarian needs (level 4)</v>
      </c>
      <c r="EE62" s="184">
        <f>IF(LOOKUP(2,1/(Log!$K$1:$K$7986=ED62),Log!$E$1:$E$7986)="x","x",ROUND(LOOKUP(2,1/(Log!$K$1:$K$7986=ED62),Log!$E$1:$E$7986),-3))</f>
        <v>448000</v>
      </c>
      <c r="EF62" s="188">
        <f>LOOKUP(2,1/('[4]Raw data'!$K$1:$K$7986=ED62),'[4]Raw data'!$F$1:$F$7986)</f>
        <v>0</v>
      </c>
      <c r="EG62" s="188" t="str">
        <f>LOOKUP(2,1/('[4]Raw data'!$K$1:$K$7986=ED62),'[4]Raw data'!$G$1:$G$7986)</f>
        <v>High</v>
      </c>
      <c r="EH62" s="188">
        <f>LOOKUP(2,1/('[4]Raw data'!$K$1:$K$7986=ED62),'[4]Raw data'!$H$1:$H$7986)</f>
        <v>0</v>
      </c>
      <c r="EI62" s="188">
        <f>LOOKUP(2,1/('[4]Raw data'!$K$1:$K$7986=ED62),'[4]Raw data'!$J$1:$J$7986)</f>
        <v>0</v>
      </c>
      <c r="EJ62" s="188">
        <f>LOOKUP(2,1/('[4]Raw data'!$K$1:$K$7986=ED62),'[4]Raw data'!$I$1:$I$7986)</f>
        <v>0</v>
      </c>
      <c r="EK62" s="207">
        <f>LOOKUP(2,1/('[4]Raw data'!$K$1:$K$7986=ED62),'[4]Raw data'!$L$1:$L$7986)</f>
        <v>43511</v>
      </c>
      <c r="EL62" s="198" t="str">
        <f t="shared" si="2"/>
        <v>MWI002People facing extreme humanitarian needs (level 5)</v>
      </c>
      <c r="EM62" s="183">
        <f>IF(LOOKUP(2,1/(Log!$K$1:$K$7986=EL62),Log!$E$1:$E$7986)="x","x",ROUND(LOOKUP(2,1/(Log!$K$1:$K$7986=EL62),Log!$E$1:$E$7986),-3))</f>
        <v>0</v>
      </c>
      <c r="EN62" s="187">
        <f>LOOKUP(2,1/('[4]Raw data'!$K$1:$K$7986=EL62),'[4]Raw data'!$F$1:$F$7986)</f>
        <v>0</v>
      </c>
      <c r="EO62" s="187" t="str">
        <f>LOOKUP(2,1/('[4]Raw data'!$K$1:$K$7986=EL62),'[4]Raw data'!$G$1:$G$7986)</f>
        <v>High</v>
      </c>
      <c r="EP62" s="187">
        <f>LOOKUP(2,1/('[4]Raw data'!$K$1:$K$7986=EL62),'[4]Raw data'!$H$1:$H$7986)</f>
        <v>0</v>
      </c>
      <c r="EQ62" s="187">
        <f>LOOKUP(2,1/('[4]Raw data'!$K$1:$K$7986=EL62),'[4]Raw data'!$J$1:$J$7986)</f>
        <v>0</v>
      </c>
      <c r="ER62" s="187">
        <f>LOOKUP(2,1/('[4]Raw data'!$K$1:$K$7986=EL62),'[4]Raw data'!$I$1:$I$7986)</f>
        <v>0</v>
      </c>
      <c r="ES62" s="200">
        <f>LOOKUP(2,1/('[4]Raw data'!$K$1:$K$7986=EL62),'[4]Raw data'!$L$1:$L$7986)</f>
        <v>43511</v>
      </c>
      <c r="ET62" s="188" t="s">
        <v>4406</v>
      </c>
      <c r="EU62" s="188" t="s">
        <v>445</v>
      </c>
      <c r="EV62" s="188">
        <v>0</v>
      </c>
      <c r="EW62" s="188" t="s">
        <v>735</v>
      </c>
      <c r="EX62" s="188">
        <v>0</v>
      </c>
      <c r="EY62" s="188">
        <v>0</v>
      </c>
      <c r="EZ62" s="188">
        <v>0</v>
      </c>
      <c r="FA62" s="207">
        <v>43511</v>
      </c>
      <c r="FB62" s="198" t="s">
        <v>4407</v>
      </c>
      <c r="FC62" s="187">
        <v>1</v>
      </c>
      <c r="FD62" s="187">
        <v>0</v>
      </c>
      <c r="FE62" s="187" t="s">
        <v>735</v>
      </c>
      <c r="FF62" s="187">
        <v>0</v>
      </c>
      <c r="FG62" s="187" t="s">
        <v>2876</v>
      </c>
      <c r="FH62" s="187">
        <v>0</v>
      </c>
      <c r="FI62" s="200">
        <v>43511</v>
      </c>
      <c r="FJ62" s="198" t="s">
        <v>4408</v>
      </c>
      <c r="FK62" s="188" t="s">
        <v>445</v>
      </c>
      <c r="FL62" s="188">
        <v>0</v>
      </c>
      <c r="FM62" s="188" t="s">
        <v>735</v>
      </c>
      <c r="FN62" s="188">
        <v>0</v>
      </c>
      <c r="FO62" s="188">
        <v>0</v>
      </c>
      <c r="FP62" s="184">
        <v>0</v>
      </c>
      <c r="FQ62" s="206">
        <v>43511</v>
      </c>
      <c r="FR62" s="198" t="s">
        <v>4409</v>
      </c>
      <c r="FS62" s="187" t="s">
        <v>445</v>
      </c>
      <c r="FT62" s="187">
        <v>0</v>
      </c>
      <c r="FU62" s="187" t="s">
        <v>735</v>
      </c>
      <c r="FV62" s="187">
        <v>0</v>
      </c>
      <c r="FW62" s="187">
        <v>0</v>
      </c>
      <c r="FX62" s="187">
        <v>0</v>
      </c>
      <c r="FY62" s="200">
        <v>43511</v>
      </c>
      <c r="FZ62" s="188" t="s">
        <v>4410</v>
      </c>
      <c r="GA62" s="188" t="s">
        <v>445</v>
      </c>
      <c r="GB62" s="188">
        <v>0</v>
      </c>
      <c r="GC62" s="188" t="s">
        <v>735</v>
      </c>
      <c r="GD62" s="188">
        <v>0</v>
      </c>
      <c r="GE62" s="188">
        <v>0</v>
      </c>
      <c r="GF62" s="188">
        <v>0</v>
      </c>
      <c r="GG62" s="207">
        <v>43511</v>
      </c>
      <c r="GH62" s="198" t="s">
        <v>4411</v>
      </c>
      <c r="GI62" s="187" t="s">
        <v>445</v>
      </c>
      <c r="GJ62" s="187">
        <v>0</v>
      </c>
      <c r="GK62" s="187" t="s">
        <v>735</v>
      </c>
      <c r="GL62" s="187">
        <v>0</v>
      </c>
      <c r="GM62" s="187">
        <v>0</v>
      </c>
      <c r="GN62" s="187">
        <v>0</v>
      </c>
      <c r="GO62" s="200">
        <v>43511</v>
      </c>
      <c r="GP62" s="188" t="s">
        <v>4412</v>
      </c>
      <c r="GQ62" s="188" t="s">
        <v>445</v>
      </c>
      <c r="GR62" s="188">
        <v>0</v>
      </c>
      <c r="GS62" s="188" t="s">
        <v>735</v>
      </c>
      <c r="GT62" s="188">
        <v>0</v>
      </c>
      <c r="GU62" s="188">
        <v>0</v>
      </c>
      <c r="GV62" s="188">
        <v>0</v>
      </c>
      <c r="GW62" s="207">
        <v>43511</v>
      </c>
      <c r="GX62" s="198" t="s">
        <v>4413</v>
      </c>
      <c r="GY62" s="187" t="s">
        <v>445</v>
      </c>
      <c r="GZ62" s="187">
        <v>0</v>
      </c>
      <c r="HA62" s="187" t="s">
        <v>735</v>
      </c>
      <c r="HB62" s="187">
        <v>0</v>
      </c>
      <c r="HC62" s="187">
        <v>0</v>
      </c>
      <c r="HD62" s="187">
        <v>0</v>
      </c>
      <c r="HE62" s="200">
        <v>43511</v>
      </c>
      <c r="HF62" s="188" t="s">
        <v>4414</v>
      </c>
      <c r="HG62" s="188" t="s">
        <v>445</v>
      </c>
      <c r="HH62" s="188">
        <v>0</v>
      </c>
      <c r="HI62" s="188" t="s">
        <v>735</v>
      </c>
      <c r="HJ62" s="188">
        <v>0</v>
      </c>
      <c r="HK62" s="188">
        <v>0</v>
      </c>
      <c r="HL62" s="188">
        <v>0</v>
      </c>
      <c r="HM62" s="207">
        <v>43511</v>
      </c>
      <c r="HN62" s="198" t="s">
        <v>4415</v>
      </c>
      <c r="HO62" s="187" t="s">
        <v>445</v>
      </c>
      <c r="HP62" s="187">
        <v>0</v>
      </c>
      <c r="HQ62" s="187" t="s">
        <v>735</v>
      </c>
      <c r="HR62" s="187">
        <v>0</v>
      </c>
      <c r="HS62" s="187">
        <v>0</v>
      </c>
      <c r="HT62" s="187">
        <v>0</v>
      </c>
      <c r="HU62" s="200">
        <v>43511</v>
      </c>
      <c r="HV62" s="188" t="s">
        <v>4416</v>
      </c>
      <c r="HW62" s="188" t="s">
        <v>445</v>
      </c>
      <c r="HX62" s="188">
        <v>0</v>
      </c>
      <c r="HY62" s="188" t="s">
        <v>735</v>
      </c>
      <c r="HZ62" s="188">
        <v>0</v>
      </c>
      <c r="IA62" s="188">
        <v>0</v>
      </c>
      <c r="IB62" s="188">
        <v>0</v>
      </c>
      <c r="IC62" s="207">
        <v>43511</v>
      </c>
      <c r="ID62" s="198" t="s">
        <v>4417</v>
      </c>
      <c r="IE62" s="187" t="s">
        <v>445</v>
      </c>
      <c r="IF62" s="187">
        <v>0</v>
      </c>
      <c r="IG62" s="187" t="s">
        <v>735</v>
      </c>
      <c r="IH62" s="187">
        <v>0</v>
      </c>
      <c r="II62" s="187">
        <v>0</v>
      </c>
      <c r="IJ62" s="187">
        <v>0</v>
      </c>
      <c r="IK62" s="200">
        <v>43511</v>
      </c>
      <c r="IL62" s="188" t="s">
        <v>4418</v>
      </c>
      <c r="IM62" s="188" t="s">
        <v>445</v>
      </c>
      <c r="IN62" s="188">
        <v>0</v>
      </c>
      <c r="IO62" s="188" t="s">
        <v>735</v>
      </c>
      <c r="IP62" s="188">
        <v>0</v>
      </c>
      <c r="IQ62" s="188">
        <v>0</v>
      </c>
      <c r="IR62" s="188">
        <v>0</v>
      </c>
      <c r="IS62" s="207">
        <v>43511</v>
      </c>
    </row>
    <row r="63" spans="1:253" x14ac:dyDescent="0.3">
      <c r="A63" t="s">
        <v>197</v>
      </c>
      <c r="B63" t="s">
        <v>861</v>
      </c>
      <c r="C63" t="s">
        <v>715</v>
      </c>
      <c r="D63" t="str">
        <f>Lists!C:C</f>
        <v>Mali</v>
      </c>
      <c r="E63" t="s">
        <v>196</v>
      </c>
      <c r="F63" t="s">
        <v>4419</v>
      </c>
      <c r="G63" s="186">
        <v>17797399</v>
      </c>
      <c r="H63" s="187" t="s">
        <v>918</v>
      </c>
      <c r="I63" s="187" t="s">
        <v>735</v>
      </c>
      <c r="J63" s="187">
        <v>1</v>
      </c>
      <c r="K63" s="187" t="s">
        <v>920</v>
      </c>
      <c r="L63" s="187" t="s">
        <v>919</v>
      </c>
      <c r="M63" s="201">
        <v>43490</v>
      </c>
      <c r="N63" s="198" t="s">
        <v>4420</v>
      </c>
      <c r="O63" s="189">
        <v>957530</v>
      </c>
      <c r="P63" s="189">
        <v>0</v>
      </c>
      <c r="Q63" s="189">
        <v>0</v>
      </c>
      <c r="R63" s="189" t="b">
        <v>0</v>
      </c>
      <c r="S63" s="189">
        <v>0</v>
      </c>
      <c r="T63" s="189">
        <v>0</v>
      </c>
      <c r="U63" s="204">
        <v>43507</v>
      </c>
      <c r="V63" s="198" t="s">
        <v>4421</v>
      </c>
      <c r="W63" s="187">
        <v>9097050</v>
      </c>
      <c r="X63" s="187">
        <v>0</v>
      </c>
      <c r="Y63" s="187">
        <v>0</v>
      </c>
      <c r="Z63" s="187" t="b">
        <v>0</v>
      </c>
      <c r="AA63" s="187">
        <v>0</v>
      </c>
      <c r="AB63" s="187">
        <v>0</v>
      </c>
      <c r="AC63" s="201">
        <v>43507</v>
      </c>
      <c r="AD63" s="198" t="s">
        <v>4422</v>
      </c>
      <c r="AE63" s="188">
        <v>9097050</v>
      </c>
      <c r="AF63" s="188">
        <v>0</v>
      </c>
      <c r="AG63" s="188">
        <v>0</v>
      </c>
      <c r="AH63" s="188" t="b">
        <v>0</v>
      </c>
      <c r="AI63" s="188">
        <v>0</v>
      </c>
      <c r="AJ63" s="188">
        <v>0</v>
      </c>
      <c r="AK63" s="207">
        <v>43507</v>
      </c>
      <c r="AL63" s="198" t="s">
        <v>4423</v>
      </c>
      <c r="AM63" s="187">
        <v>808949</v>
      </c>
      <c r="AN63" s="187" t="s">
        <v>924</v>
      </c>
      <c r="AO63" s="187" t="s">
        <v>735</v>
      </c>
      <c r="AP63" s="187">
        <v>1</v>
      </c>
      <c r="AQ63" s="187" t="s">
        <v>927</v>
      </c>
      <c r="AR63" s="187" t="s">
        <v>926</v>
      </c>
      <c r="AS63" s="201">
        <v>43489</v>
      </c>
      <c r="AT63" s="188" t="s">
        <v>4424</v>
      </c>
      <c r="AU63" s="188">
        <v>130</v>
      </c>
      <c r="AV63" s="188" t="s">
        <v>929</v>
      </c>
      <c r="AW63" s="188" t="s">
        <v>734</v>
      </c>
      <c r="AX63" s="188">
        <v>2</v>
      </c>
      <c r="AY63" s="188" t="s">
        <v>931</v>
      </c>
      <c r="AZ63" s="188" t="s">
        <v>930</v>
      </c>
      <c r="BA63" s="207">
        <v>43489</v>
      </c>
      <c r="BB63" s="198" t="s">
        <v>4425</v>
      </c>
      <c r="BC63" s="187">
        <v>0</v>
      </c>
      <c r="BD63" s="187">
        <v>0</v>
      </c>
      <c r="BE63" s="187">
        <v>0</v>
      </c>
      <c r="BF63" s="187" t="b">
        <v>0</v>
      </c>
      <c r="BG63" s="187" t="s">
        <v>928</v>
      </c>
      <c r="BH63" s="187" t="s">
        <v>930</v>
      </c>
      <c r="BI63" s="200">
        <v>43489</v>
      </c>
      <c r="BJ63" s="188" t="s">
        <v>4426</v>
      </c>
      <c r="BK63" s="188">
        <v>521</v>
      </c>
      <c r="BL63" s="188" t="s">
        <v>929</v>
      </c>
      <c r="BM63" s="188" t="s">
        <v>734</v>
      </c>
      <c r="BN63" s="188">
        <v>2</v>
      </c>
      <c r="BO63" s="188" t="s">
        <v>932</v>
      </c>
      <c r="BP63" s="188">
        <v>0</v>
      </c>
      <c r="BQ63" s="207">
        <v>43489</v>
      </c>
      <c r="BR63" s="198" t="s">
        <v>4427</v>
      </c>
      <c r="BS63" s="187" t="s">
        <v>933</v>
      </c>
      <c r="BT63" s="187">
        <v>0</v>
      </c>
      <c r="BU63" s="187">
        <v>0</v>
      </c>
      <c r="BV63" s="187" t="b">
        <v>0</v>
      </c>
      <c r="BW63" s="187" t="s">
        <v>934</v>
      </c>
      <c r="BX63" s="187">
        <v>0</v>
      </c>
      <c r="BY63" s="200">
        <v>43489</v>
      </c>
      <c r="BZ63" s="188" t="s">
        <v>4428</v>
      </c>
      <c r="CA63" s="188" t="s">
        <v>933</v>
      </c>
      <c r="CB63" s="188">
        <v>0</v>
      </c>
      <c r="CC63" s="188">
        <v>0</v>
      </c>
      <c r="CD63" s="188" t="b">
        <v>0</v>
      </c>
      <c r="CE63" s="188" t="s">
        <v>934</v>
      </c>
      <c r="CF63" s="188">
        <v>0</v>
      </c>
      <c r="CG63" s="207">
        <v>43489</v>
      </c>
      <c r="CH63" s="198" t="s">
        <v>4429</v>
      </c>
      <c r="CI63" s="188" t="e">
        <v>#N/A</v>
      </c>
      <c r="CJ63" s="188" t="e">
        <v>#N/A</v>
      </c>
      <c r="CK63" s="188" t="e">
        <v>#N/A</v>
      </c>
      <c r="CL63" s="188" t="e">
        <v>#N/A</v>
      </c>
      <c r="CM63" s="188" t="e">
        <v>#N/A</v>
      </c>
      <c r="CN63" s="188" t="e">
        <v>#N/A</v>
      </c>
      <c r="CO63" s="195" t="e">
        <v>#N/A</v>
      </c>
      <c r="CP63" s="188" t="s">
        <v>4430</v>
      </c>
      <c r="CQ63" s="187" t="s">
        <v>933</v>
      </c>
      <c r="CR63" s="187">
        <v>0</v>
      </c>
      <c r="CS63" s="187">
        <v>0</v>
      </c>
      <c r="CT63" s="187" t="b">
        <v>0</v>
      </c>
      <c r="CU63" s="187" t="s">
        <v>934</v>
      </c>
      <c r="CV63" s="187">
        <v>0</v>
      </c>
      <c r="CW63" s="200">
        <v>43489</v>
      </c>
      <c r="CX63" s="184" t="str">
        <f t="shared" si="3"/>
        <v>MLI001People in Need</v>
      </c>
      <c r="CY63" s="184">
        <f>IF(LOOKUP(2,1/(Log!$K$1:$K$7986=CX63),Log!$E$1:$E$7986)="x","x",ROUND(LOOKUP(2,1/(Log!$K$1:$K$7986=CX63),Log!$E$1:$E$7986),-3))</f>
        <v>5087000</v>
      </c>
      <c r="CZ63" s="188" t="str">
        <f>LOOKUP(2,1/('[4]Raw data'!$K$1:$K$7986=CX63),'[4]Raw data'!$F$1:$F$7986)</f>
        <v>OCHA 27/09/2018</v>
      </c>
      <c r="DA63" s="188" t="str">
        <f>LOOKUP(2,1/('[4]Raw data'!$K$1:$K$7986=CX63),'[4]Raw data'!$G$1:$G$7986)</f>
        <v>High</v>
      </c>
      <c r="DB63" s="188">
        <f>LOOKUP(2,1/('[4]Raw data'!$K$1:$K$7986=CX63),'[4]Raw data'!$H$1:$H$7986)</f>
        <v>1</v>
      </c>
      <c r="DC63" s="188" t="str">
        <f>LOOKUP(2,1/('[4]Raw data'!$K$1:$K$7986=CX63),'[4]Raw data'!$J$1:$J$7986)</f>
        <v>PIN calculated using the PIN per admin 2. Higher than the general PIN in the HNO.</v>
      </c>
      <c r="DD63" s="188" t="str">
        <f>LOOKUP(2,1/('[4]Raw data'!$K$1:$K$7986=CX63),'[4]Raw data'!$I$1:$I$7986)</f>
        <v>https://data.humdata.org/dataset/mali-humanitarian-needs-overview</v>
      </c>
      <c r="DE63" s="207">
        <f>LOOKUP(2,1/('[4]Raw data'!$K$1:$K$7986=CX63),'[4]Raw data'!$L$1:$L$7986)</f>
        <v>43124</v>
      </c>
      <c r="DF63" s="197" t="str">
        <f t="shared" si="4"/>
        <v>MLI001People facing minimal humanitarian needs (level 1)</v>
      </c>
      <c r="DG63" s="183">
        <f>IF(LOOKUP(2,1/(Log!$K$1:$K$7986=DF63),Log!$E$1:$E$7986)="x","x",ROUND(LOOKUP(2,1/(Log!$K$1:$K$7986=DF63),Log!$E$1:$E$7986),-3))</f>
        <v>1590000</v>
      </c>
      <c r="DH63" s="187" t="str">
        <f>LOOKUP(2,1/('[4]Raw data'!$K$1:$K$7986=DF63),'[4]Raw data'!$F$1:$F$7986)</f>
        <v>OCHA 27/09/2018</v>
      </c>
      <c r="DI63" s="187" t="str">
        <f>LOOKUP(2,1/('[4]Raw data'!$K$1:$K$7986=DF63),'[4]Raw data'!$G$1:$G$7986)</f>
        <v>Medium</v>
      </c>
      <c r="DJ63" s="187">
        <f>LOOKUP(2,1/('[4]Raw data'!$K$1:$K$7986=DF63),'[4]Raw data'!$H$1:$H$7986)</f>
        <v>2</v>
      </c>
      <c r="DK63" s="187" t="str">
        <f>LOOKUP(2,1/('[4]Raw data'!$K$1:$K$7986=DF63),'[4]Raw data'!$J$1:$J$7986)</f>
        <v>Estimation based on comparision between PIN per admin 2 and the general severity map (admin 2)</v>
      </c>
      <c r="DL63" s="187" t="str">
        <f>LOOKUP(2,1/('[4]Raw data'!$K$1:$K$7986=DF63),'[4]Raw data'!$I$1:$I$7986)</f>
        <v>https://data.humdata.org/dataset/mali-humanitarian-needs-overview</v>
      </c>
      <c r="DM63" s="200">
        <f>LOOKUP(2,1/('[4]Raw data'!$K$1:$K$7986=DF63),'[4]Raw data'!$L$1:$L$7986)</f>
        <v>43489</v>
      </c>
      <c r="DN63" s="188" t="str">
        <f t="shared" si="0"/>
        <v>MLI001People facing stressed humanitarian needs (level 2)</v>
      </c>
      <c r="DO63" s="184">
        <f>IF(LOOKUP(2,1/(Log!$K$1:$K$7986=DN63),Log!$E$1:$E$7986)="x","x",ROUND(LOOKUP(2,1/(Log!$K$1:$K$7986=DN63),Log!$E$1:$E$7986),-3))</f>
        <v>1610000</v>
      </c>
      <c r="DP63" s="188" t="str">
        <f>LOOKUP(2,1/('[4]Raw data'!$K$1:$K$7986=DN63),'[4]Raw data'!$F$1:$F$7986)</f>
        <v>OCHA 27/09/2018</v>
      </c>
      <c r="DQ63" s="188" t="str">
        <f>LOOKUP(2,1/('[4]Raw data'!$K$1:$K$7986=DN63),'[4]Raw data'!$G$1:$G$7986)</f>
        <v>Medium</v>
      </c>
      <c r="DR63" s="188">
        <f>LOOKUP(2,1/('[4]Raw data'!$K$1:$K$7986=DN63),'[4]Raw data'!$H$1:$H$7986)</f>
        <v>2</v>
      </c>
      <c r="DS63" s="188" t="str">
        <f>LOOKUP(2,1/('[4]Raw data'!$K$1:$K$7986=DN63),'[4]Raw data'!$J$1:$J$7986)</f>
        <v>Estimation based on comparision between PIN per admin 2 and the general severity map (admin 2)</v>
      </c>
      <c r="DT63" s="188" t="str">
        <f>LOOKUP(2,1/('[4]Raw data'!$K$1:$K$7986=DN63),'[4]Raw data'!$I$1:$I$7986)</f>
        <v>https://data.humdata.org/dataset/mali-humanitarian-needs-overview</v>
      </c>
      <c r="DU63" s="207">
        <f>LOOKUP(2,1/('[4]Raw data'!$K$1:$K$7986=DN63),'[4]Raw data'!$L$1:$L$7986)</f>
        <v>43489</v>
      </c>
      <c r="DV63" s="198" t="str">
        <f t="shared" si="5"/>
        <v>MLI001People  facing moderate humanitarian needs (level 3)</v>
      </c>
      <c r="DW63" s="183">
        <f>IF(LOOKUP(2,1/(Log!$K$1:$K$7986=DV63),Log!$E$1:$E$7986)="x","x",ROUND(LOOKUP(2,1/(Log!$K$1:$K$7986=DV63),Log!$E$1:$E$7986),-3))</f>
        <v>1284000</v>
      </c>
      <c r="DX63" s="187" t="str">
        <f>LOOKUP(2,1/('[4]Raw data'!$K$1:$K$7986=DV63),'[4]Raw data'!$F$1:$F$7986)</f>
        <v>OCHA 27/09/2018</v>
      </c>
      <c r="DY63" s="187" t="str">
        <f>LOOKUP(2,1/('[4]Raw data'!$K$1:$K$7986=DV63),'[4]Raw data'!$G$1:$G$7986)</f>
        <v>Medium</v>
      </c>
      <c r="DZ63" s="187">
        <f>LOOKUP(2,1/('[4]Raw data'!$K$1:$K$7986=DV63),'[4]Raw data'!$H$1:$H$7986)</f>
        <v>2</v>
      </c>
      <c r="EA63" s="187" t="str">
        <f>LOOKUP(2,1/('[4]Raw data'!$K$1:$K$7986=DV63),'[4]Raw data'!$J$1:$J$7986)</f>
        <v>Estimation based on comparision between PIN per admin 2 and the general severity map (admin 2)</v>
      </c>
      <c r="EB63" s="187" t="str">
        <f>LOOKUP(2,1/('[4]Raw data'!$K$1:$K$7986=DV63),'[4]Raw data'!$I$1:$I$7986)</f>
        <v>https://data.humdata.org/dataset/mali-humanitarian-needs-overview</v>
      </c>
      <c r="EC63" s="200">
        <f>LOOKUP(2,1/('[4]Raw data'!$K$1:$K$7986=DV63),'[4]Raw data'!$L$1:$L$7986)</f>
        <v>43489</v>
      </c>
      <c r="ED63" s="188" t="str">
        <f t="shared" si="1"/>
        <v>MLI001People facing severe humanitarian needs (level 4)</v>
      </c>
      <c r="EE63" s="184">
        <f>IF(LOOKUP(2,1/(Log!$K$1:$K$7986=ED63),Log!$E$1:$E$7986)="x","x",ROUND(LOOKUP(2,1/(Log!$K$1:$K$7986=ED63),Log!$E$1:$E$7986),-3))</f>
        <v>604000</v>
      </c>
      <c r="EF63" s="188" t="str">
        <f>LOOKUP(2,1/('[4]Raw data'!$K$1:$K$7986=ED63),'[4]Raw data'!$F$1:$F$7986)</f>
        <v>OCHA 27/09/2018</v>
      </c>
      <c r="EG63" s="188" t="str">
        <f>LOOKUP(2,1/('[4]Raw data'!$K$1:$K$7986=ED63),'[4]Raw data'!$G$1:$G$7986)</f>
        <v>Medium</v>
      </c>
      <c r="EH63" s="188">
        <f>LOOKUP(2,1/('[4]Raw data'!$K$1:$K$7986=ED63),'[4]Raw data'!$H$1:$H$7986)</f>
        <v>2</v>
      </c>
      <c r="EI63" s="188" t="str">
        <f>LOOKUP(2,1/('[4]Raw data'!$K$1:$K$7986=ED63),'[4]Raw data'!$J$1:$J$7986)</f>
        <v>Estimation based on comparision between PIN per admin 2 and the general severity map (admin 2)</v>
      </c>
      <c r="EJ63" s="188" t="str">
        <f>LOOKUP(2,1/('[4]Raw data'!$K$1:$K$7986=ED63),'[4]Raw data'!$I$1:$I$7986)</f>
        <v>https://data.humdata.org/dataset/mali-humanitarian-needs-overview</v>
      </c>
      <c r="EK63" s="207">
        <f>LOOKUP(2,1/('[4]Raw data'!$K$1:$K$7986=ED63),'[4]Raw data'!$L$1:$L$7986)</f>
        <v>43489</v>
      </c>
      <c r="EL63" s="198" t="str">
        <f t="shared" si="2"/>
        <v>MLI001People facing extreme humanitarian needs (level 5)</v>
      </c>
      <c r="EM63" s="183">
        <f>IF(LOOKUP(2,1/(Log!$K$1:$K$7986=EL63),Log!$E$1:$E$7986)="x","x",ROUND(LOOKUP(2,1/(Log!$K$1:$K$7986=EL63),Log!$E$1:$E$7986),-3))</f>
        <v>0</v>
      </c>
      <c r="EN63" s="187" t="str">
        <f>LOOKUP(2,1/('[4]Raw data'!$K$1:$K$7986=EL63),'[4]Raw data'!$F$1:$F$7986)</f>
        <v>OCHA 27/09/2018</v>
      </c>
      <c r="EO63" s="187" t="str">
        <f>LOOKUP(2,1/('[4]Raw data'!$K$1:$K$7986=EL63),'[4]Raw data'!$G$1:$G$7986)</f>
        <v>Medium</v>
      </c>
      <c r="EP63" s="187">
        <f>LOOKUP(2,1/('[4]Raw data'!$K$1:$K$7986=EL63),'[4]Raw data'!$H$1:$H$7986)</f>
        <v>2</v>
      </c>
      <c r="EQ63" s="187" t="str">
        <f>LOOKUP(2,1/('[4]Raw data'!$K$1:$K$7986=EL63),'[4]Raw data'!$J$1:$J$7986)</f>
        <v xml:space="preserve">Estimation based on comparision between PIN per admin 2 and the general severity map (admin 2). There are people in level 5 of severity for specific sectoral needs and/or specific regions but not on the general assessment. </v>
      </c>
      <c r="ER63" s="187" t="str">
        <f>LOOKUP(2,1/('[4]Raw data'!$K$1:$K$7986=EL63),'[4]Raw data'!$I$1:$I$7986)</f>
        <v>https://data.humdata.org/dataset/mali-humanitarian-needs-overview</v>
      </c>
      <c r="ES63" s="200">
        <f>LOOKUP(2,1/('[4]Raw data'!$K$1:$K$7986=EL63),'[4]Raw data'!$L$1:$L$7986)</f>
        <v>43489</v>
      </c>
      <c r="ET63" s="188" t="s">
        <v>4431</v>
      </c>
      <c r="EU63" s="188">
        <v>521</v>
      </c>
      <c r="EV63" s="188" t="s">
        <v>929</v>
      </c>
      <c r="EW63" s="188" t="s">
        <v>734</v>
      </c>
      <c r="EX63" s="188">
        <v>2</v>
      </c>
      <c r="EY63" s="188" t="s">
        <v>932</v>
      </c>
      <c r="EZ63" s="188" t="s">
        <v>930</v>
      </c>
      <c r="FA63" s="207">
        <v>43489</v>
      </c>
      <c r="FB63" s="198" t="s">
        <v>4432</v>
      </c>
      <c r="FC63" s="187">
        <v>5</v>
      </c>
      <c r="FD63" s="187">
        <v>0</v>
      </c>
      <c r="FE63" s="187">
        <v>0</v>
      </c>
      <c r="FF63" s="187" t="b">
        <v>0</v>
      </c>
      <c r="FG63" s="187" t="s">
        <v>940</v>
      </c>
      <c r="FH63" s="187">
        <v>0</v>
      </c>
      <c r="FI63" s="200">
        <v>43489</v>
      </c>
      <c r="FJ63" s="198" t="s">
        <v>4433</v>
      </c>
      <c r="FK63" s="188" t="s">
        <v>933</v>
      </c>
      <c r="FL63" s="188">
        <v>0</v>
      </c>
      <c r="FM63" s="188">
        <v>0</v>
      </c>
      <c r="FN63" s="188" t="b">
        <v>0</v>
      </c>
      <c r="FO63" s="188" t="s">
        <v>934</v>
      </c>
      <c r="FP63" s="184">
        <v>0</v>
      </c>
      <c r="FQ63" s="206">
        <v>43489</v>
      </c>
      <c r="FR63" s="198" t="s">
        <v>4434</v>
      </c>
      <c r="FS63" s="187" t="s">
        <v>933</v>
      </c>
      <c r="FT63" s="187">
        <v>0</v>
      </c>
      <c r="FU63" s="187">
        <v>0</v>
      </c>
      <c r="FV63" s="187" t="b">
        <v>0</v>
      </c>
      <c r="FW63" s="187" t="s">
        <v>934</v>
      </c>
      <c r="FX63" s="187">
        <v>0</v>
      </c>
      <c r="FY63" s="200">
        <v>43489</v>
      </c>
      <c r="FZ63" s="188" t="s">
        <v>4435</v>
      </c>
      <c r="GA63" s="188">
        <v>0</v>
      </c>
      <c r="GB63" s="188" t="s">
        <v>941</v>
      </c>
      <c r="GC63" s="188">
        <v>0</v>
      </c>
      <c r="GD63" s="188" t="b">
        <v>0</v>
      </c>
      <c r="GE63" s="188">
        <v>0</v>
      </c>
      <c r="GF63" s="188">
        <v>0</v>
      </c>
      <c r="GG63" s="207">
        <v>43489</v>
      </c>
      <c r="GH63" s="198" t="s">
        <v>4436</v>
      </c>
      <c r="GI63" s="187">
        <v>2</v>
      </c>
      <c r="GJ63" s="187" t="s">
        <v>941</v>
      </c>
      <c r="GK63" s="187">
        <v>0</v>
      </c>
      <c r="GL63" s="187" t="b">
        <v>0</v>
      </c>
      <c r="GM63" s="187">
        <v>0</v>
      </c>
      <c r="GN63" s="187">
        <v>0</v>
      </c>
      <c r="GO63" s="200">
        <v>43489</v>
      </c>
      <c r="GP63" s="188" t="s">
        <v>4437</v>
      </c>
      <c r="GQ63" s="188">
        <v>0</v>
      </c>
      <c r="GR63" s="188" t="s">
        <v>941</v>
      </c>
      <c r="GS63" s="188">
        <v>0</v>
      </c>
      <c r="GT63" s="188" t="b">
        <v>0</v>
      </c>
      <c r="GU63" s="188">
        <v>0</v>
      </c>
      <c r="GV63" s="188">
        <v>0</v>
      </c>
      <c r="GW63" s="207">
        <v>43489</v>
      </c>
      <c r="GX63" s="198" t="s">
        <v>4438</v>
      </c>
      <c r="GY63" s="187">
        <v>2</v>
      </c>
      <c r="GZ63" s="187" t="s">
        <v>941</v>
      </c>
      <c r="HA63" s="187">
        <v>0</v>
      </c>
      <c r="HB63" s="187" t="b">
        <v>0</v>
      </c>
      <c r="HC63" s="187">
        <v>0</v>
      </c>
      <c r="HD63" s="187">
        <v>0</v>
      </c>
      <c r="HE63" s="200">
        <v>43489</v>
      </c>
      <c r="HF63" s="188" t="s">
        <v>4439</v>
      </c>
      <c r="HG63" s="188">
        <v>0</v>
      </c>
      <c r="HH63" s="188" t="s">
        <v>941</v>
      </c>
      <c r="HI63" s="188">
        <v>0</v>
      </c>
      <c r="HJ63" s="188" t="b">
        <v>0</v>
      </c>
      <c r="HK63" s="188">
        <v>0</v>
      </c>
      <c r="HL63" s="188">
        <v>0</v>
      </c>
      <c r="HM63" s="207">
        <v>43489</v>
      </c>
      <c r="HN63" s="198" t="s">
        <v>4440</v>
      </c>
      <c r="HO63" s="187">
        <v>2</v>
      </c>
      <c r="HP63" s="187" t="s">
        <v>941</v>
      </c>
      <c r="HQ63" s="187">
        <v>0</v>
      </c>
      <c r="HR63" s="187" t="b">
        <v>0</v>
      </c>
      <c r="HS63" s="187">
        <v>0</v>
      </c>
      <c r="HT63" s="187">
        <v>0</v>
      </c>
      <c r="HU63" s="200">
        <v>43489</v>
      </c>
      <c r="HV63" s="188" t="s">
        <v>4441</v>
      </c>
      <c r="HW63" s="188">
        <v>3</v>
      </c>
      <c r="HX63" s="188" t="s">
        <v>941</v>
      </c>
      <c r="HY63" s="188">
        <v>0</v>
      </c>
      <c r="HZ63" s="188" t="b">
        <v>0</v>
      </c>
      <c r="IA63" s="188">
        <v>0</v>
      </c>
      <c r="IB63" s="188">
        <v>0</v>
      </c>
      <c r="IC63" s="207">
        <v>43489</v>
      </c>
      <c r="ID63" s="198" t="s">
        <v>4442</v>
      </c>
      <c r="IE63" s="187">
        <v>2</v>
      </c>
      <c r="IF63" s="187" t="s">
        <v>941</v>
      </c>
      <c r="IG63" s="187">
        <v>0</v>
      </c>
      <c r="IH63" s="187" t="b">
        <v>0</v>
      </c>
      <c r="II63" s="187">
        <v>0</v>
      </c>
      <c r="IJ63" s="187">
        <v>0</v>
      </c>
      <c r="IK63" s="200">
        <v>43489</v>
      </c>
      <c r="IL63" s="188" t="s">
        <v>4443</v>
      </c>
      <c r="IM63" s="188">
        <v>1</v>
      </c>
      <c r="IN63" s="188" t="s">
        <v>941</v>
      </c>
      <c r="IO63" s="188">
        <v>0</v>
      </c>
      <c r="IP63" s="188" t="b">
        <v>0</v>
      </c>
      <c r="IQ63" s="188">
        <v>0</v>
      </c>
      <c r="IR63" s="188">
        <v>0</v>
      </c>
      <c r="IS63" s="207">
        <v>43489</v>
      </c>
    </row>
    <row r="64" spans="1:253" x14ac:dyDescent="0.3">
      <c r="A64" t="s">
        <v>203</v>
      </c>
      <c r="B64" t="s">
        <v>861</v>
      </c>
      <c r="C64" t="s">
        <v>716</v>
      </c>
      <c r="D64" t="str">
        <f>Lists!C:C</f>
        <v>Mauritania</v>
      </c>
      <c r="E64" t="s">
        <v>202</v>
      </c>
      <c r="F64" t="s">
        <v>4444</v>
      </c>
      <c r="G64" s="186">
        <v>4119406</v>
      </c>
      <c r="H64" s="187" t="s">
        <v>2590</v>
      </c>
      <c r="I64" s="187" t="s">
        <v>735</v>
      </c>
      <c r="J64" s="187">
        <v>1</v>
      </c>
      <c r="K64" s="187" t="s">
        <v>2592</v>
      </c>
      <c r="L64" s="187" t="s">
        <v>2591</v>
      </c>
      <c r="M64" s="201">
        <v>43511</v>
      </c>
      <c r="N64" s="198" t="s">
        <v>4445</v>
      </c>
      <c r="O64" s="189">
        <v>1054234</v>
      </c>
      <c r="P64" s="189" t="s">
        <v>2590</v>
      </c>
      <c r="Q64" s="189" t="s">
        <v>735</v>
      </c>
      <c r="R64" s="189">
        <v>1</v>
      </c>
      <c r="S64" s="189" t="s">
        <v>2593</v>
      </c>
      <c r="T64" s="189" t="s">
        <v>2591</v>
      </c>
      <c r="U64" s="204">
        <v>43511</v>
      </c>
      <c r="V64" s="198" t="s">
        <v>4446</v>
      </c>
      <c r="W64" s="187">
        <v>4119406</v>
      </c>
      <c r="X64" s="187" t="s">
        <v>2590</v>
      </c>
      <c r="Y64" s="187" t="s">
        <v>735</v>
      </c>
      <c r="Z64" s="187">
        <v>1</v>
      </c>
      <c r="AA64" s="187" t="s">
        <v>2592</v>
      </c>
      <c r="AB64" s="187" t="s">
        <v>2591</v>
      </c>
      <c r="AC64" s="201">
        <v>43511</v>
      </c>
      <c r="AD64" s="198" t="s">
        <v>4447</v>
      </c>
      <c r="AE64" s="188">
        <v>4119406</v>
      </c>
      <c r="AF64" s="188" t="s">
        <v>2590</v>
      </c>
      <c r="AG64" s="188" t="s">
        <v>735</v>
      </c>
      <c r="AH64" s="188">
        <v>1</v>
      </c>
      <c r="AI64" s="188" t="s">
        <v>2592</v>
      </c>
      <c r="AJ64" s="188" t="s">
        <v>2591</v>
      </c>
      <c r="AK64" s="207">
        <v>43511</v>
      </c>
      <c r="AL64" s="198" t="s">
        <v>4448</v>
      </c>
      <c r="AM64" s="187">
        <v>58286</v>
      </c>
      <c r="AN64" s="187" t="s">
        <v>1160</v>
      </c>
      <c r="AO64" s="187" t="s">
        <v>735</v>
      </c>
      <c r="AP64" s="187">
        <v>1</v>
      </c>
      <c r="AQ64" s="187" t="s">
        <v>2594</v>
      </c>
      <c r="AR64" s="187" t="s">
        <v>2084</v>
      </c>
      <c r="AS64" s="201">
        <v>43511</v>
      </c>
      <c r="AT64" s="188" t="s">
        <v>4449</v>
      </c>
      <c r="AU64" s="188" t="s">
        <v>445</v>
      </c>
      <c r="AV64" s="188">
        <v>0</v>
      </c>
      <c r="AW64" s="188" t="s">
        <v>735</v>
      </c>
      <c r="AX64" s="188">
        <v>1</v>
      </c>
      <c r="AY64" s="188">
        <v>0</v>
      </c>
      <c r="AZ64" s="188">
        <v>0</v>
      </c>
      <c r="BA64" s="207">
        <v>43511</v>
      </c>
      <c r="BB64" s="198" t="s">
        <v>4450</v>
      </c>
      <c r="BC64" s="187" t="s">
        <v>445</v>
      </c>
      <c r="BD64" s="187">
        <v>0</v>
      </c>
      <c r="BE64" s="187" t="s">
        <v>735</v>
      </c>
      <c r="BF64" s="187">
        <v>1</v>
      </c>
      <c r="BG64" s="187">
        <v>0</v>
      </c>
      <c r="BH64" s="187">
        <v>0</v>
      </c>
      <c r="BI64" s="200">
        <v>43511</v>
      </c>
      <c r="BJ64" s="188" t="s">
        <v>4451</v>
      </c>
      <c r="BK64" s="188" t="s">
        <v>445</v>
      </c>
      <c r="BL64" s="188">
        <v>0</v>
      </c>
      <c r="BM64" s="188" t="s">
        <v>735</v>
      </c>
      <c r="BN64" s="188">
        <v>1</v>
      </c>
      <c r="BO64" s="188">
        <v>0</v>
      </c>
      <c r="BP64" s="188">
        <v>0</v>
      </c>
      <c r="BQ64" s="207">
        <v>43511</v>
      </c>
      <c r="BR64" s="198" t="s">
        <v>4452</v>
      </c>
      <c r="BS64" s="187" t="s">
        <v>445</v>
      </c>
      <c r="BT64" s="187">
        <v>0</v>
      </c>
      <c r="BU64" s="187" t="s">
        <v>735</v>
      </c>
      <c r="BV64" s="187">
        <v>1</v>
      </c>
      <c r="BW64" s="187">
        <v>0</v>
      </c>
      <c r="BX64" s="187">
        <v>0</v>
      </c>
      <c r="BY64" s="200">
        <v>43511</v>
      </c>
      <c r="BZ64" s="188" t="s">
        <v>4453</v>
      </c>
      <c r="CA64" s="188" t="s">
        <v>445</v>
      </c>
      <c r="CB64" s="188">
        <v>0</v>
      </c>
      <c r="CC64" s="188" t="s">
        <v>735</v>
      </c>
      <c r="CD64" s="188">
        <v>1</v>
      </c>
      <c r="CE64" s="188">
        <v>0</v>
      </c>
      <c r="CF64" s="188">
        <v>0</v>
      </c>
      <c r="CG64" s="207">
        <v>43511</v>
      </c>
      <c r="CH64" s="198" t="s">
        <v>4454</v>
      </c>
      <c r="CI64" s="188" t="e">
        <v>#N/A</v>
      </c>
      <c r="CJ64" s="188" t="e">
        <v>#N/A</v>
      </c>
      <c r="CK64" s="188" t="e">
        <v>#N/A</v>
      </c>
      <c r="CL64" s="188" t="e">
        <v>#N/A</v>
      </c>
      <c r="CM64" s="188" t="e">
        <v>#N/A</v>
      </c>
      <c r="CN64" s="188" t="e">
        <v>#N/A</v>
      </c>
      <c r="CO64" s="195" t="e">
        <v>#N/A</v>
      </c>
      <c r="CP64" s="188" t="s">
        <v>4455</v>
      </c>
      <c r="CQ64" s="187" t="s">
        <v>445</v>
      </c>
      <c r="CR64" s="187">
        <v>0</v>
      </c>
      <c r="CS64" s="187" t="s">
        <v>735</v>
      </c>
      <c r="CT64" s="187">
        <v>1</v>
      </c>
      <c r="CU64" s="187">
        <v>0</v>
      </c>
      <c r="CV64" s="187">
        <v>0</v>
      </c>
      <c r="CW64" s="200">
        <v>43511</v>
      </c>
      <c r="CX64" s="184" t="str">
        <f t="shared" si="3"/>
        <v>MRT001People in Need</v>
      </c>
      <c r="CY64" s="184">
        <f>IF(LOOKUP(2,1/(Log!$K$1:$K$7986=CX64),Log!$E$1:$E$7986)="x","x",ROUND(LOOKUP(2,1/(Log!$K$1:$K$7986=CX64),Log!$E$1:$E$7986),-3))</f>
        <v>1226000</v>
      </c>
      <c r="CZ64" s="188" t="str">
        <f>LOOKUP(2,1/('[4]Raw data'!$K$1:$K$7986=CX64),'[4]Raw data'!$F$1:$F$7986)</f>
        <v>CH 2018 and UNHCR</v>
      </c>
      <c r="DA64" s="188" t="str">
        <f>LOOKUP(2,1/('[4]Raw data'!$K$1:$K$7986=CX64),'[4]Raw data'!$G$1:$G$7986)</f>
        <v>High</v>
      </c>
      <c r="DB64" s="188">
        <f>LOOKUP(2,1/('[4]Raw data'!$K$1:$K$7986=CX64),'[4]Raw data'!$H$1:$H$7986)</f>
        <v>1</v>
      </c>
      <c r="DC64" s="188" t="str">
        <f>LOOKUP(2,1/('[4]Raw data'!$K$1:$K$7986=CX64),'[4]Raw data'!$J$1:$J$7986)</f>
        <v>Total IPC levels 2-5 and Pocs</v>
      </c>
      <c r="DD64" s="188" t="str">
        <f>LOOKUP(2,1/('[4]Raw data'!$K$1:$K$7986=CX64),'[4]Raw data'!$I$1:$I$7986)</f>
        <v>https://data.humdata.org/dataset/cadre-harmonise</v>
      </c>
      <c r="DE64" s="207">
        <f>LOOKUP(2,1/('[4]Raw data'!$K$1:$K$7986=CX64),'[4]Raw data'!$L$1:$L$7986)</f>
        <v>43511</v>
      </c>
      <c r="DF64" s="197" t="str">
        <f t="shared" si="4"/>
        <v>MRT001People facing minimal humanitarian needs (level 1)</v>
      </c>
      <c r="DG64" s="183">
        <f>IF(LOOKUP(2,1/(Log!$K$1:$K$7986=DF64),Log!$E$1:$E$7986)="x","x",ROUND(LOOKUP(2,1/(Log!$K$1:$K$7986=DF64),Log!$E$1:$E$7986),-3))</f>
        <v>0</v>
      </c>
      <c r="DH64" s="187" t="str">
        <f>LOOKUP(2,1/('[4]Raw data'!$K$1:$K$7986=DF64),'[4]Raw data'!$F$1:$F$7986)</f>
        <v>CH 2018 and UNHCR</v>
      </c>
      <c r="DI64" s="187" t="str">
        <f>LOOKUP(2,1/('[4]Raw data'!$K$1:$K$7986=DF64),'[4]Raw data'!$G$1:$G$7986)</f>
        <v>High</v>
      </c>
      <c r="DJ64" s="187">
        <f>LOOKUP(2,1/('[4]Raw data'!$K$1:$K$7986=DF64),'[4]Raw data'!$H$1:$H$7986)</f>
        <v>1</v>
      </c>
      <c r="DK64" s="187" t="str">
        <f>LOOKUP(2,1/('[4]Raw data'!$K$1:$K$7986=DF64),'[4]Raw data'!$J$1:$J$7986)</f>
        <v xml:space="preserve"> </v>
      </c>
      <c r="DL64" s="187" t="str">
        <f>LOOKUP(2,1/('[4]Raw data'!$K$1:$K$7986=DF64),'[4]Raw data'!$I$1:$I$7986)</f>
        <v>https://data.humdata.org/dataset/cadre-harmonise</v>
      </c>
      <c r="DM64" s="200">
        <f>LOOKUP(2,1/('[4]Raw data'!$K$1:$K$7986=DF64),'[4]Raw data'!$L$1:$L$7986)</f>
        <v>43511</v>
      </c>
      <c r="DN64" s="188" t="str">
        <f t="shared" si="0"/>
        <v>MRT001People facing stressed humanitarian needs (level 2)</v>
      </c>
      <c r="DO64" s="184">
        <f>IF(LOOKUP(2,1/(Log!$K$1:$K$7986=DN64),Log!$E$1:$E$7986)="x","x",ROUND(LOOKUP(2,1/(Log!$K$1:$K$7986=DN64),Log!$E$1:$E$7986),-3))</f>
        <v>944000</v>
      </c>
      <c r="DP64" s="188" t="str">
        <f>LOOKUP(2,1/('[4]Raw data'!$K$1:$K$7986=DN64),'[4]Raw data'!$F$1:$F$7986)</f>
        <v>CH 2018 and UNHCR</v>
      </c>
      <c r="DQ64" s="188" t="str">
        <f>LOOKUP(2,1/('[4]Raw data'!$K$1:$K$7986=DN64),'[4]Raw data'!$G$1:$G$7986)</f>
        <v>High</v>
      </c>
      <c r="DR64" s="188">
        <f>LOOKUP(2,1/('[4]Raw data'!$K$1:$K$7986=DN64),'[4]Raw data'!$H$1:$H$7986)</f>
        <v>1</v>
      </c>
      <c r="DS64" s="188" t="str">
        <f>LOOKUP(2,1/('[4]Raw data'!$K$1:$K$7986=DN64),'[4]Raw data'!$J$1:$J$7986)</f>
        <v>CH figures for food insecurity + urban AS and refs, which are considered in a lower severity category compared to the refs in Mbera camp, who are in level 3</v>
      </c>
      <c r="DT64" s="188" t="str">
        <f>LOOKUP(2,1/('[4]Raw data'!$K$1:$K$7986=DN64),'[4]Raw data'!$I$1:$I$7986)</f>
        <v>https://data.humdata.org/dataset/cadre-harmonise</v>
      </c>
      <c r="DU64" s="207">
        <f>LOOKUP(2,1/('[4]Raw data'!$K$1:$K$7986=DN64),'[4]Raw data'!$L$1:$L$7986)</f>
        <v>43511</v>
      </c>
      <c r="DV64" s="198" t="str">
        <f t="shared" si="5"/>
        <v>MRT001People  facing moderate humanitarian needs (level 3)</v>
      </c>
      <c r="DW64" s="183">
        <f>IF(LOOKUP(2,1/(Log!$K$1:$K$7986=DV64),Log!$E$1:$E$7986)="x","x",ROUND(LOOKUP(2,1/(Log!$K$1:$K$7986=DV64),Log!$E$1:$E$7986),-3))</f>
        <v>280000</v>
      </c>
      <c r="DX64" s="187" t="str">
        <f>LOOKUP(2,1/('[4]Raw data'!$K$1:$K$7986=DV64),'[4]Raw data'!$F$1:$F$7986)</f>
        <v>CH 2018 and UNHCR</v>
      </c>
      <c r="DY64" s="187" t="str">
        <f>LOOKUP(2,1/('[4]Raw data'!$K$1:$K$7986=DV64),'[4]Raw data'!$G$1:$G$7986)</f>
        <v>High</v>
      </c>
      <c r="DZ64" s="187">
        <f>LOOKUP(2,1/('[4]Raw data'!$K$1:$K$7986=DV64),'[4]Raw data'!$H$1:$H$7986)</f>
        <v>1</v>
      </c>
      <c r="EA64" s="187" t="str">
        <f>LOOKUP(2,1/('[4]Raw data'!$K$1:$K$7986=DV64),'[4]Raw data'!$J$1:$J$7986)</f>
        <v>CH figures for food insecurity + refs in Mbera camp</v>
      </c>
      <c r="EB64" s="187" t="str">
        <f>LOOKUP(2,1/('[4]Raw data'!$K$1:$K$7986=DV64),'[4]Raw data'!$I$1:$I$7986)</f>
        <v>https://data.humdata.org/dataset/cadre-harmonise</v>
      </c>
      <c r="EC64" s="200">
        <f>LOOKUP(2,1/('[4]Raw data'!$K$1:$K$7986=DV64),'[4]Raw data'!$L$1:$L$7986)</f>
        <v>43511</v>
      </c>
      <c r="ED64" s="188" t="str">
        <f t="shared" si="1"/>
        <v>MRT001People facing severe humanitarian needs (level 4)</v>
      </c>
      <c r="EE64" s="184">
        <f>IF(LOOKUP(2,1/(Log!$K$1:$K$7986=ED64),Log!$E$1:$E$7986)="x","x",ROUND(LOOKUP(2,1/(Log!$K$1:$K$7986=ED64),Log!$E$1:$E$7986),-3))</f>
        <v>3000</v>
      </c>
      <c r="EF64" s="188" t="str">
        <f>LOOKUP(2,1/('[4]Raw data'!$K$1:$K$7986=ED64),'[4]Raw data'!$F$1:$F$7986)</f>
        <v>CH 2018 and UNHCR</v>
      </c>
      <c r="EG64" s="188" t="str">
        <f>LOOKUP(2,1/('[4]Raw data'!$K$1:$K$7986=ED64),'[4]Raw data'!$G$1:$G$7986)</f>
        <v>High</v>
      </c>
      <c r="EH64" s="188">
        <f>LOOKUP(2,1/('[4]Raw data'!$K$1:$K$7986=ED64),'[4]Raw data'!$H$1:$H$7986)</f>
        <v>1</v>
      </c>
      <c r="EI64" s="188" t="str">
        <f>LOOKUP(2,1/('[4]Raw data'!$K$1:$K$7986=ED64),'[4]Raw data'!$J$1:$J$7986)</f>
        <v>Figures are based on December 2018 CH analysis. The projected figures for June August 2019 are too far into the future, and based on lean season effect</v>
      </c>
      <c r="EJ64" s="188" t="str">
        <f>LOOKUP(2,1/('[4]Raw data'!$K$1:$K$7986=ED64),'[4]Raw data'!$I$1:$I$7986)</f>
        <v>https://data.humdata.org/dataset/cadre-harmonise</v>
      </c>
      <c r="EK64" s="207">
        <f>LOOKUP(2,1/('[4]Raw data'!$K$1:$K$7986=ED64),'[4]Raw data'!$L$1:$L$7986)</f>
        <v>43511</v>
      </c>
      <c r="EL64" s="198" t="str">
        <f t="shared" si="2"/>
        <v>MRT001People facing extreme humanitarian needs (level 5)</v>
      </c>
      <c r="EM64" s="183">
        <f>IF(LOOKUP(2,1/(Log!$K$1:$K$7986=EL64),Log!$E$1:$E$7986)="x","x",ROUND(LOOKUP(2,1/(Log!$K$1:$K$7986=EL64),Log!$E$1:$E$7986),-3))</f>
        <v>0</v>
      </c>
      <c r="EN64" s="187" t="str">
        <f>LOOKUP(2,1/('[4]Raw data'!$K$1:$K$7986=EL64),'[4]Raw data'!$F$1:$F$7986)</f>
        <v>CH 2018 and UNHCR</v>
      </c>
      <c r="EO64" s="187" t="str">
        <f>LOOKUP(2,1/('[4]Raw data'!$K$1:$K$7986=EL64),'[4]Raw data'!$G$1:$G$7986)</f>
        <v>High</v>
      </c>
      <c r="EP64" s="187">
        <f>LOOKUP(2,1/('[4]Raw data'!$K$1:$K$7986=EL64),'[4]Raw data'!$H$1:$H$7986)</f>
        <v>1</v>
      </c>
      <c r="EQ64" s="187" t="str">
        <f>LOOKUP(2,1/('[4]Raw data'!$K$1:$K$7986=EL64),'[4]Raw data'!$J$1:$J$7986)</f>
        <v>Figures are based on December 2018 CH analysis. The projected figures for June August 2019 are too far into the future, and based on lean season effect</v>
      </c>
      <c r="ER64" s="187" t="str">
        <f>LOOKUP(2,1/('[4]Raw data'!$K$1:$K$7986=EL64),'[4]Raw data'!$I$1:$I$7986)</f>
        <v>https://data.humdata.org/dataset/cadre-harmonise</v>
      </c>
      <c r="ES64" s="200">
        <f>LOOKUP(2,1/('[4]Raw data'!$K$1:$K$7986=EL64),'[4]Raw data'!$L$1:$L$7986)</f>
        <v>43511</v>
      </c>
      <c r="ET64" s="188" t="s">
        <v>4456</v>
      </c>
      <c r="EU64" s="188" t="s">
        <v>445</v>
      </c>
      <c r="EV64" s="188">
        <v>0</v>
      </c>
      <c r="EW64" s="188" t="s">
        <v>735</v>
      </c>
      <c r="EX64" s="188">
        <v>1</v>
      </c>
      <c r="EY64" s="188">
        <v>0</v>
      </c>
      <c r="EZ64" s="188">
        <v>0</v>
      </c>
      <c r="FA64" s="207">
        <v>43511</v>
      </c>
      <c r="FB64" s="198" t="s">
        <v>4457</v>
      </c>
      <c r="FC64" s="187">
        <v>3</v>
      </c>
      <c r="FD64" s="187" t="s">
        <v>2601</v>
      </c>
      <c r="FE64" s="187" t="s">
        <v>735</v>
      </c>
      <c r="FF64" s="187">
        <v>1</v>
      </c>
      <c r="FG64" s="187" t="s">
        <v>2600</v>
      </c>
      <c r="FH64" s="187">
        <v>0</v>
      </c>
      <c r="FI64" s="200">
        <v>43511</v>
      </c>
      <c r="FJ64" s="198" t="s">
        <v>4458</v>
      </c>
      <c r="FK64" s="188" t="s">
        <v>445</v>
      </c>
      <c r="FL64" s="188">
        <v>0</v>
      </c>
      <c r="FM64" s="188" t="s">
        <v>735</v>
      </c>
      <c r="FN64" s="188">
        <v>1</v>
      </c>
      <c r="FO64" s="188">
        <v>0</v>
      </c>
      <c r="FP64" s="184">
        <v>0</v>
      </c>
      <c r="FQ64" s="206">
        <v>43511</v>
      </c>
      <c r="FR64" s="198" t="s">
        <v>4459</v>
      </c>
      <c r="FS64" s="187" t="s">
        <v>445</v>
      </c>
      <c r="FT64" s="187">
        <v>0</v>
      </c>
      <c r="FU64" s="187" t="s">
        <v>735</v>
      </c>
      <c r="FV64" s="187">
        <v>1</v>
      </c>
      <c r="FW64" s="187">
        <v>0</v>
      </c>
      <c r="FX64" s="187">
        <v>0</v>
      </c>
      <c r="FY64" s="200">
        <v>43511</v>
      </c>
      <c r="FZ64" s="188" t="s">
        <v>4460</v>
      </c>
      <c r="GA64" s="188">
        <v>1</v>
      </c>
      <c r="GB64" s="188" t="s">
        <v>2601</v>
      </c>
      <c r="GC64" s="188" t="s">
        <v>735</v>
      </c>
      <c r="GD64" s="188">
        <v>1</v>
      </c>
      <c r="GE64" s="188">
        <v>0</v>
      </c>
      <c r="GF64" s="188">
        <v>0</v>
      </c>
      <c r="GG64" s="207">
        <v>43511</v>
      </c>
      <c r="GH64" s="198" t="s">
        <v>4461</v>
      </c>
      <c r="GI64" s="187">
        <v>0</v>
      </c>
      <c r="GJ64" s="187" t="s">
        <v>2601</v>
      </c>
      <c r="GK64" s="187" t="s">
        <v>735</v>
      </c>
      <c r="GL64" s="187">
        <v>1</v>
      </c>
      <c r="GM64" s="187">
        <v>0</v>
      </c>
      <c r="GN64" s="187">
        <v>0</v>
      </c>
      <c r="GO64" s="200">
        <v>43511</v>
      </c>
      <c r="GP64" s="188" t="s">
        <v>4462</v>
      </c>
      <c r="GQ64" s="188">
        <v>1</v>
      </c>
      <c r="GR64" s="188" t="s">
        <v>2601</v>
      </c>
      <c r="GS64" s="188" t="s">
        <v>735</v>
      </c>
      <c r="GT64" s="188">
        <v>1</v>
      </c>
      <c r="GU64" s="188">
        <v>0</v>
      </c>
      <c r="GV64" s="188">
        <v>0</v>
      </c>
      <c r="GW64" s="207">
        <v>43511</v>
      </c>
      <c r="GX64" s="198" t="s">
        <v>4463</v>
      </c>
      <c r="GY64" s="187">
        <v>1</v>
      </c>
      <c r="GZ64" s="187" t="s">
        <v>2601</v>
      </c>
      <c r="HA64" s="187" t="s">
        <v>735</v>
      </c>
      <c r="HB64" s="187">
        <v>1</v>
      </c>
      <c r="HC64" s="187">
        <v>0</v>
      </c>
      <c r="HD64" s="187">
        <v>0</v>
      </c>
      <c r="HE64" s="200">
        <v>43511</v>
      </c>
      <c r="HF64" s="188" t="s">
        <v>4464</v>
      </c>
      <c r="HG64" s="188">
        <v>1</v>
      </c>
      <c r="HH64" s="188" t="s">
        <v>2601</v>
      </c>
      <c r="HI64" s="188" t="s">
        <v>735</v>
      </c>
      <c r="HJ64" s="188">
        <v>1</v>
      </c>
      <c r="HK64" s="188">
        <v>0</v>
      </c>
      <c r="HL64" s="188">
        <v>0</v>
      </c>
      <c r="HM64" s="207">
        <v>43511</v>
      </c>
      <c r="HN64" s="198" t="s">
        <v>4465</v>
      </c>
      <c r="HO64" s="187">
        <v>0</v>
      </c>
      <c r="HP64" s="187" t="s">
        <v>2601</v>
      </c>
      <c r="HQ64" s="187" t="s">
        <v>735</v>
      </c>
      <c r="HR64" s="187">
        <v>1</v>
      </c>
      <c r="HS64" s="187">
        <v>0</v>
      </c>
      <c r="HT64" s="187">
        <v>0</v>
      </c>
      <c r="HU64" s="200">
        <v>43511</v>
      </c>
      <c r="HV64" s="188" t="s">
        <v>4466</v>
      </c>
      <c r="HW64" s="188">
        <v>0</v>
      </c>
      <c r="HX64" s="188" t="s">
        <v>2601</v>
      </c>
      <c r="HY64" s="188" t="s">
        <v>735</v>
      </c>
      <c r="HZ64" s="188">
        <v>1</v>
      </c>
      <c r="IA64" s="188">
        <v>0</v>
      </c>
      <c r="IB64" s="188">
        <v>0</v>
      </c>
      <c r="IC64" s="207">
        <v>43511</v>
      </c>
      <c r="ID64" s="198" t="s">
        <v>4467</v>
      </c>
      <c r="IE64" s="187">
        <v>0</v>
      </c>
      <c r="IF64" s="187" t="s">
        <v>2601</v>
      </c>
      <c r="IG64" s="187" t="s">
        <v>735</v>
      </c>
      <c r="IH64" s="187">
        <v>1</v>
      </c>
      <c r="II64" s="187">
        <v>0</v>
      </c>
      <c r="IJ64" s="187">
        <v>0</v>
      </c>
      <c r="IK64" s="200">
        <v>43511</v>
      </c>
      <c r="IL64" s="188" t="s">
        <v>4468</v>
      </c>
      <c r="IM64" s="188">
        <v>1</v>
      </c>
      <c r="IN64" s="188" t="s">
        <v>2601</v>
      </c>
      <c r="IO64" s="188" t="s">
        <v>735</v>
      </c>
      <c r="IP64" s="188">
        <v>1</v>
      </c>
      <c r="IQ64" s="188">
        <v>0</v>
      </c>
      <c r="IR64" s="188">
        <v>0</v>
      </c>
      <c r="IS64" s="207">
        <v>43511</v>
      </c>
    </row>
    <row r="65" spans="1:253" x14ac:dyDescent="0.3">
      <c r="A65" t="s">
        <v>2918</v>
      </c>
      <c r="B65" t="s">
        <v>862</v>
      </c>
      <c r="C65" t="s">
        <v>838</v>
      </c>
      <c r="D65" t="str">
        <f>Lists!C:C</f>
        <v>Mauritania</v>
      </c>
      <c r="E65" t="s">
        <v>202</v>
      </c>
      <c r="F65" t="s">
        <v>4469</v>
      </c>
      <c r="G65" s="186">
        <v>4119406</v>
      </c>
      <c r="H65" s="187" t="s">
        <v>2078</v>
      </c>
      <c r="I65" s="187" t="s">
        <v>735</v>
      </c>
      <c r="J65" s="187">
        <v>1</v>
      </c>
      <c r="K65" s="187" t="s">
        <v>2079</v>
      </c>
      <c r="L65" s="187">
        <v>0</v>
      </c>
      <c r="M65" s="201">
        <v>43510</v>
      </c>
      <c r="N65" s="198" t="s">
        <v>4470</v>
      </c>
      <c r="O65" s="189">
        <v>75</v>
      </c>
      <c r="P65" s="189" t="s">
        <v>2078</v>
      </c>
      <c r="Q65" s="189" t="s">
        <v>735</v>
      </c>
      <c r="R65" s="189">
        <v>1</v>
      </c>
      <c r="S65" s="189" t="s">
        <v>2080</v>
      </c>
      <c r="T65" s="189">
        <v>0</v>
      </c>
      <c r="U65" s="204">
        <v>43510</v>
      </c>
      <c r="V65" s="198" t="s">
        <v>4471</v>
      </c>
      <c r="W65" s="187">
        <v>10561</v>
      </c>
      <c r="X65" s="187" t="s">
        <v>2081</v>
      </c>
      <c r="Y65" s="187" t="s">
        <v>733</v>
      </c>
      <c r="Z65" s="187">
        <v>3</v>
      </c>
      <c r="AA65" s="187" t="s">
        <v>2080</v>
      </c>
      <c r="AB65" s="187" t="s">
        <v>2082</v>
      </c>
      <c r="AC65" s="201">
        <v>43510</v>
      </c>
      <c r="AD65" s="198" t="s">
        <v>4472</v>
      </c>
      <c r="AE65" s="188">
        <v>68042</v>
      </c>
      <c r="AF65" s="188">
        <v>0</v>
      </c>
      <c r="AG65" s="188" t="s">
        <v>733</v>
      </c>
      <c r="AH65" s="188">
        <v>3</v>
      </c>
      <c r="AI65" s="188">
        <v>0</v>
      </c>
      <c r="AJ65" s="188">
        <v>0</v>
      </c>
      <c r="AK65" s="207">
        <v>43510</v>
      </c>
      <c r="AL65" s="198" t="s">
        <v>4473</v>
      </c>
      <c r="AM65" s="187">
        <v>55782</v>
      </c>
      <c r="AN65" s="187" t="s">
        <v>1160</v>
      </c>
      <c r="AO65" s="187" t="s">
        <v>735</v>
      </c>
      <c r="AP65" s="187">
        <v>1</v>
      </c>
      <c r="AQ65" s="187" t="s">
        <v>1348</v>
      </c>
      <c r="AR65" s="187" t="s">
        <v>2084</v>
      </c>
      <c r="AS65" s="201">
        <v>43510</v>
      </c>
      <c r="AT65" s="188" t="s">
        <v>4474</v>
      </c>
      <c r="AU65" s="188" t="s">
        <v>445</v>
      </c>
      <c r="AV65" s="188">
        <v>0</v>
      </c>
      <c r="AW65" s="188">
        <v>0</v>
      </c>
      <c r="AX65" s="188" t="b">
        <v>0</v>
      </c>
      <c r="AY65" s="188">
        <v>0</v>
      </c>
      <c r="AZ65" s="188">
        <v>0</v>
      </c>
      <c r="BA65" s="207">
        <v>43510</v>
      </c>
      <c r="BB65" s="198" t="s">
        <v>4475</v>
      </c>
      <c r="BC65" s="187" t="s">
        <v>445</v>
      </c>
      <c r="BD65" s="187">
        <v>0</v>
      </c>
      <c r="BE65" s="187">
        <v>0</v>
      </c>
      <c r="BF65" s="187" t="b">
        <v>0</v>
      </c>
      <c r="BG65" s="187">
        <v>0</v>
      </c>
      <c r="BH65" s="187">
        <v>0</v>
      </c>
      <c r="BI65" s="200">
        <v>43510</v>
      </c>
      <c r="BJ65" s="188" t="s">
        <v>4476</v>
      </c>
      <c r="BK65" s="188" t="s">
        <v>445</v>
      </c>
      <c r="BL65" s="188">
        <v>0</v>
      </c>
      <c r="BM65" s="188">
        <v>0</v>
      </c>
      <c r="BN65" s="188" t="b">
        <v>0</v>
      </c>
      <c r="BO65" s="188">
        <v>0</v>
      </c>
      <c r="BP65" s="188" t="s">
        <v>2128</v>
      </c>
      <c r="BQ65" s="207">
        <v>43510</v>
      </c>
      <c r="BR65" s="198" t="s">
        <v>4477</v>
      </c>
      <c r="BS65" s="187" t="s">
        <v>445</v>
      </c>
      <c r="BT65" s="187">
        <v>0</v>
      </c>
      <c r="BU65" s="187">
        <v>0</v>
      </c>
      <c r="BV65" s="187" t="b">
        <v>0</v>
      </c>
      <c r="BW65" s="187">
        <v>0</v>
      </c>
      <c r="BX65" s="187">
        <v>0</v>
      </c>
      <c r="BY65" s="200">
        <v>43510</v>
      </c>
      <c r="BZ65" s="188" t="s">
        <v>4478</v>
      </c>
      <c r="CA65" s="188" t="s">
        <v>445</v>
      </c>
      <c r="CB65" s="188">
        <v>0</v>
      </c>
      <c r="CC65" s="188">
        <v>0</v>
      </c>
      <c r="CD65" s="188" t="b">
        <v>0</v>
      </c>
      <c r="CE65" s="188">
        <v>0</v>
      </c>
      <c r="CF65" s="188">
        <v>0</v>
      </c>
      <c r="CG65" s="207">
        <v>43510</v>
      </c>
      <c r="CH65" s="198" t="s">
        <v>4479</v>
      </c>
      <c r="CI65" s="188" t="e">
        <v>#N/A</v>
      </c>
      <c r="CJ65" s="188" t="e">
        <v>#N/A</v>
      </c>
      <c r="CK65" s="188" t="e">
        <v>#N/A</v>
      </c>
      <c r="CL65" s="188" t="e">
        <v>#N/A</v>
      </c>
      <c r="CM65" s="188" t="e">
        <v>#N/A</v>
      </c>
      <c r="CN65" s="188" t="e">
        <v>#N/A</v>
      </c>
      <c r="CO65" s="195" t="e">
        <v>#N/A</v>
      </c>
      <c r="CP65" s="188" t="s">
        <v>4480</v>
      </c>
      <c r="CQ65" s="187" t="s">
        <v>445</v>
      </c>
      <c r="CR65" s="187">
        <v>0</v>
      </c>
      <c r="CS65" s="187">
        <v>0</v>
      </c>
      <c r="CT65" s="187" t="b">
        <v>0</v>
      </c>
      <c r="CU65" s="187">
        <v>0</v>
      </c>
      <c r="CV65" s="187">
        <v>0</v>
      </c>
      <c r="CW65" s="200">
        <v>43510</v>
      </c>
      <c r="CX65" s="184" t="str">
        <f t="shared" si="3"/>
        <v>MRT002People in Need</v>
      </c>
      <c r="CY65" s="184">
        <f>IF(LOOKUP(2,1/(Log!$K$1:$K$7986=CX65),Log!$E$1:$E$7986)="x","x",ROUND(LOOKUP(2,1/(Log!$K$1:$K$7986=CX65),Log!$E$1:$E$7986),-3))</f>
        <v>56000</v>
      </c>
      <c r="CZ65" s="188" t="str">
        <f>LOOKUP(2,1/('[4]Raw data'!$K$1:$K$7986=CX65),'[4]Raw data'!$F$1:$F$7986)</f>
        <v>UNHCR</v>
      </c>
      <c r="DA65" s="188" t="str">
        <f>LOOKUP(2,1/('[4]Raw data'!$K$1:$K$7986=CX65),'[4]Raw data'!$G$1:$G$7986)</f>
        <v>High</v>
      </c>
      <c r="DB65" s="188">
        <f>LOOKUP(2,1/('[4]Raw data'!$K$1:$K$7986=CX65),'[4]Raw data'!$H$1:$H$7986)</f>
        <v>1</v>
      </c>
      <c r="DC65" s="188">
        <f>LOOKUP(2,1/('[4]Raw data'!$K$1:$K$7986=CX65),'[4]Raw data'!$J$1:$J$7986)</f>
        <v>0</v>
      </c>
      <c r="DD65" s="188" t="str">
        <f>LOOKUP(2,1/('[4]Raw data'!$K$1:$K$7986=CX65),'[4]Raw data'!$I$1:$I$7986)</f>
        <v>https://data2.unhcr.org/en/documents/download/67708</v>
      </c>
      <c r="DE65" s="207">
        <f>LOOKUP(2,1/('[4]Raw data'!$K$1:$K$7986=CX65),'[4]Raw data'!$L$1:$L$7986)</f>
        <v>43510</v>
      </c>
      <c r="DF65" s="197" t="str">
        <f t="shared" si="4"/>
        <v>MRT002People facing minimal humanitarian needs (level 1)</v>
      </c>
      <c r="DG65" s="183">
        <f>IF(LOOKUP(2,1/(Log!$K$1:$K$7986=DF65),Log!$E$1:$E$7986)="x","x",ROUND(LOOKUP(2,1/(Log!$K$1:$K$7986=DF65),Log!$E$1:$E$7986),-3))</f>
        <v>0</v>
      </c>
      <c r="DH65" s="187" t="str">
        <f>LOOKUP(2,1/('[4]Raw data'!$K$1:$K$7986=DF65),'[4]Raw data'!$F$1:$F$7986)</f>
        <v>UNHCR</v>
      </c>
      <c r="DI65" s="187" t="str">
        <f>LOOKUP(2,1/('[4]Raw data'!$K$1:$K$7986=DF65),'[4]Raw data'!$G$1:$G$7986)</f>
        <v>High</v>
      </c>
      <c r="DJ65" s="187">
        <f>LOOKUP(2,1/('[4]Raw data'!$K$1:$K$7986=DF65),'[4]Raw data'!$H$1:$H$7986)</f>
        <v>1</v>
      </c>
      <c r="DK65" s="187">
        <f>LOOKUP(2,1/('[4]Raw data'!$K$1:$K$7986=DF65),'[4]Raw data'!$J$1:$J$7986)</f>
        <v>0</v>
      </c>
      <c r="DL65" s="187" t="str">
        <f>LOOKUP(2,1/('[4]Raw data'!$K$1:$K$7986=DF65),'[4]Raw data'!$I$1:$I$7986)</f>
        <v>https://data2.unhcr.org/en/documents/download/67708</v>
      </c>
      <c r="DM65" s="200">
        <f>LOOKUP(2,1/('[4]Raw data'!$K$1:$K$7986=DF65),'[4]Raw data'!$L$1:$L$7986)</f>
        <v>43510</v>
      </c>
      <c r="DN65" s="188" t="str">
        <f t="shared" si="0"/>
        <v>MRT002People facing stressed humanitarian needs (level 2)</v>
      </c>
      <c r="DO65" s="184">
        <f>IF(LOOKUP(2,1/(Log!$K$1:$K$7986=DN65),Log!$E$1:$E$7986)="x","x",ROUND(LOOKUP(2,1/(Log!$K$1:$K$7986=DN65),Log!$E$1:$E$7986),-3))</f>
        <v>0</v>
      </c>
      <c r="DP65" s="188" t="str">
        <f>LOOKUP(2,1/('[4]Raw data'!$K$1:$K$7986=DN65),'[4]Raw data'!$F$1:$F$7986)</f>
        <v>UNHCR</v>
      </c>
      <c r="DQ65" s="188" t="str">
        <f>LOOKUP(2,1/('[4]Raw data'!$K$1:$K$7986=DN65),'[4]Raw data'!$G$1:$G$7986)</f>
        <v>High</v>
      </c>
      <c r="DR65" s="188">
        <f>LOOKUP(2,1/('[4]Raw data'!$K$1:$K$7986=DN65),'[4]Raw data'!$H$1:$H$7986)</f>
        <v>1</v>
      </c>
      <c r="DS65" s="188">
        <f>LOOKUP(2,1/('[4]Raw data'!$K$1:$K$7986=DN65),'[4]Raw data'!$J$1:$J$7986)</f>
        <v>0</v>
      </c>
      <c r="DT65" s="188" t="str">
        <f>LOOKUP(2,1/('[4]Raw data'!$K$1:$K$7986=DN65),'[4]Raw data'!$I$1:$I$7986)</f>
        <v>https://data2.unhcr.org/en/documents/download/67708</v>
      </c>
      <c r="DU65" s="207">
        <f>LOOKUP(2,1/('[4]Raw data'!$K$1:$K$7986=DN65),'[4]Raw data'!$L$1:$L$7986)</f>
        <v>43510</v>
      </c>
      <c r="DV65" s="198" t="str">
        <f t="shared" si="5"/>
        <v>MRT002People  facing moderate humanitarian needs (level 3)</v>
      </c>
      <c r="DW65" s="183">
        <f>IF(LOOKUP(2,1/(Log!$K$1:$K$7986=DV65),Log!$E$1:$E$7986)="x","x",ROUND(LOOKUP(2,1/(Log!$K$1:$K$7986=DV65),Log!$E$1:$E$7986),-3))</f>
        <v>56000</v>
      </c>
      <c r="DX65" s="187" t="str">
        <f>LOOKUP(2,1/('[4]Raw data'!$K$1:$K$7986=DV65),'[4]Raw data'!$F$1:$F$7986)</f>
        <v>UNHCR</v>
      </c>
      <c r="DY65" s="187" t="str">
        <f>LOOKUP(2,1/('[4]Raw data'!$K$1:$K$7986=DV65),'[4]Raw data'!$G$1:$G$7986)</f>
        <v>High</v>
      </c>
      <c r="DZ65" s="187">
        <f>LOOKUP(2,1/('[4]Raw data'!$K$1:$K$7986=DV65),'[4]Raw data'!$H$1:$H$7986)</f>
        <v>1</v>
      </c>
      <c r="EA65" s="187">
        <f>LOOKUP(2,1/('[4]Raw data'!$K$1:$K$7986=DV65),'[4]Raw data'!$J$1:$J$7986)</f>
        <v>0</v>
      </c>
      <c r="EB65" s="187" t="str">
        <f>LOOKUP(2,1/('[4]Raw data'!$K$1:$K$7986=DV65),'[4]Raw data'!$I$1:$I$7986)</f>
        <v>https://data2.unhcr.org/en/documents/download/67708</v>
      </c>
      <c r="EC65" s="200">
        <f>LOOKUP(2,1/('[4]Raw data'!$K$1:$K$7986=DV65),'[4]Raw data'!$L$1:$L$7986)</f>
        <v>43510</v>
      </c>
      <c r="ED65" s="188" t="str">
        <f t="shared" si="1"/>
        <v>MRT002People facing severe humanitarian needs (level 4)</v>
      </c>
      <c r="EE65" s="184">
        <f>IF(LOOKUP(2,1/(Log!$K$1:$K$7986=ED65),Log!$E$1:$E$7986)="x","x",ROUND(LOOKUP(2,1/(Log!$K$1:$K$7986=ED65),Log!$E$1:$E$7986),-3))</f>
        <v>0</v>
      </c>
      <c r="EF65" s="188" t="str">
        <f>LOOKUP(2,1/('[4]Raw data'!$K$1:$K$7986=ED65),'[4]Raw data'!$F$1:$F$7986)</f>
        <v>UNHCR</v>
      </c>
      <c r="EG65" s="188" t="str">
        <f>LOOKUP(2,1/('[4]Raw data'!$K$1:$K$7986=ED65),'[4]Raw data'!$G$1:$G$7986)</f>
        <v>High</v>
      </c>
      <c r="EH65" s="188">
        <f>LOOKUP(2,1/('[4]Raw data'!$K$1:$K$7986=ED65),'[4]Raw data'!$H$1:$H$7986)</f>
        <v>1</v>
      </c>
      <c r="EI65" s="188">
        <f>LOOKUP(2,1/('[4]Raw data'!$K$1:$K$7986=ED65),'[4]Raw data'!$J$1:$J$7986)</f>
        <v>0</v>
      </c>
      <c r="EJ65" s="188" t="str">
        <f>LOOKUP(2,1/('[4]Raw data'!$K$1:$K$7986=ED65),'[4]Raw data'!$I$1:$I$7986)</f>
        <v>https://data2.unhcr.org/en/documents/download/67708</v>
      </c>
      <c r="EK65" s="207">
        <f>LOOKUP(2,1/('[4]Raw data'!$K$1:$K$7986=ED65),'[4]Raw data'!$L$1:$L$7986)</f>
        <v>43510</v>
      </c>
      <c r="EL65" s="198" t="str">
        <f t="shared" si="2"/>
        <v>MRT002People facing extreme humanitarian needs (level 5)</v>
      </c>
      <c r="EM65" s="183">
        <f>IF(LOOKUP(2,1/(Log!$K$1:$K$7986=EL65),Log!$E$1:$E$7986)="x","x",ROUND(LOOKUP(2,1/(Log!$K$1:$K$7986=EL65),Log!$E$1:$E$7986),-3))</f>
        <v>0</v>
      </c>
      <c r="EN65" s="187" t="str">
        <f>LOOKUP(2,1/('[4]Raw data'!$K$1:$K$7986=EL65),'[4]Raw data'!$F$1:$F$7986)</f>
        <v>UNHCR</v>
      </c>
      <c r="EO65" s="187" t="str">
        <f>LOOKUP(2,1/('[4]Raw data'!$K$1:$K$7986=EL65),'[4]Raw data'!$G$1:$G$7986)</f>
        <v>High</v>
      </c>
      <c r="EP65" s="187">
        <f>LOOKUP(2,1/('[4]Raw data'!$K$1:$K$7986=EL65),'[4]Raw data'!$H$1:$H$7986)</f>
        <v>1</v>
      </c>
      <c r="EQ65" s="187">
        <f>LOOKUP(2,1/('[4]Raw data'!$K$1:$K$7986=EL65),'[4]Raw data'!$J$1:$J$7986)</f>
        <v>0</v>
      </c>
      <c r="ER65" s="187" t="str">
        <f>LOOKUP(2,1/('[4]Raw data'!$K$1:$K$7986=EL65),'[4]Raw data'!$I$1:$I$7986)</f>
        <v>https://data2.unhcr.org/en/documents/download/67708</v>
      </c>
      <c r="ES65" s="200">
        <f>LOOKUP(2,1/('[4]Raw data'!$K$1:$K$7986=EL65),'[4]Raw data'!$L$1:$L$7986)</f>
        <v>43510</v>
      </c>
      <c r="ET65" s="188" t="s">
        <v>4481</v>
      </c>
      <c r="EU65" s="188" t="s">
        <v>445</v>
      </c>
      <c r="EV65" s="188">
        <v>0</v>
      </c>
      <c r="EW65" s="188">
        <v>0</v>
      </c>
      <c r="EX65" s="188" t="b">
        <v>0</v>
      </c>
      <c r="EY65" s="188">
        <v>0</v>
      </c>
      <c r="EZ65" s="188">
        <v>0</v>
      </c>
      <c r="FA65" s="207">
        <v>43510</v>
      </c>
      <c r="FB65" s="198" t="s">
        <v>4482</v>
      </c>
      <c r="FC65" s="187">
        <v>2</v>
      </c>
      <c r="FD65" s="187">
        <v>0</v>
      </c>
      <c r="FE65" s="187">
        <v>0</v>
      </c>
      <c r="FF65" s="187" t="b">
        <v>0</v>
      </c>
      <c r="FG65" s="187" t="s">
        <v>2083</v>
      </c>
      <c r="FH65" s="187">
        <v>0</v>
      </c>
      <c r="FI65" s="200">
        <v>43510</v>
      </c>
      <c r="FJ65" s="198" t="s">
        <v>4483</v>
      </c>
      <c r="FK65" s="188" t="s">
        <v>445</v>
      </c>
      <c r="FL65" s="188">
        <v>0</v>
      </c>
      <c r="FM65" s="188">
        <v>0</v>
      </c>
      <c r="FN65" s="188" t="b">
        <v>0</v>
      </c>
      <c r="FO65" s="188">
        <v>0</v>
      </c>
      <c r="FP65" s="184">
        <v>0</v>
      </c>
      <c r="FQ65" s="206">
        <v>43510</v>
      </c>
      <c r="FR65" s="198" t="s">
        <v>4484</v>
      </c>
      <c r="FS65" s="187" t="s">
        <v>445</v>
      </c>
      <c r="FT65" s="187">
        <v>0</v>
      </c>
      <c r="FU65" s="187">
        <v>0</v>
      </c>
      <c r="FV65" s="187" t="b">
        <v>0</v>
      </c>
      <c r="FW65" s="187">
        <v>0</v>
      </c>
      <c r="FX65" s="187">
        <v>0</v>
      </c>
      <c r="FY65" s="200">
        <v>43510</v>
      </c>
      <c r="FZ65" s="188" t="s">
        <v>4485</v>
      </c>
      <c r="GA65" s="188">
        <v>1</v>
      </c>
      <c r="GB65" s="188">
        <v>0</v>
      </c>
      <c r="GC65" s="188" t="s">
        <v>735</v>
      </c>
      <c r="GD65" s="188">
        <v>1</v>
      </c>
      <c r="GE65" s="188">
        <v>0</v>
      </c>
      <c r="GF65" s="188">
        <v>0</v>
      </c>
      <c r="GG65" s="207">
        <v>43510</v>
      </c>
      <c r="GH65" s="198" t="s">
        <v>4486</v>
      </c>
      <c r="GI65" s="187">
        <v>0</v>
      </c>
      <c r="GJ65" s="187">
        <v>0</v>
      </c>
      <c r="GK65" s="187" t="s">
        <v>735</v>
      </c>
      <c r="GL65" s="187">
        <v>1</v>
      </c>
      <c r="GM65" s="187">
        <v>0</v>
      </c>
      <c r="GN65" s="187">
        <v>0</v>
      </c>
      <c r="GO65" s="200">
        <v>43510</v>
      </c>
      <c r="GP65" s="188" t="s">
        <v>4487</v>
      </c>
      <c r="GQ65" s="188">
        <v>1</v>
      </c>
      <c r="GR65" s="188">
        <v>0</v>
      </c>
      <c r="GS65" s="188" t="s">
        <v>735</v>
      </c>
      <c r="GT65" s="188">
        <v>1</v>
      </c>
      <c r="GU65" s="188">
        <v>0</v>
      </c>
      <c r="GV65" s="188">
        <v>0</v>
      </c>
      <c r="GW65" s="207">
        <v>43510</v>
      </c>
      <c r="GX65" s="198" t="s">
        <v>4488</v>
      </c>
      <c r="GY65" s="187">
        <v>1</v>
      </c>
      <c r="GZ65" s="187">
        <v>0</v>
      </c>
      <c r="HA65" s="187" t="s">
        <v>735</v>
      </c>
      <c r="HB65" s="187">
        <v>1</v>
      </c>
      <c r="HC65" s="187">
        <v>0</v>
      </c>
      <c r="HD65" s="187">
        <v>0</v>
      </c>
      <c r="HE65" s="200">
        <v>43510</v>
      </c>
      <c r="HF65" s="188" t="s">
        <v>4489</v>
      </c>
      <c r="HG65" s="188">
        <v>1</v>
      </c>
      <c r="HH65" s="188">
        <v>0</v>
      </c>
      <c r="HI65" s="188" t="s">
        <v>735</v>
      </c>
      <c r="HJ65" s="188">
        <v>1</v>
      </c>
      <c r="HK65" s="188">
        <v>0</v>
      </c>
      <c r="HL65" s="188">
        <v>0</v>
      </c>
      <c r="HM65" s="207">
        <v>43510</v>
      </c>
      <c r="HN65" s="198" t="s">
        <v>4490</v>
      </c>
      <c r="HO65" s="187">
        <v>0</v>
      </c>
      <c r="HP65" s="187">
        <v>0</v>
      </c>
      <c r="HQ65" s="187" t="s">
        <v>735</v>
      </c>
      <c r="HR65" s="187">
        <v>1</v>
      </c>
      <c r="HS65" s="187">
        <v>0</v>
      </c>
      <c r="HT65" s="187">
        <v>0</v>
      </c>
      <c r="HU65" s="200">
        <v>43510</v>
      </c>
      <c r="HV65" s="188" t="s">
        <v>4491</v>
      </c>
      <c r="HW65" s="188">
        <v>0</v>
      </c>
      <c r="HX65" s="188">
        <v>0</v>
      </c>
      <c r="HY65" s="188" t="s">
        <v>735</v>
      </c>
      <c r="HZ65" s="188">
        <v>1</v>
      </c>
      <c r="IA65" s="188">
        <v>0</v>
      </c>
      <c r="IB65" s="188">
        <v>0</v>
      </c>
      <c r="IC65" s="207">
        <v>43510</v>
      </c>
      <c r="ID65" s="198" t="s">
        <v>4492</v>
      </c>
      <c r="IE65" s="187">
        <v>0</v>
      </c>
      <c r="IF65" s="187">
        <v>0</v>
      </c>
      <c r="IG65" s="187" t="s">
        <v>735</v>
      </c>
      <c r="IH65" s="187">
        <v>1</v>
      </c>
      <c r="II65" s="187">
        <v>0</v>
      </c>
      <c r="IJ65" s="187">
        <v>0</v>
      </c>
      <c r="IK65" s="200">
        <v>43510</v>
      </c>
      <c r="IL65" s="188" t="s">
        <v>4493</v>
      </c>
      <c r="IM65" s="188">
        <v>1</v>
      </c>
      <c r="IN65" s="188">
        <v>0</v>
      </c>
      <c r="IO65" s="188" t="s">
        <v>735</v>
      </c>
      <c r="IP65" s="188">
        <v>1</v>
      </c>
      <c r="IQ65" s="188">
        <v>0</v>
      </c>
      <c r="IR65" s="188">
        <v>0</v>
      </c>
      <c r="IS65" s="207">
        <v>43510</v>
      </c>
    </row>
    <row r="66" spans="1:253" x14ac:dyDescent="0.3">
      <c r="A66" t="s">
        <v>1296</v>
      </c>
      <c r="B66" t="s">
        <v>791</v>
      </c>
      <c r="C66" t="s">
        <v>839</v>
      </c>
      <c r="D66" t="str">
        <f>Lists!C:C</f>
        <v>Mauritania</v>
      </c>
      <c r="E66" t="s">
        <v>202</v>
      </c>
      <c r="F66" t="s">
        <v>4494</v>
      </c>
      <c r="G66" s="186">
        <v>4119406</v>
      </c>
      <c r="H66" s="187" t="s">
        <v>2590</v>
      </c>
      <c r="I66" s="187" t="s">
        <v>735</v>
      </c>
      <c r="J66" s="187">
        <v>1</v>
      </c>
      <c r="K66" s="187" t="s">
        <v>2602</v>
      </c>
      <c r="L66" s="187" t="s">
        <v>2591</v>
      </c>
      <c r="M66" s="201">
        <v>43511</v>
      </c>
      <c r="N66" s="198" t="s">
        <v>4495</v>
      </c>
      <c r="O66" s="189">
        <v>1054234</v>
      </c>
      <c r="P66" s="189" t="s">
        <v>2603</v>
      </c>
      <c r="Q66" s="189" t="s">
        <v>735</v>
      </c>
      <c r="R66" s="189">
        <v>1</v>
      </c>
      <c r="S66" s="189" t="s">
        <v>2604</v>
      </c>
      <c r="T66" s="189" t="s">
        <v>2591</v>
      </c>
      <c r="U66" s="204">
        <v>43511</v>
      </c>
      <c r="V66" s="198" t="s">
        <v>4496</v>
      </c>
      <c r="W66" s="187">
        <v>4063624</v>
      </c>
      <c r="X66" s="187" t="s">
        <v>2590</v>
      </c>
      <c r="Y66" s="187" t="s">
        <v>735</v>
      </c>
      <c r="Z66" s="187">
        <v>1</v>
      </c>
      <c r="AA66" s="187" t="s">
        <v>2605</v>
      </c>
      <c r="AB66" s="187" t="s">
        <v>2591</v>
      </c>
      <c r="AC66" s="201">
        <v>43511</v>
      </c>
      <c r="AD66" s="198" t="s">
        <v>4497</v>
      </c>
      <c r="AE66" s="188">
        <v>4063624</v>
      </c>
      <c r="AF66" s="188" t="s">
        <v>2590</v>
      </c>
      <c r="AG66" s="188" t="s">
        <v>735</v>
      </c>
      <c r="AH66" s="188">
        <v>1</v>
      </c>
      <c r="AI66" s="188" t="s">
        <v>2605</v>
      </c>
      <c r="AJ66" s="188" t="s">
        <v>2591</v>
      </c>
      <c r="AK66" s="207">
        <v>43511</v>
      </c>
      <c r="AL66" s="198" t="s">
        <v>4498</v>
      </c>
      <c r="AM66" s="187" t="s">
        <v>445</v>
      </c>
      <c r="AN66" s="187">
        <v>0</v>
      </c>
      <c r="AO66" s="187" t="s">
        <v>735</v>
      </c>
      <c r="AP66" s="187">
        <v>1</v>
      </c>
      <c r="AQ66" s="187">
        <v>0</v>
      </c>
      <c r="AR66" s="187">
        <v>0</v>
      </c>
      <c r="AS66" s="201">
        <v>43511</v>
      </c>
      <c r="AT66" s="188" t="s">
        <v>4499</v>
      </c>
      <c r="AU66" s="188" t="s">
        <v>445</v>
      </c>
      <c r="AV66" s="188">
        <v>0</v>
      </c>
      <c r="AW66" s="188" t="s">
        <v>735</v>
      </c>
      <c r="AX66" s="188">
        <v>1</v>
      </c>
      <c r="AY66" s="188">
        <v>0</v>
      </c>
      <c r="AZ66" s="188">
        <v>0</v>
      </c>
      <c r="BA66" s="207">
        <v>43511</v>
      </c>
      <c r="BB66" s="198" t="s">
        <v>4500</v>
      </c>
      <c r="BC66" s="187" t="s">
        <v>445</v>
      </c>
      <c r="BD66" s="187">
        <v>0</v>
      </c>
      <c r="BE66" s="187" t="s">
        <v>735</v>
      </c>
      <c r="BF66" s="187">
        <v>1</v>
      </c>
      <c r="BG66" s="187">
        <v>0</v>
      </c>
      <c r="BH66" s="187">
        <v>0</v>
      </c>
      <c r="BI66" s="200">
        <v>43511</v>
      </c>
      <c r="BJ66" s="188" t="s">
        <v>4501</v>
      </c>
      <c r="BK66" s="188" t="s">
        <v>445</v>
      </c>
      <c r="BL66" s="188">
        <v>0</v>
      </c>
      <c r="BM66" s="188" t="s">
        <v>735</v>
      </c>
      <c r="BN66" s="188">
        <v>1</v>
      </c>
      <c r="BO66" s="188">
        <v>0</v>
      </c>
      <c r="BP66" s="188">
        <v>0</v>
      </c>
      <c r="BQ66" s="207">
        <v>43511</v>
      </c>
      <c r="BR66" s="198" t="s">
        <v>4502</v>
      </c>
      <c r="BS66" s="187" t="s">
        <v>445</v>
      </c>
      <c r="BT66" s="187">
        <v>0</v>
      </c>
      <c r="BU66" s="187" t="s">
        <v>735</v>
      </c>
      <c r="BV66" s="187">
        <v>1</v>
      </c>
      <c r="BW66" s="187">
        <v>0</v>
      </c>
      <c r="BX66" s="187">
        <v>0</v>
      </c>
      <c r="BY66" s="200">
        <v>43511</v>
      </c>
      <c r="BZ66" s="188" t="s">
        <v>4503</v>
      </c>
      <c r="CA66" s="188" t="s">
        <v>445</v>
      </c>
      <c r="CB66" s="188">
        <v>0</v>
      </c>
      <c r="CC66" s="188" t="s">
        <v>735</v>
      </c>
      <c r="CD66" s="188">
        <v>1</v>
      </c>
      <c r="CE66" s="188">
        <v>0</v>
      </c>
      <c r="CF66" s="188">
        <v>0</v>
      </c>
      <c r="CG66" s="207">
        <v>43511</v>
      </c>
      <c r="CH66" s="198" t="s">
        <v>4504</v>
      </c>
      <c r="CI66" s="188" t="e">
        <v>#N/A</v>
      </c>
      <c r="CJ66" s="188" t="e">
        <v>#N/A</v>
      </c>
      <c r="CK66" s="188" t="e">
        <v>#N/A</v>
      </c>
      <c r="CL66" s="188" t="e">
        <v>#N/A</v>
      </c>
      <c r="CM66" s="188" t="e">
        <v>#N/A</v>
      </c>
      <c r="CN66" s="188" t="e">
        <v>#N/A</v>
      </c>
      <c r="CO66" s="195" t="e">
        <v>#N/A</v>
      </c>
      <c r="CP66" s="188" t="s">
        <v>4505</v>
      </c>
      <c r="CQ66" s="187" t="s">
        <v>445</v>
      </c>
      <c r="CR66" s="187">
        <v>0</v>
      </c>
      <c r="CS66" s="187" t="s">
        <v>735</v>
      </c>
      <c r="CT66" s="187">
        <v>1</v>
      </c>
      <c r="CU66" s="187">
        <v>0</v>
      </c>
      <c r="CV66" s="187">
        <v>0</v>
      </c>
      <c r="CW66" s="200">
        <v>43511</v>
      </c>
      <c r="CX66" s="184" t="str">
        <f t="shared" si="3"/>
        <v>MRT003People in Need</v>
      </c>
      <c r="CY66" s="184">
        <f>IF(LOOKUP(2,1/(Log!$K$1:$K$7986=CX66),Log!$E$1:$E$7986)="x","x",ROUND(LOOKUP(2,1/(Log!$K$1:$K$7986=CX66),Log!$E$1:$E$7986),-3))</f>
        <v>1168000</v>
      </c>
      <c r="CZ66" s="188" t="str">
        <f>LOOKUP(2,1/('[4]Raw data'!$K$1:$K$7986=CX66),'[4]Raw data'!$F$1:$F$7986)</f>
        <v>CH 2018</v>
      </c>
      <c r="DA66" s="188" t="str">
        <f>LOOKUP(2,1/('[4]Raw data'!$K$1:$K$7986=CX66),'[4]Raw data'!$G$1:$G$7986)</f>
        <v>High</v>
      </c>
      <c r="DB66" s="188">
        <f>LOOKUP(2,1/('[4]Raw data'!$K$1:$K$7986=CX66),'[4]Raw data'!$H$1:$H$7986)</f>
        <v>1</v>
      </c>
      <c r="DC66" s="188" t="str">
        <f>LOOKUP(2,1/('[4]Raw data'!$K$1:$K$7986=CX66),'[4]Raw data'!$J$1:$J$7986)</f>
        <v>Figures are based on December 2018 CH analysis. The projected figures for June August 2019 are too far into the future, and based on lean season effect</v>
      </c>
      <c r="DD66" s="188" t="str">
        <f>LOOKUP(2,1/('[4]Raw data'!$K$1:$K$7986=CX66),'[4]Raw data'!$I$1:$I$7986)</f>
        <v>https://data.humdata.org/dataset/cadre-harmonise</v>
      </c>
      <c r="DE66" s="207">
        <f>LOOKUP(2,1/('[4]Raw data'!$K$1:$K$7986=CX66),'[4]Raw data'!$L$1:$L$7986)</f>
        <v>43511</v>
      </c>
      <c r="DF66" s="197" t="str">
        <f t="shared" si="4"/>
        <v>MRT003People facing minimal humanitarian needs (level 1)</v>
      </c>
      <c r="DG66" s="183">
        <f>IF(LOOKUP(2,1/(Log!$K$1:$K$7986=DF66),Log!$E$1:$E$7986)="x","x",ROUND(LOOKUP(2,1/(Log!$K$1:$K$7986=DF66),Log!$E$1:$E$7986),-3))</f>
        <v>0</v>
      </c>
      <c r="DH66" s="187" t="str">
        <f>LOOKUP(2,1/('[4]Raw data'!$K$1:$K$7986=DF66),'[4]Raw data'!$F$1:$F$7986)</f>
        <v>CH 2018</v>
      </c>
      <c r="DI66" s="187" t="str">
        <f>LOOKUP(2,1/('[4]Raw data'!$K$1:$K$7986=DF66),'[4]Raw data'!$G$1:$G$7986)</f>
        <v>High</v>
      </c>
      <c r="DJ66" s="187">
        <f>LOOKUP(2,1/('[4]Raw data'!$K$1:$K$7986=DF66),'[4]Raw data'!$H$1:$H$7986)</f>
        <v>1</v>
      </c>
      <c r="DK66" s="187" t="str">
        <f>LOOKUP(2,1/('[4]Raw data'!$K$1:$K$7986=DF66),'[4]Raw data'!$J$1:$J$7986)</f>
        <v>Figures are based on December 2018 CH analysis. The projected figures for June August 2019 are too far into the future, and based on lean season effect</v>
      </c>
      <c r="DL66" s="187" t="str">
        <f>LOOKUP(2,1/('[4]Raw data'!$K$1:$K$7986=DF66),'[4]Raw data'!$I$1:$I$7986)</f>
        <v>https://data.humdata.org/dataset/cadre-harmonise</v>
      </c>
      <c r="DM66" s="200">
        <f>LOOKUP(2,1/('[4]Raw data'!$K$1:$K$7986=DF66),'[4]Raw data'!$L$1:$L$7986)</f>
        <v>43511</v>
      </c>
      <c r="DN66" s="188" t="str">
        <f t="shared" si="0"/>
        <v>MRT003People facing stressed humanitarian needs (level 2)</v>
      </c>
      <c r="DO66" s="184">
        <f>IF(LOOKUP(2,1/(Log!$K$1:$K$7986=DN66),Log!$E$1:$E$7986)="x","x",ROUND(LOOKUP(2,1/(Log!$K$1:$K$7986=DN66),Log!$E$1:$E$7986),-3))</f>
        <v>941000</v>
      </c>
      <c r="DP66" s="188" t="str">
        <f>LOOKUP(2,1/('[4]Raw data'!$K$1:$K$7986=DN66),'[4]Raw data'!$F$1:$F$7986)</f>
        <v>CH 2018</v>
      </c>
      <c r="DQ66" s="188" t="str">
        <f>LOOKUP(2,1/('[4]Raw data'!$K$1:$K$7986=DN66),'[4]Raw data'!$G$1:$G$7986)</f>
        <v>High</v>
      </c>
      <c r="DR66" s="188">
        <f>LOOKUP(2,1/('[4]Raw data'!$K$1:$K$7986=DN66),'[4]Raw data'!$H$1:$H$7986)</f>
        <v>1</v>
      </c>
      <c r="DS66" s="188" t="str">
        <f>LOOKUP(2,1/('[4]Raw data'!$K$1:$K$7986=DN66),'[4]Raw data'!$J$1:$J$7986)</f>
        <v>Figures are based on December 2018 CH analysis. The projected figures for June August 2019 are too far into the future, and based on lean season effect</v>
      </c>
      <c r="DT66" s="188" t="str">
        <f>LOOKUP(2,1/('[4]Raw data'!$K$1:$K$7986=DN66),'[4]Raw data'!$I$1:$I$7986)</f>
        <v>https://data.humdata.org/dataset/cadre-harmonise</v>
      </c>
      <c r="DU66" s="207">
        <f>LOOKUP(2,1/('[4]Raw data'!$K$1:$K$7986=DN66),'[4]Raw data'!$L$1:$L$7986)</f>
        <v>43511</v>
      </c>
      <c r="DV66" s="198" t="str">
        <f t="shared" si="5"/>
        <v>MRT003People  facing moderate humanitarian needs (level 3)</v>
      </c>
      <c r="DW66" s="183">
        <f>IF(LOOKUP(2,1/(Log!$K$1:$K$7986=DV66),Log!$E$1:$E$7986)="x","x",ROUND(LOOKUP(2,1/(Log!$K$1:$K$7986=DV66),Log!$E$1:$E$7986),-3))</f>
        <v>224000</v>
      </c>
      <c r="DX66" s="187" t="str">
        <f>LOOKUP(2,1/('[4]Raw data'!$K$1:$K$7986=DV66),'[4]Raw data'!$F$1:$F$7986)</f>
        <v>CH 2018</v>
      </c>
      <c r="DY66" s="187" t="str">
        <f>LOOKUP(2,1/('[4]Raw data'!$K$1:$K$7986=DV66),'[4]Raw data'!$G$1:$G$7986)</f>
        <v>High</v>
      </c>
      <c r="DZ66" s="187">
        <f>LOOKUP(2,1/('[4]Raw data'!$K$1:$K$7986=DV66),'[4]Raw data'!$H$1:$H$7986)</f>
        <v>1</v>
      </c>
      <c r="EA66" s="187" t="str">
        <f>LOOKUP(2,1/('[4]Raw data'!$K$1:$K$7986=DV66),'[4]Raw data'!$J$1:$J$7986)</f>
        <v>Figures are based on December 2018 CH analysis. The projected figures for June August 2019 are too far into the future, and based on lean season effect</v>
      </c>
      <c r="EB66" s="187" t="str">
        <f>LOOKUP(2,1/('[4]Raw data'!$K$1:$K$7986=DV66),'[4]Raw data'!$I$1:$I$7986)</f>
        <v>https://data.humdata.org/dataset/cadre-harmonise</v>
      </c>
      <c r="EC66" s="200">
        <f>LOOKUP(2,1/('[4]Raw data'!$K$1:$K$7986=DV66),'[4]Raw data'!$L$1:$L$7986)</f>
        <v>43511</v>
      </c>
      <c r="ED66" s="188" t="str">
        <f t="shared" si="1"/>
        <v>MRT003People facing severe humanitarian needs (level 4)</v>
      </c>
      <c r="EE66" s="184">
        <f>IF(LOOKUP(2,1/(Log!$K$1:$K$7986=ED66),Log!$E$1:$E$7986)="x","x",ROUND(LOOKUP(2,1/(Log!$K$1:$K$7986=ED66),Log!$E$1:$E$7986),-3))</f>
        <v>3000</v>
      </c>
      <c r="EF66" s="188" t="str">
        <f>LOOKUP(2,1/('[4]Raw data'!$K$1:$K$7986=ED66),'[4]Raw data'!$F$1:$F$7986)</f>
        <v>CH 2018</v>
      </c>
      <c r="EG66" s="188" t="str">
        <f>LOOKUP(2,1/('[4]Raw data'!$K$1:$K$7986=ED66),'[4]Raw data'!$G$1:$G$7986)</f>
        <v>High</v>
      </c>
      <c r="EH66" s="188">
        <f>LOOKUP(2,1/('[4]Raw data'!$K$1:$K$7986=ED66),'[4]Raw data'!$H$1:$H$7986)</f>
        <v>1</v>
      </c>
      <c r="EI66" s="188" t="str">
        <f>LOOKUP(2,1/('[4]Raw data'!$K$1:$K$7986=ED66),'[4]Raw data'!$J$1:$J$7986)</f>
        <v>Figures are based on December 2018 CH analysis. The projected figures for June August 2019 are too far into the future, and based on lean season effect</v>
      </c>
      <c r="EJ66" s="188" t="str">
        <f>LOOKUP(2,1/('[4]Raw data'!$K$1:$K$7986=ED66),'[4]Raw data'!$I$1:$I$7986)</f>
        <v>https://data.humdata.org/dataset/cadre-harmonise</v>
      </c>
      <c r="EK66" s="207">
        <f>LOOKUP(2,1/('[4]Raw data'!$K$1:$K$7986=ED66),'[4]Raw data'!$L$1:$L$7986)</f>
        <v>43511</v>
      </c>
      <c r="EL66" s="198" t="str">
        <f t="shared" si="2"/>
        <v>MRT003People facing extreme humanitarian needs (level 5)</v>
      </c>
      <c r="EM66" s="183">
        <f>IF(LOOKUP(2,1/(Log!$K$1:$K$7986=EL66),Log!$E$1:$E$7986)="x","x",ROUND(LOOKUP(2,1/(Log!$K$1:$K$7986=EL66),Log!$E$1:$E$7986),-3))</f>
        <v>0</v>
      </c>
      <c r="EN66" s="187" t="str">
        <f>LOOKUP(2,1/('[4]Raw data'!$K$1:$K$7986=EL66),'[4]Raw data'!$F$1:$F$7986)</f>
        <v>CH 2018</v>
      </c>
      <c r="EO66" s="187" t="str">
        <f>LOOKUP(2,1/('[4]Raw data'!$K$1:$K$7986=EL66),'[4]Raw data'!$G$1:$G$7986)</f>
        <v>High</v>
      </c>
      <c r="EP66" s="187">
        <f>LOOKUP(2,1/('[4]Raw data'!$K$1:$K$7986=EL66),'[4]Raw data'!$H$1:$H$7986)</f>
        <v>1</v>
      </c>
      <c r="EQ66" s="187" t="str">
        <f>LOOKUP(2,1/('[4]Raw data'!$K$1:$K$7986=EL66),'[4]Raw data'!$J$1:$J$7986)</f>
        <v>Figures are based on December 2018 CH analysis. The projected figures for June August 2019 are too far into the future, and based on lean season effect</v>
      </c>
      <c r="ER66" s="187" t="str">
        <f>LOOKUP(2,1/('[4]Raw data'!$K$1:$K$7986=EL66),'[4]Raw data'!$I$1:$I$7986)</f>
        <v>https://data.humdata.org/dataset/cadre-harmonise</v>
      </c>
      <c r="ES66" s="200">
        <f>LOOKUP(2,1/('[4]Raw data'!$K$1:$K$7986=EL66),'[4]Raw data'!$L$1:$L$7986)</f>
        <v>43511</v>
      </c>
      <c r="ET66" s="188" t="s">
        <v>4506</v>
      </c>
      <c r="EU66" s="188" t="s">
        <v>445</v>
      </c>
      <c r="EV66" s="188">
        <v>0</v>
      </c>
      <c r="EW66" s="188" t="s">
        <v>735</v>
      </c>
      <c r="EX66" s="188">
        <v>1</v>
      </c>
      <c r="EY66" s="188">
        <v>0</v>
      </c>
      <c r="EZ66" s="188">
        <v>0</v>
      </c>
      <c r="FA66" s="207">
        <v>43511</v>
      </c>
      <c r="FB66" s="198" t="s">
        <v>4507</v>
      </c>
      <c r="FC66" s="187" t="s">
        <v>445</v>
      </c>
      <c r="FD66" s="187">
        <v>0</v>
      </c>
      <c r="FE66" s="187" t="s">
        <v>735</v>
      </c>
      <c r="FF66" s="187">
        <v>1</v>
      </c>
      <c r="FG66" s="187">
        <v>0</v>
      </c>
      <c r="FH66" s="187">
        <v>0</v>
      </c>
      <c r="FI66" s="200">
        <v>43511</v>
      </c>
      <c r="FJ66" s="198" t="s">
        <v>4508</v>
      </c>
      <c r="FK66" s="188" t="s">
        <v>445</v>
      </c>
      <c r="FL66" s="188">
        <v>0</v>
      </c>
      <c r="FM66" s="188" t="s">
        <v>735</v>
      </c>
      <c r="FN66" s="188">
        <v>1</v>
      </c>
      <c r="FO66" s="188">
        <v>0</v>
      </c>
      <c r="FP66" s="184">
        <v>0</v>
      </c>
      <c r="FQ66" s="206">
        <v>43511</v>
      </c>
      <c r="FR66" s="198" t="s">
        <v>4509</v>
      </c>
      <c r="FS66" s="187" t="s">
        <v>445</v>
      </c>
      <c r="FT66" s="187">
        <v>0</v>
      </c>
      <c r="FU66" s="187" t="s">
        <v>735</v>
      </c>
      <c r="FV66" s="187">
        <v>1</v>
      </c>
      <c r="FW66" s="187">
        <v>0</v>
      </c>
      <c r="FX66" s="187">
        <v>0</v>
      </c>
      <c r="FY66" s="200">
        <v>43511</v>
      </c>
      <c r="FZ66" s="188" t="s">
        <v>4510</v>
      </c>
      <c r="GA66" s="188">
        <v>1</v>
      </c>
      <c r="GB66" s="188" t="s">
        <v>2601</v>
      </c>
      <c r="GC66" s="188" t="s">
        <v>735</v>
      </c>
      <c r="GD66" s="188">
        <v>1</v>
      </c>
      <c r="GE66" s="188">
        <v>0</v>
      </c>
      <c r="GF66" s="188">
        <v>0</v>
      </c>
      <c r="GG66" s="207">
        <v>43511</v>
      </c>
      <c r="GH66" s="198" t="s">
        <v>4511</v>
      </c>
      <c r="GI66" s="187">
        <v>0</v>
      </c>
      <c r="GJ66" s="187" t="s">
        <v>2601</v>
      </c>
      <c r="GK66" s="187" t="s">
        <v>735</v>
      </c>
      <c r="GL66" s="187">
        <v>1</v>
      </c>
      <c r="GM66" s="187">
        <v>0</v>
      </c>
      <c r="GN66" s="187">
        <v>0</v>
      </c>
      <c r="GO66" s="200">
        <v>43511</v>
      </c>
      <c r="GP66" s="188" t="s">
        <v>4512</v>
      </c>
      <c r="GQ66" s="188">
        <v>1</v>
      </c>
      <c r="GR66" s="188" t="s">
        <v>2601</v>
      </c>
      <c r="GS66" s="188" t="s">
        <v>735</v>
      </c>
      <c r="GT66" s="188">
        <v>1</v>
      </c>
      <c r="GU66" s="188">
        <v>0</v>
      </c>
      <c r="GV66" s="188">
        <v>0</v>
      </c>
      <c r="GW66" s="207">
        <v>43511</v>
      </c>
      <c r="GX66" s="198" t="s">
        <v>4513</v>
      </c>
      <c r="GY66" s="187">
        <v>1</v>
      </c>
      <c r="GZ66" s="187" t="s">
        <v>2601</v>
      </c>
      <c r="HA66" s="187" t="s">
        <v>735</v>
      </c>
      <c r="HB66" s="187">
        <v>1</v>
      </c>
      <c r="HC66" s="187">
        <v>0</v>
      </c>
      <c r="HD66" s="187">
        <v>0</v>
      </c>
      <c r="HE66" s="200">
        <v>43511</v>
      </c>
      <c r="HF66" s="188" t="s">
        <v>4514</v>
      </c>
      <c r="HG66" s="188">
        <v>1</v>
      </c>
      <c r="HH66" s="188" t="s">
        <v>2601</v>
      </c>
      <c r="HI66" s="188" t="s">
        <v>735</v>
      </c>
      <c r="HJ66" s="188">
        <v>1</v>
      </c>
      <c r="HK66" s="188">
        <v>0</v>
      </c>
      <c r="HL66" s="188">
        <v>0</v>
      </c>
      <c r="HM66" s="207">
        <v>43511</v>
      </c>
      <c r="HN66" s="198" t="s">
        <v>4515</v>
      </c>
      <c r="HO66" s="187">
        <v>0</v>
      </c>
      <c r="HP66" s="187" t="s">
        <v>2601</v>
      </c>
      <c r="HQ66" s="187" t="s">
        <v>735</v>
      </c>
      <c r="HR66" s="187">
        <v>1</v>
      </c>
      <c r="HS66" s="187">
        <v>0</v>
      </c>
      <c r="HT66" s="187">
        <v>0</v>
      </c>
      <c r="HU66" s="200">
        <v>43511</v>
      </c>
      <c r="HV66" s="188" t="s">
        <v>4516</v>
      </c>
      <c r="HW66" s="188">
        <v>0</v>
      </c>
      <c r="HX66" s="188" t="s">
        <v>2601</v>
      </c>
      <c r="HY66" s="188" t="s">
        <v>735</v>
      </c>
      <c r="HZ66" s="188">
        <v>1</v>
      </c>
      <c r="IA66" s="188">
        <v>0</v>
      </c>
      <c r="IB66" s="188">
        <v>0</v>
      </c>
      <c r="IC66" s="207">
        <v>43511</v>
      </c>
      <c r="ID66" s="198" t="s">
        <v>4517</v>
      </c>
      <c r="IE66" s="187">
        <v>0</v>
      </c>
      <c r="IF66" s="187" t="s">
        <v>2601</v>
      </c>
      <c r="IG66" s="187" t="s">
        <v>735</v>
      </c>
      <c r="IH66" s="187">
        <v>1</v>
      </c>
      <c r="II66" s="187">
        <v>0</v>
      </c>
      <c r="IJ66" s="187">
        <v>0</v>
      </c>
      <c r="IK66" s="200">
        <v>43511</v>
      </c>
      <c r="IL66" s="188" t="s">
        <v>4518</v>
      </c>
      <c r="IM66" s="188">
        <v>1</v>
      </c>
      <c r="IN66" s="188" t="s">
        <v>2601</v>
      </c>
      <c r="IO66" s="188" t="s">
        <v>735</v>
      </c>
      <c r="IP66" s="188">
        <v>1</v>
      </c>
      <c r="IQ66" s="188">
        <v>0</v>
      </c>
      <c r="IR66" s="188">
        <v>0</v>
      </c>
      <c r="IS66" s="207">
        <v>43511</v>
      </c>
    </row>
    <row r="67" spans="1:253" x14ac:dyDescent="0.3">
      <c r="A67" t="s">
        <v>1310</v>
      </c>
      <c r="B67" t="s">
        <v>862</v>
      </c>
      <c r="C67" t="s">
        <v>854</v>
      </c>
      <c r="D67" t="str">
        <f>Lists!C:C</f>
        <v>Morocco</v>
      </c>
      <c r="E67" t="s">
        <v>214</v>
      </c>
      <c r="F67" t="s">
        <v>4519</v>
      </c>
      <c r="G67" s="186">
        <v>35215500</v>
      </c>
      <c r="H67" s="187" t="s">
        <v>2286</v>
      </c>
      <c r="I67" s="187" t="s">
        <v>733</v>
      </c>
      <c r="J67" s="187">
        <v>3</v>
      </c>
      <c r="K67" s="187" t="s">
        <v>2288</v>
      </c>
      <c r="L67" s="187" t="s">
        <v>2287</v>
      </c>
      <c r="M67" s="201">
        <v>43511</v>
      </c>
      <c r="N67" s="198" t="s">
        <v>4520</v>
      </c>
      <c r="O67" s="189">
        <v>340037</v>
      </c>
      <c r="P67" s="189" t="s">
        <v>2289</v>
      </c>
      <c r="Q67" s="189" t="s">
        <v>734</v>
      </c>
      <c r="R67" s="189">
        <v>2</v>
      </c>
      <c r="S67" s="189" t="s">
        <v>2291</v>
      </c>
      <c r="T67" s="189" t="s">
        <v>2290</v>
      </c>
      <c r="U67" s="204">
        <v>43511</v>
      </c>
      <c r="V67" s="198" t="s">
        <v>4521</v>
      </c>
      <c r="W67" s="187">
        <v>30226925</v>
      </c>
      <c r="X67" s="187" t="s">
        <v>2292</v>
      </c>
      <c r="Y67" s="187" t="s">
        <v>734</v>
      </c>
      <c r="Z67" s="187">
        <v>2</v>
      </c>
      <c r="AA67" s="187" t="s">
        <v>2294</v>
      </c>
      <c r="AB67" s="187" t="s">
        <v>2293</v>
      </c>
      <c r="AC67" s="201">
        <v>43511</v>
      </c>
      <c r="AD67" s="198" t="s">
        <v>4522</v>
      </c>
      <c r="AE67" s="188" t="s">
        <v>445</v>
      </c>
      <c r="AF67" s="188" t="s">
        <v>2295</v>
      </c>
      <c r="AG67" s="188" t="s">
        <v>733</v>
      </c>
      <c r="AH67" s="188">
        <v>3</v>
      </c>
      <c r="AI67" s="188" t="s">
        <v>2296</v>
      </c>
      <c r="AJ67" s="188" t="s">
        <v>2297</v>
      </c>
      <c r="AK67" s="207">
        <v>43511</v>
      </c>
      <c r="AL67" s="198" t="s">
        <v>4523</v>
      </c>
      <c r="AM67" s="187" t="s">
        <v>445</v>
      </c>
      <c r="AN67" s="187">
        <v>0</v>
      </c>
      <c r="AO67" s="187">
        <v>0</v>
      </c>
      <c r="AP67" s="187" t="b">
        <v>0</v>
      </c>
      <c r="AQ67" s="187" t="s">
        <v>2298</v>
      </c>
      <c r="AR67" s="187">
        <v>0</v>
      </c>
      <c r="AS67" s="201">
        <v>43511</v>
      </c>
      <c r="AT67" s="188" t="s">
        <v>4524</v>
      </c>
      <c r="AU67" s="188" t="s">
        <v>445</v>
      </c>
      <c r="AV67" s="188">
        <v>0</v>
      </c>
      <c r="AW67" s="188">
        <v>0</v>
      </c>
      <c r="AX67" s="188" t="b">
        <v>0</v>
      </c>
      <c r="AY67" s="188" t="s">
        <v>2302</v>
      </c>
      <c r="AZ67" s="188">
        <v>0</v>
      </c>
      <c r="BA67" s="207">
        <v>43511</v>
      </c>
      <c r="BB67" s="198" t="s">
        <v>4525</v>
      </c>
      <c r="BC67" s="187" t="s">
        <v>445</v>
      </c>
      <c r="BD67" s="187" t="s">
        <v>2300</v>
      </c>
      <c r="BE67" s="187" t="s">
        <v>733</v>
      </c>
      <c r="BF67" s="187">
        <v>3</v>
      </c>
      <c r="BG67" s="187" t="s">
        <v>2299</v>
      </c>
      <c r="BH67" s="187">
        <v>0</v>
      </c>
      <c r="BI67" s="200">
        <v>43511</v>
      </c>
      <c r="BJ67" s="188" t="s">
        <v>4526</v>
      </c>
      <c r="BK67" s="188">
        <v>248</v>
      </c>
      <c r="BL67" s="188" t="s">
        <v>2303</v>
      </c>
      <c r="BM67" s="188" t="s">
        <v>734</v>
      </c>
      <c r="BN67" s="188">
        <v>2</v>
      </c>
      <c r="BO67" s="188" t="s">
        <v>2304</v>
      </c>
      <c r="BP67" s="188">
        <v>0</v>
      </c>
      <c r="BQ67" s="207">
        <v>43511</v>
      </c>
      <c r="BR67" s="198" t="s">
        <v>4527</v>
      </c>
      <c r="BS67" s="187">
        <v>0</v>
      </c>
      <c r="BT67" s="187">
        <v>0</v>
      </c>
      <c r="BU67" s="187">
        <v>0</v>
      </c>
      <c r="BV67" s="187" t="b">
        <v>0</v>
      </c>
      <c r="BW67" s="187" t="s">
        <v>2307</v>
      </c>
      <c r="BX67" s="187">
        <v>0</v>
      </c>
      <c r="BY67" s="200">
        <v>43511</v>
      </c>
      <c r="BZ67" s="188" t="s">
        <v>4528</v>
      </c>
      <c r="CA67" s="188">
        <v>0</v>
      </c>
      <c r="CB67" s="188">
        <v>0</v>
      </c>
      <c r="CC67" s="188">
        <v>0</v>
      </c>
      <c r="CD67" s="188" t="b">
        <v>0</v>
      </c>
      <c r="CE67" s="188" t="s">
        <v>2307</v>
      </c>
      <c r="CF67" s="188">
        <v>0</v>
      </c>
      <c r="CG67" s="207">
        <v>43511</v>
      </c>
      <c r="CH67" s="198" t="s">
        <v>4529</v>
      </c>
      <c r="CI67" s="188" t="e">
        <v>#N/A</v>
      </c>
      <c r="CJ67" s="188" t="e">
        <v>#N/A</v>
      </c>
      <c r="CK67" s="188" t="e">
        <v>#N/A</v>
      </c>
      <c r="CL67" s="188" t="e">
        <v>#N/A</v>
      </c>
      <c r="CM67" s="188" t="e">
        <v>#N/A</v>
      </c>
      <c r="CN67" s="188" t="e">
        <v>#N/A</v>
      </c>
      <c r="CO67" s="195" t="e">
        <v>#N/A</v>
      </c>
      <c r="CP67" s="188" t="s">
        <v>4530</v>
      </c>
      <c r="CQ67" s="187">
        <v>0</v>
      </c>
      <c r="CR67" s="187">
        <v>0</v>
      </c>
      <c r="CS67" s="187">
        <v>0</v>
      </c>
      <c r="CT67" s="187" t="b">
        <v>0</v>
      </c>
      <c r="CU67" s="187" t="s">
        <v>2306</v>
      </c>
      <c r="CV67" s="187">
        <v>0</v>
      </c>
      <c r="CW67" s="200">
        <v>43511</v>
      </c>
      <c r="CX67" s="184" t="str">
        <f t="shared" si="3"/>
        <v>MAR002People in Need</v>
      </c>
      <c r="CY67" s="184" t="str">
        <f>IF(LOOKUP(2,1/(Log!$K$1:$K$7986=CX67),Log!$E$1:$E$7986)="x","x",ROUND(LOOKUP(2,1/(Log!$K$1:$K$7986=CX67),Log!$E$1:$E$7986),-3))</f>
        <v>x</v>
      </c>
      <c r="CZ67" s="188">
        <f>LOOKUP(2,1/('[4]Raw data'!$K$1:$K$7986=CX67),'[4]Raw data'!$F$1:$F$7986)</f>
        <v>0</v>
      </c>
      <c r="DA67" s="188">
        <f>LOOKUP(2,1/('[4]Raw data'!$K$1:$K$7986=CX67),'[4]Raw data'!$G$1:$G$7986)</f>
        <v>0</v>
      </c>
      <c r="DB67" s="188" t="b">
        <f>LOOKUP(2,1/('[4]Raw data'!$K$1:$K$7986=CX67),'[4]Raw data'!$H$1:$H$7986)</f>
        <v>0</v>
      </c>
      <c r="DC67" s="188" t="str">
        <f>LOOKUP(2,1/('[4]Raw data'!$K$1:$K$7986=CX67),'[4]Raw data'!$J$1:$J$7986)</f>
        <v>The number of people in camps/ in transit could be used as a PiN but is currently not available. Shelter, food, WASH, health, protection and education needs likley. Particularly protection issues are likely to concern most. Number of people arrested is increasing too but no current information and inclusion would likely distort picture.</v>
      </c>
      <c r="DD67" s="188">
        <f>LOOKUP(2,1/('[4]Raw data'!$K$1:$K$7986=CX67),'[4]Raw data'!$I$1:$I$7986)</f>
        <v>0</v>
      </c>
      <c r="DE67" s="207">
        <f>LOOKUP(2,1/('[4]Raw data'!$K$1:$K$7986=CX67),'[4]Raw data'!$L$1:$L$7986)</f>
        <v>43511</v>
      </c>
      <c r="DF67" s="197" t="str">
        <f t="shared" si="4"/>
        <v>MAR002People facing minimal humanitarian needs (level 1)</v>
      </c>
      <c r="DG67" s="183" t="str">
        <f>IF(LOOKUP(2,1/(Log!$K$1:$K$7986=DF67),Log!$E$1:$E$7986)="x","x",ROUND(LOOKUP(2,1/(Log!$K$1:$K$7986=DF67),Log!$E$1:$E$7986),-3))</f>
        <v>x</v>
      </c>
      <c r="DH67" s="187">
        <f>LOOKUP(2,1/('[4]Raw data'!$K$1:$K$7986=DF67),'[4]Raw data'!$F$1:$F$7986)</f>
        <v>0</v>
      </c>
      <c r="DI67" s="187">
        <f>LOOKUP(2,1/('[4]Raw data'!$K$1:$K$7986=DF67),'[4]Raw data'!$G$1:$G$7986)</f>
        <v>0</v>
      </c>
      <c r="DJ67" s="187" t="b">
        <f>LOOKUP(2,1/('[4]Raw data'!$K$1:$K$7986=DF67),'[4]Raw data'!$H$1:$H$7986)</f>
        <v>0</v>
      </c>
      <c r="DK67" s="187">
        <f>LOOKUP(2,1/('[4]Raw data'!$K$1:$K$7986=DF67),'[4]Raw data'!$J$1:$J$7986)</f>
        <v>0</v>
      </c>
      <c r="DL67" s="187">
        <f>LOOKUP(2,1/('[4]Raw data'!$K$1:$K$7986=DF67),'[4]Raw data'!$I$1:$I$7986)</f>
        <v>0</v>
      </c>
      <c r="DM67" s="200">
        <f>LOOKUP(2,1/('[4]Raw data'!$K$1:$K$7986=DF67),'[4]Raw data'!$L$1:$L$7986)</f>
        <v>43511</v>
      </c>
      <c r="DN67" s="188" t="str">
        <f t="shared" ref="DN67:DN126" si="6">$C67&amp;""&amp;$DN$1</f>
        <v>MAR002People facing stressed humanitarian needs (level 2)</v>
      </c>
      <c r="DO67" s="184" t="str">
        <f>IF(LOOKUP(2,1/(Log!$K$1:$K$7986=DN67),Log!$E$1:$E$7986)="x","x",ROUND(LOOKUP(2,1/(Log!$K$1:$K$7986=DN67),Log!$E$1:$E$7986),-3))</f>
        <v>x</v>
      </c>
      <c r="DP67" s="188">
        <f>LOOKUP(2,1/('[4]Raw data'!$K$1:$K$7986=DN67),'[4]Raw data'!$F$1:$F$7986)</f>
        <v>0</v>
      </c>
      <c r="DQ67" s="188">
        <f>LOOKUP(2,1/('[4]Raw data'!$K$1:$K$7986=DN67),'[4]Raw data'!$G$1:$G$7986)</f>
        <v>0</v>
      </c>
      <c r="DR67" s="188" t="b">
        <f>LOOKUP(2,1/('[4]Raw data'!$K$1:$K$7986=DN67),'[4]Raw data'!$H$1:$H$7986)</f>
        <v>0</v>
      </c>
      <c r="DS67" s="188">
        <f>LOOKUP(2,1/('[4]Raw data'!$K$1:$K$7986=DN67),'[4]Raw data'!$J$1:$J$7986)</f>
        <v>0</v>
      </c>
      <c r="DT67" s="188">
        <f>LOOKUP(2,1/('[4]Raw data'!$K$1:$K$7986=DN67),'[4]Raw data'!$I$1:$I$7986)</f>
        <v>0</v>
      </c>
      <c r="DU67" s="207">
        <f>LOOKUP(2,1/('[4]Raw data'!$K$1:$K$7986=DN67),'[4]Raw data'!$L$1:$L$7986)</f>
        <v>43511</v>
      </c>
      <c r="DV67" s="198" t="str">
        <f t="shared" ref="DV67:DV121" si="7">$C67&amp;""&amp;$DV$1</f>
        <v>MAR002People  facing moderate humanitarian needs (level 3)</v>
      </c>
      <c r="DW67" s="183" t="str">
        <f>IF(LOOKUP(2,1/(Log!$K$1:$K$7986=DV67),Log!$E$1:$E$7986)="x","x",ROUND(LOOKUP(2,1/(Log!$K$1:$K$7986=DV67),Log!$E$1:$E$7986),-3))</f>
        <v>x</v>
      </c>
      <c r="DX67" s="187">
        <f>LOOKUP(2,1/('[4]Raw data'!$K$1:$K$7986=DV67),'[4]Raw data'!$F$1:$F$7986)</f>
        <v>0</v>
      </c>
      <c r="DY67" s="187">
        <f>LOOKUP(2,1/('[4]Raw data'!$K$1:$K$7986=DV67),'[4]Raw data'!$G$1:$G$7986)</f>
        <v>0</v>
      </c>
      <c r="DZ67" s="187" t="b">
        <f>LOOKUP(2,1/('[4]Raw data'!$K$1:$K$7986=DV67),'[4]Raw data'!$H$1:$H$7986)</f>
        <v>0</v>
      </c>
      <c r="EA67" s="187">
        <f>LOOKUP(2,1/('[4]Raw data'!$K$1:$K$7986=DV67),'[4]Raw data'!$J$1:$J$7986)</f>
        <v>0</v>
      </c>
      <c r="EB67" s="187">
        <f>LOOKUP(2,1/('[4]Raw data'!$K$1:$K$7986=DV67),'[4]Raw data'!$I$1:$I$7986)</f>
        <v>0</v>
      </c>
      <c r="EC67" s="200">
        <f>LOOKUP(2,1/('[4]Raw data'!$K$1:$K$7986=DV67),'[4]Raw data'!$L$1:$L$7986)</f>
        <v>43511</v>
      </c>
      <c r="ED67" s="188" t="str">
        <f t="shared" ref="ED67:ED121" si="8">$C67&amp;""&amp;$EE$1</f>
        <v>MAR002People facing severe humanitarian needs (level 4)</v>
      </c>
      <c r="EE67" s="184">
        <f>IF(LOOKUP(2,1/(Log!$K$1:$K$7986=ED67),Log!$E$1:$E$7986)="x","x",ROUND(LOOKUP(2,1/(Log!$K$1:$K$7986=ED67),Log!$E$1:$E$7986),-3))</f>
        <v>0</v>
      </c>
      <c r="EF67" s="188">
        <f>LOOKUP(2,1/('[4]Raw data'!$K$1:$K$7986=ED67),'[4]Raw data'!$F$1:$F$7986)</f>
        <v>0</v>
      </c>
      <c r="EG67" s="188">
        <f>LOOKUP(2,1/('[4]Raw data'!$K$1:$K$7986=ED67),'[4]Raw data'!$G$1:$G$7986)</f>
        <v>0</v>
      </c>
      <c r="EH67" s="188" t="b">
        <f>LOOKUP(2,1/('[4]Raw data'!$K$1:$K$7986=ED67),'[4]Raw data'!$H$1:$H$7986)</f>
        <v>0</v>
      </c>
      <c r="EI67" s="188" t="str">
        <f>LOOKUP(2,1/('[4]Raw data'!$K$1:$K$7986=ED67),'[4]Raw data'!$J$1:$J$7986)</f>
        <v>No expectation of PiN with severe to extreme humanitarian needs.</v>
      </c>
      <c r="EJ67" s="188">
        <f>LOOKUP(2,1/('[4]Raw data'!$K$1:$K$7986=ED67),'[4]Raw data'!$I$1:$I$7986)</f>
        <v>0</v>
      </c>
      <c r="EK67" s="207">
        <f>LOOKUP(2,1/('[4]Raw data'!$K$1:$K$7986=ED67),'[4]Raw data'!$L$1:$L$7986)</f>
        <v>43511</v>
      </c>
      <c r="EL67" s="198" t="str">
        <f t="shared" ref="EL67:EL121" si="9">$C67&amp;""&amp;$EM$1</f>
        <v>MAR002People facing extreme humanitarian needs (level 5)</v>
      </c>
      <c r="EM67" s="183">
        <f>IF(LOOKUP(2,1/(Log!$K$1:$K$7986=EL67),Log!$E$1:$E$7986)="x","x",ROUND(LOOKUP(2,1/(Log!$K$1:$K$7986=EL67),Log!$E$1:$E$7986),-3))</f>
        <v>0</v>
      </c>
      <c r="EN67" s="187">
        <f>LOOKUP(2,1/('[4]Raw data'!$K$1:$K$7986=EL67),'[4]Raw data'!$F$1:$F$7986)</f>
        <v>0</v>
      </c>
      <c r="EO67" s="187">
        <f>LOOKUP(2,1/('[4]Raw data'!$K$1:$K$7986=EL67),'[4]Raw data'!$G$1:$G$7986)</f>
        <v>0</v>
      </c>
      <c r="EP67" s="187" t="b">
        <f>LOOKUP(2,1/('[4]Raw data'!$K$1:$K$7986=EL67),'[4]Raw data'!$H$1:$H$7986)</f>
        <v>0</v>
      </c>
      <c r="EQ67" s="187" t="str">
        <f>LOOKUP(2,1/('[4]Raw data'!$K$1:$K$7986=EL67),'[4]Raw data'!$J$1:$J$7986)</f>
        <v>No expectation of PiN with severe to extreme humanitarian needs.</v>
      </c>
      <c r="ER67" s="187">
        <f>LOOKUP(2,1/('[4]Raw data'!$K$1:$K$7986=EL67),'[4]Raw data'!$I$1:$I$7986)</f>
        <v>0</v>
      </c>
      <c r="ES67" s="200">
        <f>LOOKUP(2,1/('[4]Raw data'!$K$1:$K$7986=EL67),'[4]Raw data'!$L$1:$L$7986)</f>
        <v>43511</v>
      </c>
      <c r="ET67" s="188" t="s">
        <v>4531</v>
      </c>
      <c r="EU67" s="188">
        <v>248</v>
      </c>
      <c r="EV67" s="188" t="s">
        <v>2303</v>
      </c>
      <c r="EW67" s="188" t="s">
        <v>734</v>
      </c>
      <c r="EX67" s="188">
        <v>2</v>
      </c>
      <c r="EY67" s="188" t="s">
        <v>2305</v>
      </c>
      <c r="EZ67" s="188" t="s">
        <v>2133</v>
      </c>
      <c r="FA67" s="207">
        <v>43511</v>
      </c>
      <c r="FB67" s="198" t="s">
        <v>4532</v>
      </c>
      <c r="FC67" s="187">
        <v>1</v>
      </c>
      <c r="FD67" s="187">
        <v>0</v>
      </c>
      <c r="FE67" s="187">
        <v>0</v>
      </c>
      <c r="FF67" s="187" t="b">
        <v>0</v>
      </c>
      <c r="FG67" s="187">
        <v>0</v>
      </c>
      <c r="FH67" s="187">
        <v>0</v>
      </c>
      <c r="FI67" s="200">
        <v>43511</v>
      </c>
      <c r="FJ67" s="198" t="s">
        <v>4533</v>
      </c>
      <c r="FK67" s="188">
        <v>0</v>
      </c>
      <c r="FL67" s="188">
        <v>0</v>
      </c>
      <c r="FM67" s="188">
        <v>0</v>
      </c>
      <c r="FN67" s="188" t="b">
        <v>0</v>
      </c>
      <c r="FO67" s="188" t="s">
        <v>2283</v>
      </c>
      <c r="FP67" s="184">
        <v>0</v>
      </c>
      <c r="FQ67" s="206">
        <v>43511</v>
      </c>
      <c r="FR67" s="198" t="s">
        <v>4534</v>
      </c>
      <c r="FS67" s="187">
        <v>0</v>
      </c>
      <c r="FT67" s="187">
        <v>0</v>
      </c>
      <c r="FU67" s="187">
        <v>0</v>
      </c>
      <c r="FV67" s="187" t="b">
        <v>0</v>
      </c>
      <c r="FW67" s="187" t="s">
        <v>2283</v>
      </c>
      <c r="FX67" s="187">
        <v>0</v>
      </c>
      <c r="FY67" s="200">
        <v>43511</v>
      </c>
      <c r="FZ67" s="188" t="s">
        <v>4535</v>
      </c>
      <c r="GA67" s="188">
        <v>0</v>
      </c>
      <c r="GB67" s="188" t="s">
        <v>2227</v>
      </c>
      <c r="GC67" s="188" t="s">
        <v>734</v>
      </c>
      <c r="GD67" s="188">
        <v>2</v>
      </c>
      <c r="GE67" s="188" t="s">
        <v>2282</v>
      </c>
      <c r="GF67" s="188">
        <v>0</v>
      </c>
      <c r="GG67" s="207">
        <v>43511</v>
      </c>
      <c r="GH67" s="198" t="s">
        <v>4536</v>
      </c>
      <c r="GI67" s="187">
        <v>0</v>
      </c>
      <c r="GJ67" s="187" t="s">
        <v>2227</v>
      </c>
      <c r="GK67" s="187" t="s">
        <v>734</v>
      </c>
      <c r="GL67" s="187">
        <v>2</v>
      </c>
      <c r="GM67" s="187" t="s">
        <v>2282</v>
      </c>
      <c r="GN67" s="187">
        <v>0</v>
      </c>
      <c r="GO67" s="200">
        <v>43511</v>
      </c>
      <c r="GP67" s="188" t="s">
        <v>4537</v>
      </c>
      <c r="GQ67" s="188">
        <v>0</v>
      </c>
      <c r="GR67" s="188" t="s">
        <v>2227</v>
      </c>
      <c r="GS67" s="188" t="s">
        <v>734</v>
      </c>
      <c r="GT67" s="188">
        <v>2</v>
      </c>
      <c r="GU67" s="188" t="s">
        <v>2282</v>
      </c>
      <c r="GV67" s="188">
        <v>0</v>
      </c>
      <c r="GW67" s="207">
        <v>43511</v>
      </c>
      <c r="GX67" s="198" t="s">
        <v>4538</v>
      </c>
      <c r="GY67" s="187">
        <v>0</v>
      </c>
      <c r="GZ67" s="187" t="s">
        <v>2227</v>
      </c>
      <c r="HA67" s="187" t="s">
        <v>734</v>
      </c>
      <c r="HB67" s="187">
        <v>2</v>
      </c>
      <c r="HC67" s="187" t="s">
        <v>2282</v>
      </c>
      <c r="HD67" s="187">
        <v>0</v>
      </c>
      <c r="HE67" s="200">
        <v>43511</v>
      </c>
      <c r="HF67" s="188" t="s">
        <v>4539</v>
      </c>
      <c r="HG67" s="188">
        <v>0</v>
      </c>
      <c r="HH67" s="188" t="s">
        <v>2227</v>
      </c>
      <c r="HI67" s="188" t="s">
        <v>734</v>
      </c>
      <c r="HJ67" s="188">
        <v>2</v>
      </c>
      <c r="HK67" s="188" t="s">
        <v>2282</v>
      </c>
      <c r="HL67" s="188">
        <v>0</v>
      </c>
      <c r="HM67" s="207">
        <v>43511</v>
      </c>
      <c r="HN67" s="198" t="s">
        <v>4540</v>
      </c>
      <c r="HO67" s="187">
        <v>0</v>
      </c>
      <c r="HP67" s="187" t="s">
        <v>2227</v>
      </c>
      <c r="HQ67" s="187" t="s">
        <v>734</v>
      </c>
      <c r="HR67" s="187">
        <v>2</v>
      </c>
      <c r="HS67" s="187" t="s">
        <v>2282</v>
      </c>
      <c r="HT67" s="187">
        <v>0</v>
      </c>
      <c r="HU67" s="200">
        <v>43511</v>
      </c>
      <c r="HV67" s="188" t="s">
        <v>4541</v>
      </c>
      <c r="HW67" s="188">
        <v>0</v>
      </c>
      <c r="HX67" s="188" t="s">
        <v>2227</v>
      </c>
      <c r="HY67" s="188" t="s">
        <v>734</v>
      </c>
      <c r="HZ67" s="188">
        <v>2</v>
      </c>
      <c r="IA67" s="188" t="s">
        <v>2282</v>
      </c>
      <c r="IB67" s="188">
        <v>0</v>
      </c>
      <c r="IC67" s="207">
        <v>43511</v>
      </c>
      <c r="ID67" s="198" t="s">
        <v>4542</v>
      </c>
      <c r="IE67" s="187">
        <v>0</v>
      </c>
      <c r="IF67" s="187" t="s">
        <v>2227</v>
      </c>
      <c r="IG67" s="187" t="s">
        <v>734</v>
      </c>
      <c r="IH67" s="187">
        <v>2</v>
      </c>
      <c r="II67" s="187" t="s">
        <v>2282</v>
      </c>
      <c r="IJ67" s="187">
        <v>0</v>
      </c>
      <c r="IK67" s="200">
        <v>43511</v>
      </c>
      <c r="IL67" s="188" t="s">
        <v>4543</v>
      </c>
      <c r="IM67" s="188">
        <v>0</v>
      </c>
      <c r="IN67" s="188" t="s">
        <v>2227</v>
      </c>
      <c r="IO67" s="188" t="s">
        <v>734</v>
      </c>
      <c r="IP67" s="188">
        <v>2</v>
      </c>
      <c r="IQ67" s="188" t="s">
        <v>2282</v>
      </c>
      <c r="IR67" s="188">
        <v>0</v>
      </c>
      <c r="IS67" s="207">
        <v>43511</v>
      </c>
    </row>
    <row r="68" spans="1:253" x14ac:dyDescent="0.3">
      <c r="A68" t="s">
        <v>1303</v>
      </c>
      <c r="B68" t="s">
        <v>791</v>
      </c>
      <c r="C68" t="s">
        <v>845</v>
      </c>
      <c r="D68" t="str">
        <f>Lists!C:C</f>
        <v>Mozambique</v>
      </c>
      <c r="E68" t="s">
        <v>216</v>
      </c>
      <c r="F68" t="s">
        <v>4544</v>
      </c>
      <c r="G68" s="186">
        <v>28860000</v>
      </c>
      <c r="H68" s="187" t="s">
        <v>2118</v>
      </c>
      <c r="I68" s="187" t="s">
        <v>735</v>
      </c>
      <c r="J68" s="187">
        <v>1</v>
      </c>
      <c r="K68" s="187" t="s">
        <v>2214</v>
      </c>
      <c r="L68" s="187" t="s">
        <v>2149</v>
      </c>
      <c r="M68" s="201">
        <v>43511</v>
      </c>
      <c r="N68" s="198" t="s">
        <v>4545</v>
      </c>
      <c r="O68" s="189">
        <v>782000</v>
      </c>
      <c r="P68" s="189" t="s">
        <v>2119</v>
      </c>
      <c r="Q68" s="189" t="s">
        <v>735</v>
      </c>
      <c r="R68" s="189">
        <v>1</v>
      </c>
      <c r="S68" s="189">
        <v>0</v>
      </c>
      <c r="T68" s="189" t="s">
        <v>2150</v>
      </c>
      <c r="U68" s="204">
        <v>43510</v>
      </c>
      <c r="V68" s="198" t="s">
        <v>4546</v>
      </c>
      <c r="W68" s="187">
        <v>28860000</v>
      </c>
      <c r="X68" s="187" t="s">
        <v>2118</v>
      </c>
      <c r="Y68" s="187" t="s">
        <v>735</v>
      </c>
      <c r="Z68" s="187">
        <v>1</v>
      </c>
      <c r="AA68" s="187" t="s">
        <v>2214</v>
      </c>
      <c r="AB68" s="187" t="s">
        <v>2149</v>
      </c>
      <c r="AC68" s="201">
        <v>43510</v>
      </c>
      <c r="AD68" s="198" t="s">
        <v>4547</v>
      </c>
      <c r="AE68" s="188">
        <v>28860000</v>
      </c>
      <c r="AF68" s="188" t="s">
        <v>2118</v>
      </c>
      <c r="AG68" s="188" t="s">
        <v>735</v>
      </c>
      <c r="AH68" s="188">
        <v>1</v>
      </c>
      <c r="AI68" s="188" t="s">
        <v>2214</v>
      </c>
      <c r="AJ68" s="188" t="s">
        <v>2149</v>
      </c>
      <c r="AK68" s="207">
        <v>43510</v>
      </c>
      <c r="AL68" s="198" t="s">
        <v>4548</v>
      </c>
      <c r="AM68" s="187">
        <v>0</v>
      </c>
      <c r="AN68" s="187">
        <v>0</v>
      </c>
      <c r="AO68" s="187">
        <v>0</v>
      </c>
      <c r="AP68" s="187" t="b">
        <v>0</v>
      </c>
      <c r="AQ68" s="187">
        <v>0</v>
      </c>
      <c r="AR68" s="187">
        <v>0</v>
      </c>
      <c r="AS68" s="201">
        <v>43510</v>
      </c>
      <c r="AT68" s="188" t="s">
        <v>4549</v>
      </c>
      <c r="AU68" s="188">
        <v>0</v>
      </c>
      <c r="AV68" s="188">
        <v>0</v>
      </c>
      <c r="AW68" s="188">
        <v>0</v>
      </c>
      <c r="AX68" s="188" t="b">
        <v>0</v>
      </c>
      <c r="AY68" s="188">
        <v>0</v>
      </c>
      <c r="AZ68" s="188">
        <v>0</v>
      </c>
      <c r="BA68" s="207">
        <v>43510</v>
      </c>
      <c r="BB68" s="198" t="s">
        <v>4550</v>
      </c>
      <c r="BC68" s="187">
        <v>19500</v>
      </c>
      <c r="BD68" s="187" t="s">
        <v>2120</v>
      </c>
      <c r="BE68" s="187" t="s">
        <v>735</v>
      </c>
      <c r="BF68" s="187">
        <v>1</v>
      </c>
      <c r="BG68" s="187" t="s">
        <v>2215</v>
      </c>
      <c r="BH68" s="187">
        <v>0</v>
      </c>
      <c r="BI68" s="200">
        <v>43510</v>
      </c>
      <c r="BJ68" s="188" t="s">
        <v>4551</v>
      </c>
      <c r="BK68" s="188" t="s">
        <v>445</v>
      </c>
      <c r="BL68" s="188">
        <v>0</v>
      </c>
      <c r="BM68" s="188">
        <v>0</v>
      </c>
      <c r="BN68" s="188" t="b">
        <v>0</v>
      </c>
      <c r="BO68" s="188">
        <v>0</v>
      </c>
      <c r="BP68" s="188" t="s">
        <v>2277</v>
      </c>
      <c r="BQ68" s="207">
        <v>43510</v>
      </c>
      <c r="BR68" s="198" t="s">
        <v>4552</v>
      </c>
      <c r="BS68" s="187">
        <v>0</v>
      </c>
      <c r="BT68" s="187">
        <v>0</v>
      </c>
      <c r="BU68" s="187">
        <v>0</v>
      </c>
      <c r="BV68" s="187" t="b">
        <v>0</v>
      </c>
      <c r="BW68" s="187">
        <v>0</v>
      </c>
      <c r="BX68" s="187">
        <v>0</v>
      </c>
      <c r="BY68" s="200">
        <v>43510</v>
      </c>
      <c r="BZ68" s="188" t="s">
        <v>4553</v>
      </c>
      <c r="CA68" s="188">
        <v>0</v>
      </c>
      <c r="CB68" s="188">
        <v>0</v>
      </c>
      <c r="CC68" s="188">
        <v>0</v>
      </c>
      <c r="CD68" s="188" t="b">
        <v>0</v>
      </c>
      <c r="CE68" s="188">
        <v>0</v>
      </c>
      <c r="CF68" s="188">
        <v>0</v>
      </c>
      <c r="CG68" s="207">
        <v>43510</v>
      </c>
      <c r="CH68" s="198" t="s">
        <v>4554</v>
      </c>
      <c r="CI68" s="188" t="e">
        <v>#N/A</v>
      </c>
      <c r="CJ68" s="188" t="e">
        <v>#N/A</v>
      </c>
      <c r="CK68" s="188" t="e">
        <v>#N/A</v>
      </c>
      <c r="CL68" s="188" t="e">
        <v>#N/A</v>
      </c>
      <c r="CM68" s="188" t="e">
        <v>#N/A</v>
      </c>
      <c r="CN68" s="188" t="e">
        <v>#N/A</v>
      </c>
      <c r="CO68" s="195" t="e">
        <v>#N/A</v>
      </c>
      <c r="CP68" s="188" t="s">
        <v>4555</v>
      </c>
      <c r="CQ68" s="187" t="s">
        <v>445</v>
      </c>
      <c r="CR68" s="187">
        <v>0</v>
      </c>
      <c r="CS68" s="187">
        <v>0</v>
      </c>
      <c r="CT68" s="187" t="b">
        <v>0</v>
      </c>
      <c r="CU68" s="187">
        <v>0</v>
      </c>
      <c r="CV68" s="187">
        <v>0</v>
      </c>
      <c r="CW68" s="200">
        <v>43510</v>
      </c>
      <c r="CX68" s="184" t="str">
        <f t="shared" ref="CX68:CX125" si="10">$C68&amp;""&amp;$CX$1</f>
        <v>MOZ002People in Need</v>
      </c>
      <c r="CY68" s="184">
        <f>IF(LOOKUP(2,1/(Log!$K$1:$K$7986=CX68),Log!$E$1:$E$7986)="x","x",ROUND(LOOKUP(2,1/(Log!$K$1:$K$7986=CX68),Log!$E$1:$E$7986),-3))</f>
        <v>2030000</v>
      </c>
      <c r="CZ68" s="188" t="str">
        <f>LOOKUP(2,1/('[4]Raw data'!$K$1:$K$7986=CX68),'[4]Raw data'!$F$1:$F$7986)</f>
        <v>IPC september 2018 acute food insecurity analysis</v>
      </c>
      <c r="DA68" s="188" t="str">
        <f>LOOKUP(2,1/('[4]Raw data'!$K$1:$K$7986=CX68),'[4]Raw data'!$G$1:$G$7986)</f>
        <v>High</v>
      </c>
      <c r="DB68" s="188">
        <f>LOOKUP(2,1/('[4]Raw data'!$K$1:$K$7986=CX68),'[4]Raw data'!$H$1:$H$7986)</f>
        <v>1</v>
      </c>
      <c r="DC68" s="188" t="str">
        <f>LOOKUP(2,1/('[4]Raw data'!$K$1:$K$7986=CX68),'[4]Raw data'!$J$1:$J$7986)</f>
        <v>Estimate of population in IPC 3 and 4 between January and March 2019</v>
      </c>
      <c r="DD68" s="188" t="str">
        <f>LOOKUP(2,1/('[4]Raw data'!$K$1:$K$7986=CX68),'[4]Raw data'!$I$1:$I$7986)</f>
        <v>http://www.ipcinfo.org/ipc-country-analysis/details-map/en/c/1151806/</v>
      </c>
      <c r="DE68" s="207">
        <f>LOOKUP(2,1/('[4]Raw data'!$K$1:$K$7986=CX68),'[4]Raw data'!$L$1:$L$7986)</f>
        <v>43510</v>
      </c>
      <c r="DF68" s="197" t="str">
        <f t="shared" ref="DF68:DF125" si="11">$C68&amp;""&amp;$DF$1</f>
        <v>MOZ002People facing minimal humanitarian needs (level 1)</v>
      </c>
      <c r="DG68" s="183">
        <f>IF(LOOKUP(2,1/(Log!$K$1:$K$7986=DF68),Log!$E$1:$E$7986)="x","x",ROUND(LOOKUP(2,1/(Log!$K$1:$K$7986=DF68),Log!$E$1:$E$7986),-3))</f>
        <v>0</v>
      </c>
      <c r="DH68" s="187">
        <f>LOOKUP(2,1/('[4]Raw data'!$K$1:$K$7986=DF68),'[4]Raw data'!$F$1:$F$7986)</f>
        <v>0</v>
      </c>
      <c r="DI68" s="187">
        <f>LOOKUP(2,1/('[4]Raw data'!$K$1:$K$7986=DF68),'[4]Raw data'!$G$1:$G$7986)</f>
        <v>0</v>
      </c>
      <c r="DJ68" s="187" t="b">
        <f>LOOKUP(2,1/('[4]Raw data'!$K$1:$K$7986=DF68),'[4]Raw data'!$H$1:$H$7986)</f>
        <v>0</v>
      </c>
      <c r="DK68" s="187">
        <f>LOOKUP(2,1/('[4]Raw data'!$K$1:$K$7986=DF68),'[4]Raw data'!$J$1:$J$7986)</f>
        <v>0</v>
      </c>
      <c r="DL68" s="187">
        <f>LOOKUP(2,1/('[4]Raw data'!$K$1:$K$7986=DF68),'[4]Raw data'!$I$1:$I$7986)</f>
        <v>0</v>
      </c>
      <c r="DM68" s="200">
        <f>LOOKUP(2,1/('[4]Raw data'!$K$1:$K$7986=DF68),'[4]Raw data'!$L$1:$L$7986)</f>
        <v>43510</v>
      </c>
      <c r="DN68" s="188" t="str">
        <f t="shared" si="6"/>
        <v>MOZ002People facing stressed humanitarian needs (level 2)</v>
      </c>
      <c r="DO68" s="184">
        <f>IF(LOOKUP(2,1/(Log!$K$1:$K$7986=DN68),Log!$E$1:$E$7986)="x","x",ROUND(LOOKUP(2,1/(Log!$K$1:$K$7986=DN68),Log!$E$1:$E$7986),-3))</f>
        <v>0</v>
      </c>
      <c r="DP68" s="188">
        <f>LOOKUP(2,1/('[4]Raw data'!$K$1:$K$7986=DN68),'[4]Raw data'!$F$1:$F$7986)</f>
        <v>0</v>
      </c>
      <c r="DQ68" s="188">
        <f>LOOKUP(2,1/('[4]Raw data'!$K$1:$K$7986=DN68),'[4]Raw data'!$G$1:$G$7986)</f>
        <v>0</v>
      </c>
      <c r="DR68" s="188" t="b">
        <f>LOOKUP(2,1/('[4]Raw data'!$K$1:$K$7986=DN68),'[4]Raw data'!$H$1:$H$7986)</f>
        <v>0</v>
      </c>
      <c r="DS68" s="188">
        <f>LOOKUP(2,1/('[4]Raw data'!$K$1:$K$7986=DN68),'[4]Raw data'!$J$1:$J$7986)</f>
        <v>0</v>
      </c>
      <c r="DT68" s="188">
        <f>LOOKUP(2,1/('[4]Raw data'!$K$1:$K$7986=DN68),'[4]Raw data'!$I$1:$I$7986)</f>
        <v>0</v>
      </c>
      <c r="DU68" s="207">
        <f>LOOKUP(2,1/('[4]Raw data'!$K$1:$K$7986=DN68),'[4]Raw data'!$L$1:$L$7986)</f>
        <v>43510</v>
      </c>
      <c r="DV68" s="198" t="str">
        <f t="shared" si="7"/>
        <v>MOZ002People  facing moderate humanitarian needs (level 3)</v>
      </c>
      <c r="DW68" s="183">
        <f>IF(LOOKUP(2,1/(Log!$K$1:$K$7986=DV68),Log!$E$1:$E$7986)="x","x",ROUND(LOOKUP(2,1/(Log!$K$1:$K$7986=DV68),Log!$E$1:$E$7986),-3))</f>
        <v>1566000</v>
      </c>
      <c r="DX68" s="187" t="str">
        <f>LOOKUP(2,1/('[4]Raw data'!$K$1:$K$7986=DV68),'[4]Raw data'!$F$1:$F$7986)</f>
        <v>IPC september 2018 acute food insecurity analysis</v>
      </c>
      <c r="DY68" s="187">
        <f>LOOKUP(2,1/('[4]Raw data'!$K$1:$K$7986=DV68),'[4]Raw data'!$G$1:$G$7986)</f>
        <v>0</v>
      </c>
      <c r="DZ68" s="187" t="b">
        <f>LOOKUP(2,1/('[4]Raw data'!$K$1:$K$7986=DV68),'[4]Raw data'!$H$1:$H$7986)</f>
        <v>0</v>
      </c>
      <c r="EA68" s="187" t="str">
        <f>LOOKUP(2,1/('[4]Raw data'!$K$1:$K$7986=DV68),'[4]Raw data'!$J$1:$J$7986)</f>
        <v>Estimate of population in IPC 3 between January and March 2019</v>
      </c>
      <c r="EB68" s="187" t="str">
        <f>LOOKUP(2,1/('[4]Raw data'!$K$1:$K$7986=DV68),'[4]Raw data'!$I$1:$I$7986)</f>
        <v>http://www.ipcinfo.org/ipc-country-analysis/details-map/en/c/1151806/</v>
      </c>
      <c r="EC68" s="200">
        <f>LOOKUP(2,1/('[4]Raw data'!$K$1:$K$7986=DV68),'[4]Raw data'!$L$1:$L$7986)</f>
        <v>43510</v>
      </c>
      <c r="ED68" s="188" t="str">
        <f t="shared" si="8"/>
        <v>MOZ002People facing severe humanitarian needs (level 4)</v>
      </c>
      <c r="EE68" s="184">
        <f>IF(LOOKUP(2,1/(Log!$K$1:$K$7986=ED68),Log!$E$1:$E$7986)="x","x",ROUND(LOOKUP(2,1/(Log!$K$1:$K$7986=ED68),Log!$E$1:$E$7986),-3))</f>
        <v>464000</v>
      </c>
      <c r="EF68" s="188" t="str">
        <f>LOOKUP(2,1/('[4]Raw data'!$K$1:$K$7986=ED68),'[4]Raw data'!$F$1:$F$7986)</f>
        <v>IPC september 2018 acute food insecurity analysis</v>
      </c>
      <c r="EG68" s="188">
        <f>LOOKUP(2,1/('[4]Raw data'!$K$1:$K$7986=ED68),'[4]Raw data'!$G$1:$G$7986)</f>
        <v>0</v>
      </c>
      <c r="EH68" s="188" t="b">
        <f>LOOKUP(2,1/('[4]Raw data'!$K$1:$K$7986=ED68),'[4]Raw data'!$H$1:$H$7986)</f>
        <v>0</v>
      </c>
      <c r="EI68" s="188" t="str">
        <f>LOOKUP(2,1/('[4]Raw data'!$K$1:$K$7986=ED68),'[4]Raw data'!$J$1:$J$7986)</f>
        <v>Estimate of population in IPC 4 between January and March 2019</v>
      </c>
      <c r="EJ68" s="188" t="str">
        <f>LOOKUP(2,1/('[4]Raw data'!$K$1:$K$7986=ED68),'[4]Raw data'!$I$1:$I$7986)</f>
        <v>http://www.ipcinfo.org/ipc-country-analysis/details-map/en/c/1151806/</v>
      </c>
      <c r="EK68" s="207">
        <f>LOOKUP(2,1/('[4]Raw data'!$K$1:$K$7986=ED68),'[4]Raw data'!$L$1:$L$7986)</f>
        <v>43510</v>
      </c>
      <c r="EL68" s="198" t="str">
        <f t="shared" si="9"/>
        <v>MOZ002People facing extreme humanitarian needs (level 5)</v>
      </c>
      <c r="EM68" s="183">
        <f>IF(LOOKUP(2,1/(Log!$K$1:$K$7986=EL68),Log!$E$1:$E$7986)="x","x",ROUND(LOOKUP(2,1/(Log!$K$1:$K$7986=EL68),Log!$E$1:$E$7986),-3))</f>
        <v>0</v>
      </c>
      <c r="EN68" s="187">
        <f>LOOKUP(2,1/('[4]Raw data'!$K$1:$K$7986=EL68),'[4]Raw data'!$F$1:$F$7986)</f>
        <v>0</v>
      </c>
      <c r="EO68" s="187">
        <f>LOOKUP(2,1/('[4]Raw data'!$K$1:$K$7986=EL68),'[4]Raw data'!$G$1:$G$7986)</f>
        <v>0</v>
      </c>
      <c r="EP68" s="187" t="b">
        <f>LOOKUP(2,1/('[4]Raw data'!$K$1:$K$7986=EL68),'[4]Raw data'!$H$1:$H$7986)</f>
        <v>0</v>
      </c>
      <c r="EQ68" s="187">
        <f>LOOKUP(2,1/('[4]Raw data'!$K$1:$K$7986=EL68),'[4]Raw data'!$J$1:$J$7986)</f>
        <v>0</v>
      </c>
      <c r="ER68" s="187">
        <f>LOOKUP(2,1/('[4]Raw data'!$K$1:$K$7986=EL68),'[4]Raw data'!$I$1:$I$7986)</f>
        <v>0</v>
      </c>
      <c r="ES68" s="200">
        <f>LOOKUP(2,1/('[4]Raw data'!$K$1:$K$7986=EL68),'[4]Raw data'!$L$1:$L$7986)</f>
        <v>43510</v>
      </c>
      <c r="ET68" s="188" t="s">
        <v>4556</v>
      </c>
      <c r="EU68" s="188" t="s">
        <v>445</v>
      </c>
      <c r="EV68" s="188">
        <v>0</v>
      </c>
      <c r="EW68" s="188">
        <v>0</v>
      </c>
      <c r="EX68" s="188" t="b">
        <v>0</v>
      </c>
      <c r="EY68" s="188">
        <v>0</v>
      </c>
      <c r="EZ68" s="188">
        <v>0</v>
      </c>
      <c r="FA68" s="207">
        <v>43510</v>
      </c>
      <c r="FB68" s="198" t="s">
        <v>4557</v>
      </c>
      <c r="FC68" s="187">
        <v>2</v>
      </c>
      <c r="FD68" s="187">
        <v>0</v>
      </c>
      <c r="FE68" s="187">
        <v>0</v>
      </c>
      <c r="FF68" s="187" t="b">
        <v>0</v>
      </c>
      <c r="FG68" s="187" t="s">
        <v>2219</v>
      </c>
      <c r="FH68" s="187">
        <v>0</v>
      </c>
      <c r="FI68" s="200">
        <v>43510</v>
      </c>
      <c r="FJ68" s="198" t="s">
        <v>4558</v>
      </c>
      <c r="FK68" s="188">
        <v>0</v>
      </c>
      <c r="FL68" s="188">
        <v>0</v>
      </c>
      <c r="FM68" s="188">
        <v>0</v>
      </c>
      <c r="FN68" s="188" t="b">
        <v>0</v>
      </c>
      <c r="FO68" s="188">
        <v>0</v>
      </c>
      <c r="FP68" s="184">
        <v>0</v>
      </c>
      <c r="FQ68" s="206">
        <v>43510</v>
      </c>
      <c r="FR68" s="198" t="s">
        <v>4559</v>
      </c>
      <c r="FS68" s="187">
        <v>0</v>
      </c>
      <c r="FT68" s="187">
        <v>0</v>
      </c>
      <c r="FU68" s="187">
        <v>0</v>
      </c>
      <c r="FV68" s="187" t="b">
        <v>0</v>
      </c>
      <c r="FW68" s="187">
        <v>0</v>
      </c>
      <c r="FX68" s="187">
        <v>0</v>
      </c>
      <c r="FY68" s="200">
        <v>43510</v>
      </c>
      <c r="FZ68" s="188" t="s">
        <v>4560</v>
      </c>
      <c r="GA68" s="188">
        <v>0</v>
      </c>
      <c r="GB68" s="188">
        <v>0</v>
      </c>
      <c r="GC68" s="188">
        <v>0</v>
      </c>
      <c r="GD68" s="188" t="b">
        <v>0</v>
      </c>
      <c r="GE68" s="188">
        <v>0</v>
      </c>
      <c r="GF68" s="188">
        <v>0</v>
      </c>
      <c r="GG68" s="207">
        <v>43510</v>
      </c>
      <c r="GH68" s="198" t="s">
        <v>4561</v>
      </c>
      <c r="GI68" s="187">
        <v>0</v>
      </c>
      <c r="GJ68" s="187">
        <v>0</v>
      </c>
      <c r="GK68" s="187">
        <v>0</v>
      </c>
      <c r="GL68" s="187" t="b">
        <v>0</v>
      </c>
      <c r="GM68" s="187">
        <v>0</v>
      </c>
      <c r="GN68" s="187">
        <v>0</v>
      </c>
      <c r="GO68" s="200">
        <v>43510</v>
      </c>
      <c r="GP68" s="188" t="s">
        <v>4562</v>
      </c>
      <c r="GQ68" s="188">
        <v>0</v>
      </c>
      <c r="GR68" s="188">
        <v>0</v>
      </c>
      <c r="GS68" s="188">
        <v>0</v>
      </c>
      <c r="GT68" s="188" t="b">
        <v>0</v>
      </c>
      <c r="GU68" s="188">
        <v>0</v>
      </c>
      <c r="GV68" s="188">
        <v>0</v>
      </c>
      <c r="GW68" s="207">
        <v>43510</v>
      </c>
      <c r="GX68" s="198" t="s">
        <v>4563</v>
      </c>
      <c r="GY68" s="187">
        <v>0</v>
      </c>
      <c r="GZ68" s="187">
        <v>0</v>
      </c>
      <c r="HA68" s="187">
        <v>0</v>
      </c>
      <c r="HB68" s="187" t="b">
        <v>0</v>
      </c>
      <c r="HC68" s="187">
        <v>0</v>
      </c>
      <c r="HD68" s="187">
        <v>0</v>
      </c>
      <c r="HE68" s="200">
        <v>43510</v>
      </c>
      <c r="HF68" s="188" t="s">
        <v>4564</v>
      </c>
      <c r="HG68" s="188">
        <v>0</v>
      </c>
      <c r="HH68" s="188">
        <v>0</v>
      </c>
      <c r="HI68" s="188">
        <v>0</v>
      </c>
      <c r="HJ68" s="188" t="b">
        <v>0</v>
      </c>
      <c r="HK68" s="188">
        <v>0</v>
      </c>
      <c r="HL68" s="188">
        <v>0</v>
      </c>
      <c r="HM68" s="207">
        <v>43510</v>
      </c>
      <c r="HN68" s="198" t="s">
        <v>4565</v>
      </c>
      <c r="HO68" s="187">
        <v>0</v>
      </c>
      <c r="HP68" s="187">
        <v>0</v>
      </c>
      <c r="HQ68" s="187">
        <v>0</v>
      </c>
      <c r="HR68" s="187" t="b">
        <v>0</v>
      </c>
      <c r="HS68" s="187">
        <v>0</v>
      </c>
      <c r="HT68" s="187">
        <v>0</v>
      </c>
      <c r="HU68" s="200">
        <v>43510</v>
      </c>
      <c r="HV68" s="188" t="s">
        <v>4566</v>
      </c>
      <c r="HW68" s="188">
        <v>2</v>
      </c>
      <c r="HX68" s="188">
        <v>0</v>
      </c>
      <c r="HY68" s="188">
        <v>0</v>
      </c>
      <c r="HZ68" s="188" t="b">
        <v>0</v>
      </c>
      <c r="IA68" s="188">
        <v>0</v>
      </c>
      <c r="IB68" s="188">
        <v>0</v>
      </c>
      <c r="IC68" s="207">
        <v>43510</v>
      </c>
      <c r="ID68" s="198" t="s">
        <v>4567</v>
      </c>
      <c r="IE68" s="187">
        <v>0</v>
      </c>
      <c r="IF68" s="187">
        <v>0</v>
      </c>
      <c r="IG68" s="187">
        <v>0</v>
      </c>
      <c r="IH68" s="187" t="b">
        <v>0</v>
      </c>
      <c r="II68" s="187">
        <v>0</v>
      </c>
      <c r="IJ68" s="187">
        <v>0</v>
      </c>
      <c r="IK68" s="200">
        <v>43510</v>
      </c>
      <c r="IL68" s="188" t="s">
        <v>4568</v>
      </c>
      <c r="IM68" s="188">
        <v>1</v>
      </c>
      <c r="IN68" s="188">
        <v>0</v>
      </c>
      <c r="IO68" s="188">
        <v>0</v>
      </c>
      <c r="IP68" s="188" t="b">
        <v>0</v>
      </c>
      <c r="IQ68" s="188">
        <v>0</v>
      </c>
      <c r="IR68" s="188">
        <v>0</v>
      </c>
      <c r="IS68" s="207">
        <v>43510</v>
      </c>
    </row>
    <row r="69" spans="1:253" x14ac:dyDescent="0.3">
      <c r="A69" t="s">
        <v>362</v>
      </c>
      <c r="B69" t="s">
        <v>861</v>
      </c>
      <c r="C69" t="s">
        <v>717</v>
      </c>
      <c r="D69" t="str">
        <f>Lists!C:C</f>
        <v>Myanmar</v>
      </c>
      <c r="E69" t="s">
        <v>218</v>
      </c>
      <c r="F69" t="s">
        <v>4569</v>
      </c>
      <c r="G69" s="186">
        <v>52204000</v>
      </c>
      <c r="H69" s="187" t="s">
        <v>1994</v>
      </c>
      <c r="I69" s="187" t="s">
        <v>734</v>
      </c>
      <c r="J69" s="187">
        <v>2</v>
      </c>
      <c r="K69" s="187" t="s">
        <v>2007</v>
      </c>
      <c r="L69" s="187" t="s">
        <v>2001</v>
      </c>
      <c r="M69" s="201">
        <v>43510</v>
      </c>
      <c r="N69" s="198" t="s">
        <v>4570</v>
      </c>
      <c r="O69" s="189">
        <v>282000</v>
      </c>
      <c r="P69" s="189" t="s">
        <v>1995</v>
      </c>
      <c r="Q69" s="189" t="s">
        <v>734</v>
      </c>
      <c r="R69" s="189">
        <v>2</v>
      </c>
      <c r="S69" s="189" t="s">
        <v>2008</v>
      </c>
      <c r="T69" s="189" t="s">
        <v>2002</v>
      </c>
      <c r="U69" s="204">
        <v>43510</v>
      </c>
      <c r="V69" s="198" t="s">
        <v>4571</v>
      </c>
      <c r="W69" s="187">
        <v>9264000</v>
      </c>
      <c r="X69" s="187" t="s">
        <v>1996</v>
      </c>
      <c r="Y69" s="187" t="s">
        <v>734</v>
      </c>
      <c r="Z69" s="187">
        <v>2</v>
      </c>
      <c r="AA69" s="187" t="s">
        <v>2009</v>
      </c>
      <c r="AB69" s="187" t="s">
        <v>2003</v>
      </c>
      <c r="AC69" s="201">
        <v>43510</v>
      </c>
      <c r="AD69" s="198" t="s">
        <v>4572</v>
      </c>
      <c r="AE69" s="188">
        <v>3541000</v>
      </c>
      <c r="AF69" s="188" t="s">
        <v>1997</v>
      </c>
      <c r="AG69" s="188" t="s">
        <v>734</v>
      </c>
      <c r="AH69" s="188">
        <v>2</v>
      </c>
      <c r="AI69" s="188" t="s">
        <v>2010</v>
      </c>
      <c r="AJ69" s="188" t="s">
        <v>2004</v>
      </c>
      <c r="AK69" s="207">
        <v>43510</v>
      </c>
      <c r="AL69" s="198" t="s">
        <v>4573</v>
      </c>
      <c r="AM69" s="187">
        <v>1401000</v>
      </c>
      <c r="AN69" s="187" t="s">
        <v>1998</v>
      </c>
      <c r="AO69" s="187" t="s">
        <v>734</v>
      </c>
      <c r="AP69" s="187">
        <v>2</v>
      </c>
      <c r="AQ69" s="187" t="s">
        <v>2011</v>
      </c>
      <c r="AR69" s="187" t="s">
        <v>2005</v>
      </c>
      <c r="AS69" s="201">
        <v>43510</v>
      </c>
      <c r="AT69" s="188" t="s">
        <v>4574</v>
      </c>
      <c r="AU69" s="188" t="s">
        <v>445</v>
      </c>
      <c r="AV69" s="188">
        <v>0</v>
      </c>
      <c r="AW69" s="188">
        <v>0</v>
      </c>
      <c r="AX69" s="188" t="b">
        <v>0</v>
      </c>
      <c r="AY69" s="188" t="s">
        <v>1389</v>
      </c>
      <c r="AZ69" s="188">
        <v>0</v>
      </c>
      <c r="BA69" s="207">
        <v>43510</v>
      </c>
      <c r="BB69" s="198" t="s">
        <v>4575</v>
      </c>
      <c r="BC69" s="187" t="s">
        <v>445</v>
      </c>
      <c r="BD69" s="187">
        <v>0</v>
      </c>
      <c r="BE69" s="187">
        <v>0</v>
      </c>
      <c r="BF69" s="187" t="b">
        <v>0</v>
      </c>
      <c r="BG69" s="187" t="s">
        <v>1389</v>
      </c>
      <c r="BH69" s="187">
        <v>0</v>
      </c>
      <c r="BI69" s="200">
        <v>43510</v>
      </c>
      <c r="BJ69" s="188" t="s">
        <v>4576</v>
      </c>
      <c r="BK69" s="188">
        <v>175</v>
      </c>
      <c r="BL69" s="188" t="s">
        <v>1999</v>
      </c>
      <c r="BM69" s="188" t="s">
        <v>733</v>
      </c>
      <c r="BN69" s="188">
        <v>3</v>
      </c>
      <c r="BO69" s="188" t="s">
        <v>2012</v>
      </c>
      <c r="BP69" s="188" t="s">
        <v>2006</v>
      </c>
      <c r="BQ69" s="207">
        <v>43510</v>
      </c>
      <c r="BR69" s="198" t="s">
        <v>4577</v>
      </c>
      <c r="BS69" s="187" t="s">
        <v>445</v>
      </c>
      <c r="BT69" s="187">
        <v>0</v>
      </c>
      <c r="BU69" s="187">
        <v>0</v>
      </c>
      <c r="BV69" s="187" t="b">
        <v>0</v>
      </c>
      <c r="BW69" s="187" t="s">
        <v>1389</v>
      </c>
      <c r="BX69" s="187">
        <v>0</v>
      </c>
      <c r="BY69" s="200">
        <v>43510</v>
      </c>
      <c r="BZ69" s="188" t="s">
        <v>4578</v>
      </c>
      <c r="CA69" s="188" t="s">
        <v>445</v>
      </c>
      <c r="CB69" s="188">
        <v>0</v>
      </c>
      <c r="CC69" s="188">
        <v>0</v>
      </c>
      <c r="CD69" s="188" t="b">
        <v>0</v>
      </c>
      <c r="CE69" s="188" t="s">
        <v>1389</v>
      </c>
      <c r="CF69" s="188">
        <v>0</v>
      </c>
      <c r="CG69" s="207">
        <v>43510</v>
      </c>
      <c r="CH69" s="198" t="s">
        <v>4579</v>
      </c>
      <c r="CI69" s="188" t="e">
        <v>#N/A</v>
      </c>
      <c r="CJ69" s="188" t="e">
        <v>#N/A</v>
      </c>
      <c r="CK69" s="188" t="e">
        <v>#N/A</v>
      </c>
      <c r="CL69" s="188" t="e">
        <v>#N/A</v>
      </c>
      <c r="CM69" s="188" t="e">
        <v>#N/A</v>
      </c>
      <c r="CN69" s="188" t="e">
        <v>#N/A</v>
      </c>
      <c r="CO69" s="195" t="e">
        <v>#N/A</v>
      </c>
      <c r="CP69" s="188" t="s">
        <v>4580</v>
      </c>
      <c r="CQ69" s="187" t="s">
        <v>445</v>
      </c>
      <c r="CR69" s="187">
        <v>0</v>
      </c>
      <c r="CS69" s="187">
        <v>0</v>
      </c>
      <c r="CT69" s="187" t="b">
        <v>0</v>
      </c>
      <c r="CU69" s="187" t="s">
        <v>1389</v>
      </c>
      <c r="CV69" s="187">
        <v>0</v>
      </c>
      <c r="CW69" s="200">
        <v>43510</v>
      </c>
      <c r="CX69" s="184" t="str">
        <f t="shared" si="10"/>
        <v>MMR001People in Need</v>
      </c>
      <c r="CY69" s="184">
        <f>IF(LOOKUP(2,1/(Log!$K$1:$K$7986=CX69),Log!$E$1:$E$7986)="x","x",ROUND(LOOKUP(2,1/(Log!$K$1:$K$7986=CX69),Log!$E$1:$E$7986),-3))</f>
        <v>931000</v>
      </c>
      <c r="CZ69" s="188" t="str">
        <f>LOOKUP(2,1/('[4]Raw data'!$K$1:$K$7986=CX69),'[4]Raw data'!$F$1:$F$7986)</f>
        <v>OCHA HNO 2019</v>
      </c>
      <c r="DA69" s="188" t="str">
        <f>LOOKUP(2,1/('[4]Raw data'!$K$1:$K$7986=CX69),'[4]Raw data'!$G$1:$G$7986)</f>
        <v>Medium</v>
      </c>
      <c r="DB69" s="188">
        <f>LOOKUP(2,1/('[4]Raw data'!$K$1:$K$7986=CX69),'[4]Raw data'!$H$1:$H$7986)</f>
        <v>2</v>
      </c>
      <c r="DC69" s="188" t="str">
        <f>LOOKUP(2,1/('[4]Raw data'!$K$1:$K$7986=CX69),'[4]Raw data'!$J$1:$J$7986)</f>
        <v>IDP's + IDP returnees/ resettled/locally integrated + Non-displaced stateless people in Rakhine +  Other vulnerable crisis-affected people (includes the non-Muslim population in the village tracts that are mixed[excluding the main urban areas] in Rakhine + 30% of the local population in conflict-affected village tracts [excluding the main urban areas] in Kachin and Shan.  It also includes a total of over 28,000 newly displaced people in Kachin and northern Shan since Jan 2018)</v>
      </c>
      <c r="DD69" s="188" t="str">
        <f>LOOKUP(2,1/('[4]Raw data'!$K$1:$K$7986=CX69),'[4]Raw data'!$I$1:$I$7986)</f>
        <v>https://reliefweb.int/sites/reliefweb.int/files/resources/2019%20Myanmar%20HNO_FINAL.PDF</v>
      </c>
      <c r="DE69" s="207">
        <f>LOOKUP(2,1/('[4]Raw data'!$K$1:$K$7986=CX69),'[4]Raw data'!$L$1:$L$7986)</f>
        <v>43510</v>
      </c>
      <c r="DF69" s="197" t="str">
        <f t="shared" si="11"/>
        <v>MMR001People facing minimal humanitarian needs (level 1)</v>
      </c>
      <c r="DG69" s="183">
        <f>IF(LOOKUP(2,1/(Log!$K$1:$K$7986=DF69),Log!$E$1:$E$7986)="x","x",ROUND(LOOKUP(2,1/(Log!$K$1:$K$7986=DF69),Log!$E$1:$E$7986),-3))</f>
        <v>0</v>
      </c>
      <c r="DH69" s="187" t="str">
        <f>LOOKUP(2,1/('[4]Raw data'!$K$1:$K$7986=DF69),'[4]Raw data'!$F$1:$F$7986)</f>
        <v>OCHA HNO 2019</v>
      </c>
      <c r="DI69" s="187" t="str">
        <f>LOOKUP(2,1/('[4]Raw data'!$K$1:$K$7986=DF69),'[4]Raw data'!$G$1:$G$7986)</f>
        <v>Low</v>
      </c>
      <c r="DJ69" s="187">
        <f>LOOKUP(2,1/('[4]Raw data'!$K$1:$K$7986=DF69),'[4]Raw data'!$H$1:$H$7986)</f>
        <v>3</v>
      </c>
      <c r="DK69" s="187" t="str">
        <f>LOOKUP(2,1/('[4]Raw data'!$K$1:$K$7986=DF69),'[4]Raw data'!$J$1:$J$7986)</f>
        <v>Pin level 1 Rakhine conflict + Pin level 1 Kachin/Shan conflict</v>
      </c>
      <c r="DL69" s="187" t="str">
        <f>LOOKUP(2,1/('[4]Raw data'!$K$1:$K$7986=DF69),'[4]Raw data'!$I$1:$I$7986)</f>
        <v>https://reliefweb.int/sites/reliefweb.int/files/resources/2019%20Myanmar%20HNO_FINAL.PDF</v>
      </c>
      <c r="DM69" s="200">
        <f>LOOKUP(2,1/('[4]Raw data'!$K$1:$K$7986=DF69),'[4]Raw data'!$L$1:$L$7986)</f>
        <v>43510</v>
      </c>
      <c r="DN69" s="188" t="str">
        <f t="shared" si="6"/>
        <v>MMR001People facing stressed humanitarian needs (level 2)</v>
      </c>
      <c r="DO69" s="184">
        <f>IF(LOOKUP(2,1/(Log!$K$1:$K$7986=DN69),Log!$E$1:$E$7986)="x","x",ROUND(LOOKUP(2,1/(Log!$K$1:$K$7986=DN69),Log!$E$1:$E$7986),-3))</f>
        <v>0</v>
      </c>
      <c r="DP69" s="188" t="str">
        <f>LOOKUP(2,1/('[4]Raw data'!$K$1:$K$7986=DN69),'[4]Raw data'!$F$1:$F$7986)</f>
        <v>OCHA HNO 2019</v>
      </c>
      <c r="DQ69" s="188" t="str">
        <f>LOOKUP(2,1/('[4]Raw data'!$K$1:$K$7986=DN69),'[4]Raw data'!$G$1:$G$7986)</f>
        <v>Low</v>
      </c>
      <c r="DR69" s="188">
        <f>LOOKUP(2,1/('[4]Raw data'!$K$1:$K$7986=DN69),'[4]Raw data'!$H$1:$H$7986)</f>
        <v>3</v>
      </c>
      <c r="DS69" s="188" t="str">
        <f>LOOKUP(2,1/('[4]Raw data'!$K$1:$K$7986=DN69),'[4]Raw data'!$J$1:$J$7986)</f>
        <v>Pin level 2 Rakhine conflict + Pin level 2 Kachin/Shan conflict</v>
      </c>
      <c r="DT69" s="188" t="str">
        <f>LOOKUP(2,1/('[4]Raw data'!$K$1:$K$7986=DN69),'[4]Raw data'!$I$1:$I$7986)</f>
        <v>https://reliefweb.int/sites/reliefweb.int/files/resources/2019%20Myanmar%20HNO_FINAL.PDF</v>
      </c>
      <c r="DU69" s="207">
        <f>LOOKUP(2,1/('[4]Raw data'!$K$1:$K$7986=DN69),'[4]Raw data'!$L$1:$L$7986)</f>
        <v>43510</v>
      </c>
      <c r="DV69" s="198" t="str">
        <f t="shared" si="7"/>
        <v>MMR001People  facing moderate humanitarian needs (level 3)</v>
      </c>
      <c r="DW69" s="183">
        <f>IF(LOOKUP(2,1/(Log!$K$1:$K$7986=DV69),Log!$E$1:$E$7986)="x","x",ROUND(LOOKUP(2,1/(Log!$K$1:$K$7986=DV69),Log!$E$1:$E$7986),-3))</f>
        <v>501000</v>
      </c>
      <c r="DX69" s="187" t="str">
        <f>LOOKUP(2,1/('[4]Raw data'!$K$1:$K$7986=DV69),'[4]Raw data'!$F$1:$F$7986)</f>
        <v>OCHA HNO 2019</v>
      </c>
      <c r="DY69" s="187" t="str">
        <f>LOOKUP(2,1/('[4]Raw data'!$K$1:$K$7986=DV69),'[4]Raw data'!$G$1:$G$7986)</f>
        <v>Low</v>
      </c>
      <c r="DZ69" s="187">
        <f>LOOKUP(2,1/('[4]Raw data'!$K$1:$K$7986=DV69),'[4]Raw data'!$H$1:$H$7986)</f>
        <v>3</v>
      </c>
      <c r="EA69" s="187" t="str">
        <f>LOOKUP(2,1/('[4]Raw data'!$K$1:$K$7986=DV69),'[4]Raw data'!$J$1:$J$7986)</f>
        <v>Pin level 3 Rakhine conflict + Pin level 3 Kachin/Shan conflict</v>
      </c>
      <c r="EB69" s="187" t="str">
        <f>LOOKUP(2,1/('[4]Raw data'!$K$1:$K$7986=DV69),'[4]Raw data'!$I$1:$I$7986)</f>
        <v>https://reliefweb.int/sites/reliefweb.int/files/resources/2019%20Myanmar%20HNO_FINAL.PDF</v>
      </c>
      <c r="EC69" s="200">
        <f>LOOKUP(2,1/('[4]Raw data'!$K$1:$K$7986=DV69),'[4]Raw data'!$L$1:$L$7986)</f>
        <v>43510</v>
      </c>
      <c r="ED69" s="188" t="str">
        <f t="shared" si="8"/>
        <v>MMR001People facing severe humanitarian needs (level 4)</v>
      </c>
      <c r="EE69" s="184">
        <f>IF(LOOKUP(2,1/(Log!$K$1:$K$7986=ED69),Log!$E$1:$E$7986)="x","x",ROUND(LOOKUP(2,1/(Log!$K$1:$K$7986=ED69),Log!$E$1:$E$7986),-3))</f>
        <v>410000</v>
      </c>
      <c r="EF69" s="188" t="str">
        <f>LOOKUP(2,1/('[4]Raw data'!$K$1:$K$7986=ED69),'[4]Raw data'!$F$1:$F$7986)</f>
        <v>OCHA HNO 2019</v>
      </c>
      <c r="EG69" s="188" t="str">
        <f>LOOKUP(2,1/('[4]Raw data'!$K$1:$K$7986=ED69),'[4]Raw data'!$G$1:$G$7986)</f>
        <v>Low</v>
      </c>
      <c r="EH69" s="188">
        <f>LOOKUP(2,1/('[4]Raw data'!$K$1:$K$7986=ED69),'[4]Raw data'!$H$1:$H$7986)</f>
        <v>3</v>
      </c>
      <c r="EI69" s="188" t="str">
        <f>LOOKUP(2,1/('[4]Raw data'!$K$1:$K$7986=ED69),'[4]Raw data'!$J$1:$J$7986)</f>
        <v>Pin level 4 Rakhine conflict + Pin level 4 Kachin/Shan conflict</v>
      </c>
      <c r="EJ69" s="188" t="str">
        <f>LOOKUP(2,1/('[4]Raw data'!$K$1:$K$7986=ED69),'[4]Raw data'!$I$1:$I$7986)</f>
        <v>https://reliefweb.int/sites/reliefweb.int/files/resources/2019%20Myanmar%20HNO_FINAL.PDF</v>
      </c>
      <c r="EK69" s="207">
        <f>LOOKUP(2,1/('[4]Raw data'!$K$1:$K$7986=ED69),'[4]Raw data'!$L$1:$L$7986)</f>
        <v>43510</v>
      </c>
      <c r="EL69" s="198" t="str">
        <f t="shared" si="9"/>
        <v>MMR001People facing extreme humanitarian needs (level 5)</v>
      </c>
      <c r="EM69" s="183">
        <f>IF(LOOKUP(2,1/(Log!$K$1:$K$7986=EL69),Log!$E$1:$E$7986)="x","x",ROUND(LOOKUP(2,1/(Log!$K$1:$K$7986=EL69),Log!$E$1:$E$7986),-3))</f>
        <v>0</v>
      </c>
      <c r="EN69" s="187" t="str">
        <f>LOOKUP(2,1/('[4]Raw data'!$K$1:$K$7986=EL69),'[4]Raw data'!$F$1:$F$7986)</f>
        <v>OCHA HNO 2019</v>
      </c>
      <c r="EO69" s="187" t="str">
        <f>LOOKUP(2,1/('[4]Raw data'!$K$1:$K$7986=EL69),'[4]Raw data'!$G$1:$G$7986)</f>
        <v>Low</v>
      </c>
      <c r="EP69" s="187">
        <f>LOOKUP(2,1/('[4]Raw data'!$K$1:$K$7986=EL69),'[4]Raw data'!$H$1:$H$7986)</f>
        <v>3</v>
      </c>
      <c r="EQ69" s="187" t="str">
        <f>LOOKUP(2,1/('[4]Raw data'!$K$1:$K$7986=EL69),'[4]Raw data'!$J$1:$J$7986)</f>
        <v>Pin level 5 Rakhine conflict + Pin level 5 Kachin/Shan conflict</v>
      </c>
      <c r="ER69" s="187" t="str">
        <f>LOOKUP(2,1/('[4]Raw data'!$K$1:$K$7986=EL69),'[4]Raw data'!$I$1:$I$7986)</f>
        <v>https://reliefweb.int/sites/reliefweb.int/files/resources/2019%20Myanmar%20HNO_FINAL.PDF</v>
      </c>
      <c r="ES69" s="200">
        <f>LOOKUP(2,1/('[4]Raw data'!$K$1:$K$7986=EL69),'[4]Raw data'!$L$1:$L$7986)</f>
        <v>43510</v>
      </c>
      <c r="ET69" s="188" t="s">
        <v>4581</v>
      </c>
      <c r="EU69" s="188">
        <v>175</v>
      </c>
      <c r="EV69" s="188" t="s">
        <v>1999</v>
      </c>
      <c r="EW69" s="188" t="s">
        <v>733</v>
      </c>
      <c r="EX69" s="188">
        <v>3</v>
      </c>
      <c r="EY69" s="188" t="s">
        <v>2012</v>
      </c>
      <c r="EZ69" s="188" t="s">
        <v>1999</v>
      </c>
      <c r="FA69" s="207">
        <v>43510</v>
      </c>
      <c r="FB69" s="198" t="s">
        <v>4582</v>
      </c>
      <c r="FC69" s="187">
        <v>3</v>
      </c>
      <c r="FD69" s="187" t="s">
        <v>2000</v>
      </c>
      <c r="FE69" s="187" t="s">
        <v>734</v>
      </c>
      <c r="FF69" s="187">
        <v>2</v>
      </c>
      <c r="FG69" s="187" t="s">
        <v>2019</v>
      </c>
      <c r="FH69" s="187" t="s">
        <v>2006</v>
      </c>
      <c r="FI69" s="200">
        <v>43510</v>
      </c>
      <c r="FJ69" s="198" t="s">
        <v>4583</v>
      </c>
      <c r="FK69" s="188" t="s">
        <v>445</v>
      </c>
      <c r="FL69" s="188">
        <v>0</v>
      </c>
      <c r="FM69" s="188">
        <v>0</v>
      </c>
      <c r="FN69" s="188" t="b">
        <v>0</v>
      </c>
      <c r="FO69" s="188" t="s">
        <v>1389</v>
      </c>
      <c r="FP69" s="184">
        <v>0</v>
      </c>
      <c r="FQ69" s="206">
        <v>43510</v>
      </c>
      <c r="FR69" s="198" t="s">
        <v>4584</v>
      </c>
      <c r="FS69" s="187" t="s">
        <v>445</v>
      </c>
      <c r="FT69" s="187">
        <v>0</v>
      </c>
      <c r="FU69" s="187">
        <v>0</v>
      </c>
      <c r="FV69" s="187" t="b">
        <v>0</v>
      </c>
      <c r="FW69" s="187" t="s">
        <v>1389</v>
      </c>
      <c r="FX69" s="187">
        <v>0</v>
      </c>
      <c r="FY69" s="200">
        <v>43510</v>
      </c>
      <c r="FZ69" s="188" t="s">
        <v>4585</v>
      </c>
      <c r="GA69" s="188">
        <v>2</v>
      </c>
      <c r="GB69" s="188" t="s">
        <v>941</v>
      </c>
      <c r="GC69" s="188">
        <v>0</v>
      </c>
      <c r="GD69" s="188" t="b">
        <v>0</v>
      </c>
      <c r="GE69" s="188">
        <v>0</v>
      </c>
      <c r="GF69" s="188">
        <v>0</v>
      </c>
      <c r="GG69" s="207">
        <v>43510</v>
      </c>
      <c r="GH69" s="198" t="s">
        <v>4586</v>
      </c>
      <c r="GI69" s="187">
        <v>2</v>
      </c>
      <c r="GJ69" s="187" t="s">
        <v>941</v>
      </c>
      <c r="GK69" s="187">
        <v>0</v>
      </c>
      <c r="GL69" s="187" t="b">
        <v>0</v>
      </c>
      <c r="GM69" s="187">
        <v>0</v>
      </c>
      <c r="GN69" s="187">
        <v>0</v>
      </c>
      <c r="GO69" s="200">
        <v>43510</v>
      </c>
      <c r="GP69" s="188" t="s">
        <v>4587</v>
      </c>
      <c r="GQ69" s="188">
        <v>1</v>
      </c>
      <c r="GR69" s="188" t="s">
        <v>941</v>
      </c>
      <c r="GS69" s="188">
        <v>0</v>
      </c>
      <c r="GT69" s="188" t="b">
        <v>0</v>
      </c>
      <c r="GU69" s="188">
        <v>0</v>
      </c>
      <c r="GV69" s="188">
        <v>0</v>
      </c>
      <c r="GW69" s="207">
        <v>43510</v>
      </c>
      <c r="GX69" s="198" t="s">
        <v>4588</v>
      </c>
      <c r="GY69" s="187" t="s">
        <v>445</v>
      </c>
      <c r="GZ69" s="187" t="s">
        <v>941</v>
      </c>
      <c r="HA69" s="187">
        <v>0</v>
      </c>
      <c r="HB69" s="187" t="b">
        <v>0</v>
      </c>
      <c r="HC69" s="187">
        <v>0</v>
      </c>
      <c r="HD69" s="187">
        <v>0</v>
      </c>
      <c r="HE69" s="200">
        <v>43510</v>
      </c>
      <c r="HF69" s="188" t="s">
        <v>4589</v>
      </c>
      <c r="HG69" s="188">
        <v>2</v>
      </c>
      <c r="HH69" s="188" t="s">
        <v>941</v>
      </c>
      <c r="HI69" s="188">
        <v>0</v>
      </c>
      <c r="HJ69" s="188" t="b">
        <v>0</v>
      </c>
      <c r="HK69" s="188">
        <v>0</v>
      </c>
      <c r="HL69" s="188">
        <v>0</v>
      </c>
      <c r="HM69" s="207">
        <v>43510</v>
      </c>
      <c r="HN69" s="198" t="s">
        <v>4590</v>
      </c>
      <c r="HO69" s="187">
        <v>1</v>
      </c>
      <c r="HP69" s="187" t="s">
        <v>941</v>
      </c>
      <c r="HQ69" s="187">
        <v>0</v>
      </c>
      <c r="HR69" s="187" t="b">
        <v>0</v>
      </c>
      <c r="HS69" s="187">
        <v>0</v>
      </c>
      <c r="HT69" s="187">
        <v>0</v>
      </c>
      <c r="HU69" s="200">
        <v>43510</v>
      </c>
      <c r="HV69" s="188" t="s">
        <v>4591</v>
      </c>
      <c r="HW69" s="188">
        <v>1</v>
      </c>
      <c r="HX69" s="188" t="s">
        <v>941</v>
      </c>
      <c r="HY69" s="188">
        <v>0</v>
      </c>
      <c r="HZ69" s="188" t="b">
        <v>0</v>
      </c>
      <c r="IA69" s="188">
        <v>0</v>
      </c>
      <c r="IB69" s="188">
        <v>0</v>
      </c>
      <c r="IC69" s="207">
        <v>43510</v>
      </c>
      <c r="ID69" s="198" t="s">
        <v>4592</v>
      </c>
      <c r="IE69" s="187">
        <v>3</v>
      </c>
      <c r="IF69" s="187" t="s">
        <v>941</v>
      </c>
      <c r="IG69" s="187">
        <v>0</v>
      </c>
      <c r="IH69" s="187" t="b">
        <v>0</v>
      </c>
      <c r="II69" s="187">
        <v>0</v>
      </c>
      <c r="IJ69" s="187">
        <v>0</v>
      </c>
      <c r="IK69" s="200">
        <v>43510</v>
      </c>
      <c r="IL69" s="188" t="s">
        <v>4593</v>
      </c>
      <c r="IM69" s="188">
        <v>1</v>
      </c>
      <c r="IN69" s="188" t="s">
        <v>941</v>
      </c>
      <c r="IO69" s="188">
        <v>0</v>
      </c>
      <c r="IP69" s="188" t="b">
        <v>0</v>
      </c>
      <c r="IQ69" s="188">
        <v>0</v>
      </c>
      <c r="IR69" s="188">
        <v>0</v>
      </c>
      <c r="IS69" s="207">
        <v>43510</v>
      </c>
    </row>
    <row r="70" spans="1:253" x14ac:dyDescent="0.3">
      <c r="A70" t="s">
        <v>793</v>
      </c>
      <c r="B70" t="s">
        <v>788</v>
      </c>
      <c r="C70" t="s">
        <v>818</v>
      </c>
      <c r="D70" t="str">
        <f>Lists!C:C</f>
        <v>Myanmar</v>
      </c>
      <c r="E70" t="s">
        <v>218</v>
      </c>
      <c r="F70" t="s">
        <v>4594</v>
      </c>
      <c r="G70" s="186">
        <v>52204000</v>
      </c>
      <c r="H70" s="187" t="s">
        <v>1994</v>
      </c>
      <c r="I70" s="187" t="s">
        <v>734</v>
      </c>
      <c r="J70" s="187">
        <v>2</v>
      </c>
      <c r="K70" s="187" t="s">
        <v>2007</v>
      </c>
      <c r="L70" s="187" t="s">
        <v>2001</v>
      </c>
      <c r="M70" s="201">
        <v>43510</v>
      </c>
      <c r="N70" s="198" t="s">
        <v>4595</v>
      </c>
      <c r="O70" s="189">
        <v>37000</v>
      </c>
      <c r="P70" s="189" t="s">
        <v>1995</v>
      </c>
      <c r="Q70" s="189" t="s">
        <v>734</v>
      </c>
      <c r="R70" s="189">
        <v>2</v>
      </c>
      <c r="S70" s="189" t="s">
        <v>2023</v>
      </c>
      <c r="T70" s="189" t="s">
        <v>2002</v>
      </c>
      <c r="U70" s="204">
        <v>43510</v>
      </c>
      <c r="V70" s="198" t="s">
        <v>4596</v>
      </c>
      <c r="W70" s="187">
        <v>3785000</v>
      </c>
      <c r="X70" s="187" t="s">
        <v>1996</v>
      </c>
      <c r="Y70" s="187" t="s">
        <v>734</v>
      </c>
      <c r="Z70" s="187">
        <v>2</v>
      </c>
      <c r="AA70" s="187" t="s">
        <v>2024</v>
      </c>
      <c r="AB70" s="187" t="s">
        <v>2003</v>
      </c>
      <c r="AC70" s="201">
        <v>43510</v>
      </c>
      <c r="AD70" s="198" t="s">
        <v>4597</v>
      </c>
      <c r="AE70" s="188">
        <v>1235000</v>
      </c>
      <c r="AF70" s="188" t="s">
        <v>1997</v>
      </c>
      <c r="AG70" s="188" t="s">
        <v>734</v>
      </c>
      <c r="AH70" s="188">
        <v>2</v>
      </c>
      <c r="AI70" s="188" t="s">
        <v>2025</v>
      </c>
      <c r="AJ70" s="188" t="s">
        <v>2021</v>
      </c>
      <c r="AK70" s="207">
        <v>43510</v>
      </c>
      <c r="AL70" s="198" t="s">
        <v>4598</v>
      </c>
      <c r="AM70" s="187">
        <v>1030000</v>
      </c>
      <c r="AN70" s="187" t="s">
        <v>2020</v>
      </c>
      <c r="AO70" s="187" t="s">
        <v>734</v>
      </c>
      <c r="AP70" s="187">
        <v>2</v>
      </c>
      <c r="AQ70" s="187" t="s">
        <v>2026</v>
      </c>
      <c r="AR70" s="187" t="s">
        <v>2022</v>
      </c>
      <c r="AS70" s="201">
        <v>43510</v>
      </c>
      <c r="AT70" s="188" t="s">
        <v>4599</v>
      </c>
      <c r="AU70" s="188" t="s">
        <v>445</v>
      </c>
      <c r="AV70" s="188">
        <v>0</v>
      </c>
      <c r="AW70" s="188">
        <v>0</v>
      </c>
      <c r="AX70" s="188" t="b">
        <v>0</v>
      </c>
      <c r="AY70" s="188" t="s">
        <v>1389</v>
      </c>
      <c r="AZ70" s="188">
        <v>0</v>
      </c>
      <c r="BA70" s="207">
        <v>43510</v>
      </c>
      <c r="BB70" s="198" t="s">
        <v>4600</v>
      </c>
      <c r="BC70" s="187" t="s">
        <v>445</v>
      </c>
      <c r="BD70" s="187">
        <v>0</v>
      </c>
      <c r="BE70" s="187">
        <v>0</v>
      </c>
      <c r="BF70" s="187" t="b">
        <v>0</v>
      </c>
      <c r="BG70" s="187" t="s">
        <v>1389</v>
      </c>
      <c r="BH70" s="187">
        <v>0</v>
      </c>
      <c r="BI70" s="200">
        <v>43510</v>
      </c>
      <c r="BJ70" s="188" t="s">
        <v>4601</v>
      </c>
      <c r="BK70" s="188">
        <v>43</v>
      </c>
      <c r="BL70" s="188" t="s">
        <v>1999</v>
      </c>
      <c r="BM70" s="188" t="s">
        <v>733</v>
      </c>
      <c r="BN70" s="188">
        <v>3</v>
      </c>
      <c r="BO70" s="188" t="s">
        <v>2027</v>
      </c>
      <c r="BP70" s="188">
        <v>0</v>
      </c>
      <c r="BQ70" s="207">
        <v>43510</v>
      </c>
      <c r="BR70" s="198" t="s">
        <v>4602</v>
      </c>
      <c r="BS70" s="187" t="s">
        <v>445</v>
      </c>
      <c r="BT70" s="187">
        <v>0</v>
      </c>
      <c r="BU70" s="187">
        <v>0</v>
      </c>
      <c r="BV70" s="187" t="b">
        <v>0</v>
      </c>
      <c r="BW70" s="187" t="s">
        <v>1389</v>
      </c>
      <c r="BX70" s="187">
        <v>0</v>
      </c>
      <c r="BY70" s="200">
        <v>43510</v>
      </c>
      <c r="BZ70" s="188" t="s">
        <v>4603</v>
      </c>
      <c r="CA70" s="188" t="s">
        <v>445</v>
      </c>
      <c r="CB70" s="188">
        <v>0</v>
      </c>
      <c r="CC70" s="188">
        <v>0</v>
      </c>
      <c r="CD70" s="188" t="b">
        <v>0</v>
      </c>
      <c r="CE70" s="188" t="s">
        <v>1389</v>
      </c>
      <c r="CF70" s="188">
        <v>0</v>
      </c>
      <c r="CG70" s="207">
        <v>43510</v>
      </c>
      <c r="CH70" s="198" t="s">
        <v>4604</v>
      </c>
      <c r="CI70" s="188" t="e">
        <v>#N/A</v>
      </c>
      <c r="CJ70" s="188" t="e">
        <v>#N/A</v>
      </c>
      <c r="CK70" s="188" t="e">
        <v>#N/A</v>
      </c>
      <c r="CL70" s="188" t="e">
        <v>#N/A</v>
      </c>
      <c r="CM70" s="188" t="e">
        <v>#N/A</v>
      </c>
      <c r="CN70" s="188" t="e">
        <v>#N/A</v>
      </c>
      <c r="CO70" s="195" t="e">
        <v>#N/A</v>
      </c>
      <c r="CP70" s="188" t="s">
        <v>4605</v>
      </c>
      <c r="CQ70" s="187" t="s">
        <v>445</v>
      </c>
      <c r="CR70" s="187">
        <v>0</v>
      </c>
      <c r="CS70" s="187">
        <v>0</v>
      </c>
      <c r="CT70" s="187" t="b">
        <v>0</v>
      </c>
      <c r="CU70" s="187" t="s">
        <v>1389</v>
      </c>
      <c r="CV70" s="187">
        <v>0</v>
      </c>
      <c r="CW70" s="200">
        <v>43510</v>
      </c>
      <c r="CX70" s="184" t="str">
        <f t="shared" si="10"/>
        <v>MMR002People in Need</v>
      </c>
      <c r="CY70" s="184">
        <f>IF(LOOKUP(2,1/(Log!$K$1:$K$7986=CX70),Log!$E$1:$E$7986)="x","x",ROUND(LOOKUP(2,1/(Log!$K$1:$K$7986=CX70),Log!$E$1:$E$7986),-3))</f>
        <v>715000</v>
      </c>
      <c r="CZ70" s="188" t="str">
        <f>LOOKUP(2,1/('[4]Raw data'!$K$1:$K$7986=CX70),'[4]Raw data'!$F$1:$F$7986)</f>
        <v>OCHA HNO 2019</v>
      </c>
      <c r="DA70" s="188" t="str">
        <f>LOOKUP(2,1/('[4]Raw data'!$K$1:$K$7986=CX70),'[4]Raw data'!$G$1:$G$7986)</f>
        <v>Medium</v>
      </c>
      <c r="DB70" s="188">
        <f>LOOKUP(2,1/('[4]Raw data'!$K$1:$K$7986=CX70),'[4]Raw data'!$H$1:$H$7986)</f>
        <v>2</v>
      </c>
      <c r="DC70" s="188" t="str">
        <f>LOOKUP(2,1/('[4]Raw data'!$K$1:$K$7986=CX70),'[4]Raw data'!$J$1:$J$7986)</f>
        <v>IDP's + IDP returnees/ resettled/locally integrated + Non-displaced stateless people in Rakhine +  Other vulnerable crisis-affected people (includes the non-Muslim population in the village tracts that are mixed[excluding the main urban areas] in Rakhine)</v>
      </c>
      <c r="DD70" s="188" t="str">
        <f>LOOKUP(2,1/('[4]Raw data'!$K$1:$K$7986=CX70),'[4]Raw data'!$I$1:$I$7986)</f>
        <v>OCHA HNO 2019</v>
      </c>
      <c r="DE70" s="207">
        <f>LOOKUP(2,1/('[4]Raw data'!$K$1:$K$7986=CX70),'[4]Raw data'!$L$1:$L$7986)</f>
        <v>43510</v>
      </c>
      <c r="DF70" s="197" t="str">
        <f t="shared" si="11"/>
        <v>MMR002People facing minimal humanitarian needs (level 1)</v>
      </c>
      <c r="DG70" s="183">
        <f>IF(LOOKUP(2,1/(Log!$K$1:$K$7986=DF70),Log!$E$1:$E$7986)="x","x",ROUND(LOOKUP(2,1/(Log!$K$1:$K$7986=DF70),Log!$E$1:$E$7986),-3))</f>
        <v>0</v>
      </c>
      <c r="DH70" s="187" t="str">
        <f>LOOKUP(2,1/('[4]Raw data'!$K$1:$K$7986=DF70),'[4]Raw data'!$F$1:$F$7986)</f>
        <v>OCHA HNO 2019</v>
      </c>
      <c r="DI70" s="187" t="str">
        <f>LOOKUP(2,1/('[4]Raw data'!$K$1:$K$7986=DF70),'[4]Raw data'!$G$1:$G$7986)</f>
        <v>Medium</v>
      </c>
      <c r="DJ70" s="187">
        <f>LOOKUP(2,1/('[4]Raw data'!$K$1:$K$7986=DF70),'[4]Raw data'!$H$1:$H$7986)</f>
        <v>2</v>
      </c>
      <c r="DK70" s="187" t="str">
        <f>LOOKUP(2,1/('[4]Raw data'!$K$1:$K$7986=DF70),'[4]Raw data'!$J$1:$J$7986)</f>
        <v xml:space="preserve">We didn't allocate any number to the lowest PIN levels </v>
      </c>
      <c r="DL70" s="187" t="str">
        <f>LOOKUP(2,1/('[4]Raw data'!$K$1:$K$7986=DF70),'[4]Raw data'!$I$1:$I$7986)</f>
        <v>OCHA HNO 2019</v>
      </c>
      <c r="DM70" s="200">
        <f>LOOKUP(2,1/('[4]Raw data'!$K$1:$K$7986=DF70),'[4]Raw data'!$L$1:$L$7986)</f>
        <v>43510</v>
      </c>
      <c r="DN70" s="188" t="str">
        <f t="shared" si="6"/>
        <v>MMR002People facing stressed humanitarian needs (level 2)</v>
      </c>
      <c r="DO70" s="184">
        <f>IF(LOOKUP(2,1/(Log!$K$1:$K$7986=DN70),Log!$E$1:$E$7986)="x","x",ROUND(LOOKUP(2,1/(Log!$K$1:$K$7986=DN70),Log!$E$1:$E$7986),-3))</f>
        <v>0</v>
      </c>
      <c r="DP70" s="188" t="str">
        <f>LOOKUP(2,1/('[4]Raw data'!$K$1:$K$7986=DN70),'[4]Raw data'!$F$1:$F$7986)</f>
        <v>OCHA HNO 2019</v>
      </c>
      <c r="DQ70" s="188" t="str">
        <f>LOOKUP(2,1/('[4]Raw data'!$K$1:$K$7986=DN70),'[4]Raw data'!$G$1:$G$7986)</f>
        <v>Medium</v>
      </c>
      <c r="DR70" s="188">
        <f>LOOKUP(2,1/('[4]Raw data'!$K$1:$K$7986=DN70),'[4]Raw data'!$H$1:$H$7986)</f>
        <v>2</v>
      </c>
      <c r="DS70" s="188" t="str">
        <f>LOOKUP(2,1/('[4]Raw data'!$K$1:$K$7986=DN70),'[4]Raw data'!$J$1:$J$7986)</f>
        <v xml:space="preserve">We didn't allocate any number to the lowest PIN levels </v>
      </c>
      <c r="DT70" s="188" t="str">
        <f>LOOKUP(2,1/('[4]Raw data'!$K$1:$K$7986=DN70),'[4]Raw data'!$I$1:$I$7986)</f>
        <v>OCHA HNO 2019</v>
      </c>
      <c r="DU70" s="207">
        <f>LOOKUP(2,1/('[4]Raw data'!$K$1:$K$7986=DN70),'[4]Raw data'!$L$1:$L$7986)</f>
        <v>43510</v>
      </c>
      <c r="DV70" s="198" t="str">
        <f t="shared" si="7"/>
        <v>MMR002People  facing moderate humanitarian needs (level 3)</v>
      </c>
      <c r="DW70" s="183">
        <f>IF(LOOKUP(2,1/(Log!$K$1:$K$7986=DV70),Log!$E$1:$E$7986)="x","x",ROUND(LOOKUP(2,1/(Log!$K$1:$K$7986=DV70),Log!$E$1:$E$7986),-3))</f>
        <v>391000</v>
      </c>
      <c r="DX70" s="187" t="str">
        <f>LOOKUP(2,1/('[4]Raw data'!$K$1:$K$7986=DV70),'[4]Raw data'!$F$1:$F$7986)</f>
        <v>OCHA HNO 2019</v>
      </c>
      <c r="DY70" s="187" t="str">
        <f>LOOKUP(2,1/('[4]Raw data'!$K$1:$K$7986=DV70),'[4]Raw data'!$G$1:$G$7986)</f>
        <v>Medium</v>
      </c>
      <c r="DZ70" s="187">
        <f>LOOKUP(2,1/('[4]Raw data'!$K$1:$K$7986=DV70),'[4]Raw data'!$H$1:$H$7986)</f>
        <v>2</v>
      </c>
      <c r="EA70" s="187" t="str">
        <f>LOOKUP(2,1/('[4]Raw data'!$K$1:$K$7986=DV70),'[4]Raw data'!$J$1:$J$7986)</f>
        <v xml:space="preserve">According to the HNO The humanitarian situation in the three northern townships (Maungdaw, Buthidaung and Rathedaung) remains dire. Based on the HNO narrative we decided to put the PIN residing in the other townships in PIN level 3. </v>
      </c>
      <c r="EB70" s="187" t="str">
        <f>LOOKUP(2,1/('[4]Raw data'!$K$1:$K$7986=DV70),'[4]Raw data'!$I$1:$I$7986)</f>
        <v>OCHA HNO 2019</v>
      </c>
      <c r="EC70" s="200">
        <f>LOOKUP(2,1/('[4]Raw data'!$K$1:$K$7986=DV70),'[4]Raw data'!$L$1:$L$7986)</f>
        <v>43510</v>
      </c>
      <c r="ED70" s="188" t="str">
        <f t="shared" si="8"/>
        <v>MMR002People facing severe humanitarian needs (level 4)</v>
      </c>
      <c r="EE70" s="184">
        <f>IF(LOOKUP(2,1/(Log!$K$1:$K$7986=ED70),Log!$E$1:$E$7986)="x","x",ROUND(LOOKUP(2,1/(Log!$K$1:$K$7986=ED70),Log!$E$1:$E$7986),-3))</f>
        <v>324000</v>
      </c>
      <c r="EF70" s="188" t="str">
        <f>LOOKUP(2,1/('[4]Raw data'!$K$1:$K$7986=ED70),'[4]Raw data'!$F$1:$F$7986)</f>
        <v>OCHA HNO 2019</v>
      </c>
      <c r="EG70" s="188" t="str">
        <f>LOOKUP(2,1/('[4]Raw data'!$K$1:$K$7986=ED70),'[4]Raw data'!$G$1:$G$7986)</f>
        <v>Medium</v>
      </c>
      <c r="EH70" s="188">
        <f>LOOKUP(2,1/('[4]Raw data'!$K$1:$K$7986=ED70),'[4]Raw data'!$H$1:$H$7986)</f>
        <v>2</v>
      </c>
      <c r="EI70" s="188" t="str">
        <f>LOOKUP(2,1/('[4]Raw data'!$K$1:$K$7986=ED70),'[4]Raw data'!$J$1:$J$7986)</f>
        <v xml:space="preserve">According to the HNO The humanitarian situation in the three northern townships (Maungdaw, Buthidaung and Rathedaung) remains dire. Based on the HNO narrative we decided to put the PIN residing in these townships in PIN category 4. </v>
      </c>
      <c r="EJ70" s="188" t="str">
        <f>LOOKUP(2,1/('[4]Raw data'!$K$1:$K$7986=ED70),'[4]Raw data'!$I$1:$I$7986)</f>
        <v>OCHA HNO 2019</v>
      </c>
      <c r="EK70" s="207">
        <f>LOOKUP(2,1/('[4]Raw data'!$K$1:$K$7986=ED70),'[4]Raw data'!$L$1:$L$7986)</f>
        <v>43510</v>
      </c>
      <c r="EL70" s="198" t="str">
        <f t="shared" si="9"/>
        <v>MMR002People facing extreme humanitarian needs (level 5)</v>
      </c>
      <c r="EM70" s="183">
        <f>IF(LOOKUP(2,1/(Log!$K$1:$K$7986=EL70),Log!$E$1:$E$7986)="x","x",ROUND(LOOKUP(2,1/(Log!$K$1:$K$7986=EL70),Log!$E$1:$E$7986),-3))</f>
        <v>0</v>
      </c>
      <c r="EN70" s="187" t="str">
        <f>LOOKUP(2,1/('[4]Raw data'!$K$1:$K$7986=EL70),'[4]Raw data'!$F$1:$F$7986)</f>
        <v>OCHA HNO 2019</v>
      </c>
      <c r="EO70" s="187" t="str">
        <f>LOOKUP(2,1/('[4]Raw data'!$K$1:$K$7986=EL70),'[4]Raw data'!$G$1:$G$7986)</f>
        <v>Medium</v>
      </c>
      <c r="EP70" s="187">
        <f>LOOKUP(2,1/('[4]Raw data'!$K$1:$K$7986=EL70),'[4]Raw data'!$H$1:$H$7986)</f>
        <v>2</v>
      </c>
      <c r="EQ70" s="187" t="str">
        <f>LOOKUP(2,1/('[4]Raw data'!$K$1:$K$7986=EL70),'[4]Raw data'!$J$1:$J$7986)</f>
        <v>We didn't allocate any number to the highest PIN level.</v>
      </c>
      <c r="ER70" s="187" t="str">
        <f>LOOKUP(2,1/('[4]Raw data'!$K$1:$K$7986=EL70),'[4]Raw data'!$I$1:$I$7986)</f>
        <v>OCHA HNO 2019</v>
      </c>
      <c r="ES70" s="200">
        <f>LOOKUP(2,1/('[4]Raw data'!$K$1:$K$7986=EL70),'[4]Raw data'!$L$1:$L$7986)</f>
        <v>43510</v>
      </c>
      <c r="ET70" s="188" t="s">
        <v>4606</v>
      </c>
      <c r="EU70" s="188">
        <v>175</v>
      </c>
      <c r="EV70" s="188" t="s">
        <v>1999</v>
      </c>
      <c r="EW70" s="188" t="s">
        <v>733</v>
      </c>
      <c r="EX70" s="188">
        <v>3</v>
      </c>
      <c r="EY70" s="188" t="s">
        <v>2012</v>
      </c>
      <c r="EZ70" s="188" t="s">
        <v>1999</v>
      </c>
      <c r="FA70" s="207">
        <v>43510</v>
      </c>
      <c r="FB70" s="198" t="s">
        <v>4607</v>
      </c>
      <c r="FC70" s="187">
        <v>3</v>
      </c>
      <c r="FD70" s="187" t="s">
        <v>2000</v>
      </c>
      <c r="FE70" s="187" t="s">
        <v>734</v>
      </c>
      <c r="FF70" s="187">
        <v>2</v>
      </c>
      <c r="FG70" s="187" t="s">
        <v>2019</v>
      </c>
      <c r="FH70" s="187" t="s">
        <v>2006</v>
      </c>
      <c r="FI70" s="200">
        <v>43510</v>
      </c>
      <c r="FJ70" s="198" t="s">
        <v>4608</v>
      </c>
      <c r="FK70" s="188" t="s">
        <v>445</v>
      </c>
      <c r="FL70" s="188">
        <v>0</v>
      </c>
      <c r="FM70" s="188">
        <v>0</v>
      </c>
      <c r="FN70" s="188" t="b">
        <v>0</v>
      </c>
      <c r="FO70" s="188" t="s">
        <v>1389</v>
      </c>
      <c r="FP70" s="184">
        <v>0</v>
      </c>
      <c r="FQ70" s="206">
        <v>43510</v>
      </c>
      <c r="FR70" s="198" t="s">
        <v>4609</v>
      </c>
      <c r="FS70" s="187" t="s">
        <v>445</v>
      </c>
      <c r="FT70" s="187">
        <v>0</v>
      </c>
      <c r="FU70" s="187">
        <v>0</v>
      </c>
      <c r="FV70" s="187" t="b">
        <v>0</v>
      </c>
      <c r="FW70" s="187" t="s">
        <v>1389</v>
      </c>
      <c r="FX70" s="187">
        <v>0</v>
      </c>
      <c r="FY70" s="200">
        <v>43510</v>
      </c>
      <c r="FZ70" s="188" t="s">
        <v>4610</v>
      </c>
      <c r="GA70" s="188">
        <v>2</v>
      </c>
      <c r="GB70" s="188" t="s">
        <v>941</v>
      </c>
      <c r="GC70" s="188">
        <v>0</v>
      </c>
      <c r="GD70" s="188" t="b">
        <v>0</v>
      </c>
      <c r="GE70" s="188">
        <v>0</v>
      </c>
      <c r="GF70" s="188">
        <v>0</v>
      </c>
      <c r="GG70" s="207">
        <v>43510</v>
      </c>
      <c r="GH70" s="198" t="s">
        <v>4611</v>
      </c>
      <c r="GI70" s="187">
        <v>2</v>
      </c>
      <c r="GJ70" s="187" t="s">
        <v>941</v>
      </c>
      <c r="GK70" s="187">
        <v>0</v>
      </c>
      <c r="GL70" s="187" t="b">
        <v>0</v>
      </c>
      <c r="GM70" s="187">
        <v>0</v>
      </c>
      <c r="GN70" s="187">
        <v>0</v>
      </c>
      <c r="GO70" s="200">
        <v>43510</v>
      </c>
      <c r="GP70" s="188" t="s">
        <v>4612</v>
      </c>
      <c r="GQ70" s="188">
        <v>1</v>
      </c>
      <c r="GR70" s="188" t="s">
        <v>941</v>
      </c>
      <c r="GS70" s="188">
        <v>0</v>
      </c>
      <c r="GT70" s="188" t="b">
        <v>0</v>
      </c>
      <c r="GU70" s="188">
        <v>0</v>
      </c>
      <c r="GV70" s="188">
        <v>0</v>
      </c>
      <c r="GW70" s="207">
        <v>43510</v>
      </c>
      <c r="GX70" s="198" t="s">
        <v>4613</v>
      </c>
      <c r="GY70" s="187" t="s">
        <v>445</v>
      </c>
      <c r="GZ70" s="187" t="s">
        <v>941</v>
      </c>
      <c r="HA70" s="187">
        <v>0</v>
      </c>
      <c r="HB70" s="187" t="b">
        <v>0</v>
      </c>
      <c r="HC70" s="187">
        <v>0</v>
      </c>
      <c r="HD70" s="187">
        <v>0</v>
      </c>
      <c r="HE70" s="200">
        <v>43510</v>
      </c>
      <c r="HF70" s="188" t="s">
        <v>4614</v>
      </c>
      <c r="HG70" s="188">
        <v>2</v>
      </c>
      <c r="HH70" s="188" t="s">
        <v>941</v>
      </c>
      <c r="HI70" s="188">
        <v>0</v>
      </c>
      <c r="HJ70" s="188" t="b">
        <v>0</v>
      </c>
      <c r="HK70" s="188">
        <v>0</v>
      </c>
      <c r="HL70" s="188">
        <v>0</v>
      </c>
      <c r="HM70" s="207">
        <v>43510</v>
      </c>
      <c r="HN70" s="198" t="s">
        <v>4615</v>
      </c>
      <c r="HO70" s="187">
        <v>1</v>
      </c>
      <c r="HP70" s="187" t="s">
        <v>941</v>
      </c>
      <c r="HQ70" s="187">
        <v>0</v>
      </c>
      <c r="HR70" s="187" t="b">
        <v>0</v>
      </c>
      <c r="HS70" s="187">
        <v>0</v>
      </c>
      <c r="HT70" s="187">
        <v>0</v>
      </c>
      <c r="HU70" s="200">
        <v>43510</v>
      </c>
      <c r="HV70" s="188" t="s">
        <v>4616</v>
      </c>
      <c r="HW70" s="188">
        <v>1</v>
      </c>
      <c r="HX70" s="188" t="s">
        <v>941</v>
      </c>
      <c r="HY70" s="188">
        <v>0</v>
      </c>
      <c r="HZ70" s="188" t="b">
        <v>0</v>
      </c>
      <c r="IA70" s="188">
        <v>0</v>
      </c>
      <c r="IB70" s="188">
        <v>0</v>
      </c>
      <c r="IC70" s="207">
        <v>43510</v>
      </c>
      <c r="ID70" s="198" t="s">
        <v>4617</v>
      </c>
      <c r="IE70" s="187">
        <v>3</v>
      </c>
      <c r="IF70" s="187" t="s">
        <v>941</v>
      </c>
      <c r="IG70" s="187">
        <v>0</v>
      </c>
      <c r="IH70" s="187" t="b">
        <v>0</v>
      </c>
      <c r="II70" s="187">
        <v>0</v>
      </c>
      <c r="IJ70" s="187">
        <v>0</v>
      </c>
      <c r="IK70" s="200">
        <v>43510</v>
      </c>
      <c r="IL70" s="188" t="s">
        <v>4618</v>
      </c>
      <c r="IM70" s="188">
        <v>1</v>
      </c>
      <c r="IN70" s="188" t="s">
        <v>941</v>
      </c>
      <c r="IO70" s="188">
        <v>0</v>
      </c>
      <c r="IP70" s="188" t="b">
        <v>0</v>
      </c>
      <c r="IQ70" s="188">
        <v>0</v>
      </c>
      <c r="IR70" s="188">
        <v>0</v>
      </c>
      <c r="IS70" s="207">
        <v>43510</v>
      </c>
    </row>
    <row r="71" spans="1:253" x14ac:dyDescent="0.3">
      <c r="A71" t="s">
        <v>794</v>
      </c>
      <c r="B71" t="s">
        <v>788</v>
      </c>
      <c r="C71" t="s">
        <v>819</v>
      </c>
      <c r="D71" t="str">
        <f>Lists!C:C</f>
        <v>Myanmar</v>
      </c>
      <c r="E71" t="s">
        <v>218</v>
      </c>
      <c r="F71" t="s">
        <v>4619</v>
      </c>
      <c r="G71" s="186">
        <v>52204000</v>
      </c>
      <c r="H71" s="187" t="s">
        <v>1994</v>
      </c>
      <c r="I71" s="187" t="s">
        <v>734</v>
      </c>
      <c r="J71" s="187">
        <v>2</v>
      </c>
      <c r="K71" s="187" t="s">
        <v>2007</v>
      </c>
      <c r="L71" s="187" t="s">
        <v>2001</v>
      </c>
      <c r="M71" s="201">
        <v>43510</v>
      </c>
      <c r="N71" s="198" t="s">
        <v>4620</v>
      </c>
      <c r="O71" s="189">
        <v>245000</v>
      </c>
      <c r="P71" s="189" t="s">
        <v>1995</v>
      </c>
      <c r="Q71" s="189" t="s">
        <v>734</v>
      </c>
      <c r="R71" s="189">
        <v>2</v>
      </c>
      <c r="S71" s="189" t="s">
        <v>2035</v>
      </c>
      <c r="T71" s="189" t="s">
        <v>2002</v>
      </c>
      <c r="U71" s="204">
        <v>43510</v>
      </c>
      <c r="V71" s="198" t="s">
        <v>4621</v>
      </c>
      <c r="W71" s="187">
        <v>5480000</v>
      </c>
      <c r="X71" s="187" t="s">
        <v>1995</v>
      </c>
      <c r="Y71" s="187" t="s">
        <v>734</v>
      </c>
      <c r="Z71" s="187">
        <v>2</v>
      </c>
      <c r="AA71" s="187" t="s">
        <v>2035</v>
      </c>
      <c r="AB71" s="187" t="s">
        <v>2002</v>
      </c>
      <c r="AC71" s="201">
        <v>43510</v>
      </c>
      <c r="AD71" s="198" t="s">
        <v>4622</v>
      </c>
      <c r="AE71" s="188">
        <v>2307000</v>
      </c>
      <c r="AF71" s="188" t="s">
        <v>2033</v>
      </c>
      <c r="AG71" s="188" t="s">
        <v>734</v>
      </c>
      <c r="AH71" s="188">
        <v>2</v>
      </c>
      <c r="AI71" s="188" t="s">
        <v>2036</v>
      </c>
      <c r="AJ71" s="188" t="s">
        <v>2021</v>
      </c>
      <c r="AK71" s="207">
        <v>43510</v>
      </c>
      <c r="AL71" s="198" t="s">
        <v>4623</v>
      </c>
      <c r="AM71" s="187">
        <v>106000</v>
      </c>
      <c r="AN71" s="187" t="s">
        <v>2034</v>
      </c>
      <c r="AO71" s="187" t="s">
        <v>734</v>
      </c>
      <c r="AP71" s="187">
        <v>2</v>
      </c>
      <c r="AQ71" s="187" t="s">
        <v>2037</v>
      </c>
      <c r="AR71" s="187" t="s">
        <v>2034</v>
      </c>
      <c r="AS71" s="201">
        <v>43510</v>
      </c>
      <c r="AT71" s="188" t="s">
        <v>4624</v>
      </c>
      <c r="AU71" s="188" t="s">
        <v>445</v>
      </c>
      <c r="AV71" s="188">
        <v>0</v>
      </c>
      <c r="AW71" s="188">
        <v>0</v>
      </c>
      <c r="AX71" s="188" t="b">
        <v>0</v>
      </c>
      <c r="AY71" s="188" t="s">
        <v>1389</v>
      </c>
      <c r="AZ71" s="188">
        <v>0</v>
      </c>
      <c r="BA71" s="207">
        <v>43510</v>
      </c>
      <c r="BB71" s="198" t="s">
        <v>4625</v>
      </c>
      <c r="BC71" s="187" t="s">
        <v>445</v>
      </c>
      <c r="BD71" s="187">
        <v>0</v>
      </c>
      <c r="BE71" s="187">
        <v>0</v>
      </c>
      <c r="BF71" s="187" t="b">
        <v>0</v>
      </c>
      <c r="BG71" s="187" t="s">
        <v>1389</v>
      </c>
      <c r="BH71" s="187">
        <v>0</v>
      </c>
      <c r="BI71" s="200">
        <v>43510</v>
      </c>
      <c r="BJ71" s="188" t="s">
        <v>4626</v>
      </c>
      <c r="BK71" s="188">
        <v>132</v>
      </c>
      <c r="BL71" s="188" t="s">
        <v>1999</v>
      </c>
      <c r="BM71" s="188" t="s">
        <v>733</v>
      </c>
      <c r="BN71" s="188">
        <v>3</v>
      </c>
      <c r="BO71" s="188" t="s">
        <v>2038</v>
      </c>
      <c r="BP71" s="188">
        <v>0</v>
      </c>
      <c r="BQ71" s="207">
        <v>43510</v>
      </c>
      <c r="BR71" s="198" t="s">
        <v>4627</v>
      </c>
      <c r="BS71" s="187" t="s">
        <v>445</v>
      </c>
      <c r="BT71" s="187">
        <v>0</v>
      </c>
      <c r="BU71" s="187">
        <v>0</v>
      </c>
      <c r="BV71" s="187" t="b">
        <v>0</v>
      </c>
      <c r="BW71" s="187" t="s">
        <v>1389</v>
      </c>
      <c r="BX71" s="187">
        <v>0</v>
      </c>
      <c r="BY71" s="200">
        <v>43510</v>
      </c>
      <c r="BZ71" s="188" t="s">
        <v>4628</v>
      </c>
      <c r="CA71" s="188" t="s">
        <v>445</v>
      </c>
      <c r="CB71" s="188">
        <v>0</v>
      </c>
      <c r="CC71" s="188">
        <v>0</v>
      </c>
      <c r="CD71" s="188" t="b">
        <v>0</v>
      </c>
      <c r="CE71" s="188" t="s">
        <v>1389</v>
      </c>
      <c r="CF71" s="188">
        <v>0</v>
      </c>
      <c r="CG71" s="207">
        <v>43510</v>
      </c>
      <c r="CH71" s="198" t="s">
        <v>4629</v>
      </c>
      <c r="CI71" s="188" t="e">
        <v>#N/A</v>
      </c>
      <c r="CJ71" s="188" t="e">
        <v>#N/A</v>
      </c>
      <c r="CK71" s="188" t="e">
        <v>#N/A</v>
      </c>
      <c r="CL71" s="188" t="e">
        <v>#N/A</v>
      </c>
      <c r="CM71" s="188" t="e">
        <v>#N/A</v>
      </c>
      <c r="CN71" s="188" t="e">
        <v>#N/A</v>
      </c>
      <c r="CO71" s="195" t="e">
        <v>#N/A</v>
      </c>
      <c r="CP71" s="188" t="s">
        <v>4630</v>
      </c>
      <c r="CQ71" s="187" t="s">
        <v>445</v>
      </c>
      <c r="CR71" s="187">
        <v>0</v>
      </c>
      <c r="CS71" s="187">
        <v>0</v>
      </c>
      <c r="CT71" s="187" t="b">
        <v>0</v>
      </c>
      <c r="CU71" s="187" t="s">
        <v>1389</v>
      </c>
      <c r="CV71" s="187">
        <v>0</v>
      </c>
      <c r="CW71" s="200">
        <v>43510</v>
      </c>
      <c r="CX71" s="184" t="str">
        <f t="shared" si="10"/>
        <v>MMR003People in Need</v>
      </c>
      <c r="CY71" s="184">
        <f>IF(LOOKUP(2,1/(Log!$K$1:$K$7986=CX71),Log!$E$1:$E$7986)="x","x",ROUND(LOOKUP(2,1/(Log!$K$1:$K$7986=CX71),Log!$E$1:$E$7986),-3))</f>
        <v>216000</v>
      </c>
      <c r="CZ71" s="188" t="str">
        <f>LOOKUP(2,1/('[4]Raw data'!$K$1:$K$7986=CX71),'[4]Raw data'!$F$1:$F$7986)</f>
        <v>OCHA HNO 2019</v>
      </c>
      <c r="DA71" s="188" t="str">
        <f>LOOKUP(2,1/('[4]Raw data'!$K$1:$K$7986=CX71),'[4]Raw data'!$G$1:$G$7986)</f>
        <v>Medium</v>
      </c>
      <c r="DB71" s="188">
        <f>LOOKUP(2,1/('[4]Raw data'!$K$1:$K$7986=CX71),'[4]Raw data'!$H$1:$H$7986)</f>
        <v>2</v>
      </c>
      <c r="DC71" s="188" t="str">
        <f>LOOKUP(2,1/('[4]Raw data'!$K$1:$K$7986=CX71),'[4]Raw data'!$J$1:$J$7986)</f>
        <v>IDP's + IDP returnees/ resettled/locally integrated  +  Other vulnerable crisis-affected people (This includes 30% of the local population in conflict-affected village tracts [excluding the main urban areas] in Kachin and Shan.  It also includes a total of over 28,000 newly displaced people in Kachin and northern Shan since Jan 2018)</v>
      </c>
      <c r="DD71" s="188" t="str">
        <f>LOOKUP(2,1/('[4]Raw data'!$K$1:$K$7986=CX71),'[4]Raw data'!$I$1:$I$7986)</f>
        <v>https://reliefweb.int/sites/reliefweb.int/files/resources/2019%20Myanmar%20HNO_FINAL.PDF</v>
      </c>
      <c r="DE71" s="207">
        <f>LOOKUP(2,1/('[4]Raw data'!$K$1:$K$7986=CX71),'[4]Raw data'!$L$1:$L$7986)</f>
        <v>43510</v>
      </c>
      <c r="DF71" s="197" t="str">
        <f t="shared" si="11"/>
        <v>MMR003People facing minimal humanitarian needs (level 1)</v>
      </c>
      <c r="DG71" s="183">
        <f>IF(LOOKUP(2,1/(Log!$K$1:$K$7986=DF71),Log!$E$1:$E$7986)="x","x",ROUND(LOOKUP(2,1/(Log!$K$1:$K$7986=DF71),Log!$E$1:$E$7986),-3))</f>
        <v>0</v>
      </c>
      <c r="DH71" s="187" t="str">
        <f>LOOKUP(2,1/('[4]Raw data'!$K$1:$K$7986=DF71),'[4]Raw data'!$F$1:$F$7986)</f>
        <v>OCHA HNO 2019</v>
      </c>
      <c r="DI71" s="187" t="str">
        <f>LOOKUP(2,1/('[4]Raw data'!$K$1:$K$7986=DF71),'[4]Raw data'!$G$1:$G$7986)</f>
        <v>Medium</v>
      </c>
      <c r="DJ71" s="187">
        <f>LOOKUP(2,1/('[4]Raw data'!$K$1:$K$7986=DF71),'[4]Raw data'!$H$1:$H$7986)</f>
        <v>2</v>
      </c>
      <c r="DK71" s="187" t="str">
        <f>LOOKUP(2,1/('[4]Raw data'!$K$1:$K$7986=DF71),'[4]Raw data'!$J$1:$J$7986)</f>
        <v xml:space="preserve">We didn't allocate any number to the lowest PIN levels </v>
      </c>
      <c r="DL71" s="187" t="str">
        <f>LOOKUP(2,1/('[4]Raw data'!$K$1:$K$7986=DF71),'[4]Raw data'!$I$1:$I$7986)</f>
        <v>https://reliefweb.int/sites/reliefweb.int/files/resources/2019%20Myanmar%20HNO_FINAL.PDF</v>
      </c>
      <c r="DM71" s="200">
        <f>LOOKUP(2,1/('[4]Raw data'!$K$1:$K$7986=DF71),'[4]Raw data'!$L$1:$L$7986)</f>
        <v>43510</v>
      </c>
      <c r="DN71" s="188" t="str">
        <f t="shared" si="6"/>
        <v>MMR003People facing stressed humanitarian needs (level 2)</v>
      </c>
      <c r="DO71" s="184">
        <f>IF(LOOKUP(2,1/(Log!$K$1:$K$7986=DN71),Log!$E$1:$E$7986)="x","x",ROUND(LOOKUP(2,1/(Log!$K$1:$K$7986=DN71),Log!$E$1:$E$7986),-3))</f>
        <v>0</v>
      </c>
      <c r="DP71" s="188" t="str">
        <f>LOOKUP(2,1/('[4]Raw data'!$K$1:$K$7986=DN71),'[4]Raw data'!$F$1:$F$7986)</f>
        <v>OCHA HNO 2019</v>
      </c>
      <c r="DQ71" s="188" t="str">
        <f>LOOKUP(2,1/('[4]Raw data'!$K$1:$K$7986=DN71),'[4]Raw data'!$G$1:$G$7986)</f>
        <v>Medium</v>
      </c>
      <c r="DR71" s="188">
        <f>LOOKUP(2,1/('[4]Raw data'!$K$1:$K$7986=DN71),'[4]Raw data'!$H$1:$H$7986)</f>
        <v>2</v>
      </c>
      <c r="DS71" s="188" t="str">
        <f>LOOKUP(2,1/('[4]Raw data'!$K$1:$K$7986=DN71),'[4]Raw data'!$J$1:$J$7986)</f>
        <v xml:space="preserve">We didn't allocate any number to the lowest PIN levels </v>
      </c>
      <c r="DT71" s="188" t="str">
        <f>LOOKUP(2,1/('[4]Raw data'!$K$1:$K$7986=DN71),'[4]Raw data'!$I$1:$I$7986)</f>
        <v>https://reliefweb.int/sites/reliefweb.int/files/resources/2019%20Myanmar%20HNO_FINAL.PDF</v>
      </c>
      <c r="DU71" s="207">
        <f>LOOKUP(2,1/('[4]Raw data'!$K$1:$K$7986=DN71),'[4]Raw data'!$L$1:$L$7986)</f>
        <v>43510</v>
      </c>
      <c r="DV71" s="198" t="str">
        <f t="shared" si="7"/>
        <v>MMR003People  facing moderate humanitarian needs (level 3)</v>
      </c>
      <c r="DW71" s="183">
        <f>IF(LOOKUP(2,1/(Log!$K$1:$K$7986=DV71),Log!$E$1:$E$7986)="x","x",ROUND(LOOKUP(2,1/(Log!$K$1:$K$7986=DV71),Log!$E$1:$E$7986),-3))</f>
        <v>110000</v>
      </c>
      <c r="DX71" s="187" t="str">
        <f>LOOKUP(2,1/('[4]Raw data'!$K$1:$K$7986=DV71),'[4]Raw data'!$F$1:$F$7986)</f>
        <v>OCHA HNO 2019</v>
      </c>
      <c r="DY71" s="187" t="str">
        <f>LOOKUP(2,1/('[4]Raw data'!$K$1:$K$7986=DV71),'[4]Raw data'!$G$1:$G$7986)</f>
        <v>Medium</v>
      </c>
      <c r="DZ71" s="187">
        <f>LOOKUP(2,1/('[4]Raw data'!$K$1:$K$7986=DV71),'[4]Raw data'!$H$1:$H$7986)</f>
        <v>2</v>
      </c>
      <c r="EA71" s="187" t="str">
        <f>LOOKUP(2,1/('[4]Raw data'!$K$1:$K$7986=DV71),'[4]Raw data'!$J$1:$J$7986)</f>
        <v>Based on the HNO narrative and due to a lack of data on severity distribution of people in need in the Kchin and Shan states we decided to allocate the most vulnerable group (namely children and eldery) to the 4th PIN level. The remaining PIN (men and women) we allocated to the third PIN category.</v>
      </c>
      <c r="EB71" s="187" t="str">
        <f>LOOKUP(2,1/('[4]Raw data'!$K$1:$K$7986=DV71),'[4]Raw data'!$I$1:$I$7986)</f>
        <v>https://reliefweb.int/sites/reliefweb.int/files/resources/2019%20Myanmar%20HNO_FINAL.PDF</v>
      </c>
      <c r="EC71" s="200">
        <f>LOOKUP(2,1/('[4]Raw data'!$K$1:$K$7986=DV71),'[4]Raw data'!$L$1:$L$7986)</f>
        <v>43510</v>
      </c>
      <c r="ED71" s="188" t="str">
        <f t="shared" si="8"/>
        <v>MMR003People facing severe humanitarian needs (level 4)</v>
      </c>
      <c r="EE71" s="184">
        <f>IF(LOOKUP(2,1/(Log!$K$1:$K$7986=ED71),Log!$E$1:$E$7986)="x","x",ROUND(LOOKUP(2,1/(Log!$K$1:$K$7986=ED71),Log!$E$1:$E$7986),-3))</f>
        <v>106000</v>
      </c>
      <c r="EF71" s="188" t="str">
        <f>LOOKUP(2,1/('[4]Raw data'!$K$1:$K$7986=ED71),'[4]Raw data'!$F$1:$F$7986)</f>
        <v>OCHA HNO 2019</v>
      </c>
      <c r="EG71" s="188" t="str">
        <f>LOOKUP(2,1/('[4]Raw data'!$K$1:$K$7986=ED71),'[4]Raw data'!$G$1:$G$7986)</f>
        <v>Medium</v>
      </c>
      <c r="EH71" s="188">
        <f>LOOKUP(2,1/('[4]Raw data'!$K$1:$K$7986=ED71),'[4]Raw data'!$H$1:$H$7986)</f>
        <v>2</v>
      </c>
      <c r="EI71" s="188" t="str">
        <f>LOOKUP(2,1/('[4]Raw data'!$K$1:$K$7986=ED71),'[4]Raw data'!$J$1:$J$7986)</f>
        <v>Based on the HNO narrative and due to a lack of data on severity distribution of people in need in the Kchin and Shan states we decided to allocate the most vulnerable group (namely children and eldery) to the 4th PIN level.</v>
      </c>
      <c r="EJ71" s="188" t="str">
        <f>LOOKUP(2,1/('[4]Raw data'!$K$1:$K$7986=ED71),'[4]Raw data'!$I$1:$I$7986)</f>
        <v>https://reliefweb.int/sites/reliefweb.int/files/resources/2019%20Myanmar%20HNO_FINAL.PDF</v>
      </c>
      <c r="EK71" s="207">
        <f>LOOKUP(2,1/('[4]Raw data'!$K$1:$K$7986=ED71),'[4]Raw data'!$L$1:$L$7986)</f>
        <v>43510</v>
      </c>
      <c r="EL71" s="198" t="str">
        <f t="shared" si="9"/>
        <v>MMR003People facing extreme humanitarian needs (level 5)</v>
      </c>
      <c r="EM71" s="183">
        <f>IF(LOOKUP(2,1/(Log!$K$1:$K$7986=EL71),Log!$E$1:$E$7986)="x","x",ROUND(LOOKUP(2,1/(Log!$K$1:$K$7986=EL71),Log!$E$1:$E$7986),-3))</f>
        <v>0</v>
      </c>
      <c r="EN71" s="187" t="str">
        <f>LOOKUP(2,1/('[4]Raw data'!$K$1:$K$7986=EL71),'[4]Raw data'!$F$1:$F$7986)</f>
        <v>OCHA HNO 2019</v>
      </c>
      <c r="EO71" s="187" t="str">
        <f>LOOKUP(2,1/('[4]Raw data'!$K$1:$K$7986=EL71),'[4]Raw data'!$G$1:$G$7986)</f>
        <v>Medium</v>
      </c>
      <c r="EP71" s="187">
        <f>LOOKUP(2,1/('[4]Raw data'!$K$1:$K$7986=EL71),'[4]Raw data'!$H$1:$H$7986)</f>
        <v>2</v>
      </c>
      <c r="EQ71" s="187" t="str">
        <f>LOOKUP(2,1/('[4]Raw data'!$K$1:$K$7986=EL71),'[4]Raw data'!$J$1:$J$7986)</f>
        <v>We didn't allocate any number to the highest PIN level.</v>
      </c>
      <c r="ER71" s="187" t="str">
        <f>LOOKUP(2,1/('[4]Raw data'!$K$1:$K$7986=EL71),'[4]Raw data'!$I$1:$I$7986)</f>
        <v>https://reliefweb.int/sites/reliefweb.int/files/resources/2019%20Myanmar%20HNO_FINAL.PDF</v>
      </c>
      <c r="ES71" s="200">
        <f>LOOKUP(2,1/('[4]Raw data'!$K$1:$K$7986=EL71),'[4]Raw data'!$L$1:$L$7986)</f>
        <v>43510</v>
      </c>
      <c r="ET71" s="188" t="s">
        <v>4631</v>
      </c>
      <c r="EU71" s="188">
        <v>175</v>
      </c>
      <c r="EV71" s="188" t="s">
        <v>1999</v>
      </c>
      <c r="EW71" s="188" t="s">
        <v>733</v>
      </c>
      <c r="EX71" s="188">
        <v>3</v>
      </c>
      <c r="EY71" s="188" t="s">
        <v>2012</v>
      </c>
      <c r="EZ71" s="188" t="s">
        <v>1999</v>
      </c>
      <c r="FA71" s="207">
        <v>43510</v>
      </c>
      <c r="FB71" s="198" t="s">
        <v>4632</v>
      </c>
      <c r="FC71" s="187">
        <v>3</v>
      </c>
      <c r="FD71" s="187" t="s">
        <v>2000</v>
      </c>
      <c r="FE71" s="187" t="s">
        <v>734</v>
      </c>
      <c r="FF71" s="187">
        <v>2</v>
      </c>
      <c r="FG71" s="187" t="s">
        <v>2019</v>
      </c>
      <c r="FH71" s="187" t="s">
        <v>2006</v>
      </c>
      <c r="FI71" s="200">
        <v>43510</v>
      </c>
      <c r="FJ71" s="198" t="s">
        <v>4633</v>
      </c>
      <c r="FK71" s="188" t="s">
        <v>445</v>
      </c>
      <c r="FL71" s="188">
        <v>0</v>
      </c>
      <c r="FM71" s="188">
        <v>0</v>
      </c>
      <c r="FN71" s="188" t="b">
        <v>0</v>
      </c>
      <c r="FO71" s="188" t="s">
        <v>1389</v>
      </c>
      <c r="FP71" s="184">
        <v>0</v>
      </c>
      <c r="FQ71" s="206">
        <v>43510</v>
      </c>
      <c r="FR71" s="198" t="s">
        <v>4634</v>
      </c>
      <c r="FS71" s="187" t="s">
        <v>445</v>
      </c>
      <c r="FT71" s="187">
        <v>0</v>
      </c>
      <c r="FU71" s="187">
        <v>0</v>
      </c>
      <c r="FV71" s="187" t="b">
        <v>0</v>
      </c>
      <c r="FW71" s="187" t="s">
        <v>1389</v>
      </c>
      <c r="FX71" s="187">
        <v>0</v>
      </c>
      <c r="FY71" s="200">
        <v>43510</v>
      </c>
      <c r="FZ71" s="188" t="s">
        <v>4635</v>
      </c>
      <c r="GA71" s="188">
        <v>2</v>
      </c>
      <c r="GB71" s="188" t="s">
        <v>941</v>
      </c>
      <c r="GC71" s="188">
        <v>0</v>
      </c>
      <c r="GD71" s="188" t="b">
        <v>0</v>
      </c>
      <c r="GE71" s="188">
        <v>0</v>
      </c>
      <c r="GF71" s="188">
        <v>0</v>
      </c>
      <c r="GG71" s="207">
        <v>43510</v>
      </c>
      <c r="GH71" s="198" t="s">
        <v>4636</v>
      </c>
      <c r="GI71" s="187">
        <v>2</v>
      </c>
      <c r="GJ71" s="187" t="s">
        <v>941</v>
      </c>
      <c r="GK71" s="187">
        <v>0</v>
      </c>
      <c r="GL71" s="187" t="b">
        <v>0</v>
      </c>
      <c r="GM71" s="187">
        <v>0</v>
      </c>
      <c r="GN71" s="187">
        <v>0</v>
      </c>
      <c r="GO71" s="200">
        <v>43510</v>
      </c>
      <c r="GP71" s="188" t="s">
        <v>4637</v>
      </c>
      <c r="GQ71" s="188">
        <v>1</v>
      </c>
      <c r="GR71" s="188" t="s">
        <v>941</v>
      </c>
      <c r="GS71" s="188">
        <v>0</v>
      </c>
      <c r="GT71" s="188" t="b">
        <v>0</v>
      </c>
      <c r="GU71" s="188">
        <v>0</v>
      </c>
      <c r="GV71" s="188">
        <v>0</v>
      </c>
      <c r="GW71" s="207">
        <v>43510</v>
      </c>
      <c r="GX71" s="198" t="s">
        <v>4638</v>
      </c>
      <c r="GY71" s="187" t="s">
        <v>445</v>
      </c>
      <c r="GZ71" s="187" t="s">
        <v>941</v>
      </c>
      <c r="HA71" s="187">
        <v>0</v>
      </c>
      <c r="HB71" s="187" t="b">
        <v>0</v>
      </c>
      <c r="HC71" s="187">
        <v>0</v>
      </c>
      <c r="HD71" s="187">
        <v>0</v>
      </c>
      <c r="HE71" s="200">
        <v>43510</v>
      </c>
      <c r="HF71" s="188" t="s">
        <v>4639</v>
      </c>
      <c r="HG71" s="188">
        <v>2</v>
      </c>
      <c r="HH71" s="188" t="s">
        <v>941</v>
      </c>
      <c r="HI71" s="188">
        <v>0</v>
      </c>
      <c r="HJ71" s="188" t="b">
        <v>0</v>
      </c>
      <c r="HK71" s="188">
        <v>0</v>
      </c>
      <c r="HL71" s="188">
        <v>0</v>
      </c>
      <c r="HM71" s="207">
        <v>43510</v>
      </c>
      <c r="HN71" s="198" t="s">
        <v>4640</v>
      </c>
      <c r="HO71" s="187">
        <v>1</v>
      </c>
      <c r="HP71" s="187" t="s">
        <v>941</v>
      </c>
      <c r="HQ71" s="187">
        <v>0</v>
      </c>
      <c r="HR71" s="187" t="b">
        <v>0</v>
      </c>
      <c r="HS71" s="187">
        <v>0</v>
      </c>
      <c r="HT71" s="187">
        <v>0</v>
      </c>
      <c r="HU71" s="200">
        <v>43510</v>
      </c>
      <c r="HV71" s="188" t="s">
        <v>4641</v>
      </c>
      <c r="HW71" s="188">
        <v>1</v>
      </c>
      <c r="HX71" s="188" t="s">
        <v>941</v>
      </c>
      <c r="HY71" s="188">
        <v>0</v>
      </c>
      <c r="HZ71" s="188" t="b">
        <v>0</v>
      </c>
      <c r="IA71" s="188">
        <v>0</v>
      </c>
      <c r="IB71" s="188">
        <v>0</v>
      </c>
      <c r="IC71" s="207">
        <v>43510</v>
      </c>
      <c r="ID71" s="198" t="s">
        <v>4642</v>
      </c>
      <c r="IE71" s="187">
        <v>3</v>
      </c>
      <c r="IF71" s="187" t="s">
        <v>941</v>
      </c>
      <c r="IG71" s="187">
        <v>0</v>
      </c>
      <c r="IH71" s="187" t="b">
        <v>0</v>
      </c>
      <c r="II71" s="187">
        <v>0</v>
      </c>
      <c r="IJ71" s="187">
        <v>0</v>
      </c>
      <c r="IK71" s="200">
        <v>43510</v>
      </c>
      <c r="IL71" s="188" t="s">
        <v>4643</v>
      </c>
      <c r="IM71" s="188">
        <v>1</v>
      </c>
      <c r="IN71" s="188" t="s">
        <v>941</v>
      </c>
      <c r="IO71" s="188">
        <v>0</v>
      </c>
      <c r="IP71" s="188" t="b">
        <v>0</v>
      </c>
      <c r="IQ71" s="188">
        <v>0</v>
      </c>
      <c r="IR71" s="188">
        <v>0</v>
      </c>
      <c r="IS71" s="207">
        <v>43510</v>
      </c>
    </row>
    <row r="72" spans="1:253" x14ac:dyDescent="0.3">
      <c r="A72" t="s">
        <v>230</v>
      </c>
      <c r="B72" t="s">
        <v>861</v>
      </c>
      <c r="C72" t="s">
        <v>718</v>
      </c>
      <c r="D72" t="str">
        <f>Lists!C:C</f>
        <v>Nicaragua</v>
      </c>
      <c r="E72" t="s">
        <v>229</v>
      </c>
      <c r="F72" t="s">
        <v>4644</v>
      </c>
      <c r="G72" s="186">
        <v>6210803</v>
      </c>
      <c r="H72" s="187" t="s">
        <v>896</v>
      </c>
      <c r="I72" s="187" t="s">
        <v>735</v>
      </c>
      <c r="J72" s="187">
        <v>1</v>
      </c>
      <c r="K72" s="187" t="s">
        <v>898</v>
      </c>
      <c r="L72" s="187" t="s">
        <v>897</v>
      </c>
      <c r="M72" s="201">
        <v>43490</v>
      </c>
      <c r="N72" s="198" t="s">
        <v>4645</v>
      </c>
      <c r="O72" s="189">
        <v>119990</v>
      </c>
      <c r="P72" s="189" t="s">
        <v>899</v>
      </c>
      <c r="Q72" s="189" t="s">
        <v>735</v>
      </c>
      <c r="R72" s="189">
        <v>1</v>
      </c>
      <c r="S72" s="189" t="s">
        <v>901</v>
      </c>
      <c r="T72" s="189" t="s">
        <v>900</v>
      </c>
      <c r="U72" s="204">
        <v>43489</v>
      </c>
      <c r="V72" s="198" t="s">
        <v>4646</v>
      </c>
      <c r="W72" s="187">
        <v>6210803</v>
      </c>
      <c r="X72" s="187" t="s">
        <v>896</v>
      </c>
      <c r="Y72" s="187" t="s">
        <v>735</v>
      </c>
      <c r="Z72" s="187">
        <v>1</v>
      </c>
      <c r="AA72" s="187" t="s">
        <v>898</v>
      </c>
      <c r="AB72" s="187" t="s">
        <v>902</v>
      </c>
      <c r="AC72" s="201">
        <v>43489</v>
      </c>
      <c r="AD72" s="198" t="s">
        <v>4647</v>
      </c>
      <c r="AE72" s="188">
        <v>417000</v>
      </c>
      <c r="AF72" s="188" t="s">
        <v>903</v>
      </c>
      <c r="AG72" s="188" t="s">
        <v>734</v>
      </c>
      <c r="AH72" s="188">
        <v>2</v>
      </c>
      <c r="AI72" s="188" t="s">
        <v>905</v>
      </c>
      <c r="AJ72" s="188" t="s">
        <v>904</v>
      </c>
      <c r="AK72" s="207">
        <v>43489</v>
      </c>
      <c r="AL72" s="198" t="s">
        <v>4648</v>
      </c>
      <c r="AM72" s="187">
        <v>52000</v>
      </c>
      <c r="AN72" s="187" t="s">
        <v>906</v>
      </c>
      <c r="AO72" s="187" t="s">
        <v>735</v>
      </c>
      <c r="AP72" s="187">
        <v>1</v>
      </c>
      <c r="AQ72" s="187" t="s">
        <v>907</v>
      </c>
      <c r="AR72" s="187" t="s">
        <v>904</v>
      </c>
      <c r="AS72" s="201">
        <v>43489</v>
      </c>
      <c r="AT72" s="188" t="s">
        <v>4649</v>
      </c>
      <c r="AU72" s="188">
        <v>2578</v>
      </c>
      <c r="AV72" s="188" t="s">
        <v>1336</v>
      </c>
      <c r="AW72" s="188" t="s">
        <v>735</v>
      </c>
      <c r="AX72" s="188">
        <v>1</v>
      </c>
      <c r="AY72" s="188" t="s">
        <v>1338</v>
      </c>
      <c r="AZ72" s="188" t="s">
        <v>1337</v>
      </c>
      <c r="BA72" s="207">
        <v>43501</v>
      </c>
      <c r="BB72" s="198" t="s">
        <v>4650</v>
      </c>
      <c r="BC72" s="187">
        <v>0</v>
      </c>
      <c r="BD72" s="187">
        <v>0</v>
      </c>
      <c r="BE72" s="187">
        <v>0</v>
      </c>
      <c r="BF72" s="187" t="b">
        <v>0</v>
      </c>
      <c r="BG72" s="187" t="s">
        <v>908</v>
      </c>
      <c r="BH72" s="187" t="s">
        <v>1337</v>
      </c>
      <c r="BI72" s="200">
        <v>43501</v>
      </c>
      <c r="BJ72" s="188" t="s">
        <v>4651</v>
      </c>
      <c r="BK72" s="188">
        <v>236</v>
      </c>
      <c r="BL72" s="188" t="s">
        <v>1336</v>
      </c>
      <c r="BM72" s="188" t="s">
        <v>735</v>
      </c>
      <c r="BN72" s="188">
        <v>1</v>
      </c>
      <c r="BO72" s="188" t="s">
        <v>1339</v>
      </c>
      <c r="BP72" s="188">
        <v>0</v>
      </c>
      <c r="BQ72" s="207">
        <v>43501</v>
      </c>
      <c r="BR72" s="198" t="s">
        <v>4652</v>
      </c>
      <c r="BS72" s="187">
        <v>0</v>
      </c>
      <c r="BT72" s="187">
        <v>0</v>
      </c>
      <c r="BU72" s="187">
        <v>0</v>
      </c>
      <c r="BV72" s="187" t="b">
        <v>0</v>
      </c>
      <c r="BW72" s="187">
        <v>0</v>
      </c>
      <c r="BX72" s="187">
        <v>0</v>
      </c>
      <c r="BY72" s="200">
        <v>43489</v>
      </c>
      <c r="BZ72" s="188" t="s">
        <v>4653</v>
      </c>
      <c r="CA72" s="188">
        <v>0</v>
      </c>
      <c r="CB72" s="188">
        <v>0</v>
      </c>
      <c r="CC72" s="188">
        <v>0</v>
      </c>
      <c r="CD72" s="188" t="b">
        <v>0</v>
      </c>
      <c r="CE72" s="188">
        <v>0</v>
      </c>
      <c r="CF72" s="188">
        <v>0</v>
      </c>
      <c r="CG72" s="207">
        <v>43489</v>
      </c>
      <c r="CH72" s="198" t="s">
        <v>4654</v>
      </c>
      <c r="CI72" s="188" t="e">
        <v>#N/A</v>
      </c>
      <c r="CJ72" s="188" t="e">
        <v>#N/A</v>
      </c>
      <c r="CK72" s="188" t="e">
        <v>#N/A</v>
      </c>
      <c r="CL72" s="188" t="e">
        <v>#N/A</v>
      </c>
      <c r="CM72" s="188" t="e">
        <v>#N/A</v>
      </c>
      <c r="CN72" s="188" t="e">
        <v>#N/A</v>
      </c>
      <c r="CO72" s="195" t="e">
        <v>#N/A</v>
      </c>
      <c r="CP72" s="188" t="s">
        <v>4655</v>
      </c>
      <c r="CQ72" s="187">
        <v>1214</v>
      </c>
      <c r="CR72" s="187" t="s">
        <v>914</v>
      </c>
      <c r="CS72" s="187" t="s">
        <v>734</v>
      </c>
      <c r="CT72" s="187">
        <v>2</v>
      </c>
      <c r="CU72" s="187" t="s">
        <v>912</v>
      </c>
      <c r="CV72" s="187" t="s">
        <v>913</v>
      </c>
      <c r="CW72" s="200">
        <v>43489</v>
      </c>
      <c r="CX72" s="184" t="str">
        <f t="shared" si="10"/>
        <v>NIC001People in Need</v>
      </c>
      <c r="CY72" s="184">
        <f>IF(LOOKUP(2,1/(Log!$K$1:$K$7986=CX72),Log!$E$1:$E$7986)="x","x",ROUND(LOOKUP(2,1/(Log!$K$1:$K$7986=CX72),Log!$E$1:$E$7986),-3))</f>
        <v>300000</v>
      </c>
      <c r="CZ72" s="188" t="str">
        <f>LOOKUP(2,1/('[4]Raw data'!$K$1:$K$7986=CX72),'[4]Raw data'!$F$1:$F$7986)</f>
        <v>Aid Forum 21/08/2018</v>
      </c>
      <c r="DA72" s="188" t="str">
        <f>LOOKUP(2,1/('[4]Raw data'!$K$1:$K$7986=CX72),'[4]Raw data'!$G$1:$G$7986)</f>
        <v>Medium</v>
      </c>
      <c r="DB72" s="188">
        <f>LOOKUP(2,1/('[4]Raw data'!$K$1:$K$7986=CX72),'[4]Raw data'!$H$1:$H$7986)</f>
        <v>2</v>
      </c>
      <c r="DC72" s="188" t="str">
        <f>LOOKUP(2,1/('[4]Raw data'!$K$1:$K$7986=CX72),'[4]Raw data'!$J$1:$J$7986)</f>
        <v>Number of people affected by food insecurity. This number is likely to have increased compared to the previous data available, however, due to lack of up-to-date data, the figure reported remains unchanged.</v>
      </c>
      <c r="DD72" s="188" t="str">
        <f>LOOKUP(2,1/('[4]Raw data'!$K$1:$K$7986=CX72),'[4]Raw data'!$I$1:$I$7986)</f>
        <v>http://www.aidforum.org/topics/food-security/thousands-at-risk-of-food-insecurity-in-central-america-following-a-prolong/</v>
      </c>
      <c r="DE72" s="207">
        <f>LOOKUP(2,1/('[4]Raw data'!$K$1:$K$7986=CX72),'[4]Raw data'!$L$1:$L$7986)</f>
        <v>43489</v>
      </c>
      <c r="DF72" s="197" t="str">
        <f t="shared" si="11"/>
        <v>NIC001People facing minimal humanitarian needs (level 1)</v>
      </c>
      <c r="DG72" s="183">
        <f>IF(LOOKUP(2,1/(Log!$K$1:$K$7986=DF72),Log!$E$1:$E$7986)="x","x",ROUND(LOOKUP(2,1/(Log!$K$1:$K$7986=DF72),Log!$E$1:$E$7986),-3))</f>
        <v>0</v>
      </c>
      <c r="DH72" s="187">
        <f>LOOKUP(2,1/('[4]Raw data'!$K$1:$K$7986=DF72),'[4]Raw data'!$F$1:$F$7986)</f>
        <v>0</v>
      </c>
      <c r="DI72" s="187">
        <f>LOOKUP(2,1/('[4]Raw data'!$K$1:$K$7986=DF72),'[4]Raw data'!$G$1:$G$7986)</f>
        <v>0</v>
      </c>
      <c r="DJ72" s="187" t="b">
        <f>LOOKUP(2,1/('[4]Raw data'!$K$1:$K$7986=DF72),'[4]Raw data'!$H$1:$H$7986)</f>
        <v>0</v>
      </c>
      <c r="DK72" s="187">
        <f>LOOKUP(2,1/('[4]Raw data'!$K$1:$K$7986=DF72),'[4]Raw data'!$J$1:$J$7986)</f>
        <v>0</v>
      </c>
      <c r="DL72" s="187">
        <f>LOOKUP(2,1/('[4]Raw data'!$K$1:$K$7986=DF72),'[4]Raw data'!$I$1:$I$7986)</f>
        <v>0</v>
      </c>
      <c r="DM72" s="200">
        <f>LOOKUP(2,1/('[4]Raw data'!$K$1:$K$7986=DF72),'[4]Raw data'!$L$1:$L$7986)</f>
        <v>43489</v>
      </c>
      <c r="DN72" s="188" t="str">
        <f t="shared" si="6"/>
        <v>NIC001People facing stressed humanitarian needs (level 2)</v>
      </c>
      <c r="DO72" s="184">
        <f>IF(LOOKUP(2,1/(Log!$K$1:$K$7986=DN72),Log!$E$1:$E$7986)="x","x",ROUND(LOOKUP(2,1/(Log!$K$1:$K$7986=DN72),Log!$E$1:$E$7986),-3))</f>
        <v>0</v>
      </c>
      <c r="DP72" s="188">
        <f>LOOKUP(2,1/('[4]Raw data'!$K$1:$K$7986=DN72),'[4]Raw data'!$F$1:$F$7986)</f>
        <v>0</v>
      </c>
      <c r="DQ72" s="188">
        <f>LOOKUP(2,1/('[4]Raw data'!$K$1:$K$7986=DN72),'[4]Raw data'!$G$1:$G$7986)</f>
        <v>0</v>
      </c>
      <c r="DR72" s="188" t="b">
        <f>LOOKUP(2,1/('[4]Raw data'!$K$1:$K$7986=DN72),'[4]Raw data'!$H$1:$H$7986)</f>
        <v>0</v>
      </c>
      <c r="DS72" s="188">
        <f>LOOKUP(2,1/('[4]Raw data'!$K$1:$K$7986=DN72),'[4]Raw data'!$J$1:$J$7986)</f>
        <v>0</v>
      </c>
      <c r="DT72" s="188">
        <f>LOOKUP(2,1/('[4]Raw data'!$K$1:$K$7986=DN72),'[4]Raw data'!$I$1:$I$7986)</f>
        <v>0</v>
      </c>
      <c r="DU72" s="207">
        <f>LOOKUP(2,1/('[4]Raw data'!$K$1:$K$7986=DN72),'[4]Raw data'!$L$1:$L$7986)</f>
        <v>43489</v>
      </c>
      <c r="DV72" s="198" t="str">
        <f t="shared" si="7"/>
        <v>NIC001People  facing moderate humanitarian needs (level 3)</v>
      </c>
      <c r="DW72" s="183">
        <f>IF(LOOKUP(2,1/(Log!$K$1:$K$7986=DV72),Log!$E$1:$E$7986)="x","x",ROUND(LOOKUP(2,1/(Log!$K$1:$K$7986=DV72),Log!$E$1:$E$7986),-3))</f>
        <v>300000</v>
      </c>
      <c r="DX72" s="187" t="str">
        <f>LOOKUP(2,1/('[4]Raw data'!$K$1:$K$7986=DV72),'[4]Raw data'!$F$1:$F$7986)</f>
        <v>Aid Forum 21/08/2018</v>
      </c>
      <c r="DY72" s="187" t="str">
        <f>LOOKUP(2,1/('[4]Raw data'!$K$1:$K$7986=DV72),'[4]Raw data'!$G$1:$G$7986)</f>
        <v>Medium</v>
      </c>
      <c r="DZ72" s="187">
        <f>LOOKUP(2,1/('[4]Raw data'!$K$1:$K$7986=DV72),'[4]Raw data'!$H$1:$H$7986)</f>
        <v>2</v>
      </c>
      <c r="EA72" s="187" t="str">
        <f>LOOKUP(2,1/('[4]Raw data'!$K$1:$K$7986=DV72),'[4]Raw data'!$J$1:$J$7986)</f>
        <v>Number of people affected by food insecurity. This number is likely to have increased compared to the previous data available, however, due to lack of up-to-date data, the figure reported remains unchanged.</v>
      </c>
      <c r="EB72" s="187" t="str">
        <f>LOOKUP(2,1/('[4]Raw data'!$K$1:$K$7986=DV72),'[4]Raw data'!$I$1:$I$7986)</f>
        <v>http://www.aidforum.org/topics/food-security/thousands-at-risk-of-food-insecurity-in-central-america-following-a-prolong/</v>
      </c>
      <c r="EC72" s="200">
        <f>LOOKUP(2,1/('[4]Raw data'!$K$1:$K$7986=DV72),'[4]Raw data'!$L$1:$L$7986)</f>
        <v>43489</v>
      </c>
      <c r="ED72" s="188" t="str">
        <f t="shared" si="8"/>
        <v>NIC001People facing severe humanitarian needs (level 4)</v>
      </c>
      <c r="EE72" s="184">
        <f>IF(LOOKUP(2,1/(Log!$K$1:$K$7986=ED72),Log!$E$1:$E$7986)="x","x",ROUND(LOOKUP(2,1/(Log!$K$1:$K$7986=ED72),Log!$E$1:$E$7986),-3))</f>
        <v>0</v>
      </c>
      <c r="EF72" s="188">
        <f>LOOKUP(2,1/('[4]Raw data'!$K$1:$K$7986=ED72),'[4]Raw data'!$F$1:$F$7986)</f>
        <v>0</v>
      </c>
      <c r="EG72" s="188">
        <f>LOOKUP(2,1/('[4]Raw data'!$K$1:$K$7986=ED72),'[4]Raw data'!$G$1:$G$7986)</f>
        <v>0</v>
      </c>
      <c r="EH72" s="188" t="b">
        <f>LOOKUP(2,1/('[4]Raw data'!$K$1:$K$7986=ED72),'[4]Raw data'!$H$1:$H$7986)</f>
        <v>0</v>
      </c>
      <c r="EI72" s="188">
        <f>LOOKUP(2,1/('[4]Raw data'!$K$1:$K$7986=ED72),'[4]Raw data'!$J$1:$J$7986)</f>
        <v>0</v>
      </c>
      <c r="EJ72" s="188">
        <f>LOOKUP(2,1/('[4]Raw data'!$K$1:$K$7986=ED72),'[4]Raw data'!$I$1:$I$7986)</f>
        <v>0</v>
      </c>
      <c r="EK72" s="207">
        <f>LOOKUP(2,1/('[4]Raw data'!$K$1:$K$7986=ED72),'[4]Raw data'!$L$1:$L$7986)</f>
        <v>43489</v>
      </c>
      <c r="EL72" s="198" t="str">
        <f t="shared" si="9"/>
        <v>NIC001People facing extreme humanitarian needs (level 5)</v>
      </c>
      <c r="EM72" s="183">
        <f>IF(LOOKUP(2,1/(Log!$K$1:$K$7986=EL72),Log!$E$1:$E$7986)="x","x",ROUND(LOOKUP(2,1/(Log!$K$1:$K$7986=EL72),Log!$E$1:$E$7986),-3))</f>
        <v>0</v>
      </c>
      <c r="EN72" s="187">
        <f>LOOKUP(2,1/('[4]Raw data'!$K$1:$K$7986=EL72),'[4]Raw data'!$F$1:$F$7986)</f>
        <v>0</v>
      </c>
      <c r="EO72" s="187">
        <f>LOOKUP(2,1/('[4]Raw data'!$K$1:$K$7986=EL72),'[4]Raw data'!$G$1:$G$7986)</f>
        <v>0</v>
      </c>
      <c r="EP72" s="187" t="b">
        <f>LOOKUP(2,1/('[4]Raw data'!$K$1:$K$7986=EL72),'[4]Raw data'!$H$1:$H$7986)</f>
        <v>0</v>
      </c>
      <c r="EQ72" s="187">
        <f>LOOKUP(2,1/('[4]Raw data'!$K$1:$K$7986=EL72),'[4]Raw data'!$J$1:$J$7986)</f>
        <v>0</v>
      </c>
      <c r="ER72" s="187">
        <f>LOOKUP(2,1/('[4]Raw data'!$K$1:$K$7986=EL72),'[4]Raw data'!$I$1:$I$7986)</f>
        <v>0</v>
      </c>
      <c r="ES72" s="200">
        <f>LOOKUP(2,1/('[4]Raw data'!$K$1:$K$7986=EL72),'[4]Raw data'!$L$1:$L$7986)</f>
        <v>43489</v>
      </c>
      <c r="ET72" s="188" t="s">
        <v>4656</v>
      </c>
      <c r="EU72" s="188">
        <v>236</v>
      </c>
      <c r="EV72" s="188" t="s">
        <v>1336</v>
      </c>
      <c r="EW72" s="188" t="s">
        <v>735</v>
      </c>
      <c r="EX72" s="188">
        <v>1</v>
      </c>
      <c r="EY72" s="188" t="s">
        <v>1339</v>
      </c>
      <c r="EZ72" s="188" t="s">
        <v>1337</v>
      </c>
      <c r="FA72" s="207">
        <v>43501</v>
      </c>
      <c r="FB72" s="198" t="s">
        <v>4657</v>
      </c>
      <c r="FC72" s="187">
        <v>1</v>
      </c>
      <c r="FD72" s="187">
        <v>0</v>
      </c>
      <c r="FE72" s="187">
        <v>0</v>
      </c>
      <c r="FF72" s="187" t="b">
        <v>0</v>
      </c>
      <c r="FG72" s="187">
        <v>0</v>
      </c>
      <c r="FH72" s="187">
        <v>0</v>
      </c>
      <c r="FI72" s="200">
        <v>43489</v>
      </c>
      <c r="FJ72" s="198" t="s">
        <v>4658</v>
      </c>
      <c r="FK72" s="188">
        <v>0</v>
      </c>
      <c r="FL72" s="188">
        <v>0</v>
      </c>
      <c r="FM72" s="188">
        <v>0</v>
      </c>
      <c r="FN72" s="188" t="b">
        <v>0</v>
      </c>
      <c r="FO72" s="188">
        <v>0</v>
      </c>
      <c r="FP72" s="184">
        <v>0</v>
      </c>
      <c r="FQ72" s="206">
        <v>43489</v>
      </c>
      <c r="FR72" s="198" t="s">
        <v>4659</v>
      </c>
      <c r="FS72" s="187">
        <v>0</v>
      </c>
      <c r="FT72" s="187">
        <v>0</v>
      </c>
      <c r="FU72" s="187">
        <v>0</v>
      </c>
      <c r="FV72" s="187" t="b">
        <v>0</v>
      </c>
      <c r="FW72" s="187">
        <v>0</v>
      </c>
      <c r="FX72" s="187">
        <v>0</v>
      </c>
      <c r="FY72" s="200">
        <v>43489</v>
      </c>
      <c r="FZ72" s="188" t="s">
        <v>4660</v>
      </c>
      <c r="GA72" s="188">
        <v>0</v>
      </c>
      <c r="GB72" s="188">
        <v>0</v>
      </c>
      <c r="GC72" s="188">
        <v>0</v>
      </c>
      <c r="GD72" s="188" t="b">
        <v>0</v>
      </c>
      <c r="GE72" s="188" t="s">
        <v>889</v>
      </c>
      <c r="GF72" s="188">
        <v>0</v>
      </c>
      <c r="GG72" s="207">
        <v>43489</v>
      </c>
      <c r="GH72" s="198" t="s">
        <v>4661</v>
      </c>
      <c r="GI72" s="187">
        <v>0</v>
      </c>
      <c r="GJ72" s="187">
        <v>0</v>
      </c>
      <c r="GK72" s="187">
        <v>0</v>
      </c>
      <c r="GL72" s="187" t="b">
        <v>0</v>
      </c>
      <c r="GM72" s="187">
        <v>0</v>
      </c>
      <c r="GN72" s="187">
        <v>0</v>
      </c>
      <c r="GO72" s="200">
        <v>43489</v>
      </c>
      <c r="GP72" s="188" t="s">
        <v>4662</v>
      </c>
      <c r="GQ72" s="188">
        <v>1</v>
      </c>
      <c r="GR72" s="188" t="s">
        <v>891</v>
      </c>
      <c r="GS72" s="188" t="s">
        <v>735</v>
      </c>
      <c r="GT72" s="188">
        <v>1</v>
      </c>
      <c r="GU72" s="188" t="s">
        <v>890</v>
      </c>
      <c r="GV72" s="188">
        <v>0</v>
      </c>
      <c r="GW72" s="207">
        <v>43489</v>
      </c>
      <c r="GX72" s="198" t="s">
        <v>4663</v>
      </c>
      <c r="GY72" s="187">
        <v>0</v>
      </c>
      <c r="GZ72" s="187">
        <v>0</v>
      </c>
      <c r="HA72" s="187">
        <v>0</v>
      </c>
      <c r="HB72" s="187" t="b">
        <v>0</v>
      </c>
      <c r="HC72" s="187">
        <v>0</v>
      </c>
      <c r="HD72" s="187">
        <v>0</v>
      </c>
      <c r="HE72" s="200">
        <v>43489</v>
      </c>
      <c r="HF72" s="188" t="s">
        <v>4664</v>
      </c>
      <c r="HG72" s="188">
        <v>1</v>
      </c>
      <c r="HH72" s="188">
        <v>0</v>
      </c>
      <c r="HI72" s="188">
        <v>0</v>
      </c>
      <c r="HJ72" s="188" t="b">
        <v>0</v>
      </c>
      <c r="HK72" s="188" t="s">
        <v>892</v>
      </c>
      <c r="HL72" s="188">
        <v>0</v>
      </c>
      <c r="HM72" s="207">
        <v>43489</v>
      </c>
      <c r="HN72" s="198" t="s">
        <v>4665</v>
      </c>
      <c r="HO72" s="187">
        <v>0</v>
      </c>
      <c r="HP72" s="187">
        <v>0</v>
      </c>
      <c r="HQ72" s="187">
        <v>0</v>
      </c>
      <c r="HR72" s="187" t="b">
        <v>0</v>
      </c>
      <c r="HS72" s="187">
        <v>0</v>
      </c>
      <c r="HT72" s="187">
        <v>0</v>
      </c>
      <c r="HU72" s="200">
        <v>43489</v>
      </c>
      <c r="HV72" s="188" t="s">
        <v>4666</v>
      </c>
      <c r="HW72" s="188">
        <v>2</v>
      </c>
      <c r="HX72" s="188" t="s">
        <v>894</v>
      </c>
      <c r="HY72" s="188" t="s">
        <v>735</v>
      </c>
      <c r="HZ72" s="188">
        <v>1</v>
      </c>
      <c r="IA72" s="188" t="s">
        <v>893</v>
      </c>
      <c r="IB72" s="188" t="s">
        <v>895</v>
      </c>
      <c r="IC72" s="207">
        <v>43489</v>
      </c>
      <c r="ID72" s="198" t="s">
        <v>4667</v>
      </c>
      <c r="IE72" s="187">
        <v>0</v>
      </c>
      <c r="IF72" s="187">
        <v>0</v>
      </c>
      <c r="IG72" s="187">
        <v>0</v>
      </c>
      <c r="IH72" s="187" t="b">
        <v>0</v>
      </c>
      <c r="II72" s="187">
        <v>0</v>
      </c>
      <c r="IJ72" s="187">
        <v>0</v>
      </c>
      <c r="IK72" s="200">
        <v>43489</v>
      </c>
      <c r="IL72" s="188" t="s">
        <v>4668</v>
      </c>
      <c r="IM72" s="188">
        <v>0</v>
      </c>
      <c r="IN72" s="188">
        <v>0</v>
      </c>
      <c r="IO72" s="188">
        <v>0</v>
      </c>
      <c r="IP72" s="188" t="b">
        <v>0</v>
      </c>
      <c r="IQ72" s="188">
        <v>0</v>
      </c>
      <c r="IR72" s="188">
        <v>0</v>
      </c>
      <c r="IS72" s="207">
        <v>43489</v>
      </c>
    </row>
    <row r="73" spans="1:253" x14ac:dyDescent="0.3">
      <c r="A73" t="s">
        <v>232</v>
      </c>
      <c r="B73" t="s">
        <v>861</v>
      </c>
      <c r="C73" t="s">
        <v>719</v>
      </c>
      <c r="D73" t="str">
        <f>Lists!C:C</f>
        <v>Niger</v>
      </c>
      <c r="E73" t="s">
        <v>231</v>
      </c>
      <c r="F73" t="s">
        <v>4669</v>
      </c>
      <c r="G73" s="186">
        <v>21641800</v>
      </c>
      <c r="H73" s="187" t="s">
        <v>1693</v>
      </c>
      <c r="I73" s="187" t="s">
        <v>735</v>
      </c>
      <c r="J73" s="187">
        <v>1</v>
      </c>
      <c r="K73" s="187" t="s">
        <v>1698</v>
      </c>
      <c r="L73" s="187" t="s">
        <v>1690</v>
      </c>
      <c r="M73" s="201">
        <v>43509</v>
      </c>
      <c r="N73" s="198" t="s">
        <v>4670</v>
      </c>
      <c r="O73" s="189">
        <v>1267000</v>
      </c>
      <c r="P73" s="189" t="s">
        <v>1692</v>
      </c>
      <c r="Q73" s="189" t="s">
        <v>735</v>
      </c>
      <c r="R73" s="189">
        <v>1</v>
      </c>
      <c r="S73" s="189" t="s">
        <v>1699</v>
      </c>
      <c r="T73" s="189" t="s">
        <v>1691</v>
      </c>
      <c r="U73" s="204">
        <v>43508</v>
      </c>
      <c r="V73" s="198" t="s">
        <v>4671</v>
      </c>
      <c r="W73" s="187">
        <v>21641800</v>
      </c>
      <c r="X73" s="187" t="s">
        <v>1693</v>
      </c>
      <c r="Y73" s="187" t="s">
        <v>734</v>
      </c>
      <c r="Z73" s="187">
        <v>2</v>
      </c>
      <c r="AA73" s="187" t="s">
        <v>1700</v>
      </c>
      <c r="AB73" s="187" t="s">
        <v>1690</v>
      </c>
      <c r="AC73" s="201">
        <v>43508</v>
      </c>
      <c r="AD73" s="198" t="s">
        <v>4672</v>
      </c>
      <c r="AE73" s="188">
        <v>2300000</v>
      </c>
      <c r="AF73" s="188" t="s">
        <v>1694</v>
      </c>
      <c r="AG73" s="188" t="s">
        <v>734</v>
      </c>
      <c r="AH73" s="188">
        <v>2</v>
      </c>
      <c r="AI73" s="188" t="s">
        <v>1701</v>
      </c>
      <c r="AJ73" s="188" t="s">
        <v>1695</v>
      </c>
      <c r="AK73" s="207">
        <v>43508</v>
      </c>
      <c r="AL73" s="198" t="s">
        <v>4673</v>
      </c>
      <c r="AM73" s="187">
        <v>187300</v>
      </c>
      <c r="AN73" s="187" t="s">
        <v>1548</v>
      </c>
      <c r="AO73" s="187" t="s">
        <v>735</v>
      </c>
      <c r="AP73" s="187">
        <v>1</v>
      </c>
      <c r="AQ73" s="187" t="s">
        <v>1702</v>
      </c>
      <c r="AR73" s="187" t="s">
        <v>1703</v>
      </c>
      <c r="AS73" s="201">
        <v>43508</v>
      </c>
      <c r="AT73" s="188" t="s">
        <v>4674</v>
      </c>
      <c r="AU73" s="188" t="s">
        <v>933</v>
      </c>
      <c r="AV73" s="188">
        <v>0</v>
      </c>
      <c r="AW73" s="188">
        <v>0</v>
      </c>
      <c r="AX73" s="188" t="b">
        <v>0</v>
      </c>
      <c r="AY73" s="188" t="s">
        <v>1667</v>
      </c>
      <c r="AZ73" s="188">
        <v>0</v>
      </c>
      <c r="BA73" s="207">
        <v>43508</v>
      </c>
      <c r="BB73" s="198" t="s">
        <v>4675</v>
      </c>
      <c r="BC73" s="187" t="s">
        <v>933</v>
      </c>
      <c r="BD73" s="187">
        <v>0</v>
      </c>
      <c r="BE73" s="187">
        <v>0</v>
      </c>
      <c r="BF73" s="187" t="b">
        <v>0</v>
      </c>
      <c r="BG73" s="187" t="s">
        <v>1667</v>
      </c>
      <c r="BH73" s="187">
        <v>0</v>
      </c>
      <c r="BI73" s="200">
        <v>43508</v>
      </c>
      <c r="BJ73" s="188" t="s">
        <v>4676</v>
      </c>
      <c r="BK73" s="188" t="s">
        <v>933</v>
      </c>
      <c r="BL73" s="188">
        <v>0</v>
      </c>
      <c r="BM73" s="188">
        <v>0</v>
      </c>
      <c r="BN73" s="188" t="b">
        <v>0</v>
      </c>
      <c r="BO73" s="188" t="s">
        <v>1667</v>
      </c>
      <c r="BP73" s="188" t="s">
        <v>1695</v>
      </c>
      <c r="BQ73" s="207">
        <v>43508</v>
      </c>
      <c r="BR73" s="198" t="s">
        <v>4677</v>
      </c>
      <c r="BS73" s="187" t="s">
        <v>933</v>
      </c>
      <c r="BT73" s="187">
        <v>0</v>
      </c>
      <c r="BU73" s="187">
        <v>0</v>
      </c>
      <c r="BV73" s="187" t="b">
        <v>0</v>
      </c>
      <c r="BW73" s="187" t="s">
        <v>1667</v>
      </c>
      <c r="BX73" s="187">
        <v>0</v>
      </c>
      <c r="BY73" s="200">
        <v>43508</v>
      </c>
      <c r="BZ73" s="188" t="s">
        <v>4678</v>
      </c>
      <c r="CA73" s="188" t="s">
        <v>933</v>
      </c>
      <c r="CB73" s="188">
        <v>0</v>
      </c>
      <c r="CC73" s="188">
        <v>0</v>
      </c>
      <c r="CD73" s="188" t="b">
        <v>0</v>
      </c>
      <c r="CE73" s="188" t="s">
        <v>1667</v>
      </c>
      <c r="CF73" s="188">
        <v>0</v>
      </c>
      <c r="CG73" s="207">
        <v>43508</v>
      </c>
      <c r="CH73" s="198" t="s">
        <v>4679</v>
      </c>
      <c r="CI73" s="188" t="e">
        <v>#N/A</v>
      </c>
      <c r="CJ73" s="188" t="e">
        <v>#N/A</v>
      </c>
      <c r="CK73" s="188" t="e">
        <v>#N/A</v>
      </c>
      <c r="CL73" s="188" t="e">
        <v>#N/A</v>
      </c>
      <c r="CM73" s="188" t="e">
        <v>#N/A</v>
      </c>
      <c r="CN73" s="188" t="e">
        <v>#N/A</v>
      </c>
      <c r="CO73" s="195" t="e">
        <v>#N/A</v>
      </c>
      <c r="CP73" s="188" t="s">
        <v>4680</v>
      </c>
      <c r="CQ73" s="187" t="s">
        <v>933</v>
      </c>
      <c r="CR73" s="187">
        <v>0</v>
      </c>
      <c r="CS73" s="187">
        <v>0</v>
      </c>
      <c r="CT73" s="187" t="b">
        <v>0</v>
      </c>
      <c r="CU73" s="187" t="s">
        <v>1667</v>
      </c>
      <c r="CV73" s="187">
        <v>0</v>
      </c>
      <c r="CW73" s="200">
        <v>43508</v>
      </c>
      <c r="CX73" s="184" t="str">
        <f t="shared" si="10"/>
        <v>NER001People in Need</v>
      </c>
      <c r="CY73" s="184">
        <f>IF(LOOKUP(2,1/(Log!$K$1:$K$7986=CX73),Log!$E$1:$E$7986)="x","x",ROUND(LOOKUP(2,1/(Log!$K$1:$K$7986=CX73),Log!$E$1:$E$7986),-3))</f>
        <v>2316000</v>
      </c>
      <c r="CZ73" s="188" t="str">
        <f>LOOKUP(2,1/('[4]Raw data'!$K$1:$K$7986=CX73),'[4]Raw data'!$F$1:$F$7986)</f>
        <v>OCHA 01/2019</v>
      </c>
      <c r="DA73" s="188" t="str">
        <f>LOOKUP(2,1/('[4]Raw data'!$K$1:$K$7986=CX73),'[4]Raw data'!$G$1:$G$7986)</f>
        <v>Medium</v>
      </c>
      <c r="DB73" s="188">
        <f>LOOKUP(2,1/('[4]Raw data'!$K$1:$K$7986=CX73),'[4]Raw data'!$H$1:$H$7986)</f>
        <v>2</v>
      </c>
      <c r="DC73" s="188" t="str">
        <f>LOOKUP(2,1/('[4]Raw data'!$K$1:$K$7986=CX73),'[4]Raw data'!$J$1:$J$7986)</f>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
      <c r="DD73" s="188" t="str">
        <f>LOOKUP(2,1/('[4]Raw data'!$K$1:$K$7986=CX73),'[4]Raw data'!$I$1:$I$7986)</f>
        <v>https://reliefweb.int/sites/reliefweb.int/files/resources/ner_hno_2019.pdf</v>
      </c>
      <c r="DE73" s="207">
        <f>LOOKUP(2,1/('[4]Raw data'!$K$1:$K$7986=CX73),'[4]Raw data'!$L$1:$L$7986)</f>
        <v>43508</v>
      </c>
      <c r="DF73" s="197" t="str">
        <f t="shared" si="11"/>
        <v>NER001People facing minimal humanitarian needs (level 1)</v>
      </c>
      <c r="DG73" s="183">
        <f>IF(LOOKUP(2,1/(Log!$K$1:$K$7986=DF73),Log!$E$1:$E$7986)="x","x",ROUND(LOOKUP(2,1/(Log!$K$1:$K$7986=DF73),Log!$E$1:$E$7986),-3))</f>
        <v>108000</v>
      </c>
      <c r="DH73" s="187" t="str">
        <f>LOOKUP(2,1/('[4]Raw data'!$K$1:$K$7986=DF73),'[4]Raw data'!$F$1:$F$7986)</f>
        <v>OCHA 01/2019</v>
      </c>
      <c r="DI73" s="187" t="str">
        <f>LOOKUP(2,1/('[4]Raw data'!$K$1:$K$7986=DF73),'[4]Raw data'!$G$1:$G$7986)</f>
        <v>Medium</v>
      </c>
      <c r="DJ73" s="187">
        <f>LOOKUP(2,1/('[4]Raw data'!$K$1:$K$7986=DF73),'[4]Raw data'!$H$1:$H$7986)</f>
        <v>2</v>
      </c>
      <c r="DK73" s="187" t="str">
        <f>LOOKUP(2,1/('[4]Raw data'!$K$1:$K$7986=DF73),'[4]Raw data'!$J$1:$J$7986)</f>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
      <c r="DL73" s="187" t="str">
        <f>LOOKUP(2,1/('[4]Raw data'!$K$1:$K$7986=DF73),'[4]Raw data'!$I$1:$I$7986)</f>
        <v>https://reliefweb.int/sites/reliefweb.int/files/resources/ner_hno_2019.pdf</v>
      </c>
      <c r="DM73" s="200">
        <f>LOOKUP(2,1/('[4]Raw data'!$K$1:$K$7986=DF73),'[4]Raw data'!$L$1:$L$7986)</f>
        <v>43508</v>
      </c>
      <c r="DN73" s="188" t="str">
        <f t="shared" si="6"/>
        <v>NER001People facing stressed humanitarian needs (level 2)</v>
      </c>
      <c r="DO73" s="184">
        <f>IF(LOOKUP(2,1/(Log!$K$1:$K$7986=DN73),Log!$E$1:$E$7986)="x","x",ROUND(LOOKUP(2,1/(Log!$K$1:$K$7986=DN73),Log!$E$1:$E$7986),-3))</f>
        <v>1294000</v>
      </c>
      <c r="DP73" s="188" t="str">
        <f>LOOKUP(2,1/('[4]Raw data'!$K$1:$K$7986=DN73),'[4]Raw data'!$F$1:$F$7986)</f>
        <v>OCHA 01/2019</v>
      </c>
      <c r="DQ73" s="188" t="str">
        <f>LOOKUP(2,1/('[4]Raw data'!$K$1:$K$7986=DN73),'[4]Raw data'!$G$1:$G$7986)</f>
        <v>Medium</v>
      </c>
      <c r="DR73" s="188">
        <f>LOOKUP(2,1/('[4]Raw data'!$K$1:$K$7986=DN73),'[4]Raw data'!$H$1:$H$7986)</f>
        <v>2</v>
      </c>
      <c r="DS73" s="188" t="str">
        <f>LOOKUP(2,1/('[4]Raw data'!$K$1:$K$7986=DN73),'[4]Raw data'!$J$1:$J$7986)</f>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
      <c r="DT73" s="188" t="str">
        <f>LOOKUP(2,1/('[4]Raw data'!$K$1:$K$7986=DN73),'[4]Raw data'!$I$1:$I$7986)</f>
        <v>https://reliefweb.int/sites/reliefweb.int/files/resources/ner_hno_2019.pdf</v>
      </c>
      <c r="DU73" s="207">
        <f>LOOKUP(2,1/('[4]Raw data'!$K$1:$K$7986=DN73),'[4]Raw data'!$L$1:$L$7986)</f>
        <v>43508</v>
      </c>
      <c r="DV73" s="198" t="str">
        <f t="shared" si="7"/>
        <v>NER001People  facing moderate humanitarian needs (level 3)</v>
      </c>
      <c r="DW73" s="183">
        <f>IF(LOOKUP(2,1/(Log!$K$1:$K$7986=DV73),Log!$E$1:$E$7986)="x","x",ROUND(LOOKUP(2,1/(Log!$K$1:$K$7986=DV73),Log!$E$1:$E$7986),-3))</f>
        <v>452000</v>
      </c>
      <c r="DX73" s="187" t="str">
        <f>LOOKUP(2,1/('[4]Raw data'!$K$1:$K$7986=DV73),'[4]Raw data'!$F$1:$F$7986)</f>
        <v>OCHA 01/2019</v>
      </c>
      <c r="DY73" s="187" t="str">
        <f>LOOKUP(2,1/('[4]Raw data'!$K$1:$K$7986=DV73),'[4]Raw data'!$G$1:$G$7986)</f>
        <v>Medium</v>
      </c>
      <c r="DZ73" s="187">
        <f>LOOKUP(2,1/('[4]Raw data'!$K$1:$K$7986=DV73),'[4]Raw data'!$H$1:$H$7986)</f>
        <v>2</v>
      </c>
      <c r="EA73" s="187" t="str">
        <f>LOOKUP(2,1/('[4]Raw data'!$K$1:$K$7986=DV73),'[4]Raw data'!$J$1:$J$7986)</f>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
      <c r="EB73" s="187" t="str">
        <f>LOOKUP(2,1/('[4]Raw data'!$K$1:$K$7986=DV73),'[4]Raw data'!$I$1:$I$7986)</f>
        <v>https://reliefweb.int/sites/reliefweb.int/files/resources/ner_hno_2019.pdf</v>
      </c>
      <c r="EC73" s="200">
        <f>LOOKUP(2,1/('[4]Raw data'!$K$1:$K$7986=DV73),'[4]Raw data'!$L$1:$L$7986)</f>
        <v>43508</v>
      </c>
      <c r="ED73" s="188" t="str">
        <f t="shared" si="8"/>
        <v>NER001People facing severe humanitarian needs (level 4)</v>
      </c>
      <c r="EE73" s="184">
        <f>IF(LOOKUP(2,1/(Log!$K$1:$K$7986=ED73),Log!$E$1:$E$7986)="x","x",ROUND(LOOKUP(2,1/(Log!$K$1:$K$7986=ED73),Log!$E$1:$E$7986),-3))</f>
        <v>461000</v>
      </c>
      <c r="EF73" s="188" t="str">
        <f>LOOKUP(2,1/('[4]Raw data'!$K$1:$K$7986=ED73),'[4]Raw data'!$F$1:$F$7986)</f>
        <v>OCHA 01/2019</v>
      </c>
      <c r="EG73" s="188" t="str">
        <f>LOOKUP(2,1/('[4]Raw data'!$K$1:$K$7986=ED73),'[4]Raw data'!$G$1:$G$7986)</f>
        <v>Medium</v>
      </c>
      <c r="EH73" s="188">
        <f>LOOKUP(2,1/('[4]Raw data'!$K$1:$K$7986=ED73),'[4]Raw data'!$H$1:$H$7986)</f>
        <v>2</v>
      </c>
      <c r="EI73" s="188" t="str">
        <f>LOOKUP(2,1/('[4]Raw data'!$K$1:$K$7986=ED73),'[4]Raw data'!$J$1:$J$7986)</f>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
      <c r="EJ73" s="188" t="str">
        <f>LOOKUP(2,1/('[4]Raw data'!$K$1:$K$7986=ED73),'[4]Raw data'!$I$1:$I$7986)</f>
        <v>https://reliefweb.int/sites/reliefweb.int/files/resources/ner_hno_2019.pdf</v>
      </c>
      <c r="EK73" s="207">
        <f>LOOKUP(2,1/('[4]Raw data'!$K$1:$K$7986=ED73),'[4]Raw data'!$L$1:$L$7986)</f>
        <v>43508</v>
      </c>
      <c r="EL73" s="198" t="str">
        <f t="shared" si="9"/>
        <v>NER001People facing extreme humanitarian needs (level 5)</v>
      </c>
      <c r="EM73" s="183">
        <f>IF(LOOKUP(2,1/(Log!$K$1:$K$7986=EL73),Log!$E$1:$E$7986)="x","x",ROUND(LOOKUP(2,1/(Log!$K$1:$K$7986=EL73),Log!$E$1:$E$7986),-3))</f>
        <v>0</v>
      </c>
      <c r="EN73" s="187" t="str">
        <f>LOOKUP(2,1/('[4]Raw data'!$K$1:$K$7986=EL73),'[4]Raw data'!$F$1:$F$7986)</f>
        <v>OCHA 01/2019</v>
      </c>
      <c r="EO73" s="187" t="str">
        <f>LOOKUP(2,1/('[4]Raw data'!$K$1:$K$7986=EL73),'[4]Raw data'!$G$1:$G$7986)</f>
        <v>Medium</v>
      </c>
      <c r="EP73" s="187">
        <f>LOOKUP(2,1/('[4]Raw data'!$K$1:$K$7986=EL73),'[4]Raw data'!$H$1:$H$7986)</f>
        <v>2</v>
      </c>
      <c r="EQ73" s="187" t="str">
        <f>LOOKUP(2,1/('[4]Raw data'!$K$1:$K$7986=EL73),'[4]Raw data'!$J$1:$J$7986)</f>
        <v xml:space="preserve">Estimation based on the severity average per admin level 1 and on the PIN figures per admin 1. Tchirozerin was excluded because the severity level is likely to be linked to the mixed migration situation in Agadez and would make the region jump one category in severity though the rest of the region is considered a severity level 1, and in Diffa N'Gourti was excluded because it is relatively less affected by the Boko Haram crisis and less populated but would drag the region down one level of severity. The exclusions were made to make sure the ranking would properly reflect the severity of the crisis experience by the region as a whole as PIN per admin level 2 is not available. </v>
      </c>
      <c r="ER73" s="187" t="str">
        <f>LOOKUP(2,1/('[4]Raw data'!$K$1:$K$7986=EL73),'[4]Raw data'!$I$1:$I$7986)</f>
        <v>https://reliefweb.int/sites/reliefweb.int/files/resources/ner_hno_2019.pdf</v>
      </c>
      <c r="ES73" s="200">
        <f>LOOKUP(2,1/('[4]Raw data'!$K$1:$K$7986=EL73),'[4]Raw data'!$L$1:$L$7986)</f>
        <v>43508</v>
      </c>
      <c r="ET73" s="188" t="s">
        <v>4681</v>
      </c>
      <c r="EU73" s="188" t="s">
        <v>933</v>
      </c>
      <c r="EV73" s="188">
        <v>0</v>
      </c>
      <c r="EW73" s="188">
        <v>0</v>
      </c>
      <c r="EX73" s="188" t="b">
        <v>0</v>
      </c>
      <c r="EY73" s="188" t="s">
        <v>1667</v>
      </c>
      <c r="EZ73" s="188">
        <v>0</v>
      </c>
      <c r="FA73" s="207">
        <v>43508</v>
      </c>
      <c r="FB73" s="198" t="s">
        <v>4682</v>
      </c>
      <c r="FC73" s="187">
        <v>5</v>
      </c>
      <c r="FD73" s="187" t="s">
        <v>1694</v>
      </c>
      <c r="FE73" s="187" t="s">
        <v>735</v>
      </c>
      <c r="FF73" s="187">
        <v>1</v>
      </c>
      <c r="FG73" s="187" t="s">
        <v>1697</v>
      </c>
      <c r="FH73" s="187" t="s">
        <v>1695</v>
      </c>
      <c r="FI73" s="200">
        <v>43508</v>
      </c>
      <c r="FJ73" s="198" t="s">
        <v>4683</v>
      </c>
      <c r="FK73" s="188" t="s">
        <v>933</v>
      </c>
      <c r="FL73" s="188">
        <v>0</v>
      </c>
      <c r="FM73" s="188">
        <v>0</v>
      </c>
      <c r="FN73" s="188" t="b">
        <v>0</v>
      </c>
      <c r="FO73" s="188" t="s">
        <v>1667</v>
      </c>
      <c r="FP73" s="184">
        <v>0</v>
      </c>
      <c r="FQ73" s="206">
        <v>43508</v>
      </c>
      <c r="FR73" s="198" t="s">
        <v>4684</v>
      </c>
      <c r="FS73" s="187" t="s">
        <v>933</v>
      </c>
      <c r="FT73" s="187">
        <v>0</v>
      </c>
      <c r="FU73" s="187">
        <v>0</v>
      </c>
      <c r="FV73" s="187" t="b">
        <v>0</v>
      </c>
      <c r="FW73" s="187" t="s">
        <v>1667</v>
      </c>
      <c r="FX73" s="187">
        <v>0</v>
      </c>
      <c r="FY73" s="200">
        <v>43508</v>
      </c>
      <c r="FZ73" s="188" t="s">
        <v>4685</v>
      </c>
      <c r="GA73" s="188">
        <v>0</v>
      </c>
      <c r="GB73" s="188" t="s">
        <v>1473</v>
      </c>
      <c r="GC73" s="188">
        <v>0</v>
      </c>
      <c r="GD73" s="188" t="b">
        <v>0</v>
      </c>
      <c r="GE73" s="188">
        <v>0</v>
      </c>
      <c r="GF73" s="188">
        <v>0</v>
      </c>
      <c r="GG73" s="207">
        <v>43508</v>
      </c>
      <c r="GH73" s="198" t="s">
        <v>4686</v>
      </c>
      <c r="GI73" s="187">
        <v>2</v>
      </c>
      <c r="GJ73" s="187" t="s">
        <v>1473</v>
      </c>
      <c r="GK73" s="187">
        <v>0</v>
      </c>
      <c r="GL73" s="187" t="b">
        <v>0</v>
      </c>
      <c r="GM73" s="187">
        <v>0</v>
      </c>
      <c r="GN73" s="187">
        <v>0</v>
      </c>
      <c r="GO73" s="200">
        <v>43508</v>
      </c>
      <c r="GP73" s="188" t="s">
        <v>4687</v>
      </c>
      <c r="GQ73" s="188">
        <v>0</v>
      </c>
      <c r="GR73" s="188" t="s">
        <v>1473</v>
      </c>
      <c r="GS73" s="188">
        <v>0</v>
      </c>
      <c r="GT73" s="188" t="b">
        <v>0</v>
      </c>
      <c r="GU73" s="188">
        <v>0</v>
      </c>
      <c r="GV73" s="188">
        <v>0</v>
      </c>
      <c r="GW73" s="207">
        <v>43508</v>
      </c>
      <c r="GX73" s="198" t="s">
        <v>4688</v>
      </c>
      <c r="GY73" s="187">
        <v>2</v>
      </c>
      <c r="GZ73" s="187" t="s">
        <v>1473</v>
      </c>
      <c r="HA73" s="187">
        <v>0</v>
      </c>
      <c r="HB73" s="187" t="b">
        <v>0</v>
      </c>
      <c r="HC73" s="187">
        <v>0</v>
      </c>
      <c r="HD73" s="187">
        <v>0</v>
      </c>
      <c r="HE73" s="200">
        <v>43508</v>
      </c>
      <c r="HF73" s="188" t="s">
        <v>4689</v>
      </c>
      <c r="HG73" s="188">
        <v>0</v>
      </c>
      <c r="HH73" s="188" t="s">
        <v>1473</v>
      </c>
      <c r="HI73" s="188">
        <v>0</v>
      </c>
      <c r="HJ73" s="188" t="b">
        <v>0</v>
      </c>
      <c r="HK73" s="188">
        <v>0</v>
      </c>
      <c r="HL73" s="188">
        <v>0</v>
      </c>
      <c r="HM73" s="207">
        <v>43508</v>
      </c>
      <c r="HN73" s="198" t="s">
        <v>4690</v>
      </c>
      <c r="HO73" s="187">
        <v>0</v>
      </c>
      <c r="HP73" s="187" t="s">
        <v>1473</v>
      </c>
      <c r="HQ73" s="187">
        <v>0</v>
      </c>
      <c r="HR73" s="187" t="b">
        <v>0</v>
      </c>
      <c r="HS73" s="187">
        <v>0</v>
      </c>
      <c r="HT73" s="187">
        <v>0</v>
      </c>
      <c r="HU73" s="200">
        <v>43508</v>
      </c>
      <c r="HV73" s="188" t="s">
        <v>4691</v>
      </c>
      <c r="HW73" s="188">
        <v>2</v>
      </c>
      <c r="HX73" s="188" t="s">
        <v>1473</v>
      </c>
      <c r="HY73" s="188">
        <v>0</v>
      </c>
      <c r="HZ73" s="188" t="b">
        <v>0</v>
      </c>
      <c r="IA73" s="188">
        <v>0</v>
      </c>
      <c r="IB73" s="188">
        <v>0</v>
      </c>
      <c r="IC73" s="207">
        <v>43508</v>
      </c>
      <c r="ID73" s="198" t="s">
        <v>4692</v>
      </c>
      <c r="IE73" s="187">
        <v>1</v>
      </c>
      <c r="IF73" s="187" t="s">
        <v>1473</v>
      </c>
      <c r="IG73" s="187">
        <v>0</v>
      </c>
      <c r="IH73" s="187" t="b">
        <v>0</v>
      </c>
      <c r="II73" s="187">
        <v>0</v>
      </c>
      <c r="IJ73" s="187">
        <v>0</v>
      </c>
      <c r="IK73" s="200">
        <v>43508</v>
      </c>
      <c r="IL73" s="188" t="s">
        <v>4693</v>
      </c>
      <c r="IM73" s="188">
        <v>1</v>
      </c>
      <c r="IN73" s="188" t="s">
        <v>1473</v>
      </c>
      <c r="IO73" s="188">
        <v>0</v>
      </c>
      <c r="IP73" s="188" t="b">
        <v>0</v>
      </c>
      <c r="IQ73" s="188">
        <v>0</v>
      </c>
      <c r="IR73" s="188">
        <v>0</v>
      </c>
      <c r="IS73" s="207">
        <v>43508</v>
      </c>
    </row>
    <row r="74" spans="1:253" x14ac:dyDescent="0.3">
      <c r="A74" t="s">
        <v>1302</v>
      </c>
      <c r="B74" t="s">
        <v>788</v>
      </c>
      <c r="C74" t="s">
        <v>843</v>
      </c>
      <c r="D74" t="str">
        <f>Lists!C:C</f>
        <v>Niger</v>
      </c>
      <c r="E74" t="s">
        <v>231</v>
      </c>
      <c r="F74" t="s">
        <v>4694</v>
      </c>
      <c r="G74" s="186">
        <v>21641800</v>
      </c>
      <c r="H74" s="187" t="s">
        <v>1693</v>
      </c>
      <c r="I74" s="187" t="s">
        <v>735</v>
      </c>
      <c r="J74" s="187">
        <v>1</v>
      </c>
      <c r="K74" s="187" t="s">
        <v>1698</v>
      </c>
      <c r="L74" s="187" t="s">
        <v>1690</v>
      </c>
      <c r="M74" s="201">
        <v>43509</v>
      </c>
      <c r="N74" s="198" t="s">
        <v>4695</v>
      </c>
      <c r="O74" s="189">
        <v>156906</v>
      </c>
      <c r="P74" s="189" t="s">
        <v>1692</v>
      </c>
      <c r="Q74" s="189" t="s">
        <v>735</v>
      </c>
      <c r="R74" s="189">
        <v>1</v>
      </c>
      <c r="S74" s="189" t="s">
        <v>1704</v>
      </c>
      <c r="T74" s="189" t="s">
        <v>1691</v>
      </c>
      <c r="U74" s="204">
        <v>43508</v>
      </c>
      <c r="V74" s="198" t="s">
        <v>4696</v>
      </c>
      <c r="W74" s="187">
        <v>714244</v>
      </c>
      <c r="X74" s="187" t="s">
        <v>1692</v>
      </c>
      <c r="Y74" s="187" t="s">
        <v>735</v>
      </c>
      <c r="Z74" s="187">
        <v>1</v>
      </c>
      <c r="AA74" s="187" t="s">
        <v>1705</v>
      </c>
      <c r="AB74" s="187" t="s">
        <v>1691</v>
      </c>
      <c r="AC74" s="201">
        <v>43508</v>
      </c>
      <c r="AD74" s="198" t="s">
        <v>4697</v>
      </c>
      <c r="AE74" s="188">
        <v>469000</v>
      </c>
      <c r="AF74" s="188" t="s">
        <v>1707</v>
      </c>
      <c r="AG74" s="188" t="s">
        <v>734</v>
      </c>
      <c r="AH74" s="188">
        <v>2</v>
      </c>
      <c r="AI74" s="188" t="s">
        <v>1706</v>
      </c>
      <c r="AJ74" s="188">
        <v>0</v>
      </c>
      <c r="AK74" s="207">
        <v>43508</v>
      </c>
      <c r="AL74" s="198" t="s">
        <v>4698</v>
      </c>
      <c r="AM74" s="187">
        <v>130000</v>
      </c>
      <c r="AN74" s="187" t="s">
        <v>1548</v>
      </c>
      <c r="AO74" s="187" t="s">
        <v>734</v>
      </c>
      <c r="AP74" s="187">
        <v>2</v>
      </c>
      <c r="AQ74" s="187" t="s">
        <v>1708</v>
      </c>
      <c r="AR74" s="187" t="s">
        <v>1703</v>
      </c>
      <c r="AS74" s="201">
        <v>43508</v>
      </c>
      <c r="AT74" s="188" t="s">
        <v>4699</v>
      </c>
      <c r="AU74" s="188" t="s">
        <v>933</v>
      </c>
      <c r="AV74" s="188">
        <v>0</v>
      </c>
      <c r="AW74" s="188">
        <v>0</v>
      </c>
      <c r="AX74" s="188" t="b">
        <v>0</v>
      </c>
      <c r="AY74" s="188" t="s">
        <v>1667</v>
      </c>
      <c r="AZ74" s="188">
        <v>0</v>
      </c>
      <c r="BA74" s="207">
        <v>43508</v>
      </c>
      <c r="BB74" s="198" t="s">
        <v>4700</v>
      </c>
      <c r="BC74" s="187" t="s">
        <v>933</v>
      </c>
      <c r="BD74" s="187">
        <v>0</v>
      </c>
      <c r="BE74" s="187">
        <v>0</v>
      </c>
      <c r="BF74" s="187" t="b">
        <v>0</v>
      </c>
      <c r="BG74" s="187" t="s">
        <v>1667</v>
      </c>
      <c r="BH74" s="187">
        <v>0</v>
      </c>
      <c r="BI74" s="200">
        <v>43508</v>
      </c>
      <c r="BJ74" s="188" t="s">
        <v>4701</v>
      </c>
      <c r="BK74" s="188" t="s">
        <v>933</v>
      </c>
      <c r="BL74" s="188">
        <v>0</v>
      </c>
      <c r="BM74" s="188">
        <v>0</v>
      </c>
      <c r="BN74" s="188" t="b">
        <v>0</v>
      </c>
      <c r="BO74" s="188" t="s">
        <v>1667</v>
      </c>
      <c r="BP74" s="188" t="s">
        <v>1727</v>
      </c>
      <c r="BQ74" s="207">
        <v>43508</v>
      </c>
      <c r="BR74" s="198" t="s">
        <v>4702</v>
      </c>
      <c r="BS74" s="187" t="s">
        <v>933</v>
      </c>
      <c r="BT74" s="187">
        <v>0</v>
      </c>
      <c r="BU74" s="187">
        <v>0</v>
      </c>
      <c r="BV74" s="187" t="b">
        <v>0</v>
      </c>
      <c r="BW74" s="187" t="s">
        <v>1667</v>
      </c>
      <c r="BX74" s="187">
        <v>0</v>
      </c>
      <c r="BY74" s="200">
        <v>43508</v>
      </c>
      <c r="BZ74" s="188" t="s">
        <v>4703</v>
      </c>
      <c r="CA74" s="188" t="s">
        <v>933</v>
      </c>
      <c r="CB74" s="188">
        <v>0</v>
      </c>
      <c r="CC74" s="188">
        <v>0</v>
      </c>
      <c r="CD74" s="188" t="b">
        <v>0</v>
      </c>
      <c r="CE74" s="188" t="s">
        <v>1667</v>
      </c>
      <c r="CF74" s="188">
        <v>0</v>
      </c>
      <c r="CG74" s="207">
        <v>43508</v>
      </c>
      <c r="CH74" s="198" t="s">
        <v>4704</v>
      </c>
      <c r="CI74" s="188" t="e">
        <v>#N/A</v>
      </c>
      <c r="CJ74" s="188" t="e">
        <v>#N/A</v>
      </c>
      <c r="CK74" s="188" t="e">
        <v>#N/A</v>
      </c>
      <c r="CL74" s="188" t="e">
        <v>#N/A</v>
      </c>
      <c r="CM74" s="188" t="e">
        <v>#N/A</v>
      </c>
      <c r="CN74" s="188" t="e">
        <v>#N/A</v>
      </c>
      <c r="CO74" s="195" t="e">
        <v>#N/A</v>
      </c>
      <c r="CP74" s="188" t="s">
        <v>4705</v>
      </c>
      <c r="CQ74" s="187" t="s">
        <v>933</v>
      </c>
      <c r="CR74" s="187">
        <v>0</v>
      </c>
      <c r="CS74" s="187">
        <v>0</v>
      </c>
      <c r="CT74" s="187" t="b">
        <v>0</v>
      </c>
      <c r="CU74" s="187" t="s">
        <v>1667</v>
      </c>
      <c r="CV74" s="187">
        <v>0</v>
      </c>
      <c r="CW74" s="200">
        <v>43508</v>
      </c>
      <c r="CX74" s="184" t="str">
        <f t="shared" si="10"/>
        <v>NER002People in Need</v>
      </c>
      <c r="CY74" s="184">
        <f>IF(LOOKUP(2,1/(Log!$K$1:$K$7986=CX74),Log!$E$1:$E$7986)="x","x",ROUND(LOOKUP(2,1/(Log!$K$1:$K$7986=CX74),Log!$E$1:$E$7986),-3))</f>
        <v>461000</v>
      </c>
      <c r="CZ74" s="188" t="str">
        <f>LOOKUP(2,1/('[4]Raw data'!$K$1:$K$7986=CX74),'[4]Raw data'!$F$1:$F$7986)</f>
        <v>OCHA 01/2019</v>
      </c>
      <c r="DA74" s="188" t="str">
        <f>LOOKUP(2,1/('[4]Raw data'!$K$1:$K$7986=CX74),'[4]Raw data'!$G$1:$G$7986)</f>
        <v>Medium</v>
      </c>
      <c r="DB74" s="188">
        <f>LOOKUP(2,1/('[4]Raw data'!$K$1:$K$7986=CX74),'[4]Raw data'!$H$1:$H$7986)</f>
        <v>2</v>
      </c>
      <c r="DC74" s="188" t="str">
        <f>LOOKUP(2,1/('[4]Raw data'!$K$1:$K$7986=CX74),'[4]Raw data'!$J$1:$J$7986)</f>
        <v>Estimation based on the PIN figures disagragated per status and the severity map. IDPs, refugees and returnees are considered facing severe humanitarian needs while the rest of the PIN is considering facing stressed humanitarian conditions</v>
      </c>
      <c r="DD74" s="188" t="str">
        <f>LOOKUP(2,1/('[4]Raw data'!$K$1:$K$7986=CX74),'[4]Raw data'!$I$1:$I$7986)</f>
        <v>https://reliefweb.int/sites/reliefweb.int/files/resources/ner_hno_2019.pdf</v>
      </c>
      <c r="DE74" s="207">
        <f>LOOKUP(2,1/('[4]Raw data'!$K$1:$K$7986=CX74),'[4]Raw data'!$L$1:$L$7986)</f>
        <v>43508</v>
      </c>
      <c r="DF74" s="197" t="str">
        <f t="shared" si="11"/>
        <v>NER002People facing minimal humanitarian needs (level 1)</v>
      </c>
      <c r="DG74" s="183">
        <f>IF(LOOKUP(2,1/(Log!$K$1:$K$7986=DF74),Log!$E$1:$E$7986)="x","x",ROUND(LOOKUP(2,1/(Log!$K$1:$K$7986=DF74),Log!$E$1:$E$7986),-3))</f>
        <v>0</v>
      </c>
      <c r="DH74" s="187" t="str">
        <f>LOOKUP(2,1/('[4]Raw data'!$K$1:$K$7986=DF74),'[4]Raw data'!$F$1:$F$7986)</f>
        <v>OCHA 01/2019</v>
      </c>
      <c r="DI74" s="187" t="str">
        <f>LOOKUP(2,1/('[4]Raw data'!$K$1:$K$7986=DF74),'[4]Raw data'!$G$1:$G$7986)</f>
        <v>Medium</v>
      </c>
      <c r="DJ74" s="187">
        <f>LOOKUP(2,1/('[4]Raw data'!$K$1:$K$7986=DF74),'[4]Raw data'!$H$1:$H$7986)</f>
        <v>2</v>
      </c>
      <c r="DK74" s="187" t="str">
        <f>LOOKUP(2,1/('[4]Raw data'!$K$1:$K$7986=DF74),'[4]Raw data'!$J$1:$J$7986)</f>
        <v>Estimation based on the PIN figures disagragated per status and the severity map. IDPs, refugees and returnees are considered facing severe humanitarian needs while the rest of the PIN is considering facing stressed humanitarian conditions</v>
      </c>
      <c r="DL74" s="187" t="str">
        <f>LOOKUP(2,1/('[4]Raw data'!$K$1:$K$7986=DF74),'[4]Raw data'!$I$1:$I$7986)</f>
        <v>https://reliefweb.int/sites/reliefweb.int/files/resources/ner_hno_2019.pdf</v>
      </c>
      <c r="DM74" s="200">
        <f>LOOKUP(2,1/('[4]Raw data'!$K$1:$K$7986=DF74),'[4]Raw data'!$L$1:$L$7986)</f>
        <v>43508</v>
      </c>
      <c r="DN74" s="188" t="str">
        <f t="shared" si="6"/>
        <v>NER002People facing stressed humanitarian needs (level 2)</v>
      </c>
      <c r="DO74" s="184">
        <f>IF(LOOKUP(2,1/(Log!$K$1:$K$7986=DN74),Log!$E$1:$E$7986)="x","x",ROUND(LOOKUP(2,1/(Log!$K$1:$K$7986=DN74),Log!$E$1:$E$7986),-3))</f>
        <v>212000</v>
      </c>
      <c r="DP74" s="188" t="str">
        <f>LOOKUP(2,1/('[4]Raw data'!$K$1:$K$7986=DN74),'[4]Raw data'!$F$1:$F$7986)</f>
        <v>OCHA 01/2019</v>
      </c>
      <c r="DQ74" s="188" t="str">
        <f>LOOKUP(2,1/('[4]Raw data'!$K$1:$K$7986=DN74),'[4]Raw data'!$G$1:$G$7986)</f>
        <v>Medium</v>
      </c>
      <c r="DR74" s="188">
        <f>LOOKUP(2,1/('[4]Raw data'!$K$1:$K$7986=DN74),'[4]Raw data'!$H$1:$H$7986)</f>
        <v>2</v>
      </c>
      <c r="DS74" s="188" t="str">
        <f>LOOKUP(2,1/('[4]Raw data'!$K$1:$K$7986=DN74),'[4]Raw data'!$J$1:$J$7986)</f>
        <v>Estimation based on the PIN figures disagragated per status and the severity map. IDPs, refugees and returnees are considered facing severe humanitarian needs while the rest of the PIN is considering facing stressed humanitarian conditions</v>
      </c>
      <c r="DT74" s="188" t="str">
        <f>LOOKUP(2,1/('[4]Raw data'!$K$1:$K$7986=DN74),'[4]Raw data'!$I$1:$I$7986)</f>
        <v>https://reliefweb.int/sites/reliefweb.int/files/resources/ner_hno_2019.pdf</v>
      </c>
      <c r="DU74" s="207">
        <f>LOOKUP(2,1/('[4]Raw data'!$K$1:$K$7986=DN74),'[4]Raw data'!$L$1:$L$7986)</f>
        <v>43508</v>
      </c>
      <c r="DV74" s="198" t="str">
        <f t="shared" si="7"/>
        <v>NER002People  facing moderate humanitarian needs (level 3)</v>
      </c>
      <c r="DW74" s="183">
        <f>IF(LOOKUP(2,1/(Log!$K$1:$K$7986=DV74),Log!$E$1:$E$7986)="x","x",ROUND(LOOKUP(2,1/(Log!$K$1:$K$7986=DV74),Log!$E$1:$E$7986),-3))</f>
        <v>0</v>
      </c>
      <c r="DX74" s="187" t="str">
        <f>LOOKUP(2,1/('[4]Raw data'!$K$1:$K$7986=DV74),'[4]Raw data'!$F$1:$F$7986)</f>
        <v>OCHA 01/2019</v>
      </c>
      <c r="DY74" s="187" t="str">
        <f>LOOKUP(2,1/('[4]Raw data'!$K$1:$K$7986=DV74),'[4]Raw data'!$G$1:$G$7986)</f>
        <v>Medium</v>
      </c>
      <c r="DZ74" s="187">
        <f>LOOKUP(2,1/('[4]Raw data'!$K$1:$K$7986=DV74),'[4]Raw data'!$H$1:$H$7986)</f>
        <v>2</v>
      </c>
      <c r="EA74" s="187" t="str">
        <f>LOOKUP(2,1/('[4]Raw data'!$K$1:$K$7986=DV74),'[4]Raw data'!$J$1:$J$7986)</f>
        <v>Estimation based on the PIN figures disagragated per status and the severity map. IDPs, refugees and returnees are considered facing severe humanitarian needs while the rest of the PIN is considering facing stressed humanitarian conditions</v>
      </c>
      <c r="EB74" s="187" t="str">
        <f>LOOKUP(2,1/('[4]Raw data'!$K$1:$K$7986=DV74),'[4]Raw data'!$I$1:$I$7986)</f>
        <v>https://reliefweb.int/sites/reliefweb.int/files/resources/ner_hno_2019.pdf</v>
      </c>
      <c r="EC74" s="200">
        <f>LOOKUP(2,1/('[4]Raw data'!$K$1:$K$7986=DV74),'[4]Raw data'!$L$1:$L$7986)</f>
        <v>43508</v>
      </c>
      <c r="ED74" s="188" t="str">
        <f t="shared" si="8"/>
        <v>NER002People facing severe humanitarian needs (level 4)</v>
      </c>
      <c r="EE74" s="184">
        <f>IF(LOOKUP(2,1/(Log!$K$1:$K$7986=ED74),Log!$E$1:$E$7986)="x","x",ROUND(LOOKUP(2,1/(Log!$K$1:$K$7986=ED74),Log!$E$1:$E$7986),-3))</f>
        <v>249000</v>
      </c>
      <c r="EF74" s="188" t="str">
        <f>LOOKUP(2,1/('[4]Raw data'!$K$1:$K$7986=ED74),'[4]Raw data'!$F$1:$F$7986)</f>
        <v>OCHA 01/2019</v>
      </c>
      <c r="EG74" s="188" t="str">
        <f>LOOKUP(2,1/('[4]Raw data'!$K$1:$K$7986=ED74),'[4]Raw data'!$G$1:$G$7986)</f>
        <v>Medium</v>
      </c>
      <c r="EH74" s="188">
        <f>LOOKUP(2,1/('[4]Raw data'!$K$1:$K$7986=ED74),'[4]Raw data'!$H$1:$H$7986)</f>
        <v>2</v>
      </c>
      <c r="EI74" s="188" t="str">
        <f>LOOKUP(2,1/('[4]Raw data'!$K$1:$K$7986=ED74),'[4]Raw data'!$J$1:$J$7986)</f>
        <v>Estimation based on the PIN figures disagragated per status and the severity map. IDPs, refugees and returnees are considered facing severe humanitarian needs while the rest of the PIN is considering facing stressed humanitarian conditions</v>
      </c>
      <c r="EJ74" s="188" t="str">
        <f>LOOKUP(2,1/('[4]Raw data'!$K$1:$K$7986=ED74),'[4]Raw data'!$I$1:$I$7986)</f>
        <v>https://reliefweb.int/sites/reliefweb.int/files/resources/ner_hno_2019.pdf</v>
      </c>
      <c r="EK74" s="207">
        <f>LOOKUP(2,1/('[4]Raw data'!$K$1:$K$7986=ED74),'[4]Raw data'!$L$1:$L$7986)</f>
        <v>43508</v>
      </c>
      <c r="EL74" s="198" t="str">
        <f t="shared" si="9"/>
        <v>NER002People facing extreme humanitarian needs (level 5)</v>
      </c>
      <c r="EM74" s="183">
        <f>IF(LOOKUP(2,1/(Log!$K$1:$K$7986=EL74),Log!$E$1:$E$7986)="x","x",ROUND(LOOKUP(2,1/(Log!$K$1:$K$7986=EL74),Log!$E$1:$E$7986),-3))</f>
        <v>0</v>
      </c>
      <c r="EN74" s="187" t="str">
        <f>LOOKUP(2,1/('[4]Raw data'!$K$1:$K$7986=EL74),'[4]Raw data'!$F$1:$F$7986)</f>
        <v>OCHA 01/2019</v>
      </c>
      <c r="EO74" s="187" t="str">
        <f>LOOKUP(2,1/('[4]Raw data'!$K$1:$K$7986=EL74),'[4]Raw data'!$G$1:$G$7986)</f>
        <v>Medium</v>
      </c>
      <c r="EP74" s="187">
        <f>LOOKUP(2,1/('[4]Raw data'!$K$1:$K$7986=EL74),'[4]Raw data'!$H$1:$H$7986)</f>
        <v>2</v>
      </c>
      <c r="EQ74" s="187" t="str">
        <f>LOOKUP(2,1/('[4]Raw data'!$K$1:$K$7986=EL74),'[4]Raw data'!$J$1:$J$7986)</f>
        <v>Estimation based on the PIN figures disagragated per status and the severity map. IDPs, refugees and returnees are considered facing severe humanitarian needs while the rest of the PIN is considering facing stressed humanitarian conditions</v>
      </c>
      <c r="ER74" s="187" t="str">
        <f>LOOKUP(2,1/('[4]Raw data'!$K$1:$K$7986=EL74),'[4]Raw data'!$I$1:$I$7986)</f>
        <v>https://reliefweb.int/sites/reliefweb.int/files/resources/ner_hno_2019.pdf</v>
      </c>
      <c r="ES74" s="200">
        <f>LOOKUP(2,1/('[4]Raw data'!$K$1:$K$7986=EL74),'[4]Raw data'!$L$1:$L$7986)</f>
        <v>43508</v>
      </c>
      <c r="ET74" s="188" t="s">
        <v>4706</v>
      </c>
      <c r="EU74" s="188" t="s">
        <v>933</v>
      </c>
      <c r="EV74" s="188">
        <v>0</v>
      </c>
      <c r="EW74" s="188">
        <v>0</v>
      </c>
      <c r="EX74" s="188" t="b">
        <v>0</v>
      </c>
      <c r="EY74" s="188" t="s">
        <v>1667</v>
      </c>
      <c r="EZ74" s="188">
        <v>0</v>
      </c>
      <c r="FA74" s="207">
        <v>43508</v>
      </c>
      <c r="FB74" s="198" t="s">
        <v>4707</v>
      </c>
      <c r="FC74" s="187">
        <v>5</v>
      </c>
      <c r="FD74" s="187" t="s">
        <v>1694</v>
      </c>
      <c r="FE74" s="187" t="s">
        <v>735</v>
      </c>
      <c r="FF74" s="187">
        <v>1</v>
      </c>
      <c r="FG74" s="187" t="s">
        <v>1697</v>
      </c>
      <c r="FH74" s="187" t="s">
        <v>1695</v>
      </c>
      <c r="FI74" s="200">
        <v>43508</v>
      </c>
      <c r="FJ74" s="198" t="s">
        <v>4708</v>
      </c>
      <c r="FK74" s="188" t="s">
        <v>933</v>
      </c>
      <c r="FL74" s="188">
        <v>0</v>
      </c>
      <c r="FM74" s="188">
        <v>0</v>
      </c>
      <c r="FN74" s="188" t="b">
        <v>0</v>
      </c>
      <c r="FO74" s="188" t="s">
        <v>1667</v>
      </c>
      <c r="FP74" s="184">
        <v>0</v>
      </c>
      <c r="FQ74" s="206">
        <v>43508</v>
      </c>
      <c r="FR74" s="198" t="s">
        <v>4709</v>
      </c>
      <c r="FS74" s="187" t="s">
        <v>933</v>
      </c>
      <c r="FT74" s="187">
        <v>0</v>
      </c>
      <c r="FU74" s="187">
        <v>0</v>
      </c>
      <c r="FV74" s="187" t="b">
        <v>0</v>
      </c>
      <c r="FW74" s="187" t="s">
        <v>1667</v>
      </c>
      <c r="FX74" s="187">
        <v>0</v>
      </c>
      <c r="FY74" s="200">
        <v>43508</v>
      </c>
      <c r="FZ74" s="188" t="s">
        <v>4710</v>
      </c>
      <c r="GA74" s="188">
        <v>0</v>
      </c>
      <c r="GB74" s="188" t="s">
        <v>1473</v>
      </c>
      <c r="GC74" s="188">
        <v>0</v>
      </c>
      <c r="GD74" s="188" t="b">
        <v>0</v>
      </c>
      <c r="GE74" s="188">
        <v>0</v>
      </c>
      <c r="GF74" s="188">
        <v>0</v>
      </c>
      <c r="GG74" s="207">
        <v>43508</v>
      </c>
      <c r="GH74" s="198" t="s">
        <v>4711</v>
      </c>
      <c r="GI74" s="187">
        <v>2</v>
      </c>
      <c r="GJ74" s="187" t="s">
        <v>1473</v>
      </c>
      <c r="GK74" s="187">
        <v>0</v>
      </c>
      <c r="GL74" s="187" t="b">
        <v>0</v>
      </c>
      <c r="GM74" s="187">
        <v>0</v>
      </c>
      <c r="GN74" s="187">
        <v>0</v>
      </c>
      <c r="GO74" s="200">
        <v>43508</v>
      </c>
      <c r="GP74" s="188" t="s">
        <v>4712</v>
      </c>
      <c r="GQ74" s="188">
        <v>0</v>
      </c>
      <c r="GR74" s="188" t="s">
        <v>1473</v>
      </c>
      <c r="GS74" s="188">
        <v>0</v>
      </c>
      <c r="GT74" s="188" t="b">
        <v>0</v>
      </c>
      <c r="GU74" s="188">
        <v>0</v>
      </c>
      <c r="GV74" s="188">
        <v>0</v>
      </c>
      <c r="GW74" s="207">
        <v>43508</v>
      </c>
      <c r="GX74" s="198" t="s">
        <v>4713</v>
      </c>
      <c r="GY74" s="187">
        <v>2</v>
      </c>
      <c r="GZ74" s="187" t="s">
        <v>1473</v>
      </c>
      <c r="HA74" s="187">
        <v>0</v>
      </c>
      <c r="HB74" s="187" t="b">
        <v>0</v>
      </c>
      <c r="HC74" s="187">
        <v>0</v>
      </c>
      <c r="HD74" s="187">
        <v>0</v>
      </c>
      <c r="HE74" s="200">
        <v>43508</v>
      </c>
      <c r="HF74" s="188" t="s">
        <v>4714</v>
      </c>
      <c r="HG74" s="188">
        <v>0</v>
      </c>
      <c r="HH74" s="188" t="s">
        <v>1473</v>
      </c>
      <c r="HI74" s="188">
        <v>0</v>
      </c>
      <c r="HJ74" s="188" t="b">
        <v>0</v>
      </c>
      <c r="HK74" s="188">
        <v>0</v>
      </c>
      <c r="HL74" s="188">
        <v>0</v>
      </c>
      <c r="HM74" s="207">
        <v>43508</v>
      </c>
      <c r="HN74" s="198" t="s">
        <v>4715</v>
      </c>
      <c r="HO74" s="187">
        <v>0</v>
      </c>
      <c r="HP74" s="187" t="s">
        <v>1473</v>
      </c>
      <c r="HQ74" s="187">
        <v>0</v>
      </c>
      <c r="HR74" s="187" t="b">
        <v>0</v>
      </c>
      <c r="HS74" s="187">
        <v>0</v>
      </c>
      <c r="HT74" s="187">
        <v>0</v>
      </c>
      <c r="HU74" s="200">
        <v>43508</v>
      </c>
      <c r="HV74" s="188" t="s">
        <v>4716</v>
      </c>
      <c r="HW74" s="188">
        <v>2</v>
      </c>
      <c r="HX74" s="188" t="s">
        <v>1473</v>
      </c>
      <c r="HY74" s="188">
        <v>0</v>
      </c>
      <c r="HZ74" s="188" t="b">
        <v>0</v>
      </c>
      <c r="IA74" s="188">
        <v>0</v>
      </c>
      <c r="IB74" s="188">
        <v>0</v>
      </c>
      <c r="IC74" s="207">
        <v>43508</v>
      </c>
      <c r="ID74" s="198" t="s">
        <v>4717</v>
      </c>
      <c r="IE74" s="187">
        <v>1</v>
      </c>
      <c r="IF74" s="187" t="s">
        <v>1473</v>
      </c>
      <c r="IG74" s="187">
        <v>0</v>
      </c>
      <c r="IH74" s="187" t="b">
        <v>0</v>
      </c>
      <c r="II74" s="187">
        <v>0</v>
      </c>
      <c r="IJ74" s="187">
        <v>0</v>
      </c>
      <c r="IK74" s="200">
        <v>43508</v>
      </c>
      <c r="IL74" s="188" t="s">
        <v>4718</v>
      </c>
      <c r="IM74" s="188">
        <v>1</v>
      </c>
      <c r="IN74" s="188" t="s">
        <v>1473</v>
      </c>
      <c r="IO74" s="188">
        <v>0</v>
      </c>
      <c r="IP74" s="188" t="b">
        <v>0</v>
      </c>
      <c r="IQ74" s="188">
        <v>0</v>
      </c>
      <c r="IR74" s="188">
        <v>0</v>
      </c>
      <c r="IS74" s="207">
        <v>43508</v>
      </c>
    </row>
    <row r="75" spans="1:253" x14ac:dyDescent="0.3">
      <c r="A75" t="s">
        <v>798</v>
      </c>
      <c r="B75" t="s">
        <v>788</v>
      </c>
      <c r="C75" t="s">
        <v>844</v>
      </c>
      <c r="D75" t="str">
        <f>Lists!C:C</f>
        <v>Niger</v>
      </c>
      <c r="E75" t="s">
        <v>231</v>
      </c>
      <c r="F75" t="s">
        <v>4719</v>
      </c>
      <c r="G75" s="186">
        <v>21641800</v>
      </c>
      <c r="H75" s="187" t="s">
        <v>1693</v>
      </c>
      <c r="I75" s="187" t="s">
        <v>735</v>
      </c>
      <c r="J75" s="187">
        <v>1</v>
      </c>
      <c r="K75" s="187" t="s">
        <v>1698</v>
      </c>
      <c r="L75" s="187" t="s">
        <v>1690</v>
      </c>
      <c r="M75" s="201">
        <v>43509</v>
      </c>
      <c r="N75" s="198" t="s">
        <v>4720</v>
      </c>
      <c r="O75" s="189">
        <v>210600</v>
      </c>
      <c r="P75" s="189" t="s">
        <v>1693</v>
      </c>
      <c r="Q75" s="189" t="s">
        <v>734</v>
      </c>
      <c r="R75" s="189">
        <v>2</v>
      </c>
      <c r="S75" s="189" t="s">
        <v>1710</v>
      </c>
      <c r="T75" s="189" t="s">
        <v>1690</v>
      </c>
      <c r="U75" s="204">
        <v>43508</v>
      </c>
      <c r="V75" s="198" t="s">
        <v>4721</v>
      </c>
      <c r="W75" s="187">
        <v>7541058</v>
      </c>
      <c r="X75" s="187" t="s">
        <v>1693</v>
      </c>
      <c r="Y75" s="187" t="s">
        <v>734</v>
      </c>
      <c r="Z75" s="187">
        <v>2</v>
      </c>
      <c r="AA75" s="187" t="s">
        <v>1711</v>
      </c>
      <c r="AB75" s="187" t="s">
        <v>1690</v>
      </c>
      <c r="AC75" s="201">
        <v>43508</v>
      </c>
      <c r="AD75" s="198" t="s">
        <v>4722</v>
      </c>
      <c r="AE75" s="188">
        <v>717025</v>
      </c>
      <c r="AF75" s="188" t="s">
        <v>1694</v>
      </c>
      <c r="AG75" s="188" t="s">
        <v>734</v>
      </c>
      <c r="AH75" s="188">
        <v>2</v>
      </c>
      <c r="AI75" s="188" t="s">
        <v>1712</v>
      </c>
      <c r="AJ75" s="188" t="s">
        <v>1695</v>
      </c>
      <c r="AK75" s="207">
        <v>43508</v>
      </c>
      <c r="AL75" s="198" t="s">
        <v>4723</v>
      </c>
      <c r="AM75" s="214">
        <v>53000</v>
      </c>
      <c r="AN75" s="187" t="s">
        <v>1548</v>
      </c>
      <c r="AO75" s="187" t="s">
        <v>735</v>
      </c>
      <c r="AP75" s="187">
        <v>1</v>
      </c>
      <c r="AQ75" s="187" t="s">
        <v>5835</v>
      </c>
      <c r="AR75" s="187" t="s">
        <v>1714</v>
      </c>
      <c r="AS75" s="201">
        <v>43508</v>
      </c>
      <c r="AT75" s="188" t="s">
        <v>4724</v>
      </c>
      <c r="AU75" s="188" t="s">
        <v>933</v>
      </c>
      <c r="AV75" s="188">
        <v>0</v>
      </c>
      <c r="AW75" s="188">
        <v>0</v>
      </c>
      <c r="AX75" s="188" t="b">
        <v>0</v>
      </c>
      <c r="AY75" s="188" t="s">
        <v>1667</v>
      </c>
      <c r="AZ75" s="188">
        <v>0</v>
      </c>
      <c r="BA75" s="207">
        <v>43508</v>
      </c>
      <c r="BB75" s="198" t="s">
        <v>4725</v>
      </c>
      <c r="BC75" s="187" t="s">
        <v>933</v>
      </c>
      <c r="BD75" s="187">
        <v>0</v>
      </c>
      <c r="BE75" s="187">
        <v>0</v>
      </c>
      <c r="BF75" s="187" t="b">
        <v>0</v>
      </c>
      <c r="BG75" s="187" t="s">
        <v>1667</v>
      </c>
      <c r="BH75" s="187">
        <v>0</v>
      </c>
      <c r="BI75" s="200">
        <v>43508</v>
      </c>
      <c r="BJ75" s="188" t="s">
        <v>4726</v>
      </c>
      <c r="BK75" s="188" t="s">
        <v>933</v>
      </c>
      <c r="BL75" s="188">
        <v>0</v>
      </c>
      <c r="BM75" s="188">
        <v>0</v>
      </c>
      <c r="BN75" s="188" t="b">
        <v>0</v>
      </c>
      <c r="BO75" s="188" t="s">
        <v>1667</v>
      </c>
      <c r="BP75" s="188" t="s">
        <v>1752</v>
      </c>
      <c r="BQ75" s="207">
        <v>43508</v>
      </c>
      <c r="BR75" s="198" t="s">
        <v>4727</v>
      </c>
      <c r="BS75" s="187" t="s">
        <v>933</v>
      </c>
      <c r="BT75" s="187">
        <v>0</v>
      </c>
      <c r="BU75" s="187">
        <v>0</v>
      </c>
      <c r="BV75" s="187" t="b">
        <v>0</v>
      </c>
      <c r="BW75" s="187" t="s">
        <v>1667</v>
      </c>
      <c r="BX75" s="187">
        <v>0</v>
      </c>
      <c r="BY75" s="200">
        <v>43508</v>
      </c>
      <c r="BZ75" s="188" t="s">
        <v>4728</v>
      </c>
      <c r="CA75" s="188" t="s">
        <v>933</v>
      </c>
      <c r="CB75" s="188">
        <v>0</v>
      </c>
      <c r="CC75" s="188">
        <v>0</v>
      </c>
      <c r="CD75" s="188" t="b">
        <v>0</v>
      </c>
      <c r="CE75" s="188" t="s">
        <v>1667</v>
      </c>
      <c r="CF75" s="188">
        <v>0</v>
      </c>
      <c r="CG75" s="207">
        <v>43508</v>
      </c>
      <c r="CH75" s="198" t="s">
        <v>4729</v>
      </c>
      <c r="CI75" s="188" t="e">
        <v>#N/A</v>
      </c>
      <c r="CJ75" s="188" t="e">
        <v>#N/A</v>
      </c>
      <c r="CK75" s="188" t="e">
        <v>#N/A</v>
      </c>
      <c r="CL75" s="188" t="e">
        <v>#N/A</v>
      </c>
      <c r="CM75" s="188" t="e">
        <v>#N/A</v>
      </c>
      <c r="CN75" s="188" t="e">
        <v>#N/A</v>
      </c>
      <c r="CO75" s="195" t="e">
        <v>#N/A</v>
      </c>
      <c r="CP75" s="188" t="s">
        <v>4730</v>
      </c>
      <c r="CQ75" s="187" t="s">
        <v>933</v>
      </c>
      <c r="CR75" s="187">
        <v>0</v>
      </c>
      <c r="CS75" s="187">
        <v>0</v>
      </c>
      <c r="CT75" s="187" t="b">
        <v>0</v>
      </c>
      <c r="CU75" s="187" t="s">
        <v>1667</v>
      </c>
      <c r="CV75" s="187">
        <v>0</v>
      </c>
      <c r="CW75" s="200">
        <v>43508</v>
      </c>
      <c r="CX75" s="184" t="str">
        <f t="shared" si="10"/>
        <v>NER003People in Need</v>
      </c>
      <c r="CY75" s="184">
        <f>IF(LOOKUP(2,1/(Log!$K$1:$K$7986=CX75),Log!$E$1:$E$7986)="x","x",ROUND(LOOKUP(2,1/(Log!$K$1:$K$7986=CX75),Log!$E$1:$E$7986),-3))</f>
        <v>717000</v>
      </c>
      <c r="CZ75" s="188" t="str">
        <f>LOOKUP(2,1/('[4]Raw data'!$K$1:$K$7986=CX75),'[4]Raw data'!$F$1:$F$7986)</f>
        <v>OCHA 01/2019</v>
      </c>
      <c r="DA75" s="188" t="str">
        <f>LOOKUP(2,1/('[4]Raw data'!$K$1:$K$7986=CX75),'[4]Raw data'!$G$1:$G$7986)</f>
        <v>Medium</v>
      </c>
      <c r="DB75" s="188">
        <f>LOOKUP(2,1/('[4]Raw data'!$K$1:$K$7986=CX75),'[4]Raw data'!$H$1:$H$7986)</f>
        <v>2</v>
      </c>
      <c r="DC75" s="188">
        <f>LOOKUP(2,1/('[4]Raw data'!$K$1:$K$7986=CX75),'[4]Raw data'!$J$1:$J$7986)</f>
        <v>0</v>
      </c>
      <c r="DD75" s="188" t="str">
        <f>LOOKUP(2,1/('[4]Raw data'!$K$1:$K$7986=CX75),'[4]Raw data'!$I$1:$I$7986)</f>
        <v>https://reliefweb.int/sites/reliefweb.int/files/resources/ner_hno_2019.pdf</v>
      </c>
      <c r="DE75" s="207">
        <f>LOOKUP(2,1/('[4]Raw data'!$K$1:$K$7986=CX75),'[4]Raw data'!$L$1:$L$7986)</f>
        <v>43508</v>
      </c>
      <c r="DF75" s="197" t="str">
        <f t="shared" si="11"/>
        <v>NER003People facing minimal humanitarian needs (level 1)</v>
      </c>
      <c r="DG75" s="183">
        <f>IF(LOOKUP(2,1/(Log!$K$1:$K$7986=DF75),Log!$E$1:$E$7986)="x","x",ROUND(LOOKUP(2,1/(Log!$K$1:$K$7986=DF75),Log!$E$1:$E$7986),-3))</f>
        <v>0</v>
      </c>
      <c r="DH75" s="187" t="str">
        <f>LOOKUP(2,1/('[4]Raw data'!$K$1:$K$7986=DF75),'[4]Raw data'!$F$1:$F$7986)</f>
        <v>OCHA 01/2019</v>
      </c>
      <c r="DI75" s="187" t="str">
        <f>LOOKUP(2,1/('[4]Raw data'!$K$1:$K$7986=DF75),'[4]Raw data'!$G$1:$G$7986)</f>
        <v>Medium</v>
      </c>
      <c r="DJ75" s="187">
        <f>LOOKUP(2,1/('[4]Raw data'!$K$1:$K$7986=DF75),'[4]Raw data'!$H$1:$H$7986)</f>
        <v>2</v>
      </c>
      <c r="DK75" s="187">
        <f>LOOKUP(2,1/('[4]Raw data'!$K$1:$K$7986=DF75),'[4]Raw data'!$J$1:$J$7986)</f>
        <v>0</v>
      </c>
      <c r="DL75" s="187" t="str">
        <f>LOOKUP(2,1/('[4]Raw data'!$K$1:$K$7986=DF75),'[4]Raw data'!$I$1:$I$7986)</f>
        <v>https://reliefweb.int/sites/reliefweb.int/files/resources/ner_hno_2019.pdf</v>
      </c>
      <c r="DM75" s="200">
        <f>LOOKUP(2,1/('[4]Raw data'!$K$1:$K$7986=DF75),'[4]Raw data'!$L$1:$L$7986)</f>
        <v>43508</v>
      </c>
      <c r="DN75" s="188" t="str">
        <f t="shared" si="6"/>
        <v>NER003People facing stressed humanitarian needs (level 2)</v>
      </c>
      <c r="DO75" s="184">
        <f>IF(LOOKUP(2,1/(Log!$K$1:$K$7986=DN75),Log!$E$1:$E$7986)="x","x",ROUND(LOOKUP(2,1/(Log!$K$1:$K$7986=DN75),Log!$E$1:$E$7986),-3))</f>
        <v>608000</v>
      </c>
      <c r="DP75" s="188" t="str">
        <f>LOOKUP(2,1/('[4]Raw data'!$K$1:$K$7986=DN75),'[4]Raw data'!$F$1:$F$7986)</f>
        <v>OCHA 01/2019</v>
      </c>
      <c r="DQ75" s="188" t="str">
        <f>LOOKUP(2,1/('[4]Raw data'!$K$1:$K$7986=DN75),'[4]Raw data'!$G$1:$G$7986)</f>
        <v>Medium</v>
      </c>
      <c r="DR75" s="188">
        <f>LOOKUP(2,1/('[4]Raw data'!$K$1:$K$7986=DN75),'[4]Raw data'!$H$1:$H$7986)</f>
        <v>2</v>
      </c>
      <c r="DS75" s="188">
        <f>LOOKUP(2,1/('[4]Raw data'!$K$1:$K$7986=DN75),'[4]Raw data'!$J$1:$J$7986)</f>
        <v>0</v>
      </c>
      <c r="DT75" s="188" t="str">
        <f>LOOKUP(2,1/('[4]Raw data'!$K$1:$K$7986=DN75),'[4]Raw data'!$I$1:$I$7986)</f>
        <v>https://reliefweb.int/sites/reliefweb.int/files/resources/ner_hno_2019.pdf</v>
      </c>
      <c r="DU75" s="207">
        <f>LOOKUP(2,1/('[4]Raw data'!$K$1:$K$7986=DN75),'[4]Raw data'!$L$1:$L$7986)</f>
        <v>43508</v>
      </c>
      <c r="DV75" s="198" t="str">
        <f t="shared" si="7"/>
        <v>NER003People  facing moderate humanitarian needs (level 3)</v>
      </c>
      <c r="DW75" s="183">
        <f>IF(LOOKUP(2,1/(Log!$K$1:$K$7986=DV75),Log!$E$1:$E$7986)="x","x",ROUND(LOOKUP(2,1/(Log!$K$1:$K$7986=DV75),Log!$E$1:$E$7986),-3))</f>
        <v>109000</v>
      </c>
      <c r="DX75" s="187" t="str">
        <f>LOOKUP(2,1/('[4]Raw data'!$K$1:$K$7986=DV75),'[4]Raw data'!$F$1:$F$7986)</f>
        <v>OCHA 01/2019</v>
      </c>
      <c r="DY75" s="187" t="str">
        <f>LOOKUP(2,1/('[4]Raw data'!$K$1:$K$7986=DV75),'[4]Raw data'!$G$1:$G$7986)</f>
        <v>Medium</v>
      </c>
      <c r="DZ75" s="187">
        <f>LOOKUP(2,1/('[4]Raw data'!$K$1:$K$7986=DV75),'[4]Raw data'!$H$1:$H$7986)</f>
        <v>2</v>
      </c>
      <c r="EA75" s="187">
        <f>LOOKUP(2,1/('[4]Raw data'!$K$1:$K$7986=DV75),'[4]Raw data'!$J$1:$J$7986)</f>
        <v>0</v>
      </c>
      <c r="EB75" s="187" t="str">
        <f>LOOKUP(2,1/('[4]Raw data'!$K$1:$K$7986=DV75),'[4]Raw data'!$I$1:$I$7986)</f>
        <v>https://reliefweb.int/sites/reliefweb.int/files/resources/ner_hno_2019.pdf</v>
      </c>
      <c r="EC75" s="200">
        <f>LOOKUP(2,1/('[4]Raw data'!$K$1:$K$7986=DV75),'[4]Raw data'!$L$1:$L$7986)</f>
        <v>43508</v>
      </c>
      <c r="ED75" s="188" t="str">
        <f t="shared" si="8"/>
        <v>NER003People facing severe humanitarian needs (level 4)</v>
      </c>
      <c r="EE75" s="184">
        <f>IF(LOOKUP(2,1/(Log!$K$1:$K$7986=ED75),Log!$E$1:$E$7986)="x","x",ROUND(LOOKUP(2,1/(Log!$K$1:$K$7986=ED75),Log!$E$1:$E$7986),-3))</f>
        <v>0</v>
      </c>
      <c r="EF75" s="188" t="str">
        <f>LOOKUP(2,1/('[4]Raw data'!$K$1:$K$7986=ED75),'[4]Raw data'!$F$1:$F$7986)</f>
        <v>OCHA 01/2019</v>
      </c>
      <c r="EG75" s="188" t="str">
        <f>LOOKUP(2,1/('[4]Raw data'!$K$1:$K$7986=ED75),'[4]Raw data'!$G$1:$G$7986)</f>
        <v>Medium</v>
      </c>
      <c r="EH75" s="188">
        <f>LOOKUP(2,1/('[4]Raw data'!$K$1:$K$7986=ED75),'[4]Raw data'!$H$1:$H$7986)</f>
        <v>2</v>
      </c>
      <c r="EI75" s="188">
        <f>LOOKUP(2,1/('[4]Raw data'!$K$1:$K$7986=ED75),'[4]Raw data'!$J$1:$J$7986)</f>
        <v>0</v>
      </c>
      <c r="EJ75" s="188" t="str">
        <f>LOOKUP(2,1/('[4]Raw data'!$K$1:$K$7986=ED75),'[4]Raw data'!$I$1:$I$7986)</f>
        <v>https://reliefweb.int/sites/reliefweb.int/files/resources/ner_hno_2019.pdf</v>
      </c>
      <c r="EK75" s="207">
        <f>LOOKUP(2,1/('[4]Raw data'!$K$1:$K$7986=ED75),'[4]Raw data'!$L$1:$L$7986)</f>
        <v>43508</v>
      </c>
      <c r="EL75" s="198" t="str">
        <f t="shared" si="9"/>
        <v>NER003People facing extreme humanitarian needs (level 5)</v>
      </c>
      <c r="EM75" s="183">
        <f>IF(LOOKUP(2,1/(Log!$K$1:$K$7986=EL75),Log!$E$1:$E$7986)="x","x",ROUND(LOOKUP(2,1/(Log!$K$1:$K$7986=EL75),Log!$E$1:$E$7986),-3))</f>
        <v>0</v>
      </c>
      <c r="EN75" s="187" t="str">
        <f>LOOKUP(2,1/('[4]Raw data'!$K$1:$K$7986=EL75),'[4]Raw data'!$F$1:$F$7986)</f>
        <v>OCHA 01/2019</v>
      </c>
      <c r="EO75" s="187" t="str">
        <f>LOOKUP(2,1/('[4]Raw data'!$K$1:$K$7986=EL75),'[4]Raw data'!$G$1:$G$7986)</f>
        <v>Medium</v>
      </c>
      <c r="EP75" s="187">
        <f>LOOKUP(2,1/('[4]Raw data'!$K$1:$K$7986=EL75),'[4]Raw data'!$H$1:$H$7986)</f>
        <v>2</v>
      </c>
      <c r="EQ75" s="187">
        <f>LOOKUP(2,1/('[4]Raw data'!$K$1:$K$7986=EL75),'[4]Raw data'!$J$1:$J$7986)</f>
        <v>0</v>
      </c>
      <c r="ER75" s="187" t="str">
        <f>LOOKUP(2,1/('[4]Raw data'!$K$1:$K$7986=EL75),'[4]Raw data'!$I$1:$I$7986)</f>
        <v>https://reliefweb.int/sites/reliefweb.int/files/resources/ner_hno_2019.pdf</v>
      </c>
      <c r="ES75" s="200">
        <f>LOOKUP(2,1/('[4]Raw data'!$K$1:$K$7986=EL75),'[4]Raw data'!$L$1:$L$7986)</f>
        <v>43508</v>
      </c>
      <c r="ET75" s="188" t="s">
        <v>4731</v>
      </c>
      <c r="EU75" s="188" t="s">
        <v>933</v>
      </c>
      <c r="EV75" s="188">
        <v>0</v>
      </c>
      <c r="EW75" s="188">
        <v>0</v>
      </c>
      <c r="EX75" s="188" t="b">
        <v>0</v>
      </c>
      <c r="EY75" s="188" t="s">
        <v>1667</v>
      </c>
      <c r="EZ75" s="188">
        <v>0</v>
      </c>
      <c r="FA75" s="207">
        <v>43508</v>
      </c>
      <c r="FB75" s="198" t="s">
        <v>4732</v>
      </c>
      <c r="FC75" s="187">
        <v>5</v>
      </c>
      <c r="FD75" s="187" t="s">
        <v>1694</v>
      </c>
      <c r="FE75" s="187" t="s">
        <v>735</v>
      </c>
      <c r="FF75" s="187">
        <v>1</v>
      </c>
      <c r="FG75" s="187" t="s">
        <v>1697</v>
      </c>
      <c r="FH75" s="187" t="s">
        <v>1695</v>
      </c>
      <c r="FI75" s="200">
        <v>43508</v>
      </c>
      <c r="FJ75" s="198" t="s">
        <v>4733</v>
      </c>
      <c r="FK75" s="188" t="s">
        <v>933</v>
      </c>
      <c r="FL75" s="188">
        <v>0</v>
      </c>
      <c r="FM75" s="188">
        <v>0</v>
      </c>
      <c r="FN75" s="188" t="b">
        <v>0</v>
      </c>
      <c r="FO75" s="188" t="s">
        <v>1667</v>
      </c>
      <c r="FP75" s="184">
        <v>0</v>
      </c>
      <c r="FQ75" s="206">
        <v>43508</v>
      </c>
      <c r="FR75" s="198" t="s">
        <v>4734</v>
      </c>
      <c r="FS75" s="187" t="s">
        <v>933</v>
      </c>
      <c r="FT75" s="187">
        <v>0</v>
      </c>
      <c r="FU75" s="187">
        <v>0</v>
      </c>
      <c r="FV75" s="187" t="b">
        <v>0</v>
      </c>
      <c r="FW75" s="187" t="s">
        <v>1667</v>
      </c>
      <c r="FX75" s="187">
        <v>0</v>
      </c>
      <c r="FY75" s="200">
        <v>43508</v>
      </c>
      <c r="FZ75" s="188" t="s">
        <v>4735</v>
      </c>
      <c r="GA75" s="188">
        <v>0</v>
      </c>
      <c r="GB75" s="188" t="s">
        <v>1473</v>
      </c>
      <c r="GC75" s="188">
        <v>0</v>
      </c>
      <c r="GD75" s="188" t="b">
        <v>0</v>
      </c>
      <c r="GE75" s="188">
        <v>0</v>
      </c>
      <c r="GF75" s="188">
        <v>0</v>
      </c>
      <c r="GG75" s="207">
        <v>43508</v>
      </c>
      <c r="GH75" s="198" t="s">
        <v>4736</v>
      </c>
      <c r="GI75" s="187">
        <v>2</v>
      </c>
      <c r="GJ75" s="187" t="s">
        <v>1473</v>
      </c>
      <c r="GK75" s="187">
        <v>0</v>
      </c>
      <c r="GL75" s="187" t="b">
        <v>0</v>
      </c>
      <c r="GM75" s="187">
        <v>0</v>
      </c>
      <c r="GN75" s="187">
        <v>0</v>
      </c>
      <c r="GO75" s="200">
        <v>43508</v>
      </c>
      <c r="GP75" s="188" t="s">
        <v>4737</v>
      </c>
      <c r="GQ75" s="188">
        <v>0</v>
      </c>
      <c r="GR75" s="188" t="s">
        <v>1473</v>
      </c>
      <c r="GS75" s="188">
        <v>0</v>
      </c>
      <c r="GT75" s="188" t="b">
        <v>0</v>
      </c>
      <c r="GU75" s="188">
        <v>0</v>
      </c>
      <c r="GV75" s="188">
        <v>0</v>
      </c>
      <c r="GW75" s="207">
        <v>43508</v>
      </c>
      <c r="GX75" s="198" t="s">
        <v>4738</v>
      </c>
      <c r="GY75" s="187">
        <v>2</v>
      </c>
      <c r="GZ75" s="187" t="s">
        <v>1473</v>
      </c>
      <c r="HA75" s="187">
        <v>0</v>
      </c>
      <c r="HB75" s="187" t="b">
        <v>0</v>
      </c>
      <c r="HC75" s="187">
        <v>0</v>
      </c>
      <c r="HD75" s="187">
        <v>0</v>
      </c>
      <c r="HE75" s="200">
        <v>43508</v>
      </c>
      <c r="HF75" s="188" t="s">
        <v>4739</v>
      </c>
      <c r="HG75" s="188">
        <v>0</v>
      </c>
      <c r="HH75" s="188" t="s">
        <v>1473</v>
      </c>
      <c r="HI75" s="188">
        <v>0</v>
      </c>
      <c r="HJ75" s="188" t="b">
        <v>0</v>
      </c>
      <c r="HK75" s="188">
        <v>0</v>
      </c>
      <c r="HL75" s="188">
        <v>0</v>
      </c>
      <c r="HM75" s="207">
        <v>43508</v>
      </c>
      <c r="HN75" s="198" t="s">
        <v>4740</v>
      </c>
      <c r="HO75" s="187">
        <v>0</v>
      </c>
      <c r="HP75" s="187" t="s">
        <v>1473</v>
      </c>
      <c r="HQ75" s="187">
        <v>0</v>
      </c>
      <c r="HR75" s="187" t="b">
        <v>0</v>
      </c>
      <c r="HS75" s="187">
        <v>0</v>
      </c>
      <c r="HT75" s="187">
        <v>0</v>
      </c>
      <c r="HU75" s="200">
        <v>43508</v>
      </c>
      <c r="HV75" s="188" t="s">
        <v>4741</v>
      </c>
      <c r="HW75" s="188">
        <v>2</v>
      </c>
      <c r="HX75" s="188" t="s">
        <v>1473</v>
      </c>
      <c r="HY75" s="188">
        <v>0</v>
      </c>
      <c r="HZ75" s="188" t="b">
        <v>0</v>
      </c>
      <c r="IA75" s="188">
        <v>0</v>
      </c>
      <c r="IB75" s="188">
        <v>0</v>
      </c>
      <c r="IC75" s="207">
        <v>43508</v>
      </c>
      <c r="ID75" s="198" t="s">
        <v>4742</v>
      </c>
      <c r="IE75" s="187">
        <v>1</v>
      </c>
      <c r="IF75" s="187" t="s">
        <v>1473</v>
      </c>
      <c r="IG75" s="187">
        <v>0</v>
      </c>
      <c r="IH75" s="187" t="b">
        <v>0</v>
      </c>
      <c r="II75" s="187">
        <v>0</v>
      </c>
      <c r="IJ75" s="187">
        <v>0</v>
      </c>
      <c r="IK75" s="200">
        <v>43508</v>
      </c>
      <c r="IL75" s="188" t="s">
        <v>4743</v>
      </c>
      <c r="IM75" s="188">
        <v>1</v>
      </c>
      <c r="IN75" s="188" t="s">
        <v>1473</v>
      </c>
      <c r="IO75" s="188">
        <v>0</v>
      </c>
      <c r="IP75" s="188" t="b">
        <v>0</v>
      </c>
      <c r="IQ75" s="188">
        <v>0</v>
      </c>
      <c r="IR75" s="188">
        <v>0</v>
      </c>
      <c r="IS75" s="207">
        <v>43508</v>
      </c>
    </row>
    <row r="76" spans="1:253" x14ac:dyDescent="0.3">
      <c r="A76" t="s">
        <v>234</v>
      </c>
      <c r="B76" t="s">
        <v>861</v>
      </c>
      <c r="C76" t="s">
        <v>720</v>
      </c>
      <c r="D76" t="str">
        <f>Lists!C:C</f>
        <v>Nigeria</v>
      </c>
      <c r="E76" t="s">
        <v>233</v>
      </c>
      <c r="F76" t="s">
        <v>4744</v>
      </c>
      <c r="G76" s="186">
        <v>187624895</v>
      </c>
      <c r="H76" s="187" t="s">
        <v>1063</v>
      </c>
      <c r="I76" s="187" t="s">
        <v>735</v>
      </c>
      <c r="J76" s="187">
        <v>1</v>
      </c>
      <c r="K76" s="187" t="s">
        <v>954</v>
      </c>
      <c r="L76" s="187" t="s">
        <v>953</v>
      </c>
      <c r="M76" s="201">
        <v>43495</v>
      </c>
      <c r="N76" s="198" t="s">
        <v>4745</v>
      </c>
      <c r="O76" s="189">
        <v>909890</v>
      </c>
      <c r="P76" s="189" t="s">
        <v>1063</v>
      </c>
      <c r="Q76" s="189" t="s">
        <v>735</v>
      </c>
      <c r="R76" s="189">
        <v>1</v>
      </c>
      <c r="S76" s="189" t="s">
        <v>1069</v>
      </c>
      <c r="T76" s="189" t="s">
        <v>953</v>
      </c>
      <c r="U76" s="204">
        <v>43494</v>
      </c>
      <c r="V76" s="198" t="s">
        <v>4746</v>
      </c>
      <c r="W76" s="187">
        <v>187624895</v>
      </c>
      <c r="X76" s="187" t="s">
        <v>1064</v>
      </c>
      <c r="Y76" s="187" t="s">
        <v>735</v>
      </c>
      <c r="Z76" s="187">
        <v>1</v>
      </c>
      <c r="AA76" s="187" t="s">
        <v>1070</v>
      </c>
      <c r="AB76" s="187" t="s">
        <v>953</v>
      </c>
      <c r="AC76" s="201">
        <v>43494</v>
      </c>
      <c r="AD76" s="198" t="s">
        <v>4747</v>
      </c>
      <c r="AE76" s="188">
        <v>103665601</v>
      </c>
      <c r="AF76" s="188">
        <v>0</v>
      </c>
      <c r="AG76" s="188" t="s">
        <v>735</v>
      </c>
      <c r="AH76" s="188">
        <v>1</v>
      </c>
      <c r="AI76" s="188" t="s">
        <v>1071</v>
      </c>
      <c r="AJ76" s="188">
        <v>0</v>
      </c>
      <c r="AK76" s="207">
        <v>43494</v>
      </c>
      <c r="AL76" s="198" t="s">
        <v>4748</v>
      </c>
      <c r="AM76" s="187">
        <v>2529929</v>
      </c>
      <c r="AN76" s="187" t="s">
        <v>1064</v>
      </c>
      <c r="AO76" s="187" t="s">
        <v>735</v>
      </c>
      <c r="AP76" s="187">
        <v>1</v>
      </c>
      <c r="AQ76" s="187" t="s">
        <v>1072</v>
      </c>
      <c r="AR76" s="187" t="s">
        <v>1066</v>
      </c>
      <c r="AS76" s="201">
        <v>43494</v>
      </c>
      <c r="AT76" s="188" t="s">
        <v>4749</v>
      </c>
      <c r="AU76" s="188" t="s">
        <v>445</v>
      </c>
      <c r="AV76" s="188">
        <v>0</v>
      </c>
      <c r="AW76" s="188" t="s">
        <v>734</v>
      </c>
      <c r="AX76" s="188">
        <v>2</v>
      </c>
      <c r="AY76" s="188" t="s">
        <v>934</v>
      </c>
      <c r="AZ76" s="188">
        <v>0</v>
      </c>
      <c r="BA76" s="207">
        <v>43494</v>
      </c>
      <c r="BB76" s="198" t="s">
        <v>4750</v>
      </c>
      <c r="BC76" s="187">
        <v>11096</v>
      </c>
      <c r="BD76" s="187" t="s">
        <v>1120</v>
      </c>
      <c r="BE76" s="187" t="s">
        <v>734</v>
      </c>
      <c r="BF76" s="187">
        <v>2</v>
      </c>
      <c r="BG76" s="187" t="s">
        <v>1121</v>
      </c>
      <c r="BH76" s="187">
        <v>0</v>
      </c>
      <c r="BI76" s="200">
        <v>43494</v>
      </c>
      <c r="BJ76" s="188" t="s">
        <v>4751</v>
      </c>
      <c r="BK76" s="188">
        <v>2844</v>
      </c>
      <c r="BL76" s="188" t="s">
        <v>965</v>
      </c>
      <c r="BM76" s="188" t="s">
        <v>735</v>
      </c>
      <c r="BN76" s="188">
        <v>1</v>
      </c>
      <c r="BO76" s="188" t="s">
        <v>966</v>
      </c>
      <c r="BP76" s="188">
        <v>0</v>
      </c>
      <c r="BQ76" s="207">
        <v>43494</v>
      </c>
      <c r="BR76" s="198" t="s">
        <v>4752</v>
      </c>
      <c r="BS76" s="187" t="s">
        <v>445</v>
      </c>
      <c r="BT76" s="187">
        <v>0</v>
      </c>
      <c r="BU76" s="187" t="s">
        <v>734</v>
      </c>
      <c r="BV76" s="187">
        <v>2</v>
      </c>
      <c r="BW76" s="187" t="s">
        <v>934</v>
      </c>
      <c r="BX76" s="187">
        <v>0</v>
      </c>
      <c r="BY76" s="200">
        <v>43494</v>
      </c>
      <c r="BZ76" s="188" t="s">
        <v>4753</v>
      </c>
      <c r="CA76" s="188">
        <v>4300</v>
      </c>
      <c r="CB76" s="188">
        <v>0</v>
      </c>
      <c r="CC76" s="188" t="s">
        <v>735</v>
      </c>
      <c r="CD76" s="188">
        <v>1</v>
      </c>
      <c r="CE76" s="188" t="s">
        <v>1073</v>
      </c>
      <c r="CF76" s="188" t="s">
        <v>969</v>
      </c>
      <c r="CG76" s="207">
        <v>43494</v>
      </c>
      <c r="CH76" s="198" t="s">
        <v>4754</v>
      </c>
      <c r="CI76" s="188" t="e">
        <v>#N/A</v>
      </c>
      <c r="CJ76" s="188" t="e">
        <v>#N/A</v>
      </c>
      <c r="CK76" s="188" t="e">
        <v>#N/A</v>
      </c>
      <c r="CL76" s="188" t="e">
        <v>#N/A</v>
      </c>
      <c r="CM76" s="188" t="e">
        <v>#N/A</v>
      </c>
      <c r="CN76" s="188" t="e">
        <v>#N/A</v>
      </c>
      <c r="CO76" s="195" t="e">
        <v>#N/A</v>
      </c>
      <c r="CP76" s="188" t="s">
        <v>4755</v>
      </c>
      <c r="CQ76" s="187" t="s">
        <v>445</v>
      </c>
      <c r="CR76" s="187" t="s">
        <v>1065</v>
      </c>
      <c r="CS76" s="187" t="s">
        <v>734</v>
      </c>
      <c r="CT76" s="187">
        <v>2</v>
      </c>
      <c r="CU76" s="187" t="s">
        <v>1074</v>
      </c>
      <c r="CV76" s="187" t="s">
        <v>1068</v>
      </c>
      <c r="CW76" s="200">
        <v>43494</v>
      </c>
      <c r="CX76" s="184" t="str">
        <f t="shared" si="10"/>
        <v>NGA001People in Need</v>
      </c>
      <c r="CY76" s="184">
        <f>IF(LOOKUP(2,1/(Log!$K$1:$K$7986=CX76),Log!$E$1:$E$7986)="x","x",ROUND(LOOKUP(2,1/(Log!$K$1:$K$7986=CX76),Log!$E$1:$E$7986),-3))</f>
        <v>17360000</v>
      </c>
      <c r="CZ76" s="188">
        <f>LOOKUP(2,1/('[4]Raw data'!$K$1:$K$7986=CX76),'[4]Raw data'!$F$1:$F$7986)</f>
        <v>0</v>
      </c>
      <c r="DA76" s="188" t="str">
        <f>LOOKUP(2,1/('[4]Raw data'!$K$1:$K$7986=CX76),'[4]Raw data'!$G$1:$G$7986)</f>
        <v>High</v>
      </c>
      <c r="DB76" s="188">
        <f>LOOKUP(2,1/('[4]Raw data'!$K$1:$K$7986=CX76),'[4]Raw data'!$H$1:$H$7986)</f>
        <v>1</v>
      </c>
      <c r="DC76" s="188" t="str">
        <f>LOOKUP(2,1/('[4]Raw data'!$K$1:$K$7986=CX76),'[4]Raw data'!$J$1:$J$7986)</f>
        <v xml:space="preserve">Total PIN based on food insecurity levels from 2-5 according to Cadre Harmonise Sep-December. This decision was made as the entire country is affected by food insecurity and Boko Haram conflict and Farmer-herder conflict aggravates food insecurity. </v>
      </c>
      <c r="DD76" s="188">
        <f>LOOKUP(2,1/('[4]Raw data'!$K$1:$K$7986=CX76),'[4]Raw data'!$I$1:$I$7986)</f>
        <v>0</v>
      </c>
      <c r="DE76" s="207">
        <f>LOOKUP(2,1/('[4]Raw data'!$K$1:$K$7986=CX76),'[4]Raw data'!$L$1:$L$7986)</f>
        <v>43494</v>
      </c>
      <c r="DF76" s="197" t="str">
        <f t="shared" si="11"/>
        <v>NGA001People facing minimal humanitarian needs (level 1)</v>
      </c>
      <c r="DG76" s="183">
        <f>IF(LOOKUP(2,1/(Log!$K$1:$K$7986=DF76),Log!$E$1:$E$7986)="x","x",ROUND(LOOKUP(2,1/(Log!$K$1:$K$7986=DF76),Log!$E$1:$E$7986),-3))</f>
        <v>0</v>
      </c>
      <c r="DH76" s="187">
        <f>LOOKUP(2,1/('[4]Raw data'!$K$1:$K$7986=DF76),'[4]Raw data'!$F$1:$F$7986)</f>
        <v>0</v>
      </c>
      <c r="DI76" s="187" t="str">
        <f>LOOKUP(2,1/('[4]Raw data'!$K$1:$K$7986=DF76),'[4]Raw data'!$G$1:$G$7986)</f>
        <v>High</v>
      </c>
      <c r="DJ76" s="187">
        <f>LOOKUP(2,1/('[4]Raw data'!$K$1:$K$7986=DF76),'[4]Raw data'!$H$1:$H$7986)</f>
        <v>1</v>
      </c>
      <c r="DK76" s="187">
        <f>LOOKUP(2,1/('[4]Raw data'!$K$1:$K$7986=DF76),'[4]Raw data'!$J$1:$J$7986)</f>
        <v>0</v>
      </c>
      <c r="DL76" s="187">
        <f>LOOKUP(2,1/('[4]Raw data'!$K$1:$K$7986=DF76),'[4]Raw data'!$I$1:$I$7986)</f>
        <v>0</v>
      </c>
      <c r="DM76" s="200">
        <f>LOOKUP(2,1/('[4]Raw data'!$K$1:$K$7986=DF76),'[4]Raw data'!$L$1:$L$7986)</f>
        <v>43494</v>
      </c>
      <c r="DN76" s="188" t="str">
        <f t="shared" si="6"/>
        <v>NGA001People facing stressed humanitarian needs (level 2)</v>
      </c>
      <c r="DO76" s="184">
        <f>IF(LOOKUP(2,1/(Log!$K$1:$K$7986=DN76),Log!$E$1:$E$7986)="x","x",ROUND(LOOKUP(2,1/(Log!$K$1:$K$7986=DN76),Log!$E$1:$E$7986),-3))</f>
        <v>14905000</v>
      </c>
      <c r="DP76" s="188">
        <f>LOOKUP(2,1/('[4]Raw data'!$K$1:$K$7986=DN76),'[4]Raw data'!$F$1:$F$7986)</f>
        <v>0</v>
      </c>
      <c r="DQ76" s="188" t="str">
        <f>LOOKUP(2,1/('[4]Raw data'!$K$1:$K$7986=DN76),'[4]Raw data'!$G$1:$G$7986)</f>
        <v>High</v>
      </c>
      <c r="DR76" s="188">
        <f>LOOKUP(2,1/('[4]Raw data'!$K$1:$K$7986=DN76),'[4]Raw data'!$H$1:$H$7986)</f>
        <v>1</v>
      </c>
      <c r="DS76" s="188" t="str">
        <f>LOOKUP(2,1/('[4]Raw data'!$K$1:$K$7986=DN76),'[4]Raw data'!$J$1:$J$7986)</f>
        <v xml:space="preserve">Total PIN based on food insecurity levels from 2-5 according to Cadre Harmonise Sep-December. This decision was made as the entire country is affected by food insecurity and Boko Haram conflict and Farmer-herder conflict aggravates food insecurity. </v>
      </c>
      <c r="DT76" s="188">
        <f>LOOKUP(2,1/('[4]Raw data'!$K$1:$K$7986=DN76),'[4]Raw data'!$I$1:$I$7986)</f>
        <v>0</v>
      </c>
      <c r="DU76" s="207">
        <f>LOOKUP(2,1/('[4]Raw data'!$K$1:$K$7986=DN76),'[4]Raw data'!$L$1:$L$7986)</f>
        <v>43494</v>
      </c>
      <c r="DV76" s="198" t="str">
        <f t="shared" si="7"/>
        <v>NGA001People  facing moderate humanitarian needs (level 3)</v>
      </c>
      <c r="DW76" s="183">
        <f>IF(LOOKUP(2,1/(Log!$K$1:$K$7986=DV76),Log!$E$1:$E$7986)="x","x",ROUND(LOOKUP(2,1/(Log!$K$1:$K$7986=DV76),Log!$E$1:$E$7986),-3))</f>
        <v>2321000</v>
      </c>
      <c r="DX76" s="187">
        <f>LOOKUP(2,1/('[4]Raw data'!$K$1:$K$7986=DV76),'[4]Raw data'!$F$1:$F$7986)</f>
        <v>0</v>
      </c>
      <c r="DY76" s="187" t="str">
        <f>LOOKUP(2,1/('[4]Raw data'!$K$1:$K$7986=DV76),'[4]Raw data'!$G$1:$G$7986)</f>
        <v>High</v>
      </c>
      <c r="DZ76" s="187">
        <f>LOOKUP(2,1/('[4]Raw data'!$K$1:$K$7986=DV76),'[4]Raw data'!$H$1:$H$7986)</f>
        <v>1</v>
      </c>
      <c r="EA76" s="187" t="str">
        <f>LOOKUP(2,1/('[4]Raw data'!$K$1:$K$7986=DV76),'[4]Raw data'!$J$1:$J$7986)</f>
        <v xml:space="preserve">Total PIN based on food insecurity levels from 2-5 according to Cadre Harmonise Sep-December. This decision was made as the entire country is affected by food insecurity and Boko Haram conflict and Farmer-herder conflict aggravates food insecurity. </v>
      </c>
      <c r="EB76" s="187">
        <f>LOOKUP(2,1/('[4]Raw data'!$K$1:$K$7986=DV76),'[4]Raw data'!$I$1:$I$7986)</f>
        <v>0</v>
      </c>
      <c r="EC76" s="200">
        <f>LOOKUP(2,1/('[4]Raw data'!$K$1:$K$7986=DV76),'[4]Raw data'!$L$1:$L$7986)</f>
        <v>43494</v>
      </c>
      <c r="ED76" s="188" t="str">
        <f t="shared" si="8"/>
        <v>NGA001People facing severe humanitarian needs (level 4)</v>
      </c>
      <c r="EE76" s="184">
        <f>IF(LOOKUP(2,1/(Log!$K$1:$K$7986=ED76),Log!$E$1:$E$7986)="x","x",ROUND(LOOKUP(2,1/(Log!$K$1:$K$7986=ED76),Log!$E$1:$E$7986),-3))</f>
        <v>134000</v>
      </c>
      <c r="EF76" s="188">
        <f>LOOKUP(2,1/('[4]Raw data'!$K$1:$K$7986=ED76),'[4]Raw data'!$F$1:$F$7986)</f>
        <v>0</v>
      </c>
      <c r="EG76" s="188" t="str">
        <f>LOOKUP(2,1/('[4]Raw data'!$K$1:$K$7986=ED76),'[4]Raw data'!$G$1:$G$7986)</f>
        <v>High</v>
      </c>
      <c r="EH76" s="188">
        <f>LOOKUP(2,1/('[4]Raw data'!$K$1:$K$7986=ED76),'[4]Raw data'!$H$1:$H$7986)</f>
        <v>1</v>
      </c>
      <c r="EI76" s="188" t="str">
        <f>LOOKUP(2,1/('[4]Raw data'!$K$1:$K$7986=ED76),'[4]Raw data'!$J$1:$J$7986)</f>
        <v xml:space="preserve">Total PIN based on food insecurity levels from 2-5 according to Cadre Harmonise Sep-December. This decision was made as the entire country is affected by food insecurity and Boko Haram conflict and Farmer-herder conflict aggravates food insecurity. </v>
      </c>
      <c r="EJ76" s="188">
        <f>LOOKUP(2,1/('[4]Raw data'!$K$1:$K$7986=ED76),'[4]Raw data'!$I$1:$I$7986)</f>
        <v>0</v>
      </c>
      <c r="EK76" s="207">
        <f>LOOKUP(2,1/('[4]Raw data'!$K$1:$K$7986=ED76),'[4]Raw data'!$L$1:$L$7986)</f>
        <v>43494</v>
      </c>
      <c r="EL76" s="198" t="str">
        <f t="shared" si="9"/>
        <v>NGA001People facing extreme humanitarian needs (level 5)</v>
      </c>
      <c r="EM76" s="183">
        <f>IF(LOOKUP(2,1/(Log!$K$1:$K$7986=EL76),Log!$E$1:$E$7986)="x","x",ROUND(LOOKUP(2,1/(Log!$K$1:$K$7986=EL76),Log!$E$1:$E$7986),-3))</f>
        <v>0</v>
      </c>
      <c r="EN76" s="187">
        <f>LOOKUP(2,1/('[4]Raw data'!$K$1:$K$7986=EL76),'[4]Raw data'!$F$1:$F$7986)</f>
        <v>0</v>
      </c>
      <c r="EO76" s="187" t="str">
        <f>LOOKUP(2,1/('[4]Raw data'!$K$1:$K$7986=EL76),'[4]Raw data'!$G$1:$G$7986)</f>
        <v>High</v>
      </c>
      <c r="EP76" s="187">
        <f>LOOKUP(2,1/('[4]Raw data'!$K$1:$K$7986=EL76),'[4]Raw data'!$H$1:$H$7986)</f>
        <v>1</v>
      </c>
      <c r="EQ76" s="187">
        <f>LOOKUP(2,1/('[4]Raw data'!$K$1:$K$7986=EL76),'[4]Raw data'!$J$1:$J$7986)</f>
        <v>0</v>
      </c>
      <c r="ER76" s="187">
        <f>LOOKUP(2,1/('[4]Raw data'!$K$1:$K$7986=EL76),'[4]Raw data'!$I$1:$I$7986)</f>
        <v>0</v>
      </c>
      <c r="ES76" s="200">
        <f>LOOKUP(2,1/('[4]Raw data'!$K$1:$K$7986=EL76),'[4]Raw data'!$L$1:$L$7986)</f>
        <v>43494</v>
      </c>
      <c r="ET76" s="188" t="s">
        <v>4756</v>
      </c>
      <c r="EU76" s="188">
        <v>2844</v>
      </c>
      <c r="EV76" s="188" t="s">
        <v>965</v>
      </c>
      <c r="EW76" s="188" t="s">
        <v>735</v>
      </c>
      <c r="EX76" s="188">
        <v>1</v>
      </c>
      <c r="EY76" s="188" t="s">
        <v>966</v>
      </c>
      <c r="EZ76" s="188">
        <v>0</v>
      </c>
      <c r="FA76" s="207">
        <v>43494</v>
      </c>
      <c r="FB76" s="198" t="s">
        <v>4757</v>
      </c>
      <c r="FC76" s="187">
        <v>5</v>
      </c>
      <c r="FD76" s="187">
        <v>0</v>
      </c>
      <c r="FE76" s="187" t="s">
        <v>735</v>
      </c>
      <c r="FF76" s="187">
        <v>1</v>
      </c>
      <c r="FG76" s="187" t="s">
        <v>1076</v>
      </c>
      <c r="FH76" s="187">
        <v>0</v>
      </c>
      <c r="FI76" s="200">
        <v>43494</v>
      </c>
      <c r="FJ76" s="198" t="s">
        <v>4758</v>
      </c>
      <c r="FK76" s="188" t="s">
        <v>445</v>
      </c>
      <c r="FL76" s="188">
        <v>0</v>
      </c>
      <c r="FM76" s="188" t="s">
        <v>734</v>
      </c>
      <c r="FN76" s="188">
        <v>2</v>
      </c>
      <c r="FO76" s="188">
        <v>0</v>
      </c>
      <c r="FP76" s="184">
        <v>0</v>
      </c>
      <c r="FQ76" s="206">
        <v>43494</v>
      </c>
      <c r="FR76" s="198" t="s">
        <v>4759</v>
      </c>
      <c r="FS76" s="187">
        <v>800000</v>
      </c>
      <c r="FT76" s="187" t="s">
        <v>974</v>
      </c>
      <c r="FU76" s="187" t="s">
        <v>735</v>
      </c>
      <c r="FV76" s="187">
        <v>1</v>
      </c>
      <c r="FW76" s="187" t="s">
        <v>973</v>
      </c>
      <c r="FX76" s="187" t="s">
        <v>975</v>
      </c>
      <c r="FY76" s="200">
        <v>43494</v>
      </c>
      <c r="FZ76" s="188" t="s">
        <v>4760</v>
      </c>
      <c r="GA76" s="188">
        <v>0</v>
      </c>
      <c r="GB76" s="188" t="s">
        <v>941</v>
      </c>
      <c r="GC76" s="188" t="s">
        <v>734</v>
      </c>
      <c r="GD76" s="188">
        <v>2</v>
      </c>
      <c r="GE76" s="188">
        <v>0</v>
      </c>
      <c r="GF76" s="188">
        <v>0</v>
      </c>
      <c r="GG76" s="207">
        <v>43494</v>
      </c>
      <c r="GH76" s="198" t="s">
        <v>4761</v>
      </c>
      <c r="GI76" s="187">
        <v>2</v>
      </c>
      <c r="GJ76" s="187" t="s">
        <v>941</v>
      </c>
      <c r="GK76" s="187" t="s">
        <v>734</v>
      </c>
      <c r="GL76" s="187">
        <v>2</v>
      </c>
      <c r="GM76" s="187">
        <v>0</v>
      </c>
      <c r="GN76" s="187">
        <v>0</v>
      </c>
      <c r="GO76" s="200">
        <v>43494</v>
      </c>
      <c r="GP76" s="188" t="s">
        <v>4762</v>
      </c>
      <c r="GQ76" s="188">
        <v>2</v>
      </c>
      <c r="GR76" s="188" t="s">
        <v>941</v>
      </c>
      <c r="GS76" s="188" t="s">
        <v>734</v>
      </c>
      <c r="GT76" s="188">
        <v>2</v>
      </c>
      <c r="GU76" s="188">
        <v>0</v>
      </c>
      <c r="GV76" s="188">
        <v>0</v>
      </c>
      <c r="GW76" s="207">
        <v>43494</v>
      </c>
      <c r="GX76" s="198" t="s">
        <v>4763</v>
      </c>
      <c r="GY76" s="187">
        <v>2</v>
      </c>
      <c r="GZ76" s="187" t="s">
        <v>941</v>
      </c>
      <c r="HA76" s="187" t="s">
        <v>734</v>
      </c>
      <c r="HB76" s="187">
        <v>2</v>
      </c>
      <c r="HC76" s="187">
        <v>0</v>
      </c>
      <c r="HD76" s="187">
        <v>0</v>
      </c>
      <c r="HE76" s="200">
        <v>43494</v>
      </c>
      <c r="HF76" s="188" t="s">
        <v>4764</v>
      </c>
      <c r="HG76" s="188">
        <v>0</v>
      </c>
      <c r="HH76" s="188" t="s">
        <v>941</v>
      </c>
      <c r="HI76" s="188" t="s">
        <v>734</v>
      </c>
      <c r="HJ76" s="188">
        <v>2</v>
      </c>
      <c r="HK76" s="188">
        <v>0</v>
      </c>
      <c r="HL76" s="188">
        <v>0</v>
      </c>
      <c r="HM76" s="207">
        <v>43494</v>
      </c>
      <c r="HN76" s="198" t="s">
        <v>4765</v>
      </c>
      <c r="HO76" s="187">
        <v>1</v>
      </c>
      <c r="HP76" s="187" t="s">
        <v>941</v>
      </c>
      <c r="HQ76" s="187" t="s">
        <v>734</v>
      </c>
      <c r="HR76" s="187">
        <v>2</v>
      </c>
      <c r="HS76" s="187">
        <v>0</v>
      </c>
      <c r="HT76" s="187">
        <v>0</v>
      </c>
      <c r="HU76" s="200">
        <v>43494</v>
      </c>
      <c r="HV76" s="188" t="s">
        <v>4766</v>
      </c>
      <c r="HW76" s="188">
        <v>3</v>
      </c>
      <c r="HX76" s="188" t="s">
        <v>941</v>
      </c>
      <c r="HY76" s="188" t="s">
        <v>734</v>
      </c>
      <c r="HZ76" s="188">
        <v>2</v>
      </c>
      <c r="IA76" s="188">
        <v>0</v>
      </c>
      <c r="IB76" s="188">
        <v>0</v>
      </c>
      <c r="IC76" s="207">
        <v>43494</v>
      </c>
      <c r="ID76" s="198" t="s">
        <v>4767</v>
      </c>
      <c r="IE76" s="187">
        <v>1</v>
      </c>
      <c r="IF76" s="187" t="s">
        <v>941</v>
      </c>
      <c r="IG76" s="187" t="s">
        <v>734</v>
      </c>
      <c r="IH76" s="187">
        <v>2</v>
      </c>
      <c r="II76" s="187">
        <v>0</v>
      </c>
      <c r="IJ76" s="187">
        <v>0</v>
      </c>
      <c r="IK76" s="200">
        <v>43494</v>
      </c>
      <c r="IL76" s="188" t="s">
        <v>4768</v>
      </c>
      <c r="IM76" s="188">
        <v>2</v>
      </c>
      <c r="IN76" s="188" t="s">
        <v>941</v>
      </c>
      <c r="IO76" s="188" t="s">
        <v>734</v>
      </c>
      <c r="IP76" s="188">
        <v>2</v>
      </c>
      <c r="IQ76" s="188">
        <v>0</v>
      </c>
      <c r="IR76" s="188">
        <v>0</v>
      </c>
      <c r="IS76" s="207">
        <v>43494</v>
      </c>
    </row>
    <row r="77" spans="1:253" x14ac:dyDescent="0.3">
      <c r="A77" t="s">
        <v>1291</v>
      </c>
      <c r="B77" t="s">
        <v>789</v>
      </c>
      <c r="C77" t="s">
        <v>830</v>
      </c>
      <c r="D77" t="str">
        <f>Lists!C:C</f>
        <v>Nigeria</v>
      </c>
      <c r="E77" t="s">
        <v>233</v>
      </c>
      <c r="F77" t="s">
        <v>4769</v>
      </c>
      <c r="G77" s="186">
        <v>187624895</v>
      </c>
      <c r="H77" s="187" t="s">
        <v>958</v>
      </c>
      <c r="I77" s="187" t="s">
        <v>735</v>
      </c>
      <c r="J77" s="187">
        <v>1</v>
      </c>
      <c r="K77" s="187" t="s">
        <v>954</v>
      </c>
      <c r="L77" s="187" t="s">
        <v>953</v>
      </c>
      <c r="M77" s="201">
        <v>43493</v>
      </c>
      <c r="N77" s="198" t="s">
        <v>4770</v>
      </c>
      <c r="O77" s="189">
        <v>909890</v>
      </c>
      <c r="P77" s="189" t="s">
        <v>989</v>
      </c>
      <c r="Q77" s="189" t="s">
        <v>735</v>
      </c>
      <c r="R77" s="189">
        <v>1</v>
      </c>
      <c r="S77" s="189" t="s">
        <v>988</v>
      </c>
      <c r="T77" s="189" t="s">
        <v>990</v>
      </c>
      <c r="U77" s="204">
        <v>43490</v>
      </c>
      <c r="V77" s="198" t="s">
        <v>4771</v>
      </c>
      <c r="W77" s="187">
        <v>187586080</v>
      </c>
      <c r="X77" s="187" t="s">
        <v>989</v>
      </c>
      <c r="Y77" s="187" t="s">
        <v>735</v>
      </c>
      <c r="Z77" s="187">
        <v>1</v>
      </c>
      <c r="AA77" s="187" t="s">
        <v>991</v>
      </c>
      <c r="AB77" s="187" t="s">
        <v>990</v>
      </c>
      <c r="AC77" s="201">
        <v>43490</v>
      </c>
      <c r="AD77" s="198" t="s">
        <v>4772</v>
      </c>
      <c r="AE77" s="188">
        <v>103665601</v>
      </c>
      <c r="AF77" s="188" t="s">
        <v>989</v>
      </c>
      <c r="AG77" s="188" t="s">
        <v>735</v>
      </c>
      <c r="AH77" s="188">
        <v>1</v>
      </c>
      <c r="AI77" s="188">
        <v>0</v>
      </c>
      <c r="AJ77" s="188" t="s">
        <v>990</v>
      </c>
      <c r="AK77" s="207">
        <v>43490</v>
      </c>
      <c r="AL77" s="198" t="s">
        <v>4773</v>
      </c>
      <c r="AM77" s="187" t="s">
        <v>445</v>
      </c>
      <c r="AN77" s="187">
        <v>0</v>
      </c>
      <c r="AO77" s="187" t="s">
        <v>734</v>
      </c>
      <c r="AP77" s="187">
        <v>2</v>
      </c>
      <c r="AQ77" s="187" t="s">
        <v>934</v>
      </c>
      <c r="AR77" s="187">
        <v>0</v>
      </c>
      <c r="AS77" s="201">
        <v>43490</v>
      </c>
      <c r="AT77" s="188" t="s">
        <v>4774</v>
      </c>
      <c r="AU77" s="188" t="s">
        <v>445</v>
      </c>
      <c r="AV77" s="188">
        <v>0</v>
      </c>
      <c r="AW77" s="188" t="s">
        <v>734</v>
      </c>
      <c r="AX77" s="188">
        <v>2</v>
      </c>
      <c r="AY77" s="188" t="s">
        <v>992</v>
      </c>
      <c r="AZ77" s="188">
        <v>0</v>
      </c>
      <c r="BA77" s="207">
        <v>43490</v>
      </c>
      <c r="BB77" s="198" t="s">
        <v>4775</v>
      </c>
      <c r="BC77" s="187" t="s">
        <v>445</v>
      </c>
      <c r="BD77" s="187">
        <v>0</v>
      </c>
      <c r="BE77" s="187" t="s">
        <v>734</v>
      </c>
      <c r="BF77" s="187">
        <v>2</v>
      </c>
      <c r="BG77" s="187">
        <v>0</v>
      </c>
      <c r="BH77" s="187">
        <v>0</v>
      </c>
      <c r="BI77" s="200">
        <v>43490</v>
      </c>
      <c r="BJ77" s="188" t="s">
        <v>4776</v>
      </c>
      <c r="BK77" s="188" t="s">
        <v>445</v>
      </c>
      <c r="BL77" s="188">
        <v>0</v>
      </c>
      <c r="BM77" s="188" t="s">
        <v>734</v>
      </c>
      <c r="BN77" s="188">
        <v>2</v>
      </c>
      <c r="BO77" s="188" t="s">
        <v>993</v>
      </c>
      <c r="BP77" s="188">
        <v>0</v>
      </c>
      <c r="BQ77" s="207">
        <v>43490</v>
      </c>
      <c r="BR77" s="198" t="s">
        <v>4777</v>
      </c>
      <c r="BS77" s="187" t="s">
        <v>445</v>
      </c>
      <c r="BT77" s="187">
        <v>0</v>
      </c>
      <c r="BU77" s="187" t="s">
        <v>735</v>
      </c>
      <c r="BV77" s="187">
        <v>1</v>
      </c>
      <c r="BW77" s="187" t="s">
        <v>934</v>
      </c>
      <c r="BX77" s="187">
        <v>0</v>
      </c>
      <c r="BY77" s="200">
        <v>43490</v>
      </c>
      <c r="BZ77" s="188" t="s">
        <v>4778</v>
      </c>
      <c r="CA77" s="188" t="s">
        <v>445</v>
      </c>
      <c r="CB77" s="188">
        <v>0</v>
      </c>
      <c r="CC77" s="188" t="s">
        <v>735</v>
      </c>
      <c r="CD77" s="188">
        <v>1</v>
      </c>
      <c r="CE77" s="188" t="s">
        <v>934</v>
      </c>
      <c r="CF77" s="188">
        <v>0</v>
      </c>
      <c r="CG77" s="207">
        <v>43490</v>
      </c>
      <c r="CH77" s="198" t="s">
        <v>4779</v>
      </c>
      <c r="CI77" s="188" t="e">
        <v>#N/A</v>
      </c>
      <c r="CJ77" s="188" t="e">
        <v>#N/A</v>
      </c>
      <c r="CK77" s="188" t="e">
        <v>#N/A</v>
      </c>
      <c r="CL77" s="188" t="e">
        <v>#N/A</v>
      </c>
      <c r="CM77" s="188" t="e">
        <v>#N/A</v>
      </c>
      <c r="CN77" s="188" t="e">
        <v>#N/A</v>
      </c>
      <c r="CO77" s="195" t="e">
        <v>#N/A</v>
      </c>
      <c r="CP77" s="188" t="s">
        <v>4780</v>
      </c>
      <c r="CQ77" s="187" t="s">
        <v>445</v>
      </c>
      <c r="CR77" s="187">
        <v>0</v>
      </c>
      <c r="CS77" s="187" t="s">
        <v>734</v>
      </c>
      <c r="CT77" s="187">
        <v>2</v>
      </c>
      <c r="CU77" s="187" t="s">
        <v>994</v>
      </c>
      <c r="CV77" s="187">
        <v>0</v>
      </c>
      <c r="CW77" s="200">
        <v>43490</v>
      </c>
      <c r="CX77" s="184" t="str">
        <f t="shared" si="10"/>
        <v>NGA002People in Need</v>
      </c>
      <c r="CY77" s="184">
        <f>IF(LOOKUP(2,1/(Log!$K$1:$K$7986=CX77),Log!$E$1:$E$7986)="x","x",ROUND(LOOKUP(2,1/(Log!$K$1:$K$7986=CX77),Log!$E$1:$E$7986),-3))</f>
        <v>17360000</v>
      </c>
      <c r="CZ77" s="188" t="str">
        <f>LOOKUP(2,1/('[4]Raw data'!$K$1:$K$7986=CX77),'[4]Raw data'!$F$1:$F$7986)</f>
        <v>Cadre Harmonise 12/2018</v>
      </c>
      <c r="DA77" s="188" t="str">
        <f>LOOKUP(2,1/('[4]Raw data'!$K$1:$K$7986=CX77),'[4]Raw data'!$G$1:$G$7986)</f>
        <v>High</v>
      </c>
      <c r="DB77" s="188">
        <f>LOOKUP(2,1/('[4]Raw data'!$K$1:$K$7986=CX77),'[4]Raw data'!$H$1:$H$7986)</f>
        <v>1</v>
      </c>
      <c r="DC77" s="188" t="str">
        <f>LOOKUP(2,1/('[4]Raw data'!$K$1:$K$7986=CX77),'[4]Raw data'!$J$1:$J$7986)</f>
        <v xml:space="preserve">The PIN includes all people facing food insecurity in IPC phase 2-5. People in IPC phase 1 are not included as they are likely to meet their food needs without external assistance. </v>
      </c>
      <c r="DD77" s="188" t="str">
        <f>LOOKUP(2,1/('[4]Raw data'!$K$1:$K$7986=CX77),'[4]Raw data'!$I$1:$I$7986)</f>
        <v>https://data.humdata.org/dataset/cadre-harmonise</v>
      </c>
      <c r="DE77" s="207">
        <f>LOOKUP(2,1/('[4]Raw data'!$K$1:$K$7986=CX77),'[4]Raw data'!$L$1:$L$7986)</f>
        <v>43490</v>
      </c>
      <c r="DF77" s="197" t="str">
        <f t="shared" si="11"/>
        <v>NGA002People facing minimal humanitarian needs (level 1)</v>
      </c>
      <c r="DG77" s="183">
        <f>IF(LOOKUP(2,1/(Log!$K$1:$K$7986=DF77),Log!$E$1:$E$7986)="x","x",ROUND(LOOKUP(2,1/(Log!$K$1:$K$7986=DF77),Log!$E$1:$E$7986),-3))</f>
        <v>0</v>
      </c>
      <c r="DH77" s="187" t="str">
        <f>LOOKUP(2,1/('[4]Raw data'!$K$1:$K$7986=DF77),'[4]Raw data'!$F$1:$F$7986)</f>
        <v>Cadre Harmonise 12/2018</v>
      </c>
      <c r="DI77" s="187" t="str">
        <f>LOOKUP(2,1/('[4]Raw data'!$K$1:$K$7986=DF77),'[4]Raw data'!$G$1:$G$7986)</f>
        <v>High</v>
      </c>
      <c r="DJ77" s="187">
        <f>LOOKUP(2,1/('[4]Raw data'!$K$1:$K$7986=DF77),'[4]Raw data'!$H$1:$H$7986)</f>
        <v>1</v>
      </c>
      <c r="DK77" s="187" t="str">
        <f>LOOKUP(2,1/('[4]Raw data'!$K$1:$K$7986=DF77),'[4]Raw data'!$J$1:$J$7986)</f>
        <v xml:space="preserve">While there are people facing IPC phase 1, they are not likely to face humanitarian needs, as they are likely to meet their own needs without humanitarian assistance. </v>
      </c>
      <c r="DL77" s="187" t="str">
        <f>LOOKUP(2,1/('[4]Raw data'!$K$1:$K$7986=DF77),'[4]Raw data'!$I$1:$I$7986)</f>
        <v>https://data.humdata.org/dataset/cadre-harmonise</v>
      </c>
      <c r="DM77" s="200">
        <f>LOOKUP(2,1/('[4]Raw data'!$K$1:$K$7986=DF77),'[4]Raw data'!$L$1:$L$7986)</f>
        <v>43490</v>
      </c>
      <c r="DN77" s="188" t="str">
        <f t="shared" si="6"/>
        <v>NGA002People facing stressed humanitarian needs (level 2)</v>
      </c>
      <c r="DO77" s="184">
        <f>IF(LOOKUP(2,1/(Log!$K$1:$K$7986=DN77),Log!$E$1:$E$7986)="x","x",ROUND(LOOKUP(2,1/(Log!$K$1:$K$7986=DN77),Log!$E$1:$E$7986),-3))</f>
        <v>14905000</v>
      </c>
      <c r="DP77" s="188" t="str">
        <f>LOOKUP(2,1/('[4]Raw data'!$K$1:$K$7986=DN77),'[4]Raw data'!$F$1:$F$7986)</f>
        <v>Cadre Harmonise 12/2018</v>
      </c>
      <c r="DQ77" s="188" t="str">
        <f>LOOKUP(2,1/('[4]Raw data'!$K$1:$K$7986=DN77),'[4]Raw data'!$G$1:$G$7986)</f>
        <v>High</v>
      </c>
      <c r="DR77" s="188">
        <f>LOOKUP(2,1/('[4]Raw data'!$K$1:$K$7986=DN77),'[4]Raw data'!$H$1:$H$7986)</f>
        <v>1</v>
      </c>
      <c r="DS77" s="188" t="str">
        <f>LOOKUP(2,1/('[4]Raw data'!$K$1:$K$7986=DN77),'[4]Raw data'!$J$1:$J$7986)</f>
        <v>Since action is required in IPC phase 2 to reduce disaster risk and protect livelihoods, IPC phase 2 is included in PIN</v>
      </c>
      <c r="DT77" s="188" t="str">
        <f>LOOKUP(2,1/('[4]Raw data'!$K$1:$K$7986=DN77),'[4]Raw data'!$I$1:$I$7986)</f>
        <v>https://data.humdata.org/dataset/cadre-harmonise</v>
      </c>
      <c r="DU77" s="207">
        <f>LOOKUP(2,1/('[4]Raw data'!$K$1:$K$7986=DN77),'[4]Raw data'!$L$1:$L$7986)</f>
        <v>43490</v>
      </c>
      <c r="DV77" s="198" t="str">
        <f t="shared" si="7"/>
        <v>NGA002People  facing moderate humanitarian needs (level 3)</v>
      </c>
      <c r="DW77" s="183">
        <f>IF(LOOKUP(2,1/(Log!$K$1:$K$7986=DV77),Log!$E$1:$E$7986)="x","x",ROUND(LOOKUP(2,1/(Log!$K$1:$K$7986=DV77),Log!$E$1:$E$7986),-3))</f>
        <v>2321000</v>
      </c>
      <c r="DX77" s="187" t="str">
        <f>LOOKUP(2,1/('[4]Raw data'!$K$1:$K$7986=DV77),'[4]Raw data'!$F$1:$F$7986)</f>
        <v>Cadre Harmonise 12/2018</v>
      </c>
      <c r="DY77" s="187" t="str">
        <f>LOOKUP(2,1/('[4]Raw data'!$K$1:$K$7986=DV77),'[4]Raw data'!$G$1:$G$7986)</f>
        <v>High</v>
      </c>
      <c r="DZ77" s="187">
        <f>LOOKUP(2,1/('[4]Raw data'!$K$1:$K$7986=DV77),'[4]Raw data'!$H$1:$H$7986)</f>
        <v>1</v>
      </c>
      <c r="EA77" s="187" t="str">
        <f>LOOKUP(2,1/('[4]Raw data'!$K$1:$K$7986=DV77),'[4]Raw data'!$J$1:$J$7986)</f>
        <v>People in need in this phase need humanitarian assistance in order to prevent malnutrition, to protect livelihoods and to prevent deaths</v>
      </c>
      <c r="EB77" s="187" t="str">
        <f>LOOKUP(2,1/('[4]Raw data'!$K$1:$K$7986=DV77),'[4]Raw data'!$I$1:$I$7986)</f>
        <v>https://data.humdata.org/dataset/cadre-harmonise</v>
      </c>
      <c r="EC77" s="200">
        <f>LOOKUP(2,1/('[4]Raw data'!$K$1:$K$7986=DV77),'[4]Raw data'!$L$1:$L$7986)</f>
        <v>43490</v>
      </c>
      <c r="ED77" s="188" t="str">
        <f t="shared" si="8"/>
        <v>NGA002People facing severe humanitarian needs (level 4)</v>
      </c>
      <c r="EE77" s="184">
        <f>IF(LOOKUP(2,1/(Log!$K$1:$K$7986=ED77),Log!$E$1:$E$7986)="x","x",ROUND(LOOKUP(2,1/(Log!$K$1:$K$7986=ED77),Log!$E$1:$E$7986),-3))</f>
        <v>134000</v>
      </c>
      <c r="EF77" s="188" t="str">
        <f>LOOKUP(2,1/('[4]Raw data'!$K$1:$K$7986=ED77),'[4]Raw data'!$F$1:$F$7986)</f>
        <v>Cadre Harmonise 12/2018</v>
      </c>
      <c r="EG77" s="188" t="str">
        <f>LOOKUP(2,1/('[4]Raw data'!$K$1:$K$7986=ED77),'[4]Raw data'!$G$1:$G$7986)</f>
        <v>High</v>
      </c>
      <c r="EH77" s="188">
        <f>LOOKUP(2,1/('[4]Raw data'!$K$1:$K$7986=ED77),'[4]Raw data'!$H$1:$H$7986)</f>
        <v>1</v>
      </c>
      <c r="EI77" s="188" t="str">
        <f>LOOKUP(2,1/('[4]Raw data'!$K$1:$K$7986=ED77),'[4]Raw data'!$J$1:$J$7986)</f>
        <v xml:space="preserve">Even with humanitarian assistance, the risk of extreme loss of livelihood asssets that will lead to food consumption gaps in the short term is high. </v>
      </c>
      <c r="EJ77" s="188" t="str">
        <f>LOOKUP(2,1/('[4]Raw data'!$K$1:$K$7986=ED77),'[4]Raw data'!$I$1:$I$7986)</f>
        <v>https://data.humdata.org/dataset/cadre-harmonise</v>
      </c>
      <c r="EK77" s="207">
        <f>LOOKUP(2,1/('[4]Raw data'!$K$1:$K$7986=ED77),'[4]Raw data'!$L$1:$L$7986)</f>
        <v>43490</v>
      </c>
      <c r="EL77" s="198" t="str">
        <f t="shared" si="9"/>
        <v>NGA002People facing extreme humanitarian needs (level 5)</v>
      </c>
      <c r="EM77" s="183">
        <f>IF(LOOKUP(2,1/(Log!$K$1:$K$7986=EL77),Log!$E$1:$E$7986)="x","x",ROUND(LOOKUP(2,1/(Log!$K$1:$K$7986=EL77),Log!$E$1:$E$7986),-3))</f>
        <v>0</v>
      </c>
      <c r="EN77" s="187" t="str">
        <f>LOOKUP(2,1/('[4]Raw data'!$K$1:$K$7986=EL77),'[4]Raw data'!$F$1:$F$7986)</f>
        <v>Cadre Harmonise 12/2018</v>
      </c>
      <c r="EO77" s="187" t="str">
        <f>LOOKUP(2,1/('[4]Raw data'!$K$1:$K$7986=EL77),'[4]Raw data'!$G$1:$G$7986)</f>
        <v>High</v>
      </c>
      <c r="EP77" s="187">
        <f>LOOKUP(2,1/('[4]Raw data'!$K$1:$K$7986=EL77),'[4]Raw data'!$H$1:$H$7986)</f>
        <v>1</v>
      </c>
      <c r="EQ77" s="187" t="str">
        <f>LOOKUP(2,1/('[4]Raw data'!$K$1:$K$7986=EL77),'[4]Raw data'!$J$1:$J$7986)</f>
        <v xml:space="preserve">No people in severity 5, as no people are in Phase 5. </v>
      </c>
      <c r="ER77" s="187" t="str">
        <f>LOOKUP(2,1/('[4]Raw data'!$K$1:$K$7986=EL77),'[4]Raw data'!$I$1:$I$7986)</f>
        <v>https://data.humdata.org/dataset/cadre-harmonise</v>
      </c>
      <c r="ES77" s="200">
        <f>LOOKUP(2,1/('[4]Raw data'!$K$1:$K$7986=EL77),'[4]Raw data'!$L$1:$L$7986)</f>
        <v>43490</v>
      </c>
      <c r="ET77" s="188" t="s">
        <v>4781</v>
      </c>
      <c r="EU77" s="188">
        <v>2844</v>
      </c>
      <c r="EV77" s="188" t="s">
        <v>965</v>
      </c>
      <c r="EW77" s="188" t="s">
        <v>734</v>
      </c>
      <c r="EX77" s="188">
        <v>2</v>
      </c>
      <c r="EY77" s="188" t="s">
        <v>966</v>
      </c>
      <c r="EZ77" s="188">
        <v>0</v>
      </c>
      <c r="FA77" s="207">
        <v>43490</v>
      </c>
      <c r="FB77" s="198" t="s">
        <v>4782</v>
      </c>
      <c r="FC77" s="187">
        <v>5</v>
      </c>
      <c r="FD77" s="187">
        <v>0</v>
      </c>
      <c r="FE77" s="187">
        <v>0</v>
      </c>
      <c r="FF77" s="187" t="b">
        <v>0</v>
      </c>
      <c r="FG77" s="187" t="s">
        <v>1002</v>
      </c>
      <c r="FH77" s="187">
        <v>0</v>
      </c>
      <c r="FI77" s="200">
        <v>43490</v>
      </c>
      <c r="FJ77" s="198" t="s">
        <v>4783</v>
      </c>
      <c r="FK77" s="188" t="s">
        <v>445</v>
      </c>
      <c r="FL77" s="188">
        <v>0</v>
      </c>
      <c r="FM77" s="188" t="s">
        <v>733</v>
      </c>
      <c r="FN77" s="188">
        <v>3</v>
      </c>
      <c r="FO77" s="188" t="s">
        <v>1003</v>
      </c>
      <c r="FP77" s="184">
        <v>0</v>
      </c>
      <c r="FQ77" s="206">
        <v>43490</v>
      </c>
      <c r="FR77" s="198" t="s">
        <v>4784</v>
      </c>
      <c r="FS77" s="187">
        <v>800000</v>
      </c>
      <c r="FT77" s="187" t="s">
        <v>974</v>
      </c>
      <c r="FU77" s="187" t="s">
        <v>735</v>
      </c>
      <c r="FV77" s="187">
        <v>1</v>
      </c>
      <c r="FW77" s="187" t="s">
        <v>1004</v>
      </c>
      <c r="FX77" s="187" t="s">
        <v>975</v>
      </c>
      <c r="FY77" s="200">
        <v>43490</v>
      </c>
      <c r="FZ77" s="188" t="s">
        <v>4785</v>
      </c>
      <c r="GA77" s="188">
        <v>0</v>
      </c>
      <c r="GB77" s="188" t="s">
        <v>941</v>
      </c>
      <c r="GC77" s="188">
        <v>0</v>
      </c>
      <c r="GD77" s="188" t="b">
        <v>0</v>
      </c>
      <c r="GE77" s="188">
        <v>0</v>
      </c>
      <c r="GF77" s="188">
        <v>0</v>
      </c>
      <c r="GG77" s="207">
        <v>43490</v>
      </c>
      <c r="GH77" s="198" t="s">
        <v>4786</v>
      </c>
      <c r="GI77" s="187">
        <v>2</v>
      </c>
      <c r="GJ77" s="187" t="s">
        <v>941</v>
      </c>
      <c r="GK77" s="187">
        <v>0</v>
      </c>
      <c r="GL77" s="187" t="b">
        <v>0</v>
      </c>
      <c r="GM77" s="187">
        <v>0</v>
      </c>
      <c r="GN77" s="187">
        <v>0</v>
      </c>
      <c r="GO77" s="200">
        <v>43490</v>
      </c>
      <c r="GP77" s="188" t="s">
        <v>4787</v>
      </c>
      <c r="GQ77" s="188">
        <v>2</v>
      </c>
      <c r="GR77" s="188" t="s">
        <v>941</v>
      </c>
      <c r="GS77" s="188">
        <v>0</v>
      </c>
      <c r="GT77" s="188" t="b">
        <v>0</v>
      </c>
      <c r="GU77" s="188">
        <v>0</v>
      </c>
      <c r="GV77" s="188">
        <v>0</v>
      </c>
      <c r="GW77" s="207">
        <v>43490</v>
      </c>
      <c r="GX77" s="198" t="s">
        <v>4788</v>
      </c>
      <c r="GY77" s="187">
        <v>2</v>
      </c>
      <c r="GZ77" s="187" t="s">
        <v>941</v>
      </c>
      <c r="HA77" s="187">
        <v>0</v>
      </c>
      <c r="HB77" s="187" t="b">
        <v>0</v>
      </c>
      <c r="HC77" s="187">
        <v>0</v>
      </c>
      <c r="HD77" s="187">
        <v>0</v>
      </c>
      <c r="HE77" s="200">
        <v>43490</v>
      </c>
      <c r="HF77" s="188" t="s">
        <v>4789</v>
      </c>
      <c r="HG77" s="188">
        <v>0</v>
      </c>
      <c r="HH77" s="188" t="s">
        <v>941</v>
      </c>
      <c r="HI77" s="188">
        <v>0</v>
      </c>
      <c r="HJ77" s="188" t="b">
        <v>0</v>
      </c>
      <c r="HK77" s="188">
        <v>0</v>
      </c>
      <c r="HL77" s="188">
        <v>0</v>
      </c>
      <c r="HM77" s="207">
        <v>43490</v>
      </c>
      <c r="HN77" s="198" t="s">
        <v>4790</v>
      </c>
      <c r="HO77" s="187">
        <v>1</v>
      </c>
      <c r="HP77" s="187" t="s">
        <v>941</v>
      </c>
      <c r="HQ77" s="187">
        <v>0</v>
      </c>
      <c r="HR77" s="187" t="b">
        <v>0</v>
      </c>
      <c r="HS77" s="187">
        <v>0</v>
      </c>
      <c r="HT77" s="187">
        <v>0</v>
      </c>
      <c r="HU77" s="200">
        <v>43490</v>
      </c>
      <c r="HV77" s="188" t="s">
        <v>4791</v>
      </c>
      <c r="HW77" s="188">
        <v>3</v>
      </c>
      <c r="HX77" s="188" t="s">
        <v>941</v>
      </c>
      <c r="HY77" s="188">
        <v>0</v>
      </c>
      <c r="HZ77" s="188" t="b">
        <v>0</v>
      </c>
      <c r="IA77" s="188">
        <v>0</v>
      </c>
      <c r="IB77" s="188">
        <v>0</v>
      </c>
      <c r="IC77" s="207">
        <v>43490</v>
      </c>
      <c r="ID77" s="198" t="s">
        <v>4792</v>
      </c>
      <c r="IE77" s="187">
        <v>1</v>
      </c>
      <c r="IF77" s="187" t="s">
        <v>941</v>
      </c>
      <c r="IG77" s="187">
        <v>0</v>
      </c>
      <c r="IH77" s="187" t="b">
        <v>0</v>
      </c>
      <c r="II77" s="187">
        <v>0</v>
      </c>
      <c r="IJ77" s="187">
        <v>0</v>
      </c>
      <c r="IK77" s="200">
        <v>43490</v>
      </c>
      <c r="IL77" s="188" t="s">
        <v>4793</v>
      </c>
      <c r="IM77" s="188">
        <v>2</v>
      </c>
      <c r="IN77" s="188" t="s">
        <v>941</v>
      </c>
      <c r="IO77" s="188">
        <v>0</v>
      </c>
      <c r="IP77" s="188" t="b">
        <v>0</v>
      </c>
      <c r="IQ77" s="188">
        <v>0</v>
      </c>
      <c r="IR77" s="188">
        <v>0</v>
      </c>
      <c r="IS77" s="207">
        <v>43490</v>
      </c>
    </row>
    <row r="78" spans="1:253" x14ac:dyDescent="0.3">
      <c r="A78" t="s">
        <v>1292</v>
      </c>
      <c r="B78" t="s">
        <v>788</v>
      </c>
      <c r="C78" t="s">
        <v>831</v>
      </c>
      <c r="D78" t="str">
        <f>Lists!C:C</f>
        <v>Nigeria</v>
      </c>
      <c r="E78" t="s">
        <v>233</v>
      </c>
      <c r="F78" t="s">
        <v>4794</v>
      </c>
      <c r="G78" s="186">
        <v>187624895</v>
      </c>
      <c r="H78" s="187" t="s">
        <v>958</v>
      </c>
      <c r="I78" s="187" t="s">
        <v>735</v>
      </c>
      <c r="J78" s="187">
        <v>1</v>
      </c>
      <c r="K78" s="187" t="s">
        <v>954</v>
      </c>
      <c r="L78" s="187" t="s">
        <v>953</v>
      </c>
      <c r="M78" s="201">
        <v>43493</v>
      </c>
      <c r="N78" s="198" t="s">
        <v>4795</v>
      </c>
      <c r="O78" s="189">
        <v>403872</v>
      </c>
      <c r="P78" s="189" t="s">
        <v>977</v>
      </c>
      <c r="Q78" s="189" t="s">
        <v>735</v>
      </c>
      <c r="R78" s="189">
        <v>1</v>
      </c>
      <c r="S78" s="189" t="s">
        <v>976</v>
      </c>
      <c r="T78" s="189" t="s">
        <v>978</v>
      </c>
      <c r="U78" s="204">
        <v>43490</v>
      </c>
      <c r="V78" s="198" t="s">
        <v>4796</v>
      </c>
      <c r="W78" s="187">
        <v>84185809</v>
      </c>
      <c r="X78" s="187" t="s">
        <v>979</v>
      </c>
      <c r="Y78" s="187" t="s">
        <v>735</v>
      </c>
      <c r="Z78" s="187">
        <v>1</v>
      </c>
      <c r="AA78" s="187">
        <v>0</v>
      </c>
      <c r="AB78" s="187" t="s">
        <v>980</v>
      </c>
      <c r="AC78" s="201">
        <v>43490</v>
      </c>
      <c r="AD78" s="198" t="s">
        <v>4797</v>
      </c>
      <c r="AE78" s="188">
        <v>300000</v>
      </c>
      <c r="AF78" s="188" t="s">
        <v>958</v>
      </c>
      <c r="AG78" s="188" t="s">
        <v>735</v>
      </c>
      <c r="AH78" s="188">
        <v>1</v>
      </c>
      <c r="AI78" s="188" t="s">
        <v>983</v>
      </c>
      <c r="AJ78" s="188" t="s">
        <v>957</v>
      </c>
      <c r="AK78" s="207">
        <v>43490</v>
      </c>
      <c r="AL78" s="198" t="s">
        <v>4798</v>
      </c>
      <c r="AM78" s="187">
        <v>300000</v>
      </c>
      <c r="AN78" s="187" t="s">
        <v>981</v>
      </c>
      <c r="AO78" s="187">
        <v>0</v>
      </c>
      <c r="AP78" s="187" t="b">
        <v>0</v>
      </c>
      <c r="AQ78" s="187" t="s">
        <v>984</v>
      </c>
      <c r="AR78" s="187" t="s">
        <v>982</v>
      </c>
      <c r="AS78" s="201">
        <v>43490</v>
      </c>
      <c r="AT78" s="188" t="s">
        <v>4799</v>
      </c>
      <c r="AU78" s="188" t="s">
        <v>445</v>
      </c>
      <c r="AV78" s="188">
        <v>0</v>
      </c>
      <c r="AW78" s="188">
        <v>0</v>
      </c>
      <c r="AX78" s="188" t="b">
        <v>0</v>
      </c>
      <c r="AY78" s="188">
        <v>0</v>
      </c>
      <c r="AZ78" s="188">
        <v>0</v>
      </c>
      <c r="BA78" s="207">
        <v>43490</v>
      </c>
      <c r="BB78" s="198" t="s">
        <v>4800</v>
      </c>
      <c r="BC78" s="187">
        <v>11096</v>
      </c>
      <c r="BD78" s="187" t="s">
        <v>1120</v>
      </c>
      <c r="BE78" s="187" t="s">
        <v>734</v>
      </c>
      <c r="BF78" s="187">
        <v>2</v>
      </c>
      <c r="BG78" s="187" t="s">
        <v>1121</v>
      </c>
      <c r="BH78" s="187">
        <v>0</v>
      </c>
      <c r="BI78" s="200">
        <v>43490</v>
      </c>
      <c r="BJ78" s="188" t="s">
        <v>4801</v>
      </c>
      <c r="BK78" s="188">
        <v>347</v>
      </c>
      <c r="BL78" s="188" t="s">
        <v>5871</v>
      </c>
      <c r="BM78" s="188" t="s">
        <v>734</v>
      </c>
      <c r="BN78" s="188">
        <v>2</v>
      </c>
      <c r="BO78" s="188" t="s">
        <v>5870</v>
      </c>
      <c r="BP78" s="188" t="s">
        <v>1014</v>
      </c>
      <c r="BQ78" s="207">
        <v>43490</v>
      </c>
      <c r="BR78" s="198" t="s">
        <v>4802</v>
      </c>
      <c r="BS78" s="187" t="s">
        <v>445</v>
      </c>
      <c r="BT78" s="187">
        <v>0</v>
      </c>
      <c r="BU78" s="187" t="s">
        <v>734</v>
      </c>
      <c r="BV78" s="187">
        <v>2</v>
      </c>
      <c r="BW78" s="187" t="s">
        <v>934</v>
      </c>
      <c r="BX78" s="187">
        <v>0</v>
      </c>
      <c r="BY78" s="200">
        <v>43490</v>
      </c>
      <c r="BZ78" s="188" t="s">
        <v>4803</v>
      </c>
      <c r="CA78" s="188" t="s">
        <v>445</v>
      </c>
      <c r="CB78" s="188">
        <v>0</v>
      </c>
      <c r="CC78" s="188" t="s">
        <v>734</v>
      </c>
      <c r="CD78" s="188">
        <v>2</v>
      </c>
      <c r="CE78" s="188" t="s">
        <v>934</v>
      </c>
      <c r="CF78" s="188">
        <v>0</v>
      </c>
      <c r="CG78" s="207">
        <v>43490</v>
      </c>
      <c r="CH78" s="198" t="s">
        <v>4804</v>
      </c>
      <c r="CI78" s="188" t="e">
        <v>#N/A</v>
      </c>
      <c r="CJ78" s="188" t="e">
        <v>#N/A</v>
      </c>
      <c r="CK78" s="188" t="e">
        <v>#N/A</v>
      </c>
      <c r="CL78" s="188" t="e">
        <v>#N/A</v>
      </c>
      <c r="CM78" s="188" t="e">
        <v>#N/A</v>
      </c>
      <c r="CN78" s="188" t="e">
        <v>#N/A</v>
      </c>
      <c r="CO78" s="195" t="e">
        <v>#N/A</v>
      </c>
      <c r="CP78" s="188" t="s">
        <v>4805</v>
      </c>
      <c r="CQ78" s="187" t="s">
        <v>445</v>
      </c>
      <c r="CR78" s="187">
        <v>0</v>
      </c>
      <c r="CS78" s="187" t="s">
        <v>734</v>
      </c>
      <c r="CT78" s="187">
        <v>2</v>
      </c>
      <c r="CU78" s="187" t="s">
        <v>934</v>
      </c>
      <c r="CV78" s="187">
        <v>0</v>
      </c>
      <c r="CW78" s="200">
        <v>43490</v>
      </c>
      <c r="CX78" s="184" t="str">
        <f t="shared" si="10"/>
        <v>NGA003People in Need</v>
      </c>
      <c r="CY78" s="184">
        <f>IF(LOOKUP(2,1/(Log!$K$1:$K$7986=CX78),Log!$E$1:$E$7986)="x","x",ROUND(LOOKUP(2,1/(Log!$K$1:$K$7986=CX78),Log!$E$1:$E$7986),-3))</f>
        <v>300000</v>
      </c>
      <c r="CZ78" s="188">
        <f>LOOKUP(2,1/('[4]Raw data'!$K$1:$K$7986=CX78),'[4]Raw data'!$F$1:$F$7986)</f>
        <v>0</v>
      </c>
      <c r="DA78" s="188" t="str">
        <f>LOOKUP(2,1/('[4]Raw data'!$K$1:$K$7986=CX78),'[4]Raw data'!$G$1:$G$7986)</f>
        <v>Medium</v>
      </c>
      <c r="DB78" s="188">
        <f>LOOKUP(2,1/('[4]Raw data'!$K$1:$K$7986=CX78),'[4]Raw data'!$H$1:$H$7986)</f>
        <v>2</v>
      </c>
      <c r="DC78" s="188" t="str">
        <f>LOOKUP(2,1/('[4]Raw data'!$K$1:$K$7986=CX78),'[4]Raw data'!$J$1:$J$7986)</f>
        <v xml:space="preserve">300,000 people have been displaced by farmer-herder violence, between Septermber and June 2018. People are likely to be in severity 2, as some of the population are in IPC phase 2. Food insecurity has been aggravated by farmer-herder violence. Farmer-herder violence has not deterioated in the past months. There is no recent figure on displaced people, although considering that over 570 people have been killed due to farmer herder violence, and violence has been ongoing, It is likely that the amount of people in need has remained constant or the same. </v>
      </c>
      <c r="DD78" s="188">
        <f>LOOKUP(2,1/('[4]Raw data'!$K$1:$K$7986=CX78),'[4]Raw data'!$I$1:$I$7986)</f>
        <v>0</v>
      </c>
      <c r="DE78" s="207">
        <f>LOOKUP(2,1/('[4]Raw data'!$K$1:$K$7986=CX78),'[4]Raw data'!$L$1:$L$7986)</f>
        <v>43490</v>
      </c>
      <c r="DF78" s="197" t="str">
        <f t="shared" si="11"/>
        <v>NGA003People facing minimal humanitarian needs (level 1)</v>
      </c>
      <c r="DG78" s="183">
        <f>IF(LOOKUP(2,1/(Log!$K$1:$K$7986=DF78),Log!$E$1:$E$7986)="x","x",ROUND(LOOKUP(2,1/(Log!$K$1:$K$7986=DF78),Log!$E$1:$E$7986),-3))</f>
        <v>0</v>
      </c>
      <c r="DH78" s="187">
        <f>LOOKUP(2,1/('[4]Raw data'!$K$1:$K$7986=DF78),'[4]Raw data'!$F$1:$F$7986)</f>
        <v>0</v>
      </c>
      <c r="DI78" s="187" t="str">
        <f>LOOKUP(2,1/('[4]Raw data'!$K$1:$K$7986=DF78),'[4]Raw data'!$G$1:$G$7986)</f>
        <v>Medium</v>
      </c>
      <c r="DJ78" s="187">
        <f>LOOKUP(2,1/('[4]Raw data'!$K$1:$K$7986=DF78),'[4]Raw data'!$H$1:$H$7986)</f>
        <v>2</v>
      </c>
      <c r="DK78" s="187">
        <f>LOOKUP(2,1/('[4]Raw data'!$K$1:$K$7986=DF78),'[4]Raw data'!$J$1:$J$7986)</f>
        <v>0</v>
      </c>
      <c r="DL78" s="187">
        <f>LOOKUP(2,1/('[4]Raw data'!$K$1:$K$7986=DF78),'[4]Raw data'!$I$1:$I$7986)</f>
        <v>0</v>
      </c>
      <c r="DM78" s="200">
        <f>LOOKUP(2,1/('[4]Raw data'!$K$1:$K$7986=DF78),'[4]Raw data'!$L$1:$L$7986)</f>
        <v>43490</v>
      </c>
      <c r="DN78" s="188" t="str">
        <f t="shared" si="6"/>
        <v>NGA003People facing stressed humanitarian needs (level 2)</v>
      </c>
      <c r="DO78" s="184">
        <f>IF(LOOKUP(2,1/(Log!$K$1:$K$7986=DN78),Log!$E$1:$E$7986)="x","x",ROUND(LOOKUP(2,1/(Log!$K$1:$K$7986=DN78),Log!$E$1:$E$7986),-3))</f>
        <v>300000</v>
      </c>
      <c r="DP78" s="188">
        <f>LOOKUP(2,1/('[4]Raw data'!$K$1:$K$7986=DN78),'[4]Raw data'!$F$1:$F$7986)</f>
        <v>0</v>
      </c>
      <c r="DQ78" s="188" t="str">
        <f>LOOKUP(2,1/('[4]Raw data'!$K$1:$K$7986=DN78),'[4]Raw data'!$G$1:$G$7986)</f>
        <v>Medium</v>
      </c>
      <c r="DR78" s="188">
        <f>LOOKUP(2,1/('[4]Raw data'!$K$1:$K$7986=DN78),'[4]Raw data'!$H$1:$H$7986)</f>
        <v>2</v>
      </c>
      <c r="DS78" s="188" t="str">
        <f>LOOKUP(2,1/('[4]Raw data'!$K$1:$K$7986=DN78),'[4]Raw data'!$J$1:$J$7986)</f>
        <v xml:space="preserve">300,000 people have been displaced by farmer-herder violence, between Septermber and June 2018. People are likely to be in severity 2, as some of the population are in IPC phase 2. Food insecurity has been aggravated by farmer-herder violence. Farmer-herder violence has not deterioated in the past months. There is no recent figure on displaced people, although considering that over 570 people have been killed due to farmer herder violence, and violence has been ongoing, It is likely that the amount of people in need has remained constant or the same. </v>
      </c>
      <c r="DT78" s="188">
        <f>LOOKUP(2,1/('[4]Raw data'!$K$1:$K$7986=DN78),'[4]Raw data'!$I$1:$I$7986)</f>
        <v>0</v>
      </c>
      <c r="DU78" s="207">
        <f>LOOKUP(2,1/('[4]Raw data'!$K$1:$K$7986=DN78),'[4]Raw data'!$L$1:$L$7986)</f>
        <v>43490</v>
      </c>
      <c r="DV78" s="198" t="str">
        <f t="shared" si="7"/>
        <v>NGA003People  facing moderate humanitarian needs (level 3)</v>
      </c>
      <c r="DW78" s="183">
        <f>IF(LOOKUP(2,1/(Log!$K$1:$K$7986=DV78),Log!$E$1:$E$7986)="x","x",ROUND(LOOKUP(2,1/(Log!$K$1:$K$7986=DV78),Log!$E$1:$E$7986),-3))</f>
        <v>0</v>
      </c>
      <c r="DX78" s="187">
        <f>LOOKUP(2,1/('[4]Raw data'!$K$1:$K$7986=DV78),'[4]Raw data'!$F$1:$F$7986)</f>
        <v>0</v>
      </c>
      <c r="DY78" s="187" t="str">
        <f>LOOKUP(2,1/('[4]Raw data'!$K$1:$K$7986=DV78),'[4]Raw data'!$G$1:$G$7986)</f>
        <v>Medium</v>
      </c>
      <c r="DZ78" s="187">
        <f>LOOKUP(2,1/('[4]Raw data'!$K$1:$K$7986=DV78),'[4]Raw data'!$H$1:$H$7986)</f>
        <v>2</v>
      </c>
      <c r="EA78" s="187">
        <f>LOOKUP(2,1/('[4]Raw data'!$K$1:$K$7986=DV78),'[4]Raw data'!$J$1:$J$7986)</f>
        <v>0</v>
      </c>
      <c r="EB78" s="187">
        <f>LOOKUP(2,1/('[4]Raw data'!$K$1:$K$7986=DV78),'[4]Raw data'!$I$1:$I$7986)</f>
        <v>0</v>
      </c>
      <c r="EC78" s="200">
        <f>LOOKUP(2,1/('[4]Raw data'!$K$1:$K$7986=DV78),'[4]Raw data'!$L$1:$L$7986)</f>
        <v>43490</v>
      </c>
      <c r="ED78" s="188" t="str">
        <f t="shared" si="8"/>
        <v>NGA003People facing severe humanitarian needs (level 4)</v>
      </c>
      <c r="EE78" s="184">
        <f>IF(LOOKUP(2,1/(Log!$K$1:$K$7986=ED78),Log!$E$1:$E$7986)="x","x",ROUND(LOOKUP(2,1/(Log!$K$1:$K$7986=ED78),Log!$E$1:$E$7986),-3))</f>
        <v>0</v>
      </c>
      <c r="EF78" s="188">
        <f>LOOKUP(2,1/('[4]Raw data'!$K$1:$K$7986=ED78),'[4]Raw data'!$F$1:$F$7986)</f>
        <v>0</v>
      </c>
      <c r="EG78" s="188" t="str">
        <f>LOOKUP(2,1/('[4]Raw data'!$K$1:$K$7986=ED78),'[4]Raw data'!$G$1:$G$7986)</f>
        <v>Medium</v>
      </c>
      <c r="EH78" s="188">
        <f>LOOKUP(2,1/('[4]Raw data'!$K$1:$K$7986=ED78),'[4]Raw data'!$H$1:$H$7986)</f>
        <v>2</v>
      </c>
      <c r="EI78" s="188">
        <f>LOOKUP(2,1/('[4]Raw data'!$K$1:$K$7986=ED78),'[4]Raw data'!$J$1:$J$7986)</f>
        <v>0</v>
      </c>
      <c r="EJ78" s="188">
        <f>LOOKUP(2,1/('[4]Raw data'!$K$1:$K$7986=ED78),'[4]Raw data'!$I$1:$I$7986)</f>
        <v>0</v>
      </c>
      <c r="EK78" s="207">
        <f>LOOKUP(2,1/('[4]Raw data'!$K$1:$K$7986=ED78),'[4]Raw data'!$L$1:$L$7986)</f>
        <v>43490</v>
      </c>
      <c r="EL78" s="198" t="str">
        <f t="shared" si="9"/>
        <v>NGA003People facing extreme humanitarian needs (level 5)</v>
      </c>
      <c r="EM78" s="183">
        <f>IF(LOOKUP(2,1/(Log!$K$1:$K$7986=EL78),Log!$E$1:$E$7986)="x","x",ROUND(LOOKUP(2,1/(Log!$K$1:$K$7986=EL78),Log!$E$1:$E$7986),-3))</f>
        <v>0</v>
      </c>
      <c r="EN78" s="187">
        <f>LOOKUP(2,1/('[4]Raw data'!$K$1:$K$7986=EL78),'[4]Raw data'!$F$1:$F$7986)</f>
        <v>0</v>
      </c>
      <c r="EO78" s="187" t="str">
        <f>LOOKUP(2,1/('[4]Raw data'!$K$1:$K$7986=EL78),'[4]Raw data'!$G$1:$G$7986)</f>
        <v>Medium</v>
      </c>
      <c r="EP78" s="187">
        <f>LOOKUP(2,1/('[4]Raw data'!$K$1:$K$7986=EL78),'[4]Raw data'!$H$1:$H$7986)</f>
        <v>2</v>
      </c>
      <c r="EQ78" s="187">
        <f>LOOKUP(2,1/('[4]Raw data'!$K$1:$K$7986=EL78),'[4]Raw data'!$J$1:$J$7986)</f>
        <v>0</v>
      </c>
      <c r="ER78" s="187">
        <f>LOOKUP(2,1/('[4]Raw data'!$K$1:$K$7986=EL78),'[4]Raw data'!$I$1:$I$7986)</f>
        <v>0</v>
      </c>
      <c r="ES78" s="200">
        <f>LOOKUP(2,1/('[4]Raw data'!$K$1:$K$7986=EL78),'[4]Raw data'!$L$1:$L$7986)</f>
        <v>43490</v>
      </c>
      <c r="ET78" s="188" t="s">
        <v>4806</v>
      </c>
      <c r="EU78" s="188">
        <v>2844</v>
      </c>
      <c r="EV78" s="188" t="s">
        <v>965</v>
      </c>
      <c r="EW78" s="188" t="s">
        <v>734</v>
      </c>
      <c r="EX78" s="188">
        <v>2</v>
      </c>
      <c r="EY78" s="188" t="s">
        <v>966</v>
      </c>
      <c r="EZ78" s="188">
        <v>0</v>
      </c>
      <c r="FA78" s="207">
        <v>43490</v>
      </c>
      <c r="FB78" s="198" t="s">
        <v>4807</v>
      </c>
      <c r="FC78" s="187">
        <v>5</v>
      </c>
      <c r="FD78" s="187">
        <v>0</v>
      </c>
      <c r="FE78" s="187" t="s">
        <v>734</v>
      </c>
      <c r="FF78" s="187">
        <v>2</v>
      </c>
      <c r="FG78" s="187" t="s">
        <v>987</v>
      </c>
      <c r="FH78" s="187">
        <v>0</v>
      </c>
      <c r="FI78" s="200">
        <v>43490</v>
      </c>
      <c r="FJ78" s="198" t="s">
        <v>4808</v>
      </c>
      <c r="FK78" s="188" t="s">
        <v>445</v>
      </c>
      <c r="FL78" s="188">
        <v>0</v>
      </c>
      <c r="FM78" s="188" t="s">
        <v>733</v>
      </c>
      <c r="FN78" s="188">
        <v>3</v>
      </c>
      <c r="FO78" s="188" t="s">
        <v>934</v>
      </c>
      <c r="FP78" s="184">
        <v>0</v>
      </c>
      <c r="FQ78" s="206">
        <v>43490</v>
      </c>
      <c r="FR78" s="198" t="s">
        <v>4809</v>
      </c>
      <c r="FS78" s="187" t="s">
        <v>445</v>
      </c>
      <c r="FT78" s="187">
        <v>0</v>
      </c>
      <c r="FU78" s="187" t="s">
        <v>733</v>
      </c>
      <c r="FV78" s="187">
        <v>3</v>
      </c>
      <c r="FW78" s="187" t="s">
        <v>934</v>
      </c>
      <c r="FX78" s="187">
        <v>0</v>
      </c>
      <c r="FY78" s="200">
        <v>43490</v>
      </c>
      <c r="FZ78" s="188" t="s">
        <v>4810</v>
      </c>
      <c r="GA78" s="188">
        <v>0</v>
      </c>
      <c r="GB78" s="188" t="s">
        <v>941</v>
      </c>
      <c r="GC78" s="188">
        <v>0</v>
      </c>
      <c r="GD78" s="188" t="b">
        <v>0</v>
      </c>
      <c r="GE78" s="188">
        <v>0</v>
      </c>
      <c r="GF78" s="188">
        <v>0</v>
      </c>
      <c r="GG78" s="207">
        <v>43490</v>
      </c>
      <c r="GH78" s="198" t="s">
        <v>4811</v>
      </c>
      <c r="GI78" s="187">
        <v>2</v>
      </c>
      <c r="GJ78" s="187" t="s">
        <v>941</v>
      </c>
      <c r="GK78" s="187">
        <v>0</v>
      </c>
      <c r="GL78" s="187" t="b">
        <v>0</v>
      </c>
      <c r="GM78" s="187">
        <v>0</v>
      </c>
      <c r="GN78" s="187">
        <v>0</v>
      </c>
      <c r="GO78" s="200">
        <v>43490</v>
      </c>
      <c r="GP78" s="188" t="s">
        <v>4812</v>
      </c>
      <c r="GQ78" s="188">
        <v>2</v>
      </c>
      <c r="GR78" s="188" t="s">
        <v>941</v>
      </c>
      <c r="GS78" s="188">
        <v>0</v>
      </c>
      <c r="GT78" s="188" t="b">
        <v>0</v>
      </c>
      <c r="GU78" s="188">
        <v>0</v>
      </c>
      <c r="GV78" s="188">
        <v>0</v>
      </c>
      <c r="GW78" s="207">
        <v>43490</v>
      </c>
      <c r="GX78" s="198" t="s">
        <v>4813</v>
      </c>
      <c r="GY78" s="187">
        <v>2</v>
      </c>
      <c r="GZ78" s="187" t="s">
        <v>941</v>
      </c>
      <c r="HA78" s="187">
        <v>0</v>
      </c>
      <c r="HB78" s="187" t="b">
        <v>0</v>
      </c>
      <c r="HC78" s="187">
        <v>0</v>
      </c>
      <c r="HD78" s="187">
        <v>0</v>
      </c>
      <c r="HE78" s="200">
        <v>43490</v>
      </c>
      <c r="HF78" s="188" t="s">
        <v>4814</v>
      </c>
      <c r="HG78" s="188">
        <v>0</v>
      </c>
      <c r="HH78" s="188" t="s">
        <v>941</v>
      </c>
      <c r="HI78" s="188">
        <v>0</v>
      </c>
      <c r="HJ78" s="188" t="b">
        <v>0</v>
      </c>
      <c r="HK78" s="188">
        <v>0</v>
      </c>
      <c r="HL78" s="188">
        <v>0</v>
      </c>
      <c r="HM78" s="207">
        <v>43490</v>
      </c>
      <c r="HN78" s="198" t="s">
        <v>4815</v>
      </c>
      <c r="HO78" s="187">
        <v>1</v>
      </c>
      <c r="HP78" s="187" t="s">
        <v>941</v>
      </c>
      <c r="HQ78" s="187">
        <v>0</v>
      </c>
      <c r="HR78" s="187" t="b">
        <v>0</v>
      </c>
      <c r="HS78" s="187">
        <v>0</v>
      </c>
      <c r="HT78" s="187">
        <v>0</v>
      </c>
      <c r="HU78" s="200">
        <v>43490</v>
      </c>
      <c r="HV78" s="188" t="s">
        <v>4816</v>
      </c>
      <c r="HW78" s="188">
        <v>3</v>
      </c>
      <c r="HX78" s="188" t="s">
        <v>941</v>
      </c>
      <c r="HY78" s="188">
        <v>0</v>
      </c>
      <c r="HZ78" s="188" t="b">
        <v>0</v>
      </c>
      <c r="IA78" s="188">
        <v>0</v>
      </c>
      <c r="IB78" s="188">
        <v>0</v>
      </c>
      <c r="IC78" s="207">
        <v>43490</v>
      </c>
      <c r="ID78" s="198" t="s">
        <v>4817</v>
      </c>
      <c r="IE78" s="187">
        <v>1</v>
      </c>
      <c r="IF78" s="187" t="s">
        <v>941</v>
      </c>
      <c r="IG78" s="187">
        <v>0</v>
      </c>
      <c r="IH78" s="187" t="b">
        <v>0</v>
      </c>
      <c r="II78" s="187">
        <v>0</v>
      </c>
      <c r="IJ78" s="187">
        <v>0</v>
      </c>
      <c r="IK78" s="200">
        <v>43490</v>
      </c>
      <c r="IL78" s="188" t="s">
        <v>4818</v>
      </c>
      <c r="IM78" s="188">
        <v>2</v>
      </c>
      <c r="IN78" s="188" t="s">
        <v>941</v>
      </c>
      <c r="IO78" s="188">
        <v>0</v>
      </c>
      <c r="IP78" s="188" t="b">
        <v>0</v>
      </c>
      <c r="IQ78" s="188">
        <v>0</v>
      </c>
      <c r="IR78" s="188">
        <v>0</v>
      </c>
      <c r="IS78" s="207">
        <v>43490</v>
      </c>
    </row>
    <row r="79" spans="1:253" x14ac:dyDescent="0.3">
      <c r="A79" t="s">
        <v>1293</v>
      </c>
      <c r="B79" t="s">
        <v>788</v>
      </c>
      <c r="C79" t="s">
        <v>832</v>
      </c>
      <c r="D79" t="str">
        <f>Lists!C:C</f>
        <v>Nigeria</v>
      </c>
      <c r="E79" t="s">
        <v>233</v>
      </c>
      <c r="F79" t="s">
        <v>4819</v>
      </c>
      <c r="G79" s="186">
        <v>187624895</v>
      </c>
      <c r="H79" s="187" t="s">
        <v>958</v>
      </c>
      <c r="I79" s="187" t="s">
        <v>735</v>
      </c>
      <c r="J79" s="187">
        <v>1</v>
      </c>
      <c r="K79" s="187" t="s">
        <v>954</v>
      </c>
      <c r="L79" s="187" t="s">
        <v>953</v>
      </c>
      <c r="M79" s="201">
        <v>43490</v>
      </c>
      <c r="N79" s="198" t="s">
        <v>4820</v>
      </c>
      <c r="O79" s="189">
        <v>157918</v>
      </c>
      <c r="P79" s="189" t="s">
        <v>956</v>
      </c>
      <c r="Q79" s="189" t="s">
        <v>735</v>
      </c>
      <c r="R79" s="189">
        <v>1</v>
      </c>
      <c r="S79" s="189" t="s">
        <v>955</v>
      </c>
      <c r="T79" s="189" t="s">
        <v>957</v>
      </c>
      <c r="U79" s="204">
        <v>43490</v>
      </c>
      <c r="V79" s="198" t="s">
        <v>4821</v>
      </c>
      <c r="W79" s="187">
        <v>13012034</v>
      </c>
      <c r="X79" s="187" t="s">
        <v>958</v>
      </c>
      <c r="Y79" s="187" t="s">
        <v>735</v>
      </c>
      <c r="Z79" s="187">
        <v>1</v>
      </c>
      <c r="AA79" s="187" t="s">
        <v>959</v>
      </c>
      <c r="AB79" s="187" t="s">
        <v>953</v>
      </c>
      <c r="AC79" s="201">
        <v>43490</v>
      </c>
      <c r="AD79" s="198" t="s">
        <v>4822</v>
      </c>
      <c r="AE79" s="188">
        <v>13012034</v>
      </c>
      <c r="AF79" s="188" t="s">
        <v>958</v>
      </c>
      <c r="AG79" s="188" t="s">
        <v>735</v>
      </c>
      <c r="AH79" s="188">
        <v>1</v>
      </c>
      <c r="AI79" s="188" t="s">
        <v>960</v>
      </c>
      <c r="AJ79" s="188" t="s">
        <v>957</v>
      </c>
      <c r="AK79" s="207">
        <v>43490</v>
      </c>
      <c r="AL79" s="198" t="s">
        <v>4823</v>
      </c>
      <c r="AM79" s="187">
        <v>2197929</v>
      </c>
      <c r="AN79" s="187" t="s">
        <v>962</v>
      </c>
      <c r="AO79" s="187" t="s">
        <v>735</v>
      </c>
      <c r="AP79" s="187">
        <v>1</v>
      </c>
      <c r="AQ79" s="187" t="s">
        <v>961</v>
      </c>
      <c r="AR79" s="187" t="s">
        <v>963</v>
      </c>
      <c r="AS79" s="201">
        <v>43490</v>
      </c>
      <c r="AT79" s="188" t="s">
        <v>4824</v>
      </c>
      <c r="AU79" s="188" t="s">
        <v>445</v>
      </c>
      <c r="AV79" s="188">
        <v>0</v>
      </c>
      <c r="AW79" s="188">
        <v>0</v>
      </c>
      <c r="AX79" s="188" t="b">
        <v>0</v>
      </c>
      <c r="AY79" s="188" t="s">
        <v>934</v>
      </c>
      <c r="AZ79" s="188">
        <v>0</v>
      </c>
      <c r="BA79" s="207">
        <v>43490</v>
      </c>
      <c r="BB79" s="198" t="s">
        <v>4825</v>
      </c>
      <c r="BC79" s="187" t="s">
        <v>445</v>
      </c>
      <c r="BD79" s="187">
        <v>0</v>
      </c>
      <c r="BE79" s="187">
        <v>0</v>
      </c>
      <c r="BF79" s="187" t="b">
        <v>0</v>
      </c>
      <c r="BG79" s="187" t="s">
        <v>985</v>
      </c>
      <c r="BH79" s="187">
        <v>0</v>
      </c>
      <c r="BI79" s="200">
        <v>43490</v>
      </c>
      <c r="BJ79" s="188" t="s">
        <v>4826</v>
      </c>
      <c r="BK79" s="188">
        <v>367</v>
      </c>
      <c r="BL79" s="188" t="s">
        <v>965</v>
      </c>
      <c r="BM79" s="188" t="s">
        <v>734</v>
      </c>
      <c r="BN79" s="188">
        <v>2</v>
      </c>
      <c r="BO79" s="188" t="s">
        <v>964</v>
      </c>
      <c r="BP79" s="188">
        <v>0</v>
      </c>
      <c r="BQ79" s="207">
        <v>43490</v>
      </c>
      <c r="BR79" s="198" t="s">
        <v>4827</v>
      </c>
      <c r="BS79" s="187" t="s">
        <v>445</v>
      </c>
      <c r="BT79" s="187">
        <v>0</v>
      </c>
      <c r="BU79" s="187">
        <v>0</v>
      </c>
      <c r="BV79" s="187" t="b">
        <v>0</v>
      </c>
      <c r="BW79" s="187">
        <v>0</v>
      </c>
      <c r="BX79" s="187">
        <v>0</v>
      </c>
      <c r="BY79" s="200">
        <v>43490</v>
      </c>
      <c r="BZ79" s="188" t="s">
        <v>4828</v>
      </c>
      <c r="CA79" s="188">
        <v>4300</v>
      </c>
      <c r="CB79" s="188" t="s">
        <v>968</v>
      </c>
      <c r="CC79" s="188" t="s">
        <v>734</v>
      </c>
      <c r="CD79" s="188">
        <v>2</v>
      </c>
      <c r="CE79" s="188" t="s">
        <v>967</v>
      </c>
      <c r="CF79" s="188" t="s">
        <v>969</v>
      </c>
      <c r="CG79" s="207">
        <v>43490</v>
      </c>
      <c r="CH79" s="198" t="s">
        <v>4829</v>
      </c>
      <c r="CI79" s="188" t="e">
        <v>#N/A</v>
      </c>
      <c r="CJ79" s="188" t="e">
        <v>#N/A</v>
      </c>
      <c r="CK79" s="188" t="e">
        <v>#N/A</v>
      </c>
      <c r="CL79" s="188" t="e">
        <v>#N/A</v>
      </c>
      <c r="CM79" s="188" t="e">
        <v>#N/A</v>
      </c>
      <c r="CN79" s="188" t="e">
        <v>#N/A</v>
      </c>
      <c r="CO79" s="195" t="e">
        <v>#N/A</v>
      </c>
      <c r="CP79" s="188" t="s">
        <v>4830</v>
      </c>
      <c r="CQ79" s="187" t="s">
        <v>445</v>
      </c>
      <c r="CR79" s="187">
        <v>0</v>
      </c>
      <c r="CS79" s="187">
        <v>0</v>
      </c>
      <c r="CT79" s="187" t="b">
        <v>0</v>
      </c>
      <c r="CU79" s="187" t="s">
        <v>970</v>
      </c>
      <c r="CV79" s="187">
        <v>0</v>
      </c>
      <c r="CW79" s="200">
        <v>43490</v>
      </c>
      <c r="CX79" s="184" t="str">
        <f t="shared" si="10"/>
        <v>NGA004People in Need</v>
      </c>
      <c r="CY79" s="184">
        <f>IF(LOOKUP(2,1/(Log!$K$1:$K$7986=CX79),Log!$E$1:$E$7986)="x","x",ROUND(LOOKUP(2,1/(Log!$K$1:$K$7986=CX79),Log!$E$1:$E$7986),-3))</f>
        <v>7125000</v>
      </c>
      <c r="CZ79" s="188" t="str">
        <f>LOOKUP(2,1/('[4]Raw data'!$K$1:$K$7986=CX79),'[4]Raw data'!$F$1:$F$7986)</f>
        <v xml:space="preserve">HNO 11/2019 </v>
      </c>
      <c r="DA79" s="188" t="str">
        <f>LOOKUP(2,1/('[4]Raw data'!$K$1:$K$7986=CX79),'[4]Raw data'!$G$1:$G$7986)</f>
        <v>High</v>
      </c>
      <c r="DB79" s="188">
        <f>LOOKUP(2,1/('[4]Raw data'!$K$1:$K$7986=CX79),'[4]Raw data'!$H$1:$H$7986)</f>
        <v>1</v>
      </c>
      <c r="DC79" s="188" t="str">
        <f>LOOKUP(2,1/('[4]Raw data'!$K$1:$K$7986=CX79),'[4]Raw data'!$J$1:$J$7986)</f>
        <v xml:space="preserve">The PIN  according to the Northeast Nigeria Humanitarian Sitrep from OCHA, updated as of 30 November 2018 is 7,700,000. The PIN in the 2018 HNO is the same (7.7 million), the HNO data set has a PIN of 7714998 (decimals rounded), which is the non-rounded figure. The severity of needs in northeast Nigeria is likely to be the same in January 2019, as last year (2018). Therefore the HNO 2018 severity map was used to distribute the needs. </v>
      </c>
      <c r="DD79" s="188" t="str">
        <f>LOOKUP(2,1/('[4]Raw data'!$K$1:$K$7986=CX79),'[4]Raw data'!$I$1:$I$7986)</f>
        <v>https://fscluster.org/sites/default/files/documents/01022019_ocha_nigeria_humanitarian_needs_overview.pdf</v>
      </c>
      <c r="DE79" s="207">
        <f>LOOKUP(2,1/('[4]Raw data'!$K$1:$K$7986=CX79),'[4]Raw data'!$L$1:$L$7986)</f>
        <v>43490</v>
      </c>
      <c r="DF79" s="197" t="str">
        <f t="shared" si="11"/>
        <v>NGA004People facing minimal humanitarian needs (level 1)</v>
      </c>
      <c r="DG79" s="183">
        <f>IF(LOOKUP(2,1/(Log!$K$1:$K$7986=DF79),Log!$E$1:$E$7986)="x","x",ROUND(LOOKUP(2,1/(Log!$K$1:$K$7986=DF79),Log!$E$1:$E$7986),-3))</f>
        <v>0</v>
      </c>
      <c r="DH79" s="187" t="str">
        <f>LOOKUP(2,1/('[4]Raw data'!$K$1:$K$7986=DF79),'[4]Raw data'!$F$1:$F$7986)</f>
        <v xml:space="preserve">HNO 11/2019 </v>
      </c>
      <c r="DI79" s="187" t="str">
        <f>LOOKUP(2,1/('[4]Raw data'!$K$1:$K$7986=DF79),'[4]Raw data'!$G$1:$G$7986)</f>
        <v>High</v>
      </c>
      <c r="DJ79" s="187">
        <f>LOOKUP(2,1/('[4]Raw data'!$K$1:$K$7986=DF79),'[4]Raw data'!$H$1:$H$7986)</f>
        <v>1</v>
      </c>
      <c r="DK79" s="187">
        <f>LOOKUP(2,1/('[4]Raw data'!$K$1:$K$7986=DF79),'[4]Raw data'!$J$1:$J$7986)</f>
        <v>0</v>
      </c>
      <c r="DL79" s="187" t="str">
        <f>LOOKUP(2,1/('[4]Raw data'!$K$1:$K$7986=DF79),'[4]Raw data'!$I$1:$I$7986)</f>
        <v>https://fscluster.org/sites/default/files/documents/01022019_ocha_nigeria_humanitarian_needs_overview.pdf</v>
      </c>
      <c r="DM79" s="200">
        <f>LOOKUP(2,1/('[4]Raw data'!$K$1:$K$7986=DF79),'[4]Raw data'!$L$1:$L$7986)</f>
        <v>43490</v>
      </c>
      <c r="DN79" s="188" t="str">
        <f t="shared" si="6"/>
        <v>NGA004People facing stressed humanitarian needs (level 2)</v>
      </c>
      <c r="DO79" s="184">
        <f>IF(LOOKUP(2,1/(Log!$K$1:$K$7986=DN79),Log!$E$1:$E$7986)="x","x",ROUND(LOOKUP(2,1/(Log!$K$1:$K$7986=DN79),Log!$E$1:$E$7986),-3))</f>
        <v>10000</v>
      </c>
      <c r="DP79" s="188" t="str">
        <f>LOOKUP(2,1/('[4]Raw data'!$K$1:$K$7986=DN79),'[4]Raw data'!$F$1:$F$7986)</f>
        <v xml:space="preserve">HNO 11/2019 </v>
      </c>
      <c r="DQ79" s="188" t="str">
        <f>LOOKUP(2,1/('[4]Raw data'!$K$1:$K$7986=DN79),'[4]Raw data'!$G$1:$G$7986)</f>
        <v>High</v>
      </c>
      <c r="DR79" s="188">
        <f>LOOKUP(2,1/('[4]Raw data'!$K$1:$K$7986=DN79),'[4]Raw data'!$H$1:$H$7986)</f>
        <v>1</v>
      </c>
      <c r="DS79" s="188">
        <f>LOOKUP(2,1/('[4]Raw data'!$K$1:$K$7986=DN79),'[4]Raw data'!$J$1:$J$7986)</f>
        <v>0</v>
      </c>
      <c r="DT79" s="188" t="str">
        <f>LOOKUP(2,1/('[4]Raw data'!$K$1:$K$7986=DN79),'[4]Raw data'!$I$1:$I$7986)</f>
        <v>https://fscluster.org/sites/default/files/documents/01022019_ocha_nigeria_humanitarian_needs_overview.pdf</v>
      </c>
      <c r="DU79" s="207">
        <f>LOOKUP(2,1/('[4]Raw data'!$K$1:$K$7986=DN79),'[4]Raw data'!$L$1:$L$7986)</f>
        <v>43490</v>
      </c>
      <c r="DV79" s="198" t="str">
        <f t="shared" si="7"/>
        <v>NGA004People  facing moderate humanitarian needs (level 3)</v>
      </c>
      <c r="DW79" s="183">
        <f>IF(LOOKUP(2,1/(Log!$K$1:$K$7986=DV79),Log!$E$1:$E$7986)="x","x",ROUND(LOOKUP(2,1/(Log!$K$1:$K$7986=DV79),Log!$E$1:$E$7986),-3))</f>
        <v>1898000</v>
      </c>
      <c r="DX79" s="187" t="str">
        <f>LOOKUP(2,1/('[4]Raw data'!$K$1:$K$7986=DV79),'[4]Raw data'!$F$1:$F$7986)</f>
        <v xml:space="preserve">HNO 11/2019 </v>
      </c>
      <c r="DY79" s="187" t="str">
        <f>LOOKUP(2,1/('[4]Raw data'!$K$1:$K$7986=DV79),'[4]Raw data'!$G$1:$G$7986)</f>
        <v>High</v>
      </c>
      <c r="DZ79" s="187">
        <f>LOOKUP(2,1/('[4]Raw data'!$K$1:$K$7986=DV79),'[4]Raw data'!$H$1:$H$7986)</f>
        <v>1</v>
      </c>
      <c r="EA79" s="187">
        <f>LOOKUP(2,1/('[4]Raw data'!$K$1:$K$7986=DV79),'[4]Raw data'!$J$1:$J$7986)</f>
        <v>0</v>
      </c>
      <c r="EB79" s="187" t="str">
        <f>LOOKUP(2,1/('[4]Raw data'!$K$1:$K$7986=DV79),'[4]Raw data'!$I$1:$I$7986)</f>
        <v>https://fscluster.org/sites/default/files/documents/01022019_ocha_nigeria_humanitarian_needs_overview.pdf</v>
      </c>
      <c r="EC79" s="200">
        <f>LOOKUP(2,1/('[4]Raw data'!$K$1:$K$7986=DV79),'[4]Raw data'!$L$1:$L$7986)</f>
        <v>43490</v>
      </c>
      <c r="ED79" s="188" t="str">
        <f t="shared" si="8"/>
        <v>NGA004People facing severe humanitarian needs (level 4)</v>
      </c>
      <c r="EE79" s="184">
        <f>IF(LOOKUP(2,1/(Log!$K$1:$K$7986=ED79),Log!$E$1:$E$7986)="x","x",ROUND(LOOKUP(2,1/(Log!$K$1:$K$7986=ED79),Log!$E$1:$E$7986),-3))</f>
        <v>5161000</v>
      </c>
      <c r="EF79" s="188" t="str">
        <f>LOOKUP(2,1/('[4]Raw data'!$K$1:$K$7986=ED79),'[4]Raw data'!$F$1:$F$7986)</f>
        <v xml:space="preserve">HNO 11/2019 </v>
      </c>
      <c r="EG79" s="188" t="str">
        <f>LOOKUP(2,1/('[4]Raw data'!$K$1:$K$7986=ED79),'[4]Raw data'!$G$1:$G$7986)</f>
        <v>High</v>
      </c>
      <c r="EH79" s="188">
        <f>LOOKUP(2,1/('[4]Raw data'!$K$1:$K$7986=ED79),'[4]Raw data'!$H$1:$H$7986)</f>
        <v>1</v>
      </c>
      <c r="EI79" s="188">
        <f>LOOKUP(2,1/('[4]Raw data'!$K$1:$K$7986=ED79),'[4]Raw data'!$J$1:$J$7986)</f>
        <v>0</v>
      </c>
      <c r="EJ79" s="188" t="str">
        <f>LOOKUP(2,1/('[4]Raw data'!$K$1:$K$7986=ED79),'[4]Raw data'!$I$1:$I$7986)</f>
        <v>https://fscluster.org/sites/default/files/documents/01022019_ocha_nigeria_humanitarian_needs_overview.pdf</v>
      </c>
      <c r="EK79" s="207">
        <f>LOOKUP(2,1/('[4]Raw data'!$K$1:$K$7986=ED79),'[4]Raw data'!$L$1:$L$7986)</f>
        <v>43490</v>
      </c>
      <c r="EL79" s="198" t="str">
        <f t="shared" si="9"/>
        <v>NGA004People facing extreme humanitarian needs (level 5)</v>
      </c>
      <c r="EM79" s="183">
        <f>IF(LOOKUP(2,1/(Log!$K$1:$K$7986=EL79),Log!$E$1:$E$7986)="x","x",ROUND(LOOKUP(2,1/(Log!$K$1:$K$7986=EL79),Log!$E$1:$E$7986),-3))</f>
        <v>0</v>
      </c>
      <c r="EN79" s="187" t="str">
        <f>LOOKUP(2,1/('[4]Raw data'!$K$1:$K$7986=EL79),'[4]Raw data'!$F$1:$F$7986)</f>
        <v xml:space="preserve">HNO 11/2019 </v>
      </c>
      <c r="EO79" s="187" t="str">
        <f>LOOKUP(2,1/('[4]Raw data'!$K$1:$K$7986=EL79),'[4]Raw data'!$G$1:$G$7986)</f>
        <v>High</v>
      </c>
      <c r="EP79" s="187">
        <f>LOOKUP(2,1/('[4]Raw data'!$K$1:$K$7986=EL79),'[4]Raw data'!$H$1:$H$7986)</f>
        <v>1</v>
      </c>
      <c r="EQ79" s="187">
        <f>LOOKUP(2,1/('[4]Raw data'!$K$1:$K$7986=EL79),'[4]Raw data'!$J$1:$J$7986)</f>
        <v>0</v>
      </c>
      <c r="ER79" s="187" t="str">
        <f>LOOKUP(2,1/('[4]Raw data'!$K$1:$K$7986=EL79),'[4]Raw data'!$I$1:$I$7986)</f>
        <v>https://fscluster.org/sites/default/files/documents/01022019_ocha_nigeria_humanitarian_needs_overview.pdf</v>
      </c>
      <c r="ES79" s="200">
        <f>LOOKUP(2,1/('[4]Raw data'!$K$1:$K$7986=EL79),'[4]Raw data'!$L$1:$L$7986)</f>
        <v>43490</v>
      </c>
      <c r="ET79" s="188" t="s">
        <v>4831</v>
      </c>
      <c r="EU79" s="188">
        <v>2844</v>
      </c>
      <c r="EV79" s="188" t="s">
        <v>965</v>
      </c>
      <c r="EW79" s="188" t="s">
        <v>734</v>
      </c>
      <c r="EX79" s="188">
        <v>2</v>
      </c>
      <c r="EY79" s="188" t="s">
        <v>966</v>
      </c>
      <c r="EZ79" s="188">
        <v>0</v>
      </c>
      <c r="FA79" s="207">
        <v>43490</v>
      </c>
      <c r="FB79" s="198" t="s">
        <v>4832</v>
      </c>
      <c r="FC79" s="187">
        <v>4</v>
      </c>
      <c r="FD79" s="187">
        <v>0</v>
      </c>
      <c r="FE79" s="187" t="s">
        <v>735</v>
      </c>
      <c r="FF79" s="187">
        <v>1</v>
      </c>
      <c r="FG79" s="187" t="s">
        <v>972</v>
      </c>
      <c r="FH79" s="187">
        <v>0</v>
      </c>
      <c r="FI79" s="200">
        <v>43490</v>
      </c>
      <c r="FJ79" s="198" t="s">
        <v>4833</v>
      </c>
      <c r="FK79" s="188" t="s">
        <v>445</v>
      </c>
      <c r="FL79" s="188">
        <v>0</v>
      </c>
      <c r="FM79" s="188" t="s">
        <v>733</v>
      </c>
      <c r="FN79" s="188">
        <v>3</v>
      </c>
      <c r="FO79" s="188" t="s">
        <v>934</v>
      </c>
      <c r="FP79" s="184">
        <v>0</v>
      </c>
      <c r="FQ79" s="206">
        <v>43490</v>
      </c>
      <c r="FR79" s="198" t="s">
        <v>4834</v>
      </c>
      <c r="FS79" s="187">
        <v>800000</v>
      </c>
      <c r="FT79" s="187" t="s">
        <v>974</v>
      </c>
      <c r="FU79" s="187">
        <v>0</v>
      </c>
      <c r="FV79" s="187" t="b">
        <v>0</v>
      </c>
      <c r="FW79" s="187" t="s">
        <v>973</v>
      </c>
      <c r="FX79" s="187" t="s">
        <v>975</v>
      </c>
      <c r="FY79" s="200">
        <v>43490</v>
      </c>
      <c r="FZ79" s="188" t="s">
        <v>4835</v>
      </c>
      <c r="GA79" s="188">
        <v>0</v>
      </c>
      <c r="GB79" s="188" t="s">
        <v>941</v>
      </c>
      <c r="GC79" s="188">
        <v>0</v>
      </c>
      <c r="GD79" s="188" t="b">
        <v>0</v>
      </c>
      <c r="GE79" s="188">
        <v>0</v>
      </c>
      <c r="GF79" s="188">
        <v>0</v>
      </c>
      <c r="GG79" s="207">
        <v>43490</v>
      </c>
      <c r="GH79" s="198" t="s">
        <v>4836</v>
      </c>
      <c r="GI79" s="187">
        <v>2</v>
      </c>
      <c r="GJ79" s="187" t="s">
        <v>941</v>
      </c>
      <c r="GK79" s="187">
        <v>0</v>
      </c>
      <c r="GL79" s="187" t="b">
        <v>0</v>
      </c>
      <c r="GM79" s="187">
        <v>0</v>
      </c>
      <c r="GN79" s="187">
        <v>0</v>
      </c>
      <c r="GO79" s="200">
        <v>43490</v>
      </c>
      <c r="GP79" s="188" t="s">
        <v>4837</v>
      </c>
      <c r="GQ79" s="188">
        <v>2</v>
      </c>
      <c r="GR79" s="188" t="s">
        <v>941</v>
      </c>
      <c r="GS79" s="188">
        <v>0</v>
      </c>
      <c r="GT79" s="188" t="b">
        <v>0</v>
      </c>
      <c r="GU79" s="188">
        <v>0</v>
      </c>
      <c r="GV79" s="188">
        <v>0</v>
      </c>
      <c r="GW79" s="207">
        <v>43490</v>
      </c>
      <c r="GX79" s="198" t="s">
        <v>4838</v>
      </c>
      <c r="GY79" s="187">
        <v>2</v>
      </c>
      <c r="GZ79" s="187" t="s">
        <v>941</v>
      </c>
      <c r="HA79" s="187">
        <v>0</v>
      </c>
      <c r="HB79" s="187" t="b">
        <v>0</v>
      </c>
      <c r="HC79" s="187">
        <v>0</v>
      </c>
      <c r="HD79" s="187">
        <v>0</v>
      </c>
      <c r="HE79" s="200">
        <v>43490</v>
      </c>
      <c r="HF79" s="188" t="s">
        <v>4839</v>
      </c>
      <c r="HG79" s="188">
        <v>0</v>
      </c>
      <c r="HH79" s="188" t="s">
        <v>941</v>
      </c>
      <c r="HI79" s="188">
        <v>0</v>
      </c>
      <c r="HJ79" s="188" t="b">
        <v>0</v>
      </c>
      <c r="HK79" s="188">
        <v>0</v>
      </c>
      <c r="HL79" s="188">
        <v>0</v>
      </c>
      <c r="HM79" s="207">
        <v>43490</v>
      </c>
      <c r="HN79" s="198" t="s">
        <v>4840</v>
      </c>
      <c r="HO79" s="187">
        <v>1</v>
      </c>
      <c r="HP79" s="187" t="s">
        <v>941</v>
      </c>
      <c r="HQ79" s="187">
        <v>0</v>
      </c>
      <c r="HR79" s="187" t="b">
        <v>0</v>
      </c>
      <c r="HS79" s="187">
        <v>0</v>
      </c>
      <c r="HT79" s="187">
        <v>0</v>
      </c>
      <c r="HU79" s="200">
        <v>43490</v>
      </c>
      <c r="HV79" s="188" t="s">
        <v>4841</v>
      </c>
      <c r="HW79" s="188">
        <v>3</v>
      </c>
      <c r="HX79" s="188" t="s">
        <v>941</v>
      </c>
      <c r="HY79" s="188">
        <v>0</v>
      </c>
      <c r="HZ79" s="188" t="b">
        <v>0</v>
      </c>
      <c r="IA79" s="188">
        <v>0</v>
      </c>
      <c r="IB79" s="188">
        <v>0</v>
      </c>
      <c r="IC79" s="207">
        <v>43490</v>
      </c>
      <c r="ID79" s="198" t="s">
        <v>4842</v>
      </c>
      <c r="IE79" s="187">
        <v>1</v>
      </c>
      <c r="IF79" s="187" t="s">
        <v>941</v>
      </c>
      <c r="IG79" s="187">
        <v>0</v>
      </c>
      <c r="IH79" s="187" t="b">
        <v>0</v>
      </c>
      <c r="II79" s="187">
        <v>0</v>
      </c>
      <c r="IJ79" s="187">
        <v>0</v>
      </c>
      <c r="IK79" s="200">
        <v>43490</v>
      </c>
      <c r="IL79" s="188" t="s">
        <v>4843</v>
      </c>
      <c r="IM79" s="188">
        <v>2</v>
      </c>
      <c r="IN79" s="188" t="s">
        <v>941</v>
      </c>
      <c r="IO79" s="188">
        <v>0</v>
      </c>
      <c r="IP79" s="188" t="b">
        <v>0</v>
      </c>
      <c r="IQ79" s="188">
        <v>0</v>
      </c>
      <c r="IR79" s="188">
        <v>0</v>
      </c>
      <c r="IS79" s="207">
        <v>43490</v>
      </c>
    </row>
    <row r="80" spans="1:253" x14ac:dyDescent="0.3">
      <c r="A80" t="s">
        <v>1294</v>
      </c>
      <c r="B80" t="s">
        <v>862</v>
      </c>
      <c r="C80" t="s">
        <v>833</v>
      </c>
      <c r="D80" t="str">
        <f>Lists!C:C</f>
        <v>Nigeria</v>
      </c>
      <c r="E80" t="s">
        <v>233</v>
      </c>
      <c r="F80" t="s">
        <v>4844</v>
      </c>
      <c r="G80" s="186">
        <v>187624895</v>
      </c>
      <c r="H80" s="187" t="s">
        <v>958</v>
      </c>
      <c r="I80" s="187" t="s">
        <v>735</v>
      </c>
      <c r="J80" s="187">
        <v>1</v>
      </c>
      <c r="K80" s="187" t="s">
        <v>954</v>
      </c>
      <c r="L80" s="187" t="s">
        <v>953</v>
      </c>
      <c r="M80" s="201">
        <v>43494</v>
      </c>
      <c r="N80" s="198" t="s">
        <v>4845</v>
      </c>
      <c r="O80" s="189">
        <v>231538</v>
      </c>
      <c r="P80" s="189" t="s">
        <v>1007</v>
      </c>
      <c r="Q80" s="189" t="s">
        <v>735</v>
      </c>
      <c r="R80" s="189">
        <v>1</v>
      </c>
      <c r="S80" s="189" t="s">
        <v>1006</v>
      </c>
      <c r="T80" s="189" t="s">
        <v>1010</v>
      </c>
      <c r="U80" s="204">
        <v>43490</v>
      </c>
      <c r="V80" s="198" t="s">
        <v>4846</v>
      </c>
      <c r="W80" s="187">
        <v>17719148</v>
      </c>
      <c r="X80" s="187" t="s">
        <v>1008</v>
      </c>
      <c r="Y80" s="187" t="s">
        <v>735</v>
      </c>
      <c r="Z80" s="187">
        <v>1</v>
      </c>
      <c r="AA80" s="187" t="s">
        <v>1005</v>
      </c>
      <c r="AB80" s="187" t="s">
        <v>1012</v>
      </c>
      <c r="AC80" s="201">
        <v>43490</v>
      </c>
      <c r="AD80" s="198" t="s">
        <v>4847</v>
      </c>
      <c r="AE80" s="188">
        <v>32000</v>
      </c>
      <c r="AF80" s="188" t="s">
        <v>1008</v>
      </c>
      <c r="AG80" s="188" t="s">
        <v>735</v>
      </c>
      <c r="AH80" s="188">
        <v>1</v>
      </c>
      <c r="AI80" s="188" t="s">
        <v>1009</v>
      </c>
      <c r="AJ80" s="188" t="s">
        <v>1012</v>
      </c>
      <c r="AK80" s="207">
        <v>43490</v>
      </c>
      <c r="AL80" s="198" t="s">
        <v>4848</v>
      </c>
      <c r="AM80" s="187">
        <v>32000</v>
      </c>
      <c r="AN80" s="187" t="s">
        <v>1008</v>
      </c>
      <c r="AO80" s="187" t="s">
        <v>735</v>
      </c>
      <c r="AP80" s="187">
        <v>1</v>
      </c>
      <c r="AQ80" s="187" t="s">
        <v>1009</v>
      </c>
      <c r="AR80" s="187" t="s">
        <v>1012</v>
      </c>
      <c r="AS80" s="201">
        <v>43490</v>
      </c>
      <c r="AT80" s="188" t="s">
        <v>4849</v>
      </c>
      <c r="AU80" s="188" t="s">
        <v>445</v>
      </c>
      <c r="AV80" s="188">
        <v>0</v>
      </c>
      <c r="AW80" s="188">
        <v>0</v>
      </c>
      <c r="AX80" s="188" t="b">
        <v>0</v>
      </c>
      <c r="AY80" s="188">
        <v>0</v>
      </c>
      <c r="AZ80" s="188">
        <v>0</v>
      </c>
      <c r="BA80" s="207">
        <v>43490</v>
      </c>
      <c r="BB80" s="198" t="s">
        <v>4850</v>
      </c>
      <c r="BC80" s="187" t="s">
        <v>445</v>
      </c>
      <c r="BD80" s="187">
        <v>0</v>
      </c>
      <c r="BE80" s="187">
        <v>0</v>
      </c>
      <c r="BF80" s="187" t="b">
        <v>0</v>
      </c>
      <c r="BG80" s="187">
        <v>0</v>
      </c>
      <c r="BH80" s="187">
        <v>0</v>
      </c>
      <c r="BI80" s="200">
        <v>43490</v>
      </c>
      <c r="BJ80" s="188" t="s">
        <v>4851</v>
      </c>
      <c r="BK80" s="188" t="s">
        <v>445</v>
      </c>
      <c r="BL80" s="188">
        <v>0</v>
      </c>
      <c r="BM80" s="188">
        <v>0</v>
      </c>
      <c r="BN80" s="188" t="b">
        <v>0</v>
      </c>
      <c r="BO80" s="188">
        <v>0</v>
      </c>
      <c r="BP80" s="188">
        <v>0</v>
      </c>
      <c r="BQ80" s="207">
        <v>43490</v>
      </c>
      <c r="BR80" s="198" t="s">
        <v>4852</v>
      </c>
      <c r="BS80" s="187" t="s">
        <v>445</v>
      </c>
      <c r="BT80" s="187">
        <v>0</v>
      </c>
      <c r="BU80" s="187">
        <v>0</v>
      </c>
      <c r="BV80" s="187" t="b">
        <v>0</v>
      </c>
      <c r="BW80" s="187">
        <v>0</v>
      </c>
      <c r="BX80" s="187">
        <v>0</v>
      </c>
      <c r="BY80" s="200">
        <v>43490</v>
      </c>
      <c r="BZ80" s="188" t="s">
        <v>4853</v>
      </c>
      <c r="CA80" s="188" t="s">
        <v>445</v>
      </c>
      <c r="CB80" s="188">
        <v>0</v>
      </c>
      <c r="CC80" s="188">
        <v>0</v>
      </c>
      <c r="CD80" s="188" t="b">
        <v>0</v>
      </c>
      <c r="CE80" s="188">
        <v>0</v>
      </c>
      <c r="CF80" s="188">
        <v>0</v>
      </c>
      <c r="CG80" s="207">
        <v>43490</v>
      </c>
      <c r="CH80" s="198" t="s">
        <v>4854</v>
      </c>
      <c r="CI80" s="188" t="e">
        <v>#N/A</v>
      </c>
      <c r="CJ80" s="188" t="e">
        <v>#N/A</v>
      </c>
      <c r="CK80" s="188" t="e">
        <v>#N/A</v>
      </c>
      <c r="CL80" s="188" t="e">
        <v>#N/A</v>
      </c>
      <c r="CM80" s="188" t="e">
        <v>#N/A</v>
      </c>
      <c r="CN80" s="188" t="e">
        <v>#N/A</v>
      </c>
      <c r="CO80" s="195" t="e">
        <v>#N/A</v>
      </c>
      <c r="CP80" s="188" t="s">
        <v>4855</v>
      </c>
      <c r="CQ80" s="187" t="s">
        <v>445</v>
      </c>
      <c r="CR80" s="187">
        <v>0</v>
      </c>
      <c r="CS80" s="187">
        <v>0</v>
      </c>
      <c r="CT80" s="187" t="b">
        <v>0</v>
      </c>
      <c r="CU80" s="187">
        <v>0</v>
      </c>
      <c r="CV80" s="187">
        <v>0</v>
      </c>
      <c r="CW80" s="200">
        <v>43490</v>
      </c>
      <c r="CX80" s="184" t="str">
        <f t="shared" si="10"/>
        <v>NGA005People in Need</v>
      </c>
      <c r="CY80" s="184">
        <f>IF(LOOKUP(2,1/(Log!$K$1:$K$7986=CX80),Log!$E$1:$E$7986)="x","x",ROUND(LOOKUP(2,1/(Log!$K$1:$K$7986=CX80),Log!$E$1:$E$7986),-3))</f>
        <v>32000</v>
      </c>
      <c r="CZ80" s="188" t="str">
        <f>LOOKUP(2,1/('[4]Raw data'!$K$1:$K$7986=CX80),'[4]Raw data'!$F$1:$F$7986)</f>
        <v>ECHO 11/01/2019</v>
      </c>
      <c r="DA80" s="188" t="str">
        <f>LOOKUP(2,1/('[4]Raw data'!$K$1:$K$7986=CX80),'[4]Raw data'!$G$1:$G$7986)</f>
        <v>High</v>
      </c>
      <c r="DB80" s="188">
        <f>LOOKUP(2,1/('[4]Raw data'!$K$1:$K$7986=CX80),'[4]Raw data'!$H$1:$H$7986)</f>
        <v>1</v>
      </c>
      <c r="DC80" s="188" t="str">
        <f>LOOKUP(2,1/('[4]Raw data'!$K$1:$K$7986=CX80),'[4]Raw data'!$J$1:$J$7986)</f>
        <v xml:space="preserve">Total amount of refugees used as the total PIN. They are likely to face increased needs as refugees from Cameroon, although they have humanitarian assistance and are in camps, reducing needs. There is a lack of data on the host population, although host population needs are unlikely to by high due to the fact that 32,000 people are spread across four states. </v>
      </c>
      <c r="DD80" s="188" t="str">
        <f>LOOKUP(2,1/('[4]Raw data'!$K$1:$K$7986=CX80),'[4]Raw data'!$I$1:$I$7986)</f>
        <v>https://reliefweb.int/sites/reliefweb.int/files/resources/ECDM_20190111_Cameroon_Crisis.pdf</v>
      </c>
      <c r="DE80" s="207">
        <f>LOOKUP(2,1/('[4]Raw data'!$K$1:$K$7986=CX80),'[4]Raw data'!$L$1:$L$7986)</f>
        <v>43490</v>
      </c>
      <c r="DF80" s="197" t="str">
        <f t="shared" si="11"/>
        <v>NGA005People facing minimal humanitarian needs (level 1)</v>
      </c>
      <c r="DG80" s="183">
        <f>IF(LOOKUP(2,1/(Log!$K$1:$K$7986=DF80),Log!$E$1:$E$7986)="x","x",ROUND(LOOKUP(2,1/(Log!$K$1:$K$7986=DF80),Log!$E$1:$E$7986),-3))</f>
        <v>0</v>
      </c>
      <c r="DH80" s="187">
        <f>LOOKUP(2,1/('[4]Raw data'!$K$1:$K$7986=DF80),'[4]Raw data'!$F$1:$F$7986)</f>
        <v>0</v>
      </c>
      <c r="DI80" s="187">
        <f>LOOKUP(2,1/('[4]Raw data'!$K$1:$K$7986=DF80),'[4]Raw data'!$G$1:$G$7986)</f>
        <v>0</v>
      </c>
      <c r="DJ80" s="187" t="b">
        <f>LOOKUP(2,1/('[4]Raw data'!$K$1:$K$7986=DF80),'[4]Raw data'!$H$1:$H$7986)</f>
        <v>0</v>
      </c>
      <c r="DK80" s="187">
        <f>LOOKUP(2,1/('[4]Raw data'!$K$1:$K$7986=DF80),'[4]Raw data'!$J$1:$J$7986)</f>
        <v>0</v>
      </c>
      <c r="DL80" s="187">
        <f>LOOKUP(2,1/('[4]Raw data'!$K$1:$K$7986=DF80),'[4]Raw data'!$I$1:$I$7986)</f>
        <v>0</v>
      </c>
      <c r="DM80" s="200">
        <f>LOOKUP(2,1/('[4]Raw data'!$K$1:$K$7986=DF80),'[4]Raw data'!$L$1:$L$7986)</f>
        <v>43490</v>
      </c>
      <c r="DN80" s="188" t="str">
        <f t="shared" si="6"/>
        <v>NGA005People facing stressed humanitarian needs (level 2)</v>
      </c>
      <c r="DO80" s="184">
        <f>IF(LOOKUP(2,1/(Log!$K$1:$K$7986=DN80),Log!$E$1:$E$7986)="x","x",ROUND(LOOKUP(2,1/(Log!$K$1:$K$7986=DN80),Log!$E$1:$E$7986),-3))</f>
        <v>32000</v>
      </c>
      <c r="DP80" s="188" t="str">
        <f>LOOKUP(2,1/('[4]Raw data'!$K$1:$K$7986=DN80),'[4]Raw data'!$F$1:$F$7986)</f>
        <v>ECHO 11/01/2019</v>
      </c>
      <c r="DQ80" s="188" t="str">
        <f>LOOKUP(2,1/('[4]Raw data'!$K$1:$K$7986=DN80),'[4]Raw data'!$G$1:$G$7986)</f>
        <v>High</v>
      </c>
      <c r="DR80" s="188">
        <f>LOOKUP(2,1/('[4]Raw data'!$K$1:$K$7986=DN80),'[4]Raw data'!$H$1:$H$7986)</f>
        <v>1</v>
      </c>
      <c r="DS80" s="188" t="str">
        <f>LOOKUP(2,1/('[4]Raw data'!$K$1:$K$7986=DN80),'[4]Raw data'!$J$1:$J$7986)</f>
        <v xml:space="preserve">Total amount of refugees used as the total PIN. They are likely to face increased needs as refugees from Cameroon, although they have humanitarian assistance and are in camps, reducing needs. There is a lack of data on the host population, although host population needs are unlikely to by high due to the fact that 32,000 people are spread across four states. </v>
      </c>
      <c r="DT80" s="188" t="str">
        <f>LOOKUP(2,1/('[4]Raw data'!$K$1:$K$7986=DN80),'[4]Raw data'!$I$1:$I$7986)</f>
        <v>https://reliefweb.int/sites/reliefweb.int/files/resources/ECDM_20190111_Cameroon_Crisis.pdf</v>
      </c>
      <c r="DU80" s="207">
        <f>LOOKUP(2,1/('[4]Raw data'!$K$1:$K$7986=DN80),'[4]Raw data'!$L$1:$L$7986)</f>
        <v>43490</v>
      </c>
      <c r="DV80" s="198" t="str">
        <f t="shared" si="7"/>
        <v>NGA005People  facing moderate humanitarian needs (level 3)</v>
      </c>
      <c r="DW80" s="183">
        <f>IF(LOOKUP(2,1/(Log!$K$1:$K$7986=DV80),Log!$E$1:$E$7986)="x","x",ROUND(LOOKUP(2,1/(Log!$K$1:$K$7986=DV80),Log!$E$1:$E$7986),-3))</f>
        <v>0</v>
      </c>
      <c r="DX80" s="187">
        <f>LOOKUP(2,1/('[4]Raw data'!$K$1:$K$7986=DV80),'[4]Raw data'!$F$1:$F$7986)</f>
        <v>0</v>
      </c>
      <c r="DY80" s="187">
        <f>LOOKUP(2,1/('[4]Raw data'!$K$1:$K$7986=DV80),'[4]Raw data'!$G$1:$G$7986)</f>
        <v>0</v>
      </c>
      <c r="DZ80" s="187" t="b">
        <f>LOOKUP(2,1/('[4]Raw data'!$K$1:$K$7986=DV80),'[4]Raw data'!$H$1:$H$7986)</f>
        <v>0</v>
      </c>
      <c r="EA80" s="187">
        <f>LOOKUP(2,1/('[4]Raw data'!$K$1:$K$7986=DV80),'[4]Raw data'!$J$1:$J$7986)</f>
        <v>0</v>
      </c>
      <c r="EB80" s="187">
        <f>LOOKUP(2,1/('[4]Raw data'!$K$1:$K$7986=DV80),'[4]Raw data'!$I$1:$I$7986)</f>
        <v>0</v>
      </c>
      <c r="EC80" s="200">
        <f>LOOKUP(2,1/('[4]Raw data'!$K$1:$K$7986=DV80),'[4]Raw data'!$L$1:$L$7986)</f>
        <v>43490</v>
      </c>
      <c r="ED80" s="188" t="str">
        <f t="shared" si="8"/>
        <v>NGA005People facing severe humanitarian needs (level 4)</v>
      </c>
      <c r="EE80" s="184">
        <f>IF(LOOKUP(2,1/(Log!$K$1:$K$7986=ED80),Log!$E$1:$E$7986)="x","x",ROUND(LOOKUP(2,1/(Log!$K$1:$K$7986=ED80),Log!$E$1:$E$7986),-3))</f>
        <v>0</v>
      </c>
      <c r="EF80" s="188">
        <f>LOOKUP(2,1/('[4]Raw data'!$K$1:$K$7986=ED80),'[4]Raw data'!$F$1:$F$7986)</f>
        <v>0</v>
      </c>
      <c r="EG80" s="188">
        <f>LOOKUP(2,1/('[4]Raw data'!$K$1:$K$7986=ED80),'[4]Raw data'!$G$1:$G$7986)</f>
        <v>0</v>
      </c>
      <c r="EH80" s="188" t="b">
        <f>LOOKUP(2,1/('[4]Raw data'!$K$1:$K$7986=ED80),'[4]Raw data'!$H$1:$H$7986)</f>
        <v>0</v>
      </c>
      <c r="EI80" s="188">
        <f>LOOKUP(2,1/('[4]Raw data'!$K$1:$K$7986=ED80),'[4]Raw data'!$J$1:$J$7986)</f>
        <v>0</v>
      </c>
      <c r="EJ80" s="188">
        <f>LOOKUP(2,1/('[4]Raw data'!$K$1:$K$7986=ED80),'[4]Raw data'!$I$1:$I$7986)</f>
        <v>0</v>
      </c>
      <c r="EK80" s="207">
        <f>LOOKUP(2,1/('[4]Raw data'!$K$1:$K$7986=ED80),'[4]Raw data'!$L$1:$L$7986)</f>
        <v>43490</v>
      </c>
      <c r="EL80" s="198" t="str">
        <f t="shared" si="9"/>
        <v>NGA005People facing extreme humanitarian needs (level 5)</v>
      </c>
      <c r="EM80" s="183">
        <f>IF(LOOKUP(2,1/(Log!$K$1:$K$7986=EL80),Log!$E$1:$E$7986)="x","x",ROUND(LOOKUP(2,1/(Log!$K$1:$K$7986=EL80),Log!$E$1:$E$7986),-3))</f>
        <v>0</v>
      </c>
      <c r="EN80" s="187">
        <f>LOOKUP(2,1/('[4]Raw data'!$K$1:$K$7986=EL80),'[4]Raw data'!$F$1:$F$7986)</f>
        <v>0</v>
      </c>
      <c r="EO80" s="187">
        <f>LOOKUP(2,1/('[4]Raw data'!$K$1:$K$7986=EL80),'[4]Raw data'!$G$1:$G$7986)</f>
        <v>0</v>
      </c>
      <c r="EP80" s="187" t="b">
        <f>LOOKUP(2,1/('[4]Raw data'!$K$1:$K$7986=EL80),'[4]Raw data'!$H$1:$H$7986)</f>
        <v>0</v>
      </c>
      <c r="EQ80" s="187">
        <f>LOOKUP(2,1/('[4]Raw data'!$K$1:$K$7986=EL80),'[4]Raw data'!$J$1:$J$7986)</f>
        <v>0</v>
      </c>
      <c r="ER80" s="187">
        <f>LOOKUP(2,1/('[4]Raw data'!$K$1:$K$7986=EL80),'[4]Raw data'!$I$1:$I$7986)</f>
        <v>0</v>
      </c>
      <c r="ES80" s="200">
        <f>LOOKUP(2,1/('[4]Raw data'!$K$1:$K$7986=EL80),'[4]Raw data'!$L$1:$L$7986)</f>
        <v>43490</v>
      </c>
      <c r="ET80" s="188" t="s">
        <v>4856</v>
      </c>
      <c r="EU80" s="188">
        <v>2844</v>
      </c>
      <c r="EV80" s="188" t="s">
        <v>965</v>
      </c>
      <c r="EW80" s="188" t="s">
        <v>735</v>
      </c>
      <c r="EX80" s="188">
        <v>1</v>
      </c>
      <c r="EY80" s="188" t="s">
        <v>966</v>
      </c>
      <c r="EZ80" s="188">
        <v>0</v>
      </c>
      <c r="FA80" s="207">
        <v>43490</v>
      </c>
      <c r="FB80" s="198" t="s">
        <v>4857</v>
      </c>
      <c r="FC80" s="187">
        <v>2</v>
      </c>
      <c r="FD80" s="187">
        <v>0</v>
      </c>
      <c r="FE80" s="187">
        <v>0</v>
      </c>
      <c r="FF80" s="187" t="b">
        <v>0</v>
      </c>
      <c r="FG80" s="187" t="s">
        <v>1013</v>
      </c>
      <c r="FH80" s="187">
        <v>0</v>
      </c>
      <c r="FI80" s="200">
        <v>43490</v>
      </c>
      <c r="FJ80" s="198" t="s">
        <v>4858</v>
      </c>
      <c r="FK80" s="188" t="s">
        <v>445</v>
      </c>
      <c r="FL80" s="188">
        <v>0</v>
      </c>
      <c r="FM80" s="188" t="s">
        <v>734</v>
      </c>
      <c r="FN80" s="188">
        <v>2</v>
      </c>
      <c r="FO80" s="188" t="s">
        <v>934</v>
      </c>
      <c r="FP80" s="184">
        <v>0</v>
      </c>
      <c r="FQ80" s="206">
        <v>43490</v>
      </c>
      <c r="FR80" s="198" t="s">
        <v>4859</v>
      </c>
      <c r="FS80" s="187" t="s">
        <v>445</v>
      </c>
      <c r="FT80" s="187">
        <v>0</v>
      </c>
      <c r="FU80" s="187" t="s">
        <v>734</v>
      </c>
      <c r="FV80" s="187">
        <v>2</v>
      </c>
      <c r="FW80" s="187" t="s">
        <v>934</v>
      </c>
      <c r="FX80" s="187">
        <v>0</v>
      </c>
      <c r="FY80" s="200">
        <v>43490</v>
      </c>
      <c r="FZ80" s="188" t="s">
        <v>4860</v>
      </c>
      <c r="GA80" s="188">
        <v>0</v>
      </c>
      <c r="GB80" s="188" t="s">
        <v>941</v>
      </c>
      <c r="GC80" s="188">
        <v>0</v>
      </c>
      <c r="GD80" s="188" t="b">
        <v>0</v>
      </c>
      <c r="GE80" s="188">
        <v>0</v>
      </c>
      <c r="GF80" s="188">
        <v>0</v>
      </c>
      <c r="GG80" s="207">
        <v>43490</v>
      </c>
      <c r="GH80" s="198" t="s">
        <v>4861</v>
      </c>
      <c r="GI80" s="187">
        <v>2</v>
      </c>
      <c r="GJ80" s="187" t="s">
        <v>941</v>
      </c>
      <c r="GK80" s="187">
        <v>0</v>
      </c>
      <c r="GL80" s="187" t="b">
        <v>0</v>
      </c>
      <c r="GM80" s="187">
        <v>0</v>
      </c>
      <c r="GN80" s="187">
        <v>0</v>
      </c>
      <c r="GO80" s="200">
        <v>43490</v>
      </c>
      <c r="GP80" s="188" t="s">
        <v>4862</v>
      </c>
      <c r="GQ80" s="188">
        <v>2</v>
      </c>
      <c r="GR80" s="188" t="s">
        <v>941</v>
      </c>
      <c r="GS80" s="188">
        <v>0</v>
      </c>
      <c r="GT80" s="188" t="b">
        <v>0</v>
      </c>
      <c r="GU80" s="188">
        <v>0</v>
      </c>
      <c r="GV80" s="188">
        <v>0</v>
      </c>
      <c r="GW80" s="207">
        <v>43490</v>
      </c>
      <c r="GX80" s="198" t="s">
        <v>4863</v>
      </c>
      <c r="GY80" s="187">
        <v>2</v>
      </c>
      <c r="GZ80" s="187" t="s">
        <v>941</v>
      </c>
      <c r="HA80" s="187">
        <v>0</v>
      </c>
      <c r="HB80" s="187" t="b">
        <v>0</v>
      </c>
      <c r="HC80" s="187">
        <v>0</v>
      </c>
      <c r="HD80" s="187">
        <v>0</v>
      </c>
      <c r="HE80" s="200">
        <v>43490</v>
      </c>
      <c r="HF80" s="188" t="s">
        <v>4864</v>
      </c>
      <c r="HG80" s="188">
        <v>0</v>
      </c>
      <c r="HH80" s="188" t="s">
        <v>941</v>
      </c>
      <c r="HI80" s="188">
        <v>0</v>
      </c>
      <c r="HJ80" s="188" t="b">
        <v>0</v>
      </c>
      <c r="HK80" s="188">
        <v>0</v>
      </c>
      <c r="HL80" s="188">
        <v>0</v>
      </c>
      <c r="HM80" s="207">
        <v>43490</v>
      </c>
      <c r="HN80" s="198" t="s">
        <v>4865</v>
      </c>
      <c r="HO80" s="187">
        <v>1</v>
      </c>
      <c r="HP80" s="187" t="s">
        <v>941</v>
      </c>
      <c r="HQ80" s="187">
        <v>0</v>
      </c>
      <c r="HR80" s="187" t="b">
        <v>0</v>
      </c>
      <c r="HS80" s="187">
        <v>0</v>
      </c>
      <c r="HT80" s="187">
        <v>0</v>
      </c>
      <c r="HU80" s="200">
        <v>43490</v>
      </c>
      <c r="HV80" s="188" t="s">
        <v>4866</v>
      </c>
      <c r="HW80" s="188">
        <v>3</v>
      </c>
      <c r="HX80" s="188" t="s">
        <v>941</v>
      </c>
      <c r="HY80" s="188">
        <v>0</v>
      </c>
      <c r="HZ80" s="188" t="b">
        <v>0</v>
      </c>
      <c r="IA80" s="188">
        <v>0</v>
      </c>
      <c r="IB80" s="188">
        <v>0</v>
      </c>
      <c r="IC80" s="207">
        <v>43490</v>
      </c>
      <c r="ID80" s="198" t="s">
        <v>4867</v>
      </c>
      <c r="IE80" s="187">
        <v>1</v>
      </c>
      <c r="IF80" s="187" t="s">
        <v>941</v>
      </c>
      <c r="IG80" s="187">
        <v>0</v>
      </c>
      <c r="IH80" s="187" t="b">
        <v>0</v>
      </c>
      <c r="II80" s="187">
        <v>0</v>
      </c>
      <c r="IJ80" s="187">
        <v>0</v>
      </c>
      <c r="IK80" s="200">
        <v>43490</v>
      </c>
      <c r="IL80" s="188" t="s">
        <v>4868</v>
      </c>
      <c r="IM80" s="188">
        <v>2</v>
      </c>
      <c r="IN80" s="188" t="s">
        <v>941</v>
      </c>
      <c r="IO80" s="188">
        <v>0</v>
      </c>
      <c r="IP80" s="188" t="b">
        <v>0</v>
      </c>
      <c r="IQ80" s="188">
        <v>0</v>
      </c>
      <c r="IR80" s="188">
        <v>0</v>
      </c>
      <c r="IS80" s="207">
        <v>43490</v>
      </c>
    </row>
    <row r="81" spans="1:253" x14ac:dyDescent="0.3">
      <c r="A81" t="s">
        <v>241</v>
      </c>
      <c r="B81" t="s">
        <v>861</v>
      </c>
      <c r="C81" t="s">
        <v>721</v>
      </c>
      <c r="D81" t="str">
        <f>Lists!C:C</f>
        <v>Pakistan</v>
      </c>
      <c r="E81" t="s">
        <v>240</v>
      </c>
      <c r="F81" t="s">
        <v>4869</v>
      </c>
      <c r="G81" s="186">
        <v>208449634</v>
      </c>
      <c r="H81" s="187" t="s">
        <v>1495</v>
      </c>
      <c r="I81" s="187" t="s">
        <v>734</v>
      </c>
      <c r="J81" s="187">
        <v>2</v>
      </c>
      <c r="K81" s="187" t="s">
        <v>1506</v>
      </c>
      <c r="L81" s="187" t="s">
        <v>1505</v>
      </c>
      <c r="M81" s="201">
        <v>43507</v>
      </c>
      <c r="N81" s="198" t="s">
        <v>4870</v>
      </c>
      <c r="O81" s="189">
        <v>796096</v>
      </c>
      <c r="P81" s="189" t="s">
        <v>1496</v>
      </c>
      <c r="Q81" s="189" t="s">
        <v>734</v>
      </c>
      <c r="R81" s="189">
        <v>2</v>
      </c>
      <c r="S81" s="189" t="s">
        <v>1508</v>
      </c>
      <c r="T81" s="189" t="s">
        <v>1507</v>
      </c>
      <c r="U81" s="204">
        <v>43503</v>
      </c>
      <c r="V81" s="198" t="s">
        <v>4871</v>
      </c>
      <c r="W81" s="187">
        <v>206774520</v>
      </c>
      <c r="X81" s="187" t="s">
        <v>1496</v>
      </c>
      <c r="Y81" s="187" t="s">
        <v>734</v>
      </c>
      <c r="Z81" s="187">
        <v>2</v>
      </c>
      <c r="AA81" s="187" t="s">
        <v>1509</v>
      </c>
      <c r="AB81" s="187" t="s">
        <v>1507</v>
      </c>
      <c r="AC81" s="201">
        <v>43503</v>
      </c>
      <c r="AD81" s="198" t="s">
        <v>4872</v>
      </c>
      <c r="AE81" s="188">
        <v>2900000</v>
      </c>
      <c r="AF81" s="188" t="s">
        <v>1497</v>
      </c>
      <c r="AG81" s="188" t="s">
        <v>734</v>
      </c>
      <c r="AH81" s="188">
        <v>2</v>
      </c>
      <c r="AI81" s="188" t="s">
        <v>1511</v>
      </c>
      <c r="AJ81" s="188" t="s">
        <v>1510</v>
      </c>
      <c r="AK81" s="207">
        <v>43503</v>
      </c>
      <c r="AL81" s="198" t="s">
        <v>4873</v>
      </c>
      <c r="AM81" s="187">
        <v>266559</v>
      </c>
      <c r="AN81" s="187" t="s">
        <v>1498</v>
      </c>
      <c r="AO81" s="187" t="s">
        <v>734</v>
      </c>
      <c r="AP81" s="187">
        <v>2</v>
      </c>
      <c r="AQ81" s="187" t="s">
        <v>1513</v>
      </c>
      <c r="AR81" s="187" t="s">
        <v>1512</v>
      </c>
      <c r="AS81" s="201">
        <v>43503</v>
      </c>
      <c r="AT81" s="188" t="s">
        <v>4874</v>
      </c>
      <c r="AU81" s="188" t="s">
        <v>445</v>
      </c>
      <c r="AV81" s="188">
        <v>0</v>
      </c>
      <c r="AW81" s="188" t="s">
        <v>734</v>
      </c>
      <c r="AX81" s="188">
        <v>2</v>
      </c>
      <c r="AY81" s="188" t="s">
        <v>1516</v>
      </c>
      <c r="AZ81" s="188">
        <v>0</v>
      </c>
      <c r="BA81" s="207">
        <v>43503</v>
      </c>
      <c r="BB81" s="198" t="s">
        <v>4875</v>
      </c>
      <c r="BC81" s="187">
        <v>3687109</v>
      </c>
      <c r="BD81" s="187" t="s">
        <v>1499</v>
      </c>
      <c r="BE81" s="187" t="s">
        <v>734</v>
      </c>
      <c r="BF81" s="187">
        <v>2</v>
      </c>
      <c r="BG81" s="187" t="s">
        <v>1515</v>
      </c>
      <c r="BH81" s="187">
        <v>0</v>
      </c>
      <c r="BI81" s="200">
        <v>43503</v>
      </c>
      <c r="BJ81" s="188" t="s">
        <v>4876</v>
      </c>
      <c r="BK81" s="188">
        <v>724</v>
      </c>
      <c r="BL81" s="188" t="s">
        <v>1500</v>
      </c>
      <c r="BM81" s="188" t="s">
        <v>734</v>
      </c>
      <c r="BN81" s="188">
        <v>2</v>
      </c>
      <c r="BO81" s="188" t="s">
        <v>1517</v>
      </c>
      <c r="BP81" s="188">
        <v>0</v>
      </c>
      <c r="BQ81" s="207">
        <v>43503</v>
      </c>
      <c r="BR81" s="198" t="s">
        <v>4877</v>
      </c>
      <c r="BS81" s="187" t="s">
        <v>445</v>
      </c>
      <c r="BT81" s="187">
        <v>0</v>
      </c>
      <c r="BU81" s="187" t="s">
        <v>734</v>
      </c>
      <c r="BV81" s="187">
        <v>2</v>
      </c>
      <c r="BW81" s="187" t="s">
        <v>1518</v>
      </c>
      <c r="BX81" s="187">
        <v>0</v>
      </c>
      <c r="BY81" s="200">
        <v>43503</v>
      </c>
      <c r="BZ81" s="188" t="s">
        <v>4878</v>
      </c>
      <c r="CA81" s="188" t="s">
        <v>445</v>
      </c>
      <c r="CB81" s="188">
        <v>0</v>
      </c>
      <c r="CC81" s="188" t="s">
        <v>734</v>
      </c>
      <c r="CD81" s="188">
        <v>2</v>
      </c>
      <c r="CE81" s="188" t="s">
        <v>1518</v>
      </c>
      <c r="CF81" s="188">
        <v>0</v>
      </c>
      <c r="CG81" s="207">
        <v>43503</v>
      </c>
      <c r="CH81" s="198" t="s">
        <v>4879</v>
      </c>
      <c r="CI81" s="188" t="e">
        <v>#N/A</v>
      </c>
      <c r="CJ81" s="188" t="e">
        <v>#N/A</v>
      </c>
      <c r="CK81" s="188" t="e">
        <v>#N/A</v>
      </c>
      <c r="CL81" s="188" t="e">
        <v>#N/A</v>
      </c>
      <c r="CM81" s="188" t="e">
        <v>#N/A</v>
      </c>
      <c r="CN81" s="188" t="e">
        <v>#N/A</v>
      </c>
      <c r="CO81" s="195" t="e">
        <v>#N/A</v>
      </c>
      <c r="CP81" s="188" t="s">
        <v>4880</v>
      </c>
      <c r="CQ81" s="187" t="s">
        <v>445</v>
      </c>
      <c r="CR81" s="187" t="s">
        <v>1501</v>
      </c>
      <c r="CS81" s="187" t="s">
        <v>734</v>
      </c>
      <c r="CT81" s="187">
        <v>2</v>
      </c>
      <c r="CU81" s="187" t="s">
        <v>1520</v>
      </c>
      <c r="CV81" s="187" t="s">
        <v>1519</v>
      </c>
      <c r="CW81" s="200">
        <v>43503</v>
      </c>
      <c r="CX81" s="184" t="str">
        <f t="shared" si="10"/>
        <v>PAK001People in Need</v>
      </c>
      <c r="CY81" s="184">
        <f>IF(LOOKUP(2,1/(Log!$K$1:$K$7986=CX81),Log!$E$1:$E$7986)="x","x",ROUND(LOOKUP(2,1/(Log!$K$1:$K$7986=CX81),Log!$E$1:$E$7986),-3))</f>
        <v>2900000</v>
      </c>
      <c r="CZ81" s="188">
        <f>LOOKUP(2,1/('[4]Raw data'!$K$1:$K$7986=CX81),'[4]Raw data'!$F$1:$F$7986)</f>
        <v>0</v>
      </c>
      <c r="DA81" s="188" t="str">
        <f>LOOKUP(2,1/('[4]Raw data'!$K$1:$K$7986=CX81),'[4]Raw data'!$G$1:$G$7986)</f>
        <v>Medium</v>
      </c>
      <c r="DB81" s="188">
        <f>LOOKUP(2,1/('[4]Raw data'!$K$1:$K$7986=CX81),'[4]Raw data'!$H$1:$H$7986)</f>
        <v>2</v>
      </c>
      <c r="DC81" s="188" t="str">
        <f>LOOKUP(2,1/('[4]Raw data'!$K$1:$K$7986=CX81),'[4]Raw data'!$J$1:$J$7986)</f>
        <v xml:space="preserve">Total people in need in Pakistan due to conflict and drought, according to UNICEF. This number is likely to be an underestimation of the total people in need, considering that the Red Cross estimates that 2807350 people are affected by drought.  </v>
      </c>
      <c r="DD81" s="188">
        <f>LOOKUP(2,1/('[4]Raw data'!$K$1:$K$7986=CX81),'[4]Raw data'!$I$1:$I$7986)</f>
        <v>0</v>
      </c>
      <c r="DE81" s="207">
        <f>LOOKUP(2,1/('[4]Raw data'!$K$1:$K$7986=CX81),'[4]Raw data'!$L$1:$L$7986)</f>
        <v>43503</v>
      </c>
      <c r="DF81" s="197" t="str">
        <f t="shared" si="11"/>
        <v>PAK001People facing minimal humanitarian needs (level 1)</v>
      </c>
      <c r="DG81" s="183">
        <f>IF(LOOKUP(2,1/(Log!$K$1:$K$7986=DF81),Log!$E$1:$E$7986)="x","x",ROUND(LOOKUP(2,1/(Log!$K$1:$K$7986=DF81),Log!$E$1:$E$7986),-3))</f>
        <v>0</v>
      </c>
      <c r="DH81" s="187" t="str">
        <f>LOOKUP(2,1/('[4]Raw data'!$K$1:$K$7986=DF81),'[4]Raw data'!$F$1:$F$7986)</f>
        <v>UNICEF 01/2019</v>
      </c>
      <c r="DI81" s="187" t="str">
        <f>LOOKUP(2,1/('[4]Raw data'!$K$1:$K$7986=DF81),'[4]Raw data'!$G$1:$G$7986)</f>
        <v>Medium</v>
      </c>
      <c r="DJ81" s="187">
        <f>LOOKUP(2,1/('[4]Raw data'!$K$1:$K$7986=DF81),'[4]Raw data'!$H$1:$H$7986)</f>
        <v>2</v>
      </c>
      <c r="DK81" s="187" t="str">
        <f>LOOKUP(2,1/('[4]Raw data'!$K$1:$K$7986=DF81),'[4]Raw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DL81" s="187" t="str">
        <f>LOOKUP(2,1/('[4]Raw data'!$K$1:$K$7986=DF81),'[4]Raw data'!$I$1:$I$7986)</f>
        <v>https://reliefweb.int/sites/reliefweb.int/files/resources/2019-HAC-Pakistan%20%281%29.pdf</v>
      </c>
      <c r="DM81" s="200">
        <f>LOOKUP(2,1/('[4]Raw data'!$K$1:$K$7986=DF81),'[4]Raw data'!$L$1:$L$7986)</f>
        <v>43503</v>
      </c>
      <c r="DN81" s="188" t="str">
        <f t="shared" si="6"/>
        <v>PAK001People facing stressed humanitarian needs (level 2)</v>
      </c>
      <c r="DO81" s="184">
        <f>IF(LOOKUP(2,1/(Log!$K$1:$K$7986=DN81),Log!$E$1:$E$7986)="x","x",ROUND(LOOKUP(2,1/(Log!$K$1:$K$7986=DN81),Log!$E$1:$E$7986),-3))</f>
        <v>0</v>
      </c>
      <c r="DP81" s="188" t="str">
        <f>LOOKUP(2,1/('[4]Raw data'!$K$1:$K$7986=DN81),'[4]Raw data'!$F$1:$F$7986)</f>
        <v>UNICEF 01/2019</v>
      </c>
      <c r="DQ81" s="188" t="str">
        <f>LOOKUP(2,1/('[4]Raw data'!$K$1:$K$7986=DN81),'[4]Raw data'!$G$1:$G$7986)</f>
        <v>Medium</v>
      </c>
      <c r="DR81" s="188">
        <f>LOOKUP(2,1/('[4]Raw data'!$K$1:$K$7986=DN81),'[4]Raw data'!$H$1:$H$7986)</f>
        <v>2</v>
      </c>
      <c r="DS81" s="188" t="str">
        <f>LOOKUP(2,1/('[4]Raw data'!$K$1:$K$7986=DN81),'[4]Raw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DT81" s="188">
        <f>LOOKUP(2,1/('[4]Raw data'!$K$1:$K$7986=DN81),'[4]Raw data'!$I$1:$I$7986)</f>
        <v>0</v>
      </c>
      <c r="DU81" s="207">
        <f>LOOKUP(2,1/('[4]Raw data'!$K$1:$K$7986=DN81),'[4]Raw data'!$L$1:$L$7986)</f>
        <v>43503</v>
      </c>
      <c r="DV81" s="198" t="str">
        <f t="shared" si="7"/>
        <v>PAK001People  facing moderate humanitarian needs (level 3)</v>
      </c>
      <c r="DW81" s="183">
        <f>IF(LOOKUP(2,1/(Log!$K$1:$K$7986=DV81),Log!$E$1:$E$7986)="x","x",ROUND(LOOKUP(2,1/(Log!$K$1:$K$7986=DV81),Log!$E$1:$E$7986),-3))</f>
        <v>2900000</v>
      </c>
      <c r="DX81" s="187" t="str">
        <f>LOOKUP(2,1/('[4]Raw data'!$K$1:$K$7986=DV81),'[4]Raw data'!$F$1:$F$7986)</f>
        <v>UNICEF 01/2019</v>
      </c>
      <c r="DY81" s="187" t="str">
        <f>LOOKUP(2,1/('[4]Raw data'!$K$1:$K$7986=DV81),'[4]Raw data'!$G$1:$G$7986)</f>
        <v>Medium</v>
      </c>
      <c r="DZ81" s="187">
        <f>LOOKUP(2,1/('[4]Raw data'!$K$1:$K$7986=DV81),'[4]Raw data'!$H$1:$H$7986)</f>
        <v>2</v>
      </c>
      <c r="EA81" s="187" t="str">
        <f>LOOKUP(2,1/('[4]Raw data'!$K$1:$K$7986=DV81),'[4]Raw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EB81" s="187">
        <f>LOOKUP(2,1/('[4]Raw data'!$K$1:$K$7986=DV81),'[4]Raw data'!$I$1:$I$7986)</f>
        <v>0</v>
      </c>
      <c r="EC81" s="200">
        <f>LOOKUP(2,1/('[4]Raw data'!$K$1:$K$7986=DV81),'[4]Raw data'!$L$1:$L$7986)</f>
        <v>43503</v>
      </c>
      <c r="ED81" s="188" t="str">
        <f t="shared" si="8"/>
        <v>PAK001People facing severe humanitarian needs (level 4)</v>
      </c>
      <c r="EE81" s="184">
        <f>IF(LOOKUP(2,1/(Log!$K$1:$K$7986=ED81),Log!$E$1:$E$7986)="x","x",ROUND(LOOKUP(2,1/(Log!$K$1:$K$7986=ED81),Log!$E$1:$E$7986),-3))</f>
        <v>0</v>
      </c>
      <c r="EF81" s="188" t="str">
        <f>LOOKUP(2,1/('[4]Raw data'!$K$1:$K$7986=ED81),'[4]Raw data'!$F$1:$F$7986)</f>
        <v>UNICEF 01/2019</v>
      </c>
      <c r="EG81" s="188" t="str">
        <f>LOOKUP(2,1/('[4]Raw data'!$K$1:$K$7986=ED81),'[4]Raw data'!$G$1:$G$7986)</f>
        <v>Medium</v>
      </c>
      <c r="EH81" s="188">
        <f>LOOKUP(2,1/('[4]Raw data'!$K$1:$K$7986=ED81),'[4]Raw data'!$H$1:$H$7986)</f>
        <v>2</v>
      </c>
      <c r="EI81" s="188" t="str">
        <f>LOOKUP(2,1/('[4]Raw data'!$K$1:$K$7986=ED81),'[4]Raw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EJ81" s="188">
        <f>LOOKUP(2,1/('[4]Raw data'!$K$1:$K$7986=ED81),'[4]Raw data'!$I$1:$I$7986)</f>
        <v>0</v>
      </c>
      <c r="EK81" s="207">
        <f>LOOKUP(2,1/('[4]Raw data'!$K$1:$K$7986=ED81),'[4]Raw data'!$L$1:$L$7986)</f>
        <v>43503</v>
      </c>
      <c r="EL81" s="198" t="str">
        <f t="shared" si="9"/>
        <v>PAK001People facing extreme humanitarian needs (level 5)</v>
      </c>
      <c r="EM81" s="183">
        <f>IF(LOOKUP(2,1/(Log!$K$1:$K$7986=EL81),Log!$E$1:$E$7986)="x","x",ROUND(LOOKUP(2,1/(Log!$K$1:$K$7986=EL81),Log!$E$1:$E$7986),-3))</f>
        <v>0</v>
      </c>
      <c r="EN81" s="187" t="str">
        <f>LOOKUP(2,1/('[4]Raw data'!$K$1:$K$7986=EL81),'[4]Raw data'!$F$1:$F$7986)</f>
        <v>UNICEF 01/2019</v>
      </c>
      <c r="EO81" s="187" t="str">
        <f>LOOKUP(2,1/('[4]Raw data'!$K$1:$K$7986=EL81),'[4]Raw data'!$G$1:$G$7986)</f>
        <v>Medium</v>
      </c>
      <c r="EP81" s="187">
        <f>LOOKUP(2,1/('[4]Raw data'!$K$1:$K$7986=EL81),'[4]Raw data'!$H$1:$H$7986)</f>
        <v>2</v>
      </c>
      <c r="EQ81" s="187" t="str">
        <f>LOOKUP(2,1/('[4]Raw data'!$K$1:$K$7986=EL81),'[4]Raw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ER81" s="187">
        <f>LOOKUP(2,1/('[4]Raw data'!$K$1:$K$7986=EL81),'[4]Raw data'!$I$1:$I$7986)</f>
        <v>0</v>
      </c>
      <c r="ES81" s="200">
        <f>LOOKUP(2,1/('[4]Raw data'!$K$1:$K$7986=EL81),'[4]Raw data'!$L$1:$L$7986)</f>
        <v>43503</v>
      </c>
      <c r="ET81" s="188" t="s">
        <v>4881</v>
      </c>
      <c r="EU81" s="188">
        <v>724</v>
      </c>
      <c r="EV81" s="188" t="s">
        <v>1500</v>
      </c>
      <c r="EW81" s="188" t="s">
        <v>734</v>
      </c>
      <c r="EX81" s="188">
        <v>2</v>
      </c>
      <c r="EY81" s="188" t="s">
        <v>1517</v>
      </c>
      <c r="EZ81" s="188">
        <v>0</v>
      </c>
      <c r="FA81" s="207">
        <v>43503</v>
      </c>
      <c r="FB81" s="198" t="s">
        <v>4882</v>
      </c>
      <c r="FC81" s="187">
        <v>5</v>
      </c>
      <c r="FD81" s="187" t="s">
        <v>1497</v>
      </c>
      <c r="FE81" s="187" t="s">
        <v>734</v>
      </c>
      <c r="FF81" s="187">
        <v>2</v>
      </c>
      <c r="FG81" s="187" t="s">
        <v>1523</v>
      </c>
      <c r="FH81" s="187">
        <v>0</v>
      </c>
      <c r="FI81" s="200">
        <v>43503</v>
      </c>
      <c r="FJ81" s="198" t="s">
        <v>4883</v>
      </c>
      <c r="FK81" s="188" t="s">
        <v>445</v>
      </c>
      <c r="FL81" s="188">
        <v>0</v>
      </c>
      <c r="FM81" s="188" t="s">
        <v>734</v>
      </c>
      <c r="FN81" s="188">
        <v>2</v>
      </c>
      <c r="FO81" s="188" t="s">
        <v>1524</v>
      </c>
      <c r="FP81" s="184">
        <v>0</v>
      </c>
      <c r="FQ81" s="206">
        <v>43503</v>
      </c>
      <c r="FR81" s="198" t="s">
        <v>4884</v>
      </c>
      <c r="FS81" s="187" t="s">
        <v>445</v>
      </c>
      <c r="FT81" s="187">
        <v>0</v>
      </c>
      <c r="FU81" s="187" t="s">
        <v>734</v>
      </c>
      <c r="FV81" s="187">
        <v>2</v>
      </c>
      <c r="FW81" s="187" t="s">
        <v>1524</v>
      </c>
      <c r="FX81" s="187">
        <v>0</v>
      </c>
      <c r="FY81" s="200">
        <v>43503</v>
      </c>
      <c r="FZ81" s="188" t="s">
        <v>4885</v>
      </c>
      <c r="GA81" s="188">
        <v>2</v>
      </c>
      <c r="GB81" s="188" t="s">
        <v>1473</v>
      </c>
      <c r="GC81" s="188" t="s">
        <v>734</v>
      </c>
      <c r="GD81" s="188">
        <v>2</v>
      </c>
      <c r="GE81" s="188">
        <v>0</v>
      </c>
      <c r="GF81" s="188">
        <v>0</v>
      </c>
      <c r="GG81" s="207">
        <v>43503</v>
      </c>
      <c r="GH81" s="198" t="s">
        <v>4886</v>
      </c>
      <c r="GI81" s="187">
        <v>2</v>
      </c>
      <c r="GJ81" s="187" t="s">
        <v>1473</v>
      </c>
      <c r="GK81" s="187" t="s">
        <v>734</v>
      </c>
      <c r="GL81" s="187">
        <v>2</v>
      </c>
      <c r="GM81" s="187">
        <v>0</v>
      </c>
      <c r="GN81" s="187">
        <v>0</v>
      </c>
      <c r="GO81" s="200">
        <v>43503</v>
      </c>
      <c r="GP81" s="188" t="s">
        <v>4887</v>
      </c>
      <c r="GQ81" s="188">
        <v>1</v>
      </c>
      <c r="GR81" s="188" t="s">
        <v>1473</v>
      </c>
      <c r="GS81" s="188" t="s">
        <v>734</v>
      </c>
      <c r="GT81" s="188">
        <v>2</v>
      </c>
      <c r="GU81" s="188">
        <v>0</v>
      </c>
      <c r="GV81" s="188">
        <v>0</v>
      </c>
      <c r="GW81" s="207">
        <v>43503</v>
      </c>
      <c r="GX81" s="198" t="s">
        <v>4888</v>
      </c>
      <c r="GY81" s="187">
        <v>1</v>
      </c>
      <c r="GZ81" s="187" t="s">
        <v>1473</v>
      </c>
      <c r="HA81" s="187" t="s">
        <v>734</v>
      </c>
      <c r="HB81" s="187">
        <v>2</v>
      </c>
      <c r="HC81" s="187">
        <v>0</v>
      </c>
      <c r="HD81" s="187">
        <v>0</v>
      </c>
      <c r="HE81" s="200">
        <v>43503</v>
      </c>
      <c r="HF81" s="188" t="s">
        <v>4889</v>
      </c>
      <c r="HG81" s="188">
        <v>3</v>
      </c>
      <c r="HH81" s="188" t="s">
        <v>1473</v>
      </c>
      <c r="HI81" s="188" t="s">
        <v>734</v>
      </c>
      <c r="HJ81" s="188">
        <v>2</v>
      </c>
      <c r="HK81" s="188">
        <v>0</v>
      </c>
      <c r="HL81" s="188">
        <v>0</v>
      </c>
      <c r="HM81" s="207">
        <v>43503</v>
      </c>
      <c r="HN81" s="198" t="s">
        <v>4890</v>
      </c>
      <c r="HO81" s="187">
        <v>3</v>
      </c>
      <c r="HP81" s="187" t="s">
        <v>1473</v>
      </c>
      <c r="HQ81" s="187" t="s">
        <v>734</v>
      </c>
      <c r="HR81" s="187">
        <v>2</v>
      </c>
      <c r="HS81" s="187">
        <v>0</v>
      </c>
      <c r="HT81" s="187">
        <v>0</v>
      </c>
      <c r="HU81" s="200">
        <v>43503</v>
      </c>
      <c r="HV81" s="188" t="s">
        <v>4891</v>
      </c>
      <c r="HW81" s="188">
        <v>1</v>
      </c>
      <c r="HX81" s="188" t="s">
        <v>1473</v>
      </c>
      <c r="HY81" s="188" t="s">
        <v>734</v>
      </c>
      <c r="HZ81" s="188">
        <v>2</v>
      </c>
      <c r="IA81" s="188">
        <v>0</v>
      </c>
      <c r="IB81" s="188">
        <v>0</v>
      </c>
      <c r="IC81" s="207">
        <v>43503</v>
      </c>
      <c r="ID81" s="198" t="s">
        <v>4892</v>
      </c>
      <c r="IE81" s="187">
        <v>1</v>
      </c>
      <c r="IF81" s="187" t="s">
        <v>1473</v>
      </c>
      <c r="IG81" s="187" t="s">
        <v>734</v>
      </c>
      <c r="IH81" s="187">
        <v>2</v>
      </c>
      <c r="II81" s="187">
        <v>0</v>
      </c>
      <c r="IJ81" s="187">
        <v>0</v>
      </c>
      <c r="IK81" s="200">
        <v>43503</v>
      </c>
      <c r="IL81" s="188" t="s">
        <v>4893</v>
      </c>
      <c r="IM81" s="188">
        <v>1</v>
      </c>
      <c r="IN81" s="188" t="s">
        <v>1473</v>
      </c>
      <c r="IO81" s="188" t="s">
        <v>734</v>
      </c>
      <c r="IP81" s="188">
        <v>2</v>
      </c>
      <c r="IQ81" s="188">
        <v>0</v>
      </c>
      <c r="IR81" s="188">
        <v>0</v>
      </c>
      <c r="IS81" s="207">
        <v>43503</v>
      </c>
    </row>
    <row r="82" spans="1:253" x14ac:dyDescent="0.3">
      <c r="A82" t="s">
        <v>1278</v>
      </c>
      <c r="B82" t="s">
        <v>791</v>
      </c>
      <c r="C82" t="s">
        <v>813</v>
      </c>
      <c r="D82" t="str">
        <f>Lists!C:C</f>
        <v>Pakistan</v>
      </c>
      <c r="E82" t="s">
        <v>240</v>
      </c>
      <c r="F82" t="s">
        <v>4894</v>
      </c>
      <c r="G82" s="186">
        <v>208449634</v>
      </c>
      <c r="H82" s="187" t="s">
        <v>1495</v>
      </c>
      <c r="I82" s="187" t="s">
        <v>734</v>
      </c>
      <c r="J82" s="187">
        <v>2</v>
      </c>
      <c r="K82" s="187" t="s">
        <v>1530</v>
      </c>
      <c r="L82" s="187" t="s">
        <v>1505</v>
      </c>
      <c r="M82" s="201">
        <v>43507</v>
      </c>
      <c r="N82" s="198" t="s">
        <v>4895</v>
      </c>
      <c r="O82" s="189">
        <v>488104</v>
      </c>
      <c r="P82" s="189" t="s">
        <v>1502</v>
      </c>
      <c r="Q82" s="189" t="s">
        <v>734</v>
      </c>
      <c r="R82" s="189">
        <v>2</v>
      </c>
      <c r="S82" s="189" t="s">
        <v>1532</v>
      </c>
      <c r="T82" s="189" t="s">
        <v>1531</v>
      </c>
      <c r="U82" s="204">
        <v>43503</v>
      </c>
      <c r="V82" s="198" t="s">
        <v>4896</v>
      </c>
      <c r="W82" s="187">
        <v>60230459</v>
      </c>
      <c r="X82" s="187" t="s">
        <v>1502</v>
      </c>
      <c r="Y82" s="187" t="s">
        <v>734</v>
      </c>
      <c r="Z82" s="187">
        <v>2</v>
      </c>
      <c r="AA82" s="187" t="s">
        <v>1533</v>
      </c>
      <c r="AB82" s="187">
        <v>0</v>
      </c>
      <c r="AC82" s="201">
        <v>43503</v>
      </c>
      <c r="AD82" s="198" t="s">
        <v>4897</v>
      </c>
      <c r="AE82" s="188">
        <v>2807350</v>
      </c>
      <c r="AF82" s="188" t="s">
        <v>1503</v>
      </c>
      <c r="AG82" s="188" t="s">
        <v>734</v>
      </c>
      <c r="AH82" s="188">
        <v>2</v>
      </c>
      <c r="AI82" s="188" t="s">
        <v>1535</v>
      </c>
      <c r="AJ82" s="188" t="s">
        <v>1534</v>
      </c>
      <c r="AK82" s="207">
        <v>43503</v>
      </c>
      <c r="AL82" s="198" t="s">
        <v>4898</v>
      </c>
      <c r="AM82" s="187" t="s">
        <v>445</v>
      </c>
      <c r="AN82" s="187" t="s">
        <v>1503</v>
      </c>
      <c r="AO82" s="187" t="s">
        <v>734</v>
      </c>
      <c r="AP82" s="187">
        <v>2</v>
      </c>
      <c r="AQ82" s="187" t="s">
        <v>1536</v>
      </c>
      <c r="AR82" s="187" t="s">
        <v>1534</v>
      </c>
      <c r="AS82" s="201">
        <v>43503</v>
      </c>
      <c r="AT82" s="188" t="s">
        <v>4899</v>
      </c>
      <c r="AU82" s="188">
        <v>0</v>
      </c>
      <c r="AV82" s="188">
        <v>0</v>
      </c>
      <c r="AW82" s="188" t="s">
        <v>734</v>
      </c>
      <c r="AX82" s="188">
        <v>2</v>
      </c>
      <c r="AY82" s="188" t="s">
        <v>1538</v>
      </c>
      <c r="AZ82" s="188">
        <v>0</v>
      </c>
      <c r="BA82" s="207">
        <v>43503</v>
      </c>
      <c r="BB82" s="198" t="s">
        <v>4900</v>
      </c>
      <c r="BC82" s="187">
        <v>3687096</v>
      </c>
      <c r="BD82" s="187" t="s">
        <v>1499</v>
      </c>
      <c r="BE82" s="187" t="s">
        <v>734</v>
      </c>
      <c r="BF82" s="187">
        <v>2</v>
      </c>
      <c r="BG82" s="187" t="s">
        <v>1537</v>
      </c>
      <c r="BH82" s="187">
        <v>0</v>
      </c>
      <c r="BI82" s="200">
        <v>43503</v>
      </c>
      <c r="BJ82" s="188" t="s">
        <v>4901</v>
      </c>
      <c r="BK82" s="188" t="s">
        <v>445</v>
      </c>
      <c r="BL82" s="188" t="s">
        <v>1540</v>
      </c>
      <c r="BM82" s="188" t="s">
        <v>734</v>
      </c>
      <c r="BN82" s="188">
        <v>2</v>
      </c>
      <c r="BO82" s="188" t="s">
        <v>1541</v>
      </c>
      <c r="BP82" s="188">
        <v>0</v>
      </c>
      <c r="BQ82" s="207">
        <v>43503</v>
      </c>
      <c r="BR82" s="198" t="s">
        <v>4902</v>
      </c>
      <c r="BS82" s="187">
        <v>0</v>
      </c>
      <c r="BT82" s="187">
        <v>0</v>
      </c>
      <c r="BU82" s="187" t="s">
        <v>734</v>
      </c>
      <c r="BV82" s="187">
        <v>2</v>
      </c>
      <c r="BW82" s="187" t="s">
        <v>1539</v>
      </c>
      <c r="BX82" s="187">
        <v>0</v>
      </c>
      <c r="BY82" s="200">
        <v>43503</v>
      </c>
      <c r="BZ82" s="188" t="s">
        <v>4903</v>
      </c>
      <c r="CA82" s="188">
        <v>0</v>
      </c>
      <c r="CB82" s="188">
        <v>0</v>
      </c>
      <c r="CC82" s="188" t="s">
        <v>734</v>
      </c>
      <c r="CD82" s="188">
        <v>2</v>
      </c>
      <c r="CE82" s="188" t="s">
        <v>1539</v>
      </c>
      <c r="CF82" s="188">
        <v>0</v>
      </c>
      <c r="CG82" s="207">
        <v>43503</v>
      </c>
      <c r="CH82" s="198" t="s">
        <v>4904</v>
      </c>
      <c r="CI82" s="188" t="e">
        <v>#N/A</v>
      </c>
      <c r="CJ82" s="188" t="e">
        <v>#N/A</v>
      </c>
      <c r="CK82" s="188" t="e">
        <v>#N/A</v>
      </c>
      <c r="CL82" s="188" t="e">
        <v>#N/A</v>
      </c>
      <c r="CM82" s="188" t="e">
        <v>#N/A</v>
      </c>
      <c r="CN82" s="188" t="e">
        <v>#N/A</v>
      </c>
      <c r="CO82" s="195" t="e">
        <v>#N/A</v>
      </c>
      <c r="CP82" s="188" t="s">
        <v>4905</v>
      </c>
      <c r="CQ82" s="187" t="s">
        <v>445</v>
      </c>
      <c r="CR82" s="187">
        <v>0</v>
      </c>
      <c r="CS82" s="187" t="s">
        <v>734</v>
      </c>
      <c r="CT82" s="187">
        <v>2</v>
      </c>
      <c r="CU82" s="187">
        <v>0</v>
      </c>
      <c r="CV82" s="187">
        <v>0</v>
      </c>
      <c r="CW82" s="200">
        <v>43503</v>
      </c>
      <c r="CX82" s="184" t="str">
        <f t="shared" si="10"/>
        <v>PAK002People in Need</v>
      </c>
      <c r="CY82" s="184">
        <f>IF(LOOKUP(2,1/(Log!$K$1:$K$7986=CX82),Log!$E$1:$E$7986)="x","x",ROUND(LOOKUP(2,1/(Log!$K$1:$K$7986=CX82),Log!$E$1:$E$7986),-3))</f>
        <v>2807000</v>
      </c>
      <c r="CZ82" s="188" t="str">
        <f>LOOKUP(2,1/('[4]Raw data'!$K$1:$K$7986=CX82),'[4]Raw data'!$F$1:$F$7986)</f>
        <v>Pakistan Red Cross Society 28/01/2018</v>
      </c>
      <c r="DA82" s="188" t="str">
        <f>LOOKUP(2,1/('[4]Raw data'!$K$1:$K$7986=CX82),'[4]Raw data'!$G$1:$G$7986)</f>
        <v>Medium</v>
      </c>
      <c r="DB82" s="188">
        <f>LOOKUP(2,1/('[4]Raw data'!$K$1:$K$7986=CX82),'[4]Raw data'!$H$1:$H$7986)</f>
        <v>2</v>
      </c>
      <c r="DC82" s="188" t="str">
        <f>LOOKUP(2,1/('[4]Raw data'!$K$1:$K$7986=CX82),'[4]Raw data'!$J$1:$J$7986)</f>
        <v xml:space="preserve">Total people affected by drought based on figure from Pakistan Red Cross. The people affected is equal to the People in Need. Assistance has only reach 15% of people affected. </v>
      </c>
      <c r="DD82" s="188" t="str">
        <f>LOOKUP(2,1/('[4]Raw data'!$K$1:$K$7986=CX82),'[4]Raw data'!$I$1:$I$7986)</f>
        <v>https://reliefweb.int/sites/reliefweb.int/files/resources/IBPKdr280119.pdf</v>
      </c>
      <c r="DE82" s="207">
        <f>LOOKUP(2,1/('[4]Raw data'!$K$1:$K$7986=CX82),'[4]Raw data'!$L$1:$L$7986)</f>
        <v>43503</v>
      </c>
      <c r="DF82" s="197" t="str">
        <f t="shared" si="11"/>
        <v>PAK002People facing minimal humanitarian needs (level 1)</v>
      </c>
      <c r="DG82" s="183">
        <f>IF(LOOKUP(2,1/(Log!$K$1:$K$7986=DF82),Log!$E$1:$E$7986)="x","x",ROUND(LOOKUP(2,1/(Log!$K$1:$K$7986=DF82),Log!$E$1:$E$7986),-3))</f>
        <v>0</v>
      </c>
      <c r="DH82" s="187" t="str">
        <f>LOOKUP(2,1/('[4]Raw data'!$K$1:$K$7986=DF82),'[4]Raw data'!$F$1:$F$7986)</f>
        <v>Pakistan Red Cross Society 28/01/2018</v>
      </c>
      <c r="DI82" s="187" t="str">
        <f>LOOKUP(2,1/('[4]Raw data'!$K$1:$K$7986=DF82),'[4]Raw data'!$G$1:$G$7986)</f>
        <v>Medium</v>
      </c>
      <c r="DJ82" s="187">
        <f>LOOKUP(2,1/('[4]Raw data'!$K$1:$K$7986=DF82),'[4]Raw data'!$H$1:$H$7986)</f>
        <v>2</v>
      </c>
      <c r="DK82" s="187" t="str">
        <f>LOOKUP(2,1/('[4]Raw data'!$K$1:$K$7986=DF82),'[4]Raw data'!$J$1:$J$7986)</f>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
      <c r="DL82" s="187" t="str">
        <f>LOOKUP(2,1/('[4]Raw data'!$K$1:$K$7986=DF82),'[4]Raw data'!$I$1:$I$7986)</f>
        <v>https://reliefweb.int/sites/reliefweb.int/files/resources/IBPKdr280119.pdf</v>
      </c>
      <c r="DM82" s="200">
        <f>LOOKUP(2,1/('[4]Raw data'!$K$1:$K$7986=DF82),'[4]Raw data'!$L$1:$L$7986)</f>
        <v>43503</v>
      </c>
      <c r="DN82" s="188" t="str">
        <f t="shared" si="6"/>
        <v>PAK002People facing stressed humanitarian needs (level 2)</v>
      </c>
      <c r="DO82" s="184">
        <f>IF(LOOKUP(2,1/(Log!$K$1:$K$7986=DN82),Log!$E$1:$E$7986)="x","x",ROUND(LOOKUP(2,1/(Log!$K$1:$K$7986=DN82),Log!$E$1:$E$7986),-3))</f>
        <v>1909000</v>
      </c>
      <c r="DP82" s="188" t="str">
        <f>LOOKUP(2,1/('[4]Raw data'!$K$1:$K$7986=DN82),'[4]Raw data'!$F$1:$F$7986)</f>
        <v>Pakistan Red Cross Society 28/01/2018</v>
      </c>
      <c r="DQ82" s="188" t="str">
        <f>LOOKUP(2,1/('[4]Raw data'!$K$1:$K$7986=DN82),'[4]Raw data'!$G$1:$G$7986)</f>
        <v>Medium</v>
      </c>
      <c r="DR82" s="188">
        <f>LOOKUP(2,1/('[4]Raw data'!$K$1:$K$7986=DN82),'[4]Raw data'!$H$1:$H$7986)</f>
        <v>2</v>
      </c>
      <c r="DS82" s="188" t="str">
        <f>LOOKUP(2,1/('[4]Raw data'!$K$1:$K$7986=DN82),'[4]Raw data'!$J$1:$J$7986)</f>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
      <c r="DT82" s="188" t="str">
        <f>LOOKUP(2,1/('[4]Raw data'!$K$1:$K$7986=DN82),'[4]Raw data'!$I$1:$I$7986)</f>
        <v>https://reliefweb.int/sites/reliefweb.int/files/resources/IBPKdr280119.pdf</v>
      </c>
      <c r="DU82" s="207">
        <f>LOOKUP(2,1/('[4]Raw data'!$K$1:$K$7986=DN82),'[4]Raw data'!$L$1:$L$7986)</f>
        <v>43503</v>
      </c>
      <c r="DV82" s="198" t="str">
        <f t="shared" si="7"/>
        <v>PAK002People  facing moderate humanitarian needs (level 3)</v>
      </c>
      <c r="DW82" s="183">
        <f>IF(LOOKUP(2,1/(Log!$K$1:$K$7986=DV82),Log!$E$1:$E$7986)="x","x",ROUND(LOOKUP(2,1/(Log!$K$1:$K$7986=DV82),Log!$E$1:$E$7986),-3))</f>
        <v>898000</v>
      </c>
      <c r="DX82" s="187" t="str">
        <f>LOOKUP(2,1/('[4]Raw data'!$K$1:$K$7986=DV82),'[4]Raw data'!$F$1:$F$7986)</f>
        <v>Pakistan Red Cross Society 28/01/2018</v>
      </c>
      <c r="DY82" s="187" t="str">
        <f>LOOKUP(2,1/('[4]Raw data'!$K$1:$K$7986=DV82),'[4]Raw data'!$G$1:$G$7986)</f>
        <v>Medium</v>
      </c>
      <c r="DZ82" s="187">
        <f>LOOKUP(2,1/('[4]Raw data'!$K$1:$K$7986=DV82),'[4]Raw data'!$H$1:$H$7986)</f>
        <v>2</v>
      </c>
      <c r="EA82" s="187" t="str">
        <f>LOOKUP(2,1/('[4]Raw data'!$K$1:$K$7986=DV82),'[4]Raw data'!$J$1:$J$7986)</f>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
      <c r="EB82" s="187" t="str">
        <f>LOOKUP(2,1/('[4]Raw data'!$K$1:$K$7986=DV82),'[4]Raw data'!$I$1:$I$7986)</f>
        <v>https://reliefweb.int/sites/reliefweb.int/files/resources/IBPKdr280119.pdf</v>
      </c>
      <c r="EC82" s="200">
        <f>LOOKUP(2,1/('[4]Raw data'!$K$1:$K$7986=DV82),'[4]Raw data'!$L$1:$L$7986)</f>
        <v>43503</v>
      </c>
      <c r="ED82" s="188" t="str">
        <f t="shared" si="8"/>
        <v>PAK002People facing severe humanitarian needs (level 4)</v>
      </c>
      <c r="EE82" s="184">
        <f>IF(LOOKUP(2,1/(Log!$K$1:$K$7986=ED82),Log!$E$1:$E$7986)="x","x",ROUND(LOOKUP(2,1/(Log!$K$1:$K$7986=ED82),Log!$E$1:$E$7986),-3))</f>
        <v>0</v>
      </c>
      <c r="EF82" s="188" t="str">
        <f>LOOKUP(2,1/('[4]Raw data'!$K$1:$K$7986=ED82),'[4]Raw data'!$F$1:$F$7986)</f>
        <v>Pakistan Red Cross Society 28/01/2018</v>
      </c>
      <c r="EG82" s="188" t="str">
        <f>LOOKUP(2,1/('[4]Raw data'!$K$1:$K$7986=ED82),'[4]Raw data'!$G$1:$G$7986)</f>
        <v>Medium</v>
      </c>
      <c r="EH82" s="188">
        <f>LOOKUP(2,1/('[4]Raw data'!$K$1:$K$7986=ED82),'[4]Raw data'!$H$1:$H$7986)</f>
        <v>2</v>
      </c>
      <c r="EI82" s="188" t="str">
        <f>LOOKUP(2,1/('[4]Raw data'!$K$1:$K$7986=ED82),'[4]Raw data'!$J$1:$J$7986)</f>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
      <c r="EJ82" s="188" t="str">
        <f>LOOKUP(2,1/('[4]Raw data'!$K$1:$K$7986=ED82),'[4]Raw data'!$I$1:$I$7986)</f>
        <v>https://reliefweb.int/sites/reliefweb.int/files/resources/IBPKdr280119.pdf</v>
      </c>
      <c r="EK82" s="207">
        <f>LOOKUP(2,1/('[4]Raw data'!$K$1:$K$7986=ED82),'[4]Raw data'!$L$1:$L$7986)</f>
        <v>43503</v>
      </c>
      <c r="EL82" s="198" t="str">
        <f t="shared" si="9"/>
        <v>PAK002People facing extreme humanitarian needs (level 5)</v>
      </c>
      <c r="EM82" s="183">
        <f>IF(LOOKUP(2,1/(Log!$K$1:$K$7986=EL82),Log!$E$1:$E$7986)="x","x",ROUND(LOOKUP(2,1/(Log!$K$1:$K$7986=EL82),Log!$E$1:$E$7986),-3))</f>
        <v>0</v>
      </c>
      <c r="EN82" s="187" t="str">
        <f>LOOKUP(2,1/('[4]Raw data'!$K$1:$K$7986=EL82),'[4]Raw data'!$F$1:$F$7986)</f>
        <v>Pakistan Red Cross Society 28/01/2018</v>
      </c>
      <c r="EO82" s="187" t="str">
        <f>LOOKUP(2,1/('[4]Raw data'!$K$1:$K$7986=EL82),'[4]Raw data'!$G$1:$G$7986)</f>
        <v>Medium</v>
      </c>
      <c r="EP82" s="187">
        <f>LOOKUP(2,1/('[4]Raw data'!$K$1:$K$7986=EL82),'[4]Raw data'!$H$1:$H$7986)</f>
        <v>2</v>
      </c>
      <c r="EQ82" s="187" t="str">
        <f>LOOKUP(2,1/('[4]Raw data'!$K$1:$K$7986=EL82),'[4]Raw data'!$J$1:$J$7986)</f>
        <v xml:space="preserve">There is no recent data on food insecurity in Balochistan province. However, food insecurity conditions are likely to be similiarn in Sindh province. In Sindh province, 68% of people are in moderate food insecurity and 32% are in severe food insecurity. This was used to distribute the overall PIN. Severe food insecurity conditions are placed in level 3 and moderate in level 2. </v>
      </c>
      <c r="ER82" s="187" t="str">
        <f>LOOKUP(2,1/('[4]Raw data'!$K$1:$K$7986=EL82),'[4]Raw data'!$I$1:$I$7986)</f>
        <v>https://reliefweb.int/sites/reliefweb.int/files/resources/IBPKdr280119.pdf</v>
      </c>
      <c r="ES82" s="200">
        <f>LOOKUP(2,1/('[4]Raw data'!$K$1:$K$7986=EL82),'[4]Raw data'!$L$1:$L$7986)</f>
        <v>43503</v>
      </c>
      <c r="ET82" s="188" t="s">
        <v>4906</v>
      </c>
      <c r="EU82" s="188">
        <v>724</v>
      </c>
      <c r="EV82" s="188" t="s">
        <v>1504</v>
      </c>
      <c r="EW82" s="188" t="s">
        <v>734</v>
      </c>
      <c r="EX82" s="188">
        <v>2</v>
      </c>
      <c r="EY82" s="188" t="s">
        <v>1517</v>
      </c>
      <c r="EZ82" s="188">
        <v>0</v>
      </c>
      <c r="FA82" s="207">
        <v>43503</v>
      </c>
      <c r="FB82" s="198" t="s">
        <v>4907</v>
      </c>
      <c r="FC82" s="187">
        <v>4</v>
      </c>
      <c r="FD82" s="187">
        <v>0</v>
      </c>
      <c r="FE82" s="187" t="s">
        <v>734</v>
      </c>
      <c r="FF82" s="187">
        <v>2</v>
      </c>
      <c r="FG82" s="187" t="s">
        <v>1545</v>
      </c>
      <c r="FH82" s="187">
        <v>0</v>
      </c>
      <c r="FI82" s="200">
        <v>43503</v>
      </c>
      <c r="FJ82" s="198" t="s">
        <v>4908</v>
      </c>
      <c r="FK82" s="188" t="s">
        <v>445</v>
      </c>
      <c r="FL82" s="188">
        <v>0</v>
      </c>
      <c r="FM82" s="188" t="s">
        <v>734</v>
      </c>
      <c r="FN82" s="188">
        <v>2</v>
      </c>
      <c r="FO82" s="188" t="s">
        <v>1524</v>
      </c>
      <c r="FP82" s="184">
        <v>0</v>
      </c>
      <c r="FQ82" s="206">
        <v>43503</v>
      </c>
      <c r="FR82" s="198" t="s">
        <v>4909</v>
      </c>
      <c r="FS82" s="187" t="s">
        <v>445</v>
      </c>
      <c r="FT82" s="187">
        <v>0</v>
      </c>
      <c r="FU82" s="187" t="s">
        <v>734</v>
      </c>
      <c r="FV82" s="187">
        <v>2</v>
      </c>
      <c r="FW82" s="187" t="s">
        <v>1524</v>
      </c>
      <c r="FX82" s="187">
        <v>0</v>
      </c>
      <c r="FY82" s="200">
        <v>43503</v>
      </c>
      <c r="FZ82" s="188" t="s">
        <v>4910</v>
      </c>
      <c r="GA82" s="188">
        <v>2</v>
      </c>
      <c r="GB82" s="188" t="s">
        <v>1546</v>
      </c>
      <c r="GC82" s="188" t="s">
        <v>734</v>
      </c>
      <c r="GD82" s="188">
        <v>2</v>
      </c>
      <c r="GE82" s="188">
        <v>0</v>
      </c>
      <c r="GF82" s="188">
        <v>0</v>
      </c>
      <c r="GG82" s="207">
        <v>43503</v>
      </c>
      <c r="GH82" s="198" t="s">
        <v>4911</v>
      </c>
      <c r="GI82" s="187">
        <v>2</v>
      </c>
      <c r="GJ82" s="187" t="s">
        <v>1473</v>
      </c>
      <c r="GK82" s="187" t="s">
        <v>734</v>
      </c>
      <c r="GL82" s="187">
        <v>2</v>
      </c>
      <c r="GM82" s="187">
        <v>0</v>
      </c>
      <c r="GN82" s="187">
        <v>0</v>
      </c>
      <c r="GO82" s="200">
        <v>43503</v>
      </c>
      <c r="GP82" s="188" t="s">
        <v>4912</v>
      </c>
      <c r="GQ82" s="188">
        <v>1</v>
      </c>
      <c r="GR82" s="188" t="s">
        <v>1546</v>
      </c>
      <c r="GS82" s="188" t="s">
        <v>734</v>
      </c>
      <c r="GT82" s="188">
        <v>2</v>
      </c>
      <c r="GU82" s="188">
        <v>0</v>
      </c>
      <c r="GV82" s="188">
        <v>0</v>
      </c>
      <c r="GW82" s="207">
        <v>43503</v>
      </c>
      <c r="GX82" s="198" t="s">
        <v>4913</v>
      </c>
      <c r="GY82" s="187">
        <v>1</v>
      </c>
      <c r="GZ82" s="187" t="s">
        <v>1473</v>
      </c>
      <c r="HA82" s="187" t="s">
        <v>734</v>
      </c>
      <c r="HB82" s="187">
        <v>2</v>
      </c>
      <c r="HC82" s="187">
        <v>0</v>
      </c>
      <c r="HD82" s="187">
        <v>0</v>
      </c>
      <c r="HE82" s="200">
        <v>43503</v>
      </c>
      <c r="HF82" s="188" t="s">
        <v>4914</v>
      </c>
      <c r="HG82" s="188">
        <v>3</v>
      </c>
      <c r="HH82" s="188" t="s">
        <v>1473</v>
      </c>
      <c r="HI82" s="188" t="s">
        <v>734</v>
      </c>
      <c r="HJ82" s="188">
        <v>2</v>
      </c>
      <c r="HK82" s="188">
        <v>0</v>
      </c>
      <c r="HL82" s="188">
        <v>0</v>
      </c>
      <c r="HM82" s="207">
        <v>43503</v>
      </c>
      <c r="HN82" s="198" t="s">
        <v>4915</v>
      </c>
      <c r="HO82" s="187">
        <v>3</v>
      </c>
      <c r="HP82" s="187" t="s">
        <v>1546</v>
      </c>
      <c r="HQ82" s="187" t="s">
        <v>734</v>
      </c>
      <c r="HR82" s="187">
        <v>2</v>
      </c>
      <c r="HS82" s="187">
        <v>0</v>
      </c>
      <c r="HT82" s="187">
        <v>0</v>
      </c>
      <c r="HU82" s="200">
        <v>43503</v>
      </c>
      <c r="HV82" s="188" t="s">
        <v>4916</v>
      </c>
      <c r="HW82" s="188">
        <v>1</v>
      </c>
      <c r="HX82" s="188" t="s">
        <v>1473</v>
      </c>
      <c r="HY82" s="188" t="s">
        <v>734</v>
      </c>
      <c r="HZ82" s="188">
        <v>2</v>
      </c>
      <c r="IA82" s="188">
        <v>0</v>
      </c>
      <c r="IB82" s="188">
        <v>0</v>
      </c>
      <c r="IC82" s="207">
        <v>43503</v>
      </c>
      <c r="ID82" s="198" t="s">
        <v>4917</v>
      </c>
      <c r="IE82" s="187">
        <v>1</v>
      </c>
      <c r="IF82" s="187" t="s">
        <v>1546</v>
      </c>
      <c r="IG82" s="187" t="s">
        <v>734</v>
      </c>
      <c r="IH82" s="187">
        <v>2</v>
      </c>
      <c r="II82" s="187">
        <v>0</v>
      </c>
      <c r="IJ82" s="187">
        <v>0</v>
      </c>
      <c r="IK82" s="200">
        <v>43503</v>
      </c>
      <c r="IL82" s="188" t="s">
        <v>4918</v>
      </c>
      <c r="IM82" s="188">
        <v>1</v>
      </c>
      <c r="IN82" s="188" t="s">
        <v>1473</v>
      </c>
      <c r="IO82" s="188" t="s">
        <v>734</v>
      </c>
      <c r="IP82" s="188">
        <v>2</v>
      </c>
      <c r="IQ82" s="188">
        <v>0</v>
      </c>
      <c r="IR82" s="188">
        <v>0</v>
      </c>
      <c r="IS82" s="207">
        <v>43503</v>
      </c>
    </row>
    <row r="83" spans="1:253" x14ac:dyDescent="0.3">
      <c r="A83" t="s">
        <v>1279</v>
      </c>
      <c r="B83" t="s">
        <v>788</v>
      </c>
      <c r="C83" t="s">
        <v>814</v>
      </c>
      <c r="D83" t="str">
        <f>Lists!C:C</f>
        <v>Pakistan</v>
      </c>
      <c r="E83" t="s">
        <v>240</v>
      </c>
      <c r="F83" t="s">
        <v>4919</v>
      </c>
      <c r="G83" s="186">
        <v>208449634</v>
      </c>
      <c r="H83" s="187" t="s">
        <v>1495</v>
      </c>
      <c r="I83" s="187" t="s">
        <v>734</v>
      </c>
      <c r="J83" s="187">
        <v>2</v>
      </c>
      <c r="K83" s="187" t="s">
        <v>1506</v>
      </c>
      <c r="L83" s="187" t="s">
        <v>1505</v>
      </c>
      <c r="M83" s="201">
        <v>43507</v>
      </c>
      <c r="N83" s="198" t="s">
        <v>4920</v>
      </c>
      <c r="O83" s="189">
        <v>796096</v>
      </c>
      <c r="P83" s="189" t="s">
        <v>1496</v>
      </c>
      <c r="Q83" s="189" t="s">
        <v>734</v>
      </c>
      <c r="R83" s="189">
        <v>2</v>
      </c>
      <c r="S83" s="189" t="s">
        <v>1525</v>
      </c>
      <c r="T83" s="189" t="s">
        <v>1507</v>
      </c>
      <c r="U83" s="204">
        <v>43503</v>
      </c>
      <c r="V83" s="198" t="s">
        <v>4921</v>
      </c>
      <c r="W83" s="187">
        <v>206774520</v>
      </c>
      <c r="X83" s="187" t="s">
        <v>1496</v>
      </c>
      <c r="Y83" s="187" t="s">
        <v>734</v>
      </c>
      <c r="Z83" s="187">
        <v>2</v>
      </c>
      <c r="AA83" s="187" t="s">
        <v>1509</v>
      </c>
      <c r="AB83" s="187" t="s">
        <v>1507</v>
      </c>
      <c r="AC83" s="201">
        <v>43503</v>
      </c>
      <c r="AD83" s="198" t="s">
        <v>4922</v>
      </c>
      <c r="AE83" s="188">
        <v>2900000</v>
      </c>
      <c r="AF83" s="188" t="s">
        <v>1497</v>
      </c>
      <c r="AG83" s="188" t="s">
        <v>734</v>
      </c>
      <c r="AH83" s="188">
        <v>2</v>
      </c>
      <c r="AI83" s="188" t="s">
        <v>1509</v>
      </c>
      <c r="AJ83" s="188" t="s">
        <v>1510</v>
      </c>
      <c r="AK83" s="207">
        <v>43503</v>
      </c>
      <c r="AL83" s="198" t="s">
        <v>4923</v>
      </c>
      <c r="AM83" s="187">
        <v>266559</v>
      </c>
      <c r="AN83" s="187" t="s">
        <v>1498</v>
      </c>
      <c r="AO83" s="187" t="s">
        <v>734</v>
      </c>
      <c r="AP83" s="187">
        <v>2</v>
      </c>
      <c r="AQ83" s="187" t="s">
        <v>1513</v>
      </c>
      <c r="AR83" s="187" t="s">
        <v>1512</v>
      </c>
      <c r="AS83" s="201">
        <v>43503</v>
      </c>
      <c r="AT83" s="188" t="s">
        <v>4924</v>
      </c>
      <c r="AU83" s="188" t="s">
        <v>445</v>
      </c>
      <c r="AV83" s="188">
        <v>0</v>
      </c>
      <c r="AW83" s="188" t="s">
        <v>734</v>
      </c>
      <c r="AX83" s="188">
        <v>2</v>
      </c>
      <c r="AY83" s="188" t="s">
        <v>1527</v>
      </c>
      <c r="AZ83" s="188">
        <v>0</v>
      </c>
      <c r="BA83" s="207">
        <v>43503</v>
      </c>
      <c r="BB83" s="198" t="s">
        <v>4925</v>
      </c>
      <c r="BC83" s="187">
        <v>3687109</v>
      </c>
      <c r="BD83" s="187" t="s">
        <v>1499</v>
      </c>
      <c r="BE83" s="187" t="s">
        <v>734</v>
      </c>
      <c r="BF83" s="187">
        <v>2</v>
      </c>
      <c r="BG83" s="187" t="s">
        <v>1526</v>
      </c>
      <c r="BH83" s="187">
        <v>0</v>
      </c>
      <c r="BI83" s="200">
        <v>43503</v>
      </c>
      <c r="BJ83" s="188" t="s">
        <v>4926</v>
      </c>
      <c r="BK83" s="188">
        <v>724</v>
      </c>
      <c r="BL83" s="188" t="s">
        <v>1500</v>
      </c>
      <c r="BM83" s="188" t="s">
        <v>734</v>
      </c>
      <c r="BN83" s="188">
        <v>2</v>
      </c>
      <c r="BO83" s="188" t="s">
        <v>1517</v>
      </c>
      <c r="BP83" s="188">
        <v>0</v>
      </c>
      <c r="BQ83" s="207">
        <v>43503</v>
      </c>
      <c r="BR83" s="198" t="s">
        <v>4927</v>
      </c>
      <c r="BS83" s="187" t="s">
        <v>445</v>
      </c>
      <c r="BT83" s="187">
        <v>0</v>
      </c>
      <c r="BU83" s="187" t="s">
        <v>734</v>
      </c>
      <c r="BV83" s="187">
        <v>2</v>
      </c>
      <c r="BW83" s="187">
        <v>0</v>
      </c>
      <c r="BX83" s="187">
        <v>0</v>
      </c>
      <c r="BY83" s="200">
        <v>43503</v>
      </c>
      <c r="BZ83" s="188" t="s">
        <v>4928</v>
      </c>
      <c r="CA83" s="188" t="s">
        <v>445</v>
      </c>
      <c r="CB83" s="188">
        <v>0</v>
      </c>
      <c r="CC83" s="188" t="s">
        <v>734</v>
      </c>
      <c r="CD83" s="188">
        <v>2</v>
      </c>
      <c r="CE83" s="188">
        <v>0</v>
      </c>
      <c r="CF83" s="188">
        <v>0</v>
      </c>
      <c r="CG83" s="207">
        <v>43503</v>
      </c>
      <c r="CH83" s="198" t="s">
        <v>4929</v>
      </c>
      <c r="CI83" s="188" t="e">
        <v>#N/A</v>
      </c>
      <c r="CJ83" s="188" t="e">
        <v>#N/A</v>
      </c>
      <c r="CK83" s="188" t="e">
        <v>#N/A</v>
      </c>
      <c r="CL83" s="188" t="e">
        <v>#N/A</v>
      </c>
      <c r="CM83" s="188" t="e">
        <v>#N/A</v>
      </c>
      <c r="CN83" s="188" t="e">
        <v>#N/A</v>
      </c>
      <c r="CO83" s="195" t="e">
        <v>#N/A</v>
      </c>
      <c r="CP83" s="188" t="s">
        <v>4930</v>
      </c>
      <c r="CQ83" s="187" t="s">
        <v>445</v>
      </c>
      <c r="CR83" s="187" t="s">
        <v>1501</v>
      </c>
      <c r="CS83" s="187" t="s">
        <v>734</v>
      </c>
      <c r="CT83" s="187">
        <v>2</v>
      </c>
      <c r="CU83" s="187" t="s">
        <v>1528</v>
      </c>
      <c r="CV83" s="187" t="s">
        <v>1519</v>
      </c>
      <c r="CW83" s="200">
        <v>43503</v>
      </c>
      <c r="CX83" s="184" t="str">
        <f t="shared" si="10"/>
        <v>PAK003People in Need</v>
      </c>
      <c r="CY83" s="184">
        <f>IF(LOOKUP(2,1/(Log!$K$1:$K$7986=CX83),Log!$E$1:$E$7986)="x","x",ROUND(LOOKUP(2,1/(Log!$K$1:$K$7986=CX83),Log!$E$1:$E$7986),-3))</f>
        <v>2900000</v>
      </c>
      <c r="CZ83" s="188" t="str">
        <f>LOOKUP(2,1/('[4]Raw data'!$K$1:$K$7986=CX83),'[4]Raw data'!$F$1:$F$7986)</f>
        <v>UNICEF 01/2019</v>
      </c>
      <c r="DA83" s="188" t="str">
        <f>LOOKUP(2,1/('[4]Raw data'!$K$1:$K$7986=CX83),'[4]Raw data'!$G$1:$G$7986)</f>
        <v>Medium</v>
      </c>
      <c r="DB83" s="188">
        <f>LOOKUP(2,1/('[4]Raw data'!$K$1:$K$7986=CX83),'[4]Raw data'!$H$1:$H$7986)</f>
        <v>2</v>
      </c>
      <c r="DC83" s="188" t="str">
        <f>LOOKUP(2,1/('[4]Raw data'!$K$1:$K$7986=CX83),'[4]Raw data'!$J$1:$J$7986)</f>
        <v xml:space="preserve">Total amount of people in need according to UNICEF. This number is likely to include conflict and drought. There is no PIN number available on conflict only. Conflict is widespread in Pakistan and at least 191438 people are displaced by the conflict in Pakistan and are going to be in high need. </v>
      </c>
      <c r="DD83" s="188" t="str">
        <f>LOOKUP(2,1/('[4]Raw data'!$K$1:$K$7986=CX83),'[4]Raw data'!$I$1:$I$7986)</f>
        <v>https://reliefweb.int/sites/reliefweb.int/files/resources/2019-HAC-Pakistan%20%281%29.pdf</v>
      </c>
      <c r="DE83" s="207">
        <f>LOOKUP(2,1/('[4]Raw data'!$K$1:$K$7986=CX83),'[4]Raw data'!$L$1:$L$7986)</f>
        <v>43503</v>
      </c>
      <c r="DF83" s="197" t="str">
        <f t="shared" si="11"/>
        <v>PAK003People facing minimal humanitarian needs (level 1)</v>
      </c>
      <c r="DG83" s="183">
        <f>IF(LOOKUP(2,1/(Log!$K$1:$K$7986=DF83),Log!$E$1:$E$7986)="x","x",ROUND(LOOKUP(2,1/(Log!$K$1:$K$7986=DF83),Log!$E$1:$E$7986),-3))</f>
        <v>0</v>
      </c>
      <c r="DH83" s="187" t="str">
        <f>LOOKUP(2,1/('[4]Raw data'!$K$1:$K$7986=DF83),'[4]Raw data'!$F$1:$F$7986)</f>
        <v>UNICEF 01/2019</v>
      </c>
      <c r="DI83" s="187" t="str">
        <f>LOOKUP(2,1/('[4]Raw data'!$K$1:$K$7986=DF83),'[4]Raw data'!$G$1:$G$7986)</f>
        <v>Medium</v>
      </c>
      <c r="DJ83" s="187">
        <f>LOOKUP(2,1/('[4]Raw data'!$K$1:$K$7986=DF83),'[4]Raw data'!$H$1:$H$7986)</f>
        <v>2</v>
      </c>
      <c r="DK83" s="187" t="str">
        <f>LOOKUP(2,1/('[4]Raw data'!$K$1:$K$7986=DF83),'[4]Raw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DL83" s="187" t="str">
        <f>LOOKUP(2,1/('[4]Raw data'!$K$1:$K$7986=DF83),'[4]Raw data'!$I$1:$I$7986)</f>
        <v>https://reliefweb.int/sites/reliefweb.int/files/resources/2019-HAC-Pakistan%20%281%29.pdf</v>
      </c>
      <c r="DM83" s="200">
        <f>LOOKUP(2,1/('[4]Raw data'!$K$1:$K$7986=DF83),'[4]Raw data'!$L$1:$L$7986)</f>
        <v>43503</v>
      </c>
      <c r="DN83" s="188" t="str">
        <f t="shared" si="6"/>
        <v>PAK003People facing stressed humanitarian needs (level 2)</v>
      </c>
      <c r="DO83" s="184">
        <f>IF(LOOKUP(2,1/(Log!$K$1:$K$7986=DN83),Log!$E$1:$E$7986)="x","x",ROUND(LOOKUP(2,1/(Log!$K$1:$K$7986=DN83),Log!$E$1:$E$7986),-3))</f>
        <v>0</v>
      </c>
      <c r="DP83" s="188" t="str">
        <f>LOOKUP(2,1/('[4]Raw data'!$K$1:$K$7986=DN83),'[4]Raw data'!$F$1:$F$7986)</f>
        <v>UNICEF 01/2019</v>
      </c>
      <c r="DQ83" s="188" t="str">
        <f>LOOKUP(2,1/('[4]Raw data'!$K$1:$K$7986=DN83),'[4]Raw data'!$G$1:$G$7986)</f>
        <v>Medium</v>
      </c>
      <c r="DR83" s="188">
        <f>LOOKUP(2,1/('[4]Raw data'!$K$1:$K$7986=DN83),'[4]Raw data'!$H$1:$H$7986)</f>
        <v>2</v>
      </c>
      <c r="DS83" s="188" t="str">
        <f>LOOKUP(2,1/('[4]Raw data'!$K$1:$K$7986=DN83),'[4]Raw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DT83" s="188" t="str">
        <f>LOOKUP(2,1/('[4]Raw data'!$K$1:$K$7986=DN83),'[4]Raw data'!$I$1:$I$7986)</f>
        <v>https://reliefweb.int/sites/reliefweb.int/files/resources/2019-HAC-Pakistan%20%281%29.pdf</v>
      </c>
      <c r="DU83" s="207">
        <f>LOOKUP(2,1/('[4]Raw data'!$K$1:$K$7986=DN83),'[4]Raw data'!$L$1:$L$7986)</f>
        <v>43503</v>
      </c>
      <c r="DV83" s="198" t="str">
        <f t="shared" si="7"/>
        <v>PAK003People  facing moderate humanitarian needs (level 3)</v>
      </c>
      <c r="DW83" s="183">
        <f>IF(LOOKUP(2,1/(Log!$K$1:$K$7986=DV83),Log!$E$1:$E$7986)="x","x",ROUND(LOOKUP(2,1/(Log!$K$1:$K$7986=DV83),Log!$E$1:$E$7986),-3))</f>
        <v>2900000</v>
      </c>
      <c r="DX83" s="187" t="str">
        <f>LOOKUP(2,1/('[4]Raw data'!$K$1:$K$7986=DV83),'[4]Raw data'!$F$1:$F$7986)</f>
        <v>UNICEF 01/2019</v>
      </c>
      <c r="DY83" s="187" t="str">
        <f>LOOKUP(2,1/('[4]Raw data'!$K$1:$K$7986=DV83),'[4]Raw data'!$G$1:$G$7986)</f>
        <v>Medium</v>
      </c>
      <c r="DZ83" s="187">
        <f>LOOKUP(2,1/('[4]Raw data'!$K$1:$K$7986=DV83),'[4]Raw data'!$H$1:$H$7986)</f>
        <v>2</v>
      </c>
      <c r="EA83" s="187" t="str">
        <f>LOOKUP(2,1/('[4]Raw data'!$K$1:$K$7986=DV83),'[4]Raw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EB83" s="187" t="str">
        <f>LOOKUP(2,1/('[4]Raw data'!$K$1:$K$7986=DV83),'[4]Raw data'!$I$1:$I$7986)</f>
        <v>https://reliefweb.int/sites/reliefweb.int/files/resources/2019-HAC-Pakistan%20%281%29.pdf</v>
      </c>
      <c r="EC83" s="200">
        <f>LOOKUP(2,1/('[4]Raw data'!$K$1:$K$7986=DV83),'[4]Raw data'!$L$1:$L$7986)</f>
        <v>43503</v>
      </c>
      <c r="ED83" s="188" t="str">
        <f t="shared" si="8"/>
        <v>PAK003People facing severe humanitarian needs (level 4)</v>
      </c>
      <c r="EE83" s="184">
        <f>IF(LOOKUP(2,1/(Log!$K$1:$K$7986=ED83),Log!$E$1:$E$7986)="x","x",ROUND(LOOKUP(2,1/(Log!$K$1:$K$7986=ED83),Log!$E$1:$E$7986),-3))</f>
        <v>0</v>
      </c>
      <c r="EF83" s="188" t="str">
        <f>LOOKUP(2,1/('[4]Raw data'!$K$1:$K$7986=ED83),'[4]Raw data'!$F$1:$F$7986)</f>
        <v>UNICEF 01/2019</v>
      </c>
      <c r="EG83" s="188" t="str">
        <f>LOOKUP(2,1/('[4]Raw data'!$K$1:$K$7986=ED83),'[4]Raw data'!$G$1:$G$7986)</f>
        <v>Medium</v>
      </c>
      <c r="EH83" s="188">
        <f>LOOKUP(2,1/('[4]Raw data'!$K$1:$K$7986=ED83),'[4]Raw data'!$H$1:$H$7986)</f>
        <v>2</v>
      </c>
      <c r="EI83" s="188" t="str">
        <f>LOOKUP(2,1/('[4]Raw data'!$K$1:$K$7986=ED83),'[4]Raw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EJ83" s="188" t="str">
        <f>LOOKUP(2,1/('[4]Raw data'!$K$1:$K$7986=ED83),'[4]Raw data'!$I$1:$I$7986)</f>
        <v>https://reliefweb.int/sites/reliefweb.int/files/resources/2019-HAC-Pakistan%20%281%29.pdf</v>
      </c>
      <c r="EK83" s="207">
        <f>LOOKUP(2,1/('[4]Raw data'!$K$1:$K$7986=ED83),'[4]Raw data'!$L$1:$L$7986)</f>
        <v>43503</v>
      </c>
      <c r="EL83" s="198" t="str">
        <f t="shared" si="9"/>
        <v>PAK003People facing extreme humanitarian needs (level 5)</v>
      </c>
      <c r="EM83" s="183">
        <f>IF(LOOKUP(2,1/(Log!$K$1:$K$7986=EL83),Log!$E$1:$E$7986)="x","x",ROUND(LOOKUP(2,1/(Log!$K$1:$K$7986=EL83),Log!$E$1:$E$7986),-3))</f>
        <v>0</v>
      </c>
      <c r="EN83" s="187" t="str">
        <f>LOOKUP(2,1/('[4]Raw data'!$K$1:$K$7986=EL83),'[4]Raw data'!$F$1:$F$7986)</f>
        <v>UNICEF 01/2019</v>
      </c>
      <c r="EO83" s="187" t="str">
        <f>LOOKUP(2,1/('[4]Raw data'!$K$1:$K$7986=EL83),'[4]Raw data'!$G$1:$G$7986)</f>
        <v>Medium</v>
      </c>
      <c r="EP83" s="187">
        <f>LOOKUP(2,1/('[4]Raw data'!$K$1:$K$7986=EL83),'[4]Raw data'!$H$1:$H$7986)</f>
        <v>2</v>
      </c>
      <c r="EQ83" s="187" t="str">
        <f>LOOKUP(2,1/('[4]Raw data'!$K$1:$K$7986=EL83),'[4]Raw data'!$J$1:$J$7986)</f>
        <v xml:space="preserve">Total people in need in Pakistan due to conflict and drought, according to UNICEF. This number is likely to be an underestimation of the total people in need, considering that the Red Cross estimates that 2807350 people are affected by drought.  Most people are likely to face moderate humanitarian conditions due to conflict and drought. </v>
      </c>
      <c r="ER83" s="187" t="str">
        <f>LOOKUP(2,1/('[4]Raw data'!$K$1:$K$7986=EL83),'[4]Raw data'!$I$1:$I$7986)</f>
        <v>https://reliefweb.int/sites/reliefweb.int/files/resources/2019-HAC-Pakistan%20%281%29.pdf</v>
      </c>
      <c r="ES83" s="200">
        <f>LOOKUP(2,1/('[4]Raw data'!$K$1:$K$7986=EL83),'[4]Raw data'!$L$1:$L$7986)</f>
        <v>43503</v>
      </c>
      <c r="ET83" s="188" t="s">
        <v>4931</v>
      </c>
      <c r="EU83" s="188">
        <v>724</v>
      </c>
      <c r="EV83" s="188" t="s">
        <v>1500</v>
      </c>
      <c r="EW83" s="188" t="s">
        <v>734</v>
      </c>
      <c r="EX83" s="188">
        <v>2</v>
      </c>
      <c r="EY83" s="188" t="s">
        <v>1517</v>
      </c>
      <c r="EZ83" s="188">
        <v>0</v>
      </c>
      <c r="FA83" s="207">
        <v>43503</v>
      </c>
      <c r="FB83" s="198" t="s">
        <v>4932</v>
      </c>
      <c r="FC83" s="187">
        <v>5</v>
      </c>
      <c r="FD83" s="187">
        <v>0</v>
      </c>
      <c r="FE83" s="187" t="s">
        <v>734</v>
      </c>
      <c r="FF83" s="187">
        <v>2</v>
      </c>
      <c r="FG83" s="187" t="s">
        <v>1523</v>
      </c>
      <c r="FH83" s="187">
        <v>0</v>
      </c>
      <c r="FI83" s="200">
        <v>43503</v>
      </c>
      <c r="FJ83" s="198" t="s">
        <v>4933</v>
      </c>
      <c r="FK83" s="188" t="s">
        <v>445</v>
      </c>
      <c r="FL83" s="188">
        <v>0</v>
      </c>
      <c r="FM83" s="188" t="s">
        <v>734</v>
      </c>
      <c r="FN83" s="188">
        <v>2</v>
      </c>
      <c r="FO83" s="188" t="s">
        <v>1524</v>
      </c>
      <c r="FP83" s="184">
        <v>0</v>
      </c>
      <c r="FQ83" s="206">
        <v>43503</v>
      </c>
      <c r="FR83" s="198" t="s">
        <v>4934</v>
      </c>
      <c r="FS83" s="187" t="s">
        <v>445</v>
      </c>
      <c r="FT83" s="187">
        <v>0</v>
      </c>
      <c r="FU83" s="187" t="s">
        <v>734</v>
      </c>
      <c r="FV83" s="187">
        <v>2</v>
      </c>
      <c r="FW83" s="187" t="s">
        <v>1524</v>
      </c>
      <c r="FX83" s="187">
        <v>0</v>
      </c>
      <c r="FY83" s="200">
        <v>43503</v>
      </c>
      <c r="FZ83" s="188" t="s">
        <v>4935</v>
      </c>
      <c r="GA83" s="188">
        <v>2</v>
      </c>
      <c r="GB83" s="188">
        <v>0</v>
      </c>
      <c r="GC83" s="188" t="s">
        <v>734</v>
      </c>
      <c r="GD83" s="188">
        <v>2</v>
      </c>
      <c r="GE83" s="188">
        <v>0</v>
      </c>
      <c r="GF83" s="188">
        <v>0</v>
      </c>
      <c r="GG83" s="207">
        <v>43503</v>
      </c>
      <c r="GH83" s="198" t="s">
        <v>4936</v>
      </c>
      <c r="GI83" s="187">
        <v>2</v>
      </c>
      <c r="GJ83" s="187">
        <v>0</v>
      </c>
      <c r="GK83" s="187" t="s">
        <v>734</v>
      </c>
      <c r="GL83" s="187">
        <v>2</v>
      </c>
      <c r="GM83" s="187">
        <v>0</v>
      </c>
      <c r="GN83" s="187">
        <v>0</v>
      </c>
      <c r="GO83" s="200">
        <v>43503</v>
      </c>
      <c r="GP83" s="188" t="s">
        <v>4937</v>
      </c>
      <c r="GQ83" s="188">
        <v>1</v>
      </c>
      <c r="GR83" s="188">
        <v>0</v>
      </c>
      <c r="GS83" s="188" t="s">
        <v>734</v>
      </c>
      <c r="GT83" s="188">
        <v>2</v>
      </c>
      <c r="GU83" s="188">
        <v>0</v>
      </c>
      <c r="GV83" s="188">
        <v>0</v>
      </c>
      <c r="GW83" s="207">
        <v>43503</v>
      </c>
      <c r="GX83" s="198" t="s">
        <v>4938</v>
      </c>
      <c r="GY83" s="187">
        <v>1</v>
      </c>
      <c r="GZ83" s="187">
        <v>0</v>
      </c>
      <c r="HA83" s="187" t="s">
        <v>734</v>
      </c>
      <c r="HB83" s="187">
        <v>2</v>
      </c>
      <c r="HC83" s="187">
        <v>0</v>
      </c>
      <c r="HD83" s="187">
        <v>0</v>
      </c>
      <c r="HE83" s="200">
        <v>43503</v>
      </c>
      <c r="HF83" s="188" t="s">
        <v>4939</v>
      </c>
      <c r="HG83" s="188">
        <v>3</v>
      </c>
      <c r="HH83" s="188">
        <v>0</v>
      </c>
      <c r="HI83" s="188" t="s">
        <v>734</v>
      </c>
      <c r="HJ83" s="188">
        <v>2</v>
      </c>
      <c r="HK83" s="188">
        <v>0</v>
      </c>
      <c r="HL83" s="188">
        <v>0</v>
      </c>
      <c r="HM83" s="207">
        <v>43503</v>
      </c>
      <c r="HN83" s="198" t="s">
        <v>4940</v>
      </c>
      <c r="HO83" s="187">
        <v>3</v>
      </c>
      <c r="HP83" s="187">
        <v>0</v>
      </c>
      <c r="HQ83" s="187" t="s">
        <v>734</v>
      </c>
      <c r="HR83" s="187">
        <v>2</v>
      </c>
      <c r="HS83" s="187">
        <v>0</v>
      </c>
      <c r="HT83" s="187">
        <v>0</v>
      </c>
      <c r="HU83" s="200">
        <v>43503</v>
      </c>
      <c r="HV83" s="188" t="s">
        <v>4941</v>
      </c>
      <c r="HW83" s="188">
        <v>1</v>
      </c>
      <c r="HX83" s="188">
        <v>0</v>
      </c>
      <c r="HY83" s="188" t="s">
        <v>734</v>
      </c>
      <c r="HZ83" s="188">
        <v>2</v>
      </c>
      <c r="IA83" s="188">
        <v>0</v>
      </c>
      <c r="IB83" s="188">
        <v>0</v>
      </c>
      <c r="IC83" s="207">
        <v>43503</v>
      </c>
      <c r="ID83" s="198" t="s">
        <v>4942</v>
      </c>
      <c r="IE83" s="187">
        <v>1</v>
      </c>
      <c r="IF83" s="187">
        <v>0</v>
      </c>
      <c r="IG83" s="187" t="s">
        <v>734</v>
      </c>
      <c r="IH83" s="187">
        <v>2</v>
      </c>
      <c r="II83" s="187">
        <v>0</v>
      </c>
      <c r="IJ83" s="187">
        <v>0</v>
      </c>
      <c r="IK83" s="200">
        <v>43503</v>
      </c>
      <c r="IL83" s="188" t="s">
        <v>4943</v>
      </c>
      <c r="IM83" s="188">
        <v>1</v>
      </c>
      <c r="IN83" s="188">
        <v>0</v>
      </c>
      <c r="IO83" s="188" t="s">
        <v>734</v>
      </c>
      <c r="IP83" s="188">
        <v>2</v>
      </c>
      <c r="IQ83" s="188">
        <v>0</v>
      </c>
      <c r="IR83" s="188">
        <v>0</v>
      </c>
      <c r="IS83" s="207">
        <v>43503</v>
      </c>
    </row>
    <row r="84" spans="1:253" x14ac:dyDescent="0.3">
      <c r="A84" t="s">
        <v>1275</v>
      </c>
      <c r="B84" t="s">
        <v>788</v>
      </c>
      <c r="C84" t="s">
        <v>803</v>
      </c>
      <c r="D84" t="str">
        <f>Lists!C:C</f>
        <v>Palestine</v>
      </c>
      <c r="E84" t="s">
        <v>237</v>
      </c>
      <c r="F84" t="s">
        <v>4944</v>
      </c>
      <c r="G84" s="186">
        <v>4702927</v>
      </c>
      <c r="H84" s="187" t="s">
        <v>1426</v>
      </c>
      <c r="I84" s="187" t="s">
        <v>734</v>
      </c>
      <c r="J84" s="187">
        <v>2</v>
      </c>
      <c r="K84" s="187" t="s">
        <v>1428</v>
      </c>
      <c r="L84" s="187" t="s">
        <v>1427</v>
      </c>
      <c r="M84" s="201">
        <v>43503</v>
      </c>
      <c r="N84" s="198" t="s">
        <v>4945</v>
      </c>
      <c r="O84" s="189">
        <v>6311</v>
      </c>
      <c r="P84" s="189" t="s">
        <v>1430</v>
      </c>
      <c r="Q84" s="189" t="s">
        <v>734</v>
      </c>
      <c r="R84" s="189">
        <v>2</v>
      </c>
      <c r="S84" s="189" t="s">
        <v>1432</v>
      </c>
      <c r="T84" s="189" t="s">
        <v>1431</v>
      </c>
      <c r="U84" s="204">
        <v>43503</v>
      </c>
      <c r="V84" s="198" t="s">
        <v>4946</v>
      </c>
      <c r="W84" s="187">
        <v>4702927</v>
      </c>
      <c r="X84" s="187" t="s">
        <v>1426</v>
      </c>
      <c r="Y84" s="187">
        <v>0</v>
      </c>
      <c r="Z84" s="187" t="b">
        <v>0</v>
      </c>
      <c r="AA84" s="187" t="s">
        <v>1433</v>
      </c>
      <c r="AB84" s="187">
        <v>0</v>
      </c>
      <c r="AC84" s="201">
        <v>43503</v>
      </c>
      <c r="AD84" s="198" t="s">
        <v>4947</v>
      </c>
      <c r="AE84" s="188">
        <v>4702927</v>
      </c>
      <c r="AF84" s="188" t="s">
        <v>1429</v>
      </c>
      <c r="AG84" s="188">
        <v>0</v>
      </c>
      <c r="AH84" s="188" t="b">
        <v>0</v>
      </c>
      <c r="AI84" s="188" t="s">
        <v>1433</v>
      </c>
      <c r="AJ84" s="188">
        <v>0</v>
      </c>
      <c r="AK84" s="207">
        <v>43503</v>
      </c>
      <c r="AL84" s="198" t="s">
        <v>4948</v>
      </c>
      <c r="AM84" s="187">
        <v>14416</v>
      </c>
      <c r="AN84" s="187" t="s">
        <v>1434</v>
      </c>
      <c r="AO84" s="187" t="s">
        <v>734</v>
      </c>
      <c r="AP84" s="187">
        <v>2</v>
      </c>
      <c r="AQ84" s="187" t="s">
        <v>1436</v>
      </c>
      <c r="AR84" s="187" t="s">
        <v>1435</v>
      </c>
      <c r="AS84" s="201">
        <v>43503</v>
      </c>
      <c r="AT84" s="188" t="s">
        <v>4949</v>
      </c>
      <c r="AU84" s="188">
        <v>9577</v>
      </c>
      <c r="AV84" s="188" t="s">
        <v>1437</v>
      </c>
      <c r="AW84" s="188" t="s">
        <v>734</v>
      </c>
      <c r="AX84" s="188">
        <v>2</v>
      </c>
      <c r="AY84" s="188" t="s">
        <v>1439</v>
      </c>
      <c r="AZ84" s="188" t="s">
        <v>1438</v>
      </c>
      <c r="BA84" s="207">
        <v>43503</v>
      </c>
      <c r="BB84" s="198" t="s">
        <v>4950</v>
      </c>
      <c r="BC84" s="187" t="s">
        <v>445</v>
      </c>
      <c r="BD84" s="187">
        <v>0</v>
      </c>
      <c r="BE84" s="187">
        <v>0</v>
      </c>
      <c r="BF84" s="187" t="b">
        <v>0</v>
      </c>
      <c r="BG84" s="187" t="s">
        <v>1439</v>
      </c>
      <c r="BH84" s="187" t="s">
        <v>1438</v>
      </c>
      <c r="BI84" s="200">
        <v>43503</v>
      </c>
      <c r="BJ84" s="188" t="s">
        <v>4951</v>
      </c>
      <c r="BK84" s="188">
        <v>147</v>
      </c>
      <c r="BL84" s="188" t="s">
        <v>1440</v>
      </c>
      <c r="BM84" s="188" t="s">
        <v>734</v>
      </c>
      <c r="BN84" s="188">
        <v>2</v>
      </c>
      <c r="BO84" s="188" t="s">
        <v>1439</v>
      </c>
      <c r="BP84" s="188">
        <v>0</v>
      </c>
      <c r="BQ84" s="207">
        <v>43503</v>
      </c>
      <c r="BR84" s="198" t="s">
        <v>4952</v>
      </c>
      <c r="BS84" s="187">
        <v>160000</v>
      </c>
      <c r="BT84" s="187" t="s">
        <v>1434</v>
      </c>
      <c r="BU84" s="187" t="s">
        <v>734</v>
      </c>
      <c r="BV84" s="187">
        <v>2</v>
      </c>
      <c r="BW84" s="187" t="s">
        <v>1443</v>
      </c>
      <c r="BX84" s="187" t="s">
        <v>1442</v>
      </c>
      <c r="BY84" s="200">
        <v>43503</v>
      </c>
      <c r="BZ84" s="188" t="s">
        <v>4953</v>
      </c>
      <c r="CA84" s="188">
        <v>11422</v>
      </c>
      <c r="CB84" s="188" t="s">
        <v>1434</v>
      </c>
      <c r="CC84" s="188" t="s">
        <v>734</v>
      </c>
      <c r="CD84" s="188">
        <v>2</v>
      </c>
      <c r="CE84" s="188" t="s">
        <v>1444</v>
      </c>
      <c r="CF84" s="188" t="s">
        <v>1435</v>
      </c>
      <c r="CG84" s="207">
        <v>43503</v>
      </c>
      <c r="CH84" s="198" t="s">
        <v>4954</v>
      </c>
      <c r="CI84" s="188" t="e">
        <v>#N/A</v>
      </c>
      <c r="CJ84" s="188" t="e">
        <v>#N/A</v>
      </c>
      <c r="CK84" s="188" t="e">
        <v>#N/A</v>
      </c>
      <c r="CL84" s="188" t="e">
        <v>#N/A</v>
      </c>
      <c r="CM84" s="188" t="e">
        <v>#N/A</v>
      </c>
      <c r="CN84" s="188" t="e">
        <v>#N/A</v>
      </c>
      <c r="CO84" s="195" t="e">
        <v>#N/A</v>
      </c>
      <c r="CP84" s="188" t="s">
        <v>4955</v>
      </c>
      <c r="CQ84" s="187" t="s">
        <v>445</v>
      </c>
      <c r="CR84" s="187">
        <v>0</v>
      </c>
      <c r="CS84" s="187">
        <v>0</v>
      </c>
      <c r="CT84" s="187" t="b">
        <v>0</v>
      </c>
      <c r="CU84" s="187">
        <v>0</v>
      </c>
      <c r="CV84" s="187">
        <v>0</v>
      </c>
      <c r="CW84" s="200">
        <v>43503</v>
      </c>
      <c r="CX84" s="184" t="str">
        <f t="shared" si="10"/>
        <v>PSE002People in Need</v>
      </c>
      <c r="CY84" s="184">
        <f>IF(LOOKUP(2,1/(Log!$K$1:$K$7986=CX84),Log!$E$1:$E$7986)="x","x",ROUND(LOOKUP(2,1/(Log!$K$1:$K$7986=CX84),Log!$E$1:$E$7986),-3))</f>
        <v>2500000</v>
      </c>
      <c r="CZ84" s="188" t="str">
        <f>LOOKUP(2,1/('[4]Raw data'!$K$1:$K$7986=CX84),'[4]Raw data'!$F$1:$F$7986)</f>
        <v>HNO 2019</v>
      </c>
      <c r="DA84" s="188">
        <f>LOOKUP(2,1/('[4]Raw data'!$K$1:$K$7986=CX84),'[4]Raw data'!$G$1:$G$7986)</f>
        <v>0</v>
      </c>
      <c r="DB84" s="188" t="b">
        <f>LOOKUP(2,1/('[4]Raw data'!$K$1:$K$7986=CX84),'[4]Raw data'!$H$1:$H$7986)</f>
        <v>0</v>
      </c>
      <c r="DC84" s="188">
        <f>LOOKUP(2,1/('[4]Raw data'!$K$1:$K$7986=CX84),'[4]Raw data'!$J$1:$J$7986)</f>
        <v>0</v>
      </c>
      <c r="DD84" s="188" t="str">
        <f>LOOKUP(2,1/('[4]Raw data'!$K$1:$K$7986=CX84),'[4]Raw data'!$I$1:$I$7986)</f>
        <v>https://reliefweb.int/sites/reliefweb.int/files/resources/humanitarian_needs_overview_2019-%281%29.pdf</v>
      </c>
      <c r="DE84" s="207">
        <f>LOOKUP(2,1/('[4]Raw data'!$K$1:$K$7986=CX84),'[4]Raw data'!$L$1:$L$7986)</f>
        <v>43503</v>
      </c>
      <c r="DF84" s="197" t="str">
        <f t="shared" si="11"/>
        <v>PSE002People facing minimal humanitarian needs (level 1)</v>
      </c>
      <c r="DG84" s="183">
        <f>IF(LOOKUP(2,1/(Log!$K$1:$K$7986=DF84),Log!$E$1:$E$7986)="x","x",ROUND(LOOKUP(2,1/(Log!$K$1:$K$7986=DF84),Log!$E$1:$E$7986),-3))</f>
        <v>141000</v>
      </c>
      <c r="DH84" s="187" t="str">
        <f>LOOKUP(2,1/('[4]Raw data'!$K$1:$K$7986=DF84),'[4]Raw data'!$F$1:$F$7986)</f>
        <v>ocha hno DATA 2019</v>
      </c>
      <c r="DI84" s="187" t="str">
        <f>LOOKUP(2,1/('[4]Raw data'!$K$1:$K$7986=DF84),'[4]Raw data'!$G$1:$G$7986)</f>
        <v>Medium</v>
      </c>
      <c r="DJ84" s="187">
        <f>LOOKUP(2,1/('[4]Raw data'!$K$1:$K$7986=DF84),'[4]Raw data'!$H$1:$H$7986)</f>
        <v>2</v>
      </c>
      <c r="DK84" s="187" t="str">
        <f>LOOKUP(2,1/('[4]Raw data'!$K$1:$K$7986=DF84),'[4]Raw data'!$J$1:$J$7986)</f>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
      <c r="DL84" s="187">
        <f>LOOKUP(2,1/('[4]Raw data'!$K$1:$K$7986=DF84),'[4]Raw data'!$I$1:$I$7986)</f>
        <v>0</v>
      </c>
      <c r="DM84" s="200">
        <f>LOOKUP(2,1/('[4]Raw data'!$K$1:$K$7986=DF84),'[4]Raw data'!$L$1:$L$7986)</f>
        <v>43503</v>
      </c>
      <c r="DN84" s="188" t="str">
        <f t="shared" si="6"/>
        <v>PSE002People facing stressed humanitarian needs (level 2)</v>
      </c>
      <c r="DO84" s="184">
        <f>IF(LOOKUP(2,1/(Log!$K$1:$K$7986=DN84),Log!$E$1:$E$7986)="x","x",ROUND(LOOKUP(2,1/(Log!$K$1:$K$7986=DN84),Log!$E$1:$E$7986),-3))</f>
        <v>87000</v>
      </c>
      <c r="DP84" s="188" t="str">
        <f>LOOKUP(2,1/('[4]Raw data'!$K$1:$K$7986=DN84),'[4]Raw data'!$F$1:$F$7986)</f>
        <v>ocha hno DATA 2020</v>
      </c>
      <c r="DQ84" s="188" t="str">
        <f>LOOKUP(2,1/('[4]Raw data'!$K$1:$K$7986=DN84),'[4]Raw data'!$G$1:$G$7986)</f>
        <v>Medium</v>
      </c>
      <c r="DR84" s="188">
        <f>LOOKUP(2,1/('[4]Raw data'!$K$1:$K$7986=DN84),'[4]Raw data'!$H$1:$H$7986)</f>
        <v>2</v>
      </c>
      <c r="DS84" s="188" t="str">
        <f>LOOKUP(2,1/('[4]Raw data'!$K$1:$K$7986=DN84),'[4]Raw data'!$J$1:$J$7986)</f>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
      <c r="DT84" s="188">
        <f>LOOKUP(2,1/('[4]Raw data'!$K$1:$K$7986=DN84),'[4]Raw data'!$I$1:$I$7986)</f>
        <v>0</v>
      </c>
      <c r="DU84" s="207">
        <f>LOOKUP(2,1/('[4]Raw data'!$K$1:$K$7986=DN84),'[4]Raw data'!$L$1:$L$7986)</f>
        <v>43503</v>
      </c>
      <c r="DV84" s="198" t="str">
        <f t="shared" si="7"/>
        <v>PSE002People  facing moderate humanitarian needs (level 3)</v>
      </c>
      <c r="DW84" s="183">
        <f>IF(LOOKUP(2,1/(Log!$K$1:$K$7986=DV84),Log!$E$1:$E$7986)="x","x",ROUND(LOOKUP(2,1/(Log!$K$1:$K$7986=DV84),Log!$E$1:$E$7986),-3))</f>
        <v>329000</v>
      </c>
      <c r="DX84" s="187" t="str">
        <f>LOOKUP(2,1/('[4]Raw data'!$K$1:$K$7986=DV84),'[4]Raw data'!$F$1:$F$7986)</f>
        <v>ocha hno DATA 2021</v>
      </c>
      <c r="DY84" s="187" t="str">
        <f>LOOKUP(2,1/('[4]Raw data'!$K$1:$K$7986=DV84),'[4]Raw data'!$G$1:$G$7986)</f>
        <v>Medium</v>
      </c>
      <c r="DZ84" s="187">
        <f>LOOKUP(2,1/('[4]Raw data'!$K$1:$K$7986=DV84),'[4]Raw data'!$H$1:$H$7986)</f>
        <v>2</v>
      </c>
      <c r="EA84" s="187" t="str">
        <f>LOOKUP(2,1/('[4]Raw data'!$K$1:$K$7986=DV84),'[4]Raw data'!$J$1:$J$7986)</f>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
      <c r="EB84" s="187">
        <f>LOOKUP(2,1/('[4]Raw data'!$K$1:$K$7986=DV84),'[4]Raw data'!$I$1:$I$7986)</f>
        <v>0</v>
      </c>
      <c r="EC84" s="200">
        <f>LOOKUP(2,1/('[4]Raw data'!$K$1:$K$7986=DV84),'[4]Raw data'!$L$1:$L$7986)</f>
        <v>43503</v>
      </c>
      <c r="ED84" s="188" t="str">
        <f t="shared" si="8"/>
        <v>PSE002People facing severe humanitarian needs (level 4)</v>
      </c>
      <c r="EE84" s="184">
        <f>IF(LOOKUP(2,1/(Log!$K$1:$K$7986=ED84),Log!$E$1:$E$7986)="x","x",ROUND(LOOKUP(2,1/(Log!$K$1:$K$7986=ED84),Log!$E$1:$E$7986),-3))</f>
        <v>1021000</v>
      </c>
      <c r="EF84" s="188" t="str">
        <f>LOOKUP(2,1/('[4]Raw data'!$K$1:$K$7986=ED84),'[4]Raw data'!$F$1:$F$7986)</f>
        <v>ocha hno DATA 2022</v>
      </c>
      <c r="EG84" s="188" t="str">
        <f>LOOKUP(2,1/('[4]Raw data'!$K$1:$K$7986=ED84),'[4]Raw data'!$G$1:$G$7986)</f>
        <v>Medium</v>
      </c>
      <c r="EH84" s="188">
        <f>LOOKUP(2,1/('[4]Raw data'!$K$1:$K$7986=ED84),'[4]Raw data'!$H$1:$H$7986)</f>
        <v>2</v>
      </c>
      <c r="EI84" s="188" t="str">
        <f>LOOKUP(2,1/('[4]Raw data'!$K$1:$K$7986=ED84),'[4]Raw data'!$J$1:$J$7986)</f>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
      <c r="EJ84" s="188">
        <f>LOOKUP(2,1/('[4]Raw data'!$K$1:$K$7986=ED84),'[4]Raw data'!$I$1:$I$7986)</f>
        <v>0</v>
      </c>
      <c r="EK84" s="207">
        <f>LOOKUP(2,1/('[4]Raw data'!$K$1:$K$7986=ED84),'[4]Raw data'!$L$1:$L$7986)</f>
        <v>43503</v>
      </c>
      <c r="EL84" s="198" t="str">
        <f t="shared" si="9"/>
        <v>PSE002People facing extreme humanitarian needs (level 5)</v>
      </c>
      <c r="EM84" s="183">
        <f>IF(LOOKUP(2,1/(Log!$K$1:$K$7986=EL84),Log!$E$1:$E$7986)="x","x",ROUND(LOOKUP(2,1/(Log!$K$1:$K$7986=EL84),Log!$E$1:$E$7986),-3))</f>
        <v>977000</v>
      </c>
      <c r="EN84" s="187" t="str">
        <f>LOOKUP(2,1/('[4]Raw data'!$K$1:$K$7986=EL84),'[4]Raw data'!$F$1:$F$7986)</f>
        <v>ocha hno DATA 2023</v>
      </c>
      <c r="EO84" s="187" t="str">
        <f>LOOKUP(2,1/('[4]Raw data'!$K$1:$K$7986=EL84),'[4]Raw data'!$G$1:$G$7986)</f>
        <v>Medium</v>
      </c>
      <c r="EP84" s="187">
        <f>LOOKUP(2,1/('[4]Raw data'!$K$1:$K$7986=EL84),'[4]Raw data'!$H$1:$H$7986)</f>
        <v>2</v>
      </c>
      <c r="EQ84" s="187" t="str">
        <f>LOOKUP(2,1/('[4]Raw data'!$K$1:$K$7986=EL84),'[4]Raw data'!$J$1:$J$7986)</f>
        <v>As the HNO does not have an overall severity scoring method and each cluster caclulates their PiN individually. I took the average severity score across all the clusters per governorate then took the higest PiN for that governorate and took those groups to be at this level of severity. This method reflects OCHA's approach to calculating the PiN and is a best estimate.</v>
      </c>
      <c r="ER84" s="187">
        <f>LOOKUP(2,1/('[4]Raw data'!$K$1:$K$7986=EL84),'[4]Raw data'!$I$1:$I$7986)</f>
        <v>0</v>
      </c>
      <c r="ES84" s="200">
        <f>LOOKUP(2,1/('[4]Raw data'!$K$1:$K$7986=EL84),'[4]Raw data'!$L$1:$L$7986)</f>
        <v>43503</v>
      </c>
      <c r="ET84" s="188" t="s">
        <v>4956</v>
      </c>
      <c r="EU84" s="188">
        <v>147</v>
      </c>
      <c r="EV84" s="188">
        <v>0</v>
      </c>
      <c r="EW84" s="188" t="s">
        <v>734</v>
      </c>
      <c r="EX84" s="188">
        <v>2</v>
      </c>
      <c r="EY84" s="188">
        <v>0</v>
      </c>
      <c r="EZ84" s="188">
        <v>0</v>
      </c>
      <c r="FA84" s="207">
        <v>43503</v>
      </c>
      <c r="FB84" s="198" t="s">
        <v>4957</v>
      </c>
      <c r="FC84" s="187">
        <v>4</v>
      </c>
      <c r="FD84" s="187">
        <v>0</v>
      </c>
      <c r="FE84" s="187" t="s">
        <v>734</v>
      </c>
      <c r="FF84" s="187">
        <v>2</v>
      </c>
      <c r="FG84" s="187" t="s">
        <v>1452</v>
      </c>
      <c r="FH84" s="187">
        <v>0</v>
      </c>
      <c r="FI84" s="200">
        <v>43503</v>
      </c>
      <c r="FJ84" s="198" t="s">
        <v>4958</v>
      </c>
      <c r="FK84" s="188" t="s">
        <v>445</v>
      </c>
      <c r="FL84" s="188">
        <v>0</v>
      </c>
      <c r="FM84" s="188">
        <v>0</v>
      </c>
      <c r="FN84" s="188" t="b">
        <v>0</v>
      </c>
      <c r="FO84" s="188">
        <v>0</v>
      </c>
      <c r="FP84" s="184">
        <v>0</v>
      </c>
      <c r="FQ84" s="206">
        <v>43503</v>
      </c>
      <c r="FR84" s="198" t="s">
        <v>4959</v>
      </c>
      <c r="FS84" s="187">
        <v>4702927</v>
      </c>
      <c r="FT84" s="187">
        <v>0</v>
      </c>
      <c r="FU84" s="187" t="s">
        <v>734</v>
      </c>
      <c r="FV84" s="187">
        <v>2</v>
      </c>
      <c r="FW84" s="187" t="s">
        <v>1453</v>
      </c>
      <c r="FX84" s="187">
        <v>0</v>
      </c>
      <c r="FY84" s="200">
        <v>43503</v>
      </c>
      <c r="FZ84" s="188" t="s">
        <v>4960</v>
      </c>
      <c r="GA84" s="188">
        <v>2</v>
      </c>
      <c r="GB84" s="188" t="s">
        <v>1454</v>
      </c>
      <c r="GC84" s="188" t="s">
        <v>734</v>
      </c>
      <c r="GD84" s="188">
        <v>2</v>
      </c>
      <c r="GE84" s="188">
        <v>0</v>
      </c>
      <c r="GF84" s="188" t="s">
        <v>1173</v>
      </c>
      <c r="GG84" s="207">
        <v>43503</v>
      </c>
      <c r="GH84" s="198" t="s">
        <v>4961</v>
      </c>
      <c r="GI84" s="187">
        <v>2</v>
      </c>
      <c r="GJ84" s="187" t="s">
        <v>1455</v>
      </c>
      <c r="GK84" s="187" t="s">
        <v>734</v>
      </c>
      <c r="GL84" s="187">
        <v>2</v>
      </c>
      <c r="GM84" s="187">
        <v>0</v>
      </c>
      <c r="GN84" s="187" t="s">
        <v>1173</v>
      </c>
      <c r="GO84" s="200">
        <v>43503</v>
      </c>
      <c r="GP84" s="188" t="s">
        <v>4962</v>
      </c>
      <c r="GQ84" s="188">
        <v>1</v>
      </c>
      <c r="GR84" s="188" t="s">
        <v>1456</v>
      </c>
      <c r="GS84" s="188" t="s">
        <v>734</v>
      </c>
      <c r="GT84" s="188">
        <v>2</v>
      </c>
      <c r="GU84" s="188">
        <v>0</v>
      </c>
      <c r="GV84" s="188" t="s">
        <v>1173</v>
      </c>
      <c r="GW84" s="207">
        <v>43503</v>
      </c>
      <c r="GX84" s="198" t="s">
        <v>4963</v>
      </c>
      <c r="GY84" s="187">
        <v>1</v>
      </c>
      <c r="GZ84" s="187" t="s">
        <v>1457</v>
      </c>
      <c r="HA84" s="187" t="s">
        <v>734</v>
      </c>
      <c r="HB84" s="187">
        <v>2</v>
      </c>
      <c r="HC84" s="187">
        <v>0</v>
      </c>
      <c r="HD84" s="187" t="s">
        <v>1173</v>
      </c>
      <c r="HE84" s="200">
        <v>43503</v>
      </c>
      <c r="HF84" s="188" t="s">
        <v>4964</v>
      </c>
      <c r="HG84" s="188">
        <v>3</v>
      </c>
      <c r="HH84" s="188" t="s">
        <v>1458</v>
      </c>
      <c r="HI84" s="188" t="s">
        <v>734</v>
      </c>
      <c r="HJ84" s="188">
        <v>2</v>
      </c>
      <c r="HK84" s="188">
        <v>0</v>
      </c>
      <c r="HL84" s="188" t="s">
        <v>1173</v>
      </c>
      <c r="HM84" s="207">
        <v>43503</v>
      </c>
      <c r="HN84" s="198" t="s">
        <v>4965</v>
      </c>
      <c r="HO84" s="187">
        <v>3</v>
      </c>
      <c r="HP84" s="187" t="s">
        <v>1459</v>
      </c>
      <c r="HQ84" s="187" t="s">
        <v>734</v>
      </c>
      <c r="HR84" s="187">
        <v>2</v>
      </c>
      <c r="HS84" s="187">
        <v>0</v>
      </c>
      <c r="HT84" s="187" t="s">
        <v>1173</v>
      </c>
      <c r="HU84" s="200">
        <v>43503</v>
      </c>
      <c r="HV84" s="188" t="s">
        <v>4966</v>
      </c>
      <c r="HW84" s="188">
        <v>1</v>
      </c>
      <c r="HX84" s="188" t="s">
        <v>1460</v>
      </c>
      <c r="HY84" s="188" t="s">
        <v>734</v>
      </c>
      <c r="HZ84" s="188">
        <v>2</v>
      </c>
      <c r="IA84" s="188">
        <v>0</v>
      </c>
      <c r="IB84" s="188" t="s">
        <v>1173</v>
      </c>
      <c r="IC84" s="207">
        <v>43503</v>
      </c>
      <c r="ID84" s="198" t="s">
        <v>4967</v>
      </c>
      <c r="IE84" s="187">
        <v>1</v>
      </c>
      <c r="IF84" s="187" t="s">
        <v>1461</v>
      </c>
      <c r="IG84" s="187" t="s">
        <v>734</v>
      </c>
      <c r="IH84" s="187">
        <v>2</v>
      </c>
      <c r="II84" s="187">
        <v>0</v>
      </c>
      <c r="IJ84" s="187" t="s">
        <v>1173</v>
      </c>
      <c r="IK84" s="200">
        <v>43503</v>
      </c>
      <c r="IL84" s="188" t="s">
        <v>4968</v>
      </c>
      <c r="IM84" s="188">
        <v>1</v>
      </c>
      <c r="IN84" s="188" t="s">
        <v>1462</v>
      </c>
      <c r="IO84" s="188" t="s">
        <v>734</v>
      </c>
      <c r="IP84" s="188">
        <v>2</v>
      </c>
      <c r="IQ84" s="188">
        <v>0</v>
      </c>
      <c r="IR84" s="188" t="s">
        <v>1173</v>
      </c>
      <c r="IS84" s="207">
        <v>43503</v>
      </c>
    </row>
    <row r="85" spans="1:253" x14ac:dyDescent="0.3">
      <c r="A85" t="s">
        <v>1285</v>
      </c>
      <c r="B85" t="s">
        <v>862</v>
      </c>
      <c r="C85" t="s">
        <v>824</v>
      </c>
      <c r="D85" t="str">
        <f>Lists!C:C</f>
        <v>Panama</v>
      </c>
      <c r="E85" t="s">
        <v>244</v>
      </c>
      <c r="F85" t="s">
        <v>4969</v>
      </c>
      <c r="G85" s="186">
        <v>3500000</v>
      </c>
      <c r="H85" s="187" t="s">
        <v>2469</v>
      </c>
      <c r="I85" s="187" t="s">
        <v>735</v>
      </c>
      <c r="J85" s="187">
        <v>1</v>
      </c>
      <c r="K85" s="187" t="s">
        <v>2477</v>
      </c>
      <c r="L85" s="187" t="s">
        <v>2473</v>
      </c>
      <c r="M85" s="201">
        <v>43511</v>
      </c>
      <c r="N85" s="198" t="s">
        <v>4970</v>
      </c>
      <c r="O85" s="189">
        <v>11300</v>
      </c>
      <c r="P85" s="189" t="s">
        <v>2470</v>
      </c>
      <c r="Q85" s="189" t="s">
        <v>735</v>
      </c>
      <c r="R85" s="189">
        <v>1</v>
      </c>
      <c r="S85" s="189" t="s">
        <v>2478</v>
      </c>
      <c r="T85" s="189" t="s">
        <v>2474</v>
      </c>
      <c r="U85" s="204">
        <v>43511</v>
      </c>
      <c r="V85" s="198" t="s">
        <v>4971</v>
      </c>
      <c r="W85" s="187">
        <v>1800000</v>
      </c>
      <c r="X85" s="187" t="s">
        <v>2470</v>
      </c>
      <c r="Y85" s="187" t="s">
        <v>734</v>
      </c>
      <c r="Z85" s="187">
        <v>2</v>
      </c>
      <c r="AA85" s="187" t="s">
        <v>2479</v>
      </c>
      <c r="AB85" s="187" t="s">
        <v>2474</v>
      </c>
      <c r="AC85" s="201">
        <v>43511</v>
      </c>
      <c r="AD85" s="198" t="s">
        <v>4972</v>
      </c>
      <c r="AE85" s="188">
        <v>94000</v>
      </c>
      <c r="AF85" s="188" t="s">
        <v>2471</v>
      </c>
      <c r="AG85" s="188" t="s">
        <v>734</v>
      </c>
      <c r="AH85" s="188">
        <v>2</v>
      </c>
      <c r="AI85" s="188" t="s">
        <v>2480</v>
      </c>
      <c r="AJ85" s="188" t="s">
        <v>2475</v>
      </c>
      <c r="AK85" s="207">
        <v>43511</v>
      </c>
      <c r="AL85" s="198" t="s">
        <v>4973</v>
      </c>
      <c r="AM85" s="187">
        <v>94000</v>
      </c>
      <c r="AN85" s="187" t="s">
        <v>2471</v>
      </c>
      <c r="AO85" s="187" t="s">
        <v>734</v>
      </c>
      <c r="AP85" s="187">
        <v>2</v>
      </c>
      <c r="AQ85" s="187" t="s">
        <v>2480</v>
      </c>
      <c r="AR85" s="187" t="s">
        <v>2475</v>
      </c>
      <c r="AS85" s="201">
        <v>43511</v>
      </c>
      <c r="AT85" s="188" t="s">
        <v>4974</v>
      </c>
      <c r="AU85" s="188" t="s">
        <v>445</v>
      </c>
      <c r="AV85" s="188">
        <v>0</v>
      </c>
      <c r="AW85" s="188">
        <v>0</v>
      </c>
      <c r="AX85" s="188" t="b">
        <v>0</v>
      </c>
      <c r="AY85" s="188" t="s">
        <v>2465</v>
      </c>
      <c r="AZ85" s="188">
        <v>0</v>
      </c>
      <c r="BA85" s="207">
        <v>43511</v>
      </c>
      <c r="BB85" s="198" t="s">
        <v>4975</v>
      </c>
      <c r="BC85" s="187" t="s">
        <v>445</v>
      </c>
      <c r="BD85" s="187">
        <v>0</v>
      </c>
      <c r="BE85" s="187">
        <v>0</v>
      </c>
      <c r="BF85" s="187" t="b">
        <v>0</v>
      </c>
      <c r="BG85" s="187" t="s">
        <v>2465</v>
      </c>
      <c r="BH85" s="187">
        <v>0</v>
      </c>
      <c r="BI85" s="200">
        <v>43511</v>
      </c>
      <c r="BJ85" s="188" t="s">
        <v>4976</v>
      </c>
      <c r="BK85" s="188" t="s">
        <v>445</v>
      </c>
      <c r="BL85" s="188">
        <v>0</v>
      </c>
      <c r="BM85" s="188">
        <v>0</v>
      </c>
      <c r="BN85" s="188" t="b">
        <v>0</v>
      </c>
      <c r="BO85" s="188" t="s">
        <v>2465</v>
      </c>
      <c r="BP85" s="188">
        <v>0</v>
      </c>
      <c r="BQ85" s="207">
        <v>43511</v>
      </c>
      <c r="BR85" s="198" t="s">
        <v>4977</v>
      </c>
      <c r="BS85" s="187">
        <v>0</v>
      </c>
      <c r="BT85" s="187">
        <v>0</v>
      </c>
      <c r="BU85" s="187">
        <v>0</v>
      </c>
      <c r="BV85" s="187" t="b">
        <v>0</v>
      </c>
      <c r="BW85" s="187">
        <v>0</v>
      </c>
      <c r="BX85" s="187">
        <v>0</v>
      </c>
      <c r="BY85" s="200">
        <v>43511</v>
      </c>
      <c r="BZ85" s="188" t="s">
        <v>4978</v>
      </c>
      <c r="CA85" s="188">
        <v>0</v>
      </c>
      <c r="CB85" s="188">
        <v>0</v>
      </c>
      <c r="CC85" s="188">
        <v>0</v>
      </c>
      <c r="CD85" s="188" t="b">
        <v>0</v>
      </c>
      <c r="CE85" s="188">
        <v>0</v>
      </c>
      <c r="CF85" s="188">
        <v>0</v>
      </c>
      <c r="CG85" s="207">
        <v>43511</v>
      </c>
      <c r="CH85" s="198" t="s">
        <v>4979</v>
      </c>
      <c r="CI85" s="188" t="e">
        <v>#N/A</v>
      </c>
      <c r="CJ85" s="188" t="e">
        <v>#N/A</v>
      </c>
      <c r="CK85" s="188" t="e">
        <v>#N/A</v>
      </c>
      <c r="CL85" s="188" t="e">
        <v>#N/A</v>
      </c>
      <c r="CM85" s="188" t="e">
        <v>#N/A</v>
      </c>
      <c r="CN85" s="188" t="e">
        <v>#N/A</v>
      </c>
      <c r="CO85" s="195" t="e">
        <v>#N/A</v>
      </c>
      <c r="CP85" s="188" t="s">
        <v>4980</v>
      </c>
      <c r="CQ85" s="187" t="s">
        <v>445</v>
      </c>
      <c r="CR85" s="187">
        <v>0</v>
      </c>
      <c r="CS85" s="187">
        <v>0</v>
      </c>
      <c r="CT85" s="187" t="b">
        <v>0</v>
      </c>
      <c r="CU85" s="187" t="s">
        <v>2465</v>
      </c>
      <c r="CV85" s="187">
        <v>0</v>
      </c>
      <c r="CW85" s="200">
        <v>43511</v>
      </c>
      <c r="CX85" s="184" t="str">
        <f t="shared" si="10"/>
        <v>PAN002People in Need</v>
      </c>
      <c r="CY85" s="184">
        <f>IF(LOOKUP(2,1/(Log!$K$1:$K$7986=CX85),Log!$E$1:$E$7986)="x","x",ROUND(LOOKUP(2,1/(Log!$K$1:$K$7986=CX85),Log!$E$1:$E$7986),-3))</f>
        <v>94000</v>
      </c>
      <c r="CZ85" s="188" t="str">
        <f>LOOKUP(2,1/('[4]Raw data'!$K$1:$K$7986=CX85),'[4]Raw data'!$F$1:$F$7986)</f>
        <v>R4V 14/12/2018; UNHCR 2018</v>
      </c>
      <c r="DA85" s="188" t="str">
        <f>LOOKUP(2,1/('[4]Raw data'!$K$1:$K$7986=CX85),'[4]Raw data'!$G$1:$G$7986)</f>
        <v>Medium</v>
      </c>
      <c r="DB85" s="188">
        <f>LOOKUP(2,1/('[4]Raw data'!$K$1:$K$7986=CX85),'[4]Raw data'!$H$1:$H$7986)</f>
        <v>2</v>
      </c>
      <c r="DC85" s="188" t="str">
        <f>LOOKUP(2,1/('[4]Raw data'!$K$1:$K$7986=CX85),'[4]Raw data'!$J$1:$J$7986)</f>
        <v>Panama continues to be the main destination for refugees and migrants from Venezuela in Central America, hosting an estimated 94,000 people as of the end of October 2018. Key protection needs are related to: (i) access to basic services such as health, education, housing and humanitarian assistance; (ii) access to socio-economic integration, livelihoods and labour opportunities; and (iii) access to inclusion in national and local social welfare programmes.</v>
      </c>
      <c r="DD85" s="188" t="str">
        <f>LOOKUP(2,1/('[4]Raw data'!$K$1:$K$7986=CX85),'[4]Raw data'!$I$1:$I$7986)</f>
        <v>https://reliefweb.int/sites/reliefweb.int/files/resources/RMRP_Venezuela_2019_OnlineVersion.pdf http://reporting.unhcr.org/sites/default/files/unhcr%20venezuela%20situation%202018%20supplementary%20appeal.pdf</v>
      </c>
      <c r="DE85" s="207">
        <f>LOOKUP(2,1/('[4]Raw data'!$K$1:$K$7986=CX85),'[4]Raw data'!$L$1:$L$7986)</f>
        <v>43511</v>
      </c>
      <c r="DF85" s="197" t="str">
        <f t="shared" si="11"/>
        <v>PAN002People facing minimal humanitarian needs (level 1)</v>
      </c>
      <c r="DG85" s="183">
        <f>IF(LOOKUP(2,1/(Log!$K$1:$K$7986=DF85),Log!$E$1:$E$7986)="x","x",ROUND(LOOKUP(2,1/(Log!$K$1:$K$7986=DF85),Log!$E$1:$E$7986),-3))</f>
        <v>94000</v>
      </c>
      <c r="DH85" s="187" t="str">
        <f>LOOKUP(2,1/('[4]Raw data'!$K$1:$K$7986=DF85),'[4]Raw data'!$F$1:$F$7986)</f>
        <v>R4V 14/12/2018; UNHCR 2018</v>
      </c>
      <c r="DI85" s="187" t="str">
        <f>LOOKUP(2,1/('[4]Raw data'!$K$1:$K$7986=DF85),'[4]Raw data'!$G$1:$G$7986)</f>
        <v>Medium</v>
      </c>
      <c r="DJ85" s="187">
        <f>LOOKUP(2,1/('[4]Raw data'!$K$1:$K$7986=DF85),'[4]Raw data'!$H$1:$H$7986)</f>
        <v>2</v>
      </c>
      <c r="DK85" s="187" t="str">
        <f>LOOKUP(2,1/('[4]Raw data'!$K$1:$K$7986=DF85),'[4]Raw data'!$J$1:$J$7986)</f>
        <v>No information available on the severity of needs and figures. Therefore it is assumed that the majority of the 94,000 Venezuelan refugees in Panama are facing minimal humanitarian needs. It is known however that key protection needs are related to: (i) access to basic services such as health, education, housing and humanitarian assistance; (ii) access to socio-economic integration, livelihoods and labour opportunities; and (iii) access to inclusion in national and local social welfare programmes.</v>
      </c>
      <c r="DL85" s="187" t="str">
        <f>LOOKUP(2,1/('[4]Raw data'!$K$1:$K$7986=DF85),'[4]Raw data'!$I$1:$I$7986)</f>
        <v>https://reliefweb.int/sites/reliefweb.int/files/resources/RMRP_Venezuela_2019_OnlineVersion.pdf http://reporting.unhcr.org/sites/default/files/unhcr%20venezuela%20situation%202018%20supplementary%20appeal.pdf</v>
      </c>
      <c r="DM85" s="200">
        <f>LOOKUP(2,1/('[4]Raw data'!$K$1:$K$7986=DF85),'[4]Raw data'!$L$1:$L$7986)</f>
        <v>43511</v>
      </c>
      <c r="DN85" s="188" t="str">
        <f t="shared" si="6"/>
        <v>PAN002People facing stressed humanitarian needs (level 2)</v>
      </c>
      <c r="DO85" s="184">
        <f>IF(LOOKUP(2,1/(Log!$K$1:$K$7986=DN85),Log!$E$1:$E$7986)="x","x",ROUND(LOOKUP(2,1/(Log!$K$1:$K$7986=DN85),Log!$E$1:$E$7986),-3))</f>
        <v>0</v>
      </c>
      <c r="DP85" s="188">
        <f>LOOKUP(2,1/('[4]Raw data'!$K$1:$K$7986=DN85),'[4]Raw data'!$F$1:$F$7986)</f>
        <v>0</v>
      </c>
      <c r="DQ85" s="188">
        <f>LOOKUP(2,1/('[4]Raw data'!$K$1:$K$7986=DN85),'[4]Raw data'!$G$1:$G$7986)</f>
        <v>0</v>
      </c>
      <c r="DR85" s="188" t="b">
        <f>LOOKUP(2,1/('[4]Raw data'!$K$1:$K$7986=DN85),'[4]Raw data'!$H$1:$H$7986)</f>
        <v>0</v>
      </c>
      <c r="DS85" s="188">
        <f>LOOKUP(2,1/('[4]Raw data'!$K$1:$K$7986=DN85),'[4]Raw data'!$J$1:$J$7986)</f>
        <v>0</v>
      </c>
      <c r="DT85" s="188">
        <f>LOOKUP(2,1/('[4]Raw data'!$K$1:$K$7986=DN85),'[4]Raw data'!$I$1:$I$7986)</f>
        <v>0</v>
      </c>
      <c r="DU85" s="207">
        <f>LOOKUP(2,1/('[4]Raw data'!$K$1:$K$7986=DN85),'[4]Raw data'!$L$1:$L$7986)</f>
        <v>43511</v>
      </c>
      <c r="DV85" s="198" t="str">
        <f t="shared" si="7"/>
        <v>PAN002People  facing moderate humanitarian needs (level 3)</v>
      </c>
      <c r="DW85" s="183">
        <f>IF(LOOKUP(2,1/(Log!$K$1:$K$7986=DV85),Log!$E$1:$E$7986)="x","x",ROUND(LOOKUP(2,1/(Log!$K$1:$K$7986=DV85),Log!$E$1:$E$7986),-3))</f>
        <v>0</v>
      </c>
      <c r="DX85" s="187">
        <f>LOOKUP(2,1/('[4]Raw data'!$K$1:$K$7986=DV85),'[4]Raw data'!$F$1:$F$7986)</f>
        <v>0</v>
      </c>
      <c r="DY85" s="187">
        <f>LOOKUP(2,1/('[4]Raw data'!$K$1:$K$7986=DV85),'[4]Raw data'!$G$1:$G$7986)</f>
        <v>0</v>
      </c>
      <c r="DZ85" s="187" t="b">
        <f>LOOKUP(2,1/('[4]Raw data'!$K$1:$K$7986=DV85),'[4]Raw data'!$H$1:$H$7986)</f>
        <v>0</v>
      </c>
      <c r="EA85" s="187">
        <f>LOOKUP(2,1/('[4]Raw data'!$K$1:$K$7986=DV85),'[4]Raw data'!$J$1:$J$7986)</f>
        <v>0</v>
      </c>
      <c r="EB85" s="187">
        <f>LOOKUP(2,1/('[4]Raw data'!$K$1:$K$7986=DV85),'[4]Raw data'!$I$1:$I$7986)</f>
        <v>0</v>
      </c>
      <c r="EC85" s="200">
        <f>LOOKUP(2,1/('[4]Raw data'!$K$1:$K$7986=DV85),'[4]Raw data'!$L$1:$L$7986)</f>
        <v>43511</v>
      </c>
      <c r="ED85" s="188" t="str">
        <f t="shared" si="8"/>
        <v>PAN002People facing severe humanitarian needs (level 4)</v>
      </c>
      <c r="EE85" s="184">
        <f>IF(LOOKUP(2,1/(Log!$K$1:$K$7986=ED85),Log!$E$1:$E$7986)="x","x",ROUND(LOOKUP(2,1/(Log!$K$1:$K$7986=ED85),Log!$E$1:$E$7986),-3))</f>
        <v>0</v>
      </c>
      <c r="EF85" s="188">
        <f>LOOKUP(2,1/('[4]Raw data'!$K$1:$K$7986=ED85),'[4]Raw data'!$F$1:$F$7986)</f>
        <v>0</v>
      </c>
      <c r="EG85" s="188">
        <f>LOOKUP(2,1/('[4]Raw data'!$K$1:$K$7986=ED85),'[4]Raw data'!$G$1:$G$7986)</f>
        <v>0</v>
      </c>
      <c r="EH85" s="188" t="b">
        <f>LOOKUP(2,1/('[4]Raw data'!$K$1:$K$7986=ED85),'[4]Raw data'!$H$1:$H$7986)</f>
        <v>0</v>
      </c>
      <c r="EI85" s="188">
        <f>LOOKUP(2,1/('[4]Raw data'!$K$1:$K$7986=ED85),'[4]Raw data'!$J$1:$J$7986)</f>
        <v>0</v>
      </c>
      <c r="EJ85" s="188">
        <f>LOOKUP(2,1/('[4]Raw data'!$K$1:$K$7986=ED85),'[4]Raw data'!$I$1:$I$7986)</f>
        <v>0</v>
      </c>
      <c r="EK85" s="207">
        <f>LOOKUP(2,1/('[4]Raw data'!$K$1:$K$7986=ED85),'[4]Raw data'!$L$1:$L$7986)</f>
        <v>43511</v>
      </c>
      <c r="EL85" s="198" t="str">
        <f t="shared" si="9"/>
        <v>PAN002People facing extreme humanitarian needs (level 5)</v>
      </c>
      <c r="EM85" s="183">
        <f>IF(LOOKUP(2,1/(Log!$K$1:$K$7986=EL85),Log!$E$1:$E$7986)="x","x",ROUND(LOOKUP(2,1/(Log!$K$1:$K$7986=EL85),Log!$E$1:$E$7986),-3))</f>
        <v>0</v>
      </c>
      <c r="EN85" s="187">
        <f>LOOKUP(2,1/('[4]Raw data'!$K$1:$K$7986=EL85),'[4]Raw data'!$F$1:$F$7986)</f>
        <v>0</v>
      </c>
      <c r="EO85" s="187">
        <f>LOOKUP(2,1/('[4]Raw data'!$K$1:$K$7986=EL85),'[4]Raw data'!$G$1:$G$7986)</f>
        <v>0</v>
      </c>
      <c r="EP85" s="187" t="b">
        <f>LOOKUP(2,1/('[4]Raw data'!$K$1:$K$7986=EL85),'[4]Raw data'!$H$1:$H$7986)</f>
        <v>0</v>
      </c>
      <c r="EQ85" s="187">
        <f>LOOKUP(2,1/('[4]Raw data'!$K$1:$K$7986=EL85),'[4]Raw data'!$J$1:$J$7986)</f>
        <v>0</v>
      </c>
      <c r="ER85" s="187">
        <f>LOOKUP(2,1/('[4]Raw data'!$K$1:$K$7986=EL85),'[4]Raw data'!$I$1:$I$7986)</f>
        <v>0</v>
      </c>
      <c r="ES85" s="200">
        <f>LOOKUP(2,1/('[4]Raw data'!$K$1:$K$7986=EL85),'[4]Raw data'!$L$1:$L$7986)</f>
        <v>43511</v>
      </c>
      <c r="ET85" s="188" t="s">
        <v>4981</v>
      </c>
      <c r="EU85" s="188" t="s">
        <v>445</v>
      </c>
      <c r="EV85" s="188">
        <v>0</v>
      </c>
      <c r="EW85" s="188">
        <v>0</v>
      </c>
      <c r="EX85" s="188" t="b">
        <v>0</v>
      </c>
      <c r="EY85" s="188" t="s">
        <v>2465</v>
      </c>
      <c r="EZ85" s="188">
        <v>0</v>
      </c>
      <c r="FA85" s="207">
        <v>43511</v>
      </c>
      <c r="FB85" s="198" t="s">
        <v>4982</v>
      </c>
      <c r="FC85" s="187">
        <v>1</v>
      </c>
      <c r="FD85" s="187">
        <v>0</v>
      </c>
      <c r="FE85" s="187">
        <v>0</v>
      </c>
      <c r="FF85" s="187" t="b">
        <v>0</v>
      </c>
      <c r="FG85" s="187" t="s">
        <v>2483</v>
      </c>
      <c r="FH85" s="187">
        <v>0</v>
      </c>
      <c r="FI85" s="200">
        <v>43511</v>
      </c>
      <c r="FJ85" s="198" t="s">
        <v>4983</v>
      </c>
      <c r="FK85" s="188" t="s">
        <v>445</v>
      </c>
      <c r="FL85" s="188">
        <v>0</v>
      </c>
      <c r="FM85" s="188">
        <v>0</v>
      </c>
      <c r="FN85" s="188" t="b">
        <v>0</v>
      </c>
      <c r="FO85" s="188" t="s">
        <v>2465</v>
      </c>
      <c r="FP85" s="184">
        <v>0</v>
      </c>
      <c r="FQ85" s="206">
        <v>43511</v>
      </c>
      <c r="FR85" s="198" t="s">
        <v>4984</v>
      </c>
      <c r="FS85" s="187" t="s">
        <v>445</v>
      </c>
      <c r="FT85" s="187">
        <v>0</v>
      </c>
      <c r="FU85" s="187">
        <v>0</v>
      </c>
      <c r="FV85" s="187" t="b">
        <v>0</v>
      </c>
      <c r="FW85" s="187" t="s">
        <v>2465</v>
      </c>
      <c r="FX85" s="187">
        <v>0</v>
      </c>
      <c r="FY85" s="200">
        <v>43511</v>
      </c>
      <c r="FZ85" s="188" t="s">
        <v>4985</v>
      </c>
      <c r="GA85" s="188" t="s">
        <v>445</v>
      </c>
      <c r="GB85" s="188" t="s">
        <v>1408</v>
      </c>
      <c r="GC85" s="188" t="s">
        <v>734</v>
      </c>
      <c r="GD85" s="188">
        <v>2</v>
      </c>
      <c r="GE85" s="188" t="s">
        <v>2465</v>
      </c>
      <c r="GF85" s="188" t="s">
        <v>1416</v>
      </c>
      <c r="GG85" s="207">
        <v>43511</v>
      </c>
      <c r="GH85" s="198" t="s">
        <v>4986</v>
      </c>
      <c r="GI85" s="187" t="s">
        <v>445</v>
      </c>
      <c r="GJ85" s="187" t="s">
        <v>1408</v>
      </c>
      <c r="GK85" s="187" t="s">
        <v>734</v>
      </c>
      <c r="GL85" s="187">
        <v>2</v>
      </c>
      <c r="GM85" s="187" t="s">
        <v>2465</v>
      </c>
      <c r="GN85" s="187" t="s">
        <v>1416</v>
      </c>
      <c r="GO85" s="200">
        <v>43511</v>
      </c>
      <c r="GP85" s="188" t="s">
        <v>4987</v>
      </c>
      <c r="GQ85" s="188" t="s">
        <v>445</v>
      </c>
      <c r="GR85" s="188" t="s">
        <v>1408</v>
      </c>
      <c r="GS85" s="188" t="s">
        <v>734</v>
      </c>
      <c r="GT85" s="188">
        <v>2</v>
      </c>
      <c r="GU85" s="188" t="s">
        <v>2465</v>
      </c>
      <c r="GV85" s="188" t="s">
        <v>1416</v>
      </c>
      <c r="GW85" s="207">
        <v>43511</v>
      </c>
      <c r="GX85" s="198" t="s">
        <v>4988</v>
      </c>
      <c r="GY85" s="187" t="s">
        <v>445</v>
      </c>
      <c r="GZ85" s="187" t="s">
        <v>1408</v>
      </c>
      <c r="HA85" s="187" t="s">
        <v>734</v>
      </c>
      <c r="HB85" s="187">
        <v>2</v>
      </c>
      <c r="HC85" s="187" t="s">
        <v>2465</v>
      </c>
      <c r="HD85" s="187" t="s">
        <v>1416</v>
      </c>
      <c r="HE85" s="200">
        <v>43511</v>
      </c>
      <c r="HF85" s="188" t="s">
        <v>4989</v>
      </c>
      <c r="HG85" s="188" t="s">
        <v>445</v>
      </c>
      <c r="HH85" s="188" t="s">
        <v>1408</v>
      </c>
      <c r="HI85" s="188" t="s">
        <v>734</v>
      </c>
      <c r="HJ85" s="188">
        <v>2</v>
      </c>
      <c r="HK85" s="188" t="s">
        <v>2465</v>
      </c>
      <c r="HL85" s="188" t="s">
        <v>1416</v>
      </c>
      <c r="HM85" s="207">
        <v>43511</v>
      </c>
      <c r="HN85" s="198" t="s">
        <v>4990</v>
      </c>
      <c r="HO85" s="187" t="s">
        <v>445</v>
      </c>
      <c r="HP85" s="187" t="s">
        <v>1408</v>
      </c>
      <c r="HQ85" s="187" t="s">
        <v>734</v>
      </c>
      <c r="HR85" s="187">
        <v>2</v>
      </c>
      <c r="HS85" s="187" t="s">
        <v>2465</v>
      </c>
      <c r="HT85" s="187" t="s">
        <v>1416</v>
      </c>
      <c r="HU85" s="200">
        <v>43511</v>
      </c>
      <c r="HV85" s="188" t="s">
        <v>4991</v>
      </c>
      <c r="HW85" s="188" t="s">
        <v>445</v>
      </c>
      <c r="HX85" s="188" t="s">
        <v>1408</v>
      </c>
      <c r="HY85" s="188" t="s">
        <v>734</v>
      </c>
      <c r="HZ85" s="188">
        <v>2</v>
      </c>
      <c r="IA85" s="188" t="s">
        <v>2465</v>
      </c>
      <c r="IB85" s="188" t="s">
        <v>1416</v>
      </c>
      <c r="IC85" s="207">
        <v>43511</v>
      </c>
      <c r="ID85" s="198" t="s">
        <v>4992</v>
      </c>
      <c r="IE85" s="187" t="s">
        <v>445</v>
      </c>
      <c r="IF85" s="187" t="s">
        <v>1408</v>
      </c>
      <c r="IG85" s="187" t="s">
        <v>734</v>
      </c>
      <c r="IH85" s="187">
        <v>2</v>
      </c>
      <c r="II85" s="187" t="s">
        <v>2465</v>
      </c>
      <c r="IJ85" s="187" t="s">
        <v>1416</v>
      </c>
      <c r="IK85" s="200">
        <v>43511</v>
      </c>
      <c r="IL85" s="188" t="s">
        <v>4993</v>
      </c>
      <c r="IM85" s="188" t="s">
        <v>445</v>
      </c>
      <c r="IN85" s="188" t="s">
        <v>1408</v>
      </c>
      <c r="IO85" s="188" t="s">
        <v>734</v>
      </c>
      <c r="IP85" s="188">
        <v>2</v>
      </c>
      <c r="IQ85" s="188" t="s">
        <v>2465</v>
      </c>
      <c r="IR85" s="188" t="s">
        <v>1416</v>
      </c>
      <c r="IS85" s="207">
        <v>43511</v>
      </c>
    </row>
    <row r="86" spans="1:253" x14ac:dyDescent="0.3">
      <c r="A86" t="s">
        <v>1283</v>
      </c>
      <c r="B86" t="s">
        <v>862</v>
      </c>
      <c r="C86" t="s">
        <v>822</v>
      </c>
      <c r="D86" t="str">
        <f>Lists!C:C</f>
        <v>Peru</v>
      </c>
      <c r="E86" t="s">
        <v>250</v>
      </c>
      <c r="F86" t="s">
        <v>4994</v>
      </c>
      <c r="G86" s="186">
        <v>31827792</v>
      </c>
      <c r="H86" s="187" t="s">
        <v>2252</v>
      </c>
      <c r="I86" s="187" t="s">
        <v>733</v>
      </c>
      <c r="J86" s="187">
        <v>3</v>
      </c>
      <c r="K86" s="187" t="s">
        <v>2257</v>
      </c>
      <c r="L86" s="187" t="s">
        <v>2253</v>
      </c>
      <c r="M86" s="201">
        <v>43511</v>
      </c>
      <c r="N86" s="198" t="s">
        <v>4995</v>
      </c>
      <c r="O86" s="189">
        <v>149791</v>
      </c>
      <c r="P86" s="189" t="s">
        <v>2255</v>
      </c>
      <c r="Q86" s="189" t="s">
        <v>733</v>
      </c>
      <c r="R86" s="189">
        <v>3</v>
      </c>
      <c r="S86" s="189" t="s">
        <v>2254</v>
      </c>
      <c r="T86" s="189" t="s">
        <v>2256</v>
      </c>
      <c r="U86" s="204">
        <v>43511</v>
      </c>
      <c r="V86" s="198" t="s">
        <v>4996</v>
      </c>
      <c r="W86" s="187">
        <v>15020266</v>
      </c>
      <c r="X86" s="187" t="s">
        <v>2258</v>
      </c>
      <c r="Y86" s="187" t="s">
        <v>733</v>
      </c>
      <c r="Z86" s="187">
        <v>3</v>
      </c>
      <c r="AA86" s="187" t="s">
        <v>2260</v>
      </c>
      <c r="AB86" s="187" t="s">
        <v>2259</v>
      </c>
      <c r="AC86" s="201">
        <v>43511</v>
      </c>
      <c r="AD86" s="198" t="s">
        <v>4997</v>
      </c>
      <c r="AE86" s="188">
        <v>1290000</v>
      </c>
      <c r="AF86" s="188" t="s">
        <v>2262</v>
      </c>
      <c r="AG86" s="188" t="s">
        <v>734</v>
      </c>
      <c r="AH86" s="188">
        <v>2</v>
      </c>
      <c r="AI86" s="188" t="s">
        <v>2261</v>
      </c>
      <c r="AJ86" s="188" t="s">
        <v>2263</v>
      </c>
      <c r="AK86" s="207">
        <v>43511</v>
      </c>
      <c r="AL86" s="198" t="s">
        <v>4998</v>
      </c>
      <c r="AM86" s="187">
        <v>660000</v>
      </c>
      <c r="AN86" s="187" t="s">
        <v>2264</v>
      </c>
      <c r="AO86" s="187" t="s">
        <v>734</v>
      </c>
      <c r="AP86" s="187">
        <v>2</v>
      </c>
      <c r="AQ86" s="187" t="s">
        <v>2266</v>
      </c>
      <c r="AR86" s="187" t="s">
        <v>2265</v>
      </c>
      <c r="AS86" s="201">
        <v>43511</v>
      </c>
      <c r="AT86" s="188" t="s">
        <v>4999</v>
      </c>
      <c r="AU86" s="188" t="s">
        <v>445</v>
      </c>
      <c r="AV86" s="188">
        <v>0</v>
      </c>
      <c r="AW86" s="188">
        <v>0</v>
      </c>
      <c r="AX86" s="188" t="b">
        <v>0</v>
      </c>
      <c r="AY86" s="188" t="s">
        <v>2268</v>
      </c>
      <c r="AZ86" s="188">
        <v>0</v>
      </c>
      <c r="BA86" s="207">
        <v>43511</v>
      </c>
      <c r="BB86" s="198" t="s">
        <v>5000</v>
      </c>
      <c r="BC86" s="187" t="s">
        <v>445</v>
      </c>
      <c r="BD86" s="187" t="s">
        <v>2267</v>
      </c>
      <c r="BE86" s="187">
        <v>0</v>
      </c>
      <c r="BF86" s="187" t="b">
        <v>0</v>
      </c>
      <c r="BG86" s="187" t="s">
        <v>2269</v>
      </c>
      <c r="BH86" s="187">
        <v>0</v>
      </c>
      <c r="BI86" s="200">
        <v>43511</v>
      </c>
      <c r="BJ86" s="188" t="s">
        <v>5001</v>
      </c>
      <c r="BK86" s="188" t="s">
        <v>445</v>
      </c>
      <c r="BL86" s="188">
        <v>0</v>
      </c>
      <c r="BM86" s="188">
        <v>0</v>
      </c>
      <c r="BN86" s="188" t="b">
        <v>0</v>
      </c>
      <c r="BO86" s="188" t="s">
        <v>2273</v>
      </c>
      <c r="BP86" s="188" t="s">
        <v>1173</v>
      </c>
      <c r="BQ86" s="207">
        <v>43511</v>
      </c>
      <c r="BR86" s="198" t="s">
        <v>5002</v>
      </c>
      <c r="BS86" s="187">
        <v>0</v>
      </c>
      <c r="BT86" s="187">
        <v>0</v>
      </c>
      <c r="BU86" s="187">
        <v>0</v>
      </c>
      <c r="BV86" s="187" t="b">
        <v>0</v>
      </c>
      <c r="BW86" s="187">
        <v>0</v>
      </c>
      <c r="BX86" s="187">
        <v>0</v>
      </c>
      <c r="BY86" s="200">
        <v>43511</v>
      </c>
      <c r="BZ86" s="188" t="s">
        <v>5003</v>
      </c>
      <c r="CA86" s="188">
        <v>0</v>
      </c>
      <c r="CB86" s="188">
        <v>0</v>
      </c>
      <c r="CC86" s="188">
        <v>0</v>
      </c>
      <c r="CD86" s="188" t="b">
        <v>0</v>
      </c>
      <c r="CE86" s="188">
        <v>0</v>
      </c>
      <c r="CF86" s="188">
        <v>0</v>
      </c>
      <c r="CG86" s="207">
        <v>43511</v>
      </c>
      <c r="CH86" s="198" t="s">
        <v>5004</v>
      </c>
      <c r="CI86" s="188" t="e">
        <v>#N/A</v>
      </c>
      <c r="CJ86" s="188" t="e">
        <v>#N/A</v>
      </c>
      <c r="CK86" s="188" t="e">
        <v>#N/A</v>
      </c>
      <c r="CL86" s="188" t="e">
        <v>#N/A</v>
      </c>
      <c r="CM86" s="188" t="e">
        <v>#N/A</v>
      </c>
      <c r="CN86" s="188" t="e">
        <v>#N/A</v>
      </c>
      <c r="CO86" s="195" t="e">
        <v>#N/A</v>
      </c>
      <c r="CP86" s="188" t="s">
        <v>5005</v>
      </c>
      <c r="CQ86" s="187" t="s">
        <v>445</v>
      </c>
      <c r="CR86" s="187">
        <v>0</v>
      </c>
      <c r="CS86" s="187">
        <v>0</v>
      </c>
      <c r="CT86" s="187" t="b">
        <v>0</v>
      </c>
      <c r="CU86" s="187" t="s">
        <v>2274</v>
      </c>
      <c r="CV86" s="187">
        <v>0</v>
      </c>
      <c r="CW86" s="200">
        <v>43511</v>
      </c>
      <c r="CX86" s="184" t="str">
        <f t="shared" si="10"/>
        <v>PER002People in Need</v>
      </c>
      <c r="CY86" s="184">
        <f>IF(LOOKUP(2,1/(Log!$K$1:$K$7986=CX86),Log!$E$1:$E$7986)="x","x",ROUND(LOOKUP(2,1/(Log!$K$1:$K$7986=CX86),Log!$E$1:$E$7986),-3))</f>
        <v>660000</v>
      </c>
      <c r="CZ86" s="188" t="str">
        <f>LOOKUP(2,1/('[4]Raw data'!$K$1:$K$7986=CX86),'[4]Raw data'!$F$1:$F$7986)</f>
        <v>DTM, Novermber 2018; Regional Response Plan R4V, Migration Bulletin Januar 2019</v>
      </c>
      <c r="DA86" s="188" t="str">
        <f>LOOKUP(2,1/('[4]Raw data'!$K$1:$K$7986=CX86),'[4]Raw data'!$G$1:$G$7986)</f>
        <v>Medium</v>
      </c>
      <c r="DB86" s="188">
        <f>LOOKUP(2,1/('[4]Raw data'!$K$1:$K$7986=CX86),'[4]Raw data'!$H$1:$H$7986)</f>
        <v>2</v>
      </c>
      <c r="DC86" s="188" t="str">
        <f>LOOKUP(2,1/('[4]Raw data'!$K$1:$K$7986=CX86),'[4]Raw data'!$J$1:$J$7986)</f>
        <v xml:space="preserve">The Regional Response Plan for Peru estimates that there will be 1,368,703 Venezuelan refugees and migrants in Peru by the end of 2019 and estimates that 85% of these will be in need of assistance as well as 630,000 persons from host communities, resulting in  1,163,398 people in need. As there are currently 660,000 Venezuelans (December) in the country, 85% of these would be 561,000 as another option for the PiN, excluding the host community as there are no current estimation of number of affected from host community nor their needs. </v>
      </c>
      <c r="DD86" s="188" t="str">
        <f>LOOKUP(2,1/('[4]Raw data'!$K$1:$K$7986=CX86),'[4]Raw data'!$I$1:$I$7986)</f>
        <v>https://reliefweb.int/sites/reliefweb.int/files/resources/DTM_R4%20-%20English.pdf https://r4v.info/es/documents/download/67282 https://www.migraciones.gob.pe/estadisticas/Informe-Estadistico-Ciudadanos-Venezolanos-2018.pdf</v>
      </c>
      <c r="DE86" s="207">
        <f>LOOKUP(2,1/('[4]Raw data'!$K$1:$K$7986=CX86),'[4]Raw data'!$L$1:$L$7986)</f>
        <v>43511</v>
      </c>
      <c r="DF86" s="197" t="str">
        <f t="shared" si="11"/>
        <v>PER002People facing minimal humanitarian needs (level 1)</v>
      </c>
      <c r="DG86" s="183">
        <f>IF(LOOKUP(2,1/(Log!$K$1:$K$7986=DF86),Log!$E$1:$E$7986)="x","x",ROUND(LOOKUP(2,1/(Log!$K$1:$K$7986=DF86),Log!$E$1:$E$7986),-3))</f>
        <v>600000</v>
      </c>
      <c r="DH86" s="187" t="str">
        <f>LOOKUP(2,1/('[4]Raw data'!$K$1:$K$7986=DF86),'[4]Raw data'!$F$1:$F$7986)</f>
        <v>DTM, Novermber 2018; Regional Response Plan R4V, Migration Bulletin Januar 2019</v>
      </c>
      <c r="DI86" s="187" t="str">
        <f>LOOKUP(2,1/('[4]Raw data'!$K$1:$K$7986=DF86),'[4]Raw data'!$G$1:$G$7986)</f>
        <v>Medium</v>
      </c>
      <c r="DJ86" s="187">
        <f>LOOKUP(2,1/('[4]Raw data'!$K$1:$K$7986=DF86),'[4]Raw data'!$H$1:$H$7986)</f>
        <v>2</v>
      </c>
      <c r="DK86" s="187" t="str">
        <f>LOOKUP(2,1/('[4]Raw data'!$K$1:$K$7986=DF86),'[4]Raw data'!$J$1:$J$7986)</f>
        <v>It is likely that the majority of Venezuelans displaced by the crisis face minimal to stressed humanitarian needs.</v>
      </c>
      <c r="DL86" s="187" t="str">
        <f>LOOKUP(2,1/('[4]Raw data'!$K$1:$K$7986=DF86),'[4]Raw data'!$I$1:$I$7986)</f>
        <v>https://reliefweb.int/sites/reliefweb.int/files/resources/DTM_R4%20-%20English.pdf https://r4v.info/es/documents/download/67282 https://www.migraciones.gob.pe/estadisticas/Informe-Estadistico-Ciudadanos-Venezolanos-2018.pdf</v>
      </c>
      <c r="DM86" s="200">
        <f>LOOKUP(2,1/('[4]Raw data'!$K$1:$K$7986=DF86),'[4]Raw data'!$L$1:$L$7986)</f>
        <v>43511</v>
      </c>
      <c r="DN86" s="188" t="str">
        <f t="shared" si="6"/>
        <v>PER002People facing stressed humanitarian needs (level 2)</v>
      </c>
      <c r="DO86" s="184">
        <f>IF(LOOKUP(2,1/(Log!$K$1:$K$7986=DN86),Log!$E$1:$E$7986)="x","x",ROUND(LOOKUP(2,1/(Log!$K$1:$K$7986=DN86),Log!$E$1:$E$7986),-3))</f>
        <v>60000</v>
      </c>
      <c r="DP86" s="188" t="str">
        <f>LOOKUP(2,1/('[4]Raw data'!$K$1:$K$7986=DN86),'[4]Raw data'!$F$1:$F$7986)</f>
        <v>DTM, Novermber 2018; Regional Response Plan R4V, Migration Bulletin Januar 2019</v>
      </c>
      <c r="DQ86" s="188" t="str">
        <f>LOOKUP(2,1/('[4]Raw data'!$K$1:$K$7986=DN86),'[4]Raw data'!$G$1:$G$7986)</f>
        <v>Medium</v>
      </c>
      <c r="DR86" s="188">
        <f>LOOKUP(2,1/('[4]Raw data'!$K$1:$K$7986=DN86),'[4]Raw data'!$H$1:$H$7986)</f>
        <v>2</v>
      </c>
      <c r="DS86" s="188" t="str">
        <f>LOOKUP(2,1/('[4]Raw data'!$K$1:$K$7986=DN86),'[4]Raw data'!$J$1:$J$7986)</f>
        <v>The highest needs can be found among those when entering the country (water, food, shelter, health services as well as transportation and legal orientation, protection concerns for women and minors). 60,000 people enter the country through official entry points on a monthly basis as a rough estimation for those facing stressed (or higher) humanitarian needs.</v>
      </c>
      <c r="DT86" s="188" t="str">
        <f>LOOKUP(2,1/('[4]Raw data'!$K$1:$K$7986=DN86),'[4]Raw data'!$I$1:$I$7986)</f>
        <v>https://reliefweb.int/sites/reliefweb.int/files/resources/DTM_R4%20-%20English.pdf https://r4v.info/es/documents/download/67282 https://www.migraciones.gob.pe/estadisticas/Informe-Estadistico-Ciudadanos-Venezolanos-2018.pdf</v>
      </c>
      <c r="DU86" s="207">
        <f>LOOKUP(2,1/('[4]Raw data'!$K$1:$K$7986=DN86),'[4]Raw data'!$L$1:$L$7986)</f>
        <v>43511</v>
      </c>
      <c r="DV86" s="198" t="str">
        <f t="shared" si="7"/>
        <v>PER002People  facing moderate humanitarian needs (level 3)</v>
      </c>
      <c r="DW86" s="183">
        <f>IF(LOOKUP(2,1/(Log!$K$1:$K$7986=DV86),Log!$E$1:$E$7986)="x","x",ROUND(LOOKUP(2,1/(Log!$K$1:$K$7986=DV86),Log!$E$1:$E$7986),-3))</f>
        <v>0</v>
      </c>
      <c r="DX86" s="187" t="str">
        <f>LOOKUP(2,1/('[4]Raw data'!$K$1:$K$7986=DV86),'[4]Raw data'!$F$1:$F$7986)</f>
        <v>DTM, Novermber 2018; Regional Response Plan R4V, Migration Bulletin Januar 2019</v>
      </c>
      <c r="DY86" s="187" t="str">
        <f>LOOKUP(2,1/('[4]Raw data'!$K$1:$K$7986=DV86),'[4]Raw data'!$G$1:$G$7986)</f>
        <v>Medium</v>
      </c>
      <c r="DZ86" s="187">
        <f>LOOKUP(2,1/('[4]Raw data'!$K$1:$K$7986=DV86),'[4]Raw data'!$H$1:$H$7986)</f>
        <v>2</v>
      </c>
      <c r="EA86" s="187" t="str">
        <f>LOOKUP(2,1/('[4]Raw data'!$K$1:$K$7986=DV86),'[4]Raw data'!$J$1:$J$7986)</f>
        <v>Considering the number of people with no regular access to food and chronic illnesses, as well as the number of minors (emotional impact) arriving in Peru as well as the impact of transit per se, it is possible that at least a limited number of people (temporarily) face moderate humanitarian needs.</v>
      </c>
      <c r="EB86" s="187" t="str">
        <f>LOOKUP(2,1/('[4]Raw data'!$K$1:$K$7986=DV86),'[4]Raw data'!$I$1:$I$7986)</f>
        <v>https://reliefweb.int/sites/reliefweb.int/files/resources/DTM_R4%20-%20English.pdf https://r4v.info/es/documents/download/67282 https://www.migraciones.gob.pe/estadisticas/Informe-Estadistico-Ciudadanos-Venezolanos-2018.pdf</v>
      </c>
      <c r="EC86" s="200">
        <f>LOOKUP(2,1/('[4]Raw data'!$K$1:$K$7986=DV86),'[4]Raw data'!$L$1:$L$7986)</f>
        <v>43511</v>
      </c>
      <c r="ED86" s="188" t="str">
        <f t="shared" si="8"/>
        <v>PER002People facing severe humanitarian needs (level 4)</v>
      </c>
      <c r="EE86" s="184">
        <f>IF(LOOKUP(2,1/(Log!$K$1:$K$7986=ED86),Log!$E$1:$E$7986)="x","x",ROUND(LOOKUP(2,1/(Log!$K$1:$K$7986=ED86),Log!$E$1:$E$7986),-3))</f>
        <v>0</v>
      </c>
      <c r="EF86" s="188" t="str">
        <f>LOOKUP(2,1/('[4]Raw data'!$K$1:$K$7986=ED86),'[4]Raw data'!$F$1:$F$7986)</f>
        <v>DTM, Novermber 2018; Regional Response Plan R4V, Migration Bulletin Januar 2019</v>
      </c>
      <c r="EG86" s="188" t="str">
        <f>LOOKUP(2,1/('[4]Raw data'!$K$1:$K$7986=ED86),'[4]Raw data'!$G$1:$G$7986)</f>
        <v>Medium</v>
      </c>
      <c r="EH86" s="188">
        <f>LOOKUP(2,1/('[4]Raw data'!$K$1:$K$7986=ED86),'[4]Raw data'!$H$1:$H$7986)</f>
        <v>2</v>
      </c>
      <c r="EI86" s="188" t="str">
        <f>LOOKUP(2,1/('[4]Raw data'!$K$1:$K$7986=ED86),'[4]Raw data'!$J$1:$J$7986)</f>
        <v xml:space="preserve">Considering Peru as a upper-middle income country and current response activities I do not expect Venezuelans within the country to face severe or extreme humanitarian needs. </v>
      </c>
      <c r="EJ86" s="188" t="str">
        <f>LOOKUP(2,1/('[4]Raw data'!$K$1:$K$7986=ED86),'[4]Raw data'!$I$1:$I$7986)</f>
        <v>https://reliefweb.int/sites/reliefweb.int/files/resources/DTM_R4%20-%20English.pdf https://r4v.info/es/documents/download/67282 https://www.migraciones.gob.pe/estadisticas/Informe-Estadistico-Ciudadanos-Venezolanos-2018.pdf</v>
      </c>
      <c r="EK86" s="207">
        <f>LOOKUP(2,1/('[4]Raw data'!$K$1:$K$7986=ED86),'[4]Raw data'!$L$1:$L$7986)</f>
        <v>43511</v>
      </c>
      <c r="EL86" s="198" t="str">
        <f t="shared" si="9"/>
        <v>PER002People facing extreme humanitarian needs (level 5)</v>
      </c>
      <c r="EM86" s="183">
        <f>IF(LOOKUP(2,1/(Log!$K$1:$K$7986=EL86),Log!$E$1:$E$7986)="x","x",ROUND(LOOKUP(2,1/(Log!$K$1:$K$7986=EL86),Log!$E$1:$E$7986),-3))</f>
        <v>0</v>
      </c>
      <c r="EN86" s="187" t="str">
        <f>LOOKUP(2,1/('[4]Raw data'!$K$1:$K$7986=EL86),'[4]Raw data'!$F$1:$F$7986)</f>
        <v>DTM, Novermber 2018; Regional Response Plan R4V, Migration Bulletin Januar 2019</v>
      </c>
      <c r="EO86" s="187" t="str">
        <f>LOOKUP(2,1/('[4]Raw data'!$K$1:$K$7986=EL86),'[4]Raw data'!$G$1:$G$7986)</f>
        <v>Medium</v>
      </c>
      <c r="EP86" s="187">
        <f>LOOKUP(2,1/('[4]Raw data'!$K$1:$K$7986=EL86),'[4]Raw data'!$H$1:$H$7986)</f>
        <v>2</v>
      </c>
      <c r="EQ86" s="187" t="str">
        <f>LOOKUP(2,1/('[4]Raw data'!$K$1:$K$7986=EL86),'[4]Raw data'!$J$1:$J$7986)</f>
        <v xml:space="preserve">Considering Peru as a upper-middle income country and current response activities I do not expect Venezuelans within the country to face severe or extreme humanitarian needs. </v>
      </c>
      <c r="ER86" s="187" t="str">
        <f>LOOKUP(2,1/('[4]Raw data'!$K$1:$K$7986=EL86),'[4]Raw data'!$I$1:$I$7986)</f>
        <v>https://reliefweb.int/sites/reliefweb.int/files/resources/DTM_R4%20-%20English.pdf https://r4v.info/es/documents/download/67282 https://www.migraciones.gob.pe/estadisticas/Informe-Estadistico-Ciudadanos-Venezolanos-2018.pdf</v>
      </c>
      <c r="ES86" s="200">
        <f>LOOKUP(2,1/('[4]Raw data'!$K$1:$K$7986=EL86),'[4]Raw data'!$L$1:$L$7986)</f>
        <v>43511</v>
      </c>
      <c r="ET86" s="188" t="s">
        <v>5006</v>
      </c>
      <c r="EU86" s="188" t="s">
        <v>445</v>
      </c>
      <c r="EV86" s="188">
        <v>0</v>
      </c>
      <c r="EW86" s="188">
        <v>0</v>
      </c>
      <c r="EX86" s="188" t="b">
        <v>0</v>
      </c>
      <c r="EY86" s="188">
        <v>0</v>
      </c>
      <c r="EZ86" s="188">
        <v>0</v>
      </c>
      <c r="FA86" s="207">
        <v>43511</v>
      </c>
      <c r="FB86" s="198" t="s">
        <v>5007</v>
      </c>
      <c r="FC86" s="187">
        <v>2</v>
      </c>
      <c r="FD86" s="187">
        <v>0</v>
      </c>
      <c r="FE86" s="187">
        <v>0</v>
      </c>
      <c r="FF86" s="187" t="b">
        <v>0</v>
      </c>
      <c r="FG86" s="187">
        <v>0</v>
      </c>
      <c r="FH86" s="187">
        <v>0</v>
      </c>
      <c r="FI86" s="200">
        <v>43511</v>
      </c>
      <c r="FJ86" s="198" t="s">
        <v>5008</v>
      </c>
      <c r="FK86" s="188">
        <v>0</v>
      </c>
      <c r="FL86" s="188">
        <v>0</v>
      </c>
      <c r="FM86" s="188">
        <v>0</v>
      </c>
      <c r="FN86" s="188" t="b">
        <v>0</v>
      </c>
      <c r="FO86" s="188" t="s">
        <v>2271</v>
      </c>
      <c r="FP86" s="184">
        <v>0</v>
      </c>
      <c r="FQ86" s="206">
        <v>43511</v>
      </c>
      <c r="FR86" s="198" t="s">
        <v>5009</v>
      </c>
      <c r="FS86" s="187">
        <v>0</v>
      </c>
      <c r="FT86" s="187">
        <v>0</v>
      </c>
      <c r="FU86" s="187">
        <v>0</v>
      </c>
      <c r="FV86" s="187" t="b">
        <v>0</v>
      </c>
      <c r="FW86" s="187" t="s">
        <v>2272</v>
      </c>
      <c r="FX86" s="187">
        <v>0</v>
      </c>
      <c r="FY86" s="200">
        <v>43511</v>
      </c>
      <c r="FZ86" s="188" t="s">
        <v>5010</v>
      </c>
      <c r="GA86" s="188">
        <v>0</v>
      </c>
      <c r="GB86" s="188" t="s">
        <v>2227</v>
      </c>
      <c r="GC86" s="188" t="s">
        <v>734</v>
      </c>
      <c r="GD86" s="188">
        <v>2</v>
      </c>
      <c r="GE86" s="188" t="s">
        <v>2251</v>
      </c>
      <c r="GF86" s="188" t="s">
        <v>1173</v>
      </c>
      <c r="GG86" s="207">
        <v>43511</v>
      </c>
      <c r="GH86" s="198" t="s">
        <v>5011</v>
      </c>
      <c r="GI86" s="187">
        <v>0</v>
      </c>
      <c r="GJ86" s="187" t="s">
        <v>2227</v>
      </c>
      <c r="GK86" s="187" t="s">
        <v>734</v>
      </c>
      <c r="GL86" s="187">
        <v>2</v>
      </c>
      <c r="GM86" s="187" t="s">
        <v>2251</v>
      </c>
      <c r="GN86" s="187" t="s">
        <v>1173</v>
      </c>
      <c r="GO86" s="200">
        <v>43511</v>
      </c>
      <c r="GP86" s="188" t="s">
        <v>5012</v>
      </c>
      <c r="GQ86" s="188">
        <v>0</v>
      </c>
      <c r="GR86" s="188" t="s">
        <v>2227</v>
      </c>
      <c r="GS86" s="188" t="s">
        <v>734</v>
      </c>
      <c r="GT86" s="188">
        <v>2</v>
      </c>
      <c r="GU86" s="188" t="s">
        <v>2251</v>
      </c>
      <c r="GV86" s="188" t="s">
        <v>1173</v>
      </c>
      <c r="GW86" s="207">
        <v>43511</v>
      </c>
      <c r="GX86" s="198" t="s">
        <v>5013</v>
      </c>
      <c r="GY86" s="187">
        <v>0</v>
      </c>
      <c r="GZ86" s="187" t="s">
        <v>2227</v>
      </c>
      <c r="HA86" s="187" t="s">
        <v>734</v>
      </c>
      <c r="HB86" s="187">
        <v>2</v>
      </c>
      <c r="HC86" s="187" t="s">
        <v>2251</v>
      </c>
      <c r="HD86" s="187" t="s">
        <v>1173</v>
      </c>
      <c r="HE86" s="200">
        <v>43511</v>
      </c>
      <c r="HF86" s="188" t="s">
        <v>5014</v>
      </c>
      <c r="HG86" s="188">
        <v>0</v>
      </c>
      <c r="HH86" s="188" t="s">
        <v>2227</v>
      </c>
      <c r="HI86" s="188" t="s">
        <v>734</v>
      </c>
      <c r="HJ86" s="188">
        <v>2</v>
      </c>
      <c r="HK86" s="188" t="s">
        <v>2251</v>
      </c>
      <c r="HL86" s="188" t="s">
        <v>1173</v>
      </c>
      <c r="HM86" s="207">
        <v>43511</v>
      </c>
      <c r="HN86" s="198" t="s">
        <v>5015</v>
      </c>
      <c r="HO86" s="187">
        <v>0</v>
      </c>
      <c r="HP86" s="187" t="s">
        <v>2227</v>
      </c>
      <c r="HQ86" s="187" t="s">
        <v>734</v>
      </c>
      <c r="HR86" s="187">
        <v>2</v>
      </c>
      <c r="HS86" s="187" t="s">
        <v>2251</v>
      </c>
      <c r="HT86" s="187" t="s">
        <v>1173</v>
      </c>
      <c r="HU86" s="200">
        <v>43511</v>
      </c>
      <c r="HV86" s="188" t="s">
        <v>5016</v>
      </c>
      <c r="HW86" s="188">
        <v>0</v>
      </c>
      <c r="HX86" s="188" t="s">
        <v>2227</v>
      </c>
      <c r="HY86" s="188" t="s">
        <v>734</v>
      </c>
      <c r="HZ86" s="188">
        <v>2</v>
      </c>
      <c r="IA86" s="188" t="s">
        <v>2251</v>
      </c>
      <c r="IB86" s="188" t="s">
        <v>1173</v>
      </c>
      <c r="IC86" s="207">
        <v>43511</v>
      </c>
      <c r="ID86" s="198" t="s">
        <v>5017</v>
      </c>
      <c r="IE86" s="187">
        <v>1</v>
      </c>
      <c r="IF86" s="187" t="s">
        <v>2227</v>
      </c>
      <c r="IG86" s="187" t="s">
        <v>734</v>
      </c>
      <c r="IH86" s="187">
        <v>2</v>
      </c>
      <c r="II86" s="187" t="s">
        <v>2251</v>
      </c>
      <c r="IJ86" s="187" t="s">
        <v>1173</v>
      </c>
      <c r="IK86" s="200">
        <v>43511</v>
      </c>
      <c r="IL86" s="188" t="s">
        <v>5018</v>
      </c>
      <c r="IM86" s="188">
        <v>0</v>
      </c>
      <c r="IN86" s="188" t="s">
        <v>2227</v>
      </c>
      <c r="IO86" s="188" t="s">
        <v>734</v>
      </c>
      <c r="IP86" s="188">
        <v>2</v>
      </c>
      <c r="IQ86" s="188" t="s">
        <v>2251</v>
      </c>
      <c r="IR86" s="188" t="s">
        <v>1173</v>
      </c>
      <c r="IS86" s="207">
        <v>43511</v>
      </c>
    </row>
    <row r="87" spans="1:253" x14ac:dyDescent="0.3">
      <c r="A87" t="s">
        <v>253</v>
      </c>
      <c r="B87" t="s">
        <v>861</v>
      </c>
      <c r="C87" t="s">
        <v>722</v>
      </c>
      <c r="D87" t="str">
        <f>Lists!C:C</f>
        <v>Philippines</v>
      </c>
      <c r="E87" t="s">
        <v>252</v>
      </c>
      <c r="F87" t="s">
        <v>5019</v>
      </c>
      <c r="G87" s="186">
        <v>100979303</v>
      </c>
      <c r="H87" s="187" t="s">
        <v>1802</v>
      </c>
      <c r="I87" s="187" t="s">
        <v>734</v>
      </c>
      <c r="J87" s="187">
        <v>2</v>
      </c>
      <c r="K87" s="187" t="s">
        <v>1811</v>
      </c>
      <c r="L87" s="187" t="s">
        <v>1807</v>
      </c>
      <c r="M87" s="201">
        <v>43509</v>
      </c>
      <c r="N87" s="198" t="s">
        <v>5020</v>
      </c>
      <c r="O87" s="189">
        <v>83148.639999999999</v>
      </c>
      <c r="P87" s="189" t="s">
        <v>1803</v>
      </c>
      <c r="Q87" s="189" t="s">
        <v>734</v>
      </c>
      <c r="R87" s="189">
        <v>2</v>
      </c>
      <c r="S87" s="189" t="s">
        <v>1812</v>
      </c>
      <c r="T87" s="189" t="s">
        <v>1808</v>
      </c>
      <c r="U87" s="204">
        <v>43509</v>
      </c>
      <c r="V87" s="198" t="s">
        <v>5021</v>
      </c>
      <c r="W87" s="187">
        <v>4448225</v>
      </c>
      <c r="X87" s="187" t="s">
        <v>1803</v>
      </c>
      <c r="Y87" s="187" t="s">
        <v>734</v>
      </c>
      <c r="Z87" s="187">
        <v>2</v>
      </c>
      <c r="AA87" s="187" t="s">
        <v>1813</v>
      </c>
      <c r="AB87" s="187" t="s">
        <v>1808</v>
      </c>
      <c r="AC87" s="201">
        <v>43509</v>
      </c>
      <c r="AD87" s="198" t="s">
        <v>5022</v>
      </c>
      <c r="AE87" s="188">
        <v>183163</v>
      </c>
      <c r="AF87" s="188" t="s">
        <v>1803</v>
      </c>
      <c r="AG87" s="188" t="s">
        <v>734</v>
      </c>
      <c r="AH87" s="188">
        <v>2</v>
      </c>
      <c r="AI87" s="188" t="s">
        <v>1814</v>
      </c>
      <c r="AJ87" s="188" t="s">
        <v>1808</v>
      </c>
      <c r="AK87" s="207">
        <v>43509</v>
      </c>
      <c r="AL87" s="198" t="s">
        <v>5023</v>
      </c>
      <c r="AM87" s="187">
        <v>182934</v>
      </c>
      <c r="AN87" s="187" t="s">
        <v>1803</v>
      </c>
      <c r="AO87" s="187" t="s">
        <v>734</v>
      </c>
      <c r="AP87" s="187">
        <v>2</v>
      </c>
      <c r="AQ87" s="187" t="s">
        <v>1815</v>
      </c>
      <c r="AR87" s="187" t="s">
        <v>1809</v>
      </c>
      <c r="AS87" s="201">
        <v>43509</v>
      </c>
      <c r="AT87" s="188" t="s">
        <v>5024</v>
      </c>
      <c r="AU87" s="188">
        <v>89</v>
      </c>
      <c r="AV87" s="188" t="s">
        <v>1804</v>
      </c>
      <c r="AW87" s="188" t="s">
        <v>734</v>
      </c>
      <c r="AX87" s="188">
        <v>2</v>
      </c>
      <c r="AY87" s="188" t="s">
        <v>1817</v>
      </c>
      <c r="AZ87" s="188" t="s">
        <v>1810</v>
      </c>
      <c r="BA87" s="207">
        <v>43509</v>
      </c>
      <c r="BB87" s="198" t="s">
        <v>5025</v>
      </c>
      <c r="BC87" s="187" t="s">
        <v>445</v>
      </c>
      <c r="BD87" s="187">
        <v>0</v>
      </c>
      <c r="BE87" s="187" t="s">
        <v>734</v>
      </c>
      <c r="BF87" s="187">
        <v>2</v>
      </c>
      <c r="BG87" s="187" t="s">
        <v>1816</v>
      </c>
      <c r="BH87" s="187" t="s">
        <v>1810</v>
      </c>
      <c r="BI87" s="200">
        <v>43509</v>
      </c>
      <c r="BJ87" s="188" t="s">
        <v>5026</v>
      </c>
      <c r="BK87" s="188">
        <v>31</v>
      </c>
      <c r="BL87" s="188" t="s">
        <v>1825</v>
      </c>
      <c r="BM87" s="188" t="s">
        <v>734</v>
      </c>
      <c r="BN87" s="188">
        <v>2</v>
      </c>
      <c r="BO87" s="188" t="s">
        <v>2042</v>
      </c>
      <c r="BP87" s="188" t="s">
        <v>1855</v>
      </c>
      <c r="BQ87" s="207">
        <v>43509</v>
      </c>
      <c r="BR87" s="198" t="s">
        <v>5027</v>
      </c>
      <c r="BS87" s="187">
        <v>2419</v>
      </c>
      <c r="BT87" s="187" t="s">
        <v>1805</v>
      </c>
      <c r="BU87" s="187" t="s">
        <v>734</v>
      </c>
      <c r="BV87" s="187">
        <v>2</v>
      </c>
      <c r="BW87" s="187" t="s">
        <v>1818</v>
      </c>
      <c r="BX87" s="187" t="s">
        <v>1809</v>
      </c>
      <c r="BY87" s="200">
        <v>43509</v>
      </c>
      <c r="BZ87" s="188" t="s">
        <v>5028</v>
      </c>
      <c r="CA87" s="188">
        <v>3084</v>
      </c>
      <c r="CB87" s="188" t="s">
        <v>1805</v>
      </c>
      <c r="CC87" s="188" t="s">
        <v>734</v>
      </c>
      <c r="CD87" s="188">
        <v>2</v>
      </c>
      <c r="CE87" s="188" t="s">
        <v>1819</v>
      </c>
      <c r="CF87" s="188" t="s">
        <v>1809</v>
      </c>
      <c r="CG87" s="207">
        <v>43509</v>
      </c>
      <c r="CH87" s="198" t="s">
        <v>5029</v>
      </c>
      <c r="CI87" s="188" t="e">
        <v>#N/A</v>
      </c>
      <c r="CJ87" s="188" t="e">
        <v>#N/A</v>
      </c>
      <c r="CK87" s="188" t="e">
        <v>#N/A</v>
      </c>
      <c r="CL87" s="188" t="e">
        <v>#N/A</v>
      </c>
      <c r="CM87" s="188" t="e">
        <v>#N/A</v>
      </c>
      <c r="CN87" s="188" t="e">
        <v>#N/A</v>
      </c>
      <c r="CO87" s="195" t="e">
        <v>#N/A</v>
      </c>
      <c r="CP87" s="188" t="s">
        <v>5030</v>
      </c>
      <c r="CQ87" s="187" t="s">
        <v>445</v>
      </c>
      <c r="CR87" s="187">
        <v>0</v>
      </c>
      <c r="CS87" s="187" t="s">
        <v>734</v>
      </c>
      <c r="CT87" s="187">
        <v>2</v>
      </c>
      <c r="CU87" s="187" t="s">
        <v>1820</v>
      </c>
      <c r="CV87" s="187">
        <v>0</v>
      </c>
      <c r="CW87" s="200">
        <v>43509</v>
      </c>
      <c r="CX87" s="184" t="str">
        <f t="shared" si="10"/>
        <v>PHL001People in Need</v>
      </c>
      <c r="CY87" s="184">
        <f>IF(LOOKUP(2,1/(Log!$K$1:$K$7986=CX87),Log!$E$1:$E$7986)="x","x",ROUND(LOOKUP(2,1/(Log!$K$1:$K$7986=CX87),Log!$E$1:$E$7986),-3))</f>
        <v>183000</v>
      </c>
      <c r="CZ87" s="188" t="str">
        <f>LOOKUP(2,1/('[4]Raw data'!$K$1:$K$7986=CX87),'[4]Raw data'!$F$1:$F$7986)</f>
        <v>DSWD</v>
      </c>
      <c r="DA87" s="188" t="str">
        <f>LOOKUP(2,1/('[4]Raw data'!$K$1:$K$7986=CX87),'[4]Raw data'!$G$1:$G$7986)</f>
        <v>Medium</v>
      </c>
      <c r="DB87" s="188">
        <f>LOOKUP(2,1/('[4]Raw data'!$K$1:$K$7986=CX87),'[4]Raw data'!$H$1:$H$7986)</f>
        <v>2</v>
      </c>
      <c r="DC87" s="188" t="str">
        <f>LOOKUP(2,1/('[4]Raw data'!$K$1:$K$7986=CX87),'[4]Raw data'!$J$1:$J$7986)</f>
        <v xml:space="preserve">Total amount of people  displaced by the Davao floods and Marawi conflict, catherdral bombing, and social disorganization due to Bangsamoro Organic law, Armed Conflict Patikul, Sulu. </v>
      </c>
      <c r="DD87" s="188" t="str">
        <f>LOOKUP(2,1/('[4]Raw data'!$K$1:$K$7986=CX87),'[4]Raw data'!$I$1:$I$7986)</f>
        <v>https://reliefweb.int/sites/reliefweb.int/files/resources/davaoFFL03.pdf</v>
      </c>
      <c r="DE87" s="207">
        <f>LOOKUP(2,1/('[4]Raw data'!$K$1:$K$7986=CX87),'[4]Raw data'!$L$1:$L$7986)</f>
        <v>43509</v>
      </c>
      <c r="DF87" s="197" t="str">
        <f t="shared" si="11"/>
        <v>PHL001People facing minimal humanitarian needs (level 1)</v>
      </c>
      <c r="DG87" s="183">
        <f>IF(LOOKUP(2,1/(Log!$K$1:$K$7986=DF87),Log!$E$1:$E$7986)="x","x",ROUND(LOOKUP(2,1/(Log!$K$1:$K$7986=DF87),Log!$E$1:$E$7986),-3))</f>
        <v>0</v>
      </c>
      <c r="DH87" s="187" t="str">
        <f>LOOKUP(2,1/('[4]Raw data'!$K$1:$K$7986=DF87),'[4]Raw data'!$F$1:$F$7986)</f>
        <v>DSWD</v>
      </c>
      <c r="DI87" s="187" t="str">
        <f>LOOKUP(2,1/('[4]Raw data'!$K$1:$K$7986=DF87),'[4]Raw data'!$G$1:$G$7986)</f>
        <v>Medium</v>
      </c>
      <c r="DJ87" s="187">
        <f>LOOKUP(2,1/('[4]Raw data'!$K$1:$K$7986=DF87),'[4]Raw data'!$H$1:$H$7986)</f>
        <v>2</v>
      </c>
      <c r="DK87" s="187" t="str">
        <f>LOOKUP(2,1/('[4]Raw data'!$K$1:$K$7986=DF87),'[4]Raw data'!$J$1:$J$7986)</f>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
      <c r="DL87" s="187">
        <f>LOOKUP(2,1/('[4]Raw data'!$K$1:$K$7986=DF87),'[4]Raw data'!$I$1:$I$7986)</f>
        <v>0</v>
      </c>
      <c r="DM87" s="200">
        <f>LOOKUP(2,1/('[4]Raw data'!$K$1:$K$7986=DF87),'[4]Raw data'!$L$1:$L$7986)</f>
        <v>43509</v>
      </c>
      <c r="DN87" s="188" t="str">
        <f t="shared" si="6"/>
        <v>PHL001People facing stressed humanitarian needs (level 2)</v>
      </c>
      <c r="DO87" s="184">
        <f>IF(LOOKUP(2,1/(Log!$K$1:$K$7986=DN87),Log!$E$1:$E$7986)="x","x",ROUND(LOOKUP(2,1/(Log!$K$1:$K$7986=DN87),Log!$E$1:$E$7986),-3))</f>
        <v>183000</v>
      </c>
      <c r="DP87" s="188" t="str">
        <f>LOOKUP(2,1/('[4]Raw data'!$K$1:$K$7986=DN87),'[4]Raw data'!$F$1:$F$7986)</f>
        <v>DSWD</v>
      </c>
      <c r="DQ87" s="188" t="str">
        <f>LOOKUP(2,1/('[4]Raw data'!$K$1:$K$7986=DN87),'[4]Raw data'!$G$1:$G$7986)</f>
        <v>Medium</v>
      </c>
      <c r="DR87" s="188">
        <f>LOOKUP(2,1/('[4]Raw data'!$K$1:$K$7986=DN87),'[4]Raw data'!$H$1:$H$7986)</f>
        <v>2</v>
      </c>
      <c r="DS87" s="188" t="str">
        <f>LOOKUP(2,1/('[4]Raw data'!$K$1:$K$7986=DN87),'[4]Raw data'!$J$1:$J$7986)</f>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
      <c r="DT87" s="188" t="str">
        <f>LOOKUP(2,1/('[4]Raw data'!$K$1:$K$7986=DN87),'[4]Raw data'!$I$1:$I$7986)</f>
        <v>https://reliefweb.int/sites/reliefweb.int/files/resources/davaoFFL03.pdf</v>
      </c>
      <c r="DU87" s="207">
        <f>LOOKUP(2,1/('[4]Raw data'!$K$1:$K$7986=DN87),'[4]Raw data'!$L$1:$L$7986)</f>
        <v>43509</v>
      </c>
      <c r="DV87" s="198" t="str">
        <f t="shared" si="7"/>
        <v>PHL001People  facing moderate humanitarian needs (level 3)</v>
      </c>
      <c r="DW87" s="183">
        <f>IF(LOOKUP(2,1/(Log!$K$1:$K$7986=DV87),Log!$E$1:$E$7986)="x","x",ROUND(LOOKUP(2,1/(Log!$K$1:$K$7986=DV87),Log!$E$1:$E$7986),-3))</f>
        <v>0</v>
      </c>
      <c r="DX87" s="187" t="str">
        <f>LOOKUP(2,1/('[4]Raw data'!$K$1:$K$7986=DV87),'[4]Raw data'!$F$1:$F$7986)</f>
        <v>DSWD</v>
      </c>
      <c r="DY87" s="187" t="str">
        <f>LOOKUP(2,1/('[4]Raw data'!$K$1:$K$7986=DV87),'[4]Raw data'!$G$1:$G$7986)</f>
        <v>Medium</v>
      </c>
      <c r="DZ87" s="187">
        <f>LOOKUP(2,1/('[4]Raw data'!$K$1:$K$7986=DV87),'[4]Raw data'!$H$1:$H$7986)</f>
        <v>2</v>
      </c>
      <c r="EA87" s="187" t="str">
        <f>LOOKUP(2,1/('[4]Raw data'!$K$1:$K$7986=DV87),'[4]Raw data'!$J$1:$J$7986)</f>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
      <c r="EB87" s="187">
        <f>LOOKUP(2,1/('[4]Raw data'!$K$1:$K$7986=DV87),'[4]Raw data'!$I$1:$I$7986)</f>
        <v>0</v>
      </c>
      <c r="EC87" s="200">
        <f>LOOKUP(2,1/('[4]Raw data'!$K$1:$K$7986=DV87),'[4]Raw data'!$L$1:$L$7986)</f>
        <v>43509</v>
      </c>
      <c r="ED87" s="188" t="str">
        <f t="shared" si="8"/>
        <v>PHL001People facing severe humanitarian needs (level 4)</v>
      </c>
      <c r="EE87" s="184">
        <f>IF(LOOKUP(2,1/(Log!$K$1:$K$7986=ED87),Log!$E$1:$E$7986)="x","x",ROUND(LOOKUP(2,1/(Log!$K$1:$K$7986=ED87),Log!$E$1:$E$7986),-3))</f>
        <v>0</v>
      </c>
      <c r="EF87" s="188" t="str">
        <f>LOOKUP(2,1/('[4]Raw data'!$K$1:$K$7986=ED87),'[4]Raw data'!$F$1:$F$7986)</f>
        <v>DSWD</v>
      </c>
      <c r="EG87" s="188" t="str">
        <f>LOOKUP(2,1/('[4]Raw data'!$K$1:$K$7986=ED87),'[4]Raw data'!$G$1:$G$7986)</f>
        <v>Medium</v>
      </c>
      <c r="EH87" s="188">
        <f>LOOKUP(2,1/('[4]Raw data'!$K$1:$K$7986=ED87),'[4]Raw data'!$H$1:$H$7986)</f>
        <v>2</v>
      </c>
      <c r="EI87" s="188" t="str">
        <f>LOOKUP(2,1/('[4]Raw data'!$K$1:$K$7986=ED87),'[4]Raw data'!$J$1:$J$7986)</f>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
      <c r="EJ87" s="188">
        <f>LOOKUP(2,1/('[4]Raw data'!$K$1:$K$7986=ED87),'[4]Raw data'!$I$1:$I$7986)</f>
        <v>0</v>
      </c>
      <c r="EK87" s="207">
        <f>LOOKUP(2,1/('[4]Raw data'!$K$1:$K$7986=ED87),'[4]Raw data'!$L$1:$L$7986)</f>
        <v>43509</v>
      </c>
      <c r="EL87" s="198" t="str">
        <f t="shared" si="9"/>
        <v>PHL001People facing extreme humanitarian needs (level 5)</v>
      </c>
      <c r="EM87" s="183">
        <f>IF(LOOKUP(2,1/(Log!$K$1:$K$7986=EL87),Log!$E$1:$E$7986)="x","x",ROUND(LOOKUP(2,1/(Log!$K$1:$K$7986=EL87),Log!$E$1:$E$7986),-3))</f>
        <v>0</v>
      </c>
      <c r="EN87" s="187" t="str">
        <f>LOOKUP(2,1/('[4]Raw data'!$K$1:$K$7986=EL87),'[4]Raw data'!$F$1:$F$7986)</f>
        <v>DSWD</v>
      </c>
      <c r="EO87" s="187" t="str">
        <f>LOOKUP(2,1/('[4]Raw data'!$K$1:$K$7986=EL87),'[4]Raw data'!$G$1:$G$7986)</f>
        <v>Medium</v>
      </c>
      <c r="EP87" s="187">
        <f>LOOKUP(2,1/('[4]Raw data'!$K$1:$K$7986=EL87),'[4]Raw data'!$H$1:$H$7986)</f>
        <v>2</v>
      </c>
      <c r="EQ87" s="187" t="str">
        <f>LOOKUP(2,1/('[4]Raw data'!$K$1:$K$7986=EL87),'[4]Raw data'!$J$1:$J$7986)</f>
        <v xml:space="preserve">Total amount of people  displaced by the Davao floods and Marawi conflict, catherdral bombing, and social disorganization due to Bangsamoro Organic law, Armed Conflict Patikul, Sulu. All people displaced are likely to be staying with friends or family/or in evacuation centers. They are likely to face stressed humanitarian conditions. </v>
      </c>
      <c r="ER87" s="187">
        <f>LOOKUP(2,1/('[4]Raw data'!$K$1:$K$7986=EL87),'[4]Raw data'!$I$1:$I$7986)</f>
        <v>0</v>
      </c>
      <c r="ES87" s="200">
        <f>LOOKUP(2,1/('[4]Raw data'!$K$1:$K$7986=EL87),'[4]Raw data'!$L$1:$L$7986)</f>
        <v>43509</v>
      </c>
      <c r="ET87" s="188" t="s">
        <v>5031</v>
      </c>
      <c r="EU87" s="188">
        <v>31</v>
      </c>
      <c r="EV87" s="188" t="s">
        <v>1825</v>
      </c>
      <c r="EW87" s="188" t="s">
        <v>734</v>
      </c>
      <c r="EX87" s="188">
        <v>2</v>
      </c>
      <c r="EY87" s="188" t="s">
        <v>2042</v>
      </c>
      <c r="EZ87" s="188">
        <v>0</v>
      </c>
      <c r="FA87" s="207">
        <v>43509</v>
      </c>
      <c r="FB87" s="198" t="s">
        <v>5032</v>
      </c>
      <c r="FC87" s="187">
        <v>3</v>
      </c>
      <c r="FD87" s="187">
        <v>0</v>
      </c>
      <c r="FE87" s="187" t="s">
        <v>734</v>
      </c>
      <c r="FF87" s="187">
        <v>2</v>
      </c>
      <c r="FG87" s="187" t="s">
        <v>1822</v>
      </c>
      <c r="FH87" s="187">
        <v>0</v>
      </c>
      <c r="FI87" s="200">
        <v>43509</v>
      </c>
      <c r="FJ87" s="198" t="s">
        <v>5033</v>
      </c>
      <c r="FK87" s="188" t="s">
        <v>445</v>
      </c>
      <c r="FL87" s="188">
        <v>0</v>
      </c>
      <c r="FM87" s="188" t="s">
        <v>734</v>
      </c>
      <c r="FN87" s="188">
        <v>2</v>
      </c>
      <c r="FO87" s="188" t="s">
        <v>1823</v>
      </c>
      <c r="FP87" s="184">
        <v>0</v>
      </c>
      <c r="FQ87" s="206">
        <v>43509</v>
      </c>
      <c r="FR87" s="198" t="s">
        <v>5034</v>
      </c>
      <c r="FS87" s="187" t="s">
        <v>445</v>
      </c>
      <c r="FT87" s="187">
        <v>0</v>
      </c>
      <c r="FU87" s="187" t="s">
        <v>734</v>
      </c>
      <c r="FV87" s="187">
        <v>2</v>
      </c>
      <c r="FW87" s="187" t="s">
        <v>1823</v>
      </c>
      <c r="FX87" s="187">
        <v>0</v>
      </c>
      <c r="FY87" s="200">
        <v>43509</v>
      </c>
      <c r="FZ87" s="188" t="s">
        <v>5035</v>
      </c>
      <c r="GA87" s="188" t="s">
        <v>445</v>
      </c>
      <c r="GB87" s="188">
        <v>0</v>
      </c>
      <c r="GC87" s="188" t="s">
        <v>734</v>
      </c>
      <c r="GD87" s="188">
        <v>2</v>
      </c>
      <c r="GE87" s="188">
        <v>0</v>
      </c>
      <c r="GF87" s="188">
        <v>0</v>
      </c>
      <c r="GG87" s="207">
        <v>43509</v>
      </c>
      <c r="GH87" s="198" t="s">
        <v>5036</v>
      </c>
      <c r="GI87" s="187" t="s">
        <v>445</v>
      </c>
      <c r="GJ87" s="187">
        <v>0</v>
      </c>
      <c r="GK87" s="187" t="s">
        <v>734</v>
      </c>
      <c r="GL87" s="187">
        <v>2</v>
      </c>
      <c r="GM87" s="187">
        <v>0</v>
      </c>
      <c r="GN87" s="187">
        <v>0</v>
      </c>
      <c r="GO87" s="200">
        <v>43509</v>
      </c>
      <c r="GP87" s="188" t="s">
        <v>5037</v>
      </c>
      <c r="GQ87" s="188" t="s">
        <v>445</v>
      </c>
      <c r="GR87" s="188">
        <v>0</v>
      </c>
      <c r="GS87" s="188" t="s">
        <v>734</v>
      </c>
      <c r="GT87" s="188">
        <v>2</v>
      </c>
      <c r="GU87" s="188">
        <v>0</v>
      </c>
      <c r="GV87" s="188">
        <v>0</v>
      </c>
      <c r="GW87" s="207">
        <v>43509</v>
      </c>
      <c r="GX87" s="198" t="s">
        <v>5038</v>
      </c>
      <c r="GY87" s="187" t="s">
        <v>445</v>
      </c>
      <c r="GZ87" s="187">
        <v>0</v>
      </c>
      <c r="HA87" s="187" t="s">
        <v>734</v>
      </c>
      <c r="HB87" s="187">
        <v>2</v>
      </c>
      <c r="HC87" s="187">
        <v>0</v>
      </c>
      <c r="HD87" s="187">
        <v>0</v>
      </c>
      <c r="HE87" s="200">
        <v>43509</v>
      </c>
      <c r="HF87" s="188" t="s">
        <v>5039</v>
      </c>
      <c r="HG87" s="188" t="s">
        <v>445</v>
      </c>
      <c r="HH87" s="188">
        <v>0</v>
      </c>
      <c r="HI87" s="188" t="s">
        <v>734</v>
      </c>
      <c r="HJ87" s="188">
        <v>2</v>
      </c>
      <c r="HK87" s="188">
        <v>0</v>
      </c>
      <c r="HL87" s="188">
        <v>0</v>
      </c>
      <c r="HM87" s="207">
        <v>43509</v>
      </c>
      <c r="HN87" s="198" t="s">
        <v>5040</v>
      </c>
      <c r="HO87" s="187" t="s">
        <v>445</v>
      </c>
      <c r="HP87" s="187">
        <v>0</v>
      </c>
      <c r="HQ87" s="187" t="s">
        <v>734</v>
      </c>
      <c r="HR87" s="187">
        <v>2</v>
      </c>
      <c r="HS87" s="187">
        <v>0</v>
      </c>
      <c r="HT87" s="187">
        <v>0</v>
      </c>
      <c r="HU87" s="200">
        <v>43509</v>
      </c>
      <c r="HV87" s="188" t="s">
        <v>5041</v>
      </c>
      <c r="HW87" s="188" t="s">
        <v>445</v>
      </c>
      <c r="HX87" s="188">
        <v>0</v>
      </c>
      <c r="HY87" s="188" t="s">
        <v>734</v>
      </c>
      <c r="HZ87" s="188">
        <v>2</v>
      </c>
      <c r="IA87" s="188">
        <v>0</v>
      </c>
      <c r="IB87" s="188">
        <v>0</v>
      </c>
      <c r="IC87" s="207">
        <v>43509</v>
      </c>
      <c r="ID87" s="198" t="s">
        <v>5042</v>
      </c>
      <c r="IE87" s="187" t="s">
        <v>445</v>
      </c>
      <c r="IF87" s="187">
        <v>0</v>
      </c>
      <c r="IG87" s="187" t="s">
        <v>734</v>
      </c>
      <c r="IH87" s="187">
        <v>2</v>
      </c>
      <c r="II87" s="187">
        <v>0</v>
      </c>
      <c r="IJ87" s="187">
        <v>0</v>
      </c>
      <c r="IK87" s="200">
        <v>43509</v>
      </c>
      <c r="IL87" s="188" t="s">
        <v>5043</v>
      </c>
      <c r="IM87" s="188" t="s">
        <v>445</v>
      </c>
      <c r="IN87" s="188">
        <v>0</v>
      </c>
      <c r="IO87" s="188" t="s">
        <v>734</v>
      </c>
      <c r="IP87" s="188">
        <v>2</v>
      </c>
      <c r="IQ87" s="188">
        <v>0</v>
      </c>
      <c r="IR87" s="188">
        <v>0</v>
      </c>
      <c r="IS87" s="207">
        <v>43509</v>
      </c>
    </row>
    <row r="88" spans="1:253" x14ac:dyDescent="0.3">
      <c r="A88" t="s">
        <v>2043</v>
      </c>
      <c r="B88" t="s">
        <v>788</v>
      </c>
      <c r="C88" t="s">
        <v>816</v>
      </c>
      <c r="D88" t="str">
        <f>Lists!C:C</f>
        <v>Philippines</v>
      </c>
      <c r="E88" t="s">
        <v>252</v>
      </c>
      <c r="F88" t="s">
        <v>5044</v>
      </c>
      <c r="G88" s="186">
        <v>100979303</v>
      </c>
      <c r="H88" s="187" t="s">
        <v>1802</v>
      </c>
      <c r="I88" s="187" t="s">
        <v>734</v>
      </c>
      <c r="J88" s="187">
        <v>2</v>
      </c>
      <c r="K88" s="187" t="s">
        <v>1811</v>
      </c>
      <c r="L88" s="187" t="s">
        <v>1807</v>
      </c>
      <c r="M88" s="201">
        <v>43509</v>
      </c>
      <c r="N88" s="198" t="s">
        <v>5045</v>
      </c>
      <c r="O88" s="189">
        <v>14061.609999999999</v>
      </c>
      <c r="P88" s="189" t="s">
        <v>1802</v>
      </c>
      <c r="Q88" s="189" t="s">
        <v>734</v>
      </c>
      <c r="R88" s="189">
        <v>2</v>
      </c>
      <c r="S88" s="189" t="s">
        <v>1827</v>
      </c>
      <c r="T88" s="189" t="s">
        <v>1807</v>
      </c>
      <c r="U88" s="204">
        <v>43509</v>
      </c>
      <c r="V88" s="198" t="s">
        <v>5046</v>
      </c>
      <c r="W88" s="187">
        <v>3889267</v>
      </c>
      <c r="X88" s="187" t="s">
        <v>1803</v>
      </c>
      <c r="Y88" s="187" t="s">
        <v>734</v>
      </c>
      <c r="Z88" s="187">
        <v>2</v>
      </c>
      <c r="AA88" s="187" t="s">
        <v>1828</v>
      </c>
      <c r="AB88" s="187" t="s">
        <v>1808</v>
      </c>
      <c r="AC88" s="201">
        <v>43509</v>
      </c>
      <c r="AD88" s="198" t="s">
        <v>5047</v>
      </c>
      <c r="AE88" s="188">
        <v>77698</v>
      </c>
      <c r="AF88" s="188" t="s">
        <v>1803</v>
      </c>
      <c r="AG88" s="188" t="s">
        <v>734</v>
      </c>
      <c r="AH88" s="188">
        <v>2</v>
      </c>
      <c r="AI88" s="188" t="s">
        <v>1828</v>
      </c>
      <c r="AJ88" s="188" t="s">
        <v>1808</v>
      </c>
      <c r="AK88" s="207">
        <v>43509</v>
      </c>
      <c r="AL88" s="198" t="s">
        <v>5048</v>
      </c>
      <c r="AM88" s="187">
        <v>77469</v>
      </c>
      <c r="AN88" s="187" t="s">
        <v>1803</v>
      </c>
      <c r="AO88" s="187" t="s">
        <v>734</v>
      </c>
      <c r="AP88" s="187">
        <v>2</v>
      </c>
      <c r="AQ88" s="187" t="s">
        <v>1829</v>
      </c>
      <c r="AR88" s="187" t="s">
        <v>1808</v>
      </c>
      <c r="AS88" s="201">
        <v>43509</v>
      </c>
      <c r="AT88" s="188" t="s">
        <v>5049</v>
      </c>
      <c r="AU88" s="188">
        <v>89</v>
      </c>
      <c r="AV88" s="188" t="s">
        <v>1804</v>
      </c>
      <c r="AW88" s="188" t="s">
        <v>734</v>
      </c>
      <c r="AX88" s="188">
        <v>2</v>
      </c>
      <c r="AY88" s="188">
        <v>0</v>
      </c>
      <c r="AZ88" s="188" t="s">
        <v>1810</v>
      </c>
      <c r="BA88" s="207">
        <v>43509</v>
      </c>
      <c r="BB88" s="198" t="s">
        <v>5050</v>
      </c>
      <c r="BC88" s="187" t="s">
        <v>445</v>
      </c>
      <c r="BD88" s="187">
        <v>0</v>
      </c>
      <c r="BE88" s="187" t="s">
        <v>734</v>
      </c>
      <c r="BF88" s="187">
        <v>2</v>
      </c>
      <c r="BG88" s="187">
        <v>0</v>
      </c>
      <c r="BH88" s="187" t="s">
        <v>1810</v>
      </c>
      <c r="BI88" s="200">
        <v>43509</v>
      </c>
      <c r="BJ88" s="188" t="s">
        <v>5051</v>
      </c>
      <c r="BK88" s="188">
        <v>23</v>
      </c>
      <c r="BL88" s="188" t="s">
        <v>1825</v>
      </c>
      <c r="BM88" s="188" t="s">
        <v>734</v>
      </c>
      <c r="BN88" s="188">
        <v>2</v>
      </c>
      <c r="BO88" s="188">
        <v>0</v>
      </c>
      <c r="BP88" s="188" t="s">
        <v>1857</v>
      </c>
      <c r="BQ88" s="207">
        <v>43509</v>
      </c>
      <c r="BR88" s="198" t="s">
        <v>5052</v>
      </c>
      <c r="BS88" s="187">
        <v>2100</v>
      </c>
      <c r="BT88" s="187" t="s">
        <v>1824</v>
      </c>
      <c r="BU88" s="187" t="s">
        <v>734</v>
      </c>
      <c r="BV88" s="187">
        <v>2</v>
      </c>
      <c r="BW88" s="187" t="s">
        <v>1831</v>
      </c>
      <c r="BX88" s="187" t="s">
        <v>1830</v>
      </c>
      <c r="BY88" s="200">
        <v>43509</v>
      </c>
      <c r="BZ88" s="188" t="s">
        <v>5053</v>
      </c>
      <c r="CA88" s="188">
        <v>3000</v>
      </c>
      <c r="CB88" s="188" t="s">
        <v>1824</v>
      </c>
      <c r="CC88" s="188" t="s">
        <v>734</v>
      </c>
      <c r="CD88" s="188">
        <v>2</v>
      </c>
      <c r="CE88" s="188" t="s">
        <v>1831</v>
      </c>
      <c r="CF88" s="188" t="s">
        <v>1830</v>
      </c>
      <c r="CG88" s="207">
        <v>43509</v>
      </c>
      <c r="CH88" s="198" t="s">
        <v>5054</v>
      </c>
      <c r="CI88" s="188" t="e">
        <v>#N/A</v>
      </c>
      <c r="CJ88" s="188" t="e">
        <v>#N/A</v>
      </c>
      <c r="CK88" s="188" t="e">
        <v>#N/A</v>
      </c>
      <c r="CL88" s="188" t="e">
        <v>#N/A</v>
      </c>
      <c r="CM88" s="188" t="e">
        <v>#N/A</v>
      </c>
      <c r="CN88" s="188" t="e">
        <v>#N/A</v>
      </c>
      <c r="CO88" s="195" t="e">
        <v>#N/A</v>
      </c>
      <c r="CP88" s="188" t="s">
        <v>5055</v>
      </c>
      <c r="CQ88" s="187" t="s">
        <v>445</v>
      </c>
      <c r="CR88" s="187">
        <v>0</v>
      </c>
      <c r="CS88" s="187" t="s">
        <v>734</v>
      </c>
      <c r="CT88" s="187">
        <v>2</v>
      </c>
      <c r="CU88" s="187">
        <v>0</v>
      </c>
      <c r="CV88" s="187">
        <v>0</v>
      </c>
      <c r="CW88" s="200">
        <v>43509</v>
      </c>
      <c r="CX88" s="184" t="str">
        <f t="shared" si="10"/>
        <v>PHL002People in Need</v>
      </c>
      <c r="CY88" s="184">
        <f>IF(LOOKUP(2,1/(Log!$K$1:$K$7986=CX88),Log!$E$1:$E$7986)="x","x",ROUND(LOOKUP(2,1/(Log!$K$1:$K$7986=CX88),Log!$E$1:$E$7986),-3))</f>
        <v>77000</v>
      </c>
      <c r="CZ88" s="188" t="str">
        <f>LOOKUP(2,1/('[4]Raw data'!$K$1:$K$7986=CX88),'[4]Raw data'!$F$1:$F$7986)</f>
        <v>DSWD 25/12/2019 - 05/02/2019</v>
      </c>
      <c r="DA88" s="188" t="str">
        <f>LOOKUP(2,1/('[4]Raw data'!$K$1:$K$7986=CX88),'[4]Raw data'!$G$1:$G$7986)</f>
        <v>Medium</v>
      </c>
      <c r="DB88" s="188">
        <f>LOOKUP(2,1/('[4]Raw data'!$K$1:$K$7986=CX88),'[4]Raw data'!$H$1:$H$7986)</f>
        <v>2</v>
      </c>
      <c r="DC88" s="188" t="str">
        <f>LOOKUP(2,1/('[4]Raw data'!$K$1:$K$7986=CX88),'[4]Raw data'!$J$1:$J$7986)</f>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
      <c r="DD88" s="188" t="str">
        <f>LOOKUP(2,1/('[4]Raw data'!$K$1:$K$7986=CX88),'[4]Raw data'!$I$1:$I$7986)</f>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
      <c r="DE88" s="207">
        <f>LOOKUP(2,1/('[4]Raw data'!$K$1:$K$7986=CX88),'[4]Raw data'!$L$1:$L$7986)</f>
        <v>43509</v>
      </c>
      <c r="DF88" s="197" t="str">
        <f t="shared" si="11"/>
        <v>PHL002People facing minimal humanitarian needs (level 1)</v>
      </c>
      <c r="DG88" s="183">
        <f>IF(LOOKUP(2,1/(Log!$K$1:$K$7986=DF88),Log!$E$1:$E$7986)="x","x",ROUND(LOOKUP(2,1/(Log!$K$1:$K$7986=DF88),Log!$E$1:$E$7986),-3))</f>
        <v>0</v>
      </c>
      <c r="DH88" s="187">
        <f>LOOKUP(2,1/('[4]Raw data'!$K$1:$K$7986=DF88),'[4]Raw data'!$F$1:$F$7986)</f>
        <v>0</v>
      </c>
      <c r="DI88" s="187" t="str">
        <f>LOOKUP(2,1/('[4]Raw data'!$K$1:$K$7986=DF88),'[4]Raw data'!$G$1:$G$7986)</f>
        <v>Medium</v>
      </c>
      <c r="DJ88" s="187">
        <f>LOOKUP(2,1/('[4]Raw data'!$K$1:$K$7986=DF88),'[4]Raw data'!$H$1:$H$7986)</f>
        <v>2</v>
      </c>
      <c r="DK88" s="187" t="str">
        <f>LOOKUP(2,1/('[4]Raw data'!$K$1:$K$7986=DF88),'[4]Raw data'!$J$1:$J$7986)</f>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
      <c r="DL88" s="187">
        <f>LOOKUP(2,1/('[4]Raw data'!$K$1:$K$7986=DF88),'[4]Raw data'!$I$1:$I$7986)</f>
        <v>0</v>
      </c>
      <c r="DM88" s="200">
        <f>LOOKUP(2,1/('[4]Raw data'!$K$1:$K$7986=DF88),'[4]Raw data'!$L$1:$L$7986)</f>
        <v>43509</v>
      </c>
      <c r="DN88" s="188" t="str">
        <f t="shared" si="6"/>
        <v>PHL002People facing stressed humanitarian needs (level 2)</v>
      </c>
      <c r="DO88" s="184">
        <f>IF(LOOKUP(2,1/(Log!$K$1:$K$7986=DN88),Log!$E$1:$E$7986)="x","x",ROUND(LOOKUP(2,1/(Log!$K$1:$K$7986=DN88),Log!$E$1:$E$7986),-3))</f>
        <v>77000</v>
      </c>
      <c r="DP88" s="188" t="str">
        <f>LOOKUP(2,1/('[4]Raw data'!$K$1:$K$7986=DN88),'[4]Raw data'!$F$1:$F$7986)</f>
        <v>DSWD 25/12/2019 - 05/02/2019</v>
      </c>
      <c r="DQ88" s="188" t="str">
        <f>LOOKUP(2,1/('[4]Raw data'!$K$1:$K$7986=DN88),'[4]Raw data'!$G$1:$G$7986)</f>
        <v>Medium</v>
      </c>
      <c r="DR88" s="188">
        <f>LOOKUP(2,1/('[4]Raw data'!$K$1:$K$7986=DN88),'[4]Raw data'!$H$1:$H$7986)</f>
        <v>2</v>
      </c>
      <c r="DS88" s="188" t="str">
        <f>LOOKUP(2,1/('[4]Raw data'!$K$1:$K$7986=DN88),'[4]Raw data'!$J$1:$J$7986)</f>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
      <c r="DT88" s="188" t="str">
        <f>LOOKUP(2,1/('[4]Raw data'!$K$1:$K$7986=DN88),'[4]Raw data'!$I$1:$I$7986)</f>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
      <c r="DU88" s="207">
        <f>LOOKUP(2,1/('[4]Raw data'!$K$1:$K$7986=DN88),'[4]Raw data'!$L$1:$L$7986)</f>
        <v>43509</v>
      </c>
      <c r="DV88" s="198" t="str">
        <f t="shared" si="7"/>
        <v>PHL002People  facing moderate humanitarian needs (level 3)</v>
      </c>
      <c r="DW88" s="183">
        <f>IF(LOOKUP(2,1/(Log!$K$1:$K$7986=DV88),Log!$E$1:$E$7986)="x","x",ROUND(LOOKUP(2,1/(Log!$K$1:$K$7986=DV88),Log!$E$1:$E$7986),-3))</f>
        <v>0</v>
      </c>
      <c r="DX88" s="187" t="str">
        <f>LOOKUP(2,1/('[4]Raw data'!$K$1:$K$7986=DV88),'[4]Raw data'!$F$1:$F$7986)</f>
        <v>DSWD 25/12/2019 - 05/02/2019</v>
      </c>
      <c r="DY88" s="187" t="str">
        <f>LOOKUP(2,1/('[4]Raw data'!$K$1:$K$7986=DV88),'[4]Raw data'!$G$1:$G$7986)</f>
        <v>Medium</v>
      </c>
      <c r="DZ88" s="187">
        <f>LOOKUP(2,1/('[4]Raw data'!$K$1:$K$7986=DV88),'[4]Raw data'!$H$1:$H$7986)</f>
        <v>2</v>
      </c>
      <c r="EA88" s="187" t="str">
        <f>LOOKUP(2,1/('[4]Raw data'!$K$1:$K$7986=DV88),'[4]Raw data'!$J$1:$J$7986)</f>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
      <c r="EB88" s="187" t="str">
        <f>LOOKUP(2,1/('[4]Raw data'!$K$1:$K$7986=DV88),'[4]Raw data'!$I$1:$I$7986)</f>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
      <c r="EC88" s="200">
        <f>LOOKUP(2,1/('[4]Raw data'!$K$1:$K$7986=DV88),'[4]Raw data'!$L$1:$L$7986)</f>
        <v>43509</v>
      </c>
      <c r="ED88" s="188" t="str">
        <f t="shared" si="8"/>
        <v>PHL002People facing severe humanitarian needs (level 4)</v>
      </c>
      <c r="EE88" s="184">
        <f>IF(LOOKUP(2,1/(Log!$K$1:$K$7986=ED88),Log!$E$1:$E$7986)="x","x",ROUND(LOOKUP(2,1/(Log!$K$1:$K$7986=ED88),Log!$E$1:$E$7986),-3))</f>
        <v>0</v>
      </c>
      <c r="EF88" s="188" t="str">
        <f>LOOKUP(2,1/('[4]Raw data'!$K$1:$K$7986=ED88),'[4]Raw data'!$F$1:$F$7986)</f>
        <v>DSWD 25/12/2019 - 05/02/2019</v>
      </c>
      <c r="EG88" s="188" t="str">
        <f>LOOKUP(2,1/('[4]Raw data'!$K$1:$K$7986=ED88),'[4]Raw data'!$G$1:$G$7986)</f>
        <v>Medium</v>
      </c>
      <c r="EH88" s="188">
        <f>LOOKUP(2,1/('[4]Raw data'!$K$1:$K$7986=ED88),'[4]Raw data'!$H$1:$H$7986)</f>
        <v>2</v>
      </c>
      <c r="EI88" s="188" t="str">
        <f>LOOKUP(2,1/('[4]Raw data'!$K$1:$K$7986=ED88),'[4]Raw data'!$J$1:$J$7986)</f>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
      <c r="EJ88" s="188" t="str">
        <f>LOOKUP(2,1/('[4]Raw data'!$K$1:$K$7986=ED88),'[4]Raw data'!$I$1:$I$7986)</f>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
      <c r="EK88" s="207">
        <f>LOOKUP(2,1/('[4]Raw data'!$K$1:$K$7986=ED88),'[4]Raw data'!$L$1:$L$7986)</f>
        <v>43509</v>
      </c>
      <c r="EL88" s="198" t="str">
        <f t="shared" si="9"/>
        <v>PHL002People facing extreme humanitarian needs (level 5)</v>
      </c>
      <c r="EM88" s="183">
        <f>IF(LOOKUP(2,1/(Log!$K$1:$K$7986=EL88),Log!$E$1:$E$7986)="x","x",ROUND(LOOKUP(2,1/(Log!$K$1:$K$7986=EL88),Log!$E$1:$E$7986),-3))</f>
        <v>0</v>
      </c>
      <c r="EN88" s="187" t="str">
        <f>LOOKUP(2,1/('[4]Raw data'!$K$1:$K$7986=EL88),'[4]Raw data'!$F$1:$F$7986)</f>
        <v>DSWD 25/12/2019 - 05/02/2019</v>
      </c>
      <c r="EO88" s="187" t="str">
        <f>LOOKUP(2,1/('[4]Raw data'!$K$1:$K$7986=EL88),'[4]Raw data'!$G$1:$G$7986)</f>
        <v>Medium</v>
      </c>
      <c r="EP88" s="187">
        <f>LOOKUP(2,1/('[4]Raw data'!$K$1:$K$7986=EL88),'[4]Raw data'!$H$1:$H$7986)</f>
        <v>2</v>
      </c>
      <c r="EQ88" s="187" t="str">
        <f>LOOKUP(2,1/('[4]Raw data'!$K$1:$K$7986=EL88),'[4]Raw data'!$J$1:$J$7986)</f>
        <v>People displaced by conflict in southern Philippines are likely to face stressed humanitarian conditions due to the ongoing insecurity and the need for humanitarian assistance. National response capacity is strong and displaced persons typically shelter in evacuation centers or with friends or family.</v>
      </c>
      <c r="ER88" s="187" t="str">
        <f>LOOKUP(2,1/('[4]Raw data'!$K$1:$K$7986=EL88),'[4]Raw data'!$I$1:$I$7986)</f>
        <v>https://reliefweb.int/sites/reliefweb.int/files/resources/Surigao03.pdf  https://reliefweb.int/sites/reliefweb.int/files/resources/Tension03.pdf  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v>
      </c>
      <c r="ES88" s="200">
        <f>LOOKUP(2,1/('[4]Raw data'!$K$1:$K$7986=EL88),'[4]Raw data'!$L$1:$L$7986)</f>
        <v>43509</v>
      </c>
      <c r="ET88" s="188" t="s">
        <v>5056</v>
      </c>
      <c r="EU88" s="188">
        <v>31</v>
      </c>
      <c r="EV88" s="188" t="s">
        <v>1825</v>
      </c>
      <c r="EW88" s="188" t="s">
        <v>734</v>
      </c>
      <c r="EX88" s="188">
        <v>2</v>
      </c>
      <c r="EY88" s="188" t="s">
        <v>2042</v>
      </c>
      <c r="EZ88" s="188">
        <v>0</v>
      </c>
      <c r="FA88" s="207">
        <v>43509</v>
      </c>
      <c r="FB88" s="198" t="s">
        <v>5057</v>
      </c>
      <c r="FC88" s="187">
        <v>3</v>
      </c>
      <c r="FD88" s="187">
        <v>0</v>
      </c>
      <c r="FE88" s="187" t="s">
        <v>734</v>
      </c>
      <c r="FF88" s="187">
        <v>2</v>
      </c>
      <c r="FG88" s="187" t="s">
        <v>1833</v>
      </c>
      <c r="FH88" s="187">
        <v>0</v>
      </c>
      <c r="FI88" s="200">
        <v>43509</v>
      </c>
      <c r="FJ88" s="198" t="s">
        <v>5058</v>
      </c>
      <c r="FK88" s="188" t="s">
        <v>445</v>
      </c>
      <c r="FL88" s="188">
        <v>0</v>
      </c>
      <c r="FM88" s="188" t="s">
        <v>734</v>
      </c>
      <c r="FN88" s="188">
        <v>2</v>
      </c>
      <c r="FO88" s="188" t="s">
        <v>1823</v>
      </c>
      <c r="FP88" s="184">
        <v>0</v>
      </c>
      <c r="FQ88" s="206">
        <v>43509</v>
      </c>
      <c r="FR88" s="198" t="s">
        <v>5059</v>
      </c>
      <c r="FS88" s="187" t="s">
        <v>445</v>
      </c>
      <c r="FT88" s="187">
        <v>0</v>
      </c>
      <c r="FU88" s="187" t="s">
        <v>734</v>
      </c>
      <c r="FV88" s="187">
        <v>2</v>
      </c>
      <c r="FW88" s="187" t="s">
        <v>1823</v>
      </c>
      <c r="FX88" s="187">
        <v>0</v>
      </c>
      <c r="FY88" s="200">
        <v>43509</v>
      </c>
      <c r="FZ88" s="188" t="s">
        <v>5060</v>
      </c>
      <c r="GA88" s="188" t="s">
        <v>445</v>
      </c>
      <c r="GB88" s="188">
        <v>0</v>
      </c>
      <c r="GC88" s="188" t="s">
        <v>734</v>
      </c>
      <c r="GD88" s="188">
        <v>2</v>
      </c>
      <c r="GE88" s="188">
        <v>0</v>
      </c>
      <c r="GF88" s="188">
        <v>0</v>
      </c>
      <c r="GG88" s="207">
        <v>43509</v>
      </c>
      <c r="GH88" s="198" t="s">
        <v>5061</v>
      </c>
      <c r="GI88" s="187" t="s">
        <v>445</v>
      </c>
      <c r="GJ88" s="187">
        <v>0</v>
      </c>
      <c r="GK88" s="187" t="s">
        <v>734</v>
      </c>
      <c r="GL88" s="187">
        <v>2</v>
      </c>
      <c r="GM88" s="187">
        <v>0</v>
      </c>
      <c r="GN88" s="187">
        <v>0</v>
      </c>
      <c r="GO88" s="200">
        <v>43509</v>
      </c>
      <c r="GP88" s="188" t="s">
        <v>5062</v>
      </c>
      <c r="GQ88" s="188" t="s">
        <v>445</v>
      </c>
      <c r="GR88" s="188">
        <v>0</v>
      </c>
      <c r="GS88" s="188" t="s">
        <v>734</v>
      </c>
      <c r="GT88" s="188">
        <v>2</v>
      </c>
      <c r="GU88" s="188">
        <v>0</v>
      </c>
      <c r="GV88" s="188">
        <v>0</v>
      </c>
      <c r="GW88" s="207">
        <v>43509</v>
      </c>
      <c r="GX88" s="198" t="s">
        <v>5063</v>
      </c>
      <c r="GY88" s="187" t="s">
        <v>445</v>
      </c>
      <c r="GZ88" s="187">
        <v>0</v>
      </c>
      <c r="HA88" s="187" t="s">
        <v>734</v>
      </c>
      <c r="HB88" s="187">
        <v>2</v>
      </c>
      <c r="HC88" s="187">
        <v>0</v>
      </c>
      <c r="HD88" s="187">
        <v>0</v>
      </c>
      <c r="HE88" s="200">
        <v>43509</v>
      </c>
      <c r="HF88" s="188" t="s">
        <v>5064</v>
      </c>
      <c r="HG88" s="188" t="s">
        <v>445</v>
      </c>
      <c r="HH88" s="188">
        <v>0</v>
      </c>
      <c r="HI88" s="188" t="s">
        <v>734</v>
      </c>
      <c r="HJ88" s="188">
        <v>2</v>
      </c>
      <c r="HK88" s="188">
        <v>0</v>
      </c>
      <c r="HL88" s="188">
        <v>0</v>
      </c>
      <c r="HM88" s="207">
        <v>43509</v>
      </c>
      <c r="HN88" s="198" t="s">
        <v>5065</v>
      </c>
      <c r="HO88" s="187" t="s">
        <v>445</v>
      </c>
      <c r="HP88" s="187">
        <v>0</v>
      </c>
      <c r="HQ88" s="187" t="s">
        <v>734</v>
      </c>
      <c r="HR88" s="187">
        <v>2</v>
      </c>
      <c r="HS88" s="187">
        <v>0</v>
      </c>
      <c r="HT88" s="187">
        <v>0</v>
      </c>
      <c r="HU88" s="200">
        <v>43509</v>
      </c>
      <c r="HV88" s="188" t="s">
        <v>5066</v>
      </c>
      <c r="HW88" s="188" t="s">
        <v>445</v>
      </c>
      <c r="HX88" s="188">
        <v>0</v>
      </c>
      <c r="HY88" s="188" t="s">
        <v>734</v>
      </c>
      <c r="HZ88" s="188">
        <v>2</v>
      </c>
      <c r="IA88" s="188">
        <v>0</v>
      </c>
      <c r="IB88" s="188">
        <v>0</v>
      </c>
      <c r="IC88" s="207">
        <v>43509</v>
      </c>
      <c r="ID88" s="198" t="s">
        <v>5067</v>
      </c>
      <c r="IE88" s="187" t="s">
        <v>445</v>
      </c>
      <c r="IF88" s="187">
        <v>0</v>
      </c>
      <c r="IG88" s="187" t="s">
        <v>734</v>
      </c>
      <c r="IH88" s="187">
        <v>2</v>
      </c>
      <c r="II88" s="187">
        <v>0</v>
      </c>
      <c r="IJ88" s="187">
        <v>0</v>
      </c>
      <c r="IK88" s="200">
        <v>43509</v>
      </c>
      <c r="IL88" s="188" t="s">
        <v>5068</v>
      </c>
      <c r="IM88" s="188" t="s">
        <v>445</v>
      </c>
      <c r="IN88" s="188">
        <v>0</v>
      </c>
      <c r="IO88" s="188" t="s">
        <v>734</v>
      </c>
      <c r="IP88" s="188">
        <v>2</v>
      </c>
      <c r="IQ88" s="188">
        <v>0</v>
      </c>
      <c r="IR88" s="188">
        <v>0</v>
      </c>
      <c r="IS88" s="207">
        <v>43509</v>
      </c>
    </row>
    <row r="89" spans="1:253" x14ac:dyDescent="0.3">
      <c r="A89" t="s">
        <v>1280</v>
      </c>
      <c r="B89" t="s">
        <v>863</v>
      </c>
      <c r="C89" t="s">
        <v>817</v>
      </c>
      <c r="D89" t="str">
        <f>Lists!C:C</f>
        <v>Philippines</v>
      </c>
      <c r="E89" t="s">
        <v>252</v>
      </c>
      <c r="F89" t="s">
        <v>5069</v>
      </c>
      <c r="G89" s="186">
        <v>100979303</v>
      </c>
      <c r="H89" s="187" t="s">
        <v>1802</v>
      </c>
      <c r="I89" s="187" t="s">
        <v>734</v>
      </c>
      <c r="J89" s="187">
        <v>2</v>
      </c>
      <c r="K89" s="187" t="s">
        <v>1811</v>
      </c>
      <c r="L89" s="187" t="s">
        <v>1807</v>
      </c>
      <c r="M89" s="201">
        <v>43509</v>
      </c>
      <c r="N89" s="198" t="s">
        <v>5070</v>
      </c>
      <c r="O89" s="189">
        <v>5679.64</v>
      </c>
      <c r="P89" s="189" t="s">
        <v>1802</v>
      </c>
      <c r="Q89" s="189" t="s">
        <v>734</v>
      </c>
      <c r="R89" s="189">
        <v>2</v>
      </c>
      <c r="S89" s="189" t="s">
        <v>1834</v>
      </c>
      <c r="T89" s="189" t="s">
        <v>1807</v>
      </c>
      <c r="U89" s="204">
        <v>43509</v>
      </c>
      <c r="V89" s="198" t="s">
        <v>5071</v>
      </c>
      <c r="W89" s="187">
        <v>558958</v>
      </c>
      <c r="X89" s="187" t="s">
        <v>1802</v>
      </c>
      <c r="Y89" s="187" t="s">
        <v>734</v>
      </c>
      <c r="Z89" s="187">
        <v>2</v>
      </c>
      <c r="AA89" s="187" t="s">
        <v>1835</v>
      </c>
      <c r="AB89" s="187" t="s">
        <v>1807</v>
      </c>
      <c r="AC89" s="201">
        <v>43509</v>
      </c>
      <c r="AD89" s="198" t="s">
        <v>5072</v>
      </c>
      <c r="AE89" s="188">
        <v>105465</v>
      </c>
      <c r="AF89" s="188" t="s">
        <v>1805</v>
      </c>
      <c r="AG89" s="188" t="s">
        <v>734</v>
      </c>
      <c r="AH89" s="188">
        <v>2</v>
      </c>
      <c r="AI89" s="188" t="s">
        <v>1836</v>
      </c>
      <c r="AJ89" s="188" t="s">
        <v>1809</v>
      </c>
      <c r="AK89" s="207">
        <v>43509</v>
      </c>
      <c r="AL89" s="198" t="s">
        <v>5073</v>
      </c>
      <c r="AM89" s="187">
        <v>105465</v>
      </c>
      <c r="AN89" s="187" t="s">
        <v>1805</v>
      </c>
      <c r="AO89" s="187" t="s">
        <v>734</v>
      </c>
      <c r="AP89" s="187">
        <v>2</v>
      </c>
      <c r="AQ89" s="187" t="s">
        <v>1837</v>
      </c>
      <c r="AR89" s="187" t="s">
        <v>1809</v>
      </c>
      <c r="AS89" s="201">
        <v>43509</v>
      </c>
      <c r="AT89" s="188" t="s">
        <v>5074</v>
      </c>
      <c r="AU89" s="188" t="s">
        <v>445</v>
      </c>
      <c r="AV89" s="188">
        <v>0</v>
      </c>
      <c r="AW89" s="188" t="s">
        <v>734</v>
      </c>
      <c r="AX89" s="188">
        <v>2</v>
      </c>
      <c r="AY89" s="188" t="s">
        <v>1838</v>
      </c>
      <c r="AZ89" s="188">
        <v>0</v>
      </c>
      <c r="BA89" s="207">
        <v>43509</v>
      </c>
      <c r="BB89" s="198" t="s">
        <v>5075</v>
      </c>
      <c r="BC89" s="187" t="s">
        <v>445</v>
      </c>
      <c r="BD89" s="187">
        <v>0</v>
      </c>
      <c r="BE89" s="187" t="s">
        <v>734</v>
      </c>
      <c r="BF89" s="187">
        <v>2</v>
      </c>
      <c r="BG89" s="187" t="s">
        <v>1816</v>
      </c>
      <c r="BH89" s="187">
        <v>0</v>
      </c>
      <c r="BI89" s="200">
        <v>43509</v>
      </c>
      <c r="BJ89" s="188" t="s">
        <v>5076</v>
      </c>
      <c r="BK89" s="188">
        <v>8</v>
      </c>
      <c r="BL89" s="188" t="s">
        <v>1826</v>
      </c>
      <c r="BM89" s="188" t="s">
        <v>734</v>
      </c>
      <c r="BN89" s="188">
        <v>2</v>
      </c>
      <c r="BO89" s="188" t="s">
        <v>2042</v>
      </c>
      <c r="BP89" s="188" t="s">
        <v>1896</v>
      </c>
      <c r="BQ89" s="207">
        <v>43509</v>
      </c>
      <c r="BR89" s="198" t="s">
        <v>5077</v>
      </c>
      <c r="BS89" s="187">
        <v>319</v>
      </c>
      <c r="BT89" s="187" t="s">
        <v>1805</v>
      </c>
      <c r="BU89" s="187" t="s">
        <v>734</v>
      </c>
      <c r="BV89" s="187">
        <v>2</v>
      </c>
      <c r="BW89" s="187" t="s">
        <v>1841</v>
      </c>
      <c r="BX89" s="187" t="s">
        <v>1809</v>
      </c>
      <c r="BY89" s="200">
        <v>43509</v>
      </c>
      <c r="BZ89" s="188" t="s">
        <v>5078</v>
      </c>
      <c r="CA89" s="188">
        <v>84</v>
      </c>
      <c r="CB89" s="188" t="s">
        <v>1805</v>
      </c>
      <c r="CC89" s="188" t="s">
        <v>734</v>
      </c>
      <c r="CD89" s="188">
        <v>2</v>
      </c>
      <c r="CE89" s="188">
        <v>0</v>
      </c>
      <c r="CF89" s="188" t="s">
        <v>1809</v>
      </c>
      <c r="CG89" s="207">
        <v>43509</v>
      </c>
      <c r="CH89" s="198" t="s">
        <v>5079</v>
      </c>
      <c r="CI89" s="188" t="e">
        <v>#N/A</v>
      </c>
      <c r="CJ89" s="188" t="e">
        <v>#N/A</v>
      </c>
      <c r="CK89" s="188" t="e">
        <v>#N/A</v>
      </c>
      <c r="CL89" s="188" t="e">
        <v>#N/A</v>
      </c>
      <c r="CM89" s="188" t="e">
        <v>#N/A</v>
      </c>
      <c r="CN89" s="188" t="e">
        <v>#N/A</v>
      </c>
      <c r="CO89" s="195" t="e">
        <v>#N/A</v>
      </c>
      <c r="CP89" s="188" t="s">
        <v>5080</v>
      </c>
      <c r="CQ89" s="187" t="s">
        <v>445</v>
      </c>
      <c r="CR89" s="187" t="s">
        <v>1805</v>
      </c>
      <c r="CS89" s="187" t="s">
        <v>734</v>
      </c>
      <c r="CT89" s="187">
        <v>2</v>
      </c>
      <c r="CU89" s="187" t="s">
        <v>1842</v>
      </c>
      <c r="CV89" s="187" t="s">
        <v>1809</v>
      </c>
      <c r="CW89" s="200">
        <v>43509</v>
      </c>
      <c r="CX89" s="184" t="str">
        <f t="shared" si="10"/>
        <v>PHL003People in Need</v>
      </c>
      <c r="CY89" s="184">
        <f>IF(LOOKUP(2,1/(Log!$K$1:$K$7986=CX89),Log!$E$1:$E$7986)="x","x",ROUND(LOOKUP(2,1/(Log!$K$1:$K$7986=CX89),Log!$E$1:$E$7986),-3))</f>
        <v>105000</v>
      </c>
      <c r="CZ89" s="188" t="str">
        <f>LOOKUP(2,1/('[4]Raw data'!$K$1:$K$7986=CX89),'[4]Raw data'!$F$1:$F$7986)</f>
        <v>DSWD 03/02/2019</v>
      </c>
      <c r="DA89" s="188" t="str">
        <f>LOOKUP(2,1/('[4]Raw data'!$K$1:$K$7986=CX89),'[4]Raw data'!$G$1:$G$7986)</f>
        <v>Medium</v>
      </c>
      <c r="DB89" s="188">
        <f>LOOKUP(2,1/('[4]Raw data'!$K$1:$K$7986=CX89),'[4]Raw data'!$H$1:$H$7986)</f>
        <v>2</v>
      </c>
      <c r="DC89" s="188" t="str">
        <f>LOOKUP(2,1/('[4]Raw data'!$K$1:$K$7986=CX89),'[4]Raw data'!$J$1:$J$7986)</f>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
      <c r="DD89" s="188" t="str">
        <f>LOOKUP(2,1/('[4]Raw data'!$K$1:$K$7986=CX89),'[4]Raw data'!$I$1:$I$7986)</f>
        <v>https://reliefweb.int/sites/reliefweb.int/files/resources/davaoFFL03.pdf</v>
      </c>
      <c r="DE89" s="207">
        <f>LOOKUP(2,1/('[4]Raw data'!$K$1:$K$7986=CX89),'[4]Raw data'!$L$1:$L$7986)</f>
        <v>43509</v>
      </c>
      <c r="DF89" s="197" t="str">
        <f t="shared" si="11"/>
        <v>PHL003People facing minimal humanitarian needs (level 1)</v>
      </c>
      <c r="DG89" s="183">
        <f>IF(LOOKUP(2,1/(Log!$K$1:$K$7986=DF89),Log!$E$1:$E$7986)="x","x",ROUND(LOOKUP(2,1/(Log!$K$1:$K$7986=DF89),Log!$E$1:$E$7986),-3))</f>
        <v>0</v>
      </c>
      <c r="DH89" s="187" t="str">
        <f>LOOKUP(2,1/('[4]Raw data'!$K$1:$K$7986=DF89),'[4]Raw data'!$F$1:$F$7986)</f>
        <v>DSWD 03/02/2019</v>
      </c>
      <c r="DI89" s="187" t="str">
        <f>LOOKUP(2,1/('[4]Raw data'!$K$1:$K$7986=DF89),'[4]Raw data'!$G$1:$G$7986)</f>
        <v>Medium</v>
      </c>
      <c r="DJ89" s="187">
        <f>LOOKUP(2,1/('[4]Raw data'!$K$1:$K$7986=DF89),'[4]Raw data'!$H$1:$H$7986)</f>
        <v>2</v>
      </c>
      <c r="DK89" s="187" t="str">
        <f>LOOKUP(2,1/('[4]Raw data'!$K$1:$K$7986=DF89),'[4]Raw data'!$J$1:$J$7986)</f>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
      <c r="DL89" s="187" t="str">
        <f>LOOKUP(2,1/('[4]Raw data'!$K$1:$K$7986=DF89),'[4]Raw data'!$I$1:$I$7986)</f>
        <v>https://reliefweb.int/sites/reliefweb.int/files/resources/davaoFFL03.pdf</v>
      </c>
      <c r="DM89" s="200">
        <f>LOOKUP(2,1/('[4]Raw data'!$K$1:$K$7986=DF89),'[4]Raw data'!$L$1:$L$7986)</f>
        <v>43509</v>
      </c>
      <c r="DN89" s="188" t="str">
        <f t="shared" si="6"/>
        <v>PHL003People facing stressed humanitarian needs (level 2)</v>
      </c>
      <c r="DO89" s="184">
        <f>IF(LOOKUP(2,1/(Log!$K$1:$K$7986=DN89),Log!$E$1:$E$7986)="x","x",ROUND(LOOKUP(2,1/(Log!$K$1:$K$7986=DN89),Log!$E$1:$E$7986),-3))</f>
        <v>105000</v>
      </c>
      <c r="DP89" s="188" t="str">
        <f>LOOKUP(2,1/('[4]Raw data'!$K$1:$K$7986=DN89),'[4]Raw data'!$F$1:$F$7986)</f>
        <v>DSWD 03/02/2019</v>
      </c>
      <c r="DQ89" s="188" t="str">
        <f>LOOKUP(2,1/('[4]Raw data'!$K$1:$K$7986=DN89),'[4]Raw data'!$G$1:$G$7986)</f>
        <v>Medium</v>
      </c>
      <c r="DR89" s="188">
        <f>LOOKUP(2,1/('[4]Raw data'!$K$1:$K$7986=DN89),'[4]Raw data'!$H$1:$H$7986)</f>
        <v>2</v>
      </c>
      <c r="DS89" s="188" t="str">
        <f>LOOKUP(2,1/('[4]Raw data'!$K$1:$K$7986=DN89),'[4]Raw data'!$J$1:$J$7986)</f>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
      <c r="DT89" s="188" t="str">
        <f>LOOKUP(2,1/('[4]Raw data'!$K$1:$K$7986=DN89),'[4]Raw data'!$I$1:$I$7986)</f>
        <v>https://reliefweb.int/sites/reliefweb.int/files/resources/davaoFFL03.pdf</v>
      </c>
      <c r="DU89" s="207">
        <f>LOOKUP(2,1/('[4]Raw data'!$K$1:$K$7986=DN89),'[4]Raw data'!$L$1:$L$7986)</f>
        <v>43509</v>
      </c>
      <c r="DV89" s="198" t="str">
        <f t="shared" si="7"/>
        <v>PHL003People  facing moderate humanitarian needs (level 3)</v>
      </c>
      <c r="DW89" s="183">
        <f>IF(LOOKUP(2,1/(Log!$K$1:$K$7986=DV89),Log!$E$1:$E$7986)="x","x",ROUND(LOOKUP(2,1/(Log!$K$1:$K$7986=DV89),Log!$E$1:$E$7986),-3))</f>
        <v>0</v>
      </c>
      <c r="DX89" s="187" t="str">
        <f>LOOKUP(2,1/('[4]Raw data'!$K$1:$K$7986=DV89),'[4]Raw data'!$F$1:$F$7986)</f>
        <v>DSWD 03/02/2019</v>
      </c>
      <c r="DY89" s="187" t="str">
        <f>LOOKUP(2,1/('[4]Raw data'!$K$1:$K$7986=DV89),'[4]Raw data'!$G$1:$G$7986)</f>
        <v>Medium</v>
      </c>
      <c r="DZ89" s="187">
        <f>LOOKUP(2,1/('[4]Raw data'!$K$1:$K$7986=DV89),'[4]Raw data'!$H$1:$H$7986)</f>
        <v>2</v>
      </c>
      <c r="EA89" s="187" t="str">
        <f>LOOKUP(2,1/('[4]Raw data'!$K$1:$K$7986=DV89),'[4]Raw data'!$J$1:$J$7986)</f>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
      <c r="EB89" s="187" t="str">
        <f>LOOKUP(2,1/('[4]Raw data'!$K$1:$K$7986=DV89),'[4]Raw data'!$I$1:$I$7986)</f>
        <v>https://reliefweb.int/sites/reliefweb.int/files/resources/davaoFFL03.pdf</v>
      </c>
      <c r="EC89" s="200">
        <f>LOOKUP(2,1/('[4]Raw data'!$K$1:$K$7986=DV89),'[4]Raw data'!$L$1:$L$7986)</f>
        <v>43509</v>
      </c>
      <c r="ED89" s="188" t="str">
        <f t="shared" si="8"/>
        <v>PHL003People facing severe humanitarian needs (level 4)</v>
      </c>
      <c r="EE89" s="184">
        <f>IF(LOOKUP(2,1/(Log!$K$1:$K$7986=ED89),Log!$E$1:$E$7986)="x","x",ROUND(LOOKUP(2,1/(Log!$K$1:$K$7986=ED89),Log!$E$1:$E$7986),-3))</f>
        <v>0</v>
      </c>
      <c r="EF89" s="188" t="str">
        <f>LOOKUP(2,1/('[4]Raw data'!$K$1:$K$7986=ED89),'[4]Raw data'!$F$1:$F$7986)</f>
        <v>DSWD 03/02/2019</v>
      </c>
      <c r="EG89" s="188" t="str">
        <f>LOOKUP(2,1/('[4]Raw data'!$K$1:$K$7986=ED89),'[4]Raw data'!$G$1:$G$7986)</f>
        <v>Medium</v>
      </c>
      <c r="EH89" s="188">
        <f>LOOKUP(2,1/('[4]Raw data'!$K$1:$K$7986=ED89),'[4]Raw data'!$H$1:$H$7986)</f>
        <v>2</v>
      </c>
      <c r="EI89" s="188" t="str">
        <f>LOOKUP(2,1/('[4]Raw data'!$K$1:$K$7986=ED89),'[4]Raw data'!$J$1:$J$7986)</f>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
      <c r="EJ89" s="188" t="str">
        <f>LOOKUP(2,1/('[4]Raw data'!$K$1:$K$7986=ED89),'[4]Raw data'!$I$1:$I$7986)</f>
        <v>https://reliefweb.int/sites/reliefweb.int/files/resources/davaoFFL03.pdf</v>
      </c>
      <c r="EK89" s="207">
        <f>LOOKUP(2,1/('[4]Raw data'!$K$1:$K$7986=ED89),'[4]Raw data'!$L$1:$L$7986)</f>
        <v>43509</v>
      </c>
      <c r="EL89" s="198" t="str">
        <f t="shared" si="9"/>
        <v>PHL003People facing extreme humanitarian needs (level 5)</v>
      </c>
      <c r="EM89" s="183">
        <f>IF(LOOKUP(2,1/(Log!$K$1:$K$7986=EL89),Log!$E$1:$E$7986)="x","x",ROUND(LOOKUP(2,1/(Log!$K$1:$K$7986=EL89),Log!$E$1:$E$7986),-3))</f>
        <v>0</v>
      </c>
      <c r="EN89" s="187" t="str">
        <f>LOOKUP(2,1/('[4]Raw data'!$K$1:$K$7986=EL89),'[4]Raw data'!$F$1:$F$7986)</f>
        <v>DSWD 03/02/2019</v>
      </c>
      <c r="EO89" s="187" t="str">
        <f>LOOKUP(2,1/('[4]Raw data'!$K$1:$K$7986=EL89),'[4]Raw data'!$G$1:$G$7986)</f>
        <v>Medium</v>
      </c>
      <c r="EP89" s="187">
        <f>LOOKUP(2,1/('[4]Raw data'!$K$1:$K$7986=EL89),'[4]Raw data'!$H$1:$H$7986)</f>
        <v>2</v>
      </c>
      <c r="EQ89" s="187" t="str">
        <f>LOOKUP(2,1/('[4]Raw data'!$K$1:$K$7986=EL89),'[4]Raw data'!$J$1:$J$7986)</f>
        <v xml:space="preserve">Total number of people affected and displaced by the Davao flood. These people are likely to face stressed needs as the response capacity is strong and basic needs are likely to be adressed to a certain extent. Most displaced people are staying in evacuation centers or with friends or family.  </v>
      </c>
      <c r="ER89" s="187" t="str">
        <f>LOOKUP(2,1/('[4]Raw data'!$K$1:$K$7986=EL89),'[4]Raw data'!$I$1:$I$7986)</f>
        <v>https://reliefweb.int/sites/reliefweb.int/files/resources/davaoFFL03.pdf</v>
      </c>
      <c r="ES89" s="200">
        <f>LOOKUP(2,1/('[4]Raw data'!$K$1:$K$7986=EL89),'[4]Raw data'!$L$1:$L$7986)</f>
        <v>43509</v>
      </c>
      <c r="ET89" s="188" t="s">
        <v>5081</v>
      </c>
      <c r="EU89" s="188">
        <v>31</v>
      </c>
      <c r="EV89" s="188" t="s">
        <v>1825</v>
      </c>
      <c r="EW89" s="188" t="s">
        <v>734</v>
      </c>
      <c r="EX89" s="188">
        <v>2</v>
      </c>
      <c r="EY89" s="188" t="s">
        <v>1840</v>
      </c>
      <c r="EZ89" s="188" t="s">
        <v>1839</v>
      </c>
      <c r="FA89" s="207">
        <v>43509</v>
      </c>
      <c r="FB89" s="198" t="s">
        <v>5082</v>
      </c>
      <c r="FC89" s="187">
        <v>3</v>
      </c>
      <c r="FD89" s="187">
        <v>0</v>
      </c>
      <c r="FE89" s="187" t="s">
        <v>734</v>
      </c>
      <c r="FF89" s="187">
        <v>2</v>
      </c>
      <c r="FG89" s="187" t="s">
        <v>1833</v>
      </c>
      <c r="FH89" s="187">
        <v>0</v>
      </c>
      <c r="FI89" s="200">
        <v>43509</v>
      </c>
      <c r="FJ89" s="198" t="s">
        <v>5083</v>
      </c>
      <c r="FK89" s="188" t="s">
        <v>445</v>
      </c>
      <c r="FL89" s="188">
        <v>0</v>
      </c>
      <c r="FM89" s="188" t="s">
        <v>734</v>
      </c>
      <c r="FN89" s="188">
        <v>2</v>
      </c>
      <c r="FO89" s="188" t="s">
        <v>1823</v>
      </c>
      <c r="FP89" s="184">
        <v>0</v>
      </c>
      <c r="FQ89" s="206">
        <v>43509</v>
      </c>
      <c r="FR89" s="198" t="s">
        <v>5084</v>
      </c>
      <c r="FS89" s="187" t="s">
        <v>445</v>
      </c>
      <c r="FT89" s="187">
        <v>0</v>
      </c>
      <c r="FU89" s="187" t="s">
        <v>734</v>
      </c>
      <c r="FV89" s="187">
        <v>2</v>
      </c>
      <c r="FW89" s="187" t="s">
        <v>1823</v>
      </c>
      <c r="FX89" s="187">
        <v>0</v>
      </c>
      <c r="FY89" s="200">
        <v>43509</v>
      </c>
      <c r="FZ89" s="188" t="s">
        <v>5085</v>
      </c>
      <c r="GA89" s="188" t="s">
        <v>445</v>
      </c>
      <c r="GB89" s="188">
        <v>0</v>
      </c>
      <c r="GC89" s="188" t="s">
        <v>734</v>
      </c>
      <c r="GD89" s="188">
        <v>2</v>
      </c>
      <c r="GE89" s="188">
        <v>0</v>
      </c>
      <c r="GF89" s="188">
        <v>0</v>
      </c>
      <c r="GG89" s="207">
        <v>43509</v>
      </c>
      <c r="GH89" s="198" t="s">
        <v>5086</v>
      </c>
      <c r="GI89" s="187" t="s">
        <v>445</v>
      </c>
      <c r="GJ89" s="187">
        <v>0</v>
      </c>
      <c r="GK89" s="187" t="s">
        <v>734</v>
      </c>
      <c r="GL89" s="187">
        <v>2</v>
      </c>
      <c r="GM89" s="187">
        <v>0</v>
      </c>
      <c r="GN89" s="187">
        <v>0</v>
      </c>
      <c r="GO89" s="200">
        <v>43509</v>
      </c>
      <c r="GP89" s="188" t="s">
        <v>5087</v>
      </c>
      <c r="GQ89" s="188" t="s">
        <v>445</v>
      </c>
      <c r="GR89" s="188">
        <v>0</v>
      </c>
      <c r="GS89" s="188" t="s">
        <v>734</v>
      </c>
      <c r="GT89" s="188">
        <v>2</v>
      </c>
      <c r="GU89" s="188">
        <v>0</v>
      </c>
      <c r="GV89" s="188">
        <v>0</v>
      </c>
      <c r="GW89" s="207">
        <v>43509</v>
      </c>
      <c r="GX89" s="198" t="s">
        <v>5088</v>
      </c>
      <c r="GY89" s="187" t="s">
        <v>445</v>
      </c>
      <c r="GZ89" s="187">
        <v>0</v>
      </c>
      <c r="HA89" s="187" t="s">
        <v>734</v>
      </c>
      <c r="HB89" s="187">
        <v>2</v>
      </c>
      <c r="HC89" s="187">
        <v>0</v>
      </c>
      <c r="HD89" s="187">
        <v>0</v>
      </c>
      <c r="HE89" s="200">
        <v>43509</v>
      </c>
      <c r="HF89" s="188" t="s">
        <v>5089</v>
      </c>
      <c r="HG89" s="188" t="s">
        <v>445</v>
      </c>
      <c r="HH89" s="188">
        <v>0</v>
      </c>
      <c r="HI89" s="188" t="s">
        <v>734</v>
      </c>
      <c r="HJ89" s="188">
        <v>2</v>
      </c>
      <c r="HK89" s="188">
        <v>0</v>
      </c>
      <c r="HL89" s="188">
        <v>0</v>
      </c>
      <c r="HM89" s="207">
        <v>43509</v>
      </c>
      <c r="HN89" s="198" t="s">
        <v>5090</v>
      </c>
      <c r="HO89" s="187" t="s">
        <v>445</v>
      </c>
      <c r="HP89" s="187">
        <v>0</v>
      </c>
      <c r="HQ89" s="187" t="s">
        <v>734</v>
      </c>
      <c r="HR89" s="187">
        <v>2</v>
      </c>
      <c r="HS89" s="187">
        <v>0</v>
      </c>
      <c r="HT89" s="187">
        <v>0</v>
      </c>
      <c r="HU89" s="200">
        <v>43509</v>
      </c>
      <c r="HV89" s="188" t="s">
        <v>5091</v>
      </c>
      <c r="HW89" s="188" t="s">
        <v>445</v>
      </c>
      <c r="HX89" s="188">
        <v>0</v>
      </c>
      <c r="HY89" s="188" t="s">
        <v>734</v>
      </c>
      <c r="HZ89" s="188">
        <v>2</v>
      </c>
      <c r="IA89" s="188">
        <v>0</v>
      </c>
      <c r="IB89" s="188">
        <v>0</v>
      </c>
      <c r="IC89" s="207">
        <v>43509</v>
      </c>
      <c r="ID89" s="198" t="s">
        <v>5092</v>
      </c>
      <c r="IE89" s="187" t="s">
        <v>445</v>
      </c>
      <c r="IF89" s="187">
        <v>0</v>
      </c>
      <c r="IG89" s="187" t="s">
        <v>734</v>
      </c>
      <c r="IH89" s="187">
        <v>2</v>
      </c>
      <c r="II89" s="187">
        <v>0</v>
      </c>
      <c r="IJ89" s="187">
        <v>0</v>
      </c>
      <c r="IK89" s="200">
        <v>43509</v>
      </c>
      <c r="IL89" s="188" t="s">
        <v>5093</v>
      </c>
      <c r="IM89" s="188" t="s">
        <v>445</v>
      </c>
      <c r="IN89" s="188">
        <v>0</v>
      </c>
      <c r="IO89" s="188" t="s">
        <v>734</v>
      </c>
      <c r="IP89" s="188">
        <v>2</v>
      </c>
      <c r="IQ89" s="188">
        <v>0</v>
      </c>
      <c r="IR89" s="188">
        <v>0</v>
      </c>
      <c r="IS89" s="207">
        <v>43509</v>
      </c>
    </row>
    <row r="90" spans="1:253" x14ac:dyDescent="0.3">
      <c r="A90" t="s">
        <v>1323</v>
      </c>
      <c r="B90" t="s">
        <v>862</v>
      </c>
      <c r="C90" t="s">
        <v>1334</v>
      </c>
      <c r="D90" t="str">
        <f>Lists!C:C</f>
        <v>Rwanda</v>
      </c>
      <c r="E90" t="s">
        <v>263</v>
      </c>
      <c r="F90" t="s">
        <v>5094</v>
      </c>
      <c r="G90" s="186">
        <v>9660525</v>
      </c>
      <c r="H90" s="187" t="s">
        <v>2341</v>
      </c>
      <c r="I90" s="187" t="s">
        <v>733</v>
      </c>
      <c r="J90" s="187">
        <v>3</v>
      </c>
      <c r="K90" s="187" t="s">
        <v>2350</v>
      </c>
      <c r="L90" s="187" t="s">
        <v>2349</v>
      </c>
      <c r="M90" s="201">
        <v>43511</v>
      </c>
      <c r="N90" s="198" t="s">
        <v>5095</v>
      </c>
      <c r="O90" s="189">
        <v>10646</v>
      </c>
      <c r="P90" s="189" t="s">
        <v>2342</v>
      </c>
      <c r="Q90" s="189" t="s">
        <v>734</v>
      </c>
      <c r="R90" s="189">
        <v>2</v>
      </c>
      <c r="S90" s="189" t="s">
        <v>2352</v>
      </c>
      <c r="T90" s="189" t="s">
        <v>2351</v>
      </c>
      <c r="U90" s="204">
        <v>43511</v>
      </c>
      <c r="V90" s="198" t="s">
        <v>5096</v>
      </c>
      <c r="W90" s="187">
        <v>4725583</v>
      </c>
      <c r="X90" s="187" t="s">
        <v>2343</v>
      </c>
      <c r="Y90" s="187" t="s">
        <v>733</v>
      </c>
      <c r="Z90" s="187">
        <v>3</v>
      </c>
      <c r="AA90" s="187" t="s">
        <v>2354</v>
      </c>
      <c r="AB90" s="187" t="s">
        <v>2353</v>
      </c>
      <c r="AC90" s="201">
        <v>43511</v>
      </c>
      <c r="AD90" s="198" t="s">
        <v>5097</v>
      </c>
      <c r="AE90" s="188">
        <v>273448</v>
      </c>
      <c r="AF90" s="188" t="s">
        <v>2344</v>
      </c>
      <c r="AG90" s="188" t="s">
        <v>734</v>
      </c>
      <c r="AH90" s="188">
        <v>2</v>
      </c>
      <c r="AI90" s="188" t="s">
        <v>2356</v>
      </c>
      <c r="AJ90" s="188" t="s">
        <v>2355</v>
      </c>
      <c r="AK90" s="207">
        <v>43511</v>
      </c>
      <c r="AL90" s="198" t="s">
        <v>5098</v>
      </c>
      <c r="AM90" s="187">
        <v>150448</v>
      </c>
      <c r="AN90" s="187" t="s">
        <v>2345</v>
      </c>
      <c r="AO90" s="187" t="s">
        <v>735</v>
      </c>
      <c r="AP90" s="187">
        <v>1</v>
      </c>
      <c r="AQ90" s="187" t="s">
        <v>2358</v>
      </c>
      <c r="AR90" s="187" t="s">
        <v>2357</v>
      </c>
      <c r="AS90" s="201">
        <v>43511</v>
      </c>
      <c r="AT90" s="188" t="s">
        <v>5099</v>
      </c>
      <c r="AU90" s="188" t="s">
        <v>445</v>
      </c>
      <c r="AV90" s="188" t="s">
        <v>1037</v>
      </c>
      <c r="AW90" s="188" t="s">
        <v>734</v>
      </c>
      <c r="AX90" s="188">
        <v>2</v>
      </c>
      <c r="AY90" s="188" t="s">
        <v>2360</v>
      </c>
      <c r="AZ90" s="188" t="s">
        <v>2359</v>
      </c>
      <c r="BA90" s="207">
        <v>43511</v>
      </c>
      <c r="BB90" s="198" t="s">
        <v>5100</v>
      </c>
      <c r="BC90" s="187" t="s">
        <v>445</v>
      </c>
      <c r="BD90" s="187" t="s">
        <v>1037</v>
      </c>
      <c r="BE90" s="187" t="s">
        <v>734</v>
      </c>
      <c r="BF90" s="187">
        <v>2</v>
      </c>
      <c r="BG90" s="187" t="s">
        <v>2361</v>
      </c>
      <c r="BH90" s="187" t="s">
        <v>2359</v>
      </c>
      <c r="BI90" s="200">
        <v>43511</v>
      </c>
      <c r="BJ90" s="188" t="s">
        <v>5101</v>
      </c>
      <c r="BK90" s="188" t="s">
        <v>445</v>
      </c>
      <c r="BL90" s="188">
        <v>0</v>
      </c>
      <c r="BM90" s="188">
        <v>0</v>
      </c>
      <c r="BN90" s="188" t="b">
        <v>0</v>
      </c>
      <c r="BO90" s="188" t="s">
        <v>2362</v>
      </c>
      <c r="BP90" s="188">
        <v>0</v>
      </c>
      <c r="BQ90" s="207">
        <v>43511</v>
      </c>
      <c r="BR90" s="198" t="s">
        <v>5102</v>
      </c>
      <c r="BS90" s="187">
        <v>0</v>
      </c>
      <c r="BT90" s="187">
        <v>0</v>
      </c>
      <c r="BU90" s="187">
        <v>0</v>
      </c>
      <c r="BV90" s="187" t="b">
        <v>0</v>
      </c>
      <c r="BW90" s="187" t="s">
        <v>2363</v>
      </c>
      <c r="BX90" s="187">
        <v>0</v>
      </c>
      <c r="BY90" s="200">
        <v>43511</v>
      </c>
      <c r="BZ90" s="188" t="s">
        <v>5103</v>
      </c>
      <c r="CA90" s="188">
        <v>0</v>
      </c>
      <c r="CB90" s="188">
        <v>0</v>
      </c>
      <c r="CC90" s="188">
        <v>0</v>
      </c>
      <c r="CD90" s="188" t="b">
        <v>0</v>
      </c>
      <c r="CE90" s="188" t="s">
        <v>2363</v>
      </c>
      <c r="CF90" s="188">
        <v>0</v>
      </c>
      <c r="CG90" s="207">
        <v>43511</v>
      </c>
      <c r="CH90" s="198" t="s">
        <v>5104</v>
      </c>
      <c r="CI90" s="188" t="e">
        <v>#N/A</v>
      </c>
      <c r="CJ90" s="188" t="e">
        <v>#N/A</v>
      </c>
      <c r="CK90" s="188" t="e">
        <v>#N/A</v>
      </c>
      <c r="CL90" s="188" t="e">
        <v>#N/A</v>
      </c>
      <c r="CM90" s="188" t="e">
        <v>#N/A</v>
      </c>
      <c r="CN90" s="188" t="e">
        <v>#N/A</v>
      </c>
      <c r="CO90" s="195" t="e">
        <v>#N/A</v>
      </c>
      <c r="CP90" s="188" t="s">
        <v>5105</v>
      </c>
      <c r="CQ90" s="187">
        <v>0</v>
      </c>
      <c r="CR90" s="187">
        <v>0</v>
      </c>
      <c r="CS90" s="187">
        <v>0</v>
      </c>
      <c r="CT90" s="187" t="b">
        <v>0</v>
      </c>
      <c r="CU90" s="187" t="s">
        <v>2364</v>
      </c>
      <c r="CV90" s="187">
        <v>0</v>
      </c>
      <c r="CW90" s="200">
        <v>43511</v>
      </c>
      <c r="CX90" s="184" t="str">
        <f t="shared" si="10"/>
        <v>RWA002People in Need</v>
      </c>
      <c r="CY90" s="184">
        <f>IF(LOOKUP(2,1/(Log!$K$1:$K$7986=CX90),Log!$E$1:$E$7986)="x","x",ROUND(LOOKUP(2,1/(Log!$K$1:$K$7986=CX90),Log!$E$1:$E$7986),-3))</f>
        <v>133000</v>
      </c>
      <c r="CZ90" s="188" t="str">
        <f>LOOKUP(2,1/('[4]Raw data'!$K$1:$K$7986=CX90),'[4]Raw data'!$F$1:$F$7986)</f>
        <v>UNICEF 31/12/2018; UNHCR 30/11/2018; UNICEF as of 01/02/2019</v>
      </c>
      <c r="DA90" s="188" t="str">
        <f>LOOKUP(2,1/('[4]Raw data'!$K$1:$K$7986=CX90),'[4]Raw data'!$G$1:$G$7986)</f>
        <v>Medium</v>
      </c>
      <c r="DB90" s="188">
        <f>LOOKUP(2,1/('[4]Raw data'!$K$1:$K$7986=CX90),'[4]Raw data'!$H$1:$H$7986)</f>
        <v>2</v>
      </c>
      <c r="DC90" s="188" t="str">
        <f>LOOKUP(2,1/('[4]Raw data'!$K$1:$K$7986=CX90),'[4]Raw data'!$J$1:$J$7986)</f>
        <v>PiN = Refugee (AS) Population living in and outside of camps + possibly affected host-communities. According to the latest UNICEF (UNHCR) Humanitarian Situation Report, 133,270 of 150,448 refugees and asylum seekers live in camps, the majority of which can be found in Mahama camp in the south-east.</v>
      </c>
      <c r="DD90" s="188" t="str">
        <f>LOOKUP(2,1/('[4]Raw data'!$K$1:$K$7986=CX90),'[4]Raw data'!$I$1:$I$7986)</f>
        <v>https://www.unicef.org/appeals/files/UNICEF_Rwanda_Humanitarian_SitRep_Dec_2018.pdf https://data.humdata.org/dataset/eastern-and-southern-africa-humanitarian-update-december-2018 https://data2.unhcr.org/en/documents/download/67256</v>
      </c>
      <c r="DE90" s="207">
        <f>LOOKUP(2,1/('[4]Raw data'!$K$1:$K$7986=CX90),'[4]Raw data'!$L$1:$L$7986)</f>
        <v>43511</v>
      </c>
      <c r="DF90" s="197" t="str">
        <f t="shared" si="11"/>
        <v>RWA002People facing minimal humanitarian needs (level 1)</v>
      </c>
      <c r="DG90" s="183">
        <f>IF(LOOKUP(2,1/(Log!$K$1:$K$7986=DF90),Log!$E$1:$E$7986)="x","x",ROUND(LOOKUP(2,1/(Log!$K$1:$K$7986=DF90),Log!$E$1:$E$7986),-3))</f>
        <v>0</v>
      </c>
      <c r="DH90" s="187" t="str">
        <f>LOOKUP(2,1/('[4]Raw data'!$K$1:$K$7986=DF90),'[4]Raw data'!$F$1:$F$7986)</f>
        <v>Fews Net December 2018 Burundi Regional Response Plan 2019</v>
      </c>
      <c r="DI90" s="187" t="str">
        <f>LOOKUP(2,1/('[4]Raw data'!$K$1:$K$7986=DF90),'[4]Raw data'!$G$1:$G$7986)</f>
        <v>Medium</v>
      </c>
      <c r="DJ90" s="187">
        <f>LOOKUP(2,1/('[4]Raw data'!$K$1:$K$7986=DF90),'[4]Raw data'!$H$1:$H$7986)</f>
        <v>2</v>
      </c>
      <c r="DK90" s="187" t="str">
        <f>LOOKUP(2,1/('[4]Raw data'!$K$1:$K$7986=DF90),'[4]Raw data'!$J$1:$J$7986)</f>
        <v>Not enough information to determine needs of refugees outside of refugee camps and the host community.  The impact of international displacement on the host communities is unclear and considering poverty and malnutrition rates as well as minimal food insecurity, displaced communties could add a strain to the host communities resources.</v>
      </c>
      <c r="DL90" s="187" t="str">
        <f>LOOKUP(2,1/('[4]Raw data'!$K$1:$K$7986=DF90),'[4]Raw data'!$I$1:$I$7986)</f>
        <v>http://fews.net/east-africa/rwanda/remote-monitoring-report/december-2018 https://reliefweb.int/sites/reliefweb.int/files/resources/67385.pdf</v>
      </c>
      <c r="DM90" s="200">
        <f>LOOKUP(2,1/('[4]Raw data'!$K$1:$K$7986=DF90),'[4]Raw data'!$L$1:$L$7986)</f>
        <v>43511</v>
      </c>
      <c r="DN90" s="188" t="str">
        <f t="shared" si="6"/>
        <v>RWA002People facing stressed humanitarian needs (level 2)</v>
      </c>
      <c r="DO90" s="184">
        <f>IF(LOOKUP(2,1/(Log!$K$1:$K$7986=DN90),Log!$E$1:$E$7986)="x","x",ROUND(LOOKUP(2,1/(Log!$K$1:$K$7986=DN90),Log!$E$1:$E$7986),-3))</f>
        <v>133000</v>
      </c>
      <c r="DP90" s="188" t="str">
        <f>LOOKUP(2,1/('[4]Raw data'!$K$1:$K$7986=DN90),'[4]Raw data'!$F$1:$F$7986)</f>
        <v>WFP December 2018; Fews Net January 2019; UNICEF 31/12/2018; UNHCR 30/11/2018; UNICEF as of 01/02/2019</v>
      </c>
      <c r="DQ90" s="188" t="str">
        <f>LOOKUP(2,1/('[4]Raw data'!$K$1:$K$7986=DN90),'[4]Raw data'!$G$1:$G$7986)</f>
        <v>Medium</v>
      </c>
      <c r="DR90" s="188">
        <f>LOOKUP(2,1/('[4]Raw data'!$K$1:$K$7986=DN90),'[4]Raw data'!$H$1:$H$7986)</f>
        <v>2</v>
      </c>
      <c r="DS90" s="188" t="str">
        <f>LOOKUP(2,1/('[4]Raw data'!$K$1:$K$7986=DN90),'[4]Raw data'!$J$1:$J$7986)</f>
        <v>According to WFP refugees in camps rely almost entirely on food assistance and have (very) limited access to livelihood opportunities. Additional needs (WASH, education, protection, health) also reported. In there operational update from December it was reported that WFP provided food and nutrition assistance to more than 132,000 people, which is why the entire camp population has been included as facing (at least) stressed humanitarian needs.</v>
      </c>
      <c r="DT90" s="188" t="str">
        <f>LOOKUP(2,1/('[4]Raw data'!$K$1:$K$7986=DN90),'[4]Raw data'!$I$1:$I$7986)</f>
        <v>https://docs.wfp.org/api/documents/WFP-0000102425/download/?_ga=2.260916109.1226402072.1550049833-51397137.1536834309; http://fews.net/east-africa/rwanda https://www.unicef.org/appeals/files/UNICEF_Rwanda_Humanitarian_SitRep_Dec_2018.pdf https://data.humdata.org/dataset/eastern-and-southern-africa-humanitarian-update-december-2018 https://data2.unhcr.org/en/documents/download/67256</v>
      </c>
      <c r="DU90" s="207">
        <f>LOOKUP(2,1/('[4]Raw data'!$K$1:$K$7986=DN90),'[4]Raw data'!$L$1:$L$7986)</f>
        <v>43511</v>
      </c>
      <c r="DV90" s="198" t="str">
        <f t="shared" si="7"/>
        <v>RWA002People  facing moderate humanitarian needs (level 3)</v>
      </c>
      <c r="DW90" s="183">
        <f>IF(LOOKUP(2,1/(Log!$K$1:$K$7986=DV90),Log!$E$1:$E$7986)="x","x",ROUND(LOOKUP(2,1/(Log!$K$1:$K$7986=DV90),Log!$E$1:$E$7986),-3))</f>
        <v>0</v>
      </c>
      <c r="DX90" s="187">
        <f>LOOKUP(2,1/('[4]Raw data'!$K$1:$K$7986=DV90),'[4]Raw data'!$F$1:$F$7986)</f>
        <v>0</v>
      </c>
      <c r="DY90" s="187">
        <f>LOOKUP(2,1/('[4]Raw data'!$K$1:$K$7986=DV90),'[4]Raw data'!$G$1:$G$7986)</f>
        <v>0</v>
      </c>
      <c r="DZ90" s="187" t="b">
        <f>LOOKUP(2,1/('[4]Raw data'!$K$1:$K$7986=DV90),'[4]Raw data'!$H$1:$H$7986)</f>
        <v>0</v>
      </c>
      <c r="EA90" s="187" t="str">
        <f>LOOKUP(2,1/('[4]Raw data'!$K$1:$K$7986=DV90),'[4]Raw data'!$J$1:$J$7986)</f>
        <v>Possibility that most vulnerable populations in camps face moderate humanitarian needs. Due to a lack of data to disaggregate the number of PiN further, no people have been attributed to level 3 at this point.</v>
      </c>
      <c r="EB90" s="187">
        <f>LOOKUP(2,1/('[4]Raw data'!$K$1:$K$7986=DV90),'[4]Raw data'!$I$1:$I$7986)</f>
        <v>0</v>
      </c>
      <c r="EC90" s="200">
        <f>LOOKUP(2,1/('[4]Raw data'!$K$1:$K$7986=DV90),'[4]Raw data'!$L$1:$L$7986)</f>
        <v>43511</v>
      </c>
      <c r="ED90" s="188" t="str">
        <f t="shared" si="8"/>
        <v>RWA002People facing severe humanitarian needs (level 4)</v>
      </c>
      <c r="EE90" s="184">
        <f>IF(LOOKUP(2,1/(Log!$K$1:$K$7986=ED90),Log!$E$1:$E$7986)="x","x",ROUND(LOOKUP(2,1/(Log!$K$1:$K$7986=ED90),Log!$E$1:$E$7986),-3))</f>
        <v>0</v>
      </c>
      <c r="EF90" s="188">
        <f>LOOKUP(2,1/('[4]Raw data'!$K$1:$K$7986=ED90),'[4]Raw data'!$F$1:$F$7986)</f>
        <v>0</v>
      </c>
      <c r="EG90" s="188">
        <f>LOOKUP(2,1/('[4]Raw data'!$K$1:$K$7986=ED90),'[4]Raw data'!$G$1:$G$7986)</f>
        <v>0</v>
      </c>
      <c r="EH90" s="188" t="b">
        <f>LOOKUP(2,1/('[4]Raw data'!$K$1:$K$7986=ED90),'[4]Raw data'!$H$1:$H$7986)</f>
        <v>0</v>
      </c>
      <c r="EI90" s="188" t="str">
        <f>LOOKUP(2,1/('[4]Raw data'!$K$1:$K$7986=ED90),'[4]Raw data'!$J$1:$J$7986)</f>
        <v>No one currently expected to face severe or extreme needs.</v>
      </c>
      <c r="EJ90" s="188">
        <f>LOOKUP(2,1/('[4]Raw data'!$K$1:$K$7986=ED90),'[4]Raw data'!$I$1:$I$7986)</f>
        <v>0</v>
      </c>
      <c r="EK90" s="207">
        <f>LOOKUP(2,1/('[4]Raw data'!$K$1:$K$7986=ED90),'[4]Raw data'!$L$1:$L$7986)</f>
        <v>43511</v>
      </c>
      <c r="EL90" s="198" t="str">
        <f t="shared" si="9"/>
        <v>RWA002People facing extreme humanitarian needs (level 5)</v>
      </c>
      <c r="EM90" s="183">
        <f>IF(LOOKUP(2,1/(Log!$K$1:$K$7986=EL90),Log!$E$1:$E$7986)="x","x",ROUND(LOOKUP(2,1/(Log!$K$1:$K$7986=EL90),Log!$E$1:$E$7986),-3))</f>
        <v>0</v>
      </c>
      <c r="EN90" s="187">
        <f>LOOKUP(2,1/('[4]Raw data'!$K$1:$K$7986=EL90),'[4]Raw data'!$F$1:$F$7986)</f>
        <v>0</v>
      </c>
      <c r="EO90" s="187">
        <f>LOOKUP(2,1/('[4]Raw data'!$K$1:$K$7986=EL90),'[4]Raw data'!$G$1:$G$7986)</f>
        <v>0</v>
      </c>
      <c r="EP90" s="187" t="b">
        <f>LOOKUP(2,1/('[4]Raw data'!$K$1:$K$7986=EL90),'[4]Raw data'!$H$1:$H$7986)</f>
        <v>0</v>
      </c>
      <c r="EQ90" s="187" t="str">
        <f>LOOKUP(2,1/('[4]Raw data'!$K$1:$K$7986=EL90),'[4]Raw data'!$J$1:$J$7986)</f>
        <v>No one currently expected to face severe or extreme needs.</v>
      </c>
      <c r="ER90" s="187">
        <f>LOOKUP(2,1/('[4]Raw data'!$K$1:$K$7986=EL90),'[4]Raw data'!$I$1:$I$7986)</f>
        <v>0</v>
      </c>
      <c r="ES90" s="200">
        <f>LOOKUP(2,1/('[4]Raw data'!$K$1:$K$7986=EL90),'[4]Raw data'!$L$1:$L$7986)</f>
        <v>43511</v>
      </c>
      <c r="ET90" s="188" t="s">
        <v>5106</v>
      </c>
      <c r="EU90" s="188" t="s">
        <v>445</v>
      </c>
      <c r="EV90" s="188">
        <v>0</v>
      </c>
      <c r="EW90" s="188">
        <v>0</v>
      </c>
      <c r="EX90" s="188" t="b">
        <v>0</v>
      </c>
      <c r="EY90" s="188" t="s">
        <v>2373</v>
      </c>
      <c r="EZ90" s="188">
        <v>0</v>
      </c>
      <c r="FA90" s="207">
        <v>43511</v>
      </c>
      <c r="FB90" s="198" t="s">
        <v>5107</v>
      </c>
      <c r="FC90" s="187">
        <v>2</v>
      </c>
      <c r="FD90" s="187">
        <v>0</v>
      </c>
      <c r="FE90" s="187">
        <v>0</v>
      </c>
      <c r="FF90" s="187" t="b">
        <v>0</v>
      </c>
      <c r="FG90" s="187">
        <v>0</v>
      </c>
      <c r="FH90" s="187">
        <v>0</v>
      </c>
      <c r="FI90" s="200">
        <v>43511</v>
      </c>
      <c r="FJ90" s="198" t="s">
        <v>5108</v>
      </c>
      <c r="FK90" s="188">
        <v>0</v>
      </c>
      <c r="FL90" s="188">
        <v>0</v>
      </c>
      <c r="FM90" s="188">
        <v>0</v>
      </c>
      <c r="FN90" s="188" t="b">
        <v>0</v>
      </c>
      <c r="FO90" s="188" t="s">
        <v>2374</v>
      </c>
      <c r="FP90" s="184">
        <v>0</v>
      </c>
      <c r="FQ90" s="206">
        <v>43511</v>
      </c>
      <c r="FR90" s="198" t="s">
        <v>5109</v>
      </c>
      <c r="FS90" s="187">
        <v>0</v>
      </c>
      <c r="FT90" s="187">
        <v>0</v>
      </c>
      <c r="FU90" s="187">
        <v>0</v>
      </c>
      <c r="FV90" s="187" t="b">
        <v>0</v>
      </c>
      <c r="FW90" s="187">
        <v>0</v>
      </c>
      <c r="FX90" s="187">
        <v>0</v>
      </c>
      <c r="FY90" s="200">
        <v>43511</v>
      </c>
      <c r="FZ90" s="188" t="s">
        <v>5110</v>
      </c>
      <c r="GA90" s="188">
        <v>0</v>
      </c>
      <c r="GB90" s="188" t="s">
        <v>2227</v>
      </c>
      <c r="GC90" s="188">
        <v>0</v>
      </c>
      <c r="GD90" s="188" t="b">
        <v>0</v>
      </c>
      <c r="GE90" s="188" t="s">
        <v>2375</v>
      </c>
      <c r="GF90" s="188">
        <v>0</v>
      </c>
      <c r="GG90" s="207">
        <v>43511</v>
      </c>
      <c r="GH90" s="198" t="s">
        <v>5111</v>
      </c>
      <c r="GI90" s="187">
        <v>0</v>
      </c>
      <c r="GJ90" s="187" t="s">
        <v>2227</v>
      </c>
      <c r="GK90" s="187">
        <v>0</v>
      </c>
      <c r="GL90" s="187" t="b">
        <v>0</v>
      </c>
      <c r="GM90" s="187" t="s">
        <v>2375</v>
      </c>
      <c r="GN90" s="187">
        <v>0</v>
      </c>
      <c r="GO90" s="200">
        <v>43511</v>
      </c>
      <c r="GP90" s="188" t="s">
        <v>5112</v>
      </c>
      <c r="GQ90" s="188">
        <v>0</v>
      </c>
      <c r="GR90" s="188" t="s">
        <v>2227</v>
      </c>
      <c r="GS90" s="188">
        <v>0</v>
      </c>
      <c r="GT90" s="188" t="b">
        <v>0</v>
      </c>
      <c r="GU90" s="188" t="s">
        <v>2375</v>
      </c>
      <c r="GV90" s="188">
        <v>0</v>
      </c>
      <c r="GW90" s="207">
        <v>43511</v>
      </c>
      <c r="GX90" s="198" t="s">
        <v>5113</v>
      </c>
      <c r="GY90" s="187">
        <v>0</v>
      </c>
      <c r="GZ90" s="187" t="s">
        <v>2227</v>
      </c>
      <c r="HA90" s="187">
        <v>0</v>
      </c>
      <c r="HB90" s="187" t="b">
        <v>0</v>
      </c>
      <c r="HC90" s="187" t="s">
        <v>2375</v>
      </c>
      <c r="HD90" s="187">
        <v>0</v>
      </c>
      <c r="HE90" s="200">
        <v>43511</v>
      </c>
      <c r="HF90" s="188" t="s">
        <v>5114</v>
      </c>
      <c r="HG90" s="188">
        <v>0</v>
      </c>
      <c r="HH90" s="188" t="s">
        <v>2227</v>
      </c>
      <c r="HI90" s="188">
        <v>0</v>
      </c>
      <c r="HJ90" s="188" t="b">
        <v>0</v>
      </c>
      <c r="HK90" s="188" t="s">
        <v>2375</v>
      </c>
      <c r="HL90" s="188">
        <v>0</v>
      </c>
      <c r="HM90" s="207">
        <v>43511</v>
      </c>
      <c r="HN90" s="198" t="s">
        <v>5115</v>
      </c>
      <c r="HO90" s="187">
        <v>0</v>
      </c>
      <c r="HP90" s="187" t="s">
        <v>2227</v>
      </c>
      <c r="HQ90" s="187">
        <v>0</v>
      </c>
      <c r="HR90" s="187" t="b">
        <v>0</v>
      </c>
      <c r="HS90" s="187" t="s">
        <v>2375</v>
      </c>
      <c r="HT90" s="187">
        <v>0</v>
      </c>
      <c r="HU90" s="200">
        <v>43511</v>
      </c>
      <c r="HV90" s="188" t="s">
        <v>5116</v>
      </c>
      <c r="HW90" s="188">
        <v>1</v>
      </c>
      <c r="HX90" s="188" t="s">
        <v>2227</v>
      </c>
      <c r="HY90" s="188">
        <v>0</v>
      </c>
      <c r="HZ90" s="188" t="b">
        <v>0</v>
      </c>
      <c r="IA90" s="188" t="s">
        <v>2375</v>
      </c>
      <c r="IB90" s="188">
        <v>0</v>
      </c>
      <c r="IC90" s="207">
        <v>43511</v>
      </c>
      <c r="ID90" s="198" t="s">
        <v>5117</v>
      </c>
      <c r="IE90" s="187">
        <v>0</v>
      </c>
      <c r="IF90" s="187" t="s">
        <v>2227</v>
      </c>
      <c r="IG90" s="187">
        <v>0</v>
      </c>
      <c r="IH90" s="187" t="b">
        <v>0</v>
      </c>
      <c r="II90" s="187" t="s">
        <v>2375</v>
      </c>
      <c r="IJ90" s="187">
        <v>0</v>
      </c>
      <c r="IK90" s="200">
        <v>43511</v>
      </c>
      <c r="IL90" s="188" t="s">
        <v>5118</v>
      </c>
      <c r="IM90" s="188">
        <v>0</v>
      </c>
      <c r="IN90" s="188" t="s">
        <v>2227</v>
      </c>
      <c r="IO90" s="188">
        <v>0</v>
      </c>
      <c r="IP90" s="188" t="b">
        <v>0</v>
      </c>
      <c r="IQ90" s="188" t="s">
        <v>2375</v>
      </c>
      <c r="IR90" s="188">
        <v>0</v>
      </c>
      <c r="IS90" s="207">
        <v>43511</v>
      </c>
    </row>
    <row r="91" spans="1:253" x14ac:dyDescent="0.3">
      <c r="A91" t="s">
        <v>1290</v>
      </c>
      <c r="B91" t="s">
        <v>791</v>
      </c>
      <c r="C91" t="s">
        <v>829</v>
      </c>
      <c r="D91" t="str">
        <f>Lists!C:C</f>
        <v>Senegal</v>
      </c>
      <c r="E91" t="s">
        <v>277</v>
      </c>
      <c r="F91" t="s">
        <v>5119</v>
      </c>
      <c r="G91" s="186">
        <v>15722373</v>
      </c>
      <c r="H91" s="187" t="s">
        <v>865</v>
      </c>
      <c r="I91" s="187" t="s">
        <v>735</v>
      </c>
      <c r="J91" s="187">
        <v>1</v>
      </c>
      <c r="K91" s="187" t="s">
        <v>867</v>
      </c>
      <c r="L91" s="187" t="s">
        <v>866</v>
      </c>
      <c r="M91" s="201">
        <v>43490</v>
      </c>
      <c r="N91" s="198" t="s">
        <v>5120</v>
      </c>
      <c r="O91" s="189">
        <v>196722</v>
      </c>
      <c r="P91" s="189" t="s">
        <v>942</v>
      </c>
      <c r="Q91" s="189" t="s">
        <v>735</v>
      </c>
      <c r="R91" s="189">
        <v>1</v>
      </c>
      <c r="S91" s="189" t="s">
        <v>944</v>
      </c>
      <c r="T91" s="189" t="s">
        <v>943</v>
      </c>
      <c r="U91" s="204">
        <v>43490</v>
      </c>
      <c r="V91" s="198" t="s">
        <v>5121</v>
      </c>
      <c r="W91" s="187">
        <v>15722373</v>
      </c>
      <c r="X91" s="187" t="s">
        <v>945</v>
      </c>
      <c r="Y91" s="187" t="s">
        <v>735</v>
      </c>
      <c r="Z91" s="187">
        <v>1</v>
      </c>
      <c r="AA91" s="187" t="s">
        <v>867</v>
      </c>
      <c r="AB91" s="187" t="s">
        <v>946</v>
      </c>
      <c r="AC91" s="201">
        <v>43490</v>
      </c>
      <c r="AD91" s="198" t="s">
        <v>5122</v>
      </c>
      <c r="AE91" s="188">
        <v>13060609</v>
      </c>
      <c r="AF91" s="188" t="s">
        <v>947</v>
      </c>
      <c r="AG91" s="188" t="s">
        <v>735</v>
      </c>
      <c r="AH91" s="188">
        <v>1</v>
      </c>
      <c r="AI91" s="188" t="s">
        <v>949</v>
      </c>
      <c r="AJ91" s="188" t="s">
        <v>948</v>
      </c>
      <c r="AK91" s="207">
        <v>43490</v>
      </c>
      <c r="AL91" s="198" t="s">
        <v>5123</v>
      </c>
      <c r="AM91" s="187">
        <v>0</v>
      </c>
      <c r="AN91" s="187">
        <v>0</v>
      </c>
      <c r="AO91" s="187">
        <v>0</v>
      </c>
      <c r="AP91" s="187" t="b">
        <v>0</v>
      </c>
      <c r="AQ91" s="187" t="s">
        <v>874</v>
      </c>
      <c r="AR91" s="187">
        <v>0</v>
      </c>
      <c r="AS91" s="201">
        <v>43489</v>
      </c>
      <c r="AT91" s="188" t="s">
        <v>5124</v>
      </c>
      <c r="AU91" s="188">
        <v>0</v>
      </c>
      <c r="AV91" s="188">
        <v>0</v>
      </c>
      <c r="AW91" s="188">
        <v>0</v>
      </c>
      <c r="AX91" s="188" t="b">
        <v>0</v>
      </c>
      <c r="AY91" s="188">
        <v>0</v>
      </c>
      <c r="AZ91" s="188">
        <v>0</v>
      </c>
      <c r="BA91" s="207">
        <v>43489</v>
      </c>
      <c r="BB91" s="198" t="s">
        <v>5125</v>
      </c>
      <c r="BC91" s="187">
        <v>0</v>
      </c>
      <c r="BD91" s="187">
        <v>0</v>
      </c>
      <c r="BE91" s="187">
        <v>0</v>
      </c>
      <c r="BF91" s="187" t="b">
        <v>0</v>
      </c>
      <c r="BG91" s="187">
        <v>0</v>
      </c>
      <c r="BH91" s="187">
        <v>0</v>
      </c>
      <c r="BI91" s="200">
        <v>43489</v>
      </c>
      <c r="BJ91" s="188" t="s">
        <v>5126</v>
      </c>
      <c r="BK91" s="188">
        <v>0</v>
      </c>
      <c r="BL91" s="188">
        <v>0</v>
      </c>
      <c r="BM91" s="188">
        <v>0</v>
      </c>
      <c r="BN91" s="188" t="b">
        <v>0</v>
      </c>
      <c r="BO91" s="188">
        <v>0</v>
      </c>
      <c r="BP91" s="188" t="s">
        <v>948</v>
      </c>
      <c r="BQ91" s="207">
        <v>43489</v>
      </c>
      <c r="BR91" s="198" t="s">
        <v>5127</v>
      </c>
      <c r="BS91" s="187">
        <v>0</v>
      </c>
      <c r="BT91" s="187">
        <v>0</v>
      </c>
      <c r="BU91" s="187">
        <v>0</v>
      </c>
      <c r="BV91" s="187" t="b">
        <v>0</v>
      </c>
      <c r="BW91" s="187">
        <v>0</v>
      </c>
      <c r="BX91" s="187">
        <v>0</v>
      </c>
      <c r="BY91" s="200">
        <v>43489</v>
      </c>
      <c r="BZ91" s="188" t="s">
        <v>5128</v>
      </c>
      <c r="CA91" s="188">
        <v>0</v>
      </c>
      <c r="CB91" s="188">
        <v>0</v>
      </c>
      <c r="CC91" s="188">
        <v>0</v>
      </c>
      <c r="CD91" s="188" t="b">
        <v>0</v>
      </c>
      <c r="CE91" s="188">
        <v>0</v>
      </c>
      <c r="CF91" s="188">
        <v>0</v>
      </c>
      <c r="CG91" s="207">
        <v>43489</v>
      </c>
      <c r="CH91" s="198" t="s">
        <v>5129</v>
      </c>
      <c r="CI91" s="188" t="e">
        <v>#N/A</v>
      </c>
      <c r="CJ91" s="188" t="e">
        <v>#N/A</v>
      </c>
      <c r="CK91" s="188" t="e">
        <v>#N/A</v>
      </c>
      <c r="CL91" s="188" t="e">
        <v>#N/A</v>
      </c>
      <c r="CM91" s="188" t="e">
        <v>#N/A</v>
      </c>
      <c r="CN91" s="188" t="e">
        <v>#N/A</v>
      </c>
      <c r="CO91" s="195" t="e">
        <v>#N/A</v>
      </c>
      <c r="CP91" s="188" t="s">
        <v>5130</v>
      </c>
      <c r="CQ91" s="187" t="s">
        <v>445</v>
      </c>
      <c r="CR91" s="187">
        <v>0</v>
      </c>
      <c r="CS91" s="187">
        <v>0</v>
      </c>
      <c r="CT91" s="187" t="b">
        <v>0</v>
      </c>
      <c r="CU91" s="187" t="s">
        <v>888</v>
      </c>
      <c r="CV91" s="187">
        <v>0</v>
      </c>
      <c r="CW91" s="200">
        <v>43489</v>
      </c>
      <c r="CX91" s="184" t="str">
        <f t="shared" si="10"/>
        <v>SEN002People in Need</v>
      </c>
      <c r="CY91" s="184">
        <f>IF(LOOKUP(2,1/(Log!$K$1:$K$7986=CX91),Log!$E$1:$E$7986)="x","x",ROUND(LOOKUP(2,1/(Log!$K$1:$K$7986=CX91),Log!$E$1:$E$7986),-3))</f>
        <v>3460000</v>
      </c>
      <c r="CZ91" s="188" t="str">
        <f>LOOKUP(2,1/('[4]Raw data'!$K$1:$K$7986=CX91),'[4]Raw data'!$F$1:$F$7986)</f>
        <v>CILSS 11/2018</v>
      </c>
      <c r="DA91" s="188" t="str">
        <f>LOOKUP(2,1/('[4]Raw data'!$K$1:$K$7986=CX91),'[4]Raw data'!$G$1:$G$7986)</f>
        <v>High</v>
      </c>
      <c r="DB91" s="188">
        <f>LOOKUP(2,1/('[4]Raw data'!$K$1:$K$7986=CX91),'[4]Raw data'!$H$1:$H$7986)</f>
        <v>1</v>
      </c>
      <c r="DC91" s="188" t="str">
        <f>LOOKUP(2,1/('[4]Raw data'!$K$1:$K$7986=CX91),'[4]Raw data'!$J$1:$J$7986)</f>
        <v>Number of people projected to require emergency food assistance in 2019</v>
      </c>
      <c r="DD91" s="188" t="str">
        <f>LOOKUP(2,1/('[4]Raw data'!$K$1:$K$7986=CX91),'[4]Raw data'!$I$1:$I$7986)</f>
        <v>https://data.humdata.org/dataset/cadre-harmonise</v>
      </c>
      <c r="DE91" s="207">
        <f>LOOKUP(2,1/('[4]Raw data'!$K$1:$K$7986=CX91),'[4]Raw data'!$L$1:$L$7986)</f>
        <v>43490</v>
      </c>
      <c r="DF91" s="197" t="str">
        <f t="shared" si="11"/>
        <v>SEN002People facing minimal humanitarian needs (level 1)</v>
      </c>
      <c r="DG91" s="183">
        <f>IF(LOOKUP(2,1/(Log!$K$1:$K$7986=DF91),Log!$E$1:$E$7986)="x","x",ROUND(LOOKUP(2,1/(Log!$K$1:$K$7986=DF91),Log!$E$1:$E$7986),-3))</f>
        <v>0</v>
      </c>
      <c r="DH91" s="187">
        <f>LOOKUP(2,1/('[4]Raw data'!$K$1:$K$7986=DF91),'[4]Raw data'!$F$1:$F$7986)</f>
        <v>0</v>
      </c>
      <c r="DI91" s="187">
        <f>LOOKUP(2,1/('[4]Raw data'!$K$1:$K$7986=DF91),'[4]Raw data'!$G$1:$G$7986)</f>
        <v>0</v>
      </c>
      <c r="DJ91" s="187" t="b">
        <f>LOOKUP(2,1/('[4]Raw data'!$K$1:$K$7986=DF91),'[4]Raw data'!$H$1:$H$7986)</f>
        <v>0</v>
      </c>
      <c r="DK91" s="187">
        <f>LOOKUP(2,1/('[4]Raw data'!$K$1:$K$7986=DF91),'[4]Raw data'!$J$1:$J$7986)</f>
        <v>0</v>
      </c>
      <c r="DL91" s="187">
        <f>LOOKUP(2,1/('[4]Raw data'!$K$1:$K$7986=DF91),'[4]Raw data'!$I$1:$I$7986)</f>
        <v>0</v>
      </c>
      <c r="DM91" s="200">
        <f>LOOKUP(2,1/('[4]Raw data'!$K$1:$K$7986=DF91),'[4]Raw data'!$L$1:$L$7986)</f>
        <v>43489</v>
      </c>
      <c r="DN91" s="188" t="str">
        <f t="shared" si="6"/>
        <v>SEN002People facing stressed humanitarian needs (level 2)</v>
      </c>
      <c r="DO91" s="184">
        <f>IF(LOOKUP(2,1/(Log!$K$1:$K$7986=DN91),Log!$E$1:$E$7986)="x","x",ROUND(LOOKUP(2,1/(Log!$K$1:$K$7986=DN91),Log!$E$1:$E$7986),-3))</f>
        <v>3084000</v>
      </c>
      <c r="DP91" s="188" t="str">
        <f>LOOKUP(2,1/('[4]Raw data'!$K$1:$K$7986=DN91),'[4]Raw data'!$F$1:$F$7986)</f>
        <v>CILSS 11/2018</v>
      </c>
      <c r="DQ91" s="188" t="str">
        <f>LOOKUP(2,1/('[4]Raw data'!$K$1:$K$7986=DN91),'[4]Raw data'!$G$1:$G$7986)</f>
        <v>High</v>
      </c>
      <c r="DR91" s="188">
        <f>LOOKUP(2,1/('[4]Raw data'!$K$1:$K$7986=DN91),'[4]Raw data'!$H$1:$H$7986)</f>
        <v>1</v>
      </c>
      <c r="DS91" s="188" t="str">
        <f>LOOKUP(2,1/('[4]Raw data'!$K$1:$K$7986=DN91),'[4]Raw data'!$J$1:$J$7986)</f>
        <v>Estimated number of people in IPC2 according to the November 2018 Cadre Harmonise (projected period June-August 2019)</v>
      </c>
      <c r="DT91" s="188" t="str">
        <f>LOOKUP(2,1/('[4]Raw data'!$K$1:$K$7986=DN91),'[4]Raw data'!$I$1:$I$7986)</f>
        <v>https://data.humdata.org/dataset/cadre-harmonise</v>
      </c>
      <c r="DU91" s="207">
        <f>LOOKUP(2,1/('[4]Raw data'!$K$1:$K$7986=DN91),'[4]Raw data'!$L$1:$L$7986)</f>
        <v>43490</v>
      </c>
      <c r="DV91" s="198" t="str">
        <f t="shared" si="7"/>
        <v>SEN002People  facing moderate humanitarian needs (level 3)</v>
      </c>
      <c r="DW91" s="183">
        <f>IF(LOOKUP(2,1/(Log!$K$1:$K$7986=DV91),Log!$E$1:$E$7986)="x","x",ROUND(LOOKUP(2,1/(Log!$K$1:$K$7986=DV91),Log!$E$1:$E$7986),-3))</f>
        <v>376000</v>
      </c>
      <c r="DX91" s="187" t="str">
        <f>LOOKUP(2,1/('[4]Raw data'!$K$1:$K$7986=DV91),'[4]Raw data'!$F$1:$F$7986)</f>
        <v>CILSS 11/2018</v>
      </c>
      <c r="DY91" s="187" t="str">
        <f>LOOKUP(2,1/('[4]Raw data'!$K$1:$K$7986=DV91),'[4]Raw data'!$G$1:$G$7986)</f>
        <v>High</v>
      </c>
      <c r="DZ91" s="187">
        <f>LOOKUP(2,1/('[4]Raw data'!$K$1:$K$7986=DV91),'[4]Raw data'!$H$1:$H$7986)</f>
        <v>1</v>
      </c>
      <c r="EA91" s="187" t="str">
        <f>LOOKUP(2,1/('[4]Raw data'!$K$1:$K$7986=DV91),'[4]Raw data'!$J$1:$J$7986)</f>
        <v>Estimated number of people in IPC3 according to the November 2018 Cadre Harmonise (projected period June-August 2019)</v>
      </c>
      <c r="EB91" s="187" t="str">
        <f>LOOKUP(2,1/('[4]Raw data'!$K$1:$K$7986=DV91),'[4]Raw data'!$I$1:$I$7986)</f>
        <v>https://data.humdata.org/dataset/cadre-harmonise</v>
      </c>
      <c r="EC91" s="200">
        <f>LOOKUP(2,1/('[4]Raw data'!$K$1:$K$7986=DV91),'[4]Raw data'!$L$1:$L$7986)</f>
        <v>43490</v>
      </c>
      <c r="ED91" s="188" t="str">
        <f t="shared" si="8"/>
        <v>SEN002People facing severe humanitarian needs (level 4)</v>
      </c>
      <c r="EE91" s="184">
        <f>IF(LOOKUP(2,1/(Log!$K$1:$K$7986=ED91),Log!$E$1:$E$7986)="x","x",ROUND(LOOKUP(2,1/(Log!$K$1:$K$7986=ED91),Log!$E$1:$E$7986),-3))</f>
        <v>0</v>
      </c>
      <c r="EF91" s="188">
        <f>LOOKUP(2,1/('[4]Raw data'!$K$1:$K$7986=ED91),'[4]Raw data'!$F$1:$F$7986)</f>
        <v>0</v>
      </c>
      <c r="EG91" s="188">
        <f>LOOKUP(2,1/('[4]Raw data'!$K$1:$K$7986=ED91),'[4]Raw data'!$G$1:$G$7986)</f>
        <v>0</v>
      </c>
      <c r="EH91" s="188" t="b">
        <f>LOOKUP(2,1/('[4]Raw data'!$K$1:$K$7986=ED91),'[4]Raw data'!$H$1:$H$7986)</f>
        <v>0</v>
      </c>
      <c r="EI91" s="188">
        <f>LOOKUP(2,1/('[4]Raw data'!$K$1:$K$7986=ED91),'[4]Raw data'!$J$1:$J$7986)</f>
        <v>0</v>
      </c>
      <c r="EJ91" s="188">
        <f>LOOKUP(2,1/('[4]Raw data'!$K$1:$K$7986=ED91),'[4]Raw data'!$I$1:$I$7986)</f>
        <v>0</v>
      </c>
      <c r="EK91" s="207">
        <f>LOOKUP(2,1/('[4]Raw data'!$K$1:$K$7986=ED91),'[4]Raw data'!$L$1:$L$7986)</f>
        <v>43489</v>
      </c>
      <c r="EL91" s="198" t="str">
        <f t="shared" si="9"/>
        <v>SEN002People facing extreme humanitarian needs (level 5)</v>
      </c>
      <c r="EM91" s="183">
        <f>IF(LOOKUP(2,1/(Log!$K$1:$K$7986=EL91),Log!$E$1:$E$7986)="x","x",ROUND(LOOKUP(2,1/(Log!$K$1:$K$7986=EL91),Log!$E$1:$E$7986),-3))</f>
        <v>0</v>
      </c>
      <c r="EN91" s="187">
        <f>LOOKUP(2,1/('[4]Raw data'!$K$1:$K$7986=EL91),'[4]Raw data'!$F$1:$F$7986)</f>
        <v>0</v>
      </c>
      <c r="EO91" s="187">
        <f>LOOKUP(2,1/('[4]Raw data'!$K$1:$K$7986=EL91),'[4]Raw data'!$G$1:$G$7986)</f>
        <v>0</v>
      </c>
      <c r="EP91" s="187" t="b">
        <f>LOOKUP(2,1/('[4]Raw data'!$K$1:$K$7986=EL91),'[4]Raw data'!$H$1:$H$7986)</f>
        <v>0</v>
      </c>
      <c r="EQ91" s="187">
        <f>LOOKUP(2,1/('[4]Raw data'!$K$1:$K$7986=EL91),'[4]Raw data'!$J$1:$J$7986)</f>
        <v>0</v>
      </c>
      <c r="ER91" s="187">
        <f>LOOKUP(2,1/('[4]Raw data'!$K$1:$K$7986=EL91),'[4]Raw data'!$I$1:$I$7986)</f>
        <v>0</v>
      </c>
      <c r="ES91" s="200">
        <f>LOOKUP(2,1/('[4]Raw data'!$K$1:$K$7986=EL91),'[4]Raw data'!$L$1:$L$7986)</f>
        <v>43489</v>
      </c>
      <c r="ET91" s="188" t="s">
        <v>5131</v>
      </c>
      <c r="EU91" s="188">
        <v>0</v>
      </c>
      <c r="EV91" s="188">
        <v>0</v>
      </c>
      <c r="EW91" s="188">
        <v>0</v>
      </c>
      <c r="EX91" s="188" t="b">
        <v>0</v>
      </c>
      <c r="EY91" s="188">
        <v>0</v>
      </c>
      <c r="EZ91" s="188">
        <v>0</v>
      </c>
      <c r="FA91" s="207">
        <v>43489</v>
      </c>
      <c r="FB91" s="198" t="s">
        <v>5132</v>
      </c>
      <c r="FC91" s="187">
        <v>4</v>
      </c>
      <c r="FD91" s="187">
        <v>0</v>
      </c>
      <c r="FE91" s="187">
        <v>0</v>
      </c>
      <c r="FF91" s="187" t="b">
        <v>0</v>
      </c>
      <c r="FG91" s="187" t="s">
        <v>884</v>
      </c>
      <c r="FH91" s="187">
        <v>0</v>
      </c>
      <c r="FI91" s="200">
        <v>43489</v>
      </c>
      <c r="FJ91" s="198" t="s">
        <v>5133</v>
      </c>
      <c r="FK91" s="188">
        <v>0</v>
      </c>
      <c r="FL91" s="188">
        <v>0</v>
      </c>
      <c r="FM91" s="188">
        <v>0</v>
      </c>
      <c r="FN91" s="188" t="b">
        <v>0</v>
      </c>
      <c r="FO91" s="188">
        <v>0</v>
      </c>
      <c r="FP91" s="184">
        <v>0</v>
      </c>
      <c r="FQ91" s="206">
        <v>43489</v>
      </c>
      <c r="FR91" s="198" t="s">
        <v>5134</v>
      </c>
      <c r="FS91" s="187">
        <v>0</v>
      </c>
      <c r="FT91" s="187">
        <v>0</v>
      </c>
      <c r="FU91" s="187">
        <v>0</v>
      </c>
      <c r="FV91" s="187" t="b">
        <v>0</v>
      </c>
      <c r="FW91" s="187">
        <v>0</v>
      </c>
      <c r="FX91" s="187">
        <v>0</v>
      </c>
      <c r="FY91" s="200">
        <v>43489</v>
      </c>
      <c r="FZ91" s="188" t="s">
        <v>5135</v>
      </c>
      <c r="GA91" s="188">
        <v>0</v>
      </c>
      <c r="GB91" s="188">
        <v>0</v>
      </c>
      <c r="GC91" s="188">
        <v>0</v>
      </c>
      <c r="GD91" s="188" t="b">
        <v>0</v>
      </c>
      <c r="GE91" s="188">
        <v>0</v>
      </c>
      <c r="GF91" s="188">
        <v>0</v>
      </c>
      <c r="GG91" s="207">
        <v>43489</v>
      </c>
      <c r="GH91" s="198" t="s">
        <v>5136</v>
      </c>
      <c r="GI91" s="187">
        <v>0</v>
      </c>
      <c r="GJ91" s="187">
        <v>0</v>
      </c>
      <c r="GK91" s="187">
        <v>0</v>
      </c>
      <c r="GL91" s="187" t="b">
        <v>0</v>
      </c>
      <c r="GM91" s="187">
        <v>0</v>
      </c>
      <c r="GN91" s="187">
        <v>0</v>
      </c>
      <c r="GO91" s="200">
        <v>43489</v>
      </c>
      <c r="GP91" s="188" t="s">
        <v>5137</v>
      </c>
      <c r="GQ91" s="188">
        <v>0</v>
      </c>
      <c r="GR91" s="188">
        <v>0</v>
      </c>
      <c r="GS91" s="188">
        <v>0</v>
      </c>
      <c r="GT91" s="188" t="b">
        <v>0</v>
      </c>
      <c r="GU91" s="188">
        <v>0</v>
      </c>
      <c r="GV91" s="188">
        <v>0</v>
      </c>
      <c r="GW91" s="207">
        <v>43489</v>
      </c>
      <c r="GX91" s="198" t="s">
        <v>5138</v>
      </c>
      <c r="GY91" s="187">
        <v>0</v>
      </c>
      <c r="GZ91" s="187">
        <v>0</v>
      </c>
      <c r="HA91" s="187">
        <v>0</v>
      </c>
      <c r="HB91" s="187" t="b">
        <v>0</v>
      </c>
      <c r="HC91" s="187">
        <v>0</v>
      </c>
      <c r="HD91" s="187">
        <v>0</v>
      </c>
      <c r="HE91" s="200">
        <v>43489</v>
      </c>
      <c r="HF91" s="188" t="s">
        <v>5139</v>
      </c>
      <c r="HG91" s="188">
        <v>0</v>
      </c>
      <c r="HH91" s="188">
        <v>0</v>
      </c>
      <c r="HI91" s="188">
        <v>0</v>
      </c>
      <c r="HJ91" s="188" t="b">
        <v>0</v>
      </c>
      <c r="HK91" s="188">
        <v>0</v>
      </c>
      <c r="HL91" s="188">
        <v>0</v>
      </c>
      <c r="HM91" s="207">
        <v>43489</v>
      </c>
      <c r="HN91" s="198" t="s">
        <v>5140</v>
      </c>
      <c r="HO91" s="187">
        <v>0</v>
      </c>
      <c r="HP91" s="187">
        <v>0</v>
      </c>
      <c r="HQ91" s="187">
        <v>0</v>
      </c>
      <c r="HR91" s="187" t="b">
        <v>0</v>
      </c>
      <c r="HS91" s="187">
        <v>0</v>
      </c>
      <c r="HT91" s="187">
        <v>0</v>
      </c>
      <c r="HU91" s="200">
        <v>43489</v>
      </c>
      <c r="HV91" s="188" t="s">
        <v>5141</v>
      </c>
      <c r="HW91" s="188">
        <v>0</v>
      </c>
      <c r="HX91" s="188">
        <v>0</v>
      </c>
      <c r="HY91" s="188">
        <v>0</v>
      </c>
      <c r="HZ91" s="188" t="b">
        <v>0</v>
      </c>
      <c r="IA91" s="188">
        <v>0</v>
      </c>
      <c r="IB91" s="188">
        <v>0</v>
      </c>
      <c r="IC91" s="207">
        <v>43489</v>
      </c>
      <c r="ID91" s="198" t="s">
        <v>5142</v>
      </c>
      <c r="IE91" s="187">
        <v>1</v>
      </c>
      <c r="IF91" s="187">
        <v>0</v>
      </c>
      <c r="IG91" s="187">
        <v>0</v>
      </c>
      <c r="IH91" s="187" t="b">
        <v>0</v>
      </c>
      <c r="II91" s="187">
        <v>0</v>
      </c>
      <c r="IJ91" s="187">
        <v>0</v>
      </c>
      <c r="IK91" s="200">
        <v>43489</v>
      </c>
      <c r="IL91" s="188" t="s">
        <v>5143</v>
      </c>
      <c r="IM91" s="188">
        <v>0</v>
      </c>
      <c r="IN91" s="188" t="s">
        <v>885</v>
      </c>
      <c r="IO91" s="188" t="s">
        <v>735</v>
      </c>
      <c r="IP91" s="188">
        <v>1</v>
      </c>
      <c r="IQ91" s="188" t="s">
        <v>887</v>
      </c>
      <c r="IR91" s="188" t="s">
        <v>886</v>
      </c>
      <c r="IS91" s="207">
        <v>43489</v>
      </c>
    </row>
    <row r="92" spans="1:253" x14ac:dyDescent="0.3">
      <c r="A92" t="s">
        <v>294</v>
      </c>
      <c r="B92" t="s">
        <v>861</v>
      </c>
      <c r="C92" t="s">
        <v>723</v>
      </c>
      <c r="D92" t="str">
        <f>Lists!C:C</f>
        <v>Somalia</v>
      </c>
      <c r="E92" t="s">
        <v>293</v>
      </c>
      <c r="F92" t="s">
        <v>5144</v>
      </c>
      <c r="G92" s="186">
        <v>11675155</v>
      </c>
      <c r="H92" s="187" t="s">
        <v>1227</v>
      </c>
      <c r="I92" s="187" t="s">
        <v>734</v>
      </c>
      <c r="J92" s="187">
        <v>2</v>
      </c>
      <c r="K92" s="187" t="s">
        <v>1229</v>
      </c>
      <c r="L92" s="187" t="s">
        <v>1228</v>
      </c>
      <c r="M92" s="201">
        <v>43503</v>
      </c>
      <c r="N92" s="198" t="s">
        <v>5145</v>
      </c>
      <c r="O92" s="189">
        <v>634188</v>
      </c>
      <c r="P92" s="189" t="s">
        <v>1230</v>
      </c>
      <c r="Q92" s="189" t="s">
        <v>734</v>
      </c>
      <c r="R92" s="189">
        <v>2</v>
      </c>
      <c r="S92" s="189" t="s">
        <v>1232</v>
      </c>
      <c r="T92" s="189" t="s">
        <v>1231</v>
      </c>
      <c r="U92" s="204">
        <v>43496</v>
      </c>
      <c r="V92" s="198" t="s">
        <v>5146</v>
      </c>
      <c r="W92" s="187">
        <v>11675155</v>
      </c>
      <c r="X92" s="187" t="s">
        <v>1227</v>
      </c>
      <c r="Y92" s="187" t="s">
        <v>734</v>
      </c>
      <c r="Z92" s="187">
        <v>2</v>
      </c>
      <c r="AA92" s="187" t="s">
        <v>1233</v>
      </c>
      <c r="AB92" s="187" t="s">
        <v>1228</v>
      </c>
      <c r="AC92" s="201">
        <v>43496</v>
      </c>
      <c r="AD92" s="198" t="s">
        <v>5147</v>
      </c>
      <c r="AE92" s="188">
        <v>4639000</v>
      </c>
      <c r="AF92" s="188" t="s">
        <v>1234</v>
      </c>
      <c r="AG92" s="188" t="s">
        <v>734</v>
      </c>
      <c r="AH92" s="188">
        <v>2</v>
      </c>
      <c r="AI92" s="188" t="s">
        <v>1236</v>
      </c>
      <c r="AJ92" s="188" t="s">
        <v>1235</v>
      </c>
      <c r="AK92" s="207">
        <v>43496</v>
      </c>
      <c r="AL92" s="198" t="s">
        <v>5148</v>
      </c>
      <c r="AM92" s="187">
        <v>3250273</v>
      </c>
      <c r="AN92" s="187" t="s">
        <v>1237</v>
      </c>
      <c r="AO92" s="187" t="s">
        <v>734</v>
      </c>
      <c r="AP92" s="187">
        <v>2</v>
      </c>
      <c r="AQ92" s="187" t="s">
        <v>1239</v>
      </c>
      <c r="AR92" s="187" t="s">
        <v>1238</v>
      </c>
      <c r="AS92" s="201">
        <v>43496</v>
      </c>
      <c r="AT92" s="188" t="s">
        <v>5149</v>
      </c>
      <c r="AU92" s="188">
        <v>368</v>
      </c>
      <c r="AV92" s="188" t="s">
        <v>1240</v>
      </c>
      <c r="AW92" s="188" t="s">
        <v>734</v>
      </c>
      <c r="AX92" s="188">
        <v>2</v>
      </c>
      <c r="AY92" s="188" t="s">
        <v>1242</v>
      </c>
      <c r="AZ92" s="188" t="s">
        <v>1241</v>
      </c>
      <c r="BA92" s="207">
        <v>43496</v>
      </c>
      <c r="BB92" s="198" t="s">
        <v>5150</v>
      </c>
      <c r="BC92" s="187">
        <v>3310</v>
      </c>
      <c r="BD92" s="187" t="s">
        <v>1243</v>
      </c>
      <c r="BE92" s="187" t="s">
        <v>734</v>
      </c>
      <c r="BF92" s="187">
        <v>2</v>
      </c>
      <c r="BG92" s="187" t="s">
        <v>1245</v>
      </c>
      <c r="BH92" s="187" t="s">
        <v>1241</v>
      </c>
      <c r="BI92" s="200">
        <v>43496</v>
      </c>
      <c r="BJ92" s="188" t="s">
        <v>5151</v>
      </c>
      <c r="BK92" s="188">
        <v>280</v>
      </c>
      <c r="BL92" s="188" t="s">
        <v>1246</v>
      </c>
      <c r="BM92" s="188" t="s">
        <v>733</v>
      </c>
      <c r="BN92" s="188">
        <v>3</v>
      </c>
      <c r="BO92" s="188" t="s">
        <v>1248</v>
      </c>
      <c r="BP92" s="188">
        <v>0</v>
      </c>
      <c r="BQ92" s="207">
        <v>43496</v>
      </c>
      <c r="BR92" s="198" t="s">
        <v>5152</v>
      </c>
      <c r="BS92" s="187" t="s">
        <v>445</v>
      </c>
      <c r="BT92" s="187">
        <v>0</v>
      </c>
      <c r="BU92" s="187">
        <v>0</v>
      </c>
      <c r="BV92" s="187" t="b">
        <v>0</v>
      </c>
      <c r="BW92" s="187">
        <v>0</v>
      </c>
      <c r="BX92" s="187">
        <v>0</v>
      </c>
      <c r="BY92" s="200">
        <v>43496</v>
      </c>
      <c r="BZ92" s="188" t="s">
        <v>5153</v>
      </c>
      <c r="CA92" s="188" t="s">
        <v>445</v>
      </c>
      <c r="CB92" s="188">
        <v>0</v>
      </c>
      <c r="CC92" s="188">
        <v>0</v>
      </c>
      <c r="CD92" s="188" t="b">
        <v>0</v>
      </c>
      <c r="CE92" s="188">
        <v>0</v>
      </c>
      <c r="CF92" s="188">
        <v>0</v>
      </c>
      <c r="CG92" s="207">
        <v>43496</v>
      </c>
      <c r="CH92" s="198" t="s">
        <v>5154</v>
      </c>
      <c r="CI92" s="188" t="e">
        <v>#N/A</v>
      </c>
      <c r="CJ92" s="188" t="e">
        <v>#N/A</v>
      </c>
      <c r="CK92" s="188" t="e">
        <v>#N/A</v>
      </c>
      <c r="CL92" s="188" t="e">
        <v>#N/A</v>
      </c>
      <c r="CM92" s="188" t="e">
        <v>#N/A</v>
      </c>
      <c r="CN92" s="188" t="e">
        <v>#N/A</v>
      </c>
      <c r="CO92" s="195" t="e">
        <v>#N/A</v>
      </c>
      <c r="CP92" s="188" t="s">
        <v>5155</v>
      </c>
      <c r="CQ92" s="187">
        <v>4440</v>
      </c>
      <c r="CR92" s="187" t="s">
        <v>1249</v>
      </c>
      <c r="CS92" s="187" t="s">
        <v>734</v>
      </c>
      <c r="CT92" s="187">
        <v>2</v>
      </c>
      <c r="CU92" s="187" t="s">
        <v>1251</v>
      </c>
      <c r="CV92" s="187" t="s">
        <v>1250</v>
      </c>
      <c r="CW92" s="200">
        <v>43496</v>
      </c>
      <c r="CX92" s="184" t="str">
        <f t="shared" si="10"/>
        <v>SOM001People in Need</v>
      </c>
      <c r="CY92" s="184">
        <f>IF(LOOKUP(2,1/(Log!$K$1:$K$7986=CX92),Log!$E$1:$E$7986)="x","x",ROUND(LOOKUP(2,1/(Log!$K$1:$K$7986=CX92),Log!$E$1:$E$7986),-3))</f>
        <v>4639000</v>
      </c>
      <c r="CZ92" s="188" t="str">
        <f>LOOKUP(2,1/('[4]Raw data'!$K$1:$K$7986=CX92),'[4]Raw data'!$F$1:$F$7986)</f>
        <v>HNO 11/2014</v>
      </c>
      <c r="DA92" s="188" t="str">
        <f>LOOKUP(2,1/('[4]Raw data'!$K$1:$K$7986=CX92),'[4]Raw data'!$G$1:$G$7986)</f>
        <v>Medium</v>
      </c>
      <c r="DB92" s="188">
        <f>LOOKUP(2,1/('[4]Raw data'!$K$1:$K$7986=CX92),'[4]Raw data'!$H$1:$H$7986)</f>
        <v>2</v>
      </c>
      <c r="DC92" s="188" t="str">
        <f>LOOKUP(2,1/('[4]Raw data'!$K$1:$K$7986=CX92),'[4]Raw data'!$J$1:$J$7986)</f>
        <v>HNO uses IPC phases 2-5 to calcuate PIN. See HNO 2019 Annex 1. IPC 1 is not classified as facing minimal humanitarian needs</v>
      </c>
      <c r="DD92" s="188" t="str">
        <f>LOOKUP(2,1/('[4]Raw data'!$K$1:$K$7986=CX92),'[4]Raw data'!$I$1:$I$7986)</f>
        <v>https://reliefweb.int/sites/reliefweb.int/files/resources/Somalia_2019_HNO.PDF</v>
      </c>
      <c r="DE92" s="207">
        <f>LOOKUP(2,1/('[4]Raw data'!$K$1:$K$7986=CX92),'[4]Raw data'!$L$1:$L$7986)</f>
        <v>43496</v>
      </c>
      <c r="DF92" s="197" t="str">
        <f t="shared" si="11"/>
        <v>SOM001People facing minimal humanitarian needs (level 1)</v>
      </c>
      <c r="DG92" s="183">
        <f>IF(LOOKUP(2,1/(Log!$K$1:$K$7986=DF92),Log!$E$1:$E$7986)="x","x",ROUND(LOOKUP(2,1/(Log!$K$1:$K$7986=DF92),Log!$E$1:$E$7986),-3))</f>
        <v>0</v>
      </c>
      <c r="DH92" s="187" t="str">
        <f>LOOKUP(2,1/('[4]Raw data'!$K$1:$K$7986=DF92),'[4]Raw data'!$F$1:$F$7986)</f>
        <v>HNO 11/2015</v>
      </c>
      <c r="DI92" s="187" t="str">
        <f>LOOKUP(2,1/('[4]Raw data'!$K$1:$K$7986=DF92),'[4]Raw data'!$G$1:$G$7986)</f>
        <v>Medium</v>
      </c>
      <c r="DJ92" s="187">
        <f>LOOKUP(2,1/('[4]Raw data'!$K$1:$K$7986=DF92),'[4]Raw data'!$H$1:$H$7986)</f>
        <v>2</v>
      </c>
      <c r="DK92" s="187" t="str">
        <f>LOOKUP(2,1/('[4]Raw data'!$K$1:$K$7986=DF92),'[4]Raw data'!$J$1:$J$7986)</f>
        <v>HNO uses IPC phases 2-5 to calcuate PIN. See HNO 2019 Annex 1. IPC 1 is not classified as facing minimal humanitarian needs</v>
      </c>
      <c r="DL92" s="187" t="str">
        <f>LOOKUP(2,1/('[4]Raw data'!$K$1:$K$7986=DF92),'[4]Raw data'!$I$1:$I$7986)</f>
        <v>https://reliefweb.int/sites/reliefweb.int/files/resources/Somalia_2019_HNO.PDF</v>
      </c>
      <c r="DM92" s="200">
        <f>LOOKUP(2,1/('[4]Raw data'!$K$1:$K$7986=DF92),'[4]Raw data'!$L$1:$L$7986)</f>
        <v>43496</v>
      </c>
      <c r="DN92" s="188" t="str">
        <f t="shared" si="6"/>
        <v>SOM001People facing stressed humanitarian needs (level 2)</v>
      </c>
      <c r="DO92" s="184">
        <f>IF(LOOKUP(2,1/(Log!$K$1:$K$7986=DN92),Log!$E$1:$E$7986)="x","x",ROUND(LOOKUP(2,1/(Log!$K$1:$K$7986=DN92),Log!$E$1:$E$7986),-3))</f>
        <v>3077000</v>
      </c>
      <c r="DP92" s="188" t="str">
        <f>LOOKUP(2,1/('[4]Raw data'!$K$1:$K$7986=DN92),'[4]Raw data'!$F$1:$F$7986)</f>
        <v>HNO 11/2016</v>
      </c>
      <c r="DQ92" s="188" t="str">
        <f>LOOKUP(2,1/('[4]Raw data'!$K$1:$K$7986=DN92),'[4]Raw data'!$G$1:$G$7986)</f>
        <v>Medium</v>
      </c>
      <c r="DR92" s="188">
        <f>LOOKUP(2,1/('[4]Raw data'!$K$1:$K$7986=DN92),'[4]Raw data'!$H$1:$H$7986)</f>
        <v>2</v>
      </c>
      <c r="DS92" s="188" t="str">
        <f>LOOKUP(2,1/('[4]Raw data'!$K$1:$K$7986=DN92),'[4]Raw data'!$J$1:$J$7986)</f>
        <v>HNO uses IPC phases 2-5 to calcuate PIN. See HNO 2019 Annex 1. IPC 1 is not classified as facing minimal humanitarian needs</v>
      </c>
      <c r="DT92" s="188" t="str">
        <f>LOOKUP(2,1/('[4]Raw data'!$K$1:$K$7986=DN92),'[4]Raw data'!$I$1:$I$7986)</f>
        <v>https://reliefweb.int/sites/reliefweb.int/files/resources/Somalia_2019_HNO.PDF</v>
      </c>
      <c r="DU92" s="207">
        <f>LOOKUP(2,1/('[4]Raw data'!$K$1:$K$7986=DN92),'[4]Raw data'!$L$1:$L$7986)</f>
        <v>43496</v>
      </c>
      <c r="DV92" s="198" t="str">
        <f t="shared" si="7"/>
        <v>SOM001People  facing moderate humanitarian needs (level 3)</v>
      </c>
      <c r="DW92" s="183">
        <f>IF(LOOKUP(2,1/(Log!$K$1:$K$7986=DV92),Log!$E$1:$E$7986)="x","x",ROUND(LOOKUP(2,1/(Log!$K$1:$K$7986=DV92),Log!$E$1:$E$7986),-3))</f>
        <v>1388000</v>
      </c>
      <c r="DX92" s="187" t="str">
        <f>LOOKUP(2,1/('[4]Raw data'!$K$1:$K$7986=DV92),'[4]Raw data'!$F$1:$F$7986)</f>
        <v>HNO 11/2017</v>
      </c>
      <c r="DY92" s="187" t="str">
        <f>LOOKUP(2,1/('[4]Raw data'!$K$1:$K$7986=DV92),'[4]Raw data'!$G$1:$G$7986)</f>
        <v>Medium</v>
      </c>
      <c r="DZ92" s="187">
        <f>LOOKUP(2,1/('[4]Raw data'!$K$1:$K$7986=DV92),'[4]Raw data'!$H$1:$H$7986)</f>
        <v>2</v>
      </c>
      <c r="EA92" s="187" t="str">
        <f>LOOKUP(2,1/('[4]Raw data'!$K$1:$K$7986=DV92),'[4]Raw data'!$J$1:$J$7986)</f>
        <v>HNO uses IPC phases 2-5 to calcuate PIN. See HNO 2019 Annex 1. IPC 1 is not classified as facing minimal humanitarian needs</v>
      </c>
      <c r="EB92" s="187" t="str">
        <f>LOOKUP(2,1/('[4]Raw data'!$K$1:$K$7986=DV92),'[4]Raw data'!$I$1:$I$7986)</f>
        <v>https://reliefweb.int/sites/reliefweb.int/files/resources/Somalia_2019_HNO.PDF</v>
      </c>
      <c r="EC92" s="200">
        <f>LOOKUP(2,1/('[4]Raw data'!$K$1:$K$7986=DV92),'[4]Raw data'!$L$1:$L$7986)</f>
        <v>43496</v>
      </c>
      <c r="ED92" s="188" t="str">
        <f t="shared" si="8"/>
        <v>SOM001People facing severe humanitarian needs (level 4)</v>
      </c>
      <c r="EE92" s="184">
        <f>IF(LOOKUP(2,1/(Log!$K$1:$K$7986=ED92),Log!$E$1:$E$7986)="x","x",ROUND(LOOKUP(2,1/(Log!$K$1:$K$7986=ED92),Log!$E$1:$E$7986),-3))</f>
        <v>157000</v>
      </c>
      <c r="EF92" s="188" t="str">
        <f>LOOKUP(2,1/('[4]Raw data'!$K$1:$K$7986=ED92),'[4]Raw data'!$F$1:$F$7986)</f>
        <v>HNO 11/2018</v>
      </c>
      <c r="EG92" s="188" t="str">
        <f>LOOKUP(2,1/('[4]Raw data'!$K$1:$K$7986=ED92),'[4]Raw data'!$G$1:$G$7986)</f>
        <v>Medium</v>
      </c>
      <c r="EH92" s="188">
        <f>LOOKUP(2,1/('[4]Raw data'!$K$1:$K$7986=ED92),'[4]Raw data'!$H$1:$H$7986)</f>
        <v>2</v>
      </c>
      <c r="EI92" s="188" t="str">
        <f>LOOKUP(2,1/('[4]Raw data'!$K$1:$K$7986=ED92),'[4]Raw data'!$J$1:$J$7986)</f>
        <v>HNO uses IPC phases 2-5 to calcuate PIN. See HNO 2019 Annex 1. IPC 1 is not classified as facing minimal humanitarian needs</v>
      </c>
      <c r="EJ92" s="188" t="str">
        <f>LOOKUP(2,1/('[4]Raw data'!$K$1:$K$7986=ED92),'[4]Raw data'!$I$1:$I$7986)</f>
        <v>https://reliefweb.int/sites/reliefweb.int/files/resources/Somalia_2019_HNO.PDF</v>
      </c>
      <c r="EK92" s="207">
        <f>LOOKUP(2,1/('[4]Raw data'!$K$1:$K$7986=ED92),'[4]Raw data'!$L$1:$L$7986)</f>
        <v>43496</v>
      </c>
      <c r="EL92" s="198" t="str">
        <f t="shared" si="9"/>
        <v>SOM001People facing extreme humanitarian needs (level 5)</v>
      </c>
      <c r="EM92" s="183">
        <f>IF(LOOKUP(2,1/(Log!$K$1:$K$7986=EL92),Log!$E$1:$E$7986)="x","x",ROUND(LOOKUP(2,1/(Log!$K$1:$K$7986=EL92),Log!$E$1:$E$7986),-3))</f>
        <v>17000</v>
      </c>
      <c r="EN92" s="187" t="str">
        <f>LOOKUP(2,1/('[4]Raw data'!$K$1:$K$7986=EL92),'[4]Raw data'!$F$1:$F$7986)</f>
        <v>HNO 11/2018</v>
      </c>
      <c r="EO92" s="187" t="str">
        <f>LOOKUP(2,1/('[4]Raw data'!$K$1:$K$7986=EL92),'[4]Raw data'!$G$1:$G$7986)</f>
        <v>Medium</v>
      </c>
      <c r="EP92" s="187">
        <f>LOOKUP(2,1/('[4]Raw data'!$K$1:$K$7986=EL92),'[4]Raw data'!$H$1:$H$7986)</f>
        <v>2</v>
      </c>
      <c r="EQ92" s="187" t="str">
        <f>LOOKUP(2,1/('[4]Raw data'!$K$1:$K$7986=EL92),'[4]Raw data'!$J$1:$J$7986)</f>
        <v>HNO uses IPC phases 2-5 to calcuate PIN. See HNO 2019 Annex 1. IPC 1 is not classified as facing minimal humanitarian needs</v>
      </c>
      <c r="ER92" s="187" t="str">
        <f>LOOKUP(2,1/('[4]Raw data'!$K$1:$K$7986=EL92),'[4]Raw data'!$I$1:$I$7986)</f>
        <v>https://reliefweb.int/sites/reliefweb.int/files/resources/Somalia_2019_HNO.PDF</v>
      </c>
      <c r="ES92" s="200">
        <f>LOOKUP(2,1/('[4]Raw data'!$K$1:$K$7986=EL92),'[4]Raw data'!$L$1:$L$7986)</f>
        <v>43496</v>
      </c>
      <c r="ET92" s="188" t="s">
        <v>5156</v>
      </c>
      <c r="EU92" s="188">
        <v>280</v>
      </c>
      <c r="EV92" s="188" t="s">
        <v>1257</v>
      </c>
      <c r="EW92" s="188" t="s">
        <v>734</v>
      </c>
      <c r="EX92" s="188">
        <v>2</v>
      </c>
      <c r="EY92" s="188" t="s">
        <v>1248</v>
      </c>
      <c r="EZ92" s="188" t="s">
        <v>1247</v>
      </c>
      <c r="FA92" s="207">
        <v>43496</v>
      </c>
      <c r="FB92" s="198" t="s">
        <v>5157</v>
      </c>
      <c r="FC92" s="187">
        <v>5</v>
      </c>
      <c r="FD92" s="187">
        <v>0</v>
      </c>
      <c r="FE92" s="187" t="s">
        <v>735</v>
      </c>
      <c r="FF92" s="187">
        <v>1</v>
      </c>
      <c r="FG92" s="187">
        <v>0</v>
      </c>
      <c r="FH92" s="187">
        <v>0</v>
      </c>
      <c r="FI92" s="200">
        <v>43496</v>
      </c>
      <c r="FJ92" s="198" t="s">
        <v>5158</v>
      </c>
      <c r="FK92" s="188" t="s">
        <v>445</v>
      </c>
      <c r="FL92" s="188">
        <v>0</v>
      </c>
      <c r="FM92" s="188">
        <v>0</v>
      </c>
      <c r="FN92" s="188" t="b">
        <v>0</v>
      </c>
      <c r="FO92" s="188">
        <v>0</v>
      </c>
      <c r="FP92" s="184">
        <v>0</v>
      </c>
      <c r="FQ92" s="206">
        <v>43496</v>
      </c>
      <c r="FR92" s="198" t="s">
        <v>5159</v>
      </c>
      <c r="FS92" s="187" t="s">
        <v>445</v>
      </c>
      <c r="FT92" s="187">
        <v>0</v>
      </c>
      <c r="FU92" s="187">
        <v>0</v>
      </c>
      <c r="FV92" s="187" t="b">
        <v>0</v>
      </c>
      <c r="FW92" s="187">
        <v>0</v>
      </c>
      <c r="FX92" s="187">
        <v>0</v>
      </c>
      <c r="FY92" s="200">
        <v>43496</v>
      </c>
      <c r="FZ92" s="188" t="s">
        <v>5160</v>
      </c>
      <c r="GA92" s="188">
        <v>2</v>
      </c>
      <c r="GB92" s="188" t="s">
        <v>1174</v>
      </c>
      <c r="GC92" s="188" t="s">
        <v>734</v>
      </c>
      <c r="GD92" s="188">
        <v>2</v>
      </c>
      <c r="GE92" s="188">
        <v>0</v>
      </c>
      <c r="GF92" s="188" t="s">
        <v>1173</v>
      </c>
      <c r="GG92" s="207">
        <v>43496</v>
      </c>
      <c r="GH92" s="198" t="s">
        <v>5161</v>
      </c>
      <c r="GI92" s="187">
        <v>2</v>
      </c>
      <c r="GJ92" s="187" t="s">
        <v>1174</v>
      </c>
      <c r="GK92" s="187" t="s">
        <v>734</v>
      </c>
      <c r="GL92" s="187">
        <v>2</v>
      </c>
      <c r="GM92" s="187">
        <v>0</v>
      </c>
      <c r="GN92" s="187" t="s">
        <v>1173</v>
      </c>
      <c r="GO92" s="200">
        <v>43496</v>
      </c>
      <c r="GP92" s="188" t="s">
        <v>5162</v>
      </c>
      <c r="GQ92" s="188">
        <v>1</v>
      </c>
      <c r="GR92" s="188" t="s">
        <v>1174</v>
      </c>
      <c r="GS92" s="188" t="s">
        <v>734</v>
      </c>
      <c r="GT92" s="188">
        <v>2</v>
      </c>
      <c r="GU92" s="188">
        <v>0</v>
      </c>
      <c r="GV92" s="188" t="s">
        <v>1173</v>
      </c>
      <c r="GW92" s="207">
        <v>43496</v>
      </c>
      <c r="GX92" s="198" t="s">
        <v>5163</v>
      </c>
      <c r="GY92" s="187">
        <v>3</v>
      </c>
      <c r="GZ92" s="187" t="s">
        <v>1174</v>
      </c>
      <c r="HA92" s="187" t="s">
        <v>734</v>
      </c>
      <c r="HB92" s="187">
        <v>2</v>
      </c>
      <c r="HC92" s="187">
        <v>0</v>
      </c>
      <c r="HD92" s="187" t="s">
        <v>1173</v>
      </c>
      <c r="HE92" s="200">
        <v>43496</v>
      </c>
      <c r="HF92" s="188" t="s">
        <v>5164</v>
      </c>
      <c r="HG92" s="188">
        <v>1</v>
      </c>
      <c r="HH92" s="188" t="s">
        <v>1174</v>
      </c>
      <c r="HI92" s="188" t="s">
        <v>734</v>
      </c>
      <c r="HJ92" s="188">
        <v>2</v>
      </c>
      <c r="HK92" s="188">
        <v>0</v>
      </c>
      <c r="HL92" s="188" t="s">
        <v>1173</v>
      </c>
      <c r="HM92" s="207">
        <v>43496</v>
      </c>
      <c r="HN92" s="198" t="s">
        <v>5165</v>
      </c>
      <c r="HO92" s="187">
        <v>3</v>
      </c>
      <c r="HP92" s="187" t="s">
        <v>1174</v>
      </c>
      <c r="HQ92" s="187" t="s">
        <v>734</v>
      </c>
      <c r="HR92" s="187">
        <v>2</v>
      </c>
      <c r="HS92" s="187">
        <v>0</v>
      </c>
      <c r="HT92" s="187" t="s">
        <v>1173</v>
      </c>
      <c r="HU92" s="200">
        <v>43496</v>
      </c>
      <c r="HV92" s="188" t="s">
        <v>5166</v>
      </c>
      <c r="HW92" s="188">
        <v>3</v>
      </c>
      <c r="HX92" s="188" t="s">
        <v>1174</v>
      </c>
      <c r="HY92" s="188" t="s">
        <v>734</v>
      </c>
      <c r="HZ92" s="188">
        <v>2</v>
      </c>
      <c r="IA92" s="188">
        <v>0</v>
      </c>
      <c r="IB92" s="188" t="s">
        <v>1173</v>
      </c>
      <c r="IC92" s="207">
        <v>43496</v>
      </c>
      <c r="ID92" s="198" t="s">
        <v>5167</v>
      </c>
      <c r="IE92" s="187">
        <v>2</v>
      </c>
      <c r="IF92" s="187" t="s">
        <v>1174</v>
      </c>
      <c r="IG92" s="187" t="s">
        <v>734</v>
      </c>
      <c r="IH92" s="187">
        <v>2</v>
      </c>
      <c r="II92" s="187">
        <v>0</v>
      </c>
      <c r="IJ92" s="187" t="s">
        <v>1173</v>
      </c>
      <c r="IK92" s="200">
        <v>43496</v>
      </c>
      <c r="IL92" s="188" t="s">
        <v>5168</v>
      </c>
      <c r="IM92" s="188">
        <v>3</v>
      </c>
      <c r="IN92" s="188" t="s">
        <v>1174</v>
      </c>
      <c r="IO92" s="188" t="s">
        <v>734</v>
      </c>
      <c r="IP92" s="188">
        <v>2</v>
      </c>
      <c r="IQ92" s="188">
        <v>0</v>
      </c>
      <c r="IR92" s="188" t="s">
        <v>1173</v>
      </c>
      <c r="IS92" s="207">
        <v>43496</v>
      </c>
    </row>
    <row r="93" spans="1:253" x14ac:dyDescent="0.3">
      <c r="A93" t="s">
        <v>299</v>
      </c>
      <c r="B93" t="s">
        <v>861</v>
      </c>
      <c r="C93" t="s">
        <v>724</v>
      </c>
      <c r="D93" t="str">
        <f>Lists!C:C</f>
        <v>South Sudan</v>
      </c>
      <c r="E93" t="s">
        <v>298</v>
      </c>
      <c r="F93" t="s">
        <v>5169</v>
      </c>
      <c r="G93" s="186">
        <v>12360000</v>
      </c>
      <c r="H93" s="187" t="s">
        <v>2107</v>
      </c>
      <c r="I93" s="187" t="s">
        <v>734</v>
      </c>
      <c r="J93" s="187">
        <v>2</v>
      </c>
      <c r="K93" s="187" t="s">
        <v>2193</v>
      </c>
      <c r="L93" s="187" t="s">
        <v>2136</v>
      </c>
      <c r="M93" s="201">
        <v>43511</v>
      </c>
      <c r="N93" s="198" t="s">
        <v>5170</v>
      </c>
      <c r="O93" s="189">
        <v>659000</v>
      </c>
      <c r="P93" s="189" t="s">
        <v>2108</v>
      </c>
      <c r="Q93" s="189" t="s">
        <v>734</v>
      </c>
      <c r="R93" s="189">
        <v>2</v>
      </c>
      <c r="S93" s="189" t="s">
        <v>2194</v>
      </c>
      <c r="T93" s="189" t="s">
        <v>2137</v>
      </c>
      <c r="U93" s="204">
        <v>43510</v>
      </c>
      <c r="V93" s="198" t="s">
        <v>5171</v>
      </c>
      <c r="W93" s="187">
        <v>12360000</v>
      </c>
      <c r="X93" s="187" t="s">
        <v>2107</v>
      </c>
      <c r="Y93" s="187" t="s">
        <v>734</v>
      </c>
      <c r="Z93" s="187">
        <v>2</v>
      </c>
      <c r="AA93" s="187" t="s">
        <v>2193</v>
      </c>
      <c r="AB93" s="187" t="s">
        <v>2136</v>
      </c>
      <c r="AC93" s="201">
        <v>43510</v>
      </c>
      <c r="AD93" s="198" t="s">
        <v>5172</v>
      </c>
      <c r="AE93" s="188">
        <v>12360000</v>
      </c>
      <c r="AF93" s="188" t="s">
        <v>2107</v>
      </c>
      <c r="AG93" s="188" t="s">
        <v>734</v>
      </c>
      <c r="AH93" s="188">
        <v>2</v>
      </c>
      <c r="AI93" s="188" t="s">
        <v>2193</v>
      </c>
      <c r="AJ93" s="188" t="s">
        <v>2136</v>
      </c>
      <c r="AK93" s="207">
        <v>43510</v>
      </c>
      <c r="AL93" s="198" t="s">
        <v>5173</v>
      </c>
      <c r="AM93" s="187">
        <v>4200000</v>
      </c>
      <c r="AN93" s="187" t="s">
        <v>2109</v>
      </c>
      <c r="AO93" s="187" t="s">
        <v>734</v>
      </c>
      <c r="AP93" s="187">
        <v>2</v>
      </c>
      <c r="AQ93" s="187" t="s">
        <v>2195</v>
      </c>
      <c r="AR93" s="187" t="s">
        <v>2138</v>
      </c>
      <c r="AS93" s="201">
        <v>43510</v>
      </c>
      <c r="AT93" s="188" t="s">
        <v>5174</v>
      </c>
      <c r="AU93" s="188" t="s">
        <v>445</v>
      </c>
      <c r="AV93" s="188">
        <v>0</v>
      </c>
      <c r="AW93" s="188">
        <v>0</v>
      </c>
      <c r="AX93" s="188" t="b">
        <v>0</v>
      </c>
      <c r="AY93" s="188">
        <v>0</v>
      </c>
      <c r="AZ93" s="188">
        <v>0</v>
      </c>
      <c r="BA93" s="207">
        <v>43510</v>
      </c>
      <c r="BB93" s="198" t="s">
        <v>5175</v>
      </c>
      <c r="BC93" s="187">
        <v>1655000</v>
      </c>
      <c r="BD93" s="187" t="s">
        <v>2110</v>
      </c>
      <c r="BE93" s="187" t="s">
        <v>735</v>
      </c>
      <c r="BF93" s="187">
        <v>1</v>
      </c>
      <c r="BG93" s="187" t="s">
        <v>2196</v>
      </c>
      <c r="BH93" s="187">
        <v>0</v>
      </c>
      <c r="BI93" s="200">
        <v>43510</v>
      </c>
      <c r="BJ93" s="188" t="s">
        <v>5176</v>
      </c>
      <c r="BK93" s="188">
        <v>554</v>
      </c>
      <c r="BL93" s="188" t="s">
        <v>1467</v>
      </c>
      <c r="BM93" s="188" t="s">
        <v>734</v>
      </c>
      <c r="BN93" s="188">
        <v>2</v>
      </c>
      <c r="BO93" s="188" t="s">
        <v>2197</v>
      </c>
      <c r="BP93" s="188" t="s">
        <v>2235</v>
      </c>
      <c r="BQ93" s="207">
        <v>43510</v>
      </c>
      <c r="BR93" s="198" t="s">
        <v>5177</v>
      </c>
      <c r="BS93" s="187" t="s">
        <v>445</v>
      </c>
      <c r="BT93" s="187">
        <v>0</v>
      </c>
      <c r="BU93" s="187">
        <v>0</v>
      </c>
      <c r="BV93" s="187" t="b">
        <v>0</v>
      </c>
      <c r="BW93" s="187">
        <v>0</v>
      </c>
      <c r="BX93" s="187">
        <v>0</v>
      </c>
      <c r="BY93" s="200">
        <v>43510</v>
      </c>
      <c r="BZ93" s="188" t="s">
        <v>5178</v>
      </c>
      <c r="CA93" s="188" t="s">
        <v>445</v>
      </c>
      <c r="CB93" s="188">
        <v>0</v>
      </c>
      <c r="CC93" s="188">
        <v>0</v>
      </c>
      <c r="CD93" s="188" t="b">
        <v>0</v>
      </c>
      <c r="CE93" s="188">
        <v>0</v>
      </c>
      <c r="CF93" s="188">
        <v>0</v>
      </c>
      <c r="CG93" s="207">
        <v>43510</v>
      </c>
      <c r="CH93" s="198" t="s">
        <v>5179</v>
      </c>
      <c r="CI93" s="188" t="e">
        <v>#N/A</v>
      </c>
      <c r="CJ93" s="188" t="e">
        <v>#N/A</v>
      </c>
      <c r="CK93" s="188" t="e">
        <v>#N/A</v>
      </c>
      <c r="CL93" s="188" t="e">
        <v>#N/A</v>
      </c>
      <c r="CM93" s="188" t="e">
        <v>#N/A</v>
      </c>
      <c r="CN93" s="188" t="e">
        <v>#N/A</v>
      </c>
      <c r="CO93" s="195" t="e">
        <v>#N/A</v>
      </c>
      <c r="CP93" s="188" t="s">
        <v>5180</v>
      </c>
      <c r="CQ93" s="187">
        <v>14369</v>
      </c>
      <c r="CR93" s="187" t="s">
        <v>513</v>
      </c>
      <c r="CS93" s="187" t="s">
        <v>735</v>
      </c>
      <c r="CT93" s="187">
        <v>1</v>
      </c>
      <c r="CU93" s="187" t="s">
        <v>2198</v>
      </c>
      <c r="CV93" s="187" t="s">
        <v>2140</v>
      </c>
      <c r="CW93" s="200">
        <v>43510</v>
      </c>
      <c r="CX93" s="184" t="str">
        <f t="shared" si="10"/>
        <v>SSD001People in Need</v>
      </c>
      <c r="CY93" s="184">
        <f>IF(LOOKUP(2,1/(Log!$K$1:$K$7986=CX93),Log!$E$1:$E$7986)="x","x",ROUND(LOOKUP(2,1/(Log!$K$1:$K$7986=CX93),Log!$E$1:$E$7986),-3))</f>
        <v>7100000</v>
      </c>
      <c r="CZ93" s="188" t="str">
        <f>LOOKUP(2,1/('[4]Raw data'!$K$1:$K$7986=CX93),'[4]Raw data'!$F$1:$F$7986)</f>
        <v>OCHA HNO 13/12/2018</v>
      </c>
      <c r="DA93" s="188" t="str">
        <f>LOOKUP(2,1/('[4]Raw data'!$K$1:$K$7986=CX93),'[4]Raw data'!$G$1:$G$7986)</f>
        <v>Medium</v>
      </c>
      <c r="DB93" s="188">
        <f>LOOKUP(2,1/('[4]Raw data'!$K$1:$K$7986=CX93),'[4]Raw data'!$H$1:$H$7986)</f>
        <v>2</v>
      </c>
      <c r="DC93" s="188" t="str">
        <f>LOOKUP(2,1/('[4]Raw data'!$K$1:$K$7986=CX93),'[4]Raw data'!$J$1:$J$7986)</f>
        <v>Calculated based on the highest figure per sector, excluding protection, and adding refugees</v>
      </c>
      <c r="DD93" s="188" t="str">
        <f>LOOKUP(2,1/('[4]Raw data'!$K$1:$K$7986=CX93),'[4]Raw data'!$I$1:$I$7986)</f>
        <v>https://reliefweb.int/sites/reliefweb.int/files/resources/South_Sudan_2019_Humanitarian_Needs_Overview.pdf</v>
      </c>
      <c r="DE93" s="207">
        <f>LOOKUP(2,1/('[4]Raw data'!$K$1:$K$7986=CX93),'[4]Raw data'!$L$1:$L$7986)</f>
        <v>43510</v>
      </c>
      <c r="DF93" s="197" t="str">
        <f t="shared" si="11"/>
        <v>SSD001People facing minimal humanitarian needs (level 1)</v>
      </c>
      <c r="DG93" s="183">
        <f>IF(LOOKUP(2,1/(Log!$K$1:$K$7986=DF93),Log!$E$1:$E$7986)="x","x",ROUND(LOOKUP(2,1/(Log!$K$1:$K$7986=DF93),Log!$E$1:$E$7986),-3))</f>
        <v>0</v>
      </c>
      <c r="DH93" s="187">
        <f>LOOKUP(2,1/('[4]Raw data'!$K$1:$K$7986=DF93),'[4]Raw data'!$F$1:$F$7986)</f>
        <v>0</v>
      </c>
      <c r="DI93" s="187">
        <f>LOOKUP(2,1/('[4]Raw data'!$K$1:$K$7986=DF93),'[4]Raw data'!$G$1:$G$7986)</f>
        <v>0</v>
      </c>
      <c r="DJ93" s="187" t="b">
        <f>LOOKUP(2,1/('[4]Raw data'!$K$1:$K$7986=DF93),'[4]Raw data'!$H$1:$H$7986)</f>
        <v>0</v>
      </c>
      <c r="DK93" s="187">
        <f>LOOKUP(2,1/('[4]Raw data'!$K$1:$K$7986=DF93),'[4]Raw data'!$J$1:$J$7986)</f>
        <v>0</v>
      </c>
      <c r="DL93" s="187">
        <f>LOOKUP(2,1/('[4]Raw data'!$K$1:$K$7986=DF93),'[4]Raw data'!$I$1:$I$7986)</f>
        <v>0</v>
      </c>
      <c r="DM93" s="200">
        <f>LOOKUP(2,1/('[4]Raw data'!$K$1:$K$7986=DF93),'[4]Raw data'!$L$1:$L$7986)</f>
        <v>43510</v>
      </c>
      <c r="DN93" s="188" t="str">
        <f t="shared" si="6"/>
        <v>SSD001People facing stressed humanitarian needs (level 2)</v>
      </c>
      <c r="DO93" s="184">
        <f>IF(LOOKUP(2,1/(Log!$K$1:$K$7986=DN93),Log!$E$1:$E$7986)="x","x",ROUND(LOOKUP(2,1/(Log!$K$1:$K$7986=DN93),Log!$E$1:$E$7986),-3))</f>
        <v>190000</v>
      </c>
      <c r="DP93" s="188" t="str">
        <f>LOOKUP(2,1/('[4]Raw data'!$K$1:$K$7986=DN93),'[4]Raw data'!$F$1:$F$7986)</f>
        <v>OCHA HNO 13/12/2018</v>
      </c>
      <c r="DQ93" s="188" t="str">
        <f>LOOKUP(2,1/('[4]Raw data'!$K$1:$K$7986=DN93),'[4]Raw data'!$G$1:$G$7986)</f>
        <v>Medium</v>
      </c>
      <c r="DR93" s="188">
        <f>LOOKUP(2,1/('[4]Raw data'!$K$1:$K$7986=DN93),'[4]Raw data'!$H$1:$H$7986)</f>
        <v>2</v>
      </c>
      <c r="DS93" s="188" t="str">
        <f>LOOKUP(2,1/('[4]Raw data'!$K$1:$K$7986=DN93),'[4]Raw data'!$J$1:$J$7986)</f>
        <v>Based on severity map from the HNO with distribution of people in need, see tab in data collection spreadsheet</v>
      </c>
      <c r="DT93" s="188" t="str">
        <f>LOOKUP(2,1/('[4]Raw data'!$K$1:$K$7986=DN93),'[4]Raw data'!$I$1:$I$7986)</f>
        <v>https://reliefweb.int/sites/reliefweb.int/files/resources/South_Sudan_2019_Humanitarian_Needs_Overview.pdf</v>
      </c>
      <c r="DU93" s="207">
        <f>LOOKUP(2,1/('[4]Raw data'!$K$1:$K$7986=DN93),'[4]Raw data'!$L$1:$L$7986)</f>
        <v>43510</v>
      </c>
      <c r="DV93" s="198" t="str">
        <f t="shared" si="7"/>
        <v>SSD001People  facing moderate humanitarian needs (level 3)</v>
      </c>
      <c r="DW93" s="183">
        <f>IF(LOOKUP(2,1/(Log!$K$1:$K$7986=DV93),Log!$E$1:$E$7986)="x","x",ROUND(LOOKUP(2,1/(Log!$K$1:$K$7986=DV93),Log!$E$1:$E$7986),-3))</f>
        <v>1680000</v>
      </c>
      <c r="DX93" s="187" t="str">
        <f>LOOKUP(2,1/('[4]Raw data'!$K$1:$K$7986=DV93),'[4]Raw data'!$F$1:$F$7986)</f>
        <v>OCHA HNO 13/12/2018</v>
      </c>
      <c r="DY93" s="187" t="str">
        <f>LOOKUP(2,1/('[4]Raw data'!$K$1:$K$7986=DV93),'[4]Raw data'!$G$1:$G$7986)</f>
        <v>Medium</v>
      </c>
      <c r="DZ93" s="187">
        <f>LOOKUP(2,1/('[4]Raw data'!$K$1:$K$7986=DV93),'[4]Raw data'!$H$1:$H$7986)</f>
        <v>2</v>
      </c>
      <c r="EA93" s="187">
        <f>LOOKUP(2,1/('[4]Raw data'!$K$1:$K$7986=DV93),'[4]Raw data'!$J$1:$J$7986)</f>
        <v>0</v>
      </c>
      <c r="EB93" s="187" t="str">
        <f>LOOKUP(2,1/('[4]Raw data'!$K$1:$K$7986=DV93),'[4]Raw data'!$I$1:$I$7986)</f>
        <v>https://reliefweb.int/sites/reliefweb.int/files/resources/South_Sudan_2019_Humanitarian_Needs_Overview.pdf</v>
      </c>
      <c r="EC93" s="200">
        <f>LOOKUP(2,1/('[4]Raw data'!$K$1:$K$7986=DV93),'[4]Raw data'!$L$1:$L$7986)</f>
        <v>43510</v>
      </c>
      <c r="ED93" s="188" t="str">
        <f t="shared" si="8"/>
        <v>SSD001People facing severe humanitarian needs (level 4)</v>
      </c>
      <c r="EE93" s="184">
        <f>IF(LOOKUP(2,1/(Log!$K$1:$K$7986=ED93),Log!$E$1:$E$7986)="x","x",ROUND(LOOKUP(2,1/(Log!$K$1:$K$7986=ED93),Log!$E$1:$E$7986),-3))</f>
        <v>5216000</v>
      </c>
      <c r="EF93" s="188" t="str">
        <f>LOOKUP(2,1/('[4]Raw data'!$K$1:$K$7986=ED93),'[4]Raw data'!$F$1:$F$7986)</f>
        <v>OCHA HNO 13/12/2018</v>
      </c>
      <c r="EG93" s="188" t="str">
        <f>LOOKUP(2,1/('[4]Raw data'!$K$1:$K$7986=ED93),'[4]Raw data'!$G$1:$G$7986)</f>
        <v>Medium</v>
      </c>
      <c r="EH93" s="188">
        <f>LOOKUP(2,1/('[4]Raw data'!$K$1:$K$7986=ED93),'[4]Raw data'!$H$1:$H$7986)</f>
        <v>2</v>
      </c>
      <c r="EI93" s="188">
        <f>LOOKUP(2,1/('[4]Raw data'!$K$1:$K$7986=ED93),'[4]Raw data'!$J$1:$J$7986)</f>
        <v>0</v>
      </c>
      <c r="EJ93" s="188" t="str">
        <f>LOOKUP(2,1/('[4]Raw data'!$K$1:$K$7986=ED93),'[4]Raw data'!$I$1:$I$7986)</f>
        <v>https://reliefweb.int/sites/reliefweb.int/files/resources/South_Sudan_2019_Humanitarian_Needs_Overview.pdf</v>
      </c>
      <c r="EK93" s="207">
        <f>LOOKUP(2,1/('[4]Raw data'!$K$1:$K$7986=ED93),'[4]Raw data'!$L$1:$L$7986)</f>
        <v>43510</v>
      </c>
      <c r="EL93" s="198" t="str">
        <f t="shared" si="9"/>
        <v>SSD001People facing extreme humanitarian needs (level 5)</v>
      </c>
      <c r="EM93" s="183">
        <f>IF(LOOKUP(2,1/(Log!$K$1:$K$7986=EL93),Log!$E$1:$E$7986)="x","x",ROUND(LOOKUP(2,1/(Log!$K$1:$K$7986=EL93),Log!$E$1:$E$7986),-3))</f>
        <v>36000</v>
      </c>
      <c r="EN93" s="187" t="str">
        <f>LOOKUP(2,1/('[4]Raw data'!$K$1:$K$7986=EL93),'[4]Raw data'!$F$1:$F$7986)</f>
        <v>IPC 09/2018</v>
      </c>
      <c r="EO93" s="187" t="str">
        <f>LOOKUP(2,1/('[4]Raw data'!$K$1:$K$7986=EL93),'[4]Raw data'!$G$1:$G$7986)</f>
        <v>Medium</v>
      </c>
      <c r="EP93" s="187">
        <f>LOOKUP(2,1/('[4]Raw data'!$K$1:$K$7986=EL93),'[4]Raw data'!$H$1:$H$7986)</f>
        <v>2</v>
      </c>
      <c r="EQ93" s="187" t="str">
        <f>LOOKUP(2,1/('[4]Raw data'!$K$1:$K$7986=EL93),'[4]Raw data'!$J$1:$J$7986)</f>
        <v>People in IPC phase 5, estimatefor January-March 2019</v>
      </c>
      <c r="ER93" s="187" t="str">
        <f>LOOKUP(2,1/('[4]Raw data'!$K$1:$K$7986=EL93),'[4]Raw data'!$I$1:$I$7986)</f>
        <v>http://www.ipcinfo.org/ipc-country-analysis/details-map/en/c/1151633/?iso3=SSD</v>
      </c>
      <c r="ES93" s="200">
        <f>LOOKUP(2,1/('[4]Raw data'!$K$1:$K$7986=EL93),'[4]Raw data'!$L$1:$L$7986)</f>
        <v>43510</v>
      </c>
      <c r="ET93" s="188" t="s">
        <v>5181</v>
      </c>
      <c r="EU93" s="188">
        <v>554</v>
      </c>
      <c r="EV93" s="188" t="s">
        <v>1467</v>
      </c>
      <c r="EW93" s="188" t="s">
        <v>734</v>
      </c>
      <c r="EX93" s="188">
        <v>2</v>
      </c>
      <c r="EY93" s="188" t="s">
        <v>2197</v>
      </c>
      <c r="EZ93" s="188" t="s">
        <v>1413</v>
      </c>
      <c r="FA93" s="207">
        <v>43510</v>
      </c>
      <c r="FB93" s="198" t="s">
        <v>5182</v>
      </c>
      <c r="FC93" s="187">
        <v>5</v>
      </c>
      <c r="FD93" s="187">
        <v>0</v>
      </c>
      <c r="FE93" s="187">
        <v>0</v>
      </c>
      <c r="FF93" s="187" t="b">
        <v>0</v>
      </c>
      <c r="FG93" s="187" t="s">
        <v>2202</v>
      </c>
      <c r="FH93" s="187">
        <v>0</v>
      </c>
      <c r="FI93" s="200">
        <v>43510</v>
      </c>
      <c r="FJ93" s="198" t="s">
        <v>5183</v>
      </c>
      <c r="FK93" s="188" t="s">
        <v>445</v>
      </c>
      <c r="FL93" s="188">
        <v>0</v>
      </c>
      <c r="FM93" s="188">
        <v>0</v>
      </c>
      <c r="FN93" s="188" t="b">
        <v>0</v>
      </c>
      <c r="FO93" s="188">
        <v>0</v>
      </c>
      <c r="FP93" s="184">
        <v>0</v>
      </c>
      <c r="FQ93" s="206">
        <v>43510</v>
      </c>
      <c r="FR93" s="198" t="s">
        <v>5184</v>
      </c>
      <c r="FS93" s="187">
        <v>1500000</v>
      </c>
      <c r="FT93" s="187" t="s">
        <v>2109</v>
      </c>
      <c r="FU93" s="187" t="s">
        <v>734</v>
      </c>
      <c r="FV93" s="187">
        <v>2</v>
      </c>
      <c r="FW93" s="187">
        <v>0</v>
      </c>
      <c r="FX93" s="187" t="s">
        <v>2138</v>
      </c>
      <c r="FY93" s="200">
        <v>43510</v>
      </c>
      <c r="FZ93" s="188" t="s">
        <v>5185</v>
      </c>
      <c r="GA93" s="188">
        <v>2</v>
      </c>
      <c r="GB93" s="188">
        <v>0</v>
      </c>
      <c r="GC93" s="188">
        <v>0</v>
      </c>
      <c r="GD93" s="188" t="b">
        <v>0</v>
      </c>
      <c r="GE93" s="188">
        <v>0</v>
      </c>
      <c r="GF93" s="188">
        <v>0</v>
      </c>
      <c r="GG93" s="207">
        <v>43510</v>
      </c>
      <c r="GH93" s="198" t="s">
        <v>5186</v>
      </c>
      <c r="GI93" s="187">
        <v>2</v>
      </c>
      <c r="GJ93" s="187">
        <v>0</v>
      </c>
      <c r="GK93" s="187">
        <v>0</v>
      </c>
      <c r="GL93" s="187" t="b">
        <v>0</v>
      </c>
      <c r="GM93" s="187">
        <v>0</v>
      </c>
      <c r="GN93" s="187">
        <v>0</v>
      </c>
      <c r="GO93" s="200">
        <v>43510</v>
      </c>
      <c r="GP93" s="188" t="s">
        <v>5187</v>
      </c>
      <c r="GQ93" s="188">
        <v>2</v>
      </c>
      <c r="GR93" s="188">
        <v>0</v>
      </c>
      <c r="GS93" s="188">
        <v>0</v>
      </c>
      <c r="GT93" s="188" t="b">
        <v>0</v>
      </c>
      <c r="GU93" s="188">
        <v>0</v>
      </c>
      <c r="GV93" s="188">
        <v>0</v>
      </c>
      <c r="GW93" s="207">
        <v>43510</v>
      </c>
      <c r="GX93" s="198" t="s">
        <v>5188</v>
      </c>
      <c r="GY93" s="187">
        <v>3</v>
      </c>
      <c r="GZ93" s="187">
        <v>0</v>
      </c>
      <c r="HA93" s="187">
        <v>0</v>
      </c>
      <c r="HB93" s="187" t="b">
        <v>0</v>
      </c>
      <c r="HC93" s="187">
        <v>0</v>
      </c>
      <c r="HD93" s="187">
        <v>0</v>
      </c>
      <c r="HE93" s="200">
        <v>43510</v>
      </c>
      <c r="HF93" s="188" t="s">
        <v>5189</v>
      </c>
      <c r="HG93" s="188">
        <v>0</v>
      </c>
      <c r="HH93" s="188">
        <v>0</v>
      </c>
      <c r="HI93" s="188">
        <v>0</v>
      </c>
      <c r="HJ93" s="188" t="b">
        <v>0</v>
      </c>
      <c r="HK93" s="188">
        <v>0</v>
      </c>
      <c r="HL93" s="188">
        <v>0</v>
      </c>
      <c r="HM93" s="207">
        <v>43510</v>
      </c>
      <c r="HN93" s="198" t="s">
        <v>5190</v>
      </c>
      <c r="HO93" s="187">
        <v>2</v>
      </c>
      <c r="HP93" s="187">
        <v>0</v>
      </c>
      <c r="HQ93" s="187">
        <v>0</v>
      </c>
      <c r="HR93" s="187" t="b">
        <v>0</v>
      </c>
      <c r="HS93" s="187">
        <v>0</v>
      </c>
      <c r="HT93" s="187">
        <v>0</v>
      </c>
      <c r="HU93" s="200">
        <v>43510</v>
      </c>
      <c r="HV93" s="188" t="s">
        <v>5191</v>
      </c>
      <c r="HW93" s="188">
        <v>3</v>
      </c>
      <c r="HX93" s="188">
        <v>0</v>
      </c>
      <c r="HY93" s="188">
        <v>0</v>
      </c>
      <c r="HZ93" s="188" t="b">
        <v>0</v>
      </c>
      <c r="IA93" s="188">
        <v>0</v>
      </c>
      <c r="IB93" s="188">
        <v>0</v>
      </c>
      <c r="IC93" s="207">
        <v>43510</v>
      </c>
      <c r="ID93" s="198" t="s">
        <v>5192</v>
      </c>
      <c r="IE93" s="187">
        <v>3</v>
      </c>
      <c r="IF93" s="187">
        <v>0</v>
      </c>
      <c r="IG93" s="187">
        <v>0</v>
      </c>
      <c r="IH93" s="187" t="b">
        <v>0</v>
      </c>
      <c r="II93" s="187">
        <v>0</v>
      </c>
      <c r="IJ93" s="187">
        <v>0</v>
      </c>
      <c r="IK93" s="200">
        <v>43510</v>
      </c>
      <c r="IL93" s="188" t="s">
        <v>5193</v>
      </c>
      <c r="IM93" s="188">
        <v>3</v>
      </c>
      <c r="IN93" s="188">
        <v>0</v>
      </c>
      <c r="IO93" s="188">
        <v>0</v>
      </c>
      <c r="IP93" s="188" t="b">
        <v>0</v>
      </c>
      <c r="IQ93" s="188">
        <v>0</v>
      </c>
      <c r="IR93" s="188">
        <v>0</v>
      </c>
      <c r="IS93" s="207">
        <v>43510</v>
      </c>
    </row>
    <row r="94" spans="1:253" x14ac:dyDescent="0.3">
      <c r="A94" t="s">
        <v>1313</v>
      </c>
      <c r="B94" t="s">
        <v>862</v>
      </c>
      <c r="C94" t="s">
        <v>1776</v>
      </c>
      <c r="D94" t="str">
        <f>Lists!C:C</f>
        <v>Spain</v>
      </c>
      <c r="E94" t="s">
        <v>300</v>
      </c>
      <c r="F94" t="s">
        <v>5194</v>
      </c>
      <c r="G94" s="186">
        <v>46575000</v>
      </c>
      <c r="H94" s="187" t="s">
        <v>2067</v>
      </c>
      <c r="I94" s="187" t="s">
        <v>734</v>
      </c>
      <c r="J94" s="187">
        <v>2</v>
      </c>
      <c r="K94" s="187" t="s">
        <v>2065</v>
      </c>
      <c r="L94" s="187" t="s">
        <v>2066</v>
      </c>
      <c r="M94" s="201">
        <v>43510</v>
      </c>
      <c r="N94" s="198" t="s">
        <v>5195</v>
      </c>
      <c r="O94" s="189">
        <v>87268</v>
      </c>
      <c r="P94" s="189" t="s">
        <v>2070</v>
      </c>
      <c r="Q94" s="189" t="s">
        <v>733</v>
      </c>
      <c r="R94" s="189">
        <v>3</v>
      </c>
      <c r="S94" s="189" t="s">
        <v>2069</v>
      </c>
      <c r="T94" s="189" t="s">
        <v>2068</v>
      </c>
      <c r="U94" s="204">
        <v>43510</v>
      </c>
      <c r="V94" s="198" t="s">
        <v>5196</v>
      </c>
      <c r="W94" s="187">
        <v>8388107</v>
      </c>
      <c r="X94" s="187" t="s">
        <v>2070</v>
      </c>
      <c r="Y94" s="187" t="s">
        <v>733</v>
      </c>
      <c r="Z94" s="187">
        <v>3</v>
      </c>
      <c r="AA94" s="187" t="s">
        <v>2069</v>
      </c>
      <c r="AB94" s="187" t="s">
        <v>2068</v>
      </c>
      <c r="AC94" s="201">
        <v>43510</v>
      </c>
      <c r="AD94" s="198" t="s">
        <v>5197</v>
      </c>
      <c r="AE94" s="188">
        <v>64032</v>
      </c>
      <c r="AF94" s="188" t="s">
        <v>1160</v>
      </c>
      <c r="AG94" s="188" t="s">
        <v>734</v>
      </c>
      <c r="AH94" s="188">
        <v>2</v>
      </c>
      <c r="AI94" s="188" t="s">
        <v>2072</v>
      </c>
      <c r="AJ94" s="188" t="s">
        <v>2071</v>
      </c>
      <c r="AK94" s="207">
        <v>43510</v>
      </c>
      <c r="AL94" s="198" t="s">
        <v>5198</v>
      </c>
      <c r="AM94" s="187">
        <v>64032</v>
      </c>
      <c r="AN94" s="187" t="s">
        <v>1160</v>
      </c>
      <c r="AO94" s="187" t="s">
        <v>734</v>
      </c>
      <c r="AP94" s="187">
        <v>2</v>
      </c>
      <c r="AQ94" s="187" t="s">
        <v>2072</v>
      </c>
      <c r="AR94" s="187" t="s">
        <v>2071</v>
      </c>
      <c r="AS94" s="201">
        <v>43510</v>
      </c>
      <c r="AT94" s="188" t="s">
        <v>5199</v>
      </c>
      <c r="AU94" s="188" t="s">
        <v>445</v>
      </c>
      <c r="AV94" s="188">
        <v>0</v>
      </c>
      <c r="AW94" s="188" t="s">
        <v>733</v>
      </c>
      <c r="AX94" s="188">
        <v>3</v>
      </c>
      <c r="AY94" s="188">
        <v>0</v>
      </c>
      <c r="AZ94" s="188">
        <v>0</v>
      </c>
      <c r="BA94" s="207">
        <v>43510</v>
      </c>
      <c r="BB94" s="198" t="s">
        <v>5200</v>
      </c>
      <c r="BC94" s="187" t="s">
        <v>445</v>
      </c>
      <c r="BD94" s="187">
        <v>0</v>
      </c>
      <c r="BE94" s="187" t="s">
        <v>733</v>
      </c>
      <c r="BF94" s="187">
        <v>3</v>
      </c>
      <c r="BG94" s="187">
        <v>0</v>
      </c>
      <c r="BH94" s="187">
        <v>0</v>
      </c>
      <c r="BI94" s="200">
        <v>43510</v>
      </c>
      <c r="BJ94" s="188" t="s">
        <v>5201</v>
      </c>
      <c r="BK94" s="188">
        <v>563</v>
      </c>
      <c r="BL94" s="188" t="s">
        <v>2073</v>
      </c>
      <c r="BM94" s="188" t="s">
        <v>734</v>
      </c>
      <c r="BN94" s="188">
        <v>2</v>
      </c>
      <c r="BO94" s="188" t="s">
        <v>2075</v>
      </c>
      <c r="BP94" s="188" t="s">
        <v>2126</v>
      </c>
      <c r="BQ94" s="207">
        <v>43510</v>
      </c>
      <c r="BR94" s="198" t="s">
        <v>5202</v>
      </c>
      <c r="BS94" s="187" t="s">
        <v>933</v>
      </c>
      <c r="BT94" s="187">
        <v>0</v>
      </c>
      <c r="BU94" s="187" t="s">
        <v>733</v>
      </c>
      <c r="BV94" s="187">
        <v>3</v>
      </c>
      <c r="BW94" s="187">
        <v>0</v>
      </c>
      <c r="BX94" s="187">
        <v>0</v>
      </c>
      <c r="BY94" s="200">
        <v>43510</v>
      </c>
      <c r="BZ94" s="188" t="s">
        <v>5203</v>
      </c>
      <c r="CA94" s="188" t="s">
        <v>445</v>
      </c>
      <c r="CB94" s="188">
        <v>0</v>
      </c>
      <c r="CC94" s="188" t="s">
        <v>733</v>
      </c>
      <c r="CD94" s="188">
        <v>3</v>
      </c>
      <c r="CE94" s="188">
        <v>0</v>
      </c>
      <c r="CF94" s="188">
        <v>0</v>
      </c>
      <c r="CG94" s="207">
        <v>43510</v>
      </c>
      <c r="CH94" s="198" t="s">
        <v>5204</v>
      </c>
      <c r="CI94" s="188" t="e">
        <v>#N/A</v>
      </c>
      <c r="CJ94" s="188" t="e">
        <v>#N/A</v>
      </c>
      <c r="CK94" s="188" t="e">
        <v>#N/A</v>
      </c>
      <c r="CL94" s="188" t="e">
        <v>#N/A</v>
      </c>
      <c r="CM94" s="188" t="e">
        <v>#N/A</v>
      </c>
      <c r="CN94" s="188" t="e">
        <v>#N/A</v>
      </c>
      <c r="CO94" s="195" t="e">
        <v>#N/A</v>
      </c>
      <c r="CP94" s="188" t="s">
        <v>5205</v>
      </c>
      <c r="CQ94" s="187" t="s">
        <v>445</v>
      </c>
      <c r="CR94" s="187">
        <v>0</v>
      </c>
      <c r="CS94" s="187" t="s">
        <v>733</v>
      </c>
      <c r="CT94" s="187">
        <v>3</v>
      </c>
      <c r="CU94" s="187">
        <v>0</v>
      </c>
      <c r="CV94" s="187">
        <v>0</v>
      </c>
      <c r="CW94" s="200">
        <v>43510</v>
      </c>
      <c r="CX94" s="184" t="str">
        <f t="shared" si="10"/>
        <v>ESP002People in Need</v>
      </c>
      <c r="CY94" s="184">
        <f>IF(LOOKUP(2,1/(Log!$K$1:$K$7986=CX94),Log!$E$1:$E$7986)="x","x",ROUND(LOOKUP(2,1/(Log!$K$1:$K$7986=CX94),Log!$E$1:$E$7986),-3))</f>
        <v>64000</v>
      </c>
      <c r="CZ94" s="188">
        <f>LOOKUP(2,1/('[4]Raw data'!$K$1:$K$7986=CX94),'[4]Raw data'!$F$1:$F$7986)</f>
        <v>0</v>
      </c>
      <c r="DA94" s="188" t="str">
        <f>LOOKUP(2,1/('[4]Raw data'!$K$1:$K$7986=CX94),'[4]Raw data'!$G$1:$G$7986)</f>
        <v>Medium</v>
      </c>
      <c r="DB94" s="188">
        <f>LOOKUP(2,1/('[4]Raw data'!$K$1:$K$7986=CX94),'[4]Raw data'!$H$1:$H$7986)</f>
        <v>2</v>
      </c>
      <c r="DC94" s="188" t="str">
        <f>LOOKUP(2,1/('[4]Raw data'!$K$1:$K$7986=CX94),'[4]Raw data'!$J$1:$J$7986)</f>
        <v>The running total of land and sea arrivals in 2018 and 2019.Everyone who arrived in spain is considered as level 1 severity.</v>
      </c>
      <c r="DD94" s="188" t="str">
        <f>LOOKUP(2,1/('[4]Raw data'!$K$1:$K$7986=CX94),'[4]Raw data'!$I$1:$I$7986)</f>
        <v>http://missingmigrants.iom.int/region/mediterranean?migrant_route%5B%5D=1378</v>
      </c>
      <c r="DE94" s="207">
        <f>LOOKUP(2,1/('[4]Raw data'!$K$1:$K$7986=CX94),'[4]Raw data'!$L$1:$L$7986)</f>
        <v>43510</v>
      </c>
      <c r="DF94" s="197" t="str">
        <f t="shared" si="11"/>
        <v>ESP002People facing minimal humanitarian needs (level 1)</v>
      </c>
      <c r="DG94" s="183">
        <f>IF(LOOKUP(2,1/(Log!$K$1:$K$7986=DF94),Log!$E$1:$E$7986)="x","x",ROUND(LOOKUP(2,1/(Log!$K$1:$K$7986=DF94),Log!$E$1:$E$7986),-3))</f>
        <v>64000</v>
      </c>
      <c r="DH94" s="187">
        <f>LOOKUP(2,1/('[4]Raw data'!$K$1:$K$7986=DF94),'[4]Raw data'!$F$1:$F$7986)</f>
        <v>0</v>
      </c>
      <c r="DI94" s="187" t="str">
        <f>LOOKUP(2,1/('[4]Raw data'!$K$1:$K$7986=DF94),'[4]Raw data'!$G$1:$G$7986)</f>
        <v>Medium</v>
      </c>
      <c r="DJ94" s="187">
        <f>LOOKUP(2,1/('[4]Raw data'!$K$1:$K$7986=DF94),'[4]Raw data'!$H$1:$H$7986)</f>
        <v>2</v>
      </c>
      <c r="DK94" s="187" t="str">
        <f>LOOKUP(2,1/('[4]Raw data'!$K$1:$K$7986=DF94),'[4]Raw data'!$J$1:$J$7986)</f>
        <v>The running total of land and sea arrivals in 2018 and 2019.Everyone who arrived in spain is considered as level 1 severity.</v>
      </c>
      <c r="DL94" s="187" t="str">
        <f>LOOKUP(2,1/('[4]Raw data'!$K$1:$K$7986=DF94),'[4]Raw data'!$I$1:$I$7986)</f>
        <v>http://missingmigrants.iom.int/region/mediterranean?migrant_route%5B%5D=1378</v>
      </c>
      <c r="DM94" s="200">
        <f>LOOKUP(2,1/('[4]Raw data'!$K$1:$K$7986=DF94),'[4]Raw data'!$L$1:$L$7986)</f>
        <v>43510</v>
      </c>
      <c r="DN94" s="188" t="str">
        <f t="shared" si="6"/>
        <v>ESP002People facing stressed humanitarian needs (level 2)</v>
      </c>
      <c r="DO94" s="184">
        <f>IF(LOOKUP(2,1/(Log!$K$1:$K$7986=DN94),Log!$E$1:$E$7986)="x","x",ROUND(LOOKUP(2,1/(Log!$K$1:$K$7986=DN94),Log!$E$1:$E$7986),-3))</f>
        <v>0</v>
      </c>
      <c r="DP94" s="188">
        <f>LOOKUP(2,1/('[4]Raw data'!$K$1:$K$7986=DN94),'[4]Raw data'!$F$1:$F$7986)</f>
        <v>0</v>
      </c>
      <c r="DQ94" s="188" t="str">
        <f>LOOKUP(2,1/('[4]Raw data'!$K$1:$K$7986=DN94),'[4]Raw data'!$G$1:$G$7986)</f>
        <v>Low</v>
      </c>
      <c r="DR94" s="188">
        <f>LOOKUP(2,1/('[4]Raw data'!$K$1:$K$7986=DN94),'[4]Raw data'!$H$1:$H$7986)</f>
        <v>3</v>
      </c>
      <c r="DS94" s="188" t="str">
        <f>LOOKUP(2,1/('[4]Raw data'!$K$1:$K$7986=DN94),'[4]Raw data'!$J$1:$J$7986)</f>
        <v>The running total of land and sea arrivals in 2018 and 2019.Everyone who arrived in spain is considered as level 1 severity.</v>
      </c>
      <c r="DT94" s="188">
        <f>LOOKUP(2,1/('[4]Raw data'!$K$1:$K$7986=DN94),'[4]Raw data'!$I$1:$I$7986)</f>
        <v>0</v>
      </c>
      <c r="DU94" s="207">
        <f>LOOKUP(2,1/('[4]Raw data'!$K$1:$K$7986=DN94),'[4]Raw data'!$L$1:$L$7986)</f>
        <v>43510</v>
      </c>
      <c r="DV94" s="198" t="str">
        <f t="shared" si="7"/>
        <v>ESP002People  facing moderate humanitarian needs (level 3)</v>
      </c>
      <c r="DW94" s="183">
        <f>IF(LOOKUP(2,1/(Log!$K$1:$K$7986=DV94),Log!$E$1:$E$7986)="x","x",ROUND(LOOKUP(2,1/(Log!$K$1:$K$7986=DV94),Log!$E$1:$E$7986),-3))</f>
        <v>0</v>
      </c>
      <c r="DX94" s="187">
        <f>LOOKUP(2,1/('[4]Raw data'!$K$1:$K$7986=DV94),'[4]Raw data'!$F$1:$F$7986)</f>
        <v>0</v>
      </c>
      <c r="DY94" s="187" t="str">
        <f>LOOKUP(2,1/('[4]Raw data'!$K$1:$K$7986=DV94),'[4]Raw data'!$G$1:$G$7986)</f>
        <v>Low</v>
      </c>
      <c r="DZ94" s="187">
        <f>LOOKUP(2,1/('[4]Raw data'!$K$1:$K$7986=DV94),'[4]Raw data'!$H$1:$H$7986)</f>
        <v>3</v>
      </c>
      <c r="EA94" s="187" t="str">
        <f>LOOKUP(2,1/('[4]Raw data'!$K$1:$K$7986=DV94),'[4]Raw data'!$J$1:$J$7986)</f>
        <v>The running total of land and sea arrivals in 2018 and 2019.Everyone who arrived in spain is considered as level 1 severity.</v>
      </c>
      <c r="EB94" s="187">
        <f>LOOKUP(2,1/('[4]Raw data'!$K$1:$K$7986=DV94),'[4]Raw data'!$I$1:$I$7986)</f>
        <v>0</v>
      </c>
      <c r="EC94" s="200">
        <f>LOOKUP(2,1/('[4]Raw data'!$K$1:$K$7986=DV94),'[4]Raw data'!$L$1:$L$7986)</f>
        <v>43510</v>
      </c>
      <c r="ED94" s="188" t="str">
        <f t="shared" si="8"/>
        <v>ESP002People facing severe humanitarian needs (level 4)</v>
      </c>
      <c r="EE94" s="184">
        <f>IF(LOOKUP(2,1/(Log!$K$1:$K$7986=ED94),Log!$E$1:$E$7986)="x","x",ROUND(LOOKUP(2,1/(Log!$K$1:$K$7986=ED94),Log!$E$1:$E$7986),-3))</f>
        <v>0</v>
      </c>
      <c r="EF94" s="188">
        <f>LOOKUP(2,1/('[4]Raw data'!$K$1:$K$7986=ED94),'[4]Raw data'!$F$1:$F$7986)</f>
        <v>0</v>
      </c>
      <c r="EG94" s="188" t="str">
        <f>LOOKUP(2,1/('[4]Raw data'!$K$1:$K$7986=ED94),'[4]Raw data'!$G$1:$G$7986)</f>
        <v>Low</v>
      </c>
      <c r="EH94" s="188">
        <f>LOOKUP(2,1/('[4]Raw data'!$K$1:$K$7986=ED94),'[4]Raw data'!$H$1:$H$7986)</f>
        <v>3</v>
      </c>
      <c r="EI94" s="188" t="str">
        <f>LOOKUP(2,1/('[4]Raw data'!$K$1:$K$7986=ED94),'[4]Raw data'!$J$1:$J$7986)</f>
        <v>The running total of land and sea arrivals in 2018 and 2019.Everyone who arrived in spain is considered as level 1 severity.</v>
      </c>
      <c r="EJ94" s="188">
        <f>LOOKUP(2,1/('[4]Raw data'!$K$1:$K$7986=ED94),'[4]Raw data'!$I$1:$I$7986)</f>
        <v>0</v>
      </c>
      <c r="EK94" s="207">
        <f>LOOKUP(2,1/('[4]Raw data'!$K$1:$K$7986=ED94),'[4]Raw data'!$L$1:$L$7986)</f>
        <v>43510</v>
      </c>
      <c r="EL94" s="198" t="str">
        <f t="shared" si="9"/>
        <v>ESP002People facing extreme humanitarian needs (level 5)</v>
      </c>
      <c r="EM94" s="183">
        <f>IF(LOOKUP(2,1/(Log!$K$1:$K$7986=EL94),Log!$E$1:$E$7986)="x","x",ROUND(LOOKUP(2,1/(Log!$K$1:$K$7986=EL94),Log!$E$1:$E$7986),-3))</f>
        <v>0</v>
      </c>
      <c r="EN94" s="187">
        <f>LOOKUP(2,1/('[4]Raw data'!$K$1:$K$7986=EL94),'[4]Raw data'!$F$1:$F$7986)</f>
        <v>0</v>
      </c>
      <c r="EO94" s="187" t="str">
        <f>LOOKUP(2,1/('[4]Raw data'!$K$1:$K$7986=EL94),'[4]Raw data'!$G$1:$G$7986)</f>
        <v>Low</v>
      </c>
      <c r="EP94" s="187">
        <f>LOOKUP(2,1/('[4]Raw data'!$K$1:$K$7986=EL94),'[4]Raw data'!$H$1:$H$7986)</f>
        <v>3</v>
      </c>
      <c r="EQ94" s="187" t="str">
        <f>LOOKUP(2,1/('[4]Raw data'!$K$1:$K$7986=EL94),'[4]Raw data'!$J$1:$J$7986)</f>
        <v>The running total of land and sea arrivals in 2018 and 2019.Everyone who arrived in spain is considered as level 1 severity.</v>
      </c>
      <c r="ER94" s="187">
        <f>LOOKUP(2,1/('[4]Raw data'!$K$1:$K$7986=EL94),'[4]Raw data'!$I$1:$I$7986)</f>
        <v>0</v>
      </c>
      <c r="ES94" s="200">
        <f>LOOKUP(2,1/('[4]Raw data'!$K$1:$K$7986=EL94),'[4]Raw data'!$L$1:$L$7986)</f>
        <v>43510</v>
      </c>
      <c r="ET94" s="188" t="s">
        <v>5206</v>
      </c>
      <c r="EU94" s="188">
        <v>563</v>
      </c>
      <c r="EV94" s="188" t="s">
        <v>2073</v>
      </c>
      <c r="EW94" s="188" t="s">
        <v>734</v>
      </c>
      <c r="EX94" s="188">
        <v>2</v>
      </c>
      <c r="EY94" s="188" t="s">
        <v>2075</v>
      </c>
      <c r="EZ94" s="188" t="s">
        <v>2074</v>
      </c>
      <c r="FA94" s="207">
        <v>43510</v>
      </c>
      <c r="FB94" s="198" t="s">
        <v>5207</v>
      </c>
      <c r="FC94" s="187">
        <v>2</v>
      </c>
      <c r="FD94" s="187">
        <v>0</v>
      </c>
      <c r="FE94" s="187" t="s">
        <v>734</v>
      </c>
      <c r="FF94" s="187">
        <v>2</v>
      </c>
      <c r="FG94" s="187" t="s">
        <v>2077</v>
      </c>
      <c r="FH94" s="187">
        <v>0</v>
      </c>
      <c r="FI94" s="200">
        <v>43510</v>
      </c>
      <c r="FJ94" s="198" t="s">
        <v>5208</v>
      </c>
      <c r="FK94" s="188" t="s">
        <v>445</v>
      </c>
      <c r="FL94" s="188">
        <v>0</v>
      </c>
      <c r="FM94" s="188" t="s">
        <v>733</v>
      </c>
      <c r="FN94" s="188">
        <v>3</v>
      </c>
      <c r="FO94" s="188">
        <v>0</v>
      </c>
      <c r="FP94" s="184">
        <v>0</v>
      </c>
      <c r="FQ94" s="206">
        <v>43510</v>
      </c>
      <c r="FR94" s="198" t="s">
        <v>5209</v>
      </c>
      <c r="FS94" s="187" t="s">
        <v>445</v>
      </c>
      <c r="FT94" s="187">
        <v>0</v>
      </c>
      <c r="FU94" s="187" t="s">
        <v>733</v>
      </c>
      <c r="FV94" s="187">
        <v>3</v>
      </c>
      <c r="FW94" s="187">
        <v>0</v>
      </c>
      <c r="FX94" s="187">
        <v>0</v>
      </c>
      <c r="FY94" s="200">
        <v>43510</v>
      </c>
      <c r="FZ94" s="188" t="s">
        <v>5210</v>
      </c>
      <c r="GA94" s="188" t="s">
        <v>445</v>
      </c>
      <c r="GB94" s="188">
        <v>0</v>
      </c>
      <c r="GC94" s="188" t="s">
        <v>733</v>
      </c>
      <c r="GD94" s="188">
        <v>3</v>
      </c>
      <c r="GE94" s="188">
        <v>0</v>
      </c>
      <c r="GF94" s="188">
        <v>0</v>
      </c>
      <c r="GG94" s="207">
        <v>43510</v>
      </c>
      <c r="GH94" s="198" t="s">
        <v>5211</v>
      </c>
      <c r="GI94" s="187" t="s">
        <v>445</v>
      </c>
      <c r="GJ94" s="187">
        <v>0</v>
      </c>
      <c r="GK94" s="187" t="s">
        <v>733</v>
      </c>
      <c r="GL94" s="187">
        <v>3</v>
      </c>
      <c r="GM94" s="187">
        <v>0</v>
      </c>
      <c r="GN94" s="187">
        <v>0</v>
      </c>
      <c r="GO94" s="200">
        <v>43510</v>
      </c>
      <c r="GP94" s="188" t="s">
        <v>5212</v>
      </c>
      <c r="GQ94" s="188" t="s">
        <v>445</v>
      </c>
      <c r="GR94" s="188">
        <v>0</v>
      </c>
      <c r="GS94" s="188" t="s">
        <v>733</v>
      </c>
      <c r="GT94" s="188">
        <v>3</v>
      </c>
      <c r="GU94" s="188">
        <v>0</v>
      </c>
      <c r="GV94" s="188">
        <v>0</v>
      </c>
      <c r="GW94" s="207">
        <v>43510</v>
      </c>
      <c r="GX94" s="198" t="s">
        <v>5213</v>
      </c>
      <c r="GY94" s="187" t="s">
        <v>445</v>
      </c>
      <c r="GZ94" s="187">
        <v>0</v>
      </c>
      <c r="HA94" s="187" t="s">
        <v>733</v>
      </c>
      <c r="HB94" s="187">
        <v>3</v>
      </c>
      <c r="HC94" s="187">
        <v>0</v>
      </c>
      <c r="HD94" s="187">
        <v>0</v>
      </c>
      <c r="HE94" s="200">
        <v>43510</v>
      </c>
      <c r="HF94" s="188" t="s">
        <v>5214</v>
      </c>
      <c r="HG94" s="188" t="s">
        <v>445</v>
      </c>
      <c r="HH94" s="188">
        <v>0</v>
      </c>
      <c r="HI94" s="188" t="s">
        <v>733</v>
      </c>
      <c r="HJ94" s="188">
        <v>3</v>
      </c>
      <c r="HK94" s="188">
        <v>0</v>
      </c>
      <c r="HL94" s="188">
        <v>0</v>
      </c>
      <c r="HM94" s="207">
        <v>43510</v>
      </c>
      <c r="HN94" s="198" t="s">
        <v>5215</v>
      </c>
      <c r="HO94" s="187" t="s">
        <v>445</v>
      </c>
      <c r="HP94" s="187">
        <v>0</v>
      </c>
      <c r="HQ94" s="187" t="s">
        <v>733</v>
      </c>
      <c r="HR94" s="187">
        <v>3</v>
      </c>
      <c r="HS94" s="187">
        <v>0</v>
      </c>
      <c r="HT94" s="187">
        <v>0</v>
      </c>
      <c r="HU94" s="200">
        <v>43510</v>
      </c>
      <c r="HV94" s="188" t="s">
        <v>5216</v>
      </c>
      <c r="HW94" s="188" t="s">
        <v>445</v>
      </c>
      <c r="HX94" s="188">
        <v>0</v>
      </c>
      <c r="HY94" s="188" t="s">
        <v>733</v>
      </c>
      <c r="HZ94" s="188">
        <v>3</v>
      </c>
      <c r="IA94" s="188">
        <v>0</v>
      </c>
      <c r="IB94" s="188">
        <v>0</v>
      </c>
      <c r="IC94" s="207">
        <v>43510</v>
      </c>
      <c r="ID94" s="198" t="s">
        <v>5217</v>
      </c>
      <c r="IE94" s="187" t="s">
        <v>445</v>
      </c>
      <c r="IF94" s="187">
        <v>0</v>
      </c>
      <c r="IG94" s="187" t="s">
        <v>733</v>
      </c>
      <c r="IH94" s="187">
        <v>3</v>
      </c>
      <c r="II94" s="187">
        <v>0</v>
      </c>
      <c r="IJ94" s="187">
        <v>0</v>
      </c>
      <c r="IK94" s="200">
        <v>43510</v>
      </c>
      <c r="IL94" s="188" t="s">
        <v>5218</v>
      </c>
      <c r="IM94" s="188" t="s">
        <v>445</v>
      </c>
      <c r="IN94" s="188">
        <v>0</v>
      </c>
      <c r="IO94" s="188" t="s">
        <v>733</v>
      </c>
      <c r="IP94" s="188">
        <v>3</v>
      </c>
      <c r="IQ94" s="188">
        <v>0</v>
      </c>
      <c r="IR94" s="188">
        <v>0</v>
      </c>
      <c r="IS94" s="207">
        <v>43510</v>
      </c>
    </row>
    <row r="95" spans="1:253" x14ac:dyDescent="0.3">
      <c r="A95" t="s">
        <v>305</v>
      </c>
      <c r="B95" t="s">
        <v>861</v>
      </c>
      <c r="C95" t="s">
        <v>725</v>
      </c>
      <c r="D95" t="str">
        <f>Lists!C:C</f>
        <v>Sudan</v>
      </c>
      <c r="E95" t="s">
        <v>304</v>
      </c>
      <c r="F95" t="s">
        <v>5219</v>
      </c>
      <c r="G95" s="186">
        <v>45437440</v>
      </c>
      <c r="H95" s="187" t="s">
        <v>2762</v>
      </c>
      <c r="I95" s="187" t="s">
        <v>734</v>
      </c>
      <c r="J95" s="187">
        <v>0</v>
      </c>
      <c r="K95" s="187" t="s">
        <v>2809</v>
      </c>
      <c r="L95" s="187" t="s">
        <v>2808</v>
      </c>
      <c r="M95" s="201">
        <v>43511</v>
      </c>
      <c r="N95" s="198" t="s">
        <v>5220</v>
      </c>
      <c r="O95" s="189">
        <v>1861484</v>
      </c>
      <c r="P95" s="189" t="s">
        <v>2763</v>
      </c>
      <c r="Q95" s="189" t="s">
        <v>734</v>
      </c>
      <c r="R95" s="189">
        <v>0</v>
      </c>
      <c r="S95" s="189" t="s">
        <v>2811</v>
      </c>
      <c r="T95" s="189" t="s">
        <v>2810</v>
      </c>
      <c r="U95" s="204">
        <v>43511</v>
      </c>
      <c r="V95" s="198" t="s">
        <v>5221</v>
      </c>
      <c r="W95" s="187">
        <v>45437440</v>
      </c>
      <c r="X95" s="187" t="s">
        <v>2762</v>
      </c>
      <c r="Y95" s="187" t="s">
        <v>734</v>
      </c>
      <c r="Z95" s="187">
        <v>0</v>
      </c>
      <c r="AA95" s="187" t="s">
        <v>2813</v>
      </c>
      <c r="AB95" s="187" t="s">
        <v>2812</v>
      </c>
      <c r="AC95" s="201">
        <v>43511</v>
      </c>
      <c r="AD95" s="198" t="s">
        <v>5222</v>
      </c>
      <c r="AE95" s="188">
        <v>45437440</v>
      </c>
      <c r="AF95" s="188" t="s">
        <v>2762</v>
      </c>
      <c r="AG95" s="188" t="s">
        <v>734</v>
      </c>
      <c r="AH95" s="188">
        <v>0</v>
      </c>
      <c r="AI95" s="188" t="s">
        <v>2814</v>
      </c>
      <c r="AJ95" s="188" t="s">
        <v>2808</v>
      </c>
      <c r="AK95" s="207">
        <v>43511</v>
      </c>
      <c r="AL95" s="198" t="s">
        <v>5223</v>
      </c>
      <c r="AM95" s="187">
        <v>2650397</v>
      </c>
      <c r="AN95" s="187" t="s">
        <v>2764</v>
      </c>
      <c r="AO95" s="187" t="s">
        <v>734</v>
      </c>
      <c r="AP95" s="187">
        <v>0</v>
      </c>
      <c r="AQ95" s="187" t="s">
        <v>2816</v>
      </c>
      <c r="AR95" s="187" t="s">
        <v>2815</v>
      </c>
      <c r="AS95" s="201">
        <v>43511</v>
      </c>
      <c r="AT95" s="188" t="s">
        <v>5224</v>
      </c>
      <c r="AU95" s="188" t="s">
        <v>445</v>
      </c>
      <c r="AV95" s="188">
        <v>0</v>
      </c>
      <c r="AW95" s="188">
        <v>0</v>
      </c>
      <c r="AX95" s="188">
        <v>0</v>
      </c>
      <c r="AY95" s="188" t="s">
        <v>1389</v>
      </c>
      <c r="AZ95" s="188">
        <v>0</v>
      </c>
      <c r="BA95" s="207">
        <v>43511</v>
      </c>
      <c r="BB95" s="198" t="s">
        <v>5225</v>
      </c>
      <c r="BC95" s="187" t="s">
        <v>445</v>
      </c>
      <c r="BD95" s="187">
        <v>0</v>
      </c>
      <c r="BE95" s="187">
        <v>0</v>
      </c>
      <c r="BF95" s="187">
        <v>0</v>
      </c>
      <c r="BG95" s="187" t="s">
        <v>2817</v>
      </c>
      <c r="BH95" s="187">
        <v>0</v>
      </c>
      <c r="BI95" s="200">
        <v>43511</v>
      </c>
      <c r="BJ95" s="188" t="s">
        <v>5226</v>
      </c>
      <c r="BK95" s="188">
        <v>143</v>
      </c>
      <c r="BL95" s="188" t="s">
        <v>2765</v>
      </c>
      <c r="BM95" s="188" t="s">
        <v>734</v>
      </c>
      <c r="BN95" s="188">
        <v>0</v>
      </c>
      <c r="BO95" s="188" t="s">
        <v>2818</v>
      </c>
      <c r="BP95" s="188" t="s">
        <v>2832</v>
      </c>
      <c r="BQ95" s="207">
        <v>43511</v>
      </c>
      <c r="BR95" s="198" t="s">
        <v>5227</v>
      </c>
      <c r="BS95" s="187" t="s">
        <v>445</v>
      </c>
      <c r="BT95" s="187">
        <v>0</v>
      </c>
      <c r="BU95" s="187">
        <v>0</v>
      </c>
      <c r="BV95" s="187">
        <v>0</v>
      </c>
      <c r="BW95" s="187">
        <v>0</v>
      </c>
      <c r="BX95" s="187">
        <v>0</v>
      </c>
      <c r="BY95" s="200">
        <v>43511</v>
      </c>
      <c r="BZ95" s="188" t="s">
        <v>5228</v>
      </c>
      <c r="CA95" s="188" t="s">
        <v>445</v>
      </c>
      <c r="CB95" s="188">
        <v>0</v>
      </c>
      <c r="CC95" s="188">
        <v>0</v>
      </c>
      <c r="CD95" s="188">
        <v>0</v>
      </c>
      <c r="CE95" s="188">
        <v>0</v>
      </c>
      <c r="CF95" s="188">
        <v>0</v>
      </c>
      <c r="CG95" s="207">
        <v>43511</v>
      </c>
      <c r="CH95" s="198" t="s">
        <v>5229</v>
      </c>
      <c r="CI95" s="188" t="e">
        <v>#N/A</v>
      </c>
      <c r="CJ95" s="188" t="e">
        <v>#N/A</v>
      </c>
      <c r="CK95" s="188" t="e">
        <v>#N/A</v>
      </c>
      <c r="CL95" s="188" t="e">
        <v>#N/A</v>
      </c>
      <c r="CM95" s="188" t="e">
        <v>#N/A</v>
      </c>
      <c r="CN95" s="188" t="e">
        <v>#N/A</v>
      </c>
      <c r="CO95" s="195" t="e">
        <v>#N/A</v>
      </c>
      <c r="CP95" s="188" t="s">
        <v>5230</v>
      </c>
      <c r="CQ95" s="187" t="s">
        <v>445</v>
      </c>
      <c r="CR95" s="187">
        <v>0</v>
      </c>
      <c r="CS95" s="187">
        <v>0</v>
      </c>
      <c r="CT95" s="187">
        <v>0</v>
      </c>
      <c r="CU95" s="187">
        <v>0</v>
      </c>
      <c r="CV95" s="187">
        <v>0</v>
      </c>
      <c r="CW95" s="200">
        <v>43511</v>
      </c>
      <c r="CX95" s="184" t="str">
        <f t="shared" si="10"/>
        <v>SDN001People in Need</v>
      </c>
      <c r="CY95" s="184">
        <f>IF(LOOKUP(2,1/(Log!$K$1:$K$7986=CX95),Log!$E$1:$E$7986)="x","x",ROUND(LOOKUP(2,1/(Log!$K$1:$K$7986=CX95),Log!$E$1:$E$7986),-3))</f>
        <v>5759000</v>
      </c>
      <c r="CZ95" s="188" t="str">
        <f>LOOKUP(2,1/('[4]Raw data'!$K$1:$K$7986=CX95),'[4]Raw data'!$F$1:$F$7986)</f>
        <v>IPC 15/1/2019</v>
      </c>
      <c r="DA95" s="188" t="str">
        <f>LOOKUP(2,1/('[4]Raw data'!$K$1:$K$7986=CX95),'[4]Raw data'!$G$1:$G$7986)</f>
        <v>Low</v>
      </c>
      <c r="DB95" s="188">
        <f>LOOKUP(2,1/('[4]Raw data'!$K$1:$K$7986=CX95),'[4]Raw data'!$H$1:$H$7986)</f>
        <v>0</v>
      </c>
      <c r="DC95" s="188" t="str">
        <f>LOOKUP(2,1/('[4]Raw data'!$K$1:$K$7986=CX95),'[4]Raw data'!$J$1:$J$7986)</f>
        <v>people classified as food insecure (phase 3-5) by IPC Jan-March 2019 as this matches the procedures that the HNO follows, 3.14 estimanted number of people in need of hum assitance in Darfur States , (breakdown: 1760000 IDPs, 300000 refugees, 780000 residents, 295710 returnees), 235,000 IDPs in need in the two areas</v>
      </c>
      <c r="DD95" s="188" t="str">
        <f>LOOKUP(2,1/('[4]Raw data'!$K$1:$K$7986=CX95),'[4]Raw data'!$I$1:$I$7986)</f>
        <v>http://www.ipcinfo.org/ipc-country-analysis/details-map/en/c/1151896/</v>
      </c>
      <c r="DE95" s="207">
        <f>LOOKUP(2,1/('[4]Raw data'!$K$1:$K$7986=CX95),'[4]Raw data'!$L$1:$L$7986)</f>
        <v>43511</v>
      </c>
      <c r="DF95" s="197" t="str">
        <f t="shared" si="11"/>
        <v>SDN001People facing minimal humanitarian needs (level 1)</v>
      </c>
      <c r="DG95" s="183">
        <f>IF(LOOKUP(2,1/(Log!$K$1:$K$7986=DF95),Log!$E$1:$E$7986)="x","x",ROUND(LOOKUP(2,1/(Log!$K$1:$K$7986=DF95),Log!$E$1:$E$7986),-3))</f>
        <v>0</v>
      </c>
      <c r="DH95" s="187" t="str">
        <f>LOOKUP(2,1/('[4]Raw data'!$K$1:$K$7986=DF95),'[4]Raw data'!$F$1:$F$7986)</f>
        <v>IPC 15/1/2019</v>
      </c>
      <c r="DI95" s="187" t="str">
        <f>LOOKUP(2,1/('[4]Raw data'!$K$1:$K$7986=DF95),'[4]Raw data'!$G$1:$G$7986)</f>
        <v>Medium</v>
      </c>
      <c r="DJ95" s="187">
        <f>LOOKUP(2,1/('[4]Raw data'!$K$1:$K$7986=DF95),'[4]Raw data'!$H$1:$H$7986)</f>
        <v>0</v>
      </c>
      <c r="DK95" s="187">
        <f>LOOKUP(2,1/('[4]Raw data'!$K$1:$K$7986=DF95),'[4]Raw data'!$J$1:$J$7986)</f>
        <v>0</v>
      </c>
      <c r="DL95" s="187" t="str">
        <f>LOOKUP(2,1/('[4]Raw data'!$K$1:$K$7986=DF95),'[4]Raw data'!$I$1:$I$7986)</f>
        <v>http://www.ipcinfo.org/ipc-country-analysis/details-map/en/c/1151896/</v>
      </c>
      <c r="DM95" s="200">
        <f>LOOKUP(2,1/('[4]Raw data'!$K$1:$K$7986=DF95),'[4]Raw data'!$L$1:$L$7986)</f>
        <v>43511</v>
      </c>
      <c r="DN95" s="188" t="str">
        <f t="shared" si="6"/>
        <v>SDN001People facing stressed humanitarian needs (level 2)</v>
      </c>
      <c r="DO95" s="184">
        <f>IF(LOOKUP(2,1/(Log!$K$1:$K$7986=DN95),Log!$E$1:$E$7986)="x","x",ROUND(LOOKUP(2,1/(Log!$K$1:$K$7986=DN95),Log!$E$1:$E$7986),-3))</f>
        <v>0</v>
      </c>
      <c r="DP95" s="188" t="str">
        <f>LOOKUP(2,1/('[4]Raw data'!$K$1:$K$7986=DN95),'[4]Raw data'!$F$1:$F$7986)</f>
        <v>IPC 15/1/2019</v>
      </c>
      <c r="DQ95" s="188" t="str">
        <f>LOOKUP(2,1/('[4]Raw data'!$K$1:$K$7986=DN95),'[4]Raw data'!$G$1:$G$7986)</f>
        <v>Medium</v>
      </c>
      <c r="DR95" s="188">
        <f>LOOKUP(2,1/('[4]Raw data'!$K$1:$K$7986=DN95),'[4]Raw data'!$H$1:$H$7986)</f>
        <v>0</v>
      </c>
      <c r="DS95" s="188">
        <f>LOOKUP(2,1/('[4]Raw data'!$K$1:$K$7986=DN95),'[4]Raw data'!$J$1:$J$7986)</f>
        <v>0</v>
      </c>
      <c r="DT95" s="188" t="str">
        <f>LOOKUP(2,1/('[4]Raw data'!$K$1:$K$7986=DN95),'[4]Raw data'!$I$1:$I$7986)</f>
        <v>http://www.ipcinfo.org/ipc-country-analysis/details-map/en/c/1151896/</v>
      </c>
      <c r="DU95" s="207">
        <f>LOOKUP(2,1/('[4]Raw data'!$K$1:$K$7986=DN95),'[4]Raw data'!$L$1:$L$7986)</f>
        <v>43511</v>
      </c>
      <c r="DV95" s="198" t="str">
        <f t="shared" si="7"/>
        <v>SDN001People  facing moderate humanitarian needs (level 3)</v>
      </c>
      <c r="DW95" s="183">
        <f>IF(LOOKUP(2,1/(Log!$K$1:$K$7986=DV95),Log!$E$1:$E$7986)="x","x",ROUND(LOOKUP(2,1/(Log!$K$1:$K$7986=DV95),Log!$E$1:$E$7986),-3))</f>
        <v>4676000</v>
      </c>
      <c r="DX95" s="187" t="str">
        <f>LOOKUP(2,1/('[4]Raw data'!$K$1:$K$7986=DV95),'[4]Raw data'!$F$1:$F$7986)</f>
        <v>IPC 15/1/2019</v>
      </c>
      <c r="DY95" s="187" t="str">
        <f>LOOKUP(2,1/('[4]Raw data'!$K$1:$K$7986=DV95),'[4]Raw data'!$G$1:$G$7986)</f>
        <v>High</v>
      </c>
      <c r="DZ95" s="187">
        <f>LOOKUP(2,1/('[4]Raw data'!$K$1:$K$7986=DV95),'[4]Raw data'!$H$1:$H$7986)</f>
        <v>0</v>
      </c>
      <c r="EA95" s="187" t="str">
        <f>LOOKUP(2,1/('[4]Raw data'!$K$1:$K$7986=DV95),'[4]Raw data'!$J$1:$J$7986)</f>
        <v>people classified as IPC phase 3 by IPC Jan-March 2019</v>
      </c>
      <c r="EB95" s="187" t="str">
        <f>LOOKUP(2,1/('[4]Raw data'!$K$1:$K$7986=DV95),'[4]Raw data'!$I$1:$I$7986)</f>
        <v>http://www.ipcinfo.org/ipc-country-analysis/details-map/en/c/1151896/</v>
      </c>
      <c r="EC95" s="200">
        <f>LOOKUP(2,1/('[4]Raw data'!$K$1:$K$7986=DV95),'[4]Raw data'!$L$1:$L$7986)</f>
        <v>43511</v>
      </c>
      <c r="ED95" s="188" t="str">
        <f t="shared" si="8"/>
        <v>SDN001People facing severe humanitarian needs (level 4)</v>
      </c>
      <c r="EE95" s="184">
        <f>IF(LOOKUP(2,1/(Log!$K$1:$K$7986=ED95),Log!$E$1:$E$7986)="x","x",ROUND(LOOKUP(2,1/(Log!$K$1:$K$7986=ED95),Log!$E$1:$E$7986),-3))</f>
        <v>1084000</v>
      </c>
      <c r="EF95" s="188" t="str">
        <f>LOOKUP(2,1/('[4]Raw data'!$K$1:$K$7986=ED95),'[4]Raw data'!$F$1:$F$7986)</f>
        <v>IPC 15/1/2019</v>
      </c>
      <c r="EG95" s="188" t="str">
        <f>LOOKUP(2,1/('[4]Raw data'!$K$1:$K$7986=ED95),'[4]Raw data'!$G$1:$G$7986)</f>
        <v>High</v>
      </c>
      <c r="EH95" s="188">
        <f>LOOKUP(2,1/('[4]Raw data'!$K$1:$K$7986=ED95),'[4]Raw data'!$H$1:$H$7986)</f>
        <v>0</v>
      </c>
      <c r="EI95" s="188" t="str">
        <f>LOOKUP(2,1/('[4]Raw data'!$K$1:$K$7986=ED95),'[4]Raw data'!$J$1:$J$7986)</f>
        <v>people classified as IPC phase 4 by IPC Jan-March 2019</v>
      </c>
      <c r="EJ95" s="188" t="str">
        <f>LOOKUP(2,1/('[4]Raw data'!$K$1:$K$7986=ED95),'[4]Raw data'!$I$1:$I$7986)</f>
        <v>http://www.ipcinfo.org/ipc-country-analysis/details-map/en/c/1151896/</v>
      </c>
      <c r="EK95" s="207">
        <f>LOOKUP(2,1/('[4]Raw data'!$K$1:$K$7986=ED95),'[4]Raw data'!$L$1:$L$7986)</f>
        <v>43511</v>
      </c>
      <c r="EL95" s="198" t="str">
        <f t="shared" si="9"/>
        <v>SDN001People facing extreme humanitarian needs (level 5)</v>
      </c>
      <c r="EM95" s="183">
        <f>IF(LOOKUP(2,1/(Log!$K$1:$K$7986=EL95),Log!$E$1:$E$7986)="x","x",ROUND(LOOKUP(2,1/(Log!$K$1:$K$7986=EL95),Log!$E$1:$E$7986),-3))</f>
        <v>0</v>
      </c>
      <c r="EN95" s="187" t="str">
        <f>LOOKUP(2,1/('[4]Raw data'!$K$1:$K$7986=EL95),'[4]Raw data'!$F$1:$F$7986)</f>
        <v>IPC 15/1/2019</v>
      </c>
      <c r="EO95" s="187" t="str">
        <f>LOOKUP(2,1/('[4]Raw data'!$K$1:$K$7986=EL95),'[4]Raw data'!$G$1:$G$7986)</f>
        <v>High</v>
      </c>
      <c r="EP95" s="187">
        <f>LOOKUP(2,1/('[4]Raw data'!$K$1:$K$7986=EL95),'[4]Raw data'!$H$1:$H$7986)</f>
        <v>0</v>
      </c>
      <c r="EQ95" s="187" t="str">
        <f>LOOKUP(2,1/('[4]Raw data'!$K$1:$K$7986=EL95),'[4]Raw data'!$J$1:$J$7986)</f>
        <v>people classified as IPC phase 5 by IPC between Jan-March 2019</v>
      </c>
      <c r="ER95" s="187" t="str">
        <f>LOOKUP(2,1/('[4]Raw data'!$K$1:$K$7986=EL95),'[4]Raw data'!$I$1:$I$7986)</f>
        <v>http://www.ipcinfo.org/ipc-country-analysis/details-map/en/c/1151896/</v>
      </c>
      <c r="ES95" s="200">
        <f>LOOKUP(2,1/('[4]Raw data'!$K$1:$K$7986=EL95),'[4]Raw data'!$L$1:$L$7986)</f>
        <v>43511</v>
      </c>
      <c r="ET95" s="188" t="s">
        <v>5231</v>
      </c>
      <c r="EU95" s="188">
        <v>143</v>
      </c>
      <c r="EV95" s="188" t="s">
        <v>2765</v>
      </c>
      <c r="EW95" s="188" t="s">
        <v>734</v>
      </c>
      <c r="EX95" s="188">
        <v>0</v>
      </c>
      <c r="EY95" s="188" t="s">
        <v>2818</v>
      </c>
      <c r="EZ95" s="188">
        <v>0</v>
      </c>
      <c r="FA95" s="207">
        <v>43511</v>
      </c>
      <c r="FB95" s="198" t="s">
        <v>5232</v>
      </c>
      <c r="FC95" s="187">
        <v>5</v>
      </c>
      <c r="FD95" s="187" t="s">
        <v>2764</v>
      </c>
      <c r="FE95" s="187" t="s">
        <v>735</v>
      </c>
      <c r="FF95" s="187">
        <v>0</v>
      </c>
      <c r="FG95" s="187" t="s">
        <v>2824</v>
      </c>
      <c r="FH95" s="187" t="s">
        <v>2815</v>
      </c>
      <c r="FI95" s="200">
        <v>43511</v>
      </c>
      <c r="FJ95" s="198" t="s">
        <v>5233</v>
      </c>
      <c r="FK95" s="188" t="s">
        <v>445</v>
      </c>
      <c r="FL95" s="188">
        <v>0</v>
      </c>
      <c r="FM95" s="188">
        <v>0</v>
      </c>
      <c r="FN95" s="188">
        <v>0</v>
      </c>
      <c r="FO95" s="188" t="s">
        <v>1389</v>
      </c>
      <c r="FP95" s="184">
        <v>0</v>
      </c>
      <c r="FQ95" s="206">
        <v>43511</v>
      </c>
      <c r="FR95" s="198" t="s">
        <v>5234</v>
      </c>
      <c r="FS95" s="187" t="s">
        <v>445</v>
      </c>
      <c r="FT95" s="187">
        <v>0</v>
      </c>
      <c r="FU95" s="187">
        <v>0</v>
      </c>
      <c r="FV95" s="187">
        <v>0</v>
      </c>
      <c r="FW95" s="187" t="s">
        <v>1389</v>
      </c>
      <c r="FX95" s="187">
        <v>0</v>
      </c>
      <c r="FY95" s="200">
        <v>43511</v>
      </c>
      <c r="FZ95" s="188" t="s">
        <v>5235</v>
      </c>
      <c r="GA95" s="188">
        <v>2</v>
      </c>
      <c r="GB95" s="188" t="s">
        <v>2767</v>
      </c>
      <c r="GC95" s="188">
        <v>0</v>
      </c>
      <c r="GD95" s="188">
        <v>0</v>
      </c>
      <c r="GE95" s="188">
        <v>0</v>
      </c>
      <c r="GF95" s="188">
        <v>0</v>
      </c>
      <c r="GG95" s="207">
        <v>43511</v>
      </c>
      <c r="GH95" s="198" t="s">
        <v>5236</v>
      </c>
      <c r="GI95" s="187">
        <v>2</v>
      </c>
      <c r="GJ95" s="187" t="s">
        <v>2767</v>
      </c>
      <c r="GK95" s="187">
        <v>0</v>
      </c>
      <c r="GL95" s="187">
        <v>0</v>
      </c>
      <c r="GM95" s="187">
        <v>0</v>
      </c>
      <c r="GN95" s="187">
        <v>0</v>
      </c>
      <c r="GO95" s="200">
        <v>43511</v>
      </c>
      <c r="GP95" s="188" t="s">
        <v>5237</v>
      </c>
      <c r="GQ95" s="188">
        <v>1</v>
      </c>
      <c r="GR95" s="188" t="s">
        <v>2767</v>
      </c>
      <c r="GS95" s="188">
        <v>0</v>
      </c>
      <c r="GT95" s="188">
        <v>0</v>
      </c>
      <c r="GU95" s="188">
        <v>0</v>
      </c>
      <c r="GV95" s="188">
        <v>0</v>
      </c>
      <c r="GW95" s="207">
        <v>43511</v>
      </c>
      <c r="GX95" s="198" t="s">
        <v>5238</v>
      </c>
      <c r="GY95" s="187" t="s">
        <v>445</v>
      </c>
      <c r="GZ95" s="187" t="s">
        <v>2767</v>
      </c>
      <c r="HA95" s="187">
        <v>0</v>
      </c>
      <c r="HB95" s="187">
        <v>0</v>
      </c>
      <c r="HC95" s="187">
        <v>0</v>
      </c>
      <c r="HD95" s="187">
        <v>0</v>
      </c>
      <c r="HE95" s="200">
        <v>43511</v>
      </c>
      <c r="HF95" s="188" t="s">
        <v>5239</v>
      </c>
      <c r="HG95" s="188" t="s">
        <v>445</v>
      </c>
      <c r="HH95" s="188" t="s">
        <v>2767</v>
      </c>
      <c r="HI95" s="188">
        <v>0</v>
      </c>
      <c r="HJ95" s="188">
        <v>0</v>
      </c>
      <c r="HK95" s="188">
        <v>0</v>
      </c>
      <c r="HL95" s="188">
        <v>0</v>
      </c>
      <c r="HM95" s="207">
        <v>43511</v>
      </c>
      <c r="HN95" s="198" t="s">
        <v>5240</v>
      </c>
      <c r="HO95" s="187">
        <v>2</v>
      </c>
      <c r="HP95" s="187" t="s">
        <v>2767</v>
      </c>
      <c r="HQ95" s="187">
        <v>0</v>
      </c>
      <c r="HR95" s="187">
        <v>0</v>
      </c>
      <c r="HS95" s="187">
        <v>0</v>
      </c>
      <c r="HT95" s="187">
        <v>0</v>
      </c>
      <c r="HU95" s="200">
        <v>43511</v>
      </c>
      <c r="HV95" s="188" t="s">
        <v>5241</v>
      </c>
      <c r="HW95" s="188">
        <v>2</v>
      </c>
      <c r="HX95" s="188" t="s">
        <v>2767</v>
      </c>
      <c r="HY95" s="188">
        <v>0</v>
      </c>
      <c r="HZ95" s="188">
        <v>0</v>
      </c>
      <c r="IA95" s="188">
        <v>0</v>
      </c>
      <c r="IB95" s="188">
        <v>0</v>
      </c>
      <c r="IC95" s="207">
        <v>43511</v>
      </c>
      <c r="ID95" s="198" t="s">
        <v>5242</v>
      </c>
      <c r="IE95" s="187">
        <v>2</v>
      </c>
      <c r="IF95" s="187" t="s">
        <v>2767</v>
      </c>
      <c r="IG95" s="187">
        <v>0</v>
      </c>
      <c r="IH95" s="187">
        <v>0</v>
      </c>
      <c r="II95" s="187">
        <v>0</v>
      </c>
      <c r="IJ95" s="187">
        <v>0</v>
      </c>
      <c r="IK95" s="200">
        <v>43511</v>
      </c>
      <c r="IL95" s="188" t="s">
        <v>5243</v>
      </c>
      <c r="IM95" s="188">
        <v>1</v>
      </c>
      <c r="IN95" s="188" t="s">
        <v>2767</v>
      </c>
      <c r="IO95" s="188">
        <v>0</v>
      </c>
      <c r="IP95" s="188">
        <v>0</v>
      </c>
      <c r="IQ95" s="188">
        <v>0</v>
      </c>
      <c r="IR95" s="188">
        <v>0</v>
      </c>
      <c r="IS95" s="207">
        <v>43511</v>
      </c>
    </row>
    <row r="96" spans="1:253" x14ac:dyDescent="0.3">
      <c r="A96" t="s">
        <v>1402</v>
      </c>
      <c r="B96" t="s">
        <v>861</v>
      </c>
      <c r="C96" t="s">
        <v>835</v>
      </c>
      <c r="D96" t="str">
        <f>Lists!C:C</f>
        <v>Sudan</v>
      </c>
      <c r="E96" t="s">
        <v>304</v>
      </c>
      <c r="F96" t="s">
        <v>5244</v>
      </c>
      <c r="G96" s="186">
        <v>45437440</v>
      </c>
      <c r="H96" s="187" t="s">
        <v>2762</v>
      </c>
      <c r="I96" s="187" t="s">
        <v>734</v>
      </c>
      <c r="J96" s="187">
        <v>0</v>
      </c>
      <c r="K96" s="187" t="s">
        <v>2809</v>
      </c>
      <c r="L96" s="187" t="s">
        <v>2808</v>
      </c>
      <c r="M96" s="201">
        <v>43511</v>
      </c>
      <c r="N96" s="198" t="s">
        <v>5245</v>
      </c>
      <c r="O96" s="189">
        <v>1861484</v>
      </c>
      <c r="P96" s="189" t="s">
        <v>2763</v>
      </c>
      <c r="Q96" s="189" t="s">
        <v>734</v>
      </c>
      <c r="R96" s="189">
        <v>0</v>
      </c>
      <c r="S96" s="189" t="s">
        <v>2811</v>
      </c>
      <c r="T96" s="189" t="s">
        <v>2810</v>
      </c>
      <c r="U96" s="204">
        <v>43511</v>
      </c>
      <c r="V96" s="198" t="s">
        <v>5246</v>
      </c>
      <c r="W96" s="187">
        <v>45437440</v>
      </c>
      <c r="X96" s="187" t="s">
        <v>2762</v>
      </c>
      <c r="Y96" s="187" t="s">
        <v>734</v>
      </c>
      <c r="Z96" s="187">
        <v>0</v>
      </c>
      <c r="AA96" s="187" t="s">
        <v>2825</v>
      </c>
      <c r="AB96" s="187" t="s">
        <v>2812</v>
      </c>
      <c r="AC96" s="201">
        <v>43511</v>
      </c>
      <c r="AD96" s="198" t="s">
        <v>5247</v>
      </c>
      <c r="AE96" s="188">
        <v>19130691</v>
      </c>
      <c r="AF96" s="188" t="s">
        <v>2766</v>
      </c>
      <c r="AG96" s="188" t="s">
        <v>734</v>
      </c>
      <c r="AH96" s="188">
        <v>0</v>
      </c>
      <c r="AI96" s="188" t="s">
        <v>2826</v>
      </c>
      <c r="AJ96" s="188" t="s">
        <v>2819</v>
      </c>
      <c r="AK96" s="207">
        <v>43511</v>
      </c>
      <c r="AL96" s="198" t="s">
        <v>5248</v>
      </c>
      <c r="AM96" s="187">
        <v>2650397</v>
      </c>
      <c r="AN96" s="187" t="s">
        <v>2764</v>
      </c>
      <c r="AO96" s="187" t="s">
        <v>734</v>
      </c>
      <c r="AP96" s="187">
        <v>0</v>
      </c>
      <c r="AQ96" s="187" t="s">
        <v>2828</v>
      </c>
      <c r="AR96" s="187" t="s">
        <v>2827</v>
      </c>
      <c r="AS96" s="201">
        <v>43511</v>
      </c>
      <c r="AT96" s="188" t="s">
        <v>5249</v>
      </c>
      <c r="AU96" s="188" t="s">
        <v>445</v>
      </c>
      <c r="AV96" s="188">
        <v>0</v>
      </c>
      <c r="AW96" s="188">
        <v>0</v>
      </c>
      <c r="AX96" s="188">
        <v>0</v>
      </c>
      <c r="AY96" s="188" t="s">
        <v>1389</v>
      </c>
      <c r="AZ96" s="188">
        <v>0</v>
      </c>
      <c r="BA96" s="207">
        <v>43511</v>
      </c>
      <c r="BB96" s="198" t="s">
        <v>5250</v>
      </c>
      <c r="BC96" s="187" t="s">
        <v>445</v>
      </c>
      <c r="BD96" s="187">
        <v>0</v>
      </c>
      <c r="BE96" s="187">
        <v>0</v>
      </c>
      <c r="BF96" s="187">
        <v>0</v>
      </c>
      <c r="BG96" s="187" t="s">
        <v>2817</v>
      </c>
      <c r="BH96" s="187">
        <v>0</v>
      </c>
      <c r="BI96" s="200">
        <v>43511</v>
      </c>
      <c r="BJ96" s="188" t="s">
        <v>5251</v>
      </c>
      <c r="BK96" s="188">
        <v>143</v>
      </c>
      <c r="BL96" s="188" t="s">
        <v>2765</v>
      </c>
      <c r="BM96" s="188" t="s">
        <v>734</v>
      </c>
      <c r="BN96" s="188">
        <v>0</v>
      </c>
      <c r="BO96" s="188" t="s">
        <v>2818</v>
      </c>
      <c r="BP96" s="188" t="s">
        <v>2850</v>
      </c>
      <c r="BQ96" s="207">
        <v>43511</v>
      </c>
      <c r="BR96" s="198" t="s">
        <v>5252</v>
      </c>
      <c r="BS96" s="187" t="s">
        <v>445</v>
      </c>
      <c r="BT96" s="187">
        <v>0</v>
      </c>
      <c r="BU96" s="187">
        <v>0</v>
      </c>
      <c r="BV96" s="187">
        <v>0</v>
      </c>
      <c r="BW96" s="187" t="s">
        <v>1389</v>
      </c>
      <c r="BX96" s="187">
        <v>0</v>
      </c>
      <c r="BY96" s="200">
        <v>43511</v>
      </c>
      <c r="BZ96" s="188" t="s">
        <v>5253</v>
      </c>
      <c r="CA96" s="188" t="s">
        <v>445</v>
      </c>
      <c r="CB96" s="188">
        <v>0</v>
      </c>
      <c r="CC96" s="188">
        <v>0</v>
      </c>
      <c r="CD96" s="188">
        <v>0</v>
      </c>
      <c r="CE96" s="188" t="s">
        <v>1389</v>
      </c>
      <c r="CF96" s="188">
        <v>0</v>
      </c>
      <c r="CG96" s="207">
        <v>43511</v>
      </c>
      <c r="CH96" s="198" t="s">
        <v>5254</v>
      </c>
      <c r="CI96" s="188" t="e">
        <v>#N/A</v>
      </c>
      <c r="CJ96" s="188" t="e">
        <v>#N/A</v>
      </c>
      <c r="CK96" s="188" t="e">
        <v>#N/A</v>
      </c>
      <c r="CL96" s="188" t="e">
        <v>#N/A</v>
      </c>
      <c r="CM96" s="188" t="e">
        <v>#N/A</v>
      </c>
      <c r="CN96" s="188" t="e">
        <v>#N/A</v>
      </c>
      <c r="CO96" s="195" t="e">
        <v>#N/A</v>
      </c>
      <c r="CP96" s="188" t="s">
        <v>5255</v>
      </c>
      <c r="CQ96" s="187" t="s">
        <v>445</v>
      </c>
      <c r="CR96" s="187">
        <v>0</v>
      </c>
      <c r="CS96" s="187">
        <v>0</v>
      </c>
      <c r="CT96" s="187">
        <v>0</v>
      </c>
      <c r="CU96" s="187" t="s">
        <v>1389</v>
      </c>
      <c r="CV96" s="187">
        <v>0</v>
      </c>
      <c r="CW96" s="200">
        <v>43511</v>
      </c>
      <c r="CX96" s="184" t="str">
        <f t="shared" si="10"/>
        <v>SDN002People in Need</v>
      </c>
      <c r="CY96" s="184">
        <f>IF(LOOKUP(2,1/(Log!$K$1:$K$7986=CX96),Log!$E$1:$E$7986)="x","x",ROUND(LOOKUP(2,1/(Log!$K$1:$K$7986=CX96),Log!$E$1:$E$7986),-3))</f>
        <v>5759000</v>
      </c>
      <c r="CZ96" s="188" t="str">
        <f>LOOKUP(2,1/('[4]Raw data'!$K$1:$K$7986=CX96),'[4]Raw data'!$F$1:$F$7986)</f>
        <v>IPC 15/1/2019</v>
      </c>
      <c r="DA96" s="188" t="str">
        <f>LOOKUP(2,1/('[4]Raw data'!$K$1:$K$7986=CX96),'[4]Raw data'!$G$1:$G$7986)</f>
        <v>Low</v>
      </c>
      <c r="DB96" s="188">
        <f>LOOKUP(2,1/('[4]Raw data'!$K$1:$K$7986=CX96),'[4]Raw data'!$H$1:$H$7986)</f>
        <v>0</v>
      </c>
      <c r="DC96" s="188" t="str">
        <f>LOOKUP(2,1/('[4]Raw data'!$K$1:$K$7986=CX96),'[4]Raw data'!$J$1:$J$7986)</f>
        <v>people classified as food insecure (phase 3-5) by IPC Jan-March 2019 as this matches the procedures that the HNO follows. 3.14 estimanted number of people in need of hum assitance in Darfur States. (breakdown: 1760000 IDPs, 300000 refugees, 780000 residents, 295710 returnees). 235,000 IDPs in need in the two areas</v>
      </c>
      <c r="DD96" s="188" t="str">
        <f>LOOKUP(2,1/('[4]Raw data'!$K$1:$K$7986=CX96),'[4]Raw data'!$I$1:$I$7986)</f>
        <v>http://www.ipcinfo.org/ipc-country-analysis/details-map/en/c/1151896/</v>
      </c>
      <c r="DE96" s="207">
        <f>LOOKUP(2,1/('[4]Raw data'!$K$1:$K$7986=CX96),'[4]Raw data'!$L$1:$L$7986)</f>
        <v>43511</v>
      </c>
      <c r="DF96" s="197" t="str">
        <f t="shared" si="11"/>
        <v>SDN002People facing minimal humanitarian needs (level 1)</v>
      </c>
      <c r="DG96" s="183">
        <f>IF(LOOKUP(2,1/(Log!$K$1:$K$7986=DF96),Log!$E$1:$E$7986)="x","x",ROUND(LOOKUP(2,1/(Log!$K$1:$K$7986=DF96),Log!$E$1:$E$7986),-3))</f>
        <v>0</v>
      </c>
      <c r="DH96" s="187" t="str">
        <f>LOOKUP(2,1/('[4]Raw data'!$K$1:$K$7986=DF96),'[4]Raw data'!$F$1:$F$7986)</f>
        <v>IPC 15/1/2019</v>
      </c>
      <c r="DI96" s="187" t="str">
        <f>LOOKUP(2,1/('[4]Raw data'!$K$1:$K$7986=DF96),'[4]Raw data'!$G$1:$G$7986)</f>
        <v>Medium</v>
      </c>
      <c r="DJ96" s="187">
        <f>LOOKUP(2,1/('[4]Raw data'!$K$1:$K$7986=DF96),'[4]Raw data'!$H$1:$H$7986)</f>
        <v>0</v>
      </c>
      <c r="DK96" s="187">
        <f>LOOKUP(2,1/('[4]Raw data'!$K$1:$K$7986=DF96),'[4]Raw data'!$J$1:$J$7986)</f>
        <v>0</v>
      </c>
      <c r="DL96" s="187" t="str">
        <f>LOOKUP(2,1/('[4]Raw data'!$K$1:$K$7986=DF96),'[4]Raw data'!$I$1:$I$7986)</f>
        <v>http://www.ipcinfo.org/ipc-country-analysis/details-map/en/c/1151896/</v>
      </c>
      <c r="DM96" s="200">
        <f>LOOKUP(2,1/('[4]Raw data'!$K$1:$K$7986=DF96),'[4]Raw data'!$L$1:$L$7986)</f>
        <v>43511</v>
      </c>
      <c r="DN96" s="188" t="str">
        <f t="shared" si="6"/>
        <v>SDN002People facing stressed humanitarian needs (level 2)</v>
      </c>
      <c r="DO96" s="184">
        <f>IF(LOOKUP(2,1/(Log!$K$1:$K$7986=DN96),Log!$E$1:$E$7986)="x","x",ROUND(LOOKUP(2,1/(Log!$K$1:$K$7986=DN96),Log!$E$1:$E$7986),-3))</f>
        <v>0</v>
      </c>
      <c r="DP96" s="188" t="str">
        <f>LOOKUP(2,1/('[4]Raw data'!$K$1:$K$7986=DN96),'[4]Raw data'!$F$1:$F$7986)</f>
        <v>IPC 15/1/2019</v>
      </c>
      <c r="DQ96" s="188" t="str">
        <f>LOOKUP(2,1/('[4]Raw data'!$K$1:$K$7986=DN96),'[4]Raw data'!$G$1:$G$7986)</f>
        <v>Medium</v>
      </c>
      <c r="DR96" s="188">
        <f>LOOKUP(2,1/('[4]Raw data'!$K$1:$K$7986=DN96),'[4]Raw data'!$H$1:$H$7986)</f>
        <v>0</v>
      </c>
      <c r="DS96" s="188">
        <f>LOOKUP(2,1/('[4]Raw data'!$K$1:$K$7986=DN96),'[4]Raw data'!$J$1:$J$7986)</f>
        <v>0</v>
      </c>
      <c r="DT96" s="188" t="str">
        <f>LOOKUP(2,1/('[4]Raw data'!$K$1:$K$7986=DN96),'[4]Raw data'!$I$1:$I$7986)</f>
        <v>http://www.ipcinfo.org/ipc-country-analysis/details-map/en/c/1151896/</v>
      </c>
      <c r="DU96" s="207">
        <f>LOOKUP(2,1/('[4]Raw data'!$K$1:$K$7986=DN96),'[4]Raw data'!$L$1:$L$7986)</f>
        <v>43511</v>
      </c>
      <c r="DV96" s="198" t="str">
        <f t="shared" si="7"/>
        <v>SDN002People  facing moderate humanitarian needs (level 3)</v>
      </c>
      <c r="DW96" s="183">
        <f>IF(LOOKUP(2,1/(Log!$K$1:$K$7986=DV96),Log!$E$1:$E$7986)="x","x",ROUND(LOOKUP(2,1/(Log!$K$1:$K$7986=DV96),Log!$E$1:$E$7986),-3))</f>
        <v>4676000</v>
      </c>
      <c r="DX96" s="187" t="str">
        <f>LOOKUP(2,1/('[4]Raw data'!$K$1:$K$7986=DV96),'[4]Raw data'!$F$1:$F$7986)</f>
        <v>IPC 15/1/2019</v>
      </c>
      <c r="DY96" s="187" t="str">
        <f>LOOKUP(2,1/('[4]Raw data'!$K$1:$K$7986=DV96),'[4]Raw data'!$G$1:$G$7986)</f>
        <v>High</v>
      </c>
      <c r="DZ96" s="187">
        <f>LOOKUP(2,1/('[4]Raw data'!$K$1:$K$7986=DV96),'[4]Raw data'!$H$1:$H$7986)</f>
        <v>0</v>
      </c>
      <c r="EA96" s="187" t="str">
        <f>LOOKUP(2,1/('[4]Raw data'!$K$1:$K$7986=DV96),'[4]Raw data'!$J$1:$J$7986)</f>
        <v>people classified as IPC phase 3 by IPC Jan-March 2019</v>
      </c>
      <c r="EB96" s="187" t="str">
        <f>LOOKUP(2,1/('[4]Raw data'!$K$1:$K$7986=DV96),'[4]Raw data'!$I$1:$I$7986)</f>
        <v>http://www.ipcinfo.org/ipc-country-analysis/details-map/en/c/1151896/</v>
      </c>
      <c r="EC96" s="200">
        <f>LOOKUP(2,1/('[4]Raw data'!$K$1:$K$7986=DV96),'[4]Raw data'!$L$1:$L$7986)</f>
        <v>43511</v>
      </c>
      <c r="ED96" s="188" t="str">
        <f t="shared" si="8"/>
        <v>SDN002People facing severe humanitarian needs (level 4)</v>
      </c>
      <c r="EE96" s="184">
        <f>IF(LOOKUP(2,1/(Log!$K$1:$K$7986=ED96),Log!$E$1:$E$7986)="x","x",ROUND(LOOKUP(2,1/(Log!$K$1:$K$7986=ED96),Log!$E$1:$E$7986),-3))</f>
        <v>1084000</v>
      </c>
      <c r="EF96" s="188" t="str">
        <f>LOOKUP(2,1/('[4]Raw data'!$K$1:$K$7986=ED96),'[4]Raw data'!$F$1:$F$7986)</f>
        <v>IPC 15/1/2019</v>
      </c>
      <c r="EG96" s="188" t="str">
        <f>LOOKUP(2,1/('[4]Raw data'!$K$1:$K$7986=ED96),'[4]Raw data'!$G$1:$G$7986)</f>
        <v>High</v>
      </c>
      <c r="EH96" s="188">
        <f>LOOKUP(2,1/('[4]Raw data'!$K$1:$K$7986=ED96),'[4]Raw data'!$H$1:$H$7986)</f>
        <v>0</v>
      </c>
      <c r="EI96" s="188" t="str">
        <f>LOOKUP(2,1/('[4]Raw data'!$K$1:$K$7986=ED96),'[4]Raw data'!$J$1:$J$7986)</f>
        <v>people classified as IPC phase 4 by IPC Jan-March 2019</v>
      </c>
      <c r="EJ96" s="188" t="str">
        <f>LOOKUP(2,1/('[4]Raw data'!$K$1:$K$7986=ED96),'[4]Raw data'!$I$1:$I$7986)</f>
        <v>http://www.ipcinfo.org/ipc-country-analysis/details-map/en/c/1151896/</v>
      </c>
      <c r="EK96" s="207">
        <f>LOOKUP(2,1/('[4]Raw data'!$K$1:$K$7986=ED96),'[4]Raw data'!$L$1:$L$7986)</f>
        <v>43511</v>
      </c>
      <c r="EL96" s="198" t="str">
        <f t="shared" si="9"/>
        <v>SDN002People facing extreme humanitarian needs (level 5)</v>
      </c>
      <c r="EM96" s="183">
        <f>IF(LOOKUP(2,1/(Log!$K$1:$K$7986=EL96),Log!$E$1:$E$7986)="x","x",ROUND(LOOKUP(2,1/(Log!$K$1:$K$7986=EL96),Log!$E$1:$E$7986),-3))</f>
        <v>0</v>
      </c>
      <c r="EN96" s="187" t="str">
        <f>LOOKUP(2,1/('[4]Raw data'!$K$1:$K$7986=EL96),'[4]Raw data'!$F$1:$F$7986)</f>
        <v>IPC 15/1/2019</v>
      </c>
      <c r="EO96" s="187" t="str">
        <f>LOOKUP(2,1/('[4]Raw data'!$K$1:$K$7986=EL96),'[4]Raw data'!$G$1:$G$7986)</f>
        <v>Medium</v>
      </c>
      <c r="EP96" s="187">
        <f>LOOKUP(2,1/('[4]Raw data'!$K$1:$K$7986=EL96),'[4]Raw data'!$H$1:$H$7986)</f>
        <v>0</v>
      </c>
      <c r="EQ96" s="187" t="str">
        <f>LOOKUP(2,1/('[4]Raw data'!$K$1:$K$7986=EL96),'[4]Raw data'!$J$1:$J$7986)</f>
        <v>people classified as IPC phase 5 by IPC between Jan-March 2019</v>
      </c>
      <c r="ER96" s="187" t="str">
        <f>LOOKUP(2,1/('[4]Raw data'!$K$1:$K$7986=EL96),'[4]Raw data'!$I$1:$I$7986)</f>
        <v>http://www.ipcinfo.org/ipc-country-analysis/details-map/en/c/1151896/</v>
      </c>
      <c r="ES96" s="200">
        <f>LOOKUP(2,1/('[4]Raw data'!$K$1:$K$7986=EL96),'[4]Raw data'!$L$1:$L$7986)</f>
        <v>43511</v>
      </c>
      <c r="ET96" s="188" t="s">
        <v>5256</v>
      </c>
      <c r="EU96" s="188">
        <v>143</v>
      </c>
      <c r="EV96" s="188" t="s">
        <v>2765</v>
      </c>
      <c r="EW96" s="188" t="s">
        <v>734</v>
      </c>
      <c r="EX96" s="188">
        <v>0</v>
      </c>
      <c r="EY96" s="188" t="s">
        <v>2818</v>
      </c>
      <c r="EZ96" s="188">
        <v>0</v>
      </c>
      <c r="FA96" s="207">
        <v>43511</v>
      </c>
      <c r="FB96" s="198" t="s">
        <v>5257</v>
      </c>
      <c r="FC96" s="187">
        <v>5</v>
      </c>
      <c r="FD96" s="187">
        <v>0</v>
      </c>
      <c r="FE96" s="187">
        <v>0</v>
      </c>
      <c r="FF96" s="187">
        <v>0</v>
      </c>
      <c r="FG96" s="187" t="s">
        <v>2830</v>
      </c>
      <c r="FH96" s="187">
        <v>0</v>
      </c>
      <c r="FI96" s="200">
        <v>43511</v>
      </c>
      <c r="FJ96" s="198" t="s">
        <v>5258</v>
      </c>
      <c r="FK96" s="188" t="s">
        <v>445</v>
      </c>
      <c r="FL96" s="188">
        <v>0</v>
      </c>
      <c r="FM96" s="188">
        <v>0</v>
      </c>
      <c r="FN96" s="188">
        <v>0</v>
      </c>
      <c r="FO96" s="188" t="s">
        <v>1389</v>
      </c>
      <c r="FP96" s="184">
        <v>0</v>
      </c>
      <c r="FQ96" s="206">
        <v>43511</v>
      </c>
      <c r="FR96" s="198" t="s">
        <v>5259</v>
      </c>
      <c r="FS96" s="187" t="s">
        <v>445</v>
      </c>
      <c r="FT96" s="187">
        <v>0</v>
      </c>
      <c r="FU96" s="187">
        <v>0</v>
      </c>
      <c r="FV96" s="187">
        <v>0</v>
      </c>
      <c r="FW96" s="187" t="s">
        <v>1389</v>
      </c>
      <c r="FX96" s="187">
        <v>0</v>
      </c>
      <c r="FY96" s="200">
        <v>43511</v>
      </c>
      <c r="FZ96" s="188" t="s">
        <v>5260</v>
      </c>
      <c r="GA96" s="188">
        <v>2</v>
      </c>
      <c r="GB96" s="188" t="s">
        <v>2767</v>
      </c>
      <c r="GC96" s="188">
        <v>0</v>
      </c>
      <c r="GD96" s="188">
        <v>0</v>
      </c>
      <c r="GE96" s="188">
        <v>0</v>
      </c>
      <c r="GF96" s="188">
        <v>0</v>
      </c>
      <c r="GG96" s="207">
        <v>43511</v>
      </c>
      <c r="GH96" s="198" t="s">
        <v>5261</v>
      </c>
      <c r="GI96" s="187">
        <v>2</v>
      </c>
      <c r="GJ96" s="187" t="s">
        <v>2767</v>
      </c>
      <c r="GK96" s="187">
        <v>0</v>
      </c>
      <c r="GL96" s="187">
        <v>0</v>
      </c>
      <c r="GM96" s="187">
        <v>0</v>
      </c>
      <c r="GN96" s="187">
        <v>0</v>
      </c>
      <c r="GO96" s="200">
        <v>43511</v>
      </c>
      <c r="GP96" s="188" t="s">
        <v>5262</v>
      </c>
      <c r="GQ96" s="188">
        <v>1</v>
      </c>
      <c r="GR96" s="188" t="s">
        <v>2767</v>
      </c>
      <c r="GS96" s="188">
        <v>0</v>
      </c>
      <c r="GT96" s="188">
        <v>0</v>
      </c>
      <c r="GU96" s="188">
        <v>0</v>
      </c>
      <c r="GV96" s="188">
        <v>0</v>
      </c>
      <c r="GW96" s="207">
        <v>43511</v>
      </c>
      <c r="GX96" s="198" t="s">
        <v>5263</v>
      </c>
      <c r="GY96" s="187" t="s">
        <v>445</v>
      </c>
      <c r="GZ96" s="187" t="s">
        <v>2767</v>
      </c>
      <c r="HA96" s="187">
        <v>0</v>
      </c>
      <c r="HB96" s="187">
        <v>0</v>
      </c>
      <c r="HC96" s="187">
        <v>0</v>
      </c>
      <c r="HD96" s="187">
        <v>0</v>
      </c>
      <c r="HE96" s="200">
        <v>43511</v>
      </c>
      <c r="HF96" s="188" t="s">
        <v>5264</v>
      </c>
      <c r="HG96" s="188" t="s">
        <v>445</v>
      </c>
      <c r="HH96" s="188" t="s">
        <v>2767</v>
      </c>
      <c r="HI96" s="188">
        <v>0</v>
      </c>
      <c r="HJ96" s="188">
        <v>0</v>
      </c>
      <c r="HK96" s="188">
        <v>0</v>
      </c>
      <c r="HL96" s="188">
        <v>0</v>
      </c>
      <c r="HM96" s="207">
        <v>43511</v>
      </c>
      <c r="HN96" s="198" t="s">
        <v>5265</v>
      </c>
      <c r="HO96" s="187">
        <v>2</v>
      </c>
      <c r="HP96" s="187" t="s">
        <v>2767</v>
      </c>
      <c r="HQ96" s="187">
        <v>0</v>
      </c>
      <c r="HR96" s="187">
        <v>0</v>
      </c>
      <c r="HS96" s="187">
        <v>0</v>
      </c>
      <c r="HT96" s="187">
        <v>0</v>
      </c>
      <c r="HU96" s="200">
        <v>43511</v>
      </c>
      <c r="HV96" s="188" t="s">
        <v>5266</v>
      </c>
      <c r="HW96" s="188">
        <v>2</v>
      </c>
      <c r="HX96" s="188" t="s">
        <v>2767</v>
      </c>
      <c r="HY96" s="188">
        <v>0</v>
      </c>
      <c r="HZ96" s="188">
        <v>0</v>
      </c>
      <c r="IA96" s="188">
        <v>0</v>
      </c>
      <c r="IB96" s="188">
        <v>0</v>
      </c>
      <c r="IC96" s="207">
        <v>43511</v>
      </c>
      <c r="ID96" s="198" t="s">
        <v>5267</v>
      </c>
      <c r="IE96" s="187">
        <v>2</v>
      </c>
      <c r="IF96" s="187" t="s">
        <v>2767</v>
      </c>
      <c r="IG96" s="187">
        <v>0</v>
      </c>
      <c r="IH96" s="187">
        <v>0</v>
      </c>
      <c r="II96" s="187">
        <v>0</v>
      </c>
      <c r="IJ96" s="187">
        <v>0</v>
      </c>
      <c r="IK96" s="200">
        <v>43511</v>
      </c>
      <c r="IL96" s="188" t="s">
        <v>5268</v>
      </c>
      <c r="IM96" s="188">
        <v>1</v>
      </c>
      <c r="IN96" s="188" t="s">
        <v>2767</v>
      </c>
      <c r="IO96" s="188">
        <v>0</v>
      </c>
      <c r="IP96" s="188">
        <v>0</v>
      </c>
      <c r="IQ96" s="188">
        <v>0</v>
      </c>
      <c r="IR96" s="188">
        <v>0</v>
      </c>
      <c r="IS96" s="207">
        <v>43511</v>
      </c>
    </row>
    <row r="97" spans="1:253" x14ac:dyDescent="0.3">
      <c r="A97" t="s">
        <v>796</v>
      </c>
      <c r="B97" t="s">
        <v>862</v>
      </c>
      <c r="C97" t="s">
        <v>836</v>
      </c>
      <c r="D97" t="str">
        <f>Lists!C:C</f>
        <v>Sudan</v>
      </c>
      <c r="E97" t="s">
        <v>304</v>
      </c>
      <c r="F97" t="s">
        <v>5269</v>
      </c>
      <c r="G97" s="186">
        <v>45437440</v>
      </c>
      <c r="H97" s="187" t="s">
        <v>2762</v>
      </c>
      <c r="I97" s="187" t="s">
        <v>734</v>
      </c>
      <c r="J97" s="187">
        <v>0</v>
      </c>
      <c r="K97" s="187" t="s">
        <v>2809</v>
      </c>
      <c r="L97" s="187" t="s">
        <v>2808</v>
      </c>
      <c r="M97" s="201">
        <v>43511</v>
      </c>
      <c r="N97" s="198" t="s">
        <v>5270</v>
      </c>
      <c r="O97" s="189">
        <v>36710</v>
      </c>
      <c r="P97" s="189" t="s">
        <v>2769</v>
      </c>
      <c r="Q97" s="189" t="s">
        <v>733</v>
      </c>
      <c r="R97" s="189">
        <v>0</v>
      </c>
      <c r="S97" s="189" t="s">
        <v>2840</v>
      </c>
      <c r="T97" s="189" t="s">
        <v>2839</v>
      </c>
      <c r="U97" s="204">
        <v>43511</v>
      </c>
      <c r="V97" s="198" t="s">
        <v>5271</v>
      </c>
      <c r="W97" s="187">
        <v>2537747</v>
      </c>
      <c r="X97" s="187" t="s">
        <v>2769</v>
      </c>
      <c r="Y97" s="187" t="s">
        <v>733</v>
      </c>
      <c r="Z97" s="187">
        <v>0</v>
      </c>
      <c r="AA97" s="187" t="s">
        <v>2841</v>
      </c>
      <c r="AB97" s="187" t="s">
        <v>2839</v>
      </c>
      <c r="AC97" s="201">
        <v>43511</v>
      </c>
      <c r="AD97" s="198" t="s">
        <v>5272</v>
      </c>
      <c r="AE97" s="188">
        <v>120973</v>
      </c>
      <c r="AF97" s="188" t="s">
        <v>1548</v>
      </c>
      <c r="AG97" s="188" t="s">
        <v>733</v>
      </c>
      <c r="AH97" s="188">
        <v>0</v>
      </c>
      <c r="AI97" s="188" t="s">
        <v>2834</v>
      </c>
      <c r="AJ97" s="188" t="s">
        <v>2832</v>
      </c>
      <c r="AK97" s="207">
        <v>43511</v>
      </c>
      <c r="AL97" s="198" t="s">
        <v>5273</v>
      </c>
      <c r="AM97" s="187">
        <v>120973</v>
      </c>
      <c r="AN97" s="187" t="s">
        <v>1548</v>
      </c>
      <c r="AO97" s="187" t="s">
        <v>735</v>
      </c>
      <c r="AP97" s="187">
        <v>0</v>
      </c>
      <c r="AQ97" s="187" t="s">
        <v>2842</v>
      </c>
      <c r="AR97" s="187" t="s">
        <v>2832</v>
      </c>
      <c r="AS97" s="201">
        <v>43511</v>
      </c>
      <c r="AT97" s="188" t="s">
        <v>5274</v>
      </c>
      <c r="AU97" s="188" t="s">
        <v>445</v>
      </c>
      <c r="AV97" s="188">
        <v>0</v>
      </c>
      <c r="AW97" s="188">
        <v>0</v>
      </c>
      <c r="AX97" s="188">
        <v>0</v>
      </c>
      <c r="AY97" s="188" t="s">
        <v>1389</v>
      </c>
      <c r="AZ97" s="188">
        <v>0</v>
      </c>
      <c r="BA97" s="207">
        <v>43511</v>
      </c>
      <c r="BB97" s="198" t="s">
        <v>5275</v>
      </c>
      <c r="BC97" s="187" t="s">
        <v>445</v>
      </c>
      <c r="BD97" s="187">
        <v>0</v>
      </c>
      <c r="BE97" s="187">
        <v>0</v>
      </c>
      <c r="BF97" s="187">
        <v>0</v>
      </c>
      <c r="BG97" s="187" t="s">
        <v>1389</v>
      </c>
      <c r="BH97" s="187">
        <v>0</v>
      </c>
      <c r="BI97" s="200">
        <v>43511</v>
      </c>
      <c r="BJ97" s="188" t="s">
        <v>5276</v>
      </c>
      <c r="BK97" s="188" t="s">
        <v>445</v>
      </c>
      <c r="BL97" s="188">
        <v>0</v>
      </c>
      <c r="BM97" s="188">
        <v>0</v>
      </c>
      <c r="BN97" s="188">
        <v>0</v>
      </c>
      <c r="BO97" s="188" t="s">
        <v>1389</v>
      </c>
      <c r="BP97" s="188">
        <v>0</v>
      </c>
      <c r="BQ97" s="207">
        <v>43511</v>
      </c>
      <c r="BR97" s="198" t="s">
        <v>5277</v>
      </c>
      <c r="BS97" s="187" t="s">
        <v>445</v>
      </c>
      <c r="BT97" s="187">
        <v>0</v>
      </c>
      <c r="BU97" s="187">
        <v>0</v>
      </c>
      <c r="BV97" s="187">
        <v>0</v>
      </c>
      <c r="BW97" s="187" t="s">
        <v>1389</v>
      </c>
      <c r="BX97" s="187">
        <v>0</v>
      </c>
      <c r="BY97" s="200">
        <v>43511</v>
      </c>
      <c r="BZ97" s="188" t="s">
        <v>5278</v>
      </c>
      <c r="CA97" s="188">
        <v>0</v>
      </c>
      <c r="CB97" s="188">
        <v>0</v>
      </c>
      <c r="CC97" s="188">
        <v>0</v>
      </c>
      <c r="CD97" s="188">
        <v>0</v>
      </c>
      <c r="CE97" s="188">
        <v>0</v>
      </c>
      <c r="CF97" s="188">
        <v>0</v>
      </c>
      <c r="CG97" s="207">
        <v>43511</v>
      </c>
      <c r="CH97" s="198" t="s">
        <v>5279</v>
      </c>
      <c r="CI97" s="188" t="e">
        <v>#N/A</v>
      </c>
      <c r="CJ97" s="188" t="e">
        <v>#N/A</v>
      </c>
      <c r="CK97" s="188" t="e">
        <v>#N/A</v>
      </c>
      <c r="CL97" s="188" t="e">
        <v>#N/A</v>
      </c>
      <c r="CM97" s="188" t="e">
        <v>#N/A</v>
      </c>
      <c r="CN97" s="188" t="e">
        <v>#N/A</v>
      </c>
      <c r="CO97" s="195" t="e">
        <v>#N/A</v>
      </c>
      <c r="CP97" s="188" t="s">
        <v>5280</v>
      </c>
      <c r="CQ97" s="187" t="s">
        <v>445</v>
      </c>
      <c r="CR97" s="187">
        <v>0</v>
      </c>
      <c r="CS97" s="187">
        <v>0</v>
      </c>
      <c r="CT97" s="187">
        <v>0</v>
      </c>
      <c r="CU97" s="187" t="s">
        <v>1389</v>
      </c>
      <c r="CV97" s="187">
        <v>0</v>
      </c>
      <c r="CW97" s="200">
        <v>43511</v>
      </c>
      <c r="CX97" s="184" t="str">
        <f t="shared" si="10"/>
        <v>SDN003People in Need</v>
      </c>
      <c r="CY97" s="184">
        <f>IF(LOOKUP(2,1/(Log!$K$1:$K$7986=CX97),Log!$E$1:$E$7986)="x","x",ROUND(LOOKUP(2,1/(Log!$K$1:$K$7986=CX97),Log!$E$1:$E$7986),-3))</f>
        <v>121000</v>
      </c>
      <c r="CZ97" s="188" t="str">
        <f>LOOKUP(2,1/('[4]Raw data'!$K$1:$K$7986=CX97),'[4]Raw data'!$F$1:$F$7986)</f>
        <v>UNHCR 31/12/2018</v>
      </c>
      <c r="DA97" s="188" t="str">
        <f>LOOKUP(2,1/('[4]Raw data'!$K$1:$K$7986=CX97),'[4]Raw data'!$G$1:$G$7986)</f>
        <v>Medium</v>
      </c>
      <c r="DB97" s="188">
        <f>LOOKUP(2,1/('[4]Raw data'!$K$1:$K$7986=CX97),'[4]Raw data'!$H$1:$H$7986)</f>
        <v>0</v>
      </c>
      <c r="DC97" s="188">
        <f>LOOKUP(2,1/('[4]Raw data'!$K$1:$K$7986=CX97),'[4]Raw data'!$J$1:$J$7986)</f>
        <v>0</v>
      </c>
      <c r="DD97" s="188" t="str">
        <f>LOOKUP(2,1/('[4]Raw data'!$K$1:$K$7986=CX97),'[4]Raw data'!$I$1:$I$7986)</f>
        <v>https://reliefweb.int/sites/reliefweb.int/files/resources/67675.pdf</v>
      </c>
      <c r="DE97" s="207">
        <f>LOOKUP(2,1/('[4]Raw data'!$K$1:$K$7986=CX97),'[4]Raw data'!$L$1:$L$7986)</f>
        <v>43511</v>
      </c>
      <c r="DF97" s="197" t="str">
        <f t="shared" si="11"/>
        <v>SDN003People facing minimal humanitarian needs (level 1)</v>
      </c>
      <c r="DG97" s="183">
        <f>IF(LOOKUP(2,1/(Log!$K$1:$K$7986=DF97),Log!$E$1:$E$7986)="x","x",ROUND(LOOKUP(2,1/(Log!$K$1:$K$7986=DF97),Log!$E$1:$E$7986),-3))</f>
        <v>0</v>
      </c>
      <c r="DH97" s="187">
        <f>LOOKUP(2,1/('[4]Raw data'!$K$1:$K$7986=DF97),'[4]Raw data'!$F$1:$F$7986)</f>
        <v>0</v>
      </c>
      <c r="DI97" s="187" t="str">
        <f>LOOKUP(2,1/('[4]Raw data'!$K$1:$K$7986=DF97),'[4]Raw data'!$G$1:$G$7986)</f>
        <v>Low</v>
      </c>
      <c r="DJ97" s="187">
        <f>LOOKUP(2,1/('[4]Raw data'!$K$1:$K$7986=DF97),'[4]Raw data'!$H$1:$H$7986)</f>
        <v>0</v>
      </c>
      <c r="DK97" s="187">
        <f>LOOKUP(2,1/('[4]Raw data'!$K$1:$K$7986=DF97),'[4]Raw data'!$J$1:$J$7986)</f>
        <v>0</v>
      </c>
      <c r="DL97" s="187" t="str">
        <f>LOOKUP(2,1/('[4]Raw data'!$K$1:$K$7986=DF97),'[4]Raw data'!$I$1:$I$7986)</f>
        <v>https://reliefweb.int/sites/reliefweb.int/files/resources/67675.pdf</v>
      </c>
      <c r="DM97" s="200">
        <f>LOOKUP(2,1/('[4]Raw data'!$K$1:$K$7986=DF97),'[4]Raw data'!$L$1:$L$7986)</f>
        <v>43511</v>
      </c>
      <c r="DN97" s="188" t="str">
        <f t="shared" si="6"/>
        <v>SDN003People facing stressed humanitarian needs (level 2)</v>
      </c>
      <c r="DO97" s="184">
        <f>IF(LOOKUP(2,1/(Log!$K$1:$K$7986=DN97),Log!$E$1:$E$7986)="x","x",ROUND(LOOKUP(2,1/(Log!$K$1:$K$7986=DN97),Log!$E$1:$E$7986),-3))</f>
        <v>101000</v>
      </c>
      <c r="DP97" s="188">
        <f>LOOKUP(2,1/('[4]Raw data'!$K$1:$K$7986=DN97),'[4]Raw data'!$F$1:$F$7986)</f>
        <v>0</v>
      </c>
      <c r="DQ97" s="188" t="str">
        <f>LOOKUP(2,1/('[4]Raw data'!$K$1:$K$7986=DN97),'[4]Raw data'!$G$1:$G$7986)</f>
        <v>Low</v>
      </c>
      <c r="DR97" s="188">
        <f>LOOKUP(2,1/('[4]Raw data'!$K$1:$K$7986=DN97),'[4]Raw data'!$H$1:$H$7986)</f>
        <v>0</v>
      </c>
      <c r="DS97" s="188" t="str">
        <f>LOOKUP(2,1/('[4]Raw data'!$K$1:$K$7986=DN97),'[4]Raw data'!$J$1:$J$7986)</f>
        <v>the rest</v>
      </c>
      <c r="DT97" s="188" t="str">
        <f>LOOKUP(2,1/('[4]Raw data'!$K$1:$K$7986=DN97),'[4]Raw data'!$I$1:$I$7986)</f>
        <v>https://reliefweb.int/sites/reliefweb.int/files/resources/67675.pdf</v>
      </c>
      <c r="DU97" s="207">
        <f>LOOKUP(2,1/('[4]Raw data'!$K$1:$K$7986=DN97),'[4]Raw data'!$L$1:$L$7986)</f>
        <v>43511</v>
      </c>
      <c r="DV97" s="198" t="str">
        <f t="shared" si="7"/>
        <v>SDN003People  facing moderate humanitarian needs (level 3)</v>
      </c>
      <c r="DW97" s="183">
        <f>IF(LOOKUP(2,1/(Log!$K$1:$K$7986=DV97),Log!$E$1:$E$7986)="x","x",ROUND(LOOKUP(2,1/(Log!$K$1:$K$7986=DV97),Log!$E$1:$E$7986),-3))</f>
        <v>20000</v>
      </c>
      <c r="DX97" s="187">
        <f>LOOKUP(2,1/('[4]Raw data'!$K$1:$K$7986=DV97),'[4]Raw data'!$F$1:$F$7986)</f>
        <v>0</v>
      </c>
      <c r="DY97" s="187" t="str">
        <f>LOOKUP(2,1/('[4]Raw data'!$K$1:$K$7986=DV97),'[4]Raw data'!$G$1:$G$7986)</f>
        <v>Low</v>
      </c>
      <c r="DZ97" s="187">
        <f>LOOKUP(2,1/('[4]Raw data'!$K$1:$K$7986=DV97),'[4]Raw data'!$H$1:$H$7986)</f>
        <v>0</v>
      </c>
      <c r="EA97" s="187" t="str">
        <f>LOOKUP(2,1/('[4]Raw data'!$K$1:$K$7986=DV97),'[4]Raw data'!$J$1:$J$7986)</f>
        <v>according to IPC figures, 16.4% of the host communities living in the most affected state are facing IPC phase 3 (see stimation page). It is assumed that the refugees are in similar conditions as the host communities, even though they may recieve more aid/have better access to services. The procentage is going to be used to calculate the level 3 PIN for the South Sudanese refugees</v>
      </c>
      <c r="EB97" s="187" t="str">
        <f>LOOKUP(2,1/('[4]Raw data'!$K$1:$K$7986=DV97),'[4]Raw data'!$I$1:$I$7986)</f>
        <v>https://reliefweb.int/sites/reliefweb.int/files/resources/67675.pdf</v>
      </c>
      <c r="EC97" s="200">
        <f>LOOKUP(2,1/('[4]Raw data'!$K$1:$K$7986=DV97),'[4]Raw data'!$L$1:$L$7986)</f>
        <v>43511</v>
      </c>
      <c r="ED97" s="188" t="str">
        <f t="shared" si="8"/>
        <v>SDN003People facing severe humanitarian needs (level 4)</v>
      </c>
      <c r="EE97" s="184">
        <f>IF(LOOKUP(2,1/(Log!$K$1:$K$7986=ED97),Log!$E$1:$E$7986)="x","x",ROUND(LOOKUP(2,1/(Log!$K$1:$K$7986=ED97),Log!$E$1:$E$7986),-3))</f>
        <v>0</v>
      </c>
      <c r="EF97" s="188">
        <f>LOOKUP(2,1/('[4]Raw data'!$K$1:$K$7986=ED97),'[4]Raw data'!$F$1:$F$7986)</f>
        <v>0</v>
      </c>
      <c r="EG97" s="188" t="str">
        <f>LOOKUP(2,1/('[4]Raw data'!$K$1:$K$7986=ED97),'[4]Raw data'!$G$1:$G$7986)</f>
        <v>Low</v>
      </c>
      <c r="EH97" s="188">
        <f>LOOKUP(2,1/('[4]Raw data'!$K$1:$K$7986=ED97),'[4]Raw data'!$H$1:$H$7986)</f>
        <v>0</v>
      </c>
      <c r="EI97" s="188" t="str">
        <f>LOOKUP(2,1/('[4]Raw data'!$K$1:$K$7986=ED97),'[4]Raw data'!$J$1:$J$7986)</f>
        <v xml:space="preserve">no % of people in IPC 4 in Kasala state. This does not mean that there are no Eritrean refugees in severity level 4. </v>
      </c>
      <c r="EJ97" s="188" t="str">
        <f>LOOKUP(2,1/('[4]Raw data'!$K$1:$K$7986=ED97),'[4]Raw data'!$I$1:$I$7986)</f>
        <v>https://reliefweb.int/sites/reliefweb.int/files/resources/67675.pdf</v>
      </c>
      <c r="EK97" s="207">
        <f>LOOKUP(2,1/('[4]Raw data'!$K$1:$K$7986=ED97),'[4]Raw data'!$L$1:$L$7986)</f>
        <v>43511</v>
      </c>
      <c r="EL97" s="198" t="str">
        <f t="shared" si="9"/>
        <v>SDN003People facing extreme humanitarian needs (level 5)</v>
      </c>
      <c r="EM97" s="183">
        <f>IF(LOOKUP(2,1/(Log!$K$1:$K$7986=EL97),Log!$E$1:$E$7986)="x","x",ROUND(LOOKUP(2,1/(Log!$K$1:$K$7986=EL97),Log!$E$1:$E$7986),-3))</f>
        <v>0</v>
      </c>
      <c r="EN97" s="187">
        <f>LOOKUP(2,1/('[4]Raw data'!$K$1:$K$7986=EL97),'[4]Raw data'!$F$1:$F$7986)</f>
        <v>0</v>
      </c>
      <c r="EO97" s="187" t="str">
        <f>LOOKUP(2,1/('[4]Raw data'!$K$1:$K$7986=EL97),'[4]Raw data'!$G$1:$G$7986)</f>
        <v>Medium</v>
      </c>
      <c r="EP97" s="187">
        <f>LOOKUP(2,1/('[4]Raw data'!$K$1:$K$7986=EL97),'[4]Raw data'!$H$1:$H$7986)</f>
        <v>0</v>
      </c>
      <c r="EQ97" s="187">
        <f>LOOKUP(2,1/('[4]Raw data'!$K$1:$K$7986=EL97),'[4]Raw data'!$J$1:$J$7986)</f>
        <v>0</v>
      </c>
      <c r="ER97" s="187" t="str">
        <f>LOOKUP(2,1/('[4]Raw data'!$K$1:$K$7986=EL97),'[4]Raw data'!$I$1:$I$7986)</f>
        <v>https://reliefweb.int/sites/reliefweb.int/files/resources/67675.pdf</v>
      </c>
      <c r="ES97" s="200">
        <f>LOOKUP(2,1/('[4]Raw data'!$K$1:$K$7986=EL97),'[4]Raw data'!$L$1:$L$7986)</f>
        <v>43511</v>
      </c>
      <c r="ET97" s="188" t="s">
        <v>5281</v>
      </c>
      <c r="EU97" s="188">
        <v>143</v>
      </c>
      <c r="EV97" s="188" t="s">
        <v>2765</v>
      </c>
      <c r="EW97" s="188" t="s">
        <v>734</v>
      </c>
      <c r="EX97" s="188">
        <v>0</v>
      </c>
      <c r="EY97" s="188" t="s">
        <v>2818</v>
      </c>
      <c r="EZ97" s="188">
        <v>0</v>
      </c>
      <c r="FA97" s="207">
        <v>43511</v>
      </c>
      <c r="FB97" s="198" t="s">
        <v>5282</v>
      </c>
      <c r="FC97" s="187">
        <v>2</v>
      </c>
      <c r="FD97" s="187" t="s">
        <v>2770</v>
      </c>
      <c r="FE97" s="187">
        <v>0</v>
      </c>
      <c r="FF97" s="187">
        <v>0</v>
      </c>
      <c r="FG97" s="187" t="s">
        <v>2445</v>
      </c>
      <c r="FH97" s="187" t="s">
        <v>2827</v>
      </c>
      <c r="FI97" s="200">
        <v>43511</v>
      </c>
      <c r="FJ97" s="198" t="s">
        <v>5283</v>
      </c>
      <c r="FK97" s="188" t="s">
        <v>445</v>
      </c>
      <c r="FL97" s="188">
        <v>0</v>
      </c>
      <c r="FM97" s="188">
        <v>0</v>
      </c>
      <c r="FN97" s="188">
        <v>0</v>
      </c>
      <c r="FO97" s="188" t="s">
        <v>1389</v>
      </c>
      <c r="FP97" s="184">
        <v>0</v>
      </c>
      <c r="FQ97" s="206">
        <v>43511</v>
      </c>
      <c r="FR97" s="198" t="s">
        <v>5284</v>
      </c>
      <c r="FS97" s="187" t="s">
        <v>445</v>
      </c>
      <c r="FT97" s="187">
        <v>0</v>
      </c>
      <c r="FU97" s="187">
        <v>0</v>
      </c>
      <c r="FV97" s="187">
        <v>0</v>
      </c>
      <c r="FW97" s="187" t="s">
        <v>1389</v>
      </c>
      <c r="FX97" s="187">
        <v>0</v>
      </c>
      <c r="FY97" s="200">
        <v>43511</v>
      </c>
      <c r="FZ97" s="188" t="s">
        <v>5285</v>
      </c>
      <c r="GA97" s="188">
        <v>2</v>
      </c>
      <c r="GB97" s="188" t="s">
        <v>2767</v>
      </c>
      <c r="GC97" s="188">
        <v>0</v>
      </c>
      <c r="GD97" s="188">
        <v>0</v>
      </c>
      <c r="GE97" s="188">
        <v>0</v>
      </c>
      <c r="GF97" s="188">
        <v>0</v>
      </c>
      <c r="GG97" s="207">
        <v>43511</v>
      </c>
      <c r="GH97" s="198" t="s">
        <v>5286</v>
      </c>
      <c r="GI97" s="187">
        <v>2</v>
      </c>
      <c r="GJ97" s="187" t="s">
        <v>2767</v>
      </c>
      <c r="GK97" s="187">
        <v>0</v>
      </c>
      <c r="GL97" s="187">
        <v>0</v>
      </c>
      <c r="GM97" s="187">
        <v>0</v>
      </c>
      <c r="GN97" s="187">
        <v>0</v>
      </c>
      <c r="GO97" s="200">
        <v>43511</v>
      </c>
      <c r="GP97" s="188" t="s">
        <v>5287</v>
      </c>
      <c r="GQ97" s="188">
        <v>1</v>
      </c>
      <c r="GR97" s="188" t="s">
        <v>2767</v>
      </c>
      <c r="GS97" s="188">
        <v>0</v>
      </c>
      <c r="GT97" s="188">
        <v>0</v>
      </c>
      <c r="GU97" s="188">
        <v>0</v>
      </c>
      <c r="GV97" s="188">
        <v>0</v>
      </c>
      <c r="GW97" s="207">
        <v>43511</v>
      </c>
      <c r="GX97" s="198" t="s">
        <v>5288</v>
      </c>
      <c r="GY97" s="187" t="s">
        <v>445</v>
      </c>
      <c r="GZ97" s="187" t="s">
        <v>2767</v>
      </c>
      <c r="HA97" s="187">
        <v>0</v>
      </c>
      <c r="HB97" s="187">
        <v>0</v>
      </c>
      <c r="HC97" s="187">
        <v>0</v>
      </c>
      <c r="HD97" s="187">
        <v>0</v>
      </c>
      <c r="HE97" s="200">
        <v>43511</v>
      </c>
      <c r="HF97" s="188" t="s">
        <v>5289</v>
      </c>
      <c r="HG97" s="188" t="s">
        <v>445</v>
      </c>
      <c r="HH97" s="188" t="s">
        <v>2767</v>
      </c>
      <c r="HI97" s="188">
        <v>0</v>
      </c>
      <c r="HJ97" s="188">
        <v>0</v>
      </c>
      <c r="HK97" s="188">
        <v>0</v>
      </c>
      <c r="HL97" s="188">
        <v>0</v>
      </c>
      <c r="HM97" s="207">
        <v>43511</v>
      </c>
      <c r="HN97" s="198" t="s">
        <v>5290</v>
      </c>
      <c r="HO97" s="187">
        <v>2</v>
      </c>
      <c r="HP97" s="187" t="s">
        <v>2767</v>
      </c>
      <c r="HQ97" s="187">
        <v>0</v>
      </c>
      <c r="HR97" s="187">
        <v>0</v>
      </c>
      <c r="HS97" s="187">
        <v>0</v>
      </c>
      <c r="HT97" s="187">
        <v>0</v>
      </c>
      <c r="HU97" s="200">
        <v>43511</v>
      </c>
      <c r="HV97" s="188" t="s">
        <v>5291</v>
      </c>
      <c r="HW97" s="188">
        <v>2</v>
      </c>
      <c r="HX97" s="188" t="s">
        <v>2767</v>
      </c>
      <c r="HY97" s="188">
        <v>0</v>
      </c>
      <c r="HZ97" s="188">
        <v>0</v>
      </c>
      <c r="IA97" s="188">
        <v>0</v>
      </c>
      <c r="IB97" s="188">
        <v>0</v>
      </c>
      <c r="IC97" s="207">
        <v>43511</v>
      </c>
      <c r="ID97" s="198" t="s">
        <v>5292</v>
      </c>
      <c r="IE97" s="187">
        <v>2</v>
      </c>
      <c r="IF97" s="187" t="s">
        <v>2767</v>
      </c>
      <c r="IG97" s="187">
        <v>0</v>
      </c>
      <c r="IH97" s="187">
        <v>0</v>
      </c>
      <c r="II97" s="187">
        <v>0</v>
      </c>
      <c r="IJ97" s="187">
        <v>0</v>
      </c>
      <c r="IK97" s="200">
        <v>43511</v>
      </c>
      <c r="IL97" s="188" t="s">
        <v>5293</v>
      </c>
      <c r="IM97" s="188">
        <v>1</v>
      </c>
      <c r="IN97" s="188" t="s">
        <v>2767</v>
      </c>
      <c r="IO97" s="188">
        <v>0</v>
      </c>
      <c r="IP97" s="188">
        <v>0</v>
      </c>
      <c r="IQ97" s="188">
        <v>0</v>
      </c>
      <c r="IR97" s="188">
        <v>0</v>
      </c>
      <c r="IS97" s="207">
        <v>43511</v>
      </c>
    </row>
    <row r="98" spans="1:253" x14ac:dyDescent="0.3">
      <c r="A98" t="s">
        <v>797</v>
      </c>
      <c r="B98" t="s">
        <v>862</v>
      </c>
      <c r="C98" t="s">
        <v>837</v>
      </c>
      <c r="D98" t="str">
        <f>Lists!C:C</f>
        <v>Sudan</v>
      </c>
      <c r="E98" t="s">
        <v>304</v>
      </c>
      <c r="F98" t="s">
        <v>5294</v>
      </c>
      <c r="G98" s="186">
        <v>45437440</v>
      </c>
      <c r="H98" s="187" t="s">
        <v>2762</v>
      </c>
      <c r="I98" s="187" t="s">
        <v>734</v>
      </c>
      <c r="J98" s="187">
        <v>0</v>
      </c>
      <c r="K98" s="187" t="s">
        <v>2809</v>
      </c>
      <c r="L98" s="187" t="s">
        <v>2808</v>
      </c>
      <c r="M98" s="201">
        <v>43511</v>
      </c>
      <c r="N98" s="198" t="s">
        <v>5295</v>
      </c>
      <c r="O98" s="189">
        <v>218926</v>
      </c>
      <c r="P98" s="189" t="s">
        <v>2768</v>
      </c>
      <c r="Q98" s="189" t="s">
        <v>734</v>
      </c>
      <c r="R98" s="189">
        <v>0</v>
      </c>
      <c r="S98" s="189" t="s">
        <v>2831</v>
      </c>
      <c r="T98" s="189" t="s">
        <v>2768</v>
      </c>
      <c r="U98" s="204">
        <v>43511</v>
      </c>
      <c r="V98" s="198" t="s">
        <v>5296</v>
      </c>
      <c r="W98" s="187">
        <v>14519406</v>
      </c>
      <c r="X98" s="187" t="s">
        <v>2768</v>
      </c>
      <c r="Y98" s="187" t="s">
        <v>734</v>
      </c>
      <c r="Z98" s="187">
        <v>0</v>
      </c>
      <c r="AA98" s="187" t="s">
        <v>2833</v>
      </c>
      <c r="AB98" s="187" t="s">
        <v>2832</v>
      </c>
      <c r="AC98" s="201">
        <v>43511</v>
      </c>
      <c r="AD98" s="198" t="s">
        <v>5297</v>
      </c>
      <c r="AE98" s="188">
        <v>852080</v>
      </c>
      <c r="AF98" s="188" t="s">
        <v>1548</v>
      </c>
      <c r="AG98" s="188" t="s">
        <v>734</v>
      </c>
      <c r="AH98" s="188">
        <v>0</v>
      </c>
      <c r="AI98" s="188" t="s">
        <v>2834</v>
      </c>
      <c r="AJ98" s="188" t="s">
        <v>2832</v>
      </c>
      <c r="AK98" s="207">
        <v>43511</v>
      </c>
      <c r="AL98" s="198" t="s">
        <v>5298</v>
      </c>
      <c r="AM98" s="187">
        <v>852080</v>
      </c>
      <c r="AN98" s="187" t="s">
        <v>1548</v>
      </c>
      <c r="AO98" s="187" t="s">
        <v>734</v>
      </c>
      <c r="AP98" s="187">
        <v>0</v>
      </c>
      <c r="AQ98" s="187" t="s">
        <v>2835</v>
      </c>
      <c r="AR98" s="187" t="s">
        <v>2832</v>
      </c>
      <c r="AS98" s="201">
        <v>43511</v>
      </c>
      <c r="AT98" s="188" t="s">
        <v>5299</v>
      </c>
      <c r="AU98" s="188" t="s">
        <v>445</v>
      </c>
      <c r="AV98" s="188">
        <v>0</v>
      </c>
      <c r="AW98" s="188">
        <v>0</v>
      </c>
      <c r="AX98" s="188">
        <v>0</v>
      </c>
      <c r="AY98" s="188" t="s">
        <v>1389</v>
      </c>
      <c r="AZ98" s="188">
        <v>0</v>
      </c>
      <c r="BA98" s="207">
        <v>43511</v>
      </c>
      <c r="BB98" s="198" t="s">
        <v>5300</v>
      </c>
      <c r="BC98" s="187" t="s">
        <v>445</v>
      </c>
      <c r="BD98" s="187">
        <v>0</v>
      </c>
      <c r="BE98" s="187">
        <v>0</v>
      </c>
      <c r="BF98" s="187">
        <v>0</v>
      </c>
      <c r="BG98" s="187" t="s">
        <v>1389</v>
      </c>
      <c r="BH98" s="187">
        <v>0</v>
      </c>
      <c r="BI98" s="200">
        <v>43511</v>
      </c>
      <c r="BJ98" s="188" t="s">
        <v>5301</v>
      </c>
      <c r="BK98" s="188" t="s">
        <v>445</v>
      </c>
      <c r="BL98" s="188">
        <v>0</v>
      </c>
      <c r="BM98" s="188">
        <v>0</v>
      </c>
      <c r="BN98" s="188">
        <v>0</v>
      </c>
      <c r="BO98" s="188" t="s">
        <v>1389</v>
      </c>
      <c r="BP98" s="188">
        <v>0</v>
      </c>
      <c r="BQ98" s="207">
        <v>43511</v>
      </c>
      <c r="BR98" s="198" t="s">
        <v>5302</v>
      </c>
      <c r="BS98" s="187" t="s">
        <v>445</v>
      </c>
      <c r="BT98" s="187">
        <v>0</v>
      </c>
      <c r="BU98" s="187">
        <v>0</v>
      </c>
      <c r="BV98" s="187">
        <v>0</v>
      </c>
      <c r="BW98" s="187" t="s">
        <v>2802</v>
      </c>
      <c r="BX98" s="187">
        <v>0</v>
      </c>
      <c r="BY98" s="200">
        <v>43511</v>
      </c>
      <c r="BZ98" s="188" t="s">
        <v>5303</v>
      </c>
      <c r="CA98" s="188">
        <v>0</v>
      </c>
      <c r="CB98" s="188">
        <v>0</v>
      </c>
      <c r="CC98" s="188">
        <v>0</v>
      </c>
      <c r="CD98" s="188">
        <v>0</v>
      </c>
      <c r="CE98" s="188">
        <v>0</v>
      </c>
      <c r="CF98" s="188">
        <v>0</v>
      </c>
      <c r="CG98" s="207">
        <v>43511</v>
      </c>
      <c r="CH98" s="198" t="s">
        <v>5304</v>
      </c>
      <c r="CI98" s="188" t="e">
        <v>#N/A</v>
      </c>
      <c r="CJ98" s="188" t="e">
        <v>#N/A</v>
      </c>
      <c r="CK98" s="188" t="e">
        <v>#N/A</v>
      </c>
      <c r="CL98" s="188" t="e">
        <v>#N/A</v>
      </c>
      <c r="CM98" s="188" t="e">
        <v>#N/A</v>
      </c>
      <c r="CN98" s="188" t="e">
        <v>#N/A</v>
      </c>
      <c r="CO98" s="195" t="e">
        <v>#N/A</v>
      </c>
      <c r="CP98" s="188" t="s">
        <v>5305</v>
      </c>
      <c r="CQ98" s="187" t="s">
        <v>445</v>
      </c>
      <c r="CR98" s="187">
        <v>0</v>
      </c>
      <c r="CS98" s="187">
        <v>0</v>
      </c>
      <c r="CT98" s="187">
        <v>0</v>
      </c>
      <c r="CU98" s="187" t="s">
        <v>2802</v>
      </c>
      <c r="CV98" s="187">
        <v>0</v>
      </c>
      <c r="CW98" s="200">
        <v>43511</v>
      </c>
      <c r="CX98" s="184" t="str">
        <f t="shared" si="10"/>
        <v>SDN004People in Need</v>
      </c>
      <c r="CY98" s="184">
        <f>IF(LOOKUP(2,1/(Log!$K$1:$K$7986=CX98),Log!$E$1:$E$7986)="x","x",ROUND(LOOKUP(2,1/(Log!$K$1:$K$7986=CX98),Log!$E$1:$E$7986),-3))</f>
        <v>852000</v>
      </c>
      <c r="CZ98" s="188" t="str">
        <f>LOOKUP(2,1/('[4]Raw data'!$K$1:$K$7986=CX98),'[4]Raw data'!$F$1:$F$7986)</f>
        <v>UNHCR 31/12/2018</v>
      </c>
      <c r="DA98" s="188" t="str">
        <f>LOOKUP(2,1/('[4]Raw data'!$K$1:$K$7986=CX98),'[4]Raw data'!$G$1:$G$7986)</f>
        <v>Medium</v>
      </c>
      <c r="DB98" s="188">
        <f>LOOKUP(2,1/('[4]Raw data'!$K$1:$K$7986=CX98),'[4]Raw data'!$H$1:$H$7986)</f>
        <v>0</v>
      </c>
      <c r="DC98" s="188" t="str">
        <f>LOOKUP(2,1/('[4]Raw data'!$K$1:$K$7986=CX98),'[4]Raw data'!$J$1:$J$7986)</f>
        <v>all South Sudanese refugees registered, however, some additioanl sources estimate a total of 1.3 million SS in Sudan, verification is needed</v>
      </c>
      <c r="DD98" s="188" t="str">
        <f>LOOKUP(2,1/('[4]Raw data'!$K$1:$K$7986=CX98),'[4]Raw data'!$I$1:$I$7986)</f>
        <v>https://reliefweb.int/sites/reliefweb.int/files/resources/67675.pdf</v>
      </c>
      <c r="DE98" s="207">
        <f>LOOKUP(2,1/('[4]Raw data'!$K$1:$K$7986=CX98),'[4]Raw data'!$L$1:$L$7986)</f>
        <v>43511</v>
      </c>
      <c r="DF98" s="197" t="str">
        <f t="shared" si="11"/>
        <v>SDN004People facing minimal humanitarian needs (level 1)</v>
      </c>
      <c r="DG98" s="183">
        <f>IF(LOOKUP(2,1/(Log!$K$1:$K$7986=DF98),Log!$E$1:$E$7986)="x","x",ROUND(LOOKUP(2,1/(Log!$K$1:$K$7986=DF98),Log!$E$1:$E$7986),-3))</f>
        <v>0</v>
      </c>
      <c r="DH98" s="187" t="str">
        <f>LOOKUP(2,1/('[4]Raw data'!$K$1:$K$7986=DF98),'[4]Raw data'!$F$1:$F$7986)</f>
        <v>UNHCR 31/12/2018</v>
      </c>
      <c r="DI98" s="187" t="str">
        <f>LOOKUP(2,1/('[4]Raw data'!$K$1:$K$7986=DF98),'[4]Raw data'!$G$1:$G$7986)</f>
        <v>Medium</v>
      </c>
      <c r="DJ98" s="187">
        <f>LOOKUP(2,1/('[4]Raw data'!$K$1:$K$7986=DF98),'[4]Raw data'!$H$1:$H$7986)</f>
        <v>0</v>
      </c>
      <c r="DK98" s="187">
        <f>LOOKUP(2,1/('[4]Raw data'!$K$1:$K$7986=DF98),'[4]Raw data'!$J$1:$J$7986)</f>
        <v>0</v>
      </c>
      <c r="DL98" s="187" t="str">
        <f>LOOKUP(2,1/('[4]Raw data'!$K$1:$K$7986=DF98),'[4]Raw data'!$I$1:$I$7986)</f>
        <v>https://reliefweb.int/sites/reliefweb.int/files/resources/67675.pdf</v>
      </c>
      <c r="DM98" s="200">
        <f>LOOKUP(2,1/('[4]Raw data'!$K$1:$K$7986=DF98),'[4]Raw data'!$L$1:$L$7986)</f>
        <v>43511</v>
      </c>
      <c r="DN98" s="188" t="str">
        <f t="shared" si="6"/>
        <v>SDN004People facing stressed humanitarian needs (level 2)</v>
      </c>
      <c r="DO98" s="184">
        <f>IF(LOOKUP(2,1/(Log!$K$1:$K$7986=DN98),Log!$E$1:$E$7986)="x","x",ROUND(LOOKUP(2,1/(Log!$K$1:$K$7986=DN98),Log!$E$1:$E$7986),-3))</f>
        <v>734000</v>
      </c>
      <c r="DP98" s="188" t="str">
        <f>LOOKUP(2,1/('[4]Raw data'!$K$1:$K$7986=DN98),'[4]Raw data'!$F$1:$F$7986)</f>
        <v>UNHCR 31/12/2018</v>
      </c>
      <c r="DQ98" s="188" t="str">
        <f>LOOKUP(2,1/('[4]Raw data'!$K$1:$K$7986=DN98),'[4]Raw data'!$G$1:$G$7986)</f>
        <v>Low</v>
      </c>
      <c r="DR98" s="188">
        <f>LOOKUP(2,1/('[4]Raw data'!$K$1:$K$7986=DN98),'[4]Raw data'!$H$1:$H$7986)</f>
        <v>0</v>
      </c>
      <c r="DS98" s="188" t="str">
        <f>LOOKUP(2,1/('[4]Raw data'!$K$1:$K$7986=DN98),'[4]Raw data'!$J$1:$J$7986)</f>
        <v>the rest</v>
      </c>
      <c r="DT98" s="188" t="str">
        <f>LOOKUP(2,1/('[4]Raw data'!$K$1:$K$7986=DN98),'[4]Raw data'!$I$1:$I$7986)</f>
        <v>https://reliefweb.int/sites/reliefweb.int/files/resources/67675.pdf</v>
      </c>
      <c r="DU98" s="207">
        <f>LOOKUP(2,1/('[4]Raw data'!$K$1:$K$7986=DN98),'[4]Raw data'!$L$1:$L$7986)</f>
        <v>43511</v>
      </c>
      <c r="DV98" s="198" t="str">
        <f t="shared" si="7"/>
        <v>SDN004People  facing moderate humanitarian needs (level 3)</v>
      </c>
      <c r="DW98" s="183">
        <f>IF(LOOKUP(2,1/(Log!$K$1:$K$7986=DV98),Log!$E$1:$E$7986)="x","x",ROUND(LOOKUP(2,1/(Log!$K$1:$K$7986=DV98),Log!$E$1:$E$7986),-3))</f>
        <v>79000</v>
      </c>
      <c r="DX98" s="187" t="str">
        <f>LOOKUP(2,1/('[4]Raw data'!$K$1:$K$7986=DV98),'[4]Raw data'!$F$1:$F$7986)</f>
        <v>UNHCR 31/12/2018</v>
      </c>
      <c r="DY98" s="187" t="str">
        <f>LOOKUP(2,1/('[4]Raw data'!$K$1:$K$7986=DV98),'[4]Raw data'!$G$1:$G$7986)</f>
        <v>Low</v>
      </c>
      <c r="DZ98" s="187">
        <f>LOOKUP(2,1/('[4]Raw data'!$K$1:$K$7986=DV98),'[4]Raw data'!$H$1:$H$7986)</f>
        <v>0</v>
      </c>
      <c r="EA98" s="187" t="str">
        <f>LOOKUP(2,1/('[4]Raw data'!$K$1:$K$7986=DV98),'[4]Raw data'!$J$1:$J$7986)</f>
        <v>according to IPC figures, 9.27% of the host communities living in the 4 most affected states are facing IPC phase 3 (see stimation page). It is assumed that the refugees are in similar conditions as the host communities, even though they may recieve more aid/have better access to services. The procentage is going to be used to calculate the level 3 PIN for the South Sudanese refugees</v>
      </c>
      <c r="EB98" s="187" t="str">
        <f>LOOKUP(2,1/('[4]Raw data'!$K$1:$K$7986=DV98),'[4]Raw data'!$I$1:$I$7986)</f>
        <v>https://reliefweb.int/sites/reliefweb.int/files/resources/67675.pdf</v>
      </c>
      <c r="EC98" s="200">
        <f>LOOKUP(2,1/('[4]Raw data'!$K$1:$K$7986=DV98),'[4]Raw data'!$L$1:$L$7986)</f>
        <v>43511</v>
      </c>
      <c r="ED98" s="188" t="str">
        <f t="shared" si="8"/>
        <v>SDN004People facing severe humanitarian needs (level 4)</v>
      </c>
      <c r="EE98" s="184">
        <f>IF(LOOKUP(2,1/(Log!$K$1:$K$7986=ED98),Log!$E$1:$E$7986)="x","x",ROUND(LOOKUP(2,1/(Log!$K$1:$K$7986=ED98),Log!$E$1:$E$7986),-3))</f>
        <v>40000</v>
      </c>
      <c r="EF98" s="188" t="str">
        <f>LOOKUP(2,1/('[4]Raw data'!$K$1:$K$7986=ED98),'[4]Raw data'!$F$1:$F$7986)</f>
        <v>UNHCR 31/12/2018</v>
      </c>
      <c r="EG98" s="188" t="str">
        <f>LOOKUP(2,1/('[4]Raw data'!$K$1:$K$7986=ED98),'[4]Raw data'!$G$1:$G$7986)</f>
        <v>Low</v>
      </c>
      <c r="EH98" s="188">
        <f>LOOKUP(2,1/('[4]Raw data'!$K$1:$K$7986=ED98),'[4]Raw data'!$H$1:$H$7986)</f>
        <v>0</v>
      </c>
      <c r="EI98" s="188" t="str">
        <f>LOOKUP(2,1/('[4]Raw data'!$K$1:$K$7986=ED98),'[4]Raw data'!$J$1:$J$7986)</f>
        <v>according to IPC figures, 4.64% of the host communities living in the 4 most affected states are facing IPC phase 3 (see stimation page). It is assumed that the refugees are in similar conditions as the host communities, even though they may recieve more aid/have better access to services. The procentage is going to be used to calculate the level 4 PIN for the South Sudanese refugees</v>
      </c>
      <c r="EJ98" s="188" t="str">
        <f>LOOKUP(2,1/('[4]Raw data'!$K$1:$K$7986=ED98),'[4]Raw data'!$I$1:$I$7986)</f>
        <v>https://reliefweb.int/sites/reliefweb.int/files/resources/67675.pdf</v>
      </c>
      <c r="EK98" s="207">
        <f>LOOKUP(2,1/('[4]Raw data'!$K$1:$K$7986=ED98),'[4]Raw data'!$L$1:$L$7986)</f>
        <v>43511</v>
      </c>
      <c r="EL98" s="198" t="str">
        <f t="shared" si="9"/>
        <v>SDN004People facing extreme humanitarian needs (level 5)</v>
      </c>
      <c r="EM98" s="183">
        <f>IF(LOOKUP(2,1/(Log!$K$1:$K$7986=EL98),Log!$E$1:$E$7986)="x","x",ROUND(LOOKUP(2,1/(Log!$K$1:$K$7986=EL98),Log!$E$1:$E$7986),-3))</f>
        <v>0</v>
      </c>
      <c r="EN98" s="187" t="str">
        <f>LOOKUP(2,1/('[4]Raw data'!$K$1:$K$7986=EL98),'[4]Raw data'!$F$1:$F$7986)</f>
        <v>UNHCR 31/12/2018</v>
      </c>
      <c r="EO98" s="187" t="str">
        <f>LOOKUP(2,1/('[4]Raw data'!$K$1:$K$7986=EL98),'[4]Raw data'!$G$1:$G$7986)</f>
        <v>High</v>
      </c>
      <c r="EP98" s="187">
        <f>LOOKUP(2,1/('[4]Raw data'!$K$1:$K$7986=EL98),'[4]Raw data'!$H$1:$H$7986)</f>
        <v>0</v>
      </c>
      <c r="EQ98" s="187">
        <f>LOOKUP(2,1/('[4]Raw data'!$K$1:$K$7986=EL98),'[4]Raw data'!$J$1:$J$7986)</f>
        <v>0</v>
      </c>
      <c r="ER98" s="187" t="str">
        <f>LOOKUP(2,1/('[4]Raw data'!$K$1:$K$7986=EL98),'[4]Raw data'!$I$1:$I$7986)</f>
        <v>https://reliefweb.int/sites/reliefweb.int/files/resources/67675.pdf</v>
      </c>
      <c r="ES98" s="200">
        <f>LOOKUP(2,1/('[4]Raw data'!$K$1:$K$7986=EL98),'[4]Raw data'!$L$1:$L$7986)</f>
        <v>43511</v>
      </c>
      <c r="ET98" s="188" t="s">
        <v>5306</v>
      </c>
      <c r="EU98" s="188">
        <v>143</v>
      </c>
      <c r="EV98" s="188" t="s">
        <v>2765</v>
      </c>
      <c r="EW98" s="188" t="s">
        <v>734</v>
      </c>
      <c r="EX98" s="188">
        <v>0</v>
      </c>
      <c r="EY98" s="188" t="s">
        <v>2818</v>
      </c>
      <c r="EZ98" s="188">
        <v>0</v>
      </c>
      <c r="FA98" s="207">
        <v>43511</v>
      </c>
      <c r="FB98" s="198" t="s">
        <v>5307</v>
      </c>
      <c r="FC98" s="187">
        <v>2</v>
      </c>
      <c r="FD98" s="187" t="s">
        <v>2764</v>
      </c>
      <c r="FE98" s="187" t="s">
        <v>735</v>
      </c>
      <c r="FF98" s="187">
        <v>0</v>
      </c>
      <c r="FG98" s="187" t="s">
        <v>2447</v>
      </c>
      <c r="FH98" s="187">
        <v>0</v>
      </c>
      <c r="FI98" s="200">
        <v>43511</v>
      </c>
      <c r="FJ98" s="198" t="s">
        <v>5308</v>
      </c>
      <c r="FK98" s="188" t="s">
        <v>445</v>
      </c>
      <c r="FL98" s="188">
        <v>0</v>
      </c>
      <c r="FM98" s="188">
        <v>0</v>
      </c>
      <c r="FN98" s="188">
        <v>0</v>
      </c>
      <c r="FO98" s="188" t="s">
        <v>1389</v>
      </c>
      <c r="FP98" s="184">
        <v>0</v>
      </c>
      <c r="FQ98" s="206">
        <v>43511</v>
      </c>
      <c r="FR98" s="198" t="s">
        <v>5309</v>
      </c>
      <c r="FS98" s="187" t="s">
        <v>445</v>
      </c>
      <c r="FT98" s="187">
        <v>0</v>
      </c>
      <c r="FU98" s="187">
        <v>0</v>
      </c>
      <c r="FV98" s="187">
        <v>0</v>
      </c>
      <c r="FW98" s="187" t="s">
        <v>1389</v>
      </c>
      <c r="FX98" s="187">
        <v>0</v>
      </c>
      <c r="FY98" s="200">
        <v>43511</v>
      </c>
      <c r="FZ98" s="188" t="s">
        <v>5310</v>
      </c>
      <c r="GA98" s="188">
        <v>2</v>
      </c>
      <c r="GB98" s="188" t="s">
        <v>2767</v>
      </c>
      <c r="GC98" s="188" t="s">
        <v>734</v>
      </c>
      <c r="GD98" s="188">
        <v>0</v>
      </c>
      <c r="GE98" s="188">
        <v>0</v>
      </c>
      <c r="GF98" s="188">
        <v>0</v>
      </c>
      <c r="GG98" s="207">
        <v>43511</v>
      </c>
      <c r="GH98" s="198" t="s">
        <v>5311</v>
      </c>
      <c r="GI98" s="187">
        <v>2</v>
      </c>
      <c r="GJ98" s="187" t="s">
        <v>2767</v>
      </c>
      <c r="GK98" s="187" t="s">
        <v>734</v>
      </c>
      <c r="GL98" s="187">
        <v>0</v>
      </c>
      <c r="GM98" s="187">
        <v>0</v>
      </c>
      <c r="GN98" s="187">
        <v>0</v>
      </c>
      <c r="GO98" s="200">
        <v>43511</v>
      </c>
      <c r="GP98" s="188" t="s">
        <v>5312</v>
      </c>
      <c r="GQ98" s="188">
        <v>1</v>
      </c>
      <c r="GR98" s="188" t="s">
        <v>2767</v>
      </c>
      <c r="GS98" s="188" t="s">
        <v>734</v>
      </c>
      <c r="GT98" s="188">
        <v>0</v>
      </c>
      <c r="GU98" s="188">
        <v>0</v>
      </c>
      <c r="GV98" s="188">
        <v>0</v>
      </c>
      <c r="GW98" s="207">
        <v>43511</v>
      </c>
      <c r="GX98" s="198" t="s">
        <v>5313</v>
      </c>
      <c r="GY98" s="187" t="s">
        <v>445</v>
      </c>
      <c r="GZ98" s="187" t="s">
        <v>2767</v>
      </c>
      <c r="HA98" s="187" t="s">
        <v>734</v>
      </c>
      <c r="HB98" s="187">
        <v>0</v>
      </c>
      <c r="HC98" s="187" t="s">
        <v>2802</v>
      </c>
      <c r="HD98" s="187">
        <v>0</v>
      </c>
      <c r="HE98" s="200">
        <v>43511</v>
      </c>
      <c r="HF98" s="188" t="s">
        <v>5314</v>
      </c>
      <c r="HG98" s="188" t="s">
        <v>445</v>
      </c>
      <c r="HH98" s="188" t="s">
        <v>2767</v>
      </c>
      <c r="HI98" s="188" t="s">
        <v>734</v>
      </c>
      <c r="HJ98" s="188">
        <v>0</v>
      </c>
      <c r="HK98" s="188" t="s">
        <v>2802</v>
      </c>
      <c r="HL98" s="188">
        <v>0</v>
      </c>
      <c r="HM98" s="207">
        <v>43511</v>
      </c>
      <c r="HN98" s="198" t="s">
        <v>5315</v>
      </c>
      <c r="HO98" s="187">
        <v>2</v>
      </c>
      <c r="HP98" s="187" t="s">
        <v>2767</v>
      </c>
      <c r="HQ98" s="187" t="s">
        <v>734</v>
      </c>
      <c r="HR98" s="187">
        <v>0</v>
      </c>
      <c r="HS98" s="187">
        <v>0</v>
      </c>
      <c r="HT98" s="187">
        <v>0</v>
      </c>
      <c r="HU98" s="200">
        <v>43511</v>
      </c>
      <c r="HV98" s="188" t="s">
        <v>5316</v>
      </c>
      <c r="HW98" s="188">
        <v>2</v>
      </c>
      <c r="HX98" s="188" t="s">
        <v>2767</v>
      </c>
      <c r="HY98" s="188" t="s">
        <v>734</v>
      </c>
      <c r="HZ98" s="188">
        <v>0</v>
      </c>
      <c r="IA98" s="188">
        <v>0</v>
      </c>
      <c r="IB98" s="188">
        <v>0</v>
      </c>
      <c r="IC98" s="207">
        <v>43511</v>
      </c>
      <c r="ID98" s="198" t="s">
        <v>5317</v>
      </c>
      <c r="IE98" s="187">
        <v>2</v>
      </c>
      <c r="IF98" s="187" t="s">
        <v>2767</v>
      </c>
      <c r="IG98" s="187" t="s">
        <v>734</v>
      </c>
      <c r="IH98" s="187">
        <v>0</v>
      </c>
      <c r="II98" s="187">
        <v>0</v>
      </c>
      <c r="IJ98" s="187">
        <v>0</v>
      </c>
      <c r="IK98" s="200">
        <v>43511</v>
      </c>
      <c r="IL98" s="188" t="s">
        <v>5318</v>
      </c>
      <c r="IM98" s="188">
        <v>1</v>
      </c>
      <c r="IN98" s="188" t="s">
        <v>2767</v>
      </c>
      <c r="IO98" s="188" t="s">
        <v>734</v>
      </c>
      <c r="IP98" s="188">
        <v>0</v>
      </c>
      <c r="IQ98" s="188">
        <v>0</v>
      </c>
      <c r="IR98" s="188">
        <v>0</v>
      </c>
      <c r="IS98" s="207">
        <v>43511</v>
      </c>
    </row>
    <row r="99" spans="1:253" x14ac:dyDescent="0.3">
      <c r="A99" t="s">
        <v>1271</v>
      </c>
      <c r="B99" t="s">
        <v>861</v>
      </c>
      <c r="C99" t="s">
        <v>726</v>
      </c>
      <c r="D99" t="str">
        <f>Lists!C:C</f>
        <v>Syria</v>
      </c>
      <c r="E99" t="s">
        <v>314</v>
      </c>
      <c r="F99" t="s">
        <v>5319</v>
      </c>
      <c r="G99" s="186">
        <v>14914268</v>
      </c>
      <c r="H99" s="187" t="s">
        <v>1141</v>
      </c>
      <c r="I99" s="187" t="s">
        <v>734</v>
      </c>
      <c r="J99" s="187">
        <v>2</v>
      </c>
      <c r="K99" s="187" t="s">
        <v>1143</v>
      </c>
      <c r="L99" s="187" t="s">
        <v>1142</v>
      </c>
      <c r="M99" s="201">
        <v>43496</v>
      </c>
      <c r="N99" s="198" t="s">
        <v>5320</v>
      </c>
      <c r="O99" s="189">
        <v>185176</v>
      </c>
      <c r="P99" s="189" t="s">
        <v>1144</v>
      </c>
      <c r="Q99" s="189" t="s">
        <v>734</v>
      </c>
      <c r="R99" s="189">
        <v>2</v>
      </c>
      <c r="S99" s="189" t="s">
        <v>1146</v>
      </c>
      <c r="T99" s="189" t="s">
        <v>1145</v>
      </c>
      <c r="U99" s="204">
        <v>43495</v>
      </c>
      <c r="V99" s="198" t="s">
        <v>5321</v>
      </c>
      <c r="W99" s="187">
        <v>14914268</v>
      </c>
      <c r="X99" s="187" t="s">
        <v>1141</v>
      </c>
      <c r="Y99" s="187" t="s">
        <v>734</v>
      </c>
      <c r="Z99" s="187">
        <v>2</v>
      </c>
      <c r="AA99" s="187" t="s">
        <v>1146</v>
      </c>
      <c r="AB99" s="187" t="s">
        <v>1147</v>
      </c>
      <c r="AC99" s="201">
        <v>43495</v>
      </c>
      <c r="AD99" s="198" t="s">
        <v>5322</v>
      </c>
      <c r="AE99" s="188">
        <v>14914268</v>
      </c>
      <c r="AF99" s="188" t="s">
        <v>1141</v>
      </c>
      <c r="AG99" s="188" t="s">
        <v>734</v>
      </c>
      <c r="AH99" s="188">
        <v>2</v>
      </c>
      <c r="AI99" s="188" t="s">
        <v>1148</v>
      </c>
      <c r="AJ99" s="188">
        <v>0</v>
      </c>
      <c r="AK99" s="207">
        <v>43495</v>
      </c>
      <c r="AL99" s="198" t="s">
        <v>5323</v>
      </c>
      <c r="AM99" s="187">
        <v>13419732</v>
      </c>
      <c r="AN99" s="187" t="s">
        <v>1149</v>
      </c>
      <c r="AO99" s="187">
        <v>0</v>
      </c>
      <c r="AP99" s="187" t="b">
        <v>0</v>
      </c>
      <c r="AQ99" s="187" t="s">
        <v>1151</v>
      </c>
      <c r="AR99" s="187" t="s">
        <v>1150</v>
      </c>
      <c r="AS99" s="201">
        <v>43495</v>
      </c>
      <c r="AT99" s="188" t="s">
        <v>5324</v>
      </c>
      <c r="AU99" s="188">
        <v>81547</v>
      </c>
      <c r="AV99" s="188" t="s">
        <v>1154</v>
      </c>
      <c r="AW99" s="188" t="s">
        <v>734</v>
      </c>
      <c r="AX99" s="188">
        <v>2</v>
      </c>
      <c r="AY99" s="188" t="s">
        <v>1155</v>
      </c>
      <c r="AZ99" s="188" t="s">
        <v>1153</v>
      </c>
      <c r="BA99" s="207">
        <v>43495</v>
      </c>
      <c r="BB99" s="198" t="s">
        <v>5325</v>
      </c>
      <c r="BC99" s="187" t="s">
        <v>445</v>
      </c>
      <c r="BD99" s="187" t="s">
        <v>445</v>
      </c>
      <c r="BE99" s="187">
        <v>0</v>
      </c>
      <c r="BF99" s="187" t="b">
        <v>0</v>
      </c>
      <c r="BG99" s="187" t="s">
        <v>1152</v>
      </c>
      <c r="BH99" s="187" t="s">
        <v>1153</v>
      </c>
      <c r="BI99" s="200">
        <v>43495</v>
      </c>
      <c r="BJ99" s="188" t="s">
        <v>5326</v>
      </c>
      <c r="BK99" s="188">
        <v>2568</v>
      </c>
      <c r="BL99" s="188" t="s">
        <v>1156</v>
      </c>
      <c r="BM99" s="188" t="s">
        <v>734</v>
      </c>
      <c r="BN99" s="188">
        <v>2</v>
      </c>
      <c r="BO99" s="188" t="s">
        <v>1158</v>
      </c>
      <c r="BP99" s="188" t="s">
        <v>1204</v>
      </c>
      <c r="BQ99" s="207">
        <v>43495</v>
      </c>
      <c r="BR99" s="198" t="s">
        <v>5327</v>
      </c>
      <c r="BS99" s="187">
        <v>800000</v>
      </c>
      <c r="BT99" s="187" t="s">
        <v>1160</v>
      </c>
      <c r="BU99" s="187" t="s">
        <v>734</v>
      </c>
      <c r="BV99" s="187">
        <v>2</v>
      </c>
      <c r="BW99" s="187" t="s">
        <v>1162</v>
      </c>
      <c r="BX99" s="187" t="s">
        <v>1161</v>
      </c>
      <c r="BY99" s="200">
        <v>43495</v>
      </c>
      <c r="BZ99" s="188" t="s">
        <v>5328</v>
      </c>
      <c r="CA99" s="188">
        <v>400000</v>
      </c>
      <c r="CB99" s="188" t="s">
        <v>1160</v>
      </c>
      <c r="CC99" s="188" t="s">
        <v>734</v>
      </c>
      <c r="CD99" s="188">
        <v>2</v>
      </c>
      <c r="CE99" s="188" t="s">
        <v>1162</v>
      </c>
      <c r="CF99" s="188" t="s">
        <v>1161</v>
      </c>
      <c r="CG99" s="207">
        <v>43495</v>
      </c>
      <c r="CH99" s="198" t="s">
        <v>5329</v>
      </c>
      <c r="CI99" s="188" t="e">
        <v>#N/A</v>
      </c>
      <c r="CJ99" s="188" t="e">
        <v>#N/A</v>
      </c>
      <c r="CK99" s="188" t="e">
        <v>#N/A</v>
      </c>
      <c r="CL99" s="188" t="e">
        <v>#N/A</v>
      </c>
      <c r="CM99" s="188" t="e">
        <v>#N/A</v>
      </c>
      <c r="CN99" s="188" t="e">
        <v>#N/A</v>
      </c>
      <c r="CO99" s="195" t="e">
        <v>#N/A</v>
      </c>
      <c r="CP99" s="188" t="s">
        <v>5330</v>
      </c>
      <c r="CQ99" s="187">
        <v>226000</v>
      </c>
      <c r="CR99" s="187" t="s">
        <v>1163</v>
      </c>
      <c r="CS99" s="187" t="s">
        <v>734</v>
      </c>
      <c r="CT99" s="187">
        <v>2</v>
      </c>
      <c r="CU99" s="187" t="s">
        <v>1165</v>
      </c>
      <c r="CV99" s="187" t="s">
        <v>1164</v>
      </c>
      <c r="CW99" s="200">
        <v>43495</v>
      </c>
      <c r="CX99" s="184" t="str">
        <f t="shared" si="10"/>
        <v>SYR001People in Need</v>
      </c>
      <c r="CY99" s="184">
        <f>IF(LOOKUP(2,1/(Log!$K$1:$K$7986=CX99),Log!$E$1:$E$7986)="x","x",ROUND(LOOKUP(2,1/(Log!$K$1:$K$7986=CX99),Log!$E$1:$E$7986),-3))</f>
        <v>13100000</v>
      </c>
      <c r="CZ99" s="188" t="str">
        <f>LOOKUP(2,1/('[4]Raw data'!$K$1:$K$7986=CX99),'[4]Raw data'!$F$1:$F$7986)</f>
        <v>2018 HNO</v>
      </c>
      <c r="DA99" s="188" t="str">
        <f>LOOKUP(2,1/('[4]Raw data'!$K$1:$K$7986=CX99),'[4]Raw data'!$G$1:$G$7986)</f>
        <v>Medium</v>
      </c>
      <c r="DB99" s="188">
        <f>LOOKUP(2,1/('[4]Raw data'!$K$1:$K$7986=CX99),'[4]Raw data'!$H$1:$H$7986)</f>
        <v>2</v>
      </c>
      <c r="DC99" s="188">
        <f>LOOKUP(2,1/('[4]Raw data'!$K$1:$K$7986=CX99),'[4]Raw data'!$J$1:$J$7986)</f>
        <v>0</v>
      </c>
      <c r="DD99" s="188" t="str">
        <f>LOOKUP(2,1/('[4]Raw data'!$K$1:$K$7986=CX99),'[4]Raw data'!$I$1:$I$7986)</f>
        <v>https://hno-syria.org/</v>
      </c>
      <c r="DE99" s="207">
        <f>LOOKUP(2,1/('[4]Raw data'!$K$1:$K$7986=CX99),'[4]Raw data'!$L$1:$L$7986)</f>
        <v>43495</v>
      </c>
      <c r="DF99" s="197" t="str">
        <f t="shared" si="11"/>
        <v>SYR001People facing minimal humanitarian needs (level 1)</v>
      </c>
      <c r="DG99" s="183">
        <f>IF(LOOKUP(2,1/(Log!$K$1:$K$7986=DF99),Log!$E$1:$E$7986)="x","x",ROUND(LOOKUP(2,1/(Log!$K$1:$K$7986=DF99),Log!$E$1:$E$7986),-3))</f>
        <v>15000</v>
      </c>
      <c r="DH99" s="187" t="str">
        <f>LOOKUP(2,1/('[4]Raw data'!$K$1:$K$7986=DF99),'[4]Raw data'!$F$1:$F$7986)</f>
        <v>2018 HNO</v>
      </c>
      <c r="DI99" s="187" t="str">
        <f>LOOKUP(2,1/('[4]Raw data'!$K$1:$K$7986=DF99),'[4]Raw data'!$G$1:$G$7986)</f>
        <v>Medium</v>
      </c>
      <c r="DJ99" s="187">
        <f>LOOKUP(2,1/('[4]Raw data'!$K$1:$K$7986=DF99),'[4]Raw data'!$H$1:$H$7986)</f>
        <v>2</v>
      </c>
      <c r="DK99" s="187" t="str">
        <f>LOOKUP(2,1/('[4]Raw data'!$K$1:$K$7986=DF99),'[4]Raw data'!$J$1:$J$7986)</f>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
      <c r="DL99" s="187" t="str">
        <f>LOOKUP(2,1/('[4]Raw data'!$K$1:$K$7986=DF99),'[4]Raw data'!$I$1:$I$7986)</f>
        <v>https://hno-syria.org/</v>
      </c>
      <c r="DM99" s="200">
        <f>LOOKUP(2,1/('[4]Raw data'!$K$1:$K$7986=DF99),'[4]Raw data'!$L$1:$L$7986)</f>
        <v>43495</v>
      </c>
      <c r="DN99" s="188" t="str">
        <f t="shared" si="6"/>
        <v>SYR001People facing stressed humanitarian needs (level 2)</v>
      </c>
      <c r="DO99" s="184">
        <f>IF(LOOKUP(2,1/(Log!$K$1:$K$7986=DN99),Log!$E$1:$E$7986)="x","x",ROUND(LOOKUP(2,1/(Log!$K$1:$K$7986=DN99),Log!$E$1:$E$7986),-3))</f>
        <v>1399000</v>
      </c>
      <c r="DP99" s="188" t="str">
        <f>LOOKUP(2,1/('[4]Raw data'!$K$1:$K$7986=DN99),'[4]Raw data'!$F$1:$F$7986)</f>
        <v>2018 HNO</v>
      </c>
      <c r="DQ99" s="188" t="str">
        <f>LOOKUP(2,1/('[4]Raw data'!$K$1:$K$7986=DN99),'[4]Raw data'!$G$1:$G$7986)</f>
        <v>Medium</v>
      </c>
      <c r="DR99" s="188">
        <f>LOOKUP(2,1/('[4]Raw data'!$K$1:$K$7986=DN99),'[4]Raw data'!$H$1:$H$7986)</f>
        <v>2</v>
      </c>
      <c r="DS99" s="188" t="str">
        <f>LOOKUP(2,1/('[4]Raw data'!$K$1:$K$7986=DN99),'[4]Raw data'!$J$1:$J$7986)</f>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
      <c r="DT99" s="188" t="str">
        <f>LOOKUP(2,1/('[4]Raw data'!$K$1:$K$7986=DN99),'[4]Raw data'!$I$1:$I$7986)</f>
        <v>https://hno-syria.org/</v>
      </c>
      <c r="DU99" s="207">
        <f>LOOKUP(2,1/('[4]Raw data'!$K$1:$K$7986=DN99),'[4]Raw data'!$L$1:$L$7986)</f>
        <v>43495</v>
      </c>
      <c r="DV99" s="198" t="str">
        <f t="shared" si="7"/>
        <v>SYR001People  facing moderate humanitarian needs (level 3)</v>
      </c>
      <c r="DW99" s="183">
        <f>IF(LOOKUP(2,1/(Log!$K$1:$K$7986=DV99),Log!$E$1:$E$7986)="x","x",ROUND(LOOKUP(2,1/(Log!$K$1:$K$7986=DV99),Log!$E$1:$E$7986),-3))</f>
        <v>6382000</v>
      </c>
      <c r="DX99" s="187" t="str">
        <f>LOOKUP(2,1/('[4]Raw data'!$K$1:$K$7986=DV99),'[4]Raw data'!$F$1:$F$7986)</f>
        <v>2018 HNO</v>
      </c>
      <c r="DY99" s="187" t="str">
        <f>LOOKUP(2,1/('[4]Raw data'!$K$1:$K$7986=DV99),'[4]Raw data'!$G$1:$G$7986)</f>
        <v>Medium</v>
      </c>
      <c r="DZ99" s="187">
        <f>LOOKUP(2,1/('[4]Raw data'!$K$1:$K$7986=DV99),'[4]Raw data'!$H$1:$H$7986)</f>
        <v>2</v>
      </c>
      <c r="EA99" s="187" t="str">
        <f>LOOKUP(2,1/('[4]Raw data'!$K$1:$K$7986=DV99),'[4]Raw data'!$J$1:$J$7986)</f>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
      <c r="EB99" s="187" t="str">
        <f>LOOKUP(2,1/('[4]Raw data'!$K$1:$K$7986=DV99),'[4]Raw data'!$I$1:$I$7986)</f>
        <v>https://hno-syria.org/</v>
      </c>
      <c r="EC99" s="200">
        <f>LOOKUP(2,1/('[4]Raw data'!$K$1:$K$7986=DV99),'[4]Raw data'!$L$1:$L$7986)</f>
        <v>43495</v>
      </c>
      <c r="ED99" s="188" t="str">
        <f t="shared" si="8"/>
        <v>SYR001People facing severe humanitarian needs (level 4)</v>
      </c>
      <c r="EE99" s="184">
        <f>IF(LOOKUP(2,1/(Log!$K$1:$K$7986=ED99),Log!$E$1:$E$7986)="x","x",ROUND(LOOKUP(2,1/(Log!$K$1:$K$7986=ED99),Log!$E$1:$E$7986),-3))</f>
        <v>4307000</v>
      </c>
      <c r="EF99" s="188" t="str">
        <f>LOOKUP(2,1/('[4]Raw data'!$K$1:$K$7986=ED99),'[4]Raw data'!$F$1:$F$7986)</f>
        <v>2018 HNO</v>
      </c>
      <c r="EG99" s="188" t="str">
        <f>LOOKUP(2,1/('[4]Raw data'!$K$1:$K$7986=ED99),'[4]Raw data'!$G$1:$G$7986)</f>
        <v>Medium</v>
      </c>
      <c r="EH99" s="188">
        <f>LOOKUP(2,1/('[4]Raw data'!$K$1:$K$7986=ED99),'[4]Raw data'!$H$1:$H$7986)</f>
        <v>2</v>
      </c>
      <c r="EI99" s="188" t="str">
        <f>LOOKUP(2,1/('[4]Raw data'!$K$1:$K$7986=ED99),'[4]Raw data'!$J$1:$J$7986)</f>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
      <c r="EJ99" s="188" t="str">
        <f>LOOKUP(2,1/('[4]Raw data'!$K$1:$K$7986=ED99),'[4]Raw data'!$I$1:$I$7986)</f>
        <v>https://hno-syria.org/</v>
      </c>
      <c r="EK99" s="207">
        <f>LOOKUP(2,1/('[4]Raw data'!$K$1:$K$7986=ED99),'[4]Raw data'!$L$1:$L$7986)</f>
        <v>43495</v>
      </c>
      <c r="EL99" s="198" t="str">
        <f t="shared" si="9"/>
        <v>SYR001People facing extreme humanitarian needs (level 5)</v>
      </c>
      <c r="EM99" s="183">
        <f>IF(LOOKUP(2,1/(Log!$K$1:$K$7986=EL99),Log!$E$1:$E$7986)="x","x",ROUND(LOOKUP(2,1/(Log!$K$1:$K$7986=EL99),Log!$E$1:$E$7986),-3))</f>
        <v>937000</v>
      </c>
      <c r="EN99" s="187" t="str">
        <f>LOOKUP(2,1/('[4]Raw data'!$K$1:$K$7986=EL99),'[4]Raw data'!$F$1:$F$7986)</f>
        <v>2018 HNO</v>
      </c>
      <c r="EO99" s="187" t="str">
        <f>LOOKUP(2,1/('[4]Raw data'!$K$1:$K$7986=EL99),'[4]Raw data'!$G$1:$G$7986)</f>
        <v>Medium</v>
      </c>
      <c r="EP99" s="187">
        <f>LOOKUP(2,1/('[4]Raw data'!$K$1:$K$7986=EL99),'[4]Raw data'!$H$1:$H$7986)</f>
        <v>2</v>
      </c>
      <c r="EQ99" s="187" t="str">
        <f>LOOKUP(2,1/('[4]Raw data'!$K$1:$K$7986=EL99),'[4]Raw data'!$J$1:$J$7986)</f>
        <v>The inter-sectoral severity catergorisation from the 2018 HNO seperates those in need into catergories including those in acute need - it catergorises these from 1 through 6. For the purposes of this scale catergories 5 and 6 have been combined, according to the definitions in annex 1 of the 2018 HNO as both are considered as critical or catastophic and placing both in catergory 5 here more accurately reflects the situation these individualds face. However, it is also worth noting that these catergories have changed significantly throughout 2018, and therefore this severity range will need to be updated when the 2019 HNO is published.</v>
      </c>
      <c r="ER99" s="187" t="str">
        <f>LOOKUP(2,1/('[4]Raw data'!$K$1:$K$7986=EL99),'[4]Raw data'!$I$1:$I$7986)</f>
        <v>https://hno-syria.org/</v>
      </c>
      <c r="ES99" s="200">
        <f>LOOKUP(2,1/('[4]Raw data'!$K$1:$K$7986=EL99),'[4]Raw data'!$L$1:$L$7986)</f>
        <v>43495</v>
      </c>
      <c r="ET99" s="188" t="s">
        <v>5331</v>
      </c>
      <c r="EU99" s="188">
        <v>2568</v>
      </c>
      <c r="EV99" s="188" t="s">
        <v>1156</v>
      </c>
      <c r="EW99" s="188" t="s">
        <v>734</v>
      </c>
      <c r="EX99" s="188">
        <v>2</v>
      </c>
      <c r="EY99" s="188" t="s">
        <v>1159</v>
      </c>
      <c r="EZ99" s="188" t="s">
        <v>1157</v>
      </c>
      <c r="FA99" s="207">
        <v>43495</v>
      </c>
      <c r="FB99" s="198" t="s">
        <v>5332</v>
      </c>
      <c r="FC99" s="187">
        <v>5</v>
      </c>
      <c r="FD99" s="187">
        <v>0</v>
      </c>
      <c r="FE99" s="187">
        <v>0</v>
      </c>
      <c r="FF99" s="187" t="b">
        <v>0</v>
      </c>
      <c r="FG99" s="187" t="s">
        <v>1169</v>
      </c>
      <c r="FH99" s="187">
        <v>0</v>
      </c>
      <c r="FI99" s="200">
        <v>43495</v>
      </c>
      <c r="FJ99" s="198" t="s">
        <v>5333</v>
      </c>
      <c r="FK99" s="188" t="s">
        <v>445</v>
      </c>
      <c r="FL99" s="188">
        <v>0</v>
      </c>
      <c r="FM99" s="188">
        <v>0</v>
      </c>
      <c r="FN99" s="188" t="b">
        <v>0</v>
      </c>
      <c r="FO99" s="188" t="s">
        <v>1170</v>
      </c>
      <c r="FP99" s="184">
        <v>0</v>
      </c>
      <c r="FQ99" s="206">
        <v>43495</v>
      </c>
      <c r="FR99" s="198" t="s">
        <v>5334</v>
      </c>
      <c r="FS99" s="187">
        <v>1160000</v>
      </c>
      <c r="FT99" s="187" t="s">
        <v>1171</v>
      </c>
      <c r="FU99" s="187" t="s">
        <v>734</v>
      </c>
      <c r="FV99" s="187">
        <v>2</v>
      </c>
      <c r="FW99" s="187" t="s">
        <v>1209</v>
      </c>
      <c r="FX99" s="187" t="s">
        <v>1172</v>
      </c>
      <c r="FY99" s="200">
        <v>43495</v>
      </c>
      <c r="FZ99" s="188" t="s">
        <v>5335</v>
      </c>
      <c r="GA99" s="188">
        <v>2</v>
      </c>
      <c r="GB99" s="188" t="s">
        <v>1174</v>
      </c>
      <c r="GC99" s="188" t="s">
        <v>734</v>
      </c>
      <c r="GD99" s="188">
        <v>2</v>
      </c>
      <c r="GE99" s="188">
        <v>0</v>
      </c>
      <c r="GF99" s="188" t="s">
        <v>1173</v>
      </c>
      <c r="GG99" s="207">
        <v>43495</v>
      </c>
      <c r="GH99" s="198" t="s">
        <v>5336</v>
      </c>
      <c r="GI99" s="187">
        <v>3</v>
      </c>
      <c r="GJ99" s="187" t="s">
        <v>1174</v>
      </c>
      <c r="GK99" s="187" t="s">
        <v>734</v>
      </c>
      <c r="GL99" s="187">
        <v>2</v>
      </c>
      <c r="GM99" s="187">
        <v>0</v>
      </c>
      <c r="GN99" s="187" t="s">
        <v>1173</v>
      </c>
      <c r="GO99" s="200">
        <v>43495</v>
      </c>
      <c r="GP99" s="188" t="s">
        <v>5337</v>
      </c>
      <c r="GQ99" s="188">
        <v>2</v>
      </c>
      <c r="GR99" s="188" t="s">
        <v>1174</v>
      </c>
      <c r="GS99" s="188" t="s">
        <v>734</v>
      </c>
      <c r="GT99" s="188">
        <v>2</v>
      </c>
      <c r="GU99" s="188">
        <v>0</v>
      </c>
      <c r="GV99" s="188" t="s">
        <v>1173</v>
      </c>
      <c r="GW99" s="207">
        <v>43495</v>
      </c>
      <c r="GX99" s="198" t="s">
        <v>5338</v>
      </c>
      <c r="GY99" s="187">
        <v>3</v>
      </c>
      <c r="GZ99" s="187" t="s">
        <v>1174</v>
      </c>
      <c r="HA99" s="187" t="s">
        <v>734</v>
      </c>
      <c r="HB99" s="187">
        <v>2</v>
      </c>
      <c r="HC99" s="187">
        <v>0</v>
      </c>
      <c r="HD99" s="187" t="s">
        <v>1173</v>
      </c>
      <c r="HE99" s="200">
        <v>43495</v>
      </c>
      <c r="HF99" s="188" t="s">
        <v>5339</v>
      </c>
      <c r="HG99" s="188">
        <v>2</v>
      </c>
      <c r="HH99" s="188" t="s">
        <v>1174</v>
      </c>
      <c r="HI99" s="188" t="s">
        <v>734</v>
      </c>
      <c r="HJ99" s="188">
        <v>2</v>
      </c>
      <c r="HK99" s="188">
        <v>0</v>
      </c>
      <c r="HL99" s="188" t="s">
        <v>1173</v>
      </c>
      <c r="HM99" s="207">
        <v>43495</v>
      </c>
      <c r="HN99" s="198" t="s">
        <v>5340</v>
      </c>
      <c r="HO99" s="187">
        <v>2</v>
      </c>
      <c r="HP99" s="187" t="s">
        <v>1174</v>
      </c>
      <c r="HQ99" s="187" t="s">
        <v>734</v>
      </c>
      <c r="HR99" s="187">
        <v>2</v>
      </c>
      <c r="HS99" s="187">
        <v>0</v>
      </c>
      <c r="HT99" s="187" t="s">
        <v>1173</v>
      </c>
      <c r="HU99" s="200">
        <v>43495</v>
      </c>
      <c r="HV99" s="188" t="s">
        <v>5341</v>
      </c>
      <c r="HW99" s="188">
        <v>3</v>
      </c>
      <c r="HX99" s="188" t="s">
        <v>1174</v>
      </c>
      <c r="HY99" s="188" t="s">
        <v>734</v>
      </c>
      <c r="HZ99" s="188">
        <v>2</v>
      </c>
      <c r="IA99" s="188">
        <v>0</v>
      </c>
      <c r="IB99" s="188" t="s">
        <v>1173</v>
      </c>
      <c r="IC99" s="207">
        <v>43495</v>
      </c>
      <c r="ID99" s="198" t="s">
        <v>5342</v>
      </c>
      <c r="IE99" s="187">
        <v>3</v>
      </c>
      <c r="IF99" s="187" t="s">
        <v>1174</v>
      </c>
      <c r="IG99" s="187" t="s">
        <v>734</v>
      </c>
      <c r="IH99" s="187">
        <v>2</v>
      </c>
      <c r="II99" s="187">
        <v>0</v>
      </c>
      <c r="IJ99" s="187" t="s">
        <v>1173</v>
      </c>
      <c r="IK99" s="200">
        <v>43495</v>
      </c>
      <c r="IL99" s="188" t="s">
        <v>5343</v>
      </c>
      <c r="IM99" s="188">
        <v>2</v>
      </c>
      <c r="IN99" s="188" t="s">
        <v>1174</v>
      </c>
      <c r="IO99" s="188" t="s">
        <v>734</v>
      </c>
      <c r="IP99" s="188">
        <v>2</v>
      </c>
      <c r="IQ99" s="188">
        <v>0</v>
      </c>
      <c r="IR99" s="188" t="s">
        <v>1173</v>
      </c>
      <c r="IS99" s="207">
        <v>43495</v>
      </c>
    </row>
    <row r="100" spans="1:253" x14ac:dyDescent="0.3">
      <c r="A100" t="s">
        <v>1307</v>
      </c>
      <c r="B100" t="s">
        <v>862</v>
      </c>
      <c r="C100" t="s">
        <v>851</v>
      </c>
      <c r="D100" t="str">
        <f>Lists!C:C</f>
        <v>Tanzania</v>
      </c>
      <c r="E100" t="s">
        <v>317</v>
      </c>
      <c r="F100" t="s">
        <v>5344</v>
      </c>
      <c r="G100" s="186">
        <v>57636962</v>
      </c>
      <c r="H100" s="187" t="s">
        <v>921</v>
      </c>
      <c r="I100" s="187" t="s">
        <v>735</v>
      </c>
      <c r="J100" s="187">
        <v>1</v>
      </c>
      <c r="K100" s="187" t="s">
        <v>1176</v>
      </c>
      <c r="L100" s="187" t="s">
        <v>1175</v>
      </c>
      <c r="M100" s="201">
        <v>43496</v>
      </c>
      <c r="N100" s="198" t="s">
        <v>5345</v>
      </c>
      <c r="O100" s="189">
        <v>187093</v>
      </c>
      <c r="P100" s="189" t="s">
        <v>1179</v>
      </c>
      <c r="Q100" s="189" t="s">
        <v>735</v>
      </c>
      <c r="R100" s="189">
        <v>1</v>
      </c>
      <c r="S100" s="189" t="s">
        <v>1178</v>
      </c>
      <c r="T100" s="189" t="s">
        <v>1177</v>
      </c>
      <c r="U100" s="204">
        <v>43495</v>
      </c>
      <c r="V100" s="198" t="s">
        <v>5346</v>
      </c>
      <c r="W100" s="187">
        <v>11393903</v>
      </c>
      <c r="X100" s="187" t="s">
        <v>1179</v>
      </c>
      <c r="Y100" s="187" t="s">
        <v>735</v>
      </c>
      <c r="Z100" s="187">
        <v>1</v>
      </c>
      <c r="AA100" s="187" t="s">
        <v>1178</v>
      </c>
      <c r="AB100" s="187" t="s">
        <v>1177</v>
      </c>
      <c r="AC100" s="201">
        <v>43495</v>
      </c>
      <c r="AD100" s="198" t="s">
        <v>5347</v>
      </c>
      <c r="AE100" s="188">
        <v>11393903</v>
      </c>
      <c r="AF100" s="188" t="s">
        <v>1179</v>
      </c>
      <c r="AG100" s="188" t="s">
        <v>735</v>
      </c>
      <c r="AH100" s="188">
        <v>1</v>
      </c>
      <c r="AI100" s="188" t="s">
        <v>1178</v>
      </c>
      <c r="AJ100" s="188" t="s">
        <v>1177</v>
      </c>
      <c r="AK100" s="207">
        <v>43495</v>
      </c>
      <c r="AL100" s="198" t="s">
        <v>5348</v>
      </c>
      <c r="AM100" s="187">
        <v>326942</v>
      </c>
      <c r="AN100" s="187" t="s">
        <v>1160</v>
      </c>
      <c r="AO100" s="187" t="s">
        <v>735</v>
      </c>
      <c r="AP100" s="187">
        <v>1</v>
      </c>
      <c r="AQ100" s="187">
        <v>0</v>
      </c>
      <c r="AR100" s="187" t="s">
        <v>1180</v>
      </c>
      <c r="AS100" s="201">
        <v>43495</v>
      </c>
      <c r="AT100" s="188" t="s">
        <v>5349</v>
      </c>
      <c r="AU100" s="188" t="s">
        <v>445</v>
      </c>
      <c r="AV100" s="188">
        <v>0</v>
      </c>
      <c r="AW100" s="188">
        <v>0</v>
      </c>
      <c r="AX100" s="188" t="b">
        <v>0</v>
      </c>
      <c r="AY100" s="188">
        <v>0</v>
      </c>
      <c r="AZ100" s="188">
        <v>0</v>
      </c>
      <c r="BA100" s="207">
        <v>43495</v>
      </c>
      <c r="BB100" s="198" t="s">
        <v>5350</v>
      </c>
      <c r="BC100" s="187" t="s">
        <v>445</v>
      </c>
      <c r="BD100" s="187">
        <v>0</v>
      </c>
      <c r="BE100" s="187">
        <v>0</v>
      </c>
      <c r="BF100" s="187" t="b">
        <v>0</v>
      </c>
      <c r="BG100" s="187">
        <v>0</v>
      </c>
      <c r="BH100" s="187">
        <v>0</v>
      </c>
      <c r="BI100" s="200">
        <v>43495</v>
      </c>
      <c r="BJ100" s="188" t="s">
        <v>5351</v>
      </c>
      <c r="BK100" s="188" t="s">
        <v>445</v>
      </c>
      <c r="BL100" s="188">
        <v>0</v>
      </c>
      <c r="BM100" s="188">
        <v>0</v>
      </c>
      <c r="BN100" s="188" t="b">
        <v>0</v>
      </c>
      <c r="BO100" s="188">
        <v>0</v>
      </c>
      <c r="BP100" s="188" t="s">
        <v>1235</v>
      </c>
      <c r="BQ100" s="207">
        <v>43495</v>
      </c>
      <c r="BR100" s="198" t="s">
        <v>5352</v>
      </c>
      <c r="BS100" s="187" t="s">
        <v>445</v>
      </c>
      <c r="BT100" s="187">
        <v>0</v>
      </c>
      <c r="BU100" s="187">
        <v>0</v>
      </c>
      <c r="BV100" s="187" t="b">
        <v>0</v>
      </c>
      <c r="BW100" s="187">
        <v>0</v>
      </c>
      <c r="BX100" s="187">
        <v>0</v>
      </c>
      <c r="BY100" s="200">
        <v>43495</v>
      </c>
      <c r="BZ100" s="188" t="s">
        <v>5353</v>
      </c>
      <c r="CA100" s="188" t="s">
        <v>445</v>
      </c>
      <c r="CB100" s="188">
        <v>0</v>
      </c>
      <c r="CC100" s="188">
        <v>0</v>
      </c>
      <c r="CD100" s="188" t="b">
        <v>0</v>
      </c>
      <c r="CE100" s="188">
        <v>0</v>
      </c>
      <c r="CF100" s="188">
        <v>0</v>
      </c>
      <c r="CG100" s="207">
        <v>43495</v>
      </c>
      <c r="CH100" s="198" t="s">
        <v>5354</v>
      </c>
      <c r="CI100" s="188" t="e">
        <v>#N/A</v>
      </c>
      <c r="CJ100" s="188" t="e">
        <v>#N/A</v>
      </c>
      <c r="CK100" s="188" t="e">
        <v>#N/A</v>
      </c>
      <c r="CL100" s="188" t="e">
        <v>#N/A</v>
      </c>
      <c r="CM100" s="188" t="e">
        <v>#N/A</v>
      </c>
      <c r="CN100" s="188" t="e">
        <v>#N/A</v>
      </c>
      <c r="CO100" s="195" t="e">
        <v>#N/A</v>
      </c>
      <c r="CP100" s="188" t="s">
        <v>5355</v>
      </c>
      <c r="CQ100" s="187" t="s">
        <v>445</v>
      </c>
      <c r="CR100" s="187">
        <v>0</v>
      </c>
      <c r="CS100" s="187">
        <v>0</v>
      </c>
      <c r="CT100" s="187" t="b">
        <v>0</v>
      </c>
      <c r="CU100" s="187">
        <v>0</v>
      </c>
      <c r="CV100" s="187">
        <v>0</v>
      </c>
      <c r="CW100" s="200">
        <v>43495</v>
      </c>
      <c r="CX100" s="184" t="str">
        <f t="shared" si="10"/>
        <v>TZA002People in Need</v>
      </c>
      <c r="CY100" s="184">
        <f>IF(LOOKUP(2,1/(Log!$K$1:$K$7986=CX100),Log!$E$1:$E$7986)="x","x",ROUND(LOOKUP(2,1/(Log!$K$1:$K$7986=CX100),Log!$E$1:$E$7986),-3))</f>
        <v>327000</v>
      </c>
      <c r="CZ100" s="188" t="str">
        <f>LOOKUP(2,1/('[4]Raw data'!$K$1:$K$7986=CX100),'[4]Raw data'!$F$1:$F$7986)</f>
        <v>UNHCR</v>
      </c>
      <c r="DA100" s="188" t="str">
        <f>LOOKUP(2,1/('[4]Raw data'!$K$1:$K$7986=CX100),'[4]Raw data'!$G$1:$G$7986)</f>
        <v>High</v>
      </c>
      <c r="DB100" s="188">
        <f>LOOKUP(2,1/('[4]Raw data'!$K$1:$K$7986=CX100),'[4]Raw data'!$H$1:$H$7986)</f>
        <v>1</v>
      </c>
      <c r="DC100" s="188">
        <f>LOOKUP(2,1/('[4]Raw data'!$K$1:$K$7986=CX100),'[4]Raw data'!$J$1:$J$7986)</f>
        <v>0</v>
      </c>
      <c r="DD100" s="188" t="str">
        <f>LOOKUP(2,1/('[4]Raw data'!$K$1:$K$7986=CX100),'[4]Raw data'!$I$1:$I$7986)</f>
        <v>https://reliefweb.int/sites/reliefweb.int/files/resources/67764.pdf</v>
      </c>
      <c r="DE100" s="207">
        <f>LOOKUP(2,1/('[4]Raw data'!$K$1:$K$7986=CX100),'[4]Raw data'!$L$1:$L$7986)</f>
        <v>43495</v>
      </c>
      <c r="DF100" s="197" t="str">
        <f t="shared" si="11"/>
        <v>TZA002People facing minimal humanitarian needs (level 1)</v>
      </c>
      <c r="DG100" s="183">
        <f>IF(LOOKUP(2,1/(Log!$K$1:$K$7986=DF100),Log!$E$1:$E$7986)="x","x",ROUND(LOOKUP(2,1/(Log!$K$1:$K$7986=DF100),Log!$E$1:$E$7986),-3))</f>
        <v>43000</v>
      </c>
      <c r="DH100" s="187" t="str">
        <f>LOOKUP(2,1/('[4]Raw data'!$K$1:$K$7986=DF100),'[4]Raw data'!$F$1:$F$7986)</f>
        <v>UNHCR</v>
      </c>
      <c r="DI100" s="187" t="str">
        <f>LOOKUP(2,1/('[4]Raw data'!$K$1:$K$7986=DF100),'[4]Raw data'!$G$1:$G$7986)</f>
        <v>High</v>
      </c>
      <c r="DJ100" s="187">
        <f>LOOKUP(2,1/('[4]Raw data'!$K$1:$K$7986=DF100),'[4]Raw data'!$H$1:$H$7986)</f>
        <v>1</v>
      </c>
      <c r="DK100" s="187" t="str">
        <f>LOOKUP(2,1/('[4]Raw data'!$K$1:$K$7986=DF100),'[4]Raw data'!$J$1:$J$7986)</f>
        <v>Refugees living in villages with the host community have been set at level 1, while refugees living in camps and settlements at level 2</v>
      </c>
      <c r="DL100" s="187" t="str">
        <f>LOOKUP(2,1/('[4]Raw data'!$K$1:$K$7986=DF100),'[4]Raw data'!$I$1:$I$7986)</f>
        <v>https://reliefweb.int/sites/reliefweb.int/files/resources/67764.pdf</v>
      </c>
      <c r="DM100" s="200">
        <f>LOOKUP(2,1/('[4]Raw data'!$K$1:$K$7986=DF100),'[4]Raw data'!$L$1:$L$7986)</f>
        <v>43495</v>
      </c>
      <c r="DN100" s="188" t="str">
        <f t="shared" si="6"/>
        <v>TZA002People facing stressed humanitarian needs (level 2)</v>
      </c>
      <c r="DO100" s="184">
        <f>IF(LOOKUP(2,1/(Log!$K$1:$K$7986=DN100),Log!$E$1:$E$7986)="x","x",ROUND(LOOKUP(2,1/(Log!$K$1:$K$7986=DN100),Log!$E$1:$E$7986),-3))</f>
        <v>284000</v>
      </c>
      <c r="DP100" s="188" t="str">
        <f>LOOKUP(2,1/('[4]Raw data'!$K$1:$K$7986=DN100),'[4]Raw data'!$F$1:$F$7986)</f>
        <v>UNHCR</v>
      </c>
      <c r="DQ100" s="188" t="str">
        <f>LOOKUP(2,1/('[4]Raw data'!$K$1:$K$7986=DN100),'[4]Raw data'!$G$1:$G$7986)</f>
        <v>High</v>
      </c>
      <c r="DR100" s="188">
        <f>LOOKUP(2,1/('[4]Raw data'!$K$1:$K$7986=DN100),'[4]Raw data'!$H$1:$H$7986)</f>
        <v>1</v>
      </c>
      <c r="DS100" s="188" t="str">
        <f>LOOKUP(2,1/('[4]Raw data'!$K$1:$K$7986=DN100),'[4]Raw data'!$J$1:$J$7986)</f>
        <v>Refugees living in villages with the host community have been set at level 1, while refugees living in camps and settlements at level 3</v>
      </c>
      <c r="DT100" s="188" t="str">
        <f>LOOKUP(2,1/('[4]Raw data'!$K$1:$K$7986=DN100),'[4]Raw data'!$I$1:$I$7986)</f>
        <v>https://reliefweb.int/sites/reliefweb.int/files/resources/67764.pdf</v>
      </c>
      <c r="DU100" s="207">
        <f>LOOKUP(2,1/('[4]Raw data'!$K$1:$K$7986=DN100),'[4]Raw data'!$L$1:$L$7986)</f>
        <v>43495</v>
      </c>
      <c r="DV100" s="198" t="str">
        <f t="shared" si="7"/>
        <v>TZA002People  facing moderate humanitarian needs (level 3)</v>
      </c>
      <c r="DW100" s="183">
        <f>IF(LOOKUP(2,1/(Log!$K$1:$K$7986=DV100),Log!$E$1:$E$7986)="x","x",ROUND(LOOKUP(2,1/(Log!$K$1:$K$7986=DV100),Log!$E$1:$E$7986),-3))</f>
        <v>0</v>
      </c>
      <c r="DX100" s="187" t="str">
        <f>LOOKUP(2,1/('[4]Raw data'!$K$1:$K$7986=DV100),'[4]Raw data'!$F$1:$F$7986)</f>
        <v>UNHCR</v>
      </c>
      <c r="DY100" s="187" t="str">
        <f>LOOKUP(2,1/('[4]Raw data'!$K$1:$K$7986=DV100),'[4]Raw data'!$G$1:$G$7986)</f>
        <v>High</v>
      </c>
      <c r="DZ100" s="187">
        <f>LOOKUP(2,1/('[4]Raw data'!$K$1:$K$7986=DV100),'[4]Raw data'!$H$1:$H$7986)</f>
        <v>1</v>
      </c>
      <c r="EA100" s="187" t="str">
        <f>LOOKUP(2,1/('[4]Raw data'!$K$1:$K$7986=DV100),'[4]Raw data'!$J$1:$J$7986)</f>
        <v>Refugees living in villages with the host community have been set at level 1, while refugees living in camps and settlements at level 4</v>
      </c>
      <c r="EB100" s="187" t="str">
        <f>LOOKUP(2,1/('[4]Raw data'!$K$1:$K$7986=DV100),'[4]Raw data'!$I$1:$I$7986)</f>
        <v>https://reliefweb.int/sites/reliefweb.int/files/resources/67764.pdf</v>
      </c>
      <c r="EC100" s="200">
        <f>LOOKUP(2,1/('[4]Raw data'!$K$1:$K$7986=DV100),'[4]Raw data'!$L$1:$L$7986)</f>
        <v>43495</v>
      </c>
      <c r="ED100" s="188" t="str">
        <f t="shared" si="8"/>
        <v>TZA002People facing severe humanitarian needs (level 4)</v>
      </c>
      <c r="EE100" s="184">
        <f>IF(LOOKUP(2,1/(Log!$K$1:$K$7986=ED100),Log!$E$1:$E$7986)="x","x",ROUND(LOOKUP(2,1/(Log!$K$1:$K$7986=ED100),Log!$E$1:$E$7986),-3))</f>
        <v>0</v>
      </c>
      <c r="EF100" s="188" t="str">
        <f>LOOKUP(2,1/('[4]Raw data'!$K$1:$K$7986=ED100),'[4]Raw data'!$F$1:$F$7986)</f>
        <v>UNHCR</v>
      </c>
      <c r="EG100" s="188" t="str">
        <f>LOOKUP(2,1/('[4]Raw data'!$K$1:$K$7986=ED100),'[4]Raw data'!$G$1:$G$7986)</f>
        <v>High</v>
      </c>
      <c r="EH100" s="188">
        <f>LOOKUP(2,1/('[4]Raw data'!$K$1:$K$7986=ED100),'[4]Raw data'!$H$1:$H$7986)</f>
        <v>1</v>
      </c>
      <c r="EI100" s="188" t="str">
        <f>LOOKUP(2,1/('[4]Raw data'!$K$1:$K$7986=ED100),'[4]Raw data'!$J$1:$J$7986)</f>
        <v>Refugees living in villages with the host community have been set at level 1, while refugees living in camps and settlements at level 5</v>
      </c>
      <c r="EJ100" s="188" t="str">
        <f>LOOKUP(2,1/('[4]Raw data'!$K$1:$K$7986=ED100),'[4]Raw data'!$I$1:$I$7986)</f>
        <v>https://reliefweb.int/sites/reliefweb.int/files/resources/67764.pdf</v>
      </c>
      <c r="EK100" s="207">
        <f>LOOKUP(2,1/('[4]Raw data'!$K$1:$K$7986=ED100),'[4]Raw data'!$L$1:$L$7986)</f>
        <v>43495</v>
      </c>
      <c r="EL100" s="198" t="str">
        <f t="shared" si="9"/>
        <v>TZA002People facing extreme humanitarian needs (level 5)</v>
      </c>
      <c r="EM100" s="183">
        <f>IF(LOOKUP(2,1/(Log!$K$1:$K$7986=EL100),Log!$E$1:$E$7986)="x","x",ROUND(LOOKUP(2,1/(Log!$K$1:$K$7986=EL100),Log!$E$1:$E$7986),-3))</f>
        <v>0</v>
      </c>
      <c r="EN100" s="187" t="str">
        <f>LOOKUP(2,1/('[4]Raw data'!$K$1:$K$7986=EL100),'[4]Raw data'!$F$1:$F$7986)</f>
        <v>UNHCR</v>
      </c>
      <c r="EO100" s="187" t="str">
        <f>LOOKUP(2,1/('[4]Raw data'!$K$1:$K$7986=EL100),'[4]Raw data'!$G$1:$G$7986)</f>
        <v>High</v>
      </c>
      <c r="EP100" s="187">
        <f>LOOKUP(2,1/('[4]Raw data'!$K$1:$K$7986=EL100),'[4]Raw data'!$H$1:$H$7986)</f>
        <v>1</v>
      </c>
      <c r="EQ100" s="187" t="str">
        <f>LOOKUP(2,1/('[4]Raw data'!$K$1:$K$7986=EL100),'[4]Raw data'!$J$1:$J$7986)</f>
        <v>Refugees living in villages with the host community have been set at level 1, while refugees living in camps and settlements at level 6</v>
      </c>
      <c r="ER100" s="187" t="str">
        <f>LOOKUP(2,1/('[4]Raw data'!$K$1:$K$7986=EL100),'[4]Raw data'!$I$1:$I$7986)</f>
        <v>https://reliefweb.int/sites/reliefweb.int/files/resources/67764.pdf</v>
      </c>
      <c r="ES100" s="200">
        <f>LOOKUP(2,1/('[4]Raw data'!$K$1:$K$7986=EL100),'[4]Raw data'!$L$1:$L$7986)</f>
        <v>43495</v>
      </c>
      <c r="ET100" s="188" t="s">
        <v>5356</v>
      </c>
      <c r="EU100" s="188">
        <v>41</v>
      </c>
      <c r="EV100" s="188" t="s">
        <v>1049</v>
      </c>
      <c r="EW100" s="188" t="s">
        <v>735</v>
      </c>
      <c r="EX100" s="188">
        <v>1</v>
      </c>
      <c r="EY100" s="188" t="s">
        <v>1181</v>
      </c>
      <c r="EZ100" s="188" t="s">
        <v>1182</v>
      </c>
      <c r="FA100" s="207">
        <v>43495</v>
      </c>
      <c r="FB100" s="198" t="s">
        <v>5357</v>
      </c>
      <c r="FC100" s="187">
        <v>2</v>
      </c>
      <c r="FD100" s="187">
        <v>0</v>
      </c>
      <c r="FE100" s="187">
        <v>0</v>
      </c>
      <c r="FF100" s="187" t="b">
        <v>0</v>
      </c>
      <c r="FG100" s="187">
        <v>0</v>
      </c>
      <c r="FH100" s="187">
        <v>0</v>
      </c>
      <c r="FI100" s="200">
        <v>43495</v>
      </c>
      <c r="FJ100" s="198" t="s">
        <v>5358</v>
      </c>
      <c r="FK100" s="188" t="s">
        <v>445</v>
      </c>
      <c r="FL100" s="188" t="s">
        <v>1174</v>
      </c>
      <c r="FM100" s="188">
        <v>0</v>
      </c>
      <c r="FN100" s="188" t="b">
        <v>0</v>
      </c>
      <c r="FO100" s="188">
        <v>0</v>
      </c>
      <c r="FP100" s="184">
        <v>0</v>
      </c>
      <c r="FQ100" s="206">
        <v>43495</v>
      </c>
      <c r="FR100" s="198" t="s">
        <v>5359</v>
      </c>
      <c r="FS100" s="187" t="s">
        <v>445</v>
      </c>
      <c r="FT100" s="187" t="s">
        <v>1174</v>
      </c>
      <c r="FU100" s="187">
        <v>0</v>
      </c>
      <c r="FV100" s="187" t="b">
        <v>0</v>
      </c>
      <c r="FW100" s="187">
        <v>0</v>
      </c>
      <c r="FX100" s="187">
        <v>0</v>
      </c>
      <c r="FY100" s="200">
        <v>43495</v>
      </c>
      <c r="FZ100" s="188" t="s">
        <v>5360</v>
      </c>
      <c r="GA100" s="188">
        <v>0</v>
      </c>
      <c r="GB100" s="188" t="s">
        <v>1174</v>
      </c>
      <c r="GC100" s="188">
        <v>0</v>
      </c>
      <c r="GD100" s="188" t="b">
        <v>0</v>
      </c>
      <c r="GE100" s="188">
        <v>0</v>
      </c>
      <c r="GF100" s="188">
        <v>0</v>
      </c>
      <c r="GG100" s="207">
        <v>43495</v>
      </c>
      <c r="GH100" s="198" t="s">
        <v>5361</v>
      </c>
      <c r="GI100" s="187">
        <v>0</v>
      </c>
      <c r="GJ100" s="187" t="s">
        <v>1174</v>
      </c>
      <c r="GK100" s="187">
        <v>0</v>
      </c>
      <c r="GL100" s="187" t="b">
        <v>0</v>
      </c>
      <c r="GM100" s="187">
        <v>0</v>
      </c>
      <c r="GN100" s="187">
        <v>0</v>
      </c>
      <c r="GO100" s="200">
        <v>43495</v>
      </c>
      <c r="GP100" s="188" t="s">
        <v>5362</v>
      </c>
      <c r="GQ100" s="188">
        <v>0</v>
      </c>
      <c r="GR100" s="188" t="s">
        <v>1174</v>
      </c>
      <c r="GS100" s="188">
        <v>0</v>
      </c>
      <c r="GT100" s="188" t="b">
        <v>0</v>
      </c>
      <c r="GU100" s="188">
        <v>0</v>
      </c>
      <c r="GV100" s="188">
        <v>0</v>
      </c>
      <c r="GW100" s="207">
        <v>43495</v>
      </c>
      <c r="GX100" s="198" t="s">
        <v>5363</v>
      </c>
      <c r="GY100" s="187">
        <v>0</v>
      </c>
      <c r="GZ100" s="187" t="s">
        <v>1174</v>
      </c>
      <c r="HA100" s="187">
        <v>0</v>
      </c>
      <c r="HB100" s="187" t="b">
        <v>0</v>
      </c>
      <c r="HC100" s="187">
        <v>0</v>
      </c>
      <c r="HD100" s="187">
        <v>0</v>
      </c>
      <c r="HE100" s="200">
        <v>43495</v>
      </c>
      <c r="HF100" s="188" t="s">
        <v>5364</v>
      </c>
      <c r="HG100" s="188">
        <v>0</v>
      </c>
      <c r="HH100" s="188" t="s">
        <v>1174</v>
      </c>
      <c r="HI100" s="188">
        <v>0</v>
      </c>
      <c r="HJ100" s="188" t="b">
        <v>0</v>
      </c>
      <c r="HK100" s="188">
        <v>0</v>
      </c>
      <c r="HL100" s="188">
        <v>0</v>
      </c>
      <c r="HM100" s="207">
        <v>43495</v>
      </c>
      <c r="HN100" s="198" t="s">
        <v>5365</v>
      </c>
      <c r="HO100" s="187">
        <v>0</v>
      </c>
      <c r="HP100" s="187" t="s">
        <v>1174</v>
      </c>
      <c r="HQ100" s="187">
        <v>0</v>
      </c>
      <c r="HR100" s="187" t="b">
        <v>0</v>
      </c>
      <c r="HS100" s="187">
        <v>0</v>
      </c>
      <c r="HT100" s="187">
        <v>0</v>
      </c>
      <c r="HU100" s="200">
        <v>43495</v>
      </c>
      <c r="HV100" s="188" t="s">
        <v>5366</v>
      </c>
      <c r="HW100" s="188">
        <v>0</v>
      </c>
      <c r="HX100" s="188" t="s">
        <v>1174</v>
      </c>
      <c r="HY100" s="188">
        <v>0</v>
      </c>
      <c r="HZ100" s="188" t="b">
        <v>0</v>
      </c>
      <c r="IA100" s="188">
        <v>0</v>
      </c>
      <c r="IB100" s="188">
        <v>0</v>
      </c>
      <c r="IC100" s="207">
        <v>43495</v>
      </c>
      <c r="ID100" s="198" t="s">
        <v>5367</v>
      </c>
      <c r="IE100" s="187">
        <v>0</v>
      </c>
      <c r="IF100" s="187" t="s">
        <v>1174</v>
      </c>
      <c r="IG100" s="187">
        <v>0</v>
      </c>
      <c r="IH100" s="187" t="b">
        <v>0</v>
      </c>
      <c r="II100" s="187">
        <v>0</v>
      </c>
      <c r="IJ100" s="187">
        <v>0</v>
      </c>
      <c r="IK100" s="200">
        <v>43495</v>
      </c>
      <c r="IL100" s="188" t="s">
        <v>5368</v>
      </c>
      <c r="IM100" s="188">
        <v>0</v>
      </c>
      <c r="IN100" s="188" t="s">
        <v>1174</v>
      </c>
      <c r="IO100" s="188">
        <v>0</v>
      </c>
      <c r="IP100" s="188" t="b">
        <v>0</v>
      </c>
      <c r="IQ100" s="188">
        <v>0</v>
      </c>
      <c r="IR100" s="188">
        <v>0</v>
      </c>
      <c r="IS100" s="207">
        <v>43495</v>
      </c>
    </row>
    <row r="101" spans="1:253" x14ac:dyDescent="0.3">
      <c r="A101" t="s">
        <v>319</v>
      </c>
      <c r="B101" t="s">
        <v>861</v>
      </c>
      <c r="C101" t="s">
        <v>727</v>
      </c>
      <c r="D101" t="str">
        <f>Lists!C:C</f>
        <v>Thailand</v>
      </c>
      <c r="E101" t="s">
        <v>318</v>
      </c>
      <c r="F101" t="s">
        <v>5369</v>
      </c>
      <c r="G101" s="186">
        <v>66141000</v>
      </c>
      <c r="H101" s="187" t="s">
        <v>1973</v>
      </c>
      <c r="I101" s="187" t="s">
        <v>734</v>
      </c>
      <c r="J101" s="187">
        <v>2</v>
      </c>
      <c r="K101" s="187" t="s">
        <v>1975</v>
      </c>
      <c r="L101" s="187" t="s">
        <v>1974</v>
      </c>
      <c r="M101" s="201">
        <v>43510</v>
      </c>
      <c r="N101" s="198" t="s">
        <v>5370</v>
      </c>
      <c r="O101" s="189">
        <v>35530</v>
      </c>
      <c r="P101" s="189" t="s">
        <v>1973</v>
      </c>
      <c r="Q101" s="189" t="s">
        <v>734</v>
      </c>
      <c r="R101" s="189">
        <v>2</v>
      </c>
      <c r="S101" s="189" t="s">
        <v>1976</v>
      </c>
      <c r="T101" s="189" t="s">
        <v>1974</v>
      </c>
      <c r="U101" s="204">
        <v>43509</v>
      </c>
      <c r="V101" s="198" t="s">
        <v>5371</v>
      </c>
      <c r="W101" s="187">
        <v>3768000</v>
      </c>
      <c r="X101" s="187" t="s">
        <v>1973</v>
      </c>
      <c r="Y101" s="187" t="s">
        <v>733</v>
      </c>
      <c r="Z101" s="187">
        <v>3</v>
      </c>
      <c r="AA101" s="187" t="s">
        <v>1972</v>
      </c>
      <c r="AB101" s="187" t="s">
        <v>1974</v>
      </c>
      <c r="AC101" s="201">
        <v>43509</v>
      </c>
      <c r="AD101" s="198" t="s">
        <v>5372</v>
      </c>
      <c r="AE101" s="188">
        <v>3561000</v>
      </c>
      <c r="AF101" s="188" t="s">
        <v>1971</v>
      </c>
      <c r="AG101" s="188" t="s">
        <v>734</v>
      </c>
      <c r="AH101" s="188">
        <v>2</v>
      </c>
      <c r="AI101" s="188" t="s">
        <v>1969</v>
      </c>
      <c r="AJ101" s="188" t="s">
        <v>1970</v>
      </c>
      <c r="AK101" s="207">
        <v>43509</v>
      </c>
      <c r="AL101" s="198" t="s">
        <v>5373</v>
      </c>
      <c r="AM101" s="187" t="s">
        <v>933</v>
      </c>
      <c r="AN101" s="187">
        <v>0</v>
      </c>
      <c r="AO101" s="187">
        <v>0</v>
      </c>
      <c r="AP101" s="187" t="b">
        <v>0</v>
      </c>
      <c r="AQ101" s="187" t="s">
        <v>1966</v>
      </c>
      <c r="AR101" s="187">
        <v>0</v>
      </c>
      <c r="AS101" s="201">
        <v>43509</v>
      </c>
      <c r="AT101" s="188" t="s">
        <v>5374</v>
      </c>
      <c r="AU101" s="188">
        <v>93</v>
      </c>
      <c r="AV101" s="188" t="s">
        <v>1968</v>
      </c>
      <c r="AW101" s="188" t="s">
        <v>734</v>
      </c>
      <c r="AX101" s="188">
        <v>2</v>
      </c>
      <c r="AY101" s="188" t="s">
        <v>1965</v>
      </c>
      <c r="AZ101" s="188" t="s">
        <v>1967</v>
      </c>
      <c r="BA101" s="207">
        <v>43509</v>
      </c>
      <c r="BB101" s="198" t="s">
        <v>5375</v>
      </c>
      <c r="BC101" s="187" t="s">
        <v>933</v>
      </c>
      <c r="BD101" s="187">
        <v>0</v>
      </c>
      <c r="BE101" s="187">
        <v>0</v>
      </c>
      <c r="BF101" s="187" t="b">
        <v>0</v>
      </c>
      <c r="BG101" s="187" t="s">
        <v>934</v>
      </c>
      <c r="BH101" s="187" t="s">
        <v>1967</v>
      </c>
      <c r="BI101" s="200">
        <v>43509</v>
      </c>
      <c r="BJ101" s="188" t="s">
        <v>5376</v>
      </c>
      <c r="BK101" s="188">
        <v>99</v>
      </c>
      <c r="BL101" s="188" t="s">
        <v>1968</v>
      </c>
      <c r="BM101" s="188" t="s">
        <v>734</v>
      </c>
      <c r="BN101" s="188">
        <v>2</v>
      </c>
      <c r="BO101" s="188" t="s">
        <v>1964</v>
      </c>
      <c r="BP101" s="188" t="s">
        <v>2006</v>
      </c>
      <c r="BQ101" s="207">
        <v>43509</v>
      </c>
      <c r="BR101" s="198" t="s">
        <v>5377</v>
      </c>
      <c r="BS101" s="187" t="s">
        <v>933</v>
      </c>
      <c r="BT101" s="187">
        <v>0</v>
      </c>
      <c r="BU101" s="187">
        <v>0</v>
      </c>
      <c r="BV101" s="187" t="b">
        <v>0</v>
      </c>
      <c r="BW101" s="187" t="s">
        <v>934</v>
      </c>
      <c r="BX101" s="187">
        <v>0</v>
      </c>
      <c r="BY101" s="200">
        <v>43509</v>
      </c>
      <c r="BZ101" s="188" t="s">
        <v>5378</v>
      </c>
      <c r="CA101" s="188" t="s">
        <v>933</v>
      </c>
      <c r="CB101" s="188">
        <v>0</v>
      </c>
      <c r="CC101" s="188">
        <v>0</v>
      </c>
      <c r="CD101" s="188" t="b">
        <v>0</v>
      </c>
      <c r="CE101" s="188" t="s">
        <v>934</v>
      </c>
      <c r="CF101" s="188">
        <v>0</v>
      </c>
      <c r="CG101" s="207">
        <v>43509</v>
      </c>
      <c r="CH101" s="198" t="s">
        <v>5379</v>
      </c>
      <c r="CI101" s="188" t="e">
        <v>#N/A</v>
      </c>
      <c r="CJ101" s="188" t="e">
        <v>#N/A</v>
      </c>
      <c r="CK101" s="188" t="e">
        <v>#N/A</v>
      </c>
      <c r="CL101" s="188" t="e">
        <v>#N/A</v>
      </c>
      <c r="CM101" s="188" t="e">
        <v>#N/A</v>
      </c>
      <c r="CN101" s="188" t="e">
        <v>#N/A</v>
      </c>
      <c r="CO101" s="195" t="e">
        <v>#N/A</v>
      </c>
      <c r="CP101" s="188" t="s">
        <v>5380</v>
      </c>
      <c r="CQ101" s="187" t="s">
        <v>933</v>
      </c>
      <c r="CR101" s="187">
        <v>0</v>
      </c>
      <c r="CS101" s="187">
        <v>0</v>
      </c>
      <c r="CT101" s="187" t="b">
        <v>0</v>
      </c>
      <c r="CU101" s="187" t="s">
        <v>934</v>
      </c>
      <c r="CV101" s="187">
        <v>0</v>
      </c>
      <c r="CW101" s="200">
        <v>43509</v>
      </c>
      <c r="CX101" s="184" t="str">
        <f t="shared" si="10"/>
        <v>THA001People in Need</v>
      </c>
      <c r="CY101" s="184" t="str">
        <f>IF(LOOKUP(2,1/(Log!$K$1:$K$7986=CX101),Log!$E$1:$E$7986)="x","x",ROUND(LOOKUP(2,1/(Log!$K$1:$K$7986=CX101),Log!$E$1:$E$7986),-3))</f>
        <v>x</v>
      </c>
      <c r="CZ101" s="188">
        <f>LOOKUP(2,1/('[4]Raw data'!$K$1:$K$7986=CX101),'[4]Raw data'!$F$1:$F$7986)</f>
        <v>0</v>
      </c>
      <c r="DA101" s="188">
        <f>LOOKUP(2,1/('[4]Raw data'!$K$1:$K$7986=CX101),'[4]Raw data'!$G$1:$G$7986)</f>
        <v>0</v>
      </c>
      <c r="DB101" s="188" t="b">
        <f>LOOKUP(2,1/('[4]Raw data'!$K$1:$K$7986=CX101),'[4]Raw data'!$H$1:$H$7986)</f>
        <v>0</v>
      </c>
      <c r="DC101" s="188" t="str">
        <f>LOOKUP(2,1/('[4]Raw data'!$K$1:$K$7986=CX101),'[4]Raw data'!$J$1:$J$7986)</f>
        <v>No data available on the PIN due to the conflict in the south. The data would only reflect the PIN number for the international displacement crisis at the border with Myanmar</v>
      </c>
      <c r="DD101" s="188">
        <f>LOOKUP(2,1/('[4]Raw data'!$K$1:$K$7986=CX101),'[4]Raw data'!$I$1:$I$7986)</f>
        <v>0</v>
      </c>
      <c r="DE101" s="207">
        <f>LOOKUP(2,1/('[4]Raw data'!$K$1:$K$7986=CX101),'[4]Raw data'!$L$1:$L$7986)</f>
        <v>43509</v>
      </c>
      <c r="DF101" s="197" t="str">
        <f t="shared" si="11"/>
        <v>THA001People facing minimal humanitarian needs (level 1)</v>
      </c>
      <c r="DG101" s="183" t="str">
        <f>IF(LOOKUP(2,1/(Log!$K$1:$K$7986=DF101),Log!$E$1:$E$7986)="x","x",ROUND(LOOKUP(2,1/(Log!$K$1:$K$7986=DF101),Log!$E$1:$E$7986),-3))</f>
        <v>x</v>
      </c>
      <c r="DH101" s="187">
        <f>LOOKUP(2,1/('[4]Raw data'!$K$1:$K$7986=DF101),'[4]Raw data'!$F$1:$F$7986)</f>
        <v>0</v>
      </c>
      <c r="DI101" s="187">
        <f>LOOKUP(2,1/('[4]Raw data'!$K$1:$K$7986=DF101),'[4]Raw data'!$G$1:$G$7986)</f>
        <v>0</v>
      </c>
      <c r="DJ101" s="187" t="b">
        <f>LOOKUP(2,1/('[4]Raw data'!$K$1:$K$7986=DF101),'[4]Raw data'!$H$1:$H$7986)</f>
        <v>0</v>
      </c>
      <c r="DK101" s="187" t="str">
        <f>LOOKUP(2,1/('[4]Raw data'!$K$1:$K$7986=DF101),'[4]Raw data'!$J$1:$J$7986)</f>
        <v>No data available on the PIN due to the conflict in the south. The data would only reflect the PIN number for the international displacement crisis at the border with Myanmar</v>
      </c>
      <c r="DL101" s="187">
        <f>LOOKUP(2,1/('[4]Raw data'!$K$1:$K$7986=DF101),'[4]Raw data'!$I$1:$I$7986)</f>
        <v>0</v>
      </c>
      <c r="DM101" s="200">
        <f>LOOKUP(2,1/('[4]Raw data'!$K$1:$K$7986=DF101),'[4]Raw data'!$L$1:$L$7986)</f>
        <v>43509</v>
      </c>
      <c r="DN101" s="188" t="str">
        <f t="shared" si="6"/>
        <v>THA001People facing stressed humanitarian needs (level 2)</v>
      </c>
      <c r="DO101" s="184" t="str">
        <f>IF(LOOKUP(2,1/(Log!$K$1:$K$7986=DN101),Log!$E$1:$E$7986)="x","x",ROUND(LOOKUP(2,1/(Log!$K$1:$K$7986=DN101),Log!$E$1:$E$7986),-3))</f>
        <v>x</v>
      </c>
      <c r="DP101" s="188">
        <f>LOOKUP(2,1/('[4]Raw data'!$K$1:$K$7986=DN101),'[4]Raw data'!$F$1:$F$7986)</f>
        <v>0</v>
      </c>
      <c r="DQ101" s="188">
        <f>LOOKUP(2,1/('[4]Raw data'!$K$1:$K$7986=DN101),'[4]Raw data'!$G$1:$G$7986)</f>
        <v>0</v>
      </c>
      <c r="DR101" s="188" t="b">
        <f>LOOKUP(2,1/('[4]Raw data'!$K$1:$K$7986=DN101),'[4]Raw data'!$H$1:$H$7986)</f>
        <v>0</v>
      </c>
      <c r="DS101" s="188" t="str">
        <f>LOOKUP(2,1/('[4]Raw data'!$K$1:$K$7986=DN101),'[4]Raw data'!$J$1:$J$7986)</f>
        <v>No data available on the PIN due to the conflict in the south. The data would only reflect the PIN number for the international displacement crisis at the border with Myanmar</v>
      </c>
      <c r="DT101" s="188">
        <f>LOOKUP(2,1/('[4]Raw data'!$K$1:$K$7986=DN101),'[4]Raw data'!$I$1:$I$7986)</f>
        <v>0</v>
      </c>
      <c r="DU101" s="207">
        <f>LOOKUP(2,1/('[4]Raw data'!$K$1:$K$7986=DN101),'[4]Raw data'!$L$1:$L$7986)</f>
        <v>43509</v>
      </c>
      <c r="DV101" s="198" t="str">
        <f t="shared" si="7"/>
        <v>THA001People  facing moderate humanitarian needs (level 3)</v>
      </c>
      <c r="DW101" s="183" t="str">
        <f>IF(LOOKUP(2,1/(Log!$K$1:$K$7986=DV101),Log!$E$1:$E$7986)="x","x",ROUND(LOOKUP(2,1/(Log!$K$1:$K$7986=DV101),Log!$E$1:$E$7986),-3))</f>
        <v>x</v>
      </c>
      <c r="DX101" s="187">
        <f>LOOKUP(2,1/('[4]Raw data'!$K$1:$K$7986=DV101),'[4]Raw data'!$F$1:$F$7986)</f>
        <v>0</v>
      </c>
      <c r="DY101" s="187">
        <f>LOOKUP(2,1/('[4]Raw data'!$K$1:$K$7986=DV101),'[4]Raw data'!$G$1:$G$7986)</f>
        <v>0</v>
      </c>
      <c r="DZ101" s="187" t="b">
        <f>LOOKUP(2,1/('[4]Raw data'!$K$1:$K$7986=DV101),'[4]Raw data'!$H$1:$H$7986)</f>
        <v>0</v>
      </c>
      <c r="EA101" s="187" t="str">
        <f>LOOKUP(2,1/('[4]Raw data'!$K$1:$K$7986=DV101),'[4]Raw data'!$J$1:$J$7986)</f>
        <v>No data available on the PIN due to the conflict in the south. The data would only reflect the PIN number for the international displacement crisis at the border with Myanmar</v>
      </c>
      <c r="EB101" s="187">
        <f>LOOKUP(2,1/('[4]Raw data'!$K$1:$K$7986=DV101),'[4]Raw data'!$I$1:$I$7986)</f>
        <v>0</v>
      </c>
      <c r="EC101" s="200">
        <f>LOOKUP(2,1/('[4]Raw data'!$K$1:$K$7986=DV101),'[4]Raw data'!$L$1:$L$7986)</f>
        <v>43509</v>
      </c>
      <c r="ED101" s="188" t="str">
        <f t="shared" si="8"/>
        <v>THA001People facing severe humanitarian needs (level 4)</v>
      </c>
      <c r="EE101" s="184" t="str">
        <f>IF(LOOKUP(2,1/(Log!$K$1:$K$7986=ED101),Log!$E$1:$E$7986)="x","x",ROUND(LOOKUP(2,1/(Log!$K$1:$K$7986=ED101),Log!$E$1:$E$7986),-3))</f>
        <v>x</v>
      </c>
      <c r="EF101" s="188">
        <f>LOOKUP(2,1/('[4]Raw data'!$K$1:$K$7986=ED101),'[4]Raw data'!$F$1:$F$7986)</f>
        <v>0</v>
      </c>
      <c r="EG101" s="188">
        <f>LOOKUP(2,1/('[4]Raw data'!$K$1:$K$7986=ED101),'[4]Raw data'!$G$1:$G$7986)</f>
        <v>0</v>
      </c>
      <c r="EH101" s="188" t="b">
        <f>LOOKUP(2,1/('[4]Raw data'!$K$1:$K$7986=ED101),'[4]Raw data'!$H$1:$H$7986)</f>
        <v>0</v>
      </c>
      <c r="EI101" s="188" t="str">
        <f>LOOKUP(2,1/('[4]Raw data'!$K$1:$K$7986=ED101),'[4]Raw data'!$J$1:$J$7986)</f>
        <v>No data available on the PIN due to the conflict in the south. The data would only reflect the PIN number for the international displacement crisis at the border with Myanmar</v>
      </c>
      <c r="EJ101" s="188">
        <f>LOOKUP(2,1/('[4]Raw data'!$K$1:$K$7986=ED101),'[4]Raw data'!$I$1:$I$7986)</f>
        <v>0</v>
      </c>
      <c r="EK101" s="207">
        <f>LOOKUP(2,1/('[4]Raw data'!$K$1:$K$7986=ED101),'[4]Raw data'!$L$1:$L$7986)</f>
        <v>43509</v>
      </c>
      <c r="EL101" s="198" t="str">
        <f t="shared" si="9"/>
        <v>THA001People facing extreme humanitarian needs (level 5)</v>
      </c>
      <c r="EM101" s="183" t="str">
        <f>IF(LOOKUP(2,1/(Log!$K$1:$K$7986=EL101),Log!$E$1:$E$7986)="x","x",ROUND(LOOKUP(2,1/(Log!$K$1:$K$7986=EL101),Log!$E$1:$E$7986),-3))</f>
        <v>x</v>
      </c>
      <c r="EN101" s="187">
        <f>LOOKUP(2,1/('[4]Raw data'!$K$1:$K$7986=EL101),'[4]Raw data'!$F$1:$F$7986)</f>
        <v>0</v>
      </c>
      <c r="EO101" s="187">
        <f>LOOKUP(2,1/('[4]Raw data'!$K$1:$K$7986=EL101),'[4]Raw data'!$G$1:$G$7986)</f>
        <v>0</v>
      </c>
      <c r="EP101" s="187" t="b">
        <f>LOOKUP(2,1/('[4]Raw data'!$K$1:$K$7986=EL101),'[4]Raw data'!$H$1:$H$7986)</f>
        <v>0</v>
      </c>
      <c r="EQ101" s="187" t="str">
        <f>LOOKUP(2,1/('[4]Raw data'!$K$1:$K$7986=EL101),'[4]Raw data'!$J$1:$J$7986)</f>
        <v>No data available on the PIN due to the conflict in the south. The data would only reflect the PIN number for the international displacement crisis at the border with Myanmar</v>
      </c>
      <c r="ER101" s="187">
        <f>LOOKUP(2,1/('[4]Raw data'!$K$1:$K$7986=EL101),'[4]Raw data'!$I$1:$I$7986)</f>
        <v>0</v>
      </c>
      <c r="ES101" s="200">
        <f>LOOKUP(2,1/('[4]Raw data'!$K$1:$K$7986=EL101),'[4]Raw data'!$L$1:$L$7986)</f>
        <v>43509</v>
      </c>
      <c r="ET101" s="188" t="s">
        <v>5381</v>
      </c>
      <c r="EU101" s="188">
        <v>99</v>
      </c>
      <c r="EV101" s="188" t="s">
        <v>1968</v>
      </c>
      <c r="EW101" s="188" t="s">
        <v>734</v>
      </c>
      <c r="EX101" s="188">
        <v>2</v>
      </c>
      <c r="EY101" s="188" t="s">
        <v>1964</v>
      </c>
      <c r="EZ101" s="188" t="s">
        <v>1967</v>
      </c>
      <c r="FA101" s="207">
        <v>43509</v>
      </c>
      <c r="FB101" s="198" t="s">
        <v>5382</v>
      </c>
      <c r="FC101" s="187">
        <v>2</v>
      </c>
      <c r="FD101" s="187">
        <v>0</v>
      </c>
      <c r="FE101" s="187">
        <v>0</v>
      </c>
      <c r="FF101" s="187" t="b">
        <v>0</v>
      </c>
      <c r="FG101" s="187" t="s">
        <v>1963</v>
      </c>
      <c r="FH101" s="187">
        <v>0</v>
      </c>
      <c r="FI101" s="200">
        <v>43509</v>
      </c>
      <c r="FJ101" s="198" t="s">
        <v>5383</v>
      </c>
      <c r="FK101" s="188" t="s">
        <v>933</v>
      </c>
      <c r="FL101" s="188">
        <v>0</v>
      </c>
      <c r="FM101" s="188">
        <v>0</v>
      </c>
      <c r="FN101" s="188" t="b">
        <v>0</v>
      </c>
      <c r="FO101" s="188" t="s">
        <v>934</v>
      </c>
      <c r="FP101" s="184">
        <v>0</v>
      </c>
      <c r="FQ101" s="206">
        <v>43509</v>
      </c>
      <c r="FR101" s="198" t="s">
        <v>5384</v>
      </c>
      <c r="FS101" s="187" t="s">
        <v>933</v>
      </c>
      <c r="FT101" s="187">
        <v>0</v>
      </c>
      <c r="FU101" s="187">
        <v>0</v>
      </c>
      <c r="FV101" s="187" t="b">
        <v>0</v>
      </c>
      <c r="FW101" s="187" t="s">
        <v>934</v>
      </c>
      <c r="FX101" s="187">
        <v>0</v>
      </c>
      <c r="FY101" s="200">
        <v>43509</v>
      </c>
      <c r="FZ101" s="188" t="s">
        <v>5385</v>
      </c>
      <c r="GA101" s="188">
        <v>0</v>
      </c>
      <c r="GB101" s="188" t="s">
        <v>941</v>
      </c>
      <c r="GC101" s="188">
        <v>0</v>
      </c>
      <c r="GD101" s="188" t="b">
        <v>0</v>
      </c>
      <c r="GE101" s="188">
        <v>0</v>
      </c>
      <c r="GF101" s="188">
        <v>0</v>
      </c>
      <c r="GG101" s="207">
        <v>43509</v>
      </c>
      <c r="GH101" s="198" t="s">
        <v>5386</v>
      </c>
      <c r="GI101" s="187">
        <v>0</v>
      </c>
      <c r="GJ101" s="187" t="s">
        <v>941</v>
      </c>
      <c r="GK101" s="187">
        <v>0</v>
      </c>
      <c r="GL101" s="187" t="b">
        <v>0</v>
      </c>
      <c r="GM101" s="187">
        <v>0</v>
      </c>
      <c r="GN101" s="187">
        <v>0</v>
      </c>
      <c r="GO101" s="200">
        <v>43509</v>
      </c>
      <c r="GP101" s="188" t="s">
        <v>5387</v>
      </c>
      <c r="GQ101" s="188">
        <v>0</v>
      </c>
      <c r="GR101" s="188" t="s">
        <v>941</v>
      </c>
      <c r="GS101" s="188">
        <v>0</v>
      </c>
      <c r="GT101" s="188" t="b">
        <v>0</v>
      </c>
      <c r="GU101" s="188">
        <v>0</v>
      </c>
      <c r="GV101" s="188">
        <v>0</v>
      </c>
      <c r="GW101" s="207">
        <v>43509</v>
      </c>
      <c r="GX101" s="198" t="s">
        <v>5388</v>
      </c>
      <c r="GY101" s="187">
        <v>0</v>
      </c>
      <c r="GZ101" s="187" t="s">
        <v>941</v>
      </c>
      <c r="HA101" s="187">
        <v>0</v>
      </c>
      <c r="HB101" s="187" t="b">
        <v>0</v>
      </c>
      <c r="HC101" s="187">
        <v>0</v>
      </c>
      <c r="HD101" s="187">
        <v>0</v>
      </c>
      <c r="HE101" s="200">
        <v>43509</v>
      </c>
      <c r="HF101" s="188" t="s">
        <v>5389</v>
      </c>
      <c r="HG101" s="188">
        <v>0</v>
      </c>
      <c r="HH101" s="188" t="s">
        <v>941</v>
      </c>
      <c r="HI101" s="188">
        <v>0</v>
      </c>
      <c r="HJ101" s="188" t="b">
        <v>0</v>
      </c>
      <c r="HK101" s="188">
        <v>0</v>
      </c>
      <c r="HL101" s="188">
        <v>0</v>
      </c>
      <c r="HM101" s="207">
        <v>43509</v>
      </c>
      <c r="HN101" s="198" t="s">
        <v>5390</v>
      </c>
      <c r="HO101" s="187">
        <v>0</v>
      </c>
      <c r="HP101" s="187" t="s">
        <v>941</v>
      </c>
      <c r="HQ101" s="187">
        <v>0</v>
      </c>
      <c r="HR101" s="187" t="b">
        <v>0</v>
      </c>
      <c r="HS101" s="187">
        <v>0</v>
      </c>
      <c r="HT101" s="187">
        <v>0</v>
      </c>
      <c r="HU101" s="200">
        <v>43509</v>
      </c>
      <c r="HV101" s="188" t="s">
        <v>5391</v>
      </c>
      <c r="HW101" s="188">
        <v>0</v>
      </c>
      <c r="HX101" s="188" t="s">
        <v>941</v>
      </c>
      <c r="HY101" s="188">
        <v>0</v>
      </c>
      <c r="HZ101" s="188" t="b">
        <v>0</v>
      </c>
      <c r="IA101" s="188">
        <v>0</v>
      </c>
      <c r="IB101" s="188">
        <v>0</v>
      </c>
      <c r="IC101" s="207">
        <v>43509</v>
      </c>
      <c r="ID101" s="198" t="s">
        <v>5392</v>
      </c>
      <c r="IE101" s="187">
        <v>1</v>
      </c>
      <c r="IF101" s="187" t="s">
        <v>941</v>
      </c>
      <c r="IG101" s="187">
        <v>0</v>
      </c>
      <c r="IH101" s="187" t="b">
        <v>0</v>
      </c>
      <c r="II101" s="187">
        <v>0</v>
      </c>
      <c r="IJ101" s="187">
        <v>0</v>
      </c>
      <c r="IK101" s="200">
        <v>43509</v>
      </c>
      <c r="IL101" s="188" t="s">
        <v>5393</v>
      </c>
      <c r="IM101" s="188">
        <v>1</v>
      </c>
      <c r="IN101" s="188" t="s">
        <v>941</v>
      </c>
      <c r="IO101" s="188">
        <v>0</v>
      </c>
      <c r="IP101" s="188" t="b">
        <v>0</v>
      </c>
      <c r="IQ101" s="188">
        <v>0</v>
      </c>
      <c r="IR101" s="188">
        <v>0</v>
      </c>
      <c r="IS101" s="207">
        <v>43509</v>
      </c>
    </row>
    <row r="102" spans="1:253" x14ac:dyDescent="0.3">
      <c r="A102" t="s">
        <v>1277</v>
      </c>
      <c r="B102" t="s">
        <v>788</v>
      </c>
      <c r="C102" t="s">
        <v>809</v>
      </c>
      <c r="D102" t="str">
        <f>Lists!C:C</f>
        <v>Thailand</v>
      </c>
      <c r="E102" t="s">
        <v>318</v>
      </c>
      <c r="F102" t="s">
        <v>5394</v>
      </c>
      <c r="G102" s="186">
        <v>66141000</v>
      </c>
      <c r="H102" s="187" t="s">
        <v>1973</v>
      </c>
      <c r="I102" s="187" t="s">
        <v>734</v>
      </c>
      <c r="J102" s="187">
        <v>2</v>
      </c>
      <c r="K102" s="187" t="s">
        <v>1975</v>
      </c>
      <c r="L102" s="187" t="s">
        <v>1974</v>
      </c>
      <c r="M102" s="201">
        <v>43510</v>
      </c>
      <c r="N102" s="198" t="s">
        <v>5395</v>
      </c>
      <c r="O102" s="189">
        <v>18330</v>
      </c>
      <c r="P102" s="189" t="s">
        <v>1973</v>
      </c>
      <c r="Q102" s="189" t="s">
        <v>734</v>
      </c>
      <c r="R102" s="189">
        <v>2</v>
      </c>
      <c r="S102" s="189" t="s">
        <v>1979</v>
      </c>
      <c r="T102" s="189" t="s">
        <v>1974</v>
      </c>
      <c r="U102" s="204">
        <v>43509</v>
      </c>
      <c r="V102" s="198" t="s">
        <v>5396</v>
      </c>
      <c r="W102" s="187">
        <v>3457560</v>
      </c>
      <c r="X102" s="187" t="s">
        <v>1973</v>
      </c>
      <c r="Y102" s="187" t="s">
        <v>734</v>
      </c>
      <c r="Z102" s="187">
        <v>2</v>
      </c>
      <c r="AA102" s="187" t="s">
        <v>1980</v>
      </c>
      <c r="AB102" s="187" t="s">
        <v>1974</v>
      </c>
      <c r="AC102" s="201">
        <v>43509</v>
      </c>
      <c r="AD102" s="198" t="s">
        <v>5397</v>
      </c>
      <c r="AE102" s="188">
        <v>3457560</v>
      </c>
      <c r="AF102" s="188" t="s">
        <v>1973</v>
      </c>
      <c r="AG102" s="188" t="s">
        <v>734</v>
      </c>
      <c r="AH102" s="188">
        <v>2</v>
      </c>
      <c r="AI102" s="188">
        <v>0</v>
      </c>
      <c r="AJ102" s="188" t="s">
        <v>1974</v>
      </c>
      <c r="AK102" s="207">
        <v>43509</v>
      </c>
      <c r="AL102" s="198" t="s">
        <v>5398</v>
      </c>
      <c r="AM102" s="187" t="s">
        <v>933</v>
      </c>
      <c r="AN102" s="187">
        <v>0</v>
      </c>
      <c r="AO102" s="187">
        <v>0</v>
      </c>
      <c r="AP102" s="187" t="b">
        <v>0</v>
      </c>
      <c r="AQ102" s="187" t="s">
        <v>1978</v>
      </c>
      <c r="AR102" s="187">
        <v>0</v>
      </c>
      <c r="AS102" s="201">
        <v>43509</v>
      </c>
      <c r="AT102" s="188" t="s">
        <v>5399</v>
      </c>
      <c r="AU102" s="188">
        <v>93</v>
      </c>
      <c r="AV102" s="188" t="s">
        <v>1968</v>
      </c>
      <c r="AW102" s="188" t="s">
        <v>734</v>
      </c>
      <c r="AX102" s="188">
        <v>2</v>
      </c>
      <c r="AY102" s="188" t="s">
        <v>1965</v>
      </c>
      <c r="AZ102" s="188" t="s">
        <v>1967</v>
      </c>
      <c r="BA102" s="207">
        <v>43509</v>
      </c>
      <c r="BB102" s="198" t="s">
        <v>5400</v>
      </c>
      <c r="BC102" s="187" t="s">
        <v>933</v>
      </c>
      <c r="BD102" s="187">
        <v>0</v>
      </c>
      <c r="BE102" s="187">
        <v>0</v>
      </c>
      <c r="BF102" s="187" t="b">
        <v>0</v>
      </c>
      <c r="BG102" s="187" t="s">
        <v>934</v>
      </c>
      <c r="BH102" s="187" t="s">
        <v>1967</v>
      </c>
      <c r="BI102" s="200">
        <v>43509</v>
      </c>
      <c r="BJ102" s="188" t="s">
        <v>5401</v>
      </c>
      <c r="BK102" s="188">
        <v>99</v>
      </c>
      <c r="BL102" s="188" t="s">
        <v>1968</v>
      </c>
      <c r="BM102" s="188" t="s">
        <v>734</v>
      </c>
      <c r="BN102" s="188">
        <v>2</v>
      </c>
      <c r="BO102" s="188" t="s">
        <v>1964</v>
      </c>
      <c r="BP102" s="188" t="s">
        <v>2000</v>
      </c>
      <c r="BQ102" s="207">
        <v>43509</v>
      </c>
      <c r="BR102" s="198" t="s">
        <v>5402</v>
      </c>
      <c r="BS102" s="187" t="s">
        <v>933</v>
      </c>
      <c r="BT102" s="187">
        <v>0</v>
      </c>
      <c r="BU102" s="187">
        <v>0</v>
      </c>
      <c r="BV102" s="187" t="b">
        <v>0</v>
      </c>
      <c r="BW102" s="187" t="s">
        <v>934</v>
      </c>
      <c r="BX102" s="187">
        <v>0</v>
      </c>
      <c r="BY102" s="200">
        <v>43509</v>
      </c>
      <c r="BZ102" s="188" t="s">
        <v>5403</v>
      </c>
      <c r="CA102" s="188" t="s">
        <v>933</v>
      </c>
      <c r="CB102" s="188">
        <v>0</v>
      </c>
      <c r="CC102" s="188">
        <v>0</v>
      </c>
      <c r="CD102" s="188" t="b">
        <v>0</v>
      </c>
      <c r="CE102" s="188" t="s">
        <v>934</v>
      </c>
      <c r="CF102" s="188">
        <v>0</v>
      </c>
      <c r="CG102" s="207">
        <v>43509</v>
      </c>
      <c r="CH102" s="198" t="s">
        <v>5404</v>
      </c>
      <c r="CI102" s="188" t="e">
        <v>#N/A</v>
      </c>
      <c r="CJ102" s="188" t="e">
        <v>#N/A</v>
      </c>
      <c r="CK102" s="188" t="e">
        <v>#N/A</v>
      </c>
      <c r="CL102" s="188" t="e">
        <v>#N/A</v>
      </c>
      <c r="CM102" s="188" t="e">
        <v>#N/A</v>
      </c>
      <c r="CN102" s="188" t="e">
        <v>#N/A</v>
      </c>
      <c r="CO102" s="195" t="e">
        <v>#N/A</v>
      </c>
      <c r="CP102" s="188" t="s">
        <v>5405</v>
      </c>
      <c r="CQ102" s="187" t="s">
        <v>933</v>
      </c>
      <c r="CR102" s="187">
        <v>0</v>
      </c>
      <c r="CS102" s="187">
        <v>0</v>
      </c>
      <c r="CT102" s="187" t="b">
        <v>0</v>
      </c>
      <c r="CU102" s="187" t="s">
        <v>934</v>
      </c>
      <c r="CV102" s="187">
        <v>0</v>
      </c>
      <c r="CW102" s="200">
        <v>43509</v>
      </c>
      <c r="CX102" s="184" t="str">
        <f t="shared" si="10"/>
        <v>THA002People in Need</v>
      </c>
      <c r="CY102" s="184" t="str">
        <f>IF(LOOKUP(2,1/(Log!$K$1:$K$7986=CX102),Log!$E$1:$E$7986)="x","x",ROUND(LOOKUP(2,1/(Log!$K$1:$K$7986=CX102),Log!$E$1:$E$7986),-3))</f>
        <v>x</v>
      </c>
      <c r="CZ102" s="188">
        <f>LOOKUP(2,1/('[4]Raw data'!$K$1:$K$7986=CX102),'[4]Raw data'!$F$1:$F$7986)</f>
        <v>0</v>
      </c>
      <c r="DA102" s="188">
        <f>LOOKUP(2,1/('[4]Raw data'!$K$1:$K$7986=CX102),'[4]Raw data'!$G$1:$G$7986)</f>
        <v>0</v>
      </c>
      <c r="DB102" s="188" t="b">
        <f>LOOKUP(2,1/('[4]Raw data'!$K$1:$K$7986=CX102),'[4]Raw data'!$H$1:$H$7986)</f>
        <v>0</v>
      </c>
      <c r="DC102" s="188" t="str">
        <f>LOOKUP(2,1/('[4]Raw data'!$K$1:$K$7986=CX102),'[4]Raw data'!$J$1:$J$7986)</f>
        <v>No data available on the PIN due to the conflict in the south. The data would only reflect the PIN number for the international displacement crisis at the border with Myanmar</v>
      </c>
      <c r="DD102" s="188">
        <f>LOOKUP(2,1/('[4]Raw data'!$K$1:$K$7986=CX102),'[4]Raw data'!$I$1:$I$7986)</f>
        <v>0</v>
      </c>
      <c r="DE102" s="207">
        <f>LOOKUP(2,1/('[4]Raw data'!$K$1:$K$7986=CX102),'[4]Raw data'!$L$1:$L$7986)</f>
        <v>43509</v>
      </c>
      <c r="DF102" s="197" t="str">
        <f t="shared" si="11"/>
        <v>THA002People facing minimal humanitarian needs (level 1)</v>
      </c>
      <c r="DG102" s="183" t="str">
        <f>IF(LOOKUP(2,1/(Log!$K$1:$K$7986=DF102),Log!$E$1:$E$7986)="x","x",ROUND(LOOKUP(2,1/(Log!$K$1:$K$7986=DF102),Log!$E$1:$E$7986),-3))</f>
        <v>x</v>
      </c>
      <c r="DH102" s="187">
        <f>LOOKUP(2,1/('[4]Raw data'!$K$1:$K$7986=DF102),'[4]Raw data'!$F$1:$F$7986)</f>
        <v>0</v>
      </c>
      <c r="DI102" s="187">
        <f>LOOKUP(2,1/('[4]Raw data'!$K$1:$K$7986=DF102),'[4]Raw data'!$G$1:$G$7986)</f>
        <v>0</v>
      </c>
      <c r="DJ102" s="187" t="b">
        <f>LOOKUP(2,1/('[4]Raw data'!$K$1:$K$7986=DF102),'[4]Raw data'!$H$1:$H$7986)</f>
        <v>0</v>
      </c>
      <c r="DK102" s="187" t="str">
        <f>LOOKUP(2,1/('[4]Raw data'!$K$1:$K$7986=DF102),'[4]Raw data'!$J$1:$J$7986)</f>
        <v>No data available on the PIN due to the conflict in the south. The data would only reflect the PIN number for the international displacement crisis at the border with Myanmar</v>
      </c>
      <c r="DL102" s="187">
        <f>LOOKUP(2,1/('[4]Raw data'!$K$1:$K$7986=DF102),'[4]Raw data'!$I$1:$I$7986)</f>
        <v>0</v>
      </c>
      <c r="DM102" s="200">
        <f>LOOKUP(2,1/('[4]Raw data'!$K$1:$K$7986=DF102),'[4]Raw data'!$L$1:$L$7986)</f>
        <v>43509</v>
      </c>
      <c r="DN102" s="188" t="str">
        <f t="shared" si="6"/>
        <v>THA002People facing stressed humanitarian needs (level 2)</v>
      </c>
      <c r="DO102" s="184" t="str">
        <f>IF(LOOKUP(2,1/(Log!$K$1:$K$7986=DN102),Log!$E$1:$E$7986)="x","x",ROUND(LOOKUP(2,1/(Log!$K$1:$K$7986=DN102),Log!$E$1:$E$7986),-3))</f>
        <v>x</v>
      </c>
      <c r="DP102" s="188">
        <f>LOOKUP(2,1/('[4]Raw data'!$K$1:$K$7986=DN102),'[4]Raw data'!$F$1:$F$7986)</f>
        <v>0</v>
      </c>
      <c r="DQ102" s="188">
        <f>LOOKUP(2,1/('[4]Raw data'!$K$1:$K$7986=DN102),'[4]Raw data'!$G$1:$G$7986)</f>
        <v>0</v>
      </c>
      <c r="DR102" s="188" t="b">
        <f>LOOKUP(2,1/('[4]Raw data'!$K$1:$K$7986=DN102),'[4]Raw data'!$H$1:$H$7986)</f>
        <v>0</v>
      </c>
      <c r="DS102" s="188" t="str">
        <f>LOOKUP(2,1/('[4]Raw data'!$K$1:$K$7986=DN102),'[4]Raw data'!$J$1:$J$7986)</f>
        <v>No data available on the PIN due to the conflict in the south. The data would only reflect the PIN number for the international displacement crisis at the border with Myanmar</v>
      </c>
      <c r="DT102" s="188">
        <f>LOOKUP(2,1/('[4]Raw data'!$K$1:$K$7986=DN102),'[4]Raw data'!$I$1:$I$7986)</f>
        <v>0</v>
      </c>
      <c r="DU102" s="207">
        <f>LOOKUP(2,1/('[4]Raw data'!$K$1:$K$7986=DN102),'[4]Raw data'!$L$1:$L$7986)</f>
        <v>43509</v>
      </c>
      <c r="DV102" s="198" t="str">
        <f t="shared" si="7"/>
        <v>THA002People  facing moderate humanitarian needs (level 3)</v>
      </c>
      <c r="DW102" s="183" t="str">
        <f>IF(LOOKUP(2,1/(Log!$K$1:$K$7986=DV102),Log!$E$1:$E$7986)="x","x",ROUND(LOOKUP(2,1/(Log!$K$1:$K$7986=DV102),Log!$E$1:$E$7986),-3))</f>
        <v>x</v>
      </c>
      <c r="DX102" s="187">
        <f>LOOKUP(2,1/('[4]Raw data'!$K$1:$K$7986=DV102),'[4]Raw data'!$F$1:$F$7986)</f>
        <v>0</v>
      </c>
      <c r="DY102" s="187">
        <f>LOOKUP(2,1/('[4]Raw data'!$K$1:$K$7986=DV102),'[4]Raw data'!$G$1:$G$7986)</f>
        <v>0</v>
      </c>
      <c r="DZ102" s="187" t="b">
        <f>LOOKUP(2,1/('[4]Raw data'!$K$1:$K$7986=DV102),'[4]Raw data'!$H$1:$H$7986)</f>
        <v>0</v>
      </c>
      <c r="EA102" s="187" t="str">
        <f>LOOKUP(2,1/('[4]Raw data'!$K$1:$K$7986=DV102),'[4]Raw data'!$J$1:$J$7986)</f>
        <v>No data available on the PIN due to the conflict in the south. The data would only reflect the PIN number for the international displacement crisis at the border with Myanmar</v>
      </c>
      <c r="EB102" s="187">
        <f>LOOKUP(2,1/('[4]Raw data'!$K$1:$K$7986=DV102),'[4]Raw data'!$I$1:$I$7986)</f>
        <v>0</v>
      </c>
      <c r="EC102" s="200">
        <f>LOOKUP(2,1/('[4]Raw data'!$K$1:$K$7986=DV102),'[4]Raw data'!$L$1:$L$7986)</f>
        <v>43509</v>
      </c>
      <c r="ED102" s="188" t="str">
        <f t="shared" si="8"/>
        <v>THA002People facing severe humanitarian needs (level 4)</v>
      </c>
      <c r="EE102" s="184" t="str">
        <f>IF(LOOKUP(2,1/(Log!$K$1:$K$7986=ED102),Log!$E$1:$E$7986)="x","x",ROUND(LOOKUP(2,1/(Log!$K$1:$K$7986=ED102),Log!$E$1:$E$7986),-3))</f>
        <v>x</v>
      </c>
      <c r="EF102" s="188">
        <f>LOOKUP(2,1/('[4]Raw data'!$K$1:$K$7986=ED102),'[4]Raw data'!$F$1:$F$7986)</f>
        <v>0</v>
      </c>
      <c r="EG102" s="188">
        <f>LOOKUP(2,1/('[4]Raw data'!$K$1:$K$7986=ED102),'[4]Raw data'!$G$1:$G$7986)</f>
        <v>0</v>
      </c>
      <c r="EH102" s="188" t="b">
        <f>LOOKUP(2,1/('[4]Raw data'!$K$1:$K$7986=ED102),'[4]Raw data'!$H$1:$H$7986)</f>
        <v>0</v>
      </c>
      <c r="EI102" s="188" t="str">
        <f>LOOKUP(2,1/('[4]Raw data'!$K$1:$K$7986=ED102),'[4]Raw data'!$J$1:$J$7986)</f>
        <v>No data available on the PIN due to the conflict in the south. The data would only reflect the PIN number for the international displacement crisis at the border with Myanmar</v>
      </c>
      <c r="EJ102" s="188">
        <f>LOOKUP(2,1/('[4]Raw data'!$K$1:$K$7986=ED102),'[4]Raw data'!$I$1:$I$7986)</f>
        <v>0</v>
      </c>
      <c r="EK102" s="207">
        <f>LOOKUP(2,1/('[4]Raw data'!$K$1:$K$7986=ED102),'[4]Raw data'!$L$1:$L$7986)</f>
        <v>43509</v>
      </c>
      <c r="EL102" s="198" t="str">
        <f t="shared" si="9"/>
        <v>THA002People facing extreme humanitarian needs (level 5)</v>
      </c>
      <c r="EM102" s="183" t="str">
        <f>IF(LOOKUP(2,1/(Log!$K$1:$K$7986=EL102),Log!$E$1:$E$7986)="x","x",ROUND(LOOKUP(2,1/(Log!$K$1:$K$7986=EL102),Log!$E$1:$E$7986),-3))</f>
        <v>x</v>
      </c>
      <c r="EN102" s="187">
        <f>LOOKUP(2,1/('[4]Raw data'!$K$1:$K$7986=EL102),'[4]Raw data'!$F$1:$F$7986)</f>
        <v>0</v>
      </c>
      <c r="EO102" s="187">
        <f>LOOKUP(2,1/('[4]Raw data'!$K$1:$K$7986=EL102),'[4]Raw data'!$G$1:$G$7986)</f>
        <v>0</v>
      </c>
      <c r="EP102" s="187" t="b">
        <f>LOOKUP(2,1/('[4]Raw data'!$K$1:$K$7986=EL102),'[4]Raw data'!$H$1:$H$7986)</f>
        <v>0</v>
      </c>
      <c r="EQ102" s="187" t="str">
        <f>LOOKUP(2,1/('[4]Raw data'!$K$1:$K$7986=EL102),'[4]Raw data'!$J$1:$J$7986)</f>
        <v>No data available on the PIN due to the conflict in the south. The data would only reflect the PIN number for the international displacement crisis at the border with Myanmar</v>
      </c>
      <c r="ER102" s="187">
        <f>LOOKUP(2,1/('[4]Raw data'!$K$1:$K$7986=EL102),'[4]Raw data'!$I$1:$I$7986)</f>
        <v>0</v>
      </c>
      <c r="ES102" s="200">
        <f>LOOKUP(2,1/('[4]Raw data'!$K$1:$K$7986=EL102),'[4]Raw data'!$L$1:$L$7986)</f>
        <v>43509</v>
      </c>
      <c r="ET102" s="188" t="s">
        <v>5406</v>
      </c>
      <c r="EU102" s="188">
        <v>99</v>
      </c>
      <c r="EV102" s="188" t="s">
        <v>1968</v>
      </c>
      <c r="EW102" s="188" t="s">
        <v>734</v>
      </c>
      <c r="EX102" s="188">
        <v>2</v>
      </c>
      <c r="EY102" s="188" t="s">
        <v>1964</v>
      </c>
      <c r="EZ102" s="188" t="s">
        <v>1967</v>
      </c>
      <c r="FA102" s="207">
        <v>43509</v>
      </c>
      <c r="FB102" s="198" t="s">
        <v>5407</v>
      </c>
      <c r="FC102" s="187">
        <v>1</v>
      </c>
      <c r="FD102" s="187">
        <v>0</v>
      </c>
      <c r="FE102" s="187">
        <v>0</v>
      </c>
      <c r="FF102" s="187" t="b">
        <v>0</v>
      </c>
      <c r="FG102" s="187" t="s">
        <v>1977</v>
      </c>
      <c r="FH102" s="187">
        <v>0</v>
      </c>
      <c r="FI102" s="200">
        <v>43509</v>
      </c>
      <c r="FJ102" s="198" t="s">
        <v>5408</v>
      </c>
      <c r="FK102" s="188" t="s">
        <v>933</v>
      </c>
      <c r="FL102" s="188">
        <v>0</v>
      </c>
      <c r="FM102" s="188">
        <v>0</v>
      </c>
      <c r="FN102" s="188" t="b">
        <v>0</v>
      </c>
      <c r="FO102" s="188" t="s">
        <v>934</v>
      </c>
      <c r="FP102" s="184">
        <v>0</v>
      </c>
      <c r="FQ102" s="206">
        <v>43509</v>
      </c>
      <c r="FR102" s="198" t="s">
        <v>5409</v>
      </c>
      <c r="FS102" s="187" t="s">
        <v>933</v>
      </c>
      <c r="FT102" s="187">
        <v>0</v>
      </c>
      <c r="FU102" s="187">
        <v>0</v>
      </c>
      <c r="FV102" s="187" t="b">
        <v>0</v>
      </c>
      <c r="FW102" s="187" t="s">
        <v>934</v>
      </c>
      <c r="FX102" s="187">
        <v>0</v>
      </c>
      <c r="FY102" s="200">
        <v>43509</v>
      </c>
      <c r="FZ102" s="188" t="s">
        <v>5410</v>
      </c>
      <c r="GA102" s="188">
        <v>0</v>
      </c>
      <c r="GB102" s="188" t="s">
        <v>941</v>
      </c>
      <c r="GC102" s="188">
        <v>0</v>
      </c>
      <c r="GD102" s="188" t="b">
        <v>0</v>
      </c>
      <c r="GE102" s="188">
        <v>0</v>
      </c>
      <c r="GF102" s="188">
        <v>0</v>
      </c>
      <c r="GG102" s="207">
        <v>43509</v>
      </c>
      <c r="GH102" s="198" t="s">
        <v>5411</v>
      </c>
      <c r="GI102" s="187">
        <v>0</v>
      </c>
      <c r="GJ102" s="187" t="s">
        <v>941</v>
      </c>
      <c r="GK102" s="187">
        <v>0</v>
      </c>
      <c r="GL102" s="187" t="b">
        <v>0</v>
      </c>
      <c r="GM102" s="187">
        <v>0</v>
      </c>
      <c r="GN102" s="187">
        <v>0</v>
      </c>
      <c r="GO102" s="200">
        <v>43509</v>
      </c>
      <c r="GP102" s="188" t="s">
        <v>5412</v>
      </c>
      <c r="GQ102" s="188">
        <v>0</v>
      </c>
      <c r="GR102" s="188" t="s">
        <v>941</v>
      </c>
      <c r="GS102" s="188">
        <v>0</v>
      </c>
      <c r="GT102" s="188" t="b">
        <v>0</v>
      </c>
      <c r="GU102" s="188">
        <v>0</v>
      </c>
      <c r="GV102" s="188">
        <v>0</v>
      </c>
      <c r="GW102" s="207">
        <v>43509</v>
      </c>
      <c r="GX102" s="198" t="s">
        <v>5413</v>
      </c>
      <c r="GY102" s="187">
        <v>0</v>
      </c>
      <c r="GZ102" s="187" t="s">
        <v>941</v>
      </c>
      <c r="HA102" s="187">
        <v>0</v>
      </c>
      <c r="HB102" s="187" t="b">
        <v>0</v>
      </c>
      <c r="HC102" s="187">
        <v>0</v>
      </c>
      <c r="HD102" s="187">
        <v>0</v>
      </c>
      <c r="HE102" s="200">
        <v>43509</v>
      </c>
      <c r="HF102" s="188" t="s">
        <v>5414</v>
      </c>
      <c r="HG102" s="188">
        <v>0</v>
      </c>
      <c r="HH102" s="188" t="s">
        <v>941</v>
      </c>
      <c r="HI102" s="188">
        <v>0</v>
      </c>
      <c r="HJ102" s="188" t="b">
        <v>0</v>
      </c>
      <c r="HK102" s="188">
        <v>0</v>
      </c>
      <c r="HL102" s="188">
        <v>0</v>
      </c>
      <c r="HM102" s="207">
        <v>43509</v>
      </c>
      <c r="HN102" s="198" t="s">
        <v>5415</v>
      </c>
      <c r="HO102" s="187">
        <v>0</v>
      </c>
      <c r="HP102" s="187" t="s">
        <v>941</v>
      </c>
      <c r="HQ102" s="187">
        <v>0</v>
      </c>
      <c r="HR102" s="187" t="b">
        <v>0</v>
      </c>
      <c r="HS102" s="187">
        <v>0</v>
      </c>
      <c r="HT102" s="187">
        <v>0</v>
      </c>
      <c r="HU102" s="200">
        <v>43509</v>
      </c>
      <c r="HV102" s="188" t="s">
        <v>5416</v>
      </c>
      <c r="HW102" s="188">
        <v>0</v>
      </c>
      <c r="HX102" s="188" t="s">
        <v>941</v>
      </c>
      <c r="HY102" s="188">
        <v>0</v>
      </c>
      <c r="HZ102" s="188" t="b">
        <v>0</v>
      </c>
      <c r="IA102" s="188">
        <v>0</v>
      </c>
      <c r="IB102" s="188">
        <v>0</v>
      </c>
      <c r="IC102" s="207">
        <v>43509</v>
      </c>
      <c r="ID102" s="198" t="s">
        <v>5417</v>
      </c>
      <c r="IE102" s="187">
        <v>1</v>
      </c>
      <c r="IF102" s="187" t="s">
        <v>941</v>
      </c>
      <c r="IG102" s="187">
        <v>0</v>
      </c>
      <c r="IH102" s="187" t="b">
        <v>0</v>
      </c>
      <c r="II102" s="187">
        <v>0</v>
      </c>
      <c r="IJ102" s="187">
        <v>0</v>
      </c>
      <c r="IK102" s="200">
        <v>43509</v>
      </c>
      <c r="IL102" s="188" t="s">
        <v>5418</v>
      </c>
      <c r="IM102" s="188">
        <v>1</v>
      </c>
      <c r="IN102" s="188" t="s">
        <v>941</v>
      </c>
      <c r="IO102" s="188">
        <v>0</v>
      </c>
      <c r="IP102" s="188" t="b">
        <v>0</v>
      </c>
      <c r="IQ102" s="188">
        <v>0</v>
      </c>
      <c r="IR102" s="188">
        <v>0</v>
      </c>
      <c r="IS102" s="207">
        <v>43509</v>
      </c>
    </row>
    <row r="103" spans="1:253" x14ac:dyDescent="0.3">
      <c r="A103" t="s">
        <v>790</v>
      </c>
      <c r="B103" t="s">
        <v>862</v>
      </c>
      <c r="C103" t="s">
        <v>810</v>
      </c>
      <c r="D103" t="str">
        <f>Lists!C:C</f>
        <v>Thailand</v>
      </c>
      <c r="E103" t="s">
        <v>318</v>
      </c>
      <c r="F103" t="s">
        <v>5419</v>
      </c>
      <c r="G103" s="186">
        <v>66141000</v>
      </c>
      <c r="H103" s="187" t="s">
        <v>1973</v>
      </c>
      <c r="I103" s="187" t="s">
        <v>734</v>
      </c>
      <c r="J103" s="187">
        <v>2</v>
      </c>
      <c r="K103" s="187" t="s">
        <v>1975</v>
      </c>
      <c r="L103" s="187" t="s">
        <v>1974</v>
      </c>
      <c r="M103" s="201">
        <v>43510</v>
      </c>
      <c r="N103" s="198" t="s">
        <v>5420</v>
      </c>
      <c r="O103" s="189">
        <v>17200</v>
      </c>
      <c r="P103" s="189" t="s">
        <v>1993</v>
      </c>
      <c r="Q103" s="189" t="s">
        <v>733</v>
      </c>
      <c r="R103" s="189">
        <v>3</v>
      </c>
      <c r="S103" s="189" t="s">
        <v>1991</v>
      </c>
      <c r="T103" s="189" t="s">
        <v>1992</v>
      </c>
      <c r="U103" s="204">
        <v>43509</v>
      </c>
      <c r="V103" s="198" t="s">
        <v>5421</v>
      </c>
      <c r="W103" s="187">
        <v>311000</v>
      </c>
      <c r="X103" s="187" t="s">
        <v>1990</v>
      </c>
      <c r="Y103" s="187" t="s">
        <v>733</v>
      </c>
      <c r="Z103" s="187">
        <v>3</v>
      </c>
      <c r="AA103" s="187" t="s">
        <v>1989</v>
      </c>
      <c r="AB103" s="187">
        <v>0</v>
      </c>
      <c r="AC103" s="201">
        <v>43509</v>
      </c>
      <c r="AD103" s="198" t="s">
        <v>5422</v>
      </c>
      <c r="AE103" s="188">
        <v>103700</v>
      </c>
      <c r="AF103" s="188" t="s">
        <v>1984</v>
      </c>
      <c r="AG103" s="188" t="s">
        <v>735</v>
      </c>
      <c r="AH103" s="188">
        <v>1</v>
      </c>
      <c r="AI103" s="188" t="s">
        <v>1983</v>
      </c>
      <c r="AJ103" s="188" t="s">
        <v>1985</v>
      </c>
      <c r="AK103" s="207">
        <v>43509</v>
      </c>
      <c r="AL103" s="198" t="s">
        <v>5423</v>
      </c>
      <c r="AM103" s="187">
        <v>103700</v>
      </c>
      <c r="AN103" s="187" t="s">
        <v>1984</v>
      </c>
      <c r="AO103" s="187" t="s">
        <v>735</v>
      </c>
      <c r="AP103" s="187">
        <v>1</v>
      </c>
      <c r="AQ103" s="187" t="s">
        <v>1988</v>
      </c>
      <c r="AR103" s="187" t="s">
        <v>1985</v>
      </c>
      <c r="AS103" s="201">
        <v>43509</v>
      </c>
      <c r="AT103" s="188" t="s">
        <v>5424</v>
      </c>
      <c r="AU103" s="188">
        <v>0</v>
      </c>
      <c r="AV103" s="188">
        <v>0</v>
      </c>
      <c r="AW103" s="188">
        <v>0</v>
      </c>
      <c r="AX103" s="188" t="b">
        <v>0</v>
      </c>
      <c r="AY103" s="188" t="s">
        <v>1986</v>
      </c>
      <c r="AZ103" s="188">
        <v>0</v>
      </c>
      <c r="BA103" s="207">
        <v>43509</v>
      </c>
      <c r="BB103" s="198" t="s">
        <v>5425</v>
      </c>
      <c r="BC103" s="187" t="s">
        <v>933</v>
      </c>
      <c r="BD103" s="187">
        <v>0</v>
      </c>
      <c r="BE103" s="187">
        <v>0</v>
      </c>
      <c r="BF103" s="187" t="b">
        <v>0</v>
      </c>
      <c r="BG103" s="187" t="s">
        <v>934</v>
      </c>
      <c r="BH103" s="187">
        <v>0</v>
      </c>
      <c r="BI103" s="200">
        <v>43509</v>
      </c>
      <c r="BJ103" s="188" t="s">
        <v>5426</v>
      </c>
      <c r="BK103" s="188">
        <v>0</v>
      </c>
      <c r="BL103" s="188">
        <v>0</v>
      </c>
      <c r="BM103" s="188">
        <v>0</v>
      </c>
      <c r="BN103" s="188" t="b">
        <v>0</v>
      </c>
      <c r="BO103" s="188" t="s">
        <v>1987</v>
      </c>
      <c r="BP103" s="188" t="s">
        <v>2006</v>
      </c>
      <c r="BQ103" s="207">
        <v>43509</v>
      </c>
      <c r="BR103" s="198" t="s">
        <v>5427</v>
      </c>
      <c r="BS103" s="187" t="s">
        <v>933</v>
      </c>
      <c r="BT103" s="187">
        <v>0</v>
      </c>
      <c r="BU103" s="187">
        <v>0</v>
      </c>
      <c r="BV103" s="187" t="b">
        <v>0</v>
      </c>
      <c r="BW103" s="187" t="s">
        <v>934</v>
      </c>
      <c r="BX103" s="187">
        <v>0</v>
      </c>
      <c r="BY103" s="200">
        <v>43509</v>
      </c>
      <c r="BZ103" s="188" t="s">
        <v>5428</v>
      </c>
      <c r="CA103" s="188" t="s">
        <v>933</v>
      </c>
      <c r="CB103" s="188">
        <v>0</v>
      </c>
      <c r="CC103" s="188">
        <v>0</v>
      </c>
      <c r="CD103" s="188" t="b">
        <v>0</v>
      </c>
      <c r="CE103" s="188" t="s">
        <v>934</v>
      </c>
      <c r="CF103" s="188">
        <v>0</v>
      </c>
      <c r="CG103" s="207">
        <v>43509</v>
      </c>
      <c r="CH103" s="198" t="s">
        <v>5429</v>
      </c>
      <c r="CI103" s="188" t="e">
        <v>#N/A</v>
      </c>
      <c r="CJ103" s="188" t="e">
        <v>#N/A</v>
      </c>
      <c r="CK103" s="188" t="e">
        <v>#N/A</v>
      </c>
      <c r="CL103" s="188" t="e">
        <v>#N/A</v>
      </c>
      <c r="CM103" s="188" t="e">
        <v>#N/A</v>
      </c>
      <c r="CN103" s="188" t="e">
        <v>#N/A</v>
      </c>
      <c r="CO103" s="195" t="e">
        <v>#N/A</v>
      </c>
      <c r="CP103" s="188" t="s">
        <v>5430</v>
      </c>
      <c r="CQ103" s="187" t="s">
        <v>933</v>
      </c>
      <c r="CR103" s="187">
        <v>0</v>
      </c>
      <c r="CS103" s="187">
        <v>0</v>
      </c>
      <c r="CT103" s="187" t="b">
        <v>0</v>
      </c>
      <c r="CU103" s="187" t="s">
        <v>934</v>
      </c>
      <c r="CV103" s="187">
        <v>0</v>
      </c>
      <c r="CW103" s="200">
        <v>43509</v>
      </c>
      <c r="CX103" s="184" t="str">
        <f t="shared" si="10"/>
        <v>THA003People in Need</v>
      </c>
      <c r="CY103" s="184">
        <f>IF(LOOKUP(2,1/(Log!$K$1:$K$7986=CX103),Log!$E$1:$E$7986)="x","x",ROUND(LOOKUP(2,1/(Log!$K$1:$K$7986=CX103),Log!$E$1:$E$7986),-3))</f>
        <v>104000</v>
      </c>
      <c r="CZ103" s="188" t="str">
        <f>LOOKUP(2,1/('[4]Raw data'!$K$1:$K$7986=CX103),'[4]Raw data'!$F$1:$F$7986)</f>
        <v>UNHCR 31/12/2018, Border Consortium 31/12/2018</v>
      </c>
      <c r="DA103" s="188" t="str">
        <f>LOOKUP(2,1/('[4]Raw data'!$K$1:$K$7986=CX103),'[4]Raw data'!$G$1:$G$7986)</f>
        <v>High</v>
      </c>
      <c r="DB103" s="188">
        <f>LOOKUP(2,1/('[4]Raw data'!$K$1:$K$7986=CX103),'[4]Raw data'!$H$1:$H$7986)</f>
        <v>1</v>
      </c>
      <c r="DC103" s="188" t="str">
        <f>LOOKUP(2,1/('[4]Raw data'!$K$1:$K$7986=CX103),'[4]Raw data'!$J$1:$J$7986)</f>
        <v xml:space="preserve">All refugees </v>
      </c>
      <c r="DD103" s="188" t="str">
        <f>LOOKUP(2,1/('[4]Raw data'!$K$1:$K$7986=CX103),'[4]Raw data'!$I$1:$I$7986)</f>
        <v>http://data.unhcr.org/thailand/regional.php https://reliefweb.int/sites/reliefweb.int/files/resources/Thailand%20Report%202019_22012019_LowRes.pdf https://www.theborderconsortium.org/media/119470/2018-12-december-map-tbc-unhcr.pdf</v>
      </c>
      <c r="DE103" s="207">
        <f>LOOKUP(2,1/('[4]Raw data'!$K$1:$K$7986=CX103),'[4]Raw data'!$L$1:$L$7986)</f>
        <v>43509</v>
      </c>
      <c r="DF103" s="197" t="str">
        <f t="shared" si="11"/>
        <v>THA003People facing minimal humanitarian needs (level 1)</v>
      </c>
      <c r="DG103" s="183">
        <f>IF(LOOKUP(2,1/(Log!$K$1:$K$7986=DF103),Log!$E$1:$E$7986)="x","x",ROUND(LOOKUP(2,1/(Log!$K$1:$K$7986=DF103),Log!$E$1:$E$7986),-3))</f>
        <v>104000</v>
      </c>
      <c r="DH103" s="187" t="str">
        <f>LOOKUP(2,1/('[4]Raw data'!$K$1:$K$7986=DF103),'[4]Raw data'!$F$1:$F$7986)</f>
        <v>UNHCR 31/12/2018, Border Consortium 31/12/2018</v>
      </c>
      <c r="DI103" s="187" t="str">
        <f>LOOKUP(2,1/('[4]Raw data'!$K$1:$K$7986=DF103),'[4]Raw data'!$G$1:$G$7986)</f>
        <v>Medium</v>
      </c>
      <c r="DJ103" s="187">
        <f>LOOKUP(2,1/('[4]Raw data'!$K$1:$K$7986=DF103),'[4]Raw data'!$H$1:$H$7986)</f>
        <v>2</v>
      </c>
      <c r="DK103" s="187" t="str">
        <f>LOOKUP(2,1/('[4]Raw data'!$K$1:$K$7986=DF103),'[4]Raw data'!$J$1:$J$7986)</f>
        <v>Most of the PIN are receiving food, nutrition and shelter assistance</v>
      </c>
      <c r="DL103" s="187" t="str">
        <f>LOOKUP(2,1/('[4]Raw data'!$K$1:$K$7986=DF103),'[4]Raw data'!$I$1:$I$7986)</f>
        <v>http://data.unhcr.org/thailand/regional.php https://reliefweb.int/sites/reliefweb.int/files/resources/Thailand%20Report%202019_22012019_LowRes.pdf https://www.theborderconsortium.org/media/119470/2018-12-december-map-tbc-unhcr.pdf</v>
      </c>
      <c r="DM103" s="200">
        <f>LOOKUP(2,1/('[4]Raw data'!$K$1:$K$7986=DF103),'[4]Raw data'!$L$1:$L$7986)</f>
        <v>43509</v>
      </c>
      <c r="DN103" s="188" t="str">
        <f t="shared" si="6"/>
        <v>THA003People facing stressed humanitarian needs (level 2)</v>
      </c>
      <c r="DO103" s="184">
        <f>IF(LOOKUP(2,1/(Log!$K$1:$K$7986=DN103),Log!$E$1:$E$7986)="x","x",ROUND(LOOKUP(2,1/(Log!$K$1:$K$7986=DN103),Log!$E$1:$E$7986),-3))</f>
        <v>0</v>
      </c>
      <c r="DP103" s="188" t="str">
        <f>LOOKUP(2,1/('[4]Raw data'!$K$1:$K$7986=DN103),'[4]Raw data'!$F$1:$F$7986)</f>
        <v>UNHCR 31/12/2018, Border Consortium 31/12/2018</v>
      </c>
      <c r="DQ103" s="188" t="str">
        <f>LOOKUP(2,1/('[4]Raw data'!$K$1:$K$7986=DN103),'[4]Raw data'!$G$1:$G$7986)</f>
        <v>Medium</v>
      </c>
      <c r="DR103" s="188">
        <f>LOOKUP(2,1/('[4]Raw data'!$K$1:$K$7986=DN103),'[4]Raw data'!$H$1:$H$7986)</f>
        <v>2</v>
      </c>
      <c r="DS103" s="188" t="str">
        <f>LOOKUP(2,1/('[4]Raw data'!$K$1:$K$7986=DN103),'[4]Raw data'!$J$1:$J$7986)</f>
        <v>Most of the PIN are receiving food, nutrition and shelter assistance</v>
      </c>
      <c r="DT103" s="188" t="str">
        <f>LOOKUP(2,1/('[4]Raw data'!$K$1:$K$7986=DN103),'[4]Raw data'!$I$1:$I$7986)</f>
        <v>http://data.unhcr.org/thailand/regional.php https://reliefweb.int/sites/reliefweb.int/files/resources/Thailand%20Report%202019_22012019_LowRes.pdf https://www.theborderconsortium.org/media/119470/2018-12-december-map-tbc-unhcr.pdf</v>
      </c>
      <c r="DU103" s="207">
        <f>LOOKUP(2,1/('[4]Raw data'!$K$1:$K$7986=DN103),'[4]Raw data'!$L$1:$L$7986)</f>
        <v>43509</v>
      </c>
      <c r="DV103" s="198" t="str">
        <f t="shared" si="7"/>
        <v>THA003People  facing moderate humanitarian needs (level 3)</v>
      </c>
      <c r="DW103" s="183">
        <f>IF(LOOKUP(2,1/(Log!$K$1:$K$7986=DV103),Log!$E$1:$E$7986)="x","x",ROUND(LOOKUP(2,1/(Log!$K$1:$K$7986=DV103),Log!$E$1:$E$7986),-3))</f>
        <v>0</v>
      </c>
      <c r="DX103" s="187" t="str">
        <f>LOOKUP(2,1/('[4]Raw data'!$K$1:$K$7986=DV103),'[4]Raw data'!$F$1:$F$7986)</f>
        <v>UNHCR 31/12/2018, Border Consortium 31/12/2018</v>
      </c>
      <c r="DY103" s="187" t="str">
        <f>LOOKUP(2,1/('[4]Raw data'!$K$1:$K$7986=DV103),'[4]Raw data'!$G$1:$G$7986)</f>
        <v>Medium</v>
      </c>
      <c r="DZ103" s="187">
        <f>LOOKUP(2,1/('[4]Raw data'!$K$1:$K$7986=DV103),'[4]Raw data'!$H$1:$H$7986)</f>
        <v>2</v>
      </c>
      <c r="EA103" s="187" t="str">
        <f>LOOKUP(2,1/('[4]Raw data'!$K$1:$K$7986=DV103),'[4]Raw data'!$J$1:$J$7986)</f>
        <v>Most of the PIN are receiving food, nutrition and shelter assistance</v>
      </c>
      <c r="EB103" s="187" t="str">
        <f>LOOKUP(2,1/('[4]Raw data'!$K$1:$K$7986=DV103),'[4]Raw data'!$I$1:$I$7986)</f>
        <v>http://data.unhcr.org/thailand/regional.php https://reliefweb.int/sites/reliefweb.int/files/resources/Thailand%20Report%202019_22012019_LowRes.pdf https://www.theborderconsortium.org/media/119470/2018-12-december-map-tbc-unhcr.pdf</v>
      </c>
      <c r="EC103" s="200">
        <f>LOOKUP(2,1/('[4]Raw data'!$K$1:$K$7986=DV103),'[4]Raw data'!$L$1:$L$7986)</f>
        <v>43509</v>
      </c>
      <c r="ED103" s="188" t="str">
        <f t="shared" si="8"/>
        <v>THA003People facing severe humanitarian needs (level 4)</v>
      </c>
      <c r="EE103" s="184">
        <f>IF(LOOKUP(2,1/(Log!$K$1:$K$7986=ED103),Log!$E$1:$E$7986)="x","x",ROUND(LOOKUP(2,1/(Log!$K$1:$K$7986=ED103),Log!$E$1:$E$7986),-3))</f>
        <v>0</v>
      </c>
      <c r="EF103" s="188" t="str">
        <f>LOOKUP(2,1/('[4]Raw data'!$K$1:$K$7986=ED103),'[4]Raw data'!$F$1:$F$7986)</f>
        <v>UNHCR 31/12/2018, Border Consortium 31/12/2018</v>
      </c>
      <c r="EG103" s="188" t="str">
        <f>LOOKUP(2,1/('[4]Raw data'!$K$1:$K$7986=ED103),'[4]Raw data'!$G$1:$G$7986)</f>
        <v>Medium</v>
      </c>
      <c r="EH103" s="188">
        <f>LOOKUP(2,1/('[4]Raw data'!$K$1:$K$7986=ED103),'[4]Raw data'!$H$1:$H$7986)</f>
        <v>2</v>
      </c>
      <c r="EI103" s="188" t="str">
        <f>LOOKUP(2,1/('[4]Raw data'!$K$1:$K$7986=ED103),'[4]Raw data'!$J$1:$J$7986)</f>
        <v>Most of the PIN are receiving food, nutrition and shelter assistance</v>
      </c>
      <c r="EJ103" s="188" t="str">
        <f>LOOKUP(2,1/('[4]Raw data'!$K$1:$K$7986=ED103),'[4]Raw data'!$I$1:$I$7986)</f>
        <v>http://data.unhcr.org/thailand/regional.php https://reliefweb.int/sites/reliefweb.int/files/resources/Thailand%20Report%202019_22012019_LowRes.pdf https://www.theborderconsortium.org/media/119470/2018-12-december-map-tbc-unhcr.pdf</v>
      </c>
      <c r="EK103" s="207">
        <f>LOOKUP(2,1/('[4]Raw data'!$K$1:$K$7986=ED103),'[4]Raw data'!$L$1:$L$7986)</f>
        <v>43509</v>
      </c>
      <c r="EL103" s="198" t="str">
        <f t="shared" si="9"/>
        <v>THA003People facing extreme humanitarian needs (level 5)</v>
      </c>
      <c r="EM103" s="183">
        <f>IF(LOOKUP(2,1/(Log!$K$1:$K$7986=EL103),Log!$E$1:$E$7986)="x","x",ROUND(LOOKUP(2,1/(Log!$K$1:$K$7986=EL103),Log!$E$1:$E$7986),-3))</f>
        <v>0</v>
      </c>
      <c r="EN103" s="187" t="str">
        <f>LOOKUP(2,1/('[4]Raw data'!$K$1:$K$7986=EL103),'[4]Raw data'!$F$1:$F$7986)</f>
        <v>UNHCR 31/12/2018, Border Consortium 31/12/2018</v>
      </c>
      <c r="EO103" s="187" t="str">
        <f>LOOKUP(2,1/('[4]Raw data'!$K$1:$K$7986=EL103),'[4]Raw data'!$G$1:$G$7986)</f>
        <v>Medium</v>
      </c>
      <c r="EP103" s="187">
        <f>LOOKUP(2,1/('[4]Raw data'!$K$1:$K$7986=EL103),'[4]Raw data'!$H$1:$H$7986)</f>
        <v>2</v>
      </c>
      <c r="EQ103" s="187" t="str">
        <f>LOOKUP(2,1/('[4]Raw data'!$K$1:$K$7986=EL103),'[4]Raw data'!$J$1:$J$7986)</f>
        <v>Most of the PIN are receiving food, nutrition and shelter assistance</v>
      </c>
      <c r="ER103" s="187" t="str">
        <f>LOOKUP(2,1/('[4]Raw data'!$K$1:$K$7986=EL103),'[4]Raw data'!$I$1:$I$7986)</f>
        <v>http://data.unhcr.org/thailand/regional.php https://reliefweb.int/sites/reliefweb.int/files/resources/Thailand%20Report%202019_22012019_LowRes.pdf https://www.theborderconsortium.org/media/119470/2018-12-december-map-tbc-unhcr.pdf</v>
      </c>
      <c r="ES103" s="200">
        <f>LOOKUP(2,1/('[4]Raw data'!$K$1:$K$7986=EL103),'[4]Raw data'!$L$1:$L$7986)</f>
        <v>43509</v>
      </c>
      <c r="ET103" s="188" t="s">
        <v>5431</v>
      </c>
      <c r="EU103" s="188">
        <v>99</v>
      </c>
      <c r="EV103" s="188" t="s">
        <v>1968</v>
      </c>
      <c r="EW103" s="188" t="s">
        <v>734</v>
      </c>
      <c r="EX103" s="188">
        <v>2</v>
      </c>
      <c r="EY103" s="188" t="s">
        <v>1964</v>
      </c>
      <c r="EZ103" s="188" t="s">
        <v>1967</v>
      </c>
      <c r="FA103" s="207">
        <v>43509</v>
      </c>
      <c r="FB103" s="198" t="s">
        <v>5432</v>
      </c>
      <c r="FC103" s="187">
        <v>1</v>
      </c>
      <c r="FD103" s="187">
        <v>0</v>
      </c>
      <c r="FE103" s="187">
        <v>0</v>
      </c>
      <c r="FF103" s="187" t="b">
        <v>0</v>
      </c>
      <c r="FG103" s="187" t="s">
        <v>1981</v>
      </c>
      <c r="FH103" s="187">
        <v>0</v>
      </c>
      <c r="FI103" s="200">
        <v>43509</v>
      </c>
      <c r="FJ103" s="198" t="s">
        <v>5433</v>
      </c>
      <c r="FK103" s="188" t="s">
        <v>933</v>
      </c>
      <c r="FL103" s="188">
        <v>0</v>
      </c>
      <c r="FM103" s="188">
        <v>0</v>
      </c>
      <c r="FN103" s="188" t="b">
        <v>0</v>
      </c>
      <c r="FO103" s="188" t="s">
        <v>934</v>
      </c>
      <c r="FP103" s="184">
        <v>0</v>
      </c>
      <c r="FQ103" s="206">
        <v>43509</v>
      </c>
      <c r="FR103" s="198" t="s">
        <v>5434</v>
      </c>
      <c r="FS103" s="187" t="s">
        <v>933</v>
      </c>
      <c r="FT103" s="187">
        <v>0</v>
      </c>
      <c r="FU103" s="187">
        <v>0</v>
      </c>
      <c r="FV103" s="187" t="b">
        <v>0</v>
      </c>
      <c r="FW103" s="187" t="s">
        <v>934</v>
      </c>
      <c r="FX103" s="187">
        <v>0</v>
      </c>
      <c r="FY103" s="200">
        <v>43509</v>
      </c>
      <c r="FZ103" s="188" t="s">
        <v>5435</v>
      </c>
      <c r="GA103" s="188">
        <v>0</v>
      </c>
      <c r="GB103" s="188" t="s">
        <v>941</v>
      </c>
      <c r="GC103" s="188">
        <v>0</v>
      </c>
      <c r="GD103" s="188" t="b">
        <v>0</v>
      </c>
      <c r="GE103" s="188">
        <v>0</v>
      </c>
      <c r="GF103" s="188">
        <v>0</v>
      </c>
      <c r="GG103" s="207">
        <v>43509</v>
      </c>
      <c r="GH103" s="198" t="s">
        <v>5436</v>
      </c>
      <c r="GI103" s="187">
        <v>0</v>
      </c>
      <c r="GJ103" s="187" t="s">
        <v>941</v>
      </c>
      <c r="GK103" s="187">
        <v>0</v>
      </c>
      <c r="GL103" s="187" t="b">
        <v>0</v>
      </c>
      <c r="GM103" s="187">
        <v>0</v>
      </c>
      <c r="GN103" s="187">
        <v>0</v>
      </c>
      <c r="GO103" s="200">
        <v>43509</v>
      </c>
      <c r="GP103" s="188" t="s">
        <v>5437</v>
      </c>
      <c r="GQ103" s="188">
        <v>0</v>
      </c>
      <c r="GR103" s="188" t="s">
        <v>941</v>
      </c>
      <c r="GS103" s="188">
        <v>0</v>
      </c>
      <c r="GT103" s="188" t="b">
        <v>0</v>
      </c>
      <c r="GU103" s="188">
        <v>0</v>
      </c>
      <c r="GV103" s="188">
        <v>0</v>
      </c>
      <c r="GW103" s="207">
        <v>43509</v>
      </c>
      <c r="GX103" s="198" t="s">
        <v>5438</v>
      </c>
      <c r="GY103" s="187">
        <v>0</v>
      </c>
      <c r="GZ103" s="187" t="s">
        <v>941</v>
      </c>
      <c r="HA103" s="187">
        <v>0</v>
      </c>
      <c r="HB103" s="187" t="b">
        <v>0</v>
      </c>
      <c r="HC103" s="187">
        <v>0</v>
      </c>
      <c r="HD103" s="187">
        <v>0</v>
      </c>
      <c r="HE103" s="200">
        <v>43509</v>
      </c>
      <c r="HF103" s="188" t="s">
        <v>5439</v>
      </c>
      <c r="HG103" s="188">
        <v>0</v>
      </c>
      <c r="HH103" s="188" t="s">
        <v>941</v>
      </c>
      <c r="HI103" s="188">
        <v>0</v>
      </c>
      <c r="HJ103" s="188" t="b">
        <v>0</v>
      </c>
      <c r="HK103" s="188">
        <v>0</v>
      </c>
      <c r="HL103" s="188">
        <v>0</v>
      </c>
      <c r="HM103" s="207">
        <v>43509</v>
      </c>
      <c r="HN103" s="198" t="s">
        <v>5440</v>
      </c>
      <c r="HO103" s="187">
        <v>0</v>
      </c>
      <c r="HP103" s="187" t="s">
        <v>941</v>
      </c>
      <c r="HQ103" s="187">
        <v>0</v>
      </c>
      <c r="HR103" s="187" t="b">
        <v>0</v>
      </c>
      <c r="HS103" s="187">
        <v>0</v>
      </c>
      <c r="HT103" s="187">
        <v>0</v>
      </c>
      <c r="HU103" s="200">
        <v>43509</v>
      </c>
      <c r="HV103" s="188" t="s">
        <v>5441</v>
      </c>
      <c r="HW103" s="188">
        <v>0</v>
      </c>
      <c r="HX103" s="188" t="s">
        <v>941</v>
      </c>
      <c r="HY103" s="188">
        <v>0</v>
      </c>
      <c r="HZ103" s="188" t="b">
        <v>0</v>
      </c>
      <c r="IA103" s="188">
        <v>0</v>
      </c>
      <c r="IB103" s="188">
        <v>0</v>
      </c>
      <c r="IC103" s="207">
        <v>43509</v>
      </c>
      <c r="ID103" s="198" t="s">
        <v>5442</v>
      </c>
      <c r="IE103" s="187">
        <v>1</v>
      </c>
      <c r="IF103" s="187" t="s">
        <v>941</v>
      </c>
      <c r="IG103" s="187">
        <v>0</v>
      </c>
      <c r="IH103" s="187" t="b">
        <v>0</v>
      </c>
      <c r="II103" s="187">
        <v>0</v>
      </c>
      <c r="IJ103" s="187">
        <v>0</v>
      </c>
      <c r="IK103" s="200">
        <v>43509</v>
      </c>
      <c r="IL103" s="188" t="s">
        <v>5443</v>
      </c>
      <c r="IM103" s="188">
        <v>1</v>
      </c>
      <c r="IN103" s="188" t="s">
        <v>941</v>
      </c>
      <c r="IO103" s="188">
        <v>0</v>
      </c>
      <c r="IP103" s="188" t="b">
        <v>0</v>
      </c>
      <c r="IQ103" s="188">
        <v>0</v>
      </c>
      <c r="IR103" s="188">
        <v>0</v>
      </c>
      <c r="IS103" s="207">
        <v>43509</v>
      </c>
    </row>
    <row r="104" spans="1:253" x14ac:dyDescent="0.3">
      <c r="A104" t="s">
        <v>1324</v>
      </c>
      <c r="B104" t="s">
        <v>862</v>
      </c>
      <c r="C104" t="s">
        <v>1335</v>
      </c>
      <c r="D104" t="str">
        <f>Lists!C:C</f>
        <v>Tunisia</v>
      </c>
      <c r="E104" t="s">
        <v>326</v>
      </c>
      <c r="F104" t="s">
        <v>5444</v>
      </c>
      <c r="G104" s="186">
        <v>10833431</v>
      </c>
      <c r="H104" s="187" t="s">
        <v>2880</v>
      </c>
      <c r="I104" s="187" t="s">
        <v>735</v>
      </c>
      <c r="J104" s="187">
        <v>0</v>
      </c>
      <c r="K104" s="187" t="s">
        <v>2885</v>
      </c>
      <c r="L104" s="187" t="s">
        <v>2891</v>
      </c>
      <c r="M104" s="201">
        <v>0</v>
      </c>
      <c r="N104" s="198" t="s">
        <v>5445</v>
      </c>
      <c r="O104" s="189">
        <v>156296</v>
      </c>
      <c r="P104" s="189" t="s">
        <v>2881</v>
      </c>
      <c r="Q104" s="189" t="s">
        <v>735</v>
      </c>
      <c r="R104" s="189">
        <v>0</v>
      </c>
      <c r="S104" s="189" t="s">
        <v>2886</v>
      </c>
      <c r="T104" s="189" t="s">
        <v>2892</v>
      </c>
      <c r="U104" s="204">
        <v>43511</v>
      </c>
      <c r="V104" s="198" t="s">
        <v>5446</v>
      </c>
      <c r="W104" s="187">
        <v>10833431</v>
      </c>
      <c r="X104" s="187" t="s">
        <v>2882</v>
      </c>
      <c r="Y104" s="187" t="s">
        <v>735</v>
      </c>
      <c r="Z104" s="187">
        <v>0</v>
      </c>
      <c r="AA104" s="187" t="s">
        <v>2887</v>
      </c>
      <c r="AB104" s="187" t="s">
        <v>2892</v>
      </c>
      <c r="AC104" s="201">
        <v>43511</v>
      </c>
      <c r="AD104" s="198" t="s">
        <v>5447</v>
      </c>
      <c r="AE104" s="188">
        <v>60000</v>
      </c>
      <c r="AF104" s="188" t="s">
        <v>2883</v>
      </c>
      <c r="AG104" s="188" t="s">
        <v>735</v>
      </c>
      <c r="AH104" s="188">
        <v>0</v>
      </c>
      <c r="AI104" s="188" t="s">
        <v>2888</v>
      </c>
      <c r="AJ104" s="188" t="s">
        <v>2891</v>
      </c>
      <c r="AK104" s="207">
        <v>43511</v>
      </c>
      <c r="AL104" s="198" t="s">
        <v>5448</v>
      </c>
      <c r="AM104" s="187">
        <v>60000</v>
      </c>
      <c r="AN104" s="187" t="s">
        <v>2883</v>
      </c>
      <c r="AO104" s="187" t="s">
        <v>735</v>
      </c>
      <c r="AP104" s="187">
        <v>0</v>
      </c>
      <c r="AQ104" s="187" t="s">
        <v>2887</v>
      </c>
      <c r="AR104" s="187" t="s">
        <v>2893</v>
      </c>
      <c r="AS104" s="201">
        <v>43511</v>
      </c>
      <c r="AT104" s="188" t="s">
        <v>5449</v>
      </c>
      <c r="AU104" s="188" t="s">
        <v>445</v>
      </c>
      <c r="AV104" s="188">
        <v>0</v>
      </c>
      <c r="AW104" s="188" t="s">
        <v>735</v>
      </c>
      <c r="AX104" s="188">
        <v>0</v>
      </c>
      <c r="AY104" s="188">
        <v>0</v>
      </c>
      <c r="AZ104" s="188">
        <v>0</v>
      </c>
      <c r="BA104" s="207">
        <v>43511</v>
      </c>
      <c r="BB104" s="198" t="s">
        <v>5450</v>
      </c>
      <c r="BC104" s="187" t="s">
        <v>445</v>
      </c>
      <c r="BD104" s="187">
        <v>0</v>
      </c>
      <c r="BE104" s="187" t="s">
        <v>735</v>
      </c>
      <c r="BF104" s="187">
        <v>0</v>
      </c>
      <c r="BG104" s="187">
        <v>0</v>
      </c>
      <c r="BH104" s="187">
        <v>0</v>
      </c>
      <c r="BI104" s="200">
        <v>43511</v>
      </c>
      <c r="BJ104" s="188" t="s">
        <v>5451</v>
      </c>
      <c r="BK104" s="188">
        <v>31</v>
      </c>
      <c r="BL104" s="188" t="s">
        <v>2884</v>
      </c>
      <c r="BM104" s="188" t="s">
        <v>735</v>
      </c>
      <c r="BN104" s="188">
        <v>0</v>
      </c>
      <c r="BO104" s="188" t="s">
        <v>2889</v>
      </c>
      <c r="BP104" s="188">
        <v>0</v>
      </c>
      <c r="BQ104" s="207">
        <v>43511</v>
      </c>
      <c r="BR104" s="198" t="s">
        <v>5452</v>
      </c>
      <c r="BS104" s="187">
        <v>0</v>
      </c>
      <c r="BT104" s="187">
        <v>0</v>
      </c>
      <c r="BU104" s="187" t="s">
        <v>735</v>
      </c>
      <c r="BV104" s="187">
        <v>0</v>
      </c>
      <c r="BW104" s="187">
        <v>0</v>
      </c>
      <c r="BX104" s="187">
        <v>0</v>
      </c>
      <c r="BY104" s="200">
        <v>43511</v>
      </c>
      <c r="BZ104" s="188" t="s">
        <v>5453</v>
      </c>
      <c r="CA104" s="188">
        <v>0</v>
      </c>
      <c r="CB104" s="188">
        <v>0</v>
      </c>
      <c r="CC104" s="188" t="s">
        <v>735</v>
      </c>
      <c r="CD104" s="188">
        <v>0</v>
      </c>
      <c r="CE104" s="188">
        <v>0</v>
      </c>
      <c r="CF104" s="188">
        <v>0</v>
      </c>
      <c r="CG104" s="207">
        <v>43511</v>
      </c>
      <c r="CH104" s="198" t="s">
        <v>5454</v>
      </c>
      <c r="CI104" s="188" t="e">
        <v>#N/A</v>
      </c>
      <c r="CJ104" s="188" t="e">
        <v>#N/A</v>
      </c>
      <c r="CK104" s="188" t="e">
        <v>#N/A</v>
      </c>
      <c r="CL104" s="188" t="e">
        <v>#N/A</v>
      </c>
      <c r="CM104" s="188" t="e">
        <v>#N/A</v>
      </c>
      <c r="CN104" s="188" t="e">
        <v>#N/A</v>
      </c>
      <c r="CO104" s="195" t="e">
        <v>#N/A</v>
      </c>
      <c r="CP104" s="188" t="s">
        <v>5455</v>
      </c>
      <c r="CQ104" s="187" t="s">
        <v>445</v>
      </c>
      <c r="CR104" s="187">
        <v>0</v>
      </c>
      <c r="CS104" s="187" t="s">
        <v>735</v>
      </c>
      <c r="CT104" s="187">
        <v>0</v>
      </c>
      <c r="CU104" s="187">
        <v>0</v>
      </c>
      <c r="CV104" s="187">
        <v>0</v>
      </c>
      <c r="CW104" s="200">
        <v>43511</v>
      </c>
      <c r="CX104" s="184" t="str">
        <f t="shared" si="10"/>
        <v>TUN002People in Need</v>
      </c>
      <c r="CY104" s="184" t="str">
        <f>IF(LOOKUP(2,1/(Log!$K$1:$K$7986=CX104),Log!$E$1:$E$7986)="x","x",ROUND(LOOKUP(2,1/(Log!$K$1:$K$7986=CX104),Log!$E$1:$E$7986),-3))</f>
        <v>x</v>
      </c>
      <c r="CZ104" s="188">
        <f>LOOKUP(2,1/('[4]Raw data'!$K$1:$K$7986=CX104),'[4]Raw data'!$F$1:$F$7986)</f>
        <v>0</v>
      </c>
      <c r="DA104" s="188" t="str">
        <f>LOOKUP(2,1/('[4]Raw data'!$K$1:$K$7986=CX104),'[4]Raw data'!$G$1:$G$7986)</f>
        <v>High</v>
      </c>
      <c r="DB104" s="188">
        <f>LOOKUP(2,1/('[4]Raw data'!$K$1:$K$7986=CX104),'[4]Raw data'!$H$1:$H$7986)</f>
        <v>0</v>
      </c>
      <c r="DC104" s="188">
        <f>LOOKUP(2,1/('[4]Raw data'!$K$1:$K$7986=CX104),'[4]Raw data'!$J$1:$J$7986)</f>
        <v>0</v>
      </c>
      <c r="DD104" s="188">
        <f>LOOKUP(2,1/('[4]Raw data'!$K$1:$K$7986=CX104),'[4]Raw data'!$I$1:$I$7986)</f>
        <v>0</v>
      </c>
      <c r="DE104" s="207">
        <f>LOOKUP(2,1/('[4]Raw data'!$K$1:$K$7986=CX104),'[4]Raw data'!$L$1:$L$7986)</f>
        <v>43511</v>
      </c>
      <c r="DF104" s="197" t="str">
        <f t="shared" si="11"/>
        <v>TUN002People facing minimal humanitarian needs (level 1)</v>
      </c>
      <c r="DG104" s="183" t="str">
        <f>IF(LOOKUP(2,1/(Log!$K$1:$K$7986=DF104),Log!$E$1:$E$7986)="x","x",ROUND(LOOKUP(2,1/(Log!$K$1:$K$7986=DF104),Log!$E$1:$E$7986),-3))</f>
        <v>x</v>
      </c>
      <c r="DH104" s="187">
        <f>LOOKUP(2,1/('[4]Raw data'!$K$1:$K$7986=DF104),'[4]Raw data'!$F$1:$F$7986)</f>
        <v>0</v>
      </c>
      <c r="DI104" s="187" t="str">
        <f>LOOKUP(2,1/('[4]Raw data'!$K$1:$K$7986=DF104),'[4]Raw data'!$G$1:$G$7986)</f>
        <v>High</v>
      </c>
      <c r="DJ104" s="187">
        <f>LOOKUP(2,1/('[4]Raw data'!$K$1:$K$7986=DF104),'[4]Raw data'!$H$1:$H$7986)</f>
        <v>0</v>
      </c>
      <c r="DK104" s="187">
        <f>LOOKUP(2,1/('[4]Raw data'!$K$1:$K$7986=DF104),'[4]Raw data'!$J$1:$J$7986)</f>
        <v>0</v>
      </c>
      <c r="DL104" s="187">
        <f>LOOKUP(2,1/('[4]Raw data'!$K$1:$K$7986=DF104),'[4]Raw data'!$I$1:$I$7986)</f>
        <v>0</v>
      </c>
      <c r="DM104" s="200">
        <f>LOOKUP(2,1/('[4]Raw data'!$K$1:$K$7986=DF104),'[4]Raw data'!$L$1:$L$7986)</f>
        <v>43511</v>
      </c>
      <c r="DN104" s="188" t="str">
        <f t="shared" si="6"/>
        <v>TUN002People facing stressed humanitarian needs (level 2)</v>
      </c>
      <c r="DO104" s="184" t="str">
        <f>IF(LOOKUP(2,1/(Log!$K$1:$K$7986=DN104),Log!$E$1:$E$7986)="x","x",ROUND(LOOKUP(2,1/(Log!$K$1:$K$7986=DN104),Log!$E$1:$E$7986),-3))</f>
        <v>x</v>
      </c>
      <c r="DP104" s="188">
        <f>LOOKUP(2,1/('[4]Raw data'!$K$1:$K$7986=DN104),'[4]Raw data'!$F$1:$F$7986)</f>
        <v>0</v>
      </c>
      <c r="DQ104" s="188" t="str">
        <f>LOOKUP(2,1/('[4]Raw data'!$K$1:$K$7986=DN104),'[4]Raw data'!$G$1:$G$7986)</f>
        <v>High</v>
      </c>
      <c r="DR104" s="188">
        <f>LOOKUP(2,1/('[4]Raw data'!$K$1:$K$7986=DN104),'[4]Raw data'!$H$1:$H$7986)</f>
        <v>0</v>
      </c>
      <c r="DS104" s="188">
        <f>LOOKUP(2,1/('[4]Raw data'!$K$1:$K$7986=DN104),'[4]Raw data'!$J$1:$J$7986)</f>
        <v>0</v>
      </c>
      <c r="DT104" s="188">
        <f>LOOKUP(2,1/('[4]Raw data'!$K$1:$K$7986=DN104),'[4]Raw data'!$I$1:$I$7986)</f>
        <v>0</v>
      </c>
      <c r="DU104" s="207">
        <f>LOOKUP(2,1/('[4]Raw data'!$K$1:$K$7986=DN104),'[4]Raw data'!$L$1:$L$7986)</f>
        <v>43511</v>
      </c>
      <c r="DV104" s="198" t="str">
        <f t="shared" si="7"/>
        <v>TUN002People  facing moderate humanitarian needs (level 3)</v>
      </c>
      <c r="DW104" s="183" t="str">
        <f>IF(LOOKUP(2,1/(Log!$K$1:$K$7986=DV104),Log!$E$1:$E$7986)="x","x",ROUND(LOOKUP(2,1/(Log!$K$1:$K$7986=DV104),Log!$E$1:$E$7986),-3))</f>
        <v>x</v>
      </c>
      <c r="DX104" s="187">
        <f>LOOKUP(2,1/('[4]Raw data'!$K$1:$K$7986=DV104),'[4]Raw data'!$F$1:$F$7986)</f>
        <v>0</v>
      </c>
      <c r="DY104" s="187" t="str">
        <f>LOOKUP(2,1/('[4]Raw data'!$K$1:$K$7986=DV104),'[4]Raw data'!$G$1:$G$7986)</f>
        <v>High</v>
      </c>
      <c r="DZ104" s="187">
        <f>LOOKUP(2,1/('[4]Raw data'!$K$1:$K$7986=DV104),'[4]Raw data'!$H$1:$H$7986)</f>
        <v>0</v>
      </c>
      <c r="EA104" s="187">
        <f>LOOKUP(2,1/('[4]Raw data'!$K$1:$K$7986=DV104),'[4]Raw data'!$J$1:$J$7986)</f>
        <v>0</v>
      </c>
      <c r="EB104" s="187">
        <f>LOOKUP(2,1/('[4]Raw data'!$K$1:$K$7986=DV104),'[4]Raw data'!$I$1:$I$7986)</f>
        <v>0</v>
      </c>
      <c r="EC104" s="200">
        <f>LOOKUP(2,1/('[4]Raw data'!$K$1:$K$7986=DV104),'[4]Raw data'!$L$1:$L$7986)</f>
        <v>43511</v>
      </c>
      <c r="ED104" s="188" t="str">
        <f t="shared" si="8"/>
        <v>TUN002People facing severe humanitarian needs (level 4)</v>
      </c>
      <c r="EE104" s="184" t="str">
        <f>IF(LOOKUP(2,1/(Log!$K$1:$K$7986=ED104),Log!$E$1:$E$7986)="x","x",ROUND(LOOKUP(2,1/(Log!$K$1:$K$7986=ED104),Log!$E$1:$E$7986),-3))</f>
        <v>x</v>
      </c>
      <c r="EF104" s="188">
        <f>LOOKUP(2,1/('[4]Raw data'!$K$1:$K$7986=ED104),'[4]Raw data'!$F$1:$F$7986)</f>
        <v>0</v>
      </c>
      <c r="EG104" s="188" t="str">
        <f>LOOKUP(2,1/('[4]Raw data'!$K$1:$K$7986=ED104),'[4]Raw data'!$G$1:$G$7986)</f>
        <v>High</v>
      </c>
      <c r="EH104" s="188">
        <f>LOOKUP(2,1/('[4]Raw data'!$K$1:$K$7986=ED104),'[4]Raw data'!$H$1:$H$7986)</f>
        <v>0</v>
      </c>
      <c r="EI104" s="188">
        <f>LOOKUP(2,1/('[4]Raw data'!$K$1:$K$7986=ED104),'[4]Raw data'!$J$1:$J$7986)</f>
        <v>0</v>
      </c>
      <c r="EJ104" s="188">
        <f>LOOKUP(2,1/('[4]Raw data'!$K$1:$K$7986=ED104),'[4]Raw data'!$I$1:$I$7986)</f>
        <v>0</v>
      </c>
      <c r="EK104" s="207">
        <f>LOOKUP(2,1/('[4]Raw data'!$K$1:$K$7986=ED104),'[4]Raw data'!$L$1:$L$7986)</f>
        <v>43511</v>
      </c>
      <c r="EL104" s="198" t="str">
        <f t="shared" si="9"/>
        <v>TUN002People facing extreme humanitarian needs (level 5)</v>
      </c>
      <c r="EM104" s="183" t="str">
        <f>IF(LOOKUP(2,1/(Log!$K$1:$K$7986=EL104),Log!$E$1:$E$7986)="x","x",ROUND(LOOKUP(2,1/(Log!$K$1:$K$7986=EL104),Log!$E$1:$E$7986),-3))</f>
        <v>x</v>
      </c>
      <c r="EN104" s="187">
        <f>LOOKUP(2,1/('[4]Raw data'!$K$1:$K$7986=EL104),'[4]Raw data'!$F$1:$F$7986)</f>
        <v>0</v>
      </c>
      <c r="EO104" s="187" t="str">
        <f>LOOKUP(2,1/('[4]Raw data'!$K$1:$K$7986=EL104),'[4]Raw data'!$G$1:$G$7986)</f>
        <v>High</v>
      </c>
      <c r="EP104" s="187">
        <f>LOOKUP(2,1/('[4]Raw data'!$K$1:$K$7986=EL104),'[4]Raw data'!$H$1:$H$7986)</f>
        <v>0</v>
      </c>
      <c r="EQ104" s="187">
        <f>LOOKUP(2,1/('[4]Raw data'!$K$1:$K$7986=EL104),'[4]Raw data'!$J$1:$J$7986)</f>
        <v>0</v>
      </c>
      <c r="ER104" s="187">
        <f>LOOKUP(2,1/('[4]Raw data'!$K$1:$K$7986=EL104),'[4]Raw data'!$I$1:$I$7986)</f>
        <v>0</v>
      </c>
      <c r="ES104" s="200">
        <f>LOOKUP(2,1/('[4]Raw data'!$K$1:$K$7986=EL104),'[4]Raw data'!$L$1:$L$7986)</f>
        <v>43511</v>
      </c>
      <c r="ET104" s="188" t="s">
        <v>5456</v>
      </c>
      <c r="EU104" s="188">
        <v>31</v>
      </c>
      <c r="EV104" s="188" t="s">
        <v>2884</v>
      </c>
      <c r="EW104" s="188" t="s">
        <v>735</v>
      </c>
      <c r="EX104" s="188">
        <v>0</v>
      </c>
      <c r="EY104" s="188" t="s">
        <v>2889</v>
      </c>
      <c r="EZ104" s="188">
        <v>0</v>
      </c>
      <c r="FA104" s="207">
        <v>43511</v>
      </c>
      <c r="FB104" s="198" t="s">
        <v>5457</v>
      </c>
      <c r="FC104" s="187">
        <v>1</v>
      </c>
      <c r="FD104" s="187">
        <v>0</v>
      </c>
      <c r="FE104" s="187" t="s">
        <v>735</v>
      </c>
      <c r="FF104" s="187">
        <v>0</v>
      </c>
      <c r="FG104" s="187" t="s">
        <v>2890</v>
      </c>
      <c r="FH104" s="187">
        <v>0</v>
      </c>
      <c r="FI104" s="200">
        <v>43511</v>
      </c>
      <c r="FJ104" s="198" t="s">
        <v>5458</v>
      </c>
      <c r="FK104" s="188" t="s">
        <v>445</v>
      </c>
      <c r="FL104" s="188">
        <v>0</v>
      </c>
      <c r="FM104" s="188" t="s">
        <v>735</v>
      </c>
      <c r="FN104" s="188">
        <v>0</v>
      </c>
      <c r="FO104" s="188">
        <v>0</v>
      </c>
      <c r="FP104" s="184">
        <v>0</v>
      </c>
      <c r="FQ104" s="206">
        <v>43511</v>
      </c>
      <c r="FR104" s="198" t="s">
        <v>5459</v>
      </c>
      <c r="FS104" s="187" t="s">
        <v>445</v>
      </c>
      <c r="FT104" s="187">
        <v>0</v>
      </c>
      <c r="FU104" s="187" t="s">
        <v>735</v>
      </c>
      <c r="FV104" s="187">
        <v>0</v>
      </c>
      <c r="FW104" s="187">
        <v>0</v>
      </c>
      <c r="FX104" s="187">
        <v>0</v>
      </c>
      <c r="FY104" s="200">
        <v>43511</v>
      </c>
      <c r="FZ104" s="188" t="s">
        <v>5460</v>
      </c>
      <c r="GA104" s="188">
        <v>0</v>
      </c>
      <c r="GB104" s="188">
        <v>0</v>
      </c>
      <c r="GC104" s="188" t="s">
        <v>735</v>
      </c>
      <c r="GD104" s="188">
        <v>0</v>
      </c>
      <c r="GE104" s="188">
        <v>0</v>
      </c>
      <c r="GF104" s="188">
        <v>0</v>
      </c>
      <c r="GG104" s="207">
        <v>43511</v>
      </c>
      <c r="GH104" s="198" t="s">
        <v>5461</v>
      </c>
      <c r="GI104" s="187">
        <v>0</v>
      </c>
      <c r="GJ104" s="187">
        <v>0</v>
      </c>
      <c r="GK104" s="187" t="s">
        <v>735</v>
      </c>
      <c r="GL104" s="187">
        <v>0</v>
      </c>
      <c r="GM104" s="187">
        <v>0</v>
      </c>
      <c r="GN104" s="187">
        <v>0</v>
      </c>
      <c r="GO104" s="200">
        <v>43511</v>
      </c>
      <c r="GP104" s="188" t="s">
        <v>5462</v>
      </c>
      <c r="GQ104" s="188">
        <v>0</v>
      </c>
      <c r="GR104" s="188">
        <v>0</v>
      </c>
      <c r="GS104" s="188" t="s">
        <v>735</v>
      </c>
      <c r="GT104" s="188">
        <v>0</v>
      </c>
      <c r="GU104" s="188">
        <v>0</v>
      </c>
      <c r="GV104" s="188">
        <v>0</v>
      </c>
      <c r="GW104" s="207">
        <v>43511</v>
      </c>
      <c r="GX104" s="198" t="s">
        <v>5463</v>
      </c>
      <c r="GY104" s="187">
        <v>0</v>
      </c>
      <c r="GZ104" s="187">
        <v>0</v>
      </c>
      <c r="HA104" s="187" t="s">
        <v>735</v>
      </c>
      <c r="HB104" s="187">
        <v>0</v>
      </c>
      <c r="HC104" s="187">
        <v>0</v>
      </c>
      <c r="HD104" s="187">
        <v>0</v>
      </c>
      <c r="HE104" s="200">
        <v>43511</v>
      </c>
      <c r="HF104" s="188" t="s">
        <v>5464</v>
      </c>
      <c r="HG104" s="188">
        <v>0</v>
      </c>
      <c r="HH104" s="188">
        <v>0</v>
      </c>
      <c r="HI104" s="188" t="s">
        <v>735</v>
      </c>
      <c r="HJ104" s="188">
        <v>0</v>
      </c>
      <c r="HK104" s="188">
        <v>0</v>
      </c>
      <c r="HL104" s="188">
        <v>0</v>
      </c>
      <c r="HM104" s="207">
        <v>43511</v>
      </c>
      <c r="HN104" s="198" t="s">
        <v>5465</v>
      </c>
      <c r="HO104" s="187">
        <v>0</v>
      </c>
      <c r="HP104" s="187">
        <v>0</v>
      </c>
      <c r="HQ104" s="187" t="s">
        <v>735</v>
      </c>
      <c r="HR104" s="187">
        <v>0</v>
      </c>
      <c r="HS104" s="187">
        <v>0</v>
      </c>
      <c r="HT104" s="187">
        <v>0</v>
      </c>
      <c r="HU104" s="200">
        <v>43511</v>
      </c>
      <c r="HV104" s="188" t="s">
        <v>5466</v>
      </c>
      <c r="HW104" s="188">
        <v>0</v>
      </c>
      <c r="HX104" s="188">
        <v>0</v>
      </c>
      <c r="HY104" s="188" t="s">
        <v>735</v>
      </c>
      <c r="HZ104" s="188">
        <v>0</v>
      </c>
      <c r="IA104" s="188">
        <v>0</v>
      </c>
      <c r="IB104" s="188">
        <v>0</v>
      </c>
      <c r="IC104" s="207">
        <v>43511</v>
      </c>
      <c r="ID104" s="198" t="s">
        <v>5467</v>
      </c>
      <c r="IE104" s="187">
        <v>0</v>
      </c>
      <c r="IF104" s="187">
        <v>0</v>
      </c>
      <c r="IG104" s="187" t="s">
        <v>735</v>
      </c>
      <c r="IH104" s="187">
        <v>0</v>
      </c>
      <c r="II104" s="187">
        <v>0</v>
      </c>
      <c r="IJ104" s="187">
        <v>0</v>
      </c>
      <c r="IK104" s="200">
        <v>43511</v>
      </c>
      <c r="IL104" s="188" t="s">
        <v>5468</v>
      </c>
      <c r="IM104" s="188">
        <v>0</v>
      </c>
      <c r="IN104" s="188">
        <v>0</v>
      </c>
      <c r="IO104" s="188" t="s">
        <v>735</v>
      </c>
      <c r="IP104" s="188">
        <v>0</v>
      </c>
      <c r="IQ104" s="188">
        <v>0</v>
      </c>
      <c r="IR104" s="188">
        <v>0</v>
      </c>
      <c r="IS104" s="207">
        <v>43511</v>
      </c>
    </row>
    <row r="105" spans="1:253" x14ac:dyDescent="0.3">
      <c r="A105" t="s">
        <v>329</v>
      </c>
      <c r="B105" t="s">
        <v>861</v>
      </c>
      <c r="C105" t="s">
        <v>728</v>
      </c>
      <c r="D105" t="str">
        <f>Lists!C:C</f>
        <v>Turkey</v>
      </c>
      <c r="E105" t="s">
        <v>328</v>
      </c>
      <c r="F105" t="s">
        <v>5469</v>
      </c>
      <c r="G105" s="186">
        <v>80745020</v>
      </c>
      <c r="H105" s="187" t="s">
        <v>921</v>
      </c>
      <c r="I105" s="187" t="s">
        <v>734</v>
      </c>
      <c r="J105" s="187">
        <v>2</v>
      </c>
      <c r="K105" s="187" t="s">
        <v>2668</v>
      </c>
      <c r="L105" s="187" t="s">
        <v>2667</v>
      </c>
      <c r="M105" s="201">
        <v>43511</v>
      </c>
      <c r="N105" s="198" t="s">
        <v>5470</v>
      </c>
      <c r="O105" s="189">
        <v>378923</v>
      </c>
      <c r="P105" s="189" t="s">
        <v>2653</v>
      </c>
      <c r="Q105" s="189" t="s">
        <v>734</v>
      </c>
      <c r="R105" s="189">
        <v>2</v>
      </c>
      <c r="S105" s="189" t="s">
        <v>2670</v>
      </c>
      <c r="T105" s="189" t="s">
        <v>2669</v>
      </c>
      <c r="U105" s="204">
        <v>43511</v>
      </c>
      <c r="V105" s="198" t="s">
        <v>5471</v>
      </c>
      <c r="W105" s="187">
        <v>53610941</v>
      </c>
      <c r="X105" s="187" t="s">
        <v>2654</v>
      </c>
      <c r="Y105" s="187" t="s">
        <v>734</v>
      </c>
      <c r="Z105" s="187">
        <v>2</v>
      </c>
      <c r="AA105" s="187" t="s">
        <v>2672</v>
      </c>
      <c r="AB105" s="187" t="s">
        <v>2671</v>
      </c>
      <c r="AC105" s="201">
        <v>43511</v>
      </c>
      <c r="AD105" s="198" t="s">
        <v>5472</v>
      </c>
      <c r="AE105" s="188">
        <v>4008696</v>
      </c>
      <c r="AF105" s="188">
        <v>0</v>
      </c>
      <c r="AG105" s="188" t="s">
        <v>734</v>
      </c>
      <c r="AH105" s="188">
        <v>2</v>
      </c>
      <c r="AI105" s="188" t="s">
        <v>2673</v>
      </c>
      <c r="AJ105" s="188">
        <v>0</v>
      </c>
      <c r="AK105" s="207">
        <v>43511</v>
      </c>
      <c r="AL105" s="198" t="s">
        <v>5473</v>
      </c>
      <c r="AM105" s="187">
        <v>4008696</v>
      </c>
      <c r="AN105" s="187">
        <v>0</v>
      </c>
      <c r="AO105" s="187" t="s">
        <v>734</v>
      </c>
      <c r="AP105" s="187">
        <v>2</v>
      </c>
      <c r="AQ105" s="187" t="s">
        <v>2674</v>
      </c>
      <c r="AR105" s="187">
        <v>0</v>
      </c>
      <c r="AS105" s="201">
        <v>43511</v>
      </c>
      <c r="AT105" s="188" t="s">
        <v>5474</v>
      </c>
      <c r="AU105" s="188" t="s">
        <v>445</v>
      </c>
      <c r="AV105" s="188">
        <v>0</v>
      </c>
      <c r="AW105" s="188" t="s">
        <v>734</v>
      </c>
      <c r="AX105" s="188">
        <v>2</v>
      </c>
      <c r="AY105" s="188" t="s">
        <v>2675</v>
      </c>
      <c r="AZ105" s="188">
        <v>0</v>
      </c>
      <c r="BA105" s="207">
        <v>43511</v>
      </c>
      <c r="BB105" s="198" t="s">
        <v>5475</v>
      </c>
      <c r="BC105" s="187" t="s">
        <v>445</v>
      </c>
      <c r="BD105" s="187">
        <v>0</v>
      </c>
      <c r="BE105" s="187" t="s">
        <v>734</v>
      </c>
      <c r="BF105" s="187">
        <v>2</v>
      </c>
      <c r="BG105" s="187" t="s">
        <v>2675</v>
      </c>
      <c r="BH105" s="187">
        <v>0</v>
      </c>
      <c r="BI105" s="200">
        <v>43511</v>
      </c>
      <c r="BJ105" s="188" t="s">
        <v>5476</v>
      </c>
      <c r="BK105" s="188" t="s">
        <v>445</v>
      </c>
      <c r="BL105" s="188">
        <v>0</v>
      </c>
      <c r="BM105" s="188" t="s">
        <v>734</v>
      </c>
      <c r="BN105" s="188">
        <v>2</v>
      </c>
      <c r="BO105" s="188" t="s">
        <v>2675</v>
      </c>
      <c r="BP105" s="188">
        <v>0</v>
      </c>
      <c r="BQ105" s="207">
        <v>43511</v>
      </c>
      <c r="BR105" s="198" t="s">
        <v>5477</v>
      </c>
      <c r="BS105" s="187">
        <v>789</v>
      </c>
      <c r="BT105" s="187" t="s">
        <v>2655</v>
      </c>
      <c r="BU105" s="187" t="s">
        <v>734</v>
      </c>
      <c r="BV105" s="187">
        <v>2</v>
      </c>
      <c r="BW105" s="187" t="s">
        <v>2676</v>
      </c>
      <c r="BX105" s="187">
        <v>0</v>
      </c>
      <c r="BY105" s="200">
        <v>43511</v>
      </c>
      <c r="BZ105" s="188" t="s">
        <v>5478</v>
      </c>
      <c r="CA105" s="188" t="s">
        <v>445</v>
      </c>
      <c r="CB105" s="188">
        <v>0</v>
      </c>
      <c r="CC105" s="188" t="s">
        <v>734</v>
      </c>
      <c r="CD105" s="188">
        <v>2</v>
      </c>
      <c r="CE105" s="188" t="s">
        <v>2675</v>
      </c>
      <c r="CF105" s="188">
        <v>0</v>
      </c>
      <c r="CG105" s="207">
        <v>43511</v>
      </c>
      <c r="CH105" s="198" t="s">
        <v>5479</v>
      </c>
      <c r="CI105" s="188" t="e">
        <v>#N/A</v>
      </c>
      <c r="CJ105" s="188" t="e">
        <v>#N/A</v>
      </c>
      <c r="CK105" s="188" t="e">
        <v>#N/A</v>
      </c>
      <c r="CL105" s="188" t="e">
        <v>#N/A</v>
      </c>
      <c r="CM105" s="188" t="e">
        <v>#N/A</v>
      </c>
      <c r="CN105" s="188" t="e">
        <v>#N/A</v>
      </c>
      <c r="CO105" s="195" t="e">
        <v>#N/A</v>
      </c>
      <c r="CP105" s="188" t="s">
        <v>5480</v>
      </c>
      <c r="CQ105" s="187" t="s">
        <v>445</v>
      </c>
      <c r="CR105" s="187">
        <v>0</v>
      </c>
      <c r="CS105" s="187" t="s">
        <v>734</v>
      </c>
      <c r="CT105" s="187">
        <v>2</v>
      </c>
      <c r="CU105" s="187" t="s">
        <v>2675</v>
      </c>
      <c r="CV105" s="187">
        <v>0</v>
      </c>
      <c r="CW105" s="200">
        <v>43511</v>
      </c>
      <c r="CX105" s="184" t="str">
        <f t="shared" si="10"/>
        <v>TUR001People in Need</v>
      </c>
      <c r="CY105" s="184">
        <f>IF(LOOKUP(2,1/(Log!$K$1:$K$7986=CX105),Log!$E$1:$E$7986)="x","x",ROUND(LOOKUP(2,1/(Log!$K$1:$K$7986=CX105),Log!$E$1:$E$7986),-3))</f>
        <v>4009000</v>
      </c>
      <c r="CZ105" s="188" t="str">
        <f>LOOKUP(2,1/('[4]Raw data'!$K$1:$K$7986=CX105),'[4]Raw data'!$F$1:$F$7986)</f>
        <v>Syrian refugees and asylum seekers: UNHCR 12/2018
Non-Syrian refugees and asylum seekers: IOM 12/2018</v>
      </c>
      <c r="DA105" s="188" t="str">
        <f>LOOKUP(2,1/('[4]Raw data'!$K$1:$K$7986=CX105),'[4]Raw data'!$G$1:$G$7986)</f>
        <v>Medium</v>
      </c>
      <c r="DB105" s="188">
        <f>LOOKUP(2,1/('[4]Raw data'!$K$1:$K$7986=CX105),'[4]Raw data'!$H$1:$H$7986)</f>
        <v>2</v>
      </c>
      <c r="DC105" s="188" t="str">
        <f>LOOKUP(2,1/('[4]Raw data'!$K$1:$K$7986=CX105),'[4]Raw data'!$J$1:$J$7986)</f>
        <v xml:space="preserve">Figure represents the total number of Syrian refugees and asylum seekers (3,640,466) + Non-Syrian refugees and asylum seekers (368,230 in Turkey. Given the available data, there is no reliable way of quantifying refugees who do not require assistance or host community members that do. </v>
      </c>
      <c r="DD105" s="188" t="str">
        <f>LOOKUP(2,1/('[4]Raw data'!$K$1:$K$7986=CX105),'[4]Raw data'!$I$1:$I$7986)</f>
        <v>https://www.unicef.org/emergencies/files/2018-04_-_UNICEF_response_to_the_Syria_Crisis.pdf</v>
      </c>
      <c r="DE105" s="207">
        <f>LOOKUP(2,1/('[4]Raw data'!$K$1:$K$7986=CX105),'[4]Raw data'!$L$1:$L$7986)</f>
        <v>43511</v>
      </c>
      <c r="DF105" s="197" t="str">
        <f t="shared" si="11"/>
        <v>TUR001People facing minimal humanitarian needs (level 1)</v>
      </c>
      <c r="DG105" s="183">
        <f>IF(LOOKUP(2,1/(Log!$K$1:$K$7986=DF105),Log!$E$1:$E$7986)="x","x",ROUND(LOOKUP(2,1/(Log!$K$1:$K$7986=DF105),Log!$E$1:$E$7986),-3))</f>
        <v>1311000</v>
      </c>
      <c r="DH105" s="187" t="str">
        <f>LOOKUP(2,1/('[4]Raw data'!$K$1:$K$7986=DF105),'[4]Raw data'!$F$1:$F$7986)</f>
        <v>Unicef 04/2018</v>
      </c>
      <c r="DI105" s="187" t="str">
        <f>LOOKUP(2,1/('[4]Raw data'!$K$1:$K$7986=DF105),'[4]Raw data'!$G$1:$G$7986)</f>
        <v>Medium</v>
      </c>
      <c r="DJ105" s="187">
        <f>LOOKUP(2,1/('[4]Raw data'!$K$1:$K$7986=DF105),'[4]Raw data'!$H$1:$H$7986)</f>
        <v>2</v>
      </c>
      <c r="DK105" s="187" t="str">
        <f>LOOKUP(2,1/('[4]Raw data'!$K$1:$K$7986=DF105),'[4]Raw data'!$J$1:$J$7986)</f>
        <v xml:space="preserve">Figure represents the estimated number of Syrian refugees who are above the poverty line. </v>
      </c>
      <c r="DL105" s="187" t="str">
        <f>LOOKUP(2,1/('[4]Raw data'!$K$1:$K$7986=DF105),'[4]Raw data'!$I$1:$I$7986)</f>
        <v>https://reliefweb.int/sites/reliefweb.int/files/resources/63168.pdf</v>
      </c>
      <c r="DM105" s="200">
        <f>LOOKUP(2,1/('[4]Raw data'!$K$1:$K$7986=DF105),'[4]Raw data'!$L$1:$L$7986)</f>
        <v>43511</v>
      </c>
      <c r="DN105" s="188" t="str">
        <f t="shared" si="6"/>
        <v>TUR001People facing stressed humanitarian needs (level 2)</v>
      </c>
      <c r="DO105" s="184">
        <f>IF(LOOKUP(2,1/(Log!$K$1:$K$7986=DN105),Log!$E$1:$E$7986)="x","x",ROUND(LOOKUP(2,1/(Log!$K$1:$K$7986=DN105),Log!$E$1:$E$7986),-3))</f>
        <v>1660000</v>
      </c>
      <c r="DP105" s="188" t="str">
        <f>LOOKUP(2,1/('[4]Raw data'!$K$1:$K$7986=DN105),'[4]Raw data'!$F$1:$F$7986)</f>
        <v>UNHCR 01/2018</v>
      </c>
      <c r="DQ105" s="188" t="str">
        <f>LOOKUP(2,1/('[4]Raw data'!$K$1:$K$7986=DN105),'[4]Raw data'!$G$1:$G$7986)</f>
        <v>Medium</v>
      </c>
      <c r="DR105" s="188">
        <f>LOOKUP(2,1/('[4]Raw data'!$K$1:$K$7986=DN105),'[4]Raw data'!$H$1:$H$7986)</f>
        <v>2</v>
      </c>
      <c r="DS105" s="188" t="str">
        <f>LOOKUP(2,1/('[4]Raw data'!$K$1:$K$7986=DN105),'[4]Raw data'!$J$1:$J$7986)</f>
        <v>Figure represents the number of Syrian refugees who are below the poverty line but above the extreme poverty line.</v>
      </c>
      <c r="DT105" s="188" t="str">
        <f>LOOKUP(2,1/('[4]Raw data'!$K$1:$K$7986=DN105),'[4]Raw data'!$I$1:$I$7986)</f>
        <v>https://reliefweb.int/sites/reliefweb.int/files/resources/63168.pdf</v>
      </c>
      <c r="DU105" s="207">
        <f>LOOKUP(2,1/('[4]Raw data'!$K$1:$K$7986=DN105),'[4]Raw data'!$L$1:$L$7986)</f>
        <v>43511</v>
      </c>
      <c r="DV105" s="198" t="str">
        <f t="shared" si="7"/>
        <v>TUR001People  facing moderate humanitarian needs (level 3)</v>
      </c>
      <c r="DW105" s="183">
        <f>IF(LOOKUP(2,1/(Log!$K$1:$K$7986=DV105),Log!$E$1:$E$7986)="x","x",ROUND(LOOKUP(2,1/(Log!$K$1:$K$7986=DV105),Log!$E$1:$E$7986),-3))</f>
        <v>1038000</v>
      </c>
      <c r="DX105" s="187" t="str">
        <f>LOOKUP(2,1/('[4]Raw data'!$K$1:$K$7986=DV105),'[4]Raw data'!$F$1:$F$7986)</f>
        <v>UNHCR 01/2018</v>
      </c>
      <c r="DY105" s="187" t="str">
        <f>LOOKUP(2,1/('[4]Raw data'!$K$1:$K$7986=DV105),'[4]Raw data'!$G$1:$G$7986)</f>
        <v>Medium</v>
      </c>
      <c r="DZ105" s="187">
        <f>LOOKUP(2,1/('[4]Raw data'!$K$1:$K$7986=DV105),'[4]Raw data'!$H$1:$H$7986)</f>
        <v>2</v>
      </c>
      <c r="EA105" s="187" t="str">
        <f>LOOKUP(2,1/('[4]Raw data'!$K$1:$K$7986=DV105),'[4]Raw data'!$J$1:$J$7986)</f>
        <v xml:space="preserve">Figure represents the number of Syrian refugees who are below the extreme poverty line (669,845), added to the total number of non-Syrian refugees and asylum seekers (368,230). Non-Syrian refugees and asylum seekers are assumed to be more vulnerable than most Syrian refugees because they tend to have less access to protection and basic services.  </v>
      </c>
      <c r="EB105" s="187" t="str">
        <f>LOOKUP(2,1/('[4]Raw data'!$K$1:$K$7986=DV105),'[4]Raw data'!$I$1:$I$7986)</f>
        <v>https://reliefweb.int/sites/reliefweb.int/files/resources/63168.pdf</v>
      </c>
      <c r="EC105" s="200">
        <f>LOOKUP(2,1/('[4]Raw data'!$K$1:$K$7986=DV105),'[4]Raw data'!$L$1:$L$7986)</f>
        <v>43511</v>
      </c>
      <c r="ED105" s="188" t="str">
        <f t="shared" si="8"/>
        <v>TUR001People facing severe humanitarian needs (level 4)</v>
      </c>
      <c r="EE105" s="184">
        <f>IF(LOOKUP(2,1/(Log!$K$1:$K$7986=ED105),Log!$E$1:$E$7986)="x","x",ROUND(LOOKUP(2,1/(Log!$K$1:$K$7986=ED105),Log!$E$1:$E$7986),-3))</f>
        <v>0</v>
      </c>
      <c r="EF105" s="188" t="str">
        <f>LOOKUP(2,1/('[4]Raw data'!$K$1:$K$7986=ED105),'[4]Raw data'!$F$1:$F$7986)</f>
        <v>UNHCR 01/2018</v>
      </c>
      <c r="EG105" s="188" t="str">
        <f>LOOKUP(2,1/('[4]Raw data'!$K$1:$K$7986=ED105),'[4]Raw data'!$G$1:$G$7986)</f>
        <v>Medium</v>
      </c>
      <c r="EH105" s="188">
        <f>LOOKUP(2,1/('[4]Raw data'!$K$1:$K$7986=ED105),'[4]Raw data'!$H$1:$H$7986)</f>
        <v>2</v>
      </c>
      <c r="EI105" s="188" t="str">
        <f>LOOKUP(2,1/('[4]Raw data'!$K$1:$K$7986=ED105),'[4]Raw data'!$J$1:$J$7986)</f>
        <v>The number of people facing severe humanitarian needs is unknown.</v>
      </c>
      <c r="EJ105" s="188">
        <f>LOOKUP(2,1/('[4]Raw data'!$K$1:$K$7986=ED105),'[4]Raw data'!$I$1:$I$7986)</f>
        <v>0</v>
      </c>
      <c r="EK105" s="207">
        <f>LOOKUP(2,1/('[4]Raw data'!$K$1:$K$7986=ED105),'[4]Raw data'!$L$1:$L$7986)</f>
        <v>43511</v>
      </c>
      <c r="EL105" s="198" t="str">
        <f t="shared" si="9"/>
        <v>TUR001People facing extreme humanitarian needs (level 5)</v>
      </c>
      <c r="EM105" s="183">
        <f>IF(LOOKUP(2,1/(Log!$K$1:$K$7986=EL105),Log!$E$1:$E$7986)="x","x",ROUND(LOOKUP(2,1/(Log!$K$1:$K$7986=EL105),Log!$E$1:$E$7986),-3))</f>
        <v>0</v>
      </c>
      <c r="EN105" s="187" t="str">
        <f>LOOKUP(2,1/('[4]Raw data'!$K$1:$K$7986=EL105),'[4]Raw data'!$F$1:$F$7986)</f>
        <v>UNHCR 01/2018</v>
      </c>
      <c r="EO105" s="187" t="str">
        <f>LOOKUP(2,1/('[4]Raw data'!$K$1:$K$7986=EL105),'[4]Raw data'!$G$1:$G$7986)</f>
        <v>Medium</v>
      </c>
      <c r="EP105" s="187">
        <f>LOOKUP(2,1/('[4]Raw data'!$K$1:$K$7986=EL105),'[4]Raw data'!$H$1:$H$7986)</f>
        <v>2</v>
      </c>
      <c r="EQ105" s="187" t="str">
        <f>LOOKUP(2,1/('[4]Raw data'!$K$1:$K$7986=EL105),'[4]Raw data'!$J$1:$J$7986)</f>
        <v>The number of people facing extreme humanitarian needs is unknown.</v>
      </c>
      <c r="ER105" s="187">
        <f>LOOKUP(2,1/('[4]Raw data'!$K$1:$K$7986=EL105),'[4]Raw data'!$I$1:$I$7986)</f>
        <v>0</v>
      </c>
      <c r="ES105" s="200">
        <f>LOOKUP(2,1/('[4]Raw data'!$K$1:$K$7986=EL105),'[4]Raw data'!$L$1:$L$7986)</f>
        <v>43511</v>
      </c>
      <c r="ET105" s="188" t="s">
        <v>5481</v>
      </c>
      <c r="EU105" s="188">
        <v>789</v>
      </c>
      <c r="EV105" s="188" t="s">
        <v>2655</v>
      </c>
      <c r="EW105" s="188" t="s">
        <v>734</v>
      </c>
      <c r="EX105" s="188">
        <v>2</v>
      </c>
      <c r="EY105" s="188" t="s">
        <v>2676</v>
      </c>
      <c r="EZ105" s="188">
        <v>0</v>
      </c>
      <c r="FA105" s="207">
        <v>43511</v>
      </c>
      <c r="FB105" s="198" t="s">
        <v>5482</v>
      </c>
      <c r="FC105" s="187">
        <v>4</v>
      </c>
      <c r="FD105" s="187">
        <v>0</v>
      </c>
      <c r="FE105" s="187" t="s">
        <v>734</v>
      </c>
      <c r="FF105" s="187">
        <v>2</v>
      </c>
      <c r="FG105" s="187" t="s">
        <v>2685</v>
      </c>
      <c r="FH105" s="187">
        <v>0</v>
      </c>
      <c r="FI105" s="200">
        <v>43511</v>
      </c>
      <c r="FJ105" s="198" t="s">
        <v>5483</v>
      </c>
      <c r="FK105" s="188" t="s">
        <v>445</v>
      </c>
      <c r="FL105" s="188">
        <v>0</v>
      </c>
      <c r="FM105" s="188" t="s">
        <v>734</v>
      </c>
      <c r="FN105" s="188">
        <v>2</v>
      </c>
      <c r="FO105" s="188" t="s">
        <v>2675</v>
      </c>
      <c r="FP105" s="184">
        <v>0</v>
      </c>
      <c r="FQ105" s="206">
        <v>43511</v>
      </c>
      <c r="FR105" s="198" t="s">
        <v>5484</v>
      </c>
      <c r="FS105" s="187" t="s">
        <v>445</v>
      </c>
      <c r="FT105" s="187">
        <v>0</v>
      </c>
      <c r="FU105" s="187" t="s">
        <v>734</v>
      </c>
      <c r="FV105" s="187">
        <v>2</v>
      </c>
      <c r="FW105" s="187" t="s">
        <v>2675</v>
      </c>
      <c r="FX105" s="187">
        <v>0</v>
      </c>
      <c r="FY105" s="200">
        <v>43511</v>
      </c>
      <c r="FZ105" s="188" t="s">
        <v>5485</v>
      </c>
      <c r="GA105" s="188">
        <v>1</v>
      </c>
      <c r="GB105" s="188" t="s">
        <v>1473</v>
      </c>
      <c r="GC105" s="188" t="s">
        <v>734</v>
      </c>
      <c r="GD105" s="188">
        <v>2</v>
      </c>
      <c r="GE105" s="188">
        <v>0</v>
      </c>
      <c r="GF105" s="188">
        <v>0</v>
      </c>
      <c r="GG105" s="207">
        <v>43511</v>
      </c>
      <c r="GH105" s="198" t="s">
        <v>5486</v>
      </c>
      <c r="GI105" s="187">
        <v>2</v>
      </c>
      <c r="GJ105" s="187" t="s">
        <v>1473</v>
      </c>
      <c r="GK105" s="187" t="s">
        <v>734</v>
      </c>
      <c r="GL105" s="187">
        <v>2</v>
      </c>
      <c r="GM105" s="187">
        <v>0</v>
      </c>
      <c r="GN105" s="187">
        <v>0</v>
      </c>
      <c r="GO105" s="200">
        <v>43511</v>
      </c>
      <c r="GP105" s="188" t="s">
        <v>5487</v>
      </c>
      <c r="GQ105" s="188">
        <v>1</v>
      </c>
      <c r="GR105" s="188" t="s">
        <v>1473</v>
      </c>
      <c r="GS105" s="188" t="s">
        <v>734</v>
      </c>
      <c r="GT105" s="188">
        <v>2</v>
      </c>
      <c r="GU105" s="188">
        <v>0</v>
      </c>
      <c r="GV105" s="188">
        <v>0</v>
      </c>
      <c r="GW105" s="207">
        <v>43511</v>
      </c>
      <c r="GX105" s="198" t="s">
        <v>5488</v>
      </c>
      <c r="GY105" s="187">
        <v>2</v>
      </c>
      <c r="GZ105" s="187" t="s">
        <v>1473</v>
      </c>
      <c r="HA105" s="187" t="s">
        <v>734</v>
      </c>
      <c r="HB105" s="187">
        <v>2</v>
      </c>
      <c r="HC105" s="187">
        <v>0</v>
      </c>
      <c r="HD105" s="187">
        <v>0</v>
      </c>
      <c r="HE105" s="200">
        <v>43511</v>
      </c>
      <c r="HF105" s="188" t="s">
        <v>5489</v>
      </c>
      <c r="HG105" s="188">
        <v>1</v>
      </c>
      <c r="HH105" s="188" t="s">
        <v>1473</v>
      </c>
      <c r="HI105" s="188" t="s">
        <v>734</v>
      </c>
      <c r="HJ105" s="188">
        <v>2</v>
      </c>
      <c r="HK105" s="188">
        <v>0</v>
      </c>
      <c r="HL105" s="188">
        <v>0</v>
      </c>
      <c r="HM105" s="207">
        <v>43511</v>
      </c>
      <c r="HN105" s="198" t="s">
        <v>5490</v>
      </c>
      <c r="HO105" s="187">
        <v>1</v>
      </c>
      <c r="HP105" s="187" t="s">
        <v>1473</v>
      </c>
      <c r="HQ105" s="187" t="s">
        <v>734</v>
      </c>
      <c r="HR105" s="187">
        <v>2</v>
      </c>
      <c r="HS105" s="187">
        <v>0</v>
      </c>
      <c r="HT105" s="187">
        <v>0</v>
      </c>
      <c r="HU105" s="200">
        <v>43511</v>
      </c>
      <c r="HV105" s="188" t="s">
        <v>5491</v>
      </c>
      <c r="HW105" s="188">
        <v>1</v>
      </c>
      <c r="HX105" s="188" t="s">
        <v>1473</v>
      </c>
      <c r="HY105" s="188" t="s">
        <v>734</v>
      </c>
      <c r="HZ105" s="188">
        <v>2</v>
      </c>
      <c r="IA105" s="188">
        <v>0</v>
      </c>
      <c r="IB105" s="188">
        <v>0</v>
      </c>
      <c r="IC105" s="207">
        <v>43511</v>
      </c>
      <c r="ID105" s="198" t="s">
        <v>5492</v>
      </c>
      <c r="IE105" s="187">
        <v>2</v>
      </c>
      <c r="IF105" s="187" t="s">
        <v>1473</v>
      </c>
      <c r="IG105" s="187" t="s">
        <v>734</v>
      </c>
      <c r="IH105" s="187">
        <v>2</v>
      </c>
      <c r="II105" s="187">
        <v>0</v>
      </c>
      <c r="IJ105" s="187">
        <v>0</v>
      </c>
      <c r="IK105" s="200">
        <v>43511</v>
      </c>
      <c r="IL105" s="188" t="s">
        <v>5493</v>
      </c>
      <c r="IM105" s="188">
        <v>1</v>
      </c>
      <c r="IN105" s="188" t="s">
        <v>1473</v>
      </c>
      <c r="IO105" s="188" t="s">
        <v>734</v>
      </c>
      <c r="IP105" s="188">
        <v>2</v>
      </c>
      <c r="IQ105" s="188">
        <v>0</v>
      </c>
      <c r="IR105" s="188">
        <v>0</v>
      </c>
      <c r="IS105" s="207">
        <v>43511</v>
      </c>
    </row>
    <row r="106" spans="1:253" x14ac:dyDescent="0.3">
      <c r="A106" t="s">
        <v>1272</v>
      </c>
      <c r="B106" t="s">
        <v>862</v>
      </c>
      <c r="C106" t="s">
        <v>801</v>
      </c>
      <c r="D106" t="str">
        <f>Lists!C:C</f>
        <v>Turkey</v>
      </c>
      <c r="E106" t="s">
        <v>328</v>
      </c>
      <c r="F106" t="s">
        <v>5494</v>
      </c>
      <c r="G106" s="186">
        <v>80745020</v>
      </c>
      <c r="H106" s="187" t="s">
        <v>921</v>
      </c>
      <c r="I106" s="187" t="s">
        <v>734</v>
      </c>
      <c r="J106" s="187">
        <v>2</v>
      </c>
      <c r="K106" s="187" t="s">
        <v>2668</v>
      </c>
      <c r="L106" s="187" t="s">
        <v>2667</v>
      </c>
      <c r="M106" s="201">
        <v>43511</v>
      </c>
      <c r="N106" s="198" t="s">
        <v>5495</v>
      </c>
      <c r="O106" s="189">
        <v>132028</v>
      </c>
      <c r="P106" s="189" t="s">
        <v>2659</v>
      </c>
      <c r="Q106" s="189" t="s">
        <v>734</v>
      </c>
      <c r="R106" s="189">
        <v>2</v>
      </c>
      <c r="S106" s="189" t="s">
        <v>2687</v>
      </c>
      <c r="T106" s="189" t="s">
        <v>2686</v>
      </c>
      <c r="U106" s="204">
        <v>43511</v>
      </c>
      <c r="V106" s="198" t="s">
        <v>5496</v>
      </c>
      <c r="W106" s="187">
        <v>36157529</v>
      </c>
      <c r="X106" s="187" t="s">
        <v>2660</v>
      </c>
      <c r="Y106" s="187" t="s">
        <v>734</v>
      </c>
      <c r="Z106" s="187">
        <v>2</v>
      </c>
      <c r="AA106" s="187" t="s">
        <v>2689</v>
      </c>
      <c r="AB106" s="187" t="s">
        <v>2688</v>
      </c>
      <c r="AC106" s="201">
        <v>43511</v>
      </c>
      <c r="AD106" s="198" t="s">
        <v>5497</v>
      </c>
      <c r="AE106" s="188">
        <v>3640466</v>
      </c>
      <c r="AF106" s="188" t="s">
        <v>2661</v>
      </c>
      <c r="AG106" s="188" t="s">
        <v>734</v>
      </c>
      <c r="AH106" s="188">
        <v>2</v>
      </c>
      <c r="AI106" s="188" t="s">
        <v>2691</v>
      </c>
      <c r="AJ106" s="188" t="s">
        <v>2690</v>
      </c>
      <c r="AK106" s="207">
        <v>43511</v>
      </c>
      <c r="AL106" s="198" t="s">
        <v>5498</v>
      </c>
      <c r="AM106" s="187">
        <v>3640466</v>
      </c>
      <c r="AN106" s="187" t="s">
        <v>2661</v>
      </c>
      <c r="AO106" s="187" t="s">
        <v>734</v>
      </c>
      <c r="AP106" s="187">
        <v>2</v>
      </c>
      <c r="AQ106" s="187" t="s">
        <v>2692</v>
      </c>
      <c r="AR106" s="187" t="s">
        <v>2690</v>
      </c>
      <c r="AS106" s="201">
        <v>43511</v>
      </c>
      <c r="AT106" s="188" t="s">
        <v>5499</v>
      </c>
      <c r="AU106" s="188" t="s">
        <v>445</v>
      </c>
      <c r="AV106" s="188">
        <v>0</v>
      </c>
      <c r="AW106" s="188" t="s">
        <v>734</v>
      </c>
      <c r="AX106" s="188">
        <v>2</v>
      </c>
      <c r="AY106" s="188" t="s">
        <v>2694</v>
      </c>
      <c r="AZ106" s="188">
        <v>0</v>
      </c>
      <c r="BA106" s="207">
        <v>43511</v>
      </c>
      <c r="BB106" s="198" t="s">
        <v>5500</v>
      </c>
      <c r="BC106" s="187" t="s">
        <v>445</v>
      </c>
      <c r="BD106" s="187">
        <v>0</v>
      </c>
      <c r="BE106" s="187" t="s">
        <v>734</v>
      </c>
      <c r="BF106" s="187">
        <v>2</v>
      </c>
      <c r="BG106" s="187" t="s">
        <v>2693</v>
      </c>
      <c r="BH106" s="187">
        <v>0</v>
      </c>
      <c r="BI106" s="200">
        <v>43511</v>
      </c>
      <c r="BJ106" s="188" t="s">
        <v>5501</v>
      </c>
      <c r="BK106" s="188" t="s">
        <v>445</v>
      </c>
      <c r="BL106" s="188">
        <v>0</v>
      </c>
      <c r="BM106" s="188" t="s">
        <v>734</v>
      </c>
      <c r="BN106" s="188">
        <v>2</v>
      </c>
      <c r="BO106" s="188" t="s">
        <v>2698</v>
      </c>
      <c r="BP106" s="188" t="s">
        <v>2639</v>
      </c>
      <c r="BQ106" s="207">
        <v>43511</v>
      </c>
      <c r="BR106" s="198" t="s">
        <v>5502</v>
      </c>
      <c r="BS106" s="187">
        <v>0</v>
      </c>
      <c r="BT106" s="187">
        <v>0</v>
      </c>
      <c r="BU106" s="187" t="s">
        <v>734</v>
      </c>
      <c r="BV106" s="187">
        <v>2</v>
      </c>
      <c r="BW106" s="187" t="s">
        <v>2696</v>
      </c>
      <c r="BX106" s="187">
        <v>0</v>
      </c>
      <c r="BY106" s="200">
        <v>43511</v>
      </c>
      <c r="BZ106" s="188" t="s">
        <v>5503</v>
      </c>
      <c r="CA106" s="188">
        <v>0</v>
      </c>
      <c r="CB106" s="188">
        <v>0</v>
      </c>
      <c r="CC106" s="188" t="s">
        <v>734</v>
      </c>
      <c r="CD106" s="188">
        <v>2</v>
      </c>
      <c r="CE106" s="188" t="s">
        <v>2697</v>
      </c>
      <c r="CF106" s="188">
        <v>0</v>
      </c>
      <c r="CG106" s="207">
        <v>43511</v>
      </c>
      <c r="CH106" s="198" t="s">
        <v>5504</v>
      </c>
      <c r="CI106" s="188" t="e">
        <v>#N/A</v>
      </c>
      <c r="CJ106" s="188" t="e">
        <v>#N/A</v>
      </c>
      <c r="CK106" s="188" t="e">
        <v>#N/A</v>
      </c>
      <c r="CL106" s="188" t="e">
        <v>#N/A</v>
      </c>
      <c r="CM106" s="188" t="e">
        <v>#N/A</v>
      </c>
      <c r="CN106" s="188" t="e">
        <v>#N/A</v>
      </c>
      <c r="CO106" s="195" t="e">
        <v>#N/A</v>
      </c>
      <c r="CP106" s="188" t="s">
        <v>5505</v>
      </c>
      <c r="CQ106" s="187" t="s">
        <v>445</v>
      </c>
      <c r="CR106" s="187">
        <v>0</v>
      </c>
      <c r="CS106" s="187" t="s">
        <v>734</v>
      </c>
      <c r="CT106" s="187">
        <v>2</v>
      </c>
      <c r="CU106" s="187" t="s">
        <v>2699</v>
      </c>
      <c r="CV106" s="187">
        <v>0</v>
      </c>
      <c r="CW106" s="200">
        <v>43511</v>
      </c>
      <c r="CX106" s="184" t="str">
        <f t="shared" si="10"/>
        <v>TUR002People in Need</v>
      </c>
      <c r="CY106" s="184">
        <f>IF(LOOKUP(2,1/(Log!$K$1:$K$7986=CX106),Log!$E$1:$E$7986)="x","x",ROUND(LOOKUP(2,1/(Log!$K$1:$K$7986=CX106),Log!$E$1:$E$7986),-3))</f>
        <v>3640000</v>
      </c>
      <c r="CZ106" s="188" t="str">
        <f>LOOKUP(2,1/('[4]Raw data'!$K$1:$K$7986=CX106),'[4]Raw data'!$F$1:$F$7986)</f>
        <v>UNCHR, 31/01/2019</v>
      </c>
      <c r="DA106" s="188" t="str">
        <f>LOOKUP(2,1/('[4]Raw data'!$K$1:$K$7986=CX106),'[4]Raw data'!$G$1:$G$7986)</f>
        <v>Medium</v>
      </c>
      <c r="DB106" s="188">
        <f>LOOKUP(2,1/('[4]Raw data'!$K$1:$K$7986=CX106),'[4]Raw data'!$H$1:$H$7986)</f>
        <v>2</v>
      </c>
      <c r="DC106" s="188" t="str">
        <f>LOOKUP(2,1/('[4]Raw data'!$K$1:$K$7986=CX106),'[4]Raw data'!$J$1:$J$7986)</f>
        <v xml:space="preserve">Figure represents the total population of Syrian refugees in Turkey. Some Syrian refugees probably do not require assistance, though it is impossible to estimate how many with the available data. Given the available data, it is also impossible to estimate how many people in host communities require assistance. </v>
      </c>
      <c r="DD106" s="188" t="str">
        <f>LOOKUP(2,1/('[4]Raw data'!$K$1:$K$7986=CX106),'[4]Raw data'!$I$1:$I$7986)</f>
        <v>https://data2.unhcr.org/en/situations/syria/location/113</v>
      </c>
      <c r="DE106" s="207">
        <f>LOOKUP(2,1/('[4]Raw data'!$K$1:$K$7986=CX106),'[4]Raw data'!$L$1:$L$7986)</f>
        <v>43511</v>
      </c>
      <c r="DF106" s="197" t="str">
        <f t="shared" si="11"/>
        <v>TUR002People facing minimal humanitarian needs (level 1)</v>
      </c>
      <c r="DG106" s="183">
        <f>IF(LOOKUP(2,1/(Log!$K$1:$K$7986=DF106),Log!$E$1:$E$7986)="x","x",ROUND(LOOKUP(2,1/(Log!$K$1:$K$7986=DF106),Log!$E$1:$E$7986),-3))</f>
        <v>1311000</v>
      </c>
      <c r="DH106" s="187" t="str">
        <f>LOOKUP(2,1/('[4]Raw data'!$K$1:$K$7986=DF106),'[4]Raw data'!$F$1:$F$7986)</f>
        <v>Unicef, 04/2018</v>
      </c>
      <c r="DI106" s="187" t="str">
        <f>LOOKUP(2,1/('[4]Raw data'!$K$1:$K$7986=DF106),'[4]Raw data'!$G$1:$G$7986)</f>
        <v>Medium</v>
      </c>
      <c r="DJ106" s="187">
        <f>LOOKUP(2,1/('[4]Raw data'!$K$1:$K$7986=DF106),'[4]Raw data'!$H$1:$H$7986)</f>
        <v>2</v>
      </c>
      <c r="DK106" s="187" t="str">
        <f>LOOKUP(2,1/('[4]Raw data'!$K$1:$K$7986=DF106),'[4]Raw data'!$J$1:$J$7986)</f>
        <v xml:space="preserve">36% of the Syrian refugee population in Turkey falls above the poverty line. Syrian refugees who are above the poverty line are considered to have minimal needs. </v>
      </c>
      <c r="DL106" s="187" t="str">
        <f>LOOKUP(2,1/('[4]Raw data'!$K$1:$K$7986=DF106),'[4]Raw data'!$I$1:$I$7986)</f>
        <v>https://www.unicef.org/emergencies/files/2018-04_-_UNICEF_response_to_the_Syria_Crisis.pdf</v>
      </c>
      <c r="DM106" s="200">
        <f>LOOKUP(2,1/('[4]Raw data'!$K$1:$K$7986=DF106),'[4]Raw data'!$L$1:$L$7986)</f>
        <v>43511</v>
      </c>
      <c r="DN106" s="188" t="str">
        <f t="shared" si="6"/>
        <v>TUR002People facing stressed humanitarian needs (level 2)</v>
      </c>
      <c r="DO106" s="184">
        <f>IF(LOOKUP(2,1/(Log!$K$1:$K$7986=DN106),Log!$E$1:$E$7986)="x","x",ROUND(LOOKUP(2,1/(Log!$K$1:$K$7986=DN106),Log!$E$1:$E$7986),-3))</f>
        <v>1660000</v>
      </c>
      <c r="DP106" s="188" t="str">
        <f>LOOKUP(2,1/('[4]Raw data'!$K$1:$K$7986=DN106),'[4]Raw data'!$F$1:$F$7986)</f>
        <v>UNHCR 01/2018</v>
      </c>
      <c r="DQ106" s="188" t="str">
        <f>LOOKUP(2,1/('[4]Raw data'!$K$1:$K$7986=DN106),'[4]Raw data'!$G$1:$G$7986)</f>
        <v>Medium</v>
      </c>
      <c r="DR106" s="188">
        <f>LOOKUP(2,1/('[4]Raw data'!$K$1:$K$7986=DN106),'[4]Raw data'!$H$1:$H$7986)</f>
        <v>2</v>
      </c>
      <c r="DS106" s="188" t="str">
        <f>LOOKUP(2,1/('[4]Raw data'!$K$1:$K$7986=DN106),'[4]Raw data'!$J$1:$J$7986)</f>
        <v>This figure was calculated by subtracting the number of Syrian refugees below the extreme poverty line (18.4%) from the total population of Syrian refugees living under the poverty line (64%). Syrian refugees living below the poverty line but above the extreme poverty line are assumed to have stressed needs.</v>
      </c>
      <c r="DT106" s="188" t="str">
        <f>LOOKUP(2,1/('[4]Raw data'!$K$1:$K$7986=DN106),'[4]Raw data'!$I$1:$I$7986)</f>
        <v>https://reliefweb.int/sites/reliefweb.int/files/resources/63168.pdf</v>
      </c>
      <c r="DU106" s="207">
        <f>LOOKUP(2,1/('[4]Raw data'!$K$1:$K$7986=DN106),'[4]Raw data'!$L$1:$L$7986)</f>
        <v>43511</v>
      </c>
      <c r="DV106" s="198" t="str">
        <f t="shared" si="7"/>
        <v>TUR002People  facing moderate humanitarian needs (level 3)</v>
      </c>
      <c r="DW106" s="183">
        <f>IF(LOOKUP(2,1/(Log!$K$1:$K$7986=DV106),Log!$E$1:$E$7986)="x","x",ROUND(LOOKUP(2,1/(Log!$K$1:$K$7986=DV106),Log!$E$1:$E$7986),-3))</f>
        <v>670000</v>
      </c>
      <c r="DX106" s="187" t="str">
        <f>LOOKUP(2,1/('[4]Raw data'!$K$1:$K$7986=DV106),'[4]Raw data'!$F$1:$F$7986)</f>
        <v>UNHCR 01/2018</v>
      </c>
      <c r="DY106" s="187" t="str">
        <f>LOOKUP(2,1/('[4]Raw data'!$K$1:$K$7986=DV106),'[4]Raw data'!$G$1:$G$7986)</f>
        <v>Medium</v>
      </c>
      <c r="DZ106" s="187">
        <f>LOOKUP(2,1/('[4]Raw data'!$K$1:$K$7986=DV106),'[4]Raw data'!$H$1:$H$7986)</f>
        <v>2</v>
      </c>
      <c r="EA106" s="187" t="str">
        <f>LOOKUP(2,1/('[4]Raw data'!$K$1:$K$7986=DV106),'[4]Raw data'!$J$1:$J$7986)</f>
        <v xml:space="preserve">18.4% of Syrian refugees fall below the extreme poverty line. Refugees who fall below the extreme poverty line are assumed to have moderate needs.  </v>
      </c>
      <c r="EB106" s="187" t="str">
        <f>LOOKUP(2,1/('[4]Raw data'!$K$1:$K$7986=DV106),'[4]Raw data'!$I$1:$I$7986)</f>
        <v>https://reliefweb.int/sites/reliefweb.int/files/resources/63168.pdf</v>
      </c>
      <c r="EC106" s="200">
        <f>LOOKUP(2,1/('[4]Raw data'!$K$1:$K$7986=DV106),'[4]Raw data'!$L$1:$L$7986)</f>
        <v>43511</v>
      </c>
      <c r="ED106" s="188" t="str">
        <f t="shared" si="8"/>
        <v>TUR002People facing severe humanitarian needs (level 4)</v>
      </c>
      <c r="EE106" s="184">
        <f>IF(LOOKUP(2,1/(Log!$K$1:$K$7986=ED106),Log!$E$1:$E$7986)="x","x",ROUND(LOOKUP(2,1/(Log!$K$1:$K$7986=ED106),Log!$E$1:$E$7986),-3))</f>
        <v>0</v>
      </c>
      <c r="EF106" s="188">
        <f>LOOKUP(2,1/('[4]Raw data'!$K$1:$K$7986=ED106),'[4]Raw data'!$F$1:$F$7986)</f>
        <v>0</v>
      </c>
      <c r="EG106" s="188" t="str">
        <f>LOOKUP(2,1/('[4]Raw data'!$K$1:$K$7986=ED106),'[4]Raw data'!$G$1:$G$7986)</f>
        <v>Medium</v>
      </c>
      <c r="EH106" s="188">
        <f>LOOKUP(2,1/('[4]Raw data'!$K$1:$K$7986=ED106),'[4]Raw data'!$H$1:$H$7986)</f>
        <v>2</v>
      </c>
      <c r="EI106" s="188" t="str">
        <f>LOOKUP(2,1/('[4]Raw data'!$K$1:$K$7986=ED106),'[4]Raw data'!$J$1:$J$7986)</f>
        <v>The number of people facing severe humanitarian needs is unknown, but likely to be minimal.</v>
      </c>
      <c r="EJ106" s="188">
        <f>LOOKUP(2,1/('[4]Raw data'!$K$1:$K$7986=ED106),'[4]Raw data'!$I$1:$I$7986)</f>
        <v>0</v>
      </c>
      <c r="EK106" s="207">
        <f>LOOKUP(2,1/('[4]Raw data'!$K$1:$K$7986=ED106),'[4]Raw data'!$L$1:$L$7986)</f>
        <v>43511</v>
      </c>
      <c r="EL106" s="198" t="str">
        <f t="shared" si="9"/>
        <v>TUR002People facing extreme humanitarian needs (level 5)</v>
      </c>
      <c r="EM106" s="183">
        <f>IF(LOOKUP(2,1/(Log!$K$1:$K$7986=EL106),Log!$E$1:$E$7986)="x","x",ROUND(LOOKUP(2,1/(Log!$K$1:$K$7986=EL106),Log!$E$1:$E$7986),-3))</f>
        <v>0</v>
      </c>
      <c r="EN106" s="187">
        <f>LOOKUP(2,1/('[4]Raw data'!$K$1:$K$7986=EL106),'[4]Raw data'!$F$1:$F$7986)</f>
        <v>0</v>
      </c>
      <c r="EO106" s="187" t="str">
        <f>LOOKUP(2,1/('[4]Raw data'!$K$1:$K$7986=EL106),'[4]Raw data'!$G$1:$G$7986)</f>
        <v>Medium</v>
      </c>
      <c r="EP106" s="187">
        <f>LOOKUP(2,1/('[4]Raw data'!$K$1:$K$7986=EL106),'[4]Raw data'!$H$1:$H$7986)</f>
        <v>2</v>
      </c>
      <c r="EQ106" s="187" t="str">
        <f>LOOKUP(2,1/('[4]Raw data'!$K$1:$K$7986=EL106),'[4]Raw data'!$J$1:$J$7986)</f>
        <v>The number of people facing severe humanitarian needs is unknown, but likely to be minimal.</v>
      </c>
      <c r="ER106" s="187">
        <f>LOOKUP(2,1/('[4]Raw data'!$K$1:$K$7986=EL106),'[4]Raw data'!$I$1:$I$7986)</f>
        <v>0</v>
      </c>
      <c r="ES106" s="200">
        <f>LOOKUP(2,1/('[4]Raw data'!$K$1:$K$7986=EL106),'[4]Raw data'!$L$1:$L$7986)</f>
        <v>43511</v>
      </c>
      <c r="ET106" s="188" t="s">
        <v>5506</v>
      </c>
      <c r="EU106" s="188">
        <v>789</v>
      </c>
      <c r="EV106" s="188" t="s">
        <v>2655</v>
      </c>
      <c r="EW106" s="188" t="s">
        <v>734</v>
      </c>
      <c r="EX106" s="188">
        <v>2</v>
      </c>
      <c r="EY106" s="188" t="s">
        <v>2676</v>
      </c>
      <c r="EZ106" s="188" t="s">
        <v>2695</v>
      </c>
      <c r="FA106" s="207">
        <v>43511</v>
      </c>
      <c r="FB106" s="198" t="s">
        <v>5507</v>
      </c>
      <c r="FC106" s="187">
        <v>2</v>
      </c>
      <c r="FD106" s="187">
        <v>0</v>
      </c>
      <c r="FE106" s="187" t="s">
        <v>734</v>
      </c>
      <c r="FF106" s="187">
        <v>2</v>
      </c>
      <c r="FG106" s="187" t="s">
        <v>2705</v>
      </c>
      <c r="FH106" s="187">
        <v>0</v>
      </c>
      <c r="FI106" s="200">
        <v>43511</v>
      </c>
      <c r="FJ106" s="198" t="s">
        <v>5508</v>
      </c>
      <c r="FK106" s="188" t="s">
        <v>445</v>
      </c>
      <c r="FL106" s="188">
        <v>0</v>
      </c>
      <c r="FM106" s="188" t="s">
        <v>734</v>
      </c>
      <c r="FN106" s="188">
        <v>2</v>
      </c>
      <c r="FO106" s="188" t="s">
        <v>2706</v>
      </c>
      <c r="FP106" s="184">
        <v>0</v>
      </c>
      <c r="FQ106" s="206">
        <v>43511</v>
      </c>
      <c r="FR106" s="198" t="s">
        <v>5509</v>
      </c>
      <c r="FS106" s="187" t="s">
        <v>445</v>
      </c>
      <c r="FT106" s="187">
        <v>0</v>
      </c>
      <c r="FU106" s="187" t="s">
        <v>734</v>
      </c>
      <c r="FV106" s="187">
        <v>2</v>
      </c>
      <c r="FW106" s="187" t="s">
        <v>2706</v>
      </c>
      <c r="FX106" s="187">
        <v>0</v>
      </c>
      <c r="FY106" s="200">
        <v>43511</v>
      </c>
      <c r="FZ106" s="188" t="s">
        <v>5510</v>
      </c>
      <c r="GA106" s="188">
        <v>1</v>
      </c>
      <c r="GB106" s="188" t="s">
        <v>1473</v>
      </c>
      <c r="GC106" s="188" t="s">
        <v>734</v>
      </c>
      <c r="GD106" s="188">
        <v>2</v>
      </c>
      <c r="GE106" s="188">
        <v>0</v>
      </c>
      <c r="GF106" s="188">
        <v>0</v>
      </c>
      <c r="GG106" s="207">
        <v>43511</v>
      </c>
      <c r="GH106" s="198" t="s">
        <v>5511</v>
      </c>
      <c r="GI106" s="187">
        <v>2</v>
      </c>
      <c r="GJ106" s="187" t="s">
        <v>1473</v>
      </c>
      <c r="GK106" s="187" t="s">
        <v>734</v>
      </c>
      <c r="GL106" s="187">
        <v>2</v>
      </c>
      <c r="GM106" s="187">
        <v>0</v>
      </c>
      <c r="GN106" s="187">
        <v>0</v>
      </c>
      <c r="GO106" s="200">
        <v>43511</v>
      </c>
      <c r="GP106" s="188" t="s">
        <v>5512</v>
      </c>
      <c r="GQ106" s="188">
        <v>1</v>
      </c>
      <c r="GR106" s="188" t="s">
        <v>1473</v>
      </c>
      <c r="GS106" s="188" t="s">
        <v>734</v>
      </c>
      <c r="GT106" s="188">
        <v>2</v>
      </c>
      <c r="GU106" s="188">
        <v>0</v>
      </c>
      <c r="GV106" s="188">
        <v>0</v>
      </c>
      <c r="GW106" s="207">
        <v>43511</v>
      </c>
      <c r="GX106" s="198" t="s">
        <v>5513</v>
      </c>
      <c r="GY106" s="187">
        <v>2</v>
      </c>
      <c r="GZ106" s="187" t="s">
        <v>1473</v>
      </c>
      <c r="HA106" s="187" t="s">
        <v>734</v>
      </c>
      <c r="HB106" s="187">
        <v>2</v>
      </c>
      <c r="HC106" s="187">
        <v>0</v>
      </c>
      <c r="HD106" s="187">
        <v>0</v>
      </c>
      <c r="HE106" s="200">
        <v>43511</v>
      </c>
      <c r="HF106" s="188" t="s">
        <v>5514</v>
      </c>
      <c r="HG106" s="188">
        <v>1</v>
      </c>
      <c r="HH106" s="188" t="s">
        <v>1473</v>
      </c>
      <c r="HI106" s="188" t="s">
        <v>734</v>
      </c>
      <c r="HJ106" s="188">
        <v>2</v>
      </c>
      <c r="HK106" s="188">
        <v>0</v>
      </c>
      <c r="HL106" s="188">
        <v>0</v>
      </c>
      <c r="HM106" s="207">
        <v>43511</v>
      </c>
      <c r="HN106" s="198" t="s">
        <v>5515</v>
      </c>
      <c r="HO106" s="187">
        <v>1</v>
      </c>
      <c r="HP106" s="187" t="s">
        <v>1473</v>
      </c>
      <c r="HQ106" s="187" t="s">
        <v>734</v>
      </c>
      <c r="HR106" s="187">
        <v>2</v>
      </c>
      <c r="HS106" s="187">
        <v>0</v>
      </c>
      <c r="HT106" s="187">
        <v>0</v>
      </c>
      <c r="HU106" s="200">
        <v>43511</v>
      </c>
      <c r="HV106" s="188" t="s">
        <v>5516</v>
      </c>
      <c r="HW106" s="188">
        <v>1</v>
      </c>
      <c r="HX106" s="188" t="s">
        <v>1473</v>
      </c>
      <c r="HY106" s="188" t="s">
        <v>734</v>
      </c>
      <c r="HZ106" s="188">
        <v>2</v>
      </c>
      <c r="IA106" s="188">
        <v>0</v>
      </c>
      <c r="IB106" s="188">
        <v>0</v>
      </c>
      <c r="IC106" s="207">
        <v>43511</v>
      </c>
      <c r="ID106" s="198" t="s">
        <v>5517</v>
      </c>
      <c r="IE106" s="187">
        <v>2</v>
      </c>
      <c r="IF106" s="187" t="s">
        <v>1473</v>
      </c>
      <c r="IG106" s="187" t="s">
        <v>734</v>
      </c>
      <c r="IH106" s="187">
        <v>2</v>
      </c>
      <c r="II106" s="187">
        <v>0</v>
      </c>
      <c r="IJ106" s="187">
        <v>0</v>
      </c>
      <c r="IK106" s="200">
        <v>43511</v>
      </c>
      <c r="IL106" s="188" t="s">
        <v>5518</v>
      </c>
      <c r="IM106" s="188">
        <v>1</v>
      </c>
      <c r="IN106" s="188" t="s">
        <v>1473</v>
      </c>
      <c r="IO106" s="188" t="s">
        <v>734</v>
      </c>
      <c r="IP106" s="188">
        <v>2</v>
      </c>
      <c r="IQ106" s="188">
        <v>0</v>
      </c>
      <c r="IR106" s="188">
        <v>0</v>
      </c>
      <c r="IS106" s="207">
        <v>43511</v>
      </c>
    </row>
    <row r="107" spans="1:253" x14ac:dyDescent="0.3">
      <c r="A107" t="s">
        <v>1273</v>
      </c>
      <c r="B107" t="s">
        <v>862</v>
      </c>
      <c r="C107" t="s">
        <v>802</v>
      </c>
      <c r="D107" t="str">
        <f>Lists!C:C</f>
        <v>Turkey</v>
      </c>
      <c r="E107" t="s">
        <v>328</v>
      </c>
      <c r="F107" t="s">
        <v>5519</v>
      </c>
      <c r="G107" s="186">
        <v>80745020</v>
      </c>
      <c r="H107" s="187" t="s">
        <v>921</v>
      </c>
      <c r="I107" s="187" t="s">
        <v>734</v>
      </c>
      <c r="J107" s="187">
        <v>2</v>
      </c>
      <c r="K107" s="187">
        <v>0</v>
      </c>
      <c r="L107" s="187">
        <v>0</v>
      </c>
      <c r="M107" s="201">
        <v>43511</v>
      </c>
      <c r="N107" s="198" t="s">
        <v>5520</v>
      </c>
      <c r="O107" s="189">
        <v>177504.20000000004</v>
      </c>
      <c r="P107" s="189" t="s">
        <v>2663</v>
      </c>
      <c r="Q107" s="189" t="s">
        <v>734</v>
      </c>
      <c r="R107" s="189">
        <v>2</v>
      </c>
      <c r="S107" s="189">
        <v>0</v>
      </c>
      <c r="T107" s="189" t="s">
        <v>2667</v>
      </c>
      <c r="U107" s="204">
        <v>43511</v>
      </c>
      <c r="V107" s="198" t="s">
        <v>5521</v>
      </c>
      <c r="W107" s="187">
        <v>37625767</v>
      </c>
      <c r="X107" s="187" t="s">
        <v>2664</v>
      </c>
      <c r="Y107" s="187" t="s">
        <v>734</v>
      </c>
      <c r="Z107" s="187">
        <v>2</v>
      </c>
      <c r="AA107" s="187" t="s">
        <v>2708</v>
      </c>
      <c r="AB107" s="187" t="s">
        <v>2707</v>
      </c>
      <c r="AC107" s="201">
        <v>43511</v>
      </c>
      <c r="AD107" s="198" t="s">
        <v>5522</v>
      </c>
      <c r="AE107" s="188">
        <v>4008696</v>
      </c>
      <c r="AF107" s="188" t="s">
        <v>2656</v>
      </c>
      <c r="AG107" s="188" t="s">
        <v>734</v>
      </c>
      <c r="AH107" s="188">
        <v>2</v>
      </c>
      <c r="AI107" s="188" t="s">
        <v>2710</v>
      </c>
      <c r="AJ107" s="188" t="s">
        <v>2709</v>
      </c>
      <c r="AK107" s="207">
        <v>43511</v>
      </c>
      <c r="AL107" s="198" t="s">
        <v>5523</v>
      </c>
      <c r="AM107" s="187">
        <v>4008696</v>
      </c>
      <c r="AN107" s="187" t="s">
        <v>2656</v>
      </c>
      <c r="AO107" s="187" t="s">
        <v>734</v>
      </c>
      <c r="AP107" s="187">
        <v>2</v>
      </c>
      <c r="AQ107" s="187" t="s">
        <v>2712</v>
      </c>
      <c r="AR107" s="187" t="s">
        <v>2711</v>
      </c>
      <c r="AS107" s="201">
        <v>43511</v>
      </c>
      <c r="AT107" s="188" t="s">
        <v>5524</v>
      </c>
      <c r="AU107" s="188" t="s">
        <v>445</v>
      </c>
      <c r="AV107" s="188">
        <v>0</v>
      </c>
      <c r="AW107" s="188" t="s">
        <v>734</v>
      </c>
      <c r="AX107" s="188">
        <v>2</v>
      </c>
      <c r="AY107" s="188">
        <v>0</v>
      </c>
      <c r="AZ107" s="188">
        <v>0</v>
      </c>
      <c r="BA107" s="207">
        <v>43511</v>
      </c>
      <c r="BB107" s="198" t="s">
        <v>5525</v>
      </c>
      <c r="BC107" s="187" t="s">
        <v>445</v>
      </c>
      <c r="BD107" s="187">
        <v>0</v>
      </c>
      <c r="BE107" s="187" t="s">
        <v>734</v>
      </c>
      <c r="BF107" s="187">
        <v>2</v>
      </c>
      <c r="BG107" s="187">
        <v>0</v>
      </c>
      <c r="BH107" s="187">
        <v>0</v>
      </c>
      <c r="BI107" s="200">
        <v>43511</v>
      </c>
      <c r="BJ107" s="188" t="s">
        <v>5526</v>
      </c>
      <c r="BK107" s="188">
        <v>116</v>
      </c>
      <c r="BL107" s="188" t="s">
        <v>1468</v>
      </c>
      <c r="BM107" s="188" t="s">
        <v>734</v>
      </c>
      <c r="BN107" s="188">
        <v>2</v>
      </c>
      <c r="BO107" s="188" t="s">
        <v>2714</v>
      </c>
      <c r="BP107" s="188">
        <v>0</v>
      </c>
      <c r="BQ107" s="207">
        <v>43511</v>
      </c>
      <c r="BR107" s="198" t="s">
        <v>5527</v>
      </c>
      <c r="BS107" s="187">
        <v>0</v>
      </c>
      <c r="BT107" s="187">
        <v>0</v>
      </c>
      <c r="BU107" s="187" t="s">
        <v>734</v>
      </c>
      <c r="BV107" s="187">
        <v>2</v>
      </c>
      <c r="BW107" s="187">
        <v>0</v>
      </c>
      <c r="BX107" s="187">
        <v>0</v>
      </c>
      <c r="BY107" s="200">
        <v>43511</v>
      </c>
      <c r="BZ107" s="188" t="s">
        <v>5528</v>
      </c>
      <c r="CA107" s="188">
        <v>0</v>
      </c>
      <c r="CB107" s="188">
        <v>0</v>
      </c>
      <c r="CC107" s="188" t="s">
        <v>734</v>
      </c>
      <c r="CD107" s="188">
        <v>2</v>
      </c>
      <c r="CE107" s="188">
        <v>0</v>
      </c>
      <c r="CF107" s="188">
        <v>0</v>
      </c>
      <c r="CG107" s="207">
        <v>43511</v>
      </c>
      <c r="CH107" s="198" t="s">
        <v>5529</v>
      </c>
      <c r="CI107" s="188" t="e">
        <v>#N/A</v>
      </c>
      <c r="CJ107" s="188" t="e">
        <v>#N/A</v>
      </c>
      <c r="CK107" s="188" t="e">
        <v>#N/A</v>
      </c>
      <c r="CL107" s="188" t="e">
        <v>#N/A</v>
      </c>
      <c r="CM107" s="188" t="e">
        <v>#N/A</v>
      </c>
      <c r="CN107" s="188" t="e">
        <v>#N/A</v>
      </c>
      <c r="CO107" s="195" t="e">
        <v>#N/A</v>
      </c>
      <c r="CP107" s="188" t="s">
        <v>5530</v>
      </c>
      <c r="CQ107" s="187" t="s">
        <v>445</v>
      </c>
      <c r="CR107" s="187">
        <v>0</v>
      </c>
      <c r="CS107" s="187" t="s">
        <v>734</v>
      </c>
      <c r="CT107" s="187">
        <v>2</v>
      </c>
      <c r="CU107" s="187">
        <v>0</v>
      </c>
      <c r="CV107" s="187">
        <v>0</v>
      </c>
      <c r="CW107" s="200">
        <v>43511</v>
      </c>
      <c r="CX107" s="184" t="str">
        <f t="shared" si="10"/>
        <v>TUR003People in Need</v>
      </c>
      <c r="CY107" s="184">
        <f>IF(LOOKUP(2,1/(Log!$K$1:$K$7986=CX107),Log!$E$1:$E$7986)="x","x",ROUND(LOOKUP(2,1/(Log!$K$1:$K$7986=CX107),Log!$E$1:$E$7986),-3))</f>
        <v>4009000</v>
      </c>
      <c r="CZ107" s="188" t="str">
        <f>LOOKUP(2,1/('[4]Raw data'!$K$1:$K$7986=CX107),'[4]Raw data'!$F$1:$F$7986)</f>
        <v>Syrian refugees and asylum seekers: UNHCR 12/2018
Non-Syrian refugees and asylum seekers: IOM 12/2018</v>
      </c>
      <c r="DA107" s="188" t="str">
        <f>LOOKUP(2,1/('[4]Raw data'!$K$1:$K$7986=CX107),'[4]Raw data'!$G$1:$G$7986)</f>
        <v>Medium</v>
      </c>
      <c r="DB107" s="188">
        <f>LOOKUP(2,1/('[4]Raw data'!$K$1:$K$7986=CX107),'[4]Raw data'!$H$1:$H$7986)</f>
        <v>2</v>
      </c>
      <c r="DC107" s="188" t="str">
        <f>LOOKUP(2,1/('[4]Raw data'!$K$1:$K$7986=CX107),'[4]Raw data'!$J$1:$J$7986)</f>
        <v xml:space="preserve">Figure represents the total number of Syrian refugees and asylum seekers (3,640,466) + Non-Syrian refugees and asylum seekers (368,230 in Turkey. Given the available data, there is no reliable way of quantifying refugees who do not require assistance or host community members that do. </v>
      </c>
      <c r="DD107" s="188" t="str">
        <f>LOOKUP(2,1/('[4]Raw data'!$K$1:$K$7986=CX107),'[4]Raw data'!$I$1:$I$7986)</f>
        <v>https://data2.unhcr.org/en/situations/syria/location/113
https://reliefweb.int/sites/reliefweb.int/files/resources/Q4_quarterly-oct-nov-dec-18.pdf</v>
      </c>
      <c r="DE107" s="207">
        <f>LOOKUP(2,1/('[4]Raw data'!$K$1:$K$7986=CX107),'[4]Raw data'!$L$1:$L$7986)</f>
        <v>43511</v>
      </c>
      <c r="DF107" s="197" t="str">
        <f t="shared" si="11"/>
        <v>TUR003People facing minimal humanitarian needs (level 1)</v>
      </c>
      <c r="DG107" s="183">
        <f>IF(LOOKUP(2,1/(Log!$K$1:$K$7986=DF107),Log!$E$1:$E$7986)="x","x",ROUND(LOOKUP(2,1/(Log!$K$1:$K$7986=DF107),Log!$E$1:$E$7986),-3))</f>
        <v>1311000</v>
      </c>
      <c r="DH107" s="187" t="str">
        <f>LOOKUP(2,1/('[4]Raw data'!$K$1:$K$7986=DF107),'[4]Raw data'!$F$1:$F$7986)</f>
        <v>Unicef 04/2018</v>
      </c>
      <c r="DI107" s="187" t="str">
        <f>LOOKUP(2,1/('[4]Raw data'!$K$1:$K$7986=DF107),'[4]Raw data'!$G$1:$G$7986)</f>
        <v>Medium</v>
      </c>
      <c r="DJ107" s="187">
        <f>LOOKUP(2,1/('[4]Raw data'!$K$1:$K$7986=DF107),'[4]Raw data'!$H$1:$H$7986)</f>
        <v>2</v>
      </c>
      <c r="DK107" s="187">
        <f>LOOKUP(2,1/('[4]Raw data'!$K$1:$K$7986=DF107),'[4]Raw data'!$J$1:$J$7986)</f>
        <v>0</v>
      </c>
      <c r="DL107" s="187" t="str">
        <f>LOOKUP(2,1/('[4]Raw data'!$K$1:$K$7986=DF107),'[4]Raw data'!$I$1:$I$7986)</f>
        <v>https://www.unicef.org/emergencies/files/2018-04_-_UNICEF_response_to_the_Syria_Crisis.pdf</v>
      </c>
      <c r="DM107" s="200">
        <f>LOOKUP(2,1/('[4]Raw data'!$K$1:$K$7986=DF107),'[4]Raw data'!$L$1:$L$7986)</f>
        <v>43511</v>
      </c>
      <c r="DN107" s="188" t="str">
        <f t="shared" si="6"/>
        <v>TUR003People facing stressed humanitarian needs (level 2)</v>
      </c>
      <c r="DO107" s="184">
        <f>IF(LOOKUP(2,1/(Log!$K$1:$K$7986=DN107),Log!$E$1:$E$7986)="x","x",ROUND(LOOKUP(2,1/(Log!$K$1:$K$7986=DN107),Log!$E$1:$E$7986),-3))</f>
        <v>1660000</v>
      </c>
      <c r="DP107" s="188" t="str">
        <f>LOOKUP(2,1/('[4]Raw data'!$K$1:$K$7986=DN107),'[4]Raw data'!$F$1:$F$7986)</f>
        <v>UNHCR 01/2018</v>
      </c>
      <c r="DQ107" s="188" t="str">
        <f>LOOKUP(2,1/('[4]Raw data'!$K$1:$K$7986=DN107),'[4]Raw data'!$G$1:$G$7986)</f>
        <v>Medium</v>
      </c>
      <c r="DR107" s="188">
        <f>LOOKUP(2,1/('[4]Raw data'!$K$1:$K$7986=DN107),'[4]Raw data'!$H$1:$H$7986)</f>
        <v>2</v>
      </c>
      <c r="DS107" s="188">
        <f>LOOKUP(2,1/('[4]Raw data'!$K$1:$K$7986=DN107),'[4]Raw data'!$J$1:$J$7986)</f>
        <v>0</v>
      </c>
      <c r="DT107" s="188" t="str">
        <f>LOOKUP(2,1/('[4]Raw data'!$K$1:$K$7986=DN107),'[4]Raw data'!$I$1:$I$7986)</f>
        <v>https://reliefweb.int/sites/reliefweb.int/files/resources/63168.pdf</v>
      </c>
      <c r="DU107" s="207">
        <f>LOOKUP(2,1/('[4]Raw data'!$K$1:$K$7986=DN107),'[4]Raw data'!$L$1:$L$7986)</f>
        <v>43511</v>
      </c>
      <c r="DV107" s="198" t="str">
        <f t="shared" si="7"/>
        <v>TUR003People  facing moderate humanitarian needs (level 3)</v>
      </c>
      <c r="DW107" s="183">
        <f>IF(LOOKUP(2,1/(Log!$K$1:$K$7986=DV107),Log!$E$1:$E$7986)="x","x",ROUND(LOOKUP(2,1/(Log!$K$1:$K$7986=DV107),Log!$E$1:$E$7986),-3))</f>
        <v>1038000</v>
      </c>
      <c r="DX107" s="187" t="str">
        <f>LOOKUP(2,1/('[4]Raw data'!$K$1:$K$7986=DV107),'[4]Raw data'!$F$1:$F$7986)</f>
        <v>UNHCR 01/2018</v>
      </c>
      <c r="DY107" s="187" t="str">
        <f>LOOKUP(2,1/('[4]Raw data'!$K$1:$K$7986=DV107),'[4]Raw data'!$G$1:$G$7986)</f>
        <v>Medium</v>
      </c>
      <c r="DZ107" s="187">
        <f>LOOKUP(2,1/('[4]Raw data'!$K$1:$K$7986=DV107),'[4]Raw data'!$H$1:$H$7986)</f>
        <v>2</v>
      </c>
      <c r="EA107" s="187" t="str">
        <f>LOOKUP(2,1/('[4]Raw data'!$K$1:$K$7986=DV107),'[4]Raw data'!$J$1:$J$7986)</f>
        <v xml:space="preserve">Figure represents the number of Syrian refugees who are below the extreme poverty line (669,845), added to the total number of non-Syrian refugees and asylum seekers (368,230). Non-Syrian refugees and asylum seekers are assumed to be more vulnerable than most Syrian refugees because they tend to have less access to protection and basic services.  </v>
      </c>
      <c r="EB107" s="187" t="str">
        <f>LOOKUP(2,1/('[4]Raw data'!$K$1:$K$7986=DV107),'[4]Raw data'!$I$1:$I$7986)</f>
        <v>https://reliefweb.int/sites/reliefweb.int/files/resources/63168.pdf</v>
      </c>
      <c r="EC107" s="200">
        <f>LOOKUP(2,1/('[4]Raw data'!$K$1:$K$7986=DV107),'[4]Raw data'!$L$1:$L$7986)</f>
        <v>43511</v>
      </c>
      <c r="ED107" s="188" t="str">
        <f t="shared" si="8"/>
        <v>TUR003People facing severe humanitarian needs (level 4)</v>
      </c>
      <c r="EE107" s="184">
        <f>IF(LOOKUP(2,1/(Log!$K$1:$K$7986=ED107),Log!$E$1:$E$7986)="x","x",ROUND(LOOKUP(2,1/(Log!$K$1:$K$7986=ED107),Log!$E$1:$E$7986),-3))</f>
        <v>0</v>
      </c>
      <c r="EF107" s="188">
        <f>LOOKUP(2,1/('[4]Raw data'!$K$1:$K$7986=ED107),'[4]Raw data'!$F$1:$F$7986)</f>
        <v>0</v>
      </c>
      <c r="EG107" s="188" t="str">
        <f>LOOKUP(2,1/('[4]Raw data'!$K$1:$K$7986=ED107),'[4]Raw data'!$G$1:$G$7986)</f>
        <v>Medium</v>
      </c>
      <c r="EH107" s="188">
        <f>LOOKUP(2,1/('[4]Raw data'!$K$1:$K$7986=ED107),'[4]Raw data'!$H$1:$H$7986)</f>
        <v>2</v>
      </c>
      <c r="EI107" s="188">
        <f>LOOKUP(2,1/('[4]Raw data'!$K$1:$K$7986=ED107),'[4]Raw data'!$J$1:$J$7986)</f>
        <v>0</v>
      </c>
      <c r="EJ107" s="188">
        <f>LOOKUP(2,1/('[4]Raw data'!$K$1:$K$7986=ED107),'[4]Raw data'!$I$1:$I$7986)</f>
        <v>0</v>
      </c>
      <c r="EK107" s="207">
        <f>LOOKUP(2,1/('[4]Raw data'!$K$1:$K$7986=ED107),'[4]Raw data'!$L$1:$L$7986)</f>
        <v>43511</v>
      </c>
      <c r="EL107" s="198" t="str">
        <f t="shared" si="9"/>
        <v>TUR003People facing extreme humanitarian needs (level 5)</v>
      </c>
      <c r="EM107" s="183">
        <f>IF(LOOKUP(2,1/(Log!$K$1:$K$7986=EL107),Log!$E$1:$E$7986)="x","x",ROUND(LOOKUP(2,1/(Log!$K$1:$K$7986=EL107),Log!$E$1:$E$7986),-3))</f>
        <v>0</v>
      </c>
      <c r="EN107" s="187">
        <f>LOOKUP(2,1/('[4]Raw data'!$K$1:$K$7986=EL107),'[4]Raw data'!$F$1:$F$7986)</f>
        <v>0</v>
      </c>
      <c r="EO107" s="187" t="str">
        <f>LOOKUP(2,1/('[4]Raw data'!$K$1:$K$7986=EL107),'[4]Raw data'!$G$1:$G$7986)</f>
        <v>Medium</v>
      </c>
      <c r="EP107" s="187">
        <f>LOOKUP(2,1/('[4]Raw data'!$K$1:$K$7986=EL107),'[4]Raw data'!$H$1:$H$7986)</f>
        <v>2</v>
      </c>
      <c r="EQ107" s="187">
        <f>LOOKUP(2,1/('[4]Raw data'!$K$1:$K$7986=EL107),'[4]Raw data'!$J$1:$J$7986)</f>
        <v>0</v>
      </c>
      <c r="ER107" s="187">
        <f>LOOKUP(2,1/('[4]Raw data'!$K$1:$K$7986=EL107),'[4]Raw data'!$I$1:$I$7986)</f>
        <v>0</v>
      </c>
      <c r="ES107" s="200">
        <f>LOOKUP(2,1/('[4]Raw data'!$K$1:$K$7986=EL107),'[4]Raw data'!$L$1:$L$7986)</f>
        <v>43511</v>
      </c>
      <c r="ET107" s="188" t="s">
        <v>5531</v>
      </c>
      <c r="EU107" s="188">
        <v>789</v>
      </c>
      <c r="EV107" s="188" t="s">
        <v>2655</v>
      </c>
      <c r="EW107" s="188" t="s">
        <v>734</v>
      </c>
      <c r="EX107" s="188">
        <v>2</v>
      </c>
      <c r="EY107" s="188" t="s">
        <v>2676</v>
      </c>
      <c r="EZ107" s="188" t="s">
        <v>2695</v>
      </c>
      <c r="FA107" s="207">
        <v>43511</v>
      </c>
      <c r="FB107" s="198" t="s">
        <v>5532</v>
      </c>
      <c r="FC107" s="187">
        <v>2</v>
      </c>
      <c r="FD107" s="187">
        <v>0</v>
      </c>
      <c r="FE107" s="187" t="s">
        <v>734</v>
      </c>
      <c r="FF107" s="187">
        <v>2</v>
      </c>
      <c r="FG107" s="187" t="s">
        <v>2715</v>
      </c>
      <c r="FH107" s="187">
        <v>0</v>
      </c>
      <c r="FI107" s="200">
        <v>43511</v>
      </c>
      <c r="FJ107" s="198" t="s">
        <v>5533</v>
      </c>
      <c r="FK107" s="188" t="s">
        <v>445</v>
      </c>
      <c r="FL107" s="188">
        <v>0</v>
      </c>
      <c r="FM107" s="188" t="s">
        <v>734</v>
      </c>
      <c r="FN107" s="188">
        <v>2</v>
      </c>
      <c r="FO107" s="188" t="s">
        <v>2716</v>
      </c>
      <c r="FP107" s="184">
        <v>0</v>
      </c>
      <c r="FQ107" s="206">
        <v>43511</v>
      </c>
      <c r="FR107" s="198" t="s">
        <v>5534</v>
      </c>
      <c r="FS107" s="187" t="s">
        <v>445</v>
      </c>
      <c r="FT107" s="187">
        <v>0</v>
      </c>
      <c r="FU107" s="187" t="s">
        <v>734</v>
      </c>
      <c r="FV107" s="187">
        <v>2</v>
      </c>
      <c r="FW107" s="187" t="s">
        <v>2717</v>
      </c>
      <c r="FX107" s="187">
        <v>0</v>
      </c>
      <c r="FY107" s="200">
        <v>43511</v>
      </c>
      <c r="FZ107" s="188" t="s">
        <v>5535</v>
      </c>
      <c r="GA107" s="188">
        <v>1</v>
      </c>
      <c r="GB107" s="188" t="s">
        <v>1473</v>
      </c>
      <c r="GC107" s="188" t="s">
        <v>734</v>
      </c>
      <c r="GD107" s="188">
        <v>2</v>
      </c>
      <c r="GE107" s="188">
        <v>0</v>
      </c>
      <c r="GF107" s="188">
        <v>0</v>
      </c>
      <c r="GG107" s="207">
        <v>43511</v>
      </c>
      <c r="GH107" s="198" t="s">
        <v>5536</v>
      </c>
      <c r="GI107" s="187">
        <v>2</v>
      </c>
      <c r="GJ107" s="187" t="s">
        <v>1473</v>
      </c>
      <c r="GK107" s="187" t="s">
        <v>734</v>
      </c>
      <c r="GL107" s="187">
        <v>2</v>
      </c>
      <c r="GM107" s="187">
        <v>0</v>
      </c>
      <c r="GN107" s="187">
        <v>0</v>
      </c>
      <c r="GO107" s="200">
        <v>43511</v>
      </c>
      <c r="GP107" s="188" t="s">
        <v>5537</v>
      </c>
      <c r="GQ107" s="188">
        <v>1</v>
      </c>
      <c r="GR107" s="188" t="s">
        <v>1473</v>
      </c>
      <c r="GS107" s="188" t="s">
        <v>734</v>
      </c>
      <c r="GT107" s="188">
        <v>2</v>
      </c>
      <c r="GU107" s="188">
        <v>0</v>
      </c>
      <c r="GV107" s="188">
        <v>0</v>
      </c>
      <c r="GW107" s="207">
        <v>43511</v>
      </c>
      <c r="GX107" s="198" t="s">
        <v>5538</v>
      </c>
      <c r="GY107" s="187">
        <v>2</v>
      </c>
      <c r="GZ107" s="187" t="s">
        <v>1473</v>
      </c>
      <c r="HA107" s="187" t="s">
        <v>734</v>
      </c>
      <c r="HB107" s="187">
        <v>2</v>
      </c>
      <c r="HC107" s="187">
        <v>0</v>
      </c>
      <c r="HD107" s="187">
        <v>0</v>
      </c>
      <c r="HE107" s="200">
        <v>43511</v>
      </c>
      <c r="HF107" s="188" t="s">
        <v>5539</v>
      </c>
      <c r="HG107" s="188">
        <v>1</v>
      </c>
      <c r="HH107" s="188" t="s">
        <v>1473</v>
      </c>
      <c r="HI107" s="188" t="s">
        <v>734</v>
      </c>
      <c r="HJ107" s="188">
        <v>2</v>
      </c>
      <c r="HK107" s="188">
        <v>0</v>
      </c>
      <c r="HL107" s="188">
        <v>0</v>
      </c>
      <c r="HM107" s="207">
        <v>43511</v>
      </c>
      <c r="HN107" s="198" t="s">
        <v>5540</v>
      </c>
      <c r="HO107" s="187">
        <v>1</v>
      </c>
      <c r="HP107" s="187" t="s">
        <v>1473</v>
      </c>
      <c r="HQ107" s="187" t="s">
        <v>734</v>
      </c>
      <c r="HR107" s="187">
        <v>2</v>
      </c>
      <c r="HS107" s="187">
        <v>0</v>
      </c>
      <c r="HT107" s="187">
        <v>0</v>
      </c>
      <c r="HU107" s="200">
        <v>43511</v>
      </c>
      <c r="HV107" s="188" t="s">
        <v>5541</v>
      </c>
      <c r="HW107" s="188">
        <v>1</v>
      </c>
      <c r="HX107" s="188" t="s">
        <v>1473</v>
      </c>
      <c r="HY107" s="188" t="s">
        <v>734</v>
      </c>
      <c r="HZ107" s="188">
        <v>2</v>
      </c>
      <c r="IA107" s="188">
        <v>0</v>
      </c>
      <c r="IB107" s="188">
        <v>0</v>
      </c>
      <c r="IC107" s="207">
        <v>43511</v>
      </c>
      <c r="ID107" s="198" t="s">
        <v>5542</v>
      </c>
      <c r="IE107" s="187">
        <v>2</v>
      </c>
      <c r="IF107" s="187" t="s">
        <v>1473</v>
      </c>
      <c r="IG107" s="187" t="s">
        <v>734</v>
      </c>
      <c r="IH107" s="187">
        <v>2</v>
      </c>
      <c r="II107" s="187">
        <v>0</v>
      </c>
      <c r="IJ107" s="187">
        <v>0</v>
      </c>
      <c r="IK107" s="200">
        <v>43511</v>
      </c>
      <c r="IL107" s="188" t="s">
        <v>5543</v>
      </c>
      <c r="IM107" s="188">
        <v>1</v>
      </c>
      <c r="IN107" s="188" t="s">
        <v>1473</v>
      </c>
      <c r="IO107" s="188" t="s">
        <v>734</v>
      </c>
      <c r="IP107" s="188">
        <v>2</v>
      </c>
      <c r="IQ107" s="188">
        <v>0</v>
      </c>
      <c r="IR107" s="188">
        <v>0</v>
      </c>
      <c r="IS107" s="207">
        <v>43511</v>
      </c>
    </row>
    <row r="108" spans="1:253" x14ac:dyDescent="0.3">
      <c r="A108" t="s">
        <v>1274</v>
      </c>
      <c r="B108" t="s">
        <v>788</v>
      </c>
      <c r="C108" t="s">
        <v>1326</v>
      </c>
      <c r="D108" t="str">
        <f>Lists!C:C</f>
        <v>Turkey</v>
      </c>
      <c r="E108" t="s">
        <v>328</v>
      </c>
      <c r="F108" t="s">
        <v>5544</v>
      </c>
      <c r="G108" s="186">
        <v>80745020</v>
      </c>
      <c r="H108" s="187" t="s">
        <v>921</v>
      </c>
      <c r="I108" s="187" t="s">
        <v>734</v>
      </c>
      <c r="J108" s="187">
        <v>2</v>
      </c>
      <c r="K108" s="187">
        <v>0</v>
      </c>
      <c r="L108" s="187" t="s">
        <v>2667</v>
      </c>
      <c r="M108" s="201">
        <v>43511</v>
      </c>
      <c r="N108" s="198" t="s">
        <v>5545</v>
      </c>
      <c r="O108" s="189">
        <v>195586.75999999995</v>
      </c>
      <c r="P108" s="189" t="s">
        <v>2665</v>
      </c>
      <c r="Q108" s="189" t="s">
        <v>734</v>
      </c>
      <c r="R108" s="189">
        <v>2</v>
      </c>
      <c r="S108" s="189">
        <v>0</v>
      </c>
      <c r="T108" s="189" t="s">
        <v>2718</v>
      </c>
      <c r="U108" s="204">
        <v>43511</v>
      </c>
      <c r="V108" s="198" t="s">
        <v>5546</v>
      </c>
      <c r="W108" s="187">
        <v>12973737</v>
      </c>
      <c r="X108" s="187" t="s">
        <v>2666</v>
      </c>
      <c r="Y108" s="187" t="s">
        <v>734</v>
      </c>
      <c r="Z108" s="187">
        <v>2</v>
      </c>
      <c r="AA108" s="187">
        <v>0</v>
      </c>
      <c r="AB108" s="187" t="s">
        <v>2719</v>
      </c>
      <c r="AC108" s="201">
        <v>43511</v>
      </c>
      <c r="AD108" s="198" t="s">
        <v>5547</v>
      </c>
      <c r="AE108" s="188" t="s">
        <v>445</v>
      </c>
      <c r="AF108" s="188">
        <v>0</v>
      </c>
      <c r="AG108" s="188" t="s">
        <v>734</v>
      </c>
      <c r="AH108" s="188">
        <v>2</v>
      </c>
      <c r="AI108" s="188">
        <v>0</v>
      </c>
      <c r="AJ108" s="188">
        <v>0</v>
      </c>
      <c r="AK108" s="207">
        <v>43511</v>
      </c>
      <c r="AL108" s="198" t="s">
        <v>5548</v>
      </c>
      <c r="AM108" s="187" t="s">
        <v>445</v>
      </c>
      <c r="AN108" s="187">
        <v>0</v>
      </c>
      <c r="AO108" s="187" t="s">
        <v>734</v>
      </c>
      <c r="AP108" s="187">
        <v>2</v>
      </c>
      <c r="AQ108" s="187" t="s">
        <v>2721</v>
      </c>
      <c r="AR108" s="187" t="s">
        <v>2720</v>
      </c>
      <c r="AS108" s="201">
        <v>43511</v>
      </c>
      <c r="AT108" s="188" t="s">
        <v>5549</v>
      </c>
      <c r="AU108" s="188" t="s">
        <v>445</v>
      </c>
      <c r="AV108" s="188">
        <v>0</v>
      </c>
      <c r="AW108" s="188" t="s">
        <v>734</v>
      </c>
      <c r="AX108" s="188">
        <v>2</v>
      </c>
      <c r="AY108" s="188">
        <v>0</v>
      </c>
      <c r="AZ108" s="188">
        <v>0</v>
      </c>
      <c r="BA108" s="207">
        <v>43511</v>
      </c>
      <c r="BB108" s="198" t="s">
        <v>5550</v>
      </c>
      <c r="BC108" s="187" t="s">
        <v>445</v>
      </c>
      <c r="BD108" s="187">
        <v>0</v>
      </c>
      <c r="BE108" s="187" t="s">
        <v>734</v>
      </c>
      <c r="BF108" s="187">
        <v>2</v>
      </c>
      <c r="BG108" s="187">
        <v>0</v>
      </c>
      <c r="BH108" s="187">
        <v>0</v>
      </c>
      <c r="BI108" s="200">
        <v>43511</v>
      </c>
      <c r="BJ108" s="188" t="s">
        <v>5551</v>
      </c>
      <c r="BK108" s="188">
        <v>673</v>
      </c>
      <c r="BL108" s="188" t="s">
        <v>2612</v>
      </c>
      <c r="BM108" s="188" t="s">
        <v>734</v>
      </c>
      <c r="BN108" s="188">
        <v>2</v>
      </c>
      <c r="BO108" s="188" t="s">
        <v>2722</v>
      </c>
      <c r="BP108" s="188" t="s">
        <v>2784</v>
      </c>
      <c r="BQ108" s="207">
        <v>43511</v>
      </c>
      <c r="BR108" s="198" t="s">
        <v>5552</v>
      </c>
      <c r="BS108" s="187" t="s">
        <v>445</v>
      </c>
      <c r="BT108" s="187">
        <v>0</v>
      </c>
      <c r="BU108" s="187" t="s">
        <v>734</v>
      </c>
      <c r="BV108" s="187">
        <v>2</v>
      </c>
      <c r="BW108" s="187">
        <v>0</v>
      </c>
      <c r="BX108" s="187">
        <v>0</v>
      </c>
      <c r="BY108" s="200">
        <v>43511</v>
      </c>
      <c r="BZ108" s="188" t="s">
        <v>5553</v>
      </c>
      <c r="CA108" s="188" t="s">
        <v>445</v>
      </c>
      <c r="CB108" s="188">
        <v>0</v>
      </c>
      <c r="CC108" s="188" t="s">
        <v>734</v>
      </c>
      <c r="CD108" s="188">
        <v>2</v>
      </c>
      <c r="CE108" s="188">
        <v>0</v>
      </c>
      <c r="CF108" s="188">
        <v>0</v>
      </c>
      <c r="CG108" s="207">
        <v>43511</v>
      </c>
      <c r="CH108" s="198" t="s">
        <v>5554</v>
      </c>
      <c r="CI108" s="188" t="e">
        <v>#N/A</v>
      </c>
      <c r="CJ108" s="188" t="e">
        <v>#N/A</v>
      </c>
      <c r="CK108" s="188" t="e">
        <v>#N/A</v>
      </c>
      <c r="CL108" s="188" t="e">
        <v>#N/A</v>
      </c>
      <c r="CM108" s="188" t="e">
        <v>#N/A</v>
      </c>
      <c r="CN108" s="188" t="e">
        <v>#N/A</v>
      </c>
      <c r="CO108" s="195" t="e">
        <v>#N/A</v>
      </c>
      <c r="CP108" s="188" t="s">
        <v>5555</v>
      </c>
      <c r="CQ108" s="187" t="s">
        <v>445</v>
      </c>
      <c r="CR108" s="187">
        <v>0</v>
      </c>
      <c r="CS108" s="187" t="s">
        <v>734</v>
      </c>
      <c r="CT108" s="187">
        <v>2</v>
      </c>
      <c r="CU108" s="187">
        <v>0</v>
      </c>
      <c r="CV108" s="187">
        <v>0</v>
      </c>
      <c r="CW108" s="200">
        <v>43511</v>
      </c>
      <c r="CX108" s="184" t="str">
        <f t="shared" si="10"/>
        <v>TUR004People in Need</v>
      </c>
      <c r="CY108" s="184" t="str">
        <f>IF(LOOKUP(2,1/(Log!$K$1:$K$7986=CX108),Log!$E$1:$E$7986)="x","x",ROUND(LOOKUP(2,1/(Log!$K$1:$K$7986=CX108),Log!$E$1:$E$7986),-3))</f>
        <v>x</v>
      </c>
      <c r="CZ108" s="188">
        <f>LOOKUP(2,1/('[4]Raw data'!$K$1:$K$7986=CX108),'[4]Raw data'!$F$1:$F$7986)</f>
        <v>0</v>
      </c>
      <c r="DA108" s="188" t="str">
        <f>LOOKUP(2,1/('[4]Raw data'!$K$1:$K$7986=CX108),'[4]Raw data'!$G$1:$G$7986)</f>
        <v>Medium</v>
      </c>
      <c r="DB108" s="188">
        <f>LOOKUP(2,1/('[4]Raw data'!$K$1:$K$7986=CX108),'[4]Raw data'!$H$1:$H$7986)</f>
        <v>2</v>
      </c>
      <c r="DC108" s="188" t="str">
        <f>LOOKUP(2,1/('[4]Raw data'!$K$1:$K$7986=CX108),'[4]Raw data'!$J$1:$J$7986)</f>
        <v xml:space="preserve">The number of people in need of humanitarian assistance as a result of the kurdish conflict is unknown, but expected to be high. Affected regions of southeastern Turkey have been subjected to decades of violence, which has deeply affected many aspects of life. Large numbers of people remain in a situation of protracted displacement, though their specific needs are not known. </v>
      </c>
      <c r="DD108" s="188">
        <f>LOOKUP(2,1/('[4]Raw data'!$K$1:$K$7986=CX108),'[4]Raw data'!$I$1:$I$7986)</f>
        <v>0</v>
      </c>
      <c r="DE108" s="207">
        <f>LOOKUP(2,1/('[4]Raw data'!$K$1:$K$7986=CX108),'[4]Raw data'!$L$1:$L$7986)</f>
        <v>43511</v>
      </c>
      <c r="DF108" s="197" t="str">
        <f t="shared" si="11"/>
        <v>TUR004People facing minimal humanitarian needs (level 1)</v>
      </c>
      <c r="DG108" s="183" t="str">
        <f>IF(LOOKUP(2,1/(Log!$K$1:$K$7986=DF108),Log!$E$1:$E$7986)="x","x",ROUND(LOOKUP(2,1/(Log!$K$1:$K$7986=DF108),Log!$E$1:$E$7986),-3))</f>
        <v>x</v>
      </c>
      <c r="DH108" s="187">
        <f>LOOKUP(2,1/('[4]Raw data'!$K$1:$K$7986=DF108),'[4]Raw data'!$F$1:$F$7986)</f>
        <v>0</v>
      </c>
      <c r="DI108" s="187" t="str">
        <f>LOOKUP(2,1/('[4]Raw data'!$K$1:$K$7986=DF108),'[4]Raw data'!$G$1:$G$7986)</f>
        <v>Medium</v>
      </c>
      <c r="DJ108" s="187">
        <f>LOOKUP(2,1/('[4]Raw data'!$K$1:$K$7986=DF108),'[4]Raw data'!$H$1:$H$7986)</f>
        <v>2</v>
      </c>
      <c r="DK108" s="187" t="str">
        <f>LOOKUP(2,1/('[4]Raw data'!$K$1:$K$7986=DF108),'[4]Raw data'!$J$1:$J$7986)</f>
        <v>No data available.</v>
      </c>
      <c r="DL108" s="187">
        <f>LOOKUP(2,1/('[4]Raw data'!$K$1:$K$7986=DF108),'[4]Raw data'!$I$1:$I$7986)</f>
        <v>0</v>
      </c>
      <c r="DM108" s="200">
        <f>LOOKUP(2,1/('[4]Raw data'!$K$1:$K$7986=DF108),'[4]Raw data'!$L$1:$L$7986)</f>
        <v>43511</v>
      </c>
      <c r="DN108" s="188" t="str">
        <f t="shared" si="6"/>
        <v>TUR004People facing stressed humanitarian needs (level 2)</v>
      </c>
      <c r="DO108" s="184" t="str">
        <f>IF(LOOKUP(2,1/(Log!$K$1:$K$7986=DN108),Log!$E$1:$E$7986)="x","x",ROUND(LOOKUP(2,1/(Log!$K$1:$K$7986=DN108),Log!$E$1:$E$7986),-3))</f>
        <v>x</v>
      </c>
      <c r="DP108" s="188">
        <f>LOOKUP(2,1/('[4]Raw data'!$K$1:$K$7986=DN108),'[4]Raw data'!$F$1:$F$7986)</f>
        <v>0</v>
      </c>
      <c r="DQ108" s="188" t="str">
        <f>LOOKUP(2,1/('[4]Raw data'!$K$1:$K$7986=DN108),'[4]Raw data'!$G$1:$G$7986)</f>
        <v>Medium</v>
      </c>
      <c r="DR108" s="188">
        <f>LOOKUP(2,1/('[4]Raw data'!$K$1:$K$7986=DN108),'[4]Raw data'!$H$1:$H$7986)</f>
        <v>2</v>
      </c>
      <c r="DS108" s="188" t="str">
        <f>LOOKUP(2,1/('[4]Raw data'!$K$1:$K$7986=DN108),'[4]Raw data'!$J$1:$J$7986)</f>
        <v>No data available.</v>
      </c>
      <c r="DT108" s="188">
        <f>LOOKUP(2,1/('[4]Raw data'!$K$1:$K$7986=DN108),'[4]Raw data'!$I$1:$I$7986)</f>
        <v>0</v>
      </c>
      <c r="DU108" s="207">
        <f>LOOKUP(2,1/('[4]Raw data'!$K$1:$K$7986=DN108),'[4]Raw data'!$L$1:$L$7986)</f>
        <v>43511</v>
      </c>
      <c r="DV108" s="198" t="str">
        <f t="shared" si="7"/>
        <v>TUR004People  facing moderate humanitarian needs (level 3)</v>
      </c>
      <c r="DW108" s="183" t="str">
        <f>IF(LOOKUP(2,1/(Log!$K$1:$K$7986=DV108),Log!$E$1:$E$7986)="x","x",ROUND(LOOKUP(2,1/(Log!$K$1:$K$7986=DV108),Log!$E$1:$E$7986),-3))</f>
        <v>x</v>
      </c>
      <c r="DX108" s="187">
        <f>LOOKUP(2,1/('[4]Raw data'!$K$1:$K$7986=DV108),'[4]Raw data'!$F$1:$F$7986)</f>
        <v>0</v>
      </c>
      <c r="DY108" s="187" t="str">
        <f>LOOKUP(2,1/('[4]Raw data'!$K$1:$K$7986=DV108),'[4]Raw data'!$G$1:$G$7986)</f>
        <v>Medium</v>
      </c>
      <c r="DZ108" s="187">
        <f>LOOKUP(2,1/('[4]Raw data'!$K$1:$K$7986=DV108),'[4]Raw data'!$H$1:$H$7986)</f>
        <v>2</v>
      </c>
      <c r="EA108" s="187" t="str">
        <f>LOOKUP(2,1/('[4]Raw data'!$K$1:$K$7986=DV108),'[4]Raw data'!$J$1:$J$7986)</f>
        <v>No data available.</v>
      </c>
      <c r="EB108" s="187">
        <f>LOOKUP(2,1/('[4]Raw data'!$K$1:$K$7986=DV108),'[4]Raw data'!$I$1:$I$7986)</f>
        <v>0</v>
      </c>
      <c r="EC108" s="200">
        <f>LOOKUP(2,1/('[4]Raw data'!$K$1:$K$7986=DV108),'[4]Raw data'!$L$1:$L$7986)</f>
        <v>43511</v>
      </c>
      <c r="ED108" s="188" t="str">
        <f t="shared" si="8"/>
        <v>TUR004People facing severe humanitarian needs (level 4)</v>
      </c>
      <c r="EE108" s="184" t="str">
        <f>IF(LOOKUP(2,1/(Log!$K$1:$K$7986=ED108),Log!$E$1:$E$7986)="x","x",ROUND(LOOKUP(2,1/(Log!$K$1:$K$7986=ED108),Log!$E$1:$E$7986),-3))</f>
        <v>x</v>
      </c>
      <c r="EF108" s="188">
        <f>LOOKUP(2,1/('[4]Raw data'!$K$1:$K$7986=ED108),'[4]Raw data'!$F$1:$F$7986)</f>
        <v>0</v>
      </c>
      <c r="EG108" s="188" t="str">
        <f>LOOKUP(2,1/('[4]Raw data'!$K$1:$K$7986=ED108),'[4]Raw data'!$G$1:$G$7986)</f>
        <v>Medium</v>
      </c>
      <c r="EH108" s="188">
        <f>LOOKUP(2,1/('[4]Raw data'!$K$1:$K$7986=ED108),'[4]Raw data'!$H$1:$H$7986)</f>
        <v>2</v>
      </c>
      <c r="EI108" s="188" t="str">
        <f>LOOKUP(2,1/('[4]Raw data'!$K$1:$K$7986=ED108),'[4]Raw data'!$J$1:$J$7986)</f>
        <v>No data available.</v>
      </c>
      <c r="EJ108" s="188">
        <f>LOOKUP(2,1/('[4]Raw data'!$K$1:$K$7986=ED108),'[4]Raw data'!$I$1:$I$7986)</f>
        <v>0</v>
      </c>
      <c r="EK108" s="207">
        <f>LOOKUP(2,1/('[4]Raw data'!$K$1:$K$7986=ED108),'[4]Raw data'!$L$1:$L$7986)</f>
        <v>43511</v>
      </c>
      <c r="EL108" s="198" t="str">
        <f t="shared" si="9"/>
        <v>TUR004People facing extreme humanitarian needs (level 5)</v>
      </c>
      <c r="EM108" s="183" t="str">
        <f>IF(LOOKUP(2,1/(Log!$K$1:$K$7986=EL108),Log!$E$1:$E$7986)="x","x",ROUND(LOOKUP(2,1/(Log!$K$1:$K$7986=EL108),Log!$E$1:$E$7986),-3))</f>
        <v>x</v>
      </c>
      <c r="EN108" s="187">
        <f>LOOKUP(2,1/('[4]Raw data'!$K$1:$K$7986=EL108),'[4]Raw data'!$F$1:$F$7986)</f>
        <v>0</v>
      </c>
      <c r="EO108" s="187" t="str">
        <f>LOOKUP(2,1/('[4]Raw data'!$K$1:$K$7986=EL108),'[4]Raw data'!$G$1:$G$7986)</f>
        <v>Medium</v>
      </c>
      <c r="EP108" s="187">
        <f>LOOKUP(2,1/('[4]Raw data'!$K$1:$K$7986=EL108),'[4]Raw data'!$H$1:$H$7986)</f>
        <v>2</v>
      </c>
      <c r="EQ108" s="187">
        <f>LOOKUP(2,1/('[4]Raw data'!$K$1:$K$7986=EL108),'[4]Raw data'!$J$1:$J$7986)</f>
        <v>0</v>
      </c>
      <c r="ER108" s="187">
        <f>LOOKUP(2,1/('[4]Raw data'!$K$1:$K$7986=EL108),'[4]Raw data'!$I$1:$I$7986)</f>
        <v>0</v>
      </c>
      <c r="ES108" s="200">
        <f>LOOKUP(2,1/('[4]Raw data'!$K$1:$K$7986=EL108),'[4]Raw data'!$L$1:$L$7986)</f>
        <v>43511</v>
      </c>
      <c r="ET108" s="188" t="s">
        <v>5556</v>
      </c>
      <c r="EU108" s="188">
        <v>789</v>
      </c>
      <c r="EV108" s="188" t="s">
        <v>2655</v>
      </c>
      <c r="EW108" s="188" t="s">
        <v>734</v>
      </c>
      <c r="EX108" s="188">
        <v>2</v>
      </c>
      <c r="EY108" s="188" t="s">
        <v>2676</v>
      </c>
      <c r="EZ108" s="188" t="s">
        <v>2695</v>
      </c>
      <c r="FA108" s="207">
        <v>43511</v>
      </c>
      <c r="FB108" s="198" t="s">
        <v>5557</v>
      </c>
      <c r="FC108" s="187">
        <v>3</v>
      </c>
      <c r="FD108" s="187">
        <v>0</v>
      </c>
      <c r="FE108" s="187" t="s">
        <v>734</v>
      </c>
      <c r="FF108" s="187">
        <v>2</v>
      </c>
      <c r="FG108" s="187" t="s">
        <v>2725</v>
      </c>
      <c r="FH108" s="187">
        <v>0</v>
      </c>
      <c r="FI108" s="200">
        <v>43511</v>
      </c>
      <c r="FJ108" s="198" t="s">
        <v>5558</v>
      </c>
      <c r="FK108" s="188" t="s">
        <v>445</v>
      </c>
      <c r="FL108" s="188">
        <v>0</v>
      </c>
      <c r="FM108" s="188" t="s">
        <v>734</v>
      </c>
      <c r="FN108" s="188">
        <v>2</v>
      </c>
      <c r="FO108" s="188" t="s">
        <v>2726</v>
      </c>
      <c r="FP108" s="184">
        <v>0</v>
      </c>
      <c r="FQ108" s="206">
        <v>43511</v>
      </c>
      <c r="FR108" s="198" t="s">
        <v>5559</v>
      </c>
      <c r="FS108" s="187" t="s">
        <v>445</v>
      </c>
      <c r="FT108" s="187">
        <v>0</v>
      </c>
      <c r="FU108" s="187" t="s">
        <v>734</v>
      </c>
      <c r="FV108" s="187">
        <v>2</v>
      </c>
      <c r="FW108" s="187" t="s">
        <v>2726</v>
      </c>
      <c r="FX108" s="187">
        <v>0</v>
      </c>
      <c r="FY108" s="200">
        <v>43511</v>
      </c>
      <c r="FZ108" s="188" t="s">
        <v>5560</v>
      </c>
      <c r="GA108" s="188">
        <v>1</v>
      </c>
      <c r="GB108" s="188" t="s">
        <v>1473</v>
      </c>
      <c r="GC108" s="188" t="s">
        <v>734</v>
      </c>
      <c r="GD108" s="188">
        <v>2</v>
      </c>
      <c r="GE108" s="188">
        <v>0</v>
      </c>
      <c r="GF108" s="188">
        <v>0</v>
      </c>
      <c r="GG108" s="207">
        <v>43511</v>
      </c>
      <c r="GH108" s="198" t="s">
        <v>5561</v>
      </c>
      <c r="GI108" s="187">
        <v>2</v>
      </c>
      <c r="GJ108" s="187" t="s">
        <v>1473</v>
      </c>
      <c r="GK108" s="187" t="s">
        <v>734</v>
      </c>
      <c r="GL108" s="187">
        <v>2</v>
      </c>
      <c r="GM108" s="187">
        <v>0</v>
      </c>
      <c r="GN108" s="187">
        <v>0</v>
      </c>
      <c r="GO108" s="200">
        <v>43511</v>
      </c>
      <c r="GP108" s="188" t="s">
        <v>5562</v>
      </c>
      <c r="GQ108" s="188">
        <v>1</v>
      </c>
      <c r="GR108" s="188" t="s">
        <v>1473</v>
      </c>
      <c r="GS108" s="188" t="s">
        <v>734</v>
      </c>
      <c r="GT108" s="188">
        <v>2</v>
      </c>
      <c r="GU108" s="188">
        <v>0</v>
      </c>
      <c r="GV108" s="188">
        <v>0</v>
      </c>
      <c r="GW108" s="207">
        <v>43511</v>
      </c>
      <c r="GX108" s="198" t="s">
        <v>5563</v>
      </c>
      <c r="GY108" s="187">
        <v>2</v>
      </c>
      <c r="GZ108" s="187" t="s">
        <v>1473</v>
      </c>
      <c r="HA108" s="187" t="s">
        <v>734</v>
      </c>
      <c r="HB108" s="187">
        <v>2</v>
      </c>
      <c r="HC108" s="187">
        <v>0</v>
      </c>
      <c r="HD108" s="187">
        <v>0</v>
      </c>
      <c r="HE108" s="200">
        <v>43511</v>
      </c>
      <c r="HF108" s="188" t="s">
        <v>5564</v>
      </c>
      <c r="HG108" s="188">
        <v>1</v>
      </c>
      <c r="HH108" s="188" t="s">
        <v>1473</v>
      </c>
      <c r="HI108" s="188" t="s">
        <v>734</v>
      </c>
      <c r="HJ108" s="188">
        <v>2</v>
      </c>
      <c r="HK108" s="188">
        <v>0</v>
      </c>
      <c r="HL108" s="188">
        <v>0</v>
      </c>
      <c r="HM108" s="207">
        <v>43511</v>
      </c>
      <c r="HN108" s="198" t="s">
        <v>5565</v>
      </c>
      <c r="HO108" s="187">
        <v>1</v>
      </c>
      <c r="HP108" s="187" t="s">
        <v>1473</v>
      </c>
      <c r="HQ108" s="187" t="s">
        <v>734</v>
      </c>
      <c r="HR108" s="187">
        <v>0</v>
      </c>
      <c r="HS108" s="187">
        <v>0</v>
      </c>
      <c r="HT108" s="187">
        <v>0</v>
      </c>
      <c r="HU108" s="200">
        <v>43511</v>
      </c>
      <c r="HV108" s="188" t="s">
        <v>5566</v>
      </c>
      <c r="HW108" s="188">
        <v>1</v>
      </c>
      <c r="HX108" s="188" t="s">
        <v>1473</v>
      </c>
      <c r="HY108" s="188" t="s">
        <v>734</v>
      </c>
      <c r="HZ108" s="188">
        <v>0</v>
      </c>
      <c r="IA108" s="188">
        <v>0</v>
      </c>
      <c r="IB108" s="188">
        <v>0</v>
      </c>
      <c r="IC108" s="207">
        <v>43511</v>
      </c>
      <c r="ID108" s="198" t="s">
        <v>5567</v>
      </c>
      <c r="IE108" s="187">
        <v>2</v>
      </c>
      <c r="IF108" s="187" t="s">
        <v>1473</v>
      </c>
      <c r="IG108" s="187" t="s">
        <v>734</v>
      </c>
      <c r="IH108" s="187">
        <v>0</v>
      </c>
      <c r="II108" s="187">
        <v>0</v>
      </c>
      <c r="IJ108" s="187">
        <v>0</v>
      </c>
      <c r="IK108" s="200">
        <v>43511</v>
      </c>
      <c r="IL108" s="188" t="s">
        <v>5568</v>
      </c>
      <c r="IM108" s="188">
        <v>1</v>
      </c>
      <c r="IN108" s="188" t="s">
        <v>1473</v>
      </c>
      <c r="IO108" s="188" t="s">
        <v>734</v>
      </c>
      <c r="IP108" s="188">
        <v>0</v>
      </c>
      <c r="IQ108" s="188">
        <v>0</v>
      </c>
      <c r="IR108" s="188">
        <v>0</v>
      </c>
      <c r="IS108" s="207">
        <v>43511</v>
      </c>
    </row>
    <row r="109" spans="1:253" x14ac:dyDescent="0.3">
      <c r="A109" t="s">
        <v>335</v>
      </c>
      <c r="B109" t="s">
        <v>861</v>
      </c>
      <c r="C109" t="s">
        <v>729</v>
      </c>
      <c r="D109" t="str">
        <f>Lists!C:C</f>
        <v>Uganda</v>
      </c>
      <c r="E109" t="s">
        <v>334</v>
      </c>
      <c r="F109" t="s">
        <v>5569</v>
      </c>
      <c r="G109" s="186">
        <v>40029013</v>
      </c>
      <c r="H109" s="187" t="s">
        <v>2497</v>
      </c>
      <c r="I109" s="187" t="s">
        <v>735</v>
      </c>
      <c r="J109" s="187">
        <v>1</v>
      </c>
      <c r="K109" s="187" t="s">
        <v>2510</v>
      </c>
      <c r="L109" s="187" t="s">
        <v>2561</v>
      </c>
      <c r="M109" s="201">
        <v>43511</v>
      </c>
      <c r="N109" s="198" t="s">
        <v>5570</v>
      </c>
      <c r="O109" s="189">
        <v>55217</v>
      </c>
      <c r="P109" s="189" t="s">
        <v>2498</v>
      </c>
      <c r="Q109" s="189" t="s">
        <v>734</v>
      </c>
      <c r="R109" s="189">
        <v>2</v>
      </c>
      <c r="S109" s="189" t="s">
        <v>2511</v>
      </c>
      <c r="T109" s="189" t="s">
        <v>2506</v>
      </c>
      <c r="U109" s="204">
        <v>43511</v>
      </c>
      <c r="V109" s="198" t="s">
        <v>5571</v>
      </c>
      <c r="W109" s="187">
        <v>7811286</v>
      </c>
      <c r="X109" s="187" t="s">
        <v>2499</v>
      </c>
      <c r="Y109" s="187" t="s">
        <v>734</v>
      </c>
      <c r="Z109" s="187">
        <v>2</v>
      </c>
      <c r="AA109" s="187" t="s">
        <v>2512</v>
      </c>
      <c r="AB109" s="187" t="s">
        <v>2507</v>
      </c>
      <c r="AC109" s="201">
        <v>43511</v>
      </c>
      <c r="AD109" s="198" t="s">
        <v>5572</v>
      </c>
      <c r="AE109" s="188">
        <v>5812608</v>
      </c>
      <c r="AF109" s="188" t="s">
        <v>2499</v>
      </c>
      <c r="AG109" s="188" t="s">
        <v>734</v>
      </c>
      <c r="AH109" s="188">
        <v>2</v>
      </c>
      <c r="AI109" s="188" t="s">
        <v>2513</v>
      </c>
      <c r="AJ109" s="188" t="s">
        <v>2508</v>
      </c>
      <c r="AK109" s="207">
        <v>43511</v>
      </c>
      <c r="AL109" s="198" t="s">
        <v>5573</v>
      </c>
      <c r="AM109" s="187">
        <v>1113858</v>
      </c>
      <c r="AN109" s="187" t="s">
        <v>2500</v>
      </c>
      <c r="AO109" s="187" t="s">
        <v>735</v>
      </c>
      <c r="AP109" s="187">
        <v>1</v>
      </c>
      <c r="AQ109" s="187" t="s">
        <v>2514</v>
      </c>
      <c r="AR109" s="187" t="s">
        <v>2509</v>
      </c>
      <c r="AS109" s="201">
        <v>43511</v>
      </c>
      <c r="AT109" s="188" t="s">
        <v>5574</v>
      </c>
      <c r="AU109" s="188" t="s">
        <v>445</v>
      </c>
      <c r="AV109" s="188" t="s">
        <v>445</v>
      </c>
      <c r="AW109" s="188">
        <v>0</v>
      </c>
      <c r="AX109" s="188" t="b">
        <v>0</v>
      </c>
      <c r="AY109" s="188" t="s">
        <v>445</v>
      </c>
      <c r="AZ109" s="188" t="s">
        <v>445</v>
      </c>
      <c r="BA109" s="207">
        <v>43511</v>
      </c>
      <c r="BB109" s="198" t="s">
        <v>5575</v>
      </c>
      <c r="BC109" s="187" t="s">
        <v>445</v>
      </c>
      <c r="BD109" s="187" t="s">
        <v>445</v>
      </c>
      <c r="BE109" s="187">
        <v>0</v>
      </c>
      <c r="BF109" s="187" t="b">
        <v>0</v>
      </c>
      <c r="BG109" s="187" t="s">
        <v>2515</v>
      </c>
      <c r="BH109" s="187" t="s">
        <v>445</v>
      </c>
      <c r="BI109" s="200">
        <v>43511</v>
      </c>
      <c r="BJ109" s="188" t="s">
        <v>5576</v>
      </c>
      <c r="BK109" s="188" t="s">
        <v>445</v>
      </c>
      <c r="BL109" s="188" t="s">
        <v>445</v>
      </c>
      <c r="BM109" s="188">
        <v>0</v>
      </c>
      <c r="BN109" s="188" t="b">
        <v>0</v>
      </c>
      <c r="BO109" s="188" t="s">
        <v>445</v>
      </c>
      <c r="BP109" s="188">
        <v>0</v>
      </c>
      <c r="BQ109" s="207">
        <v>43511</v>
      </c>
      <c r="BR109" s="198" t="s">
        <v>5577</v>
      </c>
      <c r="BS109" s="187" t="s">
        <v>445</v>
      </c>
      <c r="BT109" s="187" t="s">
        <v>445</v>
      </c>
      <c r="BU109" s="187">
        <v>0</v>
      </c>
      <c r="BV109" s="187" t="b">
        <v>0</v>
      </c>
      <c r="BW109" s="187" t="s">
        <v>445</v>
      </c>
      <c r="BX109" s="187" t="s">
        <v>445</v>
      </c>
      <c r="BY109" s="200">
        <v>43511</v>
      </c>
      <c r="BZ109" s="188" t="s">
        <v>5578</v>
      </c>
      <c r="CA109" s="188" t="s">
        <v>445</v>
      </c>
      <c r="CB109" s="188" t="s">
        <v>445</v>
      </c>
      <c r="CC109" s="188">
        <v>0</v>
      </c>
      <c r="CD109" s="188" t="b">
        <v>0</v>
      </c>
      <c r="CE109" s="188" t="s">
        <v>445</v>
      </c>
      <c r="CF109" s="188" t="s">
        <v>445</v>
      </c>
      <c r="CG109" s="207">
        <v>43511</v>
      </c>
      <c r="CH109" s="198" t="s">
        <v>5579</v>
      </c>
      <c r="CI109" s="188" t="e">
        <v>#N/A</v>
      </c>
      <c r="CJ109" s="188" t="e">
        <v>#N/A</v>
      </c>
      <c r="CK109" s="188" t="e">
        <v>#N/A</v>
      </c>
      <c r="CL109" s="188" t="e">
        <v>#N/A</v>
      </c>
      <c r="CM109" s="188" t="e">
        <v>#N/A</v>
      </c>
      <c r="CN109" s="188" t="e">
        <v>#N/A</v>
      </c>
      <c r="CO109" s="195" t="e">
        <v>#N/A</v>
      </c>
      <c r="CP109" s="188" t="s">
        <v>5580</v>
      </c>
      <c r="CQ109" s="187" t="s">
        <v>445</v>
      </c>
      <c r="CR109" s="187" t="s">
        <v>445</v>
      </c>
      <c r="CS109" s="187">
        <v>0</v>
      </c>
      <c r="CT109" s="187" t="b">
        <v>0</v>
      </c>
      <c r="CU109" s="187" t="s">
        <v>445</v>
      </c>
      <c r="CV109" s="187" t="s">
        <v>445</v>
      </c>
      <c r="CW109" s="200">
        <v>43511</v>
      </c>
      <c r="CX109" s="184" t="str">
        <f t="shared" si="10"/>
        <v>UGA001People in Need</v>
      </c>
      <c r="CY109" s="184">
        <f>IF(LOOKUP(2,1/(Log!$K$1:$K$7986=CX109),Log!$E$1:$E$7986)="x","x",ROUND(LOOKUP(2,1/(Log!$K$1:$K$7986=CX109),Log!$E$1:$E$7986),-3))</f>
        <v>1514000</v>
      </c>
      <c r="CZ109" s="188" t="str">
        <f>LOOKUP(2,1/('[4]Raw data'!$K$1:$K$7986=CX109),'[4]Raw data'!$F$1:$F$7986)</f>
        <v>UNHCR/REACH 08/2018
UNHCR 1/2019
OCHA 10/2018</v>
      </c>
      <c r="DA109" s="188" t="str">
        <f>LOOKUP(2,1/('[4]Raw data'!$K$1:$K$7986=CX109),'[4]Raw data'!$G$1:$G$7986)</f>
        <v>Medium</v>
      </c>
      <c r="DB109" s="188">
        <f>LOOKUP(2,1/('[4]Raw data'!$K$1:$K$7986=CX109),'[4]Raw data'!$H$1:$H$7986)</f>
        <v>2</v>
      </c>
      <c r="DC109" s="188" t="str">
        <f>LOOKUP(2,1/('[4]Raw data'!$K$1:$K$7986=CX109),'[4]Raw data'!$J$1:$J$7986)</f>
        <v>cummulative number of the 3 crisis</v>
      </c>
      <c r="DD109" s="188" t="str">
        <f>LOOKUP(2,1/('[4]Raw data'!$K$1:$K$7986=CX109),'[4]Raw data'!$I$1:$I$7986)</f>
        <v>https://data2.unhcr.org/en/documents/download/65982
https://reliefweb.int/sites/reliefweb.int/files/resources/67906.pdf
https://reliefweb.int/sites/reliefweb.int/files/resources/GLR_humanitarian_snapshot_11Dec2018_final.pdf</v>
      </c>
      <c r="DE109" s="207">
        <f>LOOKUP(2,1/('[4]Raw data'!$K$1:$K$7986=CX109),'[4]Raw data'!$L$1:$L$7986)</f>
        <v>43511</v>
      </c>
      <c r="DF109" s="197" t="str">
        <f t="shared" si="11"/>
        <v>UGA001People facing minimal humanitarian needs (level 1)</v>
      </c>
      <c r="DG109" s="183">
        <f>IF(LOOKUP(2,1/(Log!$K$1:$K$7986=DF109),Log!$E$1:$E$7986)="x","x",ROUND(LOOKUP(2,1/(Log!$K$1:$K$7986=DF109),Log!$E$1:$E$7986),-3))</f>
        <v>425000</v>
      </c>
      <c r="DH109" s="187" t="str">
        <f>LOOKUP(2,1/('[4]Raw data'!$K$1:$K$7986=DF109),'[4]Raw data'!$F$1:$F$7986)</f>
        <v>UNHCR/REACH 08/2018
UNHCR 1/2019
OCHA 10/2018</v>
      </c>
      <c r="DI109" s="187" t="str">
        <f>LOOKUP(2,1/('[4]Raw data'!$K$1:$K$7986=DF109),'[4]Raw data'!$G$1:$G$7986)</f>
        <v>Low</v>
      </c>
      <c r="DJ109" s="187">
        <f>LOOKUP(2,1/('[4]Raw data'!$K$1:$K$7986=DF109),'[4]Raw data'!$H$1:$H$7986)</f>
        <v>3</v>
      </c>
      <c r="DK109" s="187" t="str">
        <f>LOOKUP(2,1/('[4]Raw data'!$K$1:$K$7986=DF109),'[4]Raw data'!$J$1:$J$7986)</f>
        <v>cummulative number of the 3 crisis</v>
      </c>
      <c r="DL109" s="187" t="str">
        <f>LOOKUP(2,1/('[4]Raw data'!$K$1:$K$7986=DF109),'[4]Raw data'!$I$1:$I$7986)</f>
        <v>https://data2.unhcr.org/en/documents/download/65982
https://reliefweb.int/sites/reliefweb.int/files/resources/67906.pdf
https://reliefweb.int/sites/reliefweb.int/files/resources/GLR_humanitarian_snapshot_11Dec2018_final.pdf</v>
      </c>
      <c r="DM109" s="200">
        <f>LOOKUP(2,1/('[4]Raw data'!$K$1:$K$7986=DF109),'[4]Raw data'!$L$1:$L$7986)</f>
        <v>43511</v>
      </c>
      <c r="DN109" s="188" t="str">
        <f t="shared" si="6"/>
        <v>UGA001People facing stressed humanitarian needs (level 2)</v>
      </c>
      <c r="DO109" s="184">
        <f>IF(LOOKUP(2,1/(Log!$K$1:$K$7986=DN109),Log!$E$1:$E$7986)="x","x",ROUND(LOOKUP(2,1/(Log!$K$1:$K$7986=DN109),Log!$E$1:$E$7986),-3))</f>
        <v>511000</v>
      </c>
      <c r="DP109" s="188" t="str">
        <f>LOOKUP(2,1/('[4]Raw data'!$K$1:$K$7986=DN109),'[4]Raw data'!$F$1:$F$7986)</f>
        <v>UNHCR/REACH 08/2018
UNHCR 1/2019
OCHA 10/2018</v>
      </c>
      <c r="DQ109" s="188" t="str">
        <f>LOOKUP(2,1/('[4]Raw data'!$K$1:$K$7986=DN109),'[4]Raw data'!$G$1:$G$7986)</f>
        <v>Low</v>
      </c>
      <c r="DR109" s="188">
        <f>LOOKUP(2,1/('[4]Raw data'!$K$1:$K$7986=DN109),'[4]Raw data'!$H$1:$H$7986)</f>
        <v>3</v>
      </c>
      <c r="DS109" s="188" t="str">
        <f>LOOKUP(2,1/('[4]Raw data'!$K$1:$K$7986=DN109),'[4]Raw data'!$J$1:$J$7986)</f>
        <v>cummulative number of the 3 crisis</v>
      </c>
      <c r="DT109" s="188" t="str">
        <f>LOOKUP(2,1/('[4]Raw data'!$K$1:$K$7986=DN109),'[4]Raw data'!$I$1:$I$7986)</f>
        <v>https://data2.unhcr.org/en/documents/download/65982
https://reliefweb.int/sites/reliefweb.int/files/resources/67906.pdf
https://reliefweb.int/sites/reliefweb.int/files/resources/GLR_humanitarian_snapshot_11Dec2018_final.pdf</v>
      </c>
      <c r="DU109" s="207">
        <f>LOOKUP(2,1/('[4]Raw data'!$K$1:$K$7986=DN109),'[4]Raw data'!$L$1:$L$7986)</f>
        <v>43511</v>
      </c>
      <c r="DV109" s="198" t="str">
        <f t="shared" si="7"/>
        <v>UGA001People  facing moderate humanitarian needs (level 3)</v>
      </c>
      <c r="DW109" s="183">
        <f>IF(LOOKUP(2,1/(Log!$K$1:$K$7986=DV109),Log!$E$1:$E$7986)="x","x",ROUND(LOOKUP(2,1/(Log!$K$1:$K$7986=DV109),Log!$E$1:$E$7986),-3))</f>
        <v>578000</v>
      </c>
      <c r="DX109" s="187" t="str">
        <f>LOOKUP(2,1/('[4]Raw data'!$K$1:$K$7986=DV109),'[4]Raw data'!$F$1:$F$7986)</f>
        <v>UNHCR/REACH 08/2018
UNHCR 1/2019
OCHA 10/2018</v>
      </c>
      <c r="DY109" s="187" t="str">
        <f>LOOKUP(2,1/('[4]Raw data'!$K$1:$K$7986=DV109),'[4]Raw data'!$G$1:$G$7986)</f>
        <v>Low</v>
      </c>
      <c r="DZ109" s="187">
        <f>LOOKUP(2,1/('[4]Raw data'!$K$1:$K$7986=DV109),'[4]Raw data'!$H$1:$H$7986)</f>
        <v>3</v>
      </c>
      <c r="EA109" s="187" t="str">
        <f>LOOKUP(2,1/('[4]Raw data'!$K$1:$K$7986=DV109),'[4]Raw data'!$J$1:$J$7986)</f>
        <v>cummulative number of the 3 crisis</v>
      </c>
      <c r="EB109" s="187" t="str">
        <f>LOOKUP(2,1/('[4]Raw data'!$K$1:$K$7986=DV109),'[4]Raw data'!$I$1:$I$7986)</f>
        <v>https://data2.unhcr.org/en/documents/download/65982
https://reliefweb.int/sites/reliefweb.int/files/resources/67906.pdf
https://reliefweb.int/sites/reliefweb.int/files/resources/GLR_humanitarian_snapshot_11Dec2018_final.pdf</v>
      </c>
      <c r="EC109" s="200">
        <f>LOOKUP(2,1/('[4]Raw data'!$K$1:$K$7986=DV109),'[4]Raw data'!$L$1:$L$7986)</f>
        <v>43511</v>
      </c>
      <c r="ED109" s="188" t="str">
        <f t="shared" si="8"/>
        <v>UGA001People facing severe humanitarian needs (level 4)</v>
      </c>
      <c r="EE109" s="184">
        <f>IF(LOOKUP(2,1/(Log!$K$1:$K$7986=ED109),Log!$E$1:$E$7986)="x","x",ROUND(LOOKUP(2,1/(Log!$K$1:$K$7986=ED109),Log!$E$1:$E$7986),-3))</f>
        <v>0</v>
      </c>
      <c r="EF109" s="188" t="str">
        <f>LOOKUP(2,1/('[4]Raw data'!$K$1:$K$7986=ED109),'[4]Raw data'!$F$1:$F$7986)</f>
        <v>UNHCR/REACH 08/2018
UNHCR 1/2019
OCHA 10/2018</v>
      </c>
      <c r="EG109" s="188" t="str">
        <f>LOOKUP(2,1/('[4]Raw data'!$K$1:$K$7986=ED109),'[4]Raw data'!$G$1:$G$7986)</f>
        <v>Low</v>
      </c>
      <c r="EH109" s="188">
        <f>LOOKUP(2,1/('[4]Raw data'!$K$1:$K$7986=ED109),'[4]Raw data'!$H$1:$H$7986)</f>
        <v>3</v>
      </c>
      <c r="EI109" s="188" t="str">
        <f>LOOKUP(2,1/('[4]Raw data'!$K$1:$K$7986=ED109),'[4]Raw data'!$J$1:$J$7986)</f>
        <v>cummulative number of the 3 crisis</v>
      </c>
      <c r="EJ109" s="188" t="str">
        <f>LOOKUP(2,1/('[4]Raw data'!$K$1:$K$7986=ED109),'[4]Raw data'!$I$1:$I$7986)</f>
        <v>https://data2.unhcr.org/en/documents/download/65982
https://reliefweb.int/sites/reliefweb.int/files/resources/67906.pdf
https://reliefweb.int/sites/reliefweb.int/files/resources/GLR_humanitarian_snapshot_11Dec2018_final.pdf</v>
      </c>
      <c r="EK109" s="207">
        <f>LOOKUP(2,1/('[4]Raw data'!$K$1:$K$7986=ED109),'[4]Raw data'!$L$1:$L$7986)</f>
        <v>43511</v>
      </c>
      <c r="EL109" s="198" t="str">
        <f t="shared" si="9"/>
        <v>UGA001People facing extreme humanitarian needs (level 5)</v>
      </c>
      <c r="EM109" s="183">
        <f>IF(LOOKUP(2,1/(Log!$K$1:$K$7986=EL109),Log!$E$1:$E$7986)="x","x",ROUND(LOOKUP(2,1/(Log!$K$1:$K$7986=EL109),Log!$E$1:$E$7986),-3))</f>
        <v>0</v>
      </c>
      <c r="EN109" s="187" t="str">
        <f>LOOKUP(2,1/('[4]Raw data'!$K$1:$K$7986=EL109),'[4]Raw data'!$F$1:$F$7986)</f>
        <v>UNHCR/REACH 08/2018
UNHCR 1/2019
OCHA 10/2018</v>
      </c>
      <c r="EO109" s="187" t="str">
        <f>LOOKUP(2,1/('[4]Raw data'!$K$1:$K$7986=EL109),'[4]Raw data'!$G$1:$G$7986)</f>
        <v>Medium</v>
      </c>
      <c r="EP109" s="187">
        <f>LOOKUP(2,1/('[4]Raw data'!$K$1:$K$7986=EL109),'[4]Raw data'!$H$1:$H$7986)</f>
        <v>2</v>
      </c>
      <c r="EQ109" s="187" t="str">
        <f>LOOKUP(2,1/('[4]Raw data'!$K$1:$K$7986=EL109),'[4]Raw data'!$J$1:$J$7986)</f>
        <v>cummulative number of the 3 crisis</v>
      </c>
      <c r="ER109" s="187" t="str">
        <f>LOOKUP(2,1/('[4]Raw data'!$K$1:$K$7986=EL109),'[4]Raw data'!$I$1:$I$7986)</f>
        <v>https://data2.unhcr.org/en/documents/download/65982
https://reliefweb.int/sites/reliefweb.int/files/resources/67906.pdf
https://reliefweb.int/sites/reliefweb.int/files/resources/GLR_humanitarian_snapshot_11Dec2018_final.pdf</v>
      </c>
      <c r="ES109" s="200">
        <f>LOOKUP(2,1/('[4]Raw data'!$K$1:$K$7986=EL109),'[4]Raw data'!$L$1:$L$7986)</f>
        <v>43511</v>
      </c>
      <c r="ET109" s="188" t="s">
        <v>5581</v>
      </c>
      <c r="EU109" s="188" t="s">
        <v>445</v>
      </c>
      <c r="EV109" s="188" t="s">
        <v>445</v>
      </c>
      <c r="EW109" s="188">
        <v>0</v>
      </c>
      <c r="EX109" s="188" t="b">
        <v>0</v>
      </c>
      <c r="EY109" s="188" t="s">
        <v>445</v>
      </c>
      <c r="EZ109" s="188" t="s">
        <v>445</v>
      </c>
      <c r="FA109" s="207">
        <v>43511</v>
      </c>
      <c r="FB109" s="198" t="s">
        <v>5582</v>
      </c>
      <c r="FC109" s="187">
        <v>3</v>
      </c>
      <c r="FD109" s="187" t="s">
        <v>2502</v>
      </c>
      <c r="FE109" s="187">
        <v>0</v>
      </c>
      <c r="FF109" s="187" t="b">
        <v>0</v>
      </c>
      <c r="FG109" s="187" t="s">
        <v>2517</v>
      </c>
      <c r="FH109" s="187" t="s">
        <v>2562</v>
      </c>
      <c r="FI109" s="200">
        <v>43511</v>
      </c>
      <c r="FJ109" s="198" t="s">
        <v>5583</v>
      </c>
      <c r="FK109" s="188">
        <v>0</v>
      </c>
      <c r="FL109" s="188" t="s">
        <v>2503</v>
      </c>
      <c r="FM109" s="188">
        <v>0</v>
      </c>
      <c r="FN109" s="188" t="b">
        <v>0</v>
      </c>
      <c r="FO109" s="188" t="s">
        <v>2518</v>
      </c>
      <c r="FP109" s="184">
        <v>0</v>
      </c>
      <c r="FQ109" s="206">
        <v>43511</v>
      </c>
      <c r="FR109" s="198" t="s">
        <v>5584</v>
      </c>
      <c r="FS109" s="187">
        <v>0</v>
      </c>
      <c r="FT109" s="187" t="s">
        <v>2503</v>
      </c>
      <c r="FU109" s="187">
        <v>0</v>
      </c>
      <c r="FV109" s="187" t="b">
        <v>0</v>
      </c>
      <c r="FW109" s="187" t="s">
        <v>2518</v>
      </c>
      <c r="FX109" s="187">
        <v>0</v>
      </c>
      <c r="FY109" s="200">
        <v>43511</v>
      </c>
      <c r="FZ109" s="188" t="s">
        <v>5585</v>
      </c>
      <c r="GA109" s="188">
        <v>0</v>
      </c>
      <c r="GB109" s="188" t="s">
        <v>2504</v>
      </c>
      <c r="GC109" s="188">
        <v>0</v>
      </c>
      <c r="GD109" s="188" t="b">
        <v>0</v>
      </c>
      <c r="GE109" s="188">
        <v>0</v>
      </c>
      <c r="GF109" s="188">
        <v>0</v>
      </c>
      <c r="GG109" s="207">
        <v>43511</v>
      </c>
      <c r="GH109" s="198" t="s">
        <v>5586</v>
      </c>
      <c r="GI109" s="187">
        <v>0</v>
      </c>
      <c r="GJ109" s="187" t="s">
        <v>2504</v>
      </c>
      <c r="GK109" s="187">
        <v>0</v>
      </c>
      <c r="GL109" s="187" t="b">
        <v>0</v>
      </c>
      <c r="GM109" s="187">
        <v>0</v>
      </c>
      <c r="GN109" s="187">
        <v>0</v>
      </c>
      <c r="GO109" s="200">
        <v>43511</v>
      </c>
      <c r="GP109" s="188" t="s">
        <v>5587</v>
      </c>
      <c r="GQ109" s="188">
        <v>0</v>
      </c>
      <c r="GR109" s="188" t="s">
        <v>2504</v>
      </c>
      <c r="GS109" s="188">
        <v>0</v>
      </c>
      <c r="GT109" s="188" t="b">
        <v>0</v>
      </c>
      <c r="GU109" s="188">
        <v>0</v>
      </c>
      <c r="GV109" s="188">
        <v>0</v>
      </c>
      <c r="GW109" s="207">
        <v>43511</v>
      </c>
      <c r="GX109" s="198" t="s">
        <v>5588</v>
      </c>
      <c r="GY109" s="187">
        <v>0</v>
      </c>
      <c r="GZ109" s="187" t="s">
        <v>2504</v>
      </c>
      <c r="HA109" s="187">
        <v>0</v>
      </c>
      <c r="HB109" s="187" t="b">
        <v>0</v>
      </c>
      <c r="HC109" s="187">
        <v>0</v>
      </c>
      <c r="HD109" s="187">
        <v>0</v>
      </c>
      <c r="HE109" s="200">
        <v>43511</v>
      </c>
      <c r="HF109" s="188" t="s">
        <v>5589</v>
      </c>
      <c r="HG109" s="188">
        <v>0</v>
      </c>
      <c r="HH109" s="188" t="s">
        <v>2504</v>
      </c>
      <c r="HI109" s="188">
        <v>0</v>
      </c>
      <c r="HJ109" s="188" t="b">
        <v>0</v>
      </c>
      <c r="HK109" s="188">
        <v>0</v>
      </c>
      <c r="HL109" s="188">
        <v>0</v>
      </c>
      <c r="HM109" s="207">
        <v>43511</v>
      </c>
      <c r="HN109" s="198" t="s">
        <v>5590</v>
      </c>
      <c r="HO109" s="187">
        <v>0</v>
      </c>
      <c r="HP109" s="187" t="s">
        <v>2504</v>
      </c>
      <c r="HQ109" s="187">
        <v>0</v>
      </c>
      <c r="HR109" s="187" t="b">
        <v>0</v>
      </c>
      <c r="HS109" s="187">
        <v>0</v>
      </c>
      <c r="HT109" s="187">
        <v>0</v>
      </c>
      <c r="HU109" s="200">
        <v>43511</v>
      </c>
      <c r="HV109" s="188" t="s">
        <v>5591</v>
      </c>
      <c r="HW109" s="188">
        <v>0</v>
      </c>
      <c r="HX109" s="188" t="s">
        <v>2504</v>
      </c>
      <c r="HY109" s="188">
        <v>0</v>
      </c>
      <c r="HZ109" s="188" t="b">
        <v>0</v>
      </c>
      <c r="IA109" s="188">
        <v>0</v>
      </c>
      <c r="IB109" s="188">
        <v>0</v>
      </c>
      <c r="IC109" s="207">
        <v>43511</v>
      </c>
      <c r="ID109" s="198" t="s">
        <v>5592</v>
      </c>
      <c r="IE109" s="187">
        <v>0</v>
      </c>
      <c r="IF109" s="187" t="s">
        <v>2504</v>
      </c>
      <c r="IG109" s="187">
        <v>0</v>
      </c>
      <c r="IH109" s="187" t="b">
        <v>0</v>
      </c>
      <c r="II109" s="187">
        <v>0</v>
      </c>
      <c r="IJ109" s="187">
        <v>0</v>
      </c>
      <c r="IK109" s="200">
        <v>43511</v>
      </c>
      <c r="IL109" s="188" t="s">
        <v>5593</v>
      </c>
      <c r="IM109" s="188">
        <v>1</v>
      </c>
      <c r="IN109" s="188" t="s">
        <v>2504</v>
      </c>
      <c r="IO109" s="188">
        <v>0</v>
      </c>
      <c r="IP109" s="188" t="e">
        <v>#REF!</v>
      </c>
      <c r="IQ109" s="188">
        <v>0</v>
      </c>
      <c r="IR109" s="188">
        <v>0</v>
      </c>
      <c r="IS109" s="207">
        <v>43511</v>
      </c>
    </row>
    <row r="110" spans="1:253" x14ac:dyDescent="0.3">
      <c r="A110" t="s">
        <v>799</v>
      </c>
      <c r="B110" t="s">
        <v>862</v>
      </c>
      <c r="C110" t="s">
        <v>846</v>
      </c>
      <c r="D110" t="str">
        <f>Lists!C:C</f>
        <v>Uganda</v>
      </c>
      <c r="E110" t="s">
        <v>334</v>
      </c>
      <c r="F110" t="s">
        <v>5594</v>
      </c>
      <c r="G110" s="186">
        <v>40029013</v>
      </c>
      <c r="H110" s="187" t="s">
        <v>2519</v>
      </c>
      <c r="I110" s="187" t="s">
        <v>735</v>
      </c>
      <c r="J110" s="187">
        <v>1</v>
      </c>
      <c r="K110" s="187" t="s">
        <v>2510</v>
      </c>
      <c r="L110" s="187" t="s">
        <v>2523</v>
      </c>
      <c r="M110" s="201">
        <v>43511</v>
      </c>
      <c r="N110" s="198" t="s">
        <v>5595</v>
      </c>
      <c r="O110" s="189">
        <v>20441</v>
      </c>
      <c r="P110" s="189" t="s">
        <v>2520</v>
      </c>
      <c r="Q110" s="189" t="s">
        <v>734</v>
      </c>
      <c r="R110" s="189">
        <v>2</v>
      </c>
      <c r="S110" s="189" t="s">
        <v>2526</v>
      </c>
      <c r="T110" s="189" t="s">
        <v>2524</v>
      </c>
      <c r="U110" s="204">
        <v>43511</v>
      </c>
      <c r="V110" s="198" t="s">
        <v>5596</v>
      </c>
      <c r="W110" s="187">
        <v>3299299</v>
      </c>
      <c r="X110" s="187" t="s">
        <v>2521</v>
      </c>
      <c r="Y110" s="187" t="s">
        <v>734</v>
      </c>
      <c r="Z110" s="187">
        <v>2</v>
      </c>
      <c r="AA110" s="187" t="s">
        <v>2527</v>
      </c>
      <c r="AB110" s="187" t="s">
        <v>2525</v>
      </c>
      <c r="AC110" s="201">
        <v>43511</v>
      </c>
      <c r="AD110" s="198" t="s">
        <v>5597</v>
      </c>
      <c r="AE110" s="188">
        <v>3304597</v>
      </c>
      <c r="AF110" s="188" t="s">
        <v>2521</v>
      </c>
      <c r="AG110" s="188" t="s">
        <v>734</v>
      </c>
      <c r="AH110" s="188">
        <v>2</v>
      </c>
      <c r="AI110" s="188" t="s">
        <v>2528</v>
      </c>
      <c r="AJ110" s="188" t="s">
        <v>2525</v>
      </c>
      <c r="AK110" s="207">
        <v>43511</v>
      </c>
      <c r="AL110" s="198" t="s">
        <v>5598</v>
      </c>
      <c r="AM110" s="187">
        <v>794397</v>
      </c>
      <c r="AN110" s="187" t="s">
        <v>2500</v>
      </c>
      <c r="AO110" s="187" t="s">
        <v>735</v>
      </c>
      <c r="AP110" s="187">
        <v>1</v>
      </c>
      <c r="AQ110" s="187" t="s">
        <v>2529</v>
      </c>
      <c r="AR110" s="187" t="s">
        <v>2509</v>
      </c>
      <c r="AS110" s="201">
        <v>43511</v>
      </c>
      <c r="AT110" s="188" t="s">
        <v>5599</v>
      </c>
      <c r="AU110" s="188" t="s">
        <v>445</v>
      </c>
      <c r="AV110" s="188">
        <v>0</v>
      </c>
      <c r="AW110" s="188">
        <v>0</v>
      </c>
      <c r="AX110" s="188" t="b">
        <v>0</v>
      </c>
      <c r="AY110" s="188">
        <v>0</v>
      </c>
      <c r="AZ110" s="188">
        <v>0</v>
      </c>
      <c r="BA110" s="207">
        <v>43511</v>
      </c>
      <c r="BB110" s="198" t="s">
        <v>5600</v>
      </c>
      <c r="BC110" s="187" t="s">
        <v>445</v>
      </c>
      <c r="BD110" s="187">
        <v>0</v>
      </c>
      <c r="BE110" s="187">
        <v>0</v>
      </c>
      <c r="BF110" s="187" t="b">
        <v>0</v>
      </c>
      <c r="BG110" s="187" t="s">
        <v>2515</v>
      </c>
      <c r="BH110" s="187">
        <v>0</v>
      </c>
      <c r="BI110" s="200">
        <v>43511</v>
      </c>
      <c r="BJ110" s="188" t="s">
        <v>5601</v>
      </c>
      <c r="BK110" s="188" t="s">
        <v>445</v>
      </c>
      <c r="BL110" s="188">
        <v>0</v>
      </c>
      <c r="BM110" s="188">
        <v>0</v>
      </c>
      <c r="BN110" s="188" t="b">
        <v>0</v>
      </c>
      <c r="BO110" s="188">
        <v>0</v>
      </c>
      <c r="BP110" s="188" t="s">
        <v>1416</v>
      </c>
      <c r="BQ110" s="207">
        <v>43511</v>
      </c>
      <c r="BR110" s="198" t="s">
        <v>5602</v>
      </c>
      <c r="BS110" s="187" t="s">
        <v>445</v>
      </c>
      <c r="BT110" s="187">
        <v>0</v>
      </c>
      <c r="BU110" s="187">
        <v>0</v>
      </c>
      <c r="BV110" s="187" t="b">
        <v>0</v>
      </c>
      <c r="BW110" s="187">
        <v>0</v>
      </c>
      <c r="BX110" s="187">
        <v>0</v>
      </c>
      <c r="BY110" s="200">
        <v>43511</v>
      </c>
      <c r="BZ110" s="188" t="s">
        <v>5603</v>
      </c>
      <c r="CA110" s="188" t="s">
        <v>445</v>
      </c>
      <c r="CB110" s="188">
        <v>0</v>
      </c>
      <c r="CC110" s="188">
        <v>0</v>
      </c>
      <c r="CD110" s="188" t="b">
        <v>0</v>
      </c>
      <c r="CE110" s="188">
        <v>0</v>
      </c>
      <c r="CF110" s="188">
        <v>0</v>
      </c>
      <c r="CG110" s="207">
        <v>43511</v>
      </c>
      <c r="CH110" s="198" t="s">
        <v>5604</v>
      </c>
      <c r="CI110" s="188" t="e">
        <v>#N/A</v>
      </c>
      <c r="CJ110" s="188" t="e">
        <v>#N/A</v>
      </c>
      <c r="CK110" s="188" t="e">
        <v>#N/A</v>
      </c>
      <c r="CL110" s="188" t="e">
        <v>#N/A</v>
      </c>
      <c r="CM110" s="188" t="e">
        <v>#N/A</v>
      </c>
      <c r="CN110" s="188" t="e">
        <v>#N/A</v>
      </c>
      <c r="CO110" s="195" t="e">
        <v>#N/A</v>
      </c>
      <c r="CP110" s="188" t="s">
        <v>5605</v>
      </c>
      <c r="CQ110" s="187" t="s">
        <v>445</v>
      </c>
      <c r="CR110" s="187">
        <v>0</v>
      </c>
      <c r="CS110" s="187">
        <v>0</v>
      </c>
      <c r="CT110" s="187" t="b">
        <v>0</v>
      </c>
      <c r="CU110" s="187">
        <v>0</v>
      </c>
      <c r="CV110" s="187">
        <v>0</v>
      </c>
      <c r="CW110" s="200">
        <v>43511</v>
      </c>
      <c r="CX110" s="184" t="str">
        <f t="shared" si="10"/>
        <v>UGA002People in Need</v>
      </c>
      <c r="CY110" s="184">
        <f>IF(LOOKUP(2,1/(Log!$K$1:$K$7986=CX110),Log!$E$1:$E$7986)="x","x",ROUND(LOOKUP(2,1/(Log!$K$1:$K$7986=CX110),Log!$E$1:$E$7986),-3))</f>
        <v>794000</v>
      </c>
      <c r="CZ110" s="188" t="str">
        <f>LOOKUP(2,1/('[4]Raw data'!$K$1:$K$7986=CX110),'[4]Raw data'!$F$1:$F$7986)</f>
        <v xml:space="preserve">UNHCR/REACH 08/2018
UNHCR 1/2019
</v>
      </c>
      <c r="DA110" s="188" t="str">
        <f>LOOKUP(2,1/('[4]Raw data'!$K$1:$K$7986=CX110),'[4]Raw data'!$G$1:$G$7986)</f>
        <v>Low</v>
      </c>
      <c r="DB110" s="188">
        <f>LOOKUP(2,1/('[4]Raw data'!$K$1:$K$7986=CX110),'[4]Raw data'!$H$1:$H$7986)</f>
        <v>3</v>
      </c>
      <c r="DC110" s="188" t="str">
        <f>LOOKUP(2,1/('[4]Raw data'!$K$1:$K$7986=CX110),'[4]Raw data'!$J$1:$J$7986)</f>
        <v xml:space="preserve">It is estimated that all refugees are in need. Even though some members of the host communities are negativly affected by the refugee influx, there are many positive effects for many host communties such as market access, employment opporuntities, availability of new health and educational services. The needs of host community members, if any, are not caused by the refugee influx but are rather developmental issues. Therefore, they are not considered in this calculation. </v>
      </c>
      <c r="DD110" s="188" t="str">
        <f>LOOKUP(2,1/('[4]Raw data'!$K$1:$K$7986=CX110),'[4]Raw data'!$I$1:$I$7986)</f>
        <v>https://data2.unhcr.org/en/documents/download/65982
https://reliefweb.int/sites/reliefweb.int/files/resources/67906.pdf
https://reliefweb.int/sites/reliefweb.int/files/resources/GLR_humanitarian_snapshot_11Dec2018_final.pdf</v>
      </c>
      <c r="DE110" s="207">
        <f>LOOKUP(2,1/('[4]Raw data'!$K$1:$K$7986=CX110),'[4]Raw data'!$L$1:$L$7986)</f>
        <v>43511</v>
      </c>
      <c r="DF110" s="197" t="str">
        <f t="shared" si="11"/>
        <v>UGA002People facing minimal humanitarian needs (level 1)</v>
      </c>
      <c r="DG110" s="183">
        <f>IF(LOOKUP(2,1/(Log!$K$1:$K$7986=DF110),Log!$E$1:$E$7986)="x","x",ROUND(LOOKUP(2,1/(Log!$K$1:$K$7986=DF110),Log!$E$1:$E$7986),-3))</f>
        <v>326000</v>
      </c>
      <c r="DH110" s="187" t="str">
        <f>LOOKUP(2,1/('[4]Raw data'!$K$1:$K$7986=DF110),'[4]Raw data'!$F$1:$F$7986)</f>
        <v xml:space="preserve">UNHCR/REACH 08/2018
UNHCR 1/2019
</v>
      </c>
      <c r="DI110" s="187" t="str">
        <f>LOOKUP(2,1/('[4]Raw data'!$K$1:$K$7986=DF110),'[4]Raw data'!$G$1:$G$7986)</f>
        <v>Low</v>
      </c>
      <c r="DJ110" s="187">
        <f>LOOKUP(2,1/('[4]Raw data'!$K$1:$K$7986=DF110),'[4]Raw data'!$H$1:$H$7986)</f>
        <v>3</v>
      </c>
      <c r="DK110" s="187" t="str">
        <f>LOOKUP(2,1/('[4]Raw data'!$K$1:$K$7986=DF110),'[4]Raw data'!$J$1:$J$7986)</f>
        <v xml:space="preserve">related to the Uganda Joint Multi Sector Needs Assessments: 
REACH states that 41%  (rounded to make it overall 100%)of all South Sudanese refugees (houshold level) staying in the northwest of Uganda (districts hosting South Sudanese refugees) are PIN in 1-3 sectors (the sectors differ a bit to the standard humanitarian sectors but can be compared).  This calculated percentage of the overall PIN is is taken as level 1. </v>
      </c>
      <c r="DL110" s="187" t="str">
        <f>LOOKUP(2,1/('[4]Raw data'!$K$1:$K$7986=DF110),'[4]Raw data'!$I$1:$I$7986)</f>
        <v>https://data2.unhcr.org/en/documents/download/65982
https://reliefweb.int/sites/reliefweb.int/files/resources/67906.pdf
https://reliefweb.int/sites/reliefweb.int/files/resources/GLR_humanitarian_snapshot_11Dec2018_final.pdf</v>
      </c>
      <c r="DM110" s="200">
        <f>LOOKUP(2,1/('[4]Raw data'!$K$1:$K$7986=DF110),'[4]Raw data'!$L$1:$L$7986)</f>
        <v>43511</v>
      </c>
      <c r="DN110" s="188" t="str">
        <f t="shared" si="6"/>
        <v>UGA002People facing stressed humanitarian needs (level 2)</v>
      </c>
      <c r="DO110" s="184">
        <f>IF(LOOKUP(2,1/(Log!$K$1:$K$7986=DN110),Log!$E$1:$E$7986)="x","x",ROUND(LOOKUP(2,1/(Log!$K$1:$K$7986=DN110),Log!$E$1:$E$7986),-3))</f>
        <v>199000</v>
      </c>
      <c r="DP110" s="188" t="str">
        <f>LOOKUP(2,1/('[4]Raw data'!$K$1:$K$7986=DN110),'[4]Raw data'!$F$1:$F$7986)</f>
        <v xml:space="preserve">UNHCR/REACH 08/2018
UNHCR 1/2019
</v>
      </c>
      <c r="DQ110" s="188" t="str">
        <f>LOOKUP(2,1/('[4]Raw data'!$K$1:$K$7986=DN110),'[4]Raw data'!$G$1:$G$7986)</f>
        <v>Low</v>
      </c>
      <c r="DR110" s="188">
        <f>LOOKUP(2,1/('[4]Raw data'!$K$1:$K$7986=DN110),'[4]Raw data'!$H$1:$H$7986)</f>
        <v>3</v>
      </c>
      <c r="DS110" s="188" t="str">
        <f>LOOKUP(2,1/('[4]Raw data'!$K$1:$K$7986=DN110),'[4]Raw data'!$J$1:$J$7986)</f>
        <v xml:space="preserve">related to the Uganda Joint Multi Sector Needs Assessments: 
REACH states that 25%  of all South Sudanese refugees (houshold level) staying in the northwest of Uganda (districts hosting South Sudanese refugees) are PIN in 4 sectors (the sectors differ a bit to the standard humanitarian sectors but can be compared).  This calculated percentage of the overall PIN is is taken as level 2. 
</v>
      </c>
      <c r="DT110" s="188" t="str">
        <f>LOOKUP(2,1/('[4]Raw data'!$K$1:$K$7986=DN110),'[4]Raw data'!$I$1:$I$7986)</f>
        <v>https://data2.unhcr.org/en/documents/download/65982
https://reliefweb.int/sites/reliefweb.int/files/resources/67906.pdf
https://reliefweb.int/sites/reliefweb.int/files/resources/GLR_humanitarian_snapshot_11Dec2018_final.pdf</v>
      </c>
      <c r="DU110" s="207">
        <f>LOOKUP(2,1/('[4]Raw data'!$K$1:$K$7986=DN110),'[4]Raw data'!$L$1:$L$7986)</f>
        <v>43511</v>
      </c>
      <c r="DV110" s="198" t="str">
        <f t="shared" si="7"/>
        <v>UGA002People  facing moderate humanitarian needs (level 3)</v>
      </c>
      <c r="DW110" s="183">
        <f>IF(LOOKUP(2,1/(Log!$K$1:$K$7986=DV110),Log!$E$1:$E$7986)="x","x",ROUND(LOOKUP(2,1/(Log!$K$1:$K$7986=DV110),Log!$E$1:$E$7986),-3))</f>
        <v>270000</v>
      </c>
      <c r="DX110" s="187" t="str">
        <f>LOOKUP(2,1/('[4]Raw data'!$K$1:$K$7986=DV110),'[4]Raw data'!$F$1:$F$7986)</f>
        <v xml:space="preserve">UNHCR/REACH 08/2018
UNHCR 1/2019
</v>
      </c>
      <c r="DY110" s="187" t="str">
        <f>LOOKUP(2,1/('[4]Raw data'!$K$1:$K$7986=DV110),'[4]Raw data'!$G$1:$G$7986)</f>
        <v>Low</v>
      </c>
      <c r="DZ110" s="187">
        <f>LOOKUP(2,1/('[4]Raw data'!$K$1:$K$7986=DV110),'[4]Raw data'!$H$1:$H$7986)</f>
        <v>3</v>
      </c>
      <c r="EA110" s="187" t="str">
        <f>LOOKUP(2,1/('[4]Raw data'!$K$1:$K$7986=DV110),'[4]Raw data'!$J$1:$J$7986)</f>
        <v xml:space="preserve">related to the Uganda Joint Multi Sector Needs Assessments: 
REACH states that 34%  of all South Sudanese refugees (houshold level) staying in the northwest of Uganda (districts hosting South Sudanese refugees) are PIN in 5 sector or more sectors (the sectors differ a bit to the standard humanitarian sectors but can be compared).  This calculated percentage of the overall PIN is is taken as moderate humanitarian conditions (level 3) as the refugees are able to access humanitarian support if severely needed. </v>
      </c>
      <c r="EB110" s="187" t="str">
        <f>LOOKUP(2,1/('[4]Raw data'!$K$1:$K$7986=DV110),'[4]Raw data'!$I$1:$I$7986)</f>
        <v>https://data2.unhcr.org/en/documents/download/65982
https://reliefweb.int/sites/reliefweb.int/files/resources/67906.pdf
https://reliefweb.int/sites/reliefweb.int/files/resources/GLR_humanitarian_snapshot_11Dec2018_final.pdf</v>
      </c>
      <c r="EC110" s="200">
        <f>LOOKUP(2,1/('[4]Raw data'!$K$1:$K$7986=DV110),'[4]Raw data'!$L$1:$L$7986)</f>
        <v>43511</v>
      </c>
      <c r="ED110" s="188" t="str">
        <f t="shared" si="8"/>
        <v>UGA002People facing severe humanitarian needs (level 4)</v>
      </c>
      <c r="EE110" s="184">
        <f>IF(LOOKUP(2,1/(Log!$K$1:$K$7986=ED110),Log!$E$1:$E$7986)="x","x",ROUND(LOOKUP(2,1/(Log!$K$1:$K$7986=ED110),Log!$E$1:$E$7986),-3))</f>
        <v>0</v>
      </c>
      <c r="EF110" s="188" t="str">
        <f>LOOKUP(2,1/('[4]Raw data'!$K$1:$K$7986=ED110),'[4]Raw data'!$F$1:$F$7986)</f>
        <v xml:space="preserve">UNHCR/REACH 08/2018
UNHCR 1/2019
</v>
      </c>
      <c r="EG110" s="188" t="str">
        <f>LOOKUP(2,1/('[4]Raw data'!$K$1:$K$7986=ED110),'[4]Raw data'!$G$1:$G$7986)</f>
        <v>Medium</v>
      </c>
      <c r="EH110" s="188">
        <f>LOOKUP(2,1/('[4]Raw data'!$K$1:$K$7986=ED110),'[4]Raw data'!$H$1:$H$7986)</f>
        <v>2</v>
      </c>
      <c r="EI110" s="188" t="str">
        <f>LOOKUP(2,1/('[4]Raw data'!$K$1:$K$7986=ED110),'[4]Raw data'!$J$1:$J$7986)</f>
        <v>no data/inforamtion supporting any PIN in severity 4 levels</v>
      </c>
      <c r="EJ110" s="188" t="str">
        <f>LOOKUP(2,1/('[4]Raw data'!$K$1:$K$7986=ED110),'[4]Raw data'!$I$1:$I$7986)</f>
        <v>https://data2.unhcr.org/en/documents/download/65982
https://reliefweb.int/sites/reliefweb.int/files/resources/67906.pdf
https://reliefweb.int/sites/reliefweb.int/files/resources/GLR_humanitarian_snapshot_11Dec2018_final.pdf</v>
      </c>
      <c r="EK110" s="207">
        <f>LOOKUP(2,1/('[4]Raw data'!$K$1:$K$7986=ED110),'[4]Raw data'!$L$1:$L$7986)</f>
        <v>43511</v>
      </c>
      <c r="EL110" s="198" t="str">
        <f t="shared" si="9"/>
        <v>UGA002People facing extreme humanitarian needs (level 5)</v>
      </c>
      <c r="EM110" s="183">
        <f>IF(LOOKUP(2,1/(Log!$K$1:$K$7986=EL110),Log!$E$1:$E$7986)="x","x",ROUND(LOOKUP(2,1/(Log!$K$1:$K$7986=EL110),Log!$E$1:$E$7986),-3))</f>
        <v>0</v>
      </c>
      <c r="EN110" s="187" t="str">
        <f>LOOKUP(2,1/('[4]Raw data'!$K$1:$K$7986=EL110),'[4]Raw data'!$F$1:$F$7986)</f>
        <v xml:space="preserve">UNHCR/REACH 08/2018
UNHCR 1/2019
</v>
      </c>
      <c r="EO110" s="187" t="str">
        <f>LOOKUP(2,1/('[4]Raw data'!$K$1:$K$7986=EL110),'[4]Raw data'!$G$1:$G$7986)</f>
        <v>High</v>
      </c>
      <c r="EP110" s="187">
        <f>LOOKUP(2,1/('[4]Raw data'!$K$1:$K$7986=EL110),'[4]Raw data'!$H$1:$H$7986)</f>
        <v>1</v>
      </c>
      <c r="EQ110" s="187" t="str">
        <f>LOOKUP(2,1/('[4]Raw data'!$K$1:$K$7986=EL110),'[4]Raw data'!$J$1:$J$7986)</f>
        <v>no data/inforamtion supporting any PIN in severity 5 levels</v>
      </c>
      <c r="ER110" s="187" t="str">
        <f>LOOKUP(2,1/('[4]Raw data'!$K$1:$K$7986=EL110),'[4]Raw data'!$I$1:$I$7986)</f>
        <v>https://data2.unhcr.org/en/documents/download/65982
https://reliefweb.int/sites/reliefweb.int/files/resources/67906.pdf
https://reliefweb.int/sites/reliefweb.int/files/resources/GLR_humanitarian_snapshot_11Dec2018_final.pdf</v>
      </c>
      <c r="ES110" s="200">
        <f>LOOKUP(2,1/('[4]Raw data'!$K$1:$K$7986=EL110),'[4]Raw data'!$L$1:$L$7986)</f>
        <v>43511</v>
      </c>
      <c r="ET110" s="188" t="s">
        <v>5606</v>
      </c>
      <c r="EU110" s="188" t="s">
        <v>445</v>
      </c>
      <c r="EV110" s="188" t="s">
        <v>445</v>
      </c>
      <c r="EW110" s="188">
        <v>0</v>
      </c>
      <c r="EX110" s="188" t="b">
        <v>0</v>
      </c>
      <c r="EY110" s="188">
        <v>0</v>
      </c>
      <c r="EZ110" s="188">
        <v>0</v>
      </c>
      <c r="FA110" s="207">
        <v>43511</v>
      </c>
      <c r="FB110" s="198" t="s">
        <v>5607</v>
      </c>
      <c r="FC110" s="187">
        <v>2</v>
      </c>
      <c r="FD110" s="187" t="s">
        <v>2522</v>
      </c>
      <c r="FE110" s="187" t="s">
        <v>735</v>
      </c>
      <c r="FF110" s="187">
        <v>1</v>
      </c>
      <c r="FG110" s="187" t="s">
        <v>2536</v>
      </c>
      <c r="FH110" s="187" t="s">
        <v>2525</v>
      </c>
      <c r="FI110" s="200">
        <v>43511</v>
      </c>
      <c r="FJ110" s="198" t="s">
        <v>5608</v>
      </c>
      <c r="FK110" s="188">
        <v>0</v>
      </c>
      <c r="FL110" s="188" t="s">
        <v>2503</v>
      </c>
      <c r="FM110" s="188">
        <v>0</v>
      </c>
      <c r="FN110" s="188" t="b">
        <v>0</v>
      </c>
      <c r="FO110" s="188" t="s">
        <v>2518</v>
      </c>
      <c r="FP110" s="184">
        <v>0</v>
      </c>
      <c r="FQ110" s="206">
        <v>43511</v>
      </c>
      <c r="FR110" s="198" t="s">
        <v>5609</v>
      </c>
      <c r="FS110" s="187">
        <v>0</v>
      </c>
      <c r="FT110" s="187" t="s">
        <v>2503</v>
      </c>
      <c r="FU110" s="187">
        <v>0</v>
      </c>
      <c r="FV110" s="187" t="b">
        <v>0</v>
      </c>
      <c r="FW110" s="187" t="s">
        <v>2518</v>
      </c>
      <c r="FX110" s="187">
        <v>0</v>
      </c>
      <c r="FY110" s="200">
        <v>43511</v>
      </c>
      <c r="FZ110" s="188" t="s">
        <v>5610</v>
      </c>
      <c r="GA110" s="188">
        <v>0</v>
      </c>
      <c r="GB110" s="188" t="s">
        <v>2504</v>
      </c>
      <c r="GC110" s="188">
        <v>0</v>
      </c>
      <c r="GD110" s="188" t="b">
        <v>0</v>
      </c>
      <c r="GE110" s="188">
        <v>0</v>
      </c>
      <c r="GF110" s="188">
        <v>0</v>
      </c>
      <c r="GG110" s="207">
        <v>43511</v>
      </c>
      <c r="GH110" s="198" t="s">
        <v>5611</v>
      </c>
      <c r="GI110" s="187">
        <v>0</v>
      </c>
      <c r="GJ110" s="187" t="s">
        <v>2504</v>
      </c>
      <c r="GK110" s="187">
        <v>0</v>
      </c>
      <c r="GL110" s="187" t="b">
        <v>0</v>
      </c>
      <c r="GM110" s="187">
        <v>0</v>
      </c>
      <c r="GN110" s="187">
        <v>0</v>
      </c>
      <c r="GO110" s="200">
        <v>43511</v>
      </c>
      <c r="GP110" s="188" t="s">
        <v>5612</v>
      </c>
      <c r="GQ110" s="188">
        <v>0</v>
      </c>
      <c r="GR110" s="188" t="s">
        <v>2504</v>
      </c>
      <c r="GS110" s="188">
        <v>0</v>
      </c>
      <c r="GT110" s="188" t="b">
        <v>0</v>
      </c>
      <c r="GU110" s="188">
        <v>0</v>
      </c>
      <c r="GV110" s="188">
        <v>0</v>
      </c>
      <c r="GW110" s="207">
        <v>43511</v>
      </c>
      <c r="GX110" s="198" t="s">
        <v>5613</v>
      </c>
      <c r="GY110" s="187">
        <v>0</v>
      </c>
      <c r="GZ110" s="187" t="s">
        <v>2504</v>
      </c>
      <c r="HA110" s="187">
        <v>0</v>
      </c>
      <c r="HB110" s="187" t="b">
        <v>0</v>
      </c>
      <c r="HC110" s="187">
        <v>0</v>
      </c>
      <c r="HD110" s="187">
        <v>0</v>
      </c>
      <c r="HE110" s="200">
        <v>43511</v>
      </c>
      <c r="HF110" s="188" t="s">
        <v>5614</v>
      </c>
      <c r="HG110" s="188">
        <v>0</v>
      </c>
      <c r="HH110" s="188" t="s">
        <v>2504</v>
      </c>
      <c r="HI110" s="188">
        <v>0</v>
      </c>
      <c r="HJ110" s="188" t="b">
        <v>0</v>
      </c>
      <c r="HK110" s="188">
        <v>0</v>
      </c>
      <c r="HL110" s="188">
        <v>0</v>
      </c>
      <c r="HM110" s="207">
        <v>43511</v>
      </c>
      <c r="HN110" s="198" t="s">
        <v>5615</v>
      </c>
      <c r="HO110" s="187">
        <v>0</v>
      </c>
      <c r="HP110" s="187" t="s">
        <v>2504</v>
      </c>
      <c r="HQ110" s="187">
        <v>0</v>
      </c>
      <c r="HR110" s="187" t="b">
        <v>0</v>
      </c>
      <c r="HS110" s="187">
        <v>0</v>
      </c>
      <c r="HT110" s="187">
        <v>0</v>
      </c>
      <c r="HU110" s="200">
        <v>43511</v>
      </c>
      <c r="HV110" s="188" t="s">
        <v>5616</v>
      </c>
      <c r="HW110" s="188">
        <v>0</v>
      </c>
      <c r="HX110" s="188" t="s">
        <v>2504</v>
      </c>
      <c r="HY110" s="188">
        <v>0</v>
      </c>
      <c r="HZ110" s="188" t="b">
        <v>0</v>
      </c>
      <c r="IA110" s="188">
        <v>0</v>
      </c>
      <c r="IB110" s="188">
        <v>0</v>
      </c>
      <c r="IC110" s="207">
        <v>43511</v>
      </c>
      <c r="ID110" s="198" t="s">
        <v>5617</v>
      </c>
      <c r="IE110" s="187">
        <v>0</v>
      </c>
      <c r="IF110" s="187" t="s">
        <v>2504</v>
      </c>
      <c r="IG110" s="187">
        <v>0</v>
      </c>
      <c r="IH110" s="187" t="b">
        <v>0</v>
      </c>
      <c r="II110" s="187">
        <v>0</v>
      </c>
      <c r="IJ110" s="187">
        <v>0</v>
      </c>
      <c r="IK110" s="200">
        <v>43511</v>
      </c>
      <c r="IL110" s="188" t="s">
        <v>5618</v>
      </c>
      <c r="IM110" s="188">
        <v>1</v>
      </c>
      <c r="IN110" s="188" t="s">
        <v>2504</v>
      </c>
      <c r="IO110" s="188">
        <v>0</v>
      </c>
      <c r="IP110" s="188" t="b">
        <v>0</v>
      </c>
      <c r="IQ110" s="188">
        <v>0</v>
      </c>
      <c r="IR110" s="188">
        <v>0</v>
      </c>
      <c r="IS110" s="207">
        <v>43511</v>
      </c>
    </row>
    <row r="111" spans="1:253" x14ac:dyDescent="0.3">
      <c r="A111" t="s">
        <v>800</v>
      </c>
      <c r="B111" t="s">
        <v>862</v>
      </c>
      <c r="C111" t="s">
        <v>847</v>
      </c>
      <c r="D111" t="str">
        <f>Lists!C:C</f>
        <v>Uganda</v>
      </c>
      <c r="E111" t="s">
        <v>334</v>
      </c>
      <c r="F111" t="s">
        <v>5619</v>
      </c>
      <c r="G111" s="186">
        <v>40029013</v>
      </c>
      <c r="H111" s="187" t="s">
        <v>2537</v>
      </c>
      <c r="I111" s="187" t="s">
        <v>735</v>
      </c>
      <c r="J111" s="187">
        <v>1</v>
      </c>
      <c r="K111" s="187" t="s">
        <v>2510</v>
      </c>
      <c r="L111" s="187" t="s">
        <v>2561</v>
      </c>
      <c r="M111" s="201">
        <v>43511</v>
      </c>
      <c r="N111" s="198" t="s">
        <v>5620</v>
      </c>
      <c r="O111" s="189">
        <v>8863</v>
      </c>
      <c r="P111" s="189" t="s">
        <v>2520</v>
      </c>
      <c r="Q111" s="189" t="s">
        <v>734</v>
      </c>
      <c r="R111" s="189">
        <v>2</v>
      </c>
      <c r="S111" s="189" t="s">
        <v>2546</v>
      </c>
      <c r="T111" s="189" t="s">
        <v>2524</v>
      </c>
      <c r="U111" s="204">
        <v>43511</v>
      </c>
      <c r="V111" s="198" t="s">
        <v>5621</v>
      </c>
      <c r="W111" s="187">
        <v>3540687</v>
      </c>
      <c r="X111" s="187" t="s">
        <v>2521</v>
      </c>
      <c r="Y111" s="187" t="s">
        <v>734</v>
      </c>
      <c r="Z111" s="187">
        <v>2</v>
      </c>
      <c r="AA111" s="187" t="s">
        <v>2547</v>
      </c>
      <c r="AB111" s="187" t="s">
        <v>2525</v>
      </c>
      <c r="AC111" s="201">
        <v>43511</v>
      </c>
      <c r="AD111" s="198" t="s">
        <v>5622</v>
      </c>
      <c r="AE111" s="188">
        <v>2108011</v>
      </c>
      <c r="AF111" s="188" t="s">
        <v>2521</v>
      </c>
      <c r="AG111" s="188" t="s">
        <v>734</v>
      </c>
      <c r="AH111" s="188">
        <v>2</v>
      </c>
      <c r="AI111" s="188" t="s">
        <v>2548</v>
      </c>
      <c r="AJ111" s="188" t="s">
        <v>2525</v>
      </c>
      <c r="AK111" s="207">
        <v>43511</v>
      </c>
      <c r="AL111" s="198" t="s">
        <v>5623</v>
      </c>
      <c r="AM111" s="187">
        <v>319461</v>
      </c>
      <c r="AN111" s="187" t="s">
        <v>2538</v>
      </c>
      <c r="AO111" s="187" t="s">
        <v>735</v>
      </c>
      <c r="AP111" s="187">
        <v>1</v>
      </c>
      <c r="AQ111" s="187" t="s">
        <v>2549</v>
      </c>
      <c r="AR111" s="187" t="s">
        <v>2509</v>
      </c>
      <c r="AS111" s="201">
        <v>43511</v>
      </c>
      <c r="AT111" s="188" t="s">
        <v>5624</v>
      </c>
      <c r="AU111" s="188" t="s">
        <v>445</v>
      </c>
      <c r="AV111" s="188">
        <v>0</v>
      </c>
      <c r="AW111" s="188">
        <v>0</v>
      </c>
      <c r="AX111" s="188" t="b">
        <v>0</v>
      </c>
      <c r="AY111" s="188">
        <v>0</v>
      </c>
      <c r="AZ111" s="188">
        <v>0</v>
      </c>
      <c r="BA111" s="207">
        <v>43511</v>
      </c>
      <c r="BB111" s="198" t="s">
        <v>5625</v>
      </c>
      <c r="BC111" s="187" t="s">
        <v>445</v>
      </c>
      <c r="BD111" s="187">
        <v>0</v>
      </c>
      <c r="BE111" s="187">
        <v>0</v>
      </c>
      <c r="BF111" s="187" t="b">
        <v>0</v>
      </c>
      <c r="BG111" s="187" t="s">
        <v>2515</v>
      </c>
      <c r="BH111" s="187">
        <v>0</v>
      </c>
      <c r="BI111" s="200">
        <v>43511</v>
      </c>
      <c r="BJ111" s="188" t="s">
        <v>5626</v>
      </c>
      <c r="BK111" s="188" t="s">
        <v>445</v>
      </c>
      <c r="BL111" s="188">
        <v>0</v>
      </c>
      <c r="BM111" s="188">
        <v>0</v>
      </c>
      <c r="BN111" s="188" t="b">
        <v>0</v>
      </c>
      <c r="BO111" s="188">
        <v>0</v>
      </c>
      <c r="BP111" s="188" t="s">
        <v>1416</v>
      </c>
      <c r="BQ111" s="207">
        <v>43511</v>
      </c>
      <c r="BR111" s="198" t="s">
        <v>5627</v>
      </c>
      <c r="BS111" s="187" t="s">
        <v>445</v>
      </c>
      <c r="BT111" s="187">
        <v>0</v>
      </c>
      <c r="BU111" s="187">
        <v>0</v>
      </c>
      <c r="BV111" s="187" t="b">
        <v>0</v>
      </c>
      <c r="BW111" s="187">
        <v>0</v>
      </c>
      <c r="BX111" s="187">
        <v>0</v>
      </c>
      <c r="BY111" s="200">
        <v>43511</v>
      </c>
      <c r="BZ111" s="188" t="s">
        <v>5628</v>
      </c>
      <c r="CA111" s="188" t="s">
        <v>445</v>
      </c>
      <c r="CB111" s="188">
        <v>0</v>
      </c>
      <c r="CC111" s="188">
        <v>0</v>
      </c>
      <c r="CD111" s="188" t="b">
        <v>0</v>
      </c>
      <c r="CE111" s="188">
        <v>0</v>
      </c>
      <c r="CF111" s="188">
        <v>0</v>
      </c>
      <c r="CG111" s="207">
        <v>43511</v>
      </c>
      <c r="CH111" s="198" t="s">
        <v>5629</v>
      </c>
      <c r="CI111" s="188" t="e">
        <v>#N/A</v>
      </c>
      <c r="CJ111" s="188" t="e">
        <v>#N/A</v>
      </c>
      <c r="CK111" s="188" t="e">
        <v>#N/A</v>
      </c>
      <c r="CL111" s="188" t="e">
        <v>#N/A</v>
      </c>
      <c r="CM111" s="188" t="e">
        <v>#N/A</v>
      </c>
      <c r="CN111" s="188" t="e">
        <v>#N/A</v>
      </c>
      <c r="CO111" s="195" t="e">
        <v>#N/A</v>
      </c>
      <c r="CP111" s="188" t="s">
        <v>5630</v>
      </c>
      <c r="CQ111" s="187" t="s">
        <v>445</v>
      </c>
      <c r="CR111" s="187">
        <v>0</v>
      </c>
      <c r="CS111" s="187">
        <v>0</v>
      </c>
      <c r="CT111" s="187" t="b">
        <v>0</v>
      </c>
      <c r="CU111" s="187">
        <v>0</v>
      </c>
      <c r="CV111" s="187">
        <v>0</v>
      </c>
      <c r="CW111" s="200">
        <v>43511</v>
      </c>
      <c r="CX111" s="184" t="str">
        <f t="shared" si="10"/>
        <v>UGA003People in Need</v>
      </c>
      <c r="CY111" s="184">
        <f>IF(LOOKUP(2,1/(Log!$K$1:$K$7986=CX111),Log!$E$1:$E$7986)="x","x",ROUND(LOOKUP(2,1/(Log!$K$1:$K$7986=CX111),Log!$E$1:$E$7986),-3))</f>
        <v>319000</v>
      </c>
      <c r="CZ111" s="188" t="str">
        <f>LOOKUP(2,1/('[4]Raw data'!$K$1:$K$7986=CX111),'[4]Raw data'!$F$1:$F$7986)</f>
        <v>UNHCR/REACH 08/2018</v>
      </c>
      <c r="DA111" s="188" t="str">
        <f>LOOKUP(2,1/('[4]Raw data'!$K$1:$K$7986=CX111),'[4]Raw data'!$G$1:$G$7986)</f>
        <v>Low</v>
      </c>
      <c r="DB111" s="188">
        <f>LOOKUP(2,1/('[4]Raw data'!$K$1:$K$7986=CX111),'[4]Raw data'!$H$1:$H$7986)</f>
        <v>3</v>
      </c>
      <c r="DC111" s="188" t="str">
        <f>LOOKUP(2,1/('[4]Raw data'!$K$1:$K$7986=CX111),'[4]Raw data'!$J$1:$J$7986)</f>
        <v>It is estimated that all refugees are in need. Even though some members of the host communities are negativly affected by the refugee influx, there are many positive effects for many host communties such as market access, employment opporuntities, availability of new health and educational services. The needs of host community members, if any, are not caused by the refugee influx but are rather developmental issues. Therefore, they are not considered in this calculation.</v>
      </c>
      <c r="DD111" s="188" t="str">
        <f>LOOKUP(2,1/('[4]Raw data'!$K$1:$K$7986=CX111),'[4]Raw data'!$I$1:$I$7986)</f>
        <v>https://data2.unhcr.org/en/documents/download/65982</v>
      </c>
      <c r="DE111" s="207">
        <f>LOOKUP(2,1/('[4]Raw data'!$K$1:$K$7986=CX111),'[4]Raw data'!$L$1:$L$7986)</f>
        <v>43511</v>
      </c>
      <c r="DF111" s="197" t="str">
        <f t="shared" si="11"/>
        <v>UGA003People facing minimal humanitarian needs (level 1)</v>
      </c>
      <c r="DG111" s="183">
        <f>IF(LOOKUP(2,1/(Log!$K$1:$K$7986=DF111),Log!$E$1:$E$7986)="x","x",ROUND(LOOKUP(2,1/(Log!$K$1:$K$7986=DF111),Log!$E$1:$E$7986),-3))</f>
        <v>99000</v>
      </c>
      <c r="DH111" s="187" t="str">
        <f>LOOKUP(2,1/('[4]Raw data'!$K$1:$K$7986=DF111),'[4]Raw data'!$F$1:$F$7986)</f>
        <v>UNHCR/REACH 08/2018</v>
      </c>
      <c r="DI111" s="187" t="str">
        <f>LOOKUP(2,1/('[4]Raw data'!$K$1:$K$7986=DF111),'[4]Raw data'!$G$1:$G$7986)</f>
        <v>Low</v>
      </c>
      <c r="DJ111" s="187">
        <f>LOOKUP(2,1/('[4]Raw data'!$K$1:$K$7986=DF111),'[4]Raw data'!$H$1:$H$7986)</f>
        <v>3</v>
      </c>
      <c r="DK111" s="187" t="str">
        <f>LOOKUP(2,1/('[4]Raw data'!$K$1:$K$7986=DF111),'[4]Raw data'!$J$1:$J$7986)</f>
        <v xml:space="preserve">related to the Uganda Joint Multi Sector Needs Assessments: 
REACH states that 31%  (rounded to make it overall 100%) of all DRC refugees (houshold level) staying in the southwest of Uganda (districts hosting DRC refugees) are PIN in 1-3 sectors (the sectors differ a bit to the standard humanitarian sectors but can be compared).  This calculated percentage of the overall PIN is is taken as level 1. </v>
      </c>
      <c r="DL111" s="187" t="str">
        <f>LOOKUP(2,1/('[4]Raw data'!$K$1:$K$7986=DF111),'[4]Raw data'!$I$1:$I$7986)</f>
        <v>https://data2.unhcr.org/en/documents/download/65982</v>
      </c>
      <c r="DM111" s="200">
        <f>LOOKUP(2,1/('[4]Raw data'!$K$1:$K$7986=DF111),'[4]Raw data'!$L$1:$L$7986)</f>
        <v>43511</v>
      </c>
      <c r="DN111" s="188" t="str">
        <f t="shared" si="6"/>
        <v>UGA003People facing stressed humanitarian needs (level 2)</v>
      </c>
      <c r="DO111" s="184">
        <f>IF(LOOKUP(2,1/(Log!$K$1:$K$7986=DN111),Log!$E$1:$E$7986)="x","x",ROUND(LOOKUP(2,1/(Log!$K$1:$K$7986=DN111),Log!$E$1:$E$7986),-3))</f>
        <v>67000</v>
      </c>
      <c r="DP111" s="188" t="str">
        <f>LOOKUP(2,1/('[4]Raw data'!$K$1:$K$7986=DN111),'[4]Raw data'!$F$1:$F$7986)</f>
        <v>UNHCR/REACH 08/2018</v>
      </c>
      <c r="DQ111" s="188" t="str">
        <f>LOOKUP(2,1/('[4]Raw data'!$K$1:$K$7986=DN111),'[4]Raw data'!$G$1:$G$7986)</f>
        <v>Low</v>
      </c>
      <c r="DR111" s="188">
        <f>LOOKUP(2,1/('[4]Raw data'!$K$1:$K$7986=DN111),'[4]Raw data'!$H$1:$H$7986)</f>
        <v>3</v>
      </c>
      <c r="DS111" s="188" t="str">
        <f>LOOKUP(2,1/('[4]Raw data'!$K$1:$K$7986=DN111),'[4]Raw data'!$J$1:$J$7986)</f>
        <v xml:space="preserve">related to the Uganda Joint Multi Sector Needs Assessments: 
REACH states that 21%  of all DRC refugees (houshold level) staying in the souththwest of Uganda (districts hosting DRC refugees) are PIN in 4 sectors (the sectors differ a bit to the standard humanitarian sectors but can be compared).  This calculated percentage of the overall PIN is is taken as level 2. </v>
      </c>
      <c r="DT111" s="188" t="str">
        <f>LOOKUP(2,1/('[4]Raw data'!$K$1:$K$7986=DN111),'[4]Raw data'!$I$1:$I$7986)</f>
        <v>https://data2.unhcr.org/en/documents/download/65982</v>
      </c>
      <c r="DU111" s="207">
        <f>LOOKUP(2,1/('[4]Raw data'!$K$1:$K$7986=DN111),'[4]Raw data'!$L$1:$L$7986)</f>
        <v>43511</v>
      </c>
      <c r="DV111" s="198" t="str">
        <f t="shared" si="7"/>
        <v>UGA003People  facing moderate humanitarian needs (level 3)</v>
      </c>
      <c r="DW111" s="183">
        <f>IF(LOOKUP(2,1/(Log!$K$1:$K$7986=DV111),Log!$E$1:$E$7986)="x","x",ROUND(LOOKUP(2,1/(Log!$K$1:$K$7986=DV111),Log!$E$1:$E$7986),-3))</f>
        <v>153000</v>
      </c>
      <c r="DX111" s="187" t="str">
        <f>LOOKUP(2,1/('[4]Raw data'!$K$1:$K$7986=DV111),'[4]Raw data'!$F$1:$F$7986)</f>
        <v>UNHCR/REACH 08/2018</v>
      </c>
      <c r="DY111" s="187" t="str">
        <f>LOOKUP(2,1/('[4]Raw data'!$K$1:$K$7986=DV111),'[4]Raw data'!$G$1:$G$7986)</f>
        <v>Low</v>
      </c>
      <c r="DZ111" s="187">
        <f>LOOKUP(2,1/('[4]Raw data'!$K$1:$K$7986=DV111),'[4]Raw data'!$H$1:$H$7986)</f>
        <v>3</v>
      </c>
      <c r="EA111" s="187" t="str">
        <f>LOOKUP(2,1/('[4]Raw data'!$K$1:$K$7986=DV111),'[4]Raw data'!$J$1:$J$7986)</f>
        <v xml:space="preserve">related to the Uganda Joint Multi Sector Needs Assessments: 
REACH states that 48%  of all DRC refugees (houshold level) staying in the southwest of Uganda (districts hosting DRC refugees) are PIN in 5 sector or more sectors (the sectors differ a bit to the standard humanitarian sectors but can be compared).  This calculated percentage of the overall PIN is is taken as moderate humanitarian conditions (level 3) as the refugees are able to access humanitarian support if severely needed. </v>
      </c>
      <c r="EB111" s="187" t="str">
        <f>LOOKUP(2,1/('[4]Raw data'!$K$1:$K$7986=DV111),'[4]Raw data'!$I$1:$I$7986)</f>
        <v>https://data2.unhcr.org/en/documents/download/65982</v>
      </c>
      <c r="EC111" s="200">
        <f>LOOKUP(2,1/('[4]Raw data'!$K$1:$K$7986=DV111),'[4]Raw data'!$L$1:$L$7986)</f>
        <v>43511</v>
      </c>
      <c r="ED111" s="188" t="str">
        <f t="shared" si="8"/>
        <v>UGA003People facing severe humanitarian needs (level 4)</v>
      </c>
      <c r="EE111" s="184">
        <f>IF(LOOKUP(2,1/(Log!$K$1:$K$7986=ED111),Log!$E$1:$E$7986)="x","x",ROUND(LOOKUP(2,1/(Log!$K$1:$K$7986=ED111),Log!$E$1:$E$7986),-3))</f>
        <v>0</v>
      </c>
      <c r="EF111" s="188" t="str">
        <f>LOOKUP(2,1/('[4]Raw data'!$K$1:$K$7986=ED111),'[4]Raw data'!$F$1:$F$7986)</f>
        <v xml:space="preserve">UNHCR/REACH 08/2018
UNHCR 1/2019
</v>
      </c>
      <c r="EG111" s="188" t="str">
        <f>LOOKUP(2,1/('[4]Raw data'!$K$1:$K$7986=ED111),'[4]Raw data'!$G$1:$G$7986)</f>
        <v>Medium</v>
      </c>
      <c r="EH111" s="188">
        <f>LOOKUP(2,1/('[4]Raw data'!$K$1:$K$7986=ED111),'[4]Raw data'!$H$1:$H$7986)</f>
        <v>2</v>
      </c>
      <c r="EI111" s="188" t="str">
        <f>LOOKUP(2,1/('[4]Raw data'!$K$1:$K$7986=ED111),'[4]Raw data'!$J$1:$J$7986)</f>
        <v>no data/inforamtion supporting any PIN in severity 4 levels</v>
      </c>
      <c r="EJ111" s="188" t="str">
        <f>LOOKUP(2,1/('[4]Raw data'!$K$1:$K$7986=ED111),'[4]Raw data'!$I$1:$I$7986)</f>
        <v>https://data2.unhcr.org/en/documents/download/65982</v>
      </c>
      <c r="EK111" s="207">
        <f>LOOKUP(2,1/('[4]Raw data'!$K$1:$K$7986=ED111),'[4]Raw data'!$L$1:$L$7986)</f>
        <v>43511</v>
      </c>
      <c r="EL111" s="198" t="str">
        <f t="shared" si="9"/>
        <v>UGA003People facing extreme humanitarian needs (level 5)</v>
      </c>
      <c r="EM111" s="183">
        <f>IF(LOOKUP(2,1/(Log!$K$1:$K$7986=EL111),Log!$E$1:$E$7986)="x","x",ROUND(LOOKUP(2,1/(Log!$K$1:$K$7986=EL111),Log!$E$1:$E$7986),-3))</f>
        <v>0</v>
      </c>
      <c r="EN111" s="187" t="str">
        <f>LOOKUP(2,1/('[4]Raw data'!$K$1:$K$7986=EL111),'[4]Raw data'!$F$1:$F$7986)</f>
        <v xml:space="preserve">UNHCR/REACH 08/2018
UNHCR 1/2019
</v>
      </c>
      <c r="EO111" s="187" t="str">
        <f>LOOKUP(2,1/('[4]Raw data'!$K$1:$K$7986=EL111),'[4]Raw data'!$G$1:$G$7986)</f>
        <v>High</v>
      </c>
      <c r="EP111" s="187">
        <f>LOOKUP(2,1/('[4]Raw data'!$K$1:$K$7986=EL111),'[4]Raw data'!$H$1:$H$7986)</f>
        <v>1</v>
      </c>
      <c r="EQ111" s="187" t="str">
        <f>LOOKUP(2,1/('[4]Raw data'!$K$1:$K$7986=EL111),'[4]Raw data'!$J$1:$J$7986)</f>
        <v>no data/inforamtion supporting any PIN in severity 5 levels</v>
      </c>
      <c r="ER111" s="187" t="str">
        <f>LOOKUP(2,1/('[4]Raw data'!$K$1:$K$7986=EL111),'[4]Raw data'!$I$1:$I$7986)</f>
        <v>https://data2.unhcr.org/en/documents/download/65982</v>
      </c>
      <c r="ES111" s="200">
        <f>LOOKUP(2,1/('[4]Raw data'!$K$1:$K$7986=EL111),'[4]Raw data'!$L$1:$L$7986)</f>
        <v>43511</v>
      </c>
      <c r="ET111" s="188" t="s">
        <v>5631</v>
      </c>
      <c r="EU111" s="188" t="s">
        <v>445</v>
      </c>
      <c r="EV111" s="188" t="s">
        <v>445</v>
      </c>
      <c r="EW111" s="188">
        <v>0</v>
      </c>
      <c r="EX111" s="188" t="b">
        <v>0</v>
      </c>
      <c r="EY111" s="188">
        <v>0</v>
      </c>
      <c r="EZ111" s="188">
        <v>0</v>
      </c>
      <c r="FA111" s="207">
        <v>43511</v>
      </c>
      <c r="FB111" s="198" t="s">
        <v>5632</v>
      </c>
      <c r="FC111" s="187">
        <v>2</v>
      </c>
      <c r="FD111" s="187" t="s">
        <v>2522</v>
      </c>
      <c r="FE111" s="187" t="s">
        <v>735</v>
      </c>
      <c r="FF111" s="187">
        <v>1</v>
      </c>
      <c r="FG111" s="187">
        <v>0</v>
      </c>
      <c r="FH111" s="187" t="s">
        <v>2525</v>
      </c>
      <c r="FI111" s="200">
        <v>43511</v>
      </c>
      <c r="FJ111" s="198" t="s">
        <v>5633</v>
      </c>
      <c r="FK111" s="188">
        <v>0</v>
      </c>
      <c r="FL111" s="188" t="s">
        <v>2503</v>
      </c>
      <c r="FM111" s="188" t="s">
        <v>735</v>
      </c>
      <c r="FN111" s="188">
        <v>1</v>
      </c>
      <c r="FO111" s="188" t="s">
        <v>2554</v>
      </c>
      <c r="FP111" s="184">
        <v>0</v>
      </c>
      <c r="FQ111" s="206">
        <v>43511</v>
      </c>
      <c r="FR111" s="198" t="s">
        <v>5634</v>
      </c>
      <c r="FS111" s="187">
        <v>0</v>
      </c>
      <c r="FT111" s="187" t="s">
        <v>2503</v>
      </c>
      <c r="FU111" s="187" t="s">
        <v>735</v>
      </c>
      <c r="FV111" s="187">
        <v>1</v>
      </c>
      <c r="FW111" s="187" t="s">
        <v>2554</v>
      </c>
      <c r="FX111" s="187">
        <v>0</v>
      </c>
      <c r="FY111" s="200">
        <v>43511</v>
      </c>
      <c r="FZ111" s="188" t="s">
        <v>5635</v>
      </c>
      <c r="GA111" s="188">
        <v>0</v>
      </c>
      <c r="GB111" s="188" t="s">
        <v>2504</v>
      </c>
      <c r="GC111" s="188">
        <v>0</v>
      </c>
      <c r="GD111" s="188" t="b">
        <v>0</v>
      </c>
      <c r="GE111" s="188">
        <v>0</v>
      </c>
      <c r="GF111" s="188">
        <v>0</v>
      </c>
      <c r="GG111" s="207">
        <v>43511</v>
      </c>
      <c r="GH111" s="198" t="s">
        <v>5636</v>
      </c>
      <c r="GI111" s="187">
        <v>0</v>
      </c>
      <c r="GJ111" s="187" t="s">
        <v>2504</v>
      </c>
      <c r="GK111" s="187">
        <v>0</v>
      </c>
      <c r="GL111" s="187" t="b">
        <v>0</v>
      </c>
      <c r="GM111" s="187">
        <v>0</v>
      </c>
      <c r="GN111" s="187">
        <v>0</v>
      </c>
      <c r="GO111" s="200">
        <v>43511</v>
      </c>
      <c r="GP111" s="188" t="s">
        <v>5637</v>
      </c>
      <c r="GQ111" s="188">
        <v>0</v>
      </c>
      <c r="GR111" s="188" t="s">
        <v>2504</v>
      </c>
      <c r="GS111" s="188">
        <v>0</v>
      </c>
      <c r="GT111" s="188" t="b">
        <v>0</v>
      </c>
      <c r="GU111" s="188">
        <v>0</v>
      </c>
      <c r="GV111" s="188">
        <v>0</v>
      </c>
      <c r="GW111" s="207">
        <v>43511</v>
      </c>
      <c r="GX111" s="198" t="s">
        <v>5638</v>
      </c>
      <c r="GY111" s="187">
        <v>0</v>
      </c>
      <c r="GZ111" s="187" t="s">
        <v>2504</v>
      </c>
      <c r="HA111" s="187">
        <v>0</v>
      </c>
      <c r="HB111" s="187" t="b">
        <v>0</v>
      </c>
      <c r="HC111" s="187">
        <v>0</v>
      </c>
      <c r="HD111" s="187">
        <v>0</v>
      </c>
      <c r="HE111" s="200">
        <v>43511</v>
      </c>
      <c r="HF111" s="188" t="s">
        <v>5639</v>
      </c>
      <c r="HG111" s="188">
        <v>0</v>
      </c>
      <c r="HH111" s="188" t="s">
        <v>2504</v>
      </c>
      <c r="HI111" s="188">
        <v>0</v>
      </c>
      <c r="HJ111" s="188" t="b">
        <v>0</v>
      </c>
      <c r="HK111" s="188">
        <v>0</v>
      </c>
      <c r="HL111" s="188">
        <v>0</v>
      </c>
      <c r="HM111" s="207">
        <v>43511</v>
      </c>
      <c r="HN111" s="198" t="s">
        <v>5640</v>
      </c>
      <c r="HO111" s="187">
        <v>0</v>
      </c>
      <c r="HP111" s="187" t="s">
        <v>2504</v>
      </c>
      <c r="HQ111" s="187">
        <v>0</v>
      </c>
      <c r="HR111" s="187" t="b">
        <v>0</v>
      </c>
      <c r="HS111" s="187">
        <v>0</v>
      </c>
      <c r="HT111" s="187">
        <v>0</v>
      </c>
      <c r="HU111" s="200">
        <v>43511</v>
      </c>
      <c r="HV111" s="188" t="s">
        <v>5641</v>
      </c>
      <c r="HW111" s="188">
        <v>0</v>
      </c>
      <c r="HX111" s="188" t="s">
        <v>2504</v>
      </c>
      <c r="HY111" s="188">
        <v>0</v>
      </c>
      <c r="HZ111" s="188" t="b">
        <v>0</v>
      </c>
      <c r="IA111" s="188">
        <v>0</v>
      </c>
      <c r="IB111" s="188">
        <v>0</v>
      </c>
      <c r="IC111" s="207">
        <v>43511</v>
      </c>
      <c r="ID111" s="198" t="s">
        <v>5642</v>
      </c>
      <c r="IE111" s="187">
        <v>0</v>
      </c>
      <c r="IF111" s="187" t="s">
        <v>2504</v>
      </c>
      <c r="IG111" s="187">
        <v>0</v>
      </c>
      <c r="IH111" s="187" t="b">
        <v>0</v>
      </c>
      <c r="II111" s="187">
        <v>0</v>
      </c>
      <c r="IJ111" s="187">
        <v>0</v>
      </c>
      <c r="IK111" s="200">
        <v>43511</v>
      </c>
      <c r="IL111" s="188" t="s">
        <v>5643</v>
      </c>
      <c r="IM111" s="188">
        <v>1</v>
      </c>
      <c r="IN111" s="188" t="s">
        <v>2504</v>
      </c>
      <c r="IO111" s="188">
        <v>0</v>
      </c>
      <c r="IP111" s="188" t="b">
        <v>0</v>
      </c>
      <c r="IQ111" s="188">
        <v>0</v>
      </c>
      <c r="IR111" s="188">
        <v>0</v>
      </c>
      <c r="IS111" s="207">
        <v>43511</v>
      </c>
    </row>
    <row r="112" spans="1:253" x14ac:dyDescent="0.3">
      <c r="A112" t="s">
        <v>1688</v>
      </c>
      <c r="B112" t="s">
        <v>789</v>
      </c>
      <c r="C112" t="s">
        <v>1689</v>
      </c>
      <c r="D112" t="str">
        <f>Lists!C:C</f>
        <v>Uganda</v>
      </c>
      <c r="E112" t="s">
        <v>334</v>
      </c>
      <c r="F112" t="s">
        <v>5644</v>
      </c>
      <c r="G112" s="186">
        <v>40029013</v>
      </c>
      <c r="H112" s="187" t="s">
        <v>2537</v>
      </c>
      <c r="I112" s="187" t="s">
        <v>735</v>
      </c>
      <c r="J112" s="187">
        <v>1</v>
      </c>
      <c r="K112" s="187" t="s">
        <v>2505</v>
      </c>
      <c r="L112" s="187" t="s">
        <v>2561</v>
      </c>
      <c r="M112" s="201">
        <v>43511</v>
      </c>
      <c r="N112" s="198" t="s">
        <v>5645</v>
      </c>
      <c r="O112" s="189">
        <v>25912</v>
      </c>
      <c r="P112" s="189" t="s">
        <v>2540</v>
      </c>
      <c r="Q112" s="189" t="s">
        <v>734</v>
      </c>
      <c r="R112" s="189">
        <v>2</v>
      </c>
      <c r="S112" s="189" t="s">
        <v>2555</v>
      </c>
      <c r="T112" s="189" t="s">
        <v>2543</v>
      </c>
      <c r="U112" s="204">
        <v>43511</v>
      </c>
      <c r="V112" s="198" t="s">
        <v>5646</v>
      </c>
      <c r="W112" s="187">
        <v>971300</v>
      </c>
      <c r="X112" s="187" t="s">
        <v>2541</v>
      </c>
      <c r="Y112" s="187" t="s">
        <v>734</v>
      </c>
      <c r="Z112" s="187">
        <v>2</v>
      </c>
      <c r="AA112" s="187" t="s">
        <v>2556</v>
      </c>
      <c r="AB112" s="187" t="s">
        <v>2545</v>
      </c>
      <c r="AC112" s="201">
        <v>43511</v>
      </c>
      <c r="AD112" s="198" t="s">
        <v>5647</v>
      </c>
      <c r="AE112" s="188">
        <v>400000</v>
      </c>
      <c r="AF112" s="188" t="s">
        <v>1674</v>
      </c>
      <c r="AG112" s="188" t="s">
        <v>734</v>
      </c>
      <c r="AH112" s="188">
        <v>2</v>
      </c>
      <c r="AI112" s="188" t="s">
        <v>2557</v>
      </c>
      <c r="AJ112" s="188" t="s">
        <v>2544</v>
      </c>
      <c r="AK112" s="207">
        <v>43511</v>
      </c>
      <c r="AL112" s="198" t="s">
        <v>5648</v>
      </c>
      <c r="AM112" s="187">
        <v>0</v>
      </c>
      <c r="AN112" s="187">
        <v>0</v>
      </c>
      <c r="AO112" s="187" t="s">
        <v>735</v>
      </c>
      <c r="AP112" s="187">
        <v>1</v>
      </c>
      <c r="AQ112" s="187">
        <v>0</v>
      </c>
      <c r="AR112" s="187">
        <v>0</v>
      </c>
      <c r="AS112" s="201">
        <v>43511</v>
      </c>
      <c r="AT112" s="188" t="s">
        <v>5649</v>
      </c>
      <c r="AU112" s="188" t="s">
        <v>445</v>
      </c>
      <c r="AV112" s="188">
        <v>0</v>
      </c>
      <c r="AW112" s="188">
        <v>0</v>
      </c>
      <c r="AX112" s="188" t="b">
        <v>0</v>
      </c>
      <c r="AY112" s="188">
        <v>0</v>
      </c>
      <c r="AZ112" s="188">
        <v>0</v>
      </c>
      <c r="BA112" s="207">
        <v>43511</v>
      </c>
      <c r="BB112" s="198" t="s">
        <v>5650</v>
      </c>
      <c r="BC112" s="187" t="s">
        <v>445</v>
      </c>
      <c r="BD112" s="187">
        <v>0</v>
      </c>
      <c r="BE112" s="187">
        <v>0</v>
      </c>
      <c r="BF112" s="187" t="b">
        <v>0</v>
      </c>
      <c r="BG112" s="187">
        <v>0</v>
      </c>
      <c r="BH112" s="187">
        <v>0</v>
      </c>
      <c r="BI112" s="200">
        <v>43511</v>
      </c>
      <c r="BJ112" s="188" t="s">
        <v>5651</v>
      </c>
      <c r="BK112" s="188" t="s">
        <v>445</v>
      </c>
      <c r="BL112" s="188">
        <v>0</v>
      </c>
      <c r="BM112" s="188">
        <v>0</v>
      </c>
      <c r="BN112" s="188" t="b">
        <v>0</v>
      </c>
      <c r="BO112" s="188">
        <v>0</v>
      </c>
      <c r="BP112" s="188">
        <v>0</v>
      </c>
      <c r="BQ112" s="207">
        <v>43511</v>
      </c>
      <c r="BR112" s="198" t="s">
        <v>5652</v>
      </c>
      <c r="BS112" s="187" t="s">
        <v>445</v>
      </c>
      <c r="BT112" s="187">
        <v>0</v>
      </c>
      <c r="BU112" s="187">
        <v>0</v>
      </c>
      <c r="BV112" s="187" t="b">
        <v>0</v>
      </c>
      <c r="BW112" s="187">
        <v>0</v>
      </c>
      <c r="BX112" s="187">
        <v>0</v>
      </c>
      <c r="BY112" s="200">
        <v>43511</v>
      </c>
      <c r="BZ112" s="188" t="s">
        <v>5653</v>
      </c>
      <c r="CA112" s="188" t="s">
        <v>445</v>
      </c>
      <c r="CB112" s="188">
        <v>0</v>
      </c>
      <c r="CC112" s="188">
        <v>0</v>
      </c>
      <c r="CD112" s="188" t="b">
        <v>0</v>
      </c>
      <c r="CE112" s="188">
        <v>0</v>
      </c>
      <c r="CF112" s="188">
        <v>0</v>
      </c>
      <c r="CG112" s="207">
        <v>43511</v>
      </c>
      <c r="CH112" s="198" t="s">
        <v>5654</v>
      </c>
      <c r="CI112" s="188" t="e">
        <v>#N/A</v>
      </c>
      <c r="CJ112" s="188" t="e">
        <v>#N/A</v>
      </c>
      <c r="CK112" s="188" t="e">
        <v>#N/A</v>
      </c>
      <c r="CL112" s="188" t="e">
        <v>#N/A</v>
      </c>
      <c r="CM112" s="188" t="e">
        <v>#N/A</v>
      </c>
      <c r="CN112" s="188" t="e">
        <v>#N/A</v>
      </c>
      <c r="CO112" s="195" t="e">
        <v>#N/A</v>
      </c>
      <c r="CP112" s="188" t="s">
        <v>5655</v>
      </c>
      <c r="CQ112" s="187" t="s">
        <v>445</v>
      </c>
      <c r="CR112" s="187">
        <v>0</v>
      </c>
      <c r="CS112" s="187">
        <v>0</v>
      </c>
      <c r="CT112" s="187" t="b">
        <v>0</v>
      </c>
      <c r="CU112" s="187">
        <v>0</v>
      </c>
      <c r="CV112" s="187">
        <v>0</v>
      </c>
      <c r="CW112" s="200">
        <v>43511</v>
      </c>
      <c r="CX112" s="184" t="str">
        <f t="shared" si="10"/>
        <v>UGA004People in Need</v>
      </c>
      <c r="CY112" s="184">
        <f>IF(LOOKUP(2,1/(Log!$K$1:$K$7986=CX112),Log!$E$1:$E$7986)="x","x",ROUND(LOOKUP(2,1/(Log!$K$1:$K$7986=CX112),Log!$E$1:$E$7986),-3))</f>
        <v>400000</v>
      </c>
      <c r="CZ112" s="188" t="str">
        <f>LOOKUP(2,1/('[4]Raw data'!$K$1:$K$7986=CX112),'[4]Raw data'!$F$1:$F$7986)</f>
        <v>OCHA 10/2018</v>
      </c>
      <c r="DA112" s="188" t="str">
        <f>LOOKUP(2,1/('[4]Raw data'!$K$1:$K$7986=CX112),'[4]Raw data'!$G$1:$G$7986)</f>
        <v>Medium</v>
      </c>
      <c r="DB112" s="188">
        <f>LOOKUP(2,1/('[4]Raw data'!$K$1:$K$7986=CX112),'[4]Raw data'!$H$1:$H$7986)</f>
        <v>2</v>
      </c>
      <c r="DC112" s="188">
        <f>LOOKUP(2,1/('[4]Raw data'!$K$1:$K$7986=CX112),'[4]Raw data'!$J$1:$J$7986)</f>
        <v>0</v>
      </c>
      <c r="DD112" s="188">
        <f>LOOKUP(2,1/('[4]Raw data'!$K$1:$K$7986=CX112),'[4]Raw data'!$I$1:$I$7986)</f>
        <v>0</v>
      </c>
      <c r="DE112" s="207">
        <f>LOOKUP(2,1/('[4]Raw data'!$K$1:$K$7986=CX112),'[4]Raw data'!$L$1:$L$7986)</f>
        <v>43511</v>
      </c>
      <c r="DF112" s="197" t="str">
        <f t="shared" si="11"/>
        <v>UGA004People facing minimal humanitarian needs (level 1)</v>
      </c>
      <c r="DG112" s="183">
        <f>IF(LOOKUP(2,1/(Log!$K$1:$K$7986=DF112),Log!$E$1:$E$7986)="x","x",ROUND(LOOKUP(2,1/(Log!$K$1:$K$7986=DF112),Log!$E$1:$E$7986),-3))</f>
        <v>0</v>
      </c>
      <c r="DH112" s="187" t="str">
        <f>LOOKUP(2,1/('[4]Raw data'!$K$1:$K$7986=DF112),'[4]Raw data'!$F$1:$F$7986)</f>
        <v>Fewsnet 12/2018</v>
      </c>
      <c r="DI112" s="187" t="str">
        <f>LOOKUP(2,1/('[4]Raw data'!$K$1:$K$7986=DF112),'[4]Raw data'!$G$1:$G$7986)</f>
        <v>Low</v>
      </c>
      <c r="DJ112" s="187">
        <f>LOOKUP(2,1/('[4]Raw data'!$K$1:$K$7986=DF112),'[4]Raw data'!$H$1:$H$7986)</f>
        <v>3</v>
      </c>
      <c r="DK112" s="187" t="str">
        <f>LOOKUP(2,1/('[4]Raw data'!$K$1:$K$7986=DF112),'[4]Raw data'!$J$1:$J$7986)</f>
        <v xml:space="preserve">Since 3  years OCHA estimates that 400000 people food are insecure people in Uganda. Therefore this number is taken. However it can varry seasonally.   Refugees are excluded in this estimates as the crisis only focuses on Karamoja region and the food needs of refugees are facing a different situation as they are getting a (different) response and different (climate) conditions. </v>
      </c>
      <c r="DL112" s="187" t="str">
        <f>LOOKUP(2,1/('[4]Raw data'!$K$1:$K$7986=DF112),'[4]Raw data'!$I$1:$I$7986)</f>
        <v>http://fews.net/east-africa/uganda/food-security-outlook/december-2018</v>
      </c>
      <c r="DM112" s="200">
        <f>LOOKUP(2,1/('[4]Raw data'!$K$1:$K$7986=DF112),'[4]Raw data'!$L$1:$L$7986)</f>
        <v>43511</v>
      </c>
      <c r="DN112" s="188" t="str">
        <f t="shared" si="6"/>
        <v>UGA004People facing stressed humanitarian needs (level 2)</v>
      </c>
      <c r="DO112" s="184">
        <f>IF(LOOKUP(2,1/(Log!$K$1:$K$7986=DN112),Log!$E$1:$E$7986)="x","x",ROUND(LOOKUP(2,1/(Log!$K$1:$K$7986=DN112),Log!$E$1:$E$7986),-3))</f>
        <v>245000</v>
      </c>
      <c r="DP112" s="188" t="str">
        <f>LOOKUP(2,1/('[4]Raw data'!$K$1:$K$7986=DN112),'[4]Raw data'!$F$1:$F$7986)</f>
        <v>Fewsnet 12/2018</v>
      </c>
      <c r="DQ112" s="188" t="str">
        <f>LOOKUP(2,1/('[4]Raw data'!$K$1:$K$7986=DN112),'[4]Raw data'!$G$1:$G$7986)</f>
        <v>Low</v>
      </c>
      <c r="DR112" s="188">
        <f>LOOKUP(2,1/('[4]Raw data'!$K$1:$K$7986=DN112),'[4]Raw data'!$H$1:$H$7986)</f>
        <v>3</v>
      </c>
      <c r="DS112" s="188" t="str">
        <f>LOOKUP(2,1/('[4]Raw data'!$K$1:$K$7986=DN112),'[4]Raw data'!$J$1:$J$7986)</f>
        <v>the difference of total PIN and those in level 3</v>
      </c>
      <c r="DT112" s="188" t="str">
        <f>LOOKUP(2,1/('[4]Raw data'!$K$1:$K$7986=DN112),'[4]Raw data'!$I$1:$I$7986)</f>
        <v>http://fews.net/east-africa/uganda/food-security-outlook/december-2018</v>
      </c>
      <c r="DU112" s="207">
        <f>LOOKUP(2,1/('[4]Raw data'!$K$1:$K$7986=DN112),'[4]Raw data'!$L$1:$L$7986)</f>
        <v>43511</v>
      </c>
      <c r="DV112" s="198" t="str">
        <f t="shared" si="7"/>
        <v>UGA004People  facing moderate humanitarian needs (level 3)</v>
      </c>
      <c r="DW112" s="183">
        <f>IF(LOOKUP(2,1/(Log!$K$1:$K$7986=DV112),Log!$E$1:$E$7986)="x","x",ROUND(LOOKUP(2,1/(Log!$K$1:$K$7986=DV112),Log!$E$1:$E$7986),-3))</f>
        <v>155000</v>
      </c>
      <c r="DX112" s="187" t="str">
        <f>LOOKUP(2,1/('[4]Raw data'!$K$1:$K$7986=DV112),'[4]Raw data'!$F$1:$F$7986)</f>
        <v>Fewsnet 12/2018</v>
      </c>
      <c r="DY112" s="187" t="str">
        <f>LOOKUP(2,1/('[4]Raw data'!$K$1:$K$7986=DV112),'[4]Raw data'!$G$1:$G$7986)</f>
        <v>Low</v>
      </c>
      <c r="DZ112" s="187">
        <f>LOOKUP(2,1/('[4]Raw data'!$K$1:$K$7986=DV112),'[4]Raw data'!$H$1:$H$7986)</f>
        <v>3</v>
      </c>
      <c r="EA112" s="187" t="str">
        <f>LOOKUP(2,1/('[4]Raw data'!$K$1:$K$7986=DV112),'[4]Raw data'!$J$1:$J$7986)</f>
        <v>Crisis (IPC Phase 3) outcomes are expected among 18 (to 20) percent of poor households, concentrated in Kotido and Kaabong, from February to May</v>
      </c>
      <c r="EB112" s="187" t="str">
        <f>LOOKUP(2,1/('[4]Raw data'!$K$1:$K$7986=DV112),'[4]Raw data'!$I$1:$I$7986)</f>
        <v>http://fews.net/east-africa/uganda/food-security-outlook/december-2018</v>
      </c>
      <c r="EC112" s="200">
        <f>LOOKUP(2,1/('[4]Raw data'!$K$1:$K$7986=DV112),'[4]Raw data'!$L$1:$L$7986)</f>
        <v>43511</v>
      </c>
      <c r="ED112" s="188" t="str">
        <f t="shared" si="8"/>
        <v>UGA004People facing severe humanitarian needs (level 4)</v>
      </c>
      <c r="EE112" s="184">
        <f>IF(LOOKUP(2,1/(Log!$K$1:$K$7986=ED112),Log!$E$1:$E$7986)="x","x",ROUND(LOOKUP(2,1/(Log!$K$1:$K$7986=ED112),Log!$E$1:$E$7986),-3))</f>
        <v>0</v>
      </c>
      <c r="EF112" s="188" t="str">
        <f>LOOKUP(2,1/('[4]Raw data'!$K$1:$K$7986=ED112),'[4]Raw data'!$F$1:$F$7986)</f>
        <v xml:space="preserve">UNHCR/REACH 08/2018
UNHCR 1/2019
</v>
      </c>
      <c r="EG112" s="188" t="str">
        <f>LOOKUP(2,1/('[4]Raw data'!$K$1:$K$7986=ED112),'[4]Raw data'!$G$1:$G$7986)</f>
        <v>Low</v>
      </c>
      <c r="EH112" s="188">
        <f>LOOKUP(2,1/('[4]Raw data'!$K$1:$K$7986=ED112),'[4]Raw data'!$H$1:$H$7986)</f>
        <v>3</v>
      </c>
      <c r="EI112" s="188" t="str">
        <f>LOOKUP(2,1/('[4]Raw data'!$K$1:$K$7986=ED112),'[4]Raw data'!$J$1:$J$7986)</f>
        <v>no data/inforamtion supporting any PIN in severity 4 levels</v>
      </c>
      <c r="EJ112" s="188" t="str">
        <f>LOOKUP(2,1/('[4]Raw data'!$K$1:$K$7986=ED112),'[4]Raw data'!$I$1:$I$7986)</f>
        <v>http://fews.net/east-africa/uganda/food-security-outlook/december-2018</v>
      </c>
      <c r="EK112" s="207">
        <f>LOOKUP(2,1/('[4]Raw data'!$K$1:$K$7986=ED112),'[4]Raw data'!$L$1:$L$7986)</f>
        <v>43511</v>
      </c>
      <c r="EL112" s="198" t="str">
        <f t="shared" si="9"/>
        <v>UGA004People facing extreme humanitarian needs (level 5)</v>
      </c>
      <c r="EM112" s="183">
        <f>IF(LOOKUP(2,1/(Log!$K$1:$K$7986=EL112),Log!$E$1:$E$7986)="x","x",ROUND(LOOKUP(2,1/(Log!$K$1:$K$7986=EL112),Log!$E$1:$E$7986),-3))</f>
        <v>0</v>
      </c>
      <c r="EN112" s="187" t="str">
        <f>LOOKUP(2,1/('[4]Raw data'!$K$1:$K$7986=EL112),'[4]Raw data'!$F$1:$F$7986)</f>
        <v xml:space="preserve">UNHCR/REACH 08/2018
UNHCR 1/2019
</v>
      </c>
      <c r="EO112" s="187" t="str">
        <f>LOOKUP(2,1/('[4]Raw data'!$K$1:$K$7986=EL112),'[4]Raw data'!$G$1:$G$7986)</f>
        <v>High</v>
      </c>
      <c r="EP112" s="187">
        <f>LOOKUP(2,1/('[4]Raw data'!$K$1:$K$7986=EL112),'[4]Raw data'!$H$1:$H$7986)</f>
        <v>1</v>
      </c>
      <c r="EQ112" s="187" t="str">
        <f>LOOKUP(2,1/('[4]Raw data'!$K$1:$K$7986=EL112),'[4]Raw data'!$J$1:$J$7986)</f>
        <v>no data/inforamtion supporting any PIN in severity 5 levels</v>
      </c>
      <c r="ER112" s="187" t="str">
        <f>LOOKUP(2,1/('[4]Raw data'!$K$1:$K$7986=EL112),'[4]Raw data'!$I$1:$I$7986)</f>
        <v>http://fews.net/east-africa/uganda/food-security-outlook/december-2018</v>
      </c>
      <c r="ES112" s="200">
        <f>LOOKUP(2,1/('[4]Raw data'!$K$1:$K$7986=EL112),'[4]Raw data'!$L$1:$L$7986)</f>
        <v>43511</v>
      </c>
      <c r="ET112" s="188" t="s">
        <v>5656</v>
      </c>
      <c r="EU112" s="188" t="s">
        <v>445</v>
      </c>
      <c r="EV112" s="188" t="s">
        <v>445</v>
      </c>
      <c r="EW112" s="188">
        <v>0</v>
      </c>
      <c r="EX112" s="188" t="b">
        <v>0</v>
      </c>
      <c r="EY112" s="188">
        <v>0</v>
      </c>
      <c r="EZ112" s="188">
        <v>0</v>
      </c>
      <c r="FA112" s="207">
        <v>43511</v>
      </c>
      <c r="FB112" s="198" t="s">
        <v>5657</v>
      </c>
      <c r="FC112" s="187">
        <v>1</v>
      </c>
      <c r="FD112" s="187" t="s">
        <v>2522</v>
      </c>
      <c r="FE112" s="187" t="s">
        <v>735</v>
      </c>
      <c r="FF112" s="187">
        <v>1</v>
      </c>
      <c r="FG112" s="187">
        <v>0</v>
      </c>
      <c r="FH112" s="187" t="s">
        <v>2564</v>
      </c>
      <c r="FI112" s="200">
        <v>43511</v>
      </c>
      <c r="FJ112" s="198" t="s">
        <v>5658</v>
      </c>
      <c r="FK112" s="188">
        <v>0</v>
      </c>
      <c r="FL112" s="188" t="s">
        <v>2503</v>
      </c>
      <c r="FM112" s="188">
        <v>0</v>
      </c>
      <c r="FN112" s="188" t="b">
        <v>0</v>
      </c>
      <c r="FO112" s="188" t="s">
        <v>2554</v>
      </c>
      <c r="FP112" s="184">
        <v>0</v>
      </c>
      <c r="FQ112" s="206">
        <v>43511</v>
      </c>
      <c r="FR112" s="198" t="s">
        <v>5659</v>
      </c>
      <c r="FS112" s="187">
        <v>0</v>
      </c>
      <c r="FT112" s="187" t="s">
        <v>2503</v>
      </c>
      <c r="FU112" s="187">
        <v>0</v>
      </c>
      <c r="FV112" s="187" t="b">
        <v>0</v>
      </c>
      <c r="FW112" s="187" t="s">
        <v>2554</v>
      </c>
      <c r="FX112" s="187">
        <v>0</v>
      </c>
      <c r="FY112" s="200">
        <v>43511</v>
      </c>
      <c r="FZ112" s="188" t="s">
        <v>5660</v>
      </c>
      <c r="GA112" s="188">
        <v>0</v>
      </c>
      <c r="GB112" s="188" t="s">
        <v>2504</v>
      </c>
      <c r="GC112" s="188">
        <v>0</v>
      </c>
      <c r="GD112" s="188" t="b">
        <v>0</v>
      </c>
      <c r="GE112" s="188">
        <v>0</v>
      </c>
      <c r="GF112" s="188">
        <v>0</v>
      </c>
      <c r="GG112" s="207">
        <v>43511</v>
      </c>
      <c r="GH112" s="198" t="s">
        <v>5661</v>
      </c>
      <c r="GI112" s="187">
        <v>0</v>
      </c>
      <c r="GJ112" s="187" t="s">
        <v>2504</v>
      </c>
      <c r="GK112" s="187">
        <v>0</v>
      </c>
      <c r="GL112" s="187" t="b">
        <v>0</v>
      </c>
      <c r="GM112" s="187">
        <v>0</v>
      </c>
      <c r="GN112" s="187">
        <v>0</v>
      </c>
      <c r="GO112" s="200">
        <v>43511</v>
      </c>
      <c r="GP112" s="188" t="s">
        <v>5662</v>
      </c>
      <c r="GQ112" s="188">
        <v>0</v>
      </c>
      <c r="GR112" s="188" t="s">
        <v>2504</v>
      </c>
      <c r="GS112" s="188">
        <v>0</v>
      </c>
      <c r="GT112" s="188" t="b">
        <v>0</v>
      </c>
      <c r="GU112" s="188">
        <v>0</v>
      </c>
      <c r="GV112" s="188">
        <v>0</v>
      </c>
      <c r="GW112" s="207">
        <v>43511</v>
      </c>
      <c r="GX112" s="198" t="s">
        <v>5663</v>
      </c>
      <c r="GY112" s="187">
        <v>0</v>
      </c>
      <c r="GZ112" s="187" t="s">
        <v>2504</v>
      </c>
      <c r="HA112" s="187">
        <v>0</v>
      </c>
      <c r="HB112" s="187" t="b">
        <v>0</v>
      </c>
      <c r="HC112" s="187">
        <v>0</v>
      </c>
      <c r="HD112" s="187">
        <v>0</v>
      </c>
      <c r="HE112" s="200">
        <v>43511</v>
      </c>
      <c r="HF112" s="188" t="s">
        <v>5664</v>
      </c>
      <c r="HG112" s="188">
        <v>0</v>
      </c>
      <c r="HH112" s="188" t="s">
        <v>2504</v>
      </c>
      <c r="HI112" s="188">
        <v>0</v>
      </c>
      <c r="HJ112" s="188" t="b">
        <v>0</v>
      </c>
      <c r="HK112" s="188">
        <v>0</v>
      </c>
      <c r="HL112" s="188">
        <v>0</v>
      </c>
      <c r="HM112" s="207">
        <v>43511</v>
      </c>
      <c r="HN112" s="198" t="s">
        <v>5665</v>
      </c>
      <c r="HO112" s="187">
        <v>0</v>
      </c>
      <c r="HP112" s="187" t="s">
        <v>2504</v>
      </c>
      <c r="HQ112" s="187">
        <v>0</v>
      </c>
      <c r="HR112" s="187" t="b">
        <v>0</v>
      </c>
      <c r="HS112" s="187">
        <v>0</v>
      </c>
      <c r="HT112" s="187">
        <v>0</v>
      </c>
      <c r="HU112" s="200">
        <v>43511</v>
      </c>
      <c r="HV112" s="188" t="s">
        <v>5666</v>
      </c>
      <c r="HW112" s="188">
        <v>0</v>
      </c>
      <c r="HX112" s="188" t="s">
        <v>2504</v>
      </c>
      <c r="HY112" s="188">
        <v>0</v>
      </c>
      <c r="HZ112" s="188" t="b">
        <v>0</v>
      </c>
      <c r="IA112" s="188">
        <v>0</v>
      </c>
      <c r="IB112" s="188">
        <v>0</v>
      </c>
      <c r="IC112" s="207">
        <v>43511</v>
      </c>
      <c r="ID112" s="198" t="s">
        <v>5667</v>
      </c>
      <c r="IE112" s="187">
        <v>0</v>
      </c>
      <c r="IF112" s="187" t="s">
        <v>2504</v>
      </c>
      <c r="IG112" s="187">
        <v>0</v>
      </c>
      <c r="IH112" s="187" t="b">
        <v>0</v>
      </c>
      <c r="II112" s="187">
        <v>0</v>
      </c>
      <c r="IJ112" s="187">
        <v>0</v>
      </c>
      <c r="IK112" s="200">
        <v>43511</v>
      </c>
      <c r="IL112" s="188" t="s">
        <v>5668</v>
      </c>
      <c r="IM112" s="188">
        <v>1</v>
      </c>
      <c r="IN112" s="188" t="s">
        <v>2504</v>
      </c>
      <c r="IO112" s="188">
        <v>0</v>
      </c>
      <c r="IP112" s="188" t="b">
        <v>0</v>
      </c>
      <c r="IQ112" s="188">
        <v>0</v>
      </c>
      <c r="IR112" s="188">
        <v>0</v>
      </c>
      <c r="IS112" s="207">
        <v>43511</v>
      </c>
    </row>
    <row r="113" spans="1:253" x14ac:dyDescent="0.3">
      <c r="A113" t="s">
        <v>1311</v>
      </c>
      <c r="B113" t="s">
        <v>788</v>
      </c>
      <c r="C113" t="s">
        <v>855</v>
      </c>
      <c r="D113" t="str">
        <f>Lists!C:C</f>
        <v>Ukraine</v>
      </c>
      <c r="E113" t="s">
        <v>336</v>
      </c>
      <c r="F113" t="s">
        <v>5669</v>
      </c>
      <c r="G113" s="186">
        <v>42073797</v>
      </c>
      <c r="H113" s="187" t="s">
        <v>2220</v>
      </c>
      <c r="I113" s="187" t="s">
        <v>735</v>
      </c>
      <c r="J113" s="187">
        <v>1</v>
      </c>
      <c r="K113" s="187" t="s">
        <v>2229</v>
      </c>
      <c r="L113" s="187" t="s">
        <v>2228</v>
      </c>
      <c r="M113" s="201">
        <v>43511</v>
      </c>
      <c r="N113" s="198" t="s">
        <v>5670</v>
      </c>
      <c r="O113" s="189">
        <v>53206</v>
      </c>
      <c r="P113" s="189" t="s">
        <v>2221</v>
      </c>
      <c r="Q113" s="189" t="s">
        <v>735</v>
      </c>
      <c r="R113" s="189">
        <v>1</v>
      </c>
      <c r="S113" s="189" t="s">
        <v>2231</v>
      </c>
      <c r="T113" s="189" t="s">
        <v>2230</v>
      </c>
      <c r="U113" s="204">
        <v>43511</v>
      </c>
      <c r="V113" s="198" t="s">
        <v>5671</v>
      </c>
      <c r="W113" s="187">
        <v>6308827</v>
      </c>
      <c r="X113" s="187" t="s">
        <v>2220</v>
      </c>
      <c r="Y113" s="187" t="s">
        <v>734</v>
      </c>
      <c r="Z113" s="187">
        <v>2</v>
      </c>
      <c r="AA113" s="187" t="s">
        <v>2233</v>
      </c>
      <c r="AB113" s="187" t="s">
        <v>2232</v>
      </c>
      <c r="AC113" s="201">
        <v>43511</v>
      </c>
      <c r="AD113" s="198" t="s">
        <v>5672</v>
      </c>
      <c r="AE113" s="188">
        <v>5200000</v>
      </c>
      <c r="AF113" s="188" t="s">
        <v>2222</v>
      </c>
      <c r="AG113" s="188" t="s">
        <v>735</v>
      </c>
      <c r="AH113" s="188">
        <v>1</v>
      </c>
      <c r="AI113" s="188">
        <v>0</v>
      </c>
      <c r="AJ113" s="188" t="s">
        <v>2234</v>
      </c>
      <c r="AK113" s="207">
        <v>43511</v>
      </c>
      <c r="AL113" s="198" t="s">
        <v>5673</v>
      </c>
      <c r="AM113" s="187">
        <v>1992459</v>
      </c>
      <c r="AN113" s="187" t="s">
        <v>2223</v>
      </c>
      <c r="AO113" s="187" t="s">
        <v>734</v>
      </c>
      <c r="AP113" s="187">
        <v>2</v>
      </c>
      <c r="AQ113" s="187" t="s">
        <v>2236</v>
      </c>
      <c r="AR113" s="187" t="s">
        <v>2235</v>
      </c>
      <c r="AS113" s="201">
        <v>43511</v>
      </c>
      <c r="AT113" s="188" t="s">
        <v>5674</v>
      </c>
      <c r="AU113" s="188">
        <v>65</v>
      </c>
      <c r="AV113" s="188" t="s">
        <v>2224</v>
      </c>
      <c r="AW113" s="188" t="s">
        <v>735</v>
      </c>
      <c r="AX113" s="188">
        <v>1</v>
      </c>
      <c r="AY113" s="188" t="s">
        <v>2238</v>
      </c>
      <c r="AZ113" s="188" t="s">
        <v>2237</v>
      </c>
      <c r="BA113" s="207">
        <v>43511</v>
      </c>
      <c r="BB113" s="198" t="s">
        <v>5675</v>
      </c>
      <c r="BC113" s="187" t="s">
        <v>445</v>
      </c>
      <c r="BD113" s="187">
        <v>0</v>
      </c>
      <c r="BE113" s="187">
        <v>0</v>
      </c>
      <c r="BF113" s="187" t="b">
        <v>0</v>
      </c>
      <c r="BG113" s="187" t="s">
        <v>2239</v>
      </c>
      <c r="BH113" s="187" t="s">
        <v>2237</v>
      </c>
      <c r="BI113" s="200">
        <v>43511</v>
      </c>
      <c r="BJ113" s="188" t="s">
        <v>5676</v>
      </c>
      <c r="BK113" s="188">
        <v>18</v>
      </c>
      <c r="BL113" s="188" t="s">
        <v>2224</v>
      </c>
      <c r="BM113" s="188" t="s">
        <v>735</v>
      </c>
      <c r="BN113" s="188">
        <v>1</v>
      </c>
      <c r="BO113" s="188" t="s">
        <v>2240</v>
      </c>
      <c r="BP113" s="188" t="s">
        <v>1173</v>
      </c>
      <c r="BQ113" s="207">
        <v>43511</v>
      </c>
      <c r="BR113" s="198" t="s">
        <v>5677</v>
      </c>
      <c r="BS113" s="187" t="s">
        <v>445</v>
      </c>
      <c r="BT113" s="187">
        <v>0</v>
      </c>
      <c r="BU113" s="187">
        <v>0</v>
      </c>
      <c r="BV113" s="187" t="b">
        <v>0</v>
      </c>
      <c r="BW113" s="187">
        <v>0</v>
      </c>
      <c r="BX113" s="187">
        <v>0</v>
      </c>
      <c r="BY113" s="200">
        <v>43511</v>
      </c>
      <c r="BZ113" s="188" t="s">
        <v>5678</v>
      </c>
      <c r="CA113" s="188" t="s">
        <v>445</v>
      </c>
      <c r="CB113" s="188">
        <v>0</v>
      </c>
      <c r="CC113" s="188">
        <v>0</v>
      </c>
      <c r="CD113" s="188" t="b">
        <v>0</v>
      </c>
      <c r="CE113" s="188">
        <v>0</v>
      </c>
      <c r="CF113" s="188">
        <v>0</v>
      </c>
      <c r="CG113" s="207">
        <v>43511</v>
      </c>
      <c r="CH113" s="198" t="s">
        <v>5679</v>
      </c>
      <c r="CI113" s="188" t="e">
        <v>#N/A</v>
      </c>
      <c r="CJ113" s="188" t="e">
        <v>#N/A</v>
      </c>
      <c r="CK113" s="188" t="e">
        <v>#N/A</v>
      </c>
      <c r="CL113" s="188" t="e">
        <v>#N/A</v>
      </c>
      <c r="CM113" s="188" t="e">
        <v>#N/A</v>
      </c>
      <c r="CN113" s="188" t="e">
        <v>#N/A</v>
      </c>
      <c r="CO113" s="195" t="e">
        <v>#N/A</v>
      </c>
      <c r="CP113" s="188" t="s">
        <v>5680</v>
      </c>
      <c r="CQ113" s="187">
        <v>22430</v>
      </c>
      <c r="CR113" s="187" t="s">
        <v>2225</v>
      </c>
      <c r="CS113" s="187" t="s">
        <v>734</v>
      </c>
      <c r="CT113" s="187">
        <v>2</v>
      </c>
      <c r="CU113" s="187" t="s">
        <v>2242</v>
      </c>
      <c r="CV113" s="187" t="s">
        <v>2241</v>
      </c>
      <c r="CW113" s="200">
        <v>43511</v>
      </c>
      <c r="CX113" s="184" t="str">
        <f t="shared" si="10"/>
        <v>UKR002People in Need</v>
      </c>
      <c r="CY113" s="184">
        <f>IF(LOOKUP(2,1/(Log!$K$1:$K$7986=CX113),Log!$E$1:$E$7986)="x","x",ROUND(LOOKUP(2,1/(Log!$K$1:$K$7986=CX113),Log!$E$1:$E$7986),-3))</f>
        <v>3500000</v>
      </c>
      <c r="CZ113" s="188" t="str">
        <f>LOOKUP(2,1/('[4]Raw data'!$K$1:$K$7986=CX113),'[4]Raw data'!$F$1:$F$7986)</f>
        <v>HRP December 2018</v>
      </c>
      <c r="DA113" s="188" t="str">
        <f>LOOKUP(2,1/('[4]Raw data'!$K$1:$K$7986=CX113),'[4]Raw data'!$G$1:$G$7986)</f>
        <v>Medium</v>
      </c>
      <c r="DB113" s="188">
        <f>LOOKUP(2,1/('[4]Raw data'!$K$1:$K$7986=CX113),'[4]Raw data'!$H$1:$H$7986)</f>
        <v>2</v>
      </c>
      <c r="DC113" s="188" t="str">
        <f>LOOKUP(2,1/('[4]Raw data'!$K$1:$K$7986=CX113),'[4]Raw data'!$J$1:$J$7986)</f>
        <v>2.2 million of these are located in the NGCA and 0.8 million within a 20km distance from the contact line in GCAs. The highest cluster caseloads can be found in WASH and protection. This number has slightly increased from last year due to widespread landmine contamination as well as the mental and psychological impact of the protracted crisis. The GRP also notes that 30% of the people in need are elderly and 2 million people who reside close to the contact line. Distribution as per HRP, will be readjusted with the HNO 2019 data.</v>
      </c>
      <c r="DD113" s="188" t="str">
        <f>LOOKUP(2,1/('[4]Raw data'!$K$1:$K$7986=CX113),'[4]Raw data'!$I$1:$I$7986)</f>
        <v>https://www.humanitarianresponse.info/sites/www.humanitarianresponse.info/files/documents/files/ukraine_humanitarian_response_plan_2019_en.pdf</v>
      </c>
      <c r="DE113" s="207">
        <f>LOOKUP(2,1/('[4]Raw data'!$K$1:$K$7986=CX113),'[4]Raw data'!$L$1:$L$7986)</f>
        <v>43511</v>
      </c>
      <c r="DF113" s="197" t="str">
        <f t="shared" si="11"/>
        <v>UKR002People facing minimal humanitarian needs (level 1)</v>
      </c>
      <c r="DG113" s="183">
        <f>IF(LOOKUP(2,1/(Log!$K$1:$K$7986=DF113),Log!$E$1:$E$7986)="x","x",ROUND(LOOKUP(2,1/(Log!$K$1:$K$7986=DF113),Log!$E$1:$E$7986),-3))</f>
        <v>500000</v>
      </c>
      <c r="DH113" s="187" t="str">
        <f>LOOKUP(2,1/('[4]Raw data'!$K$1:$K$7986=DF113),'[4]Raw data'!$F$1:$F$7986)</f>
        <v>HRP December 2018</v>
      </c>
      <c r="DI113" s="187" t="str">
        <f>LOOKUP(2,1/('[4]Raw data'!$K$1:$K$7986=DF113),'[4]Raw data'!$G$1:$G$7986)</f>
        <v>Medium</v>
      </c>
      <c r="DJ113" s="187">
        <f>LOOKUP(2,1/('[4]Raw data'!$K$1:$K$7986=DF113),'[4]Raw data'!$H$1:$H$7986)</f>
        <v>2</v>
      </c>
      <c r="DK113" s="187" t="str">
        <f>LOOKUP(2,1/('[4]Raw data'!$K$1:$K$7986=DF113),'[4]Raw data'!$J$1:$J$7986)</f>
        <v>Number of people in need in GCA more than 20k away from the contact line (IDPs etc.).</v>
      </c>
      <c r="DL113" s="187" t="str">
        <f>LOOKUP(2,1/('[4]Raw data'!$K$1:$K$7986=DF113),'[4]Raw data'!$I$1:$I$7986)</f>
        <v>https://www.humanitarianresponse.info/sites/www.humanitarianresponse.info/files/documents/files/ukraine_humanitarian_response_plan_2019_en.pdf</v>
      </c>
      <c r="DM113" s="200">
        <f>LOOKUP(2,1/('[4]Raw data'!$K$1:$K$7986=DF113),'[4]Raw data'!$L$1:$L$7986)</f>
        <v>43511</v>
      </c>
      <c r="DN113" s="188" t="str">
        <f t="shared" si="6"/>
        <v>UKR002People facing stressed humanitarian needs (level 2)</v>
      </c>
      <c r="DO113" s="184">
        <f>IF(LOOKUP(2,1/(Log!$K$1:$K$7986=DN113),Log!$E$1:$E$7986)="x","x",ROUND(LOOKUP(2,1/(Log!$K$1:$K$7986=DN113),Log!$E$1:$E$7986),-3))</f>
        <v>800000</v>
      </c>
      <c r="DP113" s="188" t="str">
        <f>LOOKUP(2,1/('[4]Raw data'!$K$1:$K$7986=DN113),'[4]Raw data'!$F$1:$F$7986)</f>
        <v>HRP December 2018</v>
      </c>
      <c r="DQ113" s="188" t="str">
        <f>LOOKUP(2,1/('[4]Raw data'!$K$1:$K$7986=DN113),'[4]Raw data'!$G$1:$G$7986)</f>
        <v>Medium</v>
      </c>
      <c r="DR113" s="188">
        <f>LOOKUP(2,1/('[4]Raw data'!$K$1:$K$7986=DN113),'[4]Raw data'!$H$1:$H$7986)</f>
        <v>2</v>
      </c>
      <c r="DS113" s="188" t="str">
        <f>LOOKUP(2,1/('[4]Raw data'!$K$1:$K$7986=DN113),'[4]Raw data'!$J$1:$J$7986)</f>
        <v>Number of people in need located in GCA in proximity to the contact line.</v>
      </c>
      <c r="DT113" s="188" t="str">
        <f>LOOKUP(2,1/('[4]Raw data'!$K$1:$K$7986=DN113),'[4]Raw data'!$I$1:$I$7986)</f>
        <v>https://www.humanitarianresponse.info/sites/www.humanitarianresponse.info/files/documents/files/ukraine_humanitarian_response_plan_2019_en.pdf</v>
      </c>
      <c r="DU113" s="207">
        <f>LOOKUP(2,1/('[4]Raw data'!$K$1:$K$7986=DN113),'[4]Raw data'!$L$1:$L$7986)</f>
        <v>43511</v>
      </c>
      <c r="DV113" s="198" t="str">
        <f t="shared" si="7"/>
        <v>UKR002People  facing moderate humanitarian needs (level 3)</v>
      </c>
      <c r="DW113" s="183">
        <f>IF(LOOKUP(2,1/(Log!$K$1:$K$7986=DV113),Log!$E$1:$E$7986)="x","x",ROUND(LOOKUP(2,1/(Log!$K$1:$K$7986=DV113),Log!$E$1:$E$7986),-3))</f>
        <v>2200000</v>
      </c>
      <c r="DX113" s="187" t="str">
        <f>LOOKUP(2,1/('[4]Raw data'!$K$1:$K$7986=DV113),'[4]Raw data'!$F$1:$F$7986)</f>
        <v>HRP December 2018</v>
      </c>
      <c r="DY113" s="187" t="str">
        <f>LOOKUP(2,1/('[4]Raw data'!$K$1:$K$7986=DV113),'[4]Raw data'!$G$1:$G$7986)</f>
        <v>Medium</v>
      </c>
      <c r="DZ113" s="187">
        <f>LOOKUP(2,1/('[4]Raw data'!$K$1:$K$7986=DV113),'[4]Raw data'!$H$1:$H$7986)</f>
        <v>2</v>
      </c>
      <c r="EA113" s="187" t="str">
        <f>LOOKUP(2,1/('[4]Raw data'!$K$1:$K$7986=DV113),'[4]Raw data'!$J$1:$J$7986)</f>
        <v>PiN in NGCA, including those near the contact line.</v>
      </c>
      <c r="EB113" s="187" t="str">
        <f>LOOKUP(2,1/('[4]Raw data'!$K$1:$K$7986=DV113),'[4]Raw data'!$I$1:$I$7986)</f>
        <v>https://www.humanitarianresponse.info/sites/www.humanitarianresponse.info/files/documents/files/ukraine_humanitarian_response_plan_2019_en.pdf</v>
      </c>
      <c r="EC113" s="200">
        <f>LOOKUP(2,1/('[4]Raw data'!$K$1:$K$7986=DV113),'[4]Raw data'!$L$1:$L$7986)</f>
        <v>43511</v>
      </c>
      <c r="ED113" s="188" t="str">
        <f t="shared" si="8"/>
        <v>UKR002People facing severe humanitarian needs (level 4)</v>
      </c>
      <c r="EE113" s="184">
        <f>IF(LOOKUP(2,1/(Log!$K$1:$K$7986=ED113),Log!$E$1:$E$7986)="x","x",ROUND(LOOKUP(2,1/(Log!$K$1:$K$7986=ED113),Log!$E$1:$E$7986),-3))</f>
        <v>0</v>
      </c>
      <c r="EF113" s="188" t="str">
        <f>LOOKUP(2,1/('[4]Raw data'!$K$1:$K$7986=ED113),'[4]Raw data'!$F$1:$F$7986)</f>
        <v>HRP December 2018</v>
      </c>
      <c r="EG113" s="188" t="str">
        <f>LOOKUP(2,1/('[4]Raw data'!$K$1:$K$7986=ED113),'[4]Raw data'!$G$1:$G$7986)</f>
        <v>Medium</v>
      </c>
      <c r="EH113" s="188">
        <f>LOOKUP(2,1/('[4]Raw data'!$K$1:$K$7986=ED113),'[4]Raw data'!$H$1:$H$7986)</f>
        <v>2</v>
      </c>
      <c r="EI113" s="188" t="str">
        <f>LOOKUP(2,1/('[4]Raw data'!$K$1:$K$7986=ED113),'[4]Raw data'!$J$1:$J$7986)</f>
        <v>No one expected to be in level 4 or 5</v>
      </c>
      <c r="EJ113" s="188" t="str">
        <f>LOOKUP(2,1/('[4]Raw data'!$K$1:$K$7986=ED113),'[4]Raw data'!$I$1:$I$7986)</f>
        <v>https://www.humanitarianresponse.info/sites/www.humanitarianresponse.info/files/documents/files/ukraine_humanitarian_response_plan_2019_en.pdf</v>
      </c>
      <c r="EK113" s="207">
        <f>LOOKUP(2,1/('[4]Raw data'!$K$1:$K$7986=ED113),'[4]Raw data'!$L$1:$L$7986)</f>
        <v>43511</v>
      </c>
      <c r="EL113" s="198" t="str">
        <f t="shared" si="9"/>
        <v>UKR002People facing extreme humanitarian needs (level 5)</v>
      </c>
      <c r="EM113" s="183">
        <f>IF(LOOKUP(2,1/(Log!$K$1:$K$7986=EL113),Log!$E$1:$E$7986)="x","x",ROUND(LOOKUP(2,1/(Log!$K$1:$K$7986=EL113),Log!$E$1:$E$7986),-3))</f>
        <v>0</v>
      </c>
      <c r="EN113" s="187" t="str">
        <f>LOOKUP(2,1/('[4]Raw data'!$K$1:$K$7986=EL113),'[4]Raw data'!$F$1:$F$7986)</f>
        <v>HRP December 2018</v>
      </c>
      <c r="EO113" s="187" t="str">
        <f>LOOKUP(2,1/('[4]Raw data'!$K$1:$K$7986=EL113),'[4]Raw data'!$G$1:$G$7986)</f>
        <v>Medium</v>
      </c>
      <c r="EP113" s="187">
        <f>LOOKUP(2,1/('[4]Raw data'!$K$1:$K$7986=EL113),'[4]Raw data'!$H$1:$H$7986)</f>
        <v>2</v>
      </c>
      <c r="EQ113" s="187" t="str">
        <f>LOOKUP(2,1/('[4]Raw data'!$K$1:$K$7986=EL113),'[4]Raw data'!$J$1:$J$7986)</f>
        <v>No one expected to be in level 4 or 5</v>
      </c>
      <c r="ER113" s="187" t="str">
        <f>LOOKUP(2,1/('[4]Raw data'!$K$1:$K$7986=EL113),'[4]Raw data'!$I$1:$I$7986)</f>
        <v>https://www.humanitarianresponse.info/sites/www.humanitarianresponse.info/files/documents/files/ukraine_humanitarian_response_plan_2019_en.pdf</v>
      </c>
      <c r="ES113" s="200">
        <f>LOOKUP(2,1/('[4]Raw data'!$K$1:$K$7986=EL113),'[4]Raw data'!$L$1:$L$7986)</f>
        <v>43511</v>
      </c>
      <c r="ET113" s="188" t="s">
        <v>5681</v>
      </c>
      <c r="EU113" s="188">
        <v>18</v>
      </c>
      <c r="EV113" s="188">
        <v>0</v>
      </c>
      <c r="EW113" s="188">
        <v>0</v>
      </c>
      <c r="EX113" s="188" t="b">
        <v>0</v>
      </c>
      <c r="EY113" s="188" t="s">
        <v>2249</v>
      </c>
      <c r="EZ113" s="188">
        <v>0</v>
      </c>
      <c r="FA113" s="207">
        <v>43511</v>
      </c>
      <c r="FB113" s="198" t="s">
        <v>5682</v>
      </c>
      <c r="FC113" s="187">
        <v>3</v>
      </c>
      <c r="FD113" s="187">
        <v>0</v>
      </c>
      <c r="FE113" s="187">
        <v>0</v>
      </c>
      <c r="FF113" s="187" t="b">
        <v>0</v>
      </c>
      <c r="FG113" s="187">
        <v>0</v>
      </c>
      <c r="FH113" s="187">
        <v>0</v>
      </c>
      <c r="FI113" s="200">
        <v>43511</v>
      </c>
      <c r="FJ113" s="198" t="s">
        <v>5683</v>
      </c>
      <c r="FK113" s="188">
        <v>2200000</v>
      </c>
      <c r="FL113" s="188" t="s">
        <v>2226</v>
      </c>
      <c r="FM113" s="188" t="s">
        <v>734</v>
      </c>
      <c r="FN113" s="188">
        <v>2</v>
      </c>
      <c r="FO113" s="188" t="s">
        <v>2250</v>
      </c>
      <c r="FP113" s="184" t="s">
        <v>2243</v>
      </c>
      <c r="FQ113" s="206">
        <v>43511</v>
      </c>
      <c r="FR113" s="198" t="s">
        <v>5684</v>
      </c>
      <c r="FS113" s="187" t="s">
        <v>445</v>
      </c>
      <c r="FT113" s="187">
        <v>0</v>
      </c>
      <c r="FU113" s="187">
        <v>0</v>
      </c>
      <c r="FV113" s="187" t="b">
        <v>0</v>
      </c>
      <c r="FW113" s="187">
        <v>0</v>
      </c>
      <c r="FX113" s="187">
        <v>0</v>
      </c>
      <c r="FY113" s="200">
        <v>43511</v>
      </c>
      <c r="FZ113" s="188" t="s">
        <v>5685</v>
      </c>
      <c r="GA113" s="188">
        <v>0</v>
      </c>
      <c r="GB113" s="188" t="s">
        <v>2227</v>
      </c>
      <c r="GC113" s="188" t="s">
        <v>734</v>
      </c>
      <c r="GD113" s="188">
        <v>2</v>
      </c>
      <c r="GE113" s="188">
        <v>0</v>
      </c>
      <c r="GF113" s="188" t="s">
        <v>1173</v>
      </c>
      <c r="GG113" s="207">
        <v>43511</v>
      </c>
      <c r="GH113" s="198" t="s">
        <v>5686</v>
      </c>
      <c r="GI113" s="187">
        <v>0</v>
      </c>
      <c r="GJ113" s="187" t="s">
        <v>2227</v>
      </c>
      <c r="GK113" s="187" t="s">
        <v>734</v>
      </c>
      <c r="GL113" s="187">
        <v>2</v>
      </c>
      <c r="GM113" s="187">
        <v>0</v>
      </c>
      <c r="GN113" s="187" t="s">
        <v>1173</v>
      </c>
      <c r="GO113" s="200">
        <v>43511</v>
      </c>
      <c r="GP113" s="188" t="s">
        <v>5687</v>
      </c>
      <c r="GQ113" s="188">
        <v>0</v>
      </c>
      <c r="GR113" s="188" t="s">
        <v>2227</v>
      </c>
      <c r="GS113" s="188" t="s">
        <v>734</v>
      </c>
      <c r="GT113" s="188">
        <v>2</v>
      </c>
      <c r="GU113" s="188">
        <v>0</v>
      </c>
      <c r="GV113" s="188" t="s">
        <v>1173</v>
      </c>
      <c r="GW113" s="207">
        <v>43511</v>
      </c>
      <c r="GX113" s="198" t="s">
        <v>5688</v>
      </c>
      <c r="GY113" s="187">
        <v>0</v>
      </c>
      <c r="GZ113" s="187" t="s">
        <v>2227</v>
      </c>
      <c r="HA113" s="187" t="s">
        <v>734</v>
      </c>
      <c r="HB113" s="187">
        <v>2</v>
      </c>
      <c r="HC113" s="187">
        <v>0</v>
      </c>
      <c r="HD113" s="187" t="s">
        <v>1173</v>
      </c>
      <c r="HE113" s="200">
        <v>43511</v>
      </c>
      <c r="HF113" s="188" t="s">
        <v>5689</v>
      </c>
      <c r="HG113" s="188">
        <v>0</v>
      </c>
      <c r="HH113" s="188" t="s">
        <v>2227</v>
      </c>
      <c r="HI113" s="188" t="s">
        <v>734</v>
      </c>
      <c r="HJ113" s="188">
        <v>2</v>
      </c>
      <c r="HK113" s="188">
        <v>0</v>
      </c>
      <c r="HL113" s="188" t="s">
        <v>1173</v>
      </c>
      <c r="HM113" s="207">
        <v>43511</v>
      </c>
      <c r="HN113" s="198" t="s">
        <v>5690</v>
      </c>
      <c r="HO113" s="187">
        <v>0</v>
      </c>
      <c r="HP113" s="187" t="s">
        <v>2227</v>
      </c>
      <c r="HQ113" s="187" t="s">
        <v>734</v>
      </c>
      <c r="HR113" s="187">
        <v>2</v>
      </c>
      <c r="HS113" s="187">
        <v>0</v>
      </c>
      <c r="HT113" s="187" t="s">
        <v>1173</v>
      </c>
      <c r="HU113" s="200">
        <v>43511</v>
      </c>
      <c r="HV113" s="188" t="s">
        <v>5691</v>
      </c>
      <c r="HW113" s="188">
        <v>0</v>
      </c>
      <c r="HX113" s="188" t="s">
        <v>2227</v>
      </c>
      <c r="HY113" s="188" t="s">
        <v>734</v>
      </c>
      <c r="HZ113" s="188">
        <v>2</v>
      </c>
      <c r="IA113" s="188">
        <v>0</v>
      </c>
      <c r="IB113" s="188" t="s">
        <v>1173</v>
      </c>
      <c r="IC113" s="207">
        <v>43511</v>
      </c>
      <c r="ID113" s="198" t="s">
        <v>5692</v>
      </c>
      <c r="IE113" s="187">
        <v>0</v>
      </c>
      <c r="IF113" s="187" t="s">
        <v>2227</v>
      </c>
      <c r="IG113" s="187" t="s">
        <v>734</v>
      </c>
      <c r="IH113" s="187">
        <v>2</v>
      </c>
      <c r="II113" s="187">
        <v>0</v>
      </c>
      <c r="IJ113" s="187" t="s">
        <v>1173</v>
      </c>
      <c r="IK113" s="200">
        <v>43511</v>
      </c>
      <c r="IL113" s="188" t="s">
        <v>5693</v>
      </c>
      <c r="IM113" s="188">
        <v>0</v>
      </c>
      <c r="IN113" s="188" t="s">
        <v>2227</v>
      </c>
      <c r="IO113" s="188" t="s">
        <v>734</v>
      </c>
      <c r="IP113" s="188">
        <v>2</v>
      </c>
      <c r="IQ113" s="188">
        <v>0</v>
      </c>
      <c r="IR113" s="188" t="s">
        <v>1173</v>
      </c>
      <c r="IS113" s="207">
        <v>43511</v>
      </c>
    </row>
    <row r="114" spans="1:253" x14ac:dyDescent="0.3">
      <c r="A114" t="s">
        <v>428</v>
      </c>
      <c r="B114" t="s">
        <v>861</v>
      </c>
      <c r="C114" t="s">
        <v>730</v>
      </c>
      <c r="D114" t="str">
        <f>Lists!C:C</f>
        <v>Venezuela</v>
      </c>
      <c r="E114" t="s">
        <v>349</v>
      </c>
      <c r="F114" t="s">
        <v>5694</v>
      </c>
      <c r="G114" s="186">
        <v>29254946</v>
      </c>
      <c r="H114" s="187" t="s">
        <v>1082</v>
      </c>
      <c r="I114" s="187" t="s">
        <v>735</v>
      </c>
      <c r="J114" s="187">
        <v>1</v>
      </c>
      <c r="K114" s="187" t="s">
        <v>1090</v>
      </c>
      <c r="L114" s="187" t="s">
        <v>1089</v>
      </c>
      <c r="M114" s="201">
        <v>43495</v>
      </c>
      <c r="N114" s="198" t="s">
        <v>5695</v>
      </c>
      <c r="O114" s="189">
        <v>912050</v>
      </c>
      <c r="P114" s="189" t="s">
        <v>1083</v>
      </c>
      <c r="Q114" s="189" t="s">
        <v>735</v>
      </c>
      <c r="R114" s="189">
        <v>1</v>
      </c>
      <c r="S114" s="189" t="s">
        <v>1092</v>
      </c>
      <c r="T114" s="189" t="s">
        <v>1091</v>
      </c>
      <c r="U114" s="204">
        <v>43494</v>
      </c>
      <c r="V114" s="198" t="s">
        <v>5696</v>
      </c>
      <c r="W114" s="187">
        <v>29254946</v>
      </c>
      <c r="X114" s="187" t="s">
        <v>1082</v>
      </c>
      <c r="Y114" s="187" t="s">
        <v>735</v>
      </c>
      <c r="Z114" s="187">
        <v>1</v>
      </c>
      <c r="AA114" s="187" t="s">
        <v>1090</v>
      </c>
      <c r="AB114" s="187" t="s">
        <v>1089</v>
      </c>
      <c r="AC114" s="201">
        <v>43494</v>
      </c>
      <c r="AD114" s="198" t="s">
        <v>5697</v>
      </c>
      <c r="AE114" s="188">
        <v>29254946</v>
      </c>
      <c r="AF114" s="188" t="s">
        <v>1082</v>
      </c>
      <c r="AG114" s="188" t="s">
        <v>735</v>
      </c>
      <c r="AH114" s="188">
        <v>1</v>
      </c>
      <c r="AI114" s="188" t="s">
        <v>1094</v>
      </c>
      <c r="AJ114" s="188" t="s">
        <v>1093</v>
      </c>
      <c r="AK114" s="207">
        <v>43494</v>
      </c>
      <c r="AL114" s="198" t="s">
        <v>5698</v>
      </c>
      <c r="AM114" s="187">
        <v>3600000</v>
      </c>
      <c r="AN114" s="187" t="s">
        <v>1084</v>
      </c>
      <c r="AO114" s="187" t="s">
        <v>735</v>
      </c>
      <c r="AP114" s="187">
        <v>1</v>
      </c>
      <c r="AQ114" s="187" t="s">
        <v>1096</v>
      </c>
      <c r="AR114" s="187" t="s">
        <v>1095</v>
      </c>
      <c r="AS114" s="201">
        <v>43494</v>
      </c>
      <c r="AT114" s="188" t="s">
        <v>5699</v>
      </c>
      <c r="AU114" s="188" t="s">
        <v>445</v>
      </c>
      <c r="AV114" s="188">
        <v>0</v>
      </c>
      <c r="AW114" s="188">
        <v>0</v>
      </c>
      <c r="AX114" s="188" t="b">
        <v>0</v>
      </c>
      <c r="AY114" s="188" t="s">
        <v>1097</v>
      </c>
      <c r="AZ114" s="188">
        <v>0</v>
      </c>
      <c r="BA114" s="207">
        <v>43494</v>
      </c>
      <c r="BB114" s="198" t="s">
        <v>5700</v>
      </c>
      <c r="BC114" s="187">
        <v>11979</v>
      </c>
      <c r="BD114" s="187" t="s">
        <v>1085</v>
      </c>
      <c r="BE114" s="187" t="s">
        <v>734</v>
      </c>
      <c r="BF114" s="187">
        <v>2</v>
      </c>
      <c r="BG114" s="187" t="s">
        <v>1099</v>
      </c>
      <c r="BH114" s="187">
        <v>0</v>
      </c>
      <c r="BI114" s="200">
        <v>43494</v>
      </c>
      <c r="BJ114" s="188" t="s">
        <v>5701</v>
      </c>
      <c r="BK114" s="188">
        <v>3626</v>
      </c>
      <c r="BL114" s="188" t="s">
        <v>1086</v>
      </c>
      <c r="BM114" s="188" t="s">
        <v>735</v>
      </c>
      <c r="BN114" s="188">
        <v>1</v>
      </c>
      <c r="BO114" s="188" t="s">
        <v>1101</v>
      </c>
      <c r="BP114" s="188">
        <v>0</v>
      </c>
      <c r="BQ114" s="207">
        <v>43494</v>
      </c>
      <c r="BR114" s="198" t="s">
        <v>5702</v>
      </c>
      <c r="BS114" s="187" t="s">
        <v>445</v>
      </c>
      <c r="BT114" s="187">
        <v>0</v>
      </c>
      <c r="BU114" s="187">
        <v>0</v>
      </c>
      <c r="BV114" s="187" t="b">
        <v>0</v>
      </c>
      <c r="BW114" s="187" t="s">
        <v>1102</v>
      </c>
      <c r="BX114" s="187">
        <v>0</v>
      </c>
      <c r="BY114" s="200">
        <v>43494</v>
      </c>
      <c r="BZ114" s="188" t="s">
        <v>5703</v>
      </c>
      <c r="CA114" s="188" t="s">
        <v>445</v>
      </c>
      <c r="CB114" s="188">
        <v>0</v>
      </c>
      <c r="CC114" s="188">
        <v>0</v>
      </c>
      <c r="CD114" s="188" t="b">
        <v>0</v>
      </c>
      <c r="CE114" s="188">
        <v>0</v>
      </c>
      <c r="CF114" s="188">
        <v>0</v>
      </c>
      <c r="CG114" s="207">
        <v>43494</v>
      </c>
      <c r="CH114" s="198" t="s">
        <v>5704</v>
      </c>
      <c r="CI114" s="188" t="e">
        <v>#N/A</v>
      </c>
      <c r="CJ114" s="188" t="e">
        <v>#N/A</v>
      </c>
      <c r="CK114" s="188" t="e">
        <v>#N/A</v>
      </c>
      <c r="CL114" s="188" t="e">
        <v>#N/A</v>
      </c>
      <c r="CM114" s="188" t="e">
        <v>#N/A</v>
      </c>
      <c r="CN114" s="188" t="e">
        <v>#N/A</v>
      </c>
      <c r="CO114" s="195" t="e">
        <v>#N/A</v>
      </c>
      <c r="CP114" s="188" t="s">
        <v>5705</v>
      </c>
      <c r="CQ114" s="187">
        <v>223750</v>
      </c>
      <c r="CR114" s="187" t="s">
        <v>1087</v>
      </c>
      <c r="CS114" s="187" t="s">
        <v>735</v>
      </c>
      <c r="CT114" s="187">
        <v>1</v>
      </c>
      <c r="CU114" s="187" t="s">
        <v>1104</v>
      </c>
      <c r="CV114" s="187" t="s">
        <v>1103</v>
      </c>
      <c r="CW114" s="200">
        <v>43494</v>
      </c>
      <c r="CX114" s="184" t="str">
        <f t="shared" si="10"/>
        <v>VEN001People in Need</v>
      </c>
      <c r="CY114" s="184">
        <f>IF(LOOKUP(2,1/(Log!$K$1:$K$7986=CX114),Log!$E$1:$E$7986)="x","x",ROUND(LOOKUP(2,1/(Log!$K$1:$K$7986=CX114),Log!$E$1:$E$7986),-3))</f>
        <v>26329000</v>
      </c>
      <c r="CZ114" s="188" t="str">
        <f>LOOKUP(2,1/('[4]Raw data'!$K$1:$K$7986=CX114),'[4]Raw data'!$F$1:$F$7986)</f>
        <v>ENCOVI 2017</v>
      </c>
      <c r="DA114" s="188" t="str">
        <f>LOOKUP(2,1/('[4]Raw data'!$K$1:$K$7986=CX114),'[4]Raw data'!$G$1:$G$7986)</f>
        <v>Medium</v>
      </c>
      <c r="DB114" s="188">
        <f>LOOKUP(2,1/('[4]Raw data'!$K$1:$K$7986=CX114),'[4]Raw data'!$H$1:$H$7986)</f>
        <v>2</v>
      </c>
      <c r="DC114" s="188" t="str">
        <f>LOOKUP(2,1/('[4]Raw data'!$K$1:$K$7986=CX114),'[4]Raw data'!$J$1:$J$7986)</f>
        <v>PIN estimates are based on food security figures from the ENCOVI (Encuesta sobre Condiciones de Vida Venezuela) from 2017.
An estimated 90% of the population are in need of humanitarian assistance: the survey found that 9 out of 10 Venezuelans are not able to afford food daily</v>
      </c>
      <c r="DD114" s="188" t="str">
        <f>LOOKUP(2,1/('[4]Raw data'!$K$1:$K$7986=CX114),'[4]Raw data'!$I$1:$I$7986)</f>
        <v>https://encovi.ucab.edu.ve/wp-content/uploads/sites/2/2018/02/ucv-ucab-usb-encovi-salud-2017.pdf</v>
      </c>
      <c r="DE114" s="207">
        <f>LOOKUP(2,1/('[4]Raw data'!$K$1:$K$7986=CX114),'[4]Raw data'!$L$1:$L$7986)</f>
        <v>43494</v>
      </c>
      <c r="DF114" s="197" t="str">
        <f t="shared" si="11"/>
        <v>VEN001People facing minimal humanitarian needs (level 1)</v>
      </c>
      <c r="DG114" s="183">
        <f>IF(LOOKUP(2,1/(Log!$K$1:$K$7986=DF114),Log!$E$1:$E$7986)="x","x",ROUND(LOOKUP(2,1/(Log!$K$1:$K$7986=DF114),Log!$E$1:$E$7986),-3))</f>
        <v>5266000</v>
      </c>
      <c r="DH114" s="187" t="str">
        <f>LOOKUP(2,1/('[4]Raw data'!$K$1:$K$7986=DF114),'[4]Raw data'!$F$1:$F$7986)</f>
        <v>ENCOVI 2017</v>
      </c>
      <c r="DI114" s="187" t="str">
        <f>LOOKUP(2,1/('[4]Raw data'!$K$1:$K$7986=DF114),'[4]Raw data'!$G$1:$G$7986)</f>
        <v>Medium</v>
      </c>
      <c r="DJ114" s="187">
        <f>LOOKUP(2,1/('[4]Raw data'!$K$1:$K$7986=DF114),'[4]Raw data'!$H$1:$H$7986)</f>
        <v>2</v>
      </c>
      <c r="DK114" s="187" t="str">
        <f>LOOKUP(2,1/('[4]Raw data'!$K$1:$K$7986=DF114),'[4]Raw data'!$J$1:$J$7986)</f>
        <v>An estimated 90% of the population are in need of humanitarian assistance: the survey found that 9 out of 10 Venezuelans are not able to afford food daily</v>
      </c>
      <c r="DL114" s="187" t="str">
        <f>LOOKUP(2,1/('[4]Raw data'!$K$1:$K$7986=DF114),'[4]Raw data'!$I$1:$I$7986)</f>
        <v>https://encovi.ucab.edu.ve/wp-content/uploads/sites/2/2018/02/ucv-ucab-usb-encovi-salud-2017.pdf</v>
      </c>
      <c r="DM114" s="200">
        <f>LOOKUP(2,1/('[4]Raw data'!$K$1:$K$7986=DF114),'[4]Raw data'!$L$1:$L$7986)</f>
        <v>43494</v>
      </c>
      <c r="DN114" s="188" t="str">
        <f t="shared" si="6"/>
        <v>VEN001People facing stressed humanitarian needs (level 2)</v>
      </c>
      <c r="DO114" s="184">
        <f>IF(LOOKUP(2,1/(Log!$K$1:$K$7986=DN114),Log!$E$1:$E$7986)="x","x",ROUND(LOOKUP(2,1/(Log!$K$1:$K$7986=DN114),Log!$E$1:$E$7986),-3))</f>
        <v>9004000</v>
      </c>
      <c r="DP114" s="188" t="str">
        <f>LOOKUP(2,1/('[4]Raw data'!$K$1:$K$7986=DN114),'[4]Raw data'!$F$1:$F$7986)</f>
        <v>ENCOVI 2017</v>
      </c>
      <c r="DQ114" s="188" t="str">
        <f>LOOKUP(2,1/('[4]Raw data'!$K$1:$K$7986=DN114),'[4]Raw data'!$G$1:$G$7986)</f>
        <v>Medium</v>
      </c>
      <c r="DR114" s="188">
        <f>LOOKUP(2,1/('[4]Raw data'!$K$1:$K$7986=DN114),'[4]Raw data'!$H$1:$H$7986)</f>
        <v>2</v>
      </c>
      <c r="DS114" s="188" t="str">
        <f>LOOKUP(2,1/('[4]Raw data'!$K$1:$K$7986=DN114),'[4]Raw data'!$J$1:$J$7986)</f>
        <v>According to the ENCOVI survey, 80% of the population is food insecure (21 million). The 8.2 million who are only able to afford two meals or less a day were substracted to this number and added to a higher severity level. The 3,859,068 who experience chronic poverty were also added to a higher severity level</v>
      </c>
      <c r="DT114" s="188" t="str">
        <f>LOOKUP(2,1/('[4]Raw data'!$K$1:$K$7986=DN114),'[4]Raw data'!$I$1:$I$7986)</f>
        <v>https://encovi.ucab.edu.ve/wp-content/uploads/sites/2/2018/02/ucv-ucab-usb-encovi-salud-2017.pdf</v>
      </c>
      <c r="DU114" s="207">
        <f>LOOKUP(2,1/('[4]Raw data'!$K$1:$K$7986=DN114),'[4]Raw data'!$L$1:$L$7986)</f>
        <v>43494</v>
      </c>
      <c r="DV114" s="198" t="str">
        <f t="shared" si="7"/>
        <v>VEN001People  facing moderate humanitarian needs (level 3)</v>
      </c>
      <c r="DW114" s="183">
        <f>IF(LOOKUP(2,1/(Log!$K$1:$K$7986=DV114),Log!$E$1:$E$7986)="x","x",ROUND(LOOKUP(2,1/(Log!$K$1:$K$7986=DV114),Log!$E$1:$E$7986),-3))</f>
        <v>8200000</v>
      </c>
      <c r="DX114" s="187" t="str">
        <f>LOOKUP(2,1/('[4]Raw data'!$K$1:$K$7986=DV114),'[4]Raw data'!$F$1:$F$7986)</f>
        <v>ENCOVI 2017</v>
      </c>
      <c r="DY114" s="187" t="str">
        <f>LOOKUP(2,1/('[4]Raw data'!$K$1:$K$7986=DV114),'[4]Raw data'!$G$1:$G$7986)</f>
        <v>Medium</v>
      </c>
      <c r="DZ114" s="187">
        <f>LOOKUP(2,1/('[4]Raw data'!$K$1:$K$7986=DV114),'[4]Raw data'!$H$1:$H$7986)</f>
        <v>2</v>
      </c>
      <c r="EA114" s="187" t="str">
        <f>LOOKUP(2,1/('[4]Raw data'!$K$1:$K$7986=DV114),'[4]Raw data'!$J$1:$J$7986)</f>
        <v>People who can only afford two or less meals a day, which are of poor quality</v>
      </c>
      <c r="EB114" s="187" t="str">
        <f>LOOKUP(2,1/('[4]Raw data'!$K$1:$K$7986=DV114),'[4]Raw data'!$I$1:$I$7986)</f>
        <v>https://encovi.ucab.edu.ve/wp-content/uploads/sites/2/2018/02/ucv-ucab-usb-encovi-pobreza-2017.pdf</v>
      </c>
      <c r="EC114" s="200">
        <f>LOOKUP(2,1/('[4]Raw data'!$K$1:$K$7986=DV114),'[4]Raw data'!$L$1:$L$7986)</f>
        <v>43494</v>
      </c>
      <c r="ED114" s="188" t="str">
        <f t="shared" si="8"/>
        <v>VEN001People facing severe humanitarian needs (level 4)</v>
      </c>
      <c r="EE114" s="184">
        <f>IF(LOOKUP(2,1/(Log!$K$1:$K$7986=ED114),Log!$E$1:$E$7986)="x","x",ROUND(LOOKUP(2,1/(Log!$K$1:$K$7986=ED114),Log!$E$1:$E$7986),-3))</f>
        <v>3859000</v>
      </c>
      <c r="EF114" s="188" t="str">
        <f>LOOKUP(2,1/('[4]Raw data'!$K$1:$K$7986=ED114),'[4]Raw data'!$F$1:$F$7986)</f>
        <v>ENCOVI 2017</v>
      </c>
      <c r="EG114" s="188" t="str">
        <f>LOOKUP(2,1/('[4]Raw data'!$K$1:$K$7986=ED114),'[4]Raw data'!$G$1:$G$7986)</f>
        <v>Medium</v>
      </c>
      <c r="EH114" s="188">
        <f>LOOKUP(2,1/('[4]Raw data'!$K$1:$K$7986=ED114),'[4]Raw data'!$H$1:$H$7986)</f>
        <v>2</v>
      </c>
      <c r="EI114" s="188" t="str">
        <f>LOOKUP(2,1/('[4]Raw data'!$K$1:$K$7986=ED114),'[4]Raw data'!$J$1:$J$7986)</f>
        <v>According to the ENCOVI survey, 30% of the population is in a situation of chronic poverty. It is safe to assume that the people facing food insecurity who also have underlying vulnerabilities such as chronic poverty would experience more severe humanitarian condictions and needs
30% of 12,863,560 = 3,859,068</v>
      </c>
      <c r="EJ114" s="188" t="str">
        <f>LOOKUP(2,1/('[4]Raw data'!$K$1:$K$7986=ED114),'[4]Raw data'!$I$1:$I$7986)</f>
        <v>https://encovi.ucab.edu.ve/wp-content/uploads/sites/2/2018/02/ucv-ucab-usb-encovi-pobreza-2017.pdf</v>
      </c>
      <c r="EK114" s="207">
        <f>LOOKUP(2,1/('[4]Raw data'!$K$1:$K$7986=ED114),'[4]Raw data'!$L$1:$L$7986)</f>
        <v>43494</v>
      </c>
      <c r="EL114" s="198" t="str">
        <f t="shared" si="9"/>
        <v>VEN001People facing extreme humanitarian needs (level 5)</v>
      </c>
      <c r="EM114" s="183">
        <f>IF(LOOKUP(2,1/(Log!$K$1:$K$7986=EL114),Log!$E$1:$E$7986)="x","x",ROUND(LOOKUP(2,1/(Log!$K$1:$K$7986=EL114),Log!$E$1:$E$7986),-3))</f>
        <v>0</v>
      </c>
      <c r="EN114" s="187">
        <f>LOOKUP(2,1/('[4]Raw data'!$K$1:$K$7986=EL114),'[4]Raw data'!$F$1:$F$7986)</f>
        <v>0</v>
      </c>
      <c r="EO114" s="187">
        <f>LOOKUP(2,1/('[4]Raw data'!$K$1:$K$7986=EL114),'[4]Raw data'!$G$1:$G$7986)</f>
        <v>0</v>
      </c>
      <c r="EP114" s="187" t="b">
        <f>LOOKUP(2,1/('[4]Raw data'!$K$1:$K$7986=EL114),'[4]Raw data'!$H$1:$H$7986)</f>
        <v>0</v>
      </c>
      <c r="EQ114" s="187">
        <f>LOOKUP(2,1/('[4]Raw data'!$K$1:$K$7986=EL114),'[4]Raw data'!$J$1:$J$7986)</f>
        <v>0</v>
      </c>
      <c r="ER114" s="187">
        <f>LOOKUP(2,1/('[4]Raw data'!$K$1:$K$7986=EL114),'[4]Raw data'!$I$1:$I$7986)</f>
        <v>0</v>
      </c>
      <c r="ES114" s="200">
        <f>LOOKUP(2,1/('[4]Raw data'!$K$1:$K$7986=EL114),'[4]Raw data'!$L$1:$L$7986)</f>
        <v>43494</v>
      </c>
      <c r="ET114" s="188" t="s">
        <v>5706</v>
      </c>
      <c r="EU114" s="188">
        <v>3626</v>
      </c>
      <c r="EV114" s="188" t="s">
        <v>1086</v>
      </c>
      <c r="EW114" s="188" t="s">
        <v>735</v>
      </c>
      <c r="EX114" s="188">
        <v>1</v>
      </c>
      <c r="EY114" s="188" t="s">
        <v>1101</v>
      </c>
      <c r="EZ114" s="188" t="s">
        <v>1100</v>
      </c>
      <c r="FA114" s="207">
        <v>43494</v>
      </c>
      <c r="FB114" s="198" t="s">
        <v>5707</v>
      </c>
      <c r="FC114" s="187">
        <v>1</v>
      </c>
      <c r="FD114" s="187">
        <v>0</v>
      </c>
      <c r="FE114" s="187">
        <v>0</v>
      </c>
      <c r="FF114" s="187" t="b">
        <v>0</v>
      </c>
      <c r="FG114" s="187" t="s">
        <v>1112</v>
      </c>
      <c r="FH114" s="187">
        <v>0</v>
      </c>
      <c r="FI114" s="200">
        <v>43494</v>
      </c>
      <c r="FJ114" s="198" t="s">
        <v>5708</v>
      </c>
      <c r="FK114" s="188">
        <v>21063560</v>
      </c>
      <c r="FL114" s="188">
        <v>0</v>
      </c>
      <c r="FM114" s="188">
        <v>0</v>
      </c>
      <c r="FN114" s="188" t="b">
        <v>0</v>
      </c>
      <c r="FO114" s="188" t="s">
        <v>1113</v>
      </c>
      <c r="FP114" s="184">
        <v>0</v>
      </c>
      <c r="FQ114" s="206">
        <v>43494</v>
      </c>
      <c r="FR114" s="198" t="s">
        <v>5709</v>
      </c>
      <c r="FS114" s="187" t="s">
        <v>445</v>
      </c>
      <c r="FT114" s="187">
        <v>0</v>
      </c>
      <c r="FU114" s="187">
        <v>0</v>
      </c>
      <c r="FV114" s="187" t="b">
        <v>0</v>
      </c>
      <c r="FW114" s="187">
        <v>0</v>
      </c>
      <c r="FX114" s="187">
        <v>0</v>
      </c>
      <c r="FY114" s="200">
        <v>43494</v>
      </c>
      <c r="FZ114" s="188" t="s">
        <v>5710</v>
      </c>
      <c r="GA114" s="188">
        <v>3</v>
      </c>
      <c r="GB114" s="188">
        <v>0</v>
      </c>
      <c r="GC114" s="188">
        <v>0</v>
      </c>
      <c r="GD114" s="188" t="b">
        <v>0</v>
      </c>
      <c r="GE114" s="188" t="s">
        <v>1114</v>
      </c>
      <c r="GF114" s="188">
        <v>0</v>
      </c>
      <c r="GG114" s="207">
        <v>43494</v>
      </c>
      <c r="GH114" s="198" t="s">
        <v>5711</v>
      </c>
      <c r="GI114" s="187">
        <v>0</v>
      </c>
      <c r="GJ114" s="187" t="s">
        <v>941</v>
      </c>
      <c r="GK114" s="187">
        <v>0</v>
      </c>
      <c r="GL114" s="187" t="b">
        <v>0</v>
      </c>
      <c r="GM114" s="187">
        <v>0</v>
      </c>
      <c r="GN114" s="187">
        <v>0</v>
      </c>
      <c r="GO114" s="200">
        <v>43494</v>
      </c>
      <c r="GP114" s="188" t="s">
        <v>5712</v>
      </c>
      <c r="GQ114" s="188" t="s">
        <v>445</v>
      </c>
      <c r="GR114" s="188" t="s">
        <v>941</v>
      </c>
      <c r="GS114" s="188">
        <v>0</v>
      </c>
      <c r="GT114" s="188" t="b">
        <v>0</v>
      </c>
      <c r="GU114" s="188" t="s">
        <v>1115</v>
      </c>
      <c r="GV114" s="188">
        <v>0</v>
      </c>
      <c r="GW114" s="207">
        <v>43494</v>
      </c>
      <c r="GX114" s="198" t="s">
        <v>5713</v>
      </c>
      <c r="GY114" s="187" t="s">
        <v>445</v>
      </c>
      <c r="GZ114" s="187" t="s">
        <v>941</v>
      </c>
      <c r="HA114" s="187">
        <v>0</v>
      </c>
      <c r="HB114" s="187" t="b">
        <v>0</v>
      </c>
      <c r="HC114" s="187" t="s">
        <v>1116</v>
      </c>
      <c r="HD114" s="187">
        <v>0</v>
      </c>
      <c r="HE114" s="200">
        <v>43494</v>
      </c>
      <c r="HF114" s="188" t="s">
        <v>5714</v>
      </c>
      <c r="HG114" s="188">
        <v>3</v>
      </c>
      <c r="HH114" s="188" t="s">
        <v>941</v>
      </c>
      <c r="HI114" s="188">
        <v>0</v>
      </c>
      <c r="HJ114" s="188" t="b">
        <v>0</v>
      </c>
      <c r="HK114" s="188" t="s">
        <v>1117</v>
      </c>
      <c r="HL114" s="188">
        <v>0</v>
      </c>
      <c r="HM114" s="207">
        <v>43494</v>
      </c>
      <c r="HN114" s="198" t="s">
        <v>5715</v>
      </c>
      <c r="HO114" s="187">
        <v>2</v>
      </c>
      <c r="HP114" s="187" t="s">
        <v>941</v>
      </c>
      <c r="HQ114" s="187">
        <v>0</v>
      </c>
      <c r="HR114" s="187" t="b">
        <v>0</v>
      </c>
      <c r="HS114" s="187" t="s">
        <v>1118</v>
      </c>
      <c r="HT114" s="187">
        <v>0</v>
      </c>
      <c r="HU114" s="200">
        <v>43494</v>
      </c>
      <c r="HV114" s="188" t="s">
        <v>5716</v>
      </c>
      <c r="HW114" s="188" t="s">
        <v>445</v>
      </c>
      <c r="HX114" s="188" t="s">
        <v>941</v>
      </c>
      <c r="HY114" s="188">
        <v>0</v>
      </c>
      <c r="HZ114" s="188" t="b">
        <v>0</v>
      </c>
      <c r="IA114" s="188" t="s">
        <v>1119</v>
      </c>
      <c r="IB114" s="188">
        <v>0</v>
      </c>
      <c r="IC114" s="207">
        <v>43494</v>
      </c>
      <c r="ID114" s="198" t="s">
        <v>5717</v>
      </c>
      <c r="IE114" s="187">
        <v>0</v>
      </c>
      <c r="IF114" s="187" t="s">
        <v>941</v>
      </c>
      <c r="IG114" s="187">
        <v>0</v>
      </c>
      <c r="IH114" s="187" t="b">
        <v>0</v>
      </c>
      <c r="II114" s="187">
        <v>0</v>
      </c>
      <c r="IJ114" s="187">
        <v>0</v>
      </c>
      <c r="IK114" s="200">
        <v>43494</v>
      </c>
      <c r="IL114" s="188" t="s">
        <v>5718</v>
      </c>
      <c r="IM114" s="188">
        <v>0</v>
      </c>
      <c r="IN114" s="188" t="s">
        <v>941</v>
      </c>
      <c r="IO114" s="188">
        <v>0</v>
      </c>
      <c r="IP114" s="188" t="b">
        <v>0</v>
      </c>
      <c r="IQ114" s="188">
        <v>0</v>
      </c>
      <c r="IR114" s="188">
        <v>0</v>
      </c>
      <c r="IS114" s="207">
        <v>43494</v>
      </c>
    </row>
    <row r="115" spans="1:253" x14ac:dyDescent="0.3">
      <c r="A115" t="s">
        <v>352</v>
      </c>
      <c r="B115" t="s">
        <v>861</v>
      </c>
      <c r="C115" t="s">
        <v>731</v>
      </c>
      <c r="D115" t="str">
        <f>Lists!C:C</f>
        <v>Yemen</v>
      </c>
      <c r="E115" t="s">
        <v>351</v>
      </c>
      <c r="F115" t="s">
        <v>5719</v>
      </c>
      <c r="G115" s="186">
        <v>28599859</v>
      </c>
      <c r="H115" s="187" t="s">
        <v>2763</v>
      </c>
      <c r="I115" s="187" t="s">
        <v>734</v>
      </c>
      <c r="J115" s="187">
        <v>0</v>
      </c>
      <c r="K115" s="187" t="s">
        <v>5818</v>
      </c>
      <c r="L115" s="187" t="s">
        <v>5819</v>
      </c>
      <c r="M115" s="201">
        <v>43524</v>
      </c>
      <c r="N115" s="198" t="s">
        <v>5720</v>
      </c>
      <c r="O115" s="189">
        <v>527970</v>
      </c>
      <c r="P115" s="189" t="s">
        <v>921</v>
      </c>
      <c r="Q115" s="189" t="s">
        <v>735</v>
      </c>
      <c r="R115" s="189">
        <v>1</v>
      </c>
      <c r="S115" s="189">
        <v>0</v>
      </c>
      <c r="T115" s="189" t="s">
        <v>1032</v>
      </c>
      <c r="U115" s="204">
        <v>43493</v>
      </c>
      <c r="V115" s="198" t="s">
        <v>5721</v>
      </c>
      <c r="W115" s="187">
        <v>28599859</v>
      </c>
      <c r="X115" s="187" t="s">
        <v>5820</v>
      </c>
      <c r="Y115" s="187" t="s">
        <v>735</v>
      </c>
      <c r="Z115" s="187">
        <v>0</v>
      </c>
      <c r="AA115" s="187" t="s">
        <v>5821</v>
      </c>
      <c r="AB115" s="187" t="s">
        <v>1034</v>
      </c>
      <c r="AC115" s="201">
        <v>43523</v>
      </c>
      <c r="AD115" s="198" t="s">
        <v>5722</v>
      </c>
      <c r="AE115" s="188">
        <v>28599859</v>
      </c>
      <c r="AF115" s="188" t="s">
        <v>2763</v>
      </c>
      <c r="AG115" s="188" t="s">
        <v>735</v>
      </c>
      <c r="AH115" s="188">
        <v>0</v>
      </c>
      <c r="AI115" s="188" t="s">
        <v>5822</v>
      </c>
      <c r="AJ115" s="188" t="s">
        <v>1034</v>
      </c>
      <c r="AK115" s="207">
        <v>43523</v>
      </c>
      <c r="AL115" s="198" t="s">
        <v>5723</v>
      </c>
      <c r="AM115" s="187">
        <v>5107859</v>
      </c>
      <c r="AN115" s="187" t="s">
        <v>1160</v>
      </c>
      <c r="AO115" s="187" t="s">
        <v>734</v>
      </c>
      <c r="AP115" s="187">
        <v>0</v>
      </c>
      <c r="AQ115" s="187" t="s">
        <v>5823</v>
      </c>
      <c r="AR115" s="187" t="s">
        <v>1036</v>
      </c>
      <c r="AS115" s="201">
        <v>43523</v>
      </c>
      <c r="AT115" s="188" t="s">
        <v>5724</v>
      </c>
      <c r="AU115" s="188">
        <v>954</v>
      </c>
      <c r="AV115" s="188">
        <v>0</v>
      </c>
      <c r="AW115" s="188" t="s">
        <v>734</v>
      </c>
      <c r="AX115" s="188">
        <v>0</v>
      </c>
      <c r="AY115" s="188">
        <v>0</v>
      </c>
      <c r="AZ115" s="188">
        <v>0</v>
      </c>
      <c r="BA115" s="207">
        <v>43523</v>
      </c>
      <c r="BB115" s="198" t="s">
        <v>5725</v>
      </c>
      <c r="BC115" s="187">
        <v>178701</v>
      </c>
      <c r="BD115" s="187">
        <v>0</v>
      </c>
      <c r="BE115" s="187" t="s">
        <v>734</v>
      </c>
      <c r="BF115" s="187">
        <v>0</v>
      </c>
      <c r="BG115" s="187">
        <v>0</v>
      </c>
      <c r="BH115" s="187">
        <v>0</v>
      </c>
      <c r="BI115" s="200">
        <v>43523</v>
      </c>
      <c r="BJ115" s="188" t="s">
        <v>5726</v>
      </c>
      <c r="BK115" s="188">
        <v>16332</v>
      </c>
      <c r="BL115" s="188">
        <v>0</v>
      </c>
      <c r="BM115" s="188" t="s">
        <v>734</v>
      </c>
      <c r="BN115" s="188">
        <v>0</v>
      </c>
      <c r="BO115" s="188">
        <v>0</v>
      </c>
      <c r="BP115" s="188" t="s">
        <v>5824</v>
      </c>
      <c r="BQ115" s="207">
        <v>43523</v>
      </c>
      <c r="BR115" s="198" t="s">
        <v>5727</v>
      </c>
      <c r="BS115" s="187" t="s">
        <v>445</v>
      </c>
      <c r="BT115" s="187">
        <v>0</v>
      </c>
      <c r="BU115" s="187">
        <v>0</v>
      </c>
      <c r="BV115" s="187" t="b">
        <v>0</v>
      </c>
      <c r="BW115" s="187">
        <v>0</v>
      </c>
      <c r="BX115" s="187">
        <v>0</v>
      </c>
      <c r="BY115" s="200">
        <v>43493</v>
      </c>
      <c r="BZ115" s="188" t="s">
        <v>5728</v>
      </c>
      <c r="CA115" s="188" t="s">
        <v>445</v>
      </c>
      <c r="CB115" s="188">
        <v>0</v>
      </c>
      <c r="CC115" s="188">
        <v>0</v>
      </c>
      <c r="CD115" s="188" t="b">
        <v>0</v>
      </c>
      <c r="CE115" s="188">
        <v>0</v>
      </c>
      <c r="CF115" s="188">
        <v>0</v>
      </c>
      <c r="CG115" s="207">
        <v>43493</v>
      </c>
      <c r="CH115" s="198" t="s">
        <v>5729</v>
      </c>
      <c r="CI115" s="188" t="e">
        <v>#N/A</v>
      </c>
      <c r="CJ115" s="188" t="e">
        <v>#N/A</v>
      </c>
      <c r="CK115" s="188" t="e">
        <v>#N/A</v>
      </c>
      <c r="CL115" s="188" t="e">
        <v>#N/A</v>
      </c>
      <c r="CM115" s="188" t="e">
        <v>#N/A</v>
      </c>
      <c r="CN115" s="188" t="e">
        <v>#N/A</v>
      </c>
      <c r="CO115" s="195" t="e">
        <v>#N/A</v>
      </c>
      <c r="CP115" s="188" t="s">
        <v>5730</v>
      </c>
      <c r="CQ115" s="187" t="s">
        <v>445</v>
      </c>
      <c r="CR115" s="187">
        <v>0</v>
      </c>
      <c r="CS115" s="187">
        <v>0</v>
      </c>
      <c r="CT115" s="187" t="b">
        <v>0</v>
      </c>
      <c r="CU115" s="187">
        <v>0</v>
      </c>
      <c r="CV115" s="187">
        <v>0</v>
      </c>
      <c r="CW115" s="200">
        <v>43493</v>
      </c>
      <c r="CX115" s="184" t="str">
        <f t="shared" si="10"/>
        <v>YEM001People in Need</v>
      </c>
      <c r="CY115" s="184">
        <f>IF(LOOKUP(2,1/(Log!$K$1:$K$7986=CX115),Log!$E$1:$E$7986)="x","x",ROUND(LOOKUP(2,1/(Log!$K$1:$K$7986=CX115),Log!$E$1:$E$7986),-3))</f>
        <v>24775000</v>
      </c>
      <c r="CZ115" s="188" t="str">
        <f>LOOKUP(2,1/('[4]Raw data'!$K$1:$K$7986=CX115),'[4]Raw data'!$F$1:$F$7986)</f>
        <v>IPC</v>
      </c>
      <c r="DA115" s="188" t="str">
        <f>LOOKUP(2,1/('[4]Raw data'!$K$1:$K$7986=CX115),'[4]Raw data'!$G$1:$G$7986)</f>
        <v>Medium</v>
      </c>
      <c r="DB115" s="188">
        <f>LOOKUP(2,1/('[4]Raw data'!$K$1:$K$7986=CX115),'[4]Raw data'!$H$1:$H$7986)</f>
        <v>2</v>
      </c>
      <c r="DC115" s="188" t="str">
        <f>LOOKUP(2,1/('[4]Raw data'!$K$1:$K$7986=CX115),'[4]Raw data'!$J$1:$J$7986)</f>
        <v xml:space="preserve">As the HNO figures are one year old, the December 2018 IPC figures were used. Total PIN consists of IPC levels 2-5. </v>
      </c>
      <c r="DD115" s="188" t="str">
        <f>LOOKUP(2,1/('[4]Raw data'!$K$1:$K$7986=CX115),'[4]Raw data'!$I$1:$I$7986)</f>
        <v>https://fscluster.org/sites/default/files/documents/ipc_yemen_full_report_as_of_19th_december_2018_2.pdf</v>
      </c>
      <c r="DE115" s="207">
        <f>LOOKUP(2,1/('[4]Raw data'!$K$1:$K$7986=CX115),'[4]Raw data'!$L$1:$L$7986)</f>
        <v>43493</v>
      </c>
      <c r="DF115" s="197" t="str">
        <f t="shared" si="11"/>
        <v>YEM001People facing minimal humanitarian needs (level 1)</v>
      </c>
      <c r="DG115" s="183">
        <f>IF(LOOKUP(2,1/(Log!$K$1:$K$7986=DF115),Log!$E$1:$E$7986)="x","x",ROUND(LOOKUP(2,1/(Log!$K$1:$K$7986=DF115),Log!$E$1:$E$7986),-3))</f>
        <v>0</v>
      </c>
      <c r="DH115" s="187" t="str">
        <f>LOOKUP(2,1/('[4]Raw data'!$K$1:$K$7986=DF115),'[4]Raw data'!$F$1:$F$7986)</f>
        <v>IPC</v>
      </c>
      <c r="DI115" s="187" t="str">
        <f>LOOKUP(2,1/('[4]Raw data'!$K$1:$K$7986=DF115),'[4]Raw data'!$G$1:$G$7986)</f>
        <v>Medium</v>
      </c>
      <c r="DJ115" s="187">
        <f>LOOKUP(2,1/('[4]Raw data'!$K$1:$K$7986=DF115),'[4]Raw data'!$H$1:$H$7986)</f>
        <v>2</v>
      </c>
      <c r="DK115" s="187" t="str">
        <f>LOOKUP(2,1/('[4]Raw data'!$K$1:$K$7986=DF115),'[4]Raw data'!$J$1:$J$7986)</f>
        <v xml:space="preserve">As the HNO figures are one year old, the December 2018 IPC figures were used. Total PIN consists of IPC levels 2-5. </v>
      </c>
      <c r="DL115" s="187" t="str">
        <f>LOOKUP(2,1/('[4]Raw data'!$K$1:$K$7986=DF115),'[4]Raw data'!$I$1:$I$7986)</f>
        <v>https://fscluster.org/sites/default/files/documents/ipc_yemen_full_report_as_of_19th_december_2018_2.pdf</v>
      </c>
      <c r="DM115" s="200">
        <f>LOOKUP(2,1/('[4]Raw data'!$K$1:$K$7986=DF115),'[4]Raw data'!$L$1:$L$7986)</f>
        <v>43493</v>
      </c>
      <c r="DN115" s="188" t="str">
        <f t="shared" si="6"/>
        <v>YEM001People facing stressed humanitarian needs (level 2)</v>
      </c>
      <c r="DO115" s="184">
        <f>IF(LOOKUP(2,1/(Log!$K$1:$K$7986=DN115),Log!$E$1:$E$7986)="x","x",ROUND(LOOKUP(2,1/(Log!$K$1:$K$7986=DN115),Log!$E$1:$E$7986),-3))</f>
        <v>8875000</v>
      </c>
      <c r="DP115" s="188" t="str">
        <f>LOOKUP(2,1/('[4]Raw data'!$K$1:$K$7986=DN115),'[4]Raw data'!$F$1:$F$7986)</f>
        <v>IPC</v>
      </c>
      <c r="DQ115" s="188" t="str">
        <f>LOOKUP(2,1/('[4]Raw data'!$K$1:$K$7986=DN115),'[4]Raw data'!$G$1:$G$7986)</f>
        <v>Medium</v>
      </c>
      <c r="DR115" s="188">
        <f>LOOKUP(2,1/('[4]Raw data'!$K$1:$K$7986=DN115),'[4]Raw data'!$H$1:$H$7986)</f>
        <v>2</v>
      </c>
      <c r="DS115" s="188" t="str">
        <f>LOOKUP(2,1/('[4]Raw data'!$K$1:$K$7986=DN115),'[4]Raw data'!$J$1:$J$7986)</f>
        <v xml:space="preserve">As the HNO figures are one year old, the December 2018 IPC figures were used. Total PIN consists of IPC levels 2-5. </v>
      </c>
      <c r="DT115" s="188" t="str">
        <f>LOOKUP(2,1/('[4]Raw data'!$K$1:$K$7986=DN115),'[4]Raw data'!$I$1:$I$7986)</f>
        <v>https://fscluster.org/sites/default/files/documents/ipc_yemen_full_report_as_of_19th_december_2018_2.pdf</v>
      </c>
      <c r="DU115" s="207">
        <f>LOOKUP(2,1/('[4]Raw data'!$K$1:$K$7986=DN115),'[4]Raw data'!$L$1:$L$7986)</f>
        <v>43493</v>
      </c>
      <c r="DV115" s="198" t="str">
        <f t="shared" si="7"/>
        <v>YEM001People  facing moderate humanitarian needs (level 3)</v>
      </c>
      <c r="DW115" s="183">
        <f>IF(LOOKUP(2,1/(Log!$K$1:$K$7986=DV115),Log!$E$1:$E$7986)="x","x",ROUND(LOOKUP(2,1/(Log!$K$1:$K$7986=DV115),Log!$E$1:$E$7986),-3))</f>
        <v>10880000</v>
      </c>
      <c r="DX115" s="187" t="str">
        <f>LOOKUP(2,1/('[4]Raw data'!$K$1:$K$7986=DV115),'[4]Raw data'!$F$1:$F$7986)</f>
        <v>IPC</v>
      </c>
      <c r="DY115" s="187" t="str">
        <f>LOOKUP(2,1/('[4]Raw data'!$K$1:$K$7986=DV115),'[4]Raw data'!$G$1:$G$7986)</f>
        <v>Medium</v>
      </c>
      <c r="DZ115" s="187">
        <f>LOOKUP(2,1/('[4]Raw data'!$K$1:$K$7986=DV115),'[4]Raw data'!$H$1:$H$7986)</f>
        <v>2</v>
      </c>
      <c r="EA115" s="187" t="str">
        <f>LOOKUP(2,1/('[4]Raw data'!$K$1:$K$7986=DV115),'[4]Raw data'!$J$1:$J$7986)</f>
        <v xml:space="preserve">As the HNO figures are one year old, the December 2018 IPC figures were used. Total PIN consists of IPC levels 2-5. </v>
      </c>
      <c r="EB115" s="187" t="str">
        <f>LOOKUP(2,1/('[4]Raw data'!$K$1:$K$7986=DV115),'[4]Raw data'!$I$1:$I$7986)</f>
        <v>https://fscluster.org/sites/default/files/documents/ipc_yemen_full_report_as_of_19th_december_2018_2.pdf</v>
      </c>
      <c r="EC115" s="200">
        <f>LOOKUP(2,1/('[4]Raw data'!$K$1:$K$7986=DV115),'[4]Raw data'!$L$1:$L$7986)</f>
        <v>43493</v>
      </c>
      <c r="ED115" s="188" t="str">
        <f t="shared" si="8"/>
        <v>YEM001People facing severe humanitarian needs (level 4)</v>
      </c>
      <c r="EE115" s="184">
        <f>IF(LOOKUP(2,1/(Log!$K$1:$K$7986=ED115),Log!$E$1:$E$7986)="x","x",ROUND(LOOKUP(2,1/(Log!$K$1:$K$7986=ED115),Log!$E$1:$E$7986),-3))</f>
        <v>4957000</v>
      </c>
      <c r="EF115" s="188" t="str">
        <f>LOOKUP(2,1/('[4]Raw data'!$K$1:$K$7986=ED115),'[4]Raw data'!$F$1:$F$7986)</f>
        <v>IPC</v>
      </c>
      <c r="EG115" s="188" t="str">
        <f>LOOKUP(2,1/('[4]Raw data'!$K$1:$K$7986=ED115),'[4]Raw data'!$G$1:$G$7986)</f>
        <v>Medium</v>
      </c>
      <c r="EH115" s="188">
        <f>LOOKUP(2,1/('[4]Raw data'!$K$1:$K$7986=ED115),'[4]Raw data'!$H$1:$H$7986)</f>
        <v>2</v>
      </c>
      <c r="EI115" s="188" t="str">
        <f>LOOKUP(2,1/('[4]Raw data'!$K$1:$K$7986=ED115),'[4]Raw data'!$J$1:$J$7986)</f>
        <v xml:space="preserve">As the HNO figures are one year old, the December 2018 IPC figures were used. Total PIN consists of IPC levels 2-5. </v>
      </c>
      <c r="EJ115" s="188" t="str">
        <f>LOOKUP(2,1/('[4]Raw data'!$K$1:$K$7986=ED115),'[4]Raw data'!$I$1:$I$7986)</f>
        <v>https://fscluster.org/sites/default/files/documents/ipc_yemen_full_report_as_of_19th_december_2018_2.pdf</v>
      </c>
      <c r="EK115" s="207">
        <f>LOOKUP(2,1/('[4]Raw data'!$K$1:$K$7986=ED115),'[4]Raw data'!$L$1:$L$7986)</f>
        <v>43493</v>
      </c>
      <c r="EL115" s="198" t="str">
        <f t="shared" si="9"/>
        <v>YEM001People facing extreme humanitarian needs (level 5)</v>
      </c>
      <c r="EM115" s="183">
        <f>IF(LOOKUP(2,1/(Log!$K$1:$K$7986=EL115),Log!$E$1:$E$7986)="x","x",ROUND(LOOKUP(2,1/(Log!$K$1:$K$7986=EL115),Log!$E$1:$E$7986),-3))</f>
        <v>64000</v>
      </c>
      <c r="EN115" s="187" t="str">
        <f>LOOKUP(2,1/('[4]Raw data'!$K$1:$K$7986=EL115),'[4]Raw data'!$F$1:$F$7986)</f>
        <v>IPC</v>
      </c>
      <c r="EO115" s="187" t="str">
        <f>LOOKUP(2,1/('[4]Raw data'!$K$1:$K$7986=EL115),'[4]Raw data'!$G$1:$G$7986)</f>
        <v>Medium</v>
      </c>
      <c r="EP115" s="187">
        <f>LOOKUP(2,1/('[4]Raw data'!$K$1:$K$7986=EL115),'[4]Raw data'!$H$1:$H$7986)</f>
        <v>2</v>
      </c>
      <c r="EQ115" s="187" t="str">
        <f>LOOKUP(2,1/('[4]Raw data'!$K$1:$K$7986=EL115),'[4]Raw data'!$J$1:$J$7986)</f>
        <v xml:space="preserve">As the HNO figures are one year old, the December 2018 IPC figures were used. Total PIN consists of IPC levels 2-5. </v>
      </c>
      <c r="ER115" s="187" t="str">
        <f>LOOKUP(2,1/('[4]Raw data'!$K$1:$K$7986=EL115),'[4]Raw data'!$I$1:$I$7986)</f>
        <v>https://fscluster.org/sites/default/files/documents/ipc_yemen_full_report_as_of_19th_december_2018_2.pdf</v>
      </c>
      <c r="ES115" s="200">
        <f>LOOKUP(2,1/('[4]Raw data'!$K$1:$K$7986=EL115),'[4]Raw data'!$L$1:$L$7986)</f>
        <v>43493</v>
      </c>
      <c r="ET115" s="188" t="s">
        <v>5731</v>
      </c>
      <c r="EU115" s="188">
        <v>16332</v>
      </c>
      <c r="EV115" s="188">
        <v>0</v>
      </c>
      <c r="EW115" s="188" t="s">
        <v>734</v>
      </c>
      <c r="EX115" s="188">
        <v>0</v>
      </c>
      <c r="EY115" s="188">
        <v>0</v>
      </c>
      <c r="EZ115" s="188">
        <v>0</v>
      </c>
      <c r="FA115" s="207">
        <v>43523</v>
      </c>
      <c r="FB115" s="198" t="s">
        <v>5732</v>
      </c>
      <c r="FC115" s="187">
        <v>5</v>
      </c>
      <c r="FD115" s="187">
        <v>0</v>
      </c>
      <c r="FE115" s="187">
        <v>0</v>
      </c>
      <c r="FF115" s="187" t="b">
        <v>0</v>
      </c>
      <c r="FG115" s="187" t="s">
        <v>1042</v>
      </c>
      <c r="FH115" s="187">
        <v>0</v>
      </c>
      <c r="FI115" s="200">
        <v>43493</v>
      </c>
      <c r="FJ115" s="198" t="s">
        <v>5733</v>
      </c>
      <c r="FK115" s="188" t="s">
        <v>445</v>
      </c>
      <c r="FL115" s="188">
        <v>0</v>
      </c>
      <c r="FM115" s="188">
        <v>0</v>
      </c>
      <c r="FN115" s="188" t="b">
        <v>0</v>
      </c>
      <c r="FO115" s="188">
        <v>0</v>
      </c>
      <c r="FP115" s="184">
        <v>0</v>
      </c>
      <c r="FQ115" s="206">
        <v>43493</v>
      </c>
      <c r="FR115" s="198" t="s">
        <v>5734</v>
      </c>
      <c r="FS115" s="187" t="s">
        <v>445</v>
      </c>
      <c r="FT115" s="187">
        <v>0</v>
      </c>
      <c r="FU115" s="187">
        <v>0</v>
      </c>
      <c r="FV115" s="187" t="b">
        <v>0</v>
      </c>
      <c r="FW115" s="187">
        <v>0</v>
      </c>
      <c r="FX115" s="187">
        <v>0</v>
      </c>
      <c r="FY115" s="200">
        <v>43493</v>
      </c>
      <c r="FZ115" s="188" t="s">
        <v>5735</v>
      </c>
      <c r="GA115" s="188">
        <v>2</v>
      </c>
      <c r="GB115" s="188" t="s">
        <v>941</v>
      </c>
      <c r="GC115" s="188" t="s">
        <v>734</v>
      </c>
      <c r="GD115" s="188">
        <v>2</v>
      </c>
      <c r="GE115" s="188">
        <v>0</v>
      </c>
      <c r="GF115" s="188">
        <v>0</v>
      </c>
      <c r="GG115" s="207">
        <v>43493</v>
      </c>
      <c r="GH115" s="198" t="s">
        <v>5736</v>
      </c>
      <c r="GI115" s="187">
        <v>2</v>
      </c>
      <c r="GJ115" s="187" t="s">
        <v>941</v>
      </c>
      <c r="GK115" s="187" t="s">
        <v>734</v>
      </c>
      <c r="GL115" s="187">
        <v>2</v>
      </c>
      <c r="GM115" s="187">
        <v>0</v>
      </c>
      <c r="GN115" s="187">
        <v>0</v>
      </c>
      <c r="GO115" s="200">
        <v>43493</v>
      </c>
      <c r="GP115" s="188" t="s">
        <v>5737</v>
      </c>
      <c r="GQ115" s="188">
        <v>3</v>
      </c>
      <c r="GR115" s="188" t="s">
        <v>941</v>
      </c>
      <c r="GS115" s="188" t="s">
        <v>734</v>
      </c>
      <c r="GT115" s="188">
        <v>2</v>
      </c>
      <c r="GU115" s="188">
        <v>0</v>
      </c>
      <c r="GV115" s="188">
        <v>0</v>
      </c>
      <c r="GW115" s="207">
        <v>43493</v>
      </c>
      <c r="GX115" s="198" t="s">
        <v>5738</v>
      </c>
      <c r="GY115" s="187">
        <v>3</v>
      </c>
      <c r="GZ115" s="187" t="s">
        <v>941</v>
      </c>
      <c r="HA115" s="187" t="s">
        <v>734</v>
      </c>
      <c r="HB115" s="187">
        <v>2</v>
      </c>
      <c r="HC115" s="187">
        <v>0</v>
      </c>
      <c r="HD115" s="187">
        <v>0</v>
      </c>
      <c r="HE115" s="200">
        <v>43493</v>
      </c>
      <c r="HF115" s="188" t="s">
        <v>5739</v>
      </c>
      <c r="HG115" s="188">
        <v>2</v>
      </c>
      <c r="HH115" s="188" t="s">
        <v>941</v>
      </c>
      <c r="HI115" s="188" t="s">
        <v>734</v>
      </c>
      <c r="HJ115" s="188">
        <v>2</v>
      </c>
      <c r="HK115" s="188">
        <v>0</v>
      </c>
      <c r="HL115" s="188">
        <v>0</v>
      </c>
      <c r="HM115" s="207">
        <v>43493</v>
      </c>
      <c r="HN115" s="198" t="s">
        <v>5740</v>
      </c>
      <c r="HO115" s="187">
        <v>2</v>
      </c>
      <c r="HP115" s="187" t="s">
        <v>941</v>
      </c>
      <c r="HQ115" s="187" t="s">
        <v>734</v>
      </c>
      <c r="HR115" s="187">
        <v>2</v>
      </c>
      <c r="HS115" s="187">
        <v>0</v>
      </c>
      <c r="HT115" s="187">
        <v>0</v>
      </c>
      <c r="HU115" s="200">
        <v>43493</v>
      </c>
      <c r="HV115" s="188" t="s">
        <v>5741</v>
      </c>
      <c r="HW115" s="188">
        <v>3</v>
      </c>
      <c r="HX115" s="188" t="s">
        <v>941</v>
      </c>
      <c r="HY115" s="188" t="s">
        <v>734</v>
      </c>
      <c r="HZ115" s="188">
        <v>2</v>
      </c>
      <c r="IA115" s="188">
        <v>0</v>
      </c>
      <c r="IB115" s="188">
        <v>0</v>
      </c>
      <c r="IC115" s="207">
        <v>43493</v>
      </c>
      <c r="ID115" s="198" t="s">
        <v>5742</v>
      </c>
      <c r="IE115" s="187">
        <v>3</v>
      </c>
      <c r="IF115" s="187" t="s">
        <v>941</v>
      </c>
      <c r="IG115" s="187" t="s">
        <v>734</v>
      </c>
      <c r="IH115" s="187">
        <v>2</v>
      </c>
      <c r="II115" s="187">
        <v>0</v>
      </c>
      <c r="IJ115" s="187">
        <v>0</v>
      </c>
      <c r="IK115" s="200">
        <v>43493</v>
      </c>
      <c r="IL115" s="188" t="s">
        <v>5743</v>
      </c>
      <c r="IM115" s="188">
        <v>2</v>
      </c>
      <c r="IN115" s="188" t="s">
        <v>941</v>
      </c>
      <c r="IO115" s="188" t="s">
        <v>734</v>
      </c>
      <c r="IP115" s="188">
        <v>2</v>
      </c>
      <c r="IQ115" s="188">
        <v>0</v>
      </c>
      <c r="IR115" s="188">
        <v>0</v>
      </c>
      <c r="IS115" s="207">
        <v>43493</v>
      </c>
    </row>
    <row r="116" spans="1:253" x14ac:dyDescent="0.3">
      <c r="A116" t="s">
        <v>1304</v>
      </c>
      <c r="B116" t="s">
        <v>791</v>
      </c>
      <c r="C116" t="s">
        <v>848</v>
      </c>
      <c r="D116" t="str">
        <f>Lists!C:C</f>
        <v>Zambia</v>
      </c>
      <c r="E116" t="s">
        <v>353</v>
      </c>
      <c r="F116" t="s">
        <v>5744</v>
      </c>
      <c r="G116" s="186">
        <v>16480058</v>
      </c>
      <c r="H116" s="187">
        <v>0</v>
      </c>
      <c r="I116" s="187">
        <v>0</v>
      </c>
      <c r="J116" s="187" t="b">
        <v>0</v>
      </c>
      <c r="K116" s="187">
        <v>0</v>
      </c>
      <c r="L116" s="187">
        <v>0</v>
      </c>
      <c r="M116" s="201">
        <v>43509</v>
      </c>
      <c r="N116" s="198" t="s">
        <v>5745</v>
      </c>
      <c r="O116" s="189">
        <v>626890</v>
      </c>
      <c r="P116" s="189" t="s">
        <v>1715</v>
      </c>
      <c r="Q116" s="189" t="s">
        <v>734</v>
      </c>
      <c r="R116" s="189">
        <v>2</v>
      </c>
      <c r="S116" s="189">
        <v>0</v>
      </c>
      <c r="T116" s="189">
        <v>0</v>
      </c>
      <c r="U116" s="204">
        <v>43509</v>
      </c>
      <c r="V116" s="198" t="s">
        <v>5746</v>
      </c>
      <c r="W116" s="187">
        <v>12324688</v>
      </c>
      <c r="X116" s="187" t="s">
        <v>1715</v>
      </c>
      <c r="Y116" s="187" t="s">
        <v>734</v>
      </c>
      <c r="Z116" s="187">
        <v>2</v>
      </c>
      <c r="AA116" s="187">
        <v>0</v>
      </c>
      <c r="AB116" s="187">
        <v>0</v>
      </c>
      <c r="AC116" s="201">
        <v>43509</v>
      </c>
      <c r="AD116" s="198" t="s">
        <v>5747</v>
      </c>
      <c r="AE116" s="188">
        <v>6948650</v>
      </c>
      <c r="AF116" s="188" t="s">
        <v>1715</v>
      </c>
      <c r="AG116" s="188" t="s">
        <v>734</v>
      </c>
      <c r="AH116" s="188">
        <v>2</v>
      </c>
      <c r="AI116" s="188">
        <v>0</v>
      </c>
      <c r="AJ116" s="188">
        <v>0</v>
      </c>
      <c r="AK116" s="207">
        <v>43509</v>
      </c>
      <c r="AL116" s="198" t="s">
        <v>5748</v>
      </c>
      <c r="AM116" s="187" t="s">
        <v>445</v>
      </c>
      <c r="AN116" s="187">
        <v>0</v>
      </c>
      <c r="AO116" s="187" t="s">
        <v>734</v>
      </c>
      <c r="AP116" s="187">
        <v>2</v>
      </c>
      <c r="AQ116" s="187">
        <v>0</v>
      </c>
      <c r="AR116" s="187">
        <v>0</v>
      </c>
      <c r="AS116" s="201">
        <v>43509</v>
      </c>
      <c r="AT116" s="188" t="s">
        <v>5749</v>
      </c>
      <c r="AU116" s="188" t="s">
        <v>445</v>
      </c>
      <c r="AV116" s="188">
        <v>0</v>
      </c>
      <c r="AW116" s="188" t="s">
        <v>734</v>
      </c>
      <c r="AX116" s="188">
        <v>2</v>
      </c>
      <c r="AY116" s="188" t="s">
        <v>1718</v>
      </c>
      <c r="AZ116" s="188" t="s">
        <v>1719</v>
      </c>
      <c r="BA116" s="207">
        <v>43509</v>
      </c>
      <c r="BB116" s="198" t="s">
        <v>5750</v>
      </c>
      <c r="BC116" s="187" t="s">
        <v>445</v>
      </c>
      <c r="BD116" s="187" t="s">
        <v>1716</v>
      </c>
      <c r="BE116" s="187" t="s">
        <v>734</v>
      </c>
      <c r="BF116" s="187">
        <v>2</v>
      </c>
      <c r="BG116" s="187" t="s">
        <v>1717</v>
      </c>
      <c r="BH116" s="187" t="s">
        <v>1719</v>
      </c>
      <c r="BI116" s="200">
        <v>43509</v>
      </c>
      <c r="BJ116" s="188" t="s">
        <v>5751</v>
      </c>
      <c r="BK116" s="188">
        <v>0</v>
      </c>
      <c r="BL116" s="188">
        <v>0</v>
      </c>
      <c r="BM116" s="188" t="s">
        <v>734</v>
      </c>
      <c r="BN116" s="188">
        <v>2</v>
      </c>
      <c r="BO116" s="188" t="s">
        <v>1720</v>
      </c>
      <c r="BP116" s="188" t="s">
        <v>1807</v>
      </c>
      <c r="BQ116" s="207">
        <v>43509</v>
      </c>
      <c r="BR116" s="198" t="s">
        <v>5752</v>
      </c>
      <c r="BS116" s="187">
        <v>0</v>
      </c>
      <c r="BT116" s="187">
        <v>0</v>
      </c>
      <c r="BU116" s="187" t="s">
        <v>734</v>
      </c>
      <c r="BV116" s="187">
        <v>2</v>
      </c>
      <c r="BW116" s="187" t="s">
        <v>1721</v>
      </c>
      <c r="BX116" s="187">
        <v>0</v>
      </c>
      <c r="BY116" s="200">
        <v>43509</v>
      </c>
      <c r="BZ116" s="188" t="s">
        <v>5753</v>
      </c>
      <c r="CA116" s="188">
        <v>0</v>
      </c>
      <c r="CB116" s="188">
        <v>0</v>
      </c>
      <c r="CC116" s="188" t="s">
        <v>734</v>
      </c>
      <c r="CD116" s="188">
        <v>2</v>
      </c>
      <c r="CE116" s="188" t="s">
        <v>1721</v>
      </c>
      <c r="CF116" s="188">
        <v>0</v>
      </c>
      <c r="CG116" s="207">
        <v>43509</v>
      </c>
      <c r="CH116" s="198" t="s">
        <v>5754</v>
      </c>
      <c r="CI116" s="188" t="e">
        <v>#N/A</v>
      </c>
      <c r="CJ116" s="188" t="e">
        <v>#N/A</v>
      </c>
      <c r="CK116" s="188" t="e">
        <v>#N/A</v>
      </c>
      <c r="CL116" s="188" t="e">
        <v>#N/A</v>
      </c>
      <c r="CM116" s="188" t="e">
        <v>#N/A</v>
      </c>
      <c r="CN116" s="188" t="e">
        <v>#N/A</v>
      </c>
      <c r="CO116" s="195" t="e">
        <v>#N/A</v>
      </c>
      <c r="CP116" s="188" t="s">
        <v>5755</v>
      </c>
      <c r="CQ116" s="187">
        <v>2E-3</v>
      </c>
      <c r="CR116" s="187" t="s">
        <v>1723</v>
      </c>
      <c r="CS116" s="187" t="s">
        <v>734</v>
      </c>
      <c r="CT116" s="187">
        <v>2</v>
      </c>
      <c r="CU116" s="187" t="s">
        <v>1722</v>
      </c>
      <c r="CV116" s="187" t="s">
        <v>1724</v>
      </c>
      <c r="CW116" s="200">
        <v>43509</v>
      </c>
      <c r="CX116" s="184" t="str">
        <f t="shared" si="10"/>
        <v>ZMB002People in Need</v>
      </c>
      <c r="CY116" s="184">
        <f>IF(LOOKUP(2,1/(Log!$K$1:$K$7986=CX116),Log!$E$1:$E$7986)="x","x",ROUND(LOOKUP(2,1/(Log!$K$1:$K$7986=CX116),Log!$E$1:$E$7986),-3))</f>
        <v>3142000</v>
      </c>
      <c r="CZ116" s="188" t="str">
        <f>LOOKUP(2,1/('[4]Raw data'!$K$1:$K$7986=CX116),'[4]Raw data'!$F$1:$F$7986)</f>
        <v>IPC Info 10/2018 -03/2019</v>
      </c>
      <c r="DA116" s="188" t="str">
        <f>LOOKUP(2,1/('[4]Raw data'!$K$1:$K$7986=CX116),'[4]Raw data'!$G$1:$G$7986)</f>
        <v>Medium</v>
      </c>
      <c r="DB116" s="188">
        <f>LOOKUP(2,1/('[4]Raw data'!$K$1:$K$7986=CX116),'[4]Raw data'!$H$1:$H$7986)</f>
        <v>2</v>
      </c>
      <c r="DC116" s="188">
        <f>LOOKUP(2,1/('[4]Raw data'!$K$1:$K$7986=CX116),'[4]Raw data'!$J$1:$J$7986)</f>
        <v>0</v>
      </c>
      <c r="DD116" s="188" t="str">
        <f>LOOKUP(2,1/('[4]Raw data'!$K$1:$K$7986=CX116),'[4]Raw data'!$I$1:$I$7986)</f>
        <v>http://www.ipcinfo.org/ipc-country-analysis/details-map/en/c/1151744/</v>
      </c>
      <c r="DE116" s="207">
        <f>LOOKUP(2,1/('[4]Raw data'!$K$1:$K$7986=CX116),'[4]Raw data'!$L$1:$L$7986)</f>
        <v>43509</v>
      </c>
      <c r="DF116" s="197" t="str">
        <f t="shared" si="11"/>
        <v>ZMB002People facing minimal humanitarian needs (level 1)</v>
      </c>
      <c r="DG116" s="183">
        <f>IF(LOOKUP(2,1/(Log!$K$1:$K$7986=DF116),Log!$E$1:$E$7986)="x","x",ROUND(LOOKUP(2,1/(Log!$K$1:$K$7986=DF116),Log!$E$1:$E$7986),-3))</f>
        <v>0</v>
      </c>
      <c r="DH116" s="187">
        <f>LOOKUP(2,1/('[4]Raw data'!$K$1:$K$7986=DF116),'[4]Raw data'!$F$1:$F$7986)</f>
        <v>0</v>
      </c>
      <c r="DI116" s="187" t="str">
        <f>LOOKUP(2,1/('[4]Raw data'!$K$1:$K$7986=DF116),'[4]Raw data'!$G$1:$G$7986)</f>
        <v>Medium</v>
      </c>
      <c r="DJ116" s="187">
        <f>LOOKUP(2,1/('[4]Raw data'!$K$1:$K$7986=DF116),'[4]Raw data'!$H$1:$H$7986)</f>
        <v>2</v>
      </c>
      <c r="DK116" s="187">
        <f>LOOKUP(2,1/('[4]Raw data'!$K$1:$K$7986=DF116),'[4]Raw data'!$J$1:$J$7986)</f>
        <v>0</v>
      </c>
      <c r="DL116" s="187">
        <f>LOOKUP(2,1/('[4]Raw data'!$K$1:$K$7986=DF116),'[4]Raw data'!$I$1:$I$7986)</f>
        <v>0</v>
      </c>
      <c r="DM116" s="200">
        <f>LOOKUP(2,1/('[4]Raw data'!$K$1:$K$7986=DF116),'[4]Raw data'!$L$1:$L$7986)</f>
        <v>43509</v>
      </c>
      <c r="DN116" s="188" t="str">
        <f t="shared" si="6"/>
        <v>ZMB002People facing stressed humanitarian needs (level 2)</v>
      </c>
      <c r="DO116" s="184">
        <f>IF(LOOKUP(2,1/(Log!$K$1:$K$7986=DN116),Log!$E$1:$E$7986)="x","x",ROUND(LOOKUP(2,1/(Log!$K$1:$K$7986=DN116),Log!$E$1:$E$7986),-3))</f>
        <v>1970000</v>
      </c>
      <c r="DP116" s="188" t="str">
        <f>LOOKUP(2,1/('[4]Raw data'!$K$1:$K$7986=DN116),'[4]Raw data'!$F$1:$F$7986)</f>
        <v>IPC Info 10/2018 -03/2019</v>
      </c>
      <c r="DQ116" s="188" t="str">
        <f>LOOKUP(2,1/('[4]Raw data'!$K$1:$K$7986=DN116),'[4]Raw data'!$G$1:$G$7986)</f>
        <v>Medium</v>
      </c>
      <c r="DR116" s="188">
        <f>LOOKUP(2,1/('[4]Raw data'!$K$1:$K$7986=DN116),'[4]Raw data'!$H$1:$H$7986)</f>
        <v>2</v>
      </c>
      <c r="DS116" s="188" t="str">
        <f>LOOKUP(2,1/('[4]Raw data'!$K$1:$K$7986=DN116),'[4]Raw data'!$J$1:$J$7986)</f>
        <v xml:space="preserve">Total amount of people facing IPC 2 food insecurity levels. </v>
      </c>
      <c r="DT116" s="188" t="str">
        <f>LOOKUP(2,1/('[4]Raw data'!$K$1:$K$7986=DN116),'[4]Raw data'!$I$1:$I$7986)</f>
        <v>http://www.ipcinfo.org/ipc-country-analysis/details-map/en/c/1151744/</v>
      </c>
      <c r="DU116" s="207">
        <f>LOOKUP(2,1/('[4]Raw data'!$K$1:$K$7986=DN116),'[4]Raw data'!$L$1:$L$7986)</f>
        <v>43509</v>
      </c>
      <c r="DV116" s="198" t="str">
        <f t="shared" si="7"/>
        <v>ZMB002People  facing moderate humanitarian needs (level 3)</v>
      </c>
      <c r="DW116" s="183">
        <f>IF(LOOKUP(2,1/(Log!$K$1:$K$7986=DV116),Log!$E$1:$E$7986)="x","x",ROUND(LOOKUP(2,1/(Log!$K$1:$K$7986=DV116),Log!$E$1:$E$7986),-3))</f>
        <v>839000</v>
      </c>
      <c r="DX116" s="187" t="str">
        <f>LOOKUP(2,1/('[4]Raw data'!$K$1:$K$7986=DV116),'[4]Raw data'!$F$1:$F$7986)</f>
        <v>IPC Info 10/2018 -03/2019</v>
      </c>
      <c r="DY116" s="187" t="str">
        <f>LOOKUP(2,1/('[4]Raw data'!$K$1:$K$7986=DV116),'[4]Raw data'!$G$1:$G$7986)</f>
        <v>Medium</v>
      </c>
      <c r="DZ116" s="187">
        <f>LOOKUP(2,1/('[4]Raw data'!$K$1:$K$7986=DV116),'[4]Raw data'!$H$1:$H$7986)</f>
        <v>2</v>
      </c>
      <c r="EA116" s="187" t="str">
        <f>LOOKUP(2,1/('[4]Raw data'!$K$1:$K$7986=DV116),'[4]Raw data'!$J$1:$J$7986)</f>
        <v xml:space="preserve">Total amount of people facing IPC 3 food insecurity levels. </v>
      </c>
      <c r="EB116" s="187" t="str">
        <f>LOOKUP(2,1/('[4]Raw data'!$K$1:$K$7986=DV116),'[4]Raw data'!$I$1:$I$7986)</f>
        <v>http://www.ipcinfo.org/ipc-country-analysis/details-map/en/c/1151744/</v>
      </c>
      <c r="EC116" s="200">
        <f>LOOKUP(2,1/('[4]Raw data'!$K$1:$K$7986=DV116),'[4]Raw data'!$L$1:$L$7986)</f>
        <v>43509</v>
      </c>
      <c r="ED116" s="188" t="str">
        <f t="shared" si="8"/>
        <v>ZMB002People facing severe humanitarian needs (level 4)</v>
      </c>
      <c r="EE116" s="184">
        <f>IF(LOOKUP(2,1/(Log!$K$1:$K$7986=ED116),Log!$E$1:$E$7986)="x","x",ROUND(LOOKUP(2,1/(Log!$K$1:$K$7986=ED116),Log!$E$1:$E$7986),-3))</f>
        <v>333000</v>
      </c>
      <c r="EF116" s="188" t="str">
        <f>LOOKUP(2,1/('[4]Raw data'!$K$1:$K$7986=ED116),'[4]Raw data'!$F$1:$F$7986)</f>
        <v>IPC Info 10/2018 -03/2019</v>
      </c>
      <c r="EG116" s="188" t="str">
        <f>LOOKUP(2,1/('[4]Raw data'!$K$1:$K$7986=ED116),'[4]Raw data'!$G$1:$G$7986)</f>
        <v>Medium</v>
      </c>
      <c r="EH116" s="188">
        <f>LOOKUP(2,1/('[4]Raw data'!$K$1:$K$7986=ED116),'[4]Raw data'!$H$1:$H$7986)</f>
        <v>2</v>
      </c>
      <c r="EI116" s="188" t="str">
        <f>LOOKUP(2,1/('[4]Raw data'!$K$1:$K$7986=ED116),'[4]Raw data'!$J$1:$J$7986)</f>
        <v xml:space="preserve">Total amount of people facing IPC 4 food insecurity levels. </v>
      </c>
      <c r="EJ116" s="188" t="str">
        <f>LOOKUP(2,1/('[4]Raw data'!$K$1:$K$7986=ED116),'[4]Raw data'!$I$1:$I$7986)</f>
        <v>http://www.ipcinfo.org/ipc-country-analysis/details-map/en/c/1151744/</v>
      </c>
      <c r="EK116" s="207">
        <f>LOOKUP(2,1/('[4]Raw data'!$K$1:$K$7986=ED116),'[4]Raw data'!$L$1:$L$7986)</f>
        <v>43509</v>
      </c>
      <c r="EL116" s="198" t="str">
        <f t="shared" si="9"/>
        <v>ZMB002People facing extreme humanitarian needs (level 5)</v>
      </c>
      <c r="EM116" s="183">
        <f>IF(LOOKUP(2,1/(Log!$K$1:$K$7986=EL116),Log!$E$1:$E$7986)="x","x",ROUND(LOOKUP(2,1/(Log!$K$1:$K$7986=EL116),Log!$E$1:$E$7986),-3))</f>
        <v>0</v>
      </c>
      <c r="EN116" s="187">
        <f>LOOKUP(2,1/('[4]Raw data'!$K$1:$K$7986=EL116),'[4]Raw data'!$F$1:$F$7986)</f>
        <v>0</v>
      </c>
      <c r="EO116" s="187" t="str">
        <f>LOOKUP(2,1/('[4]Raw data'!$K$1:$K$7986=EL116),'[4]Raw data'!$G$1:$G$7986)</f>
        <v>Medium</v>
      </c>
      <c r="EP116" s="187">
        <f>LOOKUP(2,1/('[4]Raw data'!$K$1:$K$7986=EL116),'[4]Raw data'!$H$1:$H$7986)</f>
        <v>2</v>
      </c>
      <c r="EQ116" s="187">
        <f>LOOKUP(2,1/('[4]Raw data'!$K$1:$K$7986=EL116),'[4]Raw data'!$J$1:$J$7986)</f>
        <v>0</v>
      </c>
      <c r="ER116" s="187">
        <f>LOOKUP(2,1/('[4]Raw data'!$K$1:$K$7986=EL116),'[4]Raw data'!$I$1:$I$7986)</f>
        <v>0</v>
      </c>
      <c r="ES116" s="200">
        <f>LOOKUP(2,1/('[4]Raw data'!$K$1:$K$7986=EL116),'[4]Raw data'!$L$1:$L$7986)</f>
        <v>43509</v>
      </c>
      <c r="ET116" s="188" t="s">
        <v>5756</v>
      </c>
      <c r="EU116" s="188">
        <v>0</v>
      </c>
      <c r="EV116" s="188">
        <v>0</v>
      </c>
      <c r="EW116" s="188" t="s">
        <v>734</v>
      </c>
      <c r="EX116" s="188">
        <v>2</v>
      </c>
      <c r="EY116" s="188" t="s">
        <v>1720</v>
      </c>
      <c r="EZ116" s="188">
        <v>0</v>
      </c>
      <c r="FA116" s="207">
        <v>43509</v>
      </c>
      <c r="FB116" s="198" t="s">
        <v>5757</v>
      </c>
      <c r="FC116" s="187">
        <v>3</v>
      </c>
      <c r="FD116" s="187" t="s">
        <v>1726</v>
      </c>
      <c r="FE116" s="187" t="s">
        <v>734</v>
      </c>
      <c r="FF116" s="187">
        <v>2</v>
      </c>
      <c r="FG116" s="187" t="s">
        <v>1728</v>
      </c>
      <c r="FH116" s="187" t="s">
        <v>1729</v>
      </c>
      <c r="FI116" s="200">
        <v>43509</v>
      </c>
      <c r="FJ116" s="198" t="s">
        <v>5758</v>
      </c>
      <c r="FK116" s="188">
        <v>0</v>
      </c>
      <c r="FL116" s="188">
        <v>0</v>
      </c>
      <c r="FM116" s="188">
        <v>0</v>
      </c>
      <c r="FN116" s="188" t="b">
        <v>0</v>
      </c>
      <c r="FO116" s="188">
        <v>0</v>
      </c>
      <c r="FP116" s="184">
        <v>0</v>
      </c>
      <c r="FQ116" s="206">
        <v>43509</v>
      </c>
      <c r="FR116" s="198" t="s">
        <v>5759</v>
      </c>
      <c r="FS116" s="187">
        <v>0</v>
      </c>
      <c r="FT116" s="187">
        <v>0</v>
      </c>
      <c r="FU116" s="187">
        <v>0</v>
      </c>
      <c r="FV116" s="187" t="b">
        <v>0</v>
      </c>
      <c r="FW116" s="187">
        <v>0</v>
      </c>
      <c r="FX116" s="187">
        <v>0</v>
      </c>
      <c r="FY116" s="200">
        <v>43509</v>
      </c>
      <c r="FZ116" s="188" t="s">
        <v>5760</v>
      </c>
      <c r="GA116" s="188" t="s">
        <v>445</v>
      </c>
      <c r="GB116" s="188">
        <v>0</v>
      </c>
      <c r="GC116" s="188">
        <v>0</v>
      </c>
      <c r="GD116" s="188" t="b">
        <v>0</v>
      </c>
      <c r="GE116" s="188">
        <v>0</v>
      </c>
      <c r="GF116" s="188">
        <v>0</v>
      </c>
      <c r="GG116" s="207">
        <v>43509</v>
      </c>
      <c r="GH116" s="198" t="s">
        <v>5761</v>
      </c>
      <c r="GI116" s="187" t="s">
        <v>445</v>
      </c>
      <c r="GJ116" s="187">
        <v>0</v>
      </c>
      <c r="GK116" s="187">
        <v>0</v>
      </c>
      <c r="GL116" s="187" t="b">
        <v>0</v>
      </c>
      <c r="GM116" s="187">
        <v>0</v>
      </c>
      <c r="GN116" s="187">
        <v>0</v>
      </c>
      <c r="GO116" s="200">
        <v>43509</v>
      </c>
      <c r="GP116" s="188" t="s">
        <v>5762</v>
      </c>
      <c r="GQ116" s="188" t="s">
        <v>445</v>
      </c>
      <c r="GR116" s="188">
        <v>0</v>
      </c>
      <c r="GS116" s="188">
        <v>0</v>
      </c>
      <c r="GT116" s="188" t="b">
        <v>0</v>
      </c>
      <c r="GU116" s="188">
        <v>0</v>
      </c>
      <c r="GV116" s="188">
        <v>0</v>
      </c>
      <c r="GW116" s="207">
        <v>43509</v>
      </c>
      <c r="GX116" s="198" t="s">
        <v>5763</v>
      </c>
      <c r="GY116" s="187" t="s">
        <v>445</v>
      </c>
      <c r="GZ116" s="187">
        <v>0</v>
      </c>
      <c r="HA116" s="187">
        <v>0</v>
      </c>
      <c r="HB116" s="187" t="b">
        <v>0</v>
      </c>
      <c r="HC116" s="187">
        <v>0</v>
      </c>
      <c r="HD116" s="187">
        <v>0</v>
      </c>
      <c r="HE116" s="200">
        <v>43509</v>
      </c>
      <c r="HF116" s="188" t="s">
        <v>5764</v>
      </c>
      <c r="HG116" s="188" t="s">
        <v>445</v>
      </c>
      <c r="HH116" s="188">
        <v>0</v>
      </c>
      <c r="HI116" s="188">
        <v>0</v>
      </c>
      <c r="HJ116" s="188" t="b">
        <v>0</v>
      </c>
      <c r="HK116" s="188">
        <v>0</v>
      </c>
      <c r="HL116" s="188">
        <v>0</v>
      </c>
      <c r="HM116" s="207">
        <v>43509</v>
      </c>
      <c r="HN116" s="198" t="s">
        <v>5765</v>
      </c>
      <c r="HO116" s="187" t="s">
        <v>445</v>
      </c>
      <c r="HP116" s="187">
        <v>0</v>
      </c>
      <c r="HQ116" s="187">
        <v>0</v>
      </c>
      <c r="HR116" s="187" t="b">
        <v>0</v>
      </c>
      <c r="HS116" s="187">
        <v>0</v>
      </c>
      <c r="HT116" s="187">
        <v>0</v>
      </c>
      <c r="HU116" s="200">
        <v>43509</v>
      </c>
      <c r="HV116" s="188" t="s">
        <v>5766</v>
      </c>
      <c r="HW116" s="188" t="s">
        <v>445</v>
      </c>
      <c r="HX116" s="188">
        <v>0</v>
      </c>
      <c r="HY116" s="188">
        <v>0</v>
      </c>
      <c r="HZ116" s="188" t="b">
        <v>0</v>
      </c>
      <c r="IA116" s="188">
        <v>0</v>
      </c>
      <c r="IB116" s="188">
        <v>0</v>
      </c>
      <c r="IC116" s="207">
        <v>43509</v>
      </c>
      <c r="ID116" s="198" t="s">
        <v>5767</v>
      </c>
      <c r="IE116" s="187" t="s">
        <v>445</v>
      </c>
      <c r="IF116" s="187">
        <v>0</v>
      </c>
      <c r="IG116" s="187">
        <v>0</v>
      </c>
      <c r="IH116" s="187" t="b">
        <v>0</v>
      </c>
      <c r="II116" s="187">
        <v>0</v>
      </c>
      <c r="IJ116" s="187">
        <v>0</v>
      </c>
      <c r="IK116" s="200">
        <v>43509</v>
      </c>
      <c r="IL116" s="188" t="s">
        <v>5768</v>
      </c>
      <c r="IM116" s="188" t="s">
        <v>445</v>
      </c>
      <c r="IN116" s="188">
        <v>0</v>
      </c>
      <c r="IO116" s="188">
        <v>0</v>
      </c>
      <c r="IP116" s="188" t="b">
        <v>0</v>
      </c>
      <c r="IQ116" s="188">
        <v>0</v>
      </c>
      <c r="IR116" s="188">
        <v>0</v>
      </c>
      <c r="IS116" s="207">
        <v>43509</v>
      </c>
    </row>
    <row r="117" spans="1:253" x14ac:dyDescent="0.3">
      <c r="A117" t="s">
        <v>356</v>
      </c>
      <c r="B117" t="s">
        <v>861</v>
      </c>
      <c r="C117" t="s">
        <v>732</v>
      </c>
      <c r="D117" t="str">
        <f>Lists!C:C</f>
        <v>Zimbabwe</v>
      </c>
      <c r="E117" t="s">
        <v>355</v>
      </c>
      <c r="F117" t="s">
        <v>5769</v>
      </c>
      <c r="G117" s="190">
        <v>15413821</v>
      </c>
      <c r="H117" s="191" t="s">
        <v>1351</v>
      </c>
      <c r="I117" s="191" t="s">
        <v>734</v>
      </c>
      <c r="J117" s="191">
        <v>2</v>
      </c>
      <c r="K117" s="191" t="s">
        <v>1353</v>
      </c>
      <c r="L117" s="191" t="s">
        <v>1352</v>
      </c>
      <c r="M117" s="202">
        <v>43503</v>
      </c>
      <c r="N117" s="199" t="s">
        <v>5770</v>
      </c>
      <c r="O117" s="193">
        <v>391178</v>
      </c>
      <c r="P117" s="193" t="s">
        <v>1355</v>
      </c>
      <c r="Q117" s="193" t="s">
        <v>734</v>
      </c>
      <c r="R117" s="193">
        <v>2</v>
      </c>
      <c r="S117" s="193" t="s">
        <v>1354</v>
      </c>
      <c r="T117" s="193">
        <v>0</v>
      </c>
      <c r="U117" s="205">
        <v>43502</v>
      </c>
      <c r="V117" s="199" t="s">
        <v>5771</v>
      </c>
      <c r="W117" s="191">
        <v>15413821</v>
      </c>
      <c r="X117" s="191">
        <v>0</v>
      </c>
      <c r="Y117" s="191" t="s">
        <v>734</v>
      </c>
      <c r="Z117" s="191">
        <v>2</v>
      </c>
      <c r="AA117" s="191" t="s">
        <v>1354</v>
      </c>
      <c r="AB117" s="191">
        <v>0</v>
      </c>
      <c r="AC117" s="202">
        <v>43502</v>
      </c>
      <c r="AD117" s="199" t="s">
        <v>5772</v>
      </c>
      <c r="AE117" s="192">
        <v>15413821</v>
      </c>
      <c r="AF117" s="192">
        <v>0</v>
      </c>
      <c r="AG117" s="192" t="s">
        <v>734</v>
      </c>
      <c r="AH117" s="192">
        <v>2</v>
      </c>
      <c r="AI117" s="192" t="s">
        <v>1354</v>
      </c>
      <c r="AJ117" s="192">
        <v>0</v>
      </c>
      <c r="AK117" s="208">
        <v>43502</v>
      </c>
      <c r="AL117" s="199" t="s">
        <v>5773</v>
      </c>
      <c r="AM117" s="191" t="s">
        <v>445</v>
      </c>
      <c r="AN117" s="191">
        <v>0</v>
      </c>
      <c r="AO117" s="191">
        <v>0</v>
      </c>
      <c r="AP117" s="191" t="b">
        <v>0</v>
      </c>
      <c r="AQ117" s="191" t="s">
        <v>1356</v>
      </c>
      <c r="AR117" s="191">
        <v>0</v>
      </c>
      <c r="AS117" s="202">
        <v>43502</v>
      </c>
      <c r="AT117" s="192" t="s">
        <v>5774</v>
      </c>
      <c r="AU117" s="192" t="s">
        <v>445</v>
      </c>
      <c r="AV117" s="192">
        <v>0</v>
      </c>
      <c r="AW117" s="192">
        <v>0</v>
      </c>
      <c r="AX117" s="192" t="b">
        <v>0</v>
      </c>
      <c r="AY117" s="192">
        <v>0</v>
      </c>
      <c r="AZ117" s="192">
        <v>0</v>
      </c>
      <c r="BA117" s="208">
        <v>43502</v>
      </c>
      <c r="BB117" s="199" t="s">
        <v>5775</v>
      </c>
      <c r="BC117" s="191">
        <v>15839</v>
      </c>
      <c r="BD117" s="191" t="s">
        <v>1357</v>
      </c>
      <c r="BE117" s="191">
        <v>0</v>
      </c>
      <c r="BF117" s="191" t="b">
        <v>0</v>
      </c>
      <c r="BG117" s="191" t="s">
        <v>1359</v>
      </c>
      <c r="BH117" s="191">
        <v>0</v>
      </c>
      <c r="BI117" s="200">
        <v>43502</v>
      </c>
      <c r="BJ117" s="192" t="s">
        <v>5776</v>
      </c>
      <c r="BK117" s="192" t="s">
        <v>933</v>
      </c>
      <c r="BL117" s="192">
        <v>0</v>
      </c>
      <c r="BM117" s="192">
        <v>0</v>
      </c>
      <c r="BN117" s="192" t="b">
        <v>0</v>
      </c>
      <c r="BO117" s="192">
        <v>0</v>
      </c>
      <c r="BP117" s="192" t="s">
        <v>1416</v>
      </c>
      <c r="BQ117" s="208">
        <v>43502</v>
      </c>
      <c r="BR117" s="199" t="s">
        <v>5777</v>
      </c>
      <c r="BS117" s="191" t="s">
        <v>933</v>
      </c>
      <c r="BT117" s="191">
        <v>0</v>
      </c>
      <c r="BU117" s="191">
        <v>0</v>
      </c>
      <c r="BV117" s="191" t="b">
        <v>0</v>
      </c>
      <c r="BW117" s="191">
        <v>0</v>
      </c>
      <c r="BX117" s="191">
        <v>0</v>
      </c>
      <c r="BY117" s="200">
        <v>43502</v>
      </c>
      <c r="BZ117" s="192" t="s">
        <v>5778</v>
      </c>
      <c r="CA117" s="192" t="s">
        <v>933</v>
      </c>
      <c r="CB117" s="192">
        <v>0</v>
      </c>
      <c r="CC117" s="192">
        <v>0</v>
      </c>
      <c r="CD117" s="192" t="b">
        <v>0</v>
      </c>
      <c r="CE117" s="192">
        <v>0</v>
      </c>
      <c r="CF117" s="192">
        <v>0</v>
      </c>
      <c r="CG117" s="208">
        <v>43502</v>
      </c>
      <c r="CH117" s="199" t="s">
        <v>5779</v>
      </c>
      <c r="CI117" s="192" t="e">
        <v>#N/A</v>
      </c>
      <c r="CJ117" s="192" t="e">
        <v>#N/A</v>
      </c>
      <c r="CK117" s="192" t="e">
        <v>#N/A</v>
      </c>
      <c r="CL117" s="192" t="e">
        <v>#N/A</v>
      </c>
      <c r="CM117" s="192" t="e">
        <v>#N/A</v>
      </c>
      <c r="CN117" s="192" t="e">
        <v>#N/A</v>
      </c>
      <c r="CO117" s="196" t="e">
        <v>#N/A</v>
      </c>
      <c r="CP117" s="192" t="s">
        <v>5780</v>
      </c>
      <c r="CQ117" s="191" t="s">
        <v>933</v>
      </c>
      <c r="CR117" s="191">
        <v>0</v>
      </c>
      <c r="CS117" s="191">
        <v>0</v>
      </c>
      <c r="CT117" s="191" t="b">
        <v>0</v>
      </c>
      <c r="CU117" s="191">
        <v>0</v>
      </c>
      <c r="CV117" s="191">
        <v>0</v>
      </c>
      <c r="CW117" s="200">
        <v>43502</v>
      </c>
      <c r="CX117" s="184" t="str">
        <f t="shared" si="10"/>
        <v>ZWE001People in Need</v>
      </c>
      <c r="CY117" s="184">
        <f>IF(LOOKUP(2,1/(Log!$K$1:$K$7986=CX117),Log!$E$1:$E$7986)="x","x",ROUND(LOOKUP(2,1/(Log!$K$1:$K$7986=CX117),Log!$E$1:$E$7986),-3))</f>
        <v>2400000</v>
      </c>
      <c r="CZ117" s="192" t="str">
        <f>LOOKUP(2,1/('[4]Raw data'!$K$1:$K$7986=CX117),'[4]Raw data'!$F$1:$F$7986)</f>
        <v>ZimVAC Jan-May 2018</v>
      </c>
      <c r="DA117" s="192">
        <f>LOOKUP(2,1/('[4]Raw data'!$K$1:$K$7986=CX117),'[4]Raw data'!$G$1:$G$7986)</f>
        <v>0</v>
      </c>
      <c r="DB117" s="192" t="b">
        <f>LOOKUP(2,1/('[4]Raw data'!$K$1:$K$7986=CX117),'[4]Raw data'!$H$1:$H$7986)</f>
        <v>0</v>
      </c>
      <c r="DC117" s="192">
        <f>LOOKUP(2,1/('[4]Raw data'!$K$1:$K$7986=CX117),'[4]Raw data'!$J$1:$J$7986)</f>
        <v>0</v>
      </c>
      <c r="DD117" s="192" t="str">
        <f>LOOKUP(2,1/('[4]Raw data'!$K$1:$K$7986=CX117),'[4]Raw data'!$I$1:$I$7986)</f>
        <v>https://www.fsnnetwork.org/resource-library/download-all/3306</v>
      </c>
      <c r="DE117" s="208">
        <f>LOOKUP(2,1/('[4]Raw data'!$K$1:$K$7986=CX117),'[4]Raw data'!$L$1:$L$7986)</f>
        <v>43502</v>
      </c>
      <c r="DF117" s="197" t="str">
        <f t="shared" si="11"/>
        <v>ZWE001People facing minimal humanitarian needs (level 1)</v>
      </c>
      <c r="DG117" s="183">
        <f>IF(LOOKUP(2,1/(Log!$K$1:$K$7986=DF117),Log!$E$1:$E$7986)="x","x",ROUND(LOOKUP(2,1/(Log!$K$1:$K$7986=DF117),Log!$E$1:$E$7986),-3))</f>
        <v>0</v>
      </c>
      <c r="DH117" s="191">
        <f>LOOKUP(2,1/('[4]Raw data'!$K$1:$K$7986=DF117),'[4]Raw data'!$F$1:$F$7986)</f>
        <v>0</v>
      </c>
      <c r="DI117" s="191">
        <f>LOOKUP(2,1/('[4]Raw data'!$K$1:$K$7986=DF117),'[4]Raw data'!$G$1:$G$7986)</f>
        <v>0</v>
      </c>
      <c r="DJ117" s="191" t="b">
        <f>LOOKUP(2,1/('[4]Raw data'!$K$1:$K$7986=DF117),'[4]Raw data'!$H$1:$H$7986)</f>
        <v>0</v>
      </c>
      <c r="DK117" s="191" t="str">
        <f>LOOKUP(2,1/('[4]Raw data'!$K$1:$K$7986=DF117),'[4]Raw data'!$J$1:$J$7986)</f>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
      <c r="DL117" s="191">
        <f>LOOKUP(2,1/('[4]Raw data'!$K$1:$K$7986=DF117),'[4]Raw data'!$I$1:$I$7986)</f>
        <v>0</v>
      </c>
      <c r="DM117" s="200">
        <f>LOOKUP(2,1/('[4]Raw data'!$K$1:$K$7986=DF117),'[4]Raw data'!$L$1:$L$7986)</f>
        <v>43502</v>
      </c>
      <c r="DN117" s="192" t="str">
        <f t="shared" si="6"/>
        <v>ZWE001People facing stressed humanitarian needs (level 2)</v>
      </c>
      <c r="DO117" s="184">
        <f>IF(LOOKUP(2,1/(Log!$K$1:$K$7986=DN117),Log!$E$1:$E$7986)="x","x",ROUND(LOOKUP(2,1/(Log!$K$1:$K$7986=DN117),Log!$E$1:$E$7986),-3))</f>
        <v>0</v>
      </c>
      <c r="DP117" s="192">
        <f>LOOKUP(2,1/('[4]Raw data'!$K$1:$K$7986=DN117),'[4]Raw data'!$F$1:$F$7986)</f>
        <v>0</v>
      </c>
      <c r="DQ117" s="192">
        <f>LOOKUP(2,1/('[4]Raw data'!$K$1:$K$7986=DN117),'[4]Raw data'!$G$1:$G$7986)</f>
        <v>0</v>
      </c>
      <c r="DR117" s="192" t="b">
        <f>LOOKUP(2,1/('[4]Raw data'!$K$1:$K$7986=DN117),'[4]Raw data'!$H$1:$H$7986)</f>
        <v>0</v>
      </c>
      <c r="DS117" s="192" t="str">
        <f>LOOKUP(2,1/('[4]Raw data'!$K$1:$K$7986=DN117),'[4]Raw data'!$J$1:$J$7986)</f>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
      <c r="DT117" s="192">
        <f>LOOKUP(2,1/('[4]Raw data'!$K$1:$K$7986=DN117),'[4]Raw data'!$I$1:$I$7986)</f>
        <v>0</v>
      </c>
      <c r="DU117" s="208">
        <f>LOOKUP(2,1/('[4]Raw data'!$K$1:$K$7986=DN117),'[4]Raw data'!$L$1:$L$7986)</f>
        <v>43502</v>
      </c>
      <c r="DV117" s="199" t="str">
        <f t="shared" si="7"/>
        <v>ZWE001People  facing moderate humanitarian needs (level 3)</v>
      </c>
      <c r="DW117" s="183">
        <f>IF(LOOKUP(2,1/(Log!$K$1:$K$7986=DV117),Log!$E$1:$E$7986)="x","x",ROUND(LOOKUP(2,1/(Log!$K$1:$K$7986=DV117),Log!$E$1:$E$7986),-3))</f>
        <v>2400000</v>
      </c>
      <c r="DX117" s="191">
        <f>LOOKUP(2,1/('[4]Raw data'!$K$1:$K$7986=DV117),'[4]Raw data'!$F$1:$F$7986)</f>
        <v>0</v>
      </c>
      <c r="DY117" s="191">
        <f>LOOKUP(2,1/('[4]Raw data'!$K$1:$K$7986=DV117),'[4]Raw data'!$G$1:$G$7986)</f>
        <v>0</v>
      </c>
      <c r="DZ117" s="191" t="b">
        <f>LOOKUP(2,1/('[4]Raw data'!$K$1:$K$7986=DV117),'[4]Raw data'!$H$1:$H$7986)</f>
        <v>0</v>
      </c>
      <c r="EA117" s="191" t="str">
        <f>LOOKUP(2,1/('[4]Raw data'!$K$1:$K$7986=DV117),'[4]Raw data'!$J$1:$J$7986)</f>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
      <c r="EB117" s="191">
        <f>LOOKUP(2,1/('[4]Raw data'!$K$1:$K$7986=DV117),'[4]Raw data'!$I$1:$I$7986)</f>
        <v>0</v>
      </c>
      <c r="EC117" s="200">
        <f>LOOKUP(2,1/('[4]Raw data'!$K$1:$K$7986=DV117),'[4]Raw data'!$L$1:$L$7986)</f>
        <v>43502</v>
      </c>
      <c r="ED117" s="192" t="str">
        <f t="shared" si="8"/>
        <v>ZWE001People facing severe humanitarian needs (level 4)</v>
      </c>
      <c r="EE117" s="184">
        <f>IF(LOOKUP(2,1/(Log!$K$1:$K$7986=ED117),Log!$E$1:$E$7986)="x","x",ROUND(LOOKUP(2,1/(Log!$K$1:$K$7986=ED117),Log!$E$1:$E$7986),-3))</f>
        <v>0</v>
      </c>
      <c r="EF117" s="192">
        <f>LOOKUP(2,1/('[4]Raw data'!$K$1:$K$7986=ED117),'[4]Raw data'!$F$1:$F$7986)</f>
        <v>0</v>
      </c>
      <c r="EG117" s="192">
        <f>LOOKUP(2,1/('[4]Raw data'!$K$1:$K$7986=ED117),'[4]Raw data'!$G$1:$G$7986)</f>
        <v>0</v>
      </c>
      <c r="EH117" s="192" t="b">
        <f>LOOKUP(2,1/('[4]Raw data'!$K$1:$K$7986=ED117),'[4]Raw data'!$H$1:$H$7986)</f>
        <v>0</v>
      </c>
      <c r="EI117" s="192" t="str">
        <f>LOOKUP(2,1/('[4]Raw data'!$K$1:$K$7986=ED117),'[4]Raw data'!$J$1:$J$7986)</f>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
      <c r="EJ117" s="192">
        <f>LOOKUP(2,1/('[4]Raw data'!$K$1:$K$7986=ED117),'[4]Raw data'!$I$1:$I$7986)</f>
        <v>0</v>
      </c>
      <c r="EK117" s="208">
        <f>LOOKUP(2,1/('[4]Raw data'!$K$1:$K$7986=ED117),'[4]Raw data'!$L$1:$L$7986)</f>
        <v>43502</v>
      </c>
      <c r="EL117" s="199" t="str">
        <f t="shared" si="9"/>
        <v>ZWE001People facing extreme humanitarian needs (level 5)</v>
      </c>
      <c r="EM117" s="183">
        <f>IF(LOOKUP(2,1/(Log!$K$1:$K$7986=EL117),Log!$E$1:$E$7986)="x","x",ROUND(LOOKUP(2,1/(Log!$K$1:$K$7986=EL117),Log!$E$1:$E$7986),-3))</f>
        <v>0</v>
      </c>
      <c r="EN117" s="191">
        <f>LOOKUP(2,1/('[4]Raw data'!$K$1:$K$7986=EL117),'[4]Raw data'!$F$1:$F$7986)</f>
        <v>0</v>
      </c>
      <c r="EO117" s="191">
        <f>LOOKUP(2,1/('[4]Raw data'!$K$1:$K$7986=EL117),'[4]Raw data'!$G$1:$G$7986)</f>
        <v>0</v>
      </c>
      <c r="EP117" s="191" t="b">
        <f>LOOKUP(2,1/('[4]Raw data'!$K$1:$K$7986=EL117),'[4]Raw data'!$H$1:$H$7986)</f>
        <v>0</v>
      </c>
      <c r="EQ117" s="191" t="str">
        <f>LOOKUP(2,1/('[4]Raw data'!$K$1:$K$7986=EL117),'[4]Raw data'!$J$1:$J$7986)</f>
        <v>There are no disaggregated IPC figures available for Zimbabwe. The 2.4 million number is the number of people in IPC 3 and 4 according to the ZimVAC assessment undertaken in Jan-May 2018. The ZimVAC projects number based on there being no increase in inflation (of which there has been 40% since) and was also published during a period when rainfall was higher, inflation was lower and there was not civil unrest as is the case now. The humanitarian coordinator and individual experts in Zimbabwe say this number is much higher, considering all the additional impacts on the severity of needs including a complete breakdown in trades for medical goods and unaffordable basic products, the most appropriate measure of severity is to put those who are measured as severely insecure all into catergory 4 until better data is available.</v>
      </c>
      <c r="ER117" s="191">
        <f>LOOKUP(2,1/('[4]Raw data'!$K$1:$K$7986=EL117),'[4]Raw data'!$I$1:$I$7986)</f>
        <v>0</v>
      </c>
      <c r="ES117" s="200">
        <f>LOOKUP(2,1/('[4]Raw data'!$K$1:$K$7986=EL117),'[4]Raw data'!$L$1:$L$7986)</f>
        <v>43502</v>
      </c>
      <c r="ET117" s="192" t="s">
        <v>5781</v>
      </c>
      <c r="EU117" s="192" t="s">
        <v>933</v>
      </c>
      <c r="EV117" s="192">
        <v>0</v>
      </c>
      <c r="EW117" s="192">
        <v>0</v>
      </c>
      <c r="EX117" s="192" t="b">
        <v>0</v>
      </c>
      <c r="EY117" s="192">
        <v>0</v>
      </c>
      <c r="EZ117" s="192">
        <v>0</v>
      </c>
      <c r="FA117" s="208">
        <v>43502</v>
      </c>
      <c r="FB117" s="199" t="s">
        <v>5782</v>
      </c>
      <c r="FC117" s="191">
        <v>4</v>
      </c>
      <c r="FD117" s="191">
        <v>0</v>
      </c>
      <c r="FE117" s="191">
        <v>0</v>
      </c>
      <c r="FF117" s="191" t="b">
        <v>0</v>
      </c>
      <c r="FG117" s="191">
        <v>0</v>
      </c>
      <c r="FH117" s="191">
        <v>0</v>
      </c>
      <c r="FI117" s="200">
        <v>43502</v>
      </c>
      <c r="FJ117" s="199" t="s">
        <v>5783</v>
      </c>
      <c r="FK117" s="192" t="s">
        <v>933</v>
      </c>
      <c r="FL117" s="192">
        <v>0</v>
      </c>
      <c r="FM117" s="192">
        <v>0</v>
      </c>
      <c r="FN117" s="192" t="b">
        <v>0</v>
      </c>
      <c r="FO117" s="192">
        <v>0</v>
      </c>
      <c r="FP117" s="184">
        <v>0</v>
      </c>
      <c r="FQ117" s="206">
        <v>43502</v>
      </c>
      <c r="FR117" s="199" t="s">
        <v>5784</v>
      </c>
      <c r="FS117" s="191" t="s">
        <v>933</v>
      </c>
      <c r="FT117" s="191">
        <v>0</v>
      </c>
      <c r="FU117" s="191">
        <v>0</v>
      </c>
      <c r="FV117" s="191" t="b">
        <v>0</v>
      </c>
      <c r="FW117" s="191">
        <v>0</v>
      </c>
      <c r="FX117" s="191">
        <v>0</v>
      </c>
      <c r="FY117" s="200">
        <v>43502</v>
      </c>
      <c r="FZ117" s="192" t="s">
        <v>5785</v>
      </c>
      <c r="GA117" s="192" t="s">
        <v>445</v>
      </c>
      <c r="GB117" s="192">
        <v>0</v>
      </c>
      <c r="GC117" s="192">
        <v>0</v>
      </c>
      <c r="GD117" s="192" t="b">
        <v>0</v>
      </c>
      <c r="GE117" s="192">
        <v>0</v>
      </c>
      <c r="GF117" s="192">
        <v>0</v>
      </c>
      <c r="GG117" s="208">
        <v>43502</v>
      </c>
      <c r="GH117" s="199" t="s">
        <v>5786</v>
      </c>
      <c r="GI117" s="191" t="s">
        <v>445</v>
      </c>
      <c r="GJ117" s="191">
        <v>0</v>
      </c>
      <c r="GK117" s="191">
        <v>0</v>
      </c>
      <c r="GL117" s="191" t="b">
        <v>0</v>
      </c>
      <c r="GM117" s="191">
        <v>0</v>
      </c>
      <c r="GN117" s="191">
        <v>0</v>
      </c>
      <c r="GO117" s="200">
        <v>43502</v>
      </c>
      <c r="GP117" s="192" t="s">
        <v>5787</v>
      </c>
      <c r="GQ117" s="192" t="s">
        <v>445</v>
      </c>
      <c r="GR117" s="192">
        <v>0</v>
      </c>
      <c r="GS117" s="192">
        <v>0</v>
      </c>
      <c r="GT117" s="192" t="b">
        <v>0</v>
      </c>
      <c r="GU117" s="192">
        <v>0</v>
      </c>
      <c r="GV117" s="192">
        <v>0</v>
      </c>
      <c r="GW117" s="208">
        <v>43502</v>
      </c>
      <c r="GX117" s="199" t="s">
        <v>5788</v>
      </c>
      <c r="GY117" s="191" t="s">
        <v>445</v>
      </c>
      <c r="GZ117" s="191">
        <v>0</v>
      </c>
      <c r="HA117" s="191">
        <v>0</v>
      </c>
      <c r="HB117" s="191" t="b">
        <v>0</v>
      </c>
      <c r="HC117" s="191">
        <v>0</v>
      </c>
      <c r="HD117" s="191">
        <v>0</v>
      </c>
      <c r="HE117" s="200">
        <v>43502</v>
      </c>
      <c r="HF117" s="192" t="s">
        <v>5789</v>
      </c>
      <c r="HG117" s="192" t="s">
        <v>445</v>
      </c>
      <c r="HH117" s="192">
        <v>0</v>
      </c>
      <c r="HI117" s="192">
        <v>0</v>
      </c>
      <c r="HJ117" s="192" t="b">
        <v>0</v>
      </c>
      <c r="HK117" s="192">
        <v>0</v>
      </c>
      <c r="HL117" s="192">
        <v>0</v>
      </c>
      <c r="HM117" s="208">
        <v>43502</v>
      </c>
      <c r="HN117" s="199" t="s">
        <v>5790</v>
      </c>
      <c r="HO117" s="191" t="s">
        <v>445</v>
      </c>
      <c r="HP117" s="191">
        <v>0</v>
      </c>
      <c r="HQ117" s="191">
        <v>0</v>
      </c>
      <c r="HR117" s="191" t="b">
        <v>0</v>
      </c>
      <c r="HS117" s="191">
        <v>0</v>
      </c>
      <c r="HT117" s="191">
        <v>0</v>
      </c>
      <c r="HU117" s="200">
        <v>43502</v>
      </c>
      <c r="HV117" s="192" t="s">
        <v>5791</v>
      </c>
      <c r="HW117" s="192" t="s">
        <v>445</v>
      </c>
      <c r="HX117" s="192">
        <v>0</v>
      </c>
      <c r="HY117" s="192">
        <v>0</v>
      </c>
      <c r="HZ117" s="192" t="b">
        <v>0</v>
      </c>
      <c r="IA117" s="192">
        <v>0</v>
      </c>
      <c r="IB117" s="192">
        <v>0</v>
      </c>
      <c r="IC117" s="208">
        <v>43502</v>
      </c>
      <c r="ID117" s="199" t="s">
        <v>5792</v>
      </c>
      <c r="IE117" s="191" t="s">
        <v>445</v>
      </c>
      <c r="IF117" s="191">
        <v>0</v>
      </c>
      <c r="IG117" s="191">
        <v>0</v>
      </c>
      <c r="IH117" s="191" t="b">
        <v>0</v>
      </c>
      <c r="II117" s="191">
        <v>0</v>
      </c>
      <c r="IJ117" s="191">
        <v>0</v>
      </c>
      <c r="IK117" s="200">
        <v>43502</v>
      </c>
      <c r="IL117" s="192" t="s">
        <v>5793</v>
      </c>
      <c r="IM117" s="192" t="s">
        <v>445</v>
      </c>
      <c r="IN117" s="192">
        <v>0</v>
      </c>
      <c r="IO117" s="192">
        <v>0</v>
      </c>
      <c r="IP117" s="192" t="b">
        <v>0</v>
      </c>
      <c r="IQ117" s="192">
        <v>0</v>
      </c>
      <c r="IR117" s="192">
        <v>0</v>
      </c>
      <c r="IS117" s="208">
        <v>43502</v>
      </c>
    </row>
    <row r="118" spans="1:253" x14ac:dyDescent="0.3">
      <c r="M118" s="179"/>
      <c r="U118" s="179"/>
      <c r="AC118" s="179"/>
      <c r="AK118" s="179"/>
      <c r="AS118" s="89"/>
      <c r="CX118" s="184"/>
      <c r="CY118" s="184"/>
      <c r="CZ118" s="188"/>
      <c r="DA118" s="188"/>
      <c r="DB118" s="188"/>
      <c r="DC118" s="188"/>
      <c r="DD118" s="188"/>
      <c r="DE118" s="207"/>
      <c r="DF118" s="197"/>
      <c r="DG118" s="183"/>
      <c r="DH118" s="187"/>
      <c r="DI118" s="187"/>
      <c r="DJ118" s="187"/>
      <c r="DK118" s="187"/>
      <c r="DL118" s="187"/>
      <c r="DM118" s="200"/>
      <c r="DN118" s="188"/>
      <c r="DO118" s="184"/>
      <c r="DP118" s="188"/>
      <c r="DQ118" s="188"/>
      <c r="DR118" s="188"/>
      <c r="DS118" s="188"/>
      <c r="DT118" s="188"/>
      <c r="DU118" s="207"/>
      <c r="DV118" s="198"/>
      <c r="DW118" s="183"/>
      <c r="DX118" s="187"/>
      <c r="DY118" s="187"/>
      <c r="DZ118" s="187"/>
      <c r="EA118" s="187"/>
      <c r="EB118" s="187"/>
      <c r="EC118" s="200"/>
      <c r="ED118" s="188"/>
      <c r="EE118" s="184"/>
      <c r="EF118" s="188"/>
      <c r="EG118" s="188"/>
      <c r="EH118" s="188"/>
      <c r="EI118" s="188"/>
      <c r="EJ118" s="188"/>
      <c r="EK118" s="207"/>
      <c r="EL118" s="198"/>
      <c r="EM118" s="183"/>
      <c r="EN118" s="187"/>
      <c r="EO118" s="187"/>
      <c r="EP118" s="187"/>
      <c r="EQ118" s="187"/>
      <c r="ER118" s="187"/>
      <c r="ES118" s="200"/>
      <c r="IK118" s="179"/>
    </row>
    <row r="119" spans="1:253" x14ac:dyDescent="0.3">
      <c r="M119" s="179"/>
      <c r="U119" s="179"/>
      <c r="AC119" s="179"/>
      <c r="AK119" s="179"/>
      <c r="AS119" s="89"/>
      <c r="CX119" s="184"/>
      <c r="CY119" s="184"/>
      <c r="CZ119" s="188"/>
      <c r="DA119" s="188"/>
      <c r="DB119" s="188"/>
      <c r="DC119" s="188"/>
      <c r="DD119" s="188"/>
      <c r="DE119" s="207"/>
      <c r="DF119" s="197"/>
      <c r="DG119" s="183"/>
      <c r="DH119" s="187"/>
      <c r="DI119" s="187"/>
      <c r="DJ119" s="187"/>
      <c r="DK119" s="187"/>
      <c r="DL119" s="187"/>
      <c r="DM119" s="200"/>
      <c r="DN119" s="188"/>
      <c r="DO119" s="184"/>
      <c r="DP119" s="188"/>
      <c r="DQ119" s="188"/>
      <c r="DR119" s="188"/>
      <c r="DS119" s="188"/>
      <c r="DT119" s="188"/>
      <c r="DU119" s="207"/>
      <c r="DV119" s="198"/>
      <c r="DW119" s="183"/>
      <c r="DX119" s="187"/>
      <c r="DY119" s="187"/>
      <c r="DZ119" s="187"/>
      <c r="EA119" s="187"/>
      <c r="EB119" s="187"/>
      <c r="EC119" s="200"/>
      <c r="ED119" s="188"/>
      <c r="EE119" s="184"/>
      <c r="EF119" s="188"/>
      <c r="EG119" s="188"/>
      <c r="EH119" s="188"/>
      <c r="EI119" s="188"/>
      <c r="EJ119" s="188"/>
      <c r="EK119" s="207"/>
      <c r="EL119" s="198"/>
      <c r="EM119" s="183"/>
      <c r="EN119" s="187"/>
      <c r="EO119" s="187"/>
      <c r="EP119" s="187"/>
      <c r="EQ119" s="187"/>
      <c r="ER119" s="187"/>
      <c r="ES119" s="200"/>
      <c r="IK119" s="179"/>
    </row>
    <row r="120" spans="1:253" x14ac:dyDescent="0.3">
      <c r="M120" s="179"/>
      <c r="U120" s="179"/>
      <c r="AC120" s="179"/>
      <c r="AK120" s="179"/>
      <c r="AS120" s="89"/>
      <c r="CX120" s="184"/>
      <c r="CY120" s="184"/>
      <c r="CZ120" s="192"/>
      <c r="DA120" s="192"/>
      <c r="DB120" s="192"/>
      <c r="DC120" s="192"/>
      <c r="DD120" s="192"/>
      <c r="DE120" s="208"/>
      <c r="DF120" s="197"/>
      <c r="DG120" s="183"/>
      <c r="DH120" s="191"/>
      <c r="DI120" s="191"/>
      <c r="DJ120" s="191"/>
      <c r="DK120" s="191"/>
      <c r="DL120" s="191"/>
      <c r="DM120" s="200"/>
      <c r="DN120" s="192"/>
      <c r="DO120" s="184"/>
      <c r="DP120" s="192"/>
      <c r="DQ120" s="192"/>
      <c r="DR120" s="192"/>
      <c r="DS120" s="192"/>
      <c r="DT120" s="192"/>
      <c r="DU120" s="208"/>
      <c r="DV120" s="199"/>
      <c r="DW120" s="183"/>
      <c r="DX120" s="191"/>
      <c r="DY120" s="191"/>
      <c r="DZ120" s="191"/>
      <c r="EA120" s="191"/>
      <c r="EB120" s="191"/>
      <c r="EC120" s="200"/>
      <c r="ED120" s="192"/>
      <c r="EE120" s="184"/>
      <c r="EF120" s="192"/>
      <c r="EG120" s="192"/>
      <c r="EH120" s="192"/>
      <c r="EI120" s="192"/>
      <c r="EJ120" s="192"/>
      <c r="EK120" s="208"/>
      <c r="EL120" s="199"/>
      <c r="EM120" s="183"/>
      <c r="EN120" s="191"/>
      <c r="EO120" s="191"/>
      <c r="EP120" s="191"/>
      <c r="EQ120" s="191"/>
      <c r="ER120" s="191"/>
      <c r="ES120" s="200"/>
      <c r="IK120" s="179"/>
    </row>
    <row r="121" spans="1:253" x14ac:dyDescent="0.3">
      <c r="M121" s="179"/>
      <c r="U121" s="179"/>
      <c r="AC121" s="179"/>
      <c r="AK121" s="179"/>
      <c r="AS121" s="89"/>
      <c r="CX121" s="184"/>
      <c r="CY121" s="184"/>
      <c r="CZ121" s="188"/>
      <c r="DA121" s="188"/>
      <c r="DB121" s="188"/>
      <c r="DC121" s="188"/>
      <c r="DD121" s="188"/>
      <c r="DE121" s="207"/>
      <c r="DF121" s="197"/>
      <c r="DG121" s="183"/>
      <c r="DH121" s="187"/>
      <c r="DI121" s="187"/>
      <c r="DJ121" s="187"/>
      <c r="DK121" s="187"/>
      <c r="DL121" s="187"/>
      <c r="DM121" s="200"/>
      <c r="DN121" s="188"/>
      <c r="DO121" s="184"/>
      <c r="DP121" s="188"/>
      <c r="DQ121" s="188"/>
      <c r="DR121" s="188"/>
      <c r="DS121" s="188"/>
      <c r="DT121" s="188"/>
      <c r="DU121" s="207"/>
      <c r="DV121" s="198"/>
      <c r="DW121" s="183"/>
      <c r="DX121" s="187"/>
      <c r="DY121" s="187"/>
      <c r="DZ121" s="187"/>
      <c r="EA121" s="187"/>
      <c r="EB121" s="187"/>
      <c r="EC121" s="200"/>
      <c r="ED121" s="188"/>
      <c r="EE121" s="184"/>
      <c r="EF121" s="188"/>
      <c r="EG121" s="188"/>
      <c r="EH121" s="188"/>
      <c r="EI121" s="188"/>
      <c r="EJ121" s="188"/>
      <c r="EK121" s="207"/>
      <c r="EL121" s="198"/>
      <c r="EM121" s="183"/>
      <c r="EN121" s="187"/>
      <c r="EO121" s="187"/>
      <c r="EP121" s="187"/>
      <c r="EQ121" s="187"/>
      <c r="ER121" s="187"/>
      <c r="ES121" s="200"/>
      <c r="IK121" s="179"/>
    </row>
    <row r="122" spans="1:253" x14ac:dyDescent="0.3">
      <c r="M122" s="179"/>
      <c r="U122" s="179"/>
      <c r="AC122" s="179"/>
      <c r="AK122" s="179"/>
      <c r="AS122" s="89"/>
      <c r="CX122" s="184"/>
      <c r="CY122" s="184"/>
      <c r="CZ122" s="192"/>
      <c r="DA122" s="192"/>
      <c r="DB122" s="192"/>
      <c r="DC122" s="192"/>
      <c r="DD122" s="192"/>
      <c r="DE122" s="208"/>
      <c r="DF122" s="197"/>
      <c r="DG122" s="183"/>
      <c r="DH122" s="191"/>
      <c r="DI122" s="191"/>
      <c r="DJ122" s="191"/>
      <c r="DK122" s="191"/>
      <c r="DL122" s="191"/>
      <c r="DM122" s="200"/>
      <c r="DN122" s="188"/>
      <c r="DO122" s="184"/>
      <c r="DP122" s="192"/>
      <c r="DQ122" s="192"/>
      <c r="DR122" s="192"/>
      <c r="DS122" s="192"/>
      <c r="DT122" s="192"/>
      <c r="DU122" s="208"/>
      <c r="DV122" s="199"/>
      <c r="DW122" s="183"/>
      <c r="DX122" s="191"/>
      <c r="DY122" s="191"/>
      <c r="DZ122" s="191"/>
      <c r="EA122" s="191"/>
      <c r="EB122" s="191"/>
      <c r="EC122" s="200"/>
      <c r="ED122" s="192"/>
      <c r="EE122" s="184"/>
      <c r="EF122" s="192"/>
      <c r="EG122" s="192"/>
      <c r="EH122" s="192"/>
      <c r="EI122" s="192"/>
      <c r="EJ122" s="192"/>
      <c r="EK122" s="208"/>
      <c r="EL122" s="199"/>
      <c r="EM122" s="183"/>
      <c r="EN122" s="191"/>
      <c r="EO122" s="191"/>
      <c r="EP122" s="191"/>
      <c r="EQ122" s="191"/>
      <c r="ER122" s="191"/>
      <c r="ES122" s="200"/>
      <c r="IK122" s="179"/>
    </row>
    <row r="123" spans="1:253" x14ac:dyDescent="0.3">
      <c r="M123" s="179"/>
      <c r="U123" s="179"/>
      <c r="AC123" s="179"/>
      <c r="AK123" s="179"/>
      <c r="AS123" s="89"/>
      <c r="CX123" s="184"/>
      <c r="CY123" s="184"/>
      <c r="CZ123" s="188"/>
      <c r="DA123" s="188"/>
      <c r="DB123" s="188"/>
      <c r="DC123" s="188"/>
      <c r="DD123" s="188"/>
      <c r="DE123" s="207"/>
      <c r="DF123" s="197"/>
      <c r="DG123" s="183"/>
      <c r="DH123" s="187"/>
      <c r="DI123" s="187"/>
      <c r="DJ123" s="187"/>
      <c r="DK123" s="187"/>
      <c r="DL123" s="187"/>
      <c r="DM123" s="200"/>
      <c r="DN123" s="188"/>
      <c r="DO123" s="184"/>
      <c r="DP123" s="188"/>
      <c r="DQ123" s="188"/>
      <c r="DR123" s="188"/>
      <c r="DS123" s="188"/>
      <c r="DT123" s="188"/>
      <c r="DU123" s="207"/>
      <c r="DV123" s="198"/>
      <c r="DW123" s="183"/>
      <c r="DX123" s="187"/>
      <c r="DY123" s="187"/>
      <c r="DZ123" s="187"/>
      <c r="EA123" s="187"/>
      <c r="EB123" s="187"/>
      <c r="EC123" s="200"/>
      <c r="ED123" s="188"/>
      <c r="EE123" s="184"/>
      <c r="EF123" s="188"/>
      <c r="EG123" s="188"/>
      <c r="EH123" s="188"/>
      <c r="EI123" s="188"/>
      <c r="EJ123" s="188"/>
      <c r="EK123" s="207"/>
      <c r="EL123" s="198"/>
      <c r="EM123" s="183"/>
      <c r="EN123" s="187"/>
      <c r="EO123" s="187"/>
      <c r="EP123" s="187"/>
      <c r="EQ123" s="187"/>
      <c r="ER123" s="187"/>
      <c r="ES123" s="200"/>
      <c r="IK123" s="179"/>
    </row>
    <row r="124" spans="1:253" x14ac:dyDescent="0.3">
      <c r="M124" s="179"/>
      <c r="U124" s="179"/>
      <c r="AC124" s="179"/>
      <c r="AK124" s="179"/>
      <c r="AS124" s="89"/>
      <c r="CX124" s="184"/>
      <c r="CY124" s="184"/>
      <c r="CZ124" s="192"/>
      <c r="DA124" s="192"/>
      <c r="DB124" s="192"/>
      <c r="DC124" s="192"/>
      <c r="DD124" s="192"/>
      <c r="DE124" s="208"/>
      <c r="DF124" s="197"/>
      <c r="DG124" s="183"/>
      <c r="DH124" s="191"/>
      <c r="DI124" s="191"/>
      <c r="DJ124" s="191"/>
      <c r="DK124" s="191"/>
      <c r="DL124" s="191"/>
      <c r="DM124" s="200"/>
      <c r="DN124" s="192"/>
      <c r="DO124" s="184"/>
      <c r="DP124" s="192"/>
      <c r="DQ124" s="192"/>
      <c r="DR124" s="192"/>
      <c r="DS124" s="192"/>
      <c r="DT124" s="192"/>
      <c r="DU124" s="208"/>
      <c r="DV124" s="199"/>
      <c r="DW124" s="183"/>
      <c r="DX124" s="191"/>
      <c r="DY124" s="191"/>
      <c r="DZ124" s="191"/>
      <c r="EA124" s="191"/>
      <c r="EB124" s="191"/>
      <c r="EC124" s="200"/>
      <c r="ED124" s="192"/>
      <c r="EE124" s="184"/>
      <c r="EF124" s="192"/>
      <c r="EG124" s="192"/>
      <c r="EH124" s="192"/>
      <c r="EI124" s="192"/>
      <c r="EJ124" s="192"/>
      <c r="EK124" s="208"/>
      <c r="EL124" s="199"/>
      <c r="EM124" s="183"/>
      <c r="EN124" s="191"/>
      <c r="EO124" s="191"/>
      <c r="EP124" s="191"/>
      <c r="EQ124" s="191"/>
      <c r="ER124" s="191"/>
      <c r="ES124" s="200"/>
      <c r="IK124" s="179"/>
    </row>
    <row r="125" spans="1:253" x14ac:dyDescent="0.3">
      <c r="M125" s="179"/>
      <c r="U125" s="179"/>
      <c r="AC125" s="179"/>
      <c r="AK125" s="179"/>
      <c r="AS125" s="89"/>
      <c r="CX125" s="184"/>
      <c r="CY125" s="184"/>
      <c r="CZ125" s="188"/>
      <c r="DA125" s="188"/>
      <c r="DB125" s="188"/>
      <c r="DC125" s="188"/>
      <c r="DD125" s="188"/>
      <c r="DE125" s="207"/>
      <c r="DF125" s="197"/>
      <c r="DG125" s="183"/>
      <c r="DH125" s="187"/>
      <c r="DI125" s="187"/>
      <c r="DJ125" s="187"/>
      <c r="DK125" s="187"/>
      <c r="DL125" s="187"/>
      <c r="DM125" s="200"/>
      <c r="DN125" s="188"/>
      <c r="DO125" s="184"/>
      <c r="DP125" s="188"/>
      <c r="DQ125" s="188"/>
      <c r="DR125" s="188"/>
      <c r="DS125" s="188"/>
      <c r="DT125" s="188"/>
      <c r="DU125" s="207"/>
      <c r="DV125" s="198"/>
      <c r="DW125" s="183"/>
      <c r="DX125" s="187"/>
      <c r="DY125" s="187"/>
      <c r="DZ125" s="187"/>
      <c r="EA125" s="187"/>
      <c r="EB125" s="187"/>
      <c r="EC125" s="200"/>
      <c r="ED125" s="188"/>
      <c r="EE125" s="184"/>
      <c r="EF125" s="188"/>
      <c r="EG125" s="188"/>
      <c r="EH125" s="188"/>
      <c r="EI125" s="188"/>
      <c r="EJ125" s="188"/>
      <c r="EK125" s="207"/>
      <c r="EL125" s="198"/>
      <c r="EM125" s="183"/>
      <c r="EN125" s="187"/>
      <c r="EO125" s="187"/>
      <c r="EP125" s="187"/>
      <c r="EQ125" s="187"/>
      <c r="ER125" s="187"/>
      <c r="ES125" s="200"/>
      <c r="IK125" s="179"/>
    </row>
    <row r="126" spans="1:253" x14ac:dyDescent="0.3">
      <c r="M126" s="179"/>
      <c r="U126" s="179"/>
      <c r="AC126" s="179"/>
      <c r="AK126" s="179"/>
      <c r="AS126" s="89"/>
      <c r="DG126" s="183"/>
      <c r="DN126" s="188"/>
      <c r="IK126" s="179"/>
    </row>
    <row r="127" spans="1:253" x14ac:dyDescent="0.3">
      <c r="M127" s="179"/>
      <c r="U127" s="179"/>
      <c r="AC127" s="179"/>
      <c r="AK127" s="179"/>
      <c r="AS127" s="89"/>
      <c r="IK127" s="179"/>
    </row>
    <row r="128" spans="1:253" x14ac:dyDescent="0.3">
      <c r="M128" s="179"/>
      <c r="U128" s="179"/>
      <c r="AC128" s="179"/>
      <c r="AK128" s="179"/>
      <c r="AS128" s="89"/>
      <c r="IK128" s="179"/>
    </row>
    <row r="129" spans="13:245" x14ac:dyDescent="0.3">
      <c r="M129" s="179"/>
      <c r="U129" s="179"/>
      <c r="AC129" s="179"/>
      <c r="AK129" s="179"/>
      <c r="AS129" s="89"/>
      <c r="IK129" s="179"/>
    </row>
    <row r="130" spans="13:245" x14ac:dyDescent="0.3">
      <c r="M130" s="179"/>
      <c r="U130" s="179"/>
      <c r="AC130" s="179"/>
      <c r="AK130" s="179"/>
      <c r="AS130" s="89"/>
      <c r="IK130" s="179"/>
    </row>
    <row r="131" spans="13:245" x14ac:dyDescent="0.3">
      <c r="M131" s="179"/>
      <c r="U131" s="179"/>
      <c r="AC131" s="179"/>
      <c r="AK131" s="179"/>
      <c r="AS131" s="89"/>
      <c r="IK131" s="179"/>
    </row>
    <row r="132" spans="13:245" x14ac:dyDescent="0.3">
      <c r="M132" s="179"/>
      <c r="U132" s="179"/>
      <c r="AC132" s="179"/>
      <c r="AK132" s="179"/>
      <c r="AS132" s="89"/>
      <c r="IK132" s="179"/>
    </row>
    <row r="133" spans="13:245" x14ac:dyDescent="0.3">
      <c r="M133" s="179"/>
      <c r="U133" s="179"/>
      <c r="AC133" s="179"/>
      <c r="AK133" s="179"/>
      <c r="AS133" s="89"/>
      <c r="IK133" s="179"/>
    </row>
    <row r="134" spans="13:245" x14ac:dyDescent="0.3">
      <c r="M134" s="179"/>
      <c r="U134" s="179"/>
      <c r="AC134" s="179"/>
      <c r="AK134" s="179"/>
      <c r="AS134" s="89"/>
      <c r="IK134" s="179"/>
    </row>
    <row r="135" spans="13:245" x14ac:dyDescent="0.3">
      <c r="M135" s="179"/>
      <c r="U135" s="179"/>
      <c r="AC135" s="179"/>
      <c r="AK135" s="179"/>
      <c r="AS135" s="89"/>
      <c r="IK135" s="179"/>
    </row>
    <row r="136" spans="13:245" x14ac:dyDescent="0.3">
      <c r="M136" s="179"/>
      <c r="U136" s="179"/>
      <c r="AC136" s="179"/>
      <c r="AK136" s="179"/>
      <c r="AS136" s="89"/>
      <c r="IK136" s="179"/>
    </row>
    <row r="137" spans="13:245" x14ac:dyDescent="0.3">
      <c r="M137" s="179"/>
      <c r="U137" s="179"/>
      <c r="AC137" s="179"/>
      <c r="AK137" s="179"/>
      <c r="AS137" s="89"/>
      <c r="IK137" s="179"/>
    </row>
    <row r="138" spans="13:245" x14ac:dyDescent="0.3">
      <c r="M138" s="179"/>
      <c r="U138" s="179"/>
      <c r="AC138" s="179"/>
      <c r="AK138" s="179"/>
      <c r="AS138" s="89"/>
      <c r="IK138" s="179"/>
    </row>
    <row r="139" spans="13:245" x14ac:dyDescent="0.3">
      <c r="M139" s="179"/>
      <c r="U139" s="179"/>
      <c r="AC139" s="179"/>
      <c r="AK139" s="179"/>
      <c r="AS139" s="89"/>
      <c r="IK139" s="179"/>
    </row>
    <row r="140" spans="13:245" x14ac:dyDescent="0.3">
      <c r="M140" s="179"/>
      <c r="U140" s="179"/>
      <c r="AC140" s="179"/>
      <c r="AK140" s="179"/>
      <c r="AS140" s="89"/>
      <c r="IK140" s="179"/>
    </row>
    <row r="141" spans="13:245" x14ac:dyDescent="0.3">
      <c r="M141" s="179"/>
      <c r="U141" s="179"/>
      <c r="AC141" s="179"/>
      <c r="AK141" s="179"/>
      <c r="AS141" s="89"/>
      <c r="IK141" s="179"/>
    </row>
    <row r="142" spans="13:245" x14ac:dyDescent="0.3">
      <c r="M142" s="179"/>
      <c r="U142" s="179"/>
      <c r="AC142" s="179"/>
      <c r="AK142" s="179"/>
      <c r="AS142" s="89"/>
      <c r="IK142" s="179"/>
    </row>
    <row r="143" spans="13:245" x14ac:dyDescent="0.3">
      <c r="M143" s="179"/>
      <c r="U143" s="179"/>
      <c r="AC143" s="179"/>
      <c r="AK143" s="179"/>
      <c r="AS143" s="89"/>
      <c r="IK143" s="179"/>
    </row>
    <row r="144" spans="13:245" x14ac:dyDescent="0.3">
      <c r="M144" s="179"/>
      <c r="U144" s="179"/>
      <c r="AC144" s="179"/>
      <c r="AK144" s="179"/>
      <c r="AS144" s="89"/>
      <c r="IK144" s="179"/>
    </row>
    <row r="145" spans="13:245" x14ac:dyDescent="0.3">
      <c r="M145" s="179"/>
      <c r="U145" s="179"/>
      <c r="AC145" s="179"/>
      <c r="AK145" s="179"/>
      <c r="AS145" s="89"/>
      <c r="IK145" s="179"/>
    </row>
    <row r="146" spans="13:245" x14ac:dyDescent="0.3">
      <c r="M146" s="179"/>
      <c r="U146" s="179"/>
      <c r="AC146" s="179"/>
      <c r="AK146" s="179"/>
      <c r="AS146" s="89"/>
      <c r="IK146" s="179"/>
    </row>
    <row r="147" spans="13:245" x14ac:dyDescent="0.3">
      <c r="M147" s="179"/>
      <c r="U147" s="179"/>
      <c r="AC147" s="179"/>
      <c r="AK147" s="179"/>
      <c r="AS147" s="89"/>
      <c r="IK147" s="179"/>
    </row>
    <row r="148" spans="13:245" x14ac:dyDescent="0.3">
      <c r="M148" s="179"/>
      <c r="U148" s="179"/>
      <c r="AC148" s="179"/>
      <c r="AK148" s="179"/>
      <c r="AS148" s="89"/>
      <c r="IK148" s="179"/>
    </row>
    <row r="149" spans="13:245" x14ac:dyDescent="0.3">
      <c r="M149" s="179"/>
      <c r="U149" s="179"/>
      <c r="AC149" s="179"/>
      <c r="AK149" s="179"/>
      <c r="AS149" s="89"/>
      <c r="IK149" s="179"/>
    </row>
    <row r="150" spans="13:245" x14ac:dyDescent="0.3">
      <c r="M150" s="179"/>
      <c r="U150" s="179"/>
      <c r="AC150" s="179"/>
      <c r="AK150" s="179"/>
      <c r="AS150" s="89"/>
      <c r="IK150" s="179"/>
    </row>
    <row r="151" spans="13:245" x14ac:dyDescent="0.3">
      <c r="M151" s="179"/>
      <c r="U151" s="179"/>
      <c r="AC151" s="179"/>
      <c r="AK151" s="179"/>
      <c r="AS151" s="89"/>
      <c r="IK151" s="179"/>
    </row>
    <row r="152" spans="13:245" x14ac:dyDescent="0.3">
      <c r="M152" s="179"/>
      <c r="U152" s="179"/>
      <c r="AC152" s="179"/>
      <c r="AK152" s="179"/>
      <c r="AS152" s="89"/>
      <c r="IK152" s="179"/>
    </row>
    <row r="153" spans="13:245" x14ac:dyDescent="0.3">
      <c r="M153" s="179"/>
      <c r="U153" s="179"/>
      <c r="AC153" s="179"/>
      <c r="AK153" s="179"/>
      <c r="AS153" s="89"/>
      <c r="IK153" s="179"/>
    </row>
    <row r="154" spans="13:245" x14ac:dyDescent="0.3">
      <c r="M154" s="179"/>
      <c r="U154" s="179"/>
      <c r="AC154" s="179"/>
      <c r="AK154" s="179"/>
      <c r="AS154" s="89"/>
      <c r="IK154" s="179"/>
    </row>
    <row r="155" spans="13:245" x14ac:dyDescent="0.3">
      <c r="M155" s="179"/>
      <c r="U155" s="179"/>
      <c r="AC155" s="179"/>
      <c r="AK155" s="179"/>
      <c r="AS155" s="89"/>
      <c r="IK155" s="179"/>
    </row>
    <row r="156" spans="13:245" x14ac:dyDescent="0.3">
      <c r="M156" s="179"/>
      <c r="U156" s="179"/>
      <c r="AC156" s="179"/>
      <c r="AK156" s="179"/>
      <c r="AS156" s="89"/>
      <c r="IK156" s="179"/>
    </row>
    <row r="157" spans="13:245" x14ac:dyDescent="0.3">
      <c r="M157" s="179"/>
      <c r="U157" s="179"/>
      <c r="AC157" s="179"/>
      <c r="AK157" s="179"/>
      <c r="AS157" s="89"/>
      <c r="IK157" s="179"/>
    </row>
    <row r="158" spans="13:245" x14ac:dyDescent="0.3">
      <c r="M158" s="179"/>
      <c r="U158" s="179"/>
      <c r="AC158" s="179"/>
      <c r="AK158" s="179"/>
      <c r="AS158" s="89"/>
      <c r="IK158" s="179"/>
    </row>
    <row r="159" spans="13:245" x14ac:dyDescent="0.3">
      <c r="M159" s="179"/>
      <c r="U159" s="179"/>
      <c r="AC159" s="179"/>
      <c r="AK159" s="179"/>
      <c r="AS159" s="89"/>
      <c r="IK159" s="179"/>
    </row>
    <row r="160" spans="13:245" x14ac:dyDescent="0.3">
      <c r="M160" s="179"/>
      <c r="U160" s="179"/>
      <c r="AC160" s="179"/>
      <c r="AK160" s="179"/>
      <c r="AS160" s="89"/>
      <c r="IK160" s="179"/>
    </row>
    <row r="161" spans="13:245" x14ac:dyDescent="0.3">
      <c r="M161" s="179"/>
      <c r="U161" s="179"/>
      <c r="AC161" s="179"/>
      <c r="AK161" s="179"/>
      <c r="AS161" s="89"/>
      <c r="IK161" s="179"/>
    </row>
    <row r="162" spans="13:245" x14ac:dyDescent="0.3">
      <c r="M162" s="179"/>
      <c r="U162" s="179"/>
      <c r="AC162" s="179"/>
      <c r="AK162" s="179"/>
      <c r="AS162" s="89"/>
      <c r="IK162" s="179"/>
    </row>
    <row r="163" spans="13:245" x14ac:dyDescent="0.3">
      <c r="M163" s="179"/>
      <c r="U163" s="179"/>
      <c r="AC163" s="179"/>
      <c r="AK163" s="179"/>
      <c r="AS163" s="89"/>
      <c r="IK163" s="179"/>
    </row>
    <row r="164" spans="13:245" x14ac:dyDescent="0.3">
      <c r="M164" s="179"/>
      <c r="U164" s="179"/>
      <c r="AC164" s="179"/>
      <c r="AK164" s="179"/>
      <c r="AS164" s="89"/>
      <c r="IK164" s="179"/>
    </row>
    <row r="165" spans="13:245" x14ac:dyDescent="0.3">
      <c r="M165" s="179"/>
      <c r="U165" s="179"/>
      <c r="AC165" s="179"/>
      <c r="AK165" s="179"/>
      <c r="AS165" s="89"/>
      <c r="IK165" s="179"/>
    </row>
    <row r="166" spans="13:245" x14ac:dyDescent="0.3">
      <c r="M166" s="179"/>
      <c r="U166" s="179"/>
      <c r="AC166" s="179"/>
      <c r="AK166" s="179"/>
      <c r="AS166" s="89"/>
      <c r="IK166" s="179"/>
    </row>
    <row r="167" spans="13:245" x14ac:dyDescent="0.3">
      <c r="M167" s="179"/>
      <c r="U167" s="179"/>
      <c r="AC167" s="179"/>
      <c r="AK167" s="179"/>
      <c r="AS167" s="89"/>
      <c r="IK167" s="179"/>
    </row>
    <row r="168" spans="13:245" x14ac:dyDescent="0.3">
      <c r="M168" s="179"/>
      <c r="U168" s="179"/>
      <c r="IK168" s="179"/>
    </row>
    <row r="169" spans="13:245" x14ac:dyDescent="0.3">
      <c r="M169" s="179"/>
      <c r="U169" s="179"/>
      <c r="IK169" s="179"/>
    </row>
    <row r="170" spans="13:245" x14ac:dyDescent="0.3">
      <c r="M170" s="179"/>
      <c r="U170" s="179"/>
      <c r="IK170" s="179"/>
    </row>
    <row r="171" spans="13:245" x14ac:dyDescent="0.3">
      <c r="M171" s="179"/>
      <c r="U171" s="179"/>
      <c r="IK171" s="179"/>
    </row>
    <row r="172" spans="13:245" x14ac:dyDescent="0.3">
      <c r="M172" s="179"/>
      <c r="U172" s="179"/>
      <c r="IK172" s="179"/>
    </row>
    <row r="173" spans="13:245" x14ac:dyDescent="0.3">
      <c r="M173" s="179"/>
      <c r="U173" s="179"/>
      <c r="IK173" s="179"/>
    </row>
    <row r="174" spans="13:245" x14ac:dyDescent="0.3">
      <c r="M174" s="179"/>
      <c r="U174" s="179"/>
      <c r="IK174" s="179"/>
    </row>
    <row r="175" spans="13:245" x14ac:dyDescent="0.3">
      <c r="M175" s="179"/>
      <c r="U175" s="179"/>
      <c r="IK175" s="179"/>
    </row>
    <row r="176" spans="13:245" x14ac:dyDescent="0.3">
      <c r="M176" s="179"/>
      <c r="U176" s="179"/>
      <c r="IK176" s="179"/>
    </row>
    <row r="177" spans="13:245" x14ac:dyDescent="0.3">
      <c r="M177" s="179"/>
      <c r="U177" s="179"/>
      <c r="IK177" s="179"/>
    </row>
    <row r="178" spans="13:245" x14ac:dyDescent="0.3">
      <c r="M178" s="179"/>
      <c r="U178" s="179"/>
      <c r="IK178" s="179"/>
    </row>
    <row r="179" spans="13:245" x14ac:dyDescent="0.3">
      <c r="IK179" s="179"/>
    </row>
    <row r="180" spans="13:245" x14ac:dyDescent="0.3">
      <c r="IK180" s="179"/>
    </row>
    <row r="181" spans="13:245" x14ac:dyDescent="0.3">
      <c r="IK181" s="179"/>
    </row>
    <row r="182" spans="13:245" x14ac:dyDescent="0.3">
      <c r="IK182" s="179"/>
    </row>
    <row r="183" spans="13:245" x14ac:dyDescent="0.3">
      <c r="IK183" s="179"/>
    </row>
    <row r="184" spans="13:245" x14ac:dyDescent="0.3">
      <c r="IK184" s="179"/>
    </row>
    <row r="185" spans="13:245" x14ac:dyDescent="0.3">
      <c r="IK185" s="179"/>
    </row>
    <row r="186" spans="13:245" x14ac:dyDescent="0.3">
      <c r="IK186" s="179"/>
    </row>
    <row r="187" spans="13:245" x14ac:dyDescent="0.3">
      <c r="IK187" s="179"/>
    </row>
    <row r="188" spans="13:245" x14ac:dyDescent="0.3">
      <c r="IK188" s="179"/>
    </row>
    <row r="189" spans="13:245" x14ac:dyDescent="0.3">
      <c r="IK189" s="179"/>
    </row>
    <row r="190" spans="13:245" x14ac:dyDescent="0.3">
      <c r="IK190" s="179"/>
    </row>
    <row r="191" spans="13:245" x14ac:dyDescent="0.3">
      <c r="IK191" s="179"/>
    </row>
    <row r="192" spans="13:245" x14ac:dyDescent="0.3">
      <c r="IK192" s="179"/>
    </row>
    <row r="193" spans="245:245" x14ac:dyDescent="0.3">
      <c r="IK193" s="179"/>
    </row>
    <row r="194" spans="245:245" x14ac:dyDescent="0.3">
      <c r="IK194" s="179"/>
    </row>
    <row r="195" spans="245:245" x14ac:dyDescent="0.3">
      <c r="IK195" s="179"/>
    </row>
    <row r="196" spans="245:245" x14ac:dyDescent="0.3">
      <c r="IK196" s="179"/>
    </row>
    <row r="197" spans="245:245" x14ac:dyDescent="0.3">
      <c r="IK197" s="179"/>
    </row>
    <row r="198" spans="245:245" x14ac:dyDescent="0.3">
      <c r="IK198" s="179"/>
    </row>
    <row r="199" spans="245:245" x14ac:dyDescent="0.3">
      <c r="IK199" s="179"/>
    </row>
    <row r="200" spans="245:245" x14ac:dyDescent="0.3">
      <c r="IK200" s="179"/>
    </row>
    <row r="201" spans="245:245" x14ac:dyDescent="0.3">
      <c r="IK201" s="179"/>
    </row>
    <row r="202" spans="245:245" x14ac:dyDescent="0.3">
      <c r="IK202" s="179"/>
    </row>
    <row r="203" spans="245:245" x14ac:dyDescent="0.3">
      <c r="IK203" s="179"/>
    </row>
    <row r="204" spans="245:245" x14ac:dyDescent="0.3">
      <c r="IK204" s="179"/>
    </row>
    <row r="205" spans="245:245" x14ac:dyDescent="0.3">
      <c r="IK205" s="179"/>
    </row>
    <row r="206" spans="245:245" x14ac:dyDescent="0.3">
      <c r="IK206" s="179"/>
    </row>
    <row r="207" spans="245:245" x14ac:dyDescent="0.3">
      <c r="IK207" s="179"/>
    </row>
    <row r="208" spans="245:245" x14ac:dyDescent="0.3">
      <c r="IK208" s="179"/>
    </row>
    <row r="209" spans="245:245" x14ac:dyDescent="0.3">
      <c r="IK209" s="179"/>
    </row>
    <row r="210" spans="245:245" x14ac:dyDescent="0.3">
      <c r="IK210" s="179"/>
    </row>
    <row r="211" spans="245:245" x14ac:dyDescent="0.3">
      <c r="IK211" s="179"/>
    </row>
    <row r="212" spans="245:245" x14ac:dyDescent="0.3">
      <c r="IK212" s="179"/>
    </row>
    <row r="213" spans="245:245" x14ac:dyDescent="0.3">
      <c r="IK213" s="179"/>
    </row>
    <row r="214" spans="245:245" x14ac:dyDescent="0.3">
      <c r="IK214" s="179"/>
    </row>
    <row r="215" spans="245:245" x14ac:dyDescent="0.3">
      <c r="IK215" s="179"/>
    </row>
    <row r="216" spans="245:245" x14ac:dyDescent="0.3">
      <c r="IK216" s="179"/>
    </row>
    <row r="217" spans="245:245" x14ac:dyDescent="0.3">
      <c r="IK217" s="179"/>
    </row>
    <row r="218" spans="245:245" x14ac:dyDescent="0.3">
      <c r="IK218" s="179"/>
    </row>
    <row r="219" spans="245:245" x14ac:dyDescent="0.3">
      <c r="IK219" s="179"/>
    </row>
    <row r="220" spans="245:245" x14ac:dyDescent="0.3">
      <c r="IK220" s="179"/>
    </row>
    <row r="221" spans="245:245" x14ac:dyDescent="0.3">
      <c r="IK221" s="179"/>
    </row>
    <row r="222" spans="245:245" x14ac:dyDescent="0.3">
      <c r="IK222" s="179"/>
    </row>
    <row r="223" spans="245:245" x14ac:dyDescent="0.3">
      <c r="IK223" s="179"/>
    </row>
    <row r="224" spans="245:245" x14ac:dyDescent="0.3">
      <c r="IK224" s="179"/>
    </row>
    <row r="225" spans="245:245" x14ac:dyDescent="0.3">
      <c r="IK225" s="179"/>
    </row>
  </sheetData>
  <mergeCells count="29">
    <mergeCell ref="N1:U1"/>
    <mergeCell ref="F1:M1"/>
    <mergeCell ref="DV1:EC1"/>
    <mergeCell ref="CX1:DE1"/>
    <mergeCell ref="DN1:DU1"/>
    <mergeCell ref="DF1:DM1"/>
    <mergeCell ref="AT1:BA1"/>
    <mergeCell ref="BJ1:BQ1"/>
    <mergeCell ref="CH1:CO1"/>
    <mergeCell ref="BZ1:CG1"/>
    <mergeCell ref="CP1:CW1"/>
    <mergeCell ref="V1:AC1"/>
    <mergeCell ref="AD1:AK1"/>
    <mergeCell ref="AL1:AS1"/>
    <mergeCell ref="BR1:BY1"/>
    <mergeCell ref="BB1:BI1"/>
    <mergeCell ref="GP1:GW1"/>
    <mergeCell ref="ET1:FA1"/>
    <mergeCell ref="FB1:FI1"/>
    <mergeCell ref="FJ1:FQ1"/>
    <mergeCell ref="ID1:IK1"/>
    <mergeCell ref="FR1:FY1"/>
    <mergeCell ref="GH1:GO1"/>
    <mergeCell ref="FZ1:GG1"/>
    <mergeCell ref="IL1:IS1"/>
    <mergeCell ref="HF1:HM1"/>
    <mergeCell ref="GX1:HE1"/>
    <mergeCell ref="HN1:HU1"/>
    <mergeCell ref="HV1:IC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1:L4136"/>
  <sheetViews>
    <sheetView zoomScale="90" zoomScaleNormal="90" workbookViewId="0">
      <pane ySplit="1" topLeftCell="A3665" activePane="bottomLeft" state="frozen"/>
      <selection pane="bottomLeft" activeCell="O3484" sqref="O3484"/>
    </sheetView>
  </sheetViews>
  <sheetFormatPr defaultColWidth="9.44140625" defaultRowHeight="14.4" x14ac:dyDescent="0.3"/>
  <cols>
    <col min="1" max="1" width="42.88671875" style="160" customWidth="1"/>
    <col min="2" max="3" width="10.44140625" style="160" customWidth="1"/>
    <col min="4" max="4" width="37.44140625" style="160" bestFit="1" customWidth="1"/>
    <col min="5" max="5" width="10" style="160" bestFit="1" customWidth="1"/>
    <col min="6" max="6" width="17.44140625" style="160" customWidth="1"/>
    <col min="7" max="7" width="12.44140625" style="160" customWidth="1"/>
    <col min="8" max="8" width="15" hidden="1" customWidth="1"/>
    <col min="9" max="9" width="10.5546875" style="160" bestFit="1" customWidth="1"/>
    <col min="10" max="10" width="17.109375" style="160" customWidth="1"/>
    <col min="11" max="11" width="103.44140625" hidden="1" customWidth="1"/>
    <col min="12" max="12" width="14.5546875" style="166" customWidth="1"/>
  </cols>
  <sheetData>
    <row r="1" spans="1:12" ht="15" thickBot="1" x14ac:dyDescent="0.35">
      <c r="A1" s="154" t="s">
        <v>690</v>
      </c>
      <c r="B1" s="155" t="s">
        <v>687</v>
      </c>
      <c r="C1" s="155" t="s">
        <v>688</v>
      </c>
      <c r="D1" s="155" t="s">
        <v>689</v>
      </c>
      <c r="E1" s="155" t="s">
        <v>691</v>
      </c>
      <c r="F1" s="155" t="s">
        <v>1269</v>
      </c>
      <c r="G1" s="155" t="s">
        <v>686</v>
      </c>
      <c r="H1" s="100" t="s">
        <v>739</v>
      </c>
      <c r="I1" s="155" t="s">
        <v>782</v>
      </c>
      <c r="J1" s="155" t="s">
        <v>787</v>
      </c>
      <c r="K1" s="100" t="s">
        <v>737</v>
      </c>
      <c r="L1" s="164" t="s">
        <v>786</v>
      </c>
    </row>
    <row r="2" spans="1:12" ht="15.6" thickTop="1" thickBot="1" x14ac:dyDescent="0.35">
      <c r="A2" s="158" t="s">
        <v>1290</v>
      </c>
      <c r="B2" s="159" t="str">
        <f>VLOOKUP(A2,Lists!A:B,2,FALSE)</f>
        <v>SEN002</v>
      </c>
      <c r="C2" s="159" t="str">
        <f>VLOOKUP(A2,Lists!A:D,4,FALSE)</f>
        <v>SEN</v>
      </c>
      <c r="D2" s="159" t="s">
        <v>785</v>
      </c>
      <c r="E2" s="159">
        <v>15722373</v>
      </c>
      <c r="F2" s="159" t="s">
        <v>865</v>
      </c>
      <c r="G2" s="159" t="s">
        <v>735</v>
      </c>
      <c r="H2" s="151">
        <f>IF(G2="Low",3,IF(G2="Medium",2,IF(G2="High",1,FALSE)))</f>
        <v>1</v>
      </c>
      <c r="I2" s="162" t="s">
        <v>866</v>
      </c>
      <c r="J2" s="159" t="s">
        <v>867</v>
      </c>
      <c r="K2" s="151" t="str">
        <f>B2&amp;""&amp;D2</f>
        <v>SEN002Total population in country</v>
      </c>
      <c r="L2" s="163">
        <v>43489</v>
      </c>
    </row>
    <row r="3" spans="1:12" ht="15.6" thickTop="1" thickBot="1" x14ac:dyDescent="0.35">
      <c r="A3" s="156" t="s">
        <v>1290</v>
      </c>
      <c r="B3" s="157" t="str">
        <f>VLOOKUP(A3,Lists!A:B,2,FALSE)</f>
        <v>SEN002</v>
      </c>
      <c r="C3" s="157" t="str">
        <f>VLOOKUP(A3,Lists!A:D,4,FALSE)</f>
        <v>SEN</v>
      </c>
      <c r="D3" s="157" t="s">
        <v>455</v>
      </c>
      <c r="E3" s="157">
        <v>183532</v>
      </c>
      <c r="F3" s="157" t="s">
        <v>868</v>
      </c>
      <c r="G3" s="157" t="s">
        <v>735</v>
      </c>
      <c r="H3" s="151">
        <f t="shared" ref="H3:H64" si="0">IF(G3="Low",3,IF(G3="Medium",2,IF(G3="High",1,FALSE)))</f>
        <v>1</v>
      </c>
      <c r="I3" s="161" t="s">
        <v>869</v>
      </c>
      <c r="J3" s="157" t="s">
        <v>870</v>
      </c>
      <c r="K3" s="151" t="str">
        <f t="shared" ref="K3:K64" si="1">B3&amp;""&amp;D3</f>
        <v>SEN002Landmass affected by disaster</v>
      </c>
      <c r="L3" s="165">
        <v>43489</v>
      </c>
    </row>
    <row r="4" spans="1:12" ht="15.6" thickTop="1" thickBot="1" x14ac:dyDescent="0.35">
      <c r="A4" s="158" t="s">
        <v>1290</v>
      </c>
      <c r="B4" s="159" t="str">
        <f>VLOOKUP(A4,Lists!A:B,2,FALSE)</f>
        <v>SEN002</v>
      </c>
      <c r="C4" s="159" t="str">
        <f>VLOOKUP(A4,Lists!A:D,4,FALSE)</f>
        <v>SEN</v>
      </c>
      <c r="D4" s="159" t="s">
        <v>740</v>
      </c>
      <c r="E4" s="159">
        <v>10811526</v>
      </c>
      <c r="F4" s="159" t="s">
        <v>868</v>
      </c>
      <c r="G4" s="159" t="s">
        <v>735</v>
      </c>
      <c r="H4" s="151">
        <f t="shared" si="0"/>
        <v>1</v>
      </c>
      <c r="I4" s="162" t="s">
        <v>871</v>
      </c>
      <c r="J4" s="159" t="s">
        <v>872</v>
      </c>
      <c r="K4" s="151" t="str">
        <f t="shared" si="1"/>
        <v>SEN002People exposed</v>
      </c>
      <c r="L4" s="163">
        <v>43489</v>
      </c>
    </row>
    <row r="5" spans="1:12" ht="15.6" thickTop="1" thickBot="1" x14ac:dyDescent="0.35">
      <c r="A5" s="156" t="s">
        <v>1290</v>
      </c>
      <c r="B5" s="157" t="str">
        <f>VLOOKUP(A5,Lists!A:B,2,FALSE)</f>
        <v>SEN002</v>
      </c>
      <c r="C5" s="157" t="str">
        <f>VLOOKUP(A5,Lists!A:D,4,FALSE)</f>
        <v>SEN</v>
      </c>
      <c r="D5" s="157" t="s">
        <v>742</v>
      </c>
      <c r="E5" s="157">
        <v>10811526</v>
      </c>
      <c r="F5" s="157" t="s">
        <v>868</v>
      </c>
      <c r="G5" s="157" t="s">
        <v>735</v>
      </c>
      <c r="H5" s="151">
        <f t="shared" si="0"/>
        <v>1</v>
      </c>
      <c r="I5" s="161" t="s">
        <v>869</v>
      </c>
      <c r="J5" s="157" t="s">
        <v>873</v>
      </c>
      <c r="K5" s="151" t="str">
        <f t="shared" si="1"/>
        <v>SEN002People affected by the crisis</v>
      </c>
      <c r="L5" s="165">
        <v>43489</v>
      </c>
    </row>
    <row r="6" spans="1:12" ht="15.6" thickTop="1" thickBot="1" x14ac:dyDescent="0.35">
      <c r="A6" s="158" t="s">
        <v>1290</v>
      </c>
      <c r="B6" s="159" t="str">
        <f>VLOOKUP(A6,Lists!A:B,2,FALSE)</f>
        <v>SEN002</v>
      </c>
      <c r="C6" s="159" t="str">
        <f>VLOOKUP(A6,Lists!A:D,4,FALSE)</f>
        <v>SEN</v>
      </c>
      <c r="D6" s="159" t="s">
        <v>470</v>
      </c>
      <c r="E6" s="159">
        <v>0</v>
      </c>
      <c r="F6" s="159"/>
      <c r="G6" s="159"/>
      <c r="H6" s="151" t="b">
        <f t="shared" si="0"/>
        <v>0</v>
      </c>
      <c r="I6" s="162"/>
      <c r="J6" s="159" t="s">
        <v>874</v>
      </c>
      <c r="K6" s="151" t="str">
        <f t="shared" si="1"/>
        <v>SEN002Total # of crisis related displaced people</v>
      </c>
      <c r="L6" s="163">
        <v>43489</v>
      </c>
    </row>
    <row r="7" spans="1:12" ht="15.6" thickTop="1" thickBot="1" x14ac:dyDescent="0.35">
      <c r="A7" s="156" t="s">
        <v>1290</v>
      </c>
      <c r="B7" s="157" t="str">
        <f>VLOOKUP(A7,Lists!A:B,2,FALSE)</f>
        <v>SEN002</v>
      </c>
      <c r="C7" s="157" t="str">
        <f>VLOOKUP(A7,Lists!A:D,4,FALSE)</f>
        <v>SEN</v>
      </c>
      <c r="D7" s="157" t="s">
        <v>743</v>
      </c>
      <c r="E7" s="157">
        <v>0</v>
      </c>
      <c r="F7" s="157"/>
      <c r="G7" s="157"/>
      <c r="H7" s="151" t="b">
        <f t="shared" si="0"/>
        <v>0</v>
      </c>
      <c r="I7" s="161"/>
      <c r="J7" s="157"/>
      <c r="K7" s="151" t="str">
        <f t="shared" si="1"/>
        <v>SEN002Crisis related Injuries</v>
      </c>
      <c r="L7" s="165">
        <v>43489</v>
      </c>
    </row>
    <row r="8" spans="1:12" ht="15.6" thickTop="1" thickBot="1" x14ac:dyDescent="0.35">
      <c r="A8" s="158" t="s">
        <v>1290</v>
      </c>
      <c r="B8" s="159" t="str">
        <f>VLOOKUP(A8,Lists!A:B,2,FALSE)</f>
        <v>SEN002</v>
      </c>
      <c r="C8" s="159" t="str">
        <f>VLOOKUP(A8,Lists!A:D,4,FALSE)</f>
        <v>SEN</v>
      </c>
      <c r="D8" s="159" t="s">
        <v>661</v>
      </c>
      <c r="E8" s="159">
        <v>0</v>
      </c>
      <c r="F8" s="159"/>
      <c r="G8" s="159"/>
      <c r="H8" s="151" t="b">
        <f t="shared" si="0"/>
        <v>0</v>
      </c>
      <c r="I8" s="162"/>
      <c r="J8" s="159"/>
      <c r="K8" s="151" t="str">
        <f t="shared" si="1"/>
        <v>SEN002Total # of illness cases reported</v>
      </c>
      <c r="L8" s="163">
        <v>43489</v>
      </c>
    </row>
    <row r="9" spans="1:12" ht="15.6" thickTop="1" thickBot="1" x14ac:dyDescent="0.35">
      <c r="A9" s="156" t="s">
        <v>1290</v>
      </c>
      <c r="B9" s="157" t="str">
        <f>VLOOKUP(A9,Lists!A:B,2,FALSE)</f>
        <v>SEN002</v>
      </c>
      <c r="C9" s="157" t="str">
        <f>VLOOKUP(A9,Lists!A:D,4,FALSE)</f>
        <v>SEN</v>
      </c>
      <c r="D9" s="157" t="s">
        <v>663</v>
      </c>
      <c r="E9" s="157">
        <v>0</v>
      </c>
      <c r="F9" s="157"/>
      <c r="G9" s="157"/>
      <c r="H9" s="151" t="b">
        <f t="shared" si="0"/>
        <v>0</v>
      </c>
      <c r="I9" s="161"/>
      <c r="J9" s="157"/>
      <c r="K9" s="151" t="str">
        <f t="shared" si="1"/>
        <v>SEN002Crisis related fatalities</v>
      </c>
      <c r="L9" s="165">
        <v>43489</v>
      </c>
    </row>
    <row r="10" spans="1:12" ht="15.6" thickTop="1" thickBot="1" x14ac:dyDescent="0.35">
      <c r="A10" s="158" t="s">
        <v>1290</v>
      </c>
      <c r="B10" s="159" t="str">
        <f>VLOOKUP(A10,Lists!A:B,2,FALSE)</f>
        <v>SEN002</v>
      </c>
      <c r="C10" s="159" t="str">
        <f>VLOOKUP(A10,Lists!A:D,4,FALSE)</f>
        <v>SEN</v>
      </c>
      <c r="D10" s="159" t="s">
        <v>459</v>
      </c>
      <c r="E10" s="159">
        <v>0</v>
      </c>
      <c r="F10" s="159"/>
      <c r="G10" s="159"/>
      <c r="H10" s="151" t="b">
        <f t="shared" si="0"/>
        <v>0</v>
      </c>
      <c r="I10" s="162"/>
      <c r="J10" s="159"/>
      <c r="K10" s="151" t="str">
        <f t="shared" si="1"/>
        <v>SEN002Building partially damaged</v>
      </c>
      <c r="L10" s="163">
        <v>43489</v>
      </c>
    </row>
    <row r="11" spans="1:12" ht="15.6" thickTop="1" thickBot="1" x14ac:dyDescent="0.35">
      <c r="A11" s="156" t="s">
        <v>1290</v>
      </c>
      <c r="B11" s="157" t="str">
        <f>VLOOKUP(A11,Lists!A:B,2,FALSE)</f>
        <v>SEN002</v>
      </c>
      <c r="C11" s="157" t="str">
        <f>VLOOKUP(A11,Lists!A:D,4,FALSE)</f>
        <v>SEN</v>
      </c>
      <c r="D11" s="157" t="s">
        <v>460</v>
      </c>
      <c r="E11" s="157">
        <v>0</v>
      </c>
      <c r="F11" s="157"/>
      <c r="G11" s="157"/>
      <c r="H11" s="151" t="b">
        <f t="shared" si="0"/>
        <v>0</v>
      </c>
      <c r="I11" s="161"/>
      <c r="J11" s="157"/>
      <c r="K11" s="151" t="str">
        <f t="shared" si="1"/>
        <v>SEN002Building totally damaged</v>
      </c>
      <c r="L11" s="165">
        <v>43489</v>
      </c>
    </row>
    <row r="12" spans="1:12" ht="15.6" thickTop="1" thickBot="1" x14ac:dyDescent="0.35">
      <c r="A12" s="158" t="s">
        <v>1290</v>
      </c>
      <c r="B12" s="159" t="str">
        <f>VLOOKUP(A12,Lists!A:B,2,FALSE)</f>
        <v>SEN002</v>
      </c>
      <c r="C12" s="159" t="str">
        <f>VLOOKUP(A12,Lists!A:D,4,FALSE)</f>
        <v>SEN</v>
      </c>
      <c r="D12" s="159" t="s">
        <v>745</v>
      </c>
      <c r="E12" s="159" t="s">
        <v>445</v>
      </c>
      <c r="F12" s="159"/>
      <c r="G12" s="159"/>
      <c r="H12" s="151" t="b">
        <f t="shared" si="0"/>
        <v>0</v>
      </c>
      <c r="I12" s="162"/>
      <c r="J12" s="159" t="s">
        <v>888</v>
      </c>
      <c r="K12" s="151" t="str">
        <f t="shared" si="1"/>
        <v>SEN002Economic Losses</v>
      </c>
      <c r="L12" s="163">
        <v>43489</v>
      </c>
    </row>
    <row r="13" spans="1:12" ht="15.6" thickTop="1" thickBot="1" x14ac:dyDescent="0.35">
      <c r="A13" s="156" t="s">
        <v>1290</v>
      </c>
      <c r="B13" s="157" t="str">
        <f>VLOOKUP(A13,Lists!A:B,2,FALSE)</f>
        <v>SEN002</v>
      </c>
      <c r="C13" s="157" t="str">
        <f>VLOOKUP(A13,Lists!A:D,4,FALSE)</f>
        <v>SEN</v>
      </c>
      <c r="D13" s="157" t="s">
        <v>755</v>
      </c>
      <c r="E13" s="157">
        <v>375712</v>
      </c>
      <c r="F13" s="157" t="s">
        <v>881</v>
      </c>
      <c r="G13" s="157" t="s">
        <v>734</v>
      </c>
      <c r="H13" s="151">
        <f t="shared" si="0"/>
        <v>2</v>
      </c>
      <c r="I13" s="161" t="s">
        <v>875</v>
      </c>
      <c r="J13" s="157" t="s">
        <v>876</v>
      </c>
      <c r="K13" s="151" t="str">
        <f t="shared" si="1"/>
        <v>SEN002People in Need</v>
      </c>
      <c r="L13" s="165">
        <v>43489</v>
      </c>
    </row>
    <row r="14" spans="1:12" ht="15.6" thickTop="1" thickBot="1" x14ac:dyDescent="0.35">
      <c r="A14" s="158" t="s">
        <v>1290</v>
      </c>
      <c r="B14" s="159" t="str">
        <f>VLOOKUP(A14,Lists!A:B,2,FALSE)</f>
        <v>SEN002</v>
      </c>
      <c r="C14" s="159" t="str">
        <f>VLOOKUP(A14,Lists!A:D,4,FALSE)</f>
        <v>SEN</v>
      </c>
      <c r="D14" s="159" t="s">
        <v>761</v>
      </c>
      <c r="E14" s="159">
        <v>0</v>
      </c>
      <c r="F14" s="159"/>
      <c r="G14" s="159"/>
      <c r="H14" s="151" t="b">
        <f t="shared" si="0"/>
        <v>0</v>
      </c>
      <c r="I14" s="162"/>
      <c r="J14" s="159"/>
      <c r="K14" s="151" t="str">
        <f t="shared" si="1"/>
        <v>SEN002People facing minimal humanitarian needs (level 1)</v>
      </c>
      <c r="L14" s="163">
        <v>43489</v>
      </c>
    </row>
    <row r="15" spans="1:12" ht="15.6" thickTop="1" thickBot="1" x14ac:dyDescent="0.35">
      <c r="A15" s="156" t="s">
        <v>1290</v>
      </c>
      <c r="B15" s="157" t="str">
        <f>VLOOKUP(A15,Lists!A:B,2,FALSE)</f>
        <v>SEN002</v>
      </c>
      <c r="C15" s="157" t="str">
        <f>VLOOKUP(A15,Lists!A:D,4,FALSE)</f>
        <v>SEN</v>
      </c>
      <c r="D15" s="157" t="s">
        <v>760</v>
      </c>
      <c r="E15" s="157">
        <v>281212</v>
      </c>
      <c r="F15" s="157" t="s">
        <v>877</v>
      </c>
      <c r="G15" s="157" t="s">
        <v>734</v>
      </c>
      <c r="H15" s="151">
        <f t="shared" si="0"/>
        <v>2</v>
      </c>
      <c r="I15" s="161" t="s">
        <v>878</v>
      </c>
      <c r="J15" s="157" t="s">
        <v>879</v>
      </c>
      <c r="K15" s="151" t="str">
        <f t="shared" si="1"/>
        <v>SEN002People facing stressed humanitarian needs (level 2)</v>
      </c>
      <c r="L15" s="165">
        <v>43489</v>
      </c>
    </row>
    <row r="16" spans="1:12" ht="15.6" thickTop="1" thickBot="1" x14ac:dyDescent="0.35">
      <c r="A16" s="158" t="s">
        <v>1290</v>
      </c>
      <c r="B16" s="159" t="str">
        <f>VLOOKUP(A16,Lists!A:B,2,FALSE)</f>
        <v>SEN002</v>
      </c>
      <c r="C16" s="159" t="str">
        <f>VLOOKUP(A16,Lists!A:D,4,FALSE)</f>
        <v>SEN</v>
      </c>
      <c r="D16" s="159" t="s">
        <v>763</v>
      </c>
      <c r="E16" s="159">
        <v>94500</v>
      </c>
      <c r="F16" s="159" t="s">
        <v>882</v>
      </c>
      <c r="G16" s="159" t="s">
        <v>735</v>
      </c>
      <c r="H16" s="151">
        <f t="shared" si="0"/>
        <v>1</v>
      </c>
      <c r="I16" s="162" t="s">
        <v>883</v>
      </c>
      <c r="J16" s="159" t="s">
        <v>880</v>
      </c>
      <c r="K16" s="151" t="str">
        <f t="shared" si="1"/>
        <v>SEN002People  facing moderate humanitarian needs (level 3)</v>
      </c>
      <c r="L16" s="163">
        <v>43489</v>
      </c>
    </row>
    <row r="17" spans="1:12" ht="15.6" thickTop="1" thickBot="1" x14ac:dyDescent="0.35">
      <c r="A17" s="156" t="s">
        <v>1290</v>
      </c>
      <c r="B17" s="157" t="str">
        <f>VLOOKUP(A17,Lists!A:B,2,FALSE)</f>
        <v>SEN002</v>
      </c>
      <c r="C17" s="157" t="str">
        <f>VLOOKUP(A17,Lists!A:D,4,FALSE)</f>
        <v>SEN</v>
      </c>
      <c r="D17" s="157" t="s">
        <v>765</v>
      </c>
      <c r="E17" s="157">
        <v>0</v>
      </c>
      <c r="F17" s="157"/>
      <c r="G17" s="157"/>
      <c r="H17" s="151" t="b">
        <f t="shared" si="0"/>
        <v>0</v>
      </c>
      <c r="I17" s="161"/>
      <c r="J17" s="157"/>
      <c r="K17" s="151" t="str">
        <f t="shared" si="1"/>
        <v>SEN002People facing severe humanitarian needs (level 4)</v>
      </c>
      <c r="L17" s="165">
        <v>43489</v>
      </c>
    </row>
    <row r="18" spans="1:12" ht="15.6" thickTop="1" thickBot="1" x14ac:dyDescent="0.35">
      <c r="A18" s="158" t="s">
        <v>1290</v>
      </c>
      <c r="B18" s="159" t="str">
        <f>VLOOKUP(A18,Lists!A:B,2,FALSE)</f>
        <v>SEN002</v>
      </c>
      <c r="C18" s="159" t="str">
        <f>VLOOKUP(A18,Lists!A:D,4,FALSE)</f>
        <v>SEN</v>
      </c>
      <c r="D18" s="159" t="s">
        <v>766</v>
      </c>
      <c r="E18" s="159">
        <v>0</v>
      </c>
      <c r="F18" s="159"/>
      <c r="G18" s="159"/>
      <c r="H18" s="151" t="b">
        <f t="shared" si="0"/>
        <v>0</v>
      </c>
      <c r="I18" s="162"/>
      <c r="J18" s="159"/>
      <c r="K18" s="151" t="str">
        <f t="shared" si="1"/>
        <v>SEN002People facing extreme humanitarian needs (level 5)</v>
      </c>
      <c r="L18" s="163">
        <v>43489</v>
      </c>
    </row>
    <row r="19" spans="1:12" ht="15.6" thickTop="1" thickBot="1" x14ac:dyDescent="0.35">
      <c r="A19" s="156" t="s">
        <v>1290</v>
      </c>
      <c r="B19" s="157" t="str">
        <f>VLOOKUP(A19,Lists!A:B,2,FALSE)</f>
        <v>SEN002</v>
      </c>
      <c r="C19" s="157" t="str">
        <f>VLOOKUP(A19,Lists!A:D,4,FALSE)</f>
        <v>SEN</v>
      </c>
      <c r="D19" s="157" t="s">
        <v>768</v>
      </c>
      <c r="E19" s="157">
        <v>0</v>
      </c>
      <c r="F19" s="157"/>
      <c r="G19" s="157"/>
      <c r="H19" s="151" t="b">
        <f t="shared" si="0"/>
        <v>0</v>
      </c>
      <c r="I19" s="161"/>
      <c r="J19" s="157"/>
      <c r="K19" s="151" t="str">
        <f t="shared" si="1"/>
        <v>SEN002People killed in all crises</v>
      </c>
      <c r="L19" s="165">
        <v>43489</v>
      </c>
    </row>
    <row r="20" spans="1:12" ht="15.6" thickTop="1" thickBot="1" x14ac:dyDescent="0.35">
      <c r="A20" s="158" t="s">
        <v>1290</v>
      </c>
      <c r="B20" s="159" t="str">
        <f>VLOOKUP(A20,Lists!A:B,2,FALSE)</f>
        <v>SEN002</v>
      </c>
      <c r="C20" s="159" t="str">
        <f>VLOOKUP(A20,Lists!A:D,4,FALSE)</f>
        <v>SEN</v>
      </c>
      <c r="D20" s="159" t="s">
        <v>680</v>
      </c>
      <c r="E20" s="159">
        <v>4</v>
      </c>
      <c r="F20" s="159"/>
      <c r="G20" s="159"/>
      <c r="H20" s="151" t="b">
        <f t="shared" si="0"/>
        <v>0</v>
      </c>
      <c r="I20" s="162"/>
      <c r="J20" s="159" t="s">
        <v>884</v>
      </c>
      <c r="K20" s="151" t="str">
        <f t="shared" si="1"/>
        <v>SEN002Crisis affected groups</v>
      </c>
      <c r="L20" s="163">
        <v>43489</v>
      </c>
    </row>
    <row r="21" spans="1:12" ht="15.6" thickTop="1" thickBot="1" x14ac:dyDescent="0.35">
      <c r="A21" s="156" t="s">
        <v>1290</v>
      </c>
      <c r="B21" s="157" t="str">
        <f>VLOOKUP(A21,Lists!A:B,2,FALSE)</f>
        <v>SEN002</v>
      </c>
      <c r="C21" s="157" t="str">
        <f>VLOOKUP(A21,Lists!A:D,4,FALSE)</f>
        <v>SEN</v>
      </c>
      <c r="D21" s="157" t="s">
        <v>683</v>
      </c>
      <c r="E21" s="157">
        <v>0</v>
      </c>
      <c r="F21" s="157"/>
      <c r="G21" s="157"/>
      <c r="H21" s="151" t="b">
        <f t="shared" si="0"/>
        <v>0</v>
      </c>
      <c r="I21" s="161"/>
      <c r="J21" s="157"/>
      <c r="K21" s="151" t="str">
        <f t="shared" si="1"/>
        <v>SEN002People facing limited access constraints</v>
      </c>
      <c r="L21" s="165">
        <v>43489</v>
      </c>
    </row>
    <row r="22" spans="1:12" ht="15.6" thickTop="1" thickBot="1" x14ac:dyDescent="0.35">
      <c r="A22" s="158" t="s">
        <v>1290</v>
      </c>
      <c r="B22" s="159" t="str">
        <f>VLOOKUP(A22,Lists!A:B,2,FALSE)</f>
        <v>SEN002</v>
      </c>
      <c r="C22" s="159" t="str">
        <f>VLOOKUP(A22,Lists!A:D,4,FALSE)</f>
        <v>SEN</v>
      </c>
      <c r="D22" s="159" t="s">
        <v>684</v>
      </c>
      <c r="E22" s="159">
        <v>0</v>
      </c>
      <c r="F22" s="159"/>
      <c r="G22" s="159"/>
      <c r="H22" s="151" t="b">
        <f t="shared" si="0"/>
        <v>0</v>
      </c>
      <c r="I22" s="162"/>
      <c r="J22" s="159"/>
      <c r="K22" s="151" t="str">
        <f t="shared" si="1"/>
        <v>SEN002People facing restricted access constraints</v>
      </c>
      <c r="L22" s="163">
        <v>43489</v>
      </c>
    </row>
    <row r="23" spans="1:12" ht="15.6" thickTop="1" thickBot="1" x14ac:dyDescent="0.35">
      <c r="A23" s="156" t="s">
        <v>1290</v>
      </c>
      <c r="B23" s="157" t="str">
        <f>VLOOKUP(A23,Lists!A:B,2,FALSE)</f>
        <v>SEN002</v>
      </c>
      <c r="C23" s="157" t="str">
        <f>VLOOKUP(A23,Lists!A:D,4,FALSE)</f>
        <v>SEN</v>
      </c>
      <c r="D23" s="157" t="s">
        <v>637</v>
      </c>
      <c r="E23" s="157">
        <v>0</v>
      </c>
      <c r="F23" s="157"/>
      <c r="G23" s="157"/>
      <c r="H23" s="151" t="b">
        <f t="shared" si="0"/>
        <v>0</v>
      </c>
      <c r="I23" s="161"/>
      <c r="J23" s="157"/>
      <c r="K23" s="151" t="str">
        <f t="shared" si="1"/>
        <v>SEN002Impediments to entry into country (bureaucratic and administrative)</v>
      </c>
      <c r="L23" s="165">
        <v>43489</v>
      </c>
    </row>
    <row r="24" spans="1:12" ht="15.6" thickTop="1" thickBot="1" x14ac:dyDescent="0.35">
      <c r="A24" s="158" t="s">
        <v>1290</v>
      </c>
      <c r="B24" s="159" t="str">
        <f>VLOOKUP(A24,Lists!A:B,2,FALSE)</f>
        <v>SEN002</v>
      </c>
      <c r="C24" s="159" t="str">
        <f>VLOOKUP(A24,Lists!A:D,4,FALSE)</f>
        <v>SEN</v>
      </c>
      <c r="D24" s="159" t="s">
        <v>638</v>
      </c>
      <c r="E24" s="159">
        <v>0</v>
      </c>
      <c r="F24" s="159"/>
      <c r="G24" s="159"/>
      <c r="H24" s="151" t="b">
        <f t="shared" si="0"/>
        <v>0</v>
      </c>
      <c r="I24" s="162"/>
      <c r="J24" s="159"/>
      <c r="K24" s="151" t="str">
        <f t="shared" si="1"/>
        <v>SEN002Restriction of movement (impediments to freedom of movement and/or administrative restrictions)</v>
      </c>
      <c r="L24" s="163">
        <v>43489</v>
      </c>
    </row>
    <row r="25" spans="1:12" ht="15.6" thickTop="1" thickBot="1" x14ac:dyDescent="0.35">
      <c r="A25" s="156" t="s">
        <v>1290</v>
      </c>
      <c r="B25" s="157" t="str">
        <f>VLOOKUP(A25,Lists!A:B,2,FALSE)</f>
        <v>SEN002</v>
      </c>
      <c r="C25" s="157" t="str">
        <f>VLOOKUP(A25,Lists!A:D,4,FALSE)</f>
        <v>SEN</v>
      </c>
      <c r="D25" s="157" t="s">
        <v>639</v>
      </c>
      <c r="E25" s="157">
        <v>0</v>
      </c>
      <c r="F25" s="157"/>
      <c r="G25" s="157"/>
      <c r="H25" s="151" t="b">
        <f t="shared" si="0"/>
        <v>0</v>
      </c>
      <c r="I25" s="161"/>
      <c r="J25" s="157"/>
      <c r="K25" s="151" t="str">
        <f t="shared" si="1"/>
        <v>SEN002Interference into implementation of humanitarian activities</v>
      </c>
      <c r="L25" s="165">
        <v>43489</v>
      </c>
    </row>
    <row r="26" spans="1:12" ht="15.6" thickTop="1" thickBot="1" x14ac:dyDescent="0.35">
      <c r="A26" s="158" t="s">
        <v>1290</v>
      </c>
      <c r="B26" s="159" t="str">
        <f>VLOOKUP(A26,Lists!A:B,2,FALSE)</f>
        <v>SEN002</v>
      </c>
      <c r="C26" s="159" t="str">
        <f>VLOOKUP(A26,Lists!A:D,4,FALSE)</f>
        <v>SEN</v>
      </c>
      <c r="D26" s="159" t="s">
        <v>640</v>
      </c>
      <c r="E26" s="159">
        <v>0</v>
      </c>
      <c r="F26" s="159"/>
      <c r="G26" s="159"/>
      <c r="H26" s="151" t="b">
        <f t="shared" si="0"/>
        <v>0</v>
      </c>
      <c r="I26" s="162"/>
      <c r="J26" s="159"/>
      <c r="K26" s="151" t="str">
        <f t="shared" si="1"/>
        <v>SEN002Violence against personnel, facilities and assets</v>
      </c>
      <c r="L26" s="163">
        <v>43489</v>
      </c>
    </row>
    <row r="27" spans="1:12" ht="15.6" thickTop="1" thickBot="1" x14ac:dyDescent="0.35">
      <c r="A27" s="156" t="s">
        <v>1290</v>
      </c>
      <c r="B27" s="157" t="str">
        <f>VLOOKUP(A27,Lists!A:B,2,FALSE)</f>
        <v>SEN002</v>
      </c>
      <c r="C27" s="157" t="str">
        <f>VLOOKUP(A27,Lists!A:D,4,FALSE)</f>
        <v>SEN</v>
      </c>
      <c r="D27" s="157" t="s">
        <v>641</v>
      </c>
      <c r="E27" s="157">
        <v>0</v>
      </c>
      <c r="F27" s="157"/>
      <c r="G27" s="157"/>
      <c r="H27" s="151" t="b">
        <f t="shared" si="0"/>
        <v>0</v>
      </c>
      <c r="I27" s="161"/>
      <c r="J27" s="157"/>
      <c r="K27" s="151" t="str">
        <f t="shared" si="1"/>
        <v>SEN002Denial of existence of humanitarian needs or entitlements to assistance</v>
      </c>
      <c r="L27" s="165">
        <v>43489</v>
      </c>
    </row>
    <row r="28" spans="1:12" ht="15.6" thickTop="1" thickBot="1" x14ac:dyDescent="0.35">
      <c r="A28" s="158" t="s">
        <v>1290</v>
      </c>
      <c r="B28" s="159" t="str">
        <f>VLOOKUP(A28,Lists!A:B,2,FALSE)</f>
        <v>SEN002</v>
      </c>
      <c r="C28" s="159" t="str">
        <f>VLOOKUP(A28,Lists!A:D,4,FALSE)</f>
        <v>SEN</v>
      </c>
      <c r="D28" s="159" t="s">
        <v>642</v>
      </c>
      <c r="E28" s="159">
        <v>0</v>
      </c>
      <c r="F28" s="159"/>
      <c r="G28" s="159"/>
      <c r="H28" s="151" t="b">
        <f t="shared" si="0"/>
        <v>0</v>
      </c>
      <c r="I28" s="162"/>
      <c r="J28" s="159"/>
      <c r="K28" s="151" t="str">
        <f t="shared" si="1"/>
        <v>SEN002Restriction and obstruction of access to services and assistance</v>
      </c>
      <c r="L28" s="163">
        <v>43489</v>
      </c>
    </row>
    <row r="29" spans="1:12" ht="15.6" thickTop="1" thickBot="1" x14ac:dyDescent="0.35">
      <c r="A29" s="156" t="s">
        <v>1290</v>
      </c>
      <c r="B29" s="157" t="str">
        <f>VLOOKUP(A29,Lists!A:B,2,FALSE)</f>
        <v>SEN002</v>
      </c>
      <c r="C29" s="157" t="str">
        <f>VLOOKUP(A29,Lists!A:D,4,FALSE)</f>
        <v>SEN</v>
      </c>
      <c r="D29" s="157" t="s">
        <v>643</v>
      </c>
      <c r="E29" s="157">
        <v>0</v>
      </c>
      <c r="F29" s="157"/>
      <c r="G29" s="157"/>
      <c r="H29" s="151" t="b">
        <f t="shared" si="0"/>
        <v>0</v>
      </c>
      <c r="I29" s="161"/>
      <c r="J29" s="157"/>
      <c r="K29" s="151" t="str">
        <f t="shared" si="1"/>
        <v>SEN002Ongoing insecurity/hostilities affecting humanitarian assistance</v>
      </c>
      <c r="L29" s="165">
        <v>43489</v>
      </c>
    </row>
    <row r="30" spans="1:12" ht="15.6" thickTop="1" thickBot="1" x14ac:dyDescent="0.35">
      <c r="A30" s="158" t="s">
        <v>1290</v>
      </c>
      <c r="B30" s="159" t="str">
        <f>VLOOKUP(A30,Lists!A:B,2,FALSE)</f>
        <v>SEN002</v>
      </c>
      <c r="C30" s="159" t="str">
        <f>VLOOKUP(A30,Lists!A:D,4,FALSE)</f>
        <v>SEN</v>
      </c>
      <c r="D30" s="159" t="s">
        <v>644</v>
      </c>
      <c r="E30" s="159">
        <v>1</v>
      </c>
      <c r="F30" s="159"/>
      <c r="G30" s="159"/>
      <c r="H30" s="151" t="b">
        <f t="shared" si="0"/>
        <v>0</v>
      </c>
      <c r="I30" s="162"/>
      <c r="J30" s="159"/>
      <c r="K30" s="151" t="str">
        <f t="shared" si="1"/>
        <v xml:space="preserve">SEN002Presence of mines and improvised explosive devices </v>
      </c>
      <c r="L30" s="163">
        <v>43489</v>
      </c>
    </row>
    <row r="31" spans="1:12" ht="15.6" thickTop="1" thickBot="1" x14ac:dyDescent="0.35">
      <c r="A31" s="156" t="s">
        <v>1290</v>
      </c>
      <c r="B31" s="157" t="str">
        <f>VLOOKUP(A31,Lists!A:B,2,FALSE)</f>
        <v>SEN002</v>
      </c>
      <c r="C31" s="157" t="str">
        <f>VLOOKUP(A31,Lists!A:D,4,FALSE)</f>
        <v>SEN</v>
      </c>
      <c r="D31" s="157" t="s">
        <v>645</v>
      </c>
      <c r="E31" s="157">
        <v>0</v>
      </c>
      <c r="F31" s="157" t="s">
        <v>885</v>
      </c>
      <c r="G31" s="157" t="s">
        <v>735</v>
      </c>
      <c r="H31" s="151">
        <f t="shared" si="0"/>
        <v>1</v>
      </c>
      <c r="I31" s="161" t="s">
        <v>886</v>
      </c>
      <c r="J31" s="157" t="s">
        <v>887</v>
      </c>
      <c r="K31" s="151" t="str">
        <f t="shared" si="1"/>
        <v>SEN002Physical constraints in the environment (obstacles related to terrain, climate, lack of infrastructure, etc.)</v>
      </c>
      <c r="L31" s="165">
        <v>43489</v>
      </c>
    </row>
    <row r="32" spans="1:12" ht="15.6" thickTop="1" thickBot="1" x14ac:dyDescent="0.35">
      <c r="A32" s="158" t="s">
        <v>230</v>
      </c>
      <c r="B32" s="159" t="str">
        <f>VLOOKUP(A32,Lists!A:B,2,FALSE)</f>
        <v>NIC001</v>
      </c>
      <c r="C32" s="159" t="str">
        <f>VLOOKUP(A32,Lists!A:D,4,FALSE)</f>
        <v>NIC</v>
      </c>
      <c r="D32" s="159" t="s">
        <v>785</v>
      </c>
      <c r="E32" s="159">
        <v>6210803</v>
      </c>
      <c r="F32" s="159" t="s">
        <v>896</v>
      </c>
      <c r="G32" s="159" t="s">
        <v>735</v>
      </c>
      <c r="H32" s="151">
        <f t="shared" si="0"/>
        <v>1</v>
      </c>
      <c r="I32" s="162" t="s">
        <v>897</v>
      </c>
      <c r="J32" s="159" t="s">
        <v>898</v>
      </c>
      <c r="K32" s="151" t="str">
        <f t="shared" si="1"/>
        <v>NIC001Total population in country</v>
      </c>
      <c r="L32" s="163">
        <v>43489</v>
      </c>
    </row>
    <row r="33" spans="1:12" ht="15.6" thickTop="1" thickBot="1" x14ac:dyDescent="0.35">
      <c r="A33" s="156" t="s">
        <v>230</v>
      </c>
      <c r="B33" s="157" t="str">
        <f>VLOOKUP(A33,Lists!A:B,2,FALSE)</f>
        <v>NIC001</v>
      </c>
      <c r="C33" s="157" t="str">
        <f>VLOOKUP(A33,Lists!A:D,4,FALSE)</f>
        <v>NIC</v>
      </c>
      <c r="D33" s="157" t="s">
        <v>455</v>
      </c>
      <c r="E33" s="157">
        <v>119990</v>
      </c>
      <c r="F33" s="157" t="s">
        <v>899</v>
      </c>
      <c r="G33" s="157" t="s">
        <v>735</v>
      </c>
      <c r="H33" s="151">
        <f t="shared" si="0"/>
        <v>1</v>
      </c>
      <c r="I33" s="161" t="s">
        <v>900</v>
      </c>
      <c r="J33" s="157" t="s">
        <v>901</v>
      </c>
      <c r="K33" s="151" t="str">
        <f t="shared" si="1"/>
        <v>NIC001Landmass affected by disaster</v>
      </c>
      <c r="L33" s="165">
        <v>43489</v>
      </c>
    </row>
    <row r="34" spans="1:12" ht="15.6" thickTop="1" thickBot="1" x14ac:dyDescent="0.35">
      <c r="A34" s="158" t="s">
        <v>230</v>
      </c>
      <c r="B34" s="159" t="str">
        <f>VLOOKUP(A34,Lists!A:B,2,FALSE)</f>
        <v>NIC001</v>
      </c>
      <c r="C34" s="159" t="str">
        <f>VLOOKUP(A34,Lists!A:D,4,FALSE)</f>
        <v>NIC</v>
      </c>
      <c r="D34" s="159" t="s">
        <v>740</v>
      </c>
      <c r="E34" s="159">
        <v>6210803</v>
      </c>
      <c r="F34" s="159" t="s">
        <v>896</v>
      </c>
      <c r="G34" s="159" t="s">
        <v>735</v>
      </c>
      <c r="H34" s="151">
        <f t="shared" si="0"/>
        <v>1</v>
      </c>
      <c r="I34" s="162" t="s">
        <v>902</v>
      </c>
      <c r="J34" s="159" t="s">
        <v>898</v>
      </c>
      <c r="K34" s="151" t="str">
        <f t="shared" si="1"/>
        <v>NIC001People exposed</v>
      </c>
      <c r="L34" s="163">
        <v>43489</v>
      </c>
    </row>
    <row r="35" spans="1:12" ht="15.6" thickTop="1" thickBot="1" x14ac:dyDescent="0.35">
      <c r="A35" s="156" t="s">
        <v>230</v>
      </c>
      <c r="B35" s="157" t="str">
        <f>VLOOKUP(A35,Lists!A:B,2,FALSE)</f>
        <v>NIC001</v>
      </c>
      <c r="C35" s="157" t="str">
        <f>VLOOKUP(A35,Lists!A:D,4,FALSE)</f>
        <v>NIC</v>
      </c>
      <c r="D35" s="157" t="s">
        <v>742</v>
      </c>
      <c r="E35" s="157">
        <v>417000</v>
      </c>
      <c r="F35" s="157" t="s">
        <v>903</v>
      </c>
      <c r="G35" s="157" t="s">
        <v>734</v>
      </c>
      <c r="H35" s="151">
        <f t="shared" si="0"/>
        <v>2</v>
      </c>
      <c r="I35" s="161" t="s">
        <v>904</v>
      </c>
      <c r="J35" s="157" t="s">
        <v>905</v>
      </c>
      <c r="K35" s="151" t="str">
        <f t="shared" si="1"/>
        <v>NIC001People affected by the crisis</v>
      </c>
      <c r="L35" s="165">
        <v>43489</v>
      </c>
    </row>
    <row r="36" spans="1:12" ht="15.6" thickTop="1" thickBot="1" x14ac:dyDescent="0.35">
      <c r="A36" s="158" t="s">
        <v>230</v>
      </c>
      <c r="B36" s="159" t="str">
        <f>VLOOKUP(A36,Lists!A:B,2,FALSE)</f>
        <v>NIC001</v>
      </c>
      <c r="C36" s="159" t="str">
        <f>VLOOKUP(A36,Lists!A:D,4,FALSE)</f>
        <v>NIC</v>
      </c>
      <c r="D36" s="159" t="s">
        <v>470</v>
      </c>
      <c r="E36" s="159">
        <v>52000</v>
      </c>
      <c r="F36" s="159" t="s">
        <v>906</v>
      </c>
      <c r="G36" s="159" t="s">
        <v>735</v>
      </c>
      <c r="H36" s="151">
        <f t="shared" si="0"/>
        <v>1</v>
      </c>
      <c r="I36" s="162" t="s">
        <v>904</v>
      </c>
      <c r="J36" s="159" t="s">
        <v>907</v>
      </c>
      <c r="K36" s="151" t="str">
        <f t="shared" si="1"/>
        <v>NIC001Total # of crisis related displaced people</v>
      </c>
      <c r="L36" s="163">
        <v>43489</v>
      </c>
    </row>
    <row r="37" spans="1:12" ht="15.6" thickTop="1" thickBot="1" x14ac:dyDescent="0.35">
      <c r="A37" s="156" t="s">
        <v>230</v>
      </c>
      <c r="B37" s="157" t="str">
        <f>VLOOKUP(A37,Lists!A:B,2,FALSE)</f>
        <v>NIC001</v>
      </c>
      <c r="C37" s="157" t="str">
        <f>VLOOKUP(A37,Lists!A:D,4,FALSE)</f>
        <v>NIC</v>
      </c>
      <c r="D37" s="157" t="s">
        <v>743</v>
      </c>
      <c r="E37" s="157">
        <v>0</v>
      </c>
      <c r="F37" s="157"/>
      <c r="G37" s="157"/>
      <c r="H37" s="151" t="b">
        <f t="shared" si="0"/>
        <v>0</v>
      </c>
      <c r="I37" s="161"/>
      <c r="J37" s="157" t="s">
        <v>909</v>
      </c>
      <c r="K37" s="151" t="str">
        <f t="shared" si="1"/>
        <v>NIC001Crisis related Injuries</v>
      </c>
      <c r="L37" s="165">
        <v>43489</v>
      </c>
    </row>
    <row r="38" spans="1:12" ht="15.6" thickTop="1" thickBot="1" x14ac:dyDescent="0.35">
      <c r="A38" s="158" t="s">
        <v>230</v>
      </c>
      <c r="B38" s="159" t="str">
        <f>VLOOKUP(A38,Lists!A:B,2,FALSE)</f>
        <v>NIC001</v>
      </c>
      <c r="C38" s="159" t="str">
        <f>VLOOKUP(A38,Lists!A:D,4,FALSE)</f>
        <v>NIC</v>
      </c>
      <c r="D38" s="159" t="s">
        <v>661</v>
      </c>
      <c r="E38" s="159">
        <v>0</v>
      </c>
      <c r="F38" s="159"/>
      <c r="G38" s="159"/>
      <c r="H38" s="151" t="b">
        <f t="shared" si="0"/>
        <v>0</v>
      </c>
      <c r="I38" s="162"/>
      <c r="J38" s="159" t="s">
        <v>908</v>
      </c>
      <c r="K38" s="151" t="str">
        <f t="shared" si="1"/>
        <v>NIC001Total # of illness cases reported</v>
      </c>
      <c r="L38" s="163">
        <v>43489</v>
      </c>
    </row>
    <row r="39" spans="1:12" ht="15.6" thickTop="1" thickBot="1" x14ac:dyDescent="0.35">
      <c r="A39" s="156" t="s">
        <v>230</v>
      </c>
      <c r="B39" s="157" t="str">
        <f>VLOOKUP(A39,Lists!A:B,2,FALSE)</f>
        <v>NIC001</v>
      </c>
      <c r="C39" s="157" t="str">
        <f>VLOOKUP(A39,Lists!A:D,4,FALSE)</f>
        <v>NIC</v>
      </c>
      <c r="D39" s="157" t="s">
        <v>663</v>
      </c>
      <c r="E39" s="157">
        <v>0</v>
      </c>
      <c r="F39" s="157"/>
      <c r="G39" s="157"/>
      <c r="H39" s="151" t="b">
        <f t="shared" si="0"/>
        <v>0</v>
      </c>
      <c r="I39" s="161"/>
      <c r="J39" s="157" t="s">
        <v>910</v>
      </c>
      <c r="K39" s="151" t="str">
        <f t="shared" si="1"/>
        <v>NIC001Crisis related fatalities</v>
      </c>
      <c r="L39" s="165">
        <v>43489</v>
      </c>
    </row>
    <row r="40" spans="1:12" ht="15.6" thickTop="1" thickBot="1" x14ac:dyDescent="0.35">
      <c r="A40" s="158" t="s">
        <v>230</v>
      </c>
      <c r="B40" s="159" t="str">
        <f>VLOOKUP(A40,Lists!A:B,2,FALSE)</f>
        <v>NIC001</v>
      </c>
      <c r="C40" s="159" t="str">
        <f>VLOOKUP(A40,Lists!A:D,4,FALSE)</f>
        <v>NIC</v>
      </c>
      <c r="D40" s="159" t="s">
        <v>459</v>
      </c>
      <c r="E40" s="159">
        <v>0</v>
      </c>
      <c r="F40" s="159"/>
      <c r="G40" s="159"/>
      <c r="H40" s="151" t="b">
        <f t="shared" si="0"/>
        <v>0</v>
      </c>
      <c r="I40" s="162"/>
      <c r="J40" s="159"/>
      <c r="K40" s="151" t="str">
        <f t="shared" si="1"/>
        <v>NIC001Building partially damaged</v>
      </c>
      <c r="L40" s="163">
        <v>43489</v>
      </c>
    </row>
    <row r="41" spans="1:12" ht="15.6" thickTop="1" thickBot="1" x14ac:dyDescent="0.35">
      <c r="A41" s="156" t="s">
        <v>230</v>
      </c>
      <c r="B41" s="157" t="str">
        <f>VLOOKUP(A41,Lists!A:B,2,FALSE)</f>
        <v>NIC001</v>
      </c>
      <c r="C41" s="157" t="str">
        <f>VLOOKUP(A41,Lists!A:D,4,FALSE)</f>
        <v>NIC</v>
      </c>
      <c r="D41" s="157" t="s">
        <v>460</v>
      </c>
      <c r="E41" s="157">
        <v>0</v>
      </c>
      <c r="F41" s="157"/>
      <c r="G41" s="157"/>
      <c r="H41" s="151" t="b">
        <f t="shared" si="0"/>
        <v>0</v>
      </c>
      <c r="I41" s="161"/>
      <c r="J41" s="157"/>
      <c r="K41" s="151" t="str">
        <f t="shared" si="1"/>
        <v>NIC001Building totally damaged</v>
      </c>
      <c r="L41" s="165">
        <v>43489</v>
      </c>
    </row>
    <row r="42" spans="1:12" ht="15.6" thickTop="1" thickBot="1" x14ac:dyDescent="0.35">
      <c r="A42" s="158" t="s">
        <v>230</v>
      </c>
      <c r="B42" s="159" t="str">
        <f>VLOOKUP(A42,Lists!A:B,2,FALSE)</f>
        <v>NIC001</v>
      </c>
      <c r="C42" s="159" t="str">
        <f>VLOOKUP(A42,Lists!A:D,4,FALSE)</f>
        <v>NIC</v>
      </c>
      <c r="D42" s="159" t="s">
        <v>745</v>
      </c>
      <c r="E42" s="159">
        <v>1214</v>
      </c>
      <c r="F42" s="159" t="s">
        <v>914</v>
      </c>
      <c r="G42" s="159" t="s">
        <v>734</v>
      </c>
      <c r="H42" s="151">
        <f t="shared" si="0"/>
        <v>2</v>
      </c>
      <c r="I42" s="162" t="s">
        <v>913</v>
      </c>
      <c r="J42" s="159" t="s">
        <v>912</v>
      </c>
      <c r="K42" s="151" t="str">
        <f t="shared" si="1"/>
        <v>NIC001Economic Losses</v>
      </c>
      <c r="L42" s="163">
        <v>43489</v>
      </c>
    </row>
    <row r="43" spans="1:12" ht="15.6" thickTop="1" thickBot="1" x14ac:dyDescent="0.35">
      <c r="A43" s="156" t="s">
        <v>230</v>
      </c>
      <c r="B43" s="157" t="str">
        <f>VLOOKUP(A43,Lists!A:B,2,FALSE)</f>
        <v>NIC001</v>
      </c>
      <c r="C43" s="157" t="str">
        <f>VLOOKUP(A43,Lists!A:D,4,FALSE)</f>
        <v>NIC</v>
      </c>
      <c r="D43" s="157" t="s">
        <v>755</v>
      </c>
      <c r="E43" s="157">
        <v>300000</v>
      </c>
      <c r="F43" s="157" t="s">
        <v>915</v>
      </c>
      <c r="G43" s="157" t="s">
        <v>734</v>
      </c>
      <c r="H43" s="151">
        <f t="shared" si="0"/>
        <v>2</v>
      </c>
      <c r="I43" s="161" t="s">
        <v>916</v>
      </c>
      <c r="J43" s="157" t="s">
        <v>917</v>
      </c>
      <c r="K43" s="151" t="str">
        <f t="shared" si="1"/>
        <v>NIC001People in Need</v>
      </c>
      <c r="L43" s="165">
        <v>43489</v>
      </c>
    </row>
    <row r="44" spans="1:12" ht="15.6" thickTop="1" thickBot="1" x14ac:dyDescent="0.35">
      <c r="A44" s="158" t="s">
        <v>230</v>
      </c>
      <c r="B44" s="159" t="str">
        <f>VLOOKUP(A44,Lists!A:B,2,FALSE)</f>
        <v>NIC001</v>
      </c>
      <c r="C44" s="159" t="str">
        <f>VLOOKUP(A44,Lists!A:D,4,FALSE)</f>
        <v>NIC</v>
      </c>
      <c r="D44" s="159" t="s">
        <v>761</v>
      </c>
      <c r="E44" s="159">
        <v>0</v>
      </c>
      <c r="F44" s="159"/>
      <c r="G44" s="159"/>
      <c r="H44" s="151" t="b">
        <f t="shared" si="0"/>
        <v>0</v>
      </c>
      <c r="I44" s="162"/>
      <c r="J44" s="159"/>
      <c r="K44" s="151" t="str">
        <f t="shared" si="1"/>
        <v>NIC001People facing minimal humanitarian needs (level 1)</v>
      </c>
      <c r="L44" s="163">
        <v>43489</v>
      </c>
    </row>
    <row r="45" spans="1:12" ht="15.6" thickTop="1" thickBot="1" x14ac:dyDescent="0.35">
      <c r="A45" s="156" t="s">
        <v>230</v>
      </c>
      <c r="B45" s="157" t="str">
        <f>VLOOKUP(A45,Lists!A:B,2,FALSE)</f>
        <v>NIC001</v>
      </c>
      <c r="C45" s="157" t="str">
        <f>VLOOKUP(A45,Lists!A:D,4,FALSE)</f>
        <v>NIC</v>
      </c>
      <c r="D45" s="157" t="s">
        <v>760</v>
      </c>
      <c r="E45" s="157">
        <v>0</v>
      </c>
      <c r="F45" s="157"/>
      <c r="G45" s="157"/>
      <c r="H45" s="151" t="b">
        <f t="shared" si="0"/>
        <v>0</v>
      </c>
      <c r="I45" s="161"/>
      <c r="J45" s="157"/>
      <c r="K45" s="151" t="str">
        <f t="shared" si="1"/>
        <v>NIC001People facing stressed humanitarian needs (level 2)</v>
      </c>
      <c r="L45" s="165">
        <v>43489</v>
      </c>
    </row>
    <row r="46" spans="1:12" ht="15.6" thickTop="1" thickBot="1" x14ac:dyDescent="0.35">
      <c r="A46" s="158" t="s">
        <v>230</v>
      </c>
      <c r="B46" s="159" t="str">
        <f>VLOOKUP(A46,Lists!A:B,2,FALSE)</f>
        <v>NIC001</v>
      </c>
      <c r="C46" s="159" t="str">
        <f>VLOOKUP(A46,Lists!A:D,4,FALSE)</f>
        <v>NIC</v>
      </c>
      <c r="D46" s="159" t="s">
        <v>763</v>
      </c>
      <c r="E46" s="159">
        <v>300000</v>
      </c>
      <c r="F46" s="159" t="s">
        <v>915</v>
      </c>
      <c r="G46" s="159" t="s">
        <v>734</v>
      </c>
      <c r="H46" s="151">
        <f t="shared" si="0"/>
        <v>2</v>
      </c>
      <c r="I46" s="162" t="s">
        <v>916</v>
      </c>
      <c r="J46" s="159" t="s">
        <v>917</v>
      </c>
      <c r="K46" s="151" t="str">
        <f t="shared" si="1"/>
        <v>NIC001People  facing moderate humanitarian needs (level 3)</v>
      </c>
      <c r="L46" s="163">
        <v>43489</v>
      </c>
    </row>
    <row r="47" spans="1:12" ht="15.6" thickTop="1" thickBot="1" x14ac:dyDescent="0.35">
      <c r="A47" s="156" t="s">
        <v>230</v>
      </c>
      <c r="B47" s="157" t="str">
        <f>VLOOKUP(A47,Lists!A:B,2,FALSE)</f>
        <v>NIC001</v>
      </c>
      <c r="C47" s="157" t="str">
        <f>VLOOKUP(A47,Lists!A:D,4,FALSE)</f>
        <v>NIC</v>
      </c>
      <c r="D47" s="157" t="s">
        <v>765</v>
      </c>
      <c r="E47" s="157">
        <v>0</v>
      </c>
      <c r="F47" s="157"/>
      <c r="G47" s="157"/>
      <c r="H47" s="151" t="b">
        <f t="shared" si="0"/>
        <v>0</v>
      </c>
      <c r="I47" s="161"/>
      <c r="J47" s="157"/>
      <c r="K47" s="151" t="str">
        <f t="shared" si="1"/>
        <v>NIC001People facing severe humanitarian needs (level 4)</v>
      </c>
      <c r="L47" s="165">
        <v>43489</v>
      </c>
    </row>
    <row r="48" spans="1:12" ht="15.6" thickTop="1" thickBot="1" x14ac:dyDescent="0.35">
      <c r="A48" s="158" t="s">
        <v>230</v>
      </c>
      <c r="B48" s="159" t="str">
        <f>VLOOKUP(A48,Lists!A:B,2,FALSE)</f>
        <v>NIC001</v>
      </c>
      <c r="C48" s="159" t="str">
        <f>VLOOKUP(A48,Lists!A:D,4,FALSE)</f>
        <v>NIC</v>
      </c>
      <c r="D48" s="159" t="s">
        <v>766</v>
      </c>
      <c r="E48" s="159">
        <v>0</v>
      </c>
      <c r="F48" s="159"/>
      <c r="G48" s="159"/>
      <c r="H48" s="151" t="b">
        <f t="shared" si="0"/>
        <v>0</v>
      </c>
      <c r="I48" s="162"/>
      <c r="J48" s="159"/>
      <c r="K48" s="151" t="str">
        <f t="shared" si="1"/>
        <v>NIC001People facing extreme humanitarian needs (level 5)</v>
      </c>
      <c r="L48" s="163">
        <v>43489</v>
      </c>
    </row>
    <row r="49" spans="1:12" ht="15.6" thickTop="1" thickBot="1" x14ac:dyDescent="0.35">
      <c r="A49" s="156" t="s">
        <v>230</v>
      </c>
      <c r="B49" s="157" t="str">
        <f>VLOOKUP(A49,Lists!A:B,2,FALSE)</f>
        <v>NIC001</v>
      </c>
      <c r="C49" s="157" t="str">
        <f>VLOOKUP(A49,Lists!A:D,4,FALSE)</f>
        <v>NIC</v>
      </c>
      <c r="D49" s="157" t="s">
        <v>768</v>
      </c>
      <c r="E49" s="157">
        <v>0</v>
      </c>
      <c r="F49" s="157"/>
      <c r="G49" s="157"/>
      <c r="H49" s="151" t="b">
        <f t="shared" si="0"/>
        <v>0</v>
      </c>
      <c r="I49" s="161"/>
      <c r="J49" s="157" t="s">
        <v>911</v>
      </c>
      <c r="K49" s="151" t="str">
        <f t="shared" si="1"/>
        <v>NIC001People killed in all crises</v>
      </c>
      <c r="L49" s="165">
        <v>43489</v>
      </c>
    </row>
    <row r="50" spans="1:12" ht="15.6" thickTop="1" thickBot="1" x14ac:dyDescent="0.35">
      <c r="A50" s="158" t="s">
        <v>230</v>
      </c>
      <c r="B50" s="159" t="str">
        <f>VLOOKUP(A50,Lists!A:B,2,FALSE)</f>
        <v>NIC001</v>
      </c>
      <c r="C50" s="159" t="str">
        <f>VLOOKUP(A50,Lists!A:D,4,FALSE)</f>
        <v>NIC</v>
      </c>
      <c r="D50" s="159" t="s">
        <v>680</v>
      </c>
      <c r="E50" s="159">
        <v>1</v>
      </c>
      <c r="F50" s="159"/>
      <c r="G50" s="159"/>
      <c r="H50" s="151" t="b">
        <f t="shared" si="0"/>
        <v>0</v>
      </c>
      <c r="I50" s="162"/>
      <c r="J50" s="159"/>
      <c r="K50" s="151" t="str">
        <f t="shared" si="1"/>
        <v>NIC001Crisis affected groups</v>
      </c>
      <c r="L50" s="163">
        <v>43489</v>
      </c>
    </row>
    <row r="51" spans="1:12" ht="15.6" thickTop="1" thickBot="1" x14ac:dyDescent="0.35">
      <c r="A51" s="156" t="s">
        <v>230</v>
      </c>
      <c r="B51" s="157" t="str">
        <f>VLOOKUP(A51,Lists!A:B,2,FALSE)</f>
        <v>NIC001</v>
      </c>
      <c r="C51" s="157" t="str">
        <f>VLOOKUP(A51,Lists!A:D,4,FALSE)</f>
        <v>NIC</v>
      </c>
      <c r="D51" s="157" t="s">
        <v>683</v>
      </c>
      <c r="E51" s="157">
        <v>0</v>
      </c>
      <c r="F51" s="157"/>
      <c r="G51" s="157"/>
      <c r="H51" s="151" t="b">
        <f t="shared" si="0"/>
        <v>0</v>
      </c>
      <c r="I51" s="161"/>
      <c r="J51" s="157"/>
      <c r="K51" s="151" t="str">
        <f t="shared" si="1"/>
        <v>NIC001People facing limited access constraints</v>
      </c>
      <c r="L51" s="165">
        <v>43489</v>
      </c>
    </row>
    <row r="52" spans="1:12" ht="15.6" thickTop="1" thickBot="1" x14ac:dyDescent="0.35">
      <c r="A52" s="158" t="s">
        <v>230</v>
      </c>
      <c r="B52" s="159" t="str">
        <f>VLOOKUP(A52,Lists!A:B,2,FALSE)</f>
        <v>NIC001</v>
      </c>
      <c r="C52" s="159" t="str">
        <f>VLOOKUP(A52,Lists!A:D,4,FALSE)</f>
        <v>NIC</v>
      </c>
      <c r="D52" s="159" t="s">
        <v>684</v>
      </c>
      <c r="E52" s="159">
        <v>0</v>
      </c>
      <c r="F52" s="159"/>
      <c r="G52" s="159"/>
      <c r="H52" s="151" t="b">
        <f t="shared" si="0"/>
        <v>0</v>
      </c>
      <c r="I52" s="162"/>
      <c r="J52" s="159"/>
      <c r="K52" s="151" t="str">
        <f t="shared" si="1"/>
        <v>NIC001People facing restricted access constraints</v>
      </c>
      <c r="L52" s="163">
        <v>43489</v>
      </c>
    </row>
    <row r="53" spans="1:12" ht="15.6" thickTop="1" thickBot="1" x14ac:dyDescent="0.35">
      <c r="A53" s="156" t="s">
        <v>230</v>
      </c>
      <c r="B53" s="157" t="str">
        <f>VLOOKUP(A53,Lists!A:B,2,FALSE)</f>
        <v>NIC001</v>
      </c>
      <c r="C53" s="157" t="str">
        <f>VLOOKUP(A53,Lists!A:D,4,FALSE)</f>
        <v>NIC</v>
      </c>
      <c r="D53" s="157" t="s">
        <v>637</v>
      </c>
      <c r="E53" s="157">
        <v>0</v>
      </c>
      <c r="F53" s="157"/>
      <c r="G53" s="157"/>
      <c r="H53" s="151" t="b">
        <f t="shared" si="0"/>
        <v>0</v>
      </c>
      <c r="I53" s="161"/>
      <c r="J53" s="157" t="s">
        <v>889</v>
      </c>
      <c r="K53" s="151" t="str">
        <f t="shared" si="1"/>
        <v>NIC001Impediments to entry into country (bureaucratic and administrative)</v>
      </c>
      <c r="L53" s="165">
        <v>43489</v>
      </c>
    </row>
    <row r="54" spans="1:12" ht="15.6" thickTop="1" thickBot="1" x14ac:dyDescent="0.35">
      <c r="A54" s="158" t="s">
        <v>230</v>
      </c>
      <c r="B54" s="159" t="str">
        <f>VLOOKUP(A54,Lists!A:B,2,FALSE)</f>
        <v>NIC001</v>
      </c>
      <c r="C54" s="159" t="str">
        <f>VLOOKUP(A54,Lists!A:D,4,FALSE)</f>
        <v>NIC</v>
      </c>
      <c r="D54" s="159" t="s">
        <v>638</v>
      </c>
      <c r="E54" s="159">
        <v>0</v>
      </c>
      <c r="F54" s="159"/>
      <c r="G54" s="159"/>
      <c r="H54" s="151" t="b">
        <f t="shared" si="0"/>
        <v>0</v>
      </c>
      <c r="I54" s="162"/>
      <c r="J54" s="159"/>
      <c r="K54" s="151" t="str">
        <f t="shared" si="1"/>
        <v>NIC001Restriction of movement (impediments to freedom of movement and/or administrative restrictions)</v>
      </c>
      <c r="L54" s="163">
        <v>43489</v>
      </c>
    </row>
    <row r="55" spans="1:12" ht="15.6" thickTop="1" thickBot="1" x14ac:dyDescent="0.35">
      <c r="A55" s="156" t="s">
        <v>230</v>
      </c>
      <c r="B55" s="157" t="str">
        <f>VLOOKUP(A55,Lists!A:B,2,FALSE)</f>
        <v>NIC001</v>
      </c>
      <c r="C55" s="157" t="str">
        <f>VLOOKUP(A55,Lists!A:D,4,FALSE)</f>
        <v>NIC</v>
      </c>
      <c r="D55" s="157" t="s">
        <v>639</v>
      </c>
      <c r="E55" s="157">
        <v>1</v>
      </c>
      <c r="F55" s="157" t="s">
        <v>891</v>
      </c>
      <c r="G55" s="157" t="s">
        <v>735</v>
      </c>
      <c r="H55" s="151">
        <f t="shared" si="0"/>
        <v>1</v>
      </c>
      <c r="I55" s="161"/>
      <c r="J55" s="157" t="s">
        <v>890</v>
      </c>
      <c r="K55" s="151" t="str">
        <f t="shared" si="1"/>
        <v>NIC001Interference into implementation of humanitarian activities</v>
      </c>
      <c r="L55" s="165">
        <v>43489</v>
      </c>
    </row>
    <row r="56" spans="1:12" ht="15.6" thickTop="1" thickBot="1" x14ac:dyDescent="0.35">
      <c r="A56" s="158" t="s">
        <v>230</v>
      </c>
      <c r="B56" s="159" t="str">
        <f>VLOOKUP(A56,Lists!A:B,2,FALSE)</f>
        <v>NIC001</v>
      </c>
      <c r="C56" s="159" t="str">
        <f>VLOOKUP(A56,Lists!A:D,4,FALSE)</f>
        <v>NIC</v>
      </c>
      <c r="D56" s="159" t="s">
        <v>640</v>
      </c>
      <c r="E56" s="159">
        <v>0</v>
      </c>
      <c r="F56" s="159"/>
      <c r="G56" s="159"/>
      <c r="H56" s="151" t="b">
        <f t="shared" si="0"/>
        <v>0</v>
      </c>
      <c r="I56" s="162"/>
      <c r="J56" s="159"/>
      <c r="K56" s="151" t="str">
        <f t="shared" si="1"/>
        <v>NIC001Violence against personnel, facilities and assets</v>
      </c>
      <c r="L56" s="163">
        <v>43489</v>
      </c>
    </row>
    <row r="57" spans="1:12" ht="15.6" thickTop="1" thickBot="1" x14ac:dyDescent="0.35">
      <c r="A57" s="156" t="s">
        <v>230</v>
      </c>
      <c r="B57" s="157" t="str">
        <f>VLOOKUP(A57,Lists!A:B,2,FALSE)</f>
        <v>NIC001</v>
      </c>
      <c r="C57" s="157" t="str">
        <f>VLOOKUP(A57,Lists!A:D,4,FALSE)</f>
        <v>NIC</v>
      </c>
      <c r="D57" s="157" t="s">
        <v>641</v>
      </c>
      <c r="E57" s="157">
        <v>1</v>
      </c>
      <c r="F57" s="157"/>
      <c r="G57" s="157"/>
      <c r="H57" s="151" t="b">
        <f t="shared" si="0"/>
        <v>0</v>
      </c>
      <c r="I57" s="161"/>
      <c r="J57" s="157" t="s">
        <v>892</v>
      </c>
      <c r="K57" s="151" t="str">
        <f t="shared" si="1"/>
        <v>NIC001Denial of existence of humanitarian needs or entitlements to assistance</v>
      </c>
      <c r="L57" s="165">
        <v>43489</v>
      </c>
    </row>
    <row r="58" spans="1:12" ht="15.6" thickTop="1" thickBot="1" x14ac:dyDescent="0.35">
      <c r="A58" s="158" t="s">
        <v>230</v>
      </c>
      <c r="B58" s="159" t="str">
        <f>VLOOKUP(A58,Lists!A:B,2,FALSE)</f>
        <v>NIC001</v>
      </c>
      <c r="C58" s="159" t="str">
        <f>VLOOKUP(A58,Lists!A:D,4,FALSE)</f>
        <v>NIC</v>
      </c>
      <c r="D58" s="159" t="s">
        <v>642</v>
      </c>
      <c r="E58" s="159">
        <v>0</v>
      </c>
      <c r="F58" s="159"/>
      <c r="G58" s="159"/>
      <c r="H58" s="151" t="b">
        <f t="shared" si="0"/>
        <v>0</v>
      </c>
      <c r="I58" s="162"/>
      <c r="J58" s="159"/>
      <c r="K58" s="151" t="str">
        <f t="shared" si="1"/>
        <v>NIC001Restriction and obstruction of access to services and assistance</v>
      </c>
      <c r="L58" s="163">
        <v>43489</v>
      </c>
    </row>
    <row r="59" spans="1:12" ht="15.6" thickTop="1" thickBot="1" x14ac:dyDescent="0.35">
      <c r="A59" s="156" t="s">
        <v>230</v>
      </c>
      <c r="B59" s="157" t="str">
        <f>VLOOKUP(A59,Lists!A:B,2,FALSE)</f>
        <v>NIC001</v>
      </c>
      <c r="C59" s="157" t="str">
        <f>VLOOKUP(A59,Lists!A:D,4,FALSE)</f>
        <v>NIC</v>
      </c>
      <c r="D59" s="157" t="s">
        <v>643</v>
      </c>
      <c r="E59" s="157">
        <v>2</v>
      </c>
      <c r="F59" s="157" t="s">
        <v>894</v>
      </c>
      <c r="G59" s="157" t="s">
        <v>735</v>
      </c>
      <c r="H59" s="151">
        <f t="shared" si="0"/>
        <v>1</v>
      </c>
      <c r="I59" s="161" t="s">
        <v>895</v>
      </c>
      <c r="J59" s="157" t="s">
        <v>893</v>
      </c>
      <c r="K59" s="151" t="str">
        <f t="shared" si="1"/>
        <v>NIC001Ongoing insecurity/hostilities affecting humanitarian assistance</v>
      </c>
      <c r="L59" s="165">
        <v>43489</v>
      </c>
    </row>
    <row r="60" spans="1:12" ht="15.6" thickTop="1" thickBot="1" x14ac:dyDescent="0.35">
      <c r="A60" s="158" t="s">
        <v>230</v>
      </c>
      <c r="B60" s="159" t="str">
        <f>VLOOKUP(A60,Lists!A:B,2,FALSE)</f>
        <v>NIC001</v>
      </c>
      <c r="C60" s="159" t="str">
        <f>VLOOKUP(A60,Lists!A:D,4,FALSE)</f>
        <v>NIC</v>
      </c>
      <c r="D60" s="159" t="s">
        <v>644</v>
      </c>
      <c r="E60" s="159">
        <v>0</v>
      </c>
      <c r="F60" s="159"/>
      <c r="G60" s="159"/>
      <c r="H60" s="151" t="b">
        <f t="shared" si="0"/>
        <v>0</v>
      </c>
      <c r="I60" s="162"/>
      <c r="J60" s="159"/>
      <c r="K60" s="151" t="str">
        <f t="shared" si="1"/>
        <v xml:space="preserve">NIC001Presence of mines and improvised explosive devices </v>
      </c>
      <c r="L60" s="163">
        <v>43489</v>
      </c>
    </row>
    <row r="61" spans="1:12" ht="15.6" thickTop="1" thickBot="1" x14ac:dyDescent="0.35">
      <c r="A61" s="156" t="s">
        <v>230</v>
      </c>
      <c r="B61" s="157" t="str">
        <f>VLOOKUP(A61,Lists!A:B,2,FALSE)</f>
        <v>NIC001</v>
      </c>
      <c r="C61" s="157" t="str">
        <f>VLOOKUP(A61,Lists!A:D,4,FALSE)</f>
        <v>NIC</v>
      </c>
      <c r="D61" s="157" t="s">
        <v>645</v>
      </c>
      <c r="E61" s="157">
        <v>0</v>
      </c>
      <c r="F61" s="157"/>
      <c r="G61" s="157"/>
      <c r="H61" s="151" t="b">
        <f t="shared" si="0"/>
        <v>0</v>
      </c>
      <c r="I61" s="161"/>
      <c r="J61" s="157"/>
      <c r="K61" s="151" t="str">
        <f t="shared" si="1"/>
        <v>NIC001Physical constraints in the environment (obstacles related to terrain, climate, lack of infrastructure, etc.)</v>
      </c>
      <c r="L61" s="165">
        <v>43489</v>
      </c>
    </row>
    <row r="62" spans="1:12" ht="15.6" thickTop="1" thickBot="1" x14ac:dyDescent="0.35">
      <c r="A62" s="158" t="s">
        <v>197</v>
      </c>
      <c r="B62" s="159" t="str">
        <f>VLOOKUP(A62,Lists!A:B,2,FALSE)</f>
        <v>MLI001</v>
      </c>
      <c r="C62" s="159" t="str">
        <f>VLOOKUP(A62,Lists!A:D,4,FALSE)</f>
        <v>MLI</v>
      </c>
      <c r="D62" s="159" t="s">
        <v>785</v>
      </c>
      <c r="E62" s="159">
        <v>17797399</v>
      </c>
      <c r="F62" s="159" t="s">
        <v>918</v>
      </c>
      <c r="G62" s="159" t="s">
        <v>735</v>
      </c>
      <c r="H62" s="151">
        <f t="shared" si="0"/>
        <v>1</v>
      </c>
      <c r="I62" s="162" t="s">
        <v>919</v>
      </c>
      <c r="J62" s="159" t="s">
        <v>920</v>
      </c>
      <c r="K62" s="151" t="str">
        <f t="shared" si="1"/>
        <v>MLI001Total population in country</v>
      </c>
      <c r="L62" s="163">
        <v>43489</v>
      </c>
    </row>
    <row r="63" spans="1:12" ht="15.6" thickTop="1" thickBot="1" x14ac:dyDescent="0.35">
      <c r="A63" s="156" t="s">
        <v>197</v>
      </c>
      <c r="B63" s="157" t="str">
        <f>VLOOKUP(A63,Lists!A:B,2,FALSE)</f>
        <v>MLI001</v>
      </c>
      <c r="C63" s="157" t="str">
        <f>VLOOKUP(A63,Lists!A:D,4,FALSE)</f>
        <v>MLI</v>
      </c>
      <c r="D63" s="157" t="s">
        <v>455</v>
      </c>
      <c r="E63" s="157">
        <v>1240200</v>
      </c>
      <c r="F63" s="157" t="s">
        <v>921</v>
      </c>
      <c r="G63" s="157" t="s">
        <v>735</v>
      </c>
      <c r="H63" s="151">
        <f t="shared" si="0"/>
        <v>1</v>
      </c>
      <c r="I63" s="161" t="s">
        <v>922</v>
      </c>
      <c r="J63" s="157" t="s">
        <v>923</v>
      </c>
      <c r="K63" s="151" t="str">
        <f t="shared" si="1"/>
        <v>MLI001Landmass affected by disaster</v>
      </c>
      <c r="L63" s="165">
        <v>43489</v>
      </c>
    </row>
    <row r="64" spans="1:12" ht="15.6" thickTop="1" thickBot="1" x14ac:dyDescent="0.35">
      <c r="A64" s="158" t="s">
        <v>197</v>
      </c>
      <c r="B64" s="159" t="str">
        <f>VLOOKUP(A64,Lists!A:B,2,FALSE)</f>
        <v>MLI001</v>
      </c>
      <c r="C64" s="159" t="str">
        <f>VLOOKUP(A64,Lists!A:D,4,FALSE)</f>
        <v>MLI</v>
      </c>
      <c r="D64" s="159" t="s">
        <v>740</v>
      </c>
      <c r="E64" s="159">
        <v>17797399</v>
      </c>
      <c r="F64" s="159" t="s">
        <v>918</v>
      </c>
      <c r="G64" s="159" t="s">
        <v>734</v>
      </c>
      <c r="H64" s="151">
        <f t="shared" si="0"/>
        <v>2</v>
      </c>
      <c r="I64" s="162" t="s">
        <v>919</v>
      </c>
      <c r="J64" s="159" t="s">
        <v>925</v>
      </c>
      <c r="K64" s="151" t="str">
        <f t="shared" si="1"/>
        <v>MLI001People exposed</v>
      </c>
      <c r="L64" s="163">
        <v>43489</v>
      </c>
    </row>
    <row r="65" spans="1:12" ht="15.6" thickTop="1" thickBot="1" x14ac:dyDescent="0.35">
      <c r="A65" s="156" t="s">
        <v>197</v>
      </c>
      <c r="B65" s="157" t="str">
        <f>VLOOKUP(A65,Lists!A:B,2,FALSE)</f>
        <v>MLI001</v>
      </c>
      <c r="C65" s="157" t="str">
        <f>VLOOKUP(A65,Lists!A:D,4,FALSE)</f>
        <v>MLI</v>
      </c>
      <c r="D65" s="157" t="s">
        <v>742</v>
      </c>
      <c r="E65" s="157">
        <v>17797399</v>
      </c>
      <c r="F65" s="157" t="s">
        <v>918</v>
      </c>
      <c r="G65" s="157" t="s">
        <v>734</v>
      </c>
      <c r="H65" s="151">
        <f t="shared" ref="H65:H127" si="2">IF(G65="Low",3,IF(G65="Medium",2,IF(G65="High",1,FALSE)))</f>
        <v>2</v>
      </c>
      <c r="I65" s="161" t="s">
        <v>919</v>
      </c>
      <c r="J65" s="157" t="s">
        <v>925</v>
      </c>
      <c r="K65" s="151" t="str">
        <f t="shared" ref="K65:K127" si="3">B65&amp;""&amp;D65</f>
        <v>MLI001People affected by the crisis</v>
      </c>
      <c r="L65" s="165">
        <v>43489</v>
      </c>
    </row>
    <row r="66" spans="1:12" ht="15.6" thickTop="1" thickBot="1" x14ac:dyDescent="0.35">
      <c r="A66" s="158" t="s">
        <v>197</v>
      </c>
      <c r="B66" s="159" t="str">
        <f>VLOOKUP(A66,Lists!A:B,2,FALSE)</f>
        <v>MLI001</v>
      </c>
      <c r="C66" s="159" t="str">
        <f>VLOOKUP(A66,Lists!A:D,4,FALSE)</f>
        <v>MLI</v>
      </c>
      <c r="D66" s="159" t="s">
        <v>470</v>
      </c>
      <c r="E66" s="159">
        <v>808949</v>
      </c>
      <c r="F66" s="159" t="s">
        <v>924</v>
      </c>
      <c r="G66" s="159" t="s">
        <v>735</v>
      </c>
      <c r="H66" s="151">
        <f t="shared" si="2"/>
        <v>1</v>
      </c>
      <c r="I66" s="162" t="s">
        <v>926</v>
      </c>
      <c r="J66" s="159" t="s">
        <v>927</v>
      </c>
      <c r="K66" s="151" t="str">
        <f t="shared" si="3"/>
        <v>MLI001Total # of crisis related displaced people</v>
      </c>
      <c r="L66" s="163">
        <v>43489</v>
      </c>
    </row>
    <row r="67" spans="1:12" ht="15.6" thickTop="1" thickBot="1" x14ac:dyDescent="0.35">
      <c r="A67" s="156" t="s">
        <v>197</v>
      </c>
      <c r="B67" s="157" t="str">
        <f>VLOOKUP(A67,Lists!A:B,2,FALSE)</f>
        <v>MLI001</v>
      </c>
      <c r="C67" s="157" t="str">
        <f>VLOOKUP(A67,Lists!A:D,4,FALSE)</f>
        <v>MLI</v>
      </c>
      <c r="D67" s="157" t="s">
        <v>661</v>
      </c>
      <c r="E67" s="157">
        <v>0</v>
      </c>
      <c r="F67" s="157"/>
      <c r="G67" s="157"/>
      <c r="H67" s="151" t="b">
        <f t="shared" si="2"/>
        <v>0</v>
      </c>
      <c r="I67" s="161"/>
      <c r="J67" s="157" t="s">
        <v>928</v>
      </c>
      <c r="K67" s="151" t="str">
        <f t="shared" si="3"/>
        <v>MLI001Total # of illness cases reported</v>
      </c>
      <c r="L67" s="165">
        <v>43489</v>
      </c>
    </row>
    <row r="68" spans="1:12" ht="15.6" thickTop="1" thickBot="1" x14ac:dyDescent="0.35">
      <c r="A68" s="158" t="s">
        <v>197</v>
      </c>
      <c r="B68" s="159" t="str">
        <f>VLOOKUP(A68,Lists!A:B,2,FALSE)</f>
        <v>MLI001</v>
      </c>
      <c r="C68" s="159" t="str">
        <f>VLOOKUP(A68,Lists!A:D,4,FALSE)</f>
        <v>MLI</v>
      </c>
      <c r="D68" s="159" t="s">
        <v>743</v>
      </c>
      <c r="E68" s="159">
        <v>130</v>
      </c>
      <c r="F68" s="159" t="s">
        <v>929</v>
      </c>
      <c r="G68" s="159" t="s">
        <v>734</v>
      </c>
      <c r="H68" s="151">
        <f t="shared" si="2"/>
        <v>2</v>
      </c>
      <c r="I68" s="162" t="s">
        <v>930</v>
      </c>
      <c r="J68" s="159" t="s">
        <v>931</v>
      </c>
      <c r="K68" s="151" t="str">
        <f t="shared" si="3"/>
        <v>MLI001Crisis related Injuries</v>
      </c>
      <c r="L68" s="163">
        <v>43489</v>
      </c>
    </row>
    <row r="69" spans="1:12" ht="15.6" thickTop="1" thickBot="1" x14ac:dyDescent="0.35">
      <c r="A69" s="156" t="s">
        <v>197</v>
      </c>
      <c r="B69" s="157" t="str">
        <f>VLOOKUP(A69,Lists!A:B,2,FALSE)</f>
        <v>MLI001</v>
      </c>
      <c r="C69" s="157" t="str">
        <f>VLOOKUP(A69,Lists!A:D,4,FALSE)</f>
        <v>MLI</v>
      </c>
      <c r="D69" s="157" t="s">
        <v>663</v>
      </c>
      <c r="E69" s="157">
        <v>521</v>
      </c>
      <c r="F69" s="157" t="s">
        <v>929</v>
      </c>
      <c r="G69" s="157" t="s">
        <v>734</v>
      </c>
      <c r="H69" s="151">
        <f t="shared" si="2"/>
        <v>2</v>
      </c>
      <c r="I69" s="161" t="s">
        <v>930</v>
      </c>
      <c r="J69" s="157" t="s">
        <v>932</v>
      </c>
      <c r="K69" s="151" t="str">
        <f t="shared" si="3"/>
        <v>MLI001Crisis related fatalities</v>
      </c>
      <c r="L69" s="165">
        <v>43489</v>
      </c>
    </row>
    <row r="70" spans="1:12" ht="15.6" thickTop="1" thickBot="1" x14ac:dyDescent="0.35">
      <c r="A70" s="158" t="s">
        <v>197</v>
      </c>
      <c r="B70" s="159" t="str">
        <f>VLOOKUP(A70,Lists!A:B,2,FALSE)</f>
        <v>MLI001</v>
      </c>
      <c r="C70" s="159" t="str">
        <f>VLOOKUP(A70,Lists!A:D,4,FALSE)</f>
        <v>MLI</v>
      </c>
      <c r="D70" s="159" t="s">
        <v>768</v>
      </c>
      <c r="E70" s="159">
        <v>521</v>
      </c>
      <c r="F70" s="159" t="s">
        <v>929</v>
      </c>
      <c r="G70" s="159" t="s">
        <v>734</v>
      </c>
      <c r="H70" s="151">
        <f t="shared" si="2"/>
        <v>2</v>
      </c>
      <c r="I70" s="162" t="s">
        <v>930</v>
      </c>
      <c r="J70" s="159" t="s">
        <v>932</v>
      </c>
      <c r="K70" s="151" t="str">
        <f t="shared" si="3"/>
        <v>MLI001People killed in all crises</v>
      </c>
      <c r="L70" s="163">
        <v>43489</v>
      </c>
    </row>
    <row r="71" spans="1:12" ht="15.6" thickTop="1" thickBot="1" x14ac:dyDescent="0.35">
      <c r="A71" s="156" t="s">
        <v>197</v>
      </c>
      <c r="B71" s="157" t="str">
        <f>VLOOKUP(A71,Lists!A:B,2,FALSE)</f>
        <v>MLI001</v>
      </c>
      <c r="C71" s="157" t="str">
        <f>VLOOKUP(A71,Lists!A:D,4,FALSE)</f>
        <v>MLI</v>
      </c>
      <c r="D71" s="157" t="s">
        <v>459</v>
      </c>
      <c r="E71" s="157" t="s">
        <v>933</v>
      </c>
      <c r="F71" s="157"/>
      <c r="G71" s="157"/>
      <c r="H71" s="151" t="b">
        <f t="shared" si="2"/>
        <v>0</v>
      </c>
      <c r="I71" s="161"/>
      <c r="J71" s="157" t="s">
        <v>934</v>
      </c>
      <c r="K71" s="151" t="str">
        <f t="shared" si="3"/>
        <v>MLI001Building partially damaged</v>
      </c>
      <c r="L71" s="165">
        <v>43489</v>
      </c>
    </row>
    <row r="72" spans="1:12" ht="15.6" thickTop="1" thickBot="1" x14ac:dyDescent="0.35">
      <c r="A72" s="158" t="s">
        <v>197</v>
      </c>
      <c r="B72" s="159" t="str">
        <f>VLOOKUP(A72,Lists!A:B,2,FALSE)</f>
        <v>MLI001</v>
      </c>
      <c r="C72" s="159" t="str">
        <f>VLOOKUP(A72,Lists!A:D,4,FALSE)</f>
        <v>MLI</v>
      </c>
      <c r="D72" s="159" t="s">
        <v>460</v>
      </c>
      <c r="E72" s="159" t="s">
        <v>933</v>
      </c>
      <c r="F72" s="159"/>
      <c r="G72" s="159"/>
      <c r="H72" s="151" t="b">
        <f t="shared" si="2"/>
        <v>0</v>
      </c>
      <c r="I72" s="162"/>
      <c r="J72" s="159" t="s">
        <v>934</v>
      </c>
      <c r="K72" s="151" t="str">
        <f t="shared" si="3"/>
        <v>MLI001Building totally damaged</v>
      </c>
      <c r="L72" s="163">
        <v>43489</v>
      </c>
    </row>
    <row r="73" spans="1:12" ht="15.6" thickTop="1" thickBot="1" x14ac:dyDescent="0.35">
      <c r="A73" s="156" t="s">
        <v>197</v>
      </c>
      <c r="B73" s="157" t="str">
        <f>VLOOKUP(A73,Lists!A:B,2,FALSE)</f>
        <v>MLI001</v>
      </c>
      <c r="C73" s="157" t="str">
        <f>VLOOKUP(A73,Lists!A:D,4,FALSE)</f>
        <v>MLI</v>
      </c>
      <c r="D73" s="157" t="s">
        <v>745</v>
      </c>
      <c r="E73" s="157" t="s">
        <v>933</v>
      </c>
      <c r="F73" s="157"/>
      <c r="G73" s="157"/>
      <c r="H73" s="151" t="b">
        <f t="shared" si="2"/>
        <v>0</v>
      </c>
      <c r="I73" s="161"/>
      <c r="J73" s="157" t="s">
        <v>934</v>
      </c>
      <c r="K73" s="151" t="str">
        <f t="shared" si="3"/>
        <v>MLI001Economic Losses</v>
      </c>
      <c r="L73" s="165">
        <v>43489</v>
      </c>
    </row>
    <row r="74" spans="1:12" ht="15.6" thickTop="1" thickBot="1" x14ac:dyDescent="0.35">
      <c r="A74" s="158" t="s">
        <v>197</v>
      </c>
      <c r="B74" s="159" t="str">
        <f>VLOOKUP(A74,Lists!A:B,2,FALSE)</f>
        <v>MLI001</v>
      </c>
      <c r="C74" s="159" t="str">
        <f>VLOOKUP(A74,Lists!A:D,4,FALSE)</f>
        <v>MLI</v>
      </c>
      <c r="D74" s="159" t="s">
        <v>755</v>
      </c>
      <c r="E74" s="159">
        <v>5087290</v>
      </c>
      <c r="F74" s="159" t="s">
        <v>936</v>
      </c>
      <c r="G74" s="159" t="s">
        <v>735</v>
      </c>
      <c r="H74" s="151">
        <f t="shared" si="2"/>
        <v>1</v>
      </c>
      <c r="I74" s="162" t="s">
        <v>935</v>
      </c>
      <c r="J74" s="159" t="s">
        <v>937</v>
      </c>
      <c r="K74" s="151" t="str">
        <f t="shared" si="3"/>
        <v>MLI001People in Need</v>
      </c>
      <c r="L74" s="163">
        <v>43124</v>
      </c>
    </row>
    <row r="75" spans="1:12" ht="15.6" thickTop="1" thickBot="1" x14ac:dyDescent="0.35">
      <c r="A75" s="156" t="s">
        <v>197</v>
      </c>
      <c r="B75" s="157" t="str">
        <f>VLOOKUP(A75,Lists!A:B,2,FALSE)</f>
        <v>MLI001</v>
      </c>
      <c r="C75" s="157" t="str">
        <f>VLOOKUP(A75,Lists!A:D,4,FALSE)</f>
        <v>MLI</v>
      </c>
      <c r="D75" s="157" t="s">
        <v>761</v>
      </c>
      <c r="E75" s="157">
        <v>1589537</v>
      </c>
      <c r="F75" s="157" t="s">
        <v>936</v>
      </c>
      <c r="G75" s="157" t="s">
        <v>734</v>
      </c>
      <c r="H75" s="151">
        <f t="shared" si="2"/>
        <v>2</v>
      </c>
      <c r="I75" s="161" t="s">
        <v>935</v>
      </c>
      <c r="J75" s="157" t="s">
        <v>938</v>
      </c>
      <c r="K75" s="151" t="str">
        <f t="shared" si="3"/>
        <v>MLI001People facing minimal humanitarian needs (level 1)</v>
      </c>
      <c r="L75" s="165">
        <v>43489</v>
      </c>
    </row>
    <row r="76" spans="1:12" ht="15.6" thickTop="1" thickBot="1" x14ac:dyDescent="0.35">
      <c r="A76" s="158" t="s">
        <v>197</v>
      </c>
      <c r="B76" s="159" t="str">
        <f>VLOOKUP(A76,Lists!A:B,2,FALSE)</f>
        <v>MLI001</v>
      </c>
      <c r="C76" s="159" t="str">
        <f>VLOOKUP(A76,Lists!A:D,4,FALSE)</f>
        <v>MLI</v>
      </c>
      <c r="D76" s="159" t="s">
        <v>760</v>
      </c>
      <c r="E76" s="159">
        <v>1610199</v>
      </c>
      <c r="F76" s="159" t="s">
        <v>936</v>
      </c>
      <c r="G76" s="159" t="s">
        <v>734</v>
      </c>
      <c r="H76" s="151">
        <f t="shared" si="2"/>
        <v>2</v>
      </c>
      <c r="I76" s="162" t="s">
        <v>935</v>
      </c>
      <c r="J76" s="159" t="s">
        <v>938</v>
      </c>
      <c r="K76" s="151" t="str">
        <f t="shared" si="3"/>
        <v>MLI001People facing stressed humanitarian needs (level 2)</v>
      </c>
      <c r="L76" s="163">
        <v>43489</v>
      </c>
    </row>
    <row r="77" spans="1:12" ht="15.6" thickTop="1" thickBot="1" x14ac:dyDescent="0.35">
      <c r="A77" s="156" t="s">
        <v>197</v>
      </c>
      <c r="B77" s="157" t="str">
        <f>VLOOKUP(A77,Lists!A:B,2,FALSE)</f>
        <v>MLI001</v>
      </c>
      <c r="C77" s="157" t="str">
        <f>VLOOKUP(A77,Lists!A:D,4,FALSE)</f>
        <v>MLI</v>
      </c>
      <c r="D77" s="157" t="s">
        <v>763</v>
      </c>
      <c r="E77" s="157">
        <v>1283723</v>
      </c>
      <c r="F77" s="157" t="s">
        <v>936</v>
      </c>
      <c r="G77" s="157" t="s">
        <v>734</v>
      </c>
      <c r="H77" s="151">
        <f t="shared" si="2"/>
        <v>2</v>
      </c>
      <c r="I77" s="161" t="s">
        <v>935</v>
      </c>
      <c r="J77" s="157" t="s">
        <v>938</v>
      </c>
      <c r="K77" s="151" t="str">
        <f t="shared" si="3"/>
        <v>MLI001People  facing moderate humanitarian needs (level 3)</v>
      </c>
      <c r="L77" s="165">
        <v>43489</v>
      </c>
    </row>
    <row r="78" spans="1:12" ht="15.6" thickTop="1" thickBot="1" x14ac:dyDescent="0.35">
      <c r="A78" s="158" t="s">
        <v>197</v>
      </c>
      <c r="B78" s="159" t="str">
        <f>VLOOKUP(A78,Lists!A:B,2,FALSE)</f>
        <v>MLI001</v>
      </c>
      <c r="C78" s="159" t="str">
        <f>VLOOKUP(A78,Lists!A:D,4,FALSE)</f>
        <v>MLI</v>
      </c>
      <c r="D78" s="159" t="s">
        <v>765</v>
      </c>
      <c r="E78" s="159">
        <v>603831</v>
      </c>
      <c r="F78" s="159" t="s">
        <v>936</v>
      </c>
      <c r="G78" s="159" t="s">
        <v>734</v>
      </c>
      <c r="H78" s="151">
        <f t="shared" si="2"/>
        <v>2</v>
      </c>
      <c r="I78" s="162" t="s">
        <v>935</v>
      </c>
      <c r="J78" s="159" t="s">
        <v>938</v>
      </c>
      <c r="K78" s="151" t="str">
        <f t="shared" si="3"/>
        <v>MLI001People facing severe humanitarian needs (level 4)</v>
      </c>
      <c r="L78" s="163">
        <v>43489</v>
      </c>
    </row>
    <row r="79" spans="1:12" ht="15.6" thickTop="1" thickBot="1" x14ac:dyDescent="0.35">
      <c r="A79" s="156" t="s">
        <v>197</v>
      </c>
      <c r="B79" s="157" t="str">
        <f>VLOOKUP(A79,Lists!A:B,2,FALSE)</f>
        <v>MLI001</v>
      </c>
      <c r="C79" s="157" t="str">
        <f>VLOOKUP(A79,Lists!A:D,4,FALSE)</f>
        <v>MLI</v>
      </c>
      <c r="D79" s="157" t="s">
        <v>766</v>
      </c>
      <c r="E79" s="157">
        <v>0</v>
      </c>
      <c r="F79" s="157" t="s">
        <v>936</v>
      </c>
      <c r="G79" s="157" t="s">
        <v>734</v>
      </c>
      <c r="H79" s="151">
        <f t="shared" si="2"/>
        <v>2</v>
      </c>
      <c r="I79" s="161" t="s">
        <v>935</v>
      </c>
      <c r="J79" s="157" t="s">
        <v>939</v>
      </c>
      <c r="K79" s="151" t="str">
        <f t="shared" si="3"/>
        <v>MLI001People facing extreme humanitarian needs (level 5)</v>
      </c>
      <c r="L79" s="165">
        <v>43489</v>
      </c>
    </row>
    <row r="80" spans="1:12" ht="15.6" thickTop="1" thickBot="1" x14ac:dyDescent="0.35">
      <c r="A80" s="158" t="s">
        <v>197</v>
      </c>
      <c r="B80" s="159" t="str">
        <f>VLOOKUP(A80,Lists!A:B,2,FALSE)</f>
        <v>MLI001</v>
      </c>
      <c r="C80" s="159" t="str">
        <f>VLOOKUP(A80,Lists!A:D,4,FALSE)</f>
        <v>MLI</v>
      </c>
      <c r="D80" s="159" t="s">
        <v>680</v>
      </c>
      <c r="E80" s="159">
        <v>5</v>
      </c>
      <c r="F80" s="159"/>
      <c r="G80" s="159"/>
      <c r="H80" s="151" t="b">
        <f t="shared" si="2"/>
        <v>0</v>
      </c>
      <c r="I80" s="162"/>
      <c r="J80" s="159" t="s">
        <v>940</v>
      </c>
      <c r="K80" s="151" t="str">
        <f t="shared" si="3"/>
        <v>MLI001Crisis affected groups</v>
      </c>
      <c r="L80" s="163">
        <v>43489</v>
      </c>
    </row>
    <row r="81" spans="1:12" ht="15.6" thickTop="1" thickBot="1" x14ac:dyDescent="0.35">
      <c r="A81" s="156" t="s">
        <v>197</v>
      </c>
      <c r="B81" s="157" t="str">
        <f>VLOOKUP(A81,Lists!A:B,2,FALSE)</f>
        <v>MLI001</v>
      </c>
      <c r="C81" s="157" t="str">
        <f>VLOOKUP(A81,Lists!A:D,4,FALSE)</f>
        <v>MLI</v>
      </c>
      <c r="D81" s="157" t="s">
        <v>683</v>
      </c>
      <c r="E81" s="157" t="s">
        <v>933</v>
      </c>
      <c r="F81" s="157"/>
      <c r="G81" s="157"/>
      <c r="H81" s="151" t="b">
        <f t="shared" si="2"/>
        <v>0</v>
      </c>
      <c r="I81" s="161"/>
      <c r="J81" s="157" t="s">
        <v>934</v>
      </c>
      <c r="K81" s="151" t="str">
        <f t="shared" si="3"/>
        <v>MLI001People facing limited access constraints</v>
      </c>
      <c r="L81" s="165">
        <v>43489</v>
      </c>
    </row>
    <row r="82" spans="1:12" ht="15.6" thickTop="1" thickBot="1" x14ac:dyDescent="0.35">
      <c r="A82" s="158" t="s">
        <v>197</v>
      </c>
      <c r="B82" s="159" t="str">
        <f>VLOOKUP(A82,Lists!A:B,2,FALSE)</f>
        <v>MLI001</v>
      </c>
      <c r="C82" s="159" t="str">
        <f>VLOOKUP(A82,Lists!A:D,4,FALSE)</f>
        <v>MLI</v>
      </c>
      <c r="D82" s="159" t="s">
        <v>684</v>
      </c>
      <c r="E82" s="159" t="s">
        <v>933</v>
      </c>
      <c r="F82" s="159"/>
      <c r="G82" s="159"/>
      <c r="H82" s="151" t="b">
        <f t="shared" si="2"/>
        <v>0</v>
      </c>
      <c r="I82" s="162"/>
      <c r="J82" s="159" t="s">
        <v>934</v>
      </c>
      <c r="K82" s="151" t="str">
        <f t="shared" si="3"/>
        <v>MLI001People facing restricted access constraints</v>
      </c>
      <c r="L82" s="163">
        <v>43489</v>
      </c>
    </row>
    <row r="83" spans="1:12" ht="15.6" thickTop="1" thickBot="1" x14ac:dyDescent="0.35">
      <c r="A83" s="156" t="s">
        <v>197</v>
      </c>
      <c r="B83" s="157" t="str">
        <f>VLOOKUP(A83,Lists!A:B,2,FALSE)</f>
        <v>MLI001</v>
      </c>
      <c r="C83" s="157" t="str">
        <f>VLOOKUP(A83,Lists!A:D,4,FALSE)</f>
        <v>MLI</v>
      </c>
      <c r="D83" s="157" t="s">
        <v>637</v>
      </c>
      <c r="E83" s="157">
        <v>0</v>
      </c>
      <c r="F83" s="157" t="s">
        <v>941</v>
      </c>
      <c r="G83" s="157"/>
      <c r="H83" s="151" t="b">
        <f t="shared" si="2"/>
        <v>0</v>
      </c>
      <c r="I83" s="161"/>
      <c r="J83" s="157"/>
      <c r="K83" s="151" t="str">
        <f t="shared" si="3"/>
        <v>MLI001Impediments to entry into country (bureaucratic and administrative)</v>
      </c>
      <c r="L83" s="165">
        <v>43489</v>
      </c>
    </row>
    <row r="84" spans="1:12" ht="15.6" thickTop="1" thickBot="1" x14ac:dyDescent="0.35">
      <c r="A84" s="158" t="s">
        <v>197</v>
      </c>
      <c r="B84" s="159" t="str">
        <f>VLOOKUP(A84,Lists!A:B,2,FALSE)</f>
        <v>MLI001</v>
      </c>
      <c r="C84" s="159" t="str">
        <f>VLOOKUP(A84,Lists!A:D,4,FALSE)</f>
        <v>MLI</v>
      </c>
      <c r="D84" s="159" t="s">
        <v>638</v>
      </c>
      <c r="E84" s="159">
        <v>2</v>
      </c>
      <c r="F84" s="159" t="s">
        <v>941</v>
      </c>
      <c r="G84" s="159"/>
      <c r="H84" s="151" t="b">
        <f t="shared" si="2"/>
        <v>0</v>
      </c>
      <c r="I84" s="162"/>
      <c r="J84" s="159"/>
      <c r="K84" s="151" t="str">
        <f t="shared" si="3"/>
        <v>MLI001Restriction of movement (impediments to freedom of movement and/or administrative restrictions)</v>
      </c>
      <c r="L84" s="163">
        <v>43489</v>
      </c>
    </row>
    <row r="85" spans="1:12" ht="15.6" thickTop="1" thickBot="1" x14ac:dyDescent="0.35">
      <c r="A85" s="156" t="s">
        <v>197</v>
      </c>
      <c r="B85" s="157" t="str">
        <f>VLOOKUP(A85,Lists!A:B,2,FALSE)</f>
        <v>MLI001</v>
      </c>
      <c r="C85" s="157" t="str">
        <f>VLOOKUP(A85,Lists!A:D,4,FALSE)</f>
        <v>MLI</v>
      </c>
      <c r="D85" s="157" t="s">
        <v>639</v>
      </c>
      <c r="E85" s="157">
        <v>0</v>
      </c>
      <c r="F85" s="157" t="s">
        <v>941</v>
      </c>
      <c r="G85" s="157"/>
      <c r="H85" s="151" t="b">
        <f t="shared" si="2"/>
        <v>0</v>
      </c>
      <c r="I85" s="161"/>
      <c r="J85" s="157"/>
      <c r="K85" s="151" t="str">
        <f t="shared" si="3"/>
        <v>MLI001Interference into implementation of humanitarian activities</v>
      </c>
      <c r="L85" s="165">
        <v>43489</v>
      </c>
    </row>
    <row r="86" spans="1:12" ht="15.6" thickTop="1" thickBot="1" x14ac:dyDescent="0.35">
      <c r="A86" s="158" t="s">
        <v>197</v>
      </c>
      <c r="B86" s="159" t="str">
        <f>VLOOKUP(A86,Lists!A:B,2,FALSE)</f>
        <v>MLI001</v>
      </c>
      <c r="C86" s="159" t="str">
        <f>VLOOKUP(A86,Lists!A:D,4,FALSE)</f>
        <v>MLI</v>
      </c>
      <c r="D86" s="159" t="s">
        <v>640</v>
      </c>
      <c r="E86" s="159">
        <v>2</v>
      </c>
      <c r="F86" s="159" t="s">
        <v>941</v>
      </c>
      <c r="G86" s="159"/>
      <c r="H86" s="151" t="b">
        <f t="shared" si="2"/>
        <v>0</v>
      </c>
      <c r="I86" s="162"/>
      <c r="J86" s="159"/>
      <c r="K86" s="151" t="str">
        <f t="shared" si="3"/>
        <v>MLI001Violence against personnel, facilities and assets</v>
      </c>
      <c r="L86" s="163">
        <v>43489</v>
      </c>
    </row>
    <row r="87" spans="1:12" ht="15.6" thickTop="1" thickBot="1" x14ac:dyDescent="0.35">
      <c r="A87" s="156" t="s">
        <v>197</v>
      </c>
      <c r="B87" s="157" t="str">
        <f>VLOOKUP(A87,Lists!A:B,2,FALSE)</f>
        <v>MLI001</v>
      </c>
      <c r="C87" s="157" t="str">
        <f>VLOOKUP(A87,Lists!A:D,4,FALSE)</f>
        <v>MLI</v>
      </c>
      <c r="D87" s="157" t="s">
        <v>641</v>
      </c>
      <c r="E87" s="157">
        <v>0</v>
      </c>
      <c r="F87" s="157" t="s">
        <v>941</v>
      </c>
      <c r="G87" s="157"/>
      <c r="H87" s="151" t="b">
        <f t="shared" si="2"/>
        <v>0</v>
      </c>
      <c r="I87" s="161"/>
      <c r="J87" s="157"/>
      <c r="K87" s="151" t="str">
        <f t="shared" si="3"/>
        <v>MLI001Denial of existence of humanitarian needs or entitlements to assistance</v>
      </c>
      <c r="L87" s="165">
        <v>43489</v>
      </c>
    </row>
    <row r="88" spans="1:12" ht="15.6" thickTop="1" thickBot="1" x14ac:dyDescent="0.35">
      <c r="A88" s="158" t="s">
        <v>197</v>
      </c>
      <c r="B88" s="159" t="str">
        <f>VLOOKUP(A88,Lists!A:B,2,FALSE)</f>
        <v>MLI001</v>
      </c>
      <c r="C88" s="159" t="str">
        <f>VLOOKUP(A88,Lists!A:D,4,FALSE)</f>
        <v>MLI</v>
      </c>
      <c r="D88" s="159" t="s">
        <v>642</v>
      </c>
      <c r="E88" s="159">
        <v>2</v>
      </c>
      <c r="F88" s="159" t="s">
        <v>941</v>
      </c>
      <c r="G88" s="159"/>
      <c r="H88" s="151" t="b">
        <f t="shared" si="2"/>
        <v>0</v>
      </c>
      <c r="I88" s="162"/>
      <c r="J88" s="159"/>
      <c r="K88" s="151" t="str">
        <f t="shared" si="3"/>
        <v>MLI001Restriction and obstruction of access to services and assistance</v>
      </c>
      <c r="L88" s="163">
        <v>43489</v>
      </c>
    </row>
    <row r="89" spans="1:12" ht="15.6" thickTop="1" thickBot="1" x14ac:dyDescent="0.35">
      <c r="A89" s="156" t="s">
        <v>197</v>
      </c>
      <c r="B89" s="157" t="str">
        <f>VLOOKUP(A89,Lists!A:B,2,FALSE)</f>
        <v>MLI001</v>
      </c>
      <c r="C89" s="157" t="str">
        <f>VLOOKUP(A89,Lists!A:D,4,FALSE)</f>
        <v>MLI</v>
      </c>
      <c r="D89" s="157" t="s">
        <v>643</v>
      </c>
      <c r="E89" s="157">
        <v>3</v>
      </c>
      <c r="F89" s="157" t="s">
        <v>941</v>
      </c>
      <c r="G89" s="157"/>
      <c r="H89" s="151" t="b">
        <f t="shared" si="2"/>
        <v>0</v>
      </c>
      <c r="I89" s="161"/>
      <c r="J89" s="157"/>
      <c r="K89" s="151" t="str">
        <f t="shared" si="3"/>
        <v>MLI001Ongoing insecurity/hostilities affecting humanitarian assistance</v>
      </c>
      <c r="L89" s="165">
        <v>43489</v>
      </c>
    </row>
    <row r="90" spans="1:12" ht="15.6" thickTop="1" thickBot="1" x14ac:dyDescent="0.35">
      <c r="A90" s="158" t="s">
        <v>197</v>
      </c>
      <c r="B90" s="159" t="str">
        <f>VLOOKUP(A90,Lists!A:B,2,FALSE)</f>
        <v>MLI001</v>
      </c>
      <c r="C90" s="159" t="str">
        <f>VLOOKUP(A90,Lists!A:D,4,FALSE)</f>
        <v>MLI</v>
      </c>
      <c r="D90" s="159" t="s">
        <v>644</v>
      </c>
      <c r="E90" s="159">
        <v>2</v>
      </c>
      <c r="F90" s="159" t="s">
        <v>941</v>
      </c>
      <c r="G90" s="159"/>
      <c r="H90" s="151" t="b">
        <f t="shared" si="2"/>
        <v>0</v>
      </c>
      <c r="I90" s="162"/>
      <c r="J90" s="159"/>
      <c r="K90" s="151" t="str">
        <f t="shared" si="3"/>
        <v xml:space="preserve">MLI001Presence of mines and improvised explosive devices </v>
      </c>
      <c r="L90" s="163">
        <v>43489</v>
      </c>
    </row>
    <row r="91" spans="1:12" ht="15.6" thickTop="1" thickBot="1" x14ac:dyDescent="0.35">
      <c r="A91" s="156" t="s">
        <v>197</v>
      </c>
      <c r="B91" s="157" t="str">
        <f>VLOOKUP(A91,Lists!A:B,2,FALSE)</f>
        <v>MLI001</v>
      </c>
      <c r="C91" s="157" t="str">
        <f>VLOOKUP(A91,Lists!A:D,4,FALSE)</f>
        <v>MLI</v>
      </c>
      <c r="D91" s="157" t="s">
        <v>645</v>
      </c>
      <c r="E91" s="157">
        <v>1</v>
      </c>
      <c r="F91" s="157" t="s">
        <v>941</v>
      </c>
      <c r="G91" s="157"/>
      <c r="H91" s="151" t="b">
        <f t="shared" si="2"/>
        <v>0</v>
      </c>
      <c r="I91" s="161"/>
      <c r="J91" s="157"/>
      <c r="K91" s="151" t="str">
        <f t="shared" si="3"/>
        <v>MLI001Physical constraints in the environment (obstacles related to terrain, climate, lack of infrastructure, etc.)</v>
      </c>
      <c r="L91" s="165">
        <v>43489</v>
      </c>
    </row>
    <row r="92" spans="1:12" ht="15.6" thickTop="1" thickBot="1" x14ac:dyDescent="0.35">
      <c r="A92" s="158" t="s">
        <v>1290</v>
      </c>
      <c r="B92" s="159" t="str">
        <f>VLOOKUP(A92,Lists!A:B,2,FALSE)</f>
        <v>SEN002</v>
      </c>
      <c r="C92" s="159" t="str">
        <f>VLOOKUP(A92,Lists!A:D,4,FALSE)</f>
        <v>SEN</v>
      </c>
      <c r="D92" s="159" t="s">
        <v>455</v>
      </c>
      <c r="E92" s="159">
        <v>196722</v>
      </c>
      <c r="F92" s="159" t="s">
        <v>942</v>
      </c>
      <c r="G92" s="159" t="s">
        <v>735</v>
      </c>
      <c r="H92" s="151">
        <f t="shared" si="2"/>
        <v>1</v>
      </c>
      <c r="I92" s="162" t="s">
        <v>943</v>
      </c>
      <c r="J92" s="159" t="s">
        <v>944</v>
      </c>
      <c r="K92" s="151" t="str">
        <f t="shared" si="3"/>
        <v>SEN002Landmass affected by disaster</v>
      </c>
      <c r="L92" s="163">
        <v>43490</v>
      </c>
    </row>
    <row r="93" spans="1:12" ht="15.6" thickTop="1" thickBot="1" x14ac:dyDescent="0.35">
      <c r="A93" s="156" t="s">
        <v>1290</v>
      </c>
      <c r="B93" s="157" t="str">
        <f>VLOOKUP(A93,Lists!A:B,2,FALSE)</f>
        <v>SEN002</v>
      </c>
      <c r="C93" s="157" t="str">
        <f>VLOOKUP(A93,Lists!A:D,4,FALSE)</f>
        <v>SEN</v>
      </c>
      <c r="D93" s="157" t="s">
        <v>740</v>
      </c>
      <c r="E93" s="157">
        <v>15722373</v>
      </c>
      <c r="F93" s="157" t="s">
        <v>945</v>
      </c>
      <c r="G93" s="157" t="s">
        <v>735</v>
      </c>
      <c r="H93" s="151">
        <f t="shared" si="2"/>
        <v>1</v>
      </c>
      <c r="I93" s="161" t="s">
        <v>946</v>
      </c>
      <c r="J93" s="157" t="s">
        <v>867</v>
      </c>
      <c r="K93" s="151" t="str">
        <f t="shared" si="3"/>
        <v>SEN002People exposed</v>
      </c>
      <c r="L93" s="165">
        <v>43490</v>
      </c>
    </row>
    <row r="94" spans="1:12" ht="15.6" thickTop="1" thickBot="1" x14ac:dyDescent="0.35">
      <c r="A94" s="158" t="s">
        <v>1290</v>
      </c>
      <c r="B94" s="159" t="str">
        <f>VLOOKUP(A94,Lists!A:B,2,FALSE)</f>
        <v>SEN002</v>
      </c>
      <c r="C94" s="159" t="str">
        <f>VLOOKUP(A94,Lists!A:D,4,FALSE)</f>
        <v>SEN</v>
      </c>
      <c r="D94" s="159" t="s">
        <v>742</v>
      </c>
      <c r="E94" s="159">
        <v>13060609</v>
      </c>
      <c r="F94" s="159" t="s">
        <v>947</v>
      </c>
      <c r="G94" s="159" t="s">
        <v>735</v>
      </c>
      <c r="H94" s="151">
        <f t="shared" si="2"/>
        <v>1</v>
      </c>
      <c r="I94" s="162" t="s">
        <v>948</v>
      </c>
      <c r="J94" s="159" t="s">
        <v>949</v>
      </c>
      <c r="K94" s="151" t="str">
        <f t="shared" si="3"/>
        <v>SEN002People affected by the crisis</v>
      </c>
      <c r="L94" s="163">
        <v>43490</v>
      </c>
    </row>
    <row r="95" spans="1:12" ht="15.6" thickTop="1" thickBot="1" x14ac:dyDescent="0.35">
      <c r="A95" s="156" t="s">
        <v>1290</v>
      </c>
      <c r="B95" s="157" t="str">
        <f>VLOOKUP(A95,Lists!A:B,2,FALSE)</f>
        <v>SEN002</v>
      </c>
      <c r="C95" s="157" t="str">
        <f>VLOOKUP(A95,Lists!A:D,4,FALSE)</f>
        <v>SEN</v>
      </c>
      <c r="D95" s="157" t="s">
        <v>755</v>
      </c>
      <c r="E95" s="157">
        <v>3460148</v>
      </c>
      <c r="F95" s="157" t="s">
        <v>947</v>
      </c>
      <c r="G95" s="157" t="s">
        <v>735</v>
      </c>
      <c r="H95" s="151">
        <f t="shared" si="2"/>
        <v>1</v>
      </c>
      <c r="I95" s="161" t="s">
        <v>948</v>
      </c>
      <c r="J95" s="157" t="s">
        <v>876</v>
      </c>
      <c r="K95" s="151" t="str">
        <f t="shared" si="3"/>
        <v>SEN002People in Need</v>
      </c>
      <c r="L95" s="165">
        <v>43490</v>
      </c>
    </row>
    <row r="96" spans="1:12" ht="15.6" thickTop="1" thickBot="1" x14ac:dyDescent="0.35">
      <c r="A96" s="158" t="s">
        <v>1290</v>
      </c>
      <c r="B96" s="159" t="str">
        <f>VLOOKUP(A96,Lists!A:B,2,FALSE)</f>
        <v>SEN002</v>
      </c>
      <c r="C96" s="159" t="str">
        <f>VLOOKUP(A96,Lists!A:D,4,FALSE)</f>
        <v>SEN</v>
      </c>
      <c r="D96" s="159" t="s">
        <v>760</v>
      </c>
      <c r="E96" s="159">
        <v>3084437</v>
      </c>
      <c r="F96" s="159" t="s">
        <v>947</v>
      </c>
      <c r="G96" s="159" t="s">
        <v>735</v>
      </c>
      <c r="H96" s="151">
        <f t="shared" si="2"/>
        <v>1</v>
      </c>
      <c r="I96" s="162" t="s">
        <v>948</v>
      </c>
      <c r="J96" s="159" t="s">
        <v>950</v>
      </c>
      <c r="K96" s="151" t="str">
        <f t="shared" si="3"/>
        <v>SEN002People facing stressed humanitarian needs (level 2)</v>
      </c>
      <c r="L96" s="163">
        <v>43490</v>
      </c>
    </row>
    <row r="97" spans="1:12" ht="15.6" thickTop="1" thickBot="1" x14ac:dyDescent="0.35">
      <c r="A97" s="156" t="s">
        <v>1290</v>
      </c>
      <c r="B97" s="157" t="str">
        <f>VLOOKUP(A97,Lists!A:B,2,FALSE)</f>
        <v>SEN002</v>
      </c>
      <c r="C97" s="157" t="str">
        <f>VLOOKUP(A97,Lists!A:D,4,FALSE)</f>
        <v>SEN</v>
      </c>
      <c r="D97" s="157" t="s">
        <v>763</v>
      </c>
      <c r="E97" s="157">
        <v>375711</v>
      </c>
      <c r="F97" s="157" t="s">
        <v>947</v>
      </c>
      <c r="G97" s="157" t="s">
        <v>735</v>
      </c>
      <c r="H97" s="151">
        <f t="shared" si="2"/>
        <v>1</v>
      </c>
      <c r="I97" s="161" t="s">
        <v>948</v>
      </c>
      <c r="J97" s="157" t="s">
        <v>951</v>
      </c>
      <c r="K97" s="151" t="str">
        <f t="shared" si="3"/>
        <v>SEN002People  facing moderate humanitarian needs (level 3)</v>
      </c>
      <c r="L97" s="165">
        <v>43490</v>
      </c>
    </row>
    <row r="98" spans="1:12" ht="15.6" thickTop="1" thickBot="1" x14ac:dyDescent="0.35">
      <c r="A98" s="158" t="s">
        <v>230</v>
      </c>
      <c r="B98" s="159" t="str">
        <f>VLOOKUP(A98,Lists!A:B,2,FALSE)</f>
        <v>NIC001</v>
      </c>
      <c r="C98" s="159" t="str">
        <f>VLOOKUP(A98,Lists!A:D,4,FALSE)</f>
        <v>NIC</v>
      </c>
      <c r="D98" s="159" t="s">
        <v>743</v>
      </c>
      <c r="E98" s="159" t="s">
        <v>445</v>
      </c>
      <c r="F98" s="159"/>
      <c r="G98" s="159"/>
      <c r="H98" s="151" t="b">
        <f t="shared" si="2"/>
        <v>0</v>
      </c>
      <c r="I98" s="162"/>
      <c r="J98" s="159" t="s">
        <v>909</v>
      </c>
      <c r="K98" s="151" t="str">
        <f t="shared" si="3"/>
        <v>NIC001Crisis related Injuries</v>
      </c>
      <c r="L98" s="163">
        <v>43490</v>
      </c>
    </row>
    <row r="99" spans="1:12" ht="15.6" thickTop="1" thickBot="1" x14ac:dyDescent="0.35">
      <c r="A99" s="156" t="s">
        <v>230</v>
      </c>
      <c r="B99" s="157" t="str">
        <f>VLOOKUP(A99,Lists!A:B,2,FALSE)</f>
        <v>NIC001</v>
      </c>
      <c r="C99" s="157" t="str">
        <f>VLOOKUP(A99,Lists!A:D,4,FALSE)</f>
        <v>NIC</v>
      </c>
      <c r="D99" s="157" t="s">
        <v>663</v>
      </c>
      <c r="E99" s="157" t="s">
        <v>445</v>
      </c>
      <c r="F99" s="157"/>
      <c r="G99" s="157"/>
      <c r="H99" s="151" t="b">
        <f t="shared" si="2"/>
        <v>0</v>
      </c>
      <c r="I99" s="161"/>
      <c r="J99" s="157" t="s">
        <v>910</v>
      </c>
      <c r="K99" s="151" t="str">
        <f t="shared" si="3"/>
        <v>NIC001Crisis related fatalities</v>
      </c>
      <c r="L99" s="165">
        <v>43490</v>
      </c>
    </row>
    <row r="100" spans="1:12" ht="15.6" thickTop="1" thickBot="1" x14ac:dyDescent="0.35">
      <c r="A100" s="158" t="s">
        <v>230</v>
      </c>
      <c r="B100" s="159" t="str">
        <f>VLOOKUP(A100,Lists!A:B,2,FALSE)</f>
        <v>NIC001</v>
      </c>
      <c r="C100" s="159" t="str">
        <f>VLOOKUP(A100,Lists!A:D,4,FALSE)</f>
        <v>NIC</v>
      </c>
      <c r="D100" s="159" t="s">
        <v>768</v>
      </c>
      <c r="E100" s="159" t="s">
        <v>445</v>
      </c>
      <c r="F100" s="159"/>
      <c r="G100" s="159"/>
      <c r="H100" s="151" t="b">
        <f t="shared" si="2"/>
        <v>0</v>
      </c>
      <c r="I100" s="162"/>
      <c r="J100" s="159" t="s">
        <v>911</v>
      </c>
      <c r="K100" s="151" t="str">
        <f t="shared" si="3"/>
        <v>NIC001People killed in all crises</v>
      </c>
      <c r="L100" s="163">
        <v>43490</v>
      </c>
    </row>
    <row r="101" spans="1:12" ht="15.6" thickTop="1" thickBot="1" x14ac:dyDescent="0.35">
      <c r="A101" s="156" t="s">
        <v>1293</v>
      </c>
      <c r="B101" s="157" t="str">
        <f>VLOOKUP(A101,Lists!A:B,2,FALSE)</f>
        <v>NGA004</v>
      </c>
      <c r="C101" s="157" t="str">
        <f>VLOOKUP(A101,Lists!A:D,4,FALSE)</f>
        <v>NGA</v>
      </c>
      <c r="D101" s="157" t="s">
        <v>785</v>
      </c>
      <c r="E101" s="157">
        <v>187624895</v>
      </c>
      <c r="F101" s="157" t="s">
        <v>958</v>
      </c>
      <c r="G101" s="157" t="s">
        <v>735</v>
      </c>
      <c r="H101" s="151">
        <f t="shared" si="2"/>
        <v>1</v>
      </c>
      <c r="I101" s="161" t="s">
        <v>953</v>
      </c>
      <c r="J101" s="157" t="s">
        <v>954</v>
      </c>
      <c r="K101" s="151" t="str">
        <f t="shared" si="3"/>
        <v>NGA004Total population in country</v>
      </c>
      <c r="L101" s="165">
        <v>43490</v>
      </c>
    </row>
    <row r="102" spans="1:12" ht="15.6" thickTop="1" thickBot="1" x14ac:dyDescent="0.35">
      <c r="A102" s="158" t="s">
        <v>1293</v>
      </c>
      <c r="B102" s="159" t="str">
        <f>VLOOKUP(A102,Lists!A:B,2,FALSE)</f>
        <v>NGA004</v>
      </c>
      <c r="C102" s="159" t="str">
        <f>VLOOKUP(A102,Lists!A:D,4,FALSE)</f>
        <v>NGA</v>
      </c>
      <c r="D102" s="159" t="s">
        <v>455</v>
      </c>
      <c r="E102" s="159">
        <v>157918</v>
      </c>
      <c r="F102" s="159" t="s">
        <v>956</v>
      </c>
      <c r="G102" s="159" t="s">
        <v>735</v>
      </c>
      <c r="H102" s="151">
        <f t="shared" si="2"/>
        <v>1</v>
      </c>
      <c r="I102" s="162" t="s">
        <v>957</v>
      </c>
      <c r="J102" s="159" t="s">
        <v>955</v>
      </c>
      <c r="K102" s="151" t="str">
        <f t="shared" si="3"/>
        <v>NGA004Landmass affected by disaster</v>
      </c>
      <c r="L102" s="163">
        <v>43490</v>
      </c>
    </row>
    <row r="103" spans="1:12" ht="15.6" thickTop="1" thickBot="1" x14ac:dyDescent="0.35">
      <c r="A103" s="156" t="s">
        <v>1293</v>
      </c>
      <c r="B103" s="157" t="str">
        <f>VLOOKUP(A103,Lists!A:B,2,FALSE)</f>
        <v>NGA004</v>
      </c>
      <c r="C103" s="157" t="str">
        <f>VLOOKUP(A103,Lists!A:D,4,FALSE)</f>
        <v>NGA</v>
      </c>
      <c r="D103" s="157" t="s">
        <v>740</v>
      </c>
      <c r="E103" s="157">
        <v>13012034</v>
      </c>
      <c r="F103" s="157" t="s">
        <v>958</v>
      </c>
      <c r="G103" s="157" t="s">
        <v>735</v>
      </c>
      <c r="H103" s="151">
        <f t="shared" si="2"/>
        <v>1</v>
      </c>
      <c r="I103" s="161" t="s">
        <v>953</v>
      </c>
      <c r="J103" s="157" t="s">
        <v>959</v>
      </c>
      <c r="K103" s="151" t="str">
        <f t="shared" si="3"/>
        <v>NGA004People exposed</v>
      </c>
      <c r="L103" s="165">
        <v>43490</v>
      </c>
    </row>
    <row r="104" spans="1:12" ht="15.6" thickTop="1" thickBot="1" x14ac:dyDescent="0.35">
      <c r="A104" s="158" t="s">
        <v>1293</v>
      </c>
      <c r="B104" s="159" t="str">
        <f>VLOOKUP(A104,Lists!A:B,2,FALSE)</f>
        <v>NGA004</v>
      </c>
      <c r="C104" s="159" t="str">
        <f>VLOOKUP(A104,Lists!A:D,4,FALSE)</f>
        <v>NGA</v>
      </c>
      <c r="D104" s="159" t="s">
        <v>742</v>
      </c>
      <c r="E104" s="159">
        <v>13012034</v>
      </c>
      <c r="F104" s="159" t="s">
        <v>958</v>
      </c>
      <c r="G104" s="159" t="s">
        <v>735</v>
      </c>
      <c r="H104" s="151">
        <f t="shared" si="2"/>
        <v>1</v>
      </c>
      <c r="I104" s="162" t="s">
        <v>957</v>
      </c>
      <c r="J104" s="159" t="s">
        <v>960</v>
      </c>
      <c r="K104" s="151" t="str">
        <f t="shared" si="3"/>
        <v>NGA004People affected by the crisis</v>
      </c>
      <c r="L104" s="163">
        <v>43490</v>
      </c>
    </row>
    <row r="105" spans="1:12" ht="15.6" thickTop="1" thickBot="1" x14ac:dyDescent="0.35">
      <c r="A105" s="156" t="s">
        <v>1293</v>
      </c>
      <c r="B105" s="157" t="str">
        <f>VLOOKUP(A105,Lists!A:B,2,FALSE)</f>
        <v>NGA004</v>
      </c>
      <c r="C105" s="157" t="str">
        <f>VLOOKUP(A105,Lists!A:D,4,FALSE)</f>
        <v>NGA</v>
      </c>
      <c r="D105" s="157" t="s">
        <v>470</v>
      </c>
      <c r="E105" s="157">
        <v>2197929</v>
      </c>
      <c r="F105" s="157" t="s">
        <v>962</v>
      </c>
      <c r="G105" s="157" t="s">
        <v>735</v>
      </c>
      <c r="H105" s="151">
        <f t="shared" si="2"/>
        <v>1</v>
      </c>
      <c r="I105" s="161" t="s">
        <v>963</v>
      </c>
      <c r="J105" s="157" t="s">
        <v>961</v>
      </c>
      <c r="K105" s="151" t="str">
        <f t="shared" si="3"/>
        <v>NGA004Total # of crisis related displaced people</v>
      </c>
      <c r="L105" s="165">
        <v>43490</v>
      </c>
    </row>
    <row r="106" spans="1:12" ht="15.6" thickTop="1" thickBot="1" x14ac:dyDescent="0.35">
      <c r="A106" s="158" t="s">
        <v>1293</v>
      </c>
      <c r="B106" s="159" t="str">
        <f>VLOOKUP(A106,Lists!A:B,2,FALSE)</f>
        <v>NGA004</v>
      </c>
      <c r="C106" s="159" t="str">
        <f>VLOOKUP(A106,Lists!A:D,4,FALSE)</f>
        <v>NGA</v>
      </c>
      <c r="D106" s="159" t="s">
        <v>743</v>
      </c>
      <c r="E106" s="159" t="s">
        <v>445</v>
      </c>
      <c r="F106" s="159"/>
      <c r="G106" s="159"/>
      <c r="H106" s="151" t="b">
        <f t="shared" si="2"/>
        <v>0</v>
      </c>
      <c r="I106" s="162"/>
      <c r="J106" s="159" t="s">
        <v>934</v>
      </c>
      <c r="K106" s="151" t="str">
        <f t="shared" si="3"/>
        <v>NGA004Crisis related Injuries</v>
      </c>
      <c r="L106" s="163">
        <v>43490</v>
      </c>
    </row>
    <row r="107" spans="1:12" ht="15.6" thickTop="1" thickBot="1" x14ac:dyDescent="0.35">
      <c r="A107" s="156" t="s">
        <v>1293</v>
      </c>
      <c r="B107" s="157" t="str">
        <f>VLOOKUP(A107,Lists!A:B,2,FALSE)</f>
        <v>NGA004</v>
      </c>
      <c r="C107" s="157" t="str">
        <f>VLOOKUP(A107,Lists!A:D,4,FALSE)</f>
        <v>NGA</v>
      </c>
      <c r="D107" s="157" t="s">
        <v>663</v>
      </c>
      <c r="E107" s="157">
        <v>367</v>
      </c>
      <c r="F107" s="157" t="s">
        <v>965</v>
      </c>
      <c r="G107" s="157" t="s">
        <v>734</v>
      </c>
      <c r="H107" s="151">
        <f t="shared" si="2"/>
        <v>2</v>
      </c>
      <c r="I107" s="161"/>
      <c r="J107" s="157" t="s">
        <v>964</v>
      </c>
      <c r="K107" s="151" t="str">
        <f t="shared" si="3"/>
        <v>NGA004Crisis related fatalities</v>
      </c>
      <c r="L107" s="165">
        <v>43490</v>
      </c>
    </row>
    <row r="108" spans="1:12" ht="15.6" thickTop="1" thickBot="1" x14ac:dyDescent="0.35">
      <c r="A108" s="158" t="s">
        <v>1293</v>
      </c>
      <c r="B108" s="159" t="str">
        <f>VLOOKUP(A108,Lists!A:B,2,FALSE)</f>
        <v>NGA004</v>
      </c>
      <c r="C108" s="159" t="str">
        <f>VLOOKUP(A108,Lists!A:D,4,FALSE)</f>
        <v>NGA</v>
      </c>
      <c r="D108" s="159" t="s">
        <v>768</v>
      </c>
      <c r="E108" s="159">
        <v>2844</v>
      </c>
      <c r="F108" s="159" t="s">
        <v>965</v>
      </c>
      <c r="G108" s="159" t="s">
        <v>734</v>
      </c>
      <c r="H108" s="151">
        <f t="shared" si="2"/>
        <v>2</v>
      </c>
      <c r="I108" s="162"/>
      <c r="J108" s="159" t="s">
        <v>966</v>
      </c>
      <c r="K108" s="151" t="str">
        <f t="shared" si="3"/>
        <v>NGA004People killed in all crises</v>
      </c>
      <c r="L108" s="163">
        <v>43490</v>
      </c>
    </row>
    <row r="109" spans="1:12" ht="15.6" thickTop="1" thickBot="1" x14ac:dyDescent="0.35">
      <c r="A109" s="156" t="s">
        <v>1293</v>
      </c>
      <c r="B109" s="157" t="str">
        <f>VLOOKUP(A109,Lists!A:B,2,FALSE)</f>
        <v>NGA004</v>
      </c>
      <c r="C109" s="157" t="str">
        <f>VLOOKUP(A109,Lists!A:D,4,FALSE)</f>
        <v>NGA</v>
      </c>
      <c r="D109" s="157" t="s">
        <v>459</v>
      </c>
      <c r="E109" s="157" t="s">
        <v>445</v>
      </c>
      <c r="F109" s="157"/>
      <c r="G109" s="157"/>
      <c r="H109" s="151" t="b">
        <f t="shared" si="2"/>
        <v>0</v>
      </c>
      <c r="I109" s="161"/>
      <c r="J109" s="157"/>
      <c r="K109" s="151" t="str">
        <f t="shared" si="3"/>
        <v>NGA004Building partially damaged</v>
      </c>
      <c r="L109" s="165">
        <v>43490</v>
      </c>
    </row>
    <row r="110" spans="1:12" ht="15.6" thickTop="1" thickBot="1" x14ac:dyDescent="0.35">
      <c r="A110" s="158" t="s">
        <v>1293</v>
      </c>
      <c r="B110" s="159" t="str">
        <f>VLOOKUP(A110,Lists!A:B,2,FALSE)</f>
        <v>NGA004</v>
      </c>
      <c r="C110" s="159" t="str">
        <f>VLOOKUP(A110,Lists!A:D,4,FALSE)</f>
        <v>NGA</v>
      </c>
      <c r="D110" s="159" t="s">
        <v>460</v>
      </c>
      <c r="E110" s="159">
        <v>4300</v>
      </c>
      <c r="F110" s="159" t="s">
        <v>968</v>
      </c>
      <c r="G110" s="159" t="s">
        <v>734</v>
      </c>
      <c r="H110" s="151">
        <f t="shared" si="2"/>
        <v>2</v>
      </c>
      <c r="I110" s="162" t="s">
        <v>969</v>
      </c>
      <c r="J110" s="159" t="s">
        <v>967</v>
      </c>
      <c r="K110" s="151" t="str">
        <f t="shared" si="3"/>
        <v>NGA004Building totally damaged</v>
      </c>
      <c r="L110" s="163">
        <v>43490</v>
      </c>
    </row>
    <row r="111" spans="1:12" ht="15.6" thickTop="1" thickBot="1" x14ac:dyDescent="0.35">
      <c r="A111" s="156" t="s">
        <v>1293</v>
      </c>
      <c r="B111" s="157" t="str">
        <f>VLOOKUP(A111,Lists!A:B,2,FALSE)</f>
        <v>NGA004</v>
      </c>
      <c r="C111" s="157" t="str">
        <f>VLOOKUP(A111,Lists!A:D,4,FALSE)</f>
        <v>NGA</v>
      </c>
      <c r="D111" s="157" t="s">
        <v>745</v>
      </c>
      <c r="E111" s="157" t="s">
        <v>445</v>
      </c>
      <c r="F111" s="157"/>
      <c r="G111" s="157"/>
      <c r="H111" s="151" t="b">
        <f t="shared" si="2"/>
        <v>0</v>
      </c>
      <c r="I111" s="161"/>
      <c r="J111" s="157" t="s">
        <v>970</v>
      </c>
      <c r="K111" s="151" t="str">
        <f t="shared" si="3"/>
        <v>NGA004Economic Losses</v>
      </c>
      <c r="L111" s="165">
        <v>43490</v>
      </c>
    </row>
    <row r="112" spans="1:12" ht="15.6" thickTop="1" thickBot="1" x14ac:dyDescent="0.35">
      <c r="A112" s="158" t="s">
        <v>1293</v>
      </c>
      <c r="B112" s="159" t="str">
        <f>VLOOKUP(A112,Lists!A:B,2,FALSE)</f>
        <v>NGA004</v>
      </c>
      <c r="C112" s="159" t="str">
        <f>VLOOKUP(A112,Lists!A:D,4,FALSE)</f>
        <v>NGA</v>
      </c>
      <c r="D112" s="159" t="s">
        <v>755</v>
      </c>
      <c r="E112" s="159">
        <v>7124606.4968362609</v>
      </c>
      <c r="F112" s="159" t="s">
        <v>2565</v>
      </c>
      <c r="G112" s="159" t="s">
        <v>735</v>
      </c>
      <c r="H112" s="151">
        <f t="shared" si="2"/>
        <v>1</v>
      </c>
      <c r="I112" s="162" t="s">
        <v>2566</v>
      </c>
      <c r="J112" s="159" t="s">
        <v>971</v>
      </c>
      <c r="K112" s="151" t="str">
        <f t="shared" si="3"/>
        <v>NGA004People in Need</v>
      </c>
      <c r="L112" s="163">
        <v>43490</v>
      </c>
    </row>
    <row r="113" spans="1:12" ht="15.6" thickTop="1" thickBot="1" x14ac:dyDescent="0.35">
      <c r="A113" s="156" t="s">
        <v>1293</v>
      </c>
      <c r="B113" s="157" t="str">
        <f>VLOOKUP(A113,Lists!A:B,2,FALSE)</f>
        <v>NGA004</v>
      </c>
      <c r="C113" s="157" t="str">
        <f>VLOOKUP(A113,Lists!A:D,4,FALSE)</f>
        <v>NGA</v>
      </c>
      <c r="D113" s="157" t="s">
        <v>761</v>
      </c>
      <c r="E113" s="157">
        <v>0</v>
      </c>
      <c r="F113" s="157" t="s">
        <v>2565</v>
      </c>
      <c r="G113" s="157" t="s">
        <v>735</v>
      </c>
      <c r="H113" s="151">
        <f t="shared" si="2"/>
        <v>1</v>
      </c>
      <c r="I113" s="161" t="s">
        <v>2566</v>
      </c>
      <c r="J113" s="157"/>
      <c r="K113" s="151" t="str">
        <f t="shared" si="3"/>
        <v>NGA004People facing minimal humanitarian needs (level 1)</v>
      </c>
      <c r="L113" s="165">
        <v>43490</v>
      </c>
    </row>
    <row r="114" spans="1:12" ht="15.6" thickTop="1" thickBot="1" x14ac:dyDescent="0.35">
      <c r="A114" s="158" t="s">
        <v>1293</v>
      </c>
      <c r="B114" s="159" t="str">
        <f>VLOOKUP(A114,Lists!A:B,2,FALSE)</f>
        <v>NGA004</v>
      </c>
      <c r="C114" s="159" t="str">
        <f>VLOOKUP(A114,Lists!A:D,4,FALSE)</f>
        <v>NGA</v>
      </c>
      <c r="D114" s="159" t="s">
        <v>760</v>
      </c>
      <c r="E114" s="159">
        <v>10007</v>
      </c>
      <c r="F114" s="159" t="s">
        <v>2565</v>
      </c>
      <c r="G114" s="159" t="s">
        <v>735</v>
      </c>
      <c r="H114" s="151">
        <f t="shared" si="2"/>
        <v>1</v>
      </c>
      <c r="I114" s="162" t="s">
        <v>2566</v>
      </c>
      <c r="J114" s="159"/>
      <c r="K114" s="151" t="str">
        <f t="shared" si="3"/>
        <v>NGA004People facing stressed humanitarian needs (level 2)</v>
      </c>
      <c r="L114" s="163">
        <v>43490</v>
      </c>
    </row>
    <row r="115" spans="1:12" ht="15.6" thickTop="1" thickBot="1" x14ac:dyDescent="0.35">
      <c r="A115" s="156" t="s">
        <v>1293</v>
      </c>
      <c r="B115" s="157" t="str">
        <f>VLOOKUP(A115,Lists!A:B,2,FALSE)</f>
        <v>NGA004</v>
      </c>
      <c r="C115" s="157" t="str">
        <f>VLOOKUP(A115,Lists!A:D,4,FALSE)</f>
        <v>NGA</v>
      </c>
      <c r="D115" s="157" t="s">
        <v>763</v>
      </c>
      <c r="E115" s="157">
        <v>1897959.1445242767</v>
      </c>
      <c r="F115" s="157" t="s">
        <v>2565</v>
      </c>
      <c r="G115" s="157" t="s">
        <v>735</v>
      </c>
      <c r="H115" s="151">
        <f t="shared" si="2"/>
        <v>1</v>
      </c>
      <c r="I115" s="161" t="s">
        <v>2566</v>
      </c>
      <c r="J115" s="157"/>
      <c r="K115" s="151" t="str">
        <f t="shared" si="3"/>
        <v>NGA004People  facing moderate humanitarian needs (level 3)</v>
      </c>
      <c r="L115" s="165">
        <v>43490</v>
      </c>
    </row>
    <row r="116" spans="1:12" ht="15.6" thickTop="1" thickBot="1" x14ac:dyDescent="0.35">
      <c r="A116" s="158" t="s">
        <v>1293</v>
      </c>
      <c r="B116" s="159" t="str">
        <f>VLOOKUP(A116,Lists!A:B,2,FALSE)</f>
        <v>NGA004</v>
      </c>
      <c r="C116" s="159" t="str">
        <f>VLOOKUP(A116,Lists!A:D,4,FALSE)</f>
        <v>NGA</v>
      </c>
      <c r="D116" s="159" t="s">
        <v>765</v>
      </c>
      <c r="E116" s="159">
        <v>5161044.3522563875</v>
      </c>
      <c r="F116" s="159" t="s">
        <v>2565</v>
      </c>
      <c r="G116" s="159" t="s">
        <v>735</v>
      </c>
      <c r="H116" s="151">
        <f t="shared" si="2"/>
        <v>1</v>
      </c>
      <c r="I116" s="162" t="s">
        <v>2566</v>
      </c>
      <c r="J116" s="159"/>
      <c r="K116" s="151" t="str">
        <f t="shared" si="3"/>
        <v>NGA004People facing severe humanitarian needs (level 4)</v>
      </c>
      <c r="L116" s="163">
        <v>43490</v>
      </c>
    </row>
    <row r="117" spans="1:12" ht="15.6" thickTop="1" thickBot="1" x14ac:dyDescent="0.35">
      <c r="A117" s="156" t="s">
        <v>1293</v>
      </c>
      <c r="B117" s="157" t="str">
        <f>VLOOKUP(A117,Lists!A:B,2,FALSE)</f>
        <v>NGA004</v>
      </c>
      <c r="C117" s="157" t="str">
        <f>VLOOKUP(A117,Lists!A:D,4,FALSE)</f>
        <v>NGA</v>
      </c>
      <c r="D117" s="157" t="s">
        <v>766</v>
      </c>
      <c r="E117" s="157">
        <v>0</v>
      </c>
      <c r="F117" s="157" t="s">
        <v>2565</v>
      </c>
      <c r="G117" s="157" t="s">
        <v>735</v>
      </c>
      <c r="H117" s="151">
        <f t="shared" si="2"/>
        <v>1</v>
      </c>
      <c r="I117" s="161" t="s">
        <v>2566</v>
      </c>
      <c r="J117" s="157"/>
      <c r="K117" s="151" t="str">
        <f t="shared" si="3"/>
        <v>NGA004People facing extreme humanitarian needs (level 5)</v>
      </c>
      <c r="L117" s="165">
        <v>43490</v>
      </c>
    </row>
    <row r="118" spans="1:12" ht="15.6" thickTop="1" thickBot="1" x14ac:dyDescent="0.35">
      <c r="A118" s="158" t="s">
        <v>1293</v>
      </c>
      <c r="B118" s="159" t="str">
        <f>VLOOKUP(A118,Lists!A:B,2,FALSE)</f>
        <v>NGA004</v>
      </c>
      <c r="C118" s="159" t="str">
        <f>VLOOKUP(A118,Lists!A:D,4,FALSE)</f>
        <v>NGA</v>
      </c>
      <c r="D118" s="159" t="s">
        <v>680</v>
      </c>
      <c r="E118" s="159">
        <v>4</v>
      </c>
      <c r="F118" s="159"/>
      <c r="G118" s="159" t="s">
        <v>735</v>
      </c>
      <c r="H118" s="151">
        <f t="shared" si="2"/>
        <v>1</v>
      </c>
      <c r="I118" s="162"/>
      <c r="J118" s="159" t="s">
        <v>972</v>
      </c>
      <c r="K118" s="151" t="str">
        <f t="shared" si="3"/>
        <v>NGA004Crisis affected groups</v>
      </c>
      <c r="L118" s="163">
        <v>43490</v>
      </c>
    </row>
    <row r="119" spans="1:12" ht="15.6" thickTop="1" thickBot="1" x14ac:dyDescent="0.35">
      <c r="A119" s="156" t="s">
        <v>1293</v>
      </c>
      <c r="B119" s="157" t="str">
        <f>VLOOKUP(A119,Lists!A:B,2,FALSE)</f>
        <v>NGA004</v>
      </c>
      <c r="C119" s="157" t="str">
        <f>VLOOKUP(A119,Lists!A:D,4,FALSE)</f>
        <v>NGA</v>
      </c>
      <c r="D119" s="157" t="s">
        <v>683</v>
      </c>
      <c r="E119" s="157" t="s">
        <v>445</v>
      </c>
      <c r="F119" s="157"/>
      <c r="G119" s="157" t="s">
        <v>733</v>
      </c>
      <c r="H119" s="151">
        <f t="shared" si="2"/>
        <v>3</v>
      </c>
      <c r="I119" s="161"/>
      <c r="J119" s="157" t="s">
        <v>934</v>
      </c>
      <c r="K119" s="151" t="str">
        <f t="shared" si="3"/>
        <v>NGA004People facing limited access constraints</v>
      </c>
      <c r="L119" s="165">
        <v>43490</v>
      </c>
    </row>
    <row r="120" spans="1:12" ht="15.6" thickTop="1" thickBot="1" x14ac:dyDescent="0.35">
      <c r="A120" s="158" t="s">
        <v>1293</v>
      </c>
      <c r="B120" s="159" t="str">
        <f>VLOOKUP(A120,Lists!A:B,2,FALSE)</f>
        <v>NGA004</v>
      </c>
      <c r="C120" s="159" t="str">
        <f>VLOOKUP(A120,Lists!A:D,4,FALSE)</f>
        <v>NGA</v>
      </c>
      <c r="D120" s="159" t="s">
        <v>684</v>
      </c>
      <c r="E120" s="159">
        <v>800000</v>
      </c>
      <c r="F120" s="159" t="s">
        <v>974</v>
      </c>
      <c r="G120" s="159"/>
      <c r="H120" s="151" t="b">
        <f t="shared" si="2"/>
        <v>0</v>
      </c>
      <c r="I120" s="162" t="s">
        <v>975</v>
      </c>
      <c r="J120" s="159" t="s">
        <v>973</v>
      </c>
      <c r="K120" s="151" t="str">
        <f t="shared" si="3"/>
        <v>NGA004People facing restricted access constraints</v>
      </c>
      <c r="L120" s="163">
        <v>43490</v>
      </c>
    </row>
    <row r="121" spans="1:12" ht="15.6" thickTop="1" thickBot="1" x14ac:dyDescent="0.35">
      <c r="A121" s="156" t="s">
        <v>1293</v>
      </c>
      <c r="B121" s="157" t="str">
        <f>VLOOKUP(A121,Lists!A:B,2,FALSE)</f>
        <v>NGA004</v>
      </c>
      <c r="C121" s="157" t="str">
        <f>VLOOKUP(A121,Lists!A:D,4,FALSE)</f>
        <v>NGA</v>
      </c>
      <c r="D121" s="157" t="s">
        <v>637</v>
      </c>
      <c r="E121" s="157">
        <v>0</v>
      </c>
      <c r="F121" s="157" t="s">
        <v>941</v>
      </c>
      <c r="G121" s="157"/>
      <c r="H121" s="151" t="b">
        <f t="shared" si="2"/>
        <v>0</v>
      </c>
      <c r="I121" s="161"/>
      <c r="J121" s="157"/>
      <c r="K121" s="151" t="str">
        <f t="shared" si="3"/>
        <v>NGA004Impediments to entry into country (bureaucratic and administrative)</v>
      </c>
      <c r="L121" s="165">
        <v>43490</v>
      </c>
    </row>
    <row r="122" spans="1:12" ht="15.6" thickTop="1" thickBot="1" x14ac:dyDescent="0.35">
      <c r="A122" s="158" t="s">
        <v>1293</v>
      </c>
      <c r="B122" s="159" t="str">
        <f>VLOOKUP(A122,Lists!A:B,2,FALSE)</f>
        <v>NGA004</v>
      </c>
      <c r="C122" s="159" t="str">
        <f>VLOOKUP(A122,Lists!A:D,4,FALSE)</f>
        <v>NGA</v>
      </c>
      <c r="D122" s="159" t="s">
        <v>638</v>
      </c>
      <c r="E122" s="159">
        <v>2</v>
      </c>
      <c r="F122" s="159" t="s">
        <v>941</v>
      </c>
      <c r="G122" s="159"/>
      <c r="H122" s="151" t="b">
        <f t="shared" si="2"/>
        <v>0</v>
      </c>
      <c r="I122" s="162"/>
      <c r="J122" s="159"/>
      <c r="K122" s="151" t="str">
        <f t="shared" si="3"/>
        <v>NGA004Restriction of movement (impediments to freedom of movement and/or administrative restrictions)</v>
      </c>
      <c r="L122" s="163">
        <v>43490</v>
      </c>
    </row>
    <row r="123" spans="1:12" ht="15.6" thickTop="1" thickBot="1" x14ac:dyDescent="0.35">
      <c r="A123" s="156" t="s">
        <v>1293</v>
      </c>
      <c r="B123" s="157" t="str">
        <f>VLOOKUP(A123,Lists!A:B,2,FALSE)</f>
        <v>NGA004</v>
      </c>
      <c r="C123" s="157" t="str">
        <f>VLOOKUP(A123,Lists!A:D,4,FALSE)</f>
        <v>NGA</v>
      </c>
      <c r="D123" s="157" t="s">
        <v>639</v>
      </c>
      <c r="E123" s="157">
        <v>2</v>
      </c>
      <c r="F123" s="157" t="s">
        <v>941</v>
      </c>
      <c r="G123" s="157"/>
      <c r="H123" s="151" t="b">
        <f t="shared" si="2"/>
        <v>0</v>
      </c>
      <c r="I123" s="161"/>
      <c r="J123" s="157"/>
      <c r="K123" s="151" t="str">
        <f t="shared" si="3"/>
        <v>NGA004Interference into implementation of humanitarian activities</v>
      </c>
      <c r="L123" s="165">
        <v>43490</v>
      </c>
    </row>
    <row r="124" spans="1:12" ht="15.6" thickTop="1" thickBot="1" x14ac:dyDescent="0.35">
      <c r="A124" s="158" t="s">
        <v>1293</v>
      </c>
      <c r="B124" s="159" t="str">
        <f>VLOOKUP(A124,Lists!A:B,2,FALSE)</f>
        <v>NGA004</v>
      </c>
      <c r="C124" s="159" t="str">
        <f>VLOOKUP(A124,Lists!A:D,4,FALSE)</f>
        <v>NGA</v>
      </c>
      <c r="D124" s="159" t="s">
        <v>640</v>
      </c>
      <c r="E124" s="159">
        <v>2</v>
      </c>
      <c r="F124" s="159" t="s">
        <v>941</v>
      </c>
      <c r="G124" s="159"/>
      <c r="H124" s="151" t="b">
        <f t="shared" si="2"/>
        <v>0</v>
      </c>
      <c r="I124" s="162"/>
      <c r="J124" s="159"/>
      <c r="K124" s="151" t="str">
        <f t="shared" si="3"/>
        <v>NGA004Violence against personnel, facilities and assets</v>
      </c>
      <c r="L124" s="163">
        <v>43490</v>
      </c>
    </row>
    <row r="125" spans="1:12" ht="15.6" thickTop="1" thickBot="1" x14ac:dyDescent="0.35">
      <c r="A125" s="156" t="s">
        <v>1293</v>
      </c>
      <c r="B125" s="157" t="str">
        <f>VLOOKUP(A125,Lists!A:B,2,FALSE)</f>
        <v>NGA004</v>
      </c>
      <c r="C125" s="157" t="str">
        <f>VLOOKUP(A125,Lists!A:D,4,FALSE)</f>
        <v>NGA</v>
      </c>
      <c r="D125" s="157" t="s">
        <v>641</v>
      </c>
      <c r="E125" s="157">
        <v>0</v>
      </c>
      <c r="F125" s="157" t="s">
        <v>941</v>
      </c>
      <c r="G125" s="157"/>
      <c r="H125" s="151" t="b">
        <f t="shared" si="2"/>
        <v>0</v>
      </c>
      <c r="I125" s="161"/>
      <c r="J125" s="157"/>
      <c r="K125" s="151" t="str">
        <f t="shared" si="3"/>
        <v>NGA004Denial of existence of humanitarian needs or entitlements to assistance</v>
      </c>
      <c r="L125" s="165">
        <v>43490</v>
      </c>
    </row>
    <row r="126" spans="1:12" ht="15.6" thickTop="1" thickBot="1" x14ac:dyDescent="0.35">
      <c r="A126" s="158" t="s">
        <v>1293</v>
      </c>
      <c r="B126" s="159" t="str">
        <f>VLOOKUP(A126,Lists!A:B,2,FALSE)</f>
        <v>NGA004</v>
      </c>
      <c r="C126" s="159" t="str">
        <f>VLOOKUP(A126,Lists!A:D,4,FALSE)</f>
        <v>NGA</v>
      </c>
      <c r="D126" s="159" t="s">
        <v>642</v>
      </c>
      <c r="E126" s="159">
        <v>1</v>
      </c>
      <c r="F126" s="159" t="s">
        <v>941</v>
      </c>
      <c r="G126" s="159"/>
      <c r="H126" s="151" t="b">
        <f t="shared" si="2"/>
        <v>0</v>
      </c>
      <c r="I126" s="162"/>
      <c r="J126" s="159"/>
      <c r="K126" s="151" t="str">
        <f t="shared" si="3"/>
        <v>NGA004Restriction and obstruction of access to services and assistance</v>
      </c>
      <c r="L126" s="163">
        <v>43490</v>
      </c>
    </row>
    <row r="127" spans="1:12" ht="15.6" thickTop="1" thickBot="1" x14ac:dyDescent="0.35">
      <c r="A127" s="156" t="s">
        <v>1293</v>
      </c>
      <c r="B127" s="157" t="str">
        <f>VLOOKUP(A127,Lists!A:B,2,FALSE)</f>
        <v>NGA004</v>
      </c>
      <c r="C127" s="157" t="str">
        <f>VLOOKUP(A127,Lists!A:D,4,FALSE)</f>
        <v>NGA</v>
      </c>
      <c r="D127" s="157" t="s">
        <v>643</v>
      </c>
      <c r="E127" s="157">
        <v>3</v>
      </c>
      <c r="F127" s="157" t="s">
        <v>941</v>
      </c>
      <c r="G127" s="157"/>
      <c r="H127" s="151" t="b">
        <f t="shared" si="2"/>
        <v>0</v>
      </c>
      <c r="I127" s="161"/>
      <c r="J127" s="157"/>
      <c r="K127" s="151" t="str">
        <f t="shared" si="3"/>
        <v>NGA004Ongoing insecurity/hostilities affecting humanitarian assistance</v>
      </c>
      <c r="L127" s="165">
        <v>43490</v>
      </c>
    </row>
    <row r="128" spans="1:12" ht="15.6" thickTop="1" thickBot="1" x14ac:dyDescent="0.35">
      <c r="A128" s="158" t="s">
        <v>1293</v>
      </c>
      <c r="B128" s="159" t="str">
        <f>VLOOKUP(A128,Lists!A:B,2,FALSE)</f>
        <v>NGA004</v>
      </c>
      <c r="C128" s="159" t="str">
        <f>VLOOKUP(A128,Lists!A:D,4,FALSE)</f>
        <v>NGA</v>
      </c>
      <c r="D128" s="159" t="s">
        <v>645</v>
      </c>
      <c r="E128" s="159">
        <v>2</v>
      </c>
      <c r="F128" s="159" t="s">
        <v>941</v>
      </c>
      <c r="G128" s="159"/>
      <c r="H128" s="151" t="b">
        <f t="shared" ref="H128:H188" si="4">IF(G128="Low",3,IF(G128="Medium",2,IF(G128="High",1,FALSE)))</f>
        <v>0</v>
      </c>
      <c r="I128" s="162"/>
      <c r="J128" s="159"/>
      <c r="K128" s="151" t="str">
        <f t="shared" ref="K128:K188" si="5">B128&amp;""&amp;D128</f>
        <v>NGA004Physical constraints in the environment (obstacles related to terrain, climate, lack of infrastructure, etc.)</v>
      </c>
      <c r="L128" s="163">
        <v>43490</v>
      </c>
    </row>
    <row r="129" spans="1:12" ht="15.6" thickTop="1" thickBot="1" x14ac:dyDescent="0.35">
      <c r="A129" s="156" t="s">
        <v>1293</v>
      </c>
      <c r="B129" s="157" t="str">
        <f>VLOOKUP(A129,Lists!A:B,2,FALSE)</f>
        <v>NGA004</v>
      </c>
      <c r="C129" s="157" t="str">
        <f>VLOOKUP(A129,Lists!A:D,4,FALSE)</f>
        <v>NGA</v>
      </c>
      <c r="D129" s="157" t="s">
        <v>644</v>
      </c>
      <c r="E129" s="157">
        <v>1</v>
      </c>
      <c r="F129" s="157" t="s">
        <v>941</v>
      </c>
      <c r="G129" s="157"/>
      <c r="H129" s="151" t="b">
        <f t="shared" si="4"/>
        <v>0</v>
      </c>
      <c r="I129" s="161"/>
      <c r="J129" s="157"/>
      <c r="K129" s="151" t="str">
        <f t="shared" si="5"/>
        <v xml:space="preserve">NGA004Presence of mines and improvised explosive devices </v>
      </c>
      <c r="L129" s="165">
        <v>43490</v>
      </c>
    </row>
    <row r="130" spans="1:12" ht="15.6" thickTop="1" thickBot="1" x14ac:dyDescent="0.35">
      <c r="A130" s="158" t="s">
        <v>1292</v>
      </c>
      <c r="B130" s="159" t="str">
        <f>VLOOKUP(A130,Lists!A:B,2,FALSE)</f>
        <v>NGA003</v>
      </c>
      <c r="C130" s="159" t="str">
        <f>VLOOKUP(A130,Lists!A:D,4,FALSE)</f>
        <v>NGA</v>
      </c>
      <c r="D130" s="159" t="s">
        <v>683</v>
      </c>
      <c r="E130" s="159" t="s">
        <v>445</v>
      </c>
      <c r="F130" s="159"/>
      <c r="G130" s="159" t="s">
        <v>733</v>
      </c>
      <c r="H130" s="151">
        <f t="shared" si="4"/>
        <v>3</v>
      </c>
      <c r="I130" s="162"/>
      <c r="J130" s="159" t="s">
        <v>934</v>
      </c>
      <c r="K130" s="151" t="str">
        <f t="shared" si="5"/>
        <v>NGA003People facing limited access constraints</v>
      </c>
      <c r="L130" s="163">
        <v>43490</v>
      </c>
    </row>
    <row r="131" spans="1:12" ht="15.6" thickTop="1" thickBot="1" x14ac:dyDescent="0.35">
      <c r="A131" s="156" t="s">
        <v>1292</v>
      </c>
      <c r="B131" s="157" t="str">
        <f>VLOOKUP(A131,Lists!A:B,2,FALSE)</f>
        <v>NGA003</v>
      </c>
      <c r="C131" s="157" t="str">
        <f>VLOOKUP(A131,Lists!A:D,4,FALSE)</f>
        <v>NGA</v>
      </c>
      <c r="D131" s="157" t="s">
        <v>684</v>
      </c>
      <c r="E131" s="157" t="s">
        <v>445</v>
      </c>
      <c r="F131" s="157"/>
      <c r="G131" s="157" t="s">
        <v>733</v>
      </c>
      <c r="H131" s="151">
        <f t="shared" si="4"/>
        <v>3</v>
      </c>
      <c r="I131" s="161"/>
      <c r="J131" s="157" t="s">
        <v>934</v>
      </c>
      <c r="K131" s="151" t="str">
        <f t="shared" si="5"/>
        <v>NGA003People facing restricted access constraints</v>
      </c>
      <c r="L131" s="165">
        <v>43490</v>
      </c>
    </row>
    <row r="132" spans="1:12" ht="15.6" thickTop="1" thickBot="1" x14ac:dyDescent="0.35">
      <c r="A132" s="158" t="s">
        <v>1292</v>
      </c>
      <c r="B132" s="159" t="str">
        <f>VLOOKUP(A132,Lists!A:B,2,FALSE)</f>
        <v>NGA003</v>
      </c>
      <c r="C132" s="159" t="str">
        <f>VLOOKUP(A132,Lists!A:D,4,FALSE)</f>
        <v>NGA</v>
      </c>
      <c r="D132" s="159" t="s">
        <v>637</v>
      </c>
      <c r="E132" s="159">
        <v>0</v>
      </c>
      <c r="F132" s="159" t="s">
        <v>941</v>
      </c>
      <c r="G132" s="159"/>
      <c r="H132" s="151" t="b">
        <f t="shared" si="4"/>
        <v>0</v>
      </c>
      <c r="I132" s="162"/>
      <c r="J132" s="159"/>
      <c r="K132" s="151" t="str">
        <f t="shared" si="5"/>
        <v>NGA003Impediments to entry into country (bureaucratic and administrative)</v>
      </c>
      <c r="L132" s="163">
        <v>43490</v>
      </c>
    </row>
    <row r="133" spans="1:12" ht="15.6" thickTop="1" thickBot="1" x14ac:dyDescent="0.35">
      <c r="A133" s="156" t="s">
        <v>1292</v>
      </c>
      <c r="B133" s="157" t="str">
        <f>VLOOKUP(A133,Lists!A:B,2,FALSE)</f>
        <v>NGA003</v>
      </c>
      <c r="C133" s="157" t="str">
        <f>VLOOKUP(A133,Lists!A:D,4,FALSE)</f>
        <v>NGA</v>
      </c>
      <c r="D133" s="157" t="s">
        <v>638</v>
      </c>
      <c r="E133" s="157">
        <v>2</v>
      </c>
      <c r="F133" s="157" t="s">
        <v>941</v>
      </c>
      <c r="G133" s="157"/>
      <c r="H133" s="151" t="b">
        <f t="shared" si="4"/>
        <v>0</v>
      </c>
      <c r="I133" s="161"/>
      <c r="J133" s="157"/>
      <c r="K133" s="151" t="str">
        <f t="shared" si="5"/>
        <v>NGA003Restriction of movement (impediments to freedom of movement and/or administrative restrictions)</v>
      </c>
      <c r="L133" s="165">
        <v>43490</v>
      </c>
    </row>
    <row r="134" spans="1:12" ht="15.6" thickTop="1" thickBot="1" x14ac:dyDescent="0.35">
      <c r="A134" s="158" t="s">
        <v>1292</v>
      </c>
      <c r="B134" s="159" t="str">
        <f>VLOOKUP(A134,Lists!A:B,2,FALSE)</f>
        <v>NGA003</v>
      </c>
      <c r="C134" s="159" t="str">
        <f>VLOOKUP(A134,Lists!A:D,4,FALSE)</f>
        <v>NGA</v>
      </c>
      <c r="D134" s="159" t="s">
        <v>639</v>
      </c>
      <c r="E134" s="159">
        <v>2</v>
      </c>
      <c r="F134" s="159" t="s">
        <v>941</v>
      </c>
      <c r="G134" s="159"/>
      <c r="H134" s="151" t="b">
        <f t="shared" si="4"/>
        <v>0</v>
      </c>
      <c r="I134" s="162"/>
      <c r="J134" s="159"/>
      <c r="K134" s="151" t="str">
        <f t="shared" si="5"/>
        <v>NGA003Interference into implementation of humanitarian activities</v>
      </c>
      <c r="L134" s="163">
        <v>43490</v>
      </c>
    </row>
    <row r="135" spans="1:12" ht="15.6" thickTop="1" thickBot="1" x14ac:dyDescent="0.35">
      <c r="A135" s="156" t="s">
        <v>1292</v>
      </c>
      <c r="B135" s="157" t="str">
        <f>VLOOKUP(A135,Lists!A:B,2,FALSE)</f>
        <v>NGA003</v>
      </c>
      <c r="C135" s="157" t="str">
        <f>VLOOKUP(A135,Lists!A:D,4,FALSE)</f>
        <v>NGA</v>
      </c>
      <c r="D135" s="157" t="s">
        <v>640</v>
      </c>
      <c r="E135" s="157">
        <v>2</v>
      </c>
      <c r="F135" s="157" t="s">
        <v>941</v>
      </c>
      <c r="G135" s="157"/>
      <c r="H135" s="151" t="b">
        <f t="shared" si="4"/>
        <v>0</v>
      </c>
      <c r="I135" s="161"/>
      <c r="J135" s="157"/>
      <c r="K135" s="151" t="str">
        <f t="shared" si="5"/>
        <v>NGA003Violence against personnel, facilities and assets</v>
      </c>
      <c r="L135" s="165">
        <v>43490</v>
      </c>
    </row>
    <row r="136" spans="1:12" ht="15.6" thickTop="1" thickBot="1" x14ac:dyDescent="0.35">
      <c r="A136" s="158" t="s">
        <v>1292</v>
      </c>
      <c r="B136" s="159" t="str">
        <f>VLOOKUP(A136,Lists!A:B,2,FALSE)</f>
        <v>NGA003</v>
      </c>
      <c r="C136" s="159" t="str">
        <f>VLOOKUP(A136,Lists!A:D,4,FALSE)</f>
        <v>NGA</v>
      </c>
      <c r="D136" s="159" t="s">
        <v>641</v>
      </c>
      <c r="E136" s="159">
        <v>0</v>
      </c>
      <c r="F136" s="159" t="s">
        <v>941</v>
      </c>
      <c r="G136" s="159"/>
      <c r="H136" s="151" t="b">
        <f t="shared" si="4"/>
        <v>0</v>
      </c>
      <c r="I136" s="162"/>
      <c r="J136" s="159"/>
      <c r="K136" s="151" t="str">
        <f t="shared" si="5"/>
        <v>NGA003Denial of existence of humanitarian needs or entitlements to assistance</v>
      </c>
      <c r="L136" s="163">
        <v>43490</v>
      </c>
    </row>
    <row r="137" spans="1:12" ht="15.6" thickTop="1" thickBot="1" x14ac:dyDescent="0.35">
      <c r="A137" s="156" t="s">
        <v>1292</v>
      </c>
      <c r="B137" s="157" t="str">
        <f>VLOOKUP(A137,Lists!A:B,2,FALSE)</f>
        <v>NGA003</v>
      </c>
      <c r="C137" s="157" t="str">
        <f>VLOOKUP(A137,Lists!A:D,4,FALSE)</f>
        <v>NGA</v>
      </c>
      <c r="D137" s="157" t="s">
        <v>642</v>
      </c>
      <c r="E137" s="157">
        <v>1</v>
      </c>
      <c r="F137" s="157" t="s">
        <v>941</v>
      </c>
      <c r="G137" s="157"/>
      <c r="H137" s="151" t="b">
        <f t="shared" si="4"/>
        <v>0</v>
      </c>
      <c r="I137" s="161"/>
      <c r="J137" s="157"/>
      <c r="K137" s="151" t="str">
        <f t="shared" si="5"/>
        <v>NGA003Restriction and obstruction of access to services and assistance</v>
      </c>
      <c r="L137" s="165">
        <v>43490</v>
      </c>
    </row>
    <row r="138" spans="1:12" ht="15.6" thickTop="1" thickBot="1" x14ac:dyDescent="0.35">
      <c r="A138" s="158" t="s">
        <v>1292</v>
      </c>
      <c r="B138" s="159" t="str">
        <f>VLOOKUP(A138,Lists!A:B,2,FALSE)</f>
        <v>NGA003</v>
      </c>
      <c r="C138" s="159" t="str">
        <f>VLOOKUP(A138,Lists!A:D,4,FALSE)</f>
        <v>NGA</v>
      </c>
      <c r="D138" s="159" t="s">
        <v>643</v>
      </c>
      <c r="E138" s="159">
        <v>3</v>
      </c>
      <c r="F138" s="159" t="s">
        <v>941</v>
      </c>
      <c r="G138" s="159"/>
      <c r="H138" s="151" t="b">
        <f t="shared" si="4"/>
        <v>0</v>
      </c>
      <c r="I138" s="162"/>
      <c r="J138" s="159"/>
      <c r="K138" s="151" t="str">
        <f t="shared" si="5"/>
        <v>NGA003Ongoing insecurity/hostilities affecting humanitarian assistance</v>
      </c>
      <c r="L138" s="163">
        <v>43490</v>
      </c>
    </row>
    <row r="139" spans="1:12" ht="15.6" thickTop="1" thickBot="1" x14ac:dyDescent="0.35">
      <c r="A139" s="156" t="s">
        <v>1292</v>
      </c>
      <c r="B139" s="157" t="str">
        <f>VLOOKUP(A139,Lists!A:B,2,FALSE)</f>
        <v>NGA003</v>
      </c>
      <c r="C139" s="157" t="str">
        <f>VLOOKUP(A139,Lists!A:D,4,FALSE)</f>
        <v>NGA</v>
      </c>
      <c r="D139" s="157" t="s">
        <v>645</v>
      </c>
      <c r="E139" s="157">
        <v>2</v>
      </c>
      <c r="F139" s="157" t="s">
        <v>941</v>
      </c>
      <c r="G139" s="157"/>
      <c r="H139" s="151" t="b">
        <f t="shared" si="4"/>
        <v>0</v>
      </c>
      <c r="I139" s="161"/>
      <c r="J139" s="157"/>
      <c r="K139" s="151" t="str">
        <f t="shared" si="5"/>
        <v>NGA003Physical constraints in the environment (obstacles related to terrain, climate, lack of infrastructure, etc.)</v>
      </c>
      <c r="L139" s="165">
        <v>43490</v>
      </c>
    </row>
    <row r="140" spans="1:12" ht="15.6" thickTop="1" thickBot="1" x14ac:dyDescent="0.35">
      <c r="A140" s="158" t="s">
        <v>1292</v>
      </c>
      <c r="B140" s="159" t="str">
        <f>VLOOKUP(A140,Lists!A:B,2,FALSE)</f>
        <v>NGA003</v>
      </c>
      <c r="C140" s="159" t="str">
        <f>VLOOKUP(A140,Lists!A:D,4,FALSE)</f>
        <v>NGA</v>
      </c>
      <c r="D140" s="159" t="s">
        <v>644</v>
      </c>
      <c r="E140" s="159">
        <v>1</v>
      </c>
      <c r="F140" s="159" t="s">
        <v>941</v>
      </c>
      <c r="G140" s="159"/>
      <c r="H140" s="151" t="b">
        <f t="shared" si="4"/>
        <v>0</v>
      </c>
      <c r="I140" s="162"/>
      <c r="J140" s="159"/>
      <c r="K140" s="151" t="str">
        <f t="shared" si="5"/>
        <v xml:space="preserve">NGA003Presence of mines and improvised explosive devices </v>
      </c>
      <c r="L140" s="163">
        <v>43490</v>
      </c>
    </row>
    <row r="141" spans="1:12" ht="15.6" thickTop="1" thickBot="1" x14ac:dyDescent="0.35">
      <c r="A141" s="156" t="s">
        <v>1292</v>
      </c>
      <c r="B141" s="157" t="str">
        <f>VLOOKUP(A141,Lists!A:B,2,FALSE)</f>
        <v>NGA003</v>
      </c>
      <c r="C141" s="157" t="str">
        <f>VLOOKUP(A141,Lists!A:D,4,FALSE)</f>
        <v>NGA</v>
      </c>
      <c r="D141" s="157" t="s">
        <v>785</v>
      </c>
      <c r="E141" s="157">
        <v>187624895</v>
      </c>
      <c r="F141" s="157" t="s">
        <v>958</v>
      </c>
      <c r="G141" s="157" t="s">
        <v>735</v>
      </c>
      <c r="H141" s="151">
        <f t="shared" si="4"/>
        <v>1</v>
      </c>
      <c r="I141" s="161" t="s">
        <v>953</v>
      </c>
      <c r="J141" s="157" t="s">
        <v>954</v>
      </c>
      <c r="K141" s="151" t="str">
        <f t="shared" si="5"/>
        <v>NGA003Total population in country</v>
      </c>
      <c r="L141" s="165">
        <v>43490</v>
      </c>
    </row>
    <row r="142" spans="1:12" ht="15.6" thickTop="1" thickBot="1" x14ac:dyDescent="0.35">
      <c r="A142" s="158" t="s">
        <v>1292</v>
      </c>
      <c r="B142" s="159" t="str">
        <f>VLOOKUP(A142,Lists!A:B,2,FALSE)</f>
        <v>NGA003</v>
      </c>
      <c r="C142" s="159" t="str">
        <f>VLOOKUP(A142,Lists!A:D,4,FALSE)</f>
        <v>NGA</v>
      </c>
      <c r="D142" s="159" t="s">
        <v>455</v>
      </c>
      <c r="E142" s="159">
        <v>403872</v>
      </c>
      <c r="F142" s="159" t="s">
        <v>977</v>
      </c>
      <c r="G142" s="159" t="s">
        <v>735</v>
      </c>
      <c r="H142" s="151">
        <f t="shared" si="4"/>
        <v>1</v>
      </c>
      <c r="I142" s="162" t="s">
        <v>978</v>
      </c>
      <c r="J142" s="159" t="s">
        <v>976</v>
      </c>
      <c r="K142" s="151" t="str">
        <f t="shared" si="5"/>
        <v>NGA003Landmass affected by disaster</v>
      </c>
      <c r="L142" s="163">
        <v>43490</v>
      </c>
    </row>
    <row r="143" spans="1:12" ht="15.6" thickTop="1" thickBot="1" x14ac:dyDescent="0.35">
      <c r="A143" s="156" t="s">
        <v>1292</v>
      </c>
      <c r="B143" s="157" t="str">
        <f>VLOOKUP(A143,Lists!A:B,2,FALSE)</f>
        <v>NGA003</v>
      </c>
      <c r="C143" s="157" t="str">
        <f>VLOOKUP(A143,Lists!A:D,4,FALSE)</f>
        <v>NGA</v>
      </c>
      <c r="D143" s="157" t="s">
        <v>740</v>
      </c>
      <c r="E143" s="157">
        <v>84185809</v>
      </c>
      <c r="F143" s="157" t="s">
        <v>979</v>
      </c>
      <c r="G143" s="157" t="s">
        <v>735</v>
      </c>
      <c r="H143" s="151">
        <f t="shared" si="4"/>
        <v>1</v>
      </c>
      <c r="I143" s="161" t="s">
        <v>980</v>
      </c>
      <c r="J143" s="157"/>
      <c r="K143" s="151" t="str">
        <f t="shared" si="5"/>
        <v>NGA003People exposed</v>
      </c>
      <c r="L143" s="165">
        <v>43490</v>
      </c>
    </row>
    <row r="144" spans="1:12" ht="15.6" thickTop="1" thickBot="1" x14ac:dyDescent="0.35">
      <c r="A144" s="158" t="s">
        <v>1292</v>
      </c>
      <c r="B144" s="159" t="str">
        <f>VLOOKUP(A144,Lists!A:B,2,FALSE)</f>
        <v>NGA003</v>
      </c>
      <c r="C144" s="159" t="str">
        <f>VLOOKUP(A144,Lists!A:D,4,FALSE)</f>
        <v>NGA</v>
      </c>
      <c r="D144" s="159" t="s">
        <v>742</v>
      </c>
      <c r="E144" s="159">
        <v>300000</v>
      </c>
      <c r="F144" s="159" t="s">
        <v>958</v>
      </c>
      <c r="G144" s="159" t="s">
        <v>735</v>
      </c>
      <c r="H144" s="151">
        <f t="shared" si="4"/>
        <v>1</v>
      </c>
      <c r="I144" s="162" t="s">
        <v>957</v>
      </c>
      <c r="J144" s="159" t="s">
        <v>983</v>
      </c>
      <c r="K144" s="151" t="str">
        <f t="shared" si="5"/>
        <v>NGA003People affected by the crisis</v>
      </c>
      <c r="L144" s="163">
        <v>43490</v>
      </c>
    </row>
    <row r="145" spans="1:12" ht="15.6" thickTop="1" thickBot="1" x14ac:dyDescent="0.35">
      <c r="A145" s="156" t="s">
        <v>1292</v>
      </c>
      <c r="B145" s="157" t="str">
        <f>VLOOKUP(A145,Lists!A:B,2,FALSE)</f>
        <v>NGA003</v>
      </c>
      <c r="C145" s="157" t="str">
        <f>VLOOKUP(A145,Lists!A:D,4,FALSE)</f>
        <v>NGA</v>
      </c>
      <c r="D145" s="157" t="s">
        <v>470</v>
      </c>
      <c r="E145" s="157">
        <v>300000</v>
      </c>
      <c r="F145" s="157" t="s">
        <v>981</v>
      </c>
      <c r="G145" s="157"/>
      <c r="H145" s="151" t="b">
        <f t="shared" si="4"/>
        <v>0</v>
      </c>
      <c r="I145" s="161" t="s">
        <v>982</v>
      </c>
      <c r="J145" s="157" t="s">
        <v>984</v>
      </c>
      <c r="K145" s="151" t="str">
        <f t="shared" si="5"/>
        <v>NGA003Total # of crisis related displaced people</v>
      </c>
      <c r="L145" s="165">
        <v>43490</v>
      </c>
    </row>
    <row r="146" spans="1:12" ht="15.6" thickTop="1" thickBot="1" x14ac:dyDescent="0.35">
      <c r="A146" s="158" t="s">
        <v>1293</v>
      </c>
      <c r="B146" s="159" t="str">
        <f>VLOOKUP(A146,Lists!A:B,2,FALSE)</f>
        <v>NGA004</v>
      </c>
      <c r="C146" s="159" t="str">
        <f>VLOOKUP(A146,Lists!A:D,4,FALSE)</f>
        <v>NGA</v>
      </c>
      <c r="D146" s="159" t="s">
        <v>661</v>
      </c>
      <c r="E146" s="159" t="s">
        <v>445</v>
      </c>
      <c r="F146" s="159"/>
      <c r="G146" s="159"/>
      <c r="H146" s="151" t="b">
        <f t="shared" si="4"/>
        <v>0</v>
      </c>
      <c r="I146" s="162"/>
      <c r="J146" s="159" t="s">
        <v>985</v>
      </c>
      <c r="K146" s="151" t="str">
        <f t="shared" si="5"/>
        <v>NGA004Total # of illness cases reported</v>
      </c>
      <c r="L146" s="163">
        <v>43490</v>
      </c>
    </row>
    <row r="147" spans="1:12" ht="15.6" thickTop="1" thickBot="1" x14ac:dyDescent="0.35">
      <c r="A147" s="156" t="s">
        <v>1292</v>
      </c>
      <c r="B147" s="157" t="str">
        <f>VLOOKUP(A147,Lists!A:B,2,FALSE)</f>
        <v>NGA003</v>
      </c>
      <c r="C147" s="157" t="str">
        <f>VLOOKUP(A147,Lists!A:D,4,FALSE)</f>
        <v>NGA</v>
      </c>
      <c r="D147" s="157" t="s">
        <v>743</v>
      </c>
      <c r="E147" s="157" t="s">
        <v>445</v>
      </c>
      <c r="F147" s="157"/>
      <c r="G147" s="157"/>
      <c r="H147" s="151" t="b">
        <f t="shared" si="4"/>
        <v>0</v>
      </c>
      <c r="I147" s="161"/>
      <c r="J147" s="157"/>
      <c r="K147" s="151" t="str">
        <f t="shared" si="5"/>
        <v>NGA003Crisis related Injuries</v>
      </c>
      <c r="L147" s="165">
        <v>43490</v>
      </c>
    </row>
    <row r="148" spans="1:12" ht="15.6" thickTop="1" thickBot="1" x14ac:dyDescent="0.35">
      <c r="A148" s="158" t="s">
        <v>1292</v>
      </c>
      <c r="B148" s="159" t="str">
        <f>VLOOKUP(A148,Lists!A:B,2,FALSE)</f>
        <v>NGA003</v>
      </c>
      <c r="C148" s="159" t="str">
        <f>VLOOKUP(A148,Lists!A:D,4,FALSE)</f>
        <v>NGA</v>
      </c>
      <c r="D148" s="159" t="s">
        <v>661</v>
      </c>
      <c r="E148" s="159">
        <v>11096</v>
      </c>
      <c r="F148" s="159" t="s">
        <v>1120</v>
      </c>
      <c r="G148" s="159" t="s">
        <v>734</v>
      </c>
      <c r="H148" s="151">
        <f t="shared" si="4"/>
        <v>2</v>
      </c>
      <c r="I148" s="162" t="s">
        <v>1067</v>
      </c>
      <c r="J148" s="159" t="s">
        <v>1121</v>
      </c>
      <c r="K148" s="151" t="str">
        <f t="shared" si="5"/>
        <v>NGA003Total # of illness cases reported</v>
      </c>
      <c r="L148" s="163">
        <v>43490</v>
      </c>
    </row>
    <row r="149" spans="1:12" ht="15.6" thickTop="1" thickBot="1" x14ac:dyDescent="0.35">
      <c r="A149" s="156" t="s">
        <v>1292</v>
      </c>
      <c r="B149" s="157" t="str">
        <f>VLOOKUP(A149,Lists!A:B,2,FALSE)</f>
        <v>NGA003</v>
      </c>
      <c r="C149" s="157" t="str">
        <f>VLOOKUP(A149,Lists!A:D,4,FALSE)</f>
        <v>NGA</v>
      </c>
      <c r="D149" s="157" t="s">
        <v>663</v>
      </c>
      <c r="E149" s="157">
        <v>576</v>
      </c>
      <c r="F149" s="157" t="s">
        <v>965</v>
      </c>
      <c r="G149" s="157" t="s">
        <v>734</v>
      </c>
      <c r="H149" s="151">
        <f t="shared" si="4"/>
        <v>2</v>
      </c>
      <c r="I149" s="161"/>
      <c r="J149" s="157" t="s">
        <v>985</v>
      </c>
      <c r="K149" s="151" t="str">
        <f t="shared" si="5"/>
        <v>NGA003Crisis related fatalities</v>
      </c>
      <c r="L149" s="165">
        <v>43490</v>
      </c>
    </row>
    <row r="150" spans="1:12" ht="15.6" thickTop="1" thickBot="1" x14ac:dyDescent="0.35">
      <c r="A150" s="158" t="s">
        <v>1292</v>
      </c>
      <c r="B150" s="159" t="str">
        <f>VLOOKUP(A150,Lists!A:B,2,FALSE)</f>
        <v>NGA003</v>
      </c>
      <c r="C150" s="159" t="str">
        <f>VLOOKUP(A150,Lists!A:D,4,FALSE)</f>
        <v>NGA</v>
      </c>
      <c r="D150" s="159" t="s">
        <v>768</v>
      </c>
      <c r="E150" s="159">
        <v>2844</v>
      </c>
      <c r="F150" s="159" t="s">
        <v>965</v>
      </c>
      <c r="G150" s="159" t="s">
        <v>734</v>
      </c>
      <c r="H150" s="151">
        <f t="shared" si="4"/>
        <v>2</v>
      </c>
      <c r="I150" s="162"/>
      <c r="J150" s="159" t="s">
        <v>966</v>
      </c>
      <c r="K150" s="151" t="str">
        <f t="shared" si="5"/>
        <v>NGA003People killed in all crises</v>
      </c>
      <c r="L150" s="163">
        <v>43490</v>
      </c>
    </row>
    <row r="151" spans="1:12" ht="15.6" thickTop="1" thickBot="1" x14ac:dyDescent="0.35">
      <c r="A151" s="156" t="s">
        <v>1292</v>
      </c>
      <c r="B151" s="157" t="str">
        <f>VLOOKUP(A151,Lists!A:B,2,FALSE)</f>
        <v>NGA003</v>
      </c>
      <c r="C151" s="157" t="str">
        <f>VLOOKUP(A151,Lists!A:D,4,FALSE)</f>
        <v>NGA</v>
      </c>
      <c r="D151" s="157" t="s">
        <v>459</v>
      </c>
      <c r="E151" s="157" t="s">
        <v>445</v>
      </c>
      <c r="F151" s="157"/>
      <c r="G151" s="157" t="s">
        <v>734</v>
      </c>
      <c r="H151" s="151">
        <f t="shared" si="4"/>
        <v>2</v>
      </c>
      <c r="I151" s="161"/>
      <c r="J151" s="157" t="s">
        <v>934</v>
      </c>
      <c r="K151" s="151" t="str">
        <f t="shared" si="5"/>
        <v>NGA003Building partially damaged</v>
      </c>
      <c r="L151" s="165">
        <v>43490</v>
      </c>
    </row>
    <row r="152" spans="1:12" ht="15.6" thickTop="1" thickBot="1" x14ac:dyDescent="0.35">
      <c r="A152" s="158" t="s">
        <v>1292</v>
      </c>
      <c r="B152" s="159" t="str">
        <f>VLOOKUP(A152,Lists!A:B,2,FALSE)</f>
        <v>NGA003</v>
      </c>
      <c r="C152" s="159" t="str">
        <f>VLOOKUP(A152,Lists!A:D,4,FALSE)</f>
        <v>NGA</v>
      </c>
      <c r="D152" s="159" t="s">
        <v>460</v>
      </c>
      <c r="E152" s="159" t="s">
        <v>445</v>
      </c>
      <c r="F152" s="159"/>
      <c r="G152" s="159" t="s">
        <v>734</v>
      </c>
      <c r="H152" s="151">
        <f t="shared" si="4"/>
        <v>2</v>
      </c>
      <c r="I152" s="162"/>
      <c r="J152" s="159" t="s">
        <v>934</v>
      </c>
      <c r="K152" s="151" t="str">
        <f t="shared" si="5"/>
        <v>NGA003Building totally damaged</v>
      </c>
      <c r="L152" s="163">
        <v>43490</v>
      </c>
    </row>
    <row r="153" spans="1:12" ht="15.6" thickTop="1" thickBot="1" x14ac:dyDescent="0.35">
      <c r="A153" s="156" t="s">
        <v>1292</v>
      </c>
      <c r="B153" s="157" t="str">
        <f>VLOOKUP(A153,Lists!A:B,2,FALSE)</f>
        <v>NGA003</v>
      </c>
      <c r="C153" s="157" t="str">
        <f>VLOOKUP(A153,Lists!A:D,4,FALSE)</f>
        <v>NGA</v>
      </c>
      <c r="D153" s="157" t="s">
        <v>745</v>
      </c>
      <c r="E153" s="157" t="s">
        <v>445</v>
      </c>
      <c r="F153" s="157"/>
      <c r="G153" s="157" t="s">
        <v>734</v>
      </c>
      <c r="H153" s="151">
        <f t="shared" si="4"/>
        <v>2</v>
      </c>
      <c r="I153" s="161"/>
      <c r="J153" s="157" t="s">
        <v>934</v>
      </c>
      <c r="K153" s="151" t="str">
        <f t="shared" si="5"/>
        <v>NGA003Economic Losses</v>
      </c>
      <c r="L153" s="165">
        <v>43490</v>
      </c>
    </row>
    <row r="154" spans="1:12" ht="15.6" thickTop="1" thickBot="1" x14ac:dyDescent="0.35">
      <c r="A154" s="158" t="s">
        <v>1292</v>
      </c>
      <c r="B154" s="159" t="str">
        <f>VLOOKUP(A154,Lists!A:B,2,FALSE)</f>
        <v>NGA003</v>
      </c>
      <c r="C154" s="159" t="str">
        <f>VLOOKUP(A154,Lists!A:D,4,FALSE)</f>
        <v>NGA</v>
      </c>
      <c r="D154" s="159" t="s">
        <v>755</v>
      </c>
      <c r="E154" s="159">
        <v>300000</v>
      </c>
      <c r="F154" s="159"/>
      <c r="G154" s="159" t="s">
        <v>734</v>
      </c>
      <c r="H154" s="151">
        <f t="shared" si="4"/>
        <v>2</v>
      </c>
      <c r="I154" s="162"/>
      <c r="J154" s="159" t="s">
        <v>986</v>
      </c>
      <c r="K154" s="151" t="str">
        <f t="shared" si="5"/>
        <v>NGA003People in Need</v>
      </c>
      <c r="L154" s="163">
        <v>43490</v>
      </c>
    </row>
    <row r="155" spans="1:12" ht="15.6" thickTop="1" thickBot="1" x14ac:dyDescent="0.35">
      <c r="A155" s="156" t="s">
        <v>1292</v>
      </c>
      <c r="B155" s="157" t="str">
        <f>VLOOKUP(A155,Lists!A:B,2,FALSE)</f>
        <v>NGA003</v>
      </c>
      <c r="C155" s="157" t="str">
        <f>VLOOKUP(A155,Lists!A:D,4,FALSE)</f>
        <v>NGA</v>
      </c>
      <c r="D155" s="157" t="s">
        <v>761</v>
      </c>
      <c r="E155" s="157">
        <v>0</v>
      </c>
      <c r="F155" s="157"/>
      <c r="G155" s="157" t="s">
        <v>734</v>
      </c>
      <c r="H155" s="151">
        <f t="shared" si="4"/>
        <v>2</v>
      </c>
      <c r="I155" s="161"/>
      <c r="J155" s="157"/>
      <c r="K155" s="151" t="str">
        <f t="shared" si="5"/>
        <v>NGA003People facing minimal humanitarian needs (level 1)</v>
      </c>
      <c r="L155" s="165">
        <v>43490</v>
      </c>
    </row>
    <row r="156" spans="1:12" ht="15.6" thickTop="1" thickBot="1" x14ac:dyDescent="0.35">
      <c r="A156" s="158" t="s">
        <v>1292</v>
      </c>
      <c r="B156" s="159" t="str">
        <f>VLOOKUP(A156,Lists!A:B,2,FALSE)</f>
        <v>NGA003</v>
      </c>
      <c r="C156" s="159" t="str">
        <f>VLOOKUP(A156,Lists!A:D,4,FALSE)</f>
        <v>NGA</v>
      </c>
      <c r="D156" s="159" t="s">
        <v>760</v>
      </c>
      <c r="E156" s="159">
        <v>300000</v>
      </c>
      <c r="F156" s="159"/>
      <c r="G156" s="159" t="s">
        <v>734</v>
      </c>
      <c r="H156" s="151">
        <f t="shared" si="4"/>
        <v>2</v>
      </c>
      <c r="I156" s="162"/>
      <c r="J156" s="159" t="s">
        <v>986</v>
      </c>
      <c r="K156" s="151" t="str">
        <f t="shared" si="5"/>
        <v>NGA003People facing stressed humanitarian needs (level 2)</v>
      </c>
      <c r="L156" s="163">
        <v>43490</v>
      </c>
    </row>
    <row r="157" spans="1:12" ht="15.6" thickTop="1" thickBot="1" x14ac:dyDescent="0.35">
      <c r="A157" s="156" t="s">
        <v>1292</v>
      </c>
      <c r="B157" s="157" t="str">
        <f>VLOOKUP(A157,Lists!A:B,2,FALSE)</f>
        <v>NGA003</v>
      </c>
      <c r="C157" s="157" t="str">
        <f>VLOOKUP(A157,Lists!A:D,4,FALSE)</f>
        <v>NGA</v>
      </c>
      <c r="D157" s="157" t="s">
        <v>763</v>
      </c>
      <c r="E157" s="157">
        <v>0</v>
      </c>
      <c r="F157" s="157"/>
      <c r="G157" s="157" t="s">
        <v>734</v>
      </c>
      <c r="H157" s="151">
        <f t="shared" si="4"/>
        <v>2</v>
      </c>
      <c r="I157" s="161"/>
      <c r="J157" s="157"/>
      <c r="K157" s="151" t="str">
        <f t="shared" si="5"/>
        <v>NGA003People  facing moderate humanitarian needs (level 3)</v>
      </c>
      <c r="L157" s="165">
        <v>43490</v>
      </c>
    </row>
    <row r="158" spans="1:12" ht="15.6" thickTop="1" thickBot="1" x14ac:dyDescent="0.35">
      <c r="A158" s="158" t="s">
        <v>1292</v>
      </c>
      <c r="B158" s="159" t="str">
        <f>VLOOKUP(A158,Lists!A:B,2,FALSE)</f>
        <v>NGA003</v>
      </c>
      <c r="C158" s="159" t="str">
        <f>VLOOKUP(A158,Lists!A:D,4,FALSE)</f>
        <v>NGA</v>
      </c>
      <c r="D158" s="159" t="s">
        <v>765</v>
      </c>
      <c r="E158" s="159">
        <v>0</v>
      </c>
      <c r="F158" s="159"/>
      <c r="G158" s="159" t="s">
        <v>734</v>
      </c>
      <c r="H158" s="151">
        <f t="shared" si="4"/>
        <v>2</v>
      </c>
      <c r="I158" s="162"/>
      <c r="J158" s="159"/>
      <c r="K158" s="151" t="str">
        <f t="shared" si="5"/>
        <v>NGA003People facing severe humanitarian needs (level 4)</v>
      </c>
      <c r="L158" s="163">
        <v>43490</v>
      </c>
    </row>
    <row r="159" spans="1:12" ht="15.6" thickTop="1" thickBot="1" x14ac:dyDescent="0.35">
      <c r="A159" s="156" t="s">
        <v>1292</v>
      </c>
      <c r="B159" s="157" t="str">
        <f>VLOOKUP(A159,Lists!A:B,2,FALSE)</f>
        <v>NGA003</v>
      </c>
      <c r="C159" s="157" t="str">
        <f>VLOOKUP(A159,Lists!A:D,4,FALSE)</f>
        <v>NGA</v>
      </c>
      <c r="D159" s="157" t="s">
        <v>766</v>
      </c>
      <c r="E159" s="157">
        <v>0</v>
      </c>
      <c r="F159" s="157"/>
      <c r="G159" s="157" t="s">
        <v>734</v>
      </c>
      <c r="H159" s="151">
        <f t="shared" si="4"/>
        <v>2</v>
      </c>
      <c r="I159" s="161"/>
      <c r="J159" s="157"/>
      <c r="K159" s="151" t="str">
        <f t="shared" si="5"/>
        <v>NGA003People facing extreme humanitarian needs (level 5)</v>
      </c>
      <c r="L159" s="165">
        <v>43490</v>
      </c>
    </row>
    <row r="160" spans="1:12" ht="15.6" thickTop="1" thickBot="1" x14ac:dyDescent="0.35">
      <c r="A160" s="158" t="s">
        <v>1292</v>
      </c>
      <c r="B160" s="159" t="str">
        <f>VLOOKUP(A160,Lists!A:B,2,FALSE)</f>
        <v>NGA003</v>
      </c>
      <c r="C160" s="159" t="str">
        <f>VLOOKUP(A160,Lists!A:D,4,FALSE)</f>
        <v>NGA</v>
      </c>
      <c r="D160" s="159" t="s">
        <v>680</v>
      </c>
      <c r="E160" s="159">
        <v>5</v>
      </c>
      <c r="F160" s="159"/>
      <c r="G160" s="159" t="s">
        <v>734</v>
      </c>
      <c r="H160" s="151">
        <f t="shared" si="4"/>
        <v>2</v>
      </c>
      <c r="I160" s="162"/>
      <c r="J160" s="159" t="s">
        <v>987</v>
      </c>
      <c r="K160" s="151" t="str">
        <f t="shared" si="5"/>
        <v>NGA003Crisis affected groups</v>
      </c>
      <c r="L160" s="163">
        <v>43490</v>
      </c>
    </row>
    <row r="161" spans="1:12" ht="15.6" thickTop="1" thickBot="1" x14ac:dyDescent="0.35">
      <c r="A161" s="156" t="s">
        <v>1291</v>
      </c>
      <c r="B161" s="157" t="str">
        <f>VLOOKUP(A161,Lists!A:B,2,FALSE)</f>
        <v>NGA002</v>
      </c>
      <c r="C161" s="157" t="str">
        <f>VLOOKUP(A161,Lists!A:D,4,FALSE)</f>
        <v>NGA</v>
      </c>
      <c r="D161" s="157" t="s">
        <v>785</v>
      </c>
      <c r="E161" s="157">
        <v>187624895</v>
      </c>
      <c r="F161" s="157" t="s">
        <v>958</v>
      </c>
      <c r="G161" s="157" t="s">
        <v>735</v>
      </c>
      <c r="H161" s="151">
        <f t="shared" si="4"/>
        <v>1</v>
      </c>
      <c r="I161" s="161" t="s">
        <v>953</v>
      </c>
      <c r="J161" s="157" t="s">
        <v>954</v>
      </c>
      <c r="K161" s="151" t="str">
        <f t="shared" si="5"/>
        <v>NGA002Total population in country</v>
      </c>
      <c r="L161" s="165">
        <v>43490</v>
      </c>
    </row>
    <row r="162" spans="1:12" ht="15.6" thickTop="1" thickBot="1" x14ac:dyDescent="0.35">
      <c r="A162" s="158" t="s">
        <v>1291</v>
      </c>
      <c r="B162" s="159" t="str">
        <f>VLOOKUP(A162,Lists!A:B,2,FALSE)</f>
        <v>NGA002</v>
      </c>
      <c r="C162" s="159" t="str">
        <f>VLOOKUP(A162,Lists!A:D,4,FALSE)</f>
        <v>NGA</v>
      </c>
      <c r="D162" s="159" t="s">
        <v>683</v>
      </c>
      <c r="E162" s="159" t="s">
        <v>445</v>
      </c>
      <c r="F162" s="159"/>
      <c r="G162" s="159" t="s">
        <v>733</v>
      </c>
      <c r="H162" s="151">
        <f t="shared" si="4"/>
        <v>3</v>
      </c>
      <c r="I162" s="162"/>
      <c r="J162" s="159" t="s">
        <v>1003</v>
      </c>
      <c r="K162" s="151" t="str">
        <f t="shared" si="5"/>
        <v>NGA002People facing limited access constraints</v>
      </c>
      <c r="L162" s="163">
        <v>43490</v>
      </c>
    </row>
    <row r="163" spans="1:12" ht="15.6" thickTop="1" thickBot="1" x14ac:dyDescent="0.35">
      <c r="A163" s="156" t="s">
        <v>1291</v>
      </c>
      <c r="B163" s="157" t="str">
        <f>VLOOKUP(A163,Lists!A:B,2,FALSE)</f>
        <v>NGA002</v>
      </c>
      <c r="C163" s="157" t="str">
        <f>VLOOKUP(A163,Lists!A:D,4,FALSE)</f>
        <v>NGA</v>
      </c>
      <c r="D163" s="157" t="s">
        <v>684</v>
      </c>
      <c r="E163" s="157">
        <v>800000</v>
      </c>
      <c r="F163" s="157" t="s">
        <v>974</v>
      </c>
      <c r="G163" s="157" t="s">
        <v>735</v>
      </c>
      <c r="H163" s="151">
        <f t="shared" si="4"/>
        <v>1</v>
      </c>
      <c r="I163" s="161" t="s">
        <v>975</v>
      </c>
      <c r="J163" s="157" t="s">
        <v>1004</v>
      </c>
      <c r="K163" s="151" t="str">
        <f t="shared" si="5"/>
        <v>NGA002People facing restricted access constraints</v>
      </c>
      <c r="L163" s="165">
        <v>43490</v>
      </c>
    </row>
    <row r="164" spans="1:12" ht="15.6" thickTop="1" thickBot="1" x14ac:dyDescent="0.35">
      <c r="A164" s="158" t="s">
        <v>1291</v>
      </c>
      <c r="B164" s="159" t="str">
        <f>VLOOKUP(A164,Lists!A:B,2,FALSE)</f>
        <v>NGA002</v>
      </c>
      <c r="C164" s="159" t="str">
        <f>VLOOKUP(A164,Lists!A:D,4,FALSE)</f>
        <v>NGA</v>
      </c>
      <c r="D164" s="159" t="s">
        <v>637</v>
      </c>
      <c r="E164" s="159">
        <v>0</v>
      </c>
      <c r="F164" s="159" t="s">
        <v>941</v>
      </c>
      <c r="G164" s="159"/>
      <c r="H164" s="151" t="b">
        <f t="shared" si="4"/>
        <v>0</v>
      </c>
      <c r="I164" s="162"/>
      <c r="J164" s="159"/>
      <c r="K164" s="151" t="str">
        <f t="shared" si="5"/>
        <v>NGA002Impediments to entry into country (bureaucratic and administrative)</v>
      </c>
      <c r="L164" s="163">
        <v>43490</v>
      </c>
    </row>
    <row r="165" spans="1:12" ht="15.6" thickTop="1" thickBot="1" x14ac:dyDescent="0.35">
      <c r="A165" s="156" t="s">
        <v>1291</v>
      </c>
      <c r="B165" s="157" t="str">
        <f>VLOOKUP(A165,Lists!A:B,2,FALSE)</f>
        <v>NGA002</v>
      </c>
      <c r="C165" s="157" t="str">
        <f>VLOOKUP(A165,Lists!A:D,4,FALSE)</f>
        <v>NGA</v>
      </c>
      <c r="D165" s="157" t="s">
        <v>638</v>
      </c>
      <c r="E165" s="157">
        <v>2</v>
      </c>
      <c r="F165" s="157" t="s">
        <v>941</v>
      </c>
      <c r="G165" s="157"/>
      <c r="H165" s="151" t="b">
        <f t="shared" si="4"/>
        <v>0</v>
      </c>
      <c r="I165" s="161"/>
      <c r="J165" s="157"/>
      <c r="K165" s="151" t="str">
        <f t="shared" si="5"/>
        <v>NGA002Restriction of movement (impediments to freedom of movement and/or administrative restrictions)</v>
      </c>
      <c r="L165" s="165">
        <v>43490</v>
      </c>
    </row>
    <row r="166" spans="1:12" ht="15.6" thickTop="1" thickBot="1" x14ac:dyDescent="0.35">
      <c r="A166" s="158" t="s">
        <v>1291</v>
      </c>
      <c r="B166" s="159" t="str">
        <f>VLOOKUP(A166,Lists!A:B,2,FALSE)</f>
        <v>NGA002</v>
      </c>
      <c r="C166" s="159" t="str">
        <f>VLOOKUP(A166,Lists!A:D,4,FALSE)</f>
        <v>NGA</v>
      </c>
      <c r="D166" s="159" t="s">
        <v>639</v>
      </c>
      <c r="E166" s="159">
        <v>2</v>
      </c>
      <c r="F166" s="159" t="s">
        <v>941</v>
      </c>
      <c r="G166" s="159"/>
      <c r="H166" s="151" t="b">
        <f t="shared" si="4"/>
        <v>0</v>
      </c>
      <c r="I166" s="162"/>
      <c r="J166" s="159"/>
      <c r="K166" s="151" t="str">
        <f t="shared" si="5"/>
        <v>NGA002Interference into implementation of humanitarian activities</v>
      </c>
      <c r="L166" s="163">
        <v>43490</v>
      </c>
    </row>
    <row r="167" spans="1:12" ht="15.6" thickTop="1" thickBot="1" x14ac:dyDescent="0.35">
      <c r="A167" s="156" t="s">
        <v>1291</v>
      </c>
      <c r="B167" s="157" t="str">
        <f>VLOOKUP(A167,Lists!A:B,2,FALSE)</f>
        <v>NGA002</v>
      </c>
      <c r="C167" s="157" t="str">
        <f>VLOOKUP(A167,Lists!A:D,4,FALSE)</f>
        <v>NGA</v>
      </c>
      <c r="D167" s="157" t="s">
        <v>640</v>
      </c>
      <c r="E167" s="157">
        <v>2</v>
      </c>
      <c r="F167" s="157" t="s">
        <v>941</v>
      </c>
      <c r="G167" s="157"/>
      <c r="H167" s="151" t="b">
        <f t="shared" si="4"/>
        <v>0</v>
      </c>
      <c r="I167" s="161"/>
      <c r="J167" s="157"/>
      <c r="K167" s="151" t="str">
        <f t="shared" si="5"/>
        <v>NGA002Violence against personnel, facilities and assets</v>
      </c>
      <c r="L167" s="165">
        <v>43490</v>
      </c>
    </row>
    <row r="168" spans="1:12" ht="15.6" thickTop="1" thickBot="1" x14ac:dyDescent="0.35">
      <c r="A168" s="158" t="s">
        <v>1291</v>
      </c>
      <c r="B168" s="159" t="str">
        <f>VLOOKUP(A168,Lists!A:B,2,FALSE)</f>
        <v>NGA002</v>
      </c>
      <c r="C168" s="159" t="str">
        <f>VLOOKUP(A168,Lists!A:D,4,FALSE)</f>
        <v>NGA</v>
      </c>
      <c r="D168" s="159" t="s">
        <v>641</v>
      </c>
      <c r="E168" s="159">
        <v>0</v>
      </c>
      <c r="F168" s="159" t="s">
        <v>941</v>
      </c>
      <c r="G168" s="159"/>
      <c r="H168" s="151" t="b">
        <f t="shared" si="4"/>
        <v>0</v>
      </c>
      <c r="I168" s="162"/>
      <c r="J168" s="159"/>
      <c r="K168" s="151" t="str">
        <f t="shared" si="5"/>
        <v>NGA002Denial of existence of humanitarian needs or entitlements to assistance</v>
      </c>
      <c r="L168" s="163">
        <v>43490</v>
      </c>
    </row>
    <row r="169" spans="1:12" ht="15.6" thickTop="1" thickBot="1" x14ac:dyDescent="0.35">
      <c r="A169" s="156" t="s">
        <v>1291</v>
      </c>
      <c r="B169" s="157" t="str">
        <f>VLOOKUP(A169,Lists!A:B,2,FALSE)</f>
        <v>NGA002</v>
      </c>
      <c r="C169" s="157" t="str">
        <f>VLOOKUP(A169,Lists!A:D,4,FALSE)</f>
        <v>NGA</v>
      </c>
      <c r="D169" s="157" t="s">
        <v>642</v>
      </c>
      <c r="E169" s="157">
        <v>1</v>
      </c>
      <c r="F169" s="157" t="s">
        <v>941</v>
      </c>
      <c r="G169" s="157"/>
      <c r="H169" s="151" t="b">
        <f t="shared" si="4"/>
        <v>0</v>
      </c>
      <c r="I169" s="161"/>
      <c r="J169" s="157"/>
      <c r="K169" s="151" t="str">
        <f t="shared" si="5"/>
        <v>NGA002Restriction and obstruction of access to services and assistance</v>
      </c>
      <c r="L169" s="165">
        <v>43490</v>
      </c>
    </row>
    <row r="170" spans="1:12" ht="15.6" thickTop="1" thickBot="1" x14ac:dyDescent="0.35">
      <c r="A170" s="158" t="s">
        <v>1291</v>
      </c>
      <c r="B170" s="159" t="str">
        <f>VLOOKUP(A170,Lists!A:B,2,FALSE)</f>
        <v>NGA002</v>
      </c>
      <c r="C170" s="159" t="str">
        <f>VLOOKUP(A170,Lists!A:D,4,FALSE)</f>
        <v>NGA</v>
      </c>
      <c r="D170" s="159" t="s">
        <v>643</v>
      </c>
      <c r="E170" s="159">
        <v>3</v>
      </c>
      <c r="F170" s="159" t="s">
        <v>941</v>
      </c>
      <c r="G170" s="159"/>
      <c r="H170" s="151" t="b">
        <f t="shared" si="4"/>
        <v>0</v>
      </c>
      <c r="I170" s="162"/>
      <c r="J170" s="159"/>
      <c r="K170" s="151" t="str">
        <f t="shared" si="5"/>
        <v>NGA002Ongoing insecurity/hostilities affecting humanitarian assistance</v>
      </c>
      <c r="L170" s="163">
        <v>43490</v>
      </c>
    </row>
    <row r="171" spans="1:12" ht="15.6" thickTop="1" thickBot="1" x14ac:dyDescent="0.35">
      <c r="A171" s="156" t="s">
        <v>1291</v>
      </c>
      <c r="B171" s="157" t="str">
        <f>VLOOKUP(A171,Lists!A:B,2,FALSE)</f>
        <v>NGA002</v>
      </c>
      <c r="C171" s="157" t="str">
        <f>VLOOKUP(A171,Lists!A:D,4,FALSE)</f>
        <v>NGA</v>
      </c>
      <c r="D171" s="157" t="s">
        <v>645</v>
      </c>
      <c r="E171" s="157">
        <v>2</v>
      </c>
      <c r="F171" s="157" t="s">
        <v>941</v>
      </c>
      <c r="G171" s="157"/>
      <c r="H171" s="151" t="b">
        <f t="shared" si="4"/>
        <v>0</v>
      </c>
      <c r="I171" s="161"/>
      <c r="J171" s="157"/>
      <c r="K171" s="151" t="str">
        <f t="shared" si="5"/>
        <v>NGA002Physical constraints in the environment (obstacles related to terrain, climate, lack of infrastructure, etc.)</v>
      </c>
      <c r="L171" s="165">
        <v>43490</v>
      </c>
    </row>
    <row r="172" spans="1:12" ht="15.6" thickTop="1" thickBot="1" x14ac:dyDescent="0.35">
      <c r="A172" s="158" t="s">
        <v>1291</v>
      </c>
      <c r="B172" s="159" t="str">
        <f>VLOOKUP(A172,Lists!A:B,2,FALSE)</f>
        <v>NGA002</v>
      </c>
      <c r="C172" s="159" t="str">
        <f>VLOOKUP(A172,Lists!A:D,4,FALSE)</f>
        <v>NGA</v>
      </c>
      <c r="D172" s="159" t="s">
        <v>644</v>
      </c>
      <c r="E172" s="159">
        <v>1</v>
      </c>
      <c r="F172" s="159" t="s">
        <v>941</v>
      </c>
      <c r="G172" s="159"/>
      <c r="H172" s="151" t="b">
        <f t="shared" si="4"/>
        <v>0</v>
      </c>
      <c r="I172" s="162"/>
      <c r="J172" s="159"/>
      <c r="K172" s="151" t="str">
        <f t="shared" si="5"/>
        <v xml:space="preserve">NGA002Presence of mines and improvised explosive devices </v>
      </c>
      <c r="L172" s="163">
        <v>43490</v>
      </c>
    </row>
    <row r="173" spans="1:12" ht="15.6" thickTop="1" thickBot="1" x14ac:dyDescent="0.35">
      <c r="A173" s="156" t="s">
        <v>1291</v>
      </c>
      <c r="B173" s="157" t="str">
        <f>VLOOKUP(A173,Lists!A:B,2,FALSE)</f>
        <v>NGA002</v>
      </c>
      <c r="C173" s="157" t="str">
        <f>VLOOKUP(A173,Lists!A:D,4,FALSE)</f>
        <v>NGA</v>
      </c>
      <c r="D173" s="157" t="s">
        <v>740</v>
      </c>
      <c r="E173" s="157">
        <v>187624895</v>
      </c>
      <c r="F173" s="157" t="s">
        <v>989</v>
      </c>
      <c r="G173" s="157" t="s">
        <v>735</v>
      </c>
      <c r="H173" s="151">
        <f t="shared" si="4"/>
        <v>1</v>
      </c>
      <c r="I173" s="161" t="s">
        <v>990</v>
      </c>
      <c r="J173" s="157" t="s">
        <v>991</v>
      </c>
      <c r="K173" s="151" t="str">
        <f t="shared" si="5"/>
        <v>NGA002People exposed</v>
      </c>
      <c r="L173" s="165">
        <v>43490</v>
      </c>
    </row>
    <row r="174" spans="1:12" ht="15.6" thickTop="1" thickBot="1" x14ac:dyDescent="0.35">
      <c r="A174" s="158" t="s">
        <v>1291</v>
      </c>
      <c r="B174" s="159" t="str">
        <f>VLOOKUP(A174,Lists!A:B,2,FALSE)</f>
        <v>NGA002</v>
      </c>
      <c r="C174" s="159" t="str">
        <f>VLOOKUP(A174,Lists!A:D,4,FALSE)</f>
        <v>NGA</v>
      </c>
      <c r="D174" s="159" t="s">
        <v>742</v>
      </c>
      <c r="E174" s="159">
        <v>103665601</v>
      </c>
      <c r="F174" s="159" t="s">
        <v>989</v>
      </c>
      <c r="G174" s="159" t="s">
        <v>735</v>
      </c>
      <c r="H174" s="151">
        <f t="shared" si="4"/>
        <v>1</v>
      </c>
      <c r="I174" s="162" t="s">
        <v>990</v>
      </c>
      <c r="J174" s="159"/>
      <c r="K174" s="151" t="str">
        <f t="shared" si="5"/>
        <v>NGA002People affected by the crisis</v>
      </c>
      <c r="L174" s="163">
        <v>43490</v>
      </c>
    </row>
    <row r="175" spans="1:12" ht="15.6" thickTop="1" thickBot="1" x14ac:dyDescent="0.35">
      <c r="A175" s="156" t="s">
        <v>1291</v>
      </c>
      <c r="B175" s="157" t="str">
        <f>VLOOKUP(A175,Lists!A:B,2,FALSE)</f>
        <v>NGA002</v>
      </c>
      <c r="C175" s="157" t="str">
        <f>VLOOKUP(A175,Lists!A:D,4,FALSE)</f>
        <v>NGA</v>
      </c>
      <c r="D175" s="157" t="s">
        <v>470</v>
      </c>
      <c r="E175" s="157" t="s">
        <v>445</v>
      </c>
      <c r="F175" s="157"/>
      <c r="G175" s="157" t="s">
        <v>734</v>
      </c>
      <c r="H175" s="151">
        <f t="shared" si="4"/>
        <v>2</v>
      </c>
      <c r="I175" s="161"/>
      <c r="J175" s="157" t="s">
        <v>934</v>
      </c>
      <c r="K175" s="151" t="str">
        <f t="shared" si="5"/>
        <v>NGA002Total # of crisis related displaced people</v>
      </c>
      <c r="L175" s="165">
        <v>43490</v>
      </c>
    </row>
    <row r="176" spans="1:12" ht="15.6" thickTop="1" thickBot="1" x14ac:dyDescent="0.35">
      <c r="A176" s="158" t="s">
        <v>1291</v>
      </c>
      <c r="B176" s="159" t="str">
        <f>VLOOKUP(A176,Lists!A:B,2,FALSE)</f>
        <v>NGA002</v>
      </c>
      <c r="C176" s="159" t="str">
        <f>VLOOKUP(A176,Lists!A:D,4,FALSE)</f>
        <v>NGA</v>
      </c>
      <c r="D176" s="159" t="s">
        <v>661</v>
      </c>
      <c r="E176" s="159" t="s">
        <v>445</v>
      </c>
      <c r="F176" s="159"/>
      <c r="G176" s="159" t="s">
        <v>734</v>
      </c>
      <c r="H176" s="151">
        <f t="shared" si="4"/>
        <v>2</v>
      </c>
      <c r="I176" s="162"/>
      <c r="J176" s="159"/>
      <c r="K176" s="151" t="str">
        <f t="shared" si="5"/>
        <v>NGA002Total # of illness cases reported</v>
      </c>
      <c r="L176" s="163">
        <v>43490</v>
      </c>
    </row>
    <row r="177" spans="1:12" ht="15.6" thickTop="1" thickBot="1" x14ac:dyDescent="0.35">
      <c r="A177" s="156" t="s">
        <v>1291</v>
      </c>
      <c r="B177" s="157" t="str">
        <f>VLOOKUP(A177,Lists!A:B,2,FALSE)</f>
        <v>NGA002</v>
      </c>
      <c r="C177" s="157" t="str">
        <f>VLOOKUP(A177,Lists!A:D,4,FALSE)</f>
        <v>NGA</v>
      </c>
      <c r="D177" s="157" t="s">
        <v>663</v>
      </c>
      <c r="E177" s="157" t="s">
        <v>445</v>
      </c>
      <c r="F177" s="157"/>
      <c r="G177" s="157" t="s">
        <v>734</v>
      </c>
      <c r="H177" s="151">
        <f t="shared" si="4"/>
        <v>2</v>
      </c>
      <c r="I177" s="161"/>
      <c r="J177" s="157" t="s">
        <v>993</v>
      </c>
      <c r="K177" s="151" t="str">
        <f t="shared" si="5"/>
        <v>NGA002Crisis related fatalities</v>
      </c>
      <c r="L177" s="165">
        <v>43490</v>
      </c>
    </row>
    <row r="178" spans="1:12" ht="15.6" thickTop="1" thickBot="1" x14ac:dyDescent="0.35">
      <c r="A178" s="158" t="s">
        <v>1291</v>
      </c>
      <c r="B178" s="159" t="str">
        <f>VLOOKUP(A178,Lists!A:B,2,FALSE)</f>
        <v>NGA002</v>
      </c>
      <c r="C178" s="159" t="str">
        <f>VLOOKUP(A178,Lists!A:D,4,FALSE)</f>
        <v>NGA</v>
      </c>
      <c r="D178" s="159" t="s">
        <v>768</v>
      </c>
      <c r="E178" s="159">
        <v>2844</v>
      </c>
      <c r="F178" s="159" t="s">
        <v>965</v>
      </c>
      <c r="G178" s="159" t="s">
        <v>734</v>
      </c>
      <c r="H178" s="151">
        <f t="shared" si="4"/>
        <v>2</v>
      </c>
      <c r="I178" s="162"/>
      <c r="J178" s="159" t="s">
        <v>966</v>
      </c>
      <c r="K178" s="151" t="str">
        <f t="shared" si="5"/>
        <v>NGA002People killed in all crises</v>
      </c>
      <c r="L178" s="163">
        <v>43490</v>
      </c>
    </row>
    <row r="179" spans="1:12" ht="15.6" thickTop="1" thickBot="1" x14ac:dyDescent="0.35">
      <c r="A179" s="156" t="s">
        <v>1291</v>
      </c>
      <c r="B179" s="157" t="str">
        <f>VLOOKUP(A179,Lists!A:B,2,FALSE)</f>
        <v>NGA002</v>
      </c>
      <c r="C179" s="157" t="str">
        <f>VLOOKUP(A179,Lists!A:D,4,FALSE)</f>
        <v>NGA</v>
      </c>
      <c r="D179" s="157" t="s">
        <v>459</v>
      </c>
      <c r="E179" s="157" t="s">
        <v>445</v>
      </c>
      <c r="F179" s="157"/>
      <c r="G179" s="157" t="s">
        <v>735</v>
      </c>
      <c r="H179" s="151">
        <f t="shared" si="4"/>
        <v>1</v>
      </c>
      <c r="I179" s="161"/>
      <c r="J179" s="157" t="s">
        <v>934</v>
      </c>
      <c r="K179" s="151" t="str">
        <f t="shared" si="5"/>
        <v>NGA002Building partially damaged</v>
      </c>
      <c r="L179" s="165">
        <v>43490</v>
      </c>
    </row>
    <row r="180" spans="1:12" ht="15.6" thickTop="1" thickBot="1" x14ac:dyDescent="0.35">
      <c r="A180" s="158" t="s">
        <v>1291</v>
      </c>
      <c r="B180" s="159" t="str">
        <f>VLOOKUP(A180,Lists!A:B,2,FALSE)</f>
        <v>NGA002</v>
      </c>
      <c r="C180" s="159" t="str">
        <f>VLOOKUP(A180,Lists!A:D,4,FALSE)</f>
        <v>NGA</v>
      </c>
      <c r="D180" s="159" t="s">
        <v>460</v>
      </c>
      <c r="E180" s="159" t="s">
        <v>445</v>
      </c>
      <c r="F180" s="159"/>
      <c r="G180" s="159" t="s">
        <v>735</v>
      </c>
      <c r="H180" s="151">
        <f t="shared" si="4"/>
        <v>1</v>
      </c>
      <c r="I180" s="162"/>
      <c r="J180" s="159" t="s">
        <v>934</v>
      </c>
      <c r="K180" s="151" t="str">
        <f t="shared" si="5"/>
        <v>NGA002Building totally damaged</v>
      </c>
      <c r="L180" s="163">
        <v>43490</v>
      </c>
    </row>
    <row r="181" spans="1:12" ht="15.6" thickTop="1" thickBot="1" x14ac:dyDescent="0.35">
      <c r="A181" s="156" t="s">
        <v>1291</v>
      </c>
      <c r="B181" s="157" t="str">
        <f>VLOOKUP(A181,Lists!A:B,2,FALSE)</f>
        <v>NGA002</v>
      </c>
      <c r="C181" s="157" t="str">
        <f>VLOOKUP(A181,Lists!A:D,4,FALSE)</f>
        <v>NGA</v>
      </c>
      <c r="D181" s="157" t="s">
        <v>745</v>
      </c>
      <c r="E181" s="157" t="s">
        <v>445</v>
      </c>
      <c r="F181" s="157"/>
      <c r="G181" s="157" t="s">
        <v>734</v>
      </c>
      <c r="H181" s="151">
        <f t="shared" si="4"/>
        <v>2</v>
      </c>
      <c r="I181" s="161"/>
      <c r="J181" s="157" t="s">
        <v>994</v>
      </c>
      <c r="K181" s="151" t="str">
        <f t="shared" si="5"/>
        <v>NGA002Economic Losses</v>
      </c>
      <c r="L181" s="165">
        <v>43490</v>
      </c>
    </row>
    <row r="182" spans="1:12" ht="15.6" thickTop="1" thickBot="1" x14ac:dyDescent="0.35">
      <c r="A182" s="158" t="s">
        <v>1291</v>
      </c>
      <c r="B182" s="159" t="str">
        <f>VLOOKUP(A182,Lists!A:B,2,FALSE)</f>
        <v>NGA002</v>
      </c>
      <c r="C182" s="159" t="str">
        <f>VLOOKUP(A182,Lists!A:D,4,FALSE)</f>
        <v>NGA</v>
      </c>
      <c r="D182" s="159" t="s">
        <v>755</v>
      </c>
      <c r="E182" s="159">
        <v>17359675</v>
      </c>
      <c r="F182" s="159" t="s">
        <v>996</v>
      </c>
      <c r="G182" s="159" t="s">
        <v>735</v>
      </c>
      <c r="H182" s="151">
        <f t="shared" si="4"/>
        <v>1</v>
      </c>
      <c r="I182" s="162" t="s">
        <v>948</v>
      </c>
      <c r="J182" s="159" t="s">
        <v>995</v>
      </c>
      <c r="K182" s="151" t="str">
        <f t="shared" si="5"/>
        <v>NGA002People in Need</v>
      </c>
      <c r="L182" s="163">
        <v>43490</v>
      </c>
    </row>
    <row r="183" spans="1:12" ht="15.6" thickTop="1" thickBot="1" x14ac:dyDescent="0.35">
      <c r="A183" s="156" t="s">
        <v>1291</v>
      </c>
      <c r="B183" s="157" t="str">
        <f>VLOOKUP(A183,Lists!A:B,2,FALSE)</f>
        <v>NGA002</v>
      </c>
      <c r="C183" s="157" t="str">
        <f>VLOOKUP(A183,Lists!A:D,4,FALSE)</f>
        <v>NGA</v>
      </c>
      <c r="D183" s="157" t="s">
        <v>761</v>
      </c>
      <c r="E183" s="157">
        <v>0</v>
      </c>
      <c r="F183" s="157" t="s">
        <v>996</v>
      </c>
      <c r="G183" s="157" t="s">
        <v>735</v>
      </c>
      <c r="H183" s="151">
        <f t="shared" si="4"/>
        <v>1</v>
      </c>
      <c r="I183" s="161" t="s">
        <v>948</v>
      </c>
      <c r="J183" s="157" t="s">
        <v>997</v>
      </c>
      <c r="K183" s="151" t="str">
        <f t="shared" si="5"/>
        <v>NGA002People facing minimal humanitarian needs (level 1)</v>
      </c>
      <c r="L183" s="165">
        <v>43490</v>
      </c>
    </row>
    <row r="184" spans="1:12" ht="15.6" thickTop="1" thickBot="1" x14ac:dyDescent="0.35">
      <c r="A184" s="158" t="s">
        <v>1291</v>
      </c>
      <c r="B184" s="159" t="str">
        <f>VLOOKUP(A184,Lists!A:B,2,FALSE)</f>
        <v>NGA002</v>
      </c>
      <c r="C184" s="159" t="str">
        <f>VLOOKUP(A184,Lists!A:D,4,FALSE)</f>
        <v>NGA</v>
      </c>
      <c r="D184" s="159" t="s">
        <v>760</v>
      </c>
      <c r="E184" s="159">
        <v>14905353</v>
      </c>
      <c r="F184" s="159" t="s">
        <v>996</v>
      </c>
      <c r="G184" s="159" t="s">
        <v>735</v>
      </c>
      <c r="H184" s="151">
        <f t="shared" si="4"/>
        <v>1</v>
      </c>
      <c r="I184" s="162" t="s">
        <v>948</v>
      </c>
      <c r="J184" s="159" t="s">
        <v>998</v>
      </c>
      <c r="K184" s="151" t="str">
        <f t="shared" si="5"/>
        <v>NGA002People facing stressed humanitarian needs (level 2)</v>
      </c>
      <c r="L184" s="163">
        <v>43490</v>
      </c>
    </row>
    <row r="185" spans="1:12" ht="15.6" thickTop="1" thickBot="1" x14ac:dyDescent="0.35">
      <c r="A185" s="156" t="s">
        <v>1291</v>
      </c>
      <c r="B185" s="157" t="str">
        <f>VLOOKUP(A185,Lists!A:B,2,FALSE)</f>
        <v>NGA002</v>
      </c>
      <c r="C185" s="157" t="str">
        <f>VLOOKUP(A185,Lists!A:D,4,FALSE)</f>
        <v>NGA</v>
      </c>
      <c r="D185" s="157" t="s">
        <v>763</v>
      </c>
      <c r="E185" s="157">
        <v>2320535</v>
      </c>
      <c r="F185" s="157" t="s">
        <v>996</v>
      </c>
      <c r="G185" s="157" t="s">
        <v>735</v>
      </c>
      <c r="H185" s="151">
        <f t="shared" si="4"/>
        <v>1</v>
      </c>
      <c r="I185" s="161" t="s">
        <v>948</v>
      </c>
      <c r="J185" s="157" t="s">
        <v>999</v>
      </c>
      <c r="K185" s="151" t="str">
        <f t="shared" si="5"/>
        <v>NGA002People  facing moderate humanitarian needs (level 3)</v>
      </c>
      <c r="L185" s="165">
        <v>43490</v>
      </c>
    </row>
    <row r="186" spans="1:12" ht="15.6" thickTop="1" thickBot="1" x14ac:dyDescent="0.35">
      <c r="A186" s="158" t="s">
        <v>1291</v>
      </c>
      <c r="B186" s="159" t="str">
        <f>VLOOKUP(A186,Lists!A:B,2,FALSE)</f>
        <v>NGA002</v>
      </c>
      <c r="C186" s="159" t="str">
        <f>VLOOKUP(A186,Lists!A:D,4,FALSE)</f>
        <v>NGA</v>
      </c>
      <c r="D186" s="159" t="s">
        <v>765</v>
      </c>
      <c r="E186" s="159">
        <v>133787</v>
      </c>
      <c r="F186" s="159" t="s">
        <v>996</v>
      </c>
      <c r="G186" s="159" t="s">
        <v>735</v>
      </c>
      <c r="H186" s="151">
        <f t="shared" si="4"/>
        <v>1</v>
      </c>
      <c r="I186" s="162" t="s">
        <v>948</v>
      </c>
      <c r="J186" s="159" t="s">
        <v>1000</v>
      </c>
      <c r="K186" s="151" t="str">
        <f t="shared" si="5"/>
        <v>NGA002People facing severe humanitarian needs (level 4)</v>
      </c>
      <c r="L186" s="163">
        <v>43490</v>
      </c>
    </row>
    <row r="187" spans="1:12" ht="15.6" thickTop="1" thickBot="1" x14ac:dyDescent="0.35">
      <c r="A187" s="156" t="s">
        <v>1291</v>
      </c>
      <c r="B187" s="157" t="str">
        <f>VLOOKUP(A187,Lists!A:B,2,FALSE)</f>
        <v>NGA002</v>
      </c>
      <c r="C187" s="157" t="str">
        <f>VLOOKUP(A187,Lists!A:D,4,FALSE)</f>
        <v>NGA</v>
      </c>
      <c r="D187" s="157" t="s">
        <v>766</v>
      </c>
      <c r="E187" s="157">
        <v>0</v>
      </c>
      <c r="F187" s="157" t="s">
        <v>996</v>
      </c>
      <c r="G187" s="157" t="s">
        <v>735</v>
      </c>
      <c r="H187" s="151">
        <f t="shared" si="4"/>
        <v>1</v>
      </c>
      <c r="I187" s="161" t="s">
        <v>948</v>
      </c>
      <c r="J187" s="157" t="s">
        <v>1001</v>
      </c>
      <c r="K187" s="151" t="str">
        <f t="shared" si="5"/>
        <v>NGA002People facing extreme humanitarian needs (level 5)</v>
      </c>
      <c r="L187" s="165">
        <v>43490</v>
      </c>
    </row>
    <row r="188" spans="1:12" ht="15.6" thickTop="1" thickBot="1" x14ac:dyDescent="0.35">
      <c r="A188" s="158" t="s">
        <v>1291</v>
      </c>
      <c r="B188" s="159" t="str">
        <f>VLOOKUP(A188,Lists!A:B,2,FALSE)</f>
        <v>NGA002</v>
      </c>
      <c r="C188" s="159" t="str">
        <f>VLOOKUP(A188,Lists!A:D,4,FALSE)</f>
        <v>NGA</v>
      </c>
      <c r="D188" s="159" t="s">
        <v>680</v>
      </c>
      <c r="E188" s="159">
        <v>5</v>
      </c>
      <c r="F188" s="159"/>
      <c r="G188" s="159"/>
      <c r="H188" s="151" t="b">
        <f t="shared" si="4"/>
        <v>0</v>
      </c>
      <c r="I188" s="162"/>
      <c r="J188" s="159" t="s">
        <v>1002</v>
      </c>
      <c r="K188" s="151" t="str">
        <f t="shared" si="5"/>
        <v>NGA002Crisis affected groups</v>
      </c>
      <c r="L188" s="163">
        <v>43490</v>
      </c>
    </row>
    <row r="189" spans="1:12" ht="15.6" thickTop="1" thickBot="1" x14ac:dyDescent="0.35">
      <c r="A189" s="156" t="s">
        <v>1291</v>
      </c>
      <c r="B189" s="157" t="str">
        <f>VLOOKUP(A189,Lists!A:B,2,FALSE)</f>
        <v>NGA002</v>
      </c>
      <c r="C189" s="157" t="str">
        <f>VLOOKUP(A189,Lists!A:D,4,FALSE)</f>
        <v>NGA</v>
      </c>
      <c r="D189" s="157" t="s">
        <v>743</v>
      </c>
      <c r="E189" s="157" t="s">
        <v>445</v>
      </c>
      <c r="F189" s="157"/>
      <c r="G189" s="157" t="s">
        <v>734</v>
      </c>
      <c r="H189" s="151">
        <f t="shared" ref="H189:H250" si="6">IF(G189="Low",3,IF(G189="Medium",2,IF(G189="High",1,FALSE)))</f>
        <v>2</v>
      </c>
      <c r="I189" s="161"/>
      <c r="J189" s="157" t="s">
        <v>992</v>
      </c>
      <c r="K189" s="151" t="str">
        <f t="shared" ref="K189:K250" si="7">B189&amp;""&amp;D189</f>
        <v>NGA002Crisis related Injuries</v>
      </c>
      <c r="L189" s="165">
        <v>43490</v>
      </c>
    </row>
    <row r="190" spans="1:12" ht="15.6" thickTop="1" thickBot="1" x14ac:dyDescent="0.35">
      <c r="A190" s="158" t="s">
        <v>1291</v>
      </c>
      <c r="B190" s="159" t="str">
        <f>VLOOKUP(A190,Lists!A:B,2,FALSE)</f>
        <v>NGA002</v>
      </c>
      <c r="C190" s="159" t="str">
        <f>VLOOKUP(A190,Lists!A:D,4,FALSE)</f>
        <v>NGA</v>
      </c>
      <c r="D190" s="159" t="s">
        <v>455</v>
      </c>
      <c r="E190" s="159">
        <v>909890</v>
      </c>
      <c r="F190" s="159" t="s">
        <v>989</v>
      </c>
      <c r="G190" s="159" t="s">
        <v>735</v>
      </c>
      <c r="H190" s="151">
        <f t="shared" si="6"/>
        <v>1</v>
      </c>
      <c r="I190" s="162" t="s">
        <v>990</v>
      </c>
      <c r="J190" s="159" t="s">
        <v>988</v>
      </c>
      <c r="K190" s="151" t="str">
        <f t="shared" si="7"/>
        <v>NGA002Landmass affected by disaster</v>
      </c>
      <c r="L190" s="163">
        <v>43490</v>
      </c>
    </row>
    <row r="191" spans="1:12" ht="15.6" thickTop="1" thickBot="1" x14ac:dyDescent="0.35">
      <c r="A191" s="156" t="s">
        <v>952</v>
      </c>
      <c r="B191" s="157" t="str">
        <f>VLOOKUP(A191,Lists!A:B,2,FALSE)</f>
        <v>NGA005</v>
      </c>
      <c r="C191" s="157" t="str">
        <f>VLOOKUP(A191,Lists!A:D,4,FALSE)</f>
        <v>NGA</v>
      </c>
      <c r="D191" s="157" t="s">
        <v>455</v>
      </c>
      <c r="E191" s="157">
        <v>231538</v>
      </c>
      <c r="F191" s="157" t="s">
        <v>1007</v>
      </c>
      <c r="G191" s="157" t="s">
        <v>735</v>
      </c>
      <c r="H191" s="151">
        <f t="shared" si="6"/>
        <v>1</v>
      </c>
      <c r="I191" s="161" t="s">
        <v>1010</v>
      </c>
      <c r="J191" s="157" t="s">
        <v>1006</v>
      </c>
      <c r="K191" s="151" t="str">
        <f t="shared" si="7"/>
        <v>NGA005Landmass affected by disaster</v>
      </c>
      <c r="L191" s="165">
        <v>43490</v>
      </c>
    </row>
    <row r="192" spans="1:12" ht="15.6" thickTop="1" thickBot="1" x14ac:dyDescent="0.35">
      <c r="A192" s="158" t="s">
        <v>952</v>
      </c>
      <c r="B192" s="159" t="str">
        <f>VLOOKUP(A192,Lists!A:B,2,FALSE)</f>
        <v>NGA005</v>
      </c>
      <c r="C192" s="159" t="str">
        <f>VLOOKUP(A192,Lists!A:D,4,FALSE)</f>
        <v>NGA</v>
      </c>
      <c r="D192" s="159" t="s">
        <v>740</v>
      </c>
      <c r="E192" s="159">
        <v>17719148</v>
      </c>
      <c r="F192" s="159" t="s">
        <v>1008</v>
      </c>
      <c r="G192" s="159" t="s">
        <v>735</v>
      </c>
      <c r="H192" s="151">
        <f t="shared" si="6"/>
        <v>1</v>
      </c>
      <c r="I192" s="162" t="s">
        <v>1012</v>
      </c>
      <c r="J192" s="159" t="s">
        <v>1005</v>
      </c>
      <c r="K192" s="151" t="str">
        <f t="shared" si="7"/>
        <v>NGA005People exposed</v>
      </c>
      <c r="L192" s="163">
        <v>43490</v>
      </c>
    </row>
    <row r="193" spans="1:12" ht="15.6" thickTop="1" thickBot="1" x14ac:dyDescent="0.35">
      <c r="A193" s="156" t="s">
        <v>952</v>
      </c>
      <c r="B193" s="157" t="str">
        <f>VLOOKUP(A193,Lists!A:B,2,FALSE)</f>
        <v>NGA005</v>
      </c>
      <c r="C193" s="157" t="str">
        <f>VLOOKUP(A193,Lists!A:D,4,FALSE)</f>
        <v>NGA</v>
      </c>
      <c r="D193" s="157" t="s">
        <v>742</v>
      </c>
      <c r="E193" s="157">
        <v>32000</v>
      </c>
      <c r="F193" s="157" t="s">
        <v>1008</v>
      </c>
      <c r="G193" s="157" t="s">
        <v>735</v>
      </c>
      <c r="H193" s="151">
        <f t="shared" si="6"/>
        <v>1</v>
      </c>
      <c r="I193" s="161" t="s">
        <v>1012</v>
      </c>
      <c r="J193" s="157" t="s">
        <v>1009</v>
      </c>
      <c r="K193" s="151" t="str">
        <f t="shared" si="7"/>
        <v>NGA005People affected by the crisis</v>
      </c>
      <c r="L193" s="165">
        <v>43490</v>
      </c>
    </row>
    <row r="194" spans="1:12" ht="15.6" thickTop="1" thickBot="1" x14ac:dyDescent="0.35">
      <c r="A194" s="158" t="s">
        <v>952</v>
      </c>
      <c r="B194" s="159" t="str">
        <f>VLOOKUP(A194,Lists!A:B,2,FALSE)</f>
        <v>NGA005</v>
      </c>
      <c r="C194" s="159" t="str">
        <f>VLOOKUP(A194,Lists!A:D,4,FALSE)</f>
        <v>NGA</v>
      </c>
      <c r="D194" s="159" t="s">
        <v>470</v>
      </c>
      <c r="E194" s="159">
        <v>32000</v>
      </c>
      <c r="F194" s="159" t="s">
        <v>1008</v>
      </c>
      <c r="G194" s="159" t="s">
        <v>735</v>
      </c>
      <c r="H194" s="151">
        <f t="shared" si="6"/>
        <v>1</v>
      </c>
      <c r="I194" s="162" t="s">
        <v>1012</v>
      </c>
      <c r="J194" s="159" t="s">
        <v>1009</v>
      </c>
      <c r="K194" s="151" t="str">
        <f t="shared" si="7"/>
        <v>NGA005Total # of crisis related displaced people</v>
      </c>
      <c r="L194" s="163">
        <v>43490</v>
      </c>
    </row>
    <row r="195" spans="1:12" ht="15.6" thickTop="1" thickBot="1" x14ac:dyDescent="0.35">
      <c r="A195" s="156" t="s">
        <v>952</v>
      </c>
      <c r="B195" s="157" t="str">
        <f>VLOOKUP(A195,Lists!A:B,2,FALSE)</f>
        <v>NGA005</v>
      </c>
      <c r="C195" s="157" t="str">
        <f>VLOOKUP(A195,Lists!A:D,4,FALSE)</f>
        <v>NGA</v>
      </c>
      <c r="D195" s="157" t="s">
        <v>743</v>
      </c>
      <c r="E195" s="157" t="s">
        <v>445</v>
      </c>
      <c r="F195" s="157"/>
      <c r="G195" s="157"/>
      <c r="H195" s="151" t="b">
        <f t="shared" si="6"/>
        <v>0</v>
      </c>
      <c r="I195" s="161"/>
      <c r="J195" s="157"/>
      <c r="K195" s="151" t="str">
        <f t="shared" si="7"/>
        <v>NGA005Crisis related Injuries</v>
      </c>
      <c r="L195" s="165">
        <v>43490</v>
      </c>
    </row>
    <row r="196" spans="1:12" ht="15.6" thickTop="1" thickBot="1" x14ac:dyDescent="0.35">
      <c r="A196" s="158" t="s">
        <v>952</v>
      </c>
      <c r="B196" s="159" t="str">
        <f>VLOOKUP(A196,Lists!A:B,2,FALSE)</f>
        <v>NGA005</v>
      </c>
      <c r="C196" s="159" t="str">
        <f>VLOOKUP(A196,Lists!A:D,4,FALSE)</f>
        <v>NGA</v>
      </c>
      <c r="D196" s="159" t="s">
        <v>663</v>
      </c>
      <c r="E196" s="159" t="s">
        <v>445</v>
      </c>
      <c r="F196" s="159"/>
      <c r="G196" s="159"/>
      <c r="H196" s="151" t="b">
        <f t="shared" si="6"/>
        <v>0</v>
      </c>
      <c r="I196" s="162"/>
      <c r="J196" s="159"/>
      <c r="K196" s="151" t="str">
        <f t="shared" si="7"/>
        <v>NGA005Crisis related fatalities</v>
      </c>
      <c r="L196" s="163">
        <v>43490</v>
      </c>
    </row>
    <row r="197" spans="1:12" ht="15.6" thickTop="1" thickBot="1" x14ac:dyDescent="0.35">
      <c r="A197" s="156" t="s">
        <v>952</v>
      </c>
      <c r="B197" s="157" t="str">
        <f>VLOOKUP(A197,Lists!A:B,2,FALSE)</f>
        <v>NGA005</v>
      </c>
      <c r="C197" s="157" t="str">
        <f>VLOOKUP(A197,Lists!A:D,4,FALSE)</f>
        <v>NGA</v>
      </c>
      <c r="D197" s="157" t="s">
        <v>768</v>
      </c>
      <c r="E197" s="157">
        <v>2844</v>
      </c>
      <c r="F197" s="157" t="s">
        <v>965</v>
      </c>
      <c r="G197" s="157" t="s">
        <v>735</v>
      </c>
      <c r="H197" s="151">
        <f t="shared" si="6"/>
        <v>1</v>
      </c>
      <c r="I197" s="161"/>
      <c r="J197" s="157" t="s">
        <v>966</v>
      </c>
      <c r="K197" s="151" t="str">
        <f t="shared" si="7"/>
        <v>NGA005People killed in all crises</v>
      </c>
      <c r="L197" s="165">
        <v>43490</v>
      </c>
    </row>
    <row r="198" spans="1:12" ht="15.6" thickTop="1" thickBot="1" x14ac:dyDescent="0.35">
      <c r="A198" s="158" t="s">
        <v>952</v>
      </c>
      <c r="B198" s="159" t="str">
        <f>VLOOKUP(A198,Lists!A:B,2,FALSE)</f>
        <v>NGA005</v>
      </c>
      <c r="C198" s="159" t="str">
        <f>VLOOKUP(A198,Lists!A:D,4,FALSE)</f>
        <v>NGA</v>
      </c>
      <c r="D198" s="159" t="s">
        <v>459</v>
      </c>
      <c r="E198" s="159" t="s">
        <v>445</v>
      </c>
      <c r="F198" s="159"/>
      <c r="G198" s="159"/>
      <c r="H198" s="151" t="b">
        <f t="shared" si="6"/>
        <v>0</v>
      </c>
      <c r="I198" s="162"/>
      <c r="J198" s="159"/>
      <c r="K198" s="151" t="str">
        <f t="shared" si="7"/>
        <v>NGA005Building partially damaged</v>
      </c>
      <c r="L198" s="163">
        <v>43490</v>
      </c>
    </row>
    <row r="199" spans="1:12" ht="15.6" thickTop="1" thickBot="1" x14ac:dyDescent="0.35">
      <c r="A199" s="156" t="s">
        <v>952</v>
      </c>
      <c r="B199" s="157" t="str">
        <f>VLOOKUP(A199,Lists!A:B,2,FALSE)</f>
        <v>NGA005</v>
      </c>
      <c r="C199" s="157" t="str">
        <f>VLOOKUP(A199,Lists!A:D,4,FALSE)</f>
        <v>NGA</v>
      </c>
      <c r="D199" s="157" t="s">
        <v>460</v>
      </c>
      <c r="E199" s="157" t="s">
        <v>445</v>
      </c>
      <c r="F199" s="157"/>
      <c r="G199" s="157"/>
      <c r="H199" s="151" t="b">
        <f t="shared" si="6"/>
        <v>0</v>
      </c>
      <c r="I199" s="161"/>
      <c r="J199" s="157"/>
      <c r="K199" s="151" t="str">
        <f t="shared" si="7"/>
        <v>NGA005Building totally damaged</v>
      </c>
      <c r="L199" s="165">
        <v>43490</v>
      </c>
    </row>
    <row r="200" spans="1:12" ht="15.6" thickTop="1" thickBot="1" x14ac:dyDescent="0.35">
      <c r="A200" s="158" t="s">
        <v>952</v>
      </c>
      <c r="B200" s="159" t="str">
        <f>VLOOKUP(A200,Lists!A:B,2,FALSE)</f>
        <v>NGA005</v>
      </c>
      <c r="C200" s="159" t="str">
        <f>VLOOKUP(A200,Lists!A:D,4,FALSE)</f>
        <v>NGA</v>
      </c>
      <c r="D200" s="159" t="s">
        <v>745</v>
      </c>
      <c r="E200" s="159" t="s">
        <v>445</v>
      </c>
      <c r="F200" s="159"/>
      <c r="G200" s="159"/>
      <c r="H200" s="151" t="b">
        <f t="shared" si="6"/>
        <v>0</v>
      </c>
      <c r="I200" s="162"/>
      <c r="J200" s="159"/>
      <c r="K200" s="151" t="str">
        <f t="shared" si="7"/>
        <v>NGA005Economic Losses</v>
      </c>
      <c r="L200" s="163">
        <v>43490</v>
      </c>
    </row>
    <row r="201" spans="1:12" ht="15.6" thickTop="1" thickBot="1" x14ac:dyDescent="0.35">
      <c r="A201" s="156" t="s">
        <v>952</v>
      </c>
      <c r="B201" s="157" t="str">
        <f>VLOOKUP(A201,Lists!A:B,2,FALSE)</f>
        <v>NGA005</v>
      </c>
      <c r="C201" s="157" t="str">
        <f>VLOOKUP(A201,Lists!A:D,4,FALSE)</f>
        <v>NGA</v>
      </c>
      <c r="D201" s="157" t="s">
        <v>755</v>
      </c>
      <c r="E201" s="157">
        <v>32000</v>
      </c>
      <c r="F201" s="157" t="s">
        <v>1008</v>
      </c>
      <c r="G201" s="157" t="s">
        <v>735</v>
      </c>
      <c r="H201" s="151">
        <f t="shared" si="6"/>
        <v>1</v>
      </c>
      <c r="I201" s="161" t="s">
        <v>1012</v>
      </c>
      <c r="J201" s="157" t="s">
        <v>1011</v>
      </c>
      <c r="K201" s="151" t="str">
        <f t="shared" si="7"/>
        <v>NGA005People in Need</v>
      </c>
      <c r="L201" s="165">
        <v>43490</v>
      </c>
    </row>
    <row r="202" spans="1:12" ht="15.6" thickTop="1" thickBot="1" x14ac:dyDescent="0.35">
      <c r="A202" s="158" t="s">
        <v>952</v>
      </c>
      <c r="B202" s="159" t="str">
        <f>VLOOKUP(A202,Lists!A:B,2,FALSE)</f>
        <v>NGA005</v>
      </c>
      <c r="C202" s="159" t="str">
        <f>VLOOKUP(A202,Lists!A:D,4,FALSE)</f>
        <v>NGA</v>
      </c>
      <c r="D202" s="159" t="s">
        <v>761</v>
      </c>
      <c r="E202" s="159">
        <v>0</v>
      </c>
      <c r="F202" s="159"/>
      <c r="G202" s="159"/>
      <c r="H202" s="151" t="b">
        <f t="shared" si="6"/>
        <v>0</v>
      </c>
      <c r="I202" s="162"/>
      <c r="J202" s="159"/>
      <c r="K202" s="151" t="str">
        <f t="shared" si="7"/>
        <v>NGA005People facing minimal humanitarian needs (level 1)</v>
      </c>
      <c r="L202" s="163">
        <v>43490</v>
      </c>
    </row>
    <row r="203" spans="1:12" ht="15.6" thickTop="1" thickBot="1" x14ac:dyDescent="0.35">
      <c r="A203" s="156" t="s">
        <v>952</v>
      </c>
      <c r="B203" s="157" t="str">
        <f>VLOOKUP(A203,Lists!A:B,2,FALSE)</f>
        <v>NGA005</v>
      </c>
      <c r="C203" s="157" t="str">
        <f>VLOOKUP(A203,Lists!A:D,4,FALSE)</f>
        <v>NGA</v>
      </c>
      <c r="D203" s="157" t="s">
        <v>760</v>
      </c>
      <c r="E203" s="157">
        <v>32000</v>
      </c>
      <c r="F203" s="157" t="s">
        <v>1008</v>
      </c>
      <c r="G203" s="157" t="s">
        <v>735</v>
      </c>
      <c r="H203" s="151">
        <f t="shared" si="6"/>
        <v>1</v>
      </c>
      <c r="I203" s="161" t="s">
        <v>1012</v>
      </c>
      <c r="J203" s="157" t="s">
        <v>1011</v>
      </c>
      <c r="K203" s="151" t="str">
        <f t="shared" si="7"/>
        <v>NGA005People facing stressed humanitarian needs (level 2)</v>
      </c>
      <c r="L203" s="165">
        <v>43490</v>
      </c>
    </row>
    <row r="204" spans="1:12" ht="15.6" thickTop="1" thickBot="1" x14ac:dyDescent="0.35">
      <c r="A204" s="158" t="s">
        <v>952</v>
      </c>
      <c r="B204" s="159" t="str">
        <f>VLOOKUP(A204,Lists!A:B,2,FALSE)</f>
        <v>NGA005</v>
      </c>
      <c r="C204" s="159" t="str">
        <f>VLOOKUP(A204,Lists!A:D,4,FALSE)</f>
        <v>NGA</v>
      </c>
      <c r="D204" s="159" t="s">
        <v>763</v>
      </c>
      <c r="E204" s="159">
        <v>0</v>
      </c>
      <c r="F204" s="159"/>
      <c r="G204" s="159"/>
      <c r="H204" s="151" t="b">
        <f t="shared" si="6"/>
        <v>0</v>
      </c>
      <c r="I204" s="162"/>
      <c r="J204" s="159"/>
      <c r="K204" s="151" t="str">
        <f t="shared" si="7"/>
        <v>NGA005People  facing moderate humanitarian needs (level 3)</v>
      </c>
      <c r="L204" s="163">
        <v>43490</v>
      </c>
    </row>
    <row r="205" spans="1:12" ht="15.6" thickTop="1" thickBot="1" x14ac:dyDescent="0.35">
      <c r="A205" s="156" t="s">
        <v>952</v>
      </c>
      <c r="B205" s="157" t="str">
        <f>VLOOKUP(A205,Lists!A:B,2,FALSE)</f>
        <v>NGA005</v>
      </c>
      <c r="C205" s="157" t="str">
        <f>VLOOKUP(A205,Lists!A:D,4,FALSE)</f>
        <v>NGA</v>
      </c>
      <c r="D205" s="157" t="s">
        <v>765</v>
      </c>
      <c r="E205" s="157">
        <v>0</v>
      </c>
      <c r="F205" s="157"/>
      <c r="G205" s="157"/>
      <c r="H205" s="151" t="b">
        <f t="shared" si="6"/>
        <v>0</v>
      </c>
      <c r="I205" s="161"/>
      <c r="J205" s="157"/>
      <c r="K205" s="151" t="str">
        <f t="shared" si="7"/>
        <v>NGA005People facing severe humanitarian needs (level 4)</v>
      </c>
      <c r="L205" s="165">
        <v>43490</v>
      </c>
    </row>
    <row r="206" spans="1:12" ht="15.6" thickTop="1" thickBot="1" x14ac:dyDescent="0.35">
      <c r="A206" s="158" t="s">
        <v>952</v>
      </c>
      <c r="B206" s="159" t="str">
        <f>VLOOKUP(A206,Lists!A:B,2,FALSE)</f>
        <v>NGA005</v>
      </c>
      <c r="C206" s="159" t="str">
        <f>VLOOKUP(A206,Lists!A:D,4,FALSE)</f>
        <v>NGA</v>
      </c>
      <c r="D206" s="159" t="s">
        <v>766</v>
      </c>
      <c r="E206" s="159">
        <v>0</v>
      </c>
      <c r="F206" s="159"/>
      <c r="G206" s="159"/>
      <c r="H206" s="151" t="b">
        <f t="shared" si="6"/>
        <v>0</v>
      </c>
      <c r="I206" s="162"/>
      <c r="J206" s="159"/>
      <c r="K206" s="151" t="str">
        <f t="shared" si="7"/>
        <v>NGA005People facing extreme humanitarian needs (level 5)</v>
      </c>
      <c r="L206" s="163">
        <v>43490</v>
      </c>
    </row>
    <row r="207" spans="1:12" ht="15.6" thickTop="1" thickBot="1" x14ac:dyDescent="0.35">
      <c r="A207" s="156" t="s">
        <v>952</v>
      </c>
      <c r="B207" s="157" t="str">
        <f>VLOOKUP(A207,Lists!A:B,2,FALSE)</f>
        <v>NGA005</v>
      </c>
      <c r="C207" s="157" t="str">
        <f>VLOOKUP(A207,Lists!A:D,4,FALSE)</f>
        <v>NGA</v>
      </c>
      <c r="D207" s="157" t="s">
        <v>680</v>
      </c>
      <c r="E207" s="157">
        <v>2</v>
      </c>
      <c r="F207" s="157"/>
      <c r="G207" s="157"/>
      <c r="H207" s="151" t="b">
        <f t="shared" si="6"/>
        <v>0</v>
      </c>
      <c r="I207" s="161"/>
      <c r="J207" s="157" t="s">
        <v>1013</v>
      </c>
      <c r="K207" s="151" t="str">
        <f t="shared" si="7"/>
        <v>NGA005Crisis affected groups</v>
      </c>
      <c r="L207" s="165">
        <v>43490</v>
      </c>
    </row>
    <row r="208" spans="1:12" ht="15.6" thickTop="1" thickBot="1" x14ac:dyDescent="0.35">
      <c r="A208" s="158" t="s">
        <v>952</v>
      </c>
      <c r="B208" s="159" t="str">
        <f>VLOOKUP(A208,Lists!A:B,2,FALSE)</f>
        <v>NGA005</v>
      </c>
      <c r="C208" s="159" t="str">
        <f>VLOOKUP(A208,Lists!A:D,4,FALSE)</f>
        <v>NGA</v>
      </c>
      <c r="D208" s="159" t="s">
        <v>683</v>
      </c>
      <c r="E208" s="159" t="s">
        <v>445</v>
      </c>
      <c r="F208" s="159"/>
      <c r="G208" s="159" t="s">
        <v>734</v>
      </c>
      <c r="H208" s="151">
        <f t="shared" si="6"/>
        <v>2</v>
      </c>
      <c r="I208" s="162"/>
      <c r="J208" s="159" t="s">
        <v>934</v>
      </c>
      <c r="K208" s="151" t="str">
        <f t="shared" si="7"/>
        <v>NGA005People facing limited access constraints</v>
      </c>
      <c r="L208" s="163">
        <v>43490</v>
      </c>
    </row>
    <row r="209" spans="1:12" ht="15.6" thickTop="1" thickBot="1" x14ac:dyDescent="0.35">
      <c r="A209" s="156" t="s">
        <v>952</v>
      </c>
      <c r="B209" s="157" t="str">
        <f>VLOOKUP(A209,Lists!A:B,2,FALSE)</f>
        <v>NGA005</v>
      </c>
      <c r="C209" s="157" t="str">
        <f>VLOOKUP(A209,Lists!A:D,4,FALSE)</f>
        <v>NGA</v>
      </c>
      <c r="D209" s="157" t="s">
        <v>684</v>
      </c>
      <c r="E209" s="157" t="s">
        <v>445</v>
      </c>
      <c r="F209" s="157"/>
      <c r="G209" s="157" t="s">
        <v>734</v>
      </c>
      <c r="H209" s="151">
        <f t="shared" si="6"/>
        <v>2</v>
      </c>
      <c r="I209" s="161"/>
      <c r="J209" s="157" t="s">
        <v>934</v>
      </c>
      <c r="K209" s="151" t="str">
        <f t="shared" si="7"/>
        <v>NGA005People facing restricted access constraints</v>
      </c>
      <c r="L209" s="165">
        <v>43490</v>
      </c>
    </row>
    <row r="210" spans="1:12" ht="15.6" thickTop="1" thickBot="1" x14ac:dyDescent="0.35">
      <c r="A210" s="158" t="s">
        <v>952</v>
      </c>
      <c r="B210" s="159" t="str">
        <f>VLOOKUP(A210,Lists!A:B,2,FALSE)</f>
        <v>NGA005</v>
      </c>
      <c r="C210" s="159" t="str">
        <f>VLOOKUP(A210,Lists!A:D,4,FALSE)</f>
        <v>NGA</v>
      </c>
      <c r="D210" s="159" t="s">
        <v>637</v>
      </c>
      <c r="E210" s="159">
        <v>0</v>
      </c>
      <c r="F210" s="159" t="s">
        <v>941</v>
      </c>
      <c r="G210" s="159"/>
      <c r="H210" s="151" t="b">
        <f t="shared" si="6"/>
        <v>0</v>
      </c>
      <c r="I210" s="162"/>
      <c r="J210" s="159"/>
      <c r="K210" s="151" t="str">
        <f t="shared" si="7"/>
        <v>NGA005Impediments to entry into country (bureaucratic and administrative)</v>
      </c>
      <c r="L210" s="163">
        <v>43490</v>
      </c>
    </row>
    <row r="211" spans="1:12" ht="15.6" thickTop="1" thickBot="1" x14ac:dyDescent="0.35">
      <c r="A211" s="156" t="s">
        <v>952</v>
      </c>
      <c r="B211" s="157" t="str">
        <f>VLOOKUP(A211,Lists!A:B,2,FALSE)</f>
        <v>NGA005</v>
      </c>
      <c r="C211" s="157" t="str">
        <f>VLOOKUP(A211,Lists!A:D,4,FALSE)</f>
        <v>NGA</v>
      </c>
      <c r="D211" s="157" t="s">
        <v>638</v>
      </c>
      <c r="E211" s="157">
        <v>2</v>
      </c>
      <c r="F211" s="157" t="s">
        <v>941</v>
      </c>
      <c r="G211" s="157"/>
      <c r="H211" s="151" t="b">
        <f t="shared" si="6"/>
        <v>0</v>
      </c>
      <c r="I211" s="161"/>
      <c r="J211" s="157"/>
      <c r="K211" s="151" t="str">
        <f t="shared" si="7"/>
        <v>NGA005Restriction of movement (impediments to freedom of movement and/or administrative restrictions)</v>
      </c>
      <c r="L211" s="165">
        <v>43490</v>
      </c>
    </row>
    <row r="212" spans="1:12" ht="15.6" thickTop="1" thickBot="1" x14ac:dyDescent="0.35">
      <c r="A212" s="158" t="s">
        <v>952</v>
      </c>
      <c r="B212" s="159" t="str">
        <f>VLOOKUP(A212,Lists!A:B,2,FALSE)</f>
        <v>NGA005</v>
      </c>
      <c r="C212" s="159" t="str">
        <f>VLOOKUP(A212,Lists!A:D,4,FALSE)</f>
        <v>NGA</v>
      </c>
      <c r="D212" s="159" t="s">
        <v>639</v>
      </c>
      <c r="E212" s="159">
        <v>2</v>
      </c>
      <c r="F212" s="159" t="s">
        <v>941</v>
      </c>
      <c r="G212" s="159"/>
      <c r="H212" s="151" t="b">
        <f t="shared" si="6"/>
        <v>0</v>
      </c>
      <c r="I212" s="162"/>
      <c r="J212" s="159"/>
      <c r="K212" s="151" t="str">
        <f t="shared" si="7"/>
        <v>NGA005Interference into implementation of humanitarian activities</v>
      </c>
      <c r="L212" s="163">
        <v>43490</v>
      </c>
    </row>
    <row r="213" spans="1:12" ht="15.6" thickTop="1" thickBot="1" x14ac:dyDescent="0.35">
      <c r="A213" s="156" t="s">
        <v>952</v>
      </c>
      <c r="B213" s="157" t="str">
        <f>VLOOKUP(A213,Lists!A:B,2,FALSE)</f>
        <v>NGA005</v>
      </c>
      <c r="C213" s="157" t="str">
        <f>VLOOKUP(A213,Lists!A:D,4,FALSE)</f>
        <v>NGA</v>
      </c>
      <c r="D213" s="157" t="s">
        <v>640</v>
      </c>
      <c r="E213" s="157">
        <v>2</v>
      </c>
      <c r="F213" s="157" t="s">
        <v>941</v>
      </c>
      <c r="G213" s="157"/>
      <c r="H213" s="151" t="b">
        <f t="shared" si="6"/>
        <v>0</v>
      </c>
      <c r="I213" s="161"/>
      <c r="J213" s="157"/>
      <c r="K213" s="151" t="str">
        <f t="shared" si="7"/>
        <v>NGA005Violence against personnel, facilities and assets</v>
      </c>
      <c r="L213" s="165">
        <v>43490</v>
      </c>
    </row>
    <row r="214" spans="1:12" ht="15.6" thickTop="1" thickBot="1" x14ac:dyDescent="0.35">
      <c r="A214" s="158" t="s">
        <v>952</v>
      </c>
      <c r="B214" s="159" t="str">
        <f>VLOOKUP(A214,Lists!A:B,2,FALSE)</f>
        <v>NGA005</v>
      </c>
      <c r="C214" s="159" t="str">
        <f>VLOOKUP(A214,Lists!A:D,4,FALSE)</f>
        <v>NGA</v>
      </c>
      <c r="D214" s="159" t="s">
        <v>641</v>
      </c>
      <c r="E214" s="159">
        <v>0</v>
      </c>
      <c r="F214" s="159" t="s">
        <v>941</v>
      </c>
      <c r="G214" s="159"/>
      <c r="H214" s="151" t="b">
        <f t="shared" si="6"/>
        <v>0</v>
      </c>
      <c r="I214" s="162"/>
      <c r="J214" s="159"/>
      <c r="K214" s="151" t="str">
        <f t="shared" si="7"/>
        <v>NGA005Denial of existence of humanitarian needs or entitlements to assistance</v>
      </c>
      <c r="L214" s="163">
        <v>43490</v>
      </c>
    </row>
    <row r="215" spans="1:12" ht="15.6" thickTop="1" thickBot="1" x14ac:dyDescent="0.35">
      <c r="A215" s="156" t="s">
        <v>952</v>
      </c>
      <c r="B215" s="157" t="str">
        <f>VLOOKUP(A215,Lists!A:B,2,FALSE)</f>
        <v>NGA005</v>
      </c>
      <c r="C215" s="157" t="str">
        <f>VLOOKUP(A215,Lists!A:D,4,FALSE)</f>
        <v>NGA</v>
      </c>
      <c r="D215" s="157" t="s">
        <v>642</v>
      </c>
      <c r="E215" s="157">
        <v>1</v>
      </c>
      <c r="F215" s="157" t="s">
        <v>941</v>
      </c>
      <c r="G215" s="157"/>
      <c r="H215" s="151" t="b">
        <f t="shared" si="6"/>
        <v>0</v>
      </c>
      <c r="I215" s="161"/>
      <c r="J215" s="157"/>
      <c r="K215" s="151" t="str">
        <f t="shared" si="7"/>
        <v>NGA005Restriction and obstruction of access to services and assistance</v>
      </c>
      <c r="L215" s="165">
        <v>43490</v>
      </c>
    </row>
    <row r="216" spans="1:12" ht="15.6" thickTop="1" thickBot="1" x14ac:dyDescent="0.35">
      <c r="A216" s="158" t="s">
        <v>952</v>
      </c>
      <c r="B216" s="159" t="str">
        <f>VLOOKUP(A216,Lists!A:B,2,FALSE)</f>
        <v>NGA005</v>
      </c>
      <c r="C216" s="159" t="str">
        <f>VLOOKUP(A216,Lists!A:D,4,FALSE)</f>
        <v>NGA</v>
      </c>
      <c r="D216" s="159" t="s">
        <v>643</v>
      </c>
      <c r="E216" s="159">
        <v>3</v>
      </c>
      <c r="F216" s="159" t="s">
        <v>941</v>
      </c>
      <c r="G216" s="159"/>
      <c r="H216" s="151" t="b">
        <f t="shared" si="6"/>
        <v>0</v>
      </c>
      <c r="I216" s="162"/>
      <c r="J216" s="159"/>
      <c r="K216" s="151" t="str">
        <f t="shared" si="7"/>
        <v>NGA005Ongoing insecurity/hostilities affecting humanitarian assistance</v>
      </c>
      <c r="L216" s="163">
        <v>43490</v>
      </c>
    </row>
    <row r="217" spans="1:12" ht="15.6" thickTop="1" thickBot="1" x14ac:dyDescent="0.35">
      <c r="A217" s="156" t="s">
        <v>952</v>
      </c>
      <c r="B217" s="157" t="str">
        <f>VLOOKUP(A217,Lists!A:B,2,FALSE)</f>
        <v>NGA005</v>
      </c>
      <c r="C217" s="157" t="str">
        <f>VLOOKUP(A217,Lists!A:D,4,FALSE)</f>
        <v>NGA</v>
      </c>
      <c r="D217" s="157" t="s">
        <v>645</v>
      </c>
      <c r="E217" s="157">
        <v>2</v>
      </c>
      <c r="F217" s="157" t="s">
        <v>941</v>
      </c>
      <c r="G217" s="157"/>
      <c r="H217" s="151" t="b">
        <f t="shared" si="6"/>
        <v>0</v>
      </c>
      <c r="I217" s="161"/>
      <c r="J217" s="157"/>
      <c r="K217" s="151" t="str">
        <f t="shared" si="7"/>
        <v>NGA005Physical constraints in the environment (obstacles related to terrain, climate, lack of infrastructure, etc.)</v>
      </c>
      <c r="L217" s="165">
        <v>43490</v>
      </c>
    </row>
    <row r="218" spans="1:12" ht="15.6" thickTop="1" thickBot="1" x14ac:dyDescent="0.35">
      <c r="A218" s="158" t="s">
        <v>952</v>
      </c>
      <c r="B218" s="159" t="str">
        <f>VLOOKUP(A218,Lists!A:B,2,FALSE)</f>
        <v>NGA005</v>
      </c>
      <c r="C218" s="159" t="str">
        <f>VLOOKUP(A218,Lists!A:D,4,FALSE)</f>
        <v>NGA</v>
      </c>
      <c r="D218" s="159" t="s">
        <v>644</v>
      </c>
      <c r="E218" s="159">
        <v>1</v>
      </c>
      <c r="F218" s="159" t="s">
        <v>941</v>
      </c>
      <c r="G218" s="159"/>
      <c r="H218" s="151" t="b">
        <f t="shared" si="6"/>
        <v>0</v>
      </c>
      <c r="I218" s="162"/>
      <c r="J218" s="159"/>
      <c r="K218" s="151" t="str">
        <f t="shared" si="7"/>
        <v xml:space="preserve">NGA005Presence of mines and improvised explosive devices </v>
      </c>
      <c r="L218" s="163">
        <v>43490</v>
      </c>
    </row>
    <row r="219" spans="1:12" ht="15.6" thickTop="1" thickBot="1" x14ac:dyDescent="0.35">
      <c r="A219" s="156" t="s">
        <v>952</v>
      </c>
      <c r="B219" s="157" t="str">
        <f>VLOOKUP(A219,Lists!A:B,2,FALSE)</f>
        <v>NGA005</v>
      </c>
      <c r="C219" s="157" t="str">
        <f>VLOOKUP(A219,Lists!A:D,4,FALSE)</f>
        <v>NGA</v>
      </c>
      <c r="D219" s="157" t="s">
        <v>661</v>
      </c>
      <c r="E219" s="157" t="s">
        <v>445</v>
      </c>
      <c r="F219" s="157"/>
      <c r="G219" s="157"/>
      <c r="H219" s="151" t="b">
        <f t="shared" si="6"/>
        <v>0</v>
      </c>
      <c r="I219" s="161"/>
      <c r="J219" s="157"/>
      <c r="K219" s="151" t="str">
        <f t="shared" si="7"/>
        <v>NGA005Total # of illness cases reported</v>
      </c>
      <c r="L219" s="165">
        <v>43490</v>
      </c>
    </row>
    <row r="220" spans="1:12" ht="15.6" thickTop="1" thickBot="1" x14ac:dyDescent="0.35">
      <c r="A220" s="158" t="s">
        <v>952</v>
      </c>
      <c r="B220" s="159" t="str">
        <f>VLOOKUP(A220,Lists!A:B,2,FALSE)</f>
        <v>NGA005</v>
      </c>
      <c r="C220" s="159" t="str">
        <f>VLOOKUP(A220,Lists!A:D,4,FALSE)</f>
        <v>NGA</v>
      </c>
      <c r="D220" s="159" t="s">
        <v>785</v>
      </c>
      <c r="E220" s="159">
        <v>187624895</v>
      </c>
      <c r="F220" s="159" t="s">
        <v>958</v>
      </c>
      <c r="G220" s="159" t="s">
        <v>735</v>
      </c>
      <c r="H220" s="151">
        <f t="shared" si="6"/>
        <v>1</v>
      </c>
      <c r="I220" s="162" t="s">
        <v>953</v>
      </c>
      <c r="J220" s="159" t="s">
        <v>954</v>
      </c>
      <c r="K220" s="151" t="str">
        <f t="shared" si="7"/>
        <v>NGA005Total population in country</v>
      </c>
      <c r="L220" s="163">
        <v>43490</v>
      </c>
    </row>
    <row r="221" spans="1:12" ht="15.6" thickTop="1" thickBot="1" x14ac:dyDescent="0.35">
      <c r="A221" s="156" t="s">
        <v>697</v>
      </c>
      <c r="B221" s="157" t="str">
        <f>VLOOKUP(A221,Lists!A:B,2,FALSE)</f>
        <v>PRK001</v>
      </c>
      <c r="C221" s="157" t="str">
        <f>VLOOKUP(A221,Lists!A:D,4,FALSE)</f>
        <v>PRK</v>
      </c>
      <c r="D221" s="157" t="s">
        <v>785</v>
      </c>
      <c r="E221" s="157">
        <v>25459631</v>
      </c>
      <c r="F221" s="157" t="s">
        <v>921</v>
      </c>
      <c r="G221" s="157" t="s">
        <v>735</v>
      </c>
      <c r="H221" s="151">
        <f t="shared" si="6"/>
        <v>1</v>
      </c>
      <c r="I221" s="161" t="s">
        <v>1014</v>
      </c>
      <c r="J221" s="157" t="s">
        <v>1015</v>
      </c>
      <c r="K221" s="151" t="str">
        <f t="shared" si="7"/>
        <v>PRK001Total population in country</v>
      </c>
      <c r="L221" s="165">
        <v>43493</v>
      </c>
    </row>
    <row r="222" spans="1:12" ht="15.6" thickTop="1" thickBot="1" x14ac:dyDescent="0.35">
      <c r="A222" s="158" t="s">
        <v>697</v>
      </c>
      <c r="B222" s="159" t="str">
        <f>VLOOKUP(A222,Lists!A:B,2,FALSE)</f>
        <v>PRK001</v>
      </c>
      <c r="C222" s="159" t="str">
        <f>VLOOKUP(A222,Lists!A:D,4,FALSE)</f>
        <v>PRK</v>
      </c>
      <c r="D222" s="159" t="s">
        <v>455</v>
      </c>
      <c r="E222" s="159">
        <v>120410</v>
      </c>
      <c r="F222" s="159" t="s">
        <v>921</v>
      </c>
      <c r="G222" s="159" t="s">
        <v>735</v>
      </c>
      <c r="H222" s="151">
        <f t="shared" si="6"/>
        <v>1</v>
      </c>
      <c r="I222" s="162" t="s">
        <v>1016</v>
      </c>
      <c r="J222" s="159" t="s">
        <v>1017</v>
      </c>
      <c r="K222" s="151" t="str">
        <f t="shared" si="7"/>
        <v>PRK001Landmass affected by disaster</v>
      </c>
      <c r="L222" s="163">
        <v>43493</v>
      </c>
    </row>
    <row r="223" spans="1:12" ht="15.6" thickTop="1" thickBot="1" x14ac:dyDescent="0.35">
      <c r="A223" s="156" t="s">
        <v>697</v>
      </c>
      <c r="B223" s="157" t="str">
        <f>VLOOKUP(A223,Lists!A:B,2,FALSE)</f>
        <v>PRK001</v>
      </c>
      <c r="C223" s="157" t="str">
        <f>VLOOKUP(A223,Lists!A:D,4,FALSE)</f>
        <v>PRK</v>
      </c>
      <c r="D223" s="157" t="s">
        <v>740</v>
      </c>
      <c r="E223" s="157">
        <v>25459631</v>
      </c>
      <c r="F223" s="157" t="s">
        <v>921</v>
      </c>
      <c r="G223" s="157" t="s">
        <v>735</v>
      </c>
      <c r="H223" s="151">
        <f t="shared" si="6"/>
        <v>1</v>
      </c>
      <c r="I223" s="161" t="s">
        <v>1014</v>
      </c>
      <c r="J223" s="157" t="s">
        <v>1015</v>
      </c>
      <c r="K223" s="151" t="str">
        <f t="shared" si="7"/>
        <v>PRK001People exposed</v>
      </c>
      <c r="L223" s="165">
        <v>43493</v>
      </c>
    </row>
    <row r="224" spans="1:12" ht="15.6" thickTop="1" thickBot="1" x14ac:dyDescent="0.35">
      <c r="A224" s="158" t="s">
        <v>697</v>
      </c>
      <c r="B224" s="159" t="str">
        <f>VLOOKUP(A224,Lists!A:B,2,FALSE)</f>
        <v>PRK001</v>
      </c>
      <c r="C224" s="159" t="str">
        <f>VLOOKUP(A224,Lists!A:D,4,FALSE)</f>
        <v>PRK</v>
      </c>
      <c r="D224" s="159" t="s">
        <v>742</v>
      </c>
      <c r="E224" s="159">
        <v>25459631</v>
      </c>
      <c r="F224" s="159" t="s">
        <v>921</v>
      </c>
      <c r="G224" s="159" t="s">
        <v>735</v>
      </c>
      <c r="H224" s="151">
        <f t="shared" si="6"/>
        <v>1</v>
      </c>
      <c r="I224" s="162" t="s">
        <v>1014</v>
      </c>
      <c r="J224" s="159" t="s">
        <v>1015</v>
      </c>
      <c r="K224" s="151" t="str">
        <f t="shared" si="7"/>
        <v>PRK001People affected by the crisis</v>
      </c>
      <c r="L224" s="163">
        <v>43493</v>
      </c>
    </row>
    <row r="225" spans="1:12" ht="15.6" thickTop="1" thickBot="1" x14ac:dyDescent="0.35">
      <c r="A225" s="156" t="s">
        <v>697</v>
      </c>
      <c r="B225" s="157" t="str">
        <f>VLOOKUP(A225,Lists!A:B,2,FALSE)</f>
        <v>PRK001</v>
      </c>
      <c r="C225" s="157" t="str">
        <f>VLOOKUP(A225,Lists!A:D,4,FALSE)</f>
        <v>PRK</v>
      </c>
      <c r="D225" s="157" t="s">
        <v>470</v>
      </c>
      <c r="E225" s="157">
        <v>31339</v>
      </c>
      <c r="F225" s="157" t="s">
        <v>1018</v>
      </c>
      <c r="G225" s="157" t="s">
        <v>734</v>
      </c>
      <c r="H225" s="151">
        <f t="shared" si="6"/>
        <v>2</v>
      </c>
      <c r="I225" s="161" t="s">
        <v>1019</v>
      </c>
      <c r="J225" s="157" t="s">
        <v>1020</v>
      </c>
      <c r="K225" s="151" t="str">
        <f t="shared" si="7"/>
        <v>PRK001Total # of crisis related displaced people</v>
      </c>
      <c r="L225" s="165">
        <v>43493</v>
      </c>
    </row>
    <row r="226" spans="1:12" ht="15.6" thickTop="1" thickBot="1" x14ac:dyDescent="0.35">
      <c r="A226" s="158" t="s">
        <v>697</v>
      </c>
      <c r="B226" s="159" t="str">
        <f>VLOOKUP(A226,Lists!A:B,2,FALSE)</f>
        <v>PRK001</v>
      </c>
      <c r="C226" s="159" t="str">
        <f>VLOOKUP(A226,Lists!A:D,4,FALSE)</f>
        <v>PRK</v>
      </c>
      <c r="D226" s="159" t="s">
        <v>743</v>
      </c>
      <c r="E226" s="159" t="s">
        <v>445</v>
      </c>
      <c r="F226" s="159"/>
      <c r="G226" s="159"/>
      <c r="H226" s="151" t="b">
        <f t="shared" si="6"/>
        <v>0</v>
      </c>
      <c r="I226" s="162"/>
      <c r="J226" s="159"/>
      <c r="K226" s="151" t="str">
        <f t="shared" si="7"/>
        <v>PRK001Crisis related Injuries</v>
      </c>
      <c r="L226" s="163">
        <v>43493</v>
      </c>
    </row>
    <row r="227" spans="1:12" ht="15.6" thickTop="1" thickBot="1" x14ac:dyDescent="0.35">
      <c r="A227" s="156" t="s">
        <v>697</v>
      </c>
      <c r="B227" s="157" t="str">
        <f>VLOOKUP(A227,Lists!A:B,2,FALSE)</f>
        <v>PRK001</v>
      </c>
      <c r="C227" s="157" t="str">
        <f>VLOOKUP(A227,Lists!A:D,4,FALSE)</f>
        <v>PRK</v>
      </c>
      <c r="D227" s="157" t="s">
        <v>661</v>
      </c>
      <c r="E227" s="157" t="s">
        <v>445</v>
      </c>
      <c r="F227" s="157"/>
      <c r="G227" s="157"/>
      <c r="H227" s="151" t="b">
        <f t="shared" si="6"/>
        <v>0</v>
      </c>
      <c r="I227" s="161"/>
      <c r="J227" s="157"/>
      <c r="K227" s="151" t="str">
        <f t="shared" si="7"/>
        <v>PRK001Total # of illness cases reported</v>
      </c>
      <c r="L227" s="165">
        <v>43493</v>
      </c>
    </row>
    <row r="228" spans="1:12" ht="15.6" thickTop="1" thickBot="1" x14ac:dyDescent="0.35">
      <c r="A228" s="158" t="s">
        <v>697</v>
      </c>
      <c r="B228" s="159" t="str">
        <f>VLOOKUP(A228,Lists!A:B,2,FALSE)</f>
        <v>PRK001</v>
      </c>
      <c r="C228" s="159" t="str">
        <f>VLOOKUP(A228,Lists!A:D,4,FALSE)</f>
        <v>PRK</v>
      </c>
      <c r="D228" s="159" t="s">
        <v>663</v>
      </c>
      <c r="E228" s="159" t="s">
        <v>445</v>
      </c>
      <c r="F228" s="159"/>
      <c r="G228" s="159"/>
      <c r="H228" s="151" t="b">
        <f t="shared" si="6"/>
        <v>0</v>
      </c>
      <c r="I228" s="162"/>
      <c r="J228" s="159"/>
      <c r="K228" s="151" t="str">
        <f t="shared" si="7"/>
        <v>PRK001Crisis related fatalities</v>
      </c>
      <c r="L228" s="163">
        <v>43493</v>
      </c>
    </row>
    <row r="229" spans="1:12" ht="15.6" thickTop="1" thickBot="1" x14ac:dyDescent="0.35">
      <c r="A229" s="156" t="s">
        <v>697</v>
      </c>
      <c r="B229" s="157" t="str">
        <f>VLOOKUP(A229,Lists!A:B,2,FALSE)</f>
        <v>PRK001</v>
      </c>
      <c r="C229" s="157" t="str">
        <f>VLOOKUP(A229,Lists!A:D,4,FALSE)</f>
        <v>PRK</v>
      </c>
      <c r="D229" s="157" t="s">
        <v>459</v>
      </c>
      <c r="E229" s="157" t="s">
        <v>445</v>
      </c>
      <c r="F229" s="157"/>
      <c r="G229" s="157"/>
      <c r="H229" s="151" t="b">
        <f t="shared" si="6"/>
        <v>0</v>
      </c>
      <c r="I229" s="161"/>
      <c r="J229" s="157"/>
      <c r="K229" s="151" t="str">
        <f t="shared" si="7"/>
        <v>PRK001Building partially damaged</v>
      </c>
      <c r="L229" s="165">
        <v>43493</v>
      </c>
    </row>
    <row r="230" spans="1:12" ht="15.6" thickTop="1" thickBot="1" x14ac:dyDescent="0.35">
      <c r="A230" s="158" t="s">
        <v>697</v>
      </c>
      <c r="B230" s="159" t="str">
        <f>VLOOKUP(A230,Lists!A:B,2,FALSE)</f>
        <v>PRK001</v>
      </c>
      <c r="C230" s="159" t="str">
        <f>VLOOKUP(A230,Lists!A:D,4,FALSE)</f>
        <v>PRK</v>
      </c>
      <c r="D230" s="159" t="s">
        <v>460</v>
      </c>
      <c r="E230" s="159" t="s">
        <v>445</v>
      </c>
      <c r="F230" s="159"/>
      <c r="G230" s="159"/>
      <c r="H230" s="151" t="b">
        <f t="shared" si="6"/>
        <v>0</v>
      </c>
      <c r="I230" s="162"/>
      <c r="J230" s="159"/>
      <c r="K230" s="151" t="str">
        <f t="shared" si="7"/>
        <v>PRK001Building totally damaged</v>
      </c>
      <c r="L230" s="163">
        <v>43493</v>
      </c>
    </row>
    <row r="231" spans="1:12" ht="15.6" thickTop="1" thickBot="1" x14ac:dyDescent="0.35">
      <c r="A231" s="156" t="s">
        <v>697</v>
      </c>
      <c r="B231" s="157" t="str">
        <f>VLOOKUP(A231,Lists!A:B,2,FALSE)</f>
        <v>PRK001</v>
      </c>
      <c r="C231" s="157" t="str">
        <f>VLOOKUP(A231,Lists!A:D,4,FALSE)</f>
        <v>PRK</v>
      </c>
      <c r="D231" s="157" t="s">
        <v>745</v>
      </c>
      <c r="E231" s="157" t="s">
        <v>445</v>
      </c>
      <c r="F231" s="157"/>
      <c r="G231" s="157"/>
      <c r="H231" s="151" t="b">
        <f t="shared" si="6"/>
        <v>0</v>
      </c>
      <c r="I231" s="161"/>
      <c r="J231" s="157"/>
      <c r="K231" s="151" t="str">
        <f t="shared" si="7"/>
        <v>PRK001Economic Losses</v>
      </c>
      <c r="L231" s="165">
        <v>43493</v>
      </c>
    </row>
    <row r="232" spans="1:12" ht="15.6" thickTop="1" thickBot="1" x14ac:dyDescent="0.35">
      <c r="A232" s="158" t="s">
        <v>697</v>
      </c>
      <c r="B232" s="159" t="str">
        <f>VLOOKUP(A232,Lists!A:B,2,FALSE)</f>
        <v>PRK001</v>
      </c>
      <c r="C232" s="159" t="str">
        <f>VLOOKUP(A232,Lists!A:D,4,FALSE)</f>
        <v>PRK</v>
      </c>
      <c r="D232" s="159" t="s">
        <v>755</v>
      </c>
      <c r="E232" s="159">
        <v>10300000</v>
      </c>
      <c r="F232" s="159" t="s">
        <v>1021</v>
      </c>
      <c r="G232" s="159" t="s">
        <v>735</v>
      </c>
      <c r="H232" s="151">
        <f t="shared" si="6"/>
        <v>1</v>
      </c>
      <c r="I232" s="162" t="s">
        <v>1022</v>
      </c>
      <c r="J232" s="159"/>
      <c r="K232" s="151" t="str">
        <f t="shared" si="7"/>
        <v>PRK001People in Need</v>
      </c>
      <c r="L232" s="163">
        <v>43493</v>
      </c>
    </row>
    <row r="233" spans="1:12" ht="15.6" thickTop="1" thickBot="1" x14ac:dyDescent="0.35">
      <c r="A233" s="156" t="s">
        <v>697</v>
      </c>
      <c r="B233" s="157" t="str">
        <f>VLOOKUP(A233,Lists!A:B,2,FALSE)</f>
        <v>PRK001</v>
      </c>
      <c r="C233" s="157" t="str">
        <f>VLOOKUP(A233,Lists!A:D,4,FALSE)</f>
        <v>PRK</v>
      </c>
      <c r="D233" s="157" t="s">
        <v>761</v>
      </c>
      <c r="E233" s="157">
        <v>0</v>
      </c>
      <c r="F233" s="157" t="s">
        <v>1023</v>
      </c>
      <c r="G233" s="157" t="s">
        <v>735</v>
      </c>
      <c r="H233" s="151">
        <f t="shared" si="6"/>
        <v>1</v>
      </c>
      <c r="I233" s="161" t="s">
        <v>1022</v>
      </c>
      <c r="J233" s="157" t="s">
        <v>1077</v>
      </c>
      <c r="K233" s="151" t="str">
        <f t="shared" si="7"/>
        <v>PRK001People facing minimal humanitarian needs (level 1)</v>
      </c>
      <c r="L233" s="165">
        <v>43493</v>
      </c>
    </row>
    <row r="234" spans="1:12" ht="15.6" thickTop="1" thickBot="1" x14ac:dyDescent="0.35">
      <c r="A234" s="158" t="s">
        <v>697</v>
      </c>
      <c r="B234" s="159" t="str">
        <f>VLOOKUP(A234,Lists!A:B,2,FALSE)</f>
        <v>PRK001</v>
      </c>
      <c r="C234" s="159" t="str">
        <f>VLOOKUP(A234,Lists!A:D,4,FALSE)</f>
        <v>PRK</v>
      </c>
      <c r="D234" s="159" t="s">
        <v>760</v>
      </c>
      <c r="E234" s="159">
        <v>4319881</v>
      </c>
      <c r="F234" s="159" t="s">
        <v>1024</v>
      </c>
      <c r="G234" s="159" t="s">
        <v>735</v>
      </c>
      <c r="H234" s="151">
        <f t="shared" si="6"/>
        <v>1</v>
      </c>
      <c r="I234" s="162" t="s">
        <v>1022</v>
      </c>
      <c r="J234" s="159" t="s">
        <v>1078</v>
      </c>
      <c r="K234" s="151" t="str">
        <f t="shared" si="7"/>
        <v>PRK001People facing stressed humanitarian needs (level 2)</v>
      </c>
      <c r="L234" s="163">
        <v>43493</v>
      </c>
    </row>
    <row r="235" spans="1:12" ht="15.6" thickTop="1" thickBot="1" x14ac:dyDescent="0.35">
      <c r="A235" s="156" t="s">
        <v>697</v>
      </c>
      <c r="B235" s="157" t="str">
        <f>VLOOKUP(A235,Lists!A:B,2,FALSE)</f>
        <v>PRK001</v>
      </c>
      <c r="C235" s="157" t="str">
        <f>VLOOKUP(A235,Lists!A:D,4,FALSE)</f>
        <v>PRK</v>
      </c>
      <c r="D235" s="157" t="s">
        <v>763</v>
      </c>
      <c r="E235" s="157">
        <v>5980119</v>
      </c>
      <c r="F235" s="157" t="s">
        <v>1025</v>
      </c>
      <c r="G235" s="157" t="s">
        <v>735</v>
      </c>
      <c r="H235" s="151">
        <f t="shared" si="6"/>
        <v>1</v>
      </c>
      <c r="I235" s="161" t="s">
        <v>1022</v>
      </c>
      <c r="J235" s="157" t="s">
        <v>1079</v>
      </c>
      <c r="K235" s="151" t="str">
        <f t="shared" si="7"/>
        <v>PRK001People  facing moderate humanitarian needs (level 3)</v>
      </c>
      <c r="L235" s="165">
        <v>43493</v>
      </c>
    </row>
    <row r="236" spans="1:12" ht="15.6" thickTop="1" thickBot="1" x14ac:dyDescent="0.35">
      <c r="A236" s="158" t="s">
        <v>697</v>
      </c>
      <c r="B236" s="159" t="str">
        <f>VLOOKUP(A236,Lists!A:B,2,FALSE)</f>
        <v>PRK001</v>
      </c>
      <c r="C236" s="159" t="str">
        <f>VLOOKUP(A236,Lists!A:D,4,FALSE)</f>
        <v>PRK</v>
      </c>
      <c r="D236" s="159" t="s">
        <v>765</v>
      </c>
      <c r="E236" s="159">
        <v>0</v>
      </c>
      <c r="F236" s="159" t="s">
        <v>1026</v>
      </c>
      <c r="G236" s="159" t="s">
        <v>735</v>
      </c>
      <c r="H236" s="151">
        <f t="shared" si="6"/>
        <v>1</v>
      </c>
      <c r="I236" s="162" t="s">
        <v>1022</v>
      </c>
      <c r="J236" s="159" t="s">
        <v>1080</v>
      </c>
      <c r="K236" s="151" t="str">
        <f t="shared" si="7"/>
        <v>PRK001People facing severe humanitarian needs (level 4)</v>
      </c>
      <c r="L236" s="163">
        <v>43493</v>
      </c>
    </row>
    <row r="237" spans="1:12" ht="15.6" thickTop="1" thickBot="1" x14ac:dyDescent="0.35">
      <c r="A237" s="156" t="s">
        <v>697</v>
      </c>
      <c r="B237" s="157" t="str">
        <f>VLOOKUP(A237,Lists!A:B,2,FALSE)</f>
        <v>PRK001</v>
      </c>
      <c r="C237" s="157" t="str">
        <f>VLOOKUP(A237,Lists!A:D,4,FALSE)</f>
        <v>PRK</v>
      </c>
      <c r="D237" s="157" t="s">
        <v>766</v>
      </c>
      <c r="E237" s="157">
        <v>0</v>
      </c>
      <c r="F237" s="157" t="s">
        <v>1027</v>
      </c>
      <c r="G237" s="157" t="s">
        <v>735</v>
      </c>
      <c r="H237" s="151">
        <f t="shared" si="6"/>
        <v>1</v>
      </c>
      <c r="I237" s="161" t="s">
        <v>1022</v>
      </c>
      <c r="J237" s="157" t="s">
        <v>1081</v>
      </c>
      <c r="K237" s="151" t="str">
        <f t="shared" si="7"/>
        <v>PRK001People facing extreme humanitarian needs (level 5)</v>
      </c>
      <c r="L237" s="165">
        <v>43493</v>
      </c>
    </row>
    <row r="238" spans="1:12" ht="15.6" thickTop="1" thickBot="1" x14ac:dyDescent="0.35">
      <c r="A238" s="158" t="s">
        <v>697</v>
      </c>
      <c r="B238" s="159" t="str">
        <f>VLOOKUP(A238,Lists!A:B,2,FALSE)</f>
        <v>PRK001</v>
      </c>
      <c r="C238" s="159" t="str">
        <f>VLOOKUP(A238,Lists!A:D,4,FALSE)</f>
        <v>PRK</v>
      </c>
      <c r="D238" s="159" t="s">
        <v>768</v>
      </c>
      <c r="E238" s="159" t="s">
        <v>445</v>
      </c>
      <c r="F238" s="159"/>
      <c r="G238" s="159"/>
      <c r="H238" s="151" t="b">
        <f t="shared" si="6"/>
        <v>0</v>
      </c>
      <c r="I238" s="162"/>
      <c r="J238" s="159"/>
      <c r="K238" s="151" t="str">
        <f t="shared" si="7"/>
        <v>PRK001People killed in all crises</v>
      </c>
      <c r="L238" s="163">
        <v>43493</v>
      </c>
    </row>
    <row r="239" spans="1:12" ht="15.6" thickTop="1" thickBot="1" x14ac:dyDescent="0.35">
      <c r="A239" s="156" t="s">
        <v>697</v>
      </c>
      <c r="B239" s="157" t="str">
        <f>VLOOKUP(A239,Lists!A:B,2,FALSE)</f>
        <v>PRK001</v>
      </c>
      <c r="C239" s="157" t="str">
        <f>VLOOKUP(A239,Lists!A:D,4,FALSE)</f>
        <v>PRK</v>
      </c>
      <c r="D239" s="157" t="s">
        <v>680</v>
      </c>
      <c r="E239" s="157">
        <v>1</v>
      </c>
      <c r="F239" s="157"/>
      <c r="G239" s="157"/>
      <c r="H239" s="151" t="b">
        <f t="shared" si="6"/>
        <v>0</v>
      </c>
      <c r="I239" s="161"/>
      <c r="J239" s="157" t="s">
        <v>1028</v>
      </c>
      <c r="K239" s="151" t="str">
        <f t="shared" si="7"/>
        <v>PRK001Crisis affected groups</v>
      </c>
      <c r="L239" s="165">
        <v>43493</v>
      </c>
    </row>
    <row r="240" spans="1:12" ht="15.6" thickTop="1" thickBot="1" x14ac:dyDescent="0.35">
      <c r="A240" s="158" t="s">
        <v>697</v>
      </c>
      <c r="B240" s="159" t="str">
        <f>VLOOKUP(A240,Lists!A:B,2,FALSE)</f>
        <v>PRK001</v>
      </c>
      <c r="C240" s="159" t="str">
        <f>VLOOKUP(A240,Lists!A:D,4,FALSE)</f>
        <v>PRK</v>
      </c>
      <c r="D240" s="159" t="s">
        <v>683</v>
      </c>
      <c r="E240" s="159" t="s">
        <v>445</v>
      </c>
      <c r="F240" s="159"/>
      <c r="G240" s="159"/>
      <c r="H240" s="151" t="b">
        <f t="shared" si="6"/>
        <v>0</v>
      </c>
      <c r="I240" s="162"/>
      <c r="J240" s="159"/>
      <c r="K240" s="151" t="str">
        <f t="shared" si="7"/>
        <v>PRK001People facing limited access constraints</v>
      </c>
      <c r="L240" s="163">
        <v>43493</v>
      </c>
    </row>
    <row r="241" spans="1:12" ht="15.6" thickTop="1" thickBot="1" x14ac:dyDescent="0.35">
      <c r="A241" s="156" t="s">
        <v>697</v>
      </c>
      <c r="B241" s="157" t="str">
        <f>VLOOKUP(A241,Lists!A:B,2,FALSE)</f>
        <v>PRK001</v>
      </c>
      <c r="C241" s="157" t="str">
        <f>VLOOKUP(A241,Lists!A:D,4,FALSE)</f>
        <v>PRK</v>
      </c>
      <c r="D241" s="157" t="s">
        <v>684</v>
      </c>
      <c r="E241" s="157" t="s">
        <v>445</v>
      </c>
      <c r="F241" s="157"/>
      <c r="G241" s="157"/>
      <c r="H241" s="151" t="b">
        <f t="shared" si="6"/>
        <v>0</v>
      </c>
      <c r="I241" s="161"/>
      <c r="J241" s="157"/>
      <c r="K241" s="151" t="str">
        <f t="shared" si="7"/>
        <v>PRK001People facing restricted access constraints</v>
      </c>
      <c r="L241" s="165">
        <v>43493</v>
      </c>
    </row>
    <row r="242" spans="1:12" ht="15.6" thickTop="1" thickBot="1" x14ac:dyDescent="0.35">
      <c r="A242" s="158" t="s">
        <v>697</v>
      </c>
      <c r="B242" s="159" t="str">
        <f>VLOOKUP(A242,Lists!A:B,2,FALSE)</f>
        <v>PRK001</v>
      </c>
      <c r="C242" s="159" t="str">
        <f>VLOOKUP(A242,Lists!A:D,4,FALSE)</f>
        <v>PRK</v>
      </c>
      <c r="D242" s="159" t="s">
        <v>637</v>
      </c>
      <c r="E242" s="159">
        <v>2</v>
      </c>
      <c r="F242" s="159" t="s">
        <v>941</v>
      </c>
      <c r="G242" s="159"/>
      <c r="H242" s="151" t="b">
        <f t="shared" si="6"/>
        <v>0</v>
      </c>
      <c r="I242" s="162"/>
      <c r="J242" s="159"/>
      <c r="K242" s="151" t="str">
        <f t="shared" si="7"/>
        <v>PRK001Impediments to entry into country (bureaucratic and administrative)</v>
      </c>
      <c r="L242" s="163">
        <v>43493</v>
      </c>
    </row>
    <row r="243" spans="1:12" ht="15.6" thickTop="1" thickBot="1" x14ac:dyDescent="0.35">
      <c r="A243" s="156" t="s">
        <v>697</v>
      </c>
      <c r="B243" s="157" t="str">
        <f>VLOOKUP(A243,Lists!A:B,2,FALSE)</f>
        <v>PRK001</v>
      </c>
      <c r="C243" s="157" t="str">
        <f>VLOOKUP(A243,Lists!A:D,4,FALSE)</f>
        <v>PRK</v>
      </c>
      <c r="D243" s="157" t="s">
        <v>638</v>
      </c>
      <c r="E243" s="157">
        <v>3</v>
      </c>
      <c r="F243" s="157" t="s">
        <v>941</v>
      </c>
      <c r="G243" s="157"/>
      <c r="H243" s="151" t="b">
        <f t="shared" si="6"/>
        <v>0</v>
      </c>
      <c r="I243" s="161"/>
      <c r="J243" s="157"/>
      <c r="K243" s="151" t="str">
        <f t="shared" si="7"/>
        <v>PRK001Restriction of movement (impediments to freedom of movement and/or administrative restrictions)</v>
      </c>
      <c r="L243" s="165">
        <v>43493</v>
      </c>
    </row>
    <row r="244" spans="1:12" ht="15.6" thickTop="1" thickBot="1" x14ac:dyDescent="0.35">
      <c r="A244" s="158" t="s">
        <v>697</v>
      </c>
      <c r="B244" s="159" t="str">
        <f>VLOOKUP(A244,Lists!A:B,2,FALSE)</f>
        <v>PRK001</v>
      </c>
      <c r="C244" s="159" t="str">
        <f>VLOOKUP(A244,Lists!A:D,4,FALSE)</f>
        <v>PRK</v>
      </c>
      <c r="D244" s="159" t="s">
        <v>639</v>
      </c>
      <c r="E244" s="159">
        <v>3</v>
      </c>
      <c r="F244" s="159" t="s">
        <v>941</v>
      </c>
      <c r="G244" s="159"/>
      <c r="H244" s="151" t="b">
        <f t="shared" si="6"/>
        <v>0</v>
      </c>
      <c r="I244" s="162"/>
      <c r="J244" s="159"/>
      <c r="K244" s="151" t="str">
        <f t="shared" si="7"/>
        <v>PRK001Interference into implementation of humanitarian activities</v>
      </c>
      <c r="L244" s="163">
        <v>43493</v>
      </c>
    </row>
    <row r="245" spans="1:12" ht="15.6" thickTop="1" thickBot="1" x14ac:dyDescent="0.35">
      <c r="A245" s="156" t="s">
        <v>697</v>
      </c>
      <c r="B245" s="157" t="str">
        <f>VLOOKUP(A245,Lists!A:B,2,FALSE)</f>
        <v>PRK001</v>
      </c>
      <c r="C245" s="157" t="str">
        <f>VLOOKUP(A245,Lists!A:D,4,FALSE)</f>
        <v>PRK</v>
      </c>
      <c r="D245" s="157" t="s">
        <v>640</v>
      </c>
      <c r="E245" s="157">
        <v>0</v>
      </c>
      <c r="F245" s="157" t="s">
        <v>941</v>
      </c>
      <c r="G245" s="157"/>
      <c r="H245" s="151" t="b">
        <f t="shared" si="6"/>
        <v>0</v>
      </c>
      <c r="I245" s="161"/>
      <c r="J245" s="157"/>
      <c r="K245" s="151" t="str">
        <f t="shared" si="7"/>
        <v>PRK001Violence against personnel, facilities and assets</v>
      </c>
      <c r="L245" s="165">
        <v>43493</v>
      </c>
    </row>
    <row r="246" spans="1:12" ht="15.6" thickTop="1" thickBot="1" x14ac:dyDescent="0.35">
      <c r="A246" s="158" t="s">
        <v>697</v>
      </c>
      <c r="B246" s="159" t="str">
        <f>VLOOKUP(A246,Lists!A:B,2,FALSE)</f>
        <v>PRK001</v>
      </c>
      <c r="C246" s="159" t="str">
        <f>VLOOKUP(A246,Lists!A:D,4,FALSE)</f>
        <v>PRK</v>
      </c>
      <c r="D246" s="159" t="s">
        <v>641</v>
      </c>
      <c r="E246" s="159">
        <v>2</v>
      </c>
      <c r="F246" s="159" t="s">
        <v>941</v>
      </c>
      <c r="G246" s="159"/>
      <c r="H246" s="151" t="b">
        <f t="shared" si="6"/>
        <v>0</v>
      </c>
      <c r="I246" s="162"/>
      <c r="J246" s="159"/>
      <c r="K246" s="151" t="str">
        <f t="shared" si="7"/>
        <v>PRK001Denial of existence of humanitarian needs or entitlements to assistance</v>
      </c>
      <c r="L246" s="163">
        <v>43493</v>
      </c>
    </row>
    <row r="247" spans="1:12" ht="15.6" thickTop="1" thickBot="1" x14ac:dyDescent="0.35">
      <c r="A247" s="156" t="s">
        <v>697</v>
      </c>
      <c r="B247" s="157" t="str">
        <f>VLOOKUP(A247,Lists!A:B,2,FALSE)</f>
        <v>PRK001</v>
      </c>
      <c r="C247" s="157" t="str">
        <f>VLOOKUP(A247,Lists!A:D,4,FALSE)</f>
        <v>PRK</v>
      </c>
      <c r="D247" s="157" t="s">
        <v>642</v>
      </c>
      <c r="E247" s="157">
        <v>3</v>
      </c>
      <c r="F247" s="157" t="s">
        <v>941</v>
      </c>
      <c r="G247" s="157"/>
      <c r="H247" s="151" t="b">
        <f t="shared" si="6"/>
        <v>0</v>
      </c>
      <c r="I247" s="161"/>
      <c r="J247" s="157"/>
      <c r="K247" s="151" t="str">
        <f t="shared" si="7"/>
        <v>PRK001Restriction and obstruction of access to services and assistance</v>
      </c>
      <c r="L247" s="165">
        <v>43493</v>
      </c>
    </row>
    <row r="248" spans="1:12" ht="15.6" thickTop="1" thickBot="1" x14ac:dyDescent="0.35">
      <c r="A248" s="158" t="s">
        <v>697</v>
      </c>
      <c r="B248" s="159" t="str">
        <f>VLOOKUP(A248,Lists!A:B,2,FALSE)</f>
        <v>PRK001</v>
      </c>
      <c r="C248" s="159" t="str">
        <f>VLOOKUP(A248,Lists!A:D,4,FALSE)</f>
        <v>PRK</v>
      </c>
      <c r="D248" s="159" t="s">
        <v>643</v>
      </c>
      <c r="E248" s="159">
        <v>0</v>
      </c>
      <c r="F248" s="159" t="s">
        <v>941</v>
      </c>
      <c r="G248" s="159"/>
      <c r="H248" s="151" t="b">
        <f t="shared" si="6"/>
        <v>0</v>
      </c>
      <c r="I248" s="162"/>
      <c r="J248" s="159"/>
      <c r="K248" s="151" t="str">
        <f t="shared" si="7"/>
        <v>PRK001Ongoing insecurity/hostilities affecting humanitarian assistance</v>
      </c>
      <c r="L248" s="163">
        <v>43493</v>
      </c>
    </row>
    <row r="249" spans="1:12" ht="15.6" thickTop="1" thickBot="1" x14ac:dyDescent="0.35">
      <c r="A249" s="156" t="s">
        <v>697</v>
      </c>
      <c r="B249" s="157" t="str">
        <f>VLOOKUP(A249,Lists!A:B,2,FALSE)</f>
        <v>PRK001</v>
      </c>
      <c r="C249" s="157" t="str">
        <f>VLOOKUP(A249,Lists!A:D,4,FALSE)</f>
        <v>PRK</v>
      </c>
      <c r="D249" s="157" t="s">
        <v>644</v>
      </c>
      <c r="E249" s="157">
        <v>1</v>
      </c>
      <c r="F249" s="157" t="s">
        <v>941</v>
      </c>
      <c r="G249" s="157"/>
      <c r="H249" s="151" t="b">
        <f t="shared" si="6"/>
        <v>0</v>
      </c>
      <c r="I249" s="161"/>
      <c r="J249" s="157"/>
      <c r="K249" s="151" t="str">
        <f t="shared" si="7"/>
        <v xml:space="preserve">PRK001Presence of mines and improvised explosive devices </v>
      </c>
      <c r="L249" s="165">
        <v>43493</v>
      </c>
    </row>
    <row r="250" spans="1:12" ht="15.6" thickTop="1" thickBot="1" x14ac:dyDescent="0.35">
      <c r="A250" s="158" t="s">
        <v>697</v>
      </c>
      <c r="B250" s="159" t="str">
        <f>VLOOKUP(A250,Lists!A:B,2,FALSE)</f>
        <v>PRK001</v>
      </c>
      <c r="C250" s="159" t="str">
        <f>VLOOKUP(A250,Lists!A:D,4,FALSE)</f>
        <v>PRK</v>
      </c>
      <c r="D250" s="159" t="s">
        <v>645</v>
      </c>
      <c r="E250" s="159">
        <v>1</v>
      </c>
      <c r="F250" s="159" t="s">
        <v>941</v>
      </c>
      <c r="G250" s="159"/>
      <c r="H250" s="151" t="b">
        <f t="shared" si="6"/>
        <v>0</v>
      </c>
      <c r="I250" s="162"/>
      <c r="J250" s="159"/>
      <c r="K250" s="151" t="str">
        <f t="shared" si="7"/>
        <v>PRK001Physical constraints in the environment (obstacles related to terrain, climate, lack of infrastructure, etc.)</v>
      </c>
      <c r="L250" s="163">
        <v>43493</v>
      </c>
    </row>
    <row r="251" spans="1:12" ht="15.6" thickTop="1" thickBot="1" x14ac:dyDescent="0.35">
      <c r="A251" s="156" t="s">
        <v>352</v>
      </c>
      <c r="B251" s="157" t="str">
        <f>VLOOKUP(A251,Lists!A:B,2,FALSE)</f>
        <v>YEM001</v>
      </c>
      <c r="C251" s="157" t="str">
        <f>VLOOKUP(A251,Lists!A:D,4,FALSE)</f>
        <v>YEM</v>
      </c>
      <c r="D251" s="157" t="s">
        <v>785</v>
      </c>
      <c r="E251" s="157">
        <v>28279940</v>
      </c>
      <c r="F251" s="157" t="s">
        <v>1030</v>
      </c>
      <c r="G251" s="157" t="s">
        <v>735</v>
      </c>
      <c r="H251" s="151">
        <f t="shared" ref="H251:H312" si="8">IF(G251="Low",3,IF(G251="Medium",2,IF(G251="High",1,FALSE)))</f>
        <v>1</v>
      </c>
      <c r="I251" s="161" t="s">
        <v>1029</v>
      </c>
      <c r="J251" s="157" t="s">
        <v>1031</v>
      </c>
      <c r="K251" s="151" t="str">
        <f t="shared" ref="K251:K312" si="9">B251&amp;""&amp;D251</f>
        <v>YEM001Total population in country</v>
      </c>
      <c r="L251" s="165">
        <v>43493</v>
      </c>
    </row>
    <row r="252" spans="1:12" ht="15.6" thickTop="1" thickBot="1" x14ac:dyDescent="0.35">
      <c r="A252" s="158" t="s">
        <v>352</v>
      </c>
      <c r="B252" s="159" t="str">
        <f>VLOOKUP(A252,Lists!A:B,2,FALSE)</f>
        <v>YEM001</v>
      </c>
      <c r="C252" s="159" t="str">
        <f>VLOOKUP(A252,Lists!A:D,4,FALSE)</f>
        <v>YEM</v>
      </c>
      <c r="D252" s="159" t="s">
        <v>455</v>
      </c>
      <c r="E252" s="159">
        <v>527970</v>
      </c>
      <c r="F252" s="159" t="s">
        <v>921</v>
      </c>
      <c r="G252" s="159" t="s">
        <v>735</v>
      </c>
      <c r="H252" s="151">
        <f t="shared" si="8"/>
        <v>1</v>
      </c>
      <c r="I252" s="162" t="s">
        <v>1032</v>
      </c>
      <c r="J252" s="159"/>
      <c r="K252" s="151" t="str">
        <f t="shared" si="9"/>
        <v>YEM001Landmass affected by disaster</v>
      </c>
      <c r="L252" s="163">
        <v>43493</v>
      </c>
    </row>
    <row r="253" spans="1:12" ht="15.6" thickTop="1" thickBot="1" x14ac:dyDescent="0.35">
      <c r="A253" s="156" t="s">
        <v>352</v>
      </c>
      <c r="B253" s="157" t="str">
        <f>VLOOKUP(A253,Lists!A:B,2,FALSE)</f>
        <v>YEM001</v>
      </c>
      <c r="C253" s="157" t="str">
        <f>VLOOKUP(A253,Lists!A:D,4,FALSE)</f>
        <v>YEM</v>
      </c>
      <c r="D253" s="157" t="s">
        <v>740</v>
      </c>
      <c r="E253" s="157">
        <v>28279940</v>
      </c>
      <c r="F253" s="157" t="s">
        <v>1033</v>
      </c>
      <c r="G253" s="157" t="s">
        <v>735</v>
      </c>
      <c r="H253" s="151">
        <f t="shared" si="8"/>
        <v>1</v>
      </c>
      <c r="I253" s="161" t="s">
        <v>1034</v>
      </c>
      <c r="J253" s="157" t="s">
        <v>1017</v>
      </c>
      <c r="K253" s="151" t="str">
        <f t="shared" si="9"/>
        <v>YEM001People exposed</v>
      </c>
      <c r="L253" s="165">
        <v>43493</v>
      </c>
    </row>
    <row r="254" spans="1:12" ht="15.6" thickTop="1" thickBot="1" x14ac:dyDescent="0.35">
      <c r="A254" s="158" t="s">
        <v>352</v>
      </c>
      <c r="B254" s="159" t="str">
        <f>VLOOKUP(A254,Lists!A:B,2,FALSE)</f>
        <v>YEM001</v>
      </c>
      <c r="C254" s="159" t="str">
        <f>VLOOKUP(A254,Lists!A:D,4,FALSE)</f>
        <v>YEM</v>
      </c>
      <c r="D254" s="159" t="s">
        <v>742</v>
      </c>
      <c r="E254" s="159">
        <v>28279940</v>
      </c>
      <c r="F254" s="159" t="s">
        <v>1033</v>
      </c>
      <c r="G254" s="159" t="s">
        <v>735</v>
      </c>
      <c r="H254" s="151">
        <f t="shared" si="8"/>
        <v>1</v>
      </c>
      <c r="I254" s="162" t="s">
        <v>1034</v>
      </c>
      <c r="J254" s="159" t="s">
        <v>1035</v>
      </c>
      <c r="K254" s="151" t="str">
        <f t="shared" si="9"/>
        <v>YEM001People affected by the crisis</v>
      </c>
      <c r="L254" s="163">
        <v>43493</v>
      </c>
    </row>
    <row r="255" spans="1:12" ht="15.6" thickTop="1" thickBot="1" x14ac:dyDescent="0.35">
      <c r="A255" s="156" t="s">
        <v>352</v>
      </c>
      <c r="B255" s="157" t="str">
        <f>VLOOKUP(A255,Lists!A:B,2,FALSE)</f>
        <v>YEM001</v>
      </c>
      <c r="C255" s="157" t="str">
        <f>VLOOKUP(A255,Lists!A:D,4,FALSE)</f>
        <v>YEM</v>
      </c>
      <c r="D255" s="157" t="s">
        <v>470</v>
      </c>
      <c r="E255" s="157">
        <v>5107859</v>
      </c>
      <c r="F255" s="157" t="s">
        <v>1037</v>
      </c>
      <c r="G255" s="157" t="s">
        <v>735</v>
      </c>
      <c r="H255" s="151">
        <f t="shared" si="8"/>
        <v>1</v>
      </c>
      <c r="I255" s="161" t="s">
        <v>1036</v>
      </c>
      <c r="J255" s="157" t="s">
        <v>1038</v>
      </c>
      <c r="K255" s="151" t="str">
        <f t="shared" si="9"/>
        <v>YEM001Total # of crisis related displaced people</v>
      </c>
      <c r="L255" s="165">
        <v>43493</v>
      </c>
    </row>
    <row r="256" spans="1:12" ht="15.6" thickTop="1" thickBot="1" x14ac:dyDescent="0.35">
      <c r="A256" s="158" t="s">
        <v>352</v>
      </c>
      <c r="B256" s="159" t="str">
        <f>VLOOKUP(A256,Lists!A:B,2,FALSE)</f>
        <v>YEM001</v>
      </c>
      <c r="C256" s="159" t="str">
        <f>VLOOKUP(A256,Lists!A:D,4,FALSE)</f>
        <v>YEM</v>
      </c>
      <c r="D256" s="159" t="s">
        <v>743</v>
      </c>
      <c r="E256" s="159">
        <v>954</v>
      </c>
      <c r="F256" s="159" t="s">
        <v>1043</v>
      </c>
      <c r="G256" s="159" t="s">
        <v>735</v>
      </c>
      <c r="H256" s="151">
        <f t="shared" si="8"/>
        <v>1</v>
      </c>
      <c r="I256" s="162" t="s">
        <v>1044</v>
      </c>
      <c r="J256" s="159" t="s">
        <v>1045</v>
      </c>
      <c r="K256" s="151" t="str">
        <f t="shared" si="9"/>
        <v>YEM001Crisis related Injuries</v>
      </c>
      <c r="L256" s="163">
        <v>43493</v>
      </c>
    </row>
    <row r="257" spans="1:12" ht="15.6" thickTop="1" thickBot="1" x14ac:dyDescent="0.35">
      <c r="A257" s="156" t="s">
        <v>352</v>
      </c>
      <c r="B257" s="157" t="str">
        <f>VLOOKUP(A257,Lists!A:B,2,FALSE)</f>
        <v>YEM001</v>
      </c>
      <c r="C257" s="157" t="str">
        <f>VLOOKUP(A257,Lists!A:D,4,FALSE)</f>
        <v>YEM</v>
      </c>
      <c r="D257" s="157" t="s">
        <v>661</v>
      </c>
      <c r="E257" s="157">
        <v>178701</v>
      </c>
      <c r="F257" s="157" t="s">
        <v>1046</v>
      </c>
      <c r="G257" s="157" t="s">
        <v>735</v>
      </c>
      <c r="H257" s="151">
        <f t="shared" si="8"/>
        <v>1</v>
      </c>
      <c r="I257" s="161" t="s">
        <v>1047</v>
      </c>
      <c r="J257" s="157" t="s">
        <v>1048</v>
      </c>
      <c r="K257" s="151" t="str">
        <f t="shared" si="9"/>
        <v>YEM001Total # of illness cases reported</v>
      </c>
      <c r="L257" s="165">
        <v>43493</v>
      </c>
    </row>
    <row r="258" spans="1:12" ht="15.6" thickTop="1" thickBot="1" x14ac:dyDescent="0.35">
      <c r="A258" s="158" t="s">
        <v>352</v>
      </c>
      <c r="B258" s="159" t="str">
        <f>VLOOKUP(A258,Lists!A:B,2,FALSE)</f>
        <v>YEM001</v>
      </c>
      <c r="C258" s="159" t="str">
        <f>VLOOKUP(A258,Lists!A:D,4,FALSE)</f>
        <v>YEM</v>
      </c>
      <c r="D258" s="159" t="s">
        <v>663</v>
      </c>
      <c r="E258" s="159">
        <v>16481</v>
      </c>
      <c r="F258" s="159" t="s">
        <v>1049</v>
      </c>
      <c r="G258" s="159" t="s">
        <v>735</v>
      </c>
      <c r="H258" s="151">
        <f t="shared" si="8"/>
        <v>1</v>
      </c>
      <c r="I258" s="162"/>
      <c r="J258" s="159" t="s">
        <v>1050</v>
      </c>
      <c r="K258" s="151" t="str">
        <f t="shared" si="9"/>
        <v>YEM001Crisis related fatalities</v>
      </c>
      <c r="L258" s="163">
        <v>43493</v>
      </c>
    </row>
    <row r="259" spans="1:12" ht="15.6" thickTop="1" thickBot="1" x14ac:dyDescent="0.35">
      <c r="A259" s="156" t="s">
        <v>352</v>
      </c>
      <c r="B259" s="157" t="str">
        <f>VLOOKUP(A259,Lists!A:B,2,FALSE)</f>
        <v>YEM001</v>
      </c>
      <c r="C259" s="157" t="str">
        <f>VLOOKUP(A259,Lists!A:D,4,FALSE)</f>
        <v>YEM</v>
      </c>
      <c r="D259" s="157" t="s">
        <v>459</v>
      </c>
      <c r="E259" s="157" t="s">
        <v>445</v>
      </c>
      <c r="F259" s="157"/>
      <c r="G259" s="157"/>
      <c r="H259" s="151" t="b">
        <f t="shared" si="8"/>
        <v>0</v>
      </c>
      <c r="I259" s="161"/>
      <c r="J259" s="157"/>
      <c r="K259" s="151" t="str">
        <f t="shared" si="9"/>
        <v>YEM001Building partially damaged</v>
      </c>
      <c r="L259" s="165">
        <v>43493</v>
      </c>
    </row>
    <row r="260" spans="1:12" ht="15.6" thickTop="1" thickBot="1" x14ac:dyDescent="0.35">
      <c r="A260" s="158" t="s">
        <v>352</v>
      </c>
      <c r="B260" s="159" t="str">
        <f>VLOOKUP(A260,Lists!A:B,2,FALSE)</f>
        <v>YEM001</v>
      </c>
      <c r="C260" s="159" t="str">
        <f>VLOOKUP(A260,Lists!A:D,4,FALSE)</f>
        <v>YEM</v>
      </c>
      <c r="D260" s="159" t="s">
        <v>460</v>
      </c>
      <c r="E260" s="159" t="s">
        <v>445</v>
      </c>
      <c r="F260" s="159"/>
      <c r="G260" s="159"/>
      <c r="H260" s="151" t="b">
        <f t="shared" si="8"/>
        <v>0</v>
      </c>
      <c r="I260" s="162"/>
      <c r="J260" s="159"/>
      <c r="K260" s="151" t="str">
        <f t="shared" si="9"/>
        <v>YEM001Building totally damaged</v>
      </c>
      <c r="L260" s="163">
        <v>43493</v>
      </c>
    </row>
    <row r="261" spans="1:12" ht="15.6" thickTop="1" thickBot="1" x14ac:dyDescent="0.35">
      <c r="A261" s="156" t="s">
        <v>352</v>
      </c>
      <c r="B261" s="157" t="str">
        <f>VLOOKUP(A261,Lists!A:B,2,FALSE)</f>
        <v>YEM001</v>
      </c>
      <c r="C261" s="157" t="str">
        <f>VLOOKUP(A261,Lists!A:D,4,FALSE)</f>
        <v>YEM</v>
      </c>
      <c r="D261" s="157" t="s">
        <v>745</v>
      </c>
      <c r="E261" s="157" t="s">
        <v>445</v>
      </c>
      <c r="F261" s="157"/>
      <c r="G261" s="157"/>
      <c r="H261" s="151" t="b">
        <f t="shared" si="8"/>
        <v>0</v>
      </c>
      <c r="I261" s="161"/>
      <c r="J261" s="157"/>
      <c r="K261" s="151" t="str">
        <f t="shared" si="9"/>
        <v>YEM001Economic Losses</v>
      </c>
      <c r="L261" s="165">
        <v>43493</v>
      </c>
    </row>
    <row r="262" spans="1:12" ht="15.6" thickTop="1" thickBot="1" x14ac:dyDescent="0.35">
      <c r="A262" s="158" t="s">
        <v>352</v>
      </c>
      <c r="B262" s="159" t="str">
        <f>VLOOKUP(A262,Lists!A:B,2,FALSE)</f>
        <v>YEM001</v>
      </c>
      <c r="C262" s="159" t="str">
        <f>VLOOKUP(A262,Lists!A:D,4,FALSE)</f>
        <v>YEM</v>
      </c>
      <c r="D262" s="159" t="s">
        <v>755</v>
      </c>
      <c r="E262" s="159">
        <v>24775000</v>
      </c>
      <c r="F262" s="159" t="s">
        <v>1039</v>
      </c>
      <c r="G262" s="159" t="s">
        <v>734</v>
      </c>
      <c r="H262" s="151">
        <f t="shared" si="8"/>
        <v>2</v>
      </c>
      <c r="I262" s="162" t="s">
        <v>1041</v>
      </c>
      <c r="J262" s="159" t="s">
        <v>1040</v>
      </c>
      <c r="K262" s="151" t="str">
        <f t="shared" si="9"/>
        <v>YEM001People in Need</v>
      </c>
      <c r="L262" s="163">
        <v>43493</v>
      </c>
    </row>
    <row r="263" spans="1:12" ht="15.6" thickTop="1" thickBot="1" x14ac:dyDescent="0.35">
      <c r="A263" s="156" t="s">
        <v>352</v>
      </c>
      <c r="B263" s="157" t="str">
        <f>VLOOKUP(A263,Lists!A:B,2,FALSE)</f>
        <v>YEM001</v>
      </c>
      <c r="C263" s="157" t="str">
        <f>VLOOKUP(A263,Lists!A:D,4,FALSE)</f>
        <v>YEM</v>
      </c>
      <c r="D263" s="157" t="s">
        <v>761</v>
      </c>
      <c r="E263" s="157">
        <v>0</v>
      </c>
      <c r="F263" s="157" t="s">
        <v>1039</v>
      </c>
      <c r="G263" s="157" t="s">
        <v>734</v>
      </c>
      <c r="H263" s="151">
        <f t="shared" si="8"/>
        <v>2</v>
      </c>
      <c r="I263" s="161" t="s">
        <v>1041</v>
      </c>
      <c r="J263" s="157" t="s">
        <v>1040</v>
      </c>
      <c r="K263" s="151" t="str">
        <f t="shared" si="9"/>
        <v>YEM001People facing minimal humanitarian needs (level 1)</v>
      </c>
      <c r="L263" s="165">
        <v>43493</v>
      </c>
    </row>
    <row r="264" spans="1:12" ht="15.6" thickTop="1" thickBot="1" x14ac:dyDescent="0.35">
      <c r="A264" s="158" t="s">
        <v>352</v>
      </c>
      <c r="B264" s="159" t="str">
        <f>VLOOKUP(A264,Lists!A:B,2,FALSE)</f>
        <v>YEM001</v>
      </c>
      <c r="C264" s="159" t="str">
        <f>VLOOKUP(A264,Lists!A:D,4,FALSE)</f>
        <v>YEM</v>
      </c>
      <c r="D264" s="159" t="s">
        <v>760</v>
      </c>
      <c r="E264" s="159">
        <v>8875000</v>
      </c>
      <c r="F264" s="159" t="s">
        <v>1039</v>
      </c>
      <c r="G264" s="159" t="s">
        <v>734</v>
      </c>
      <c r="H264" s="151">
        <f t="shared" si="8"/>
        <v>2</v>
      </c>
      <c r="I264" s="162" t="s">
        <v>1041</v>
      </c>
      <c r="J264" s="159" t="s">
        <v>1040</v>
      </c>
      <c r="K264" s="151" t="str">
        <f t="shared" si="9"/>
        <v>YEM001People facing stressed humanitarian needs (level 2)</v>
      </c>
      <c r="L264" s="163">
        <v>43493</v>
      </c>
    </row>
    <row r="265" spans="1:12" ht="15.6" thickTop="1" thickBot="1" x14ac:dyDescent="0.35">
      <c r="A265" s="156" t="s">
        <v>352</v>
      </c>
      <c r="B265" s="157" t="str">
        <f>VLOOKUP(A265,Lists!A:B,2,FALSE)</f>
        <v>YEM001</v>
      </c>
      <c r="C265" s="157" t="str">
        <f>VLOOKUP(A265,Lists!A:D,4,FALSE)</f>
        <v>YEM</v>
      </c>
      <c r="D265" s="157" t="s">
        <v>763</v>
      </c>
      <c r="E265" s="157">
        <v>10879500</v>
      </c>
      <c r="F265" s="157" t="s">
        <v>1039</v>
      </c>
      <c r="G265" s="157" t="s">
        <v>734</v>
      </c>
      <c r="H265" s="151">
        <f t="shared" si="8"/>
        <v>2</v>
      </c>
      <c r="I265" s="161" t="s">
        <v>1041</v>
      </c>
      <c r="J265" s="157" t="s">
        <v>1040</v>
      </c>
      <c r="K265" s="151" t="str">
        <f t="shared" si="9"/>
        <v>YEM001People  facing moderate humanitarian needs (level 3)</v>
      </c>
      <c r="L265" s="165">
        <v>43493</v>
      </c>
    </row>
    <row r="266" spans="1:12" ht="15.6" thickTop="1" thickBot="1" x14ac:dyDescent="0.35">
      <c r="A266" s="158" t="s">
        <v>352</v>
      </c>
      <c r="B266" s="159" t="str">
        <f>VLOOKUP(A266,Lists!A:B,2,FALSE)</f>
        <v>YEM001</v>
      </c>
      <c r="C266" s="159" t="str">
        <f>VLOOKUP(A266,Lists!A:D,4,FALSE)</f>
        <v>YEM</v>
      </c>
      <c r="D266" s="159" t="s">
        <v>765</v>
      </c>
      <c r="E266" s="159">
        <v>4957000</v>
      </c>
      <c r="F266" s="159" t="s">
        <v>1039</v>
      </c>
      <c r="G266" s="159" t="s">
        <v>734</v>
      </c>
      <c r="H266" s="151">
        <f t="shared" si="8"/>
        <v>2</v>
      </c>
      <c r="I266" s="162" t="s">
        <v>1041</v>
      </c>
      <c r="J266" s="159" t="s">
        <v>1040</v>
      </c>
      <c r="K266" s="151" t="str">
        <f t="shared" si="9"/>
        <v>YEM001People facing severe humanitarian needs (level 4)</v>
      </c>
      <c r="L266" s="163">
        <v>43493</v>
      </c>
    </row>
    <row r="267" spans="1:12" ht="15.6" thickTop="1" thickBot="1" x14ac:dyDescent="0.35">
      <c r="A267" s="156" t="s">
        <v>352</v>
      </c>
      <c r="B267" s="157" t="str">
        <f>VLOOKUP(A267,Lists!A:B,2,FALSE)</f>
        <v>YEM001</v>
      </c>
      <c r="C267" s="157" t="str">
        <f>VLOOKUP(A267,Lists!A:D,4,FALSE)</f>
        <v>YEM</v>
      </c>
      <c r="D267" s="157" t="s">
        <v>766</v>
      </c>
      <c r="E267" s="157">
        <v>63500</v>
      </c>
      <c r="F267" s="157" t="s">
        <v>1039</v>
      </c>
      <c r="G267" s="157" t="s">
        <v>734</v>
      </c>
      <c r="H267" s="151">
        <f t="shared" si="8"/>
        <v>2</v>
      </c>
      <c r="I267" s="161" t="s">
        <v>1041</v>
      </c>
      <c r="J267" s="157" t="s">
        <v>1040</v>
      </c>
      <c r="K267" s="151" t="str">
        <f t="shared" si="9"/>
        <v>YEM001People facing extreme humanitarian needs (level 5)</v>
      </c>
      <c r="L267" s="165">
        <v>43493</v>
      </c>
    </row>
    <row r="268" spans="1:12" ht="15.6" thickTop="1" thickBot="1" x14ac:dyDescent="0.35">
      <c r="A268" s="158" t="s">
        <v>352</v>
      </c>
      <c r="B268" s="159" t="str">
        <f>VLOOKUP(A268,Lists!A:B,2,FALSE)</f>
        <v>YEM001</v>
      </c>
      <c r="C268" s="159" t="str">
        <f>VLOOKUP(A268,Lists!A:D,4,FALSE)</f>
        <v>YEM</v>
      </c>
      <c r="D268" s="159" t="s">
        <v>768</v>
      </c>
      <c r="E268" s="159">
        <v>16481</v>
      </c>
      <c r="F268" s="159"/>
      <c r="G268" s="159"/>
      <c r="H268" s="151" t="b">
        <f t="shared" si="8"/>
        <v>0</v>
      </c>
      <c r="I268" s="162"/>
      <c r="J268" s="159"/>
      <c r="K268" s="151" t="str">
        <f t="shared" si="9"/>
        <v>YEM001People killed in all crises</v>
      </c>
      <c r="L268" s="163">
        <v>43493</v>
      </c>
    </row>
    <row r="269" spans="1:12" ht="15.6" thickTop="1" thickBot="1" x14ac:dyDescent="0.35">
      <c r="A269" s="156" t="s">
        <v>352</v>
      </c>
      <c r="B269" s="157" t="str">
        <f>VLOOKUP(A269,Lists!A:B,2,FALSE)</f>
        <v>YEM001</v>
      </c>
      <c r="C269" s="157" t="str">
        <f>VLOOKUP(A269,Lists!A:D,4,FALSE)</f>
        <v>YEM</v>
      </c>
      <c r="D269" s="157" t="s">
        <v>680</v>
      </c>
      <c r="E269" s="157">
        <v>5</v>
      </c>
      <c r="F269" s="157"/>
      <c r="G269" s="157"/>
      <c r="H269" s="151" t="b">
        <f t="shared" si="8"/>
        <v>0</v>
      </c>
      <c r="I269" s="161"/>
      <c r="J269" s="157" t="s">
        <v>1042</v>
      </c>
      <c r="K269" s="151" t="str">
        <f t="shared" si="9"/>
        <v>YEM001Crisis affected groups</v>
      </c>
      <c r="L269" s="165">
        <v>43493</v>
      </c>
    </row>
    <row r="270" spans="1:12" ht="15.6" thickTop="1" thickBot="1" x14ac:dyDescent="0.35">
      <c r="A270" s="158" t="s">
        <v>352</v>
      </c>
      <c r="B270" s="159" t="str">
        <f>VLOOKUP(A270,Lists!A:B,2,FALSE)</f>
        <v>YEM001</v>
      </c>
      <c r="C270" s="159" t="str">
        <f>VLOOKUP(A270,Lists!A:D,4,FALSE)</f>
        <v>YEM</v>
      </c>
      <c r="D270" s="159" t="s">
        <v>683</v>
      </c>
      <c r="E270" s="159" t="s">
        <v>445</v>
      </c>
      <c r="F270" s="159"/>
      <c r="G270" s="159"/>
      <c r="H270" s="151" t="b">
        <f t="shared" si="8"/>
        <v>0</v>
      </c>
      <c r="I270" s="162"/>
      <c r="J270" s="159"/>
      <c r="K270" s="151" t="str">
        <f t="shared" si="9"/>
        <v>YEM001People facing limited access constraints</v>
      </c>
      <c r="L270" s="163">
        <v>43493</v>
      </c>
    </row>
    <row r="271" spans="1:12" ht="15.6" thickTop="1" thickBot="1" x14ac:dyDescent="0.35">
      <c r="A271" s="156" t="s">
        <v>352</v>
      </c>
      <c r="B271" s="157" t="str">
        <f>VLOOKUP(A271,Lists!A:B,2,FALSE)</f>
        <v>YEM001</v>
      </c>
      <c r="C271" s="157" t="str">
        <f>VLOOKUP(A271,Lists!A:D,4,FALSE)</f>
        <v>YEM</v>
      </c>
      <c r="D271" s="157" t="s">
        <v>684</v>
      </c>
      <c r="E271" s="157" t="s">
        <v>445</v>
      </c>
      <c r="F271" s="157"/>
      <c r="G271" s="157"/>
      <c r="H271" s="151" t="b">
        <f t="shared" si="8"/>
        <v>0</v>
      </c>
      <c r="I271" s="161"/>
      <c r="J271" s="157"/>
      <c r="K271" s="151" t="str">
        <f t="shared" si="9"/>
        <v>YEM001People facing restricted access constraints</v>
      </c>
      <c r="L271" s="165">
        <v>43493</v>
      </c>
    </row>
    <row r="272" spans="1:12" ht="15.6" thickTop="1" thickBot="1" x14ac:dyDescent="0.35">
      <c r="A272" s="158" t="s">
        <v>352</v>
      </c>
      <c r="B272" s="159" t="str">
        <f>VLOOKUP(A272,Lists!A:B,2,FALSE)</f>
        <v>YEM001</v>
      </c>
      <c r="C272" s="159" t="str">
        <f>VLOOKUP(A272,Lists!A:D,4,FALSE)</f>
        <v>YEM</v>
      </c>
      <c r="D272" s="159" t="s">
        <v>637</v>
      </c>
      <c r="E272" s="159">
        <v>2</v>
      </c>
      <c r="F272" s="159" t="s">
        <v>941</v>
      </c>
      <c r="G272" s="159"/>
      <c r="H272" s="151" t="b">
        <f t="shared" si="8"/>
        <v>0</v>
      </c>
      <c r="I272" s="162"/>
      <c r="J272" s="159"/>
      <c r="K272" s="151" t="str">
        <f t="shared" si="9"/>
        <v>YEM001Impediments to entry into country (bureaucratic and administrative)</v>
      </c>
      <c r="L272" s="163">
        <v>43493</v>
      </c>
    </row>
    <row r="273" spans="1:12" ht="15.6" thickTop="1" thickBot="1" x14ac:dyDescent="0.35">
      <c r="A273" s="156" t="s">
        <v>352</v>
      </c>
      <c r="B273" s="157" t="str">
        <f>VLOOKUP(A273,Lists!A:B,2,FALSE)</f>
        <v>YEM001</v>
      </c>
      <c r="C273" s="157" t="str">
        <f>VLOOKUP(A273,Lists!A:D,4,FALSE)</f>
        <v>YEM</v>
      </c>
      <c r="D273" s="157" t="s">
        <v>638</v>
      </c>
      <c r="E273" s="157">
        <v>2</v>
      </c>
      <c r="F273" s="157" t="s">
        <v>941</v>
      </c>
      <c r="G273" s="157"/>
      <c r="H273" s="151" t="b">
        <f t="shared" si="8"/>
        <v>0</v>
      </c>
      <c r="I273" s="161"/>
      <c r="J273" s="157"/>
      <c r="K273" s="151" t="str">
        <f t="shared" si="9"/>
        <v>YEM001Restriction of movement (impediments to freedom of movement and/or administrative restrictions)</v>
      </c>
      <c r="L273" s="165">
        <v>43493</v>
      </c>
    </row>
    <row r="274" spans="1:12" ht="15.6" thickTop="1" thickBot="1" x14ac:dyDescent="0.35">
      <c r="A274" s="158" t="s">
        <v>352</v>
      </c>
      <c r="B274" s="159" t="str">
        <f>VLOOKUP(A274,Lists!A:B,2,FALSE)</f>
        <v>YEM001</v>
      </c>
      <c r="C274" s="159" t="str">
        <f>VLOOKUP(A274,Lists!A:D,4,FALSE)</f>
        <v>YEM</v>
      </c>
      <c r="D274" s="159" t="s">
        <v>639</v>
      </c>
      <c r="E274" s="159">
        <v>3</v>
      </c>
      <c r="F274" s="159" t="s">
        <v>941</v>
      </c>
      <c r="G274" s="159"/>
      <c r="H274" s="151" t="b">
        <f t="shared" si="8"/>
        <v>0</v>
      </c>
      <c r="I274" s="162"/>
      <c r="J274" s="159"/>
      <c r="K274" s="151" t="str">
        <f t="shared" si="9"/>
        <v>YEM001Interference into implementation of humanitarian activities</v>
      </c>
      <c r="L274" s="163">
        <v>43493</v>
      </c>
    </row>
    <row r="275" spans="1:12" ht="15.6" thickTop="1" thickBot="1" x14ac:dyDescent="0.35">
      <c r="A275" s="156" t="s">
        <v>352</v>
      </c>
      <c r="B275" s="157" t="str">
        <f>VLOOKUP(A275,Lists!A:B,2,FALSE)</f>
        <v>YEM001</v>
      </c>
      <c r="C275" s="157" t="str">
        <f>VLOOKUP(A275,Lists!A:D,4,FALSE)</f>
        <v>YEM</v>
      </c>
      <c r="D275" s="157" t="s">
        <v>640</v>
      </c>
      <c r="E275" s="157">
        <v>3</v>
      </c>
      <c r="F275" s="157" t="s">
        <v>941</v>
      </c>
      <c r="G275" s="157"/>
      <c r="H275" s="151" t="b">
        <f t="shared" si="8"/>
        <v>0</v>
      </c>
      <c r="I275" s="161"/>
      <c r="J275" s="157"/>
      <c r="K275" s="151" t="str">
        <f t="shared" si="9"/>
        <v>YEM001Violence against personnel, facilities and assets</v>
      </c>
      <c r="L275" s="165">
        <v>43493</v>
      </c>
    </row>
    <row r="276" spans="1:12" ht="15.6" thickTop="1" thickBot="1" x14ac:dyDescent="0.35">
      <c r="A276" s="158" t="s">
        <v>352</v>
      </c>
      <c r="B276" s="159" t="str">
        <f>VLOOKUP(A276,Lists!A:B,2,FALSE)</f>
        <v>YEM001</v>
      </c>
      <c r="C276" s="159" t="str">
        <f>VLOOKUP(A276,Lists!A:D,4,FALSE)</f>
        <v>YEM</v>
      </c>
      <c r="D276" s="159" t="s">
        <v>641</v>
      </c>
      <c r="E276" s="159">
        <v>2</v>
      </c>
      <c r="F276" s="159" t="s">
        <v>941</v>
      </c>
      <c r="G276" s="159"/>
      <c r="H276" s="151" t="b">
        <f t="shared" si="8"/>
        <v>0</v>
      </c>
      <c r="I276" s="162"/>
      <c r="J276" s="159"/>
      <c r="K276" s="151" t="str">
        <f t="shared" si="9"/>
        <v>YEM001Denial of existence of humanitarian needs or entitlements to assistance</v>
      </c>
      <c r="L276" s="163">
        <v>43493</v>
      </c>
    </row>
    <row r="277" spans="1:12" ht="15.6" thickTop="1" thickBot="1" x14ac:dyDescent="0.35">
      <c r="A277" s="156" t="s">
        <v>352</v>
      </c>
      <c r="B277" s="157" t="str">
        <f>VLOOKUP(A277,Lists!A:B,2,FALSE)</f>
        <v>YEM001</v>
      </c>
      <c r="C277" s="157" t="str">
        <f>VLOOKUP(A277,Lists!A:D,4,FALSE)</f>
        <v>YEM</v>
      </c>
      <c r="D277" s="157" t="s">
        <v>642</v>
      </c>
      <c r="E277" s="157">
        <v>2</v>
      </c>
      <c r="F277" s="157" t="s">
        <v>941</v>
      </c>
      <c r="G277" s="157"/>
      <c r="H277" s="151" t="b">
        <f t="shared" si="8"/>
        <v>0</v>
      </c>
      <c r="I277" s="161"/>
      <c r="J277" s="157"/>
      <c r="K277" s="151" t="str">
        <f t="shared" si="9"/>
        <v>YEM001Restriction and obstruction of access to services and assistance</v>
      </c>
      <c r="L277" s="165">
        <v>43493</v>
      </c>
    </row>
    <row r="278" spans="1:12" ht="15.6" thickTop="1" thickBot="1" x14ac:dyDescent="0.35">
      <c r="A278" s="158" t="s">
        <v>352</v>
      </c>
      <c r="B278" s="159" t="str">
        <f>VLOOKUP(A278,Lists!A:B,2,FALSE)</f>
        <v>YEM001</v>
      </c>
      <c r="C278" s="159" t="str">
        <f>VLOOKUP(A278,Lists!A:D,4,FALSE)</f>
        <v>YEM</v>
      </c>
      <c r="D278" s="159" t="s">
        <v>643</v>
      </c>
      <c r="E278" s="159">
        <v>3</v>
      </c>
      <c r="F278" s="159" t="s">
        <v>941</v>
      </c>
      <c r="G278" s="159"/>
      <c r="H278" s="151" t="b">
        <f t="shared" si="8"/>
        <v>0</v>
      </c>
      <c r="I278" s="162"/>
      <c r="J278" s="159"/>
      <c r="K278" s="151" t="str">
        <f t="shared" si="9"/>
        <v>YEM001Ongoing insecurity/hostilities affecting humanitarian assistance</v>
      </c>
      <c r="L278" s="163">
        <v>43493</v>
      </c>
    </row>
    <row r="279" spans="1:12" ht="15.6" thickTop="1" thickBot="1" x14ac:dyDescent="0.35">
      <c r="A279" s="156" t="s">
        <v>352</v>
      </c>
      <c r="B279" s="157" t="str">
        <f>VLOOKUP(A279,Lists!A:B,2,FALSE)</f>
        <v>YEM001</v>
      </c>
      <c r="C279" s="157" t="str">
        <f>VLOOKUP(A279,Lists!A:D,4,FALSE)</f>
        <v>YEM</v>
      </c>
      <c r="D279" s="157" t="s">
        <v>644</v>
      </c>
      <c r="E279" s="157">
        <v>3</v>
      </c>
      <c r="F279" s="157" t="s">
        <v>941</v>
      </c>
      <c r="G279" s="157"/>
      <c r="H279" s="151" t="b">
        <f t="shared" si="8"/>
        <v>0</v>
      </c>
      <c r="I279" s="161"/>
      <c r="J279" s="157"/>
      <c r="K279" s="151" t="str">
        <f t="shared" si="9"/>
        <v xml:space="preserve">YEM001Presence of mines and improvised explosive devices </v>
      </c>
      <c r="L279" s="165">
        <v>43493</v>
      </c>
    </row>
    <row r="280" spans="1:12" ht="15.6" thickTop="1" thickBot="1" x14ac:dyDescent="0.35">
      <c r="A280" s="158" t="s">
        <v>352</v>
      </c>
      <c r="B280" s="159" t="str">
        <f>VLOOKUP(A280,Lists!A:B,2,FALSE)</f>
        <v>YEM001</v>
      </c>
      <c r="C280" s="159" t="str">
        <f>VLOOKUP(A280,Lists!A:D,4,FALSE)</f>
        <v>YEM</v>
      </c>
      <c r="D280" s="159" t="s">
        <v>645</v>
      </c>
      <c r="E280" s="159">
        <v>2</v>
      </c>
      <c r="F280" s="159" t="s">
        <v>941</v>
      </c>
      <c r="G280" s="159"/>
      <c r="H280" s="151" t="b">
        <f t="shared" si="8"/>
        <v>0</v>
      </c>
      <c r="I280" s="162"/>
      <c r="J280" s="159"/>
      <c r="K280" s="151" t="str">
        <f t="shared" si="9"/>
        <v>YEM001Physical constraints in the environment (obstacles related to terrain, climate, lack of infrastructure, etc.)</v>
      </c>
      <c r="L280" s="163">
        <v>43493</v>
      </c>
    </row>
    <row r="281" spans="1:12" ht="15.6" thickTop="1" thickBot="1" x14ac:dyDescent="0.35">
      <c r="A281" s="156" t="s">
        <v>134</v>
      </c>
      <c r="B281" s="157" t="str">
        <f>VLOOKUP(A281,Lists!A:B,2,FALSE)</f>
        <v>HTI001</v>
      </c>
      <c r="C281" s="157" t="str">
        <f>VLOOKUP(A281,Lists!A:D,4,FALSE)</f>
        <v>HTI</v>
      </c>
      <c r="D281" s="157" t="s">
        <v>785</v>
      </c>
      <c r="E281" s="157">
        <v>10907291</v>
      </c>
      <c r="F281" s="157" t="s">
        <v>1051</v>
      </c>
      <c r="G281" s="157" t="s">
        <v>735</v>
      </c>
      <c r="H281" s="151">
        <f t="shared" si="8"/>
        <v>1</v>
      </c>
      <c r="I281" s="161" t="s">
        <v>1052</v>
      </c>
      <c r="J281" s="157" t="s">
        <v>1053</v>
      </c>
      <c r="K281" s="151" t="str">
        <f t="shared" si="9"/>
        <v>HTI001Total population in country</v>
      </c>
      <c r="L281" s="165">
        <v>43493</v>
      </c>
    </row>
    <row r="282" spans="1:12" ht="15.6" thickTop="1" thickBot="1" x14ac:dyDescent="0.35">
      <c r="A282" s="158" t="s">
        <v>134</v>
      </c>
      <c r="B282" s="159" t="str">
        <f>VLOOKUP(A282,Lists!A:B,2,FALSE)</f>
        <v>HTI001</v>
      </c>
      <c r="C282" s="159" t="str">
        <f>VLOOKUP(A282,Lists!A:D,4,FALSE)</f>
        <v>HTI</v>
      </c>
      <c r="D282" s="159" t="s">
        <v>455</v>
      </c>
      <c r="E282" s="159">
        <v>27166</v>
      </c>
      <c r="F282" s="159" t="s">
        <v>1051</v>
      </c>
      <c r="G282" s="159" t="s">
        <v>735</v>
      </c>
      <c r="H282" s="151">
        <f t="shared" si="8"/>
        <v>1</v>
      </c>
      <c r="I282" s="162" t="s">
        <v>1052</v>
      </c>
      <c r="J282" s="159" t="s">
        <v>1017</v>
      </c>
      <c r="K282" s="151" t="str">
        <f t="shared" si="9"/>
        <v>HTI001Landmass affected by disaster</v>
      </c>
      <c r="L282" s="163">
        <v>43493</v>
      </c>
    </row>
    <row r="283" spans="1:12" ht="15.6" thickTop="1" thickBot="1" x14ac:dyDescent="0.35">
      <c r="A283" s="156" t="s">
        <v>134</v>
      </c>
      <c r="B283" s="157" t="str">
        <f>VLOOKUP(A283,Lists!A:B,2,FALSE)</f>
        <v>HTI001</v>
      </c>
      <c r="C283" s="157" t="str">
        <f>VLOOKUP(A283,Lists!A:D,4,FALSE)</f>
        <v>HTI</v>
      </c>
      <c r="D283" s="157" t="s">
        <v>740</v>
      </c>
      <c r="E283" s="157">
        <v>10907291</v>
      </c>
      <c r="F283" s="157" t="s">
        <v>1051</v>
      </c>
      <c r="G283" s="157" t="s">
        <v>735</v>
      </c>
      <c r="H283" s="151">
        <f t="shared" si="8"/>
        <v>1</v>
      </c>
      <c r="I283" s="161" t="s">
        <v>1052</v>
      </c>
      <c r="J283" s="157" t="s">
        <v>1053</v>
      </c>
      <c r="K283" s="151" t="str">
        <f t="shared" si="9"/>
        <v>HTI001People exposed</v>
      </c>
      <c r="L283" s="165">
        <v>43493</v>
      </c>
    </row>
    <row r="284" spans="1:12" ht="15.6" thickTop="1" thickBot="1" x14ac:dyDescent="0.35">
      <c r="A284" s="158" t="s">
        <v>134</v>
      </c>
      <c r="B284" s="159" t="str">
        <f>VLOOKUP(A284,Lists!A:B,2,FALSE)</f>
        <v>HTI001</v>
      </c>
      <c r="C284" s="159" t="str">
        <f>VLOOKUP(A284,Lists!A:D,4,FALSE)</f>
        <v>HTI</v>
      </c>
      <c r="D284" s="159" t="s">
        <v>742</v>
      </c>
      <c r="E284" s="159">
        <v>10907291</v>
      </c>
      <c r="F284" s="159" t="s">
        <v>1051</v>
      </c>
      <c r="G284" s="159" t="s">
        <v>735</v>
      </c>
      <c r="H284" s="151">
        <f t="shared" si="8"/>
        <v>1</v>
      </c>
      <c r="I284" s="162" t="s">
        <v>1052</v>
      </c>
      <c r="J284" s="159" t="s">
        <v>1054</v>
      </c>
      <c r="K284" s="151" t="str">
        <f t="shared" si="9"/>
        <v>HTI001People affected by the crisis</v>
      </c>
      <c r="L284" s="163">
        <v>43493</v>
      </c>
    </row>
    <row r="285" spans="1:12" ht="15.6" thickTop="1" thickBot="1" x14ac:dyDescent="0.35">
      <c r="A285" s="156" t="s">
        <v>134</v>
      </c>
      <c r="B285" s="157" t="str">
        <f>VLOOKUP(A285,Lists!A:B,2,FALSE)</f>
        <v>HTI001</v>
      </c>
      <c r="C285" s="157" t="str">
        <f>VLOOKUP(A285,Lists!A:D,4,FALSE)</f>
        <v>HTI</v>
      </c>
      <c r="D285" s="157" t="s">
        <v>470</v>
      </c>
      <c r="E285" s="157">
        <v>42028</v>
      </c>
      <c r="F285" s="157" t="s">
        <v>1055</v>
      </c>
      <c r="G285" s="157" t="s">
        <v>735</v>
      </c>
      <c r="H285" s="151">
        <f t="shared" si="8"/>
        <v>1</v>
      </c>
      <c r="I285" s="161" t="s">
        <v>1056</v>
      </c>
      <c r="J285" s="157" t="s">
        <v>1057</v>
      </c>
      <c r="K285" s="151" t="str">
        <f t="shared" si="9"/>
        <v>HTI001Total # of crisis related displaced people</v>
      </c>
      <c r="L285" s="165">
        <v>43493</v>
      </c>
    </row>
    <row r="286" spans="1:12" ht="15.6" thickTop="1" thickBot="1" x14ac:dyDescent="0.35">
      <c r="A286" s="158" t="s">
        <v>134</v>
      </c>
      <c r="B286" s="159" t="str">
        <f>VLOOKUP(A286,Lists!A:B,2,FALSE)</f>
        <v>HTI001</v>
      </c>
      <c r="C286" s="159" t="str">
        <f>VLOOKUP(A286,Lists!A:D,4,FALSE)</f>
        <v>HTI</v>
      </c>
      <c r="D286" s="159" t="s">
        <v>743</v>
      </c>
      <c r="E286" s="159" t="s">
        <v>445</v>
      </c>
      <c r="F286" s="159"/>
      <c r="G286" s="159"/>
      <c r="H286" s="151" t="b">
        <f t="shared" si="8"/>
        <v>0</v>
      </c>
      <c r="I286" s="162"/>
      <c r="J286" s="159"/>
      <c r="K286" s="151" t="str">
        <f t="shared" si="9"/>
        <v>HTI001Crisis related Injuries</v>
      </c>
      <c r="L286" s="163">
        <v>43493</v>
      </c>
    </row>
    <row r="287" spans="1:12" ht="15.6" thickTop="1" thickBot="1" x14ac:dyDescent="0.35">
      <c r="A287" s="156" t="s">
        <v>134</v>
      </c>
      <c r="B287" s="157" t="str">
        <f>VLOOKUP(A287,Lists!A:B,2,FALSE)</f>
        <v>HTI001</v>
      </c>
      <c r="C287" s="157" t="str">
        <f>VLOOKUP(A287,Lists!A:D,4,FALSE)</f>
        <v>HTI</v>
      </c>
      <c r="D287" s="157" t="s">
        <v>661</v>
      </c>
      <c r="E287" s="157">
        <v>550</v>
      </c>
      <c r="F287" s="157" t="s">
        <v>1058</v>
      </c>
      <c r="G287" s="157" t="s">
        <v>735</v>
      </c>
      <c r="H287" s="151">
        <f t="shared" si="8"/>
        <v>1</v>
      </c>
      <c r="I287" s="161" t="s">
        <v>1059</v>
      </c>
      <c r="J287" s="157" t="s">
        <v>1060</v>
      </c>
      <c r="K287" s="151" t="str">
        <f t="shared" si="9"/>
        <v>HTI001Total # of illness cases reported</v>
      </c>
      <c r="L287" s="165">
        <v>43493</v>
      </c>
    </row>
    <row r="288" spans="1:12" ht="15.6" thickTop="1" thickBot="1" x14ac:dyDescent="0.35">
      <c r="A288" s="158" t="s">
        <v>134</v>
      </c>
      <c r="B288" s="159" t="str">
        <f>VLOOKUP(A288,Lists!A:B,2,FALSE)</f>
        <v>HTI001</v>
      </c>
      <c r="C288" s="159" t="str">
        <f>VLOOKUP(A288,Lists!A:D,4,FALSE)</f>
        <v>HTI</v>
      </c>
      <c r="D288" s="159" t="s">
        <v>663</v>
      </c>
      <c r="E288" s="159">
        <v>5</v>
      </c>
      <c r="F288" s="159" t="s">
        <v>1058</v>
      </c>
      <c r="G288" s="159" t="s">
        <v>735</v>
      </c>
      <c r="H288" s="151">
        <f t="shared" si="8"/>
        <v>1</v>
      </c>
      <c r="I288" s="162" t="s">
        <v>1059</v>
      </c>
      <c r="J288" s="159" t="s">
        <v>1060</v>
      </c>
      <c r="K288" s="151" t="str">
        <f t="shared" si="9"/>
        <v>HTI001Crisis related fatalities</v>
      </c>
      <c r="L288" s="163">
        <v>43493</v>
      </c>
    </row>
    <row r="289" spans="1:12" ht="15.6" thickTop="1" thickBot="1" x14ac:dyDescent="0.35">
      <c r="A289" s="156" t="s">
        <v>134</v>
      </c>
      <c r="B289" s="157" t="str">
        <f>VLOOKUP(A289,Lists!A:B,2,FALSE)</f>
        <v>HTI001</v>
      </c>
      <c r="C289" s="157" t="str">
        <f>VLOOKUP(A289,Lists!A:D,4,FALSE)</f>
        <v>HTI</v>
      </c>
      <c r="D289" s="157" t="s">
        <v>460</v>
      </c>
      <c r="E289" s="157" t="s">
        <v>445</v>
      </c>
      <c r="F289" s="157"/>
      <c r="G289" s="157"/>
      <c r="H289" s="151" t="b">
        <f t="shared" si="8"/>
        <v>0</v>
      </c>
      <c r="I289" s="161"/>
      <c r="J289" s="157"/>
      <c r="K289" s="151" t="str">
        <f t="shared" si="9"/>
        <v>HTI001Building totally damaged</v>
      </c>
      <c r="L289" s="165">
        <v>43493</v>
      </c>
    </row>
    <row r="290" spans="1:12" ht="15.6" thickTop="1" thickBot="1" x14ac:dyDescent="0.35">
      <c r="A290" s="158" t="s">
        <v>134</v>
      </c>
      <c r="B290" s="159" t="str">
        <f>VLOOKUP(A290,Lists!A:B,2,FALSE)</f>
        <v>HTI001</v>
      </c>
      <c r="C290" s="159" t="str">
        <f>VLOOKUP(A290,Lists!A:D,4,FALSE)</f>
        <v>HTI</v>
      </c>
      <c r="D290" s="159" t="s">
        <v>459</v>
      </c>
      <c r="E290" s="159" t="s">
        <v>445</v>
      </c>
      <c r="F290" s="159"/>
      <c r="G290" s="159"/>
      <c r="H290" s="151" t="b">
        <f t="shared" si="8"/>
        <v>0</v>
      </c>
      <c r="I290" s="162"/>
      <c r="J290" s="159"/>
      <c r="K290" s="151" t="str">
        <f t="shared" si="9"/>
        <v>HTI001Building partially damaged</v>
      </c>
      <c r="L290" s="163">
        <v>43493</v>
      </c>
    </row>
    <row r="291" spans="1:12" ht="15.6" thickTop="1" thickBot="1" x14ac:dyDescent="0.35">
      <c r="A291" s="156" t="s">
        <v>134</v>
      </c>
      <c r="B291" s="157" t="str">
        <f>VLOOKUP(A291,Lists!A:B,2,FALSE)</f>
        <v>HTI001</v>
      </c>
      <c r="C291" s="157" t="str">
        <f>VLOOKUP(A291,Lists!A:D,4,FALSE)</f>
        <v>HTI</v>
      </c>
      <c r="D291" s="157" t="s">
        <v>745</v>
      </c>
      <c r="E291" s="157" t="s">
        <v>445</v>
      </c>
      <c r="F291" s="157"/>
      <c r="G291" s="157"/>
      <c r="H291" s="151" t="b">
        <f t="shared" si="8"/>
        <v>0</v>
      </c>
      <c r="I291" s="161"/>
      <c r="J291" s="157"/>
      <c r="K291" s="151" t="str">
        <f t="shared" si="9"/>
        <v>HTI001Economic Losses</v>
      </c>
      <c r="L291" s="165">
        <v>43493</v>
      </c>
    </row>
    <row r="292" spans="1:12" ht="15.6" thickTop="1" thickBot="1" x14ac:dyDescent="0.35">
      <c r="A292" s="158" t="s">
        <v>134</v>
      </c>
      <c r="B292" s="159" t="str">
        <f>VLOOKUP(A292,Lists!A:B,2,FALSE)</f>
        <v>HTI001</v>
      </c>
      <c r="C292" s="159" t="str">
        <f>VLOOKUP(A292,Lists!A:D,4,FALSE)</f>
        <v>HTI</v>
      </c>
      <c r="D292" s="159" t="s">
        <v>755</v>
      </c>
      <c r="E292" s="159">
        <v>2790000</v>
      </c>
      <c r="F292" s="159" t="s">
        <v>1021</v>
      </c>
      <c r="G292" s="159" t="s">
        <v>735</v>
      </c>
      <c r="H292" s="151">
        <f t="shared" si="8"/>
        <v>1</v>
      </c>
      <c r="I292" s="162" t="s">
        <v>1061</v>
      </c>
      <c r="J292" s="159"/>
      <c r="K292" s="151" t="str">
        <f t="shared" si="9"/>
        <v>HTI001People in Need</v>
      </c>
      <c r="L292" s="163">
        <v>43493</v>
      </c>
    </row>
    <row r="293" spans="1:12" ht="15.6" thickTop="1" thickBot="1" x14ac:dyDescent="0.35">
      <c r="A293" s="156" t="s">
        <v>134</v>
      </c>
      <c r="B293" s="157" t="str">
        <f>VLOOKUP(A293,Lists!A:B,2,FALSE)</f>
        <v>HTI001</v>
      </c>
      <c r="C293" s="157" t="str">
        <f>VLOOKUP(A293,Lists!A:D,4,FALSE)</f>
        <v>HTI</v>
      </c>
      <c r="D293" s="157" t="s">
        <v>761</v>
      </c>
      <c r="E293" s="157">
        <v>0</v>
      </c>
      <c r="F293" s="157" t="s">
        <v>1021</v>
      </c>
      <c r="G293" s="157" t="s">
        <v>735</v>
      </c>
      <c r="H293" s="151">
        <f t="shared" si="8"/>
        <v>1</v>
      </c>
      <c r="I293" s="161" t="s">
        <v>1061</v>
      </c>
      <c r="J293" s="157" t="s">
        <v>1270</v>
      </c>
      <c r="K293" s="151" t="str">
        <f t="shared" si="9"/>
        <v>HTI001People facing minimal humanitarian needs (level 1)</v>
      </c>
      <c r="L293" s="165">
        <v>43493</v>
      </c>
    </row>
    <row r="294" spans="1:12" ht="15.6" thickTop="1" thickBot="1" x14ac:dyDescent="0.35">
      <c r="A294" s="158" t="s">
        <v>134</v>
      </c>
      <c r="B294" s="159" t="str">
        <f>VLOOKUP(A294,Lists!A:B,2,FALSE)</f>
        <v>HTI001</v>
      </c>
      <c r="C294" s="159" t="str">
        <f>VLOOKUP(A294,Lists!A:D,4,FALSE)</f>
        <v>HTI</v>
      </c>
      <c r="D294" s="159" t="s">
        <v>760</v>
      </c>
      <c r="E294" s="159">
        <v>0</v>
      </c>
      <c r="F294" s="159" t="s">
        <v>1021</v>
      </c>
      <c r="G294" s="159" t="s">
        <v>735</v>
      </c>
      <c r="H294" s="151">
        <f t="shared" si="8"/>
        <v>1</v>
      </c>
      <c r="I294" s="162" t="s">
        <v>1061</v>
      </c>
      <c r="J294" s="159" t="s">
        <v>1270</v>
      </c>
      <c r="K294" s="151" t="str">
        <f t="shared" si="9"/>
        <v>HTI001People facing stressed humanitarian needs (level 2)</v>
      </c>
      <c r="L294" s="163">
        <v>43493</v>
      </c>
    </row>
    <row r="295" spans="1:12" ht="15.6" thickTop="1" thickBot="1" x14ac:dyDescent="0.35">
      <c r="A295" s="156" t="s">
        <v>134</v>
      </c>
      <c r="B295" s="157" t="str">
        <f>VLOOKUP(A295,Lists!A:B,2,FALSE)</f>
        <v>HTI001</v>
      </c>
      <c r="C295" s="157" t="str">
        <f>VLOOKUP(A295,Lists!A:D,4,FALSE)</f>
        <v>HTI</v>
      </c>
      <c r="D295" s="157" t="s">
        <v>763</v>
      </c>
      <c r="E295" s="157">
        <v>1488000</v>
      </c>
      <c r="F295" s="157" t="s">
        <v>1021</v>
      </c>
      <c r="G295" s="157" t="s">
        <v>735</v>
      </c>
      <c r="H295" s="151">
        <f t="shared" si="8"/>
        <v>1</v>
      </c>
      <c r="I295" s="161" t="s">
        <v>1061</v>
      </c>
      <c r="J295" s="157" t="s">
        <v>1270</v>
      </c>
      <c r="K295" s="151" t="str">
        <f t="shared" si="9"/>
        <v>HTI001People  facing moderate humanitarian needs (level 3)</v>
      </c>
      <c r="L295" s="165">
        <v>43493</v>
      </c>
    </row>
    <row r="296" spans="1:12" ht="15.6" thickTop="1" thickBot="1" x14ac:dyDescent="0.35">
      <c r="A296" s="158" t="s">
        <v>134</v>
      </c>
      <c r="B296" s="159" t="str">
        <f>VLOOKUP(A296,Lists!A:B,2,FALSE)</f>
        <v>HTI001</v>
      </c>
      <c r="C296" s="159" t="str">
        <f>VLOOKUP(A296,Lists!A:D,4,FALSE)</f>
        <v>HTI</v>
      </c>
      <c r="D296" s="159" t="s">
        <v>765</v>
      </c>
      <c r="E296" s="159">
        <v>1302000</v>
      </c>
      <c r="F296" s="159" t="s">
        <v>1021</v>
      </c>
      <c r="G296" s="159" t="s">
        <v>735</v>
      </c>
      <c r="H296" s="151">
        <f t="shared" si="8"/>
        <v>1</v>
      </c>
      <c r="I296" s="162" t="s">
        <v>1061</v>
      </c>
      <c r="J296" s="159" t="s">
        <v>1270</v>
      </c>
      <c r="K296" s="151" t="str">
        <f t="shared" si="9"/>
        <v>HTI001People facing severe humanitarian needs (level 4)</v>
      </c>
      <c r="L296" s="163">
        <v>43493</v>
      </c>
    </row>
    <row r="297" spans="1:12" ht="15.6" thickTop="1" thickBot="1" x14ac:dyDescent="0.35">
      <c r="A297" s="156" t="s">
        <v>134</v>
      </c>
      <c r="B297" s="157" t="str">
        <f>VLOOKUP(A297,Lists!A:B,2,FALSE)</f>
        <v>HTI001</v>
      </c>
      <c r="C297" s="157" t="str">
        <f>VLOOKUP(A297,Lists!A:D,4,FALSE)</f>
        <v>HTI</v>
      </c>
      <c r="D297" s="157" t="s">
        <v>766</v>
      </c>
      <c r="E297" s="157">
        <v>0</v>
      </c>
      <c r="F297" s="157" t="s">
        <v>1021</v>
      </c>
      <c r="G297" s="157" t="s">
        <v>735</v>
      </c>
      <c r="H297" s="151">
        <f t="shared" si="8"/>
        <v>1</v>
      </c>
      <c r="I297" s="161" t="s">
        <v>1061</v>
      </c>
      <c r="J297" s="157" t="s">
        <v>1270</v>
      </c>
      <c r="K297" s="151" t="str">
        <f t="shared" si="9"/>
        <v>HTI001People facing extreme humanitarian needs (level 5)</v>
      </c>
      <c r="L297" s="165">
        <v>43493</v>
      </c>
    </row>
    <row r="298" spans="1:12" ht="15.6" thickTop="1" thickBot="1" x14ac:dyDescent="0.35">
      <c r="A298" s="158" t="s">
        <v>134</v>
      </c>
      <c r="B298" s="159" t="str">
        <f>VLOOKUP(A298,Lists!A:B,2,FALSE)</f>
        <v>HTI001</v>
      </c>
      <c r="C298" s="159" t="str">
        <f>VLOOKUP(A298,Lists!A:D,4,FALSE)</f>
        <v>HTI</v>
      </c>
      <c r="D298" s="159" t="s">
        <v>768</v>
      </c>
      <c r="E298" s="159">
        <v>5</v>
      </c>
      <c r="F298" s="159" t="s">
        <v>1058</v>
      </c>
      <c r="G298" s="159" t="s">
        <v>735</v>
      </c>
      <c r="H298" s="151">
        <f t="shared" si="8"/>
        <v>1</v>
      </c>
      <c r="I298" s="162" t="s">
        <v>1059</v>
      </c>
      <c r="J298" s="159" t="s">
        <v>1060</v>
      </c>
      <c r="K298" s="151" t="str">
        <f t="shared" si="9"/>
        <v>HTI001People killed in all crises</v>
      </c>
      <c r="L298" s="163">
        <v>43493</v>
      </c>
    </row>
    <row r="299" spans="1:12" ht="15.6" thickTop="1" thickBot="1" x14ac:dyDescent="0.35">
      <c r="A299" s="156" t="s">
        <v>134</v>
      </c>
      <c r="B299" s="157" t="str">
        <f>VLOOKUP(A299,Lists!A:B,2,FALSE)</f>
        <v>HTI001</v>
      </c>
      <c r="C299" s="157" t="str">
        <f>VLOOKUP(A299,Lists!A:D,4,FALSE)</f>
        <v>HTI</v>
      </c>
      <c r="D299" s="157" t="s">
        <v>680</v>
      </c>
      <c r="E299" s="157">
        <v>2</v>
      </c>
      <c r="F299" s="157"/>
      <c r="G299" s="157"/>
      <c r="H299" s="151" t="b">
        <f t="shared" si="8"/>
        <v>0</v>
      </c>
      <c r="I299" s="161"/>
      <c r="J299" s="157" t="s">
        <v>1062</v>
      </c>
      <c r="K299" s="151" t="str">
        <f t="shared" si="9"/>
        <v>HTI001Crisis affected groups</v>
      </c>
      <c r="L299" s="165">
        <v>43493</v>
      </c>
    </row>
    <row r="300" spans="1:12" ht="15.6" thickTop="1" thickBot="1" x14ac:dyDescent="0.35">
      <c r="A300" s="158" t="s">
        <v>134</v>
      </c>
      <c r="B300" s="159" t="str">
        <f>VLOOKUP(A300,Lists!A:B,2,FALSE)</f>
        <v>HTI001</v>
      </c>
      <c r="C300" s="159" t="str">
        <f>VLOOKUP(A300,Lists!A:D,4,FALSE)</f>
        <v>HTI</v>
      </c>
      <c r="D300" s="159" t="s">
        <v>683</v>
      </c>
      <c r="E300" s="159" t="s">
        <v>445</v>
      </c>
      <c r="F300" s="159"/>
      <c r="G300" s="159"/>
      <c r="H300" s="151" t="b">
        <f t="shared" si="8"/>
        <v>0</v>
      </c>
      <c r="I300" s="162"/>
      <c r="J300" s="159"/>
      <c r="K300" s="151" t="str">
        <f t="shared" si="9"/>
        <v>HTI001People facing limited access constraints</v>
      </c>
      <c r="L300" s="163">
        <v>43493</v>
      </c>
    </row>
    <row r="301" spans="1:12" ht="15.6" thickTop="1" thickBot="1" x14ac:dyDescent="0.35">
      <c r="A301" s="156" t="s">
        <v>134</v>
      </c>
      <c r="B301" s="157" t="str">
        <f>VLOOKUP(A301,Lists!A:B,2,FALSE)</f>
        <v>HTI001</v>
      </c>
      <c r="C301" s="157" t="str">
        <f>VLOOKUP(A301,Lists!A:D,4,FALSE)</f>
        <v>HTI</v>
      </c>
      <c r="D301" s="157" t="s">
        <v>684</v>
      </c>
      <c r="E301" s="157" t="s">
        <v>445</v>
      </c>
      <c r="F301" s="157"/>
      <c r="G301" s="157"/>
      <c r="H301" s="151" t="b">
        <f t="shared" si="8"/>
        <v>0</v>
      </c>
      <c r="I301" s="161"/>
      <c r="J301" s="157"/>
      <c r="K301" s="151" t="str">
        <f t="shared" si="9"/>
        <v>HTI001People facing restricted access constraints</v>
      </c>
      <c r="L301" s="165">
        <v>43493</v>
      </c>
    </row>
    <row r="302" spans="1:12" ht="15.6" thickTop="1" thickBot="1" x14ac:dyDescent="0.35">
      <c r="A302" s="158" t="s">
        <v>134</v>
      </c>
      <c r="B302" s="159" t="str">
        <f>VLOOKUP(A302,Lists!A:B,2,FALSE)</f>
        <v>HTI001</v>
      </c>
      <c r="C302" s="159" t="str">
        <f>VLOOKUP(A302,Lists!A:D,4,FALSE)</f>
        <v>HTI</v>
      </c>
      <c r="D302" s="159" t="s">
        <v>637</v>
      </c>
      <c r="E302" s="159">
        <v>0</v>
      </c>
      <c r="F302" s="159" t="s">
        <v>941</v>
      </c>
      <c r="G302" s="159"/>
      <c r="H302" s="151" t="b">
        <f t="shared" si="8"/>
        <v>0</v>
      </c>
      <c r="I302" s="162"/>
      <c r="J302" s="159"/>
      <c r="K302" s="151" t="str">
        <f t="shared" si="9"/>
        <v>HTI001Impediments to entry into country (bureaucratic and administrative)</v>
      </c>
      <c r="L302" s="163">
        <v>43493</v>
      </c>
    </row>
    <row r="303" spans="1:12" ht="15.6" thickTop="1" thickBot="1" x14ac:dyDescent="0.35">
      <c r="A303" s="156" t="s">
        <v>134</v>
      </c>
      <c r="B303" s="157" t="str">
        <f>VLOOKUP(A303,Lists!A:B,2,FALSE)</f>
        <v>HTI001</v>
      </c>
      <c r="C303" s="157" t="str">
        <f>VLOOKUP(A303,Lists!A:D,4,FALSE)</f>
        <v>HTI</v>
      </c>
      <c r="D303" s="157" t="s">
        <v>638</v>
      </c>
      <c r="E303" s="157">
        <v>0</v>
      </c>
      <c r="F303" s="157" t="s">
        <v>941</v>
      </c>
      <c r="G303" s="157"/>
      <c r="H303" s="151" t="b">
        <f t="shared" si="8"/>
        <v>0</v>
      </c>
      <c r="I303" s="161"/>
      <c r="J303" s="157"/>
      <c r="K303" s="151" t="str">
        <f t="shared" si="9"/>
        <v>HTI001Restriction of movement (impediments to freedom of movement and/or administrative restrictions)</v>
      </c>
      <c r="L303" s="165">
        <v>43493</v>
      </c>
    </row>
    <row r="304" spans="1:12" ht="15.6" thickTop="1" thickBot="1" x14ac:dyDescent="0.35">
      <c r="A304" s="158" t="s">
        <v>134</v>
      </c>
      <c r="B304" s="159" t="str">
        <f>VLOOKUP(A304,Lists!A:B,2,FALSE)</f>
        <v>HTI001</v>
      </c>
      <c r="C304" s="159" t="str">
        <f>VLOOKUP(A304,Lists!A:D,4,FALSE)</f>
        <v>HTI</v>
      </c>
      <c r="D304" s="159" t="s">
        <v>639</v>
      </c>
      <c r="E304" s="159">
        <v>0</v>
      </c>
      <c r="F304" s="159" t="s">
        <v>941</v>
      </c>
      <c r="G304" s="159"/>
      <c r="H304" s="151" t="b">
        <f t="shared" si="8"/>
        <v>0</v>
      </c>
      <c r="I304" s="162"/>
      <c r="J304" s="159"/>
      <c r="K304" s="151" t="str">
        <f t="shared" si="9"/>
        <v>HTI001Interference into implementation of humanitarian activities</v>
      </c>
      <c r="L304" s="163">
        <v>43493</v>
      </c>
    </row>
    <row r="305" spans="1:12" ht="15.6" thickTop="1" thickBot="1" x14ac:dyDescent="0.35">
      <c r="A305" s="156" t="s">
        <v>134</v>
      </c>
      <c r="B305" s="157" t="str">
        <f>VLOOKUP(A305,Lists!A:B,2,FALSE)</f>
        <v>HTI001</v>
      </c>
      <c r="C305" s="157" t="str">
        <f>VLOOKUP(A305,Lists!A:D,4,FALSE)</f>
        <v>HTI</v>
      </c>
      <c r="D305" s="157" t="s">
        <v>640</v>
      </c>
      <c r="E305" s="157">
        <v>1</v>
      </c>
      <c r="F305" s="157" t="s">
        <v>941</v>
      </c>
      <c r="G305" s="157"/>
      <c r="H305" s="151" t="b">
        <f t="shared" si="8"/>
        <v>0</v>
      </c>
      <c r="I305" s="161"/>
      <c r="J305" s="157"/>
      <c r="K305" s="151" t="str">
        <f t="shared" si="9"/>
        <v>HTI001Violence against personnel, facilities and assets</v>
      </c>
      <c r="L305" s="165">
        <v>43493</v>
      </c>
    </row>
    <row r="306" spans="1:12" ht="15.6" thickTop="1" thickBot="1" x14ac:dyDescent="0.35">
      <c r="A306" s="158" t="s">
        <v>134</v>
      </c>
      <c r="B306" s="159" t="str">
        <f>VLOOKUP(A306,Lists!A:B,2,FALSE)</f>
        <v>HTI001</v>
      </c>
      <c r="C306" s="159" t="str">
        <f>VLOOKUP(A306,Lists!A:D,4,FALSE)</f>
        <v>HTI</v>
      </c>
      <c r="D306" s="159" t="s">
        <v>641</v>
      </c>
      <c r="E306" s="159">
        <v>0</v>
      </c>
      <c r="F306" s="159" t="s">
        <v>941</v>
      </c>
      <c r="G306" s="159"/>
      <c r="H306" s="151" t="b">
        <f t="shared" si="8"/>
        <v>0</v>
      </c>
      <c r="I306" s="162"/>
      <c r="J306" s="159"/>
      <c r="K306" s="151" t="str">
        <f t="shared" si="9"/>
        <v>HTI001Denial of existence of humanitarian needs or entitlements to assistance</v>
      </c>
      <c r="L306" s="163">
        <v>43493</v>
      </c>
    </row>
    <row r="307" spans="1:12" ht="15.6" thickTop="1" thickBot="1" x14ac:dyDescent="0.35">
      <c r="A307" s="156" t="s">
        <v>134</v>
      </c>
      <c r="B307" s="157" t="str">
        <f>VLOOKUP(A307,Lists!A:B,2,FALSE)</f>
        <v>HTI001</v>
      </c>
      <c r="C307" s="157" t="str">
        <f>VLOOKUP(A307,Lists!A:D,4,FALSE)</f>
        <v>HTI</v>
      </c>
      <c r="D307" s="157" t="s">
        <v>642</v>
      </c>
      <c r="E307" s="157">
        <v>0</v>
      </c>
      <c r="F307" s="157" t="s">
        <v>941</v>
      </c>
      <c r="G307" s="157"/>
      <c r="H307" s="151" t="b">
        <f t="shared" si="8"/>
        <v>0</v>
      </c>
      <c r="I307" s="161"/>
      <c r="J307" s="157"/>
      <c r="K307" s="151" t="str">
        <f t="shared" si="9"/>
        <v>HTI001Restriction and obstruction of access to services and assistance</v>
      </c>
      <c r="L307" s="165">
        <v>43493</v>
      </c>
    </row>
    <row r="308" spans="1:12" ht="15.6" thickTop="1" thickBot="1" x14ac:dyDescent="0.35">
      <c r="A308" s="158" t="s">
        <v>134</v>
      </c>
      <c r="B308" s="159" t="str">
        <f>VLOOKUP(A308,Lists!A:B,2,FALSE)</f>
        <v>HTI001</v>
      </c>
      <c r="C308" s="159" t="str">
        <f>VLOOKUP(A308,Lists!A:D,4,FALSE)</f>
        <v>HTI</v>
      </c>
      <c r="D308" s="159" t="s">
        <v>643</v>
      </c>
      <c r="E308" s="159">
        <v>2</v>
      </c>
      <c r="F308" s="159" t="s">
        <v>941</v>
      </c>
      <c r="G308" s="159"/>
      <c r="H308" s="151" t="b">
        <f t="shared" si="8"/>
        <v>0</v>
      </c>
      <c r="I308" s="162"/>
      <c r="J308" s="159"/>
      <c r="K308" s="151" t="str">
        <f t="shared" si="9"/>
        <v>HTI001Ongoing insecurity/hostilities affecting humanitarian assistance</v>
      </c>
      <c r="L308" s="163">
        <v>43493</v>
      </c>
    </row>
    <row r="309" spans="1:12" ht="15.6" thickTop="1" thickBot="1" x14ac:dyDescent="0.35">
      <c r="A309" s="156" t="s">
        <v>134</v>
      </c>
      <c r="B309" s="157" t="str">
        <f>VLOOKUP(A309,Lists!A:B,2,FALSE)</f>
        <v>HTI001</v>
      </c>
      <c r="C309" s="157" t="str">
        <f>VLOOKUP(A309,Lists!A:D,4,FALSE)</f>
        <v>HTI</v>
      </c>
      <c r="D309" s="157" t="s">
        <v>644</v>
      </c>
      <c r="E309" s="157">
        <v>0</v>
      </c>
      <c r="F309" s="157" t="s">
        <v>941</v>
      </c>
      <c r="G309" s="157"/>
      <c r="H309" s="151" t="b">
        <f t="shared" si="8"/>
        <v>0</v>
      </c>
      <c r="I309" s="161"/>
      <c r="J309" s="157"/>
      <c r="K309" s="151" t="str">
        <f t="shared" si="9"/>
        <v xml:space="preserve">HTI001Presence of mines and improvised explosive devices </v>
      </c>
      <c r="L309" s="165">
        <v>43493</v>
      </c>
    </row>
    <row r="310" spans="1:12" ht="15.6" thickTop="1" thickBot="1" x14ac:dyDescent="0.35">
      <c r="A310" s="158" t="s">
        <v>134</v>
      </c>
      <c r="B310" s="159" t="str">
        <f>VLOOKUP(A310,Lists!A:B,2,FALSE)</f>
        <v>HTI001</v>
      </c>
      <c r="C310" s="159" t="str">
        <f>VLOOKUP(A310,Lists!A:D,4,FALSE)</f>
        <v>HTI</v>
      </c>
      <c r="D310" s="159" t="s">
        <v>645</v>
      </c>
      <c r="E310" s="159">
        <v>1</v>
      </c>
      <c r="F310" s="159" t="s">
        <v>941</v>
      </c>
      <c r="G310" s="159"/>
      <c r="H310" s="151" t="b">
        <f t="shared" si="8"/>
        <v>0</v>
      </c>
      <c r="I310" s="162"/>
      <c r="J310" s="159"/>
      <c r="K310" s="151" t="str">
        <f t="shared" si="9"/>
        <v>HTI001Physical constraints in the environment (obstacles related to terrain, climate, lack of infrastructure, etc.)</v>
      </c>
      <c r="L310" s="163">
        <v>43493</v>
      </c>
    </row>
    <row r="311" spans="1:12" ht="15.6" thickTop="1" thickBot="1" x14ac:dyDescent="0.35">
      <c r="A311" s="156" t="s">
        <v>234</v>
      </c>
      <c r="B311" s="157" t="str">
        <f>VLOOKUP(A311,Lists!A:B,2,FALSE)</f>
        <v>NGA001</v>
      </c>
      <c r="C311" s="157" t="str">
        <f>VLOOKUP(A311,Lists!A:D,4,FALSE)</f>
        <v>NGA</v>
      </c>
      <c r="D311" s="157" t="s">
        <v>785</v>
      </c>
      <c r="E311" s="157">
        <v>187624895</v>
      </c>
      <c r="F311" s="157" t="s">
        <v>1063</v>
      </c>
      <c r="G311" s="157" t="s">
        <v>735</v>
      </c>
      <c r="H311" s="151">
        <f t="shared" si="8"/>
        <v>1</v>
      </c>
      <c r="I311" s="161" t="s">
        <v>953</v>
      </c>
      <c r="J311" s="157" t="s">
        <v>954</v>
      </c>
      <c r="K311" s="151" t="str">
        <f t="shared" si="9"/>
        <v>NGA001Total population in country</v>
      </c>
      <c r="L311" s="165">
        <v>43494</v>
      </c>
    </row>
    <row r="312" spans="1:12" ht="15.6" thickTop="1" thickBot="1" x14ac:dyDescent="0.35">
      <c r="A312" s="158" t="s">
        <v>234</v>
      </c>
      <c r="B312" s="159" t="str">
        <f>VLOOKUP(A312,Lists!A:B,2,FALSE)</f>
        <v>NGA001</v>
      </c>
      <c r="C312" s="159" t="str">
        <f>VLOOKUP(A312,Lists!A:D,4,FALSE)</f>
        <v>NGA</v>
      </c>
      <c r="D312" s="159" t="s">
        <v>455</v>
      </c>
      <c r="E312" s="159">
        <v>909890</v>
      </c>
      <c r="F312" s="159" t="s">
        <v>1063</v>
      </c>
      <c r="G312" s="159" t="s">
        <v>735</v>
      </c>
      <c r="H312" s="151">
        <f t="shared" si="8"/>
        <v>1</v>
      </c>
      <c r="I312" s="162" t="s">
        <v>953</v>
      </c>
      <c r="J312" s="159" t="s">
        <v>1069</v>
      </c>
      <c r="K312" s="151" t="str">
        <f t="shared" si="9"/>
        <v>NGA001Landmass affected by disaster</v>
      </c>
      <c r="L312" s="163">
        <v>43494</v>
      </c>
    </row>
    <row r="313" spans="1:12" ht="15.6" thickTop="1" thickBot="1" x14ac:dyDescent="0.35">
      <c r="A313" s="156" t="s">
        <v>234</v>
      </c>
      <c r="B313" s="157" t="str">
        <f>VLOOKUP(A313,Lists!A:B,2,FALSE)</f>
        <v>NGA001</v>
      </c>
      <c r="C313" s="157" t="str">
        <f>VLOOKUP(A313,Lists!A:D,4,FALSE)</f>
        <v>NGA</v>
      </c>
      <c r="D313" s="157" t="s">
        <v>740</v>
      </c>
      <c r="E313" s="157">
        <v>187624895</v>
      </c>
      <c r="F313" s="157" t="s">
        <v>1064</v>
      </c>
      <c r="G313" s="157" t="s">
        <v>735</v>
      </c>
      <c r="H313" s="151">
        <f t="shared" ref="H313:H375" si="10">IF(G313="Low",3,IF(G313="Medium",2,IF(G313="High",1,FALSE)))</f>
        <v>1</v>
      </c>
      <c r="I313" s="161" t="s">
        <v>953</v>
      </c>
      <c r="J313" s="157" t="s">
        <v>1070</v>
      </c>
      <c r="K313" s="151" t="str">
        <f t="shared" ref="K313:K375" si="11">B313&amp;""&amp;D313</f>
        <v>NGA001People exposed</v>
      </c>
      <c r="L313" s="165">
        <v>43494</v>
      </c>
    </row>
    <row r="314" spans="1:12" ht="15.6" thickTop="1" thickBot="1" x14ac:dyDescent="0.35">
      <c r="A314" s="158" t="s">
        <v>234</v>
      </c>
      <c r="B314" s="159" t="str">
        <f>VLOOKUP(A314,Lists!A:B,2,FALSE)</f>
        <v>NGA001</v>
      </c>
      <c r="C314" s="159" t="str">
        <f>VLOOKUP(A314,Lists!A:D,4,FALSE)</f>
        <v>NGA</v>
      </c>
      <c r="D314" s="159" t="s">
        <v>742</v>
      </c>
      <c r="E314" s="159">
        <v>103665601</v>
      </c>
      <c r="F314" s="159"/>
      <c r="G314" s="159" t="s">
        <v>735</v>
      </c>
      <c r="H314" s="151">
        <f t="shared" si="10"/>
        <v>1</v>
      </c>
      <c r="I314" s="162"/>
      <c r="J314" s="159" t="s">
        <v>1071</v>
      </c>
      <c r="K314" s="151" t="str">
        <f t="shared" si="11"/>
        <v>NGA001People affected by the crisis</v>
      </c>
      <c r="L314" s="163">
        <v>43494</v>
      </c>
    </row>
    <row r="315" spans="1:12" ht="15.6" thickTop="1" thickBot="1" x14ac:dyDescent="0.35">
      <c r="A315" s="156" t="s">
        <v>234</v>
      </c>
      <c r="B315" s="157" t="str">
        <f>VLOOKUP(A315,Lists!A:B,2,FALSE)</f>
        <v>NGA001</v>
      </c>
      <c r="C315" s="157" t="str">
        <f>VLOOKUP(A315,Lists!A:D,4,FALSE)</f>
        <v>NGA</v>
      </c>
      <c r="D315" s="157" t="s">
        <v>470</v>
      </c>
      <c r="E315" s="157">
        <v>2529929</v>
      </c>
      <c r="F315" s="157" t="s">
        <v>1064</v>
      </c>
      <c r="G315" s="157" t="s">
        <v>735</v>
      </c>
      <c r="H315" s="151">
        <f t="shared" si="10"/>
        <v>1</v>
      </c>
      <c r="I315" s="161" t="s">
        <v>1066</v>
      </c>
      <c r="J315" s="157" t="s">
        <v>1072</v>
      </c>
      <c r="K315" s="151" t="str">
        <f t="shared" si="11"/>
        <v>NGA001Total # of crisis related displaced people</v>
      </c>
      <c r="L315" s="165">
        <v>43494</v>
      </c>
    </row>
    <row r="316" spans="1:12" ht="15.6" thickTop="1" thickBot="1" x14ac:dyDescent="0.35">
      <c r="A316" s="158" t="s">
        <v>234</v>
      </c>
      <c r="B316" s="159" t="str">
        <f>VLOOKUP(A316,Lists!A:B,2,FALSE)</f>
        <v>NGA001</v>
      </c>
      <c r="C316" s="159" t="str">
        <f>VLOOKUP(A316,Lists!A:D,4,FALSE)</f>
        <v>NGA</v>
      </c>
      <c r="D316" s="159" t="s">
        <v>661</v>
      </c>
      <c r="E316" s="159">
        <v>11096</v>
      </c>
      <c r="F316" s="159" t="s">
        <v>1120</v>
      </c>
      <c r="G316" s="159" t="s">
        <v>734</v>
      </c>
      <c r="H316" s="151">
        <f t="shared" si="10"/>
        <v>2</v>
      </c>
      <c r="I316" s="162" t="s">
        <v>1067</v>
      </c>
      <c r="J316" s="159" t="s">
        <v>1121</v>
      </c>
      <c r="K316" s="151" t="str">
        <f t="shared" si="11"/>
        <v>NGA001Total # of illness cases reported</v>
      </c>
      <c r="L316" s="163">
        <v>43494</v>
      </c>
    </row>
    <row r="317" spans="1:12" ht="15.6" thickTop="1" thickBot="1" x14ac:dyDescent="0.35">
      <c r="A317" s="156" t="s">
        <v>234</v>
      </c>
      <c r="B317" s="157" t="str">
        <f>VLOOKUP(A317,Lists!A:B,2,FALSE)</f>
        <v>NGA001</v>
      </c>
      <c r="C317" s="157" t="str">
        <f>VLOOKUP(A317,Lists!A:D,4,FALSE)</f>
        <v>NGA</v>
      </c>
      <c r="D317" s="157" t="s">
        <v>743</v>
      </c>
      <c r="E317" s="157" t="s">
        <v>445</v>
      </c>
      <c r="F317" s="157"/>
      <c r="G317" s="157" t="s">
        <v>734</v>
      </c>
      <c r="H317" s="151">
        <f t="shared" si="10"/>
        <v>2</v>
      </c>
      <c r="I317" s="161"/>
      <c r="J317" s="157" t="s">
        <v>934</v>
      </c>
      <c r="K317" s="151" t="str">
        <f t="shared" si="11"/>
        <v>NGA001Crisis related Injuries</v>
      </c>
      <c r="L317" s="165">
        <v>43494</v>
      </c>
    </row>
    <row r="318" spans="1:12" ht="15.6" thickTop="1" thickBot="1" x14ac:dyDescent="0.35">
      <c r="A318" s="158" t="s">
        <v>234</v>
      </c>
      <c r="B318" s="159" t="str">
        <f>VLOOKUP(A318,Lists!A:B,2,FALSE)</f>
        <v>NGA001</v>
      </c>
      <c r="C318" s="159" t="str">
        <f>VLOOKUP(A318,Lists!A:D,4,FALSE)</f>
        <v>NGA</v>
      </c>
      <c r="D318" s="159" t="s">
        <v>768</v>
      </c>
      <c r="E318" s="159">
        <v>2844</v>
      </c>
      <c r="F318" s="159" t="s">
        <v>965</v>
      </c>
      <c r="G318" s="159" t="s">
        <v>735</v>
      </c>
      <c r="H318" s="151">
        <f t="shared" si="10"/>
        <v>1</v>
      </c>
      <c r="I318" s="162"/>
      <c r="J318" s="159" t="s">
        <v>966</v>
      </c>
      <c r="K318" s="151" t="str">
        <f t="shared" si="11"/>
        <v>NGA001People killed in all crises</v>
      </c>
      <c r="L318" s="163">
        <v>43494</v>
      </c>
    </row>
    <row r="319" spans="1:12" ht="15.6" thickTop="1" thickBot="1" x14ac:dyDescent="0.35">
      <c r="A319" s="156" t="s">
        <v>234</v>
      </c>
      <c r="B319" s="157" t="str">
        <f>VLOOKUP(A319,Lists!A:B,2,FALSE)</f>
        <v>NGA001</v>
      </c>
      <c r="C319" s="157" t="str">
        <f>VLOOKUP(A319,Lists!A:D,4,FALSE)</f>
        <v>NGA</v>
      </c>
      <c r="D319" s="157" t="s">
        <v>459</v>
      </c>
      <c r="E319" s="157" t="s">
        <v>445</v>
      </c>
      <c r="F319" s="157"/>
      <c r="G319" s="157" t="s">
        <v>734</v>
      </c>
      <c r="H319" s="151">
        <f t="shared" si="10"/>
        <v>2</v>
      </c>
      <c r="I319" s="161"/>
      <c r="J319" s="157" t="s">
        <v>934</v>
      </c>
      <c r="K319" s="151" t="str">
        <f t="shared" si="11"/>
        <v>NGA001Building partially damaged</v>
      </c>
      <c r="L319" s="165">
        <v>43494</v>
      </c>
    </row>
    <row r="320" spans="1:12" ht="15.6" thickTop="1" thickBot="1" x14ac:dyDescent="0.35">
      <c r="A320" s="158" t="s">
        <v>234</v>
      </c>
      <c r="B320" s="159" t="str">
        <f>VLOOKUP(A320,Lists!A:B,2,FALSE)</f>
        <v>NGA001</v>
      </c>
      <c r="C320" s="159" t="str">
        <f>VLOOKUP(A320,Lists!A:D,4,FALSE)</f>
        <v>NGA</v>
      </c>
      <c r="D320" s="159" t="s">
        <v>460</v>
      </c>
      <c r="E320" s="159">
        <v>4300</v>
      </c>
      <c r="F320" s="159"/>
      <c r="G320" s="159" t="s">
        <v>735</v>
      </c>
      <c r="H320" s="151">
        <f t="shared" si="10"/>
        <v>1</v>
      </c>
      <c r="I320" s="162" t="s">
        <v>969</v>
      </c>
      <c r="J320" s="159" t="s">
        <v>1073</v>
      </c>
      <c r="K320" s="151" t="str">
        <f t="shared" si="11"/>
        <v>NGA001Building totally damaged</v>
      </c>
      <c r="L320" s="163">
        <v>43494</v>
      </c>
    </row>
    <row r="321" spans="1:12" ht="15.6" thickTop="1" thickBot="1" x14ac:dyDescent="0.35">
      <c r="A321" s="156" t="s">
        <v>234</v>
      </c>
      <c r="B321" s="157" t="str">
        <f>VLOOKUP(A321,Lists!A:B,2,FALSE)</f>
        <v>NGA001</v>
      </c>
      <c r="C321" s="157" t="str">
        <f>VLOOKUP(A321,Lists!A:D,4,FALSE)</f>
        <v>NGA</v>
      </c>
      <c r="D321" s="157" t="s">
        <v>663</v>
      </c>
      <c r="E321" s="157">
        <v>2844</v>
      </c>
      <c r="F321" s="157" t="s">
        <v>965</v>
      </c>
      <c r="G321" s="157" t="s">
        <v>735</v>
      </c>
      <c r="H321" s="151">
        <f t="shared" si="10"/>
        <v>1</v>
      </c>
      <c r="I321" s="161"/>
      <c r="J321" s="157" t="s">
        <v>966</v>
      </c>
      <c r="K321" s="151" t="str">
        <f t="shared" si="11"/>
        <v>NGA001Crisis related fatalities</v>
      </c>
      <c r="L321" s="165">
        <v>43494</v>
      </c>
    </row>
    <row r="322" spans="1:12" ht="15.6" thickTop="1" thickBot="1" x14ac:dyDescent="0.35">
      <c r="A322" s="158" t="s">
        <v>234</v>
      </c>
      <c r="B322" s="159" t="str">
        <f>VLOOKUP(A322,Lists!A:B,2,FALSE)</f>
        <v>NGA001</v>
      </c>
      <c r="C322" s="159" t="str">
        <f>VLOOKUP(A322,Lists!A:D,4,FALSE)</f>
        <v>NGA</v>
      </c>
      <c r="D322" s="159" t="s">
        <v>745</v>
      </c>
      <c r="E322" s="159" t="s">
        <v>445</v>
      </c>
      <c r="F322" s="159" t="s">
        <v>1065</v>
      </c>
      <c r="G322" s="159" t="s">
        <v>734</v>
      </c>
      <c r="H322" s="151">
        <f t="shared" si="10"/>
        <v>2</v>
      </c>
      <c r="I322" s="162" t="s">
        <v>1068</v>
      </c>
      <c r="J322" s="159" t="s">
        <v>1074</v>
      </c>
      <c r="K322" s="151" t="str">
        <f t="shared" si="11"/>
        <v>NGA001Economic Losses</v>
      </c>
      <c r="L322" s="163">
        <v>43494</v>
      </c>
    </row>
    <row r="323" spans="1:12" ht="15.6" thickTop="1" thickBot="1" x14ac:dyDescent="0.35">
      <c r="A323" s="156" t="s">
        <v>234</v>
      </c>
      <c r="B323" s="157" t="str">
        <f>VLOOKUP(A323,Lists!A:B,2,FALSE)</f>
        <v>NGA001</v>
      </c>
      <c r="C323" s="157" t="str">
        <f>VLOOKUP(A323,Lists!A:D,4,FALSE)</f>
        <v>NGA</v>
      </c>
      <c r="D323" s="157" t="s">
        <v>755</v>
      </c>
      <c r="E323" s="157">
        <v>17359675</v>
      </c>
      <c r="F323" s="157"/>
      <c r="G323" s="157" t="s">
        <v>735</v>
      </c>
      <c r="H323" s="151">
        <f t="shared" si="10"/>
        <v>1</v>
      </c>
      <c r="I323" s="161"/>
      <c r="J323" s="157" t="s">
        <v>1075</v>
      </c>
      <c r="K323" s="151" t="str">
        <f t="shared" si="11"/>
        <v>NGA001People in Need</v>
      </c>
      <c r="L323" s="165">
        <v>43494</v>
      </c>
    </row>
    <row r="324" spans="1:12" ht="15.6" thickTop="1" thickBot="1" x14ac:dyDescent="0.35">
      <c r="A324" s="158" t="s">
        <v>234</v>
      </c>
      <c r="B324" s="159" t="str">
        <f>VLOOKUP(A324,Lists!A:B,2,FALSE)</f>
        <v>NGA001</v>
      </c>
      <c r="C324" s="159" t="str">
        <f>VLOOKUP(A324,Lists!A:D,4,FALSE)</f>
        <v>NGA</v>
      </c>
      <c r="D324" s="159" t="s">
        <v>761</v>
      </c>
      <c r="E324" s="159">
        <v>0</v>
      </c>
      <c r="F324" s="159"/>
      <c r="G324" s="159" t="s">
        <v>735</v>
      </c>
      <c r="H324" s="151">
        <f t="shared" si="10"/>
        <v>1</v>
      </c>
      <c r="I324" s="162"/>
      <c r="J324" s="159"/>
      <c r="K324" s="151" t="str">
        <f t="shared" si="11"/>
        <v>NGA001People facing minimal humanitarian needs (level 1)</v>
      </c>
      <c r="L324" s="163">
        <v>43494</v>
      </c>
    </row>
    <row r="325" spans="1:12" ht="15.6" thickTop="1" thickBot="1" x14ac:dyDescent="0.35">
      <c r="A325" s="156" t="s">
        <v>234</v>
      </c>
      <c r="B325" s="157" t="str">
        <f>VLOOKUP(A325,Lists!A:B,2,FALSE)</f>
        <v>NGA001</v>
      </c>
      <c r="C325" s="157" t="str">
        <f>VLOOKUP(A325,Lists!A:D,4,FALSE)</f>
        <v>NGA</v>
      </c>
      <c r="D325" s="157" t="s">
        <v>760</v>
      </c>
      <c r="E325" s="157">
        <v>14905353</v>
      </c>
      <c r="F325" s="157"/>
      <c r="G325" s="157" t="s">
        <v>735</v>
      </c>
      <c r="H325" s="151">
        <f t="shared" si="10"/>
        <v>1</v>
      </c>
      <c r="I325" s="161"/>
      <c r="J325" s="157" t="s">
        <v>1075</v>
      </c>
      <c r="K325" s="151" t="str">
        <f t="shared" si="11"/>
        <v>NGA001People facing stressed humanitarian needs (level 2)</v>
      </c>
      <c r="L325" s="165">
        <v>43494</v>
      </c>
    </row>
    <row r="326" spans="1:12" ht="15.6" thickTop="1" thickBot="1" x14ac:dyDescent="0.35">
      <c r="A326" s="158" t="s">
        <v>234</v>
      </c>
      <c r="B326" s="159" t="str">
        <f>VLOOKUP(A326,Lists!A:B,2,FALSE)</f>
        <v>NGA001</v>
      </c>
      <c r="C326" s="159" t="str">
        <f>VLOOKUP(A326,Lists!A:D,4,FALSE)</f>
        <v>NGA</v>
      </c>
      <c r="D326" s="159" t="s">
        <v>763</v>
      </c>
      <c r="E326" s="159">
        <v>2320535</v>
      </c>
      <c r="F326" s="159"/>
      <c r="G326" s="159" t="s">
        <v>735</v>
      </c>
      <c r="H326" s="151">
        <f t="shared" si="10"/>
        <v>1</v>
      </c>
      <c r="I326" s="162"/>
      <c r="J326" s="159" t="s">
        <v>1075</v>
      </c>
      <c r="K326" s="151" t="str">
        <f t="shared" si="11"/>
        <v>NGA001People  facing moderate humanitarian needs (level 3)</v>
      </c>
      <c r="L326" s="163">
        <v>43494</v>
      </c>
    </row>
    <row r="327" spans="1:12" ht="15.6" thickTop="1" thickBot="1" x14ac:dyDescent="0.35">
      <c r="A327" s="156" t="s">
        <v>234</v>
      </c>
      <c r="B327" s="157" t="str">
        <f>VLOOKUP(A327,Lists!A:B,2,FALSE)</f>
        <v>NGA001</v>
      </c>
      <c r="C327" s="157" t="str">
        <f>VLOOKUP(A327,Lists!A:D,4,FALSE)</f>
        <v>NGA</v>
      </c>
      <c r="D327" s="157" t="s">
        <v>765</v>
      </c>
      <c r="E327" s="157">
        <v>133787</v>
      </c>
      <c r="F327" s="157"/>
      <c r="G327" s="157" t="s">
        <v>735</v>
      </c>
      <c r="H327" s="151">
        <f t="shared" si="10"/>
        <v>1</v>
      </c>
      <c r="I327" s="161"/>
      <c r="J327" s="157" t="s">
        <v>1075</v>
      </c>
      <c r="K327" s="151" t="str">
        <f t="shared" si="11"/>
        <v>NGA001People facing severe humanitarian needs (level 4)</v>
      </c>
      <c r="L327" s="165">
        <v>43494</v>
      </c>
    </row>
    <row r="328" spans="1:12" ht="15.6" thickTop="1" thickBot="1" x14ac:dyDescent="0.35">
      <c r="A328" s="158" t="s">
        <v>234</v>
      </c>
      <c r="B328" s="159" t="str">
        <f>VLOOKUP(A328,Lists!A:B,2,FALSE)</f>
        <v>NGA001</v>
      </c>
      <c r="C328" s="159" t="str">
        <f>VLOOKUP(A328,Lists!A:D,4,FALSE)</f>
        <v>NGA</v>
      </c>
      <c r="D328" s="159" t="s">
        <v>766</v>
      </c>
      <c r="E328" s="159">
        <v>0</v>
      </c>
      <c r="F328" s="159"/>
      <c r="G328" s="159" t="s">
        <v>735</v>
      </c>
      <c r="H328" s="151">
        <f t="shared" si="10"/>
        <v>1</v>
      </c>
      <c r="I328" s="162"/>
      <c r="J328" s="159"/>
      <c r="K328" s="151" t="str">
        <f t="shared" si="11"/>
        <v>NGA001People facing extreme humanitarian needs (level 5)</v>
      </c>
      <c r="L328" s="163">
        <v>43494</v>
      </c>
    </row>
    <row r="329" spans="1:12" ht="15.6" thickTop="1" thickBot="1" x14ac:dyDescent="0.35">
      <c r="A329" s="156" t="s">
        <v>234</v>
      </c>
      <c r="B329" s="157" t="str">
        <f>VLOOKUP(A329,Lists!A:B,2,FALSE)</f>
        <v>NGA001</v>
      </c>
      <c r="C329" s="157" t="str">
        <f>VLOOKUP(A329,Lists!A:D,4,FALSE)</f>
        <v>NGA</v>
      </c>
      <c r="D329" s="157" t="s">
        <v>680</v>
      </c>
      <c r="E329" s="157">
        <v>5</v>
      </c>
      <c r="F329" s="157"/>
      <c r="G329" s="157" t="s">
        <v>735</v>
      </c>
      <c r="H329" s="151">
        <f t="shared" si="10"/>
        <v>1</v>
      </c>
      <c r="I329" s="161"/>
      <c r="J329" s="157" t="s">
        <v>1076</v>
      </c>
      <c r="K329" s="151" t="str">
        <f t="shared" si="11"/>
        <v>NGA001Crisis affected groups</v>
      </c>
      <c r="L329" s="165">
        <v>43494</v>
      </c>
    </row>
    <row r="330" spans="1:12" ht="15.6" thickTop="1" thickBot="1" x14ac:dyDescent="0.35">
      <c r="A330" s="158" t="s">
        <v>234</v>
      </c>
      <c r="B330" s="159" t="str">
        <f>VLOOKUP(A330,Lists!A:B,2,FALSE)</f>
        <v>NGA001</v>
      </c>
      <c r="C330" s="159" t="str">
        <f>VLOOKUP(A330,Lists!A:D,4,FALSE)</f>
        <v>NGA</v>
      </c>
      <c r="D330" s="159" t="s">
        <v>683</v>
      </c>
      <c r="E330" s="159" t="s">
        <v>445</v>
      </c>
      <c r="F330" s="159"/>
      <c r="G330" s="159" t="s">
        <v>734</v>
      </c>
      <c r="H330" s="151">
        <f t="shared" si="10"/>
        <v>2</v>
      </c>
      <c r="I330" s="162"/>
      <c r="J330" s="159"/>
      <c r="K330" s="151" t="str">
        <f t="shared" si="11"/>
        <v>NGA001People facing limited access constraints</v>
      </c>
      <c r="L330" s="163">
        <v>43494</v>
      </c>
    </row>
    <row r="331" spans="1:12" ht="15.6" thickTop="1" thickBot="1" x14ac:dyDescent="0.35">
      <c r="A331" s="156" t="s">
        <v>234</v>
      </c>
      <c r="B331" s="157" t="str">
        <f>VLOOKUP(A331,Lists!A:B,2,FALSE)</f>
        <v>NGA001</v>
      </c>
      <c r="C331" s="157" t="str">
        <f>VLOOKUP(A331,Lists!A:D,4,FALSE)</f>
        <v>NGA</v>
      </c>
      <c r="D331" s="157" t="s">
        <v>684</v>
      </c>
      <c r="E331" s="157">
        <v>800000</v>
      </c>
      <c r="F331" s="157" t="s">
        <v>974</v>
      </c>
      <c r="G331" s="157" t="s">
        <v>735</v>
      </c>
      <c r="H331" s="151">
        <f t="shared" si="10"/>
        <v>1</v>
      </c>
      <c r="I331" s="161" t="s">
        <v>975</v>
      </c>
      <c r="J331" s="157" t="s">
        <v>973</v>
      </c>
      <c r="K331" s="151" t="str">
        <f t="shared" si="11"/>
        <v>NGA001People facing restricted access constraints</v>
      </c>
      <c r="L331" s="165">
        <v>43494</v>
      </c>
    </row>
    <row r="332" spans="1:12" ht="15.6" thickTop="1" thickBot="1" x14ac:dyDescent="0.35">
      <c r="A332" s="158" t="s">
        <v>234</v>
      </c>
      <c r="B332" s="159" t="str">
        <f>VLOOKUP(A332,Lists!A:B,2,FALSE)</f>
        <v>NGA001</v>
      </c>
      <c r="C332" s="159" t="str">
        <f>VLOOKUP(A332,Lists!A:D,4,FALSE)</f>
        <v>NGA</v>
      </c>
      <c r="D332" s="159" t="s">
        <v>637</v>
      </c>
      <c r="E332" s="159">
        <v>0</v>
      </c>
      <c r="F332" s="159" t="s">
        <v>941</v>
      </c>
      <c r="G332" s="159" t="s">
        <v>734</v>
      </c>
      <c r="H332" s="151">
        <f t="shared" si="10"/>
        <v>2</v>
      </c>
      <c r="I332" s="162"/>
      <c r="J332" s="159"/>
      <c r="K332" s="151" t="str">
        <f t="shared" si="11"/>
        <v>NGA001Impediments to entry into country (bureaucratic and administrative)</v>
      </c>
      <c r="L332" s="163">
        <v>43494</v>
      </c>
    </row>
    <row r="333" spans="1:12" ht="15.6" thickTop="1" thickBot="1" x14ac:dyDescent="0.35">
      <c r="A333" s="156" t="s">
        <v>234</v>
      </c>
      <c r="B333" s="157" t="str">
        <f>VLOOKUP(A333,Lists!A:B,2,FALSE)</f>
        <v>NGA001</v>
      </c>
      <c r="C333" s="157" t="str">
        <f>VLOOKUP(A333,Lists!A:D,4,FALSE)</f>
        <v>NGA</v>
      </c>
      <c r="D333" s="157" t="s">
        <v>638</v>
      </c>
      <c r="E333" s="157">
        <v>2</v>
      </c>
      <c r="F333" s="157" t="s">
        <v>941</v>
      </c>
      <c r="G333" s="157" t="s">
        <v>734</v>
      </c>
      <c r="H333" s="151">
        <f t="shared" si="10"/>
        <v>2</v>
      </c>
      <c r="I333" s="161"/>
      <c r="J333" s="157"/>
      <c r="K333" s="151" t="str">
        <f t="shared" si="11"/>
        <v>NGA001Restriction of movement (impediments to freedom of movement and/or administrative restrictions)</v>
      </c>
      <c r="L333" s="165">
        <v>43494</v>
      </c>
    </row>
    <row r="334" spans="1:12" ht="15.6" thickTop="1" thickBot="1" x14ac:dyDescent="0.35">
      <c r="A334" s="158" t="s">
        <v>234</v>
      </c>
      <c r="B334" s="159" t="str">
        <f>VLOOKUP(A334,Lists!A:B,2,FALSE)</f>
        <v>NGA001</v>
      </c>
      <c r="C334" s="159" t="str">
        <f>VLOOKUP(A334,Lists!A:D,4,FALSE)</f>
        <v>NGA</v>
      </c>
      <c r="D334" s="159" t="s">
        <v>639</v>
      </c>
      <c r="E334" s="159">
        <v>2</v>
      </c>
      <c r="F334" s="159" t="s">
        <v>941</v>
      </c>
      <c r="G334" s="159" t="s">
        <v>734</v>
      </c>
      <c r="H334" s="151">
        <f t="shared" si="10"/>
        <v>2</v>
      </c>
      <c r="I334" s="162"/>
      <c r="J334" s="159"/>
      <c r="K334" s="151" t="str">
        <f t="shared" si="11"/>
        <v>NGA001Interference into implementation of humanitarian activities</v>
      </c>
      <c r="L334" s="163">
        <v>43494</v>
      </c>
    </row>
    <row r="335" spans="1:12" ht="15.6" thickTop="1" thickBot="1" x14ac:dyDescent="0.35">
      <c r="A335" s="156" t="s">
        <v>234</v>
      </c>
      <c r="B335" s="157" t="str">
        <f>VLOOKUP(A335,Lists!A:B,2,FALSE)</f>
        <v>NGA001</v>
      </c>
      <c r="C335" s="157" t="str">
        <f>VLOOKUP(A335,Lists!A:D,4,FALSE)</f>
        <v>NGA</v>
      </c>
      <c r="D335" s="157" t="s">
        <v>640</v>
      </c>
      <c r="E335" s="157">
        <v>2</v>
      </c>
      <c r="F335" s="157" t="s">
        <v>941</v>
      </c>
      <c r="G335" s="157" t="s">
        <v>734</v>
      </c>
      <c r="H335" s="151">
        <f t="shared" si="10"/>
        <v>2</v>
      </c>
      <c r="I335" s="161"/>
      <c r="J335" s="157"/>
      <c r="K335" s="151" t="str">
        <f t="shared" si="11"/>
        <v>NGA001Violence against personnel, facilities and assets</v>
      </c>
      <c r="L335" s="165">
        <v>43494</v>
      </c>
    </row>
    <row r="336" spans="1:12" ht="15.6" thickTop="1" thickBot="1" x14ac:dyDescent="0.35">
      <c r="A336" s="158" t="s">
        <v>234</v>
      </c>
      <c r="B336" s="159" t="str">
        <f>VLOOKUP(A336,Lists!A:B,2,FALSE)</f>
        <v>NGA001</v>
      </c>
      <c r="C336" s="159" t="str">
        <f>VLOOKUP(A336,Lists!A:D,4,FALSE)</f>
        <v>NGA</v>
      </c>
      <c r="D336" s="159" t="s">
        <v>641</v>
      </c>
      <c r="E336" s="159">
        <v>0</v>
      </c>
      <c r="F336" s="159" t="s">
        <v>941</v>
      </c>
      <c r="G336" s="159" t="s">
        <v>734</v>
      </c>
      <c r="H336" s="151">
        <f t="shared" si="10"/>
        <v>2</v>
      </c>
      <c r="I336" s="162"/>
      <c r="J336" s="159"/>
      <c r="K336" s="151" t="str">
        <f t="shared" si="11"/>
        <v>NGA001Denial of existence of humanitarian needs or entitlements to assistance</v>
      </c>
      <c r="L336" s="163">
        <v>43494</v>
      </c>
    </row>
    <row r="337" spans="1:12" ht="15.6" thickTop="1" thickBot="1" x14ac:dyDescent="0.35">
      <c r="A337" s="156" t="s">
        <v>234</v>
      </c>
      <c r="B337" s="157" t="str">
        <f>VLOOKUP(A337,Lists!A:B,2,FALSE)</f>
        <v>NGA001</v>
      </c>
      <c r="C337" s="157" t="str">
        <f>VLOOKUP(A337,Lists!A:D,4,FALSE)</f>
        <v>NGA</v>
      </c>
      <c r="D337" s="157" t="s">
        <v>642</v>
      </c>
      <c r="E337" s="157">
        <v>1</v>
      </c>
      <c r="F337" s="157" t="s">
        <v>941</v>
      </c>
      <c r="G337" s="157" t="s">
        <v>734</v>
      </c>
      <c r="H337" s="151">
        <f t="shared" si="10"/>
        <v>2</v>
      </c>
      <c r="I337" s="161"/>
      <c r="J337" s="157"/>
      <c r="K337" s="151" t="str">
        <f t="shared" si="11"/>
        <v>NGA001Restriction and obstruction of access to services and assistance</v>
      </c>
      <c r="L337" s="165">
        <v>43494</v>
      </c>
    </row>
    <row r="338" spans="1:12" ht="15.6" thickTop="1" thickBot="1" x14ac:dyDescent="0.35">
      <c r="A338" s="158" t="s">
        <v>234</v>
      </c>
      <c r="B338" s="159" t="str">
        <f>VLOOKUP(A338,Lists!A:B,2,FALSE)</f>
        <v>NGA001</v>
      </c>
      <c r="C338" s="159" t="str">
        <f>VLOOKUP(A338,Lists!A:D,4,FALSE)</f>
        <v>NGA</v>
      </c>
      <c r="D338" s="159" t="s">
        <v>643</v>
      </c>
      <c r="E338" s="159">
        <v>3</v>
      </c>
      <c r="F338" s="159" t="s">
        <v>941</v>
      </c>
      <c r="G338" s="159" t="s">
        <v>734</v>
      </c>
      <c r="H338" s="151">
        <f t="shared" si="10"/>
        <v>2</v>
      </c>
      <c r="I338" s="162"/>
      <c r="J338" s="159"/>
      <c r="K338" s="151" t="str">
        <f t="shared" si="11"/>
        <v>NGA001Ongoing insecurity/hostilities affecting humanitarian assistance</v>
      </c>
      <c r="L338" s="163">
        <v>43494</v>
      </c>
    </row>
    <row r="339" spans="1:12" ht="15.6" thickTop="1" thickBot="1" x14ac:dyDescent="0.35">
      <c r="A339" s="156" t="s">
        <v>234</v>
      </c>
      <c r="B339" s="157" t="str">
        <f>VLOOKUP(A339,Lists!A:B,2,FALSE)</f>
        <v>NGA001</v>
      </c>
      <c r="C339" s="157" t="str">
        <f>VLOOKUP(A339,Lists!A:D,4,FALSE)</f>
        <v>NGA</v>
      </c>
      <c r="D339" s="157" t="s">
        <v>645</v>
      </c>
      <c r="E339" s="157">
        <v>2</v>
      </c>
      <c r="F339" s="157" t="s">
        <v>941</v>
      </c>
      <c r="G339" s="157" t="s">
        <v>734</v>
      </c>
      <c r="H339" s="151">
        <f t="shared" si="10"/>
        <v>2</v>
      </c>
      <c r="I339" s="161"/>
      <c r="J339" s="157"/>
      <c r="K339" s="151" t="str">
        <f t="shared" si="11"/>
        <v>NGA001Physical constraints in the environment (obstacles related to terrain, climate, lack of infrastructure, etc.)</v>
      </c>
      <c r="L339" s="165">
        <v>43494</v>
      </c>
    </row>
    <row r="340" spans="1:12" ht="15.6" thickTop="1" thickBot="1" x14ac:dyDescent="0.35">
      <c r="A340" s="158" t="s">
        <v>234</v>
      </c>
      <c r="B340" s="159" t="str">
        <f>VLOOKUP(A340,Lists!A:B,2,FALSE)</f>
        <v>NGA001</v>
      </c>
      <c r="C340" s="159" t="str">
        <f>VLOOKUP(A340,Lists!A:D,4,FALSE)</f>
        <v>NGA</v>
      </c>
      <c r="D340" s="159" t="s">
        <v>644</v>
      </c>
      <c r="E340" s="159">
        <v>1</v>
      </c>
      <c r="F340" s="159" t="s">
        <v>941</v>
      </c>
      <c r="G340" s="159" t="s">
        <v>734</v>
      </c>
      <c r="H340" s="151">
        <f t="shared" si="10"/>
        <v>2</v>
      </c>
      <c r="I340" s="162"/>
      <c r="J340" s="159"/>
      <c r="K340" s="151" t="str">
        <f t="shared" si="11"/>
        <v xml:space="preserve">NGA001Presence of mines and improvised explosive devices </v>
      </c>
      <c r="L340" s="163">
        <v>43494</v>
      </c>
    </row>
    <row r="341" spans="1:12" ht="15.6" thickTop="1" thickBot="1" x14ac:dyDescent="0.35">
      <c r="A341" s="156" t="s">
        <v>428</v>
      </c>
      <c r="B341" s="157" t="str">
        <f>VLOOKUP(A341,Lists!A:B,2,FALSE)</f>
        <v>VEN001</v>
      </c>
      <c r="C341" s="157" t="str">
        <f>VLOOKUP(A341,Lists!A:D,4,FALSE)</f>
        <v>VEN</v>
      </c>
      <c r="D341" s="157" t="s">
        <v>785</v>
      </c>
      <c r="E341" s="157">
        <v>29254946</v>
      </c>
      <c r="F341" s="157" t="s">
        <v>1082</v>
      </c>
      <c r="G341" s="157" t="s">
        <v>735</v>
      </c>
      <c r="H341" s="151">
        <f t="shared" si="10"/>
        <v>1</v>
      </c>
      <c r="I341" s="161" t="s">
        <v>1089</v>
      </c>
      <c r="J341" s="157" t="s">
        <v>1090</v>
      </c>
      <c r="K341" s="151" t="str">
        <f t="shared" si="11"/>
        <v>VEN001Total population in country</v>
      </c>
      <c r="L341" s="165">
        <v>43494</v>
      </c>
    </row>
    <row r="342" spans="1:12" ht="15.6" thickTop="1" thickBot="1" x14ac:dyDescent="0.35">
      <c r="A342" s="158" t="s">
        <v>428</v>
      </c>
      <c r="B342" s="159" t="str">
        <f>VLOOKUP(A342,Lists!A:B,2,FALSE)</f>
        <v>VEN001</v>
      </c>
      <c r="C342" s="159" t="str">
        <f>VLOOKUP(A342,Lists!A:D,4,FALSE)</f>
        <v>VEN</v>
      </c>
      <c r="D342" s="159" t="s">
        <v>455</v>
      </c>
      <c r="E342" s="159">
        <v>912050</v>
      </c>
      <c r="F342" s="159" t="s">
        <v>1083</v>
      </c>
      <c r="G342" s="159" t="s">
        <v>735</v>
      </c>
      <c r="H342" s="151">
        <f t="shared" si="10"/>
        <v>1</v>
      </c>
      <c r="I342" s="162" t="s">
        <v>1091</v>
      </c>
      <c r="J342" s="159" t="s">
        <v>1092</v>
      </c>
      <c r="K342" s="151" t="str">
        <f t="shared" si="11"/>
        <v>VEN001Landmass affected by disaster</v>
      </c>
      <c r="L342" s="163">
        <v>43494</v>
      </c>
    </row>
    <row r="343" spans="1:12" ht="15.6" thickTop="1" thickBot="1" x14ac:dyDescent="0.35">
      <c r="A343" s="156" t="s">
        <v>428</v>
      </c>
      <c r="B343" s="157" t="str">
        <f>VLOOKUP(A343,Lists!A:B,2,FALSE)</f>
        <v>VEN001</v>
      </c>
      <c r="C343" s="157" t="str">
        <f>VLOOKUP(A343,Lists!A:D,4,FALSE)</f>
        <v>VEN</v>
      </c>
      <c r="D343" s="157" t="s">
        <v>740</v>
      </c>
      <c r="E343" s="157">
        <v>29254946</v>
      </c>
      <c r="F343" s="157" t="s">
        <v>1082</v>
      </c>
      <c r="G343" s="157" t="s">
        <v>735</v>
      </c>
      <c r="H343" s="151">
        <f t="shared" si="10"/>
        <v>1</v>
      </c>
      <c r="I343" s="161" t="s">
        <v>1089</v>
      </c>
      <c r="J343" s="157" t="s">
        <v>1090</v>
      </c>
      <c r="K343" s="151" t="str">
        <f t="shared" si="11"/>
        <v>VEN001People exposed</v>
      </c>
      <c r="L343" s="165">
        <v>43494</v>
      </c>
    </row>
    <row r="344" spans="1:12" ht="15.6" thickTop="1" thickBot="1" x14ac:dyDescent="0.35">
      <c r="A344" s="158" t="s">
        <v>428</v>
      </c>
      <c r="B344" s="159" t="str">
        <f>VLOOKUP(A344,Lists!A:B,2,FALSE)</f>
        <v>VEN001</v>
      </c>
      <c r="C344" s="159" t="str">
        <f>VLOOKUP(A344,Lists!A:D,4,FALSE)</f>
        <v>VEN</v>
      </c>
      <c r="D344" s="159" t="s">
        <v>742</v>
      </c>
      <c r="E344" s="159">
        <v>29254946</v>
      </c>
      <c r="F344" s="159" t="s">
        <v>1082</v>
      </c>
      <c r="G344" s="159" t="s">
        <v>735</v>
      </c>
      <c r="H344" s="151">
        <f t="shared" si="10"/>
        <v>1</v>
      </c>
      <c r="I344" s="162" t="s">
        <v>1093</v>
      </c>
      <c r="J344" s="159" t="s">
        <v>1094</v>
      </c>
      <c r="K344" s="151" t="str">
        <f t="shared" si="11"/>
        <v>VEN001People affected by the crisis</v>
      </c>
      <c r="L344" s="163">
        <v>43494</v>
      </c>
    </row>
    <row r="345" spans="1:12" ht="15.6" thickTop="1" thickBot="1" x14ac:dyDescent="0.35">
      <c r="A345" s="156" t="s">
        <v>428</v>
      </c>
      <c r="B345" s="157" t="str">
        <f>VLOOKUP(A345,Lists!A:B,2,FALSE)</f>
        <v>VEN001</v>
      </c>
      <c r="C345" s="157" t="str">
        <f>VLOOKUP(A345,Lists!A:D,4,FALSE)</f>
        <v>VEN</v>
      </c>
      <c r="D345" s="157" t="s">
        <v>470</v>
      </c>
      <c r="E345" s="157">
        <v>3600000</v>
      </c>
      <c r="F345" s="157" t="s">
        <v>1084</v>
      </c>
      <c r="G345" s="157" t="s">
        <v>735</v>
      </c>
      <c r="H345" s="151">
        <f t="shared" si="10"/>
        <v>1</v>
      </c>
      <c r="I345" s="161" t="s">
        <v>1095</v>
      </c>
      <c r="J345" s="157" t="s">
        <v>1096</v>
      </c>
      <c r="K345" s="151" t="str">
        <f t="shared" si="11"/>
        <v>VEN001Total # of crisis related displaced people</v>
      </c>
      <c r="L345" s="165">
        <v>43494</v>
      </c>
    </row>
    <row r="346" spans="1:12" ht="15.6" thickTop="1" thickBot="1" x14ac:dyDescent="0.35">
      <c r="A346" s="158" t="s">
        <v>428</v>
      </c>
      <c r="B346" s="159" t="str">
        <f>VLOOKUP(A346,Lists!A:B,2,FALSE)</f>
        <v>VEN001</v>
      </c>
      <c r="C346" s="159" t="str">
        <f>VLOOKUP(A346,Lists!A:D,4,FALSE)</f>
        <v>VEN</v>
      </c>
      <c r="D346" s="159" t="s">
        <v>743</v>
      </c>
      <c r="E346" s="159" t="s">
        <v>445</v>
      </c>
      <c r="F346" s="159"/>
      <c r="G346" s="159"/>
      <c r="H346" s="151" t="b">
        <f t="shared" si="10"/>
        <v>0</v>
      </c>
      <c r="I346" s="162"/>
      <c r="J346" s="159" t="s">
        <v>1097</v>
      </c>
      <c r="K346" s="151" t="str">
        <f t="shared" si="11"/>
        <v>VEN001Crisis related Injuries</v>
      </c>
      <c r="L346" s="163">
        <v>43494</v>
      </c>
    </row>
    <row r="347" spans="1:12" ht="15.6" thickTop="1" thickBot="1" x14ac:dyDescent="0.35">
      <c r="A347" s="156" t="s">
        <v>428</v>
      </c>
      <c r="B347" s="157" t="str">
        <f>VLOOKUP(A347,Lists!A:B,2,FALSE)</f>
        <v>VEN001</v>
      </c>
      <c r="C347" s="157" t="str">
        <f>VLOOKUP(A347,Lists!A:D,4,FALSE)</f>
        <v>VEN</v>
      </c>
      <c r="D347" s="157" t="s">
        <v>661</v>
      </c>
      <c r="E347" s="157">
        <v>11979</v>
      </c>
      <c r="F347" s="157" t="s">
        <v>1085</v>
      </c>
      <c r="G347" s="157" t="s">
        <v>734</v>
      </c>
      <c r="H347" s="151">
        <f t="shared" si="10"/>
        <v>2</v>
      </c>
      <c r="I347" s="161" t="s">
        <v>1098</v>
      </c>
      <c r="J347" s="157" t="s">
        <v>1099</v>
      </c>
      <c r="K347" s="151" t="str">
        <f t="shared" si="11"/>
        <v>VEN001Total # of illness cases reported</v>
      </c>
      <c r="L347" s="165">
        <v>43494</v>
      </c>
    </row>
    <row r="348" spans="1:12" ht="15.6" thickTop="1" thickBot="1" x14ac:dyDescent="0.35">
      <c r="A348" s="158" t="s">
        <v>428</v>
      </c>
      <c r="B348" s="159" t="str">
        <f>VLOOKUP(A348,Lists!A:B,2,FALSE)</f>
        <v>VEN001</v>
      </c>
      <c r="C348" s="159" t="str">
        <f>VLOOKUP(A348,Lists!A:D,4,FALSE)</f>
        <v>VEN</v>
      </c>
      <c r="D348" s="159" t="s">
        <v>663</v>
      </c>
      <c r="E348" s="159">
        <v>3626</v>
      </c>
      <c r="F348" s="159" t="s">
        <v>1086</v>
      </c>
      <c r="G348" s="159" t="s">
        <v>735</v>
      </c>
      <c r="H348" s="151">
        <f t="shared" si="10"/>
        <v>1</v>
      </c>
      <c r="I348" s="162" t="s">
        <v>1100</v>
      </c>
      <c r="J348" s="159" t="s">
        <v>1101</v>
      </c>
      <c r="K348" s="151" t="str">
        <f t="shared" si="11"/>
        <v>VEN001Crisis related fatalities</v>
      </c>
      <c r="L348" s="163">
        <v>43494</v>
      </c>
    </row>
    <row r="349" spans="1:12" ht="15.6" thickTop="1" thickBot="1" x14ac:dyDescent="0.35">
      <c r="A349" s="156" t="s">
        <v>428</v>
      </c>
      <c r="B349" s="157" t="str">
        <f>VLOOKUP(A349,Lists!A:B,2,FALSE)</f>
        <v>VEN001</v>
      </c>
      <c r="C349" s="157" t="str">
        <f>VLOOKUP(A349,Lists!A:D,4,FALSE)</f>
        <v>VEN</v>
      </c>
      <c r="D349" s="157" t="s">
        <v>459</v>
      </c>
      <c r="E349" s="157" t="s">
        <v>445</v>
      </c>
      <c r="F349" s="157"/>
      <c r="G349" s="157"/>
      <c r="H349" s="151" t="b">
        <f t="shared" si="10"/>
        <v>0</v>
      </c>
      <c r="I349" s="161"/>
      <c r="J349" s="157" t="s">
        <v>1102</v>
      </c>
      <c r="K349" s="151" t="str">
        <f t="shared" si="11"/>
        <v>VEN001Building partially damaged</v>
      </c>
      <c r="L349" s="165">
        <v>43494</v>
      </c>
    </row>
    <row r="350" spans="1:12" ht="15.6" thickTop="1" thickBot="1" x14ac:dyDescent="0.35">
      <c r="A350" s="158" t="s">
        <v>428</v>
      </c>
      <c r="B350" s="159" t="str">
        <f>VLOOKUP(A350,Lists!A:B,2,FALSE)</f>
        <v>VEN001</v>
      </c>
      <c r="C350" s="159" t="str">
        <f>VLOOKUP(A350,Lists!A:D,4,FALSE)</f>
        <v>VEN</v>
      </c>
      <c r="D350" s="159" t="s">
        <v>460</v>
      </c>
      <c r="E350" s="159" t="s">
        <v>445</v>
      </c>
      <c r="F350" s="159"/>
      <c r="G350" s="159"/>
      <c r="H350" s="151" t="b">
        <f t="shared" si="10"/>
        <v>0</v>
      </c>
      <c r="I350" s="162"/>
      <c r="J350" s="159"/>
      <c r="K350" s="151" t="str">
        <f t="shared" si="11"/>
        <v>VEN001Building totally damaged</v>
      </c>
      <c r="L350" s="163">
        <v>43494</v>
      </c>
    </row>
    <row r="351" spans="1:12" ht="15.6" thickTop="1" thickBot="1" x14ac:dyDescent="0.35">
      <c r="A351" s="156" t="s">
        <v>428</v>
      </c>
      <c r="B351" s="157" t="str">
        <f>VLOOKUP(A351,Lists!A:B,2,FALSE)</f>
        <v>VEN001</v>
      </c>
      <c r="C351" s="157" t="str">
        <f>VLOOKUP(A351,Lists!A:D,4,FALSE)</f>
        <v>VEN</v>
      </c>
      <c r="D351" s="157" t="s">
        <v>745</v>
      </c>
      <c r="E351" s="157">
        <v>223750</v>
      </c>
      <c r="F351" s="157" t="s">
        <v>1087</v>
      </c>
      <c r="G351" s="157" t="s">
        <v>735</v>
      </c>
      <c r="H351" s="151">
        <f t="shared" si="10"/>
        <v>1</v>
      </c>
      <c r="I351" s="161" t="s">
        <v>1103</v>
      </c>
      <c r="J351" s="157" t="s">
        <v>1104</v>
      </c>
      <c r="K351" s="151" t="str">
        <f t="shared" si="11"/>
        <v>VEN001Economic Losses</v>
      </c>
      <c r="L351" s="165">
        <v>43494</v>
      </c>
    </row>
    <row r="352" spans="1:12" ht="15.6" thickTop="1" thickBot="1" x14ac:dyDescent="0.35">
      <c r="A352" s="158" t="s">
        <v>428</v>
      </c>
      <c r="B352" s="159" t="str">
        <f>VLOOKUP(A352,Lists!A:B,2,FALSE)</f>
        <v>VEN001</v>
      </c>
      <c r="C352" s="159" t="str">
        <f>VLOOKUP(A352,Lists!A:D,4,FALSE)</f>
        <v>VEN</v>
      </c>
      <c r="D352" s="159" t="s">
        <v>755</v>
      </c>
      <c r="E352" s="159">
        <v>26329451</v>
      </c>
      <c r="F352" s="159" t="s">
        <v>1088</v>
      </c>
      <c r="G352" s="159" t="s">
        <v>734</v>
      </c>
      <c r="H352" s="151">
        <f t="shared" si="10"/>
        <v>2</v>
      </c>
      <c r="I352" s="162" t="s">
        <v>1105</v>
      </c>
      <c r="J352" s="159" t="s">
        <v>1106</v>
      </c>
      <c r="K352" s="151" t="str">
        <f t="shared" si="11"/>
        <v>VEN001People in Need</v>
      </c>
      <c r="L352" s="163">
        <v>43494</v>
      </c>
    </row>
    <row r="353" spans="1:12" ht="15.6" thickTop="1" thickBot="1" x14ac:dyDescent="0.35">
      <c r="A353" s="156" t="s">
        <v>428</v>
      </c>
      <c r="B353" s="157" t="str">
        <f>VLOOKUP(A353,Lists!A:B,2,FALSE)</f>
        <v>VEN001</v>
      </c>
      <c r="C353" s="157" t="str">
        <f>VLOOKUP(A353,Lists!A:D,4,FALSE)</f>
        <v>VEN</v>
      </c>
      <c r="D353" s="157" t="s">
        <v>761</v>
      </c>
      <c r="E353" s="157">
        <v>5265891</v>
      </c>
      <c r="F353" s="157" t="s">
        <v>1088</v>
      </c>
      <c r="G353" s="157" t="s">
        <v>734</v>
      </c>
      <c r="H353" s="151">
        <f t="shared" si="10"/>
        <v>2</v>
      </c>
      <c r="I353" s="161" t="s">
        <v>1105</v>
      </c>
      <c r="J353" s="157" t="s">
        <v>1107</v>
      </c>
      <c r="K353" s="151" t="str">
        <f t="shared" si="11"/>
        <v>VEN001People facing minimal humanitarian needs (level 1)</v>
      </c>
      <c r="L353" s="165">
        <v>43494</v>
      </c>
    </row>
    <row r="354" spans="1:12" ht="15.6" thickTop="1" thickBot="1" x14ac:dyDescent="0.35">
      <c r="A354" s="158" t="s">
        <v>428</v>
      </c>
      <c r="B354" s="159" t="str">
        <f>VLOOKUP(A354,Lists!A:B,2,FALSE)</f>
        <v>VEN001</v>
      </c>
      <c r="C354" s="159" t="str">
        <f>VLOOKUP(A354,Lists!A:D,4,FALSE)</f>
        <v>VEN</v>
      </c>
      <c r="D354" s="159" t="s">
        <v>760</v>
      </c>
      <c r="E354" s="159">
        <v>9004492</v>
      </c>
      <c r="F354" s="159" t="s">
        <v>1088</v>
      </c>
      <c r="G354" s="159" t="s">
        <v>734</v>
      </c>
      <c r="H354" s="151">
        <f t="shared" si="10"/>
        <v>2</v>
      </c>
      <c r="I354" s="162" t="s">
        <v>1105</v>
      </c>
      <c r="J354" s="159" t="s">
        <v>1108</v>
      </c>
      <c r="K354" s="151" t="str">
        <f t="shared" si="11"/>
        <v>VEN001People facing stressed humanitarian needs (level 2)</v>
      </c>
      <c r="L354" s="163">
        <v>43494</v>
      </c>
    </row>
    <row r="355" spans="1:12" ht="15.6" thickTop="1" thickBot="1" x14ac:dyDescent="0.35">
      <c r="A355" s="156" t="s">
        <v>428</v>
      </c>
      <c r="B355" s="157" t="str">
        <f>VLOOKUP(A355,Lists!A:B,2,FALSE)</f>
        <v>VEN001</v>
      </c>
      <c r="C355" s="157" t="str">
        <f>VLOOKUP(A355,Lists!A:D,4,FALSE)</f>
        <v>VEN</v>
      </c>
      <c r="D355" s="157" t="s">
        <v>763</v>
      </c>
      <c r="E355" s="157">
        <v>8200000</v>
      </c>
      <c r="F355" s="157" t="s">
        <v>1088</v>
      </c>
      <c r="G355" s="157" t="s">
        <v>734</v>
      </c>
      <c r="H355" s="151">
        <f t="shared" si="10"/>
        <v>2</v>
      </c>
      <c r="I355" s="161" t="s">
        <v>1109</v>
      </c>
      <c r="J355" s="157" t="s">
        <v>1110</v>
      </c>
      <c r="K355" s="151" t="str">
        <f t="shared" si="11"/>
        <v>VEN001People  facing moderate humanitarian needs (level 3)</v>
      </c>
      <c r="L355" s="165">
        <v>43494</v>
      </c>
    </row>
    <row r="356" spans="1:12" ht="15.6" thickTop="1" thickBot="1" x14ac:dyDescent="0.35">
      <c r="A356" s="158" t="s">
        <v>428</v>
      </c>
      <c r="B356" s="159" t="str">
        <f>VLOOKUP(A356,Lists!A:B,2,FALSE)</f>
        <v>VEN001</v>
      </c>
      <c r="C356" s="159" t="str">
        <f>VLOOKUP(A356,Lists!A:D,4,FALSE)</f>
        <v>VEN</v>
      </c>
      <c r="D356" s="159" t="s">
        <v>765</v>
      </c>
      <c r="E356" s="159">
        <v>3859068</v>
      </c>
      <c r="F356" s="159" t="s">
        <v>1088</v>
      </c>
      <c r="G356" s="159" t="s">
        <v>734</v>
      </c>
      <c r="H356" s="151">
        <f t="shared" si="10"/>
        <v>2</v>
      </c>
      <c r="I356" s="162" t="s">
        <v>1109</v>
      </c>
      <c r="J356" s="159" t="s">
        <v>1111</v>
      </c>
      <c r="K356" s="151" t="str">
        <f t="shared" si="11"/>
        <v>VEN001People facing severe humanitarian needs (level 4)</v>
      </c>
      <c r="L356" s="163">
        <v>43494</v>
      </c>
    </row>
    <row r="357" spans="1:12" ht="15.6" thickTop="1" thickBot="1" x14ac:dyDescent="0.35">
      <c r="A357" s="156" t="s">
        <v>428</v>
      </c>
      <c r="B357" s="157" t="str">
        <f>VLOOKUP(A357,Lists!A:B,2,FALSE)</f>
        <v>VEN001</v>
      </c>
      <c r="C357" s="157" t="str">
        <f>VLOOKUP(A357,Lists!A:D,4,FALSE)</f>
        <v>VEN</v>
      </c>
      <c r="D357" s="157" t="s">
        <v>766</v>
      </c>
      <c r="E357" s="157">
        <v>0</v>
      </c>
      <c r="F357" s="157"/>
      <c r="G357" s="157"/>
      <c r="H357" s="151" t="b">
        <f t="shared" si="10"/>
        <v>0</v>
      </c>
      <c r="I357" s="161"/>
      <c r="J357" s="157"/>
      <c r="K357" s="151" t="str">
        <f t="shared" si="11"/>
        <v>VEN001People facing extreme humanitarian needs (level 5)</v>
      </c>
      <c r="L357" s="165">
        <v>43494</v>
      </c>
    </row>
    <row r="358" spans="1:12" ht="15.6" thickTop="1" thickBot="1" x14ac:dyDescent="0.35">
      <c r="A358" s="158" t="s">
        <v>428</v>
      </c>
      <c r="B358" s="159" t="str">
        <f>VLOOKUP(A358,Lists!A:B,2,FALSE)</f>
        <v>VEN001</v>
      </c>
      <c r="C358" s="159" t="str">
        <f>VLOOKUP(A358,Lists!A:D,4,FALSE)</f>
        <v>VEN</v>
      </c>
      <c r="D358" s="159" t="s">
        <v>768</v>
      </c>
      <c r="E358" s="159">
        <v>3626</v>
      </c>
      <c r="F358" s="159" t="s">
        <v>1086</v>
      </c>
      <c r="G358" s="159" t="s">
        <v>735</v>
      </c>
      <c r="H358" s="151">
        <f t="shared" si="10"/>
        <v>1</v>
      </c>
      <c r="I358" s="162" t="s">
        <v>1100</v>
      </c>
      <c r="J358" s="159" t="s">
        <v>1101</v>
      </c>
      <c r="K358" s="151" t="str">
        <f t="shared" si="11"/>
        <v>VEN001People killed in all crises</v>
      </c>
      <c r="L358" s="163">
        <v>43494</v>
      </c>
    </row>
    <row r="359" spans="1:12" ht="15.6" thickTop="1" thickBot="1" x14ac:dyDescent="0.35">
      <c r="A359" s="156" t="s">
        <v>428</v>
      </c>
      <c r="B359" s="157" t="str">
        <f>VLOOKUP(A359,Lists!A:B,2,FALSE)</f>
        <v>VEN001</v>
      </c>
      <c r="C359" s="157" t="str">
        <f>VLOOKUP(A359,Lists!A:D,4,FALSE)</f>
        <v>VEN</v>
      </c>
      <c r="D359" s="157" t="s">
        <v>680</v>
      </c>
      <c r="E359" s="157">
        <v>1</v>
      </c>
      <c r="F359" s="157"/>
      <c r="G359" s="157"/>
      <c r="H359" s="151" t="b">
        <f t="shared" si="10"/>
        <v>0</v>
      </c>
      <c r="I359" s="161"/>
      <c r="J359" s="157" t="s">
        <v>1112</v>
      </c>
      <c r="K359" s="151" t="str">
        <f t="shared" si="11"/>
        <v>VEN001Crisis affected groups</v>
      </c>
      <c r="L359" s="165">
        <v>43494</v>
      </c>
    </row>
    <row r="360" spans="1:12" ht="15.6" thickTop="1" thickBot="1" x14ac:dyDescent="0.35">
      <c r="A360" s="158" t="s">
        <v>428</v>
      </c>
      <c r="B360" s="159" t="str">
        <f>VLOOKUP(A360,Lists!A:B,2,FALSE)</f>
        <v>VEN001</v>
      </c>
      <c r="C360" s="159" t="str">
        <f>VLOOKUP(A360,Lists!A:D,4,FALSE)</f>
        <v>VEN</v>
      </c>
      <c r="D360" s="159" t="s">
        <v>683</v>
      </c>
      <c r="E360" s="159">
        <v>21063560</v>
      </c>
      <c r="F360" s="159"/>
      <c r="G360" s="159"/>
      <c r="H360" s="151" t="b">
        <f t="shared" si="10"/>
        <v>0</v>
      </c>
      <c r="I360" s="162"/>
      <c r="J360" s="159" t="s">
        <v>1113</v>
      </c>
      <c r="K360" s="151" t="str">
        <f t="shared" si="11"/>
        <v>VEN001People facing limited access constraints</v>
      </c>
      <c r="L360" s="163">
        <v>43494</v>
      </c>
    </row>
    <row r="361" spans="1:12" ht="15.6" thickTop="1" thickBot="1" x14ac:dyDescent="0.35">
      <c r="A361" s="156" t="s">
        <v>428</v>
      </c>
      <c r="B361" s="157" t="str">
        <f>VLOOKUP(A361,Lists!A:B,2,FALSE)</f>
        <v>VEN001</v>
      </c>
      <c r="C361" s="157" t="str">
        <f>VLOOKUP(A361,Lists!A:D,4,FALSE)</f>
        <v>VEN</v>
      </c>
      <c r="D361" s="157" t="s">
        <v>684</v>
      </c>
      <c r="E361" s="157" t="s">
        <v>445</v>
      </c>
      <c r="F361" s="157"/>
      <c r="G361" s="157"/>
      <c r="H361" s="151" t="b">
        <f t="shared" si="10"/>
        <v>0</v>
      </c>
      <c r="I361" s="161"/>
      <c r="J361" s="157"/>
      <c r="K361" s="151" t="str">
        <f t="shared" si="11"/>
        <v>VEN001People facing restricted access constraints</v>
      </c>
      <c r="L361" s="165">
        <v>43494</v>
      </c>
    </row>
    <row r="362" spans="1:12" ht="15.6" thickTop="1" thickBot="1" x14ac:dyDescent="0.35">
      <c r="A362" s="158" t="s">
        <v>428</v>
      </c>
      <c r="B362" s="159" t="str">
        <f>VLOOKUP(A362,Lists!A:B,2,FALSE)</f>
        <v>VEN001</v>
      </c>
      <c r="C362" s="159" t="str">
        <f>VLOOKUP(A362,Lists!A:D,4,FALSE)</f>
        <v>VEN</v>
      </c>
      <c r="D362" s="159" t="s">
        <v>637</v>
      </c>
      <c r="E362" s="159">
        <v>3</v>
      </c>
      <c r="F362" s="159"/>
      <c r="G362" s="159"/>
      <c r="H362" s="151" t="b">
        <f t="shared" si="10"/>
        <v>0</v>
      </c>
      <c r="I362" s="162"/>
      <c r="J362" s="159" t="s">
        <v>1114</v>
      </c>
      <c r="K362" s="151" t="str">
        <f t="shared" si="11"/>
        <v>VEN001Impediments to entry into country (bureaucratic and administrative)</v>
      </c>
      <c r="L362" s="163">
        <v>43494</v>
      </c>
    </row>
    <row r="363" spans="1:12" ht="15.6" thickTop="1" thickBot="1" x14ac:dyDescent="0.35">
      <c r="A363" s="156" t="s">
        <v>428</v>
      </c>
      <c r="B363" s="157" t="str">
        <f>VLOOKUP(A363,Lists!A:B,2,FALSE)</f>
        <v>VEN001</v>
      </c>
      <c r="C363" s="157" t="str">
        <f>VLOOKUP(A363,Lists!A:D,4,FALSE)</f>
        <v>VEN</v>
      </c>
      <c r="D363" s="157" t="s">
        <v>638</v>
      </c>
      <c r="E363" s="157">
        <v>0</v>
      </c>
      <c r="F363" s="157" t="s">
        <v>941</v>
      </c>
      <c r="G363" s="157"/>
      <c r="H363" s="151" t="b">
        <f t="shared" si="10"/>
        <v>0</v>
      </c>
      <c r="I363" s="161"/>
      <c r="J363" s="157"/>
      <c r="K363" s="151" t="str">
        <f t="shared" si="11"/>
        <v>VEN001Restriction of movement (impediments to freedom of movement and/or administrative restrictions)</v>
      </c>
      <c r="L363" s="165">
        <v>43494</v>
      </c>
    </row>
    <row r="364" spans="1:12" ht="15.6" thickTop="1" thickBot="1" x14ac:dyDescent="0.35">
      <c r="A364" s="158" t="s">
        <v>428</v>
      </c>
      <c r="B364" s="159" t="str">
        <f>VLOOKUP(A364,Lists!A:B,2,FALSE)</f>
        <v>VEN001</v>
      </c>
      <c r="C364" s="159" t="str">
        <f>VLOOKUP(A364,Lists!A:D,4,FALSE)</f>
        <v>VEN</v>
      </c>
      <c r="D364" s="159" t="s">
        <v>639</v>
      </c>
      <c r="E364" s="159" t="s">
        <v>445</v>
      </c>
      <c r="F364" s="159" t="s">
        <v>941</v>
      </c>
      <c r="G364" s="159"/>
      <c r="H364" s="151" t="b">
        <f t="shared" si="10"/>
        <v>0</v>
      </c>
      <c r="I364" s="162"/>
      <c r="J364" s="159" t="s">
        <v>1115</v>
      </c>
      <c r="K364" s="151" t="str">
        <f t="shared" si="11"/>
        <v>VEN001Interference into implementation of humanitarian activities</v>
      </c>
      <c r="L364" s="163">
        <v>43494</v>
      </c>
    </row>
    <row r="365" spans="1:12" ht="15.6" thickTop="1" thickBot="1" x14ac:dyDescent="0.35">
      <c r="A365" s="156" t="s">
        <v>428</v>
      </c>
      <c r="B365" s="157" t="str">
        <f>VLOOKUP(A365,Lists!A:B,2,FALSE)</f>
        <v>VEN001</v>
      </c>
      <c r="C365" s="157" t="str">
        <f>VLOOKUP(A365,Lists!A:D,4,FALSE)</f>
        <v>VEN</v>
      </c>
      <c r="D365" s="157" t="s">
        <v>640</v>
      </c>
      <c r="E365" s="157" t="s">
        <v>445</v>
      </c>
      <c r="F365" s="157" t="s">
        <v>941</v>
      </c>
      <c r="G365" s="157"/>
      <c r="H365" s="151" t="b">
        <f t="shared" si="10"/>
        <v>0</v>
      </c>
      <c r="I365" s="161"/>
      <c r="J365" s="157" t="s">
        <v>1116</v>
      </c>
      <c r="K365" s="151" t="str">
        <f t="shared" si="11"/>
        <v>VEN001Violence against personnel, facilities and assets</v>
      </c>
      <c r="L365" s="165">
        <v>43494</v>
      </c>
    </row>
    <row r="366" spans="1:12" ht="15.6" thickTop="1" thickBot="1" x14ac:dyDescent="0.35">
      <c r="A366" s="158" t="s">
        <v>428</v>
      </c>
      <c r="B366" s="159" t="str">
        <f>VLOOKUP(A366,Lists!A:B,2,FALSE)</f>
        <v>VEN001</v>
      </c>
      <c r="C366" s="159" t="str">
        <f>VLOOKUP(A366,Lists!A:D,4,FALSE)</f>
        <v>VEN</v>
      </c>
      <c r="D366" s="159" t="s">
        <v>641</v>
      </c>
      <c r="E366" s="159">
        <v>3</v>
      </c>
      <c r="F366" s="159" t="s">
        <v>941</v>
      </c>
      <c r="G366" s="159"/>
      <c r="H366" s="151" t="b">
        <f t="shared" si="10"/>
        <v>0</v>
      </c>
      <c r="I366" s="162"/>
      <c r="J366" s="159" t="s">
        <v>1117</v>
      </c>
      <c r="K366" s="151" t="str">
        <f t="shared" si="11"/>
        <v>VEN001Denial of existence of humanitarian needs or entitlements to assistance</v>
      </c>
      <c r="L366" s="163">
        <v>43494</v>
      </c>
    </row>
    <row r="367" spans="1:12" ht="15.6" thickTop="1" thickBot="1" x14ac:dyDescent="0.35">
      <c r="A367" s="156" t="s">
        <v>428</v>
      </c>
      <c r="B367" s="157" t="str">
        <f>VLOOKUP(A367,Lists!A:B,2,FALSE)</f>
        <v>VEN001</v>
      </c>
      <c r="C367" s="157" t="str">
        <f>VLOOKUP(A367,Lists!A:D,4,FALSE)</f>
        <v>VEN</v>
      </c>
      <c r="D367" s="157" t="s">
        <v>642</v>
      </c>
      <c r="E367" s="157">
        <v>2</v>
      </c>
      <c r="F367" s="157" t="s">
        <v>941</v>
      </c>
      <c r="G367" s="157"/>
      <c r="H367" s="151" t="b">
        <f t="shared" si="10"/>
        <v>0</v>
      </c>
      <c r="I367" s="161"/>
      <c r="J367" s="157" t="s">
        <v>1118</v>
      </c>
      <c r="K367" s="151" t="str">
        <f t="shared" si="11"/>
        <v>VEN001Restriction and obstruction of access to services and assistance</v>
      </c>
      <c r="L367" s="165">
        <v>43494</v>
      </c>
    </row>
    <row r="368" spans="1:12" ht="15.6" thickTop="1" thickBot="1" x14ac:dyDescent="0.35">
      <c r="A368" s="158" t="s">
        <v>428</v>
      </c>
      <c r="B368" s="159" t="str">
        <f>VLOOKUP(A368,Lists!A:B,2,FALSE)</f>
        <v>VEN001</v>
      </c>
      <c r="C368" s="159" t="str">
        <f>VLOOKUP(A368,Lists!A:D,4,FALSE)</f>
        <v>VEN</v>
      </c>
      <c r="D368" s="159" t="s">
        <v>643</v>
      </c>
      <c r="E368" s="159" t="s">
        <v>445</v>
      </c>
      <c r="F368" s="159" t="s">
        <v>941</v>
      </c>
      <c r="G368" s="159"/>
      <c r="H368" s="151" t="b">
        <f t="shared" si="10"/>
        <v>0</v>
      </c>
      <c r="I368" s="162"/>
      <c r="J368" s="159" t="s">
        <v>1119</v>
      </c>
      <c r="K368" s="151" t="str">
        <f t="shared" si="11"/>
        <v>VEN001Ongoing insecurity/hostilities affecting humanitarian assistance</v>
      </c>
      <c r="L368" s="163">
        <v>43494</v>
      </c>
    </row>
    <row r="369" spans="1:12" ht="15.6" thickTop="1" thickBot="1" x14ac:dyDescent="0.35">
      <c r="A369" s="156" t="s">
        <v>428</v>
      </c>
      <c r="B369" s="157" t="str">
        <f>VLOOKUP(A369,Lists!A:B,2,FALSE)</f>
        <v>VEN001</v>
      </c>
      <c r="C369" s="157" t="str">
        <f>VLOOKUP(A369,Lists!A:D,4,FALSE)</f>
        <v>VEN</v>
      </c>
      <c r="D369" s="157" t="s">
        <v>644</v>
      </c>
      <c r="E369" s="157">
        <v>0</v>
      </c>
      <c r="F369" s="157" t="s">
        <v>941</v>
      </c>
      <c r="G369" s="157"/>
      <c r="H369" s="151" t="b">
        <f t="shared" si="10"/>
        <v>0</v>
      </c>
      <c r="I369" s="161"/>
      <c r="J369" s="157"/>
      <c r="K369" s="151" t="str">
        <f t="shared" si="11"/>
        <v xml:space="preserve">VEN001Presence of mines and improvised explosive devices </v>
      </c>
      <c r="L369" s="165">
        <v>43494</v>
      </c>
    </row>
    <row r="370" spans="1:12" ht="15.6" thickTop="1" thickBot="1" x14ac:dyDescent="0.35">
      <c r="A370" s="158" t="s">
        <v>428</v>
      </c>
      <c r="B370" s="159" t="str">
        <f>VLOOKUP(A370,Lists!A:B,2,FALSE)</f>
        <v>VEN001</v>
      </c>
      <c r="C370" s="159" t="str">
        <f>VLOOKUP(A370,Lists!A:D,4,FALSE)</f>
        <v>VEN</v>
      </c>
      <c r="D370" s="159" t="s">
        <v>645</v>
      </c>
      <c r="E370" s="159">
        <v>0</v>
      </c>
      <c r="F370" s="159" t="s">
        <v>941</v>
      </c>
      <c r="G370" s="159"/>
      <c r="H370" s="151" t="b">
        <f t="shared" si="10"/>
        <v>0</v>
      </c>
      <c r="I370" s="162"/>
      <c r="J370" s="159"/>
      <c r="K370" s="151" t="str">
        <f t="shared" si="11"/>
        <v>VEN001Physical constraints in the environment (obstacles related to terrain, climate, lack of infrastructure, etc.)</v>
      </c>
      <c r="L370" s="163">
        <v>43494</v>
      </c>
    </row>
    <row r="371" spans="1:12" ht="15.6" thickTop="1" thickBot="1" x14ac:dyDescent="0.35">
      <c r="A371" s="156" t="s">
        <v>1308</v>
      </c>
      <c r="B371" s="157" t="str">
        <f>VLOOKUP(A371,Lists!A:B,2,FALSE)</f>
        <v>LSO002</v>
      </c>
      <c r="C371" s="157" t="str">
        <f>VLOOKUP(A371,Lists!A:D,4,FALSE)</f>
        <v>LSO</v>
      </c>
      <c r="D371" s="157" t="s">
        <v>785</v>
      </c>
      <c r="E371" s="157">
        <v>2263010</v>
      </c>
      <c r="F371" s="157" t="s">
        <v>1124</v>
      </c>
      <c r="G371" s="157"/>
      <c r="H371" s="151" t="b">
        <f t="shared" si="10"/>
        <v>0</v>
      </c>
      <c r="I371" s="161" t="s">
        <v>1122</v>
      </c>
      <c r="J371" s="157" t="s">
        <v>1123</v>
      </c>
      <c r="K371" s="151" t="str">
        <f t="shared" si="11"/>
        <v>LSO002Total population in country</v>
      </c>
      <c r="L371" s="165">
        <v>43495</v>
      </c>
    </row>
    <row r="372" spans="1:12" ht="15.6" thickTop="1" thickBot="1" x14ac:dyDescent="0.35">
      <c r="A372" s="158" t="s">
        <v>1308</v>
      </c>
      <c r="B372" s="159" t="str">
        <f>VLOOKUP(A372,Lists!A:B,2,FALSE)</f>
        <v>LSO002</v>
      </c>
      <c r="C372" s="159" t="str">
        <f>VLOOKUP(A372,Lists!A:D,4,FALSE)</f>
        <v>LSO</v>
      </c>
      <c r="D372" s="159" t="s">
        <v>455</v>
      </c>
      <c r="E372" s="159">
        <v>30400</v>
      </c>
      <c r="F372" s="159" t="s">
        <v>1139</v>
      </c>
      <c r="G372" s="159"/>
      <c r="H372" s="151" t="b">
        <f t="shared" si="10"/>
        <v>0</v>
      </c>
      <c r="I372" s="162" t="s">
        <v>1128</v>
      </c>
      <c r="J372" s="159" t="s">
        <v>1125</v>
      </c>
      <c r="K372" s="151" t="str">
        <f t="shared" si="11"/>
        <v>LSO002Landmass affected by disaster</v>
      </c>
      <c r="L372" s="163">
        <v>43495</v>
      </c>
    </row>
    <row r="373" spans="1:12" ht="15.6" thickTop="1" thickBot="1" x14ac:dyDescent="0.35">
      <c r="A373" s="156" t="s">
        <v>1308</v>
      </c>
      <c r="B373" s="157" t="str">
        <f>VLOOKUP(A373,Lists!A:B,2,FALSE)</f>
        <v>LSO002</v>
      </c>
      <c r="C373" s="157" t="str">
        <f>VLOOKUP(A373,Lists!A:D,4,FALSE)</f>
        <v>LSO</v>
      </c>
      <c r="D373" s="157" t="s">
        <v>740</v>
      </c>
      <c r="E373" s="157">
        <v>2263010</v>
      </c>
      <c r="F373" s="157" t="s">
        <v>1124</v>
      </c>
      <c r="G373" s="157"/>
      <c r="H373" s="151" t="b">
        <f t="shared" si="10"/>
        <v>0</v>
      </c>
      <c r="I373" s="161" t="s">
        <v>1122</v>
      </c>
      <c r="J373" s="157" t="s">
        <v>1126</v>
      </c>
      <c r="K373" s="151" t="str">
        <f t="shared" si="11"/>
        <v>LSO002People exposed</v>
      </c>
      <c r="L373" s="165">
        <v>43495</v>
      </c>
    </row>
    <row r="374" spans="1:12" ht="15.6" thickTop="1" thickBot="1" x14ac:dyDescent="0.35">
      <c r="A374" s="158" t="s">
        <v>1308</v>
      </c>
      <c r="B374" s="159" t="str">
        <f>VLOOKUP(A374,Lists!A:B,2,FALSE)</f>
        <v>LSO002</v>
      </c>
      <c r="C374" s="159" t="str">
        <f>VLOOKUP(A374,Lists!A:D,4,FALSE)</f>
        <v>LSO</v>
      </c>
      <c r="D374" s="159" t="s">
        <v>742</v>
      </c>
      <c r="E374" s="159">
        <v>2012729</v>
      </c>
      <c r="F374" s="159" t="s">
        <v>1127</v>
      </c>
      <c r="G374" s="159"/>
      <c r="H374" s="151" t="b">
        <f t="shared" si="10"/>
        <v>0</v>
      </c>
      <c r="I374" s="162" t="s">
        <v>1128</v>
      </c>
      <c r="J374" s="159" t="s">
        <v>1129</v>
      </c>
      <c r="K374" s="151" t="str">
        <f t="shared" si="11"/>
        <v>LSO002People affected by the crisis</v>
      </c>
      <c r="L374" s="163">
        <v>43495</v>
      </c>
    </row>
    <row r="375" spans="1:12" ht="15.6" thickTop="1" thickBot="1" x14ac:dyDescent="0.35">
      <c r="A375" s="156" t="s">
        <v>1308</v>
      </c>
      <c r="B375" s="157" t="str">
        <f>VLOOKUP(A375,Lists!A:B,2,FALSE)</f>
        <v>LSO002</v>
      </c>
      <c r="C375" s="157" t="str">
        <f>VLOOKUP(A375,Lists!A:D,4,FALSE)</f>
        <v>LSO</v>
      </c>
      <c r="D375" s="157" t="s">
        <v>470</v>
      </c>
      <c r="E375" s="157">
        <v>0</v>
      </c>
      <c r="F375" s="157"/>
      <c r="G375" s="157"/>
      <c r="H375" s="151" t="b">
        <f t="shared" si="10"/>
        <v>0</v>
      </c>
      <c r="I375" s="161"/>
      <c r="J375" s="157" t="s">
        <v>1130</v>
      </c>
      <c r="K375" s="151" t="str">
        <f t="shared" si="11"/>
        <v>LSO002Total # of crisis related displaced people</v>
      </c>
      <c r="L375" s="165">
        <v>43495</v>
      </c>
    </row>
    <row r="376" spans="1:12" ht="15.6" thickTop="1" thickBot="1" x14ac:dyDescent="0.35">
      <c r="A376" s="158" t="s">
        <v>1308</v>
      </c>
      <c r="B376" s="159" t="str">
        <f>VLOOKUP(A376,Lists!A:B,2,FALSE)</f>
        <v>LSO002</v>
      </c>
      <c r="C376" s="159" t="str">
        <f>VLOOKUP(A376,Lists!A:D,4,FALSE)</f>
        <v>LSO</v>
      </c>
      <c r="D376" s="159" t="s">
        <v>661</v>
      </c>
      <c r="E376" s="159">
        <v>0</v>
      </c>
      <c r="F376" s="159"/>
      <c r="G376" s="159"/>
      <c r="H376" s="151" t="b">
        <f t="shared" ref="H376:H439" si="12">IF(G376="Low",3,IF(G376="Medium",2,IF(G376="High",1,FALSE)))</f>
        <v>0</v>
      </c>
      <c r="I376" s="162"/>
      <c r="J376" s="159" t="s">
        <v>928</v>
      </c>
      <c r="K376" s="151" t="str">
        <f t="shared" ref="K376:K439" si="13">B376&amp;""&amp;D376</f>
        <v>LSO002Total # of illness cases reported</v>
      </c>
      <c r="L376" s="163">
        <v>43495</v>
      </c>
    </row>
    <row r="377" spans="1:12" ht="15.6" thickTop="1" thickBot="1" x14ac:dyDescent="0.35">
      <c r="A377" s="156" t="s">
        <v>1308</v>
      </c>
      <c r="B377" s="157" t="str">
        <f>VLOOKUP(A377,Lists!A:B,2,FALSE)</f>
        <v>LSO002</v>
      </c>
      <c r="C377" s="157" t="str">
        <f>VLOOKUP(A377,Lists!A:D,4,FALSE)</f>
        <v>LSO</v>
      </c>
      <c r="D377" s="157" t="s">
        <v>743</v>
      </c>
      <c r="E377" s="157">
        <v>0</v>
      </c>
      <c r="F377" s="157"/>
      <c r="G377" s="157"/>
      <c r="H377" s="151" t="b">
        <f t="shared" si="12"/>
        <v>0</v>
      </c>
      <c r="I377" s="161"/>
      <c r="J377" s="157" t="s">
        <v>1131</v>
      </c>
      <c r="K377" s="151" t="str">
        <f t="shared" si="13"/>
        <v>LSO002Crisis related Injuries</v>
      </c>
      <c r="L377" s="165">
        <v>43495</v>
      </c>
    </row>
    <row r="378" spans="1:12" ht="15.6" thickTop="1" thickBot="1" x14ac:dyDescent="0.35">
      <c r="A378" s="158" t="s">
        <v>1308</v>
      </c>
      <c r="B378" s="159" t="str">
        <f>VLOOKUP(A378,Lists!A:B,2,FALSE)</f>
        <v>LSO002</v>
      </c>
      <c r="C378" s="159" t="str">
        <f>VLOOKUP(A378,Lists!A:D,4,FALSE)</f>
        <v>LSO</v>
      </c>
      <c r="D378" s="159" t="s">
        <v>663</v>
      </c>
      <c r="E378" s="159">
        <v>0</v>
      </c>
      <c r="F378" s="159"/>
      <c r="G378" s="159"/>
      <c r="H378" s="151" t="b">
        <f t="shared" si="12"/>
        <v>0</v>
      </c>
      <c r="I378" s="162"/>
      <c r="J378" s="159" t="s">
        <v>1132</v>
      </c>
      <c r="K378" s="151" t="str">
        <f t="shared" si="13"/>
        <v>LSO002Crisis related fatalities</v>
      </c>
      <c r="L378" s="163">
        <v>43495</v>
      </c>
    </row>
    <row r="379" spans="1:12" ht="15.6" thickTop="1" thickBot="1" x14ac:dyDescent="0.35">
      <c r="A379" s="156" t="s">
        <v>1308</v>
      </c>
      <c r="B379" s="157" t="str">
        <f>VLOOKUP(A379,Lists!A:B,2,FALSE)</f>
        <v>LSO002</v>
      </c>
      <c r="C379" s="157" t="str">
        <f>VLOOKUP(A379,Lists!A:D,4,FALSE)</f>
        <v>LSO</v>
      </c>
      <c r="D379" s="157" t="s">
        <v>768</v>
      </c>
      <c r="E379" s="157">
        <v>0</v>
      </c>
      <c r="F379" s="157"/>
      <c r="G379" s="157"/>
      <c r="H379" s="151" t="b">
        <f t="shared" si="12"/>
        <v>0</v>
      </c>
      <c r="I379" s="161"/>
      <c r="J379" s="157" t="s">
        <v>1132</v>
      </c>
      <c r="K379" s="151" t="str">
        <f t="shared" si="13"/>
        <v>LSO002People killed in all crises</v>
      </c>
      <c r="L379" s="165">
        <v>43495</v>
      </c>
    </row>
    <row r="380" spans="1:12" ht="15.6" thickTop="1" thickBot="1" x14ac:dyDescent="0.35">
      <c r="A380" s="158" t="s">
        <v>1308</v>
      </c>
      <c r="B380" s="159" t="str">
        <f>VLOOKUP(A380,Lists!A:B,2,FALSE)</f>
        <v>LSO002</v>
      </c>
      <c r="C380" s="159" t="str">
        <f>VLOOKUP(A380,Lists!A:D,4,FALSE)</f>
        <v>LSO</v>
      </c>
      <c r="D380" s="159" t="s">
        <v>459</v>
      </c>
      <c r="E380" s="159">
        <v>0</v>
      </c>
      <c r="F380" s="159"/>
      <c r="G380" s="159"/>
      <c r="H380" s="151" t="b">
        <f t="shared" si="12"/>
        <v>0</v>
      </c>
      <c r="I380" s="162"/>
      <c r="J380" s="159" t="s">
        <v>1133</v>
      </c>
      <c r="K380" s="151" t="str">
        <f t="shared" si="13"/>
        <v>LSO002Building partially damaged</v>
      </c>
      <c r="L380" s="163">
        <v>43495</v>
      </c>
    </row>
    <row r="381" spans="1:12" ht="15.6" thickTop="1" thickBot="1" x14ac:dyDescent="0.35">
      <c r="A381" s="156" t="s">
        <v>1308</v>
      </c>
      <c r="B381" s="157" t="str">
        <f>VLOOKUP(A381,Lists!A:B,2,FALSE)</f>
        <v>LSO002</v>
      </c>
      <c r="C381" s="157" t="str">
        <f>VLOOKUP(A381,Lists!A:D,4,FALSE)</f>
        <v>LSO</v>
      </c>
      <c r="D381" s="157" t="s">
        <v>460</v>
      </c>
      <c r="E381" s="157">
        <v>0</v>
      </c>
      <c r="F381" s="157"/>
      <c r="G381" s="157"/>
      <c r="H381" s="151" t="b">
        <f t="shared" si="12"/>
        <v>0</v>
      </c>
      <c r="I381" s="161"/>
      <c r="J381" s="157" t="s">
        <v>1133</v>
      </c>
      <c r="K381" s="151" t="str">
        <f t="shared" si="13"/>
        <v>LSO002Building totally damaged</v>
      </c>
      <c r="L381" s="165">
        <v>43495</v>
      </c>
    </row>
    <row r="382" spans="1:12" ht="15.6" thickTop="1" thickBot="1" x14ac:dyDescent="0.35">
      <c r="A382" s="158" t="s">
        <v>1308</v>
      </c>
      <c r="B382" s="159" t="str">
        <f>VLOOKUP(A382,Lists!A:B,2,FALSE)</f>
        <v>LSO002</v>
      </c>
      <c r="C382" s="159" t="str">
        <f>VLOOKUP(A382,Lists!A:D,4,FALSE)</f>
        <v>LSO</v>
      </c>
      <c r="D382" s="159" t="s">
        <v>745</v>
      </c>
      <c r="E382" s="159" t="s">
        <v>933</v>
      </c>
      <c r="F382" s="159"/>
      <c r="G382" s="159"/>
      <c r="H382" s="151" t="b">
        <f t="shared" si="12"/>
        <v>0</v>
      </c>
      <c r="I382" s="162"/>
      <c r="J382" s="159" t="s">
        <v>934</v>
      </c>
      <c r="K382" s="151" t="str">
        <f t="shared" si="13"/>
        <v>LSO002Economic Losses</v>
      </c>
      <c r="L382" s="163">
        <v>43495</v>
      </c>
    </row>
    <row r="383" spans="1:12" ht="15.6" thickTop="1" thickBot="1" x14ac:dyDescent="0.35">
      <c r="A383" s="156" t="s">
        <v>1308</v>
      </c>
      <c r="B383" s="157" t="str">
        <f>VLOOKUP(A383,Lists!A:B,2,FALSE)</f>
        <v>LSO002</v>
      </c>
      <c r="C383" s="157" t="str">
        <f>VLOOKUP(A383,Lists!A:D,4,FALSE)</f>
        <v>LSO</v>
      </c>
      <c r="D383" s="157" t="s">
        <v>755</v>
      </c>
      <c r="E383" s="157">
        <v>308966</v>
      </c>
      <c r="F383" s="157" t="s">
        <v>1134</v>
      </c>
      <c r="G383" s="157"/>
      <c r="H383" s="151" t="b">
        <f t="shared" si="12"/>
        <v>0</v>
      </c>
      <c r="I383" s="161" t="s">
        <v>1140</v>
      </c>
      <c r="J383" s="157" t="s">
        <v>1136</v>
      </c>
      <c r="K383" s="151" t="str">
        <f t="shared" si="13"/>
        <v>LSO002People in Need</v>
      </c>
      <c r="L383" s="165">
        <v>43495</v>
      </c>
    </row>
    <row r="384" spans="1:12" ht="15.6" thickTop="1" thickBot="1" x14ac:dyDescent="0.35">
      <c r="A384" s="158" t="s">
        <v>1308</v>
      </c>
      <c r="B384" s="159" t="str">
        <f>VLOOKUP(A384,Lists!A:B,2,FALSE)</f>
        <v>LSO002</v>
      </c>
      <c r="C384" s="159" t="str">
        <f>VLOOKUP(A384,Lists!A:D,4,FALSE)</f>
        <v>LSO</v>
      </c>
      <c r="D384" s="159" t="s">
        <v>761</v>
      </c>
      <c r="E384" s="159">
        <v>0</v>
      </c>
      <c r="F384" s="159" t="s">
        <v>1134</v>
      </c>
      <c r="G384" s="159"/>
      <c r="H384" s="151" t="b">
        <f t="shared" si="12"/>
        <v>0</v>
      </c>
      <c r="I384" s="162" t="s">
        <v>1140</v>
      </c>
      <c r="J384" s="159" t="s">
        <v>1137</v>
      </c>
      <c r="K384" s="151" t="str">
        <f t="shared" si="13"/>
        <v>LSO002People facing minimal humanitarian needs (level 1)</v>
      </c>
      <c r="L384" s="163">
        <v>43495</v>
      </c>
    </row>
    <row r="385" spans="1:12" ht="15.6" thickTop="1" thickBot="1" x14ac:dyDescent="0.35">
      <c r="A385" s="156" t="s">
        <v>1308</v>
      </c>
      <c r="B385" s="157" t="str">
        <f>VLOOKUP(A385,Lists!A:B,2,FALSE)</f>
        <v>LSO002</v>
      </c>
      <c r="C385" s="157" t="str">
        <f>VLOOKUP(A385,Lists!A:D,4,FALSE)</f>
        <v>LSO</v>
      </c>
      <c r="D385" s="157" t="s">
        <v>760</v>
      </c>
      <c r="E385" s="157">
        <v>51583</v>
      </c>
      <c r="F385" s="157" t="s">
        <v>1134</v>
      </c>
      <c r="G385" s="157"/>
      <c r="H385" s="151" t="b">
        <f t="shared" si="12"/>
        <v>0</v>
      </c>
      <c r="I385" s="161" t="s">
        <v>1140</v>
      </c>
      <c r="J385" s="157" t="s">
        <v>1137</v>
      </c>
      <c r="K385" s="151" t="str">
        <f t="shared" si="13"/>
        <v>LSO002People facing stressed humanitarian needs (level 2)</v>
      </c>
      <c r="L385" s="165">
        <v>43495</v>
      </c>
    </row>
    <row r="386" spans="1:12" ht="15.6" thickTop="1" thickBot="1" x14ac:dyDescent="0.35">
      <c r="A386" s="158" t="s">
        <v>1308</v>
      </c>
      <c r="B386" s="159" t="str">
        <f>VLOOKUP(A386,Lists!A:B,2,FALSE)</f>
        <v>LSO002</v>
      </c>
      <c r="C386" s="159" t="str">
        <f>VLOOKUP(A386,Lists!A:D,4,FALSE)</f>
        <v>LSO</v>
      </c>
      <c r="D386" s="159" t="s">
        <v>763</v>
      </c>
      <c r="E386" s="159">
        <v>215999</v>
      </c>
      <c r="F386" s="159" t="s">
        <v>1134</v>
      </c>
      <c r="G386" s="159"/>
      <c r="H386" s="151" t="b">
        <f t="shared" si="12"/>
        <v>0</v>
      </c>
      <c r="I386" s="162" t="s">
        <v>1140</v>
      </c>
      <c r="J386" s="159" t="s">
        <v>1137</v>
      </c>
      <c r="K386" s="151" t="str">
        <f t="shared" si="13"/>
        <v>LSO002People  facing moderate humanitarian needs (level 3)</v>
      </c>
      <c r="L386" s="163">
        <v>43495</v>
      </c>
    </row>
    <row r="387" spans="1:12" ht="15.6" thickTop="1" thickBot="1" x14ac:dyDescent="0.35">
      <c r="A387" s="156" t="s">
        <v>1308</v>
      </c>
      <c r="B387" s="157" t="str">
        <f>VLOOKUP(A387,Lists!A:B,2,FALSE)</f>
        <v>LSO002</v>
      </c>
      <c r="C387" s="157" t="str">
        <f>VLOOKUP(A387,Lists!A:D,4,FALSE)</f>
        <v>LSO</v>
      </c>
      <c r="D387" s="157" t="s">
        <v>765</v>
      </c>
      <c r="E387" s="157">
        <v>41384</v>
      </c>
      <c r="F387" s="157" t="s">
        <v>1134</v>
      </c>
      <c r="G387" s="157"/>
      <c r="H387" s="151" t="b">
        <f t="shared" si="12"/>
        <v>0</v>
      </c>
      <c r="I387" s="161" t="s">
        <v>1140</v>
      </c>
      <c r="J387" s="157" t="s">
        <v>1137</v>
      </c>
      <c r="K387" s="151" t="str">
        <f t="shared" si="13"/>
        <v>LSO002People facing severe humanitarian needs (level 4)</v>
      </c>
      <c r="L387" s="165">
        <v>43495</v>
      </c>
    </row>
    <row r="388" spans="1:12" ht="15.6" thickTop="1" thickBot="1" x14ac:dyDescent="0.35">
      <c r="A388" s="158" t="s">
        <v>1308</v>
      </c>
      <c r="B388" s="159" t="str">
        <f>VLOOKUP(A388,Lists!A:B,2,FALSE)</f>
        <v>LSO002</v>
      </c>
      <c r="C388" s="159" t="str">
        <f>VLOOKUP(A388,Lists!A:D,4,FALSE)</f>
        <v>LSO</v>
      </c>
      <c r="D388" s="159" t="s">
        <v>766</v>
      </c>
      <c r="E388" s="159">
        <v>0</v>
      </c>
      <c r="F388" s="159" t="s">
        <v>1134</v>
      </c>
      <c r="G388" s="159"/>
      <c r="H388" s="151" t="b">
        <f t="shared" si="12"/>
        <v>0</v>
      </c>
      <c r="I388" s="162" t="s">
        <v>1140</v>
      </c>
      <c r="J388" s="159" t="s">
        <v>1137</v>
      </c>
      <c r="K388" s="151" t="str">
        <f t="shared" si="13"/>
        <v>LSO002People facing extreme humanitarian needs (level 5)</v>
      </c>
      <c r="L388" s="163">
        <v>43495</v>
      </c>
    </row>
    <row r="389" spans="1:12" ht="15.6" thickTop="1" thickBot="1" x14ac:dyDescent="0.35">
      <c r="A389" s="156" t="s">
        <v>1308</v>
      </c>
      <c r="B389" s="157" t="str">
        <f>VLOOKUP(A389,Lists!A:B,2,FALSE)</f>
        <v>LSO002</v>
      </c>
      <c r="C389" s="157" t="str">
        <f>VLOOKUP(A389,Lists!A:D,4,FALSE)</f>
        <v>LSO</v>
      </c>
      <c r="D389" s="157" t="s">
        <v>680</v>
      </c>
      <c r="E389" s="157">
        <v>1</v>
      </c>
      <c r="F389" s="157"/>
      <c r="G389" s="157"/>
      <c r="H389" s="151" t="b">
        <f t="shared" si="12"/>
        <v>0</v>
      </c>
      <c r="I389" s="161"/>
      <c r="J389" s="157" t="s">
        <v>1135</v>
      </c>
      <c r="K389" s="151" t="str">
        <f t="shared" si="13"/>
        <v>LSO002Crisis affected groups</v>
      </c>
      <c r="L389" s="165">
        <v>43495</v>
      </c>
    </row>
    <row r="390" spans="1:12" ht="15.6" thickTop="1" thickBot="1" x14ac:dyDescent="0.35">
      <c r="A390" s="158" t="s">
        <v>1308</v>
      </c>
      <c r="B390" s="159" t="str">
        <f>VLOOKUP(A390,Lists!A:B,2,FALSE)</f>
        <v>LSO002</v>
      </c>
      <c r="C390" s="159" t="str">
        <f>VLOOKUP(A390,Lists!A:D,4,FALSE)</f>
        <v>LSO</v>
      </c>
      <c r="D390" s="159" t="s">
        <v>683</v>
      </c>
      <c r="E390" s="159">
        <v>0</v>
      </c>
      <c r="F390" s="159"/>
      <c r="G390" s="159"/>
      <c r="H390" s="151" t="b">
        <f t="shared" si="12"/>
        <v>0</v>
      </c>
      <c r="I390" s="162"/>
      <c r="J390" s="159" t="s">
        <v>1138</v>
      </c>
      <c r="K390" s="151" t="str">
        <f t="shared" si="13"/>
        <v>LSO002People facing limited access constraints</v>
      </c>
      <c r="L390" s="163">
        <v>43495</v>
      </c>
    </row>
    <row r="391" spans="1:12" ht="15.6" thickTop="1" thickBot="1" x14ac:dyDescent="0.35">
      <c r="A391" s="156" t="s">
        <v>1308</v>
      </c>
      <c r="B391" s="157" t="str">
        <f>VLOOKUP(A391,Lists!A:B,2,FALSE)</f>
        <v>LSO002</v>
      </c>
      <c r="C391" s="157" t="str">
        <f>VLOOKUP(A391,Lists!A:D,4,FALSE)</f>
        <v>LSO</v>
      </c>
      <c r="D391" s="157" t="s">
        <v>684</v>
      </c>
      <c r="E391" s="157">
        <v>0</v>
      </c>
      <c r="F391" s="157"/>
      <c r="G391" s="157"/>
      <c r="H391" s="151" t="b">
        <f t="shared" si="12"/>
        <v>0</v>
      </c>
      <c r="I391" s="161"/>
      <c r="J391" s="157" t="s">
        <v>1138</v>
      </c>
      <c r="K391" s="151" t="str">
        <f t="shared" si="13"/>
        <v>LSO002People facing restricted access constraints</v>
      </c>
      <c r="L391" s="165">
        <v>43495</v>
      </c>
    </row>
    <row r="392" spans="1:12" ht="15.6" thickTop="1" thickBot="1" x14ac:dyDescent="0.35">
      <c r="A392" s="158" t="s">
        <v>1308</v>
      </c>
      <c r="B392" s="159" t="str">
        <f>VLOOKUP(A392,Lists!A:B,2,FALSE)</f>
        <v>LSO002</v>
      </c>
      <c r="C392" s="159" t="str">
        <f>VLOOKUP(A392,Lists!A:D,4,FALSE)</f>
        <v>LSO</v>
      </c>
      <c r="D392" s="159" t="s">
        <v>637</v>
      </c>
      <c r="E392" s="159">
        <v>0</v>
      </c>
      <c r="F392" s="159" t="s">
        <v>941</v>
      </c>
      <c r="G392" s="159"/>
      <c r="H392" s="151" t="b">
        <f t="shared" si="12"/>
        <v>0</v>
      </c>
      <c r="I392" s="162"/>
      <c r="J392" s="159"/>
      <c r="K392" s="151" t="str">
        <f t="shared" si="13"/>
        <v>LSO002Impediments to entry into country (bureaucratic and administrative)</v>
      </c>
      <c r="L392" s="163">
        <v>43495</v>
      </c>
    </row>
    <row r="393" spans="1:12" ht="15.6" thickTop="1" thickBot="1" x14ac:dyDescent="0.35">
      <c r="A393" s="156" t="s">
        <v>1308</v>
      </c>
      <c r="B393" s="157" t="str">
        <f>VLOOKUP(A393,Lists!A:B,2,FALSE)</f>
        <v>LSO002</v>
      </c>
      <c r="C393" s="157" t="str">
        <f>VLOOKUP(A393,Lists!A:D,4,FALSE)</f>
        <v>LSO</v>
      </c>
      <c r="D393" s="157" t="s">
        <v>638</v>
      </c>
      <c r="E393" s="157">
        <v>0</v>
      </c>
      <c r="F393" s="157" t="s">
        <v>941</v>
      </c>
      <c r="G393" s="157"/>
      <c r="H393" s="151" t="b">
        <f t="shared" si="12"/>
        <v>0</v>
      </c>
      <c r="I393" s="161"/>
      <c r="J393" s="157"/>
      <c r="K393" s="151" t="str">
        <f t="shared" si="13"/>
        <v>LSO002Restriction of movement (impediments to freedom of movement and/or administrative restrictions)</v>
      </c>
      <c r="L393" s="165">
        <v>43495</v>
      </c>
    </row>
    <row r="394" spans="1:12" ht="15.6" thickTop="1" thickBot="1" x14ac:dyDescent="0.35">
      <c r="A394" s="158" t="s">
        <v>1308</v>
      </c>
      <c r="B394" s="159" t="str">
        <f>VLOOKUP(A394,Lists!A:B,2,FALSE)</f>
        <v>LSO002</v>
      </c>
      <c r="C394" s="159" t="str">
        <f>VLOOKUP(A394,Lists!A:D,4,FALSE)</f>
        <v>LSO</v>
      </c>
      <c r="D394" s="159" t="s">
        <v>639</v>
      </c>
      <c r="E394" s="159">
        <v>0</v>
      </c>
      <c r="F394" s="159" t="s">
        <v>941</v>
      </c>
      <c r="G394" s="159"/>
      <c r="H394" s="151" t="b">
        <f t="shared" si="12"/>
        <v>0</v>
      </c>
      <c r="I394" s="162"/>
      <c r="J394" s="159"/>
      <c r="K394" s="151" t="str">
        <f t="shared" si="13"/>
        <v>LSO002Interference into implementation of humanitarian activities</v>
      </c>
      <c r="L394" s="163">
        <v>43495</v>
      </c>
    </row>
    <row r="395" spans="1:12" ht="15.6" thickTop="1" thickBot="1" x14ac:dyDescent="0.35">
      <c r="A395" s="156" t="s">
        <v>1308</v>
      </c>
      <c r="B395" s="157" t="str">
        <f>VLOOKUP(A395,Lists!A:B,2,FALSE)</f>
        <v>LSO002</v>
      </c>
      <c r="C395" s="157" t="str">
        <f>VLOOKUP(A395,Lists!A:D,4,FALSE)</f>
        <v>LSO</v>
      </c>
      <c r="D395" s="157" t="s">
        <v>640</v>
      </c>
      <c r="E395" s="157">
        <v>0</v>
      </c>
      <c r="F395" s="157" t="s">
        <v>941</v>
      </c>
      <c r="G395" s="157"/>
      <c r="H395" s="151" t="b">
        <f t="shared" si="12"/>
        <v>0</v>
      </c>
      <c r="I395" s="161"/>
      <c r="J395" s="157"/>
      <c r="K395" s="151" t="str">
        <f t="shared" si="13"/>
        <v>LSO002Violence against personnel, facilities and assets</v>
      </c>
      <c r="L395" s="165">
        <v>43495</v>
      </c>
    </row>
    <row r="396" spans="1:12" ht="15.6" thickTop="1" thickBot="1" x14ac:dyDescent="0.35">
      <c r="A396" s="158" t="s">
        <v>1308</v>
      </c>
      <c r="B396" s="159" t="str">
        <f>VLOOKUP(A396,Lists!A:B,2,FALSE)</f>
        <v>LSO002</v>
      </c>
      <c r="C396" s="159" t="str">
        <f>VLOOKUP(A396,Lists!A:D,4,FALSE)</f>
        <v>LSO</v>
      </c>
      <c r="D396" s="159" t="s">
        <v>641</v>
      </c>
      <c r="E396" s="159">
        <v>0</v>
      </c>
      <c r="F396" s="159" t="s">
        <v>941</v>
      </c>
      <c r="G396" s="159"/>
      <c r="H396" s="151" t="b">
        <f t="shared" si="12"/>
        <v>0</v>
      </c>
      <c r="I396" s="162"/>
      <c r="J396" s="159"/>
      <c r="K396" s="151" t="str">
        <f t="shared" si="13"/>
        <v>LSO002Denial of existence of humanitarian needs or entitlements to assistance</v>
      </c>
      <c r="L396" s="163">
        <v>43495</v>
      </c>
    </row>
    <row r="397" spans="1:12" ht="15.6" thickTop="1" thickBot="1" x14ac:dyDescent="0.35">
      <c r="A397" s="156" t="s">
        <v>1308</v>
      </c>
      <c r="B397" s="157" t="str">
        <f>VLOOKUP(A397,Lists!A:B,2,FALSE)</f>
        <v>LSO002</v>
      </c>
      <c r="C397" s="157" t="str">
        <f>VLOOKUP(A397,Lists!A:D,4,FALSE)</f>
        <v>LSO</v>
      </c>
      <c r="D397" s="157" t="s">
        <v>642</v>
      </c>
      <c r="E397" s="157">
        <v>0</v>
      </c>
      <c r="F397" s="157" t="s">
        <v>941</v>
      </c>
      <c r="G397" s="157"/>
      <c r="H397" s="151" t="b">
        <f t="shared" si="12"/>
        <v>0</v>
      </c>
      <c r="I397" s="161"/>
      <c r="J397" s="157"/>
      <c r="K397" s="151" t="str">
        <f t="shared" si="13"/>
        <v>LSO002Restriction and obstruction of access to services and assistance</v>
      </c>
      <c r="L397" s="165">
        <v>43495</v>
      </c>
    </row>
    <row r="398" spans="1:12" ht="15.6" thickTop="1" thickBot="1" x14ac:dyDescent="0.35">
      <c r="A398" s="158" t="s">
        <v>1308</v>
      </c>
      <c r="B398" s="159" t="str">
        <f>VLOOKUP(A398,Lists!A:B,2,FALSE)</f>
        <v>LSO002</v>
      </c>
      <c r="C398" s="159" t="str">
        <f>VLOOKUP(A398,Lists!A:D,4,FALSE)</f>
        <v>LSO</v>
      </c>
      <c r="D398" s="159" t="s">
        <v>643</v>
      </c>
      <c r="E398" s="159">
        <v>0</v>
      </c>
      <c r="F398" s="159" t="s">
        <v>941</v>
      </c>
      <c r="G398" s="159"/>
      <c r="H398" s="151" t="b">
        <f t="shared" si="12"/>
        <v>0</v>
      </c>
      <c r="I398" s="162"/>
      <c r="J398" s="159"/>
      <c r="K398" s="151" t="str">
        <f t="shared" si="13"/>
        <v>LSO002Ongoing insecurity/hostilities affecting humanitarian assistance</v>
      </c>
      <c r="L398" s="163">
        <v>43495</v>
      </c>
    </row>
    <row r="399" spans="1:12" ht="15.6" thickTop="1" thickBot="1" x14ac:dyDescent="0.35">
      <c r="A399" s="156" t="s">
        <v>1308</v>
      </c>
      <c r="B399" s="157" t="str">
        <f>VLOOKUP(A399,Lists!A:B,2,FALSE)</f>
        <v>LSO002</v>
      </c>
      <c r="C399" s="157" t="str">
        <f>VLOOKUP(A399,Lists!A:D,4,FALSE)</f>
        <v>LSO</v>
      </c>
      <c r="D399" s="157" t="s">
        <v>644</v>
      </c>
      <c r="E399" s="157">
        <v>0</v>
      </c>
      <c r="F399" s="157" t="s">
        <v>941</v>
      </c>
      <c r="G399" s="157"/>
      <c r="H399" s="151" t="b">
        <f t="shared" si="12"/>
        <v>0</v>
      </c>
      <c r="I399" s="161"/>
      <c r="J399" s="157"/>
      <c r="K399" s="151" t="str">
        <f t="shared" si="13"/>
        <v xml:space="preserve">LSO002Presence of mines and improvised explosive devices </v>
      </c>
      <c r="L399" s="165">
        <v>43495</v>
      </c>
    </row>
    <row r="400" spans="1:12" ht="15.6" thickTop="1" thickBot="1" x14ac:dyDescent="0.35">
      <c r="A400" s="158" t="s">
        <v>1308</v>
      </c>
      <c r="B400" s="159" t="str">
        <f>VLOOKUP(A400,Lists!A:B,2,FALSE)</f>
        <v>LSO002</v>
      </c>
      <c r="C400" s="159" t="str">
        <f>VLOOKUP(A400,Lists!A:D,4,FALSE)</f>
        <v>LSO</v>
      </c>
      <c r="D400" s="159" t="s">
        <v>645</v>
      </c>
      <c r="E400" s="159">
        <v>0</v>
      </c>
      <c r="F400" s="159" t="s">
        <v>941</v>
      </c>
      <c r="G400" s="159"/>
      <c r="H400" s="151" t="b">
        <f t="shared" si="12"/>
        <v>0</v>
      </c>
      <c r="I400" s="162"/>
      <c r="J400" s="159"/>
      <c r="K400" s="151" t="str">
        <f t="shared" si="13"/>
        <v>LSO002Physical constraints in the environment (obstacles related to terrain, climate, lack of infrastructure, etc.)</v>
      </c>
      <c r="L400" s="163">
        <v>43495</v>
      </c>
    </row>
    <row r="401" spans="1:12" ht="15.6" thickTop="1" thickBot="1" x14ac:dyDescent="0.35">
      <c r="A401" s="156" t="s">
        <v>1271</v>
      </c>
      <c r="B401" s="157" t="str">
        <f>VLOOKUP(A401,Lists!A:B,2,FALSE)</f>
        <v>SYR001</v>
      </c>
      <c r="C401" s="157" t="str">
        <f>VLOOKUP(A401,Lists!A:D,4,FALSE)</f>
        <v>SYR</v>
      </c>
      <c r="D401" s="157" t="s">
        <v>785</v>
      </c>
      <c r="E401" s="157">
        <v>14914268</v>
      </c>
      <c r="F401" s="157" t="s">
        <v>1141</v>
      </c>
      <c r="G401" s="157" t="s">
        <v>734</v>
      </c>
      <c r="H401" s="151">
        <f t="shared" si="12"/>
        <v>2</v>
      </c>
      <c r="I401" s="161" t="s">
        <v>1142</v>
      </c>
      <c r="J401" s="157" t="s">
        <v>1143</v>
      </c>
      <c r="K401" s="151" t="str">
        <f t="shared" si="13"/>
        <v>SYR001Total population in country</v>
      </c>
      <c r="L401" s="165">
        <v>43495</v>
      </c>
    </row>
    <row r="402" spans="1:12" ht="15.6" thickTop="1" thickBot="1" x14ac:dyDescent="0.35">
      <c r="A402" s="158" t="s">
        <v>1271</v>
      </c>
      <c r="B402" s="159" t="str">
        <f>VLOOKUP(A402,Lists!A:B,2,FALSE)</f>
        <v>SYR001</v>
      </c>
      <c r="C402" s="159" t="str">
        <f>VLOOKUP(A402,Lists!A:D,4,FALSE)</f>
        <v>SYR</v>
      </c>
      <c r="D402" s="159" t="s">
        <v>455</v>
      </c>
      <c r="E402" s="159">
        <v>185176</v>
      </c>
      <c r="F402" s="159" t="s">
        <v>1144</v>
      </c>
      <c r="G402" s="159" t="s">
        <v>734</v>
      </c>
      <c r="H402" s="151">
        <f t="shared" si="12"/>
        <v>2</v>
      </c>
      <c r="I402" s="162" t="s">
        <v>1145</v>
      </c>
      <c r="J402" s="159" t="s">
        <v>1146</v>
      </c>
      <c r="K402" s="151" t="str">
        <f t="shared" si="13"/>
        <v>SYR001Landmass affected by disaster</v>
      </c>
      <c r="L402" s="163">
        <v>43495</v>
      </c>
    </row>
    <row r="403" spans="1:12" ht="15.6" thickTop="1" thickBot="1" x14ac:dyDescent="0.35">
      <c r="A403" s="156" t="s">
        <v>1271</v>
      </c>
      <c r="B403" s="157" t="str">
        <f>VLOOKUP(A403,Lists!A:B,2,FALSE)</f>
        <v>SYR001</v>
      </c>
      <c r="C403" s="157" t="str">
        <f>VLOOKUP(A403,Lists!A:D,4,FALSE)</f>
        <v>SYR</v>
      </c>
      <c r="D403" s="157" t="s">
        <v>740</v>
      </c>
      <c r="E403" s="157">
        <v>14914268</v>
      </c>
      <c r="F403" s="157" t="s">
        <v>1141</v>
      </c>
      <c r="G403" s="157" t="s">
        <v>734</v>
      </c>
      <c r="H403" s="151">
        <f t="shared" si="12"/>
        <v>2</v>
      </c>
      <c r="I403" s="161" t="s">
        <v>1147</v>
      </c>
      <c r="J403" s="157" t="s">
        <v>1146</v>
      </c>
      <c r="K403" s="151" t="str">
        <f t="shared" si="13"/>
        <v>SYR001People exposed</v>
      </c>
      <c r="L403" s="165">
        <v>43495</v>
      </c>
    </row>
    <row r="404" spans="1:12" ht="15.6" thickTop="1" thickBot="1" x14ac:dyDescent="0.35">
      <c r="A404" s="158" t="s">
        <v>1271</v>
      </c>
      <c r="B404" s="159" t="str">
        <f>VLOOKUP(A404,Lists!A:B,2,FALSE)</f>
        <v>SYR001</v>
      </c>
      <c r="C404" s="159" t="str">
        <f>VLOOKUP(A404,Lists!A:D,4,FALSE)</f>
        <v>SYR</v>
      </c>
      <c r="D404" s="159" t="s">
        <v>742</v>
      </c>
      <c r="E404" s="159">
        <v>14914268</v>
      </c>
      <c r="F404" s="159" t="s">
        <v>1141</v>
      </c>
      <c r="G404" s="159" t="s">
        <v>734</v>
      </c>
      <c r="H404" s="151">
        <f t="shared" si="12"/>
        <v>2</v>
      </c>
      <c r="I404" s="162"/>
      <c r="J404" s="159" t="s">
        <v>1148</v>
      </c>
      <c r="K404" s="151" t="str">
        <f t="shared" si="13"/>
        <v>SYR001People affected by the crisis</v>
      </c>
      <c r="L404" s="163">
        <v>43495</v>
      </c>
    </row>
    <row r="405" spans="1:12" ht="15.6" thickTop="1" thickBot="1" x14ac:dyDescent="0.35">
      <c r="A405" s="156" t="s">
        <v>1271</v>
      </c>
      <c r="B405" s="157" t="str">
        <f>VLOOKUP(A405,Lists!A:B,2,FALSE)</f>
        <v>SYR001</v>
      </c>
      <c r="C405" s="157" t="str">
        <f>VLOOKUP(A405,Lists!A:D,4,FALSE)</f>
        <v>SYR</v>
      </c>
      <c r="D405" s="157" t="s">
        <v>470</v>
      </c>
      <c r="E405" s="157">
        <v>13419732</v>
      </c>
      <c r="F405" s="157" t="s">
        <v>1149</v>
      </c>
      <c r="G405" s="157"/>
      <c r="H405" s="151" t="b">
        <f t="shared" si="12"/>
        <v>0</v>
      </c>
      <c r="I405" s="161" t="s">
        <v>1150</v>
      </c>
      <c r="J405" s="157" t="s">
        <v>1151</v>
      </c>
      <c r="K405" s="151" t="str">
        <f t="shared" si="13"/>
        <v>SYR001Total # of crisis related displaced people</v>
      </c>
      <c r="L405" s="165">
        <v>43495</v>
      </c>
    </row>
    <row r="406" spans="1:12" ht="15.6" thickTop="1" thickBot="1" x14ac:dyDescent="0.35">
      <c r="A406" s="158" t="s">
        <v>1271</v>
      </c>
      <c r="B406" s="159" t="str">
        <f>VLOOKUP(A406,Lists!A:B,2,FALSE)</f>
        <v>SYR001</v>
      </c>
      <c r="C406" s="159" t="str">
        <f>VLOOKUP(A406,Lists!A:D,4,FALSE)</f>
        <v>SYR</v>
      </c>
      <c r="D406" s="159" t="s">
        <v>661</v>
      </c>
      <c r="E406" s="159" t="s">
        <v>445</v>
      </c>
      <c r="F406" s="159" t="s">
        <v>445</v>
      </c>
      <c r="G406" s="159"/>
      <c r="H406" s="151" t="b">
        <f t="shared" si="12"/>
        <v>0</v>
      </c>
      <c r="I406" s="162"/>
      <c r="J406" s="159" t="s">
        <v>1152</v>
      </c>
      <c r="K406" s="151" t="str">
        <f t="shared" si="13"/>
        <v>SYR001Total # of illness cases reported</v>
      </c>
      <c r="L406" s="163">
        <v>43495</v>
      </c>
    </row>
    <row r="407" spans="1:12" ht="15.6" thickTop="1" thickBot="1" x14ac:dyDescent="0.35">
      <c r="A407" s="156" t="s">
        <v>1271</v>
      </c>
      <c r="B407" s="157" t="str">
        <f>VLOOKUP(A407,Lists!A:B,2,FALSE)</f>
        <v>SYR001</v>
      </c>
      <c r="C407" s="157" t="str">
        <f>VLOOKUP(A407,Lists!A:D,4,FALSE)</f>
        <v>SYR</v>
      </c>
      <c r="D407" s="157" t="s">
        <v>743</v>
      </c>
      <c r="E407" s="157">
        <v>81547</v>
      </c>
      <c r="F407" s="157" t="s">
        <v>1154</v>
      </c>
      <c r="G407" s="157" t="s">
        <v>734</v>
      </c>
      <c r="H407" s="151">
        <f t="shared" si="12"/>
        <v>2</v>
      </c>
      <c r="I407" s="161" t="s">
        <v>1153</v>
      </c>
      <c r="J407" s="157" t="s">
        <v>1155</v>
      </c>
      <c r="K407" s="151" t="str">
        <f t="shared" si="13"/>
        <v>SYR001Crisis related Injuries</v>
      </c>
      <c r="L407" s="165">
        <v>43495</v>
      </c>
    </row>
    <row r="408" spans="1:12" ht="15.6" thickTop="1" thickBot="1" x14ac:dyDescent="0.35">
      <c r="A408" s="158" t="s">
        <v>1271</v>
      </c>
      <c r="B408" s="159" t="str">
        <f>VLOOKUP(A408,Lists!A:B,2,FALSE)</f>
        <v>SYR001</v>
      </c>
      <c r="C408" s="159" t="str">
        <f>VLOOKUP(A408,Lists!A:D,4,FALSE)</f>
        <v>SYR</v>
      </c>
      <c r="D408" s="159" t="s">
        <v>663</v>
      </c>
      <c r="E408" s="159">
        <v>2568</v>
      </c>
      <c r="F408" s="159" t="s">
        <v>1156</v>
      </c>
      <c r="G408" s="159" t="s">
        <v>734</v>
      </c>
      <c r="H408" s="151">
        <f t="shared" si="12"/>
        <v>2</v>
      </c>
      <c r="I408" s="162" t="s">
        <v>1157</v>
      </c>
      <c r="J408" s="159" t="s">
        <v>1158</v>
      </c>
      <c r="K408" s="151" t="str">
        <f t="shared" si="13"/>
        <v>SYR001Crisis related fatalities</v>
      </c>
      <c r="L408" s="163">
        <v>43495</v>
      </c>
    </row>
    <row r="409" spans="1:12" ht="15.6" thickTop="1" thickBot="1" x14ac:dyDescent="0.35">
      <c r="A409" s="156" t="s">
        <v>1271</v>
      </c>
      <c r="B409" s="157" t="str">
        <f>VLOOKUP(A409,Lists!A:B,2,FALSE)</f>
        <v>SYR001</v>
      </c>
      <c r="C409" s="157" t="str">
        <f>VLOOKUP(A409,Lists!A:D,4,FALSE)</f>
        <v>SYR</v>
      </c>
      <c r="D409" s="157" t="s">
        <v>768</v>
      </c>
      <c r="E409" s="157">
        <v>2568</v>
      </c>
      <c r="F409" s="157" t="s">
        <v>1156</v>
      </c>
      <c r="G409" s="157" t="s">
        <v>734</v>
      </c>
      <c r="H409" s="151">
        <f t="shared" si="12"/>
        <v>2</v>
      </c>
      <c r="I409" s="161" t="s">
        <v>1157</v>
      </c>
      <c r="J409" s="157" t="s">
        <v>1159</v>
      </c>
      <c r="K409" s="151" t="str">
        <f t="shared" si="13"/>
        <v>SYR001People killed in all crises</v>
      </c>
      <c r="L409" s="165">
        <v>43495</v>
      </c>
    </row>
    <row r="410" spans="1:12" ht="15.6" thickTop="1" thickBot="1" x14ac:dyDescent="0.35">
      <c r="A410" s="158" t="s">
        <v>1271</v>
      </c>
      <c r="B410" s="159" t="str">
        <f>VLOOKUP(A410,Lists!A:B,2,FALSE)</f>
        <v>SYR001</v>
      </c>
      <c r="C410" s="159" t="str">
        <f>VLOOKUP(A410,Lists!A:D,4,FALSE)</f>
        <v>SYR</v>
      </c>
      <c r="D410" s="159" t="s">
        <v>459</v>
      </c>
      <c r="E410" s="159">
        <v>800000</v>
      </c>
      <c r="F410" s="159" t="s">
        <v>1160</v>
      </c>
      <c r="G410" s="159" t="s">
        <v>734</v>
      </c>
      <c r="H410" s="151">
        <f t="shared" si="12"/>
        <v>2</v>
      </c>
      <c r="I410" s="162" t="s">
        <v>1161</v>
      </c>
      <c r="J410" s="159" t="s">
        <v>1162</v>
      </c>
      <c r="K410" s="151" t="str">
        <f t="shared" si="13"/>
        <v>SYR001Building partially damaged</v>
      </c>
      <c r="L410" s="163">
        <v>43495</v>
      </c>
    </row>
    <row r="411" spans="1:12" ht="15.6" thickTop="1" thickBot="1" x14ac:dyDescent="0.35">
      <c r="A411" s="156" t="s">
        <v>1271</v>
      </c>
      <c r="B411" s="157" t="str">
        <f>VLOOKUP(A411,Lists!A:B,2,FALSE)</f>
        <v>SYR001</v>
      </c>
      <c r="C411" s="157" t="str">
        <f>VLOOKUP(A411,Lists!A:D,4,FALSE)</f>
        <v>SYR</v>
      </c>
      <c r="D411" s="157" t="s">
        <v>460</v>
      </c>
      <c r="E411" s="157">
        <v>400000</v>
      </c>
      <c r="F411" s="157" t="s">
        <v>1160</v>
      </c>
      <c r="G411" s="157" t="s">
        <v>734</v>
      </c>
      <c r="H411" s="151">
        <f t="shared" si="12"/>
        <v>2</v>
      </c>
      <c r="I411" s="161" t="s">
        <v>1161</v>
      </c>
      <c r="J411" s="157" t="s">
        <v>1162</v>
      </c>
      <c r="K411" s="151" t="str">
        <f t="shared" si="13"/>
        <v>SYR001Building totally damaged</v>
      </c>
      <c r="L411" s="165">
        <v>43495</v>
      </c>
    </row>
    <row r="412" spans="1:12" ht="15.6" thickTop="1" thickBot="1" x14ac:dyDescent="0.35">
      <c r="A412" s="158" t="s">
        <v>1271</v>
      </c>
      <c r="B412" s="159" t="str">
        <f>VLOOKUP(A412,Lists!A:B,2,FALSE)</f>
        <v>SYR001</v>
      </c>
      <c r="C412" s="159" t="str">
        <f>VLOOKUP(A412,Lists!A:D,4,FALSE)</f>
        <v>SYR</v>
      </c>
      <c r="D412" s="159" t="s">
        <v>745</v>
      </c>
      <c r="E412" s="159">
        <v>226000</v>
      </c>
      <c r="F412" s="159" t="s">
        <v>1163</v>
      </c>
      <c r="G412" s="159" t="s">
        <v>734</v>
      </c>
      <c r="H412" s="151">
        <f t="shared" si="12"/>
        <v>2</v>
      </c>
      <c r="I412" s="162" t="s">
        <v>1164</v>
      </c>
      <c r="J412" s="159" t="s">
        <v>1165</v>
      </c>
      <c r="K412" s="151" t="str">
        <f t="shared" si="13"/>
        <v>SYR001Economic Losses</v>
      </c>
      <c r="L412" s="163">
        <v>43495</v>
      </c>
    </row>
    <row r="413" spans="1:12" ht="15.6" thickTop="1" thickBot="1" x14ac:dyDescent="0.35">
      <c r="A413" s="156" t="s">
        <v>1271</v>
      </c>
      <c r="B413" s="157" t="str">
        <f>VLOOKUP(A413,Lists!A:B,2,FALSE)</f>
        <v>SYR001</v>
      </c>
      <c r="C413" s="157" t="str">
        <f>VLOOKUP(A413,Lists!A:D,4,FALSE)</f>
        <v>SYR</v>
      </c>
      <c r="D413" s="157" t="s">
        <v>755</v>
      </c>
      <c r="E413" s="157">
        <v>13100000</v>
      </c>
      <c r="F413" s="157" t="s">
        <v>1166</v>
      </c>
      <c r="G413" s="157" t="s">
        <v>734</v>
      </c>
      <c r="H413" s="151">
        <f t="shared" si="12"/>
        <v>2</v>
      </c>
      <c r="I413" s="161" t="s">
        <v>1168</v>
      </c>
      <c r="J413" s="157"/>
      <c r="K413" s="151" t="str">
        <f t="shared" si="13"/>
        <v>SYR001People in Need</v>
      </c>
      <c r="L413" s="165">
        <v>43495</v>
      </c>
    </row>
    <row r="414" spans="1:12" ht="15.6" thickTop="1" thickBot="1" x14ac:dyDescent="0.35">
      <c r="A414" s="158" t="s">
        <v>1271</v>
      </c>
      <c r="B414" s="159" t="str">
        <f>VLOOKUP(A414,Lists!A:B,2,FALSE)</f>
        <v>SYR001</v>
      </c>
      <c r="C414" s="159" t="str">
        <f>VLOOKUP(A414,Lists!A:D,4,FALSE)</f>
        <v>SYR</v>
      </c>
      <c r="D414" s="159" t="s">
        <v>761</v>
      </c>
      <c r="E414" s="159">
        <v>15053</v>
      </c>
      <c r="F414" s="159" t="s">
        <v>1166</v>
      </c>
      <c r="G414" s="159" t="s">
        <v>734</v>
      </c>
      <c r="H414" s="151">
        <f t="shared" si="12"/>
        <v>2</v>
      </c>
      <c r="I414" s="162" t="s">
        <v>1168</v>
      </c>
      <c r="J414" s="159" t="s">
        <v>1167</v>
      </c>
      <c r="K414" s="151" t="str">
        <f t="shared" si="13"/>
        <v>SYR001People facing minimal humanitarian needs (level 1)</v>
      </c>
      <c r="L414" s="163">
        <v>43495</v>
      </c>
    </row>
    <row r="415" spans="1:12" ht="15.6" thickTop="1" thickBot="1" x14ac:dyDescent="0.35">
      <c r="A415" s="156" t="s">
        <v>1271</v>
      </c>
      <c r="B415" s="157" t="str">
        <f>VLOOKUP(A415,Lists!A:B,2,FALSE)</f>
        <v>SYR001</v>
      </c>
      <c r="C415" s="157" t="str">
        <f>VLOOKUP(A415,Lists!A:D,4,FALSE)</f>
        <v>SYR</v>
      </c>
      <c r="D415" s="157" t="s">
        <v>760</v>
      </c>
      <c r="E415" s="157">
        <v>1398862</v>
      </c>
      <c r="F415" s="157" t="s">
        <v>1166</v>
      </c>
      <c r="G415" s="157" t="s">
        <v>734</v>
      </c>
      <c r="H415" s="151">
        <f t="shared" si="12"/>
        <v>2</v>
      </c>
      <c r="I415" s="161" t="s">
        <v>1168</v>
      </c>
      <c r="J415" s="157" t="s">
        <v>1167</v>
      </c>
      <c r="K415" s="151" t="str">
        <f t="shared" si="13"/>
        <v>SYR001People facing stressed humanitarian needs (level 2)</v>
      </c>
      <c r="L415" s="165">
        <v>43495</v>
      </c>
    </row>
    <row r="416" spans="1:12" ht="15.6" thickTop="1" thickBot="1" x14ac:dyDescent="0.35">
      <c r="A416" s="158" t="s">
        <v>1271</v>
      </c>
      <c r="B416" s="159" t="str">
        <f>VLOOKUP(A416,Lists!A:B,2,FALSE)</f>
        <v>SYR001</v>
      </c>
      <c r="C416" s="159" t="str">
        <f>VLOOKUP(A416,Lists!A:D,4,FALSE)</f>
        <v>SYR</v>
      </c>
      <c r="D416" s="159" t="s">
        <v>763</v>
      </c>
      <c r="E416" s="159">
        <v>6381570</v>
      </c>
      <c r="F416" s="159" t="s">
        <v>1166</v>
      </c>
      <c r="G416" s="159" t="s">
        <v>734</v>
      </c>
      <c r="H416" s="151">
        <f t="shared" si="12"/>
        <v>2</v>
      </c>
      <c r="I416" s="162" t="s">
        <v>1168</v>
      </c>
      <c r="J416" s="159" t="s">
        <v>1167</v>
      </c>
      <c r="K416" s="151" t="str">
        <f t="shared" si="13"/>
        <v>SYR001People  facing moderate humanitarian needs (level 3)</v>
      </c>
      <c r="L416" s="163">
        <v>43495</v>
      </c>
    </row>
    <row r="417" spans="1:12" ht="15.6" thickTop="1" thickBot="1" x14ac:dyDescent="0.35">
      <c r="A417" s="156" t="s">
        <v>1271</v>
      </c>
      <c r="B417" s="157" t="str">
        <f>VLOOKUP(A417,Lists!A:B,2,FALSE)</f>
        <v>SYR001</v>
      </c>
      <c r="C417" s="157" t="str">
        <f>VLOOKUP(A417,Lists!A:D,4,FALSE)</f>
        <v>SYR</v>
      </c>
      <c r="D417" s="157" t="s">
        <v>765</v>
      </c>
      <c r="E417" s="157">
        <v>4307410</v>
      </c>
      <c r="F417" s="157" t="s">
        <v>1166</v>
      </c>
      <c r="G417" s="157" t="s">
        <v>734</v>
      </c>
      <c r="H417" s="151">
        <f t="shared" si="12"/>
        <v>2</v>
      </c>
      <c r="I417" s="161" t="s">
        <v>1168</v>
      </c>
      <c r="J417" s="157" t="s">
        <v>1167</v>
      </c>
      <c r="K417" s="151" t="str">
        <f t="shared" si="13"/>
        <v>SYR001People facing severe humanitarian needs (level 4)</v>
      </c>
      <c r="L417" s="165">
        <v>43495</v>
      </c>
    </row>
    <row r="418" spans="1:12" ht="15.6" thickTop="1" thickBot="1" x14ac:dyDescent="0.35">
      <c r="A418" s="158" t="s">
        <v>1271</v>
      </c>
      <c r="B418" s="159" t="str">
        <f>VLOOKUP(A418,Lists!A:B,2,FALSE)</f>
        <v>SYR001</v>
      </c>
      <c r="C418" s="159" t="str">
        <f>VLOOKUP(A418,Lists!A:D,4,FALSE)</f>
        <v>SYR</v>
      </c>
      <c r="D418" s="159" t="s">
        <v>766</v>
      </c>
      <c r="E418" s="159">
        <v>936803</v>
      </c>
      <c r="F418" s="159" t="s">
        <v>1166</v>
      </c>
      <c r="G418" s="159" t="s">
        <v>734</v>
      </c>
      <c r="H418" s="151">
        <f t="shared" si="12"/>
        <v>2</v>
      </c>
      <c r="I418" s="162" t="s">
        <v>1168</v>
      </c>
      <c r="J418" s="159" t="s">
        <v>1167</v>
      </c>
      <c r="K418" s="151" t="str">
        <f t="shared" si="13"/>
        <v>SYR001People facing extreme humanitarian needs (level 5)</v>
      </c>
      <c r="L418" s="163">
        <v>43495</v>
      </c>
    </row>
    <row r="419" spans="1:12" ht="15.6" thickTop="1" thickBot="1" x14ac:dyDescent="0.35">
      <c r="A419" s="156" t="s">
        <v>1271</v>
      </c>
      <c r="B419" s="157" t="str">
        <f>VLOOKUP(A419,Lists!A:B,2,FALSE)</f>
        <v>SYR001</v>
      </c>
      <c r="C419" s="157" t="str">
        <f>VLOOKUP(A419,Lists!A:D,4,FALSE)</f>
        <v>SYR</v>
      </c>
      <c r="D419" s="157" t="s">
        <v>680</v>
      </c>
      <c r="E419" s="157">
        <v>5</v>
      </c>
      <c r="F419" s="157"/>
      <c r="G419" s="157"/>
      <c r="H419" s="151" t="b">
        <f t="shared" si="12"/>
        <v>0</v>
      </c>
      <c r="I419" s="161"/>
      <c r="J419" s="157" t="s">
        <v>1169</v>
      </c>
      <c r="K419" s="151" t="str">
        <f t="shared" si="13"/>
        <v>SYR001Crisis affected groups</v>
      </c>
      <c r="L419" s="165">
        <v>43495</v>
      </c>
    </row>
    <row r="420" spans="1:12" ht="15.6" thickTop="1" thickBot="1" x14ac:dyDescent="0.35">
      <c r="A420" s="158" t="s">
        <v>1271</v>
      </c>
      <c r="B420" s="159" t="str">
        <f>VLOOKUP(A420,Lists!A:B,2,FALSE)</f>
        <v>SYR001</v>
      </c>
      <c r="C420" s="159" t="str">
        <f>VLOOKUP(A420,Lists!A:D,4,FALSE)</f>
        <v>SYR</v>
      </c>
      <c r="D420" s="159" t="s">
        <v>683</v>
      </c>
      <c r="E420" s="159" t="s">
        <v>445</v>
      </c>
      <c r="F420" s="159"/>
      <c r="G420" s="159"/>
      <c r="H420" s="151" t="b">
        <f t="shared" si="12"/>
        <v>0</v>
      </c>
      <c r="I420" s="162"/>
      <c r="J420" s="159" t="s">
        <v>1170</v>
      </c>
      <c r="K420" s="151" t="str">
        <f t="shared" si="13"/>
        <v>SYR001People facing limited access constraints</v>
      </c>
      <c r="L420" s="163">
        <v>43495</v>
      </c>
    </row>
    <row r="421" spans="1:12" ht="15.6" thickTop="1" thickBot="1" x14ac:dyDescent="0.35">
      <c r="A421" s="156" t="s">
        <v>1271</v>
      </c>
      <c r="B421" s="157" t="str">
        <f>VLOOKUP(A421,Lists!A:B,2,FALSE)</f>
        <v>SYR001</v>
      </c>
      <c r="C421" s="157" t="str">
        <f>VLOOKUP(A421,Lists!A:D,4,FALSE)</f>
        <v>SYR</v>
      </c>
      <c r="D421" s="157" t="s">
        <v>684</v>
      </c>
      <c r="E421" s="157">
        <v>1160000</v>
      </c>
      <c r="F421" s="157" t="s">
        <v>1171</v>
      </c>
      <c r="G421" s="157" t="s">
        <v>734</v>
      </c>
      <c r="H421" s="151">
        <f t="shared" si="12"/>
        <v>2</v>
      </c>
      <c r="I421" s="161" t="s">
        <v>1172</v>
      </c>
      <c r="J421" s="157" t="s">
        <v>1209</v>
      </c>
      <c r="K421" s="151" t="str">
        <f t="shared" si="13"/>
        <v>SYR001People facing restricted access constraints</v>
      </c>
      <c r="L421" s="165">
        <v>43495</v>
      </c>
    </row>
    <row r="422" spans="1:12" ht="15.6" thickTop="1" thickBot="1" x14ac:dyDescent="0.35">
      <c r="A422" s="158" t="s">
        <v>1271</v>
      </c>
      <c r="B422" s="159" t="str">
        <f>VLOOKUP(A422,Lists!A:B,2,FALSE)</f>
        <v>SYR001</v>
      </c>
      <c r="C422" s="159" t="str">
        <f>VLOOKUP(A422,Lists!A:D,4,FALSE)</f>
        <v>SYR</v>
      </c>
      <c r="D422" s="159" t="s">
        <v>637</v>
      </c>
      <c r="E422" s="159">
        <v>2</v>
      </c>
      <c r="F422" s="159" t="s">
        <v>1174</v>
      </c>
      <c r="G422" s="159" t="s">
        <v>734</v>
      </c>
      <c r="H422" s="151">
        <f t="shared" si="12"/>
        <v>2</v>
      </c>
      <c r="I422" s="162" t="s">
        <v>1173</v>
      </c>
      <c r="J422" s="159"/>
      <c r="K422" s="151" t="str">
        <f t="shared" si="13"/>
        <v>SYR001Impediments to entry into country (bureaucratic and administrative)</v>
      </c>
      <c r="L422" s="163">
        <v>43495</v>
      </c>
    </row>
    <row r="423" spans="1:12" ht="15.6" thickTop="1" thickBot="1" x14ac:dyDescent="0.35">
      <c r="A423" s="156" t="s">
        <v>1271</v>
      </c>
      <c r="B423" s="157" t="str">
        <f>VLOOKUP(A423,Lists!A:B,2,FALSE)</f>
        <v>SYR001</v>
      </c>
      <c r="C423" s="157" t="str">
        <f>VLOOKUP(A423,Lists!A:D,4,FALSE)</f>
        <v>SYR</v>
      </c>
      <c r="D423" s="157" t="s">
        <v>638</v>
      </c>
      <c r="E423" s="157">
        <v>3</v>
      </c>
      <c r="F423" s="157" t="s">
        <v>1174</v>
      </c>
      <c r="G423" s="157" t="s">
        <v>734</v>
      </c>
      <c r="H423" s="151">
        <f t="shared" si="12"/>
        <v>2</v>
      </c>
      <c r="I423" s="161" t="s">
        <v>1173</v>
      </c>
      <c r="J423" s="157"/>
      <c r="K423" s="151" t="str">
        <f t="shared" si="13"/>
        <v>SYR001Restriction of movement (impediments to freedom of movement and/or administrative restrictions)</v>
      </c>
      <c r="L423" s="165">
        <v>43495</v>
      </c>
    </row>
    <row r="424" spans="1:12" ht="15.6" thickTop="1" thickBot="1" x14ac:dyDescent="0.35">
      <c r="A424" s="158" t="s">
        <v>1271</v>
      </c>
      <c r="B424" s="159" t="str">
        <f>VLOOKUP(A424,Lists!A:B,2,FALSE)</f>
        <v>SYR001</v>
      </c>
      <c r="C424" s="159" t="str">
        <f>VLOOKUP(A424,Lists!A:D,4,FALSE)</f>
        <v>SYR</v>
      </c>
      <c r="D424" s="159" t="s">
        <v>639</v>
      </c>
      <c r="E424" s="159">
        <v>2</v>
      </c>
      <c r="F424" s="159" t="s">
        <v>1174</v>
      </c>
      <c r="G424" s="159" t="s">
        <v>734</v>
      </c>
      <c r="H424" s="151">
        <f t="shared" si="12"/>
        <v>2</v>
      </c>
      <c r="I424" s="162" t="s">
        <v>1173</v>
      </c>
      <c r="J424" s="159"/>
      <c r="K424" s="151" t="str">
        <f t="shared" si="13"/>
        <v>SYR001Interference into implementation of humanitarian activities</v>
      </c>
      <c r="L424" s="163">
        <v>43495</v>
      </c>
    </row>
    <row r="425" spans="1:12" ht="15.6" thickTop="1" thickBot="1" x14ac:dyDescent="0.35">
      <c r="A425" s="156" t="s">
        <v>1271</v>
      </c>
      <c r="B425" s="157" t="str">
        <f>VLOOKUP(A425,Lists!A:B,2,FALSE)</f>
        <v>SYR001</v>
      </c>
      <c r="C425" s="157" t="str">
        <f>VLOOKUP(A425,Lists!A:D,4,FALSE)</f>
        <v>SYR</v>
      </c>
      <c r="D425" s="157" t="s">
        <v>640</v>
      </c>
      <c r="E425" s="157">
        <v>3</v>
      </c>
      <c r="F425" s="157" t="s">
        <v>1174</v>
      </c>
      <c r="G425" s="157" t="s">
        <v>734</v>
      </c>
      <c r="H425" s="151">
        <f t="shared" si="12"/>
        <v>2</v>
      </c>
      <c r="I425" s="161" t="s">
        <v>1173</v>
      </c>
      <c r="J425" s="157"/>
      <c r="K425" s="151" t="str">
        <f t="shared" si="13"/>
        <v>SYR001Violence against personnel, facilities and assets</v>
      </c>
      <c r="L425" s="165">
        <v>43495</v>
      </c>
    </row>
    <row r="426" spans="1:12" ht="15.6" thickTop="1" thickBot="1" x14ac:dyDescent="0.35">
      <c r="A426" s="158" t="s">
        <v>1271</v>
      </c>
      <c r="B426" s="159" t="str">
        <f>VLOOKUP(A426,Lists!A:B,2,FALSE)</f>
        <v>SYR001</v>
      </c>
      <c r="C426" s="159" t="str">
        <f>VLOOKUP(A426,Lists!A:D,4,FALSE)</f>
        <v>SYR</v>
      </c>
      <c r="D426" s="159" t="s">
        <v>641</v>
      </c>
      <c r="E426" s="159">
        <v>2</v>
      </c>
      <c r="F426" s="159" t="s">
        <v>1174</v>
      </c>
      <c r="G426" s="159" t="s">
        <v>734</v>
      </c>
      <c r="H426" s="151">
        <f t="shared" si="12"/>
        <v>2</v>
      </c>
      <c r="I426" s="162" t="s">
        <v>1173</v>
      </c>
      <c r="J426" s="159"/>
      <c r="K426" s="151" t="str">
        <f t="shared" si="13"/>
        <v>SYR001Denial of existence of humanitarian needs or entitlements to assistance</v>
      </c>
      <c r="L426" s="163">
        <v>43495</v>
      </c>
    </row>
    <row r="427" spans="1:12" ht="15.6" thickTop="1" thickBot="1" x14ac:dyDescent="0.35">
      <c r="A427" s="156" t="s">
        <v>1271</v>
      </c>
      <c r="B427" s="157" t="str">
        <f>VLOOKUP(A427,Lists!A:B,2,FALSE)</f>
        <v>SYR001</v>
      </c>
      <c r="C427" s="157" t="str">
        <f>VLOOKUP(A427,Lists!A:D,4,FALSE)</f>
        <v>SYR</v>
      </c>
      <c r="D427" s="157" t="s">
        <v>642</v>
      </c>
      <c r="E427" s="157">
        <v>2</v>
      </c>
      <c r="F427" s="157" t="s">
        <v>1174</v>
      </c>
      <c r="G427" s="157" t="s">
        <v>734</v>
      </c>
      <c r="H427" s="151">
        <f t="shared" si="12"/>
        <v>2</v>
      </c>
      <c r="I427" s="161" t="s">
        <v>1173</v>
      </c>
      <c r="J427" s="157"/>
      <c r="K427" s="151" t="str">
        <f t="shared" si="13"/>
        <v>SYR001Restriction and obstruction of access to services and assistance</v>
      </c>
      <c r="L427" s="165">
        <v>43495</v>
      </c>
    </row>
    <row r="428" spans="1:12" ht="15.6" thickTop="1" thickBot="1" x14ac:dyDescent="0.35">
      <c r="A428" s="158" t="s">
        <v>1271</v>
      </c>
      <c r="B428" s="159" t="str">
        <f>VLOOKUP(A428,Lists!A:B,2,FALSE)</f>
        <v>SYR001</v>
      </c>
      <c r="C428" s="159" t="str">
        <f>VLOOKUP(A428,Lists!A:D,4,FALSE)</f>
        <v>SYR</v>
      </c>
      <c r="D428" s="159" t="s">
        <v>643</v>
      </c>
      <c r="E428" s="159">
        <v>3</v>
      </c>
      <c r="F428" s="159" t="s">
        <v>1174</v>
      </c>
      <c r="G428" s="159" t="s">
        <v>734</v>
      </c>
      <c r="H428" s="151">
        <f t="shared" si="12"/>
        <v>2</v>
      </c>
      <c r="I428" s="162" t="s">
        <v>1173</v>
      </c>
      <c r="J428" s="159"/>
      <c r="K428" s="151" t="str">
        <f t="shared" si="13"/>
        <v>SYR001Ongoing insecurity/hostilities affecting humanitarian assistance</v>
      </c>
      <c r="L428" s="163">
        <v>43495</v>
      </c>
    </row>
    <row r="429" spans="1:12" ht="15.6" thickTop="1" thickBot="1" x14ac:dyDescent="0.35">
      <c r="A429" s="156" t="s">
        <v>1271</v>
      </c>
      <c r="B429" s="157" t="str">
        <f>VLOOKUP(A429,Lists!A:B,2,FALSE)</f>
        <v>SYR001</v>
      </c>
      <c r="C429" s="157" t="str">
        <f>VLOOKUP(A429,Lists!A:D,4,FALSE)</f>
        <v>SYR</v>
      </c>
      <c r="D429" s="157" t="s">
        <v>644</v>
      </c>
      <c r="E429" s="157">
        <v>3</v>
      </c>
      <c r="F429" s="157" t="s">
        <v>1174</v>
      </c>
      <c r="G429" s="157" t="s">
        <v>734</v>
      </c>
      <c r="H429" s="151">
        <f t="shared" si="12"/>
        <v>2</v>
      </c>
      <c r="I429" s="161" t="s">
        <v>1173</v>
      </c>
      <c r="J429" s="157"/>
      <c r="K429" s="151" t="str">
        <f t="shared" si="13"/>
        <v xml:space="preserve">SYR001Presence of mines and improvised explosive devices </v>
      </c>
      <c r="L429" s="165">
        <v>43495</v>
      </c>
    </row>
    <row r="430" spans="1:12" ht="15.6" thickTop="1" thickBot="1" x14ac:dyDescent="0.35">
      <c r="A430" s="158" t="s">
        <v>1271</v>
      </c>
      <c r="B430" s="159" t="str">
        <f>VLOOKUP(A430,Lists!A:B,2,FALSE)</f>
        <v>SYR001</v>
      </c>
      <c r="C430" s="159" t="str">
        <f>VLOOKUP(A430,Lists!A:D,4,FALSE)</f>
        <v>SYR</v>
      </c>
      <c r="D430" s="159" t="s">
        <v>645</v>
      </c>
      <c r="E430" s="159">
        <v>2</v>
      </c>
      <c r="F430" s="159" t="s">
        <v>1174</v>
      </c>
      <c r="G430" s="159" t="s">
        <v>734</v>
      </c>
      <c r="H430" s="151">
        <f t="shared" si="12"/>
        <v>2</v>
      </c>
      <c r="I430" s="162" t="s">
        <v>1173</v>
      </c>
      <c r="J430" s="159"/>
      <c r="K430" s="151" t="str">
        <f t="shared" si="13"/>
        <v>SYR001Physical constraints in the environment (obstacles related to terrain, climate, lack of infrastructure, etc.)</v>
      </c>
      <c r="L430" s="163">
        <v>43495</v>
      </c>
    </row>
    <row r="431" spans="1:12" ht="15.6" thickTop="1" thickBot="1" x14ac:dyDescent="0.35">
      <c r="A431" s="156" t="s">
        <v>1307</v>
      </c>
      <c r="B431" s="157" t="str">
        <f>VLOOKUP(A431,Lists!A:B,2,FALSE)</f>
        <v>TZA002</v>
      </c>
      <c r="C431" s="157" t="str">
        <f>VLOOKUP(A431,Lists!A:D,4,FALSE)</f>
        <v>TZA</v>
      </c>
      <c r="D431" s="157" t="s">
        <v>785</v>
      </c>
      <c r="E431" s="157">
        <v>57636962</v>
      </c>
      <c r="F431" s="157" t="s">
        <v>921</v>
      </c>
      <c r="G431" s="157" t="s">
        <v>735</v>
      </c>
      <c r="H431" s="151">
        <f t="shared" si="12"/>
        <v>1</v>
      </c>
      <c r="I431" s="161" t="s">
        <v>1175</v>
      </c>
      <c r="J431" s="157" t="s">
        <v>1176</v>
      </c>
      <c r="K431" s="151" t="str">
        <f t="shared" si="13"/>
        <v>TZA002Total population in country</v>
      </c>
      <c r="L431" s="165">
        <v>43495</v>
      </c>
    </row>
    <row r="432" spans="1:12" ht="15.6" thickTop="1" thickBot="1" x14ac:dyDescent="0.35">
      <c r="A432" s="158" t="s">
        <v>1307</v>
      </c>
      <c r="B432" s="159" t="str">
        <f>VLOOKUP(A432,Lists!A:B,2,FALSE)</f>
        <v>TZA002</v>
      </c>
      <c r="C432" s="159" t="str">
        <f>VLOOKUP(A432,Lists!A:D,4,FALSE)</f>
        <v>TZA</v>
      </c>
      <c r="D432" s="159" t="s">
        <v>455</v>
      </c>
      <c r="E432" s="159">
        <v>187093</v>
      </c>
      <c r="F432" s="159" t="s">
        <v>1179</v>
      </c>
      <c r="G432" s="159" t="s">
        <v>735</v>
      </c>
      <c r="H432" s="151">
        <f t="shared" si="12"/>
        <v>1</v>
      </c>
      <c r="I432" s="162" t="s">
        <v>1177</v>
      </c>
      <c r="J432" s="159" t="s">
        <v>1178</v>
      </c>
      <c r="K432" s="151" t="str">
        <f t="shared" si="13"/>
        <v>TZA002Landmass affected by disaster</v>
      </c>
      <c r="L432" s="163">
        <v>43495</v>
      </c>
    </row>
    <row r="433" spans="1:12" ht="15.6" thickTop="1" thickBot="1" x14ac:dyDescent="0.35">
      <c r="A433" s="156" t="s">
        <v>1307</v>
      </c>
      <c r="B433" s="157" t="str">
        <f>VLOOKUP(A433,Lists!A:B,2,FALSE)</f>
        <v>TZA002</v>
      </c>
      <c r="C433" s="157" t="str">
        <f>VLOOKUP(A433,Lists!A:D,4,FALSE)</f>
        <v>TZA</v>
      </c>
      <c r="D433" s="157" t="s">
        <v>740</v>
      </c>
      <c r="E433" s="157">
        <v>11393903</v>
      </c>
      <c r="F433" s="157" t="s">
        <v>1179</v>
      </c>
      <c r="G433" s="157" t="s">
        <v>735</v>
      </c>
      <c r="H433" s="151">
        <f t="shared" si="12"/>
        <v>1</v>
      </c>
      <c r="I433" s="161" t="s">
        <v>1177</v>
      </c>
      <c r="J433" s="157" t="s">
        <v>1178</v>
      </c>
      <c r="K433" s="151" t="str">
        <f t="shared" si="13"/>
        <v>TZA002People exposed</v>
      </c>
      <c r="L433" s="165">
        <v>43495</v>
      </c>
    </row>
    <row r="434" spans="1:12" ht="15.6" thickTop="1" thickBot="1" x14ac:dyDescent="0.35">
      <c r="A434" s="158" t="s">
        <v>1307</v>
      </c>
      <c r="B434" s="159" t="str">
        <f>VLOOKUP(A434,Lists!A:B,2,FALSE)</f>
        <v>TZA002</v>
      </c>
      <c r="C434" s="159" t="str">
        <f>VLOOKUP(A434,Lists!A:D,4,FALSE)</f>
        <v>TZA</v>
      </c>
      <c r="D434" s="159" t="s">
        <v>742</v>
      </c>
      <c r="E434" s="159">
        <v>11393903</v>
      </c>
      <c r="F434" s="159" t="s">
        <v>1179</v>
      </c>
      <c r="G434" s="159" t="s">
        <v>735</v>
      </c>
      <c r="H434" s="151">
        <f t="shared" si="12"/>
        <v>1</v>
      </c>
      <c r="I434" s="162" t="s">
        <v>1177</v>
      </c>
      <c r="J434" s="159" t="s">
        <v>1178</v>
      </c>
      <c r="K434" s="151" t="str">
        <f t="shared" si="13"/>
        <v>TZA002People affected by the crisis</v>
      </c>
      <c r="L434" s="163">
        <v>43495</v>
      </c>
    </row>
    <row r="435" spans="1:12" ht="15.6" thickTop="1" thickBot="1" x14ac:dyDescent="0.35">
      <c r="A435" s="156" t="s">
        <v>1307</v>
      </c>
      <c r="B435" s="157" t="str">
        <f>VLOOKUP(A435,Lists!A:B,2,FALSE)</f>
        <v>TZA002</v>
      </c>
      <c r="C435" s="157" t="str">
        <f>VLOOKUP(A435,Lists!A:D,4,FALSE)</f>
        <v>TZA</v>
      </c>
      <c r="D435" s="157" t="s">
        <v>470</v>
      </c>
      <c r="E435" s="157">
        <v>326942</v>
      </c>
      <c r="F435" s="157" t="s">
        <v>1160</v>
      </c>
      <c r="G435" s="157" t="s">
        <v>735</v>
      </c>
      <c r="H435" s="151">
        <f t="shared" si="12"/>
        <v>1</v>
      </c>
      <c r="I435" s="161" t="s">
        <v>1180</v>
      </c>
      <c r="J435" s="157"/>
      <c r="K435" s="151" t="str">
        <f t="shared" si="13"/>
        <v>TZA002Total # of crisis related displaced people</v>
      </c>
      <c r="L435" s="165">
        <v>43495</v>
      </c>
    </row>
    <row r="436" spans="1:12" ht="15.6" thickTop="1" thickBot="1" x14ac:dyDescent="0.35">
      <c r="A436" s="158" t="s">
        <v>1307</v>
      </c>
      <c r="B436" s="159" t="str">
        <f>VLOOKUP(A436,Lists!A:B,2,FALSE)</f>
        <v>TZA002</v>
      </c>
      <c r="C436" s="159" t="str">
        <f>VLOOKUP(A436,Lists!A:D,4,FALSE)</f>
        <v>TZA</v>
      </c>
      <c r="D436" s="159" t="s">
        <v>743</v>
      </c>
      <c r="E436" s="159" t="s">
        <v>445</v>
      </c>
      <c r="F436" s="159"/>
      <c r="G436" s="159"/>
      <c r="H436" s="151" t="b">
        <f t="shared" si="12"/>
        <v>0</v>
      </c>
      <c r="I436" s="162"/>
      <c r="J436" s="159"/>
      <c r="K436" s="151" t="str">
        <f t="shared" si="13"/>
        <v>TZA002Crisis related Injuries</v>
      </c>
      <c r="L436" s="163">
        <v>43495</v>
      </c>
    </row>
    <row r="437" spans="1:12" ht="15.6" thickTop="1" thickBot="1" x14ac:dyDescent="0.35">
      <c r="A437" s="156" t="s">
        <v>1307</v>
      </c>
      <c r="B437" s="157" t="str">
        <f>VLOOKUP(A437,Lists!A:B,2,FALSE)</f>
        <v>TZA002</v>
      </c>
      <c r="C437" s="157" t="str">
        <f>VLOOKUP(A437,Lists!A:D,4,FALSE)</f>
        <v>TZA</v>
      </c>
      <c r="D437" s="157" t="s">
        <v>661</v>
      </c>
      <c r="E437" s="157" t="s">
        <v>445</v>
      </c>
      <c r="F437" s="157"/>
      <c r="G437" s="157"/>
      <c r="H437" s="151" t="b">
        <f t="shared" si="12"/>
        <v>0</v>
      </c>
      <c r="I437" s="161"/>
      <c r="J437" s="157"/>
      <c r="K437" s="151" t="str">
        <f t="shared" si="13"/>
        <v>TZA002Total # of illness cases reported</v>
      </c>
      <c r="L437" s="165">
        <v>43495</v>
      </c>
    </row>
    <row r="438" spans="1:12" ht="15.6" thickTop="1" thickBot="1" x14ac:dyDescent="0.35">
      <c r="A438" s="158" t="s">
        <v>1307</v>
      </c>
      <c r="B438" s="159" t="str">
        <f>VLOOKUP(A438,Lists!A:B,2,FALSE)</f>
        <v>TZA002</v>
      </c>
      <c r="C438" s="159" t="str">
        <f>VLOOKUP(A438,Lists!A:D,4,FALSE)</f>
        <v>TZA</v>
      </c>
      <c r="D438" s="159" t="s">
        <v>663</v>
      </c>
      <c r="E438" s="159" t="s">
        <v>445</v>
      </c>
      <c r="F438" s="159"/>
      <c r="G438" s="159"/>
      <c r="H438" s="151" t="b">
        <f t="shared" si="12"/>
        <v>0</v>
      </c>
      <c r="I438" s="162"/>
      <c r="J438" s="159"/>
      <c r="K438" s="151" t="str">
        <f t="shared" si="13"/>
        <v>TZA002Crisis related fatalities</v>
      </c>
      <c r="L438" s="163">
        <v>43495</v>
      </c>
    </row>
    <row r="439" spans="1:12" ht="15.6" thickTop="1" thickBot="1" x14ac:dyDescent="0.35">
      <c r="A439" s="156" t="s">
        <v>1307</v>
      </c>
      <c r="B439" s="157" t="str">
        <f>VLOOKUP(A439,Lists!A:B,2,FALSE)</f>
        <v>TZA002</v>
      </c>
      <c r="C439" s="157" t="str">
        <f>VLOOKUP(A439,Lists!A:D,4,FALSE)</f>
        <v>TZA</v>
      </c>
      <c r="D439" s="157" t="s">
        <v>459</v>
      </c>
      <c r="E439" s="157" t="s">
        <v>445</v>
      </c>
      <c r="F439" s="157"/>
      <c r="G439" s="157"/>
      <c r="H439" s="151" t="b">
        <f t="shared" si="12"/>
        <v>0</v>
      </c>
      <c r="I439" s="161"/>
      <c r="J439" s="157"/>
      <c r="K439" s="151" t="str">
        <f t="shared" si="13"/>
        <v>TZA002Building partially damaged</v>
      </c>
      <c r="L439" s="165">
        <v>43495</v>
      </c>
    </row>
    <row r="440" spans="1:12" ht="15.6" thickTop="1" thickBot="1" x14ac:dyDescent="0.35">
      <c r="A440" s="158" t="s">
        <v>1307</v>
      </c>
      <c r="B440" s="159" t="str">
        <f>VLOOKUP(A440,Lists!A:B,2,FALSE)</f>
        <v>TZA002</v>
      </c>
      <c r="C440" s="159" t="str">
        <f>VLOOKUP(A440,Lists!A:D,4,FALSE)</f>
        <v>TZA</v>
      </c>
      <c r="D440" s="159" t="s">
        <v>460</v>
      </c>
      <c r="E440" s="159" t="s">
        <v>445</v>
      </c>
      <c r="F440" s="159"/>
      <c r="G440" s="159"/>
      <c r="H440" s="151" t="b">
        <f t="shared" ref="H440:H502" si="14">IF(G440="Low",3,IF(G440="Medium",2,IF(G440="High",1,FALSE)))</f>
        <v>0</v>
      </c>
      <c r="I440" s="162"/>
      <c r="J440" s="159"/>
      <c r="K440" s="151" t="str">
        <f t="shared" ref="K440:K502" si="15">B440&amp;""&amp;D440</f>
        <v>TZA002Building totally damaged</v>
      </c>
      <c r="L440" s="163">
        <v>43495</v>
      </c>
    </row>
    <row r="441" spans="1:12" ht="15.6" thickTop="1" thickBot="1" x14ac:dyDescent="0.35">
      <c r="A441" s="156" t="s">
        <v>1307</v>
      </c>
      <c r="B441" s="157" t="str">
        <f>VLOOKUP(A441,Lists!A:B,2,FALSE)</f>
        <v>TZA002</v>
      </c>
      <c r="C441" s="157" t="str">
        <f>VLOOKUP(A441,Lists!A:D,4,FALSE)</f>
        <v>TZA</v>
      </c>
      <c r="D441" s="157" t="s">
        <v>745</v>
      </c>
      <c r="E441" s="157" t="s">
        <v>445</v>
      </c>
      <c r="F441" s="157"/>
      <c r="G441" s="157"/>
      <c r="H441" s="151" t="b">
        <f t="shared" si="14"/>
        <v>0</v>
      </c>
      <c r="I441" s="161"/>
      <c r="J441" s="157"/>
      <c r="K441" s="151" t="str">
        <f t="shared" si="15"/>
        <v>TZA002Economic Losses</v>
      </c>
      <c r="L441" s="165">
        <v>43495</v>
      </c>
    </row>
    <row r="442" spans="1:12" ht="15.6" thickTop="1" thickBot="1" x14ac:dyDescent="0.35">
      <c r="A442" s="158" t="s">
        <v>1307</v>
      </c>
      <c r="B442" s="159" t="str">
        <f>VLOOKUP(A442,Lists!A:B,2,FALSE)</f>
        <v>TZA002</v>
      </c>
      <c r="C442" s="159" t="str">
        <f>VLOOKUP(A442,Lists!A:D,4,FALSE)</f>
        <v>TZA</v>
      </c>
      <c r="D442" s="159" t="s">
        <v>768</v>
      </c>
      <c r="E442" s="159">
        <v>41</v>
      </c>
      <c r="F442" s="159" t="s">
        <v>1049</v>
      </c>
      <c r="G442" s="159" t="s">
        <v>735</v>
      </c>
      <c r="H442" s="151">
        <f t="shared" si="14"/>
        <v>1</v>
      </c>
      <c r="I442" s="162" t="s">
        <v>1182</v>
      </c>
      <c r="J442" s="159" t="s">
        <v>1181</v>
      </c>
      <c r="K442" s="151" t="str">
        <f t="shared" si="15"/>
        <v>TZA002People killed in all crises</v>
      </c>
      <c r="L442" s="163">
        <v>43495</v>
      </c>
    </row>
    <row r="443" spans="1:12" ht="15.6" thickTop="1" thickBot="1" x14ac:dyDescent="0.35">
      <c r="A443" s="156" t="s">
        <v>1307</v>
      </c>
      <c r="B443" s="157" t="str">
        <f>VLOOKUP(A443,Lists!A:B,2,FALSE)</f>
        <v>TZA002</v>
      </c>
      <c r="C443" s="157" t="str">
        <f>VLOOKUP(A443,Lists!A:D,4,FALSE)</f>
        <v>TZA</v>
      </c>
      <c r="D443" s="157" t="s">
        <v>761</v>
      </c>
      <c r="E443" s="157">
        <v>42642</v>
      </c>
      <c r="F443" s="157" t="s">
        <v>1160</v>
      </c>
      <c r="G443" s="157" t="s">
        <v>735</v>
      </c>
      <c r="H443" s="151">
        <f t="shared" si="14"/>
        <v>1</v>
      </c>
      <c r="I443" s="161" t="s">
        <v>1180</v>
      </c>
      <c r="J443" s="157" t="s">
        <v>1183</v>
      </c>
      <c r="K443" s="151" t="str">
        <f t="shared" si="15"/>
        <v>TZA002People facing minimal humanitarian needs (level 1)</v>
      </c>
      <c r="L443" s="165">
        <v>43495</v>
      </c>
    </row>
    <row r="444" spans="1:12" ht="15.6" thickTop="1" thickBot="1" x14ac:dyDescent="0.35">
      <c r="A444" s="158" t="s">
        <v>1307</v>
      </c>
      <c r="B444" s="159" t="str">
        <f>VLOOKUP(A444,Lists!A:B,2,FALSE)</f>
        <v>TZA002</v>
      </c>
      <c r="C444" s="159" t="str">
        <f>VLOOKUP(A444,Lists!A:D,4,FALSE)</f>
        <v>TZA</v>
      </c>
      <c r="D444" s="159" t="s">
        <v>760</v>
      </c>
      <c r="E444" s="159">
        <v>284300</v>
      </c>
      <c r="F444" s="159" t="s">
        <v>1160</v>
      </c>
      <c r="G444" s="159" t="s">
        <v>735</v>
      </c>
      <c r="H444" s="151">
        <f t="shared" si="14"/>
        <v>1</v>
      </c>
      <c r="I444" s="162" t="s">
        <v>1180</v>
      </c>
      <c r="J444" s="159" t="s">
        <v>1184</v>
      </c>
      <c r="K444" s="151" t="str">
        <f t="shared" si="15"/>
        <v>TZA002People facing stressed humanitarian needs (level 2)</v>
      </c>
      <c r="L444" s="163">
        <v>43495</v>
      </c>
    </row>
    <row r="445" spans="1:12" ht="15.6" thickTop="1" thickBot="1" x14ac:dyDescent="0.35">
      <c r="A445" s="156" t="s">
        <v>1307</v>
      </c>
      <c r="B445" s="157" t="str">
        <f>VLOOKUP(A445,Lists!A:B,2,FALSE)</f>
        <v>TZA002</v>
      </c>
      <c r="C445" s="157" t="str">
        <f>VLOOKUP(A445,Lists!A:D,4,FALSE)</f>
        <v>TZA</v>
      </c>
      <c r="D445" s="157" t="s">
        <v>763</v>
      </c>
      <c r="E445" s="157">
        <v>0</v>
      </c>
      <c r="F445" s="157" t="s">
        <v>1160</v>
      </c>
      <c r="G445" s="157" t="s">
        <v>735</v>
      </c>
      <c r="H445" s="151">
        <f t="shared" si="14"/>
        <v>1</v>
      </c>
      <c r="I445" s="161" t="s">
        <v>1180</v>
      </c>
      <c r="J445" s="157" t="s">
        <v>1185</v>
      </c>
      <c r="K445" s="151" t="str">
        <f t="shared" si="15"/>
        <v>TZA002People  facing moderate humanitarian needs (level 3)</v>
      </c>
      <c r="L445" s="165">
        <v>43495</v>
      </c>
    </row>
    <row r="446" spans="1:12" ht="15.6" thickTop="1" thickBot="1" x14ac:dyDescent="0.35">
      <c r="A446" s="158" t="s">
        <v>1307</v>
      </c>
      <c r="B446" s="159" t="str">
        <f>VLOOKUP(A446,Lists!A:B,2,FALSE)</f>
        <v>TZA002</v>
      </c>
      <c r="C446" s="159" t="str">
        <f>VLOOKUP(A446,Lists!A:D,4,FALSE)</f>
        <v>TZA</v>
      </c>
      <c r="D446" s="159" t="s">
        <v>765</v>
      </c>
      <c r="E446" s="159">
        <v>0</v>
      </c>
      <c r="F446" s="159" t="s">
        <v>1160</v>
      </c>
      <c r="G446" s="159" t="s">
        <v>735</v>
      </c>
      <c r="H446" s="151">
        <f t="shared" si="14"/>
        <v>1</v>
      </c>
      <c r="I446" s="162" t="s">
        <v>1180</v>
      </c>
      <c r="J446" s="159" t="s">
        <v>1186</v>
      </c>
      <c r="K446" s="151" t="str">
        <f t="shared" si="15"/>
        <v>TZA002People facing severe humanitarian needs (level 4)</v>
      </c>
      <c r="L446" s="163">
        <v>43495</v>
      </c>
    </row>
    <row r="447" spans="1:12" ht="15.6" thickTop="1" thickBot="1" x14ac:dyDescent="0.35">
      <c r="A447" s="156" t="s">
        <v>1307</v>
      </c>
      <c r="B447" s="157" t="str">
        <f>VLOOKUP(A447,Lists!A:B,2,FALSE)</f>
        <v>TZA002</v>
      </c>
      <c r="C447" s="157" t="str">
        <f>VLOOKUP(A447,Lists!A:D,4,FALSE)</f>
        <v>TZA</v>
      </c>
      <c r="D447" s="157" t="s">
        <v>766</v>
      </c>
      <c r="E447" s="157">
        <v>0</v>
      </c>
      <c r="F447" s="157" t="s">
        <v>1160</v>
      </c>
      <c r="G447" s="157" t="s">
        <v>735</v>
      </c>
      <c r="H447" s="151">
        <f t="shared" si="14"/>
        <v>1</v>
      </c>
      <c r="I447" s="161" t="s">
        <v>1180</v>
      </c>
      <c r="J447" s="157" t="s">
        <v>1187</v>
      </c>
      <c r="K447" s="151" t="str">
        <f t="shared" si="15"/>
        <v>TZA002People facing extreme humanitarian needs (level 5)</v>
      </c>
      <c r="L447" s="165">
        <v>43495</v>
      </c>
    </row>
    <row r="448" spans="1:12" ht="15.6" thickTop="1" thickBot="1" x14ac:dyDescent="0.35">
      <c r="A448" s="158" t="s">
        <v>1307</v>
      </c>
      <c r="B448" s="159" t="str">
        <f>VLOOKUP(A448,Lists!A:B,2,FALSE)</f>
        <v>TZA002</v>
      </c>
      <c r="C448" s="159" t="str">
        <f>VLOOKUP(A448,Lists!A:D,4,FALSE)</f>
        <v>TZA</v>
      </c>
      <c r="D448" s="159" t="s">
        <v>680</v>
      </c>
      <c r="E448" s="159">
        <v>2</v>
      </c>
      <c r="F448" s="159"/>
      <c r="G448" s="159"/>
      <c r="H448" s="151" t="b">
        <f t="shared" si="14"/>
        <v>0</v>
      </c>
      <c r="I448" s="162"/>
      <c r="J448" s="159"/>
      <c r="K448" s="151" t="str">
        <f t="shared" si="15"/>
        <v>TZA002Crisis affected groups</v>
      </c>
      <c r="L448" s="163">
        <v>43495</v>
      </c>
    </row>
    <row r="449" spans="1:12" ht="15.6" thickTop="1" thickBot="1" x14ac:dyDescent="0.35">
      <c r="A449" s="156" t="s">
        <v>1307</v>
      </c>
      <c r="B449" s="157" t="str">
        <f>VLOOKUP(A449,Lists!A:B,2,FALSE)</f>
        <v>TZA002</v>
      </c>
      <c r="C449" s="157" t="str">
        <f>VLOOKUP(A449,Lists!A:D,4,FALSE)</f>
        <v>TZA</v>
      </c>
      <c r="D449" s="157" t="s">
        <v>755</v>
      </c>
      <c r="E449" s="157">
        <v>326942</v>
      </c>
      <c r="F449" s="157" t="s">
        <v>1160</v>
      </c>
      <c r="G449" s="157" t="s">
        <v>735</v>
      </c>
      <c r="H449" s="151">
        <f t="shared" si="14"/>
        <v>1</v>
      </c>
      <c r="I449" s="161" t="s">
        <v>1180</v>
      </c>
      <c r="J449" s="157"/>
      <c r="K449" s="151" t="str">
        <f t="shared" si="15"/>
        <v>TZA002People in Need</v>
      </c>
      <c r="L449" s="165">
        <v>43495</v>
      </c>
    </row>
    <row r="450" spans="1:12" ht="15.6" thickTop="1" thickBot="1" x14ac:dyDescent="0.35">
      <c r="A450" s="158" t="s">
        <v>1307</v>
      </c>
      <c r="B450" s="159" t="str">
        <f>VLOOKUP(A450,Lists!A:B,2,FALSE)</f>
        <v>TZA002</v>
      </c>
      <c r="C450" s="159" t="str">
        <f>VLOOKUP(A450,Lists!A:D,4,FALSE)</f>
        <v>TZA</v>
      </c>
      <c r="D450" s="159" t="s">
        <v>683</v>
      </c>
      <c r="E450" s="159" t="s">
        <v>445</v>
      </c>
      <c r="F450" s="159" t="s">
        <v>1174</v>
      </c>
      <c r="G450" s="159"/>
      <c r="H450" s="151" t="b">
        <f t="shared" si="14"/>
        <v>0</v>
      </c>
      <c r="I450" s="162"/>
      <c r="J450" s="159"/>
      <c r="K450" s="151" t="str">
        <f t="shared" si="15"/>
        <v>TZA002People facing limited access constraints</v>
      </c>
      <c r="L450" s="163">
        <v>43495</v>
      </c>
    </row>
    <row r="451" spans="1:12" ht="15.6" thickTop="1" thickBot="1" x14ac:dyDescent="0.35">
      <c r="A451" s="156" t="s">
        <v>1307</v>
      </c>
      <c r="B451" s="157" t="str">
        <f>VLOOKUP(A451,Lists!A:B,2,FALSE)</f>
        <v>TZA002</v>
      </c>
      <c r="C451" s="157" t="str">
        <f>VLOOKUP(A451,Lists!A:D,4,FALSE)</f>
        <v>TZA</v>
      </c>
      <c r="D451" s="157" t="s">
        <v>684</v>
      </c>
      <c r="E451" s="157" t="s">
        <v>445</v>
      </c>
      <c r="F451" s="157" t="s">
        <v>1174</v>
      </c>
      <c r="G451" s="157"/>
      <c r="H451" s="151" t="b">
        <f t="shared" si="14"/>
        <v>0</v>
      </c>
      <c r="I451" s="161"/>
      <c r="J451" s="157"/>
      <c r="K451" s="151" t="str">
        <f t="shared" si="15"/>
        <v>TZA002People facing restricted access constraints</v>
      </c>
      <c r="L451" s="165">
        <v>43495</v>
      </c>
    </row>
    <row r="452" spans="1:12" ht="15.6" thickTop="1" thickBot="1" x14ac:dyDescent="0.35">
      <c r="A452" s="158" t="s">
        <v>1307</v>
      </c>
      <c r="B452" s="159" t="str">
        <f>VLOOKUP(A452,Lists!A:B,2,FALSE)</f>
        <v>TZA002</v>
      </c>
      <c r="C452" s="159" t="str">
        <f>VLOOKUP(A452,Lists!A:D,4,FALSE)</f>
        <v>TZA</v>
      </c>
      <c r="D452" s="159" t="s">
        <v>637</v>
      </c>
      <c r="E452" s="159">
        <v>0</v>
      </c>
      <c r="F452" s="159" t="s">
        <v>1174</v>
      </c>
      <c r="G452" s="159"/>
      <c r="H452" s="151" t="b">
        <f t="shared" si="14"/>
        <v>0</v>
      </c>
      <c r="I452" s="162"/>
      <c r="J452" s="159"/>
      <c r="K452" s="151" t="str">
        <f t="shared" si="15"/>
        <v>TZA002Impediments to entry into country (bureaucratic and administrative)</v>
      </c>
      <c r="L452" s="163">
        <v>43495</v>
      </c>
    </row>
    <row r="453" spans="1:12" ht="15.6" thickTop="1" thickBot="1" x14ac:dyDescent="0.35">
      <c r="A453" s="156" t="s">
        <v>1307</v>
      </c>
      <c r="B453" s="157" t="str">
        <f>VLOOKUP(A453,Lists!A:B,2,FALSE)</f>
        <v>TZA002</v>
      </c>
      <c r="C453" s="157" t="str">
        <f>VLOOKUP(A453,Lists!A:D,4,FALSE)</f>
        <v>TZA</v>
      </c>
      <c r="D453" s="157" t="s">
        <v>638</v>
      </c>
      <c r="E453" s="157">
        <v>0</v>
      </c>
      <c r="F453" s="157" t="s">
        <v>1174</v>
      </c>
      <c r="G453" s="157"/>
      <c r="H453" s="151" t="b">
        <f t="shared" si="14"/>
        <v>0</v>
      </c>
      <c r="I453" s="161"/>
      <c r="J453" s="157"/>
      <c r="K453" s="151" t="str">
        <f t="shared" si="15"/>
        <v>TZA002Restriction of movement (impediments to freedom of movement and/or administrative restrictions)</v>
      </c>
      <c r="L453" s="165">
        <v>43495</v>
      </c>
    </row>
    <row r="454" spans="1:12" ht="15.6" thickTop="1" thickBot="1" x14ac:dyDescent="0.35">
      <c r="A454" s="158" t="s">
        <v>1307</v>
      </c>
      <c r="B454" s="159" t="str">
        <f>VLOOKUP(A454,Lists!A:B,2,FALSE)</f>
        <v>TZA002</v>
      </c>
      <c r="C454" s="159" t="str">
        <f>VLOOKUP(A454,Lists!A:D,4,FALSE)</f>
        <v>TZA</v>
      </c>
      <c r="D454" s="159" t="s">
        <v>639</v>
      </c>
      <c r="E454" s="159">
        <v>0</v>
      </c>
      <c r="F454" s="159" t="s">
        <v>1174</v>
      </c>
      <c r="G454" s="159"/>
      <c r="H454" s="151" t="b">
        <f t="shared" si="14"/>
        <v>0</v>
      </c>
      <c r="I454" s="162"/>
      <c r="J454" s="159"/>
      <c r="K454" s="151" t="str">
        <f t="shared" si="15"/>
        <v>TZA002Interference into implementation of humanitarian activities</v>
      </c>
      <c r="L454" s="163">
        <v>43495</v>
      </c>
    </row>
    <row r="455" spans="1:12" ht="15.6" thickTop="1" thickBot="1" x14ac:dyDescent="0.35">
      <c r="A455" s="156" t="s">
        <v>1307</v>
      </c>
      <c r="B455" s="157" t="str">
        <f>VLOOKUP(A455,Lists!A:B,2,FALSE)</f>
        <v>TZA002</v>
      </c>
      <c r="C455" s="157" t="str">
        <f>VLOOKUP(A455,Lists!A:D,4,FALSE)</f>
        <v>TZA</v>
      </c>
      <c r="D455" s="157" t="s">
        <v>640</v>
      </c>
      <c r="E455" s="157">
        <v>0</v>
      </c>
      <c r="F455" s="157" t="s">
        <v>1174</v>
      </c>
      <c r="G455" s="157"/>
      <c r="H455" s="151" t="b">
        <f t="shared" si="14"/>
        <v>0</v>
      </c>
      <c r="I455" s="161"/>
      <c r="J455" s="157"/>
      <c r="K455" s="151" t="str">
        <f t="shared" si="15"/>
        <v>TZA002Violence against personnel, facilities and assets</v>
      </c>
      <c r="L455" s="165">
        <v>43495</v>
      </c>
    </row>
    <row r="456" spans="1:12" ht="15.6" thickTop="1" thickBot="1" x14ac:dyDescent="0.35">
      <c r="A456" s="158" t="s">
        <v>1307</v>
      </c>
      <c r="B456" s="159" t="str">
        <f>VLOOKUP(A456,Lists!A:B,2,FALSE)</f>
        <v>TZA002</v>
      </c>
      <c r="C456" s="159" t="str">
        <f>VLOOKUP(A456,Lists!A:D,4,FALSE)</f>
        <v>TZA</v>
      </c>
      <c r="D456" s="159" t="s">
        <v>641</v>
      </c>
      <c r="E456" s="159">
        <v>0</v>
      </c>
      <c r="F456" s="159" t="s">
        <v>1174</v>
      </c>
      <c r="G456" s="159"/>
      <c r="H456" s="151" t="b">
        <f t="shared" si="14"/>
        <v>0</v>
      </c>
      <c r="I456" s="162"/>
      <c r="J456" s="159"/>
      <c r="K456" s="151" t="str">
        <f t="shared" si="15"/>
        <v>TZA002Denial of existence of humanitarian needs or entitlements to assistance</v>
      </c>
      <c r="L456" s="163">
        <v>43495</v>
      </c>
    </row>
    <row r="457" spans="1:12" ht="15.6" thickTop="1" thickBot="1" x14ac:dyDescent="0.35">
      <c r="A457" s="156" t="s">
        <v>1307</v>
      </c>
      <c r="B457" s="157" t="str">
        <f>VLOOKUP(A457,Lists!A:B,2,FALSE)</f>
        <v>TZA002</v>
      </c>
      <c r="C457" s="157" t="str">
        <f>VLOOKUP(A457,Lists!A:D,4,FALSE)</f>
        <v>TZA</v>
      </c>
      <c r="D457" s="157" t="s">
        <v>642</v>
      </c>
      <c r="E457" s="157">
        <v>0</v>
      </c>
      <c r="F457" s="157" t="s">
        <v>1174</v>
      </c>
      <c r="G457" s="157"/>
      <c r="H457" s="151" t="b">
        <f t="shared" si="14"/>
        <v>0</v>
      </c>
      <c r="I457" s="161"/>
      <c r="J457" s="157"/>
      <c r="K457" s="151" t="str">
        <f t="shared" si="15"/>
        <v>TZA002Restriction and obstruction of access to services and assistance</v>
      </c>
      <c r="L457" s="165">
        <v>43495</v>
      </c>
    </row>
    <row r="458" spans="1:12" ht="15.6" thickTop="1" thickBot="1" x14ac:dyDescent="0.35">
      <c r="A458" s="158" t="s">
        <v>1307</v>
      </c>
      <c r="B458" s="159" t="str">
        <f>VLOOKUP(A458,Lists!A:B,2,FALSE)</f>
        <v>TZA002</v>
      </c>
      <c r="C458" s="159" t="str">
        <f>VLOOKUP(A458,Lists!A:D,4,FALSE)</f>
        <v>TZA</v>
      </c>
      <c r="D458" s="159" t="s">
        <v>643</v>
      </c>
      <c r="E458" s="159">
        <v>0</v>
      </c>
      <c r="F458" s="159" t="s">
        <v>1174</v>
      </c>
      <c r="G458" s="159"/>
      <c r="H458" s="151" t="b">
        <f t="shared" si="14"/>
        <v>0</v>
      </c>
      <c r="I458" s="162"/>
      <c r="J458" s="159"/>
      <c r="K458" s="151" t="str">
        <f t="shared" si="15"/>
        <v>TZA002Ongoing insecurity/hostilities affecting humanitarian assistance</v>
      </c>
      <c r="L458" s="163">
        <v>43495</v>
      </c>
    </row>
    <row r="459" spans="1:12" ht="15.6" thickTop="1" thickBot="1" x14ac:dyDescent="0.35">
      <c r="A459" s="156" t="s">
        <v>1307</v>
      </c>
      <c r="B459" s="157" t="str">
        <f>VLOOKUP(A459,Lists!A:B,2,FALSE)</f>
        <v>TZA002</v>
      </c>
      <c r="C459" s="157" t="str">
        <f>VLOOKUP(A459,Lists!A:D,4,FALSE)</f>
        <v>TZA</v>
      </c>
      <c r="D459" s="157" t="s">
        <v>644</v>
      </c>
      <c r="E459" s="157">
        <v>0</v>
      </c>
      <c r="F459" s="157" t="s">
        <v>1174</v>
      </c>
      <c r="G459" s="157"/>
      <c r="H459" s="151" t="b">
        <f t="shared" si="14"/>
        <v>0</v>
      </c>
      <c r="I459" s="161"/>
      <c r="J459" s="157"/>
      <c r="K459" s="151" t="str">
        <f t="shared" si="15"/>
        <v xml:space="preserve">TZA002Presence of mines and improvised explosive devices </v>
      </c>
      <c r="L459" s="165">
        <v>43495</v>
      </c>
    </row>
    <row r="460" spans="1:12" ht="15.6" thickTop="1" thickBot="1" x14ac:dyDescent="0.35">
      <c r="A460" s="158" t="s">
        <v>1307</v>
      </c>
      <c r="B460" s="159" t="str">
        <f>VLOOKUP(A460,Lists!A:B,2,FALSE)</f>
        <v>TZA002</v>
      </c>
      <c r="C460" s="159" t="str">
        <f>VLOOKUP(A460,Lists!A:D,4,FALSE)</f>
        <v>TZA</v>
      </c>
      <c r="D460" s="159" t="s">
        <v>645</v>
      </c>
      <c r="E460" s="159">
        <v>0</v>
      </c>
      <c r="F460" s="159" t="s">
        <v>1174</v>
      </c>
      <c r="G460" s="159"/>
      <c r="H460" s="151" t="b">
        <f t="shared" si="14"/>
        <v>0</v>
      </c>
      <c r="I460" s="162"/>
      <c r="J460" s="159"/>
      <c r="K460" s="151" t="str">
        <f t="shared" si="15"/>
        <v>TZA002Physical constraints in the environment (obstacles related to terrain, climate, lack of infrastructure, etc.)</v>
      </c>
      <c r="L460" s="163">
        <v>43495</v>
      </c>
    </row>
    <row r="461" spans="1:12" ht="15.6" thickTop="1" thickBot="1" x14ac:dyDescent="0.35">
      <c r="A461" s="156" t="s">
        <v>1</v>
      </c>
      <c r="B461" s="157" t="str">
        <f>VLOOKUP(A461,Lists!A:B,2,FALSE)</f>
        <v>AFG001</v>
      </c>
      <c r="C461" s="157" t="str">
        <f>VLOOKUP(A461,Lists!A:D,4,FALSE)</f>
        <v>AFG</v>
      </c>
      <c r="D461" s="157" t="s">
        <v>785</v>
      </c>
      <c r="E461" s="157">
        <v>29168796</v>
      </c>
      <c r="F461" s="157" t="s">
        <v>1188</v>
      </c>
      <c r="G461" s="157" t="s">
        <v>733</v>
      </c>
      <c r="H461" s="151">
        <f t="shared" si="14"/>
        <v>3</v>
      </c>
      <c r="I461" s="161" t="s">
        <v>1189</v>
      </c>
      <c r="J461" s="157" t="s">
        <v>1190</v>
      </c>
      <c r="K461" s="151" t="str">
        <f t="shared" si="15"/>
        <v>AFG001Total population in country</v>
      </c>
      <c r="L461" s="165">
        <v>43495</v>
      </c>
    </row>
    <row r="462" spans="1:12" ht="15.6" thickTop="1" thickBot="1" x14ac:dyDescent="0.35">
      <c r="A462" s="158" t="s">
        <v>1</v>
      </c>
      <c r="B462" s="159" t="str">
        <f>VLOOKUP(A462,Lists!A:B,2,FALSE)</f>
        <v>AFG001</v>
      </c>
      <c r="C462" s="159" t="str">
        <f>VLOOKUP(A462,Lists!A:D,4,FALSE)</f>
        <v>AFG</v>
      </c>
      <c r="D462" s="159" t="s">
        <v>455</v>
      </c>
      <c r="E462" s="159">
        <v>652867</v>
      </c>
      <c r="F462" s="159" t="s">
        <v>1191</v>
      </c>
      <c r="G462" s="159" t="s">
        <v>735</v>
      </c>
      <c r="H462" s="151">
        <f t="shared" si="14"/>
        <v>1</v>
      </c>
      <c r="I462" s="162" t="s">
        <v>1192</v>
      </c>
      <c r="J462" s="159" t="s">
        <v>1193</v>
      </c>
      <c r="K462" s="151" t="str">
        <f t="shared" si="15"/>
        <v>AFG001Landmass affected by disaster</v>
      </c>
      <c r="L462" s="163">
        <v>43495</v>
      </c>
    </row>
    <row r="463" spans="1:12" ht="15.6" thickTop="1" thickBot="1" x14ac:dyDescent="0.35">
      <c r="A463" s="156" t="s">
        <v>1</v>
      </c>
      <c r="B463" s="157" t="str">
        <f>VLOOKUP(A463,Lists!A:B,2,FALSE)</f>
        <v>AFG001</v>
      </c>
      <c r="C463" s="157" t="str">
        <f>VLOOKUP(A463,Lists!A:D,4,FALSE)</f>
        <v>AFG</v>
      </c>
      <c r="D463" s="157" t="s">
        <v>740</v>
      </c>
      <c r="E463" s="157">
        <v>29168796</v>
      </c>
      <c r="F463" s="157" t="s">
        <v>1188</v>
      </c>
      <c r="G463" s="157" t="s">
        <v>733</v>
      </c>
      <c r="H463" s="151">
        <f t="shared" si="14"/>
        <v>3</v>
      </c>
      <c r="I463" s="161" t="s">
        <v>1189</v>
      </c>
      <c r="J463" s="157" t="s">
        <v>1194</v>
      </c>
      <c r="K463" s="151" t="str">
        <f t="shared" si="15"/>
        <v>AFG001People exposed</v>
      </c>
      <c r="L463" s="165">
        <v>43495</v>
      </c>
    </row>
    <row r="464" spans="1:12" ht="15.6" thickTop="1" thickBot="1" x14ac:dyDescent="0.35">
      <c r="A464" s="158" t="s">
        <v>1</v>
      </c>
      <c r="B464" s="159" t="str">
        <f>VLOOKUP(A464,Lists!A:B,2,FALSE)</f>
        <v>AFG001</v>
      </c>
      <c r="C464" s="159" t="str">
        <f>VLOOKUP(A464,Lists!A:D,4,FALSE)</f>
        <v>AFG</v>
      </c>
      <c r="D464" s="159" t="s">
        <v>742</v>
      </c>
      <c r="E464" s="159">
        <v>29168796</v>
      </c>
      <c r="F464" s="159" t="s">
        <v>1188</v>
      </c>
      <c r="G464" s="159" t="s">
        <v>733</v>
      </c>
      <c r="H464" s="151">
        <f t="shared" si="14"/>
        <v>3</v>
      </c>
      <c r="I464" s="162" t="s">
        <v>1189</v>
      </c>
      <c r="J464" s="159" t="s">
        <v>1194</v>
      </c>
      <c r="K464" s="151" t="str">
        <f t="shared" si="15"/>
        <v>AFG001People affected by the crisis</v>
      </c>
      <c r="L464" s="163">
        <v>43495</v>
      </c>
    </row>
    <row r="465" spans="1:12" ht="15.6" thickTop="1" thickBot="1" x14ac:dyDescent="0.35">
      <c r="A465" s="156" t="s">
        <v>1</v>
      </c>
      <c r="B465" s="157" t="str">
        <f>VLOOKUP(A465,Lists!A:B,2,FALSE)</f>
        <v>AFG001</v>
      </c>
      <c r="C465" s="157" t="str">
        <f>VLOOKUP(A465,Lists!A:D,4,FALSE)</f>
        <v>AFG</v>
      </c>
      <c r="D465" s="157" t="s">
        <v>470</v>
      </c>
      <c r="E465" s="157">
        <v>1420747</v>
      </c>
      <c r="F465" s="157" t="s">
        <v>1195</v>
      </c>
      <c r="G465" s="157" t="s">
        <v>733</v>
      </c>
      <c r="H465" s="151">
        <f t="shared" si="14"/>
        <v>3</v>
      </c>
      <c r="I465" s="161" t="s">
        <v>1196</v>
      </c>
      <c r="J465" s="157" t="s">
        <v>1197</v>
      </c>
      <c r="K465" s="151" t="str">
        <f t="shared" si="15"/>
        <v>AFG001Total # of crisis related displaced people</v>
      </c>
      <c r="L465" s="165">
        <v>43495</v>
      </c>
    </row>
    <row r="466" spans="1:12" ht="15.6" thickTop="1" thickBot="1" x14ac:dyDescent="0.35">
      <c r="A466" s="158" t="s">
        <v>1</v>
      </c>
      <c r="B466" s="159" t="str">
        <f>VLOOKUP(A466,Lists!A:B,2,FALSE)</f>
        <v>AFG001</v>
      </c>
      <c r="C466" s="159" t="str">
        <f>VLOOKUP(A466,Lists!A:D,4,FALSE)</f>
        <v>AFG</v>
      </c>
      <c r="D466" s="159" t="s">
        <v>743</v>
      </c>
      <c r="E466" s="159">
        <v>3757</v>
      </c>
      <c r="F466" s="159" t="s">
        <v>1199</v>
      </c>
      <c r="G466" s="159" t="s">
        <v>734</v>
      </c>
      <c r="H466" s="151">
        <f t="shared" si="14"/>
        <v>2</v>
      </c>
      <c r="I466" s="162" t="s">
        <v>1200</v>
      </c>
      <c r="J466" s="159" t="s">
        <v>1198</v>
      </c>
      <c r="K466" s="151" t="str">
        <f t="shared" si="15"/>
        <v>AFG001Crisis related Injuries</v>
      </c>
      <c r="L466" s="163">
        <v>43495</v>
      </c>
    </row>
    <row r="467" spans="1:12" ht="15.6" thickTop="1" thickBot="1" x14ac:dyDescent="0.35">
      <c r="A467" s="156" t="s">
        <v>1</v>
      </c>
      <c r="B467" s="157" t="str">
        <f>VLOOKUP(A467,Lists!A:B,2,FALSE)</f>
        <v>AFG001</v>
      </c>
      <c r="C467" s="157" t="str">
        <f>VLOOKUP(A467,Lists!A:D,4,FALSE)</f>
        <v>AFG</v>
      </c>
      <c r="D467" s="157" t="s">
        <v>661</v>
      </c>
      <c r="E467" s="157" t="s">
        <v>445</v>
      </c>
      <c r="F467" s="157"/>
      <c r="G467" s="157"/>
      <c r="H467" s="151" t="b">
        <f t="shared" si="14"/>
        <v>0</v>
      </c>
      <c r="I467" s="161"/>
      <c r="J467" s="157"/>
      <c r="K467" s="151" t="str">
        <f t="shared" si="15"/>
        <v>AFG001Total # of illness cases reported</v>
      </c>
      <c r="L467" s="165">
        <v>43495</v>
      </c>
    </row>
    <row r="468" spans="1:12" ht="15.6" thickTop="1" thickBot="1" x14ac:dyDescent="0.35">
      <c r="A468" s="158" t="s">
        <v>1</v>
      </c>
      <c r="B468" s="159" t="str">
        <f>VLOOKUP(A468,Lists!A:B,2,FALSE)</f>
        <v>AFG001</v>
      </c>
      <c r="C468" s="159" t="str">
        <f>VLOOKUP(A468,Lists!A:D,4,FALSE)</f>
        <v>AFG</v>
      </c>
      <c r="D468" s="159" t="s">
        <v>663</v>
      </c>
      <c r="E468" s="159">
        <v>2035</v>
      </c>
      <c r="F468" s="159" t="s">
        <v>1199</v>
      </c>
      <c r="G468" s="159" t="s">
        <v>734</v>
      </c>
      <c r="H468" s="151">
        <f t="shared" si="14"/>
        <v>2</v>
      </c>
      <c r="I468" s="162" t="s">
        <v>1200</v>
      </c>
      <c r="J468" s="159" t="s">
        <v>1223</v>
      </c>
      <c r="K468" s="151" t="str">
        <f t="shared" si="15"/>
        <v>AFG001Crisis related fatalities</v>
      </c>
      <c r="L468" s="163">
        <v>43495</v>
      </c>
    </row>
    <row r="469" spans="1:12" ht="15.6" thickTop="1" thickBot="1" x14ac:dyDescent="0.35">
      <c r="A469" s="156" t="s">
        <v>1</v>
      </c>
      <c r="B469" s="157" t="str">
        <f>VLOOKUP(A469,Lists!A:B,2,FALSE)</f>
        <v>AFG001</v>
      </c>
      <c r="C469" s="157" t="str">
        <f>VLOOKUP(A469,Lists!A:D,4,FALSE)</f>
        <v>AFG</v>
      </c>
      <c r="D469" s="157" t="s">
        <v>459</v>
      </c>
      <c r="E469" s="157" t="s">
        <v>445</v>
      </c>
      <c r="F469" s="157"/>
      <c r="G469" s="157"/>
      <c r="H469" s="151" t="b">
        <f t="shared" si="14"/>
        <v>0</v>
      </c>
      <c r="I469" s="161"/>
      <c r="J469" s="157"/>
      <c r="K469" s="151" t="str">
        <f t="shared" si="15"/>
        <v>AFG001Building partially damaged</v>
      </c>
      <c r="L469" s="165">
        <v>43495</v>
      </c>
    </row>
    <row r="470" spans="1:12" ht="15.6" thickTop="1" thickBot="1" x14ac:dyDescent="0.35">
      <c r="A470" s="158" t="s">
        <v>1</v>
      </c>
      <c r="B470" s="159" t="str">
        <f>VLOOKUP(A470,Lists!A:B,2,FALSE)</f>
        <v>AFG001</v>
      </c>
      <c r="C470" s="159" t="str">
        <f>VLOOKUP(A470,Lists!A:D,4,FALSE)</f>
        <v>AFG</v>
      </c>
      <c r="D470" s="159" t="s">
        <v>459</v>
      </c>
      <c r="E470" s="159" t="s">
        <v>445</v>
      </c>
      <c r="F470" s="159"/>
      <c r="G470" s="159"/>
      <c r="H470" s="151" t="b">
        <f t="shared" si="14"/>
        <v>0</v>
      </c>
      <c r="I470" s="162"/>
      <c r="J470" s="159"/>
      <c r="K470" s="151" t="str">
        <f t="shared" si="15"/>
        <v>AFG001Building partially damaged</v>
      </c>
      <c r="L470" s="163">
        <v>43495</v>
      </c>
    </row>
    <row r="471" spans="1:12" ht="15.6" thickTop="1" thickBot="1" x14ac:dyDescent="0.35">
      <c r="A471" s="156" t="s">
        <v>1</v>
      </c>
      <c r="B471" s="157" t="str">
        <f>VLOOKUP(A471,Lists!A:B,2,FALSE)</f>
        <v>AFG001</v>
      </c>
      <c r="C471" s="157" t="str">
        <f>VLOOKUP(A471,Lists!A:D,4,FALSE)</f>
        <v>AFG</v>
      </c>
      <c r="D471" s="157" t="s">
        <v>745</v>
      </c>
      <c r="E471" s="157">
        <v>13114</v>
      </c>
      <c r="F471" s="157" t="s">
        <v>1201</v>
      </c>
      <c r="G471" s="157" t="s">
        <v>734</v>
      </c>
      <c r="H471" s="151">
        <f t="shared" si="14"/>
        <v>2</v>
      </c>
      <c r="I471" s="161" t="s">
        <v>1203</v>
      </c>
      <c r="J471" s="157" t="s">
        <v>1202</v>
      </c>
      <c r="K471" s="151" t="str">
        <f t="shared" si="15"/>
        <v>AFG001Economic Losses</v>
      </c>
      <c r="L471" s="165">
        <v>43495</v>
      </c>
    </row>
    <row r="472" spans="1:12" ht="15.6" thickTop="1" thickBot="1" x14ac:dyDescent="0.35">
      <c r="A472" s="158" t="s">
        <v>1</v>
      </c>
      <c r="B472" s="159" t="str">
        <f>VLOOKUP(A472,Lists!A:B,2,FALSE)</f>
        <v>AFG001</v>
      </c>
      <c r="C472" s="159" t="str">
        <f>VLOOKUP(A472,Lists!A:D,4,FALSE)</f>
        <v>AFG</v>
      </c>
      <c r="D472" s="159" t="s">
        <v>755</v>
      </c>
      <c r="E472" s="159">
        <v>6290000</v>
      </c>
      <c r="F472" s="159" t="s">
        <v>1205</v>
      </c>
      <c r="G472" s="159" t="s">
        <v>734</v>
      </c>
      <c r="H472" s="151">
        <f t="shared" si="14"/>
        <v>2</v>
      </c>
      <c r="I472" s="162" t="s">
        <v>1204</v>
      </c>
      <c r="J472" s="159" t="s">
        <v>1206</v>
      </c>
      <c r="K472" s="151" t="str">
        <f t="shared" si="15"/>
        <v>AFG001People in Need</v>
      </c>
      <c r="L472" s="163">
        <v>43495</v>
      </c>
    </row>
    <row r="473" spans="1:12" ht="15.6" thickTop="1" thickBot="1" x14ac:dyDescent="0.35">
      <c r="A473" s="156" t="s">
        <v>1</v>
      </c>
      <c r="B473" s="157" t="str">
        <f>VLOOKUP(A473,Lists!A:B,2,FALSE)</f>
        <v>AFG001</v>
      </c>
      <c r="C473" s="157" t="str">
        <f>VLOOKUP(A473,Lists!A:D,4,FALSE)</f>
        <v>AFG</v>
      </c>
      <c r="D473" s="157" t="s">
        <v>761</v>
      </c>
      <c r="E473" s="157">
        <v>20000</v>
      </c>
      <c r="F473" s="157" t="s">
        <v>1205</v>
      </c>
      <c r="G473" s="157" t="s">
        <v>734</v>
      </c>
      <c r="H473" s="151">
        <f t="shared" si="14"/>
        <v>2</v>
      </c>
      <c r="I473" s="161" t="s">
        <v>1204</v>
      </c>
      <c r="J473" s="157" t="s">
        <v>1207</v>
      </c>
      <c r="K473" s="151" t="str">
        <f t="shared" si="15"/>
        <v>AFG001People facing minimal humanitarian needs (level 1)</v>
      </c>
      <c r="L473" s="165">
        <v>43495</v>
      </c>
    </row>
    <row r="474" spans="1:12" ht="15.6" thickTop="1" thickBot="1" x14ac:dyDescent="0.35">
      <c r="A474" s="158" t="s">
        <v>1</v>
      </c>
      <c r="B474" s="159" t="str">
        <f>VLOOKUP(A474,Lists!A:B,2,FALSE)</f>
        <v>AFG001</v>
      </c>
      <c r="C474" s="159" t="str">
        <f>VLOOKUP(A474,Lists!A:D,4,FALSE)</f>
        <v>AFG</v>
      </c>
      <c r="D474" s="159" t="s">
        <v>760</v>
      </c>
      <c r="E474" s="159">
        <v>2660000</v>
      </c>
      <c r="F474" s="159" t="s">
        <v>1205</v>
      </c>
      <c r="G474" s="159" t="s">
        <v>734</v>
      </c>
      <c r="H474" s="151">
        <f t="shared" si="14"/>
        <v>2</v>
      </c>
      <c r="I474" s="162" t="s">
        <v>1204</v>
      </c>
      <c r="J474" s="159" t="s">
        <v>1207</v>
      </c>
      <c r="K474" s="151" t="str">
        <f t="shared" si="15"/>
        <v>AFG001People facing stressed humanitarian needs (level 2)</v>
      </c>
      <c r="L474" s="163">
        <v>43495</v>
      </c>
    </row>
    <row r="475" spans="1:12" ht="15.6" thickTop="1" thickBot="1" x14ac:dyDescent="0.35">
      <c r="A475" s="156" t="s">
        <v>1</v>
      </c>
      <c r="B475" s="157" t="str">
        <f>VLOOKUP(A475,Lists!A:B,2,FALSE)</f>
        <v>AFG001</v>
      </c>
      <c r="C475" s="157" t="str">
        <f>VLOOKUP(A475,Lists!A:D,4,FALSE)</f>
        <v>AFG</v>
      </c>
      <c r="D475" s="157" t="s">
        <v>763</v>
      </c>
      <c r="E475" s="157">
        <v>2010000</v>
      </c>
      <c r="F475" s="157" t="s">
        <v>1205</v>
      </c>
      <c r="G475" s="157" t="s">
        <v>734</v>
      </c>
      <c r="H475" s="151">
        <f t="shared" si="14"/>
        <v>2</v>
      </c>
      <c r="I475" s="161" t="s">
        <v>1204</v>
      </c>
      <c r="J475" s="157" t="s">
        <v>1207</v>
      </c>
      <c r="K475" s="151" t="str">
        <f t="shared" si="15"/>
        <v>AFG001People  facing moderate humanitarian needs (level 3)</v>
      </c>
      <c r="L475" s="165">
        <v>43495</v>
      </c>
    </row>
    <row r="476" spans="1:12" ht="15.6" thickTop="1" thickBot="1" x14ac:dyDescent="0.35">
      <c r="A476" s="158" t="s">
        <v>1</v>
      </c>
      <c r="B476" s="159" t="str">
        <f>VLOOKUP(A476,Lists!A:B,2,FALSE)</f>
        <v>AFG001</v>
      </c>
      <c r="C476" s="159" t="str">
        <f>VLOOKUP(A476,Lists!A:D,4,FALSE)</f>
        <v>AFG</v>
      </c>
      <c r="D476" s="159" t="s">
        <v>765</v>
      </c>
      <c r="E476" s="159">
        <v>1720000</v>
      </c>
      <c r="F476" s="159" t="s">
        <v>1205</v>
      </c>
      <c r="G476" s="159" t="s">
        <v>734</v>
      </c>
      <c r="H476" s="151">
        <f t="shared" si="14"/>
        <v>2</v>
      </c>
      <c r="I476" s="162" t="s">
        <v>1204</v>
      </c>
      <c r="J476" s="159" t="s">
        <v>1207</v>
      </c>
      <c r="K476" s="151" t="str">
        <f t="shared" si="15"/>
        <v>AFG001People facing severe humanitarian needs (level 4)</v>
      </c>
      <c r="L476" s="163">
        <v>43495</v>
      </c>
    </row>
    <row r="477" spans="1:12" ht="15.6" thickTop="1" thickBot="1" x14ac:dyDescent="0.35">
      <c r="A477" s="156" t="s">
        <v>1</v>
      </c>
      <c r="B477" s="157" t="str">
        <f>VLOOKUP(A477,Lists!A:B,2,FALSE)</f>
        <v>AFG001</v>
      </c>
      <c r="C477" s="157" t="str">
        <f>VLOOKUP(A477,Lists!A:D,4,FALSE)</f>
        <v>AFG</v>
      </c>
      <c r="D477" s="157" t="s">
        <v>766</v>
      </c>
      <c r="E477" s="157">
        <v>0</v>
      </c>
      <c r="F477" s="157" t="s">
        <v>1205</v>
      </c>
      <c r="G477" s="157" t="s">
        <v>734</v>
      </c>
      <c r="H477" s="151">
        <f t="shared" si="14"/>
        <v>2</v>
      </c>
      <c r="I477" s="161" t="s">
        <v>1204</v>
      </c>
      <c r="J477" s="157" t="s">
        <v>1207</v>
      </c>
      <c r="K477" s="151" t="str">
        <f t="shared" si="15"/>
        <v>AFG001People facing extreme humanitarian needs (level 5)</v>
      </c>
      <c r="L477" s="165">
        <v>43495</v>
      </c>
    </row>
    <row r="478" spans="1:12" ht="15.6" thickTop="1" thickBot="1" x14ac:dyDescent="0.35">
      <c r="A478" s="158" t="s">
        <v>1</v>
      </c>
      <c r="B478" s="159" t="str">
        <f>VLOOKUP(A478,Lists!A:B,2,FALSE)</f>
        <v>AFG001</v>
      </c>
      <c r="C478" s="159" t="str">
        <f>VLOOKUP(A478,Lists!A:D,4,FALSE)</f>
        <v>AFG</v>
      </c>
      <c r="D478" s="159" t="s">
        <v>680</v>
      </c>
      <c r="E478" s="159">
        <v>5</v>
      </c>
      <c r="F478" s="159"/>
      <c r="G478" s="159" t="s">
        <v>735</v>
      </c>
      <c r="H478" s="151">
        <f t="shared" si="14"/>
        <v>1</v>
      </c>
      <c r="I478" s="162"/>
      <c r="J478" s="159" t="s">
        <v>1208</v>
      </c>
      <c r="K478" s="151" t="str">
        <f t="shared" si="15"/>
        <v>AFG001Crisis affected groups</v>
      </c>
      <c r="L478" s="163">
        <v>43495</v>
      </c>
    </row>
    <row r="479" spans="1:12" ht="15.6" thickTop="1" thickBot="1" x14ac:dyDescent="0.35">
      <c r="A479" s="156" t="s">
        <v>1</v>
      </c>
      <c r="B479" s="157" t="str">
        <f>VLOOKUP(A479,Lists!A:B,2,FALSE)</f>
        <v>AFG001</v>
      </c>
      <c r="C479" s="157" t="str">
        <f>VLOOKUP(A479,Lists!A:D,4,FALSE)</f>
        <v>AFG</v>
      </c>
      <c r="D479" s="157" t="s">
        <v>683</v>
      </c>
      <c r="E479" s="157" t="s">
        <v>445</v>
      </c>
      <c r="F479" s="157"/>
      <c r="G479" s="157"/>
      <c r="H479" s="151" t="b">
        <f t="shared" si="14"/>
        <v>0</v>
      </c>
      <c r="I479" s="161"/>
      <c r="J479" s="157"/>
      <c r="K479" s="151" t="str">
        <f t="shared" si="15"/>
        <v>AFG001People facing limited access constraints</v>
      </c>
      <c r="L479" s="165">
        <v>43495</v>
      </c>
    </row>
    <row r="480" spans="1:12" ht="15.6" thickTop="1" thickBot="1" x14ac:dyDescent="0.35">
      <c r="A480" s="158" t="s">
        <v>1</v>
      </c>
      <c r="B480" s="159" t="str">
        <f>VLOOKUP(A480,Lists!A:B,2,FALSE)</f>
        <v>AFG001</v>
      </c>
      <c r="C480" s="159" t="str">
        <f>VLOOKUP(A480,Lists!A:D,4,FALSE)</f>
        <v>AFG</v>
      </c>
      <c r="D480" s="159" t="s">
        <v>684</v>
      </c>
      <c r="E480" s="159" t="s">
        <v>445</v>
      </c>
      <c r="F480" s="159"/>
      <c r="G480" s="159"/>
      <c r="H480" s="151" t="b">
        <f t="shared" si="14"/>
        <v>0</v>
      </c>
      <c r="I480" s="162"/>
      <c r="J480" s="159"/>
      <c r="K480" s="151" t="str">
        <f t="shared" si="15"/>
        <v>AFG001People facing restricted access constraints</v>
      </c>
      <c r="L480" s="163">
        <v>43495</v>
      </c>
    </row>
    <row r="481" spans="1:12" ht="15.6" thickTop="1" thickBot="1" x14ac:dyDescent="0.35">
      <c r="A481" s="156" t="s">
        <v>1</v>
      </c>
      <c r="B481" s="157" t="str">
        <f>VLOOKUP(A481,Lists!A:B,2,FALSE)</f>
        <v>AFG001</v>
      </c>
      <c r="C481" s="157" t="str">
        <f>VLOOKUP(A481,Lists!A:D,4,FALSE)</f>
        <v>AFG</v>
      </c>
      <c r="D481" s="157" t="s">
        <v>637</v>
      </c>
      <c r="E481" s="157">
        <v>2</v>
      </c>
      <c r="F481" s="157" t="s">
        <v>1174</v>
      </c>
      <c r="G481" s="157" t="s">
        <v>734</v>
      </c>
      <c r="H481" s="151">
        <f t="shared" si="14"/>
        <v>2</v>
      </c>
      <c r="I481" s="161" t="s">
        <v>1173</v>
      </c>
      <c r="J481" s="157"/>
      <c r="K481" s="151" t="str">
        <f t="shared" si="15"/>
        <v>AFG001Impediments to entry into country (bureaucratic and administrative)</v>
      </c>
      <c r="L481" s="165">
        <v>43495</v>
      </c>
    </row>
    <row r="482" spans="1:12" ht="15.6" thickTop="1" thickBot="1" x14ac:dyDescent="0.35">
      <c r="A482" s="158" t="s">
        <v>1</v>
      </c>
      <c r="B482" s="159" t="str">
        <f>VLOOKUP(A482,Lists!A:B,2,FALSE)</f>
        <v>AFG001</v>
      </c>
      <c r="C482" s="159" t="str">
        <f>VLOOKUP(A482,Lists!A:D,4,FALSE)</f>
        <v>AFG</v>
      </c>
      <c r="D482" s="159" t="s">
        <v>638</v>
      </c>
      <c r="E482" s="159">
        <v>3</v>
      </c>
      <c r="F482" s="159" t="s">
        <v>1174</v>
      </c>
      <c r="G482" s="159" t="s">
        <v>734</v>
      </c>
      <c r="H482" s="151">
        <f t="shared" si="14"/>
        <v>2</v>
      </c>
      <c r="I482" s="162" t="s">
        <v>1173</v>
      </c>
      <c r="J482" s="159"/>
      <c r="K482" s="151" t="str">
        <f t="shared" si="15"/>
        <v>AFG001Restriction of movement (impediments to freedom of movement and/or administrative restrictions)</v>
      </c>
      <c r="L482" s="163">
        <v>43495</v>
      </c>
    </row>
    <row r="483" spans="1:12" ht="15.6" thickTop="1" thickBot="1" x14ac:dyDescent="0.35">
      <c r="A483" s="156" t="s">
        <v>1</v>
      </c>
      <c r="B483" s="157" t="str">
        <f>VLOOKUP(A483,Lists!A:B,2,FALSE)</f>
        <v>AFG001</v>
      </c>
      <c r="C483" s="157" t="str">
        <f>VLOOKUP(A483,Lists!A:D,4,FALSE)</f>
        <v>AFG</v>
      </c>
      <c r="D483" s="157" t="s">
        <v>639</v>
      </c>
      <c r="E483" s="157">
        <v>2</v>
      </c>
      <c r="F483" s="157" t="s">
        <v>1174</v>
      </c>
      <c r="G483" s="157" t="s">
        <v>734</v>
      </c>
      <c r="H483" s="151">
        <f t="shared" si="14"/>
        <v>2</v>
      </c>
      <c r="I483" s="161" t="s">
        <v>1173</v>
      </c>
      <c r="J483" s="157"/>
      <c r="K483" s="151" t="str">
        <f t="shared" si="15"/>
        <v>AFG001Interference into implementation of humanitarian activities</v>
      </c>
      <c r="L483" s="165">
        <v>43495</v>
      </c>
    </row>
    <row r="484" spans="1:12" ht="15.6" thickTop="1" thickBot="1" x14ac:dyDescent="0.35">
      <c r="A484" s="158" t="s">
        <v>1</v>
      </c>
      <c r="B484" s="159" t="str">
        <f>VLOOKUP(A484,Lists!A:B,2,FALSE)</f>
        <v>AFG001</v>
      </c>
      <c r="C484" s="159" t="str">
        <f>VLOOKUP(A484,Lists!A:D,4,FALSE)</f>
        <v>AFG</v>
      </c>
      <c r="D484" s="159" t="s">
        <v>640</v>
      </c>
      <c r="E484" s="159">
        <v>3</v>
      </c>
      <c r="F484" s="159" t="s">
        <v>1174</v>
      </c>
      <c r="G484" s="159" t="s">
        <v>734</v>
      </c>
      <c r="H484" s="151">
        <f t="shared" si="14"/>
        <v>2</v>
      </c>
      <c r="I484" s="162" t="s">
        <v>1173</v>
      </c>
      <c r="J484" s="159"/>
      <c r="K484" s="151" t="str">
        <f t="shared" si="15"/>
        <v>AFG001Violence against personnel, facilities and assets</v>
      </c>
      <c r="L484" s="163">
        <v>43495</v>
      </c>
    </row>
    <row r="485" spans="1:12" ht="15.6" thickTop="1" thickBot="1" x14ac:dyDescent="0.35">
      <c r="A485" s="156" t="s">
        <v>1</v>
      </c>
      <c r="B485" s="157" t="str">
        <f>VLOOKUP(A485,Lists!A:B,2,FALSE)</f>
        <v>AFG001</v>
      </c>
      <c r="C485" s="157" t="str">
        <f>VLOOKUP(A485,Lists!A:D,4,FALSE)</f>
        <v>AFG</v>
      </c>
      <c r="D485" s="157" t="s">
        <v>641</v>
      </c>
      <c r="E485" s="157" t="s">
        <v>445</v>
      </c>
      <c r="F485" s="157" t="s">
        <v>1174</v>
      </c>
      <c r="G485" s="157" t="s">
        <v>734</v>
      </c>
      <c r="H485" s="151">
        <f t="shared" si="14"/>
        <v>2</v>
      </c>
      <c r="I485" s="161" t="s">
        <v>1173</v>
      </c>
      <c r="J485" s="157"/>
      <c r="K485" s="151" t="str">
        <f t="shared" si="15"/>
        <v>AFG001Denial of existence of humanitarian needs or entitlements to assistance</v>
      </c>
      <c r="L485" s="165">
        <v>43495</v>
      </c>
    </row>
    <row r="486" spans="1:12" ht="15.6" thickTop="1" thickBot="1" x14ac:dyDescent="0.35">
      <c r="A486" s="158" t="s">
        <v>1</v>
      </c>
      <c r="B486" s="159" t="str">
        <f>VLOOKUP(A486,Lists!A:B,2,FALSE)</f>
        <v>AFG001</v>
      </c>
      <c r="C486" s="159" t="str">
        <f>VLOOKUP(A486,Lists!A:D,4,FALSE)</f>
        <v>AFG</v>
      </c>
      <c r="D486" s="159" t="s">
        <v>642</v>
      </c>
      <c r="E486" s="159">
        <v>3</v>
      </c>
      <c r="F486" s="159" t="s">
        <v>1174</v>
      </c>
      <c r="G486" s="159" t="s">
        <v>734</v>
      </c>
      <c r="H486" s="151">
        <f t="shared" si="14"/>
        <v>2</v>
      </c>
      <c r="I486" s="162" t="s">
        <v>1173</v>
      </c>
      <c r="J486" s="159"/>
      <c r="K486" s="151" t="str">
        <f t="shared" si="15"/>
        <v>AFG001Restriction and obstruction of access to services and assistance</v>
      </c>
      <c r="L486" s="163">
        <v>43495</v>
      </c>
    </row>
    <row r="487" spans="1:12" ht="15.6" thickTop="1" thickBot="1" x14ac:dyDescent="0.35">
      <c r="A487" s="156" t="s">
        <v>1</v>
      </c>
      <c r="B487" s="157" t="str">
        <f>VLOOKUP(A487,Lists!A:B,2,FALSE)</f>
        <v>AFG001</v>
      </c>
      <c r="C487" s="157" t="str">
        <f>VLOOKUP(A487,Lists!A:D,4,FALSE)</f>
        <v>AFG</v>
      </c>
      <c r="D487" s="157" t="s">
        <v>643</v>
      </c>
      <c r="E487" s="157">
        <v>3</v>
      </c>
      <c r="F487" s="157" t="s">
        <v>1174</v>
      </c>
      <c r="G487" s="157" t="s">
        <v>734</v>
      </c>
      <c r="H487" s="151">
        <f t="shared" si="14"/>
        <v>2</v>
      </c>
      <c r="I487" s="161" t="s">
        <v>1173</v>
      </c>
      <c r="J487" s="157"/>
      <c r="K487" s="151" t="str">
        <f t="shared" si="15"/>
        <v>AFG001Ongoing insecurity/hostilities affecting humanitarian assistance</v>
      </c>
      <c r="L487" s="165">
        <v>43495</v>
      </c>
    </row>
    <row r="488" spans="1:12" ht="15.6" thickTop="1" thickBot="1" x14ac:dyDescent="0.35">
      <c r="A488" s="158" t="s">
        <v>1</v>
      </c>
      <c r="B488" s="159" t="str">
        <f>VLOOKUP(A488,Lists!A:B,2,FALSE)</f>
        <v>AFG001</v>
      </c>
      <c r="C488" s="159" t="str">
        <f>VLOOKUP(A488,Lists!A:D,4,FALSE)</f>
        <v>AFG</v>
      </c>
      <c r="D488" s="159" t="s">
        <v>644</v>
      </c>
      <c r="E488" s="159">
        <v>3</v>
      </c>
      <c r="F488" s="159" t="s">
        <v>1174</v>
      </c>
      <c r="G488" s="159" t="s">
        <v>734</v>
      </c>
      <c r="H488" s="151">
        <f t="shared" si="14"/>
        <v>2</v>
      </c>
      <c r="I488" s="162" t="s">
        <v>1173</v>
      </c>
      <c r="J488" s="159"/>
      <c r="K488" s="151" t="str">
        <f t="shared" si="15"/>
        <v xml:space="preserve">AFG001Presence of mines and improvised explosive devices </v>
      </c>
      <c r="L488" s="163">
        <v>43495</v>
      </c>
    </row>
    <row r="489" spans="1:12" ht="15.6" thickTop="1" thickBot="1" x14ac:dyDescent="0.35">
      <c r="A489" s="156" t="s">
        <v>1</v>
      </c>
      <c r="B489" s="157" t="str">
        <f>VLOOKUP(A489,Lists!A:B,2,FALSE)</f>
        <v>AFG001</v>
      </c>
      <c r="C489" s="157" t="str">
        <f>VLOOKUP(A489,Lists!A:D,4,FALSE)</f>
        <v>AFG</v>
      </c>
      <c r="D489" s="157" t="s">
        <v>645</v>
      </c>
      <c r="E489" s="157">
        <v>1</v>
      </c>
      <c r="F489" s="157" t="s">
        <v>1174</v>
      </c>
      <c r="G489" s="157" t="s">
        <v>734</v>
      </c>
      <c r="H489" s="151">
        <f t="shared" si="14"/>
        <v>2</v>
      </c>
      <c r="I489" s="161" t="s">
        <v>1173</v>
      </c>
      <c r="J489" s="157"/>
      <c r="K489" s="151" t="str">
        <f t="shared" si="15"/>
        <v>AFG001Physical constraints in the environment (obstacles related to terrain, climate, lack of infrastructure, etc.)</v>
      </c>
      <c r="L489" s="165">
        <v>43495</v>
      </c>
    </row>
    <row r="490" spans="1:12" ht="15.6" thickTop="1" thickBot="1" x14ac:dyDescent="0.35">
      <c r="A490" s="158" t="s">
        <v>1226</v>
      </c>
      <c r="B490" s="159" t="str">
        <f>VLOOKUP(A490,Lists!A:B,2,FALSE)</f>
        <v>AFG003</v>
      </c>
      <c r="C490" s="159" t="str">
        <f>VLOOKUP(A490,Lists!A:D,4,FALSE)</f>
        <v>AFG</v>
      </c>
      <c r="D490" s="159" t="s">
        <v>785</v>
      </c>
      <c r="E490" s="159">
        <v>29168796</v>
      </c>
      <c r="F490" s="159" t="s">
        <v>1188</v>
      </c>
      <c r="G490" s="159" t="s">
        <v>733</v>
      </c>
      <c r="H490" s="151">
        <f t="shared" si="14"/>
        <v>3</v>
      </c>
      <c r="I490" s="162" t="s">
        <v>1189</v>
      </c>
      <c r="J490" s="159" t="s">
        <v>1190</v>
      </c>
      <c r="K490" s="151" t="str">
        <f t="shared" si="15"/>
        <v>AFG003Total population in country</v>
      </c>
      <c r="L490" s="163">
        <v>43495</v>
      </c>
    </row>
    <row r="491" spans="1:12" ht="15.6" thickTop="1" thickBot="1" x14ac:dyDescent="0.35">
      <c r="A491" s="156" t="s">
        <v>1226</v>
      </c>
      <c r="B491" s="157" t="str">
        <f>VLOOKUP(A491,Lists!A:B,2,FALSE)</f>
        <v>AFG003</v>
      </c>
      <c r="C491" s="157" t="str">
        <f>VLOOKUP(A491,Lists!A:D,4,FALSE)</f>
        <v>AFG</v>
      </c>
      <c r="D491" s="157" t="s">
        <v>455</v>
      </c>
      <c r="E491" s="157">
        <v>571579.80000000005</v>
      </c>
      <c r="F491" s="157" t="s">
        <v>1191</v>
      </c>
      <c r="G491" s="157" t="s">
        <v>734</v>
      </c>
      <c r="H491" s="151">
        <f t="shared" si="14"/>
        <v>2</v>
      </c>
      <c r="I491" s="161" t="s">
        <v>1192</v>
      </c>
      <c r="J491" s="157" t="s">
        <v>1210</v>
      </c>
      <c r="K491" s="151" t="str">
        <f t="shared" si="15"/>
        <v>AFG003Landmass affected by disaster</v>
      </c>
      <c r="L491" s="165">
        <v>43495</v>
      </c>
    </row>
    <row r="492" spans="1:12" ht="15.6" thickTop="1" thickBot="1" x14ac:dyDescent="0.35">
      <c r="A492" s="158" t="s">
        <v>1226</v>
      </c>
      <c r="B492" s="159" t="str">
        <f>VLOOKUP(A492,Lists!A:B,2,FALSE)</f>
        <v>AFG003</v>
      </c>
      <c r="C492" s="159" t="str">
        <f>VLOOKUP(A492,Lists!A:D,4,FALSE)</f>
        <v>AFG</v>
      </c>
      <c r="D492" s="159" t="s">
        <v>740</v>
      </c>
      <c r="E492" s="159">
        <v>17392680</v>
      </c>
      <c r="F492" s="159" t="s">
        <v>1188</v>
      </c>
      <c r="G492" s="159" t="s">
        <v>733</v>
      </c>
      <c r="H492" s="151">
        <f t="shared" si="14"/>
        <v>3</v>
      </c>
      <c r="I492" s="162" t="s">
        <v>1211</v>
      </c>
      <c r="J492" s="159" t="s">
        <v>1212</v>
      </c>
      <c r="K492" s="151" t="str">
        <f t="shared" si="15"/>
        <v>AFG003People exposed</v>
      </c>
      <c r="L492" s="163">
        <v>43495</v>
      </c>
    </row>
    <row r="493" spans="1:12" ht="15.6" thickTop="1" thickBot="1" x14ac:dyDescent="0.35">
      <c r="A493" s="156" t="s">
        <v>1226</v>
      </c>
      <c r="B493" s="157" t="str">
        <f>VLOOKUP(A493,Lists!A:B,2,FALSE)</f>
        <v>AFG003</v>
      </c>
      <c r="C493" s="157" t="str">
        <f>VLOOKUP(A493,Lists!A:D,4,FALSE)</f>
        <v>AFG</v>
      </c>
      <c r="D493" s="157" t="s">
        <v>742</v>
      </c>
      <c r="E493" s="157">
        <v>6200000</v>
      </c>
      <c r="F493" s="157" t="s">
        <v>1213</v>
      </c>
      <c r="G493" s="157"/>
      <c r="H493" s="151" t="b">
        <f t="shared" si="14"/>
        <v>0</v>
      </c>
      <c r="I493" s="161" t="s">
        <v>1214</v>
      </c>
      <c r="J493" s="157" t="s">
        <v>1215</v>
      </c>
      <c r="K493" s="151" t="str">
        <f t="shared" si="15"/>
        <v>AFG003People affected by the crisis</v>
      </c>
      <c r="L493" s="165">
        <v>43495</v>
      </c>
    </row>
    <row r="494" spans="1:12" ht="15.6" thickTop="1" thickBot="1" x14ac:dyDescent="0.35">
      <c r="A494" s="158" t="s">
        <v>1226</v>
      </c>
      <c r="B494" s="159" t="str">
        <f>VLOOKUP(A494,Lists!A:B,2,FALSE)</f>
        <v>AFG003</v>
      </c>
      <c r="C494" s="159" t="str">
        <f>VLOOKUP(A494,Lists!A:D,4,FALSE)</f>
        <v>AFG</v>
      </c>
      <c r="D494" s="159" t="s">
        <v>470</v>
      </c>
      <c r="E494" s="159">
        <v>225968</v>
      </c>
      <c r="F494" s="159" t="s">
        <v>1216</v>
      </c>
      <c r="G494" s="159" t="s">
        <v>734</v>
      </c>
      <c r="H494" s="151">
        <f t="shared" si="14"/>
        <v>2</v>
      </c>
      <c r="I494" s="162" t="s">
        <v>1217</v>
      </c>
      <c r="J494" s="159" t="s">
        <v>1218</v>
      </c>
      <c r="K494" s="151" t="str">
        <f t="shared" si="15"/>
        <v>AFG003Total # of crisis related displaced people</v>
      </c>
      <c r="L494" s="163">
        <v>43495</v>
      </c>
    </row>
    <row r="495" spans="1:12" ht="15.6" thickTop="1" thickBot="1" x14ac:dyDescent="0.35">
      <c r="A495" s="156" t="s">
        <v>1226</v>
      </c>
      <c r="B495" s="157" t="str">
        <f>VLOOKUP(A495,Lists!A:B,2,FALSE)</f>
        <v>AFG003</v>
      </c>
      <c r="C495" s="157" t="str">
        <f>VLOOKUP(A495,Lists!A:D,4,FALSE)</f>
        <v>AFG</v>
      </c>
      <c r="D495" s="157" t="s">
        <v>743</v>
      </c>
      <c r="E495" s="157">
        <v>0</v>
      </c>
      <c r="F495" s="157"/>
      <c r="G495" s="157"/>
      <c r="H495" s="151" t="b">
        <f t="shared" si="14"/>
        <v>0</v>
      </c>
      <c r="I495" s="161"/>
      <c r="J495" s="157"/>
      <c r="K495" s="151" t="str">
        <f t="shared" si="15"/>
        <v>AFG003Crisis related Injuries</v>
      </c>
      <c r="L495" s="165">
        <v>43495</v>
      </c>
    </row>
    <row r="496" spans="1:12" ht="15.6" thickTop="1" thickBot="1" x14ac:dyDescent="0.35">
      <c r="A496" s="158" t="s">
        <v>1226</v>
      </c>
      <c r="B496" s="159" t="str">
        <f>VLOOKUP(A496,Lists!A:B,2,FALSE)</f>
        <v>AFG003</v>
      </c>
      <c r="C496" s="159" t="str">
        <f>VLOOKUP(A496,Lists!A:D,4,FALSE)</f>
        <v>AFG</v>
      </c>
      <c r="D496" s="159" t="s">
        <v>661</v>
      </c>
      <c r="E496" s="159" t="s">
        <v>445</v>
      </c>
      <c r="F496" s="159"/>
      <c r="G496" s="159"/>
      <c r="H496" s="151" t="b">
        <f t="shared" si="14"/>
        <v>0</v>
      </c>
      <c r="I496" s="162"/>
      <c r="J496" s="159" t="s">
        <v>1219</v>
      </c>
      <c r="K496" s="151" t="str">
        <f t="shared" si="15"/>
        <v>AFG003Total # of illness cases reported</v>
      </c>
      <c r="L496" s="163">
        <v>43495</v>
      </c>
    </row>
    <row r="497" spans="1:12" ht="15.6" thickTop="1" thickBot="1" x14ac:dyDescent="0.35">
      <c r="A497" s="156" t="s">
        <v>1226</v>
      </c>
      <c r="B497" s="157" t="str">
        <f>VLOOKUP(A497,Lists!A:B,2,FALSE)</f>
        <v>AFG003</v>
      </c>
      <c r="C497" s="157" t="str">
        <f>VLOOKUP(A497,Lists!A:D,4,FALSE)</f>
        <v>AFG</v>
      </c>
      <c r="D497" s="157" t="s">
        <v>663</v>
      </c>
      <c r="E497" s="157" t="s">
        <v>445</v>
      </c>
      <c r="F497" s="157"/>
      <c r="G497" s="157"/>
      <c r="H497" s="151" t="b">
        <f t="shared" si="14"/>
        <v>0</v>
      </c>
      <c r="I497" s="161"/>
      <c r="J497" s="157" t="s">
        <v>1220</v>
      </c>
      <c r="K497" s="151" t="str">
        <f t="shared" si="15"/>
        <v>AFG003Crisis related fatalities</v>
      </c>
      <c r="L497" s="165">
        <v>43495</v>
      </c>
    </row>
    <row r="498" spans="1:12" ht="15.6" thickTop="1" thickBot="1" x14ac:dyDescent="0.35">
      <c r="A498" s="158" t="s">
        <v>1226</v>
      </c>
      <c r="B498" s="159" t="str">
        <f>VLOOKUP(A498,Lists!A:B,2,FALSE)</f>
        <v>AFG003</v>
      </c>
      <c r="C498" s="159" t="str">
        <f>VLOOKUP(A498,Lists!A:D,4,FALSE)</f>
        <v>AFG</v>
      </c>
      <c r="D498" s="159" t="s">
        <v>459</v>
      </c>
      <c r="E498" s="159">
        <v>0</v>
      </c>
      <c r="F498" s="159"/>
      <c r="G498" s="159"/>
      <c r="H498" s="151" t="b">
        <f t="shared" si="14"/>
        <v>0</v>
      </c>
      <c r="I498" s="162"/>
      <c r="J498" s="159"/>
      <c r="K498" s="151" t="str">
        <f t="shared" si="15"/>
        <v>AFG003Building partially damaged</v>
      </c>
      <c r="L498" s="163">
        <v>43495</v>
      </c>
    </row>
    <row r="499" spans="1:12" ht="15.6" thickTop="1" thickBot="1" x14ac:dyDescent="0.35">
      <c r="A499" s="156" t="s">
        <v>1226</v>
      </c>
      <c r="B499" s="157" t="str">
        <f>VLOOKUP(A499,Lists!A:B,2,FALSE)</f>
        <v>AFG003</v>
      </c>
      <c r="C499" s="157" t="str">
        <f>VLOOKUP(A499,Lists!A:D,4,FALSE)</f>
        <v>AFG</v>
      </c>
      <c r="D499" s="157" t="s">
        <v>460</v>
      </c>
      <c r="E499" s="157">
        <v>0</v>
      </c>
      <c r="F499" s="157"/>
      <c r="G499" s="157"/>
      <c r="H499" s="151" t="b">
        <f t="shared" si="14"/>
        <v>0</v>
      </c>
      <c r="I499" s="161"/>
      <c r="J499" s="157"/>
      <c r="K499" s="151" t="str">
        <f t="shared" si="15"/>
        <v>AFG003Building totally damaged</v>
      </c>
      <c r="L499" s="165">
        <v>43495</v>
      </c>
    </row>
    <row r="500" spans="1:12" ht="15.6" thickTop="1" thickBot="1" x14ac:dyDescent="0.35">
      <c r="A500" s="158" t="s">
        <v>1226</v>
      </c>
      <c r="B500" s="159" t="str">
        <f>VLOOKUP(A500,Lists!A:B,2,FALSE)</f>
        <v>AFG003</v>
      </c>
      <c r="C500" s="159" t="str">
        <f>VLOOKUP(A500,Lists!A:D,4,FALSE)</f>
        <v>AFG</v>
      </c>
      <c r="D500" s="159" t="s">
        <v>745</v>
      </c>
      <c r="E500" s="159" t="s">
        <v>445</v>
      </c>
      <c r="F500" s="159"/>
      <c r="G500" s="159"/>
      <c r="H500" s="151" t="b">
        <f t="shared" si="14"/>
        <v>0</v>
      </c>
      <c r="I500" s="162"/>
      <c r="J500" s="159" t="s">
        <v>1221</v>
      </c>
      <c r="K500" s="151" t="str">
        <f t="shared" si="15"/>
        <v>AFG003Economic Losses</v>
      </c>
      <c r="L500" s="163">
        <v>43495</v>
      </c>
    </row>
    <row r="501" spans="1:12" ht="15.6" thickTop="1" thickBot="1" x14ac:dyDescent="0.35">
      <c r="A501" s="156" t="s">
        <v>1226</v>
      </c>
      <c r="B501" s="157" t="str">
        <f>VLOOKUP(A501,Lists!A:B,2,FALSE)</f>
        <v>AFG003</v>
      </c>
      <c r="C501" s="157" t="str">
        <f>VLOOKUP(A501,Lists!A:D,4,FALSE)</f>
        <v>AFG</v>
      </c>
      <c r="D501" s="157" t="s">
        <v>755</v>
      </c>
      <c r="E501" s="157">
        <v>3900000</v>
      </c>
      <c r="F501" s="157" t="s">
        <v>1205</v>
      </c>
      <c r="G501" s="157" t="s">
        <v>734</v>
      </c>
      <c r="H501" s="151">
        <f t="shared" si="14"/>
        <v>2</v>
      </c>
      <c r="I501" s="161" t="s">
        <v>1204</v>
      </c>
      <c r="J501" s="157" t="s">
        <v>1222</v>
      </c>
      <c r="K501" s="151" t="str">
        <f t="shared" si="15"/>
        <v>AFG003People in Need</v>
      </c>
      <c r="L501" s="165">
        <v>43495</v>
      </c>
    </row>
    <row r="502" spans="1:12" ht="15.6" thickTop="1" thickBot="1" x14ac:dyDescent="0.35">
      <c r="A502" s="158" t="s">
        <v>1226</v>
      </c>
      <c r="B502" s="159" t="str">
        <f>VLOOKUP(A502,Lists!A:B,2,FALSE)</f>
        <v>AFG003</v>
      </c>
      <c r="C502" s="159" t="str">
        <f>VLOOKUP(A502,Lists!A:D,4,FALSE)</f>
        <v>AFG</v>
      </c>
      <c r="D502" s="159" t="s">
        <v>761</v>
      </c>
      <c r="E502" s="159">
        <v>580000</v>
      </c>
      <c r="F502" s="159" t="s">
        <v>1205</v>
      </c>
      <c r="G502" s="159" t="s">
        <v>734</v>
      </c>
      <c r="H502" s="151">
        <f t="shared" si="14"/>
        <v>2</v>
      </c>
      <c r="I502" s="162" t="s">
        <v>1204</v>
      </c>
      <c r="J502" s="159" t="s">
        <v>1222</v>
      </c>
      <c r="K502" s="151" t="str">
        <f t="shared" si="15"/>
        <v>AFG003People facing minimal humanitarian needs (level 1)</v>
      </c>
      <c r="L502" s="163">
        <v>43495</v>
      </c>
    </row>
    <row r="503" spans="1:12" ht="15.6" thickTop="1" thickBot="1" x14ac:dyDescent="0.35">
      <c r="A503" s="156" t="s">
        <v>1226</v>
      </c>
      <c r="B503" s="157" t="str">
        <f>VLOOKUP(A503,Lists!A:B,2,FALSE)</f>
        <v>AFG003</v>
      </c>
      <c r="C503" s="157" t="str">
        <f>VLOOKUP(A503,Lists!A:D,4,FALSE)</f>
        <v>AFG</v>
      </c>
      <c r="D503" s="157" t="s">
        <v>760</v>
      </c>
      <c r="E503" s="157">
        <v>0</v>
      </c>
      <c r="F503" s="157" t="s">
        <v>1205</v>
      </c>
      <c r="G503" s="157" t="s">
        <v>734</v>
      </c>
      <c r="H503" s="151">
        <f t="shared" ref="H503:H566" si="16">IF(G503="Low",3,IF(G503="Medium",2,IF(G503="High",1,FALSE)))</f>
        <v>2</v>
      </c>
      <c r="I503" s="161" t="s">
        <v>1204</v>
      </c>
      <c r="J503" s="157" t="s">
        <v>1222</v>
      </c>
      <c r="K503" s="151" t="str">
        <f t="shared" ref="K503:K566" si="17">B503&amp;""&amp;D503</f>
        <v>AFG003People facing stressed humanitarian needs (level 2)</v>
      </c>
      <c r="L503" s="165">
        <v>43495</v>
      </c>
    </row>
    <row r="504" spans="1:12" ht="15.6" thickTop="1" thickBot="1" x14ac:dyDescent="0.35">
      <c r="A504" s="158" t="s">
        <v>1226</v>
      </c>
      <c r="B504" s="159" t="str">
        <f>VLOOKUP(A504,Lists!A:B,2,FALSE)</f>
        <v>AFG003</v>
      </c>
      <c r="C504" s="159" t="str">
        <f>VLOOKUP(A504,Lists!A:D,4,FALSE)</f>
        <v>AFG</v>
      </c>
      <c r="D504" s="159" t="s">
        <v>763</v>
      </c>
      <c r="E504" s="159">
        <v>1830000</v>
      </c>
      <c r="F504" s="159" t="s">
        <v>1205</v>
      </c>
      <c r="G504" s="159" t="s">
        <v>734</v>
      </c>
      <c r="H504" s="151">
        <f t="shared" si="16"/>
        <v>2</v>
      </c>
      <c r="I504" s="162" t="s">
        <v>1204</v>
      </c>
      <c r="J504" s="159" t="s">
        <v>1222</v>
      </c>
      <c r="K504" s="151" t="str">
        <f t="shared" si="17"/>
        <v>AFG003People  facing moderate humanitarian needs (level 3)</v>
      </c>
      <c r="L504" s="163">
        <v>43495</v>
      </c>
    </row>
    <row r="505" spans="1:12" ht="15.6" thickTop="1" thickBot="1" x14ac:dyDescent="0.35">
      <c r="A505" s="156" t="s">
        <v>1226</v>
      </c>
      <c r="B505" s="157" t="str">
        <f>VLOOKUP(A505,Lists!A:B,2,FALSE)</f>
        <v>AFG003</v>
      </c>
      <c r="C505" s="157" t="str">
        <f>VLOOKUP(A505,Lists!A:D,4,FALSE)</f>
        <v>AFG</v>
      </c>
      <c r="D505" s="157" t="s">
        <v>765</v>
      </c>
      <c r="E505" s="157">
        <v>1280000</v>
      </c>
      <c r="F505" s="157" t="s">
        <v>1205</v>
      </c>
      <c r="G505" s="157" t="s">
        <v>734</v>
      </c>
      <c r="H505" s="151">
        <f t="shared" si="16"/>
        <v>2</v>
      </c>
      <c r="I505" s="161" t="s">
        <v>1204</v>
      </c>
      <c r="J505" s="157" t="s">
        <v>1222</v>
      </c>
      <c r="K505" s="151" t="str">
        <f t="shared" si="17"/>
        <v>AFG003People facing severe humanitarian needs (level 4)</v>
      </c>
      <c r="L505" s="165">
        <v>43495</v>
      </c>
    </row>
    <row r="506" spans="1:12" ht="15.6" thickTop="1" thickBot="1" x14ac:dyDescent="0.35">
      <c r="A506" s="158" t="s">
        <v>1226</v>
      </c>
      <c r="B506" s="159" t="str">
        <f>VLOOKUP(A506,Lists!A:B,2,FALSE)</f>
        <v>AFG003</v>
      </c>
      <c r="C506" s="159" t="str">
        <f>VLOOKUP(A506,Lists!A:D,4,FALSE)</f>
        <v>AFG</v>
      </c>
      <c r="D506" s="159" t="s">
        <v>766</v>
      </c>
      <c r="E506" s="159">
        <v>0</v>
      </c>
      <c r="F506" s="159" t="s">
        <v>1205</v>
      </c>
      <c r="G506" s="159" t="s">
        <v>734</v>
      </c>
      <c r="H506" s="151">
        <f t="shared" si="16"/>
        <v>2</v>
      </c>
      <c r="I506" s="162" t="s">
        <v>1204</v>
      </c>
      <c r="J506" s="159" t="s">
        <v>1222</v>
      </c>
      <c r="K506" s="151" t="str">
        <f t="shared" si="17"/>
        <v>AFG003People facing extreme humanitarian needs (level 5)</v>
      </c>
      <c r="L506" s="163">
        <v>43495</v>
      </c>
    </row>
    <row r="507" spans="1:12" ht="15.6" thickTop="1" thickBot="1" x14ac:dyDescent="0.35">
      <c r="A507" s="156" t="s">
        <v>1226</v>
      </c>
      <c r="B507" s="157" t="str">
        <f>VLOOKUP(A507,Lists!A:B,2,FALSE)</f>
        <v>AFG003</v>
      </c>
      <c r="C507" s="157" t="str">
        <f>VLOOKUP(A507,Lists!A:D,4,FALSE)</f>
        <v>AFG</v>
      </c>
      <c r="D507" s="157" t="s">
        <v>768</v>
      </c>
      <c r="E507" s="157">
        <v>2035</v>
      </c>
      <c r="F507" s="157" t="s">
        <v>1199</v>
      </c>
      <c r="G507" s="157" t="s">
        <v>734</v>
      </c>
      <c r="H507" s="151">
        <f t="shared" si="16"/>
        <v>2</v>
      </c>
      <c r="I507" s="161" t="s">
        <v>1200</v>
      </c>
      <c r="J507" s="157" t="s">
        <v>1223</v>
      </c>
      <c r="K507" s="151" t="str">
        <f t="shared" si="17"/>
        <v>AFG003People killed in all crises</v>
      </c>
      <c r="L507" s="165">
        <v>43495</v>
      </c>
    </row>
    <row r="508" spans="1:12" ht="15.6" thickTop="1" thickBot="1" x14ac:dyDescent="0.35">
      <c r="A508" s="158" t="s">
        <v>1226</v>
      </c>
      <c r="B508" s="159" t="str">
        <f>VLOOKUP(A508,Lists!A:B,2,FALSE)</f>
        <v>AFG003</v>
      </c>
      <c r="C508" s="159" t="str">
        <f>VLOOKUP(A508,Lists!A:D,4,FALSE)</f>
        <v>AFG</v>
      </c>
      <c r="D508" s="159" t="s">
        <v>680</v>
      </c>
      <c r="E508" s="159">
        <v>4</v>
      </c>
      <c r="F508" s="159"/>
      <c r="G508" s="159"/>
      <c r="H508" s="151" t="b">
        <f t="shared" si="16"/>
        <v>0</v>
      </c>
      <c r="I508" s="162"/>
      <c r="J508" s="159" t="s">
        <v>1224</v>
      </c>
      <c r="K508" s="151" t="str">
        <f t="shared" si="17"/>
        <v>AFG003Crisis affected groups</v>
      </c>
      <c r="L508" s="163">
        <v>43495</v>
      </c>
    </row>
    <row r="509" spans="1:12" ht="15.6" thickTop="1" thickBot="1" x14ac:dyDescent="0.35">
      <c r="A509" s="156" t="s">
        <v>1226</v>
      </c>
      <c r="B509" s="157" t="str">
        <f>VLOOKUP(A509,Lists!A:B,2,FALSE)</f>
        <v>AFG003</v>
      </c>
      <c r="C509" s="157" t="str">
        <f>VLOOKUP(A509,Lists!A:D,4,FALSE)</f>
        <v>AFG</v>
      </c>
      <c r="D509" s="157" t="s">
        <v>683</v>
      </c>
      <c r="E509" s="157" t="s">
        <v>445</v>
      </c>
      <c r="F509" s="157"/>
      <c r="G509" s="157"/>
      <c r="H509" s="151" t="b">
        <f t="shared" si="16"/>
        <v>0</v>
      </c>
      <c r="I509" s="161"/>
      <c r="J509" s="157"/>
      <c r="K509" s="151" t="str">
        <f t="shared" si="17"/>
        <v>AFG003People facing limited access constraints</v>
      </c>
      <c r="L509" s="165">
        <v>43495</v>
      </c>
    </row>
    <row r="510" spans="1:12" ht="15.6" thickTop="1" thickBot="1" x14ac:dyDescent="0.35">
      <c r="A510" s="158" t="s">
        <v>1226</v>
      </c>
      <c r="B510" s="159" t="str">
        <f>VLOOKUP(A510,Lists!A:B,2,FALSE)</f>
        <v>AFG003</v>
      </c>
      <c r="C510" s="159" t="str">
        <f>VLOOKUP(A510,Lists!A:D,4,FALSE)</f>
        <v>AFG</v>
      </c>
      <c r="D510" s="159" t="s">
        <v>684</v>
      </c>
      <c r="E510" s="159" t="s">
        <v>445</v>
      </c>
      <c r="F510" s="159"/>
      <c r="G510" s="159" t="s">
        <v>734</v>
      </c>
      <c r="H510" s="151">
        <f t="shared" si="16"/>
        <v>2</v>
      </c>
      <c r="I510" s="162"/>
      <c r="J510" s="159"/>
      <c r="K510" s="151" t="str">
        <f t="shared" si="17"/>
        <v>AFG003People facing restricted access constraints</v>
      </c>
      <c r="L510" s="163">
        <v>43495</v>
      </c>
    </row>
    <row r="511" spans="1:12" ht="15.6" thickTop="1" thickBot="1" x14ac:dyDescent="0.35">
      <c r="A511" s="156" t="s">
        <v>1226</v>
      </c>
      <c r="B511" s="157" t="str">
        <f>VLOOKUP(A511,Lists!A:B,2,FALSE)</f>
        <v>AFG003</v>
      </c>
      <c r="C511" s="157" t="str">
        <f>VLOOKUP(A511,Lists!A:D,4,FALSE)</f>
        <v>AFG</v>
      </c>
      <c r="D511" s="157" t="s">
        <v>637</v>
      </c>
      <c r="E511" s="157">
        <v>2</v>
      </c>
      <c r="F511" s="157" t="s">
        <v>1174</v>
      </c>
      <c r="G511" s="157" t="s">
        <v>734</v>
      </c>
      <c r="H511" s="151">
        <f t="shared" si="16"/>
        <v>2</v>
      </c>
      <c r="I511" s="161" t="s">
        <v>1173</v>
      </c>
      <c r="J511" s="157"/>
      <c r="K511" s="151" t="str">
        <f t="shared" si="17"/>
        <v>AFG003Impediments to entry into country (bureaucratic and administrative)</v>
      </c>
      <c r="L511" s="165">
        <v>43495</v>
      </c>
    </row>
    <row r="512" spans="1:12" ht="15.6" thickTop="1" thickBot="1" x14ac:dyDescent="0.35">
      <c r="A512" s="158" t="s">
        <v>1226</v>
      </c>
      <c r="B512" s="159" t="str">
        <f>VLOOKUP(A512,Lists!A:B,2,FALSE)</f>
        <v>AFG003</v>
      </c>
      <c r="C512" s="159" t="str">
        <f>VLOOKUP(A512,Lists!A:D,4,FALSE)</f>
        <v>AFG</v>
      </c>
      <c r="D512" s="159" t="s">
        <v>638</v>
      </c>
      <c r="E512" s="159">
        <v>3</v>
      </c>
      <c r="F512" s="159" t="s">
        <v>1174</v>
      </c>
      <c r="G512" s="159" t="s">
        <v>734</v>
      </c>
      <c r="H512" s="151">
        <f t="shared" si="16"/>
        <v>2</v>
      </c>
      <c r="I512" s="162" t="s">
        <v>1173</v>
      </c>
      <c r="J512" s="159"/>
      <c r="K512" s="151" t="str">
        <f t="shared" si="17"/>
        <v>AFG003Restriction of movement (impediments to freedom of movement and/or administrative restrictions)</v>
      </c>
      <c r="L512" s="163">
        <v>43495</v>
      </c>
    </row>
    <row r="513" spans="1:12" ht="15.6" thickTop="1" thickBot="1" x14ac:dyDescent="0.35">
      <c r="A513" s="156" t="s">
        <v>1226</v>
      </c>
      <c r="B513" s="157" t="str">
        <f>VLOOKUP(A513,Lists!A:B,2,FALSE)</f>
        <v>AFG003</v>
      </c>
      <c r="C513" s="157" t="str">
        <f>VLOOKUP(A513,Lists!A:D,4,FALSE)</f>
        <v>AFG</v>
      </c>
      <c r="D513" s="157" t="s">
        <v>639</v>
      </c>
      <c r="E513" s="157">
        <v>2</v>
      </c>
      <c r="F513" s="157" t="s">
        <v>1174</v>
      </c>
      <c r="G513" s="157" t="s">
        <v>734</v>
      </c>
      <c r="H513" s="151">
        <f t="shared" si="16"/>
        <v>2</v>
      </c>
      <c r="I513" s="161" t="s">
        <v>1173</v>
      </c>
      <c r="J513" s="157"/>
      <c r="K513" s="151" t="str">
        <f t="shared" si="17"/>
        <v>AFG003Interference into implementation of humanitarian activities</v>
      </c>
      <c r="L513" s="165">
        <v>43495</v>
      </c>
    </row>
    <row r="514" spans="1:12" ht="15.6" thickTop="1" thickBot="1" x14ac:dyDescent="0.35">
      <c r="A514" s="158" t="s">
        <v>1226</v>
      </c>
      <c r="B514" s="159" t="str">
        <f>VLOOKUP(A514,Lists!A:B,2,FALSE)</f>
        <v>AFG003</v>
      </c>
      <c r="C514" s="159" t="str">
        <f>VLOOKUP(A514,Lists!A:D,4,FALSE)</f>
        <v>AFG</v>
      </c>
      <c r="D514" s="159" t="s">
        <v>640</v>
      </c>
      <c r="E514" s="159">
        <v>3</v>
      </c>
      <c r="F514" s="159" t="s">
        <v>1174</v>
      </c>
      <c r="G514" s="159" t="s">
        <v>734</v>
      </c>
      <c r="H514" s="151">
        <f t="shared" si="16"/>
        <v>2</v>
      </c>
      <c r="I514" s="162" t="s">
        <v>1173</v>
      </c>
      <c r="J514" s="159"/>
      <c r="K514" s="151" t="str">
        <f t="shared" si="17"/>
        <v>AFG003Violence against personnel, facilities and assets</v>
      </c>
      <c r="L514" s="163">
        <v>43495</v>
      </c>
    </row>
    <row r="515" spans="1:12" ht="15.6" thickTop="1" thickBot="1" x14ac:dyDescent="0.35">
      <c r="A515" s="156" t="s">
        <v>1226</v>
      </c>
      <c r="B515" s="157" t="str">
        <f>VLOOKUP(A515,Lists!A:B,2,FALSE)</f>
        <v>AFG003</v>
      </c>
      <c r="C515" s="157" t="str">
        <f>VLOOKUP(A515,Lists!A:D,4,FALSE)</f>
        <v>AFG</v>
      </c>
      <c r="D515" s="157" t="s">
        <v>641</v>
      </c>
      <c r="E515" s="157" t="s">
        <v>445</v>
      </c>
      <c r="F515" s="157" t="s">
        <v>1174</v>
      </c>
      <c r="G515" s="157" t="s">
        <v>734</v>
      </c>
      <c r="H515" s="151">
        <f t="shared" si="16"/>
        <v>2</v>
      </c>
      <c r="I515" s="161" t="s">
        <v>1173</v>
      </c>
      <c r="J515" s="157"/>
      <c r="K515" s="151" t="str">
        <f t="shared" si="17"/>
        <v>AFG003Denial of existence of humanitarian needs or entitlements to assistance</v>
      </c>
      <c r="L515" s="165">
        <v>43495</v>
      </c>
    </row>
    <row r="516" spans="1:12" ht="15.6" thickTop="1" thickBot="1" x14ac:dyDescent="0.35">
      <c r="A516" s="158" t="s">
        <v>1226</v>
      </c>
      <c r="B516" s="159" t="str">
        <f>VLOOKUP(A516,Lists!A:B,2,FALSE)</f>
        <v>AFG003</v>
      </c>
      <c r="C516" s="159" t="str">
        <f>VLOOKUP(A516,Lists!A:D,4,FALSE)</f>
        <v>AFG</v>
      </c>
      <c r="D516" s="159" t="s">
        <v>642</v>
      </c>
      <c r="E516" s="159">
        <v>3</v>
      </c>
      <c r="F516" s="159" t="s">
        <v>1174</v>
      </c>
      <c r="G516" s="159" t="s">
        <v>734</v>
      </c>
      <c r="H516" s="151">
        <f t="shared" si="16"/>
        <v>2</v>
      </c>
      <c r="I516" s="162" t="s">
        <v>1173</v>
      </c>
      <c r="J516" s="159"/>
      <c r="K516" s="151" t="str">
        <f t="shared" si="17"/>
        <v>AFG003Restriction and obstruction of access to services and assistance</v>
      </c>
      <c r="L516" s="163">
        <v>43495</v>
      </c>
    </row>
    <row r="517" spans="1:12" ht="15.6" thickTop="1" thickBot="1" x14ac:dyDescent="0.35">
      <c r="A517" s="156" t="s">
        <v>1226</v>
      </c>
      <c r="B517" s="157" t="str">
        <f>VLOOKUP(A517,Lists!A:B,2,FALSE)</f>
        <v>AFG003</v>
      </c>
      <c r="C517" s="157" t="str">
        <f>VLOOKUP(A517,Lists!A:D,4,FALSE)</f>
        <v>AFG</v>
      </c>
      <c r="D517" s="157" t="s">
        <v>643</v>
      </c>
      <c r="E517" s="157">
        <v>3</v>
      </c>
      <c r="F517" s="157" t="s">
        <v>1174</v>
      </c>
      <c r="G517" s="157" t="s">
        <v>734</v>
      </c>
      <c r="H517" s="151">
        <f t="shared" si="16"/>
        <v>2</v>
      </c>
      <c r="I517" s="161" t="s">
        <v>1173</v>
      </c>
      <c r="J517" s="157"/>
      <c r="K517" s="151" t="str">
        <f t="shared" si="17"/>
        <v>AFG003Ongoing insecurity/hostilities affecting humanitarian assistance</v>
      </c>
      <c r="L517" s="165">
        <v>43495</v>
      </c>
    </row>
    <row r="518" spans="1:12" ht="15.6" thickTop="1" thickBot="1" x14ac:dyDescent="0.35">
      <c r="A518" s="158" t="s">
        <v>1226</v>
      </c>
      <c r="B518" s="159" t="str">
        <f>VLOOKUP(A518,Lists!A:B,2,FALSE)</f>
        <v>AFG003</v>
      </c>
      <c r="C518" s="159" t="str">
        <f>VLOOKUP(A518,Lists!A:D,4,FALSE)</f>
        <v>AFG</v>
      </c>
      <c r="D518" s="159" t="s">
        <v>644</v>
      </c>
      <c r="E518" s="159">
        <v>3</v>
      </c>
      <c r="F518" s="159" t="s">
        <v>1174</v>
      </c>
      <c r="G518" s="159" t="s">
        <v>734</v>
      </c>
      <c r="H518" s="151">
        <f t="shared" si="16"/>
        <v>2</v>
      </c>
      <c r="I518" s="162" t="s">
        <v>1173</v>
      </c>
      <c r="J518" s="159"/>
      <c r="K518" s="151" t="str">
        <f t="shared" si="17"/>
        <v xml:space="preserve">AFG003Presence of mines and improvised explosive devices </v>
      </c>
      <c r="L518" s="163">
        <v>43495</v>
      </c>
    </row>
    <row r="519" spans="1:12" ht="15.6" thickTop="1" thickBot="1" x14ac:dyDescent="0.35">
      <c r="A519" s="156" t="s">
        <v>1226</v>
      </c>
      <c r="B519" s="157" t="str">
        <f>VLOOKUP(A519,Lists!A:B,2,FALSE)</f>
        <v>AFG003</v>
      </c>
      <c r="C519" s="157" t="str">
        <f>VLOOKUP(A519,Lists!A:D,4,FALSE)</f>
        <v>AFG</v>
      </c>
      <c r="D519" s="157" t="s">
        <v>645</v>
      </c>
      <c r="E519" s="157">
        <v>1</v>
      </c>
      <c r="F519" s="157" t="s">
        <v>1174</v>
      </c>
      <c r="G519" s="157" t="s">
        <v>734</v>
      </c>
      <c r="H519" s="151">
        <f t="shared" si="16"/>
        <v>2</v>
      </c>
      <c r="I519" s="161" t="s">
        <v>1173</v>
      </c>
      <c r="J519" s="157"/>
      <c r="K519" s="151" t="str">
        <f t="shared" si="17"/>
        <v>AFG003Physical constraints in the environment (obstacles related to terrain, climate, lack of infrastructure, etc.)</v>
      </c>
      <c r="L519" s="165">
        <v>43495</v>
      </c>
    </row>
    <row r="520" spans="1:12" ht="15.6" thickTop="1" thickBot="1" x14ac:dyDescent="0.35">
      <c r="A520" s="158" t="s">
        <v>294</v>
      </c>
      <c r="B520" s="159" t="str">
        <f>VLOOKUP(A520,Lists!A:B,2,FALSE)</f>
        <v>SOM001</v>
      </c>
      <c r="C520" s="159" t="str">
        <f>VLOOKUP(A520,Lists!A:D,4,FALSE)</f>
        <v>SOM</v>
      </c>
      <c r="D520" s="159" t="s">
        <v>785</v>
      </c>
      <c r="E520" s="159">
        <v>11675155</v>
      </c>
      <c r="F520" s="159" t="s">
        <v>1227</v>
      </c>
      <c r="G520" s="159" t="s">
        <v>734</v>
      </c>
      <c r="H520" s="151">
        <f t="shared" si="16"/>
        <v>2</v>
      </c>
      <c r="I520" s="162" t="s">
        <v>1228</v>
      </c>
      <c r="J520" s="159" t="s">
        <v>1229</v>
      </c>
      <c r="K520" s="151" t="str">
        <f t="shared" si="17"/>
        <v>SOM001Total population in country</v>
      </c>
      <c r="L520" s="163">
        <v>43496</v>
      </c>
    </row>
    <row r="521" spans="1:12" ht="15.6" thickTop="1" thickBot="1" x14ac:dyDescent="0.35">
      <c r="A521" s="156" t="s">
        <v>294</v>
      </c>
      <c r="B521" s="157" t="str">
        <f>VLOOKUP(A521,Lists!A:B,2,FALSE)</f>
        <v>SOM001</v>
      </c>
      <c r="C521" s="157" t="str">
        <f>VLOOKUP(A521,Lists!A:D,4,FALSE)</f>
        <v>SOM</v>
      </c>
      <c r="D521" s="157" t="s">
        <v>455</v>
      </c>
      <c r="E521" s="157">
        <v>634188</v>
      </c>
      <c r="F521" s="157" t="s">
        <v>1230</v>
      </c>
      <c r="G521" s="157" t="s">
        <v>734</v>
      </c>
      <c r="H521" s="151">
        <f t="shared" si="16"/>
        <v>2</v>
      </c>
      <c r="I521" s="161" t="s">
        <v>1231</v>
      </c>
      <c r="J521" s="157" t="s">
        <v>1232</v>
      </c>
      <c r="K521" s="151" t="str">
        <f t="shared" si="17"/>
        <v>SOM001Landmass affected by disaster</v>
      </c>
      <c r="L521" s="165">
        <v>43496</v>
      </c>
    </row>
    <row r="522" spans="1:12" ht="15.6" thickTop="1" thickBot="1" x14ac:dyDescent="0.35">
      <c r="A522" s="158" t="s">
        <v>294</v>
      </c>
      <c r="B522" s="159" t="str">
        <f>VLOOKUP(A522,Lists!A:B,2,FALSE)</f>
        <v>SOM001</v>
      </c>
      <c r="C522" s="159" t="str">
        <f>VLOOKUP(A522,Lists!A:D,4,FALSE)</f>
        <v>SOM</v>
      </c>
      <c r="D522" s="159" t="s">
        <v>740</v>
      </c>
      <c r="E522" s="159">
        <v>11675155</v>
      </c>
      <c r="F522" s="159" t="s">
        <v>1227</v>
      </c>
      <c r="G522" s="159" t="s">
        <v>734</v>
      </c>
      <c r="H522" s="151">
        <f t="shared" si="16"/>
        <v>2</v>
      </c>
      <c r="I522" s="162" t="s">
        <v>1228</v>
      </c>
      <c r="J522" s="159" t="s">
        <v>1233</v>
      </c>
      <c r="K522" s="151" t="str">
        <f t="shared" si="17"/>
        <v>SOM001People exposed</v>
      </c>
      <c r="L522" s="163">
        <v>43496</v>
      </c>
    </row>
    <row r="523" spans="1:12" ht="15.6" thickTop="1" thickBot="1" x14ac:dyDescent="0.35">
      <c r="A523" s="156" t="s">
        <v>294</v>
      </c>
      <c r="B523" s="157" t="str">
        <f>VLOOKUP(A523,Lists!A:B,2,FALSE)</f>
        <v>SOM001</v>
      </c>
      <c r="C523" s="157" t="str">
        <f>VLOOKUP(A523,Lists!A:D,4,FALSE)</f>
        <v>SOM</v>
      </c>
      <c r="D523" s="157" t="s">
        <v>742</v>
      </c>
      <c r="E523" s="157">
        <v>4639000</v>
      </c>
      <c r="F523" s="157" t="s">
        <v>1234</v>
      </c>
      <c r="G523" s="157" t="s">
        <v>734</v>
      </c>
      <c r="H523" s="151">
        <f t="shared" si="16"/>
        <v>2</v>
      </c>
      <c r="I523" s="161" t="s">
        <v>1235</v>
      </c>
      <c r="J523" s="157" t="s">
        <v>1236</v>
      </c>
      <c r="K523" s="151" t="str">
        <f t="shared" si="17"/>
        <v>SOM001People affected by the crisis</v>
      </c>
      <c r="L523" s="165">
        <v>43496</v>
      </c>
    </row>
    <row r="524" spans="1:12" ht="15.6" thickTop="1" thickBot="1" x14ac:dyDescent="0.35">
      <c r="A524" s="158" t="s">
        <v>294</v>
      </c>
      <c r="B524" s="159" t="str">
        <f>VLOOKUP(A524,Lists!A:B,2,FALSE)</f>
        <v>SOM001</v>
      </c>
      <c r="C524" s="159" t="str">
        <f>VLOOKUP(A524,Lists!A:D,4,FALSE)</f>
        <v>SOM</v>
      </c>
      <c r="D524" s="159" t="s">
        <v>470</v>
      </c>
      <c r="E524" s="159">
        <v>3250273</v>
      </c>
      <c r="F524" s="159" t="s">
        <v>1237</v>
      </c>
      <c r="G524" s="159" t="s">
        <v>734</v>
      </c>
      <c r="H524" s="151">
        <f t="shared" si="16"/>
        <v>2</v>
      </c>
      <c r="I524" s="162" t="s">
        <v>1238</v>
      </c>
      <c r="J524" s="159" t="s">
        <v>1239</v>
      </c>
      <c r="K524" s="151" t="str">
        <f t="shared" si="17"/>
        <v>SOM001Total # of crisis related displaced people</v>
      </c>
      <c r="L524" s="163">
        <v>43496</v>
      </c>
    </row>
    <row r="525" spans="1:12" ht="15.6" thickTop="1" thickBot="1" x14ac:dyDescent="0.35">
      <c r="A525" s="156" t="s">
        <v>294</v>
      </c>
      <c r="B525" s="157" t="str">
        <f>VLOOKUP(A525,Lists!A:B,2,FALSE)</f>
        <v>SOM001</v>
      </c>
      <c r="C525" s="157" t="str">
        <f>VLOOKUP(A525,Lists!A:D,4,FALSE)</f>
        <v>SOM</v>
      </c>
      <c r="D525" s="157" t="s">
        <v>743</v>
      </c>
      <c r="E525" s="157">
        <v>368</v>
      </c>
      <c r="F525" s="157" t="s">
        <v>1240</v>
      </c>
      <c r="G525" s="157" t="s">
        <v>734</v>
      </c>
      <c r="H525" s="151">
        <f t="shared" si="16"/>
        <v>2</v>
      </c>
      <c r="I525" s="161" t="s">
        <v>1241</v>
      </c>
      <c r="J525" s="157" t="s">
        <v>1242</v>
      </c>
      <c r="K525" s="151" t="str">
        <f t="shared" si="17"/>
        <v>SOM001Crisis related Injuries</v>
      </c>
      <c r="L525" s="165">
        <v>43496</v>
      </c>
    </row>
    <row r="526" spans="1:12" ht="15.6" thickTop="1" thickBot="1" x14ac:dyDescent="0.35">
      <c r="A526" s="158" t="s">
        <v>294</v>
      </c>
      <c r="B526" s="159" t="str">
        <f>VLOOKUP(A526,Lists!A:B,2,FALSE)</f>
        <v>SOM001</v>
      </c>
      <c r="C526" s="159" t="str">
        <f>VLOOKUP(A526,Lists!A:D,4,FALSE)</f>
        <v>SOM</v>
      </c>
      <c r="D526" s="159" t="s">
        <v>661</v>
      </c>
      <c r="E526" s="159">
        <v>3310</v>
      </c>
      <c r="F526" s="159" t="s">
        <v>1243</v>
      </c>
      <c r="G526" s="159" t="s">
        <v>734</v>
      </c>
      <c r="H526" s="151">
        <f t="shared" si="16"/>
        <v>2</v>
      </c>
      <c r="I526" s="162" t="s">
        <v>1244</v>
      </c>
      <c r="J526" s="159" t="s">
        <v>1245</v>
      </c>
      <c r="K526" s="151" t="str">
        <f t="shared" si="17"/>
        <v>SOM001Total # of illness cases reported</v>
      </c>
      <c r="L526" s="163">
        <v>43496</v>
      </c>
    </row>
    <row r="527" spans="1:12" ht="15.6" thickTop="1" thickBot="1" x14ac:dyDescent="0.35">
      <c r="A527" s="156" t="s">
        <v>294</v>
      </c>
      <c r="B527" s="157" t="str">
        <f>VLOOKUP(A527,Lists!A:B,2,FALSE)</f>
        <v>SOM001</v>
      </c>
      <c r="C527" s="157" t="str">
        <f>VLOOKUP(A527,Lists!A:D,4,FALSE)</f>
        <v>SOM</v>
      </c>
      <c r="D527" s="157" t="s">
        <v>663</v>
      </c>
      <c r="E527" s="157">
        <v>280</v>
      </c>
      <c r="F527" s="157" t="s">
        <v>1246</v>
      </c>
      <c r="G527" s="157" t="s">
        <v>733</v>
      </c>
      <c r="H527" s="151">
        <f t="shared" si="16"/>
        <v>3</v>
      </c>
      <c r="I527" s="161" t="s">
        <v>1247</v>
      </c>
      <c r="J527" s="157" t="s">
        <v>1248</v>
      </c>
      <c r="K527" s="151" t="str">
        <f t="shared" si="17"/>
        <v>SOM001Crisis related fatalities</v>
      </c>
      <c r="L527" s="165">
        <v>43496</v>
      </c>
    </row>
    <row r="528" spans="1:12" ht="15.6" thickTop="1" thickBot="1" x14ac:dyDescent="0.35">
      <c r="A528" s="158" t="s">
        <v>294</v>
      </c>
      <c r="B528" s="159" t="str">
        <f>VLOOKUP(A528,Lists!A:B,2,FALSE)</f>
        <v>SOM001</v>
      </c>
      <c r="C528" s="159" t="str">
        <f>VLOOKUP(A528,Lists!A:D,4,FALSE)</f>
        <v>SOM</v>
      </c>
      <c r="D528" s="159" t="s">
        <v>459</v>
      </c>
      <c r="E528" s="159" t="s">
        <v>445</v>
      </c>
      <c r="F528" s="159"/>
      <c r="G528" s="159"/>
      <c r="H528" s="151" t="b">
        <f t="shared" si="16"/>
        <v>0</v>
      </c>
      <c r="I528" s="162"/>
      <c r="J528" s="159"/>
      <c r="K528" s="151" t="str">
        <f t="shared" si="17"/>
        <v>SOM001Building partially damaged</v>
      </c>
      <c r="L528" s="163">
        <v>43496</v>
      </c>
    </row>
    <row r="529" spans="1:12" ht="15.6" thickTop="1" thickBot="1" x14ac:dyDescent="0.35">
      <c r="A529" s="156" t="s">
        <v>294</v>
      </c>
      <c r="B529" s="157" t="str">
        <f>VLOOKUP(A529,Lists!A:B,2,FALSE)</f>
        <v>SOM001</v>
      </c>
      <c r="C529" s="157" t="str">
        <f>VLOOKUP(A529,Lists!A:D,4,FALSE)</f>
        <v>SOM</v>
      </c>
      <c r="D529" s="157" t="s">
        <v>460</v>
      </c>
      <c r="E529" s="157" t="s">
        <v>445</v>
      </c>
      <c r="F529" s="157"/>
      <c r="G529" s="157"/>
      <c r="H529" s="151" t="b">
        <f t="shared" si="16"/>
        <v>0</v>
      </c>
      <c r="I529" s="161"/>
      <c r="J529" s="157"/>
      <c r="K529" s="151" t="str">
        <f t="shared" si="17"/>
        <v>SOM001Building totally damaged</v>
      </c>
      <c r="L529" s="165">
        <v>43496</v>
      </c>
    </row>
    <row r="530" spans="1:12" ht="15.6" thickTop="1" thickBot="1" x14ac:dyDescent="0.35">
      <c r="A530" s="158" t="s">
        <v>294</v>
      </c>
      <c r="B530" s="159" t="str">
        <f>VLOOKUP(A530,Lists!A:B,2,FALSE)</f>
        <v>SOM001</v>
      </c>
      <c r="C530" s="159" t="str">
        <f>VLOOKUP(A530,Lists!A:D,4,FALSE)</f>
        <v>SOM</v>
      </c>
      <c r="D530" s="159" t="s">
        <v>745</v>
      </c>
      <c r="E530" s="159">
        <v>4440</v>
      </c>
      <c r="F530" s="159" t="s">
        <v>1249</v>
      </c>
      <c r="G530" s="159" t="s">
        <v>734</v>
      </c>
      <c r="H530" s="151">
        <f t="shared" si="16"/>
        <v>2</v>
      </c>
      <c r="I530" s="162" t="s">
        <v>1250</v>
      </c>
      <c r="J530" s="159" t="s">
        <v>1251</v>
      </c>
      <c r="K530" s="151" t="str">
        <f t="shared" si="17"/>
        <v>SOM001Economic Losses</v>
      </c>
      <c r="L530" s="163">
        <v>43496</v>
      </c>
    </row>
    <row r="531" spans="1:12" ht="15.6" thickTop="1" thickBot="1" x14ac:dyDescent="0.35">
      <c r="A531" s="156" t="s">
        <v>294</v>
      </c>
      <c r="B531" s="157" t="str">
        <f>VLOOKUP(A531,Lists!A:B,2,FALSE)</f>
        <v>SOM001</v>
      </c>
      <c r="C531" s="157" t="str">
        <f>VLOOKUP(A531,Lists!A:D,4,FALSE)</f>
        <v>SOM</v>
      </c>
      <c r="D531" s="157" t="s">
        <v>755</v>
      </c>
      <c r="E531" s="157">
        <v>4639000</v>
      </c>
      <c r="F531" s="157" t="s">
        <v>1252</v>
      </c>
      <c r="G531" s="157" t="s">
        <v>734</v>
      </c>
      <c r="H531" s="151">
        <f t="shared" si="16"/>
        <v>2</v>
      </c>
      <c r="I531" s="161" t="s">
        <v>1235</v>
      </c>
      <c r="J531" s="157" t="s">
        <v>1256</v>
      </c>
      <c r="K531" s="151" t="str">
        <f t="shared" si="17"/>
        <v>SOM001People in Need</v>
      </c>
      <c r="L531" s="165">
        <v>43496</v>
      </c>
    </row>
    <row r="532" spans="1:12" ht="15.6" thickTop="1" thickBot="1" x14ac:dyDescent="0.35">
      <c r="A532" s="158" t="s">
        <v>294</v>
      </c>
      <c r="B532" s="159" t="str">
        <f>VLOOKUP(A532,Lists!A:B,2,FALSE)</f>
        <v>SOM001</v>
      </c>
      <c r="C532" s="159" t="str">
        <f>VLOOKUP(A532,Lists!A:D,4,FALSE)</f>
        <v>SOM</v>
      </c>
      <c r="D532" s="159" t="s">
        <v>761</v>
      </c>
      <c r="E532" s="159">
        <v>0</v>
      </c>
      <c r="F532" s="159" t="s">
        <v>1253</v>
      </c>
      <c r="G532" s="159" t="s">
        <v>734</v>
      </c>
      <c r="H532" s="151">
        <f t="shared" si="16"/>
        <v>2</v>
      </c>
      <c r="I532" s="162" t="s">
        <v>1235</v>
      </c>
      <c r="J532" s="159" t="s">
        <v>1256</v>
      </c>
      <c r="K532" s="151" t="str">
        <f t="shared" si="17"/>
        <v>SOM001People facing minimal humanitarian needs (level 1)</v>
      </c>
      <c r="L532" s="163">
        <v>43496</v>
      </c>
    </row>
    <row r="533" spans="1:12" ht="15.6" thickTop="1" thickBot="1" x14ac:dyDescent="0.35">
      <c r="A533" s="156" t="s">
        <v>294</v>
      </c>
      <c r="B533" s="157" t="str">
        <f>VLOOKUP(A533,Lists!A:B,2,FALSE)</f>
        <v>SOM001</v>
      </c>
      <c r="C533" s="157" t="str">
        <f>VLOOKUP(A533,Lists!A:D,4,FALSE)</f>
        <v>SOM</v>
      </c>
      <c r="D533" s="157" t="s">
        <v>760</v>
      </c>
      <c r="E533" s="157">
        <v>3077000</v>
      </c>
      <c r="F533" s="157" t="s">
        <v>1254</v>
      </c>
      <c r="G533" s="157" t="s">
        <v>734</v>
      </c>
      <c r="H533" s="151">
        <f t="shared" si="16"/>
        <v>2</v>
      </c>
      <c r="I533" s="161" t="s">
        <v>1235</v>
      </c>
      <c r="J533" s="157" t="s">
        <v>1256</v>
      </c>
      <c r="K533" s="151" t="str">
        <f t="shared" si="17"/>
        <v>SOM001People facing stressed humanitarian needs (level 2)</v>
      </c>
      <c r="L533" s="165">
        <v>43496</v>
      </c>
    </row>
    <row r="534" spans="1:12" ht="15.6" thickTop="1" thickBot="1" x14ac:dyDescent="0.35">
      <c r="A534" s="158" t="s">
        <v>294</v>
      </c>
      <c r="B534" s="159" t="str">
        <f>VLOOKUP(A534,Lists!A:B,2,FALSE)</f>
        <v>SOM001</v>
      </c>
      <c r="C534" s="159" t="str">
        <f>VLOOKUP(A534,Lists!A:D,4,FALSE)</f>
        <v>SOM</v>
      </c>
      <c r="D534" s="159" t="s">
        <v>763</v>
      </c>
      <c r="E534" s="159">
        <v>1388000</v>
      </c>
      <c r="F534" s="159" t="s">
        <v>1255</v>
      </c>
      <c r="G534" s="159" t="s">
        <v>734</v>
      </c>
      <c r="H534" s="151">
        <f t="shared" si="16"/>
        <v>2</v>
      </c>
      <c r="I534" s="162" t="s">
        <v>1235</v>
      </c>
      <c r="J534" s="159" t="s">
        <v>1256</v>
      </c>
      <c r="K534" s="151" t="str">
        <f t="shared" si="17"/>
        <v>SOM001People  facing moderate humanitarian needs (level 3)</v>
      </c>
      <c r="L534" s="163">
        <v>43496</v>
      </c>
    </row>
    <row r="535" spans="1:12" ht="15.6" thickTop="1" thickBot="1" x14ac:dyDescent="0.35">
      <c r="A535" s="156" t="s">
        <v>294</v>
      </c>
      <c r="B535" s="157" t="str">
        <f>VLOOKUP(A535,Lists!A:B,2,FALSE)</f>
        <v>SOM001</v>
      </c>
      <c r="C535" s="157" t="str">
        <f>VLOOKUP(A535,Lists!A:D,4,FALSE)</f>
        <v>SOM</v>
      </c>
      <c r="D535" s="157" t="s">
        <v>765</v>
      </c>
      <c r="E535" s="157">
        <v>157000</v>
      </c>
      <c r="F535" s="157" t="s">
        <v>1234</v>
      </c>
      <c r="G535" s="157" t="s">
        <v>734</v>
      </c>
      <c r="H535" s="151">
        <f t="shared" si="16"/>
        <v>2</v>
      </c>
      <c r="I535" s="161" t="s">
        <v>1235</v>
      </c>
      <c r="J535" s="157" t="s">
        <v>1256</v>
      </c>
      <c r="K535" s="151" t="str">
        <f t="shared" si="17"/>
        <v>SOM001People facing severe humanitarian needs (level 4)</v>
      </c>
      <c r="L535" s="165">
        <v>43496</v>
      </c>
    </row>
    <row r="536" spans="1:12" ht="15.6" thickTop="1" thickBot="1" x14ac:dyDescent="0.35">
      <c r="A536" s="158" t="s">
        <v>294</v>
      </c>
      <c r="B536" s="159" t="str">
        <f>VLOOKUP(A536,Lists!A:B,2,FALSE)</f>
        <v>SOM001</v>
      </c>
      <c r="C536" s="159" t="str">
        <f>VLOOKUP(A536,Lists!A:D,4,FALSE)</f>
        <v>SOM</v>
      </c>
      <c r="D536" s="159" t="s">
        <v>766</v>
      </c>
      <c r="E536" s="159">
        <v>17000</v>
      </c>
      <c r="F536" s="159" t="s">
        <v>1234</v>
      </c>
      <c r="G536" s="159" t="s">
        <v>734</v>
      </c>
      <c r="H536" s="151">
        <f t="shared" si="16"/>
        <v>2</v>
      </c>
      <c r="I536" s="162" t="s">
        <v>1235</v>
      </c>
      <c r="J536" s="159" t="s">
        <v>1256</v>
      </c>
      <c r="K536" s="151" t="str">
        <f t="shared" si="17"/>
        <v>SOM001People facing extreme humanitarian needs (level 5)</v>
      </c>
      <c r="L536" s="163">
        <v>43496</v>
      </c>
    </row>
    <row r="537" spans="1:12" ht="15.6" thickTop="1" thickBot="1" x14ac:dyDescent="0.35">
      <c r="A537" s="156" t="s">
        <v>294</v>
      </c>
      <c r="B537" s="157" t="str">
        <f>VLOOKUP(A537,Lists!A:B,2,FALSE)</f>
        <v>SOM001</v>
      </c>
      <c r="C537" s="157" t="str">
        <f>VLOOKUP(A537,Lists!A:D,4,FALSE)</f>
        <v>SOM</v>
      </c>
      <c r="D537" s="157" t="s">
        <v>768</v>
      </c>
      <c r="E537" s="157">
        <v>280</v>
      </c>
      <c r="F537" s="157" t="s">
        <v>1257</v>
      </c>
      <c r="G537" s="157" t="s">
        <v>734</v>
      </c>
      <c r="H537" s="151">
        <f t="shared" si="16"/>
        <v>2</v>
      </c>
      <c r="I537" s="161" t="s">
        <v>1247</v>
      </c>
      <c r="J537" s="157" t="s">
        <v>1248</v>
      </c>
      <c r="K537" s="151" t="str">
        <f t="shared" si="17"/>
        <v>SOM001People killed in all crises</v>
      </c>
      <c r="L537" s="165">
        <v>43496</v>
      </c>
    </row>
    <row r="538" spans="1:12" ht="15.6" thickTop="1" thickBot="1" x14ac:dyDescent="0.35">
      <c r="A538" s="158" t="s">
        <v>294</v>
      </c>
      <c r="B538" s="159" t="str">
        <f>VLOOKUP(A538,Lists!A:B,2,FALSE)</f>
        <v>SOM001</v>
      </c>
      <c r="C538" s="159" t="str">
        <f>VLOOKUP(A538,Lists!A:D,4,FALSE)</f>
        <v>SOM</v>
      </c>
      <c r="D538" s="159" t="s">
        <v>680</v>
      </c>
      <c r="E538" s="159">
        <v>5</v>
      </c>
      <c r="F538" s="159"/>
      <c r="G538" s="159" t="s">
        <v>735</v>
      </c>
      <c r="H538" s="151">
        <f t="shared" si="16"/>
        <v>1</v>
      </c>
      <c r="I538" s="162"/>
      <c r="J538" s="159"/>
      <c r="K538" s="151" t="str">
        <f t="shared" si="17"/>
        <v>SOM001Crisis affected groups</v>
      </c>
      <c r="L538" s="163">
        <v>43496</v>
      </c>
    </row>
    <row r="539" spans="1:12" ht="15.6" thickTop="1" thickBot="1" x14ac:dyDescent="0.35">
      <c r="A539" s="156" t="s">
        <v>294</v>
      </c>
      <c r="B539" s="157" t="str">
        <f>VLOOKUP(A539,Lists!A:B,2,FALSE)</f>
        <v>SOM001</v>
      </c>
      <c r="C539" s="157" t="str">
        <f>VLOOKUP(A539,Lists!A:D,4,FALSE)</f>
        <v>SOM</v>
      </c>
      <c r="D539" s="157" t="s">
        <v>683</v>
      </c>
      <c r="E539" s="157" t="s">
        <v>445</v>
      </c>
      <c r="F539" s="157"/>
      <c r="G539" s="157"/>
      <c r="H539" s="151" t="b">
        <f t="shared" si="16"/>
        <v>0</v>
      </c>
      <c r="I539" s="161"/>
      <c r="J539" s="157"/>
      <c r="K539" s="151" t="str">
        <f t="shared" si="17"/>
        <v>SOM001People facing limited access constraints</v>
      </c>
      <c r="L539" s="165">
        <v>43496</v>
      </c>
    </row>
    <row r="540" spans="1:12" ht="15.6" thickTop="1" thickBot="1" x14ac:dyDescent="0.35">
      <c r="A540" s="158" t="s">
        <v>294</v>
      </c>
      <c r="B540" s="159" t="str">
        <f>VLOOKUP(A540,Lists!A:B,2,FALSE)</f>
        <v>SOM001</v>
      </c>
      <c r="C540" s="159" t="str">
        <f>VLOOKUP(A540,Lists!A:D,4,FALSE)</f>
        <v>SOM</v>
      </c>
      <c r="D540" s="159" t="s">
        <v>684</v>
      </c>
      <c r="E540" s="159" t="s">
        <v>445</v>
      </c>
      <c r="F540" s="159"/>
      <c r="G540" s="159"/>
      <c r="H540" s="151" t="b">
        <f t="shared" si="16"/>
        <v>0</v>
      </c>
      <c r="I540" s="162"/>
      <c r="J540" s="159"/>
      <c r="K540" s="151" t="str">
        <f t="shared" si="17"/>
        <v>SOM001People facing restricted access constraints</v>
      </c>
      <c r="L540" s="163">
        <v>43496</v>
      </c>
    </row>
    <row r="541" spans="1:12" ht="15.6" thickTop="1" thickBot="1" x14ac:dyDescent="0.35">
      <c r="A541" s="156" t="s">
        <v>294</v>
      </c>
      <c r="B541" s="157" t="str">
        <f>VLOOKUP(A541,Lists!A:B,2,FALSE)</f>
        <v>SOM001</v>
      </c>
      <c r="C541" s="157" t="str">
        <f>VLOOKUP(A541,Lists!A:D,4,FALSE)</f>
        <v>SOM</v>
      </c>
      <c r="D541" s="157" t="s">
        <v>637</v>
      </c>
      <c r="E541" s="157">
        <v>2</v>
      </c>
      <c r="F541" s="157" t="s">
        <v>1174</v>
      </c>
      <c r="G541" s="157" t="s">
        <v>734</v>
      </c>
      <c r="H541" s="151">
        <f t="shared" si="16"/>
        <v>2</v>
      </c>
      <c r="I541" s="161" t="s">
        <v>1173</v>
      </c>
      <c r="J541" s="157"/>
      <c r="K541" s="151" t="str">
        <f t="shared" si="17"/>
        <v>SOM001Impediments to entry into country (bureaucratic and administrative)</v>
      </c>
      <c r="L541" s="165">
        <v>43496</v>
      </c>
    </row>
    <row r="542" spans="1:12" ht="15.6" thickTop="1" thickBot="1" x14ac:dyDescent="0.35">
      <c r="A542" s="158" t="s">
        <v>294</v>
      </c>
      <c r="B542" s="159" t="str">
        <f>VLOOKUP(A542,Lists!A:B,2,FALSE)</f>
        <v>SOM001</v>
      </c>
      <c r="C542" s="159" t="str">
        <f>VLOOKUP(A542,Lists!A:D,4,FALSE)</f>
        <v>SOM</v>
      </c>
      <c r="D542" s="159" t="s">
        <v>638</v>
      </c>
      <c r="E542" s="159">
        <v>2</v>
      </c>
      <c r="F542" s="159" t="s">
        <v>1174</v>
      </c>
      <c r="G542" s="159" t="s">
        <v>734</v>
      </c>
      <c r="H542" s="151">
        <f t="shared" si="16"/>
        <v>2</v>
      </c>
      <c r="I542" s="162" t="s">
        <v>1173</v>
      </c>
      <c r="J542" s="159"/>
      <c r="K542" s="151" t="str">
        <f t="shared" si="17"/>
        <v>SOM001Restriction of movement (impediments to freedom of movement and/or administrative restrictions)</v>
      </c>
      <c r="L542" s="163">
        <v>43496</v>
      </c>
    </row>
    <row r="543" spans="1:12" ht="15.6" thickTop="1" thickBot="1" x14ac:dyDescent="0.35">
      <c r="A543" s="156" t="s">
        <v>294</v>
      </c>
      <c r="B543" s="157" t="str">
        <f>VLOOKUP(A543,Lists!A:B,2,FALSE)</f>
        <v>SOM001</v>
      </c>
      <c r="C543" s="157" t="str">
        <f>VLOOKUP(A543,Lists!A:D,4,FALSE)</f>
        <v>SOM</v>
      </c>
      <c r="D543" s="157" t="s">
        <v>639</v>
      </c>
      <c r="E543" s="157">
        <v>1</v>
      </c>
      <c r="F543" s="157" t="s">
        <v>1174</v>
      </c>
      <c r="G543" s="157" t="s">
        <v>734</v>
      </c>
      <c r="H543" s="151">
        <f t="shared" si="16"/>
        <v>2</v>
      </c>
      <c r="I543" s="161" t="s">
        <v>1173</v>
      </c>
      <c r="J543" s="157"/>
      <c r="K543" s="151" t="str">
        <f t="shared" si="17"/>
        <v>SOM001Interference into implementation of humanitarian activities</v>
      </c>
      <c r="L543" s="165">
        <v>43496</v>
      </c>
    </row>
    <row r="544" spans="1:12" ht="15.6" thickTop="1" thickBot="1" x14ac:dyDescent="0.35">
      <c r="A544" s="158" t="s">
        <v>294</v>
      </c>
      <c r="B544" s="159" t="str">
        <f>VLOOKUP(A544,Lists!A:B,2,FALSE)</f>
        <v>SOM001</v>
      </c>
      <c r="C544" s="159" t="str">
        <f>VLOOKUP(A544,Lists!A:D,4,FALSE)</f>
        <v>SOM</v>
      </c>
      <c r="D544" s="159" t="s">
        <v>640</v>
      </c>
      <c r="E544" s="159">
        <v>3</v>
      </c>
      <c r="F544" s="159" t="s">
        <v>1174</v>
      </c>
      <c r="G544" s="159" t="s">
        <v>734</v>
      </c>
      <c r="H544" s="151">
        <f t="shared" si="16"/>
        <v>2</v>
      </c>
      <c r="I544" s="162" t="s">
        <v>1173</v>
      </c>
      <c r="J544" s="159"/>
      <c r="K544" s="151" t="str">
        <f t="shared" si="17"/>
        <v>SOM001Violence against personnel, facilities and assets</v>
      </c>
      <c r="L544" s="163">
        <v>43496</v>
      </c>
    </row>
    <row r="545" spans="1:12" ht="15.6" thickTop="1" thickBot="1" x14ac:dyDescent="0.35">
      <c r="A545" s="156" t="s">
        <v>294</v>
      </c>
      <c r="B545" s="157" t="str">
        <f>VLOOKUP(A545,Lists!A:B,2,FALSE)</f>
        <v>SOM001</v>
      </c>
      <c r="C545" s="157" t="str">
        <f>VLOOKUP(A545,Lists!A:D,4,FALSE)</f>
        <v>SOM</v>
      </c>
      <c r="D545" s="157" t="s">
        <v>641</v>
      </c>
      <c r="E545" s="157">
        <v>1</v>
      </c>
      <c r="F545" s="157" t="s">
        <v>1174</v>
      </c>
      <c r="G545" s="157" t="s">
        <v>734</v>
      </c>
      <c r="H545" s="151">
        <f t="shared" si="16"/>
        <v>2</v>
      </c>
      <c r="I545" s="161" t="s">
        <v>1173</v>
      </c>
      <c r="J545" s="157"/>
      <c r="K545" s="151" t="str">
        <f t="shared" si="17"/>
        <v>SOM001Denial of existence of humanitarian needs or entitlements to assistance</v>
      </c>
      <c r="L545" s="165">
        <v>43496</v>
      </c>
    </row>
    <row r="546" spans="1:12" ht="15.6" thickTop="1" thickBot="1" x14ac:dyDescent="0.35">
      <c r="A546" s="158" t="s">
        <v>294</v>
      </c>
      <c r="B546" s="159" t="str">
        <f>VLOOKUP(A546,Lists!A:B,2,FALSE)</f>
        <v>SOM001</v>
      </c>
      <c r="C546" s="159" t="str">
        <f>VLOOKUP(A546,Lists!A:D,4,FALSE)</f>
        <v>SOM</v>
      </c>
      <c r="D546" s="159" t="s">
        <v>642</v>
      </c>
      <c r="E546" s="159">
        <v>3</v>
      </c>
      <c r="F546" s="159" t="s">
        <v>1174</v>
      </c>
      <c r="G546" s="159" t="s">
        <v>734</v>
      </c>
      <c r="H546" s="151">
        <f t="shared" si="16"/>
        <v>2</v>
      </c>
      <c r="I546" s="162" t="s">
        <v>1173</v>
      </c>
      <c r="J546" s="159"/>
      <c r="K546" s="151" t="str">
        <f t="shared" si="17"/>
        <v>SOM001Restriction and obstruction of access to services and assistance</v>
      </c>
      <c r="L546" s="163">
        <v>43496</v>
      </c>
    </row>
    <row r="547" spans="1:12" ht="15.6" thickTop="1" thickBot="1" x14ac:dyDescent="0.35">
      <c r="A547" s="156" t="s">
        <v>294</v>
      </c>
      <c r="B547" s="157" t="str">
        <f>VLOOKUP(A547,Lists!A:B,2,FALSE)</f>
        <v>SOM001</v>
      </c>
      <c r="C547" s="157" t="str">
        <f>VLOOKUP(A547,Lists!A:D,4,FALSE)</f>
        <v>SOM</v>
      </c>
      <c r="D547" s="157" t="s">
        <v>643</v>
      </c>
      <c r="E547" s="157">
        <v>3</v>
      </c>
      <c r="F547" s="157" t="s">
        <v>1174</v>
      </c>
      <c r="G547" s="157" t="s">
        <v>734</v>
      </c>
      <c r="H547" s="151">
        <f t="shared" si="16"/>
        <v>2</v>
      </c>
      <c r="I547" s="161" t="s">
        <v>1173</v>
      </c>
      <c r="J547" s="157"/>
      <c r="K547" s="151" t="str">
        <f t="shared" si="17"/>
        <v>SOM001Ongoing insecurity/hostilities affecting humanitarian assistance</v>
      </c>
      <c r="L547" s="165">
        <v>43496</v>
      </c>
    </row>
    <row r="548" spans="1:12" ht="15.6" thickTop="1" thickBot="1" x14ac:dyDescent="0.35">
      <c r="A548" s="158" t="s">
        <v>294</v>
      </c>
      <c r="B548" s="159" t="str">
        <f>VLOOKUP(A548,Lists!A:B,2,FALSE)</f>
        <v>SOM001</v>
      </c>
      <c r="C548" s="159" t="str">
        <f>VLOOKUP(A548,Lists!A:D,4,FALSE)</f>
        <v>SOM</v>
      </c>
      <c r="D548" s="159" t="s">
        <v>644</v>
      </c>
      <c r="E548" s="159">
        <v>2</v>
      </c>
      <c r="F548" s="159" t="s">
        <v>1174</v>
      </c>
      <c r="G548" s="159" t="s">
        <v>734</v>
      </c>
      <c r="H548" s="151">
        <f t="shared" si="16"/>
        <v>2</v>
      </c>
      <c r="I548" s="162" t="s">
        <v>1173</v>
      </c>
      <c r="J548" s="159"/>
      <c r="K548" s="151" t="str">
        <f t="shared" si="17"/>
        <v xml:space="preserve">SOM001Presence of mines and improvised explosive devices </v>
      </c>
      <c r="L548" s="163">
        <v>43496</v>
      </c>
    </row>
    <row r="549" spans="1:12" ht="15.6" thickTop="1" thickBot="1" x14ac:dyDescent="0.35">
      <c r="A549" s="156" t="s">
        <v>294</v>
      </c>
      <c r="B549" s="157" t="str">
        <f>VLOOKUP(A549,Lists!A:B,2,FALSE)</f>
        <v>SOM001</v>
      </c>
      <c r="C549" s="157" t="str">
        <f>VLOOKUP(A549,Lists!A:D,4,FALSE)</f>
        <v>SOM</v>
      </c>
      <c r="D549" s="157" t="s">
        <v>645</v>
      </c>
      <c r="E549" s="157">
        <v>3</v>
      </c>
      <c r="F549" s="157" t="s">
        <v>1174</v>
      </c>
      <c r="G549" s="157" t="s">
        <v>734</v>
      </c>
      <c r="H549" s="151">
        <f t="shared" si="16"/>
        <v>2</v>
      </c>
      <c r="I549" s="161" t="s">
        <v>1173</v>
      </c>
      <c r="J549" s="157"/>
      <c r="K549" s="151" t="str">
        <f t="shared" si="17"/>
        <v>SOM001Physical constraints in the environment (obstacles related to terrain, climate, lack of infrastructure, etc.)</v>
      </c>
      <c r="L549" s="165">
        <v>43496</v>
      </c>
    </row>
    <row r="550" spans="1:12" ht="15.6" thickTop="1" thickBot="1" x14ac:dyDescent="0.35">
      <c r="A550" s="158" t="s">
        <v>1225</v>
      </c>
      <c r="B550" s="159" t="str">
        <f>VLOOKUP(A550,Lists!A:B,2,FALSE)</f>
        <v>AFG002</v>
      </c>
      <c r="C550" s="159" t="str">
        <f>VLOOKUP(A550,Lists!A:D,4,FALSE)</f>
        <v>AFG</v>
      </c>
      <c r="D550" s="159" t="s">
        <v>785</v>
      </c>
      <c r="E550" s="159">
        <v>29168796</v>
      </c>
      <c r="F550" s="159" t="s">
        <v>1259</v>
      </c>
      <c r="G550" s="159" t="s">
        <v>733</v>
      </c>
      <c r="H550" s="151">
        <f t="shared" si="16"/>
        <v>3</v>
      </c>
      <c r="I550" s="162" t="s">
        <v>1189</v>
      </c>
      <c r="J550" s="159" t="s">
        <v>1190</v>
      </c>
      <c r="K550" s="151" t="str">
        <f t="shared" si="17"/>
        <v>AFG002Total population in country</v>
      </c>
      <c r="L550" s="163">
        <v>43496</v>
      </c>
    </row>
    <row r="551" spans="1:12" ht="15.6" thickTop="1" thickBot="1" x14ac:dyDescent="0.35">
      <c r="A551" s="156" t="s">
        <v>1225</v>
      </c>
      <c r="B551" s="157" t="str">
        <f>VLOOKUP(A551,Lists!A:B,2,FALSE)</f>
        <v>AFG002</v>
      </c>
      <c r="C551" s="157" t="str">
        <f>VLOOKUP(A551,Lists!A:D,4,FALSE)</f>
        <v>AFG</v>
      </c>
      <c r="D551" s="157" t="s">
        <v>455</v>
      </c>
      <c r="E551" s="157">
        <v>652867</v>
      </c>
      <c r="F551" s="157" t="s">
        <v>1191</v>
      </c>
      <c r="G551" s="157" t="s">
        <v>735</v>
      </c>
      <c r="H551" s="151">
        <f t="shared" si="16"/>
        <v>1</v>
      </c>
      <c r="I551" s="161" t="s">
        <v>1192</v>
      </c>
      <c r="J551" s="157" t="s">
        <v>1260</v>
      </c>
      <c r="K551" s="151" t="str">
        <f t="shared" si="17"/>
        <v>AFG002Landmass affected by disaster</v>
      </c>
      <c r="L551" s="165">
        <v>43496</v>
      </c>
    </row>
    <row r="552" spans="1:12" ht="15.6" thickTop="1" thickBot="1" x14ac:dyDescent="0.35">
      <c r="A552" s="158" t="s">
        <v>1225</v>
      </c>
      <c r="B552" s="159" t="str">
        <f>VLOOKUP(A552,Lists!A:B,2,FALSE)</f>
        <v>AFG002</v>
      </c>
      <c r="C552" s="159" t="str">
        <f>VLOOKUP(A552,Lists!A:D,4,FALSE)</f>
        <v>AFG</v>
      </c>
      <c r="D552" s="159" t="s">
        <v>740</v>
      </c>
      <c r="E552" s="159">
        <v>29168796</v>
      </c>
      <c r="F552" s="159" t="s">
        <v>1188</v>
      </c>
      <c r="G552" s="159" t="s">
        <v>733</v>
      </c>
      <c r="H552" s="151">
        <f t="shared" si="16"/>
        <v>3</v>
      </c>
      <c r="I552" s="162" t="s">
        <v>1189</v>
      </c>
      <c r="J552" s="159" t="s">
        <v>1194</v>
      </c>
      <c r="K552" s="151" t="str">
        <f t="shared" si="17"/>
        <v>AFG002People exposed</v>
      </c>
      <c r="L552" s="163">
        <v>43496</v>
      </c>
    </row>
    <row r="553" spans="1:12" ht="15.6" thickTop="1" thickBot="1" x14ac:dyDescent="0.35">
      <c r="A553" s="156" t="s">
        <v>1225</v>
      </c>
      <c r="B553" s="157" t="str">
        <f>VLOOKUP(A553,Lists!A:B,2,FALSE)</f>
        <v>AFG002</v>
      </c>
      <c r="C553" s="157" t="str">
        <f>VLOOKUP(A553,Lists!A:D,4,FALSE)</f>
        <v>AFG</v>
      </c>
      <c r="D553" s="157" t="s">
        <v>742</v>
      </c>
      <c r="E553" s="157">
        <v>29168796</v>
      </c>
      <c r="F553" s="157" t="s">
        <v>1188</v>
      </c>
      <c r="G553" s="157" t="s">
        <v>733</v>
      </c>
      <c r="H553" s="151">
        <f t="shared" si="16"/>
        <v>3</v>
      </c>
      <c r="I553" s="161" t="s">
        <v>1189</v>
      </c>
      <c r="J553" s="157" t="s">
        <v>1194</v>
      </c>
      <c r="K553" s="151" t="str">
        <f t="shared" si="17"/>
        <v>AFG002People affected by the crisis</v>
      </c>
      <c r="L553" s="165">
        <v>43496</v>
      </c>
    </row>
    <row r="554" spans="1:12" ht="15.6" thickTop="1" thickBot="1" x14ac:dyDescent="0.35">
      <c r="A554" s="158" t="s">
        <v>1225</v>
      </c>
      <c r="B554" s="159" t="str">
        <f>VLOOKUP(A554,Lists!A:B,2,FALSE)</f>
        <v>AFG002</v>
      </c>
      <c r="C554" s="159" t="str">
        <f>VLOOKUP(A554,Lists!A:D,4,FALSE)</f>
        <v>AFG</v>
      </c>
      <c r="D554" s="159" t="s">
        <v>470</v>
      </c>
      <c r="E554" s="159">
        <v>2453779</v>
      </c>
      <c r="F554" s="159" t="s">
        <v>1258</v>
      </c>
      <c r="G554" s="159" t="s">
        <v>733</v>
      </c>
      <c r="H554" s="151">
        <f t="shared" si="16"/>
        <v>3</v>
      </c>
      <c r="I554" s="162" t="s">
        <v>1268</v>
      </c>
      <c r="J554" s="159" t="s">
        <v>1261</v>
      </c>
      <c r="K554" s="151" t="str">
        <f t="shared" si="17"/>
        <v>AFG002Total # of crisis related displaced people</v>
      </c>
      <c r="L554" s="163">
        <v>43496</v>
      </c>
    </row>
    <row r="555" spans="1:12" ht="15.6" thickTop="1" thickBot="1" x14ac:dyDescent="0.35">
      <c r="A555" s="156" t="s">
        <v>1225</v>
      </c>
      <c r="B555" s="157" t="str">
        <f>VLOOKUP(A555,Lists!A:B,2,FALSE)</f>
        <v>AFG002</v>
      </c>
      <c r="C555" s="157" t="str">
        <f>VLOOKUP(A555,Lists!A:D,4,FALSE)</f>
        <v>AFG</v>
      </c>
      <c r="D555" s="157" t="s">
        <v>743</v>
      </c>
      <c r="E555" s="157">
        <v>3757</v>
      </c>
      <c r="F555" s="157" t="s">
        <v>1199</v>
      </c>
      <c r="G555" s="157" t="s">
        <v>734</v>
      </c>
      <c r="H555" s="151">
        <f t="shared" si="16"/>
        <v>2</v>
      </c>
      <c r="I555" s="161" t="s">
        <v>1262</v>
      </c>
      <c r="J555" s="157" t="s">
        <v>1263</v>
      </c>
      <c r="K555" s="151" t="str">
        <f t="shared" si="17"/>
        <v>AFG002Crisis related Injuries</v>
      </c>
      <c r="L555" s="165">
        <v>43496</v>
      </c>
    </row>
    <row r="556" spans="1:12" ht="15.6" thickTop="1" thickBot="1" x14ac:dyDescent="0.35">
      <c r="A556" s="158" t="s">
        <v>1225</v>
      </c>
      <c r="B556" s="159" t="str">
        <f>VLOOKUP(A556,Lists!A:B,2,FALSE)</f>
        <v>AFG002</v>
      </c>
      <c r="C556" s="159" t="str">
        <f>VLOOKUP(A556,Lists!A:D,4,FALSE)</f>
        <v>AFG</v>
      </c>
      <c r="D556" s="159" t="s">
        <v>661</v>
      </c>
      <c r="E556" s="159" t="s">
        <v>445</v>
      </c>
      <c r="F556" s="159"/>
      <c r="G556" s="159" t="s">
        <v>733</v>
      </c>
      <c r="H556" s="151">
        <f t="shared" si="16"/>
        <v>3</v>
      </c>
      <c r="I556" s="162"/>
      <c r="J556" s="159"/>
      <c r="K556" s="151" t="str">
        <f t="shared" si="17"/>
        <v>AFG002Total # of illness cases reported</v>
      </c>
      <c r="L556" s="163">
        <v>43496</v>
      </c>
    </row>
    <row r="557" spans="1:12" ht="15.6" thickTop="1" thickBot="1" x14ac:dyDescent="0.35">
      <c r="A557" s="156" t="s">
        <v>1225</v>
      </c>
      <c r="B557" s="157" t="str">
        <f>VLOOKUP(A557,Lists!A:B,2,FALSE)</f>
        <v>AFG002</v>
      </c>
      <c r="C557" s="157" t="str">
        <f>VLOOKUP(A557,Lists!A:D,4,FALSE)</f>
        <v>AFG</v>
      </c>
      <c r="D557" s="157" t="s">
        <v>663</v>
      </c>
      <c r="E557" s="157">
        <v>2035</v>
      </c>
      <c r="F557" s="157" t="s">
        <v>1199</v>
      </c>
      <c r="G557" s="157" t="s">
        <v>734</v>
      </c>
      <c r="H557" s="151">
        <f t="shared" si="16"/>
        <v>2</v>
      </c>
      <c r="I557" s="161" t="s">
        <v>1262</v>
      </c>
      <c r="J557" s="157" t="s">
        <v>1264</v>
      </c>
      <c r="K557" s="151" t="str">
        <f t="shared" si="17"/>
        <v>AFG002Crisis related fatalities</v>
      </c>
      <c r="L557" s="165">
        <v>43496</v>
      </c>
    </row>
    <row r="558" spans="1:12" ht="15.6" thickTop="1" thickBot="1" x14ac:dyDescent="0.35">
      <c r="A558" s="158" t="s">
        <v>1225</v>
      </c>
      <c r="B558" s="159" t="str">
        <f>VLOOKUP(A558,Lists!A:B,2,FALSE)</f>
        <v>AFG002</v>
      </c>
      <c r="C558" s="159" t="str">
        <f>VLOOKUP(A558,Lists!A:D,4,FALSE)</f>
        <v>AFG</v>
      </c>
      <c r="D558" s="159" t="s">
        <v>459</v>
      </c>
      <c r="E558" s="159" t="s">
        <v>445</v>
      </c>
      <c r="F558" s="159"/>
      <c r="G558" s="159"/>
      <c r="H558" s="151" t="b">
        <f t="shared" si="16"/>
        <v>0</v>
      </c>
      <c r="I558" s="162"/>
      <c r="J558" s="159"/>
      <c r="K558" s="151" t="str">
        <f t="shared" si="17"/>
        <v>AFG002Building partially damaged</v>
      </c>
      <c r="L558" s="163">
        <v>43496</v>
      </c>
    </row>
    <row r="559" spans="1:12" ht="15.6" thickTop="1" thickBot="1" x14ac:dyDescent="0.35">
      <c r="A559" s="156" t="s">
        <v>1225</v>
      </c>
      <c r="B559" s="157" t="str">
        <f>VLOOKUP(A559,Lists!A:B,2,FALSE)</f>
        <v>AFG002</v>
      </c>
      <c r="C559" s="157" t="str">
        <f>VLOOKUP(A559,Lists!A:D,4,FALSE)</f>
        <v>AFG</v>
      </c>
      <c r="D559" s="157" t="s">
        <v>460</v>
      </c>
      <c r="E559" s="157" t="s">
        <v>445</v>
      </c>
      <c r="F559" s="157"/>
      <c r="G559" s="157"/>
      <c r="H559" s="151" t="b">
        <f t="shared" si="16"/>
        <v>0</v>
      </c>
      <c r="I559" s="161"/>
      <c r="J559" s="157"/>
      <c r="K559" s="151" t="str">
        <f t="shared" si="17"/>
        <v>AFG002Building totally damaged</v>
      </c>
      <c r="L559" s="165">
        <v>43496</v>
      </c>
    </row>
    <row r="560" spans="1:12" ht="15.6" thickTop="1" thickBot="1" x14ac:dyDescent="0.35">
      <c r="A560" s="158" t="s">
        <v>1225</v>
      </c>
      <c r="B560" s="159" t="str">
        <f>VLOOKUP(A560,Lists!A:B,2,FALSE)</f>
        <v>AFG002</v>
      </c>
      <c r="C560" s="159" t="str">
        <f>VLOOKUP(A560,Lists!A:D,4,FALSE)</f>
        <v>AFG</v>
      </c>
      <c r="D560" s="159" t="s">
        <v>745</v>
      </c>
      <c r="E560" s="159">
        <v>13114</v>
      </c>
      <c r="F560" s="159" t="s">
        <v>1201</v>
      </c>
      <c r="G560" s="159" t="s">
        <v>734</v>
      </c>
      <c r="H560" s="151">
        <f t="shared" si="16"/>
        <v>2</v>
      </c>
      <c r="I560" s="162" t="s">
        <v>1265</v>
      </c>
      <c r="J560" s="159" t="s">
        <v>1266</v>
      </c>
      <c r="K560" s="151" t="str">
        <f t="shared" si="17"/>
        <v>AFG002Economic Losses</v>
      </c>
      <c r="L560" s="163">
        <v>43496</v>
      </c>
    </row>
    <row r="561" spans="1:12" ht="15.6" thickTop="1" thickBot="1" x14ac:dyDescent="0.35">
      <c r="A561" s="156" t="s">
        <v>1225</v>
      </c>
      <c r="B561" s="157" t="str">
        <f>VLOOKUP(A561,Lists!A:B,2,FALSE)</f>
        <v>AFG002</v>
      </c>
      <c r="C561" s="157" t="str">
        <f>VLOOKUP(A561,Lists!A:D,4,FALSE)</f>
        <v>AFG</v>
      </c>
      <c r="D561" s="157" t="s">
        <v>755</v>
      </c>
      <c r="E561" s="157">
        <v>4970000</v>
      </c>
      <c r="F561" s="157" t="s">
        <v>1205</v>
      </c>
      <c r="G561" s="157" t="s">
        <v>734</v>
      </c>
      <c r="H561" s="151">
        <f t="shared" si="16"/>
        <v>2</v>
      </c>
      <c r="I561" s="161" t="s">
        <v>1204</v>
      </c>
      <c r="J561" s="157" t="s">
        <v>1267</v>
      </c>
      <c r="K561" s="151" t="str">
        <f t="shared" si="17"/>
        <v>AFG002People in Need</v>
      </c>
      <c r="L561" s="165">
        <v>43496</v>
      </c>
    </row>
    <row r="562" spans="1:12" ht="15.6" thickTop="1" thickBot="1" x14ac:dyDescent="0.35">
      <c r="A562" s="158" t="s">
        <v>1225</v>
      </c>
      <c r="B562" s="159" t="str">
        <f>VLOOKUP(A562,Lists!A:B,2,FALSE)</f>
        <v>AFG002</v>
      </c>
      <c r="C562" s="159" t="str">
        <f>VLOOKUP(A562,Lists!A:D,4,FALSE)</f>
        <v>AFG</v>
      </c>
      <c r="D562" s="159" t="s">
        <v>761</v>
      </c>
      <c r="E562" s="159">
        <v>180000</v>
      </c>
      <c r="F562" s="159" t="s">
        <v>1205</v>
      </c>
      <c r="G562" s="159" t="s">
        <v>734</v>
      </c>
      <c r="H562" s="151">
        <f t="shared" si="16"/>
        <v>2</v>
      </c>
      <c r="I562" s="162" t="s">
        <v>1204</v>
      </c>
      <c r="J562" s="159" t="s">
        <v>1267</v>
      </c>
      <c r="K562" s="151" t="str">
        <f t="shared" si="17"/>
        <v>AFG002People facing minimal humanitarian needs (level 1)</v>
      </c>
      <c r="L562" s="163">
        <v>43496</v>
      </c>
    </row>
    <row r="563" spans="1:12" ht="15.6" thickTop="1" thickBot="1" x14ac:dyDescent="0.35">
      <c r="A563" s="156" t="s">
        <v>1225</v>
      </c>
      <c r="B563" s="157" t="str">
        <f>VLOOKUP(A563,Lists!A:B,2,FALSE)</f>
        <v>AFG002</v>
      </c>
      <c r="C563" s="157" t="str">
        <f>VLOOKUP(A563,Lists!A:D,4,FALSE)</f>
        <v>AFG</v>
      </c>
      <c r="D563" s="157" t="s">
        <v>760</v>
      </c>
      <c r="E563" s="157">
        <v>1250000</v>
      </c>
      <c r="F563" s="157" t="s">
        <v>1205</v>
      </c>
      <c r="G563" s="157" t="s">
        <v>734</v>
      </c>
      <c r="H563" s="151">
        <f t="shared" si="16"/>
        <v>2</v>
      </c>
      <c r="I563" s="161" t="s">
        <v>1204</v>
      </c>
      <c r="J563" s="157" t="s">
        <v>1267</v>
      </c>
      <c r="K563" s="151" t="str">
        <f t="shared" si="17"/>
        <v>AFG002People facing stressed humanitarian needs (level 2)</v>
      </c>
      <c r="L563" s="165">
        <v>43496</v>
      </c>
    </row>
    <row r="564" spans="1:12" ht="15.6" thickTop="1" thickBot="1" x14ac:dyDescent="0.35">
      <c r="A564" s="158" t="s">
        <v>1225</v>
      </c>
      <c r="B564" s="159" t="str">
        <f>VLOOKUP(A564,Lists!A:B,2,FALSE)</f>
        <v>AFG002</v>
      </c>
      <c r="C564" s="159" t="str">
        <f>VLOOKUP(A564,Lists!A:D,4,FALSE)</f>
        <v>AFG</v>
      </c>
      <c r="D564" s="159" t="s">
        <v>763</v>
      </c>
      <c r="E564" s="159">
        <v>2440000</v>
      </c>
      <c r="F564" s="159" t="s">
        <v>1205</v>
      </c>
      <c r="G564" s="159" t="s">
        <v>734</v>
      </c>
      <c r="H564" s="151">
        <f t="shared" si="16"/>
        <v>2</v>
      </c>
      <c r="I564" s="162" t="s">
        <v>1204</v>
      </c>
      <c r="J564" s="159" t="s">
        <v>1267</v>
      </c>
      <c r="K564" s="151" t="str">
        <f t="shared" si="17"/>
        <v>AFG002People  facing moderate humanitarian needs (level 3)</v>
      </c>
      <c r="L564" s="163">
        <v>43496</v>
      </c>
    </row>
    <row r="565" spans="1:12" ht="15.6" thickTop="1" thickBot="1" x14ac:dyDescent="0.35">
      <c r="A565" s="156" t="s">
        <v>1225</v>
      </c>
      <c r="B565" s="157" t="str">
        <f>VLOOKUP(A565,Lists!A:B,2,FALSE)</f>
        <v>AFG002</v>
      </c>
      <c r="C565" s="157" t="str">
        <f>VLOOKUP(A565,Lists!A:D,4,FALSE)</f>
        <v>AFG</v>
      </c>
      <c r="D565" s="157" t="s">
        <v>765</v>
      </c>
      <c r="E565" s="157">
        <v>970000</v>
      </c>
      <c r="F565" s="157" t="s">
        <v>1205</v>
      </c>
      <c r="G565" s="157" t="s">
        <v>734</v>
      </c>
      <c r="H565" s="151">
        <f t="shared" si="16"/>
        <v>2</v>
      </c>
      <c r="I565" s="161" t="s">
        <v>1204</v>
      </c>
      <c r="J565" s="157" t="s">
        <v>1267</v>
      </c>
      <c r="K565" s="151" t="str">
        <f t="shared" si="17"/>
        <v>AFG002People facing severe humanitarian needs (level 4)</v>
      </c>
      <c r="L565" s="165">
        <v>43496</v>
      </c>
    </row>
    <row r="566" spans="1:12" ht="15.6" thickTop="1" thickBot="1" x14ac:dyDescent="0.35">
      <c r="A566" s="158" t="s">
        <v>1225</v>
      </c>
      <c r="B566" s="159" t="str">
        <f>VLOOKUP(A566,Lists!A:B,2,FALSE)</f>
        <v>AFG002</v>
      </c>
      <c r="C566" s="159" t="str">
        <f>VLOOKUP(A566,Lists!A:D,4,FALSE)</f>
        <v>AFG</v>
      </c>
      <c r="D566" s="159" t="s">
        <v>766</v>
      </c>
      <c r="E566" s="159">
        <v>0</v>
      </c>
      <c r="F566" s="159" t="s">
        <v>1205</v>
      </c>
      <c r="G566" s="159" t="s">
        <v>734</v>
      </c>
      <c r="H566" s="151">
        <f t="shared" si="16"/>
        <v>2</v>
      </c>
      <c r="I566" s="162" t="s">
        <v>1204</v>
      </c>
      <c r="J566" s="159" t="s">
        <v>1267</v>
      </c>
      <c r="K566" s="151" t="str">
        <f t="shared" si="17"/>
        <v>AFG002People facing extreme humanitarian needs (level 5)</v>
      </c>
      <c r="L566" s="163">
        <v>43496</v>
      </c>
    </row>
    <row r="567" spans="1:12" ht="15.6" thickTop="1" thickBot="1" x14ac:dyDescent="0.35">
      <c r="A567" s="156" t="s">
        <v>1225</v>
      </c>
      <c r="B567" s="157" t="str">
        <f>VLOOKUP(A567,Lists!A:B,2,FALSE)</f>
        <v>AFG002</v>
      </c>
      <c r="C567" s="157" t="str">
        <f>VLOOKUP(A567,Lists!A:D,4,FALSE)</f>
        <v>AFG</v>
      </c>
      <c r="D567" s="157" t="s">
        <v>768</v>
      </c>
      <c r="E567" s="157">
        <v>2035</v>
      </c>
      <c r="F567" s="157" t="s">
        <v>1199</v>
      </c>
      <c r="G567" s="157" t="s">
        <v>734</v>
      </c>
      <c r="H567" s="151">
        <f t="shared" ref="H567:H630" si="18">IF(G567="Low",3,IF(G567="Medium",2,IF(G567="High",1,FALSE)))</f>
        <v>2</v>
      </c>
      <c r="I567" s="161" t="s">
        <v>1262</v>
      </c>
      <c r="J567" s="157" t="s">
        <v>1264</v>
      </c>
      <c r="K567" s="151" t="str">
        <f t="shared" ref="K567:K630" si="19">B567&amp;""&amp;D567</f>
        <v>AFG002People killed in all crises</v>
      </c>
      <c r="L567" s="165">
        <v>43496</v>
      </c>
    </row>
    <row r="568" spans="1:12" ht="15.6" thickTop="1" thickBot="1" x14ac:dyDescent="0.35">
      <c r="A568" s="158" t="s">
        <v>1225</v>
      </c>
      <c r="B568" s="159" t="str">
        <f>VLOOKUP(A568,Lists!A:B,2,FALSE)</f>
        <v>AFG002</v>
      </c>
      <c r="C568" s="159" t="str">
        <f>VLOOKUP(A568,Lists!A:D,4,FALSE)</f>
        <v>AFG</v>
      </c>
      <c r="D568" s="159" t="s">
        <v>680</v>
      </c>
      <c r="E568" s="159">
        <v>5</v>
      </c>
      <c r="F568" s="159"/>
      <c r="G568" s="159"/>
      <c r="H568" s="151" t="b">
        <f t="shared" si="18"/>
        <v>0</v>
      </c>
      <c r="I568" s="162"/>
      <c r="J568" s="159"/>
      <c r="K568" s="151" t="str">
        <f t="shared" si="19"/>
        <v>AFG002Crisis affected groups</v>
      </c>
      <c r="L568" s="163">
        <v>43496</v>
      </c>
    </row>
    <row r="569" spans="1:12" ht="15.6" thickTop="1" thickBot="1" x14ac:dyDescent="0.35">
      <c r="A569" s="156" t="s">
        <v>1225</v>
      </c>
      <c r="B569" s="157" t="str">
        <f>VLOOKUP(A569,Lists!A:B,2,FALSE)</f>
        <v>AFG002</v>
      </c>
      <c r="C569" s="157" t="str">
        <f>VLOOKUP(A569,Lists!A:D,4,FALSE)</f>
        <v>AFG</v>
      </c>
      <c r="D569" s="157" t="s">
        <v>683</v>
      </c>
      <c r="E569" s="157" t="s">
        <v>445</v>
      </c>
      <c r="F569" s="157"/>
      <c r="G569" s="157"/>
      <c r="H569" s="151" t="b">
        <f t="shared" si="18"/>
        <v>0</v>
      </c>
      <c r="I569" s="161"/>
      <c r="J569" s="157"/>
      <c r="K569" s="151" t="str">
        <f t="shared" si="19"/>
        <v>AFG002People facing limited access constraints</v>
      </c>
      <c r="L569" s="165">
        <v>43496</v>
      </c>
    </row>
    <row r="570" spans="1:12" ht="15.6" thickTop="1" thickBot="1" x14ac:dyDescent="0.35">
      <c r="A570" s="158" t="s">
        <v>1225</v>
      </c>
      <c r="B570" s="159" t="str">
        <f>VLOOKUP(A570,Lists!A:B,2,FALSE)</f>
        <v>AFG002</v>
      </c>
      <c r="C570" s="159" t="str">
        <f>VLOOKUP(A570,Lists!A:D,4,FALSE)</f>
        <v>AFG</v>
      </c>
      <c r="D570" s="159" t="s">
        <v>684</v>
      </c>
      <c r="E570" s="159" t="s">
        <v>445</v>
      </c>
      <c r="F570" s="159"/>
      <c r="G570" s="159"/>
      <c r="H570" s="151" t="b">
        <f t="shared" si="18"/>
        <v>0</v>
      </c>
      <c r="I570" s="162"/>
      <c r="J570" s="159"/>
      <c r="K570" s="151" t="str">
        <f t="shared" si="19"/>
        <v>AFG002People facing restricted access constraints</v>
      </c>
      <c r="L570" s="163">
        <v>43496</v>
      </c>
    </row>
    <row r="571" spans="1:12" ht="15.6" thickTop="1" thickBot="1" x14ac:dyDescent="0.35">
      <c r="A571" s="156" t="s">
        <v>1225</v>
      </c>
      <c r="B571" s="157" t="str">
        <f>VLOOKUP(A571,Lists!A:B,2,FALSE)</f>
        <v>AFG002</v>
      </c>
      <c r="C571" s="157" t="str">
        <f>VLOOKUP(A571,Lists!A:D,4,FALSE)</f>
        <v>AFG</v>
      </c>
      <c r="D571" s="157" t="s">
        <v>637</v>
      </c>
      <c r="E571" s="157">
        <v>2</v>
      </c>
      <c r="F571" s="157" t="s">
        <v>1174</v>
      </c>
      <c r="G571" s="157" t="s">
        <v>734</v>
      </c>
      <c r="H571" s="151">
        <f t="shared" si="18"/>
        <v>2</v>
      </c>
      <c r="I571" s="161" t="s">
        <v>1173</v>
      </c>
      <c r="J571" s="157"/>
      <c r="K571" s="151" t="str">
        <f t="shared" si="19"/>
        <v>AFG002Impediments to entry into country (bureaucratic and administrative)</v>
      </c>
      <c r="L571" s="165">
        <v>43496</v>
      </c>
    </row>
    <row r="572" spans="1:12" ht="15.6" thickTop="1" thickBot="1" x14ac:dyDescent="0.35">
      <c r="A572" s="158" t="s">
        <v>1225</v>
      </c>
      <c r="B572" s="159" t="str">
        <f>VLOOKUP(A572,Lists!A:B,2,FALSE)</f>
        <v>AFG002</v>
      </c>
      <c r="C572" s="159" t="str">
        <f>VLOOKUP(A572,Lists!A:D,4,FALSE)</f>
        <v>AFG</v>
      </c>
      <c r="D572" s="159" t="s">
        <v>638</v>
      </c>
      <c r="E572" s="159">
        <v>3</v>
      </c>
      <c r="F572" s="159" t="s">
        <v>1174</v>
      </c>
      <c r="G572" s="159" t="s">
        <v>734</v>
      </c>
      <c r="H572" s="151">
        <f t="shared" si="18"/>
        <v>2</v>
      </c>
      <c r="I572" s="162" t="s">
        <v>1173</v>
      </c>
      <c r="J572" s="159"/>
      <c r="K572" s="151" t="str">
        <f t="shared" si="19"/>
        <v>AFG002Restriction of movement (impediments to freedom of movement and/or administrative restrictions)</v>
      </c>
      <c r="L572" s="163">
        <v>43496</v>
      </c>
    </row>
    <row r="573" spans="1:12" ht="15.6" thickTop="1" thickBot="1" x14ac:dyDescent="0.35">
      <c r="A573" s="156" t="s">
        <v>1225</v>
      </c>
      <c r="B573" s="157" t="str">
        <f>VLOOKUP(A573,Lists!A:B,2,FALSE)</f>
        <v>AFG002</v>
      </c>
      <c r="C573" s="157" t="str">
        <f>VLOOKUP(A573,Lists!A:D,4,FALSE)</f>
        <v>AFG</v>
      </c>
      <c r="D573" s="157" t="s">
        <v>639</v>
      </c>
      <c r="E573" s="157">
        <v>2</v>
      </c>
      <c r="F573" s="157" t="s">
        <v>1174</v>
      </c>
      <c r="G573" s="157" t="s">
        <v>734</v>
      </c>
      <c r="H573" s="151">
        <f t="shared" si="18"/>
        <v>2</v>
      </c>
      <c r="I573" s="161" t="s">
        <v>1173</v>
      </c>
      <c r="J573" s="157"/>
      <c r="K573" s="151" t="str">
        <f t="shared" si="19"/>
        <v>AFG002Interference into implementation of humanitarian activities</v>
      </c>
      <c r="L573" s="165">
        <v>43496</v>
      </c>
    </row>
    <row r="574" spans="1:12" ht="15.6" thickTop="1" thickBot="1" x14ac:dyDescent="0.35">
      <c r="A574" s="158" t="s">
        <v>1225</v>
      </c>
      <c r="B574" s="159" t="str">
        <f>VLOOKUP(A574,Lists!A:B,2,FALSE)</f>
        <v>AFG002</v>
      </c>
      <c r="C574" s="159" t="str">
        <f>VLOOKUP(A574,Lists!A:D,4,FALSE)</f>
        <v>AFG</v>
      </c>
      <c r="D574" s="159" t="s">
        <v>640</v>
      </c>
      <c r="E574" s="159">
        <v>3</v>
      </c>
      <c r="F574" s="159" t="s">
        <v>1174</v>
      </c>
      <c r="G574" s="159" t="s">
        <v>734</v>
      </c>
      <c r="H574" s="151">
        <f t="shared" si="18"/>
        <v>2</v>
      </c>
      <c r="I574" s="162" t="s">
        <v>1173</v>
      </c>
      <c r="J574" s="159"/>
      <c r="K574" s="151" t="str">
        <f t="shared" si="19"/>
        <v>AFG002Violence against personnel, facilities and assets</v>
      </c>
      <c r="L574" s="163">
        <v>43496</v>
      </c>
    </row>
    <row r="575" spans="1:12" ht="15.6" thickTop="1" thickBot="1" x14ac:dyDescent="0.35">
      <c r="A575" s="156" t="s">
        <v>1225</v>
      </c>
      <c r="B575" s="157" t="str">
        <f>VLOOKUP(A575,Lists!A:B,2,FALSE)</f>
        <v>AFG002</v>
      </c>
      <c r="C575" s="157" t="str">
        <f>VLOOKUP(A575,Lists!A:D,4,FALSE)</f>
        <v>AFG</v>
      </c>
      <c r="D575" s="157" t="s">
        <v>641</v>
      </c>
      <c r="E575" s="157" t="s">
        <v>445</v>
      </c>
      <c r="F575" s="157" t="s">
        <v>1174</v>
      </c>
      <c r="G575" s="157" t="s">
        <v>734</v>
      </c>
      <c r="H575" s="151">
        <f t="shared" si="18"/>
        <v>2</v>
      </c>
      <c r="I575" s="161" t="s">
        <v>1173</v>
      </c>
      <c r="J575" s="157"/>
      <c r="K575" s="151" t="str">
        <f t="shared" si="19"/>
        <v>AFG002Denial of existence of humanitarian needs or entitlements to assistance</v>
      </c>
      <c r="L575" s="165">
        <v>43496</v>
      </c>
    </row>
    <row r="576" spans="1:12" ht="15.6" thickTop="1" thickBot="1" x14ac:dyDescent="0.35">
      <c r="A576" s="158" t="s">
        <v>1225</v>
      </c>
      <c r="B576" s="159" t="str">
        <f>VLOOKUP(A576,Lists!A:B,2,FALSE)</f>
        <v>AFG002</v>
      </c>
      <c r="C576" s="159" t="str">
        <f>VLOOKUP(A576,Lists!A:D,4,FALSE)</f>
        <v>AFG</v>
      </c>
      <c r="D576" s="159" t="s">
        <v>642</v>
      </c>
      <c r="E576" s="159">
        <v>3</v>
      </c>
      <c r="F576" s="159" t="s">
        <v>1174</v>
      </c>
      <c r="G576" s="159" t="s">
        <v>734</v>
      </c>
      <c r="H576" s="151">
        <f t="shared" si="18"/>
        <v>2</v>
      </c>
      <c r="I576" s="162" t="s">
        <v>1173</v>
      </c>
      <c r="J576" s="159"/>
      <c r="K576" s="151" t="str">
        <f t="shared" si="19"/>
        <v>AFG002Restriction and obstruction of access to services and assistance</v>
      </c>
      <c r="L576" s="163">
        <v>43496</v>
      </c>
    </row>
    <row r="577" spans="1:12" ht="15.6" thickTop="1" thickBot="1" x14ac:dyDescent="0.35">
      <c r="A577" s="156" t="s">
        <v>1225</v>
      </c>
      <c r="B577" s="157" t="str">
        <f>VLOOKUP(A577,Lists!A:B,2,FALSE)</f>
        <v>AFG002</v>
      </c>
      <c r="C577" s="157" t="str">
        <f>VLOOKUP(A577,Lists!A:D,4,FALSE)</f>
        <v>AFG</v>
      </c>
      <c r="D577" s="157" t="s">
        <v>643</v>
      </c>
      <c r="E577" s="157">
        <v>3</v>
      </c>
      <c r="F577" s="157" t="s">
        <v>1174</v>
      </c>
      <c r="G577" s="157" t="s">
        <v>734</v>
      </c>
      <c r="H577" s="151">
        <f t="shared" si="18"/>
        <v>2</v>
      </c>
      <c r="I577" s="161" t="s">
        <v>1173</v>
      </c>
      <c r="J577" s="157"/>
      <c r="K577" s="151" t="str">
        <f t="shared" si="19"/>
        <v>AFG002Ongoing insecurity/hostilities affecting humanitarian assistance</v>
      </c>
      <c r="L577" s="165">
        <v>43496</v>
      </c>
    </row>
    <row r="578" spans="1:12" ht="15.6" thickTop="1" thickBot="1" x14ac:dyDescent="0.35">
      <c r="A578" s="158" t="s">
        <v>1225</v>
      </c>
      <c r="B578" s="159" t="str">
        <f>VLOOKUP(A578,Lists!A:B,2,FALSE)</f>
        <v>AFG002</v>
      </c>
      <c r="C578" s="159" t="str">
        <f>VLOOKUP(A578,Lists!A:D,4,FALSE)</f>
        <v>AFG</v>
      </c>
      <c r="D578" s="159" t="s">
        <v>644</v>
      </c>
      <c r="E578" s="159">
        <v>3</v>
      </c>
      <c r="F578" s="159" t="s">
        <v>1174</v>
      </c>
      <c r="G578" s="159" t="s">
        <v>734</v>
      </c>
      <c r="H578" s="151">
        <f t="shared" si="18"/>
        <v>2</v>
      </c>
      <c r="I578" s="162" t="s">
        <v>1173</v>
      </c>
      <c r="J578" s="159"/>
      <c r="K578" s="151" t="str">
        <f t="shared" si="19"/>
        <v xml:space="preserve">AFG002Presence of mines and improvised explosive devices </v>
      </c>
      <c r="L578" s="163">
        <v>43496</v>
      </c>
    </row>
    <row r="579" spans="1:12" ht="15.6" thickTop="1" thickBot="1" x14ac:dyDescent="0.35">
      <c r="A579" s="156" t="s">
        <v>1225</v>
      </c>
      <c r="B579" s="157" t="str">
        <f>VLOOKUP(A579,Lists!A:B,2,FALSE)</f>
        <v>AFG002</v>
      </c>
      <c r="C579" s="157" t="str">
        <f>VLOOKUP(A579,Lists!A:D,4,FALSE)</f>
        <v>AFG</v>
      </c>
      <c r="D579" s="157" t="s">
        <v>645</v>
      </c>
      <c r="E579" s="157">
        <v>1</v>
      </c>
      <c r="F579" s="157" t="s">
        <v>1174</v>
      </c>
      <c r="G579" s="157" t="s">
        <v>734</v>
      </c>
      <c r="H579" s="151">
        <f t="shared" si="18"/>
        <v>2</v>
      </c>
      <c r="I579" s="161" t="s">
        <v>1173</v>
      </c>
      <c r="J579" s="157"/>
      <c r="K579" s="151" t="str">
        <f t="shared" si="19"/>
        <v>AFG002Physical constraints in the environment (obstacles related to terrain, climate, lack of infrastructure, etc.)</v>
      </c>
      <c r="L579" s="165">
        <v>43496</v>
      </c>
    </row>
    <row r="580" spans="1:12" ht="15.6" thickTop="1" thickBot="1" x14ac:dyDescent="0.35">
      <c r="A580" s="158" t="s">
        <v>1</v>
      </c>
      <c r="B580" s="159" t="str">
        <f>VLOOKUP(A580,Lists!A:B,2,FALSE)</f>
        <v>AFG001</v>
      </c>
      <c r="C580" s="159" t="str">
        <f>VLOOKUP(A580,Lists!A:D,4,FALSE)</f>
        <v>AFG</v>
      </c>
      <c r="D580" s="159" t="s">
        <v>768</v>
      </c>
      <c r="E580" s="159">
        <v>2035</v>
      </c>
      <c r="F580" s="159" t="s">
        <v>1199</v>
      </c>
      <c r="G580" s="159" t="s">
        <v>734</v>
      </c>
      <c r="H580" s="151">
        <f t="shared" si="18"/>
        <v>2</v>
      </c>
      <c r="I580" s="162" t="s">
        <v>1262</v>
      </c>
      <c r="J580" s="159" t="s">
        <v>1264</v>
      </c>
      <c r="K580" s="151" t="str">
        <f t="shared" si="19"/>
        <v>AFG001People killed in all crises</v>
      </c>
      <c r="L580" s="163">
        <v>43496</v>
      </c>
    </row>
    <row r="581" spans="1:12" ht="15.6" thickTop="1" thickBot="1" x14ac:dyDescent="0.35">
      <c r="A581" s="156" t="s">
        <v>230</v>
      </c>
      <c r="B581" s="157" t="str">
        <f>VLOOKUP(A581,Lists!A:B,2,FALSE)</f>
        <v>NIC001</v>
      </c>
      <c r="C581" s="157" t="str">
        <f>VLOOKUP(A581,Lists!A:D,4,FALSE)</f>
        <v>NIC</v>
      </c>
      <c r="D581" s="157" t="s">
        <v>743</v>
      </c>
      <c r="E581" s="157">
        <v>2578</v>
      </c>
      <c r="F581" s="157" t="s">
        <v>1336</v>
      </c>
      <c r="G581" s="157" t="s">
        <v>735</v>
      </c>
      <c r="H581" s="151">
        <f t="shared" si="18"/>
        <v>1</v>
      </c>
      <c r="I581" s="161" t="s">
        <v>1337</v>
      </c>
      <c r="J581" s="157" t="s">
        <v>1338</v>
      </c>
      <c r="K581" s="151" t="str">
        <f t="shared" si="19"/>
        <v>NIC001Crisis related Injuries</v>
      </c>
      <c r="L581" s="165">
        <v>43501</v>
      </c>
    </row>
    <row r="582" spans="1:12" ht="15.6" thickTop="1" thickBot="1" x14ac:dyDescent="0.35">
      <c r="A582" s="158" t="s">
        <v>230</v>
      </c>
      <c r="B582" s="159" t="str">
        <f>VLOOKUP(A582,Lists!A:B,2,FALSE)</f>
        <v>NIC001</v>
      </c>
      <c r="C582" s="159" t="str">
        <f>VLOOKUP(A582,Lists!A:D,4,FALSE)</f>
        <v>NIC</v>
      </c>
      <c r="D582" s="159" t="s">
        <v>663</v>
      </c>
      <c r="E582" s="159">
        <v>236</v>
      </c>
      <c r="F582" s="159" t="s">
        <v>1336</v>
      </c>
      <c r="G582" s="159" t="s">
        <v>735</v>
      </c>
      <c r="H582" s="151">
        <f t="shared" si="18"/>
        <v>1</v>
      </c>
      <c r="I582" s="162" t="s">
        <v>1337</v>
      </c>
      <c r="J582" s="159" t="s">
        <v>1339</v>
      </c>
      <c r="K582" s="151" t="str">
        <f t="shared" si="19"/>
        <v>NIC001Crisis related fatalities</v>
      </c>
      <c r="L582" s="163">
        <v>43501</v>
      </c>
    </row>
    <row r="583" spans="1:12" ht="15.6" thickTop="1" thickBot="1" x14ac:dyDescent="0.35">
      <c r="A583" s="156" t="s">
        <v>230</v>
      </c>
      <c r="B583" s="157" t="str">
        <f>VLOOKUP(A583,Lists!A:B,2,FALSE)</f>
        <v>NIC001</v>
      </c>
      <c r="C583" s="157" t="str">
        <f>VLOOKUP(A583,Lists!A:D,4,FALSE)</f>
        <v>NIC</v>
      </c>
      <c r="D583" s="157" t="s">
        <v>768</v>
      </c>
      <c r="E583" s="157">
        <v>236</v>
      </c>
      <c r="F583" s="157" t="s">
        <v>1336</v>
      </c>
      <c r="G583" s="157" t="s">
        <v>735</v>
      </c>
      <c r="H583" s="151">
        <f t="shared" si="18"/>
        <v>1</v>
      </c>
      <c r="I583" s="161" t="s">
        <v>1337</v>
      </c>
      <c r="J583" s="157" t="s">
        <v>1339</v>
      </c>
      <c r="K583" s="151" t="str">
        <f t="shared" si="19"/>
        <v>NIC001People killed in all crises</v>
      </c>
      <c r="L583" s="165">
        <v>43501</v>
      </c>
    </row>
    <row r="584" spans="1:12" ht="15.6" thickTop="1" thickBot="1" x14ac:dyDescent="0.35">
      <c r="A584" s="158" t="s">
        <v>1312</v>
      </c>
      <c r="B584" s="159" t="str">
        <f>VLOOKUP(A584,Lists!A:B,2,FALSE)</f>
        <v>GRC002</v>
      </c>
      <c r="C584" s="159" t="str">
        <f>VLOOKUP(A584,Lists!A:D,4,FALSE)</f>
        <v>GRC</v>
      </c>
      <c r="D584" s="159" t="s">
        <v>785</v>
      </c>
      <c r="E584" s="159">
        <v>10833854</v>
      </c>
      <c r="F584" s="159" t="s">
        <v>1340</v>
      </c>
      <c r="G584" s="159" t="s">
        <v>735</v>
      </c>
      <c r="H584" s="151">
        <f t="shared" si="18"/>
        <v>1</v>
      </c>
      <c r="I584" s="162" t="s">
        <v>1341</v>
      </c>
      <c r="J584" s="159" t="s">
        <v>1342</v>
      </c>
      <c r="K584" s="151" t="str">
        <f t="shared" si="19"/>
        <v>GRC002Total population in country</v>
      </c>
      <c r="L584" s="163">
        <v>43501</v>
      </c>
    </row>
    <row r="585" spans="1:12" ht="15.6" thickTop="1" thickBot="1" x14ac:dyDescent="0.35">
      <c r="A585" s="156" t="s">
        <v>1312</v>
      </c>
      <c r="B585" s="157" t="str">
        <f>VLOOKUP(A585,Lists!A:B,2,FALSE)</f>
        <v>GRC002</v>
      </c>
      <c r="C585" s="157" t="str">
        <f>VLOOKUP(A585,Lists!A:D,4,FALSE)</f>
        <v>GRC</v>
      </c>
      <c r="D585" s="157" t="s">
        <v>455</v>
      </c>
      <c r="E585" s="157">
        <v>3826</v>
      </c>
      <c r="F585" s="157"/>
      <c r="G585" s="157" t="s">
        <v>734</v>
      </c>
      <c r="H585" s="151">
        <f t="shared" si="18"/>
        <v>2</v>
      </c>
      <c r="I585" s="161"/>
      <c r="J585" s="157" t="s">
        <v>1343</v>
      </c>
      <c r="K585" s="151" t="str">
        <f t="shared" si="19"/>
        <v>GRC002Landmass affected by disaster</v>
      </c>
      <c r="L585" s="165">
        <v>43501</v>
      </c>
    </row>
    <row r="586" spans="1:12" ht="15.6" thickTop="1" thickBot="1" x14ac:dyDescent="0.35">
      <c r="A586" s="158" t="s">
        <v>1312</v>
      </c>
      <c r="B586" s="159" t="str">
        <f>VLOOKUP(A586,Lists!A:B,2,FALSE)</f>
        <v>GRC002</v>
      </c>
      <c r="C586" s="159" t="str">
        <f>VLOOKUP(A586,Lists!A:D,4,FALSE)</f>
        <v>GRC</v>
      </c>
      <c r="D586" s="159" t="s">
        <v>740</v>
      </c>
      <c r="E586" s="159">
        <v>1315370</v>
      </c>
      <c r="F586" s="159"/>
      <c r="G586" s="159" t="s">
        <v>734</v>
      </c>
      <c r="H586" s="151">
        <f t="shared" si="18"/>
        <v>2</v>
      </c>
      <c r="I586" s="162"/>
      <c r="J586" s="159" t="s">
        <v>1343</v>
      </c>
      <c r="K586" s="151" t="str">
        <f t="shared" si="19"/>
        <v>GRC002People exposed</v>
      </c>
      <c r="L586" s="163">
        <v>43501</v>
      </c>
    </row>
    <row r="587" spans="1:12" ht="15.6" thickTop="1" thickBot="1" x14ac:dyDescent="0.35">
      <c r="A587" s="156" t="s">
        <v>1312</v>
      </c>
      <c r="B587" s="157" t="str">
        <f>VLOOKUP(A587,Lists!A:B,2,FALSE)</f>
        <v>GRC002</v>
      </c>
      <c r="C587" s="157" t="str">
        <f>VLOOKUP(A587,Lists!A:D,4,FALSE)</f>
        <v>GRC</v>
      </c>
      <c r="D587" s="157" t="s">
        <v>742</v>
      </c>
      <c r="E587" s="157">
        <v>287089</v>
      </c>
      <c r="F587" s="157"/>
      <c r="G587" s="157" t="s">
        <v>734</v>
      </c>
      <c r="H587" s="151">
        <f t="shared" si="18"/>
        <v>2</v>
      </c>
      <c r="I587" s="161"/>
      <c r="J587" s="157" t="s">
        <v>1344</v>
      </c>
      <c r="K587" s="151" t="str">
        <f t="shared" si="19"/>
        <v>GRC002People affected by the crisis</v>
      </c>
      <c r="L587" s="165">
        <v>43501</v>
      </c>
    </row>
    <row r="588" spans="1:12" ht="15.6" thickTop="1" thickBot="1" x14ac:dyDescent="0.35">
      <c r="A588" s="158" t="s">
        <v>1312</v>
      </c>
      <c r="B588" s="159" t="str">
        <f>VLOOKUP(A588,Lists!A:B,2,FALSE)</f>
        <v>GRC002</v>
      </c>
      <c r="C588" s="159" t="str">
        <f>VLOOKUP(A588,Lists!A:D,4,FALSE)</f>
        <v>GRC</v>
      </c>
      <c r="D588" s="159" t="s">
        <v>470</v>
      </c>
      <c r="E588" s="159">
        <v>73433</v>
      </c>
      <c r="F588" s="159" t="s">
        <v>1345</v>
      </c>
      <c r="G588" s="159" t="s">
        <v>735</v>
      </c>
      <c r="H588" s="151">
        <f t="shared" si="18"/>
        <v>1</v>
      </c>
      <c r="I588" s="162" t="s">
        <v>1346</v>
      </c>
      <c r="J588" s="159" t="s">
        <v>1347</v>
      </c>
      <c r="K588" s="151" t="str">
        <f t="shared" si="19"/>
        <v>GRC002Total # of crisis related displaced people</v>
      </c>
      <c r="L588" s="163">
        <v>43501</v>
      </c>
    </row>
    <row r="589" spans="1:12" ht="15.6" thickTop="1" thickBot="1" x14ac:dyDescent="0.35">
      <c r="A589" s="156" t="s">
        <v>1312</v>
      </c>
      <c r="B589" s="157" t="str">
        <f>VLOOKUP(A589,Lists!A:B,2,FALSE)</f>
        <v>GRC002</v>
      </c>
      <c r="C589" s="157" t="str">
        <f>VLOOKUP(A589,Lists!A:D,4,FALSE)</f>
        <v>GRC</v>
      </c>
      <c r="D589" s="157" t="s">
        <v>743</v>
      </c>
      <c r="E589" s="157" t="s">
        <v>445</v>
      </c>
      <c r="F589" s="157"/>
      <c r="G589" s="157"/>
      <c r="H589" s="151" t="b">
        <f t="shared" si="18"/>
        <v>0</v>
      </c>
      <c r="I589" s="161"/>
      <c r="J589" s="157"/>
      <c r="K589" s="151" t="str">
        <f t="shared" si="19"/>
        <v>GRC002Crisis related Injuries</v>
      </c>
      <c r="L589" s="165">
        <v>43501</v>
      </c>
    </row>
    <row r="590" spans="1:12" ht="15.6" thickTop="1" thickBot="1" x14ac:dyDescent="0.35">
      <c r="A590" s="158" t="s">
        <v>1312</v>
      </c>
      <c r="B590" s="159" t="str">
        <f>VLOOKUP(A590,Lists!A:B,2,FALSE)</f>
        <v>GRC002</v>
      </c>
      <c r="C590" s="159" t="str">
        <f>VLOOKUP(A590,Lists!A:D,4,FALSE)</f>
        <v>GRC</v>
      </c>
      <c r="D590" s="159" t="s">
        <v>661</v>
      </c>
      <c r="E590" s="159" t="s">
        <v>445</v>
      </c>
      <c r="F590" s="159"/>
      <c r="G590" s="159"/>
      <c r="H590" s="151" t="b">
        <f t="shared" si="18"/>
        <v>0</v>
      </c>
      <c r="I590" s="162"/>
      <c r="J590" s="159"/>
      <c r="K590" s="151" t="str">
        <f t="shared" si="19"/>
        <v>GRC002Total # of illness cases reported</v>
      </c>
      <c r="L590" s="163">
        <v>43501</v>
      </c>
    </row>
    <row r="591" spans="1:12" ht="15.6" thickTop="1" thickBot="1" x14ac:dyDescent="0.35">
      <c r="A591" s="156" t="s">
        <v>1312</v>
      </c>
      <c r="B591" s="157" t="str">
        <f>VLOOKUP(A591,Lists!A:B,2,FALSE)</f>
        <v>GRC002</v>
      </c>
      <c r="C591" s="157" t="str">
        <f>VLOOKUP(A591,Lists!A:D,4,FALSE)</f>
        <v>GRC</v>
      </c>
      <c r="D591" s="157" t="s">
        <v>663</v>
      </c>
      <c r="E591" s="157">
        <v>174</v>
      </c>
      <c r="F591" s="157" t="s">
        <v>1345</v>
      </c>
      <c r="G591" s="157" t="s">
        <v>735</v>
      </c>
      <c r="H591" s="151">
        <f t="shared" si="18"/>
        <v>1</v>
      </c>
      <c r="I591" s="161" t="s">
        <v>1346</v>
      </c>
      <c r="J591" s="157" t="s">
        <v>1348</v>
      </c>
      <c r="K591" s="151" t="str">
        <f t="shared" si="19"/>
        <v>GRC002Crisis related fatalities</v>
      </c>
      <c r="L591" s="165">
        <v>43501</v>
      </c>
    </row>
    <row r="592" spans="1:12" ht="15.6" thickTop="1" thickBot="1" x14ac:dyDescent="0.35">
      <c r="A592" s="158" t="s">
        <v>1312</v>
      </c>
      <c r="B592" s="159" t="str">
        <f>VLOOKUP(A592,Lists!A:B,2,FALSE)</f>
        <v>GRC002</v>
      </c>
      <c r="C592" s="159" t="str">
        <f>VLOOKUP(A592,Lists!A:D,4,FALSE)</f>
        <v>GRC</v>
      </c>
      <c r="D592" s="159" t="s">
        <v>459</v>
      </c>
      <c r="E592" s="159" t="s">
        <v>445</v>
      </c>
      <c r="F592" s="159"/>
      <c r="G592" s="159"/>
      <c r="H592" s="151" t="b">
        <f t="shared" si="18"/>
        <v>0</v>
      </c>
      <c r="I592" s="162"/>
      <c r="J592" s="159"/>
      <c r="K592" s="151" t="str">
        <f t="shared" si="19"/>
        <v>GRC002Building partially damaged</v>
      </c>
      <c r="L592" s="163">
        <v>43501</v>
      </c>
    </row>
    <row r="593" spans="1:12" ht="15.6" thickTop="1" thickBot="1" x14ac:dyDescent="0.35">
      <c r="A593" s="156" t="s">
        <v>1312</v>
      </c>
      <c r="B593" s="157" t="str">
        <f>VLOOKUP(A593,Lists!A:B,2,FALSE)</f>
        <v>GRC002</v>
      </c>
      <c r="C593" s="157" t="str">
        <f>VLOOKUP(A593,Lists!A:D,4,FALSE)</f>
        <v>GRC</v>
      </c>
      <c r="D593" s="157" t="s">
        <v>460</v>
      </c>
      <c r="E593" s="157" t="s">
        <v>445</v>
      </c>
      <c r="F593" s="157"/>
      <c r="G593" s="157"/>
      <c r="H593" s="151" t="b">
        <f t="shared" si="18"/>
        <v>0</v>
      </c>
      <c r="I593" s="161"/>
      <c r="J593" s="157"/>
      <c r="K593" s="151" t="str">
        <f t="shared" si="19"/>
        <v>GRC002Building totally damaged</v>
      </c>
      <c r="L593" s="165">
        <v>43501</v>
      </c>
    </row>
    <row r="594" spans="1:12" ht="15.6" thickTop="1" thickBot="1" x14ac:dyDescent="0.35">
      <c r="A594" s="158" t="s">
        <v>1312</v>
      </c>
      <c r="B594" s="159" t="str">
        <f>VLOOKUP(A594,Lists!A:B,2,FALSE)</f>
        <v>GRC002</v>
      </c>
      <c r="C594" s="159" t="str">
        <f>VLOOKUP(A594,Lists!A:D,4,FALSE)</f>
        <v>GRC</v>
      </c>
      <c r="D594" s="159" t="s">
        <v>745</v>
      </c>
      <c r="E594" s="159" t="s">
        <v>445</v>
      </c>
      <c r="F594" s="159"/>
      <c r="G594" s="159"/>
      <c r="H594" s="151" t="b">
        <f t="shared" si="18"/>
        <v>0</v>
      </c>
      <c r="I594" s="162"/>
      <c r="J594" s="159"/>
      <c r="K594" s="151" t="str">
        <f t="shared" si="19"/>
        <v>GRC002Economic Losses</v>
      </c>
      <c r="L594" s="163">
        <v>43501</v>
      </c>
    </row>
    <row r="595" spans="1:12" ht="15.6" thickTop="1" thickBot="1" x14ac:dyDescent="0.35">
      <c r="A595" s="156" t="s">
        <v>1312</v>
      </c>
      <c r="B595" s="157" t="str">
        <f>VLOOKUP(A595,Lists!A:B,2,FALSE)</f>
        <v>GRC002</v>
      </c>
      <c r="C595" s="157" t="str">
        <f>VLOOKUP(A595,Lists!A:D,4,FALSE)</f>
        <v>GRC</v>
      </c>
      <c r="D595" s="157" t="s">
        <v>768</v>
      </c>
      <c r="E595" s="157">
        <v>174</v>
      </c>
      <c r="F595" s="157" t="s">
        <v>1345</v>
      </c>
      <c r="G595" s="157" t="s">
        <v>735</v>
      </c>
      <c r="H595" s="151">
        <f t="shared" si="18"/>
        <v>1</v>
      </c>
      <c r="I595" s="161" t="s">
        <v>1346</v>
      </c>
      <c r="J595" s="157" t="s">
        <v>1348</v>
      </c>
      <c r="K595" s="151" t="str">
        <f t="shared" si="19"/>
        <v>GRC002People killed in all crises</v>
      </c>
      <c r="L595" s="165">
        <v>43501</v>
      </c>
    </row>
    <row r="596" spans="1:12" ht="15.6" thickTop="1" thickBot="1" x14ac:dyDescent="0.35">
      <c r="A596" s="158" t="s">
        <v>1312</v>
      </c>
      <c r="B596" s="159" t="str">
        <f>VLOOKUP(A596,Lists!A:B,2,FALSE)</f>
        <v>GRC002</v>
      </c>
      <c r="C596" s="159" t="str">
        <f>VLOOKUP(A596,Lists!A:D,4,FALSE)</f>
        <v>GRC</v>
      </c>
      <c r="D596" s="159" t="s">
        <v>755</v>
      </c>
      <c r="E596" s="159">
        <v>73433</v>
      </c>
      <c r="F596" s="159" t="s">
        <v>1345</v>
      </c>
      <c r="G596" s="159" t="s">
        <v>735</v>
      </c>
      <c r="H596" s="151">
        <f t="shared" si="18"/>
        <v>1</v>
      </c>
      <c r="I596" s="162" t="s">
        <v>1346</v>
      </c>
      <c r="J596" s="159" t="s">
        <v>1347</v>
      </c>
      <c r="K596" s="151" t="str">
        <f t="shared" si="19"/>
        <v>GRC002People in Need</v>
      </c>
      <c r="L596" s="163">
        <v>43501</v>
      </c>
    </row>
    <row r="597" spans="1:12" ht="15.6" thickTop="1" thickBot="1" x14ac:dyDescent="0.35">
      <c r="A597" s="156" t="s">
        <v>1312</v>
      </c>
      <c r="B597" s="157" t="str">
        <f>VLOOKUP(A597,Lists!A:B,2,FALSE)</f>
        <v>GRC002</v>
      </c>
      <c r="C597" s="157" t="str">
        <f>VLOOKUP(A597,Lists!A:D,4,FALSE)</f>
        <v>GRC</v>
      </c>
      <c r="D597" s="157" t="s">
        <v>761</v>
      </c>
      <c r="E597" s="157">
        <v>22799</v>
      </c>
      <c r="F597" s="157"/>
      <c r="G597" s="157"/>
      <c r="H597" s="151" t="b">
        <f t="shared" si="18"/>
        <v>0</v>
      </c>
      <c r="I597" s="161"/>
      <c r="J597" s="157" t="s">
        <v>1349</v>
      </c>
      <c r="K597" s="151" t="str">
        <f t="shared" si="19"/>
        <v>GRC002People facing minimal humanitarian needs (level 1)</v>
      </c>
      <c r="L597" s="165">
        <v>43501</v>
      </c>
    </row>
    <row r="598" spans="1:12" ht="15.6" thickTop="1" thickBot="1" x14ac:dyDescent="0.35">
      <c r="A598" s="158" t="s">
        <v>1312</v>
      </c>
      <c r="B598" s="159" t="str">
        <f>VLOOKUP(A598,Lists!A:B,2,FALSE)</f>
        <v>GRC002</v>
      </c>
      <c r="C598" s="159" t="str">
        <f>VLOOKUP(A598,Lists!A:D,4,FALSE)</f>
        <v>GRC</v>
      </c>
      <c r="D598" s="159" t="s">
        <v>760</v>
      </c>
      <c r="E598" s="159">
        <v>50634</v>
      </c>
      <c r="F598" s="159"/>
      <c r="G598" s="159"/>
      <c r="H598" s="151" t="b">
        <f t="shared" si="18"/>
        <v>0</v>
      </c>
      <c r="I598" s="162"/>
      <c r="J598" s="159" t="s">
        <v>1349</v>
      </c>
      <c r="K598" s="151" t="str">
        <f t="shared" si="19"/>
        <v>GRC002People facing stressed humanitarian needs (level 2)</v>
      </c>
      <c r="L598" s="163">
        <v>43501</v>
      </c>
    </row>
    <row r="599" spans="1:12" ht="15.6" thickTop="1" thickBot="1" x14ac:dyDescent="0.35">
      <c r="A599" s="156" t="s">
        <v>1312</v>
      </c>
      <c r="B599" s="157" t="str">
        <f>VLOOKUP(A599,Lists!A:B,2,FALSE)</f>
        <v>GRC002</v>
      </c>
      <c r="C599" s="157" t="str">
        <f>VLOOKUP(A599,Lists!A:D,4,FALSE)</f>
        <v>GRC</v>
      </c>
      <c r="D599" s="157" t="s">
        <v>763</v>
      </c>
      <c r="E599" s="157">
        <v>0</v>
      </c>
      <c r="F599" s="157"/>
      <c r="G599" s="157"/>
      <c r="H599" s="151" t="b">
        <f t="shared" si="18"/>
        <v>0</v>
      </c>
      <c r="I599" s="161"/>
      <c r="J599" s="157" t="s">
        <v>1349</v>
      </c>
      <c r="K599" s="151" t="str">
        <f t="shared" si="19"/>
        <v>GRC002People  facing moderate humanitarian needs (level 3)</v>
      </c>
      <c r="L599" s="165">
        <v>43501</v>
      </c>
    </row>
    <row r="600" spans="1:12" ht="15.6" thickTop="1" thickBot="1" x14ac:dyDescent="0.35">
      <c r="A600" s="158" t="s">
        <v>1312</v>
      </c>
      <c r="B600" s="159" t="str">
        <f>VLOOKUP(A600,Lists!A:B,2,FALSE)</f>
        <v>GRC002</v>
      </c>
      <c r="C600" s="159" t="str">
        <f>VLOOKUP(A600,Lists!A:D,4,FALSE)</f>
        <v>GRC</v>
      </c>
      <c r="D600" s="159" t="s">
        <v>765</v>
      </c>
      <c r="E600" s="159">
        <v>0</v>
      </c>
      <c r="F600" s="159"/>
      <c r="G600" s="159"/>
      <c r="H600" s="151" t="b">
        <f t="shared" si="18"/>
        <v>0</v>
      </c>
      <c r="I600" s="162"/>
      <c r="J600" s="159" t="s">
        <v>1349</v>
      </c>
      <c r="K600" s="151" t="str">
        <f t="shared" si="19"/>
        <v>GRC002People facing severe humanitarian needs (level 4)</v>
      </c>
      <c r="L600" s="163">
        <v>43501</v>
      </c>
    </row>
    <row r="601" spans="1:12" ht="15.6" thickTop="1" thickBot="1" x14ac:dyDescent="0.35">
      <c r="A601" s="156" t="s">
        <v>1312</v>
      </c>
      <c r="B601" s="157" t="str">
        <f>VLOOKUP(A601,Lists!A:B,2,FALSE)</f>
        <v>GRC002</v>
      </c>
      <c r="C601" s="157" t="str">
        <f>VLOOKUP(A601,Lists!A:D,4,FALSE)</f>
        <v>GRC</v>
      </c>
      <c r="D601" s="157" t="s">
        <v>766</v>
      </c>
      <c r="E601" s="157">
        <v>0</v>
      </c>
      <c r="F601" s="157"/>
      <c r="G601" s="157"/>
      <c r="H601" s="151" t="b">
        <f t="shared" si="18"/>
        <v>0</v>
      </c>
      <c r="I601" s="161"/>
      <c r="J601" s="157" t="s">
        <v>1349</v>
      </c>
      <c r="K601" s="151" t="str">
        <f t="shared" si="19"/>
        <v>GRC002People facing extreme humanitarian needs (level 5)</v>
      </c>
      <c r="L601" s="165">
        <v>43501</v>
      </c>
    </row>
    <row r="602" spans="1:12" ht="15.6" thickTop="1" thickBot="1" x14ac:dyDescent="0.35">
      <c r="A602" s="158" t="s">
        <v>1312</v>
      </c>
      <c r="B602" s="159" t="str">
        <f>VLOOKUP(A602,Lists!A:B,2,FALSE)</f>
        <v>GRC002</v>
      </c>
      <c r="C602" s="159" t="str">
        <f>VLOOKUP(A602,Lists!A:D,4,FALSE)</f>
        <v>GRC</v>
      </c>
      <c r="D602" s="159" t="s">
        <v>680</v>
      </c>
      <c r="E602" s="159">
        <v>2</v>
      </c>
      <c r="F602" s="159"/>
      <c r="G602" s="159"/>
      <c r="H602" s="151" t="b">
        <f t="shared" si="18"/>
        <v>0</v>
      </c>
      <c r="I602" s="162"/>
      <c r="J602" s="159" t="s">
        <v>1350</v>
      </c>
      <c r="K602" s="151" t="str">
        <f t="shared" si="19"/>
        <v>GRC002Crisis affected groups</v>
      </c>
      <c r="L602" s="163">
        <v>43501</v>
      </c>
    </row>
    <row r="603" spans="1:12" ht="15.6" thickTop="1" thickBot="1" x14ac:dyDescent="0.35">
      <c r="A603" s="156" t="s">
        <v>1312</v>
      </c>
      <c r="B603" s="157" t="str">
        <f>VLOOKUP(A603,Lists!A:B,2,FALSE)</f>
        <v>GRC002</v>
      </c>
      <c r="C603" s="157" t="str">
        <f>VLOOKUP(A603,Lists!A:D,4,FALSE)</f>
        <v>GRC</v>
      </c>
      <c r="D603" s="157" t="s">
        <v>684</v>
      </c>
      <c r="E603" s="157" t="s">
        <v>445</v>
      </c>
      <c r="F603" s="157"/>
      <c r="G603" s="157"/>
      <c r="H603" s="151" t="b">
        <f t="shared" si="18"/>
        <v>0</v>
      </c>
      <c r="I603" s="161"/>
      <c r="J603" s="157"/>
      <c r="K603" s="151" t="str">
        <f t="shared" si="19"/>
        <v>GRC002People facing restricted access constraints</v>
      </c>
      <c r="L603" s="165">
        <v>43501</v>
      </c>
    </row>
    <row r="604" spans="1:12" ht="15.6" thickTop="1" thickBot="1" x14ac:dyDescent="0.35">
      <c r="A604" s="158" t="s">
        <v>1312</v>
      </c>
      <c r="B604" s="159" t="str">
        <f>VLOOKUP(A604,Lists!A:B,2,FALSE)</f>
        <v>GRC002</v>
      </c>
      <c r="C604" s="159" t="str">
        <f>VLOOKUP(A604,Lists!A:D,4,FALSE)</f>
        <v>GRC</v>
      </c>
      <c r="D604" s="159" t="s">
        <v>683</v>
      </c>
      <c r="E604" s="159" t="s">
        <v>445</v>
      </c>
      <c r="F604" s="159"/>
      <c r="G604" s="159"/>
      <c r="H604" s="151" t="b">
        <f t="shared" si="18"/>
        <v>0</v>
      </c>
      <c r="I604" s="162"/>
      <c r="J604" s="159"/>
      <c r="K604" s="151" t="str">
        <f t="shared" si="19"/>
        <v>GRC002People facing limited access constraints</v>
      </c>
      <c r="L604" s="163">
        <v>43501</v>
      </c>
    </row>
    <row r="605" spans="1:12" ht="15.6" thickTop="1" thickBot="1" x14ac:dyDescent="0.35">
      <c r="A605" s="156" t="s">
        <v>1312</v>
      </c>
      <c r="B605" s="157" t="str">
        <f>VLOOKUP(A605,Lists!A:B,2,FALSE)</f>
        <v>GRC002</v>
      </c>
      <c r="C605" s="157" t="str">
        <f>VLOOKUP(A605,Lists!A:D,4,FALSE)</f>
        <v>GRC</v>
      </c>
      <c r="D605" s="157" t="s">
        <v>637</v>
      </c>
      <c r="E605" s="157" t="s">
        <v>445</v>
      </c>
      <c r="F605" s="157"/>
      <c r="G605" s="157"/>
      <c r="H605" s="151" t="b">
        <f t="shared" si="18"/>
        <v>0</v>
      </c>
      <c r="I605" s="161"/>
      <c r="J605" s="157"/>
      <c r="K605" s="151" t="str">
        <f t="shared" si="19"/>
        <v>GRC002Impediments to entry into country (bureaucratic and administrative)</v>
      </c>
      <c r="L605" s="165">
        <v>43501</v>
      </c>
    </row>
    <row r="606" spans="1:12" ht="15.6" thickTop="1" thickBot="1" x14ac:dyDescent="0.35">
      <c r="A606" s="158" t="s">
        <v>1312</v>
      </c>
      <c r="B606" s="159" t="str">
        <f>VLOOKUP(A606,Lists!A:B,2,FALSE)</f>
        <v>GRC002</v>
      </c>
      <c r="C606" s="159" t="str">
        <f>VLOOKUP(A606,Lists!A:D,4,FALSE)</f>
        <v>GRC</v>
      </c>
      <c r="D606" s="159" t="s">
        <v>638</v>
      </c>
      <c r="E606" s="159" t="s">
        <v>445</v>
      </c>
      <c r="F606" s="159"/>
      <c r="G606" s="159"/>
      <c r="H606" s="151" t="b">
        <f t="shared" si="18"/>
        <v>0</v>
      </c>
      <c r="I606" s="162"/>
      <c r="J606" s="159"/>
      <c r="K606" s="151" t="str">
        <f t="shared" si="19"/>
        <v>GRC002Restriction of movement (impediments to freedom of movement and/or administrative restrictions)</v>
      </c>
      <c r="L606" s="163">
        <v>43501</v>
      </c>
    </row>
    <row r="607" spans="1:12" ht="15.6" thickTop="1" thickBot="1" x14ac:dyDescent="0.35">
      <c r="A607" s="156" t="s">
        <v>1312</v>
      </c>
      <c r="B607" s="157" t="str">
        <f>VLOOKUP(A607,Lists!A:B,2,FALSE)</f>
        <v>GRC002</v>
      </c>
      <c r="C607" s="157" t="str">
        <f>VLOOKUP(A607,Lists!A:D,4,FALSE)</f>
        <v>GRC</v>
      </c>
      <c r="D607" s="157" t="s">
        <v>639</v>
      </c>
      <c r="E607" s="157" t="s">
        <v>445</v>
      </c>
      <c r="F607" s="157"/>
      <c r="G607" s="157"/>
      <c r="H607" s="151" t="b">
        <f t="shared" si="18"/>
        <v>0</v>
      </c>
      <c r="I607" s="161"/>
      <c r="J607" s="157"/>
      <c r="K607" s="151" t="str">
        <f t="shared" si="19"/>
        <v>GRC002Interference into implementation of humanitarian activities</v>
      </c>
      <c r="L607" s="165">
        <v>43501</v>
      </c>
    </row>
    <row r="608" spans="1:12" ht="15.6" thickTop="1" thickBot="1" x14ac:dyDescent="0.35">
      <c r="A608" s="158" t="s">
        <v>1312</v>
      </c>
      <c r="B608" s="159" t="str">
        <f>VLOOKUP(A608,Lists!A:B,2,FALSE)</f>
        <v>GRC002</v>
      </c>
      <c r="C608" s="159" t="str">
        <f>VLOOKUP(A608,Lists!A:D,4,FALSE)</f>
        <v>GRC</v>
      </c>
      <c r="D608" s="159" t="s">
        <v>640</v>
      </c>
      <c r="E608" s="159" t="s">
        <v>445</v>
      </c>
      <c r="F608" s="159"/>
      <c r="G608" s="159"/>
      <c r="H608" s="151" t="b">
        <f t="shared" si="18"/>
        <v>0</v>
      </c>
      <c r="I608" s="162"/>
      <c r="J608" s="159"/>
      <c r="K608" s="151" t="str">
        <f t="shared" si="19"/>
        <v>GRC002Violence against personnel, facilities and assets</v>
      </c>
      <c r="L608" s="163">
        <v>43501</v>
      </c>
    </row>
    <row r="609" spans="1:12" ht="15.6" thickTop="1" thickBot="1" x14ac:dyDescent="0.35">
      <c r="A609" s="156" t="s">
        <v>1312</v>
      </c>
      <c r="B609" s="157" t="str">
        <f>VLOOKUP(A609,Lists!A:B,2,FALSE)</f>
        <v>GRC002</v>
      </c>
      <c r="C609" s="157" t="str">
        <f>VLOOKUP(A609,Lists!A:D,4,FALSE)</f>
        <v>GRC</v>
      </c>
      <c r="D609" s="157" t="s">
        <v>641</v>
      </c>
      <c r="E609" s="157" t="s">
        <v>445</v>
      </c>
      <c r="F609" s="157"/>
      <c r="G609" s="157"/>
      <c r="H609" s="151" t="b">
        <f t="shared" si="18"/>
        <v>0</v>
      </c>
      <c r="I609" s="161"/>
      <c r="J609" s="157"/>
      <c r="K609" s="151" t="str">
        <f t="shared" si="19"/>
        <v>GRC002Denial of existence of humanitarian needs or entitlements to assistance</v>
      </c>
      <c r="L609" s="165">
        <v>43501</v>
      </c>
    </row>
    <row r="610" spans="1:12" ht="15.6" thickTop="1" thickBot="1" x14ac:dyDescent="0.35">
      <c r="A610" s="158" t="s">
        <v>1312</v>
      </c>
      <c r="B610" s="159" t="str">
        <f>VLOOKUP(A610,Lists!A:B,2,FALSE)</f>
        <v>GRC002</v>
      </c>
      <c r="C610" s="159" t="str">
        <f>VLOOKUP(A610,Lists!A:D,4,FALSE)</f>
        <v>GRC</v>
      </c>
      <c r="D610" s="159" t="s">
        <v>642</v>
      </c>
      <c r="E610" s="159" t="s">
        <v>445</v>
      </c>
      <c r="F610" s="159"/>
      <c r="G610" s="159"/>
      <c r="H610" s="151" t="b">
        <f t="shared" si="18"/>
        <v>0</v>
      </c>
      <c r="I610" s="162"/>
      <c r="J610" s="159"/>
      <c r="K610" s="151" t="str">
        <f t="shared" si="19"/>
        <v>GRC002Restriction and obstruction of access to services and assistance</v>
      </c>
      <c r="L610" s="163">
        <v>43501</v>
      </c>
    </row>
    <row r="611" spans="1:12" ht="15.6" thickTop="1" thickBot="1" x14ac:dyDescent="0.35">
      <c r="A611" s="156" t="s">
        <v>1312</v>
      </c>
      <c r="B611" s="157" t="str">
        <f>VLOOKUP(A611,Lists!A:B,2,FALSE)</f>
        <v>GRC002</v>
      </c>
      <c r="C611" s="157" t="str">
        <f>VLOOKUP(A611,Lists!A:D,4,FALSE)</f>
        <v>GRC</v>
      </c>
      <c r="D611" s="157" t="s">
        <v>643</v>
      </c>
      <c r="E611" s="157" t="s">
        <v>445</v>
      </c>
      <c r="F611" s="157"/>
      <c r="G611" s="157"/>
      <c r="H611" s="151" t="b">
        <f t="shared" si="18"/>
        <v>0</v>
      </c>
      <c r="I611" s="161"/>
      <c r="J611" s="157"/>
      <c r="K611" s="151" t="str">
        <f t="shared" si="19"/>
        <v>GRC002Ongoing insecurity/hostilities affecting humanitarian assistance</v>
      </c>
      <c r="L611" s="165">
        <v>43501</v>
      </c>
    </row>
    <row r="612" spans="1:12" ht="15.6" thickTop="1" thickBot="1" x14ac:dyDescent="0.35">
      <c r="A612" s="158" t="s">
        <v>1312</v>
      </c>
      <c r="B612" s="159" t="str">
        <f>VLOOKUP(A612,Lists!A:B,2,FALSE)</f>
        <v>GRC002</v>
      </c>
      <c r="C612" s="159" t="str">
        <f>VLOOKUP(A612,Lists!A:D,4,FALSE)</f>
        <v>GRC</v>
      </c>
      <c r="D612" s="159" t="s">
        <v>644</v>
      </c>
      <c r="E612" s="159" t="s">
        <v>445</v>
      </c>
      <c r="F612" s="159"/>
      <c r="G612" s="159"/>
      <c r="H612" s="151" t="b">
        <f t="shared" si="18"/>
        <v>0</v>
      </c>
      <c r="I612" s="162"/>
      <c r="J612" s="159"/>
      <c r="K612" s="151" t="str">
        <f t="shared" si="19"/>
        <v xml:space="preserve">GRC002Presence of mines and improvised explosive devices </v>
      </c>
      <c r="L612" s="163">
        <v>43501</v>
      </c>
    </row>
    <row r="613" spans="1:12" ht="15.6" thickTop="1" thickBot="1" x14ac:dyDescent="0.35">
      <c r="A613" s="156" t="s">
        <v>1312</v>
      </c>
      <c r="B613" s="157" t="str">
        <f>VLOOKUP(A613,Lists!A:B,2,FALSE)</f>
        <v>GRC002</v>
      </c>
      <c r="C613" s="157" t="str">
        <f>VLOOKUP(A613,Lists!A:D,4,FALSE)</f>
        <v>GRC</v>
      </c>
      <c r="D613" s="157" t="s">
        <v>645</v>
      </c>
      <c r="E613" s="157" t="s">
        <v>445</v>
      </c>
      <c r="F613" s="157"/>
      <c r="G613" s="157"/>
      <c r="H613" s="151" t="b">
        <f t="shared" si="18"/>
        <v>0</v>
      </c>
      <c r="I613" s="161"/>
      <c r="J613" s="157"/>
      <c r="K613" s="151" t="str">
        <f t="shared" si="19"/>
        <v>GRC002Physical constraints in the environment (obstacles related to terrain, climate, lack of infrastructure, etc.)</v>
      </c>
      <c r="L613" s="165">
        <v>43501</v>
      </c>
    </row>
    <row r="614" spans="1:12" ht="15.6" thickTop="1" thickBot="1" x14ac:dyDescent="0.35">
      <c r="A614" s="158" t="s">
        <v>356</v>
      </c>
      <c r="B614" s="159" t="str">
        <f>VLOOKUP(A614,Lists!A:B,2,FALSE)</f>
        <v>ZWE001</v>
      </c>
      <c r="C614" s="159" t="str">
        <f>VLOOKUP(A614,Lists!A:D,4,FALSE)</f>
        <v>ZWE</v>
      </c>
      <c r="D614" s="159" t="s">
        <v>785</v>
      </c>
      <c r="E614" s="159">
        <v>15413821</v>
      </c>
      <c r="F614" s="159" t="s">
        <v>1351</v>
      </c>
      <c r="G614" s="159" t="s">
        <v>734</v>
      </c>
      <c r="H614" s="151">
        <f t="shared" si="18"/>
        <v>2</v>
      </c>
      <c r="I614" s="162" t="s">
        <v>1352</v>
      </c>
      <c r="J614" s="159" t="s">
        <v>1353</v>
      </c>
      <c r="K614" s="151" t="str">
        <f t="shared" si="19"/>
        <v>ZWE001Total population in country</v>
      </c>
      <c r="L614" s="163">
        <v>43502</v>
      </c>
    </row>
    <row r="615" spans="1:12" ht="15.6" thickTop="1" thickBot="1" x14ac:dyDescent="0.35">
      <c r="A615" s="156" t="s">
        <v>356</v>
      </c>
      <c r="B615" s="157" t="str">
        <f>VLOOKUP(A615,Lists!A:B,2,FALSE)</f>
        <v>ZWE001</v>
      </c>
      <c r="C615" s="157" t="str">
        <f>VLOOKUP(A615,Lists!A:D,4,FALSE)</f>
        <v>ZWE</v>
      </c>
      <c r="D615" s="157" t="s">
        <v>455</v>
      </c>
      <c r="E615" s="157">
        <v>391178</v>
      </c>
      <c r="F615" s="157" t="s">
        <v>1355</v>
      </c>
      <c r="G615" s="157" t="s">
        <v>734</v>
      </c>
      <c r="H615" s="151">
        <f t="shared" si="18"/>
        <v>2</v>
      </c>
      <c r="I615" s="161"/>
      <c r="J615" s="157" t="s">
        <v>1354</v>
      </c>
      <c r="K615" s="151" t="str">
        <f t="shared" si="19"/>
        <v>ZWE001Landmass affected by disaster</v>
      </c>
      <c r="L615" s="165">
        <v>43502</v>
      </c>
    </row>
    <row r="616" spans="1:12" ht="15.6" thickTop="1" thickBot="1" x14ac:dyDescent="0.35">
      <c r="A616" s="158" t="s">
        <v>356</v>
      </c>
      <c r="B616" s="159" t="str">
        <f>VLOOKUP(A616,Lists!A:B,2,FALSE)</f>
        <v>ZWE001</v>
      </c>
      <c r="C616" s="159" t="str">
        <f>VLOOKUP(A616,Lists!A:D,4,FALSE)</f>
        <v>ZWE</v>
      </c>
      <c r="D616" s="159" t="s">
        <v>740</v>
      </c>
      <c r="E616" s="159">
        <v>15413821</v>
      </c>
      <c r="F616" s="159"/>
      <c r="G616" s="159" t="s">
        <v>734</v>
      </c>
      <c r="H616" s="151">
        <f t="shared" si="18"/>
        <v>2</v>
      </c>
      <c r="I616" s="162"/>
      <c r="J616" s="159" t="s">
        <v>1354</v>
      </c>
      <c r="K616" s="151" t="str">
        <f t="shared" si="19"/>
        <v>ZWE001People exposed</v>
      </c>
      <c r="L616" s="163">
        <v>43502</v>
      </c>
    </row>
    <row r="617" spans="1:12" ht="15.6" thickTop="1" thickBot="1" x14ac:dyDescent="0.35">
      <c r="A617" s="156" t="s">
        <v>356</v>
      </c>
      <c r="B617" s="157" t="str">
        <f>VLOOKUP(A617,Lists!A:B,2,FALSE)</f>
        <v>ZWE001</v>
      </c>
      <c r="C617" s="157" t="str">
        <f>VLOOKUP(A617,Lists!A:D,4,FALSE)</f>
        <v>ZWE</v>
      </c>
      <c r="D617" s="157" t="s">
        <v>742</v>
      </c>
      <c r="E617" s="157">
        <v>15413821</v>
      </c>
      <c r="F617" s="157"/>
      <c r="G617" s="157" t="s">
        <v>734</v>
      </c>
      <c r="H617" s="151">
        <f t="shared" si="18"/>
        <v>2</v>
      </c>
      <c r="I617" s="161"/>
      <c r="J617" s="157" t="s">
        <v>1354</v>
      </c>
      <c r="K617" s="151" t="str">
        <f t="shared" si="19"/>
        <v>ZWE001People affected by the crisis</v>
      </c>
      <c r="L617" s="165">
        <v>43502</v>
      </c>
    </row>
    <row r="618" spans="1:12" ht="15.6" thickTop="1" thickBot="1" x14ac:dyDescent="0.35">
      <c r="A618" s="158" t="s">
        <v>356</v>
      </c>
      <c r="B618" s="159" t="str">
        <f>VLOOKUP(A618,Lists!A:B,2,FALSE)</f>
        <v>ZWE001</v>
      </c>
      <c r="C618" s="159" t="str">
        <f>VLOOKUP(A618,Lists!A:D,4,FALSE)</f>
        <v>ZWE</v>
      </c>
      <c r="D618" s="159" t="s">
        <v>470</v>
      </c>
      <c r="E618" s="159" t="s">
        <v>445</v>
      </c>
      <c r="F618" s="159"/>
      <c r="G618" s="159"/>
      <c r="H618" s="151" t="b">
        <f t="shared" si="18"/>
        <v>0</v>
      </c>
      <c r="I618" s="162"/>
      <c r="J618" s="159" t="s">
        <v>1356</v>
      </c>
      <c r="K618" s="151" t="str">
        <f t="shared" si="19"/>
        <v>ZWE001Total # of crisis related displaced people</v>
      </c>
      <c r="L618" s="163">
        <v>43502</v>
      </c>
    </row>
    <row r="619" spans="1:12" ht="15.6" thickTop="1" thickBot="1" x14ac:dyDescent="0.35">
      <c r="A619" s="156" t="s">
        <v>356</v>
      </c>
      <c r="B619" s="157" t="str">
        <f>VLOOKUP(A619,Lists!A:B,2,FALSE)</f>
        <v>ZWE001</v>
      </c>
      <c r="C619" s="157" t="str">
        <f>VLOOKUP(A619,Lists!A:D,4,FALSE)</f>
        <v>ZWE</v>
      </c>
      <c r="D619" s="157" t="s">
        <v>743</v>
      </c>
      <c r="E619" s="157" t="s">
        <v>445</v>
      </c>
      <c r="F619" s="157"/>
      <c r="G619" s="157"/>
      <c r="H619" s="151" t="b">
        <f t="shared" si="18"/>
        <v>0</v>
      </c>
      <c r="I619" s="161"/>
      <c r="J619" s="157"/>
      <c r="K619" s="151" t="str">
        <f t="shared" si="19"/>
        <v>ZWE001Crisis related Injuries</v>
      </c>
      <c r="L619" s="165">
        <v>43502</v>
      </c>
    </row>
    <row r="620" spans="1:12" ht="15.6" thickTop="1" thickBot="1" x14ac:dyDescent="0.35">
      <c r="A620" s="158" t="s">
        <v>356</v>
      </c>
      <c r="B620" s="159" t="str">
        <f>VLOOKUP(A620,Lists!A:B,2,FALSE)</f>
        <v>ZWE001</v>
      </c>
      <c r="C620" s="159" t="str">
        <f>VLOOKUP(A620,Lists!A:D,4,FALSE)</f>
        <v>ZWE</v>
      </c>
      <c r="D620" s="159" t="s">
        <v>661</v>
      </c>
      <c r="E620" s="159">
        <v>15839</v>
      </c>
      <c r="F620" s="159" t="s">
        <v>1357</v>
      </c>
      <c r="G620" s="159"/>
      <c r="H620" s="151" t="b">
        <f t="shared" si="18"/>
        <v>0</v>
      </c>
      <c r="I620" s="162" t="s">
        <v>1358</v>
      </c>
      <c r="J620" s="159" t="s">
        <v>1359</v>
      </c>
      <c r="K620" s="151" t="str">
        <f t="shared" si="19"/>
        <v>ZWE001Total # of illness cases reported</v>
      </c>
      <c r="L620" s="163">
        <v>43502</v>
      </c>
    </row>
    <row r="621" spans="1:12" ht="15.6" thickTop="1" thickBot="1" x14ac:dyDescent="0.35">
      <c r="A621" s="156" t="s">
        <v>356</v>
      </c>
      <c r="B621" s="157" t="str">
        <f>VLOOKUP(A621,Lists!A:B,2,FALSE)</f>
        <v>ZWE001</v>
      </c>
      <c r="C621" s="157" t="str">
        <f>VLOOKUP(A621,Lists!A:D,4,FALSE)</f>
        <v>ZWE</v>
      </c>
      <c r="D621" s="157" t="s">
        <v>663</v>
      </c>
      <c r="E621" s="157" t="s">
        <v>933</v>
      </c>
      <c r="F621" s="157"/>
      <c r="G621" s="157"/>
      <c r="H621" s="151" t="b">
        <f t="shared" si="18"/>
        <v>0</v>
      </c>
      <c r="I621" s="161"/>
      <c r="J621" s="157"/>
      <c r="K621" s="151" t="str">
        <f t="shared" si="19"/>
        <v>ZWE001Crisis related fatalities</v>
      </c>
      <c r="L621" s="165">
        <v>43502</v>
      </c>
    </row>
    <row r="622" spans="1:12" ht="15.6" thickTop="1" thickBot="1" x14ac:dyDescent="0.35">
      <c r="A622" s="158" t="s">
        <v>356</v>
      </c>
      <c r="B622" s="159" t="str">
        <f>VLOOKUP(A622,Lists!A:B,2,FALSE)</f>
        <v>ZWE001</v>
      </c>
      <c r="C622" s="159" t="str">
        <f>VLOOKUP(A622,Lists!A:D,4,FALSE)</f>
        <v>ZWE</v>
      </c>
      <c r="D622" s="159" t="s">
        <v>459</v>
      </c>
      <c r="E622" s="159" t="s">
        <v>933</v>
      </c>
      <c r="F622" s="159"/>
      <c r="G622" s="159"/>
      <c r="H622" s="151" t="b">
        <f t="shared" si="18"/>
        <v>0</v>
      </c>
      <c r="I622" s="162"/>
      <c r="J622" s="159"/>
      <c r="K622" s="151" t="str">
        <f t="shared" si="19"/>
        <v>ZWE001Building partially damaged</v>
      </c>
      <c r="L622" s="163">
        <v>43502</v>
      </c>
    </row>
    <row r="623" spans="1:12" ht="15.6" thickTop="1" thickBot="1" x14ac:dyDescent="0.35">
      <c r="A623" s="156" t="s">
        <v>356</v>
      </c>
      <c r="B623" s="157" t="str">
        <f>VLOOKUP(A623,Lists!A:B,2,FALSE)</f>
        <v>ZWE001</v>
      </c>
      <c r="C623" s="157" t="str">
        <f>VLOOKUP(A623,Lists!A:D,4,FALSE)</f>
        <v>ZWE</v>
      </c>
      <c r="D623" s="157" t="s">
        <v>460</v>
      </c>
      <c r="E623" s="157" t="s">
        <v>933</v>
      </c>
      <c r="F623" s="157"/>
      <c r="G623" s="157"/>
      <c r="H623" s="151" t="b">
        <f t="shared" si="18"/>
        <v>0</v>
      </c>
      <c r="I623" s="161"/>
      <c r="J623" s="157"/>
      <c r="K623" s="151" t="str">
        <f t="shared" si="19"/>
        <v>ZWE001Building totally damaged</v>
      </c>
      <c r="L623" s="165">
        <v>43502</v>
      </c>
    </row>
    <row r="624" spans="1:12" ht="15.6" thickTop="1" thickBot="1" x14ac:dyDescent="0.35">
      <c r="A624" s="158" t="s">
        <v>356</v>
      </c>
      <c r="B624" s="159" t="str">
        <f>VLOOKUP(A624,Lists!A:B,2,FALSE)</f>
        <v>ZWE001</v>
      </c>
      <c r="C624" s="159" t="str">
        <f>VLOOKUP(A624,Lists!A:D,4,FALSE)</f>
        <v>ZWE</v>
      </c>
      <c r="D624" s="159" t="s">
        <v>745</v>
      </c>
      <c r="E624" s="159" t="s">
        <v>933</v>
      </c>
      <c r="F624" s="159"/>
      <c r="G624" s="159"/>
      <c r="H624" s="151" t="b">
        <f t="shared" si="18"/>
        <v>0</v>
      </c>
      <c r="I624" s="162"/>
      <c r="J624" s="159"/>
      <c r="K624" s="151" t="str">
        <f t="shared" si="19"/>
        <v>ZWE001Economic Losses</v>
      </c>
      <c r="L624" s="163">
        <v>43502</v>
      </c>
    </row>
    <row r="625" spans="1:12" ht="15.6" thickTop="1" thickBot="1" x14ac:dyDescent="0.35">
      <c r="A625" s="156" t="s">
        <v>356</v>
      </c>
      <c r="B625" s="157" t="str">
        <f>VLOOKUP(A625,Lists!A:B,2,FALSE)</f>
        <v>ZWE001</v>
      </c>
      <c r="C625" s="157" t="str">
        <f>VLOOKUP(A625,Lists!A:D,4,FALSE)</f>
        <v>ZWE</v>
      </c>
      <c r="D625" s="157" t="s">
        <v>768</v>
      </c>
      <c r="E625" s="157" t="s">
        <v>933</v>
      </c>
      <c r="F625" s="157"/>
      <c r="G625" s="157"/>
      <c r="H625" s="151" t="b">
        <f t="shared" si="18"/>
        <v>0</v>
      </c>
      <c r="I625" s="161"/>
      <c r="J625" s="157"/>
      <c r="K625" s="151" t="str">
        <f t="shared" si="19"/>
        <v>ZWE001People killed in all crises</v>
      </c>
      <c r="L625" s="165">
        <v>43502</v>
      </c>
    </row>
    <row r="626" spans="1:12" ht="15.6" thickTop="1" thickBot="1" x14ac:dyDescent="0.35">
      <c r="A626" s="158" t="s">
        <v>356</v>
      </c>
      <c r="B626" s="159" t="str">
        <f>VLOOKUP(A626,Lists!A:B,2,FALSE)</f>
        <v>ZWE001</v>
      </c>
      <c r="C626" s="159" t="str">
        <f>VLOOKUP(A626,Lists!A:D,4,FALSE)</f>
        <v>ZWE</v>
      </c>
      <c r="D626" s="159" t="s">
        <v>755</v>
      </c>
      <c r="E626" s="159">
        <v>2400000</v>
      </c>
      <c r="F626" s="159" t="s">
        <v>1361</v>
      </c>
      <c r="G626" s="159"/>
      <c r="H626" s="151" t="b">
        <f t="shared" si="18"/>
        <v>0</v>
      </c>
      <c r="I626" s="162" t="s">
        <v>1360</v>
      </c>
      <c r="J626" s="159"/>
      <c r="K626" s="151" t="str">
        <f t="shared" si="19"/>
        <v>ZWE001People in Need</v>
      </c>
      <c r="L626" s="163">
        <v>43502</v>
      </c>
    </row>
    <row r="627" spans="1:12" ht="15.6" thickTop="1" thickBot="1" x14ac:dyDescent="0.35">
      <c r="A627" s="156" t="s">
        <v>356</v>
      </c>
      <c r="B627" s="157" t="str">
        <f>VLOOKUP(A627,Lists!A:B,2,FALSE)</f>
        <v>ZWE001</v>
      </c>
      <c r="C627" s="157" t="str">
        <f>VLOOKUP(A627,Lists!A:D,4,FALSE)</f>
        <v>ZWE</v>
      </c>
      <c r="D627" s="157" t="s">
        <v>761</v>
      </c>
      <c r="E627" s="157">
        <v>0</v>
      </c>
      <c r="F627" s="157"/>
      <c r="G627" s="157"/>
      <c r="H627" s="151" t="b">
        <f t="shared" si="18"/>
        <v>0</v>
      </c>
      <c r="I627" s="161"/>
      <c r="J627" s="157" t="s">
        <v>1362</v>
      </c>
      <c r="K627" s="151" t="str">
        <f t="shared" si="19"/>
        <v>ZWE001People facing minimal humanitarian needs (level 1)</v>
      </c>
      <c r="L627" s="165">
        <v>43502</v>
      </c>
    </row>
    <row r="628" spans="1:12" ht="15.6" thickTop="1" thickBot="1" x14ac:dyDescent="0.35">
      <c r="A628" s="158" t="s">
        <v>356</v>
      </c>
      <c r="B628" s="159" t="str">
        <f>VLOOKUP(A628,Lists!A:B,2,FALSE)</f>
        <v>ZWE001</v>
      </c>
      <c r="C628" s="159" t="str">
        <f>VLOOKUP(A628,Lists!A:D,4,FALSE)</f>
        <v>ZWE</v>
      </c>
      <c r="D628" s="159" t="s">
        <v>760</v>
      </c>
      <c r="E628" s="159">
        <v>0</v>
      </c>
      <c r="F628" s="159"/>
      <c r="G628" s="159"/>
      <c r="H628" s="151" t="b">
        <f t="shared" si="18"/>
        <v>0</v>
      </c>
      <c r="I628" s="162"/>
      <c r="J628" s="159" t="s">
        <v>1362</v>
      </c>
      <c r="K628" s="151" t="str">
        <f t="shared" si="19"/>
        <v>ZWE001People facing stressed humanitarian needs (level 2)</v>
      </c>
      <c r="L628" s="163">
        <v>43502</v>
      </c>
    </row>
    <row r="629" spans="1:12" ht="15.6" thickTop="1" thickBot="1" x14ac:dyDescent="0.35">
      <c r="A629" s="156" t="s">
        <v>356</v>
      </c>
      <c r="B629" s="157" t="str">
        <f>VLOOKUP(A629,Lists!A:B,2,FALSE)</f>
        <v>ZWE001</v>
      </c>
      <c r="C629" s="157" t="str">
        <f>VLOOKUP(A629,Lists!A:D,4,FALSE)</f>
        <v>ZWE</v>
      </c>
      <c r="D629" s="157" t="s">
        <v>763</v>
      </c>
      <c r="E629" s="157">
        <v>2400000</v>
      </c>
      <c r="F629" s="157"/>
      <c r="G629" s="157"/>
      <c r="H629" s="151" t="b">
        <f t="shared" si="18"/>
        <v>0</v>
      </c>
      <c r="I629" s="161"/>
      <c r="J629" s="157" t="s">
        <v>1362</v>
      </c>
      <c r="K629" s="151" t="str">
        <f t="shared" si="19"/>
        <v>ZWE001People  facing moderate humanitarian needs (level 3)</v>
      </c>
      <c r="L629" s="165">
        <v>43502</v>
      </c>
    </row>
    <row r="630" spans="1:12" ht="15.6" thickTop="1" thickBot="1" x14ac:dyDescent="0.35">
      <c r="A630" s="158" t="s">
        <v>356</v>
      </c>
      <c r="B630" s="159" t="str">
        <f>VLOOKUP(A630,Lists!A:B,2,FALSE)</f>
        <v>ZWE001</v>
      </c>
      <c r="C630" s="159" t="str">
        <f>VLOOKUP(A630,Lists!A:D,4,FALSE)</f>
        <v>ZWE</v>
      </c>
      <c r="D630" s="159" t="s">
        <v>765</v>
      </c>
      <c r="E630" s="159">
        <v>0</v>
      </c>
      <c r="F630" s="159"/>
      <c r="G630" s="159"/>
      <c r="H630" s="151" t="b">
        <f t="shared" si="18"/>
        <v>0</v>
      </c>
      <c r="I630" s="162"/>
      <c r="J630" s="159" t="s">
        <v>1362</v>
      </c>
      <c r="K630" s="151" t="str">
        <f t="shared" si="19"/>
        <v>ZWE001People facing severe humanitarian needs (level 4)</v>
      </c>
      <c r="L630" s="163">
        <v>43502</v>
      </c>
    </row>
    <row r="631" spans="1:12" ht="15.6" thickTop="1" thickBot="1" x14ac:dyDescent="0.35">
      <c r="A631" s="156" t="s">
        <v>356</v>
      </c>
      <c r="B631" s="157" t="str">
        <f>VLOOKUP(A631,Lists!A:B,2,FALSE)</f>
        <v>ZWE001</v>
      </c>
      <c r="C631" s="157" t="str">
        <f>VLOOKUP(A631,Lists!A:D,4,FALSE)</f>
        <v>ZWE</v>
      </c>
      <c r="D631" s="157" t="s">
        <v>766</v>
      </c>
      <c r="E631" s="157">
        <v>0</v>
      </c>
      <c r="F631" s="157"/>
      <c r="G631" s="157"/>
      <c r="H631" s="151" t="b">
        <f t="shared" ref="H631:H692" si="20">IF(G631="Low",3,IF(G631="Medium",2,IF(G631="High",1,FALSE)))</f>
        <v>0</v>
      </c>
      <c r="I631" s="161"/>
      <c r="J631" s="157" t="s">
        <v>1362</v>
      </c>
      <c r="K631" s="151" t="str">
        <f t="shared" ref="K631:K692" si="21">B631&amp;""&amp;D631</f>
        <v>ZWE001People facing extreme humanitarian needs (level 5)</v>
      </c>
      <c r="L631" s="165">
        <v>43502</v>
      </c>
    </row>
    <row r="632" spans="1:12" ht="15.6" thickTop="1" thickBot="1" x14ac:dyDescent="0.35">
      <c r="A632" s="158" t="s">
        <v>356</v>
      </c>
      <c r="B632" s="159" t="str">
        <f>VLOOKUP(A632,Lists!A:B,2,FALSE)</f>
        <v>ZWE001</v>
      </c>
      <c r="C632" s="159" t="str">
        <f>VLOOKUP(A632,Lists!A:D,4,FALSE)</f>
        <v>ZWE</v>
      </c>
      <c r="D632" s="159" t="s">
        <v>680</v>
      </c>
      <c r="E632" s="159">
        <v>4</v>
      </c>
      <c r="F632" s="159"/>
      <c r="G632" s="159"/>
      <c r="H632" s="151" t="b">
        <f t="shared" si="20"/>
        <v>0</v>
      </c>
      <c r="I632" s="162"/>
      <c r="J632" s="159"/>
      <c r="K632" s="151" t="str">
        <f t="shared" si="21"/>
        <v>ZWE001Crisis affected groups</v>
      </c>
      <c r="L632" s="163">
        <v>43502</v>
      </c>
    </row>
    <row r="633" spans="1:12" ht="15.6" thickTop="1" thickBot="1" x14ac:dyDescent="0.35">
      <c r="A633" s="156" t="s">
        <v>356</v>
      </c>
      <c r="B633" s="157" t="str">
        <f>VLOOKUP(A633,Lists!A:B,2,FALSE)</f>
        <v>ZWE001</v>
      </c>
      <c r="C633" s="157" t="str">
        <f>VLOOKUP(A633,Lists!A:D,4,FALSE)</f>
        <v>ZWE</v>
      </c>
      <c r="D633" s="157" t="s">
        <v>684</v>
      </c>
      <c r="E633" s="157" t="s">
        <v>933</v>
      </c>
      <c r="F633" s="157"/>
      <c r="G633" s="157"/>
      <c r="H633" s="151" t="b">
        <f t="shared" si="20"/>
        <v>0</v>
      </c>
      <c r="I633" s="161"/>
      <c r="J633" s="157"/>
      <c r="K633" s="151" t="str">
        <f t="shared" si="21"/>
        <v>ZWE001People facing restricted access constraints</v>
      </c>
      <c r="L633" s="165">
        <v>43502</v>
      </c>
    </row>
    <row r="634" spans="1:12" ht="15.6" thickTop="1" thickBot="1" x14ac:dyDescent="0.35">
      <c r="A634" s="158" t="s">
        <v>356</v>
      </c>
      <c r="B634" s="159" t="str">
        <f>VLOOKUP(A634,Lists!A:B,2,FALSE)</f>
        <v>ZWE001</v>
      </c>
      <c r="C634" s="159" t="str">
        <f>VLOOKUP(A634,Lists!A:D,4,FALSE)</f>
        <v>ZWE</v>
      </c>
      <c r="D634" s="159" t="s">
        <v>683</v>
      </c>
      <c r="E634" s="159" t="s">
        <v>933</v>
      </c>
      <c r="F634" s="159"/>
      <c r="G634" s="159"/>
      <c r="H634" s="151" t="b">
        <f t="shared" si="20"/>
        <v>0</v>
      </c>
      <c r="I634" s="162"/>
      <c r="J634" s="159"/>
      <c r="K634" s="151" t="str">
        <f t="shared" si="21"/>
        <v>ZWE001People facing limited access constraints</v>
      </c>
      <c r="L634" s="163">
        <v>43502</v>
      </c>
    </row>
    <row r="635" spans="1:12" ht="15.6" thickTop="1" thickBot="1" x14ac:dyDescent="0.35">
      <c r="A635" s="156" t="s">
        <v>356</v>
      </c>
      <c r="B635" s="157" t="str">
        <f>VLOOKUP(A635,Lists!A:B,2,FALSE)</f>
        <v>ZWE001</v>
      </c>
      <c r="C635" s="157" t="str">
        <f>VLOOKUP(A635,Lists!A:D,4,FALSE)</f>
        <v>ZWE</v>
      </c>
      <c r="D635" s="157" t="s">
        <v>637</v>
      </c>
      <c r="E635" s="157" t="s">
        <v>445</v>
      </c>
      <c r="F635" s="157"/>
      <c r="G635" s="157"/>
      <c r="H635" s="151" t="b">
        <f t="shared" si="20"/>
        <v>0</v>
      </c>
      <c r="I635" s="161"/>
      <c r="J635" s="157"/>
      <c r="K635" s="151" t="str">
        <f t="shared" si="21"/>
        <v>ZWE001Impediments to entry into country (bureaucratic and administrative)</v>
      </c>
      <c r="L635" s="165">
        <v>43502</v>
      </c>
    </row>
    <row r="636" spans="1:12" ht="15.6" thickTop="1" thickBot="1" x14ac:dyDescent="0.35">
      <c r="A636" s="158" t="s">
        <v>356</v>
      </c>
      <c r="B636" s="159" t="str">
        <f>VLOOKUP(A636,Lists!A:B,2,FALSE)</f>
        <v>ZWE001</v>
      </c>
      <c r="C636" s="159" t="str">
        <f>VLOOKUP(A636,Lists!A:D,4,FALSE)</f>
        <v>ZWE</v>
      </c>
      <c r="D636" s="159" t="s">
        <v>638</v>
      </c>
      <c r="E636" s="159" t="s">
        <v>445</v>
      </c>
      <c r="F636" s="159"/>
      <c r="G636" s="159"/>
      <c r="H636" s="151" t="b">
        <f t="shared" si="20"/>
        <v>0</v>
      </c>
      <c r="I636" s="162"/>
      <c r="J636" s="159"/>
      <c r="K636" s="151" t="str">
        <f t="shared" si="21"/>
        <v>ZWE001Restriction of movement (impediments to freedom of movement and/or administrative restrictions)</v>
      </c>
      <c r="L636" s="163">
        <v>43502</v>
      </c>
    </row>
    <row r="637" spans="1:12" ht="15.6" thickTop="1" thickBot="1" x14ac:dyDescent="0.35">
      <c r="A637" s="156" t="s">
        <v>356</v>
      </c>
      <c r="B637" s="157" t="str">
        <f>VLOOKUP(A637,Lists!A:B,2,FALSE)</f>
        <v>ZWE001</v>
      </c>
      <c r="C637" s="157" t="str">
        <f>VLOOKUP(A637,Lists!A:D,4,FALSE)</f>
        <v>ZWE</v>
      </c>
      <c r="D637" s="157" t="s">
        <v>639</v>
      </c>
      <c r="E637" s="157" t="s">
        <v>445</v>
      </c>
      <c r="F637" s="157"/>
      <c r="G637" s="157"/>
      <c r="H637" s="151" t="b">
        <f t="shared" si="20"/>
        <v>0</v>
      </c>
      <c r="I637" s="161"/>
      <c r="J637" s="157"/>
      <c r="K637" s="151" t="str">
        <f t="shared" si="21"/>
        <v>ZWE001Interference into implementation of humanitarian activities</v>
      </c>
      <c r="L637" s="165">
        <v>43502</v>
      </c>
    </row>
    <row r="638" spans="1:12" ht="15.6" thickTop="1" thickBot="1" x14ac:dyDescent="0.35">
      <c r="A638" s="158" t="s">
        <v>356</v>
      </c>
      <c r="B638" s="159" t="str">
        <f>VLOOKUP(A638,Lists!A:B,2,FALSE)</f>
        <v>ZWE001</v>
      </c>
      <c r="C638" s="159" t="str">
        <f>VLOOKUP(A638,Lists!A:D,4,FALSE)</f>
        <v>ZWE</v>
      </c>
      <c r="D638" s="159" t="s">
        <v>640</v>
      </c>
      <c r="E638" s="159" t="s">
        <v>445</v>
      </c>
      <c r="F638" s="159"/>
      <c r="G638" s="159"/>
      <c r="H638" s="151" t="b">
        <f t="shared" si="20"/>
        <v>0</v>
      </c>
      <c r="I638" s="162"/>
      <c r="J638" s="159"/>
      <c r="K638" s="151" t="str">
        <f t="shared" si="21"/>
        <v>ZWE001Violence against personnel, facilities and assets</v>
      </c>
      <c r="L638" s="163">
        <v>43502</v>
      </c>
    </row>
    <row r="639" spans="1:12" ht="15.6" thickTop="1" thickBot="1" x14ac:dyDescent="0.35">
      <c r="A639" s="156" t="s">
        <v>356</v>
      </c>
      <c r="B639" s="157" t="str">
        <f>VLOOKUP(A639,Lists!A:B,2,FALSE)</f>
        <v>ZWE001</v>
      </c>
      <c r="C639" s="157" t="str">
        <f>VLOOKUP(A639,Lists!A:D,4,FALSE)</f>
        <v>ZWE</v>
      </c>
      <c r="D639" s="157" t="s">
        <v>641</v>
      </c>
      <c r="E639" s="157" t="s">
        <v>445</v>
      </c>
      <c r="F639" s="157"/>
      <c r="G639" s="157"/>
      <c r="H639" s="151" t="b">
        <f t="shared" si="20"/>
        <v>0</v>
      </c>
      <c r="I639" s="161"/>
      <c r="J639" s="157"/>
      <c r="K639" s="151" t="str">
        <f t="shared" si="21"/>
        <v>ZWE001Denial of existence of humanitarian needs or entitlements to assistance</v>
      </c>
      <c r="L639" s="165">
        <v>43502</v>
      </c>
    </row>
    <row r="640" spans="1:12" ht="15.6" thickTop="1" thickBot="1" x14ac:dyDescent="0.35">
      <c r="A640" s="158" t="s">
        <v>356</v>
      </c>
      <c r="B640" s="159" t="str">
        <f>VLOOKUP(A640,Lists!A:B,2,FALSE)</f>
        <v>ZWE001</v>
      </c>
      <c r="C640" s="159" t="str">
        <f>VLOOKUP(A640,Lists!A:D,4,FALSE)</f>
        <v>ZWE</v>
      </c>
      <c r="D640" s="159" t="s">
        <v>642</v>
      </c>
      <c r="E640" s="159" t="s">
        <v>445</v>
      </c>
      <c r="F640" s="159"/>
      <c r="G640" s="159"/>
      <c r="H640" s="151" t="b">
        <f t="shared" si="20"/>
        <v>0</v>
      </c>
      <c r="I640" s="162"/>
      <c r="J640" s="159"/>
      <c r="K640" s="151" t="str">
        <f t="shared" si="21"/>
        <v>ZWE001Restriction and obstruction of access to services and assistance</v>
      </c>
      <c r="L640" s="163">
        <v>43502</v>
      </c>
    </row>
    <row r="641" spans="1:12" ht="15.6" thickTop="1" thickBot="1" x14ac:dyDescent="0.35">
      <c r="A641" s="156" t="s">
        <v>356</v>
      </c>
      <c r="B641" s="157" t="str">
        <f>VLOOKUP(A641,Lists!A:B,2,FALSE)</f>
        <v>ZWE001</v>
      </c>
      <c r="C641" s="157" t="str">
        <f>VLOOKUP(A641,Lists!A:D,4,FALSE)</f>
        <v>ZWE</v>
      </c>
      <c r="D641" s="157" t="s">
        <v>643</v>
      </c>
      <c r="E641" s="157" t="s">
        <v>445</v>
      </c>
      <c r="F641" s="157"/>
      <c r="G641" s="157"/>
      <c r="H641" s="151" t="b">
        <f t="shared" si="20"/>
        <v>0</v>
      </c>
      <c r="I641" s="161"/>
      <c r="J641" s="157"/>
      <c r="K641" s="151" t="str">
        <f t="shared" si="21"/>
        <v>ZWE001Ongoing insecurity/hostilities affecting humanitarian assistance</v>
      </c>
      <c r="L641" s="165">
        <v>43502</v>
      </c>
    </row>
    <row r="642" spans="1:12" ht="15.6" thickTop="1" thickBot="1" x14ac:dyDescent="0.35">
      <c r="A642" s="158" t="s">
        <v>356</v>
      </c>
      <c r="B642" s="159" t="str">
        <f>VLOOKUP(A642,Lists!A:B,2,FALSE)</f>
        <v>ZWE001</v>
      </c>
      <c r="C642" s="159" t="str">
        <f>VLOOKUP(A642,Lists!A:D,4,FALSE)</f>
        <v>ZWE</v>
      </c>
      <c r="D642" s="159" t="s">
        <v>644</v>
      </c>
      <c r="E642" s="159" t="s">
        <v>445</v>
      </c>
      <c r="F642" s="159"/>
      <c r="G642" s="159"/>
      <c r="H642" s="151" t="b">
        <f t="shared" si="20"/>
        <v>0</v>
      </c>
      <c r="I642" s="162"/>
      <c r="J642" s="159"/>
      <c r="K642" s="151" t="str">
        <f t="shared" si="21"/>
        <v xml:space="preserve">ZWE001Presence of mines and improvised explosive devices </v>
      </c>
      <c r="L642" s="163">
        <v>43502</v>
      </c>
    </row>
    <row r="643" spans="1:12" ht="15.6" thickTop="1" thickBot="1" x14ac:dyDescent="0.35">
      <c r="A643" s="156" t="s">
        <v>356</v>
      </c>
      <c r="B643" s="157" t="str">
        <f>VLOOKUP(A643,Lists!A:B,2,FALSE)</f>
        <v>ZWE001</v>
      </c>
      <c r="C643" s="157" t="str">
        <f>VLOOKUP(A643,Lists!A:D,4,FALSE)</f>
        <v>ZWE</v>
      </c>
      <c r="D643" s="157" t="s">
        <v>645</v>
      </c>
      <c r="E643" s="157" t="s">
        <v>445</v>
      </c>
      <c r="F643" s="157"/>
      <c r="G643" s="157"/>
      <c r="H643" s="151" t="b">
        <f t="shared" si="20"/>
        <v>0</v>
      </c>
      <c r="I643" s="161"/>
      <c r="J643" s="157"/>
      <c r="K643" s="151" t="str">
        <f t="shared" si="21"/>
        <v>ZWE001Physical constraints in the environment (obstacles related to terrain, climate, lack of infrastructure, etc.)</v>
      </c>
      <c r="L643" s="165">
        <v>43502</v>
      </c>
    </row>
    <row r="644" spans="1:12" ht="15.6" thickTop="1" thickBot="1" x14ac:dyDescent="0.35">
      <c r="A644" s="158" t="s">
        <v>180</v>
      </c>
      <c r="B644" s="159" t="str">
        <f>VLOOKUP(A644,Lists!A:B,2,FALSE)</f>
        <v>LBY001</v>
      </c>
      <c r="C644" s="159" t="str">
        <f>VLOOKUP(A644,Lists!A:D,4,FALSE)</f>
        <v>LBY</v>
      </c>
      <c r="D644" s="159" t="s">
        <v>785</v>
      </c>
      <c r="E644" s="159">
        <v>7026644</v>
      </c>
      <c r="F644" s="159" t="s">
        <v>1363</v>
      </c>
      <c r="G644" s="159" t="s">
        <v>734</v>
      </c>
      <c r="H644" s="151">
        <f t="shared" si="20"/>
        <v>2</v>
      </c>
      <c r="I644" s="162" t="s">
        <v>1374</v>
      </c>
      <c r="J644" s="159" t="s">
        <v>1669</v>
      </c>
      <c r="K644" s="151" t="str">
        <f t="shared" si="21"/>
        <v>LBY001Total population in country</v>
      </c>
      <c r="L644" s="163">
        <v>43503</v>
      </c>
    </row>
    <row r="645" spans="1:12" ht="15.6" thickTop="1" thickBot="1" x14ac:dyDescent="0.35">
      <c r="A645" s="156" t="s">
        <v>180</v>
      </c>
      <c r="B645" s="157" t="str">
        <f>VLOOKUP(A645,Lists!A:B,2,FALSE)</f>
        <v>LBY001</v>
      </c>
      <c r="C645" s="157" t="str">
        <f>VLOOKUP(A645,Lists!A:D,4,FALSE)</f>
        <v>LBY</v>
      </c>
      <c r="D645" s="157" t="s">
        <v>455</v>
      </c>
      <c r="E645" s="157">
        <v>1739991</v>
      </c>
      <c r="F645" s="157" t="s">
        <v>1171</v>
      </c>
      <c r="G645" s="157" t="s">
        <v>735</v>
      </c>
      <c r="H645" s="151">
        <f t="shared" si="20"/>
        <v>1</v>
      </c>
      <c r="I645" s="161" t="s">
        <v>1375</v>
      </c>
      <c r="J645" s="157" t="s">
        <v>1386</v>
      </c>
      <c r="K645" s="151" t="str">
        <f t="shared" si="21"/>
        <v>LBY001Landmass affected by disaster</v>
      </c>
      <c r="L645" s="165">
        <v>43503</v>
      </c>
    </row>
    <row r="646" spans="1:12" ht="15.6" thickTop="1" thickBot="1" x14ac:dyDescent="0.35">
      <c r="A646" s="158" t="s">
        <v>180</v>
      </c>
      <c r="B646" s="159" t="str">
        <f>VLOOKUP(A646,Lists!A:B,2,FALSE)</f>
        <v>LBY001</v>
      </c>
      <c r="C646" s="159" t="str">
        <f>VLOOKUP(A646,Lists!A:D,4,FALSE)</f>
        <v>LBY</v>
      </c>
      <c r="D646" s="159" t="s">
        <v>740</v>
      </c>
      <c r="E646" s="159">
        <v>7026644</v>
      </c>
      <c r="F646" s="159" t="s">
        <v>1364</v>
      </c>
      <c r="G646" s="159" t="s">
        <v>734</v>
      </c>
      <c r="H646" s="151">
        <f t="shared" si="20"/>
        <v>2</v>
      </c>
      <c r="I646" s="162" t="s">
        <v>1374</v>
      </c>
      <c r="J646" s="159" t="s">
        <v>1387</v>
      </c>
      <c r="K646" s="151" t="str">
        <f t="shared" si="21"/>
        <v>LBY001People exposed</v>
      </c>
      <c r="L646" s="163">
        <v>43503</v>
      </c>
    </row>
    <row r="647" spans="1:12" ht="15.6" thickTop="1" thickBot="1" x14ac:dyDescent="0.35">
      <c r="A647" s="156" t="s">
        <v>180</v>
      </c>
      <c r="B647" s="157" t="str">
        <f>VLOOKUP(A647,Lists!A:B,2,FALSE)</f>
        <v>LBY001</v>
      </c>
      <c r="C647" s="157" t="str">
        <f>VLOOKUP(A647,Lists!A:D,4,FALSE)</f>
        <v>LBY</v>
      </c>
      <c r="D647" s="157" t="s">
        <v>742</v>
      </c>
      <c r="E647" s="157">
        <v>1889920</v>
      </c>
      <c r="F647" s="157" t="s">
        <v>1365</v>
      </c>
      <c r="G647" s="157" t="s">
        <v>733</v>
      </c>
      <c r="H647" s="151">
        <f t="shared" si="20"/>
        <v>3</v>
      </c>
      <c r="I647" s="161" t="s">
        <v>1376</v>
      </c>
      <c r="J647" s="157" t="s">
        <v>1388</v>
      </c>
      <c r="K647" s="151" t="str">
        <f t="shared" si="21"/>
        <v>LBY001People affected by the crisis</v>
      </c>
      <c r="L647" s="165">
        <v>43503</v>
      </c>
    </row>
    <row r="648" spans="1:12" ht="15.6" thickTop="1" thickBot="1" x14ac:dyDescent="0.35">
      <c r="A648" s="158" t="s">
        <v>180</v>
      </c>
      <c r="B648" s="159" t="str">
        <f>VLOOKUP(A648,Lists!A:B,2,FALSE)</f>
        <v>LBY001</v>
      </c>
      <c r="C648" s="159" t="str">
        <f>VLOOKUP(A648,Lists!A:D,4,FALSE)</f>
        <v>LBY</v>
      </c>
      <c r="D648" s="159" t="s">
        <v>470</v>
      </c>
      <c r="E648" s="159">
        <v>877239</v>
      </c>
      <c r="F648" s="159" t="s">
        <v>1366</v>
      </c>
      <c r="G648" s="159" t="s">
        <v>734</v>
      </c>
      <c r="H648" s="151">
        <f t="shared" si="20"/>
        <v>2</v>
      </c>
      <c r="I648" s="162" t="s">
        <v>1377</v>
      </c>
      <c r="J648" s="159" t="s">
        <v>1670</v>
      </c>
      <c r="K648" s="151" t="str">
        <f t="shared" si="21"/>
        <v>LBY001Total # of crisis related displaced people</v>
      </c>
      <c r="L648" s="163">
        <v>43503</v>
      </c>
    </row>
    <row r="649" spans="1:12" ht="15.6" thickTop="1" thickBot="1" x14ac:dyDescent="0.35">
      <c r="A649" s="156" t="s">
        <v>180</v>
      </c>
      <c r="B649" s="157" t="str">
        <f>VLOOKUP(A649,Lists!A:B,2,FALSE)</f>
        <v>LBY001</v>
      </c>
      <c r="C649" s="157" t="str">
        <f>VLOOKUP(A649,Lists!A:D,4,FALSE)</f>
        <v>LBY</v>
      </c>
      <c r="D649" s="157" t="s">
        <v>661</v>
      </c>
      <c r="E649" s="157" t="s">
        <v>445</v>
      </c>
      <c r="F649" s="157"/>
      <c r="G649" s="157"/>
      <c r="H649" s="151" t="b">
        <f t="shared" si="20"/>
        <v>0</v>
      </c>
      <c r="I649" s="161"/>
      <c r="J649" s="157" t="s">
        <v>1389</v>
      </c>
      <c r="K649" s="151" t="str">
        <f t="shared" si="21"/>
        <v>LBY001Total # of illness cases reported</v>
      </c>
      <c r="L649" s="165">
        <v>43503</v>
      </c>
    </row>
    <row r="650" spans="1:12" ht="15.6" thickTop="1" thickBot="1" x14ac:dyDescent="0.35">
      <c r="A650" s="158" t="s">
        <v>180</v>
      </c>
      <c r="B650" s="159" t="str">
        <f>VLOOKUP(A650,Lists!A:B,2,FALSE)</f>
        <v>LBY001</v>
      </c>
      <c r="C650" s="159" t="str">
        <f>VLOOKUP(A650,Lists!A:D,4,FALSE)</f>
        <v>LBY</v>
      </c>
      <c r="D650" s="159" t="s">
        <v>743</v>
      </c>
      <c r="E650" s="159">
        <v>585</v>
      </c>
      <c r="F650" s="159" t="s">
        <v>1367</v>
      </c>
      <c r="G650" s="159" t="s">
        <v>733</v>
      </c>
      <c r="H650" s="151">
        <f t="shared" si="20"/>
        <v>3</v>
      </c>
      <c r="I650" s="162" t="s">
        <v>1378</v>
      </c>
      <c r="J650" s="159" t="s">
        <v>1390</v>
      </c>
      <c r="K650" s="151" t="str">
        <f t="shared" si="21"/>
        <v>LBY001Crisis related Injuries</v>
      </c>
      <c r="L650" s="163">
        <v>43503</v>
      </c>
    </row>
    <row r="651" spans="1:12" ht="15.6" thickTop="1" thickBot="1" x14ac:dyDescent="0.35">
      <c r="A651" s="156" t="s">
        <v>180</v>
      </c>
      <c r="B651" s="157" t="str">
        <f>VLOOKUP(A651,Lists!A:B,2,FALSE)</f>
        <v>LBY001</v>
      </c>
      <c r="C651" s="157" t="str">
        <f>VLOOKUP(A651,Lists!A:D,4,FALSE)</f>
        <v>LBY</v>
      </c>
      <c r="D651" s="157" t="s">
        <v>663</v>
      </c>
      <c r="E651" s="157">
        <v>1042</v>
      </c>
      <c r="F651" s="157" t="s">
        <v>1368</v>
      </c>
      <c r="G651" s="157" t="s">
        <v>733</v>
      </c>
      <c r="H651" s="151">
        <f t="shared" si="20"/>
        <v>3</v>
      </c>
      <c r="I651" s="161" t="s">
        <v>1379</v>
      </c>
      <c r="J651" s="157" t="s">
        <v>1391</v>
      </c>
      <c r="K651" s="151" t="str">
        <f t="shared" si="21"/>
        <v>LBY001Crisis related fatalities</v>
      </c>
      <c r="L651" s="165">
        <v>43503</v>
      </c>
    </row>
    <row r="652" spans="1:12" ht="15.6" thickTop="1" thickBot="1" x14ac:dyDescent="0.35">
      <c r="A652" s="158" t="s">
        <v>180</v>
      </c>
      <c r="B652" s="159" t="str">
        <f>VLOOKUP(A652,Lists!A:B,2,FALSE)</f>
        <v>LBY001</v>
      </c>
      <c r="C652" s="159" t="str">
        <f>VLOOKUP(A652,Lists!A:D,4,FALSE)</f>
        <v>LBY</v>
      </c>
      <c r="D652" s="159" t="s">
        <v>459</v>
      </c>
      <c r="E652" s="159" t="s">
        <v>445</v>
      </c>
      <c r="F652" s="159"/>
      <c r="G652" s="159"/>
      <c r="H652" s="151" t="b">
        <f t="shared" si="20"/>
        <v>0</v>
      </c>
      <c r="I652" s="162"/>
      <c r="J652" s="159" t="s">
        <v>1389</v>
      </c>
      <c r="K652" s="151" t="str">
        <f t="shared" si="21"/>
        <v>LBY001Building partially damaged</v>
      </c>
      <c r="L652" s="163">
        <v>43503</v>
      </c>
    </row>
    <row r="653" spans="1:12" ht="15.6" thickTop="1" thickBot="1" x14ac:dyDescent="0.35">
      <c r="A653" s="156" t="s">
        <v>180</v>
      </c>
      <c r="B653" s="157" t="str">
        <f>VLOOKUP(A653,Lists!A:B,2,FALSE)</f>
        <v>LBY001</v>
      </c>
      <c r="C653" s="157" t="str">
        <f>VLOOKUP(A653,Lists!A:D,4,FALSE)</f>
        <v>LBY</v>
      </c>
      <c r="D653" s="157" t="s">
        <v>460</v>
      </c>
      <c r="E653" s="157" t="s">
        <v>445</v>
      </c>
      <c r="F653" s="157"/>
      <c r="G653" s="157"/>
      <c r="H653" s="151" t="b">
        <f t="shared" si="20"/>
        <v>0</v>
      </c>
      <c r="I653" s="161"/>
      <c r="J653" s="157" t="s">
        <v>1389</v>
      </c>
      <c r="K653" s="151" t="str">
        <f t="shared" si="21"/>
        <v>LBY001Building totally damaged</v>
      </c>
      <c r="L653" s="165">
        <v>43503</v>
      </c>
    </row>
    <row r="654" spans="1:12" ht="15.6" thickTop="1" thickBot="1" x14ac:dyDescent="0.35">
      <c r="A654" s="158" t="s">
        <v>180</v>
      </c>
      <c r="B654" s="159" t="str">
        <f>VLOOKUP(A654,Lists!A:B,2,FALSE)</f>
        <v>LBY001</v>
      </c>
      <c r="C654" s="159" t="str">
        <f>VLOOKUP(A654,Lists!A:D,4,FALSE)</f>
        <v>LBY</v>
      </c>
      <c r="D654" s="159" t="s">
        <v>745</v>
      </c>
      <c r="E654" s="159" t="s">
        <v>445</v>
      </c>
      <c r="F654" s="159"/>
      <c r="G654" s="159"/>
      <c r="H654" s="151" t="b">
        <f t="shared" si="20"/>
        <v>0</v>
      </c>
      <c r="I654" s="162"/>
      <c r="J654" s="159" t="s">
        <v>1389</v>
      </c>
      <c r="K654" s="151" t="str">
        <f t="shared" si="21"/>
        <v>LBY001Economic Losses</v>
      </c>
      <c r="L654" s="163">
        <v>43503</v>
      </c>
    </row>
    <row r="655" spans="1:12" ht="15.6" thickTop="1" thickBot="1" x14ac:dyDescent="0.35">
      <c r="A655" s="156" t="s">
        <v>180</v>
      </c>
      <c r="B655" s="157" t="str">
        <f>VLOOKUP(A655,Lists!A:B,2,FALSE)</f>
        <v>LBY001</v>
      </c>
      <c r="C655" s="157" t="str">
        <f>VLOOKUP(A655,Lists!A:D,4,FALSE)</f>
        <v>LBY</v>
      </c>
      <c r="D655" s="157" t="s">
        <v>755</v>
      </c>
      <c r="E655" s="157">
        <v>1417745</v>
      </c>
      <c r="F655" s="157" t="s">
        <v>1369</v>
      </c>
      <c r="G655" s="157" t="s">
        <v>733</v>
      </c>
      <c r="H655" s="151">
        <f t="shared" si="20"/>
        <v>3</v>
      </c>
      <c r="I655" s="161" t="s">
        <v>1380</v>
      </c>
      <c r="J655" s="157" t="s">
        <v>1392</v>
      </c>
      <c r="K655" s="151" t="str">
        <f t="shared" si="21"/>
        <v>LBY001People in Need</v>
      </c>
      <c r="L655" s="165">
        <v>43503</v>
      </c>
    </row>
    <row r="656" spans="1:12" ht="15.6" thickTop="1" thickBot="1" x14ac:dyDescent="0.35">
      <c r="A656" s="158" t="s">
        <v>180</v>
      </c>
      <c r="B656" s="159" t="str">
        <f>VLOOKUP(A656,Lists!A:B,2,FALSE)</f>
        <v>LBY001</v>
      </c>
      <c r="C656" s="159" t="str">
        <f>VLOOKUP(A656,Lists!A:D,4,FALSE)</f>
        <v>LBY</v>
      </c>
      <c r="D656" s="159" t="s">
        <v>761</v>
      </c>
      <c r="E656" s="159">
        <v>0</v>
      </c>
      <c r="F656" s="159" t="s">
        <v>1369</v>
      </c>
      <c r="G656" s="159" t="s">
        <v>733</v>
      </c>
      <c r="H656" s="151">
        <f t="shared" si="20"/>
        <v>3</v>
      </c>
      <c r="I656" s="162" t="s">
        <v>1380</v>
      </c>
      <c r="J656" s="159" t="s">
        <v>1393</v>
      </c>
      <c r="K656" s="151" t="str">
        <f t="shared" si="21"/>
        <v>LBY001People facing minimal humanitarian needs (level 1)</v>
      </c>
      <c r="L656" s="163">
        <v>43503</v>
      </c>
    </row>
    <row r="657" spans="1:12" ht="15.6" thickTop="1" thickBot="1" x14ac:dyDescent="0.35">
      <c r="A657" s="156" t="s">
        <v>180</v>
      </c>
      <c r="B657" s="157" t="str">
        <f>VLOOKUP(A657,Lists!A:B,2,FALSE)</f>
        <v>LBY001</v>
      </c>
      <c r="C657" s="157" t="str">
        <f>VLOOKUP(A657,Lists!A:D,4,FALSE)</f>
        <v>LBY</v>
      </c>
      <c r="D657" s="157" t="s">
        <v>760</v>
      </c>
      <c r="E657" s="157">
        <v>0</v>
      </c>
      <c r="F657" s="157" t="s">
        <v>1369</v>
      </c>
      <c r="G657" s="157" t="s">
        <v>733</v>
      </c>
      <c r="H657" s="151">
        <f t="shared" si="20"/>
        <v>3</v>
      </c>
      <c r="I657" s="161" t="s">
        <v>1380</v>
      </c>
      <c r="J657" s="157" t="s">
        <v>1393</v>
      </c>
      <c r="K657" s="151" t="str">
        <f t="shared" si="21"/>
        <v>LBY001People facing stressed humanitarian needs (level 2)</v>
      </c>
      <c r="L657" s="165">
        <v>43503</v>
      </c>
    </row>
    <row r="658" spans="1:12" ht="15.6" thickTop="1" thickBot="1" x14ac:dyDescent="0.35">
      <c r="A658" s="158" t="s">
        <v>180</v>
      </c>
      <c r="B658" s="159" t="str">
        <f>VLOOKUP(A658,Lists!A:B,2,FALSE)</f>
        <v>LBY001</v>
      </c>
      <c r="C658" s="159" t="str">
        <f>VLOOKUP(A658,Lists!A:D,4,FALSE)</f>
        <v>LBY</v>
      </c>
      <c r="D658" s="159" t="s">
        <v>763</v>
      </c>
      <c r="E658" s="159">
        <v>206864</v>
      </c>
      <c r="F658" s="159" t="s">
        <v>1369</v>
      </c>
      <c r="G658" s="159" t="s">
        <v>733</v>
      </c>
      <c r="H658" s="151">
        <f t="shared" si="20"/>
        <v>3</v>
      </c>
      <c r="I658" s="162" t="s">
        <v>1380</v>
      </c>
      <c r="J658" s="159" t="s">
        <v>1393</v>
      </c>
      <c r="K658" s="151" t="str">
        <f t="shared" si="21"/>
        <v>LBY001People  facing moderate humanitarian needs (level 3)</v>
      </c>
      <c r="L658" s="163">
        <v>43503</v>
      </c>
    </row>
    <row r="659" spans="1:12" ht="15.6" thickTop="1" thickBot="1" x14ac:dyDescent="0.35">
      <c r="A659" s="156" t="s">
        <v>180</v>
      </c>
      <c r="B659" s="157" t="str">
        <f>VLOOKUP(A659,Lists!A:B,2,FALSE)</f>
        <v>LBY001</v>
      </c>
      <c r="C659" s="157" t="str">
        <f>VLOOKUP(A659,Lists!A:D,4,FALSE)</f>
        <v>LBY</v>
      </c>
      <c r="D659" s="157" t="s">
        <v>765</v>
      </c>
      <c r="E659" s="157">
        <v>755475</v>
      </c>
      <c r="F659" s="157" t="s">
        <v>1369</v>
      </c>
      <c r="G659" s="157" t="s">
        <v>733</v>
      </c>
      <c r="H659" s="151">
        <f t="shared" si="20"/>
        <v>3</v>
      </c>
      <c r="I659" s="161" t="s">
        <v>1380</v>
      </c>
      <c r="J659" s="157" t="s">
        <v>1393</v>
      </c>
      <c r="K659" s="151" t="str">
        <f t="shared" si="21"/>
        <v>LBY001People facing severe humanitarian needs (level 4)</v>
      </c>
      <c r="L659" s="165">
        <v>43503</v>
      </c>
    </row>
    <row r="660" spans="1:12" ht="15.6" thickTop="1" thickBot="1" x14ac:dyDescent="0.35">
      <c r="A660" s="158" t="s">
        <v>180</v>
      </c>
      <c r="B660" s="159" t="str">
        <f>VLOOKUP(A660,Lists!A:B,2,FALSE)</f>
        <v>LBY001</v>
      </c>
      <c r="C660" s="159" t="str">
        <f>VLOOKUP(A660,Lists!A:D,4,FALSE)</f>
        <v>LBY</v>
      </c>
      <c r="D660" s="159" t="s">
        <v>766</v>
      </c>
      <c r="E660" s="159">
        <v>455407</v>
      </c>
      <c r="F660" s="159" t="s">
        <v>1369</v>
      </c>
      <c r="G660" s="159" t="s">
        <v>733</v>
      </c>
      <c r="H660" s="151">
        <f t="shared" si="20"/>
        <v>3</v>
      </c>
      <c r="I660" s="162" t="s">
        <v>1380</v>
      </c>
      <c r="J660" s="159" t="s">
        <v>1393</v>
      </c>
      <c r="K660" s="151" t="str">
        <f t="shared" si="21"/>
        <v>LBY001People facing extreme humanitarian needs (level 5)</v>
      </c>
      <c r="L660" s="163">
        <v>43503</v>
      </c>
    </row>
    <row r="661" spans="1:12" ht="15.6" thickTop="1" thickBot="1" x14ac:dyDescent="0.35">
      <c r="A661" s="156" t="s">
        <v>180</v>
      </c>
      <c r="B661" s="157" t="str">
        <f>VLOOKUP(A661,Lists!A:B,2,FALSE)</f>
        <v>LBY001</v>
      </c>
      <c r="C661" s="157" t="str">
        <f>VLOOKUP(A661,Lists!A:D,4,FALSE)</f>
        <v>LBY</v>
      </c>
      <c r="D661" s="157" t="s">
        <v>768</v>
      </c>
      <c r="E661" s="157">
        <v>1042</v>
      </c>
      <c r="F661" s="157" t="s">
        <v>1368</v>
      </c>
      <c r="G661" s="157" t="s">
        <v>733</v>
      </c>
      <c r="H661" s="151">
        <f t="shared" si="20"/>
        <v>3</v>
      </c>
      <c r="I661" s="161" t="s">
        <v>1379</v>
      </c>
      <c r="J661" s="157" t="s">
        <v>1391</v>
      </c>
      <c r="K661" s="151" t="str">
        <f t="shared" si="21"/>
        <v>LBY001People killed in all crises</v>
      </c>
      <c r="L661" s="165">
        <v>43503</v>
      </c>
    </row>
    <row r="662" spans="1:12" ht="15.6" thickTop="1" thickBot="1" x14ac:dyDescent="0.35">
      <c r="A662" s="158" t="s">
        <v>180</v>
      </c>
      <c r="B662" s="159" t="str">
        <f>VLOOKUP(A662,Lists!A:B,2,FALSE)</f>
        <v>LBY001</v>
      </c>
      <c r="C662" s="159" t="str">
        <f>VLOOKUP(A662,Lists!A:D,4,FALSE)</f>
        <v>LBY</v>
      </c>
      <c r="D662" s="159" t="s">
        <v>680</v>
      </c>
      <c r="E662" s="159">
        <v>5</v>
      </c>
      <c r="F662" s="159" t="s">
        <v>1370</v>
      </c>
      <c r="G662" s="159" t="s">
        <v>734</v>
      </c>
      <c r="H662" s="151">
        <f t="shared" si="20"/>
        <v>2</v>
      </c>
      <c r="I662" s="162" t="s">
        <v>1381</v>
      </c>
      <c r="J662" s="159" t="s">
        <v>1394</v>
      </c>
      <c r="K662" s="151" t="str">
        <f t="shared" si="21"/>
        <v>LBY001Crisis affected groups</v>
      </c>
      <c r="L662" s="163">
        <v>43503</v>
      </c>
    </row>
    <row r="663" spans="1:12" ht="15.6" thickTop="1" thickBot="1" x14ac:dyDescent="0.35">
      <c r="A663" s="156" t="s">
        <v>180</v>
      </c>
      <c r="B663" s="157" t="str">
        <f>VLOOKUP(A663,Lists!A:B,2,FALSE)</f>
        <v>LBY001</v>
      </c>
      <c r="C663" s="157" t="str">
        <f>VLOOKUP(A663,Lists!A:D,4,FALSE)</f>
        <v>LBY</v>
      </c>
      <c r="D663" s="157" t="s">
        <v>683</v>
      </c>
      <c r="E663" s="157" t="s">
        <v>445</v>
      </c>
      <c r="F663" s="157"/>
      <c r="G663" s="157"/>
      <c r="H663" s="151" t="b">
        <f t="shared" si="20"/>
        <v>0</v>
      </c>
      <c r="I663" s="161"/>
      <c r="J663" s="157" t="s">
        <v>1389</v>
      </c>
      <c r="K663" s="151" t="str">
        <f t="shared" si="21"/>
        <v>LBY001People facing limited access constraints</v>
      </c>
      <c r="L663" s="165">
        <v>43503</v>
      </c>
    </row>
    <row r="664" spans="1:12" ht="15.6" thickTop="1" thickBot="1" x14ac:dyDescent="0.35">
      <c r="A664" s="158" t="s">
        <v>180</v>
      </c>
      <c r="B664" s="159" t="str">
        <f>VLOOKUP(A664,Lists!A:B,2,FALSE)</f>
        <v>LBY001</v>
      </c>
      <c r="C664" s="159" t="str">
        <f>VLOOKUP(A664,Lists!A:D,4,FALSE)</f>
        <v>LBY</v>
      </c>
      <c r="D664" s="159" t="s">
        <v>684</v>
      </c>
      <c r="E664" s="159" t="s">
        <v>445</v>
      </c>
      <c r="F664" s="159"/>
      <c r="G664" s="159"/>
      <c r="H664" s="151" t="b">
        <f t="shared" si="20"/>
        <v>0</v>
      </c>
      <c r="I664" s="162"/>
      <c r="J664" s="159" t="s">
        <v>1389</v>
      </c>
      <c r="K664" s="151" t="str">
        <f t="shared" si="21"/>
        <v>LBY001People facing restricted access constraints</v>
      </c>
      <c r="L664" s="163">
        <v>43503</v>
      </c>
    </row>
    <row r="665" spans="1:12" ht="15.6" thickTop="1" thickBot="1" x14ac:dyDescent="0.35">
      <c r="A665" s="156" t="s">
        <v>1317</v>
      </c>
      <c r="B665" s="157" t="str">
        <f>VLOOKUP(A665,Lists!A:B,2,FALSE)</f>
        <v>LBY002</v>
      </c>
      <c r="C665" s="157" t="str">
        <f>VLOOKUP(A665,Lists!A:D,4,FALSE)</f>
        <v>LBY</v>
      </c>
      <c r="D665" s="157" t="s">
        <v>785</v>
      </c>
      <c r="E665" s="157">
        <v>7026644</v>
      </c>
      <c r="F665" s="157" t="s">
        <v>1363</v>
      </c>
      <c r="G665" s="157" t="s">
        <v>734</v>
      </c>
      <c r="H665" s="151">
        <f t="shared" si="20"/>
        <v>2</v>
      </c>
      <c r="I665" s="161" t="s">
        <v>1374</v>
      </c>
      <c r="J665" s="157" t="s">
        <v>1669</v>
      </c>
      <c r="K665" s="151" t="str">
        <f t="shared" si="21"/>
        <v>LBY002Total population in country</v>
      </c>
      <c r="L665" s="165">
        <v>43503</v>
      </c>
    </row>
    <row r="666" spans="1:12" ht="15.6" thickTop="1" thickBot="1" x14ac:dyDescent="0.35">
      <c r="A666" s="158" t="s">
        <v>1317</v>
      </c>
      <c r="B666" s="159" t="str">
        <f>VLOOKUP(A666,Lists!A:B,2,FALSE)</f>
        <v>LBY002</v>
      </c>
      <c r="C666" s="159" t="str">
        <f>VLOOKUP(A666,Lists!A:D,4,FALSE)</f>
        <v>LBY</v>
      </c>
      <c r="D666" s="159" t="s">
        <v>455</v>
      </c>
      <c r="E666" s="159">
        <v>1739991</v>
      </c>
      <c r="F666" s="159" t="s">
        <v>1171</v>
      </c>
      <c r="G666" s="159" t="s">
        <v>735</v>
      </c>
      <c r="H666" s="151">
        <f t="shared" si="20"/>
        <v>1</v>
      </c>
      <c r="I666" s="162" t="s">
        <v>1375</v>
      </c>
      <c r="J666" s="159" t="s">
        <v>1386</v>
      </c>
      <c r="K666" s="151" t="str">
        <f t="shared" si="21"/>
        <v>LBY002Landmass affected by disaster</v>
      </c>
      <c r="L666" s="163">
        <v>43503</v>
      </c>
    </row>
    <row r="667" spans="1:12" ht="15.6" thickTop="1" thickBot="1" x14ac:dyDescent="0.35">
      <c r="A667" s="156" t="s">
        <v>1317</v>
      </c>
      <c r="B667" s="157" t="str">
        <f>VLOOKUP(A667,Lists!A:B,2,FALSE)</f>
        <v>LBY002</v>
      </c>
      <c r="C667" s="157" t="str">
        <f>VLOOKUP(A667,Lists!A:D,4,FALSE)</f>
        <v>LBY</v>
      </c>
      <c r="D667" s="157" t="s">
        <v>740</v>
      </c>
      <c r="E667" s="157">
        <v>7026644</v>
      </c>
      <c r="F667" s="157" t="s">
        <v>1364</v>
      </c>
      <c r="G667" s="157" t="s">
        <v>734</v>
      </c>
      <c r="H667" s="151">
        <f t="shared" si="20"/>
        <v>2</v>
      </c>
      <c r="I667" s="161" t="s">
        <v>1374</v>
      </c>
      <c r="J667" s="157" t="s">
        <v>1387</v>
      </c>
      <c r="K667" s="151" t="str">
        <f t="shared" si="21"/>
        <v>LBY002People exposed</v>
      </c>
      <c r="L667" s="165">
        <v>43503</v>
      </c>
    </row>
    <row r="668" spans="1:12" ht="15.6" thickTop="1" thickBot="1" x14ac:dyDescent="0.35">
      <c r="A668" s="158" t="s">
        <v>1317</v>
      </c>
      <c r="B668" s="159" t="str">
        <f>VLOOKUP(A668,Lists!A:B,2,FALSE)</f>
        <v>LBY002</v>
      </c>
      <c r="C668" s="159" t="str">
        <f>VLOOKUP(A668,Lists!A:D,4,FALSE)</f>
        <v>LBY</v>
      </c>
      <c r="D668" s="159" t="s">
        <v>742</v>
      </c>
      <c r="E668" s="159">
        <v>670920</v>
      </c>
      <c r="F668" s="159" t="s">
        <v>1371</v>
      </c>
      <c r="G668" s="159" t="s">
        <v>734</v>
      </c>
      <c r="H668" s="151">
        <f t="shared" si="20"/>
        <v>2</v>
      </c>
      <c r="I668" s="162" t="s">
        <v>1382</v>
      </c>
      <c r="J668" s="159" t="s">
        <v>1395</v>
      </c>
      <c r="K668" s="151" t="str">
        <f t="shared" si="21"/>
        <v>LBY002People affected by the crisis</v>
      </c>
      <c r="L668" s="163">
        <v>43503</v>
      </c>
    </row>
    <row r="669" spans="1:12" ht="15.6" thickTop="1" thickBot="1" x14ac:dyDescent="0.35">
      <c r="A669" s="156" t="s">
        <v>1317</v>
      </c>
      <c r="B669" s="157" t="str">
        <f>VLOOKUP(A669,Lists!A:B,2,FALSE)</f>
        <v>LBY002</v>
      </c>
      <c r="C669" s="157" t="str">
        <f>VLOOKUP(A669,Lists!A:D,4,FALSE)</f>
        <v>LBY</v>
      </c>
      <c r="D669" s="157" t="s">
        <v>470</v>
      </c>
      <c r="E669" s="157">
        <v>670920</v>
      </c>
      <c r="F669" s="157" t="s">
        <v>1371</v>
      </c>
      <c r="G669" s="157" t="s">
        <v>734</v>
      </c>
      <c r="H669" s="151">
        <f t="shared" si="20"/>
        <v>2</v>
      </c>
      <c r="I669" s="161" t="s">
        <v>1383</v>
      </c>
      <c r="J669" s="157" t="s">
        <v>1396</v>
      </c>
      <c r="K669" s="151" t="str">
        <f t="shared" si="21"/>
        <v>LBY002Total # of crisis related displaced people</v>
      </c>
      <c r="L669" s="165">
        <v>43503</v>
      </c>
    </row>
    <row r="670" spans="1:12" ht="15.6" thickTop="1" thickBot="1" x14ac:dyDescent="0.35">
      <c r="A670" s="158" t="s">
        <v>1317</v>
      </c>
      <c r="B670" s="159" t="str">
        <f>VLOOKUP(A670,Lists!A:B,2,FALSE)</f>
        <v>LBY002</v>
      </c>
      <c r="C670" s="159" t="str">
        <f>VLOOKUP(A670,Lists!A:D,4,FALSE)</f>
        <v>LBY</v>
      </c>
      <c r="D670" s="159" t="s">
        <v>743</v>
      </c>
      <c r="E670" s="159" t="s">
        <v>445</v>
      </c>
      <c r="F670" s="159"/>
      <c r="G670" s="159"/>
      <c r="H670" s="151" t="b">
        <f t="shared" si="20"/>
        <v>0</v>
      </c>
      <c r="I670" s="162"/>
      <c r="J670" s="159" t="s">
        <v>1389</v>
      </c>
      <c r="K670" s="151" t="str">
        <f t="shared" si="21"/>
        <v>LBY002Crisis related Injuries</v>
      </c>
      <c r="L670" s="163">
        <v>43503</v>
      </c>
    </row>
    <row r="671" spans="1:12" ht="15.6" thickTop="1" thickBot="1" x14ac:dyDescent="0.35">
      <c r="A671" s="156" t="s">
        <v>1317</v>
      </c>
      <c r="B671" s="157" t="str">
        <f>VLOOKUP(A671,Lists!A:B,2,FALSE)</f>
        <v>LBY002</v>
      </c>
      <c r="C671" s="157" t="str">
        <f>VLOOKUP(A671,Lists!A:D,4,FALSE)</f>
        <v>LBY</v>
      </c>
      <c r="D671" s="157" t="s">
        <v>661</v>
      </c>
      <c r="E671" s="157" t="s">
        <v>445</v>
      </c>
      <c r="F671" s="157"/>
      <c r="G671" s="157"/>
      <c r="H671" s="151" t="b">
        <f t="shared" si="20"/>
        <v>0</v>
      </c>
      <c r="I671" s="161"/>
      <c r="J671" s="157" t="s">
        <v>1389</v>
      </c>
      <c r="K671" s="151" t="str">
        <f t="shared" si="21"/>
        <v>LBY002Total # of illness cases reported</v>
      </c>
      <c r="L671" s="165">
        <v>43503</v>
      </c>
    </row>
    <row r="672" spans="1:12" ht="15.6" thickTop="1" thickBot="1" x14ac:dyDescent="0.35">
      <c r="A672" s="158" t="s">
        <v>1317</v>
      </c>
      <c r="B672" s="159" t="str">
        <f>VLOOKUP(A672,Lists!A:B,2,FALSE)</f>
        <v>LBY002</v>
      </c>
      <c r="C672" s="159" t="str">
        <f>VLOOKUP(A672,Lists!A:D,4,FALSE)</f>
        <v>LBY</v>
      </c>
      <c r="D672" s="159" t="s">
        <v>663</v>
      </c>
      <c r="E672" s="159">
        <v>876</v>
      </c>
      <c r="F672" s="159" t="s">
        <v>1372</v>
      </c>
      <c r="G672" s="159" t="s">
        <v>734</v>
      </c>
      <c r="H672" s="151">
        <f t="shared" si="20"/>
        <v>2</v>
      </c>
      <c r="I672" s="162"/>
      <c r="J672" s="159"/>
      <c r="K672" s="151" t="str">
        <f t="shared" si="21"/>
        <v>LBY002Crisis related fatalities</v>
      </c>
      <c r="L672" s="163">
        <v>43503</v>
      </c>
    </row>
    <row r="673" spans="1:12" ht="15.6" thickTop="1" thickBot="1" x14ac:dyDescent="0.35">
      <c r="A673" s="156" t="s">
        <v>1317</v>
      </c>
      <c r="B673" s="157" t="str">
        <f>VLOOKUP(A673,Lists!A:B,2,FALSE)</f>
        <v>LBY002</v>
      </c>
      <c r="C673" s="157" t="str">
        <f>VLOOKUP(A673,Lists!A:D,4,FALSE)</f>
        <v>LBY</v>
      </c>
      <c r="D673" s="157" t="s">
        <v>459</v>
      </c>
      <c r="E673" s="157" t="s">
        <v>445</v>
      </c>
      <c r="F673" s="157"/>
      <c r="G673" s="157"/>
      <c r="H673" s="151" t="b">
        <f t="shared" si="20"/>
        <v>0</v>
      </c>
      <c r="I673" s="161"/>
      <c r="J673" s="157" t="s">
        <v>1389</v>
      </c>
      <c r="K673" s="151" t="str">
        <f t="shared" si="21"/>
        <v>LBY002Building partially damaged</v>
      </c>
      <c r="L673" s="165">
        <v>43503</v>
      </c>
    </row>
    <row r="674" spans="1:12" ht="15.6" thickTop="1" thickBot="1" x14ac:dyDescent="0.35">
      <c r="A674" s="158" t="s">
        <v>1317</v>
      </c>
      <c r="B674" s="159" t="str">
        <f>VLOOKUP(A674,Lists!A:B,2,FALSE)</f>
        <v>LBY002</v>
      </c>
      <c r="C674" s="159" t="str">
        <f>VLOOKUP(A674,Lists!A:D,4,FALSE)</f>
        <v>LBY</v>
      </c>
      <c r="D674" s="159" t="s">
        <v>460</v>
      </c>
      <c r="E674" s="159" t="s">
        <v>445</v>
      </c>
      <c r="F674" s="159"/>
      <c r="G674" s="159"/>
      <c r="H674" s="151" t="b">
        <f t="shared" si="20"/>
        <v>0</v>
      </c>
      <c r="I674" s="162"/>
      <c r="J674" s="159" t="s">
        <v>1389</v>
      </c>
      <c r="K674" s="151" t="str">
        <f t="shared" si="21"/>
        <v>LBY002Building totally damaged</v>
      </c>
      <c r="L674" s="163">
        <v>43503</v>
      </c>
    </row>
    <row r="675" spans="1:12" ht="15.6" thickTop="1" thickBot="1" x14ac:dyDescent="0.35">
      <c r="A675" s="156" t="s">
        <v>1317</v>
      </c>
      <c r="B675" s="157" t="str">
        <f>VLOOKUP(A675,Lists!A:B,2,FALSE)</f>
        <v>LBY002</v>
      </c>
      <c r="C675" s="157" t="str">
        <f>VLOOKUP(A675,Lists!A:D,4,FALSE)</f>
        <v>LBY</v>
      </c>
      <c r="D675" s="157" t="s">
        <v>745</v>
      </c>
      <c r="E675" s="157" t="s">
        <v>445</v>
      </c>
      <c r="F675" s="157"/>
      <c r="G675" s="157"/>
      <c r="H675" s="151" t="b">
        <f t="shared" si="20"/>
        <v>0</v>
      </c>
      <c r="I675" s="161"/>
      <c r="J675" s="157" t="s">
        <v>1389</v>
      </c>
      <c r="K675" s="151" t="str">
        <f t="shared" si="21"/>
        <v>LBY002Economic Losses</v>
      </c>
      <c r="L675" s="165">
        <v>43503</v>
      </c>
    </row>
    <row r="676" spans="1:12" ht="15.6" thickTop="1" thickBot="1" x14ac:dyDescent="0.35">
      <c r="A676" s="158" t="s">
        <v>1317</v>
      </c>
      <c r="B676" s="159" t="str">
        <f>VLOOKUP(A676,Lists!A:B,2,FALSE)</f>
        <v>LBY002</v>
      </c>
      <c r="C676" s="159" t="str">
        <f>VLOOKUP(A676,Lists!A:D,4,FALSE)</f>
        <v>LBY</v>
      </c>
      <c r="D676" s="159" t="s">
        <v>755</v>
      </c>
      <c r="E676" s="159">
        <v>670920</v>
      </c>
      <c r="F676" s="159" t="s">
        <v>1371</v>
      </c>
      <c r="G676" s="159" t="s">
        <v>734</v>
      </c>
      <c r="H676" s="151">
        <f t="shared" si="20"/>
        <v>2</v>
      </c>
      <c r="I676" s="162" t="s">
        <v>1374</v>
      </c>
      <c r="J676" s="159" t="s">
        <v>1397</v>
      </c>
      <c r="K676" s="151" t="str">
        <f t="shared" si="21"/>
        <v>LBY002People in Need</v>
      </c>
      <c r="L676" s="163">
        <v>43503</v>
      </c>
    </row>
    <row r="677" spans="1:12" ht="15.6" thickTop="1" thickBot="1" x14ac:dyDescent="0.35">
      <c r="A677" s="156" t="s">
        <v>1317</v>
      </c>
      <c r="B677" s="157" t="str">
        <f>VLOOKUP(A677,Lists!A:B,2,FALSE)</f>
        <v>LBY002</v>
      </c>
      <c r="C677" s="157" t="str">
        <f>VLOOKUP(A677,Lists!A:D,4,FALSE)</f>
        <v>LBY</v>
      </c>
      <c r="D677" s="157" t="s">
        <v>761</v>
      </c>
      <c r="E677" s="157">
        <v>0</v>
      </c>
      <c r="F677" s="157" t="s">
        <v>1373</v>
      </c>
      <c r="G677" s="157" t="s">
        <v>734</v>
      </c>
      <c r="H677" s="151">
        <f t="shared" si="20"/>
        <v>2</v>
      </c>
      <c r="I677" s="161" t="s">
        <v>1384</v>
      </c>
      <c r="J677" s="157" t="s">
        <v>1398</v>
      </c>
      <c r="K677" s="151" t="str">
        <f t="shared" si="21"/>
        <v>LBY002People facing minimal humanitarian needs (level 1)</v>
      </c>
      <c r="L677" s="165">
        <v>43503</v>
      </c>
    </row>
    <row r="678" spans="1:12" ht="15.6" thickTop="1" thickBot="1" x14ac:dyDescent="0.35">
      <c r="A678" s="158" t="s">
        <v>1317</v>
      </c>
      <c r="B678" s="159" t="str">
        <f>VLOOKUP(A678,Lists!A:B,2,FALSE)</f>
        <v>LBY002</v>
      </c>
      <c r="C678" s="159" t="str">
        <f>VLOOKUP(A678,Lists!A:D,4,FALSE)</f>
        <v>LBY</v>
      </c>
      <c r="D678" s="159" t="s">
        <v>760</v>
      </c>
      <c r="E678" s="159">
        <v>0</v>
      </c>
      <c r="F678" s="159" t="s">
        <v>1373</v>
      </c>
      <c r="G678" s="159" t="s">
        <v>734</v>
      </c>
      <c r="H678" s="151">
        <f t="shared" si="20"/>
        <v>2</v>
      </c>
      <c r="I678" s="162" t="s">
        <v>1384</v>
      </c>
      <c r="J678" s="159" t="s">
        <v>1398</v>
      </c>
      <c r="K678" s="151" t="str">
        <f t="shared" si="21"/>
        <v>LBY002People facing stressed humanitarian needs (level 2)</v>
      </c>
      <c r="L678" s="163">
        <v>43503</v>
      </c>
    </row>
    <row r="679" spans="1:12" ht="15.6" thickTop="1" thickBot="1" x14ac:dyDescent="0.35">
      <c r="A679" s="156" t="s">
        <v>1317</v>
      </c>
      <c r="B679" s="157" t="str">
        <f>VLOOKUP(A679,Lists!A:B,2,FALSE)</f>
        <v>LBY002</v>
      </c>
      <c r="C679" s="157" t="str">
        <f>VLOOKUP(A679,Lists!A:D,4,FALSE)</f>
        <v>LBY</v>
      </c>
      <c r="D679" s="157" t="s">
        <v>763</v>
      </c>
      <c r="E679" s="157">
        <v>120927</v>
      </c>
      <c r="F679" s="157" t="s">
        <v>1373</v>
      </c>
      <c r="G679" s="157" t="s">
        <v>734</v>
      </c>
      <c r="H679" s="151">
        <f t="shared" si="20"/>
        <v>2</v>
      </c>
      <c r="I679" s="161" t="s">
        <v>1384</v>
      </c>
      <c r="J679" s="157" t="s">
        <v>1398</v>
      </c>
      <c r="K679" s="151" t="str">
        <f t="shared" si="21"/>
        <v>LBY002People  facing moderate humanitarian needs (level 3)</v>
      </c>
      <c r="L679" s="165">
        <v>43503</v>
      </c>
    </row>
    <row r="680" spans="1:12" ht="15.6" thickTop="1" thickBot="1" x14ac:dyDescent="0.35">
      <c r="A680" s="158" t="s">
        <v>1317</v>
      </c>
      <c r="B680" s="159" t="str">
        <f>VLOOKUP(A680,Lists!A:B,2,FALSE)</f>
        <v>LBY002</v>
      </c>
      <c r="C680" s="159" t="str">
        <f>VLOOKUP(A680,Lists!A:D,4,FALSE)</f>
        <v>LBY</v>
      </c>
      <c r="D680" s="159" t="s">
        <v>765</v>
      </c>
      <c r="E680" s="159">
        <v>452820</v>
      </c>
      <c r="F680" s="159" t="s">
        <v>1373</v>
      </c>
      <c r="G680" s="159" t="s">
        <v>734</v>
      </c>
      <c r="H680" s="151">
        <f t="shared" si="20"/>
        <v>2</v>
      </c>
      <c r="I680" s="162" t="s">
        <v>1384</v>
      </c>
      <c r="J680" s="159" t="s">
        <v>1398</v>
      </c>
      <c r="K680" s="151" t="str">
        <f t="shared" si="21"/>
        <v>LBY002People facing severe humanitarian needs (level 4)</v>
      </c>
      <c r="L680" s="163">
        <v>43503</v>
      </c>
    </row>
    <row r="681" spans="1:12" ht="15.6" thickTop="1" thickBot="1" x14ac:dyDescent="0.35">
      <c r="A681" s="156" t="s">
        <v>1317</v>
      </c>
      <c r="B681" s="157" t="str">
        <f>VLOOKUP(A681,Lists!A:B,2,FALSE)</f>
        <v>LBY002</v>
      </c>
      <c r="C681" s="157" t="str">
        <f>VLOOKUP(A681,Lists!A:D,4,FALSE)</f>
        <v>LBY</v>
      </c>
      <c r="D681" s="157" t="s">
        <v>766</v>
      </c>
      <c r="E681" s="157">
        <v>97173</v>
      </c>
      <c r="F681" s="157" t="s">
        <v>1373</v>
      </c>
      <c r="G681" s="157" t="s">
        <v>734</v>
      </c>
      <c r="H681" s="151">
        <f t="shared" si="20"/>
        <v>2</v>
      </c>
      <c r="I681" s="161" t="s">
        <v>1384</v>
      </c>
      <c r="J681" s="157" t="s">
        <v>1398</v>
      </c>
      <c r="K681" s="151" t="str">
        <f t="shared" si="21"/>
        <v>LBY002People facing extreme humanitarian needs (level 5)</v>
      </c>
      <c r="L681" s="165">
        <v>43503</v>
      </c>
    </row>
    <row r="682" spans="1:12" ht="15.6" thickTop="1" thickBot="1" x14ac:dyDescent="0.35">
      <c r="A682" s="158" t="s">
        <v>1317</v>
      </c>
      <c r="B682" s="159" t="str">
        <f>VLOOKUP(A682,Lists!A:B,2,FALSE)</f>
        <v>LBY002</v>
      </c>
      <c r="C682" s="159" t="str">
        <f>VLOOKUP(A682,Lists!A:D,4,FALSE)</f>
        <v>LBY</v>
      </c>
      <c r="D682" s="159" t="s">
        <v>768</v>
      </c>
      <c r="E682" s="159">
        <v>1042</v>
      </c>
      <c r="F682" s="159" t="s">
        <v>1368</v>
      </c>
      <c r="G682" s="159" t="s">
        <v>733</v>
      </c>
      <c r="H682" s="151">
        <f t="shared" si="20"/>
        <v>3</v>
      </c>
      <c r="I682" s="162" t="s">
        <v>1379</v>
      </c>
      <c r="J682" s="159" t="s">
        <v>1391</v>
      </c>
      <c r="K682" s="151" t="str">
        <f t="shared" si="21"/>
        <v>LBY002People killed in all crises</v>
      </c>
      <c r="L682" s="163">
        <v>43503</v>
      </c>
    </row>
    <row r="683" spans="1:12" ht="15.6" thickTop="1" thickBot="1" x14ac:dyDescent="0.35">
      <c r="A683" s="156" t="s">
        <v>1317</v>
      </c>
      <c r="B683" s="157" t="str">
        <f>VLOOKUP(A683,Lists!A:B,2,FALSE)</f>
        <v>LBY002</v>
      </c>
      <c r="C683" s="157" t="str">
        <f>VLOOKUP(A683,Lists!A:D,4,FALSE)</f>
        <v>LBY</v>
      </c>
      <c r="D683" s="157" t="s">
        <v>680</v>
      </c>
      <c r="E683" s="157">
        <v>2</v>
      </c>
      <c r="F683" s="157" t="s">
        <v>1370</v>
      </c>
      <c r="G683" s="157" t="s">
        <v>734</v>
      </c>
      <c r="H683" s="151">
        <f t="shared" si="20"/>
        <v>2</v>
      </c>
      <c r="I683" s="161" t="s">
        <v>1385</v>
      </c>
      <c r="J683" s="157" t="s">
        <v>2446</v>
      </c>
      <c r="K683" s="151" t="str">
        <f t="shared" si="21"/>
        <v>LBY002Crisis affected groups</v>
      </c>
      <c r="L683" s="165">
        <v>43503</v>
      </c>
    </row>
    <row r="684" spans="1:12" ht="15.6" thickTop="1" thickBot="1" x14ac:dyDescent="0.35">
      <c r="A684" s="158" t="s">
        <v>1317</v>
      </c>
      <c r="B684" s="159" t="str">
        <f>VLOOKUP(A684,Lists!A:B,2,FALSE)</f>
        <v>LBY002</v>
      </c>
      <c r="C684" s="159" t="str">
        <f>VLOOKUP(A684,Lists!A:D,4,FALSE)</f>
        <v>LBY</v>
      </c>
      <c r="D684" s="159" t="s">
        <v>683</v>
      </c>
      <c r="E684" s="159" t="s">
        <v>445</v>
      </c>
      <c r="F684" s="159"/>
      <c r="G684" s="159"/>
      <c r="H684" s="151" t="b">
        <f t="shared" si="20"/>
        <v>0</v>
      </c>
      <c r="I684" s="162"/>
      <c r="J684" s="159" t="s">
        <v>1389</v>
      </c>
      <c r="K684" s="151" t="str">
        <f t="shared" si="21"/>
        <v>LBY002People facing limited access constraints</v>
      </c>
      <c r="L684" s="163">
        <v>43503</v>
      </c>
    </row>
    <row r="685" spans="1:12" ht="15.6" thickTop="1" thickBot="1" x14ac:dyDescent="0.35">
      <c r="A685" s="156" t="s">
        <v>1317</v>
      </c>
      <c r="B685" s="157" t="str">
        <f>VLOOKUP(A685,Lists!A:B,2,FALSE)</f>
        <v>LBY002</v>
      </c>
      <c r="C685" s="157" t="str">
        <f>VLOOKUP(A685,Lists!A:D,4,FALSE)</f>
        <v>LBY</v>
      </c>
      <c r="D685" s="157" t="s">
        <v>684</v>
      </c>
      <c r="E685" s="157" t="s">
        <v>445</v>
      </c>
      <c r="F685" s="157"/>
      <c r="G685" s="157"/>
      <c r="H685" s="151" t="b">
        <f t="shared" si="20"/>
        <v>0</v>
      </c>
      <c r="I685" s="161"/>
      <c r="J685" s="157" t="s">
        <v>1389</v>
      </c>
      <c r="K685" s="151" t="str">
        <f t="shared" si="21"/>
        <v>LBY002People facing restricted access constraints</v>
      </c>
      <c r="L685" s="165">
        <v>43503</v>
      </c>
    </row>
    <row r="686" spans="1:12" ht="15.6" thickTop="1" thickBot="1" x14ac:dyDescent="0.35">
      <c r="A686" s="158" t="s">
        <v>180</v>
      </c>
      <c r="B686" s="159" t="str">
        <f>VLOOKUP(A686,Lists!A:B,2,FALSE)</f>
        <v>LBY001</v>
      </c>
      <c r="C686" s="159" t="str">
        <f>VLOOKUP(A686,Lists!A:D,4,FALSE)</f>
        <v>LBY</v>
      </c>
      <c r="D686" s="159" t="s">
        <v>637</v>
      </c>
      <c r="E686" s="159">
        <v>1</v>
      </c>
      <c r="F686" s="159" t="s">
        <v>1174</v>
      </c>
      <c r="G686" s="159" t="s">
        <v>734</v>
      </c>
      <c r="H686" s="151">
        <f t="shared" si="20"/>
        <v>2</v>
      </c>
      <c r="I686" s="162" t="s">
        <v>1173</v>
      </c>
      <c r="J686" s="159"/>
      <c r="K686" s="151" t="str">
        <f t="shared" si="21"/>
        <v>LBY001Impediments to entry into country (bureaucratic and administrative)</v>
      </c>
      <c r="L686" s="163">
        <v>43503</v>
      </c>
    </row>
    <row r="687" spans="1:12" ht="15.6" thickTop="1" thickBot="1" x14ac:dyDescent="0.35">
      <c r="A687" s="156" t="s">
        <v>180</v>
      </c>
      <c r="B687" s="157" t="str">
        <f>VLOOKUP(A687,Lists!A:B,2,FALSE)</f>
        <v>LBY001</v>
      </c>
      <c r="C687" s="157" t="str">
        <f>VLOOKUP(A687,Lists!A:D,4,FALSE)</f>
        <v>LBY</v>
      </c>
      <c r="D687" s="157" t="s">
        <v>638</v>
      </c>
      <c r="E687" s="157">
        <v>2</v>
      </c>
      <c r="F687" s="157" t="s">
        <v>1174</v>
      </c>
      <c r="G687" s="157" t="s">
        <v>734</v>
      </c>
      <c r="H687" s="151">
        <f t="shared" si="20"/>
        <v>2</v>
      </c>
      <c r="I687" s="161" t="s">
        <v>1173</v>
      </c>
      <c r="J687" s="157"/>
      <c r="K687" s="151" t="str">
        <f t="shared" si="21"/>
        <v>LBY001Restriction of movement (impediments to freedom of movement and/or administrative restrictions)</v>
      </c>
      <c r="L687" s="165">
        <v>43503</v>
      </c>
    </row>
    <row r="688" spans="1:12" ht="15.6" thickTop="1" thickBot="1" x14ac:dyDescent="0.35">
      <c r="A688" s="158" t="s">
        <v>180</v>
      </c>
      <c r="B688" s="159" t="str">
        <f>VLOOKUP(A688,Lists!A:B,2,FALSE)</f>
        <v>LBY001</v>
      </c>
      <c r="C688" s="159" t="str">
        <f>VLOOKUP(A688,Lists!A:D,4,FALSE)</f>
        <v>LBY</v>
      </c>
      <c r="D688" s="159" t="s">
        <v>639</v>
      </c>
      <c r="E688" s="159">
        <v>2</v>
      </c>
      <c r="F688" s="159" t="s">
        <v>1174</v>
      </c>
      <c r="G688" s="159" t="s">
        <v>734</v>
      </c>
      <c r="H688" s="151">
        <f t="shared" si="20"/>
        <v>2</v>
      </c>
      <c r="I688" s="162" t="s">
        <v>1173</v>
      </c>
      <c r="J688" s="159"/>
      <c r="K688" s="151" t="str">
        <f t="shared" si="21"/>
        <v>LBY001Interference into implementation of humanitarian activities</v>
      </c>
      <c r="L688" s="163">
        <v>43503</v>
      </c>
    </row>
    <row r="689" spans="1:12" ht="15.6" thickTop="1" thickBot="1" x14ac:dyDescent="0.35">
      <c r="A689" s="156" t="s">
        <v>180</v>
      </c>
      <c r="B689" s="157" t="str">
        <f>VLOOKUP(A689,Lists!A:B,2,FALSE)</f>
        <v>LBY001</v>
      </c>
      <c r="C689" s="157" t="str">
        <f>VLOOKUP(A689,Lists!A:D,4,FALSE)</f>
        <v>LBY</v>
      </c>
      <c r="D689" s="157" t="s">
        <v>640</v>
      </c>
      <c r="E689" s="157">
        <v>2</v>
      </c>
      <c r="F689" s="157" t="s">
        <v>1174</v>
      </c>
      <c r="G689" s="157" t="s">
        <v>734</v>
      </c>
      <c r="H689" s="151">
        <f t="shared" si="20"/>
        <v>2</v>
      </c>
      <c r="I689" s="161" t="s">
        <v>1173</v>
      </c>
      <c r="J689" s="157"/>
      <c r="K689" s="151" t="str">
        <f t="shared" si="21"/>
        <v>LBY001Violence against personnel, facilities and assets</v>
      </c>
      <c r="L689" s="165">
        <v>43503</v>
      </c>
    </row>
    <row r="690" spans="1:12" ht="15.6" thickTop="1" thickBot="1" x14ac:dyDescent="0.35">
      <c r="A690" s="158" t="s">
        <v>180</v>
      </c>
      <c r="B690" s="159" t="str">
        <f>VLOOKUP(A690,Lists!A:B,2,FALSE)</f>
        <v>LBY001</v>
      </c>
      <c r="C690" s="159" t="str">
        <f>VLOOKUP(A690,Lists!A:D,4,FALSE)</f>
        <v>LBY</v>
      </c>
      <c r="D690" s="159" t="s">
        <v>641</v>
      </c>
      <c r="E690" s="159">
        <v>2</v>
      </c>
      <c r="F690" s="159" t="s">
        <v>1174</v>
      </c>
      <c r="G690" s="159" t="s">
        <v>734</v>
      </c>
      <c r="H690" s="151">
        <f t="shared" si="20"/>
        <v>2</v>
      </c>
      <c r="I690" s="162" t="s">
        <v>1173</v>
      </c>
      <c r="J690" s="159"/>
      <c r="K690" s="151" t="str">
        <f t="shared" si="21"/>
        <v>LBY001Denial of existence of humanitarian needs or entitlements to assistance</v>
      </c>
      <c r="L690" s="163">
        <v>43503</v>
      </c>
    </row>
    <row r="691" spans="1:12" ht="15.6" thickTop="1" thickBot="1" x14ac:dyDescent="0.35">
      <c r="A691" s="156" t="s">
        <v>180</v>
      </c>
      <c r="B691" s="157" t="str">
        <f>VLOOKUP(A691,Lists!A:B,2,FALSE)</f>
        <v>LBY001</v>
      </c>
      <c r="C691" s="157" t="str">
        <f>VLOOKUP(A691,Lists!A:D,4,FALSE)</f>
        <v>LBY</v>
      </c>
      <c r="D691" s="157" t="s">
        <v>645</v>
      </c>
      <c r="E691" s="157">
        <v>1</v>
      </c>
      <c r="F691" s="157" t="s">
        <v>1174</v>
      </c>
      <c r="G691" s="157" t="s">
        <v>734</v>
      </c>
      <c r="H691" s="151">
        <f t="shared" si="20"/>
        <v>2</v>
      </c>
      <c r="I691" s="161" t="s">
        <v>1173</v>
      </c>
      <c r="J691" s="157"/>
      <c r="K691" s="151" t="str">
        <f t="shared" si="21"/>
        <v>LBY001Physical constraints in the environment (obstacles related to terrain, climate, lack of infrastructure, etc.)</v>
      </c>
      <c r="L691" s="165">
        <v>43503</v>
      </c>
    </row>
    <row r="692" spans="1:12" ht="15.6" thickTop="1" thickBot="1" x14ac:dyDescent="0.35">
      <c r="A692" s="158" t="s">
        <v>180</v>
      </c>
      <c r="B692" s="159" t="str">
        <f>VLOOKUP(A692,Lists!A:B,2,FALSE)</f>
        <v>LBY001</v>
      </c>
      <c r="C692" s="159" t="str">
        <f>VLOOKUP(A692,Lists!A:D,4,FALSE)</f>
        <v>LBY</v>
      </c>
      <c r="D692" s="159" t="s">
        <v>644</v>
      </c>
      <c r="E692" s="159">
        <v>2</v>
      </c>
      <c r="F692" s="159" t="s">
        <v>1174</v>
      </c>
      <c r="G692" s="159" t="s">
        <v>734</v>
      </c>
      <c r="H692" s="151">
        <f t="shared" si="20"/>
        <v>2</v>
      </c>
      <c r="I692" s="162" t="s">
        <v>1173</v>
      </c>
      <c r="J692" s="159"/>
      <c r="K692" s="151" t="str">
        <f t="shared" si="21"/>
        <v xml:space="preserve">LBY001Presence of mines and improvised explosive devices </v>
      </c>
      <c r="L692" s="163">
        <v>43503</v>
      </c>
    </row>
    <row r="693" spans="1:12" ht="15.6" thickTop="1" thickBot="1" x14ac:dyDescent="0.35">
      <c r="A693" s="156" t="s">
        <v>180</v>
      </c>
      <c r="B693" s="157" t="str">
        <f>VLOOKUP(A693,Lists!A:B,2,FALSE)</f>
        <v>LBY001</v>
      </c>
      <c r="C693" s="157" t="str">
        <f>VLOOKUP(A693,Lists!A:D,4,FALSE)</f>
        <v>LBY</v>
      </c>
      <c r="D693" s="157" t="s">
        <v>643</v>
      </c>
      <c r="E693" s="157">
        <v>3</v>
      </c>
      <c r="F693" s="157" t="s">
        <v>1174</v>
      </c>
      <c r="G693" s="157" t="s">
        <v>734</v>
      </c>
      <c r="H693" s="151">
        <f t="shared" ref="H693:H754" si="22">IF(G693="Low",3,IF(G693="Medium",2,IF(G693="High",1,FALSE)))</f>
        <v>2</v>
      </c>
      <c r="I693" s="161" t="s">
        <v>1173</v>
      </c>
      <c r="J693" s="157"/>
      <c r="K693" s="151" t="str">
        <f t="shared" ref="K693:K754" si="23">B693&amp;""&amp;D693</f>
        <v>LBY001Ongoing insecurity/hostilities affecting humanitarian assistance</v>
      </c>
      <c r="L693" s="165">
        <v>43503</v>
      </c>
    </row>
    <row r="694" spans="1:12" ht="15.6" thickTop="1" thickBot="1" x14ac:dyDescent="0.35">
      <c r="A694" s="158" t="s">
        <v>180</v>
      </c>
      <c r="B694" s="159" t="str">
        <f>VLOOKUP(A694,Lists!A:B,2,FALSE)</f>
        <v>LBY001</v>
      </c>
      <c r="C694" s="159" t="str">
        <f>VLOOKUP(A694,Lists!A:D,4,FALSE)</f>
        <v>LBY</v>
      </c>
      <c r="D694" s="159" t="s">
        <v>642</v>
      </c>
      <c r="E694" s="159">
        <v>2</v>
      </c>
      <c r="F694" s="159" t="s">
        <v>1174</v>
      </c>
      <c r="G694" s="159" t="s">
        <v>734</v>
      </c>
      <c r="H694" s="151">
        <f t="shared" si="22"/>
        <v>2</v>
      </c>
      <c r="I694" s="162" t="s">
        <v>1173</v>
      </c>
      <c r="J694" s="159"/>
      <c r="K694" s="151" t="str">
        <f t="shared" si="23"/>
        <v>LBY001Restriction and obstruction of access to services and assistance</v>
      </c>
      <c r="L694" s="163">
        <v>43503</v>
      </c>
    </row>
    <row r="695" spans="1:12" ht="15.6" thickTop="1" thickBot="1" x14ac:dyDescent="0.35">
      <c r="A695" s="156" t="s">
        <v>1317</v>
      </c>
      <c r="B695" s="157" t="str">
        <f>VLOOKUP(A695,Lists!A:B,2,FALSE)</f>
        <v>LBY002</v>
      </c>
      <c r="C695" s="157" t="str">
        <f>VLOOKUP(A695,Lists!A:D,4,FALSE)</f>
        <v>LBY</v>
      </c>
      <c r="D695" s="157" t="s">
        <v>637</v>
      </c>
      <c r="E695" s="157">
        <v>1</v>
      </c>
      <c r="F695" s="157" t="s">
        <v>1174</v>
      </c>
      <c r="G695" s="157" t="s">
        <v>734</v>
      </c>
      <c r="H695" s="151">
        <f t="shared" si="22"/>
        <v>2</v>
      </c>
      <c r="I695" s="161" t="s">
        <v>1173</v>
      </c>
      <c r="J695" s="157"/>
      <c r="K695" s="151" t="str">
        <f t="shared" si="23"/>
        <v>LBY002Impediments to entry into country (bureaucratic and administrative)</v>
      </c>
      <c r="L695" s="165">
        <v>43503</v>
      </c>
    </row>
    <row r="696" spans="1:12" ht="15.6" thickTop="1" thickBot="1" x14ac:dyDescent="0.35">
      <c r="A696" s="158" t="s">
        <v>1317</v>
      </c>
      <c r="B696" s="159" t="str">
        <f>VLOOKUP(A696,Lists!A:B,2,FALSE)</f>
        <v>LBY002</v>
      </c>
      <c r="C696" s="159" t="str">
        <f>VLOOKUP(A696,Lists!A:D,4,FALSE)</f>
        <v>LBY</v>
      </c>
      <c r="D696" s="159" t="s">
        <v>638</v>
      </c>
      <c r="E696" s="159">
        <v>2</v>
      </c>
      <c r="F696" s="159" t="s">
        <v>1174</v>
      </c>
      <c r="G696" s="159" t="s">
        <v>734</v>
      </c>
      <c r="H696" s="151">
        <f t="shared" si="22"/>
        <v>2</v>
      </c>
      <c r="I696" s="162" t="s">
        <v>1173</v>
      </c>
      <c r="J696" s="159"/>
      <c r="K696" s="151" t="str">
        <f t="shared" si="23"/>
        <v>LBY002Restriction of movement (impediments to freedom of movement and/or administrative restrictions)</v>
      </c>
      <c r="L696" s="163">
        <v>43503</v>
      </c>
    </row>
    <row r="697" spans="1:12" ht="15.6" thickTop="1" thickBot="1" x14ac:dyDescent="0.35">
      <c r="A697" s="156" t="s">
        <v>1317</v>
      </c>
      <c r="B697" s="157" t="str">
        <f>VLOOKUP(A697,Lists!A:B,2,FALSE)</f>
        <v>LBY002</v>
      </c>
      <c r="C697" s="157" t="str">
        <f>VLOOKUP(A697,Lists!A:D,4,FALSE)</f>
        <v>LBY</v>
      </c>
      <c r="D697" s="157" t="s">
        <v>639</v>
      </c>
      <c r="E697" s="157">
        <v>2</v>
      </c>
      <c r="F697" s="157" t="s">
        <v>1174</v>
      </c>
      <c r="G697" s="157" t="s">
        <v>734</v>
      </c>
      <c r="H697" s="151">
        <f t="shared" si="22"/>
        <v>2</v>
      </c>
      <c r="I697" s="161" t="s">
        <v>1173</v>
      </c>
      <c r="J697" s="157"/>
      <c r="K697" s="151" t="str">
        <f t="shared" si="23"/>
        <v>LBY002Interference into implementation of humanitarian activities</v>
      </c>
      <c r="L697" s="165">
        <v>43503</v>
      </c>
    </row>
    <row r="698" spans="1:12" ht="15.6" thickTop="1" thickBot="1" x14ac:dyDescent="0.35">
      <c r="A698" s="158" t="s">
        <v>1317</v>
      </c>
      <c r="B698" s="159" t="str">
        <f>VLOOKUP(A698,Lists!A:B,2,FALSE)</f>
        <v>LBY002</v>
      </c>
      <c r="C698" s="159" t="str">
        <f>VLOOKUP(A698,Lists!A:D,4,FALSE)</f>
        <v>LBY</v>
      </c>
      <c r="D698" s="159" t="s">
        <v>640</v>
      </c>
      <c r="E698" s="159">
        <v>2</v>
      </c>
      <c r="F698" s="159" t="s">
        <v>1174</v>
      </c>
      <c r="G698" s="159" t="s">
        <v>734</v>
      </c>
      <c r="H698" s="151">
        <f t="shared" si="22"/>
        <v>2</v>
      </c>
      <c r="I698" s="162" t="s">
        <v>1173</v>
      </c>
      <c r="J698" s="159"/>
      <c r="K698" s="151" t="str">
        <f t="shared" si="23"/>
        <v>LBY002Violence against personnel, facilities and assets</v>
      </c>
      <c r="L698" s="163">
        <v>43503</v>
      </c>
    </row>
    <row r="699" spans="1:12" ht="15.6" thickTop="1" thickBot="1" x14ac:dyDescent="0.35">
      <c r="A699" s="156" t="s">
        <v>1317</v>
      </c>
      <c r="B699" s="157" t="str">
        <f>VLOOKUP(A699,Lists!A:B,2,FALSE)</f>
        <v>LBY002</v>
      </c>
      <c r="C699" s="157" t="str">
        <f>VLOOKUP(A699,Lists!A:D,4,FALSE)</f>
        <v>LBY</v>
      </c>
      <c r="D699" s="157" t="s">
        <v>641</v>
      </c>
      <c r="E699" s="157">
        <v>2</v>
      </c>
      <c r="F699" s="157" t="s">
        <v>1174</v>
      </c>
      <c r="G699" s="157" t="s">
        <v>734</v>
      </c>
      <c r="H699" s="151">
        <f t="shared" si="22"/>
        <v>2</v>
      </c>
      <c r="I699" s="161" t="s">
        <v>1173</v>
      </c>
      <c r="J699" s="157"/>
      <c r="K699" s="151" t="str">
        <f t="shared" si="23"/>
        <v>LBY002Denial of existence of humanitarian needs or entitlements to assistance</v>
      </c>
      <c r="L699" s="165">
        <v>43503</v>
      </c>
    </row>
    <row r="700" spans="1:12" ht="15.6" thickTop="1" thickBot="1" x14ac:dyDescent="0.35">
      <c r="A700" s="158" t="s">
        <v>1317</v>
      </c>
      <c r="B700" s="159" t="str">
        <f>VLOOKUP(A700,Lists!A:B,2,FALSE)</f>
        <v>LBY002</v>
      </c>
      <c r="C700" s="159" t="str">
        <f>VLOOKUP(A700,Lists!A:D,4,FALSE)</f>
        <v>LBY</v>
      </c>
      <c r="D700" s="159" t="s">
        <v>645</v>
      </c>
      <c r="E700" s="159">
        <v>1</v>
      </c>
      <c r="F700" s="159" t="s">
        <v>1174</v>
      </c>
      <c r="G700" s="159" t="s">
        <v>734</v>
      </c>
      <c r="H700" s="151">
        <f t="shared" si="22"/>
        <v>2</v>
      </c>
      <c r="I700" s="162" t="s">
        <v>1173</v>
      </c>
      <c r="J700" s="159"/>
      <c r="K700" s="151" t="str">
        <f t="shared" si="23"/>
        <v>LBY002Physical constraints in the environment (obstacles related to terrain, climate, lack of infrastructure, etc.)</v>
      </c>
      <c r="L700" s="163">
        <v>43503</v>
      </c>
    </row>
    <row r="701" spans="1:12" ht="15.6" thickTop="1" thickBot="1" x14ac:dyDescent="0.35">
      <c r="A701" s="156" t="s">
        <v>1317</v>
      </c>
      <c r="B701" s="157" t="str">
        <f>VLOOKUP(A701,Lists!A:B,2,FALSE)</f>
        <v>LBY002</v>
      </c>
      <c r="C701" s="157" t="str">
        <f>VLOOKUP(A701,Lists!A:D,4,FALSE)</f>
        <v>LBY</v>
      </c>
      <c r="D701" s="157" t="s">
        <v>644</v>
      </c>
      <c r="E701" s="157">
        <v>2</v>
      </c>
      <c r="F701" s="157" t="s">
        <v>1174</v>
      </c>
      <c r="G701" s="157" t="s">
        <v>734</v>
      </c>
      <c r="H701" s="151">
        <f t="shared" si="22"/>
        <v>2</v>
      </c>
      <c r="I701" s="161" t="s">
        <v>1173</v>
      </c>
      <c r="J701" s="157"/>
      <c r="K701" s="151" t="str">
        <f t="shared" si="23"/>
        <v xml:space="preserve">LBY002Presence of mines and improvised explosive devices </v>
      </c>
      <c r="L701" s="165">
        <v>43503</v>
      </c>
    </row>
    <row r="702" spans="1:12" ht="15.6" thickTop="1" thickBot="1" x14ac:dyDescent="0.35">
      <c r="A702" s="158" t="s">
        <v>1317</v>
      </c>
      <c r="B702" s="159" t="str">
        <f>VLOOKUP(A702,Lists!A:B,2,FALSE)</f>
        <v>LBY002</v>
      </c>
      <c r="C702" s="159" t="str">
        <f>VLOOKUP(A702,Lists!A:D,4,FALSE)</f>
        <v>LBY</v>
      </c>
      <c r="D702" s="159" t="s">
        <v>643</v>
      </c>
      <c r="E702" s="159">
        <v>3</v>
      </c>
      <c r="F702" s="159" t="s">
        <v>1174</v>
      </c>
      <c r="G702" s="159" t="s">
        <v>734</v>
      </c>
      <c r="H702" s="151">
        <f t="shared" si="22"/>
        <v>2</v>
      </c>
      <c r="I702" s="162" t="s">
        <v>1173</v>
      </c>
      <c r="J702" s="159"/>
      <c r="K702" s="151" t="str">
        <f t="shared" si="23"/>
        <v>LBY002Ongoing insecurity/hostilities affecting humanitarian assistance</v>
      </c>
      <c r="L702" s="163">
        <v>43503</v>
      </c>
    </row>
    <row r="703" spans="1:12" ht="15.6" thickTop="1" thickBot="1" x14ac:dyDescent="0.35">
      <c r="A703" s="156" t="s">
        <v>1317</v>
      </c>
      <c r="B703" s="157" t="str">
        <f>VLOOKUP(A703,Lists!A:B,2,FALSE)</f>
        <v>LBY002</v>
      </c>
      <c r="C703" s="157" t="str">
        <f>VLOOKUP(A703,Lists!A:D,4,FALSE)</f>
        <v>LBY</v>
      </c>
      <c r="D703" s="157" t="s">
        <v>642</v>
      </c>
      <c r="E703" s="157">
        <v>2</v>
      </c>
      <c r="F703" s="157" t="s">
        <v>1174</v>
      </c>
      <c r="G703" s="157" t="s">
        <v>734</v>
      </c>
      <c r="H703" s="151">
        <f t="shared" si="22"/>
        <v>2</v>
      </c>
      <c r="I703" s="161" t="s">
        <v>1173</v>
      </c>
      <c r="J703" s="157"/>
      <c r="K703" s="151" t="str">
        <f t="shared" si="23"/>
        <v>LBY002Restriction and obstruction of access to services and assistance</v>
      </c>
      <c r="L703" s="165">
        <v>43503</v>
      </c>
    </row>
    <row r="704" spans="1:12" ht="15.6" thickTop="1" thickBot="1" x14ac:dyDescent="0.35">
      <c r="A704" s="158" t="s">
        <v>1400</v>
      </c>
      <c r="B704" s="159" t="str">
        <f>VLOOKUP(A704,Lists!A:B,2,FALSE)</f>
        <v>JOR002</v>
      </c>
      <c r="C704" s="159" t="str">
        <f>VLOOKUP(A704,Lists!A:D,4,FALSE)</f>
        <v>JOR</v>
      </c>
      <c r="D704" s="159" t="s">
        <v>785</v>
      </c>
      <c r="E704" s="159">
        <v>11087824</v>
      </c>
      <c r="F704" s="159" t="s">
        <v>1403</v>
      </c>
      <c r="G704" s="159" t="s">
        <v>735</v>
      </c>
      <c r="H704" s="151">
        <f t="shared" si="22"/>
        <v>1</v>
      </c>
      <c r="I704" s="162" t="s">
        <v>1409</v>
      </c>
      <c r="J704" s="159" t="s">
        <v>1417</v>
      </c>
      <c r="K704" s="151" t="str">
        <f t="shared" si="23"/>
        <v>JOR002Total population in country</v>
      </c>
      <c r="L704" s="163">
        <v>43503</v>
      </c>
    </row>
    <row r="705" spans="1:12" ht="15.6" thickTop="1" thickBot="1" x14ac:dyDescent="0.35">
      <c r="A705" s="156" t="s">
        <v>1400</v>
      </c>
      <c r="B705" s="157" t="str">
        <f>VLOOKUP(A705,Lists!A:B,2,FALSE)</f>
        <v>JOR002</v>
      </c>
      <c r="C705" s="157" t="str">
        <f>VLOOKUP(A705,Lists!A:D,4,FALSE)</f>
        <v>JOR</v>
      </c>
      <c r="D705" s="157" t="s">
        <v>455</v>
      </c>
      <c r="E705" s="157">
        <v>40463</v>
      </c>
      <c r="F705" s="157" t="s">
        <v>1404</v>
      </c>
      <c r="G705" s="157" t="s">
        <v>734</v>
      </c>
      <c r="H705" s="151">
        <f t="shared" si="22"/>
        <v>2</v>
      </c>
      <c r="I705" s="161" t="s">
        <v>1410</v>
      </c>
      <c r="J705" s="157" t="s">
        <v>1418</v>
      </c>
      <c r="K705" s="151" t="str">
        <f t="shared" si="23"/>
        <v>JOR002Landmass affected by disaster</v>
      </c>
      <c r="L705" s="165">
        <v>43503</v>
      </c>
    </row>
    <row r="706" spans="1:12" ht="15.6" thickTop="1" thickBot="1" x14ac:dyDescent="0.35">
      <c r="A706" s="158" t="s">
        <v>1400</v>
      </c>
      <c r="B706" s="159" t="str">
        <f>VLOOKUP(A706,Lists!A:B,2,FALSE)</f>
        <v>JOR002</v>
      </c>
      <c r="C706" s="159" t="str">
        <f>VLOOKUP(A706,Lists!A:D,4,FALSE)</f>
        <v>JOR</v>
      </c>
      <c r="D706" s="159" t="s">
        <v>740</v>
      </c>
      <c r="E706" s="159">
        <v>8905995</v>
      </c>
      <c r="F706" s="159" t="s">
        <v>1405</v>
      </c>
      <c r="G706" s="159" t="s">
        <v>734</v>
      </c>
      <c r="H706" s="151">
        <f t="shared" si="22"/>
        <v>2</v>
      </c>
      <c r="I706" s="162" t="s">
        <v>1411</v>
      </c>
      <c r="J706" s="159" t="s">
        <v>1419</v>
      </c>
      <c r="K706" s="151" t="str">
        <f t="shared" si="23"/>
        <v>JOR002People exposed</v>
      </c>
      <c r="L706" s="163">
        <v>43503</v>
      </c>
    </row>
    <row r="707" spans="1:12" ht="15.6" thickTop="1" thickBot="1" x14ac:dyDescent="0.35">
      <c r="A707" s="156" t="s">
        <v>1400</v>
      </c>
      <c r="B707" s="157" t="str">
        <f>VLOOKUP(A707,Lists!A:B,2,FALSE)</f>
        <v>JOR002</v>
      </c>
      <c r="C707" s="157" t="str">
        <f>VLOOKUP(A707,Lists!A:D,4,FALSE)</f>
        <v>JOR</v>
      </c>
      <c r="D707" s="157" t="s">
        <v>742</v>
      </c>
      <c r="E707" s="157">
        <v>688898</v>
      </c>
      <c r="F707" s="157" t="s">
        <v>1406</v>
      </c>
      <c r="G707" s="157" t="s">
        <v>734</v>
      </c>
      <c r="H707" s="151">
        <f t="shared" si="22"/>
        <v>2</v>
      </c>
      <c r="I707" s="161" t="s">
        <v>1412</v>
      </c>
      <c r="J707" s="157" t="s">
        <v>1420</v>
      </c>
      <c r="K707" s="151" t="str">
        <f t="shared" si="23"/>
        <v>JOR002People affected by the crisis</v>
      </c>
      <c r="L707" s="165">
        <v>43503</v>
      </c>
    </row>
    <row r="708" spans="1:12" ht="15.6" thickTop="1" thickBot="1" x14ac:dyDescent="0.35">
      <c r="A708" s="158" t="s">
        <v>1400</v>
      </c>
      <c r="B708" s="159" t="str">
        <f>VLOOKUP(A708,Lists!A:B,2,FALSE)</f>
        <v>JOR002</v>
      </c>
      <c r="C708" s="159" t="str">
        <f>VLOOKUP(A708,Lists!A:D,4,FALSE)</f>
        <v>JOR</v>
      </c>
      <c r="D708" s="159" t="s">
        <v>470</v>
      </c>
      <c r="E708" s="159">
        <v>688898</v>
      </c>
      <c r="F708" s="159" t="s">
        <v>1406</v>
      </c>
      <c r="G708" s="159" t="s">
        <v>735</v>
      </c>
      <c r="H708" s="151">
        <f t="shared" si="22"/>
        <v>1</v>
      </c>
      <c r="I708" s="162" t="s">
        <v>1412</v>
      </c>
      <c r="J708" s="159" t="s">
        <v>1420</v>
      </c>
      <c r="K708" s="151" t="str">
        <f t="shared" si="23"/>
        <v>JOR002Total # of crisis related displaced people</v>
      </c>
      <c r="L708" s="163">
        <v>43503</v>
      </c>
    </row>
    <row r="709" spans="1:12" ht="15.6" thickTop="1" thickBot="1" x14ac:dyDescent="0.35">
      <c r="A709" s="156" t="s">
        <v>1400</v>
      </c>
      <c r="B709" s="157" t="str">
        <f>VLOOKUP(A709,Lists!A:B,2,FALSE)</f>
        <v>JOR002</v>
      </c>
      <c r="C709" s="157" t="str">
        <f>VLOOKUP(A709,Lists!A:D,4,FALSE)</f>
        <v>JOR</v>
      </c>
      <c r="D709" s="157" t="s">
        <v>743</v>
      </c>
      <c r="E709" s="157">
        <v>0</v>
      </c>
      <c r="F709" s="157" t="s">
        <v>1407</v>
      </c>
      <c r="G709" s="157" t="s">
        <v>734</v>
      </c>
      <c r="H709" s="151">
        <f t="shared" si="22"/>
        <v>2</v>
      </c>
      <c r="I709" s="161" t="s">
        <v>1413</v>
      </c>
      <c r="J709" s="157"/>
      <c r="K709" s="151" t="str">
        <f t="shared" si="23"/>
        <v>JOR002Crisis related Injuries</v>
      </c>
      <c r="L709" s="165">
        <v>43503</v>
      </c>
    </row>
    <row r="710" spans="1:12" ht="15.6" thickTop="1" thickBot="1" x14ac:dyDescent="0.35">
      <c r="A710" s="158" t="s">
        <v>1400</v>
      </c>
      <c r="B710" s="159" t="str">
        <f>VLOOKUP(A710,Lists!A:B,2,FALSE)</f>
        <v>JOR002</v>
      </c>
      <c r="C710" s="159" t="str">
        <f>VLOOKUP(A710,Lists!A:D,4,FALSE)</f>
        <v>JOR</v>
      </c>
      <c r="D710" s="159" t="s">
        <v>661</v>
      </c>
      <c r="E710" s="159" t="s">
        <v>445</v>
      </c>
      <c r="F710" s="159"/>
      <c r="G710" s="159" t="s">
        <v>733</v>
      </c>
      <c r="H710" s="151">
        <f t="shared" si="22"/>
        <v>3</v>
      </c>
      <c r="I710" s="162"/>
      <c r="J710" s="159" t="s">
        <v>1421</v>
      </c>
      <c r="K710" s="151" t="str">
        <f t="shared" si="23"/>
        <v>JOR002Total # of illness cases reported</v>
      </c>
      <c r="L710" s="163">
        <v>43503</v>
      </c>
    </row>
    <row r="711" spans="1:12" ht="15.6" thickTop="1" thickBot="1" x14ac:dyDescent="0.35">
      <c r="A711" s="156" t="s">
        <v>1400</v>
      </c>
      <c r="B711" s="157" t="str">
        <f>VLOOKUP(A711,Lists!A:B,2,FALSE)</f>
        <v>JOR002</v>
      </c>
      <c r="C711" s="157" t="str">
        <f>VLOOKUP(A711,Lists!A:D,4,FALSE)</f>
        <v>JOR</v>
      </c>
      <c r="D711" s="157" t="s">
        <v>663</v>
      </c>
      <c r="E711" s="157">
        <v>0</v>
      </c>
      <c r="F711" s="157" t="s">
        <v>1407</v>
      </c>
      <c r="G711" s="157" t="s">
        <v>734</v>
      </c>
      <c r="H711" s="151">
        <f t="shared" si="22"/>
        <v>2</v>
      </c>
      <c r="I711" s="161" t="s">
        <v>1413</v>
      </c>
      <c r="J711" s="157"/>
      <c r="K711" s="151" t="str">
        <f t="shared" si="23"/>
        <v>JOR002Crisis related fatalities</v>
      </c>
      <c r="L711" s="165">
        <v>43503</v>
      </c>
    </row>
    <row r="712" spans="1:12" ht="15.6" thickTop="1" thickBot="1" x14ac:dyDescent="0.35">
      <c r="A712" s="158" t="s">
        <v>1400</v>
      </c>
      <c r="B712" s="159" t="str">
        <f>VLOOKUP(A712,Lists!A:B,2,FALSE)</f>
        <v>JOR002</v>
      </c>
      <c r="C712" s="159" t="str">
        <f>VLOOKUP(A712,Lists!A:D,4,FALSE)</f>
        <v>JOR</v>
      </c>
      <c r="D712" s="159" t="s">
        <v>459</v>
      </c>
      <c r="E712" s="159">
        <v>0</v>
      </c>
      <c r="F712" s="159"/>
      <c r="G712" s="159" t="s">
        <v>734</v>
      </c>
      <c r="H712" s="151">
        <f t="shared" si="22"/>
        <v>2</v>
      </c>
      <c r="I712" s="162"/>
      <c r="J712" s="159"/>
      <c r="K712" s="151" t="str">
        <f t="shared" si="23"/>
        <v>JOR002Building partially damaged</v>
      </c>
      <c r="L712" s="163">
        <v>43503</v>
      </c>
    </row>
    <row r="713" spans="1:12" ht="15.6" thickTop="1" thickBot="1" x14ac:dyDescent="0.35">
      <c r="A713" s="156" t="s">
        <v>1400</v>
      </c>
      <c r="B713" s="157" t="str">
        <f>VLOOKUP(A713,Lists!A:B,2,FALSE)</f>
        <v>JOR002</v>
      </c>
      <c r="C713" s="157" t="str">
        <f>VLOOKUP(A713,Lists!A:D,4,FALSE)</f>
        <v>JOR</v>
      </c>
      <c r="D713" s="157" t="s">
        <v>460</v>
      </c>
      <c r="E713" s="157">
        <v>0</v>
      </c>
      <c r="F713" s="157"/>
      <c r="G713" s="157" t="s">
        <v>734</v>
      </c>
      <c r="H713" s="151">
        <f t="shared" si="22"/>
        <v>2</v>
      </c>
      <c r="I713" s="161"/>
      <c r="J713" s="157"/>
      <c r="K713" s="151" t="str">
        <f t="shared" si="23"/>
        <v>JOR002Building totally damaged</v>
      </c>
      <c r="L713" s="165">
        <v>43503</v>
      </c>
    </row>
    <row r="714" spans="1:12" ht="15.6" thickTop="1" thickBot="1" x14ac:dyDescent="0.35">
      <c r="A714" s="158" t="s">
        <v>1400</v>
      </c>
      <c r="B714" s="159" t="str">
        <f>VLOOKUP(A714,Lists!A:B,2,FALSE)</f>
        <v>JOR002</v>
      </c>
      <c r="C714" s="159" t="str">
        <f>VLOOKUP(A714,Lists!A:D,4,FALSE)</f>
        <v>JOR</v>
      </c>
      <c r="D714" s="159" t="s">
        <v>745</v>
      </c>
      <c r="E714" s="159" t="s">
        <v>445</v>
      </c>
      <c r="F714" s="159"/>
      <c r="G714" s="159" t="s">
        <v>733</v>
      </c>
      <c r="H714" s="151">
        <f t="shared" si="22"/>
        <v>3</v>
      </c>
      <c r="I714" s="162"/>
      <c r="J714" s="159" t="s">
        <v>1421</v>
      </c>
      <c r="K714" s="151" t="str">
        <f t="shared" si="23"/>
        <v>JOR002Economic Losses</v>
      </c>
      <c r="L714" s="163">
        <v>43503</v>
      </c>
    </row>
    <row r="715" spans="1:12" ht="15.6" thickTop="1" thickBot="1" x14ac:dyDescent="0.35">
      <c r="A715" s="156" t="s">
        <v>1400</v>
      </c>
      <c r="B715" s="157" t="str">
        <f>VLOOKUP(A715,Lists!A:B,2,FALSE)</f>
        <v>JOR002</v>
      </c>
      <c r="C715" s="157" t="str">
        <f>VLOOKUP(A715,Lists!A:D,4,FALSE)</f>
        <v>JOR</v>
      </c>
      <c r="D715" s="157" t="s">
        <v>755</v>
      </c>
      <c r="E715" s="157">
        <v>688898</v>
      </c>
      <c r="F715" s="157" t="s">
        <v>1406</v>
      </c>
      <c r="G715" s="157" t="s">
        <v>734</v>
      </c>
      <c r="H715" s="151">
        <f t="shared" si="22"/>
        <v>2</v>
      </c>
      <c r="I715" s="161" t="s">
        <v>1414</v>
      </c>
      <c r="J715" s="157" t="s">
        <v>1422</v>
      </c>
      <c r="K715" s="151" t="str">
        <f t="shared" si="23"/>
        <v>JOR002People in Need</v>
      </c>
      <c r="L715" s="165">
        <v>43503</v>
      </c>
    </row>
    <row r="716" spans="1:12" ht="15.6" thickTop="1" thickBot="1" x14ac:dyDescent="0.35">
      <c r="A716" s="158" t="s">
        <v>1400</v>
      </c>
      <c r="B716" s="159" t="str">
        <f>VLOOKUP(A716,Lists!A:B,2,FALSE)</f>
        <v>JOR002</v>
      </c>
      <c r="C716" s="159" t="str">
        <f>VLOOKUP(A716,Lists!A:D,4,FALSE)</f>
        <v>JOR</v>
      </c>
      <c r="D716" s="159" t="s">
        <v>761</v>
      </c>
      <c r="E716" s="159">
        <v>117113</v>
      </c>
      <c r="F716" s="159" t="s">
        <v>1084</v>
      </c>
      <c r="G716" s="159" t="s">
        <v>734</v>
      </c>
      <c r="H716" s="151">
        <f t="shared" si="22"/>
        <v>2</v>
      </c>
      <c r="I716" s="162" t="s">
        <v>1415</v>
      </c>
      <c r="J716" s="159" t="s">
        <v>1423</v>
      </c>
      <c r="K716" s="151" t="str">
        <f t="shared" si="23"/>
        <v>JOR002People facing minimal humanitarian needs (level 1)</v>
      </c>
      <c r="L716" s="163">
        <v>43503</v>
      </c>
    </row>
    <row r="717" spans="1:12" ht="15.6" thickTop="1" thickBot="1" x14ac:dyDescent="0.35">
      <c r="A717" s="156" t="s">
        <v>1400</v>
      </c>
      <c r="B717" s="157" t="str">
        <f>VLOOKUP(A717,Lists!A:B,2,FALSE)</f>
        <v>JOR002</v>
      </c>
      <c r="C717" s="157" t="str">
        <f>VLOOKUP(A717,Lists!A:D,4,FALSE)</f>
        <v>JOR</v>
      </c>
      <c r="D717" s="157" t="s">
        <v>760</v>
      </c>
      <c r="E717" s="157">
        <v>571785</v>
      </c>
      <c r="F717" s="157" t="s">
        <v>1084</v>
      </c>
      <c r="G717" s="157" t="s">
        <v>734</v>
      </c>
      <c r="H717" s="151">
        <f t="shared" si="22"/>
        <v>2</v>
      </c>
      <c r="I717" s="161" t="s">
        <v>1415</v>
      </c>
      <c r="J717" s="157" t="s">
        <v>1424</v>
      </c>
      <c r="K717" s="151" t="str">
        <f t="shared" si="23"/>
        <v>JOR002People facing stressed humanitarian needs (level 2)</v>
      </c>
      <c r="L717" s="165">
        <v>43503</v>
      </c>
    </row>
    <row r="718" spans="1:12" ht="15.6" thickTop="1" thickBot="1" x14ac:dyDescent="0.35">
      <c r="A718" s="158" t="s">
        <v>1400</v>
      </c>
      <c r="B718" s="159" t="str">
        <f>VLOOKUP(A718,Lists!A:B,2,FALSE)</f>
        <v>JOR002</v>
      </c>
      <c r="C718" s="159" t="str">
        <f>VLOOKUP(A718,Lists!A:D,4,FALSE)</f>
        <v>JOR</v>
      </c>
      <c r="D718" s="159" t="s">
        <v>763</v>
      </c>
      <c r="E718" s="159">
        <v>0</v>
      </c>
      <c r="F718" s="159"/>
      <c r="G718" s="159" t="s">
        <v>734</v>
      </c>
      <c r="H718" s="151">
        <f t="shared" si="22"/>
        <v>2</v>
      </c>
      <c r="I718" s="162"/>
      <c r="J718" s="159"/>
      <c r="K718" s="151" t="str">
        <f t="shared" si="23"/>
        <v>JOR002People  facing moderate humanitarian needs (level 3)</v>
      </c>
      <c r="L718" s="163">
        <v>43503</v>
      </c>
    </row>
    <row r="719" spans="1:12" ht="15.6" thickTop="1" thickBot="1" x14ac:dyDescent="0.35">
      <c r="A719" s="156" t="s">
        <v>1400</v>
      </c>
      <c r="B719" s="157" t="str">
        <f>VLOOKUP(A719,Lists!A:B,2,FALSE)</f>
        <v>JOR002</v>
      </c>
      <c r="C719" s="157" t="str">
        <f>VLOOKUP(A719,Lists!A:D,4,FALSE)</f>
        <v>JOR</v>
      </c>
      <c r="D719" s="157" t="s">
        <v>765</v>
      </c>
      <c r="E719" s="157">
        <v>0</v>
      </c>
      <c r="F719" s="157"/>
      <c r="G719" s="157" t="s">
        <v>734</v>
      </c>
      <c r="H719" s="151">
        <f t="shared" si="22"/>
        <v>2</v>
      </c>
      <c r="I719" s="161"/>
      <c r="J719" s="157"/>
      <c r="K719" s="151" t="str">
        <f t="shared" si="23"/>
        <v>JOR002People facing severe humanitarian needs (level 4)</v>
      </c>
      <c r="L719" s="165">
        <v>43503</v>
      </c>
    </row>
    <row r="720" spans="1:12" ht="15.6" thickTop="1" thickBot="1" x14ac:dyDescent="0.35">
      <c r="A720" s="158" t="s">
        <v>1400</v>
      </c>
      <c r="B720" s="159" t="str">
        <f>VLOOKUP(A720,Lists!A:B,2,FALSE)</f>
        <v>JOR002</v>
      </c>
      <c r="C720" s="159" t="str">
        <f>VLOOKUP(A720,Lists!A:D,4,FALSE)</f>
        <v>JOR</v>
      </c>
      <c r="D720" s="159" t="s">
        <v>766</v>
      </c>
      <c r="E720" s="159">
        <v>0</v>
      </c>
      <c r="F720" s="159"/>
      <c r="G720" s="159" t="s">
        <v>734</v>
      </c>
      <c r="H720" s="151">
        <f t="shared" si="22"/>
        <v>2</v>
      </c>
      <c r="I720" s="162"/>
      <c r="J720" s="159"/>
      <c r="K720" s="151" t="str">
        <f t="shared" si="23"/>
        <v>JOR002People facing extreme humanitarian needs (level 5)</v>
      </c>
      <c r="L720" s="163">
        <v>43503</v>
      </c>
    </row>
    <row r="721" spans="1:12" ht="15.6" thickTop="1" thickBot="1" x14ac:dyDescent="0.35">
      <c r="A721" s="156" t="s">
        <v>1400</v>
      </c>
      <c r="B721" s="157" t="str">
        <f>VLOOKUP(A721,Lists!A:B,2,FALSE)</f>
        <v>JOR002</v>
      </c>
      <c r="C721" s="157" t="str">
        <f>VLOOKUP(A721,Lists!A:D,4,FALSE)</f>
        <v>JOR</v>
      </c>
      <c r="D721" s="157" t="s">
        <v>768</v>
      </c>
      <c r="E721" s="157">
        <v>0</v>
      </c>
      <c r="F721" s="157" t="s">
        <v>1407</v>
      </c>
      <c r="G721" s="157" t="s">
        <v>734</v>
      </c>
      <c r="H721" s="151">
        <f t="shared" si="22"/>
        <v>2</v>
      </c>
      <c r="I721" s="161" t="s">
        <v>1413</v>
      </c>
      <c r="J721" s="157"/>
      <c r="K721" s="151" t="str">
        <f t="shared" si="23"/>
        <v>JOR002People killed in all crises</v>
      </c>
      <c r="L721" s="165">
        <v>43503</v>
      </c>
    </row>
    <row r="722" spans="1:12" ht="15.6" thickTop="1" thickBot="1" x14ac:dyDescent="0.35">
      <c r="A722" s="158" t="s">
        <v>1400</v>
      </c>
      <c r="B722" s="159" t="str">
        <f>VLOOKUP(A722,Lists!A:B,2,FALSE)</f>
        <v>JOR002</v>
      </c>
      <c r="C722" s="159" t="str">
        <f>VLOOKUP(A722,Lists!A:D,4,FALSE)</f>
        <v>JOR</v>
      </c>
      <c r="D722" s="159" t="s">
        <v>680</v>
      </c>
      <c r="E722" s="159">
        <v>2</v>
      </c>
      <c r="F722" s="159"/>
      <c r="G722" s="159" t="s">
        <v>735</v>
      </c>
      <c r="H722" s="151">
        <f t="shared" si="22"/>
        <v>1</v>
      </c>
      <c r="I722" s="162"/>
      <c r="J722" s="159" t="s">
        <v>1425</v>
      </c>
      <c r="K722" s="151" t="str">
        <f t="shared" si="23"/>
        <v>JOR002Crisis affected groups</v>
      </c>
      <c r="L722" s="163">
        <v>43503</v>
      </c>
    </row>
    <row r="723" spans="1:12" ht="15.6" thickTop="1" thickBot="1" x14ac:dyDescent="0.35">
      <c r="A723" s="156" t="s">
        <v>1400</v>
      </c>
      <c r="B723" s="157" t="str">
        <f>VLOOKUP(A723,Lists!A:B,2,FALSE)</f>
        <v>JOR002</v>
      </c>
      <c r="C723" s="157" t="str">
        <f>VLOOKUP(A723,Lists!A:D,4,FALSE)</f>
        <v>JOR</v>
      </c>
      <c r="D723" s="157" t="s">
        <v>683</v>
      </c>
      <c r="E723" s="157" t="s">
        <v>445</v>
      </c>
      <c r="F723" s="157"/>
      <c r="G723" s="157" t="s">
        <v>734</v>
      </c>
      <c r="H723" s="151">
        <f t="shared" si="22"/>
        <v>2</v>
      </c>
      <c r="I723" s="161"/>
      <c r="J723" s="157" t="s">
        <v>1421</v>
      </c>
      <c r="K723" s="151" t="str">
        <f t="shared" si="23"/>
        <v>JOR002People facing limited access constraints</v>
      </c>
      <c r="L723" s="165">
        <v>43503</v>
      </c>
    </row>
    <row r="724" spans="1:12" ht="15.6" thickTop="1" thickBot="1" x14ac:dyDescent="0.35">
      <c r="A724" s="158" t="s">
        <v>1400</v>
      </c>
      <c r="B724" s="159" t="str">
        <f>VLOOKUP(A724,Lists!A:B,2,FALSE)</f>
        <v>JOR002</v>
      </c>
      <c r="C724" s="159" t="str">
        <f>VLOOKUP(A724,Lists!A:D,4,FALSE)</f>
        <v>JOR</v>
      </c>
      <c r="D724" s="159" t="s">
        <v>684</v>
      </c>
      <c r="E724" s="159" t="s">
        <v>445</v>
      </c>
      <c r="F724" s="159"/>
      <c r="G724" s="159" t="s">
        <v>734</v>
      </c>
      <c r="H724" s="151">
        <f t="shared" si="22"/>
        <v>2</v>
      </c>
      <c r="I724" s="162"/>
      <c r="J724" s="159" t="s">
        <v>1421</v>
      </c>
      <c r="K724" s="151" t="str">
        <f t="shared" si="23"/>
        <v>JOR002People facing restricted access constraints</v>
      </c>
      <c r="L724" s="163">
        <v>43503</v>
      </c>
    </row>
    <row r="725" spans="1:12" ht="15.6" thickTop="1" thickBot="1" x14ac:dyDescent="0.35">
      <c r="A725" s="156" t="s">
        <v>1400</v>
      </c>
      <c r="B725" s="157" t="str">
        <f>VLOOKUP(A725,Lists!A:B,2,FALSE)</f>
        <v>JOR002</v>
      </c>
      <c r="C725" s="157" t="str">
        <f>VLOOKUP(A725,Lists!A:D,4,FALSE)</f>
        <v>JOR</v>
      </c>
      <c r="D725" s="157" t="s">
        <v>637</v>
      </c>
      <c r="E725" s="157">
        <v>0</v>
      </c>
      <c r="F725" s="157" t="s">
        <v>1408</v>
      </c>
      <c r="G725" s="157" t="s">
        <v>734</v>
      </c>
      <c r="H725" s="151">
        <f t="shared" si="22"/>
        <v>2</v>
      </c>
      <c r="I725" s="161" t="s">
        <v>1416</v>
      </c>
      <c r="J725" s="157"/>
      <c r="K725" s="151" t="str">
        <f t="shared" si="23"/>
        <v>JOR002Impediments to entry into country (bureaucratic and administrative)</v>
      </c>
      <c r="L725" s="165">
        <v>43503</v>
      </c>
    </row>
    <row r="726" spans="1:12" ht="15.6" thickTop="1" thickBot="1" x14ac:dyDescent="0.35">
      <c r="A726" s="158" t="s">
        <v>1400</v>
      </c>
      <c r="B726" s="159" t="str">
        <f>VLOOKUP(A726,Lists!A:B,2,FALSE)</f>
        <v>JOR002</v>
      </c>
      <c r="C726" s="159" t="str">
        <f>VLOOKUP(A726,Lists!A:D,4,FALSE)</f>
        <v>JOR</v>
      </c>
      <c r="D726" s="159" t="s">
        <v>638</v>
      </c>
      <c r="E726" s="159">
        <v>1</v>
      </c>
      <c r="F726" s="159" t="s">
        <v>1408</v>
      </c>
      <c r="G726" s="159" t="s">
        <v>734</v>
      </c>
      <c r="H726" s="151">
        <f t="shared" si="22"/>
        <v>2</v>
      </c>
      <c r="I726" s="162" t="s">
        <v>1416</v>
      </c>
      <c r="J726" s="159"/>
      <c r="K726" s="151" t="str">
        <f t="shared" si="23"/>
        <v>JOR002Restriction of movement (impediments to freedom of movement and/or administrative restrictions)</v>
      </c>
      <c r="L726" s="163">
        <v>43503</v>
      </c>
    </row>
    <row r="727" spans="1:12" ht="15.6" thickTop="1" thickBot="1" x14ac:dyDescent="0.35">
      <c r="A727" s="156" t="s">
        <v>1400</v>
      </c>
      <c r="B727" s="157" t="str">
        <f>VLOOKUP(A727,Lists!A:B,2,FALSE)</f>
        <v>JOR002</v>
      </c>
      <c r="C727" s="157" t="str">
        <f>VLOOKUP(A727,Lists!A:D,4,FALSE)</f>
        <v>JOR</v>
      </c>
      <c r="D727" s="157" t="s">
        <v>639</v>
      </c>
      <c r="E727" s="157">
        <v>0</v>
      </c>
      <c r="F727" s="157" t="s">
        <v>1408</v>
      </c>
      <c r="G727" s="157" t="s">
        <v>734</v>
      </c>
      <c r="H727" s="151">
        <f t="shared" si="22"/>
        <v>2</v>
      </c>
      <c r="I727" s="161" t="s">
        <v>1416</v>
      </c>
      <c r="J727" s="157"/>
      <c r="K727" s="151" t="str">
        <f t="shared" si="23"/>
        <v>JOR002Interference into implementation of humanitarian activities</v>
      </c>
      <c r="L727" s="165">
        <v>43503</v>
      </c>
    </row>
    <row r="728" spans="1:12" ht="15.6" thickTop="1" thickBot="1" x14ac:dyDescent="0.35">
      <c r="A728" s="158" t="s">
        <v>1400</v>
      </c>
      <c r="B728" s="159" t="str">
        <f>VLOOKUP(A728,Lists!A:B,2,FALSE)</f>
        <v>JOR002</v>
      </c>
      <c r="C728" s="159" t="str">
        <f>VLOOKUP(A728,Lists!A:D,4,FALSE)</f>
        <v>JOR</v>
      </c>
      <c r="D728" s="159" t="s">
        <v>640</v>
      </c>
      <c r="E728" s="159">
        <v>0</v>
      </c>
      <c r="F728" s="159" t="s">
        <v>1408</v>
      </c>
      <c r="G728" s="159" t="s">
        <v>734</v>
      </c>
      <c r="H728" s="151">
        <f t="shared" si="22"/>
        <v>2</v>
      </c>
      <c r="I728" s="162" t="s">
        <v>1416</v>
      </c>
      <c r="J728" s="159"/>
      <c r="K728" s="151" t="str">
        <f t="shared" si="23"/>
        <v>JOR002Violence against personnel, facilities and assets</v>
      </c>
      <c r="L728" s="163">
        <v>43503</v>
      </c>
    </row>
    <row r="729" spans="1:12" ht="15.6" thickTop="1" thickBot="1" x14ac:dyDescent="0.35">
      <c r="A729" s="156" t="s">
        <v>1400</v>
      </c>
      <c r="B729" s="157" t="str">
        <f>VLOOKUP(A729,Lists!A:B,2,FALSE)</f>
        <v>JOR002</v>
      </c>
      <c r="C729" s="157" t="str">
        <f>VLOOKUP(A729,Lists!A:D,4,FALSE)</f>
        <v>JOR</v>
      </c>
      <c r="D729" s="157" t="s">
        <v>641</v>
      </c>
      <c r="E729" s="157">
        <v>0</v>
      </c>
      <c r="F729" s="157" t="s">
        <v>1408</v>
      </c>
      <c r="G729" s="157" t="s">
        <v>734</v>
      </c>
      <c r="H729" s="151">
        <f t="shared" si="22"/>
        <v>2</v>
      </c>
      <c r="I729" s="161" t="s">
        <v>1416</v>
      </c>
      <c r="J729" s="157"/>
      <c r="K729" s="151" t="str">
        <f t="shared" si="23"/>
        <v>JOR002Denial of existence of humanitarian needs or entitlements to assistance</v>
      </c>
      <c r="L729" s="165">
        <v>43503</v>
      </c>
    </row>
    <row r="730" spans="1:12" ht="15.6" thickTop="1" thickBot="1" x14ac:dyDescent="0.35">
      <c r="A730" s="158" t="s">
        <v>1400</v>
      </c>
      <c r="B730" s="159" t="str">
        <f>VLOOKUP(A730,Lists!A:B,2,FALSE)</f>
        <v>JOR002</v>
      </c>
      <c r="C730" s="159" t="str">
        <f>VLOOKUP(A730,Lists!A:D,4,FALSE)</f>
        <v>JOR</v>
      </c>
      <c r="D730" s="159" t="s">
        <v>642</v>
      </c>
      <c r="E730" s="159">
        <v>2</v>
      </c>
      <c r="F730" s="159" t="s">
        <v>1408</v>
      </c>
      <c r="G730" s="159" t="s">
        <v>734</v>
      </c>
      <c r="H730" s="151">
        <f t="shared" si="22"/>
        <v>2</v>
      </c>
      <c r="I730" s="162" t="s">
        <v>1416</v>
      </c>
      <c r="J730" s="159"/>
      <c r="K730" s="151" t="str">
        <f t="shared" si="23"/>
        <v>JOR002Restriction and obstruction of access to services and assistance</v>
      </c>
      <c r="L730" s="163">
        <v>43503</v>
      </c>
    </row>
    <row r="731" spans="1:12" ht="15.6" thickTop="1" thickBot="1" x14ac:dyDescent="0.35">
      <c r="A731" s="156" t="s">
        <v>1400</v>
      </c>
      <c r="B731" s="157" t="str">
        <f>VLOOKUP(A731,Lists!A:B,2,FALSE)</f>
        <v>JOR002</v>
      </c>
      <c r="C731" s="157" t="str">
        <f>VLOOKUP(A731,Lists!A:D,4,FALSE)</f>
        <v>JOR</v>
      </c>
      <c r="D731" s="157" t="s">
        <v>643</v>
      </c>
      <c r="E731" s="157">
        <v>0</v>
      </c>
      <c r="F731" s="157" t="s">
        <v>1408</v>
      </c>
      <c r="G731" s="157" t="s">
        <v>734</v>
      </c>
      <c r="H731" s="151">
        <f t="shared" si="22"/>
        <v>2</v>
      </c>
      <c r="I731" s="161" t="s">
        <v>1416</v>
      </c>
      <c r="J731" s="157"/>
      <c r="K731" s="151" t="str">
        <f t="shared" si="23"/>
        <v>JOR002Ongoing insecurity/hostilities affecting humanitarian assistance</v>
      </c>
      <c r="L731" s="165">
        <v>43503</v>
      </c>
    </row>
    <row r="732" spans="1:12" ht="15.6" thickTop="1" thickBot="1" x14ac:dyDescent="0.35">
      <c r="A732" s="158" t="s">
        <v>1400</v>
      </c>
      <c r="B732" s="159" t="str">
        <f>VLOOKUP(A732,Lists!A:B,2,FALSE)</f>
        <v>JOR002</v>
      </c>
      <c r="C732" s="159" t="str">
        <f>VLOOKUP(A732,Lists!A:D,4,FALSE)</f>
        <v>JOR</v>
      </c>
      <c r="D732" s="159" t="s">
        <v>644</v>
      </c>
      <c r="E732" s="159">
        <v>0</v>
      </c>
      <c r="F732" s="159" t="s">
        <v>1408</v>
      </c>
      <c r="G732" s="159" t="s">
        <v>734</v>
      </c>
      <c r="H732" s="151">
        <f t="shared" si="22"/>
        <v>2</v>
      </c>
      <c r="I732" s="162" t="s">
        <v>1416</v>
      </c>
      <c r="J732" s="159"/>
      <c r="K732" s="151" t="str">
        <f t="shared" si="23"/>
        <v xml:space="preserve">JOR002Presence of mines and improvised explosive devices </v>
      </c>
      <c r="L732" s="163">
        <v>43503</v>
      </c>
    </row>
    <row r="733" spans="1:12" ht="15.6" thickTop="1" thickBot="1" x14ac:dyDescent="0.35">
      <c r="A733" s="156" t="s">
        <v>1400</v>
      </c>
      <c r="B733" s="157" t="str">
        <f>VLOOKUP(A733,Lists!A:B,2,FALSE)</f>
        <v>JOR002</v>
      </c>
      <c r="C733" s="157" t="str">
        <f>VLOOKUP(A733,Lists!A:D,4,FALSE)</f>
        <v>JOR</v>
      </c>
      <c r="D733" s="157" t="s">
        <v>645</v>
      </c>
      <c r="E733" s="157">
        <v>0</v>
      </c>
      <c r="F733" s="157" t="s">
        <v>1408</v>
      </c>
      <c r="G733" s="157" t="s">
        <v>734</v>
      </c>
      <c r="H733" s="151">
        <f t="shared" si="22"/>
        <v>2</v>
      </c>
      <c r="I733" s="161" t="s">
        <v>1416</v>
      </c>
      <c r="J733" s="157"/>
      <c r="K733" s="151" t="str">
        <f t="shared" si="23"/>
        <v>JOR002Physical constraints in the environment (obstacles related to terrain, climate, lack of infrastructure, etc.)</v>
      </c>
      <c r="L733" s="165">
        <v>43503</v>
      </c>
    </row>
    <row r="734" spans="1:12" ht="15.6" thickTop="1" thickBot="1" x14ac:dyDescent="0.35">
      <c r="A734" s="158" t="s">
        <v>1275</v>
      </c>
      <c r="B734" s="159" t="str">
        <f>VLOOKUP(A734,Lists!A:B,2,FALSE)</f>
        <v>PSE002</v>
      </c>
      <c r="C734" s="159" t="str">
        <f>VLOOKUP(A734,Lists!A:D,4,FALSE)</f>
        <v>PSE</v>
      </c>
      <c r="D734" s="159" t="s">
        <v>785</v>
      </c>
      <c r="E734" s="159">
        <v>4702927</v>
      </c>
      <c r="F734" s="159" t="s">
        <v>1426</v>
      </c>
      <c r="G734" s="159" t="s">
        <v>734</v>
      </c>
      <c r="H734" s="151">
        <f t="shared" si="22"/>
        <v>2</v>
      </c>
      <c r="I734" s="162" t="s">
        <v>1427</v>
      </c>
      <c r="J734" s="159" t="s">
        <v>1428</v>
      </c>
      <c r="K734" s="151" t="str">
        <f t="shared" si="23"/>
        <v>PSE002Total population in country</v>
      </c>
      <c r="L734" s="163">
        <v>43503</v>
      </c>
    </row>
    <row r="735" spans="1:12" ht="15.6" thickTop="1" thickBot="1" x14ac:dyDescent="0.35">
      <c r="A735" s="156" t="s">
        <v>1275</v>
      </c>
      <c r="B735" s="157" t="str">
        <f>VLOOKUP(A735,Lists!A:B,2,FALSE)</f>
        <v>PSE002</v>
      </c>
      <c r="C735" s="157" t="str">
        <f>VLOOKUP(A735,Lists!A:D,4,FALSE)</f>
        <v>PSE</v>
      </c>
      <c r="D735" s="157" t="s">
        <v>455</v>
      </c>
      <c r="E735" s="157">
        <v>6311</v>
      </c>
      <c r="F735" s="157" t="s">
        <v>1430</v>
      </c>
      <c r="G735" s="157" t="s">
        <v>734</v>
      </c>
      <c r="H735" s="151">
        <f t="shared" si="22"/>
        <v>2</v>
      </c>
      <c r="I735" s="161" t="s">
        <v>1431</v>
      </c>
      <c r="J735" s="157" t="s">
        <v>1432</v>
      </c>
      <c r="K735" s="151" t="str">
        <f t="shared" si="23"/>
        <v>PSE002Landmass affected by disaster</v>
      </c>
      <c r="L735" s="165">
        <v>43503</v>
      </c>
    </row>
    <row r="736" spans="1:12" ht="15.6" thickTop="1" thickBot="1" x14ac:dyDescent="0.35">
      <c r="A736" s="158" t="s">
        <v>1275</v>
      </c>
      <c r="B736" s="159" t="str">
        <f>VLOOKUP(A736,Lists!A:B,2,FALSE)</f>
        <v>PSE002</v>
      </c>
      <c r="C736" s="159" t="str">
        <f>VLOOKUP(A736,Lists!A:D,4,FALSE)</f>
        <v>PSE</v>
      </c>
      <c r="D736" s="159" t="s">
        <v>740</v>
      </c>
      <c r="E736" s="159">
        <v>4702927</v>
      </c>
      <c r="F736" s="159" t="s">
        <v>1426</v>
      </c>
      <c r="G736" s="159"/>
      <c r="H736" s="151" t="b">
        <f t="shared" si="22"/>
        <v>0</v>
      </c>
      <c r="I736" s="162"/>
      <c r="J736" s="159" t="s">
        <v>1433</v>
      </c>
      <c r="K736" s="151" t="str">
        <f t="shared" si="23"/>
        <v>PSE002People exposed</v>
      </c>
      <c r="L736" s="163">
        <v>43503</v>
      </c>
    </row>
    <row r="737" spans="1:12" ht="15.6" thickTop="1" thickBot="1" x14ac:dyDescent="0.35">
      <c r="A737" s="156" t="s">
        <v>1275</v>
      </c>
      <c r="B737" s="157" t="str">
        <f>VLOOKUP(A737,Lists!A:B,2,FALSE)</f>
        <v>PSE002</v>
      </c>
      <c r="C737" s="157" t="str">
        <f>VLOOKUP(A737,Lists!A:D,4,FALSE)</f>
        <v>PSE</v>
      </c>
      <c r="D737" s="157" t="s">
        <v>742</v>
      </c>
      <c r="E737" s="157">
        <v>4702927</v>
      </c>
      <c r="F737" s="157" t="s">
        <v>1429</v>
      </c>
      <c r="G737" s="157"/>
      <c r="H737" s="151" t="b">
        <f t="shared" si="22"/>
        <v>0</v>
      </c>
      <c r="I737" s="161"/>
      <c r="J737" s="157" t="s">
        <v>1433</v>
      </c>
      <c r="K737" s="151" t="str">
        <f t="shared" si="23"/>
        <v>PSE002People affected by the crisis</v>
      </c>
      <c r="L737" s="165">
        <v>43503</v>
      </c>
    </row>
    <row r="738" spans="1:12" ht="15.6" thickTop="1" thickBot="1" x14ac:dyDescent="0.35">
      <c r="A738" s="158" t="s">
        <v>1275</v>
      </c>
      <c r="B738" s="159" t="str">
        <f>VLOOKUP(A738,Lists!A:B,2,FALSE)</f>
        <v>PSE002</v>
      </c>
      <c r="C738" s="159" t="str">
        <f>VLOOKUP(A738,Lists!A:D,4,FALSE)</f>
        <v>PSE</v>
      </c>
      <c r="D738" s="159" t="s">
        <v>470</v>
      </c>
      <c r="E738" s="159">
        <v>14416</v>
      </c>
      <c r="F738" s="159" t="s">
        <v>1434</v>
      </c>
      <c r="G738" s="159" t="s">
        <v>734</v>
      </c>
      <c r="H738" s="151">
        <f t="shared" si="22"/>
        <v>2</v>
      </c>
      <c r="I738" s="162" t="s">
        <v>1435</v>
      </c>
      <c r="J738" s="159" t="s">
        <v>1436</v>
      </c>
      <c r="K738" s="151" t="str">
        <f t="shared" si="23"/>
        <v>PSE002Total # of crisis related displaced people</v>
      </c>
      <c r="L738" s="163">
        <v>43503</v>
      </c>
    </row>
    <row r="739" spans="1:12" ht="15.6" thickTop="1" thickBot="1" x14ac:dyDescent="0.35">
      <c r="A739" s="156" t="s">
        <v>1275</v>
      </c>
      <c r="B739" s="157" t="str">
        <f>VLOOKUP(A739,Lists!A:B,2,FALSE)</f>
        <v>PSE002</v>
      </c>
      <c r="C739" s="157" t="str">
        <f>VLOOKUP(A739,Lists!A:D,4,FALSE)</f>
        <v>PSE</v>
      </c>
      <c r="D739" s="157" t="s">
        <v>743</v>
      </c>
      <c r="E739" s="157">
        <v>9577</v>
      </c>
      <c r="F739" s="157" t="s">
        <v>1437</v>
      </c>
      <c r="G739" s="157" t="s">
        <v>734</v>
      </c>
      <c r="H739" s="151">
        <f t="shared" si="22"/>
        <v>2</v>
      </c>
      <c r="I739" s="161" t="s">
        <v>1438</v>
      </c>
      <c r="J739" s="157" t="s">
        <v>1439</v>
      </c>
      <c r="K739" s="151" t="str">
        <f t="shared" si="23"/>
        <v>PSE002Crisis related Injuries</v>
      </c>
      <c r="L739" s="165">
        <v>43503</v>
      </c>
    </row>
    <row r="740" spans="1:12" ht="15.6" thickTop="1" thickBot="1" x14ac:dyDescent="0.35">
      <c r="A740" s="158" t="s">
        <v>1275</v>
      </c>
      <c r="B740" s="159" t="str">
        <f>VLOOKUP(A740,Lists!A:B,2,FALSE)</f>
        <v>PSE002</v>
      </c>
      <c r="C740" s="159" t="str">
        <f>VLOOKUP(A740,Lists!A:D,4,FALSE)</f>
        <v>PSE</v>
      </c>
      <c r="D740" s="159" t="s">
        <v>661</v>
      </c>
      <c r="E740" s="159" t="s">
        <v>445</v>
      </c>
      <c r="F740" s="159"/>
      <c r="G740" s="159"/>
      <c r="H740" s="151" t="b">
        <f t="shared" si="22"/>
        <v>0</v>
      </c>
      <c r="I740" s="162"/>
      <c r="J740" s="159" t="s">
        <v>1439</v>
      </c>
      <c r="K740" s="151" t="str">
        <f t="shared" si="23"/>
        <v>PSE002Total # of illness cases reported</v>
      </c>
      <c r="L740" s="163">
        <v>43503</v>
      </c>
    </row>
    <row r="741" spans="1:12" ht="15.6" thickTop="1" thickBot="1" x14ac:dyDescent="0.35">
      <c r="A741" s="156" t="s">
        <v>1275</v>
      </c>
      <c r="B741" s="157" t="str">
        <f>VLOOKUP(A741,Lists!A:B,2,FALSE)</f>
        <v>PSE002</v>
      </c>
      <c r="C741" s="157" t="str">
        <f>VLOOKUP(A741,Lists!A:D,4,FALSE)</f>
        <v>PSE</v>
      </c>
      <c r="D741" s="157" t="s">
        <v>663</v>
      </c>
      <c r="E741" s="157">
        <v>147</v>
      </c>
      <c r="F741" s="157" t="s">
        <v>1440</v>
      </c>
      <c r="G741" s="157" t="s">
        <v>734</v>
      </c>
      <c r="H741" s="151">
        <f t="shared" si="22"/>
        <v>2</v>
      </c>
      <c r="I741" s="161" t="s">
        <v>1441</v>
      </c>
      <c r="J741" s="157" t="s">
        <v>1439</v>
      </c>
      <c r="K741" s="151" t="str">
        <f t="shared" si="23"/>
        <v>PSE002Crisis related fatalities</v>
      </c>
      <c r="L741" s="165">
        <v>43503</v>
      </c>
    </row>
    <row r="742" spans="1:12" ht="15.6" thickTop="1" thickBot="1" x14ac:dyDescent="0.35">
      <c r="A742" s="158" t="s">
        <v>1275</v>
      </c>
      <c r="B742" s="159" t="str">
        <f>VLOOKUP(A742,Lists!A:B,2,FALSE)</f>
        <v>PSE002</v>
      </c>
      <c r="C742" s="159" t="str">
        <f>VLOOKUP(A742,Lists!A:D,4,FALSE)</f>
        <v>PSE</v>
      </c>
      <c r="D742" s="159" t="s">
        <v>459</v>
      </c>
      <c r="E742" s="159">
        <v>160000</v>
      </c>
      <c r="F742" s="159" t="s">
        <v>1434</v>
      </c>
      <c r="G742" s="159" t="s">
        <v>734</v>
      </c>
      <c r="H742" s="151">
        <f t="shared" si="22"/>
        <v>2</v>
      </c>
      <c r="I742" s="162" t="s">
        <v>1442</v>
      </c>
      <c r="J742" s="159" t="s">
        <v>1443</v>
      </c>
      <c r="K742" s="151" t="str">
        <f t="shared" si="23"/>
        <v>PSE002Building partially damaged</v>
      </c>
      <c r="L742" s="163">
        <v>43503</v>
      </c>
    </row>
    <row r="743" spans="1:12" ht="15.6" thickTop="1" thickBot="1" x14ac:dyDescent="0.35">
      <c r="A743" s="156" t="s">
        <v>1275</v>
      </c>
      <c r="B743" s="157" t="str">
        <f>VLOOKUP(A743,Lists!A:B,2,FALSE)</f>
        <v>PSE002</v>
      </c>
      <c r="C743" s="157" t="str">
        <f>VLOOKUP(A743,Lists!A:D,4,FALSE)</f>
        <v>PSE</v>
      </c>
      <c r="D743" s="157" t="s">
        <v>460</v>
      </c>
      <c r="E743" s="157">
        <v>11422</v>
      </c>
      <c r="F743" s="157" t="s">
        <v>1434</v>
      </c>
      <c r="G743" s="157" t="s">
        <v>734</v>
      </c>
      <c r="H743" s="151">
        <f t="shared" si="22"/>
        <v>2</v>
      </c>
      <c r="I743" s="161" t="s">
        <v>1435</v>
      </c>
      <c r="J743" s="157" t="s">
        <v>1444</v>
      </c>
      <c r="K743" s="151" t="str">
        <f t="shared" si="23"/>
        <v>PSE002Building totally damaged</v>
      </c>
      <c r="L743" s="165">
        <v>43503</v>
      </c>
    </row>
    <row r="744" spans="1:12" ht="15.6" thickTop="1" thickBot="1" x14ac:dyDescent="0.35">
      <c r="A744" s="158" t="s">
        <v>1275</v>
      </c>
      <c r="B744" s="159" t="str">
        <f>VLOOKUP(A744,Lists!A:B,2,FALSE)</f>
        <v>PSE002</v>
      </c>
      <c r="C744" s="159" t="str">
        <f>VLOOKUP(A744,Lists!A:D,4,FALSE)</f>
        <v>PSE</v>
      </c>
      <c r="D744" s="159" t="s">
        <v>745</v>
      </c>
      <c r="E744" s="159" t="s">
        <v>445</v>
      </c>
      <c r="F744" s="159"/>
      <c r="G744" s="159"/>
      <c r="H744" s="151" t="b">
        <f t="shared" si="22"/>
        <v>0</v>
      </c>
      <c r="I744" s="162"/>
      <c r="J744" s="159"/>
      <c r="K744" s="151" t="str">
        <f t="shared" si="23"/>
        <v>PSE002Economic Losses</v>
      </c>
      <c r="L744" s="163">
        <v>43503</v>
      </c>
    </row>
    <row r="745" spans="1:12" ht="15.6" thickTop="1" thickBot="1" x14ac:dyDescent="0.35">
      <c r="A745" s="156" t="s">
        <v>1275</v>
      </c>
      <c r="B745" s="157" t="str">
        <f>VLOOKUP(A745,Lists!A:B,2,FALSE)</f>
        <v>PSE002</v>
      </c>
      <c r="C745" s="157" t="str">
        <f>VLOOKUP(A745,Lists!A:D,4,FALSE)</f>
        <v>PSE</v>
      </c>
      <c r="D745" s="157" t="s">
        <v>755</v>
      </c>
      <c r="E745" s="157">
        <v>2500000</v>
      </c>
      <c r="F745" s="157" t="s">
        <v>1205</v>
      </c>
      <c r="G745" s="157"/>
      <c r="H745" s="151" t="b">
        <f t="shared" si="22"/>
        <v>0</v>
      </c>
      <c r="I745" s="161" t="s">
        <v>1445</v>
      </c>
      <c r="J745" s="157"/>
      <c r="K745" s="151" t="str">
        <f t="shared" si="23"/>
        <v>PSE002People in Need</v>
      </c>
      <c r="L745" s="165">
        <v>43503</v>
      </c>
    </row>
    <row r="746" spans="1:12" ht="15.6" thickTop="1" thickBot="1" x14ac:dyDescent="0.35">
      <c r="A746" s="158" t="s">
        <v>1275</v>
      </c>
      <c r="B746" s="159" t="str">
        <f>VLOOKUP(A746,Lists!A:B,2,FALSE)</f>
        <v>PSE002</v>
      </c>
      <c r="C746" s="159" t="str">
        <f>VLOOKUP(A746,Lists!A:D,4,FALSE)</f>
        <v>PSE</v>
      </c>
      <c r="D746" s="159" t="s">
        <v>761</v>
      </c>
      <c r="E746" s="159">
        <v>141000</v>
      </c>
      <c r="F746" s="159" t="s">
        <v>1446</v>
      </c>
      <c r="G746" s="159" t="s">
        <v>734</v>
      </c>
      <c r="H746" s="151">
        <f t="shared" si="22"/>
        <v>2</v>
      </c>
      <c r="I746" s="162"/>
      <c r="J746" s="159" t="s">
        <v>1451</v>
      </c>
      <c r="K746" s="151" t="str">
        <f t="shared" si="23"/>
        <v>PSE002People facing minimal humanitarian needs (level 1)</v>
      </c>
      <c r="L746" s="163">
        <v>43503</v>
      </c>
    </row>
    <row r="747" spans="1:12" ht="15.6" thickTop="1" thickBot="1" x14ac:dyDescent="0.35">
      <c r="A747" s="156" t="s">
        <v>1275</v>
      </c>
      <c r="B747" s="157" t="str">
        <f>VLOOKUP(A747,Lists!A:B,2,FALSE)</f>
        <v>PSE002</v>
      </c>
      <c r="C747" s="157" t="str">
        <f>VLOOKUP(A747,Lists!A:D,4,FALSE)</f>
        <v>PSE</v>
      </c>
      <c r="D747" s="157" t="s">
        <v>760</v>
      </c>
      <c r="E747" s="157">
        <v>87000</v>
      </c>
      <c r="F747" s="157" t="s">
        <v>1447</v>
      </c>
      <c r="G747" s="157" t="s">
        <v>734</v>
      </c>
      <c r="H747" s="151">
        <f t="shared" si="22"/>
        <v>2</v>
      </c>
      <c r="I747" s="161"/>
      <c r="J747" s="157" t="s">
        <v>1451</v>
      </c>
      <c r="K747" s="151" t="str">
        <f t="shared" si="23"/>
        <v>PSE002People facing stressed humanitarian needs (level 2)</v>
      </c>
      <c r="L747" s="165">
        <v>43503</v>
      </c>
    </row>
    <row r="748" spans="1:12" ht="15.6" thickTop="1" thickBot="1" x14ac:dyDescent="0.35">
      <c r="A748" s="158" t="s">
        <v>1275</v>
      </c>
      <c r="B748" s="159" t="str">
        <f>VLOOKUP(A748,Lists!A:B,2,FALSE)</f>
        <v>PSE002</v>
      </c>
      <c r="C748" s="159" t="str">
        <f>VLOOKUP(A748,Lists!A:D,4,FALSE)</f>
        <v>PSE</v>
      </c>
      <c r="D748" s="159" t="s">
        <v>763</v>
      </c>
      <c r="E748" s="159">
        <v>329000</v>
      </c>
      <c r="F748" s="159" t="s">
        <v>1448</v>
      </c>
      <c r="G748" s="159" t="s">
        <v>734</v>
      </c>
      <c r="H748" s="151">
        <f t="shared" si="22"/>
        <v>2</v>
      </c>
      <c r="I748" s="162"/>
      <c r="J748" s="159" t="s">
        <v>1451</v>
      </c>
      <c r="K748" s="151" t="str">
        <f t="shared" si="23"/>
        <v>PSE002People  facing moderate humanitarian needs (level 3)</v>
      </c>
      <c r="L748" s="163">
        <v>43503</v>
      </c>
    </row>
    <row r="749" spans="1:12" ht="15.6" thickTop="1" thickBot="1" x14ac:dyDescent="0.35">
      <c r="A749" s="156" t="s">
        <v>1275</v>
      </c>
      <c r="B749" s="157" t="str">
        <f>VLOOKUP(A749,Lists!A:B,2,FALSE)</f>
        <v>PSE002</v>
      </c>
      <c r="C749" s="157" t="str">
        <f>VLOOKUP(A749,Lists!A:D,4,FALSE)</f>
        <v>PSE</v>
      </c>
      <c r="D749" s="157" t="s">
        <v>765</v>
      </c>
      <c r="E749" s="157">
        <v>1021000</v>
      </c>
      <c r="F749" s="157" t="s">
        <v>1449</v>
      </c>
      <c r="G749" s="157" t="s">
        <v>734</v>
      </c>
      <c r="H749" s="151">
        <f t="shared" si="22"/>
        <v>2</v>
      </c>
      <c r="I749" s="161"/>
      <c r="J749" s="157" t="s">
        <v>1451</v>
      </c>
      <c r="K749" s="151" t="str">
        <f t="shared" si="23"/>
        <v>PSE002People facing severe humanitarian needs (level 4)</v>
      </c>
      <c r="L749" s="165">
        <v>43503</v>
      </c>
    </row>
    <row r="750" spans="1:12" ht="15.6" thickTop="1" thickBot="1" x14ac:dyDescent="0.35">
      <c r="A750" s="158" t="s">
        <v>1275</v>
      </c>
      <c r="B750" s="159" t="str">
        <f>VLOOKUP(A750,Lists!A:B,2,FALSE)</f>
        <v>PSE002</v>
      </c>
      <c r="C750" s="159" t="str">
        <f>VLOOKUP(A750,Lists!A:D,4,FALSE)</f>
        <v>PSE</v>
      </c>
      <c r="D750" s="159" t="s">
        <v>766</v>
      </c>
      <c r="E750" s="159">
        <v>977000</v>
      </c>
      <c r="F750" s="159" t="s">
        <v>1450</v>
      </c>
      <c r="G750" s="159" t="s">
        <v>734</v>
      </c>
      <c r="H750" s="151">
        <f t="shared" si="22"/>
        <v>2</v>
      </c>
      <c r="I750" s="162"/>
      <c r="J750" s="159" t="s">
        <v>1451</v>
      </c>
      <c r="K750" s="151" t="str">
        <f t="shared" si="23"/>
        <v>PSE002People facing extreme humanitarian needs (level 5)</v>
      </c>
      <c r="L750" s="163">
        <v>43503</v>
      </c>
    </row>
    <row r="751" spans="1:12" ht="15.6" thickTop="1" thickBot="1" x14ac:dyDescent="0.35">
      <c r="A751" s="156" t="s">
        <v>1275</v>
      </c>
      <c r="B751" s="157" t="str">
        <f>VLOOKUP(A751,Lists!A:B,2,FALSE)</f>
        <v>PSE002</v>
      </c>
      <c r="C751" s="157" t="str">
        <f>VLOOKUP(A751,Lists!A:D,4,FALSE)</f>
        <v>PSE</v>
      </c>
      <c r="D751" s="157" t="s">
        <v>768</v>
      </c>
      <c r="E751" s="157">
        <v>147</v>
      </c>
      <c r="F751" s="157"/>
      <c r="G751" s="157" t="s">
        <v>734</v>
      </c>
      <c r="H751" s="151">
        <f t="shared" si="22"/>
        <v>2</v>
      </c>
      <c r="I751" s="161"/>
      <c r="J751" s="157"/>
      <c r="K751" s="151" t="str">
        <f t="shared" si="23"/>
        <v>PSE002People killed in all crises</v>
      </c>
      <c r="L751" s="165">
        <v>43503</v>
      </c>
    </row>
    <row r="752" spans="1:12" ht="15.6" thickTop="1" thickBot="1" x14ac:dyDescent="0.35">
      <c r="A752" s="158" t="s">
        <v>1275</v>
      </c>
      <c r="B752" s="159" t="str">
        <f>VLOOKUP(A752,Lists!A:B,2,FALSE)</f>
        <v>PSE002</v>
      </c>
      <c r="C752" s="159" t="str">
        <f>VLOOKUP(A752,Lists!A:D,4,FALSE)</f>
        <v>PSE</v>
      </c>
      <c r="D752" s="159" t="s">
        <v>680</v>
      </c>
      <c r="E752" s="159">
        <v>4</v>
      </c>
      <c r="F752" s="159"/>
      <c r="G752" s="159" t="s">
        <v>734</v>
      </c>
      <c r="H752" s="151">
        <f t="shared" si="22"/>
        <v>2</v>
      </c>
      <c r="I752" s="162"/>
      <c r="J752" s="159" t="s">
        <v>1452</v>
      </c>
      <c r="K752" s="151" t="str">
        <f t="shared" si="23"/>
        <v>PSE002Crisis affected groups</v>
      </c>
      <c r="L752" s="163">
        <v>43503</v>
      </c>
    </row>
    <row r="753" spans="1:12" ht="15.6" thickTop="1" thickBot="1" x14ac:dyDescent="0.35">
      <c r="A753" s="156" t="s">
        <v>1275</v>
      </c>
      <c r="B753" s="157" t="str">
        <f>VLOOKUP(A753,Lists!A:B,2,FALSE)</f>
        <v>PSE002</v>
      </c>
      <c r="C753" s="157" t="str">
        <f>VLOOKUP(A753,Lists!A:D,4,FALSE)</f>
        <v>PSE</v>
      </c>
      <c r="D753" s="157" t="s">
        <v>683</v>
      </c>
      <c r="E753" s="157" t="s">
        <v>445</v>
      </c>
      <c r="F753" s="157"/>
      <c r="G753" s="157"/>
      <c r="H753" s="151" t="b">
        <f t="shared" si="22"/>
        <v>0</v>
      </c>
      <c r="I753" s="161"/>
      <c r="J753" s="157"/>
      <c r="K753" s="151" t="str">
        <f t="shared" si="23"/>
        <v>PSE002People facing limited access constraints</v>
      </c>
      <c r="L753" s="165">
        <v>43503</v>
      </c>
    </row>
    <row r="754" spans="1:12" ht="15.6" thickTop="1" thickBot="1" x14ac:dyDescent="0.35">
      <c r="A754" s="158" t="s">
        <v>1275</v>
      </c>
      <c r="B754" s="159" t="str">
        <f>VLOOKUP(A754,Lists!A:B,2,FALSE)</f>
        <v>PSE002</v>
      </c>
      <c r="C754" s="159" t="str">
        <f>VLOOKUP(A754,Lists!A:D,4,FALSE)</f>
        <v>PSE</v>
      </c>
      <c r="D754" s="159" t="s">
        <v>684</v>
      </c>
      <c r="E754" s="159">
        <v>4702927</v>
      </c>
      <c r="F754" s="159"/>
      <c r="G754" s="159" t="s">
        <v>734</v>
      </c>
      <c r="H754" s="151">
        <f t="shared" si="22"/>
        <v>2</v>
      </c>
      <c r="I754" s="162"/>
      <c r="J754" s="159" t="s">
        <v>1453</v>
      </c>
      <c r="K754" s="151" t="str">
        <f t="shared" si="23"/>
        <v>PSE002People facing restricted access constraints</v>
      </c>
      <c r="L754" s="163">
        <v>43503</v>
      </c>
    </row>
    <row r="755" spans="1:12" ht="15.6" thickTop="1" thickBot="1" x14ac:dyDescent="0.35">
      <c r="A755" s="156" t="s">
        <v>1275</v>
      </c>
      <c r="B755" s="157" t="str">
        <f>VLOOKUP(A755,Lists!A:B,2,FALSE)</f>
        <v>PSE002</v>
      </c>
      <c r="C755" s="157" t="str">
        <f>VLOOKUP(A755,Lists!A:D,4,FALSE)</f>
        <v>PSE</v>
      </c>
      <c r="D755" s="157" t="s">
        <v>637</v>
      </c>
      <c r="E755" s="157">
        <v>2</v>
      </c>
      <c r="F755" s="157" t="s">
        <v>1454</v>
      </c>
      <c r="G755" s="157" t="s">
        <v>734</v>
      </c>
      <c r="H755" s="151">
        <f t="shared" ref="H755:H818" si="24">IF(G755="Low",3,IF(G755="Medium",2,IF(G755="High",1,FALSE)))</f>
        <v>2</v>
      </c>
      <c r="I755" s="161" t="s">
        <v>1173</v>
      </c>
      <c r="J755" s="157"/>
      <c r="K755" s="151" t="str">
        <f t="shared" ref="K755:K818" si="25">B755&amp;""&amp;D755</f>
        <v>PSE002Impediments to entry into country (bureaucratic and administrative)</v>
      </c>
      <c r="L755" s="165">
        <v>43503</v>
      </c>
    </row>
    <row r="756" spans="1:12" ht="15.6" thickTop="1" thickBot="1" x14ac:dyDescent="0.35">
      <c r="A756" s="158" t="s">
        <v>1275</v>
      </c>
      <c r="B756" s="159" t="str">
        <f>VLOOKUP(A756,Lists!A:B,2,FALSE)</f>
        <v>PSE002</v>
      </c>
      <c r="C756" s="159" t="str">
        <f>VLOOKUP(A756,Lists!A:D,4,FALSE)</f>
        <v>PSE</v>
      </c>
      <c r="D756" s="159" t="s">
        <v>638</v>
      </c>
      <c r="E756" s="159">
        <v>2</v>
      </c>
      <c r="F756" s="159" t="s">
        <v>1455</v>
      </c>
      <c r="G756" s="159" t="s">
        <v>734</v>
      </c>
      <c r="H756" s="151">
        <f t="shared" si="24"/>
        <v>2</v>
      </c>
      <c r="I756" s="162" t="s">
        <v>1173</v>
      </c>
      <c r="J756" s="159"/>
      <c r="K756" s="151" t="str">
        <f t="shared" si="25"/>
        <v>PSE002Restriction of movement (impediments to freedom of movement and/or administrative restrictions)</v>
      </c>
      <c r="L756" s="163">
        <v>43503</v>
      </c>
    </row>
    <row r="757" spans="1:12" ht="15.6" thickTop="1" thickBot="1" x14ac:dyDescent="0.35">
      <c r="A757" s="156" t="s">
        <v>1275</v>
      </c>
      <c r="B757" s="157" t="str">
        <f>VLOOKUP(A757,Lists!A:B,2,FALSE)</f>
        <v>PSE002</v>
      </c>
      <c r="C757" s="157" t="str">
        <f>VLOOKUP(A757,Lists!A:D,4,FALSE)</f>
        <v>PSE</v>
      </c>
      <c r="D757" s="157" t="s">
        <v>639</v>
      </c>
      <c r="E757" s="157">
        <v>1</v>
      </c>
      <c r="F757" s="157" t="s">
        <v>1456</v>
      </c>
      <c r="G757" s="157" t="s">
        <v>734</v>
      </c>
      <c r="H757" s="151">
        <f t="shared" si="24"/>
        <v>2</v>
      </c>
      <c r="I757" s="161" t="s">
        <v>1173</v>
      </c>
      <c r="J757" s="157"/>
      <c r="K757" s="151" t="str">
        <f t="shared" si="25"/>
        <v>PSE002Interference into implementation of humanitarian activities</v>
      </c>
      <c r="L757" s="165">
        <v>43503</v>
      </c>
    </row>
    <row r="758" spans="1:12" ht="15.6" thickTop="1" thickBot="1" x14ac:dyDescent="0.35">
      <c r="A758" s="158" t="s">
        <v>1275</v>
      </c>
      <c r="B758" s="159" t="str">
        <f>VLOOKUP(A758,Lists!A:B,2,FALSE)</f>
        <v>PSE002</v>
      </c>
      <c r="C758" s="159" t="str">
        <f>VLOOKUP(A758,Lists!A:D,4,FALSE)</f>
        <v>PSE</v>
      </c>
      <c r="D758" s="159" t="s">
        <v>640</v>
      </c>
      <c r="E758" s="159">
        <v>1</v>
      </c>
      <c r="F758" s="159" t="s">
        <v>1457</v>
      </c>
      <c r="G758" s="159" t="s">
        <v>734</v>
      </c>
      <c r="H758" s="151">
        <f t="shared" si="24"/>
        <v>2</v>
      </c>
      <c r="I758" s="162" t="s">
        <v>1173</v>
      </c>
      <c r="J758" s="159"/>
      <c r="K758" s="151" t="str">
        <f t="shared" si="25"/>
        <v>PSE002Violence against personnel, facilities and assets</v>
      </c>
      <c r="L758" s="163">
        <v>43503</v>
      </c>
    </row>
    <row r="759" spans="1:12" ht="15.6" thickTop="1" thickBot="1" x14ac:dyDescent="0.35">
      <c r="A759" s="156" t="s">
        <v>1275</v>
      </c>
      <c r="B759" s="157" t="str">
        <f>VLOOKUP(A759,Lists!A:B,2,FALSE)</f>
        <v>PSE002</v>
      </c>
      <c r="C759" s="157" t="str">
        <f>VLOOKUP(A759,Lists!A:D,4,FALSE)</f>
        <v>PSE</v>
      </c>
      <c r="D759" s="157" t="s">
        <v>641</v>
      </c>
      <c r="E759" s="157">
        <v>3</v>
      </c>
      <c r="F759" s="157" t="s">
        <v>1458</v>
      </c>
      <c r="G759" s="157" t="s">
        <v>734</v>
      </c>
      <c r="H759" s="151">
        <f t="shared" si="24"/>
        <v>2</v>
      </c>
      <c r="I759" s="161" t="s">
        <v>1173</v>
      </c>
      <c r="J759" s="157"/>
      <c r="K759" s="151" t="str">
        <f t="shared" si="25"/>
        <v>PSE002Denial of existence of humanitarian needs or entitlements to assistance</v>
      </c>
      <c r="L759" s="165">
        <v>43503</v>
      </c>
    </row>
    <row r="760" spans="1:12" ht="15.6" thickTop="1" thickBot="1" x14ac:dyDescent="0.35">
      <c r="A760" s="158" t="s">
        <v>1275</v>
      </c>
      <c r="B760" s="159" t="str">
        <f>VLOOKUP(A760,Lists!A:B,2,FALSE)</f>
        <v>PSE002</v>
      </c>
      <c r="C760" s="159" t="str">
        <f>VLOOKUP(A760,Lists!A:D,4,FALSE)</f>
        <v>PSE</v>
      </c>
      <c r="D760" s="159" t="s">
        <v>642</v>
      </c>
      <c r="E760" s="159">
        <v>3</v>
      </c>
      <c r="F760" s="159" t="s">
        <v>1459</v>
      </c>
      <c r="G760" s="159" t="s">
        <v>734</v>
      </c>
      <c r="H760" s="151">
        <f t="shared" si="24"/>
        <v>2</v>
      </c>
      <c r="I760" s="162" t="s">
        <v>1173</v>
      </c>
      <c r="J760" s="159"/>
      <c r="K760" s="151" t="str">
        <f t="shared" si="25"/>
        <v>PSE002Restriction and obstruction of access to services and assistance</v>
      </c>
      <c r="L760" s="163">
        <v>43503</v>
      </c>
    </row>
    <row r="761" spans="1:12" ht="15.6" thickTop="1" thickBot="1" x14ac:dyDescent="0.35">
      <c r="A761" s="156" t="s">
        <v>1275</v>
      </c>
      <c r="B761" s="157" t="str">
        <f>VLOOKUP(A761,Lists!A:B,2,FALSE)</f>
        <v>PSE002</v>
      </c>
      <c r="C761" s="157" t="str">
        <f>VLOOKUP(A761,Lists!A:D,4,FALSE)</f>
        <v>PSE</v>
      </c>
      <c r="D761" s="157" t="s">
        <v>643</v>
      </c>
      <c r="E761" s="157">
        <v>1</v>
      </c>
      <c r="F761" s="157" t="s">
        <v>1460</v>
      </c>
      <c r="G761" s="157" t="s">
        <v>734</v>
      </c>
      <c r="H761" s="151">
        <f t="shared" si="24"/>
        <v>2</v>
      </c>
      <c r="I761" s="161" t="s">
        <v>1173</v>
      </c>
      <c r="J761" s="157"/>
      <c r="K761" s="151" t="str">
        <f t="shared" si="25"/>
        <v>PSE002Ongoing insecurity/hostilities affecting humanitarian assistance</v>
      </c>
      <c r="L761" s="165">
        <v>43503</v>
      </c>
    </row>
    <row r="762" spans="1:12" ht="15.6" thickTop="1" thickBot="1" x14ac:dyDescent="0.35">
      <c r="A762" s="158" t="s">
        <v>1275</v>
      </c>
      <c r="B762" s="159" t="str">
        <f>VLOOKUP(A762,Lists!A:B,2,FALSE)</f>
        <v>PSE002</v>
      </c>
      <c r="C762" s="159" t="str">
        <f>VLOOKUP(A762,Lists!A:D,4,FALSE)</f>
        <v>PSE</v>
      </c>
      <c r="D762" s="159" t="s">
        <v>644</v>
      </c>
      <c r="E762" s="159">
        <v>1</v>
      </c>
      <c r="F762" s="159" t="s">
        <v>1461</v>
      </c>
      <c r="G762" s="159" t="s">
        <v>734</v>
      </c>
      <c r="H762" s="151">
        <f t="shared" si="24"/>
        <v>2</v>
      </c>
      <c r="I762" s="162" t="s">
        <v>1173</v>
      </c>
      <c r="J762" s="159"/>
      <c r="K762" s="151" t="str">
        <f t="shared" si="25"/>
        <v xml:space="preserve">PSE002Presence of mines and improvised explosive devices </v>
      </c>
      <c r="L762" s="163">
        <v>43503</v>
      </c>
    </row>
    <row r="763" spans="1:12" ht="15.6" thickTop="1" thickBot="1" x14ac:dyDescent="0.35">
      <c r="A763" s="156" t="s">
        <v>1275</v>
      </c>
      <c r="B763" s="157" t="str">
        <f>VLOOKUP(A763,Lists!A:B,2,FALSE)</f>
        <v>PSE002</v>
      </c>
      <c r="C763" s="157" t="str">
        <f>VLOOKUP(A763,Lists!A:D,4,FALSE)</f>
        <v>PSE</v>
      </c>
      <c r="D763" s="157" t="s">
        <v>645</v>
      </c>
      <c r="E763" s="157">
        <v>1</v>
      </c>
      <c r="F763" s="157" t="s">
        <v>1462</v>
      </c>
      <c r="G763" s="157" t="s">
        <v>734</v>
      </c>
      <c r="H763" s="151">
        <f t="shared" si="24"/>
        <v>2</v>
      </c>
      <c r="I763" s="161" t="s">
        <v>1173</v>
      </c>
      <c r="J763" s="157"/>
      <c r="K763" s="151" t="str">
        <f t="shared" si="25"/>
        <v>PSE002Physical constraints in the environment (obstacles related to terrain, climate, lack of infrastructure, etc.)</v>
      </c>
      <c r="L763" s="165">
        <v>43503</v>
      </c>
    </row>
    <row r="764" spans="1:12" ht="15.6" thickTop="1" thickBot="1" x14ac:dyDescent="0.35">
      <c r="A764" s="158" t="s">
        <v>792</v>
      </c>
      <c r="B764" s="159" t="str">
        <f>VLOOKUP(A764,Lists!A:B,2,FALSE)</f>
        <v>BGD002</v>
      </c>
      <c r="C764" s="159" t="str">
        <f>VLOOKUP(A764,Lists!A:D,4,FALSE)</f>
        <v>BGD</v>
      </c>
      <c r="D764" s="159" t="s">
        <v>785</v>
      </c>
      <c r="E764" s="159">
        <v>143226199</v>
      </c>
      <c r="F764" s="159" t="s">
        <v>1463</v>
      </c>
      <c r="G764" s="159" t="s">
        <v>734</v>
      </c>
      <c r="H764" s="151">
        <f t="shared" si="24"/>
        <v>2</v>
      </c>
      <c r="I764" s="162" t="s">
        <v>1487</v>
      </c>
      <c r="J764" s="159" t="s">
        <v>1474</v>
      </c>
      <c r="K764" s="151" t="str">
        <f t="shared" si="25"/>
        <v>BGD002Total population in country</v>
      </c>
      <c r="L764" s="163">
        <v>43503</v>
      </c>
    </row>
    <row r="765" spans="1:12" ht="15.6" thickTop="1" thickBot="1" x14ac:dyDescent="0.35">
      <c r="A765" s="156" t="s">
        <v>792</v>
      </c>
      <c r="B765" s="157" t="str">
        <f>VLOOKUP(A765,Lists!A:B,2,FALSE)</f>
        <v>BGD002</v>
      </c>
      <c r="C765" s="157" t="str">
        <f>VLOOKUP(A765,Lists!A:D,4,FALSE)</f>
        <v>BGD</v>
      </c>
      <c r="D765" s="157" t="s">
        <v>455</v>
      </c>
      <c r="E765" s="157">
        <v>650</v>
      </c>
      <c r="F765" s="157" t="s">
        <v>1464</v>
      </c>
      <c r="G765" s="157" t="s">
        <v>734</v>
      </c>
      <c r="H765" s="151">
        <f t="shared" si="24"/>
        <v>2</v>
      </c>
      <c r="I765" s="161" t="s">
        <v>1487</v>
      </c>
      <c r="J765" s="157" t="s">
        <v>1475</v>
      </c>
      <c r="K765" s="151" t="str">
        <f t="shared" si="25"/>
        <v>BGD002Landmass affected by disaster</v>
      </c>
      <c r="L765" s="165">
        <v>43503</v>
      </c>
    </row>
    <row r="766" spans="1:12" ht="15.6" thickTop="1" thickBot="1" x14ac:dyDescent="0.35">
      <c r="A766" s="158" t="s">
        <v>792</v>
      </c>
      <c r="B766" s="159" t="str">
        <f>VLOOKUP(A766,Lists!A:B,2,FALSE)</f>
        <v>BGD002</v>
      </c>
      <c r="C766" s="159" t="str">
        <f>VLOOKUP(A766,Lists!A:D,4,FALSE)</f>
        <v>BGD</v>
      </c>
      <c r="D766" s="159" t="s">
        <v>740</v>
      </c>
      <c r="E766" s="159">
        <v>1378967</v>
      </c>
      <c r="F766" s="159" t="s">
        <v>1464</v>
      </c>
      <c r="G766" s="159" t="s">
        <v>734</v>
      </c>
      <c r="H766" s="151">
        <f t="shared" si="24"/>
        <v>2</v>
      </c>
      <c r="I766" s="162" t="s">
        <v>1488</v>
      </c>
      <c r="J766" s="159" t="s">
        <v>1476</v>
      </c>
      <c r="K766" s="151" t="str">
        <f t="shared" si="25"/>
        <v>BGD002People exposed</v>
      </c>
      <c r="L766" s="163">
        <v>43503</v>
      </c>
    </row>
    <row r="767" spans="1:12" ht="15.6" thickTop="1" thickBot="1" x14ac:dyDescent="0.35">
      <c r="A767" s="156" t="s">
        <v>792</v>
      </c>
      <c r="B767" s="157" t="str">
        <f>VLOOKUP(A767,Lists!A:B,2,FALSE)</f>
        <v>BGD002</v>
      </c>
      <c r="C767" s="157" t="str">
        <f>VLOOKUP(A767,Lists!A:D,4,FALSE)</f>
        <v>BGD</v>
      </c>
      <c r="D767" s="157" t="s">
        <v>742</v>
      </c>
      <c r="E767" s="157">
        <v>1378967</v>
      </c>
      <c r="F767" s="157" t="s">
        <v>1464</v>
      </c>
      <c r="G767" s="157" t="s">
        <v>734</v>
      </c>
      <c r="H767" s="151">
        <f t="shared" si="24"/>
        <v>2</v>
      </c>
      <c r="I767" s="161" t="s">
        <v>1488</v>
      </c>
      <c r="J767" s="157" t="s">
        <v>1477</v>
      </c>
      <c r="K767" s="151" t="str">
        <f t="shared" si="25"/>
        <v>BGD002People affected by the crisis</v>
      </c>
      <c r="L767" s="165">
        <v>43503</v>
      </c>
    </row>
    <row r="768" spans="1:12" ht="15.6" thickTop="1" thickBot="1" x14ac:dyDescent="0.35">
      <c r="A768" s="158" t="s">
        <v>792</v>
      </c>
      <c r="B768" s="159" t="str">
        <f>VLOOKUP(A768,Lists!A:B,2,FALSE)</f>
        <v>BGD002</v>
      </c>
      <c r="C768" s="159" t="str">
        <f>VLOOKUP(A768,Lists!A:D,4,FALSE)</f>
        <v>BGD</v>
      </c>
      <c r="D768" s="159" t="s">
        <v>470</v>
      </c>
      <c r="E768" s="159">
        <v>907199</v>
      </c>
      <c r="F768" s="159" t="s">
        <v>1465</v>
      </c>
      <c r="G768" s="159" t="s">
        <v>734</v>
      </c>
      <c r="H768" s="151">
        <f t="shared" si="24"/>
        <v>2</v>
      </c>
      <c r="I768" s="162" t="s">
        <v>1489</v>
      </c>
      <c r="J768" s="159" t="s">
        <v>1478</v>
      </c>
      <c r="K768" s="151" t="str">
        <f t="shared" si="25"/>
        <v>BGD002Total # of crisis related displaced people</v>
      </c>
      <c r="L768" s="163">
        <v>43503</v>
      </c>
    </row>
    <row r="769" spans="1:12" ht="15.6" thickTop="1" thickBot="1" x14ac:dyDescent="0.35">
      <c r="A769" s="156" t="s">
        <v>792</v>
      </c>
      <c r="B769" s="157" t="str">
        <f>VLOOKUP(A769,Lists!A:B,2,FALSE)</f>
        <v>BGD002</v>
      </c>
      <c r="C769" s="157" t="str">
        <f>VLOOKUP(A769,Lists!A:D,4,FALSE)</f>
        <v>BGD</v>
      </c>
      <c r="D769" s="157" t="s">
        <v>661</v>
      </c>
      <c r="E769" s="157">
        <v>1777518</v>
      </c>
      <c r="F769" s="157" t="s">
        <v>1466</v>
      </c>
      <c r="G769" s="157" t="s">
        <v>734</v>
      </c>
      <c r="H769" s="151">
        <f t="shared" si="24"/>
        <v>2</v>
      </c>
      <c r="I769" s="161" t="s">
        <v>1490</v>
      </c>
      <c r="J769" s="157" t="s">
        <v>1479</v>
      </c>
      <c r="K769" s="151" t="str">
        <f t="shared" si="25"/>
        <v>BGD002Total # of illness cases reported</v>
      </c>
      <c r="L769" s="165">
        <v>43503</v>
      </c>
    </row>
    <row r="770" spans="1:12" ht="15.6" thickTop="1" thickBot="1" x14ac:dyDescent="0.35">
      <c r="A770" s="158" t="s">
        <v>792</v>
      </c>
      <c r="B770" s="159" t="str">
        <f>VLOOKUP(A770,Lists!A:B,2,FALSE)</f>
        <v>BGD002</v>
      </c>
      <c r="C770" s="159" t="str">
        <f>VLOOKUP(A770,Lists!A:D,4,FALSE)</f>
        <v>BGD</v>
      </c>
      <c r="D770" s="159" t="s">
        <v>743</v>
      </c>
      <c r="E770" s="159" t="s">
        <v>445</v>
      </c>
      <c r="F770" s="159" t="s">
        <v>1467</v>
      </c>
      <c r="G770" s="159" t="s">
        <v>734</v>
      </c>
      <c r="H770" s="151">
        <f t="shared" si="24"/>
        <v>2</v>
      </c>
      <c r="I770" s="162"/>
      <c r="J770" s="159" t="s">
        <v>1480</v>
      </c>
      <c r="K770" s="151" t="str">
        <f t="shared" si="25"/>
        <v>BGD002Crisis related Injuries</v>
      </c>
      <c r="L770" s="163">
        <v>43503</v>
      </c>
    </row>
    <row r="771" spans="1:12" ht="15.6" thickTop="1" thickBot="1" x14ac:dyDescent="0.35">
      <c r="A771" s="156" t="s">
        <v>792</v>
      </c>
      <c r="B771" s="157" t="str">
        <f>VLOOKUP(A771,Lists!A:B,2,FALSE)</f>
        <v>BGD002</v>
      </c>
      <c r="C771" s="157" t="str">
        <f>VLOOKUP(A771,Lists!A:D,4,FALSE)</f>
        <v>BGD</v>
      </c>
      <c r="D771" s="157" t="s">
        <v>768</v>
      </c>
      <c r="E771" s="157" t="s">
        <v>445</v>
      </c>
      <c r="F771" s="157" t="s">
        <v>1467</v>
      </c>
      <c r="G771" s="157" t="s">
        <v>734</v>
      </c>
      <c r="H771" s="151">
        <f t="shared" si="24"/>
        <v>2</v>
      </c>
      <c r="I771" s="161"/>
      <c r="J771" s="157" t="s">
        <v>1481</v>
      </c>
      <c r="K771" s="151" t="str">
        <f t="shared" si="25"/>
        <v>BGD002People killed in all crises</v>
      </c>
      <c r="L771" s="165">
        <v>43503</v>
      </c>
    </row>
    <row r="772" spans="1:12" ht="15.6" thickTop="1" thickBot="1" x14ac:dyDescent="0.35">
      <c r="A772" s="158" t="s">
        <v>792</v>
      </c>
      <c r="B772" s="159" t="str">
        <f>VLOOKUP(A772,Lists!A:B,2,FALSE)</f>
        <v>BGD002</v>
      </c>
      <c r="C772" s="159" t="str">
        <f>VLOOKUP(A772,Lists!A:D,4,FALSE)</f>
        <v>BGD</v>
      </c>
      <c r="D772" s="159" t="s">
        <v>459</v>
      </c>
      <c r="E772" s="159" t="s">
        <v>445</v>
      </c>
      <c r="F772" s="159" t="s">
        <v>1468</v>
      </c>
      <c r="G772" s="159" t="s">
        <v>734</v>
      </c>
      <c r="H772" s="151">
        <f t="shared" si="24"/>
        <v>2</v>
      </c>
      <c r="I772" s="162" t="s">
        <v>1491</v>
      </c>
      <c r="J772" s="159" t="s">
        <v>1482</v>
      </c>
      <c r="K772" s="151" t="str">
        <f t="shared" si="25"/>
        <v>BGD002Building partially damaged</v>
      </c>
      <c r="L772" s="163">
        <v>43503</v>
      </c>
    </row>
    <row r="773" spans="1:12" ht="15.6" thickTop="1" thickBot="1" x14ac:dyDescent="0.35">
      <c r="A773" s="156" t="s">
        <v>792</v>
      </c>
      <c r="B773" s="157" t="str">
        <f>VLOOKUP(A773,Lists!A:B,2,FALSE)</f>
        <v>BGD002</v>
      </c>
      <c r="C773" s="157" t="str">
        <f>VLOOKUP(A773,Lists!A:D,4,FALSE)</f>
        <v>BGD</v>
      </c>
      <c r="D773" s="157" t="s">
        <v>460</v>
      </c>
      <c r="E773" s="157" t="s">
        <v>445</v>
      </c>
      <c r="F773" s="157" t="s">
        <v>1468</v>
      </c>
      <c r="G773" s="157" t="s">
        <v>734</v>
      </c>
      <c r="H773" s="151">
        <f t="shared" si="24"/>
        <v>2</v>
      </c>
      <c r="I773" s="161" t="s">
        <v>1491</v>
      </c>
      <c r="J773" s="157" t="s">
        <v>1482</v>
      </c>
      <c r="K773" s="151" t="str">
        <f t="shared" si="25"/>
        <v>BGD002Building totally damaged</v>
      </c>
      <c r="L773" s="165">
        <v>43503</v>
      </c>
    </row>
    <row r="774" spans="1:12" ht="15.6" thickTop="1" thickBot="1" x14ac:dyDescent="0.35">
      <c r="A774" s="158" t="s">
        <v>792</v>
      </c>
      <c r="B774" s="159" t="str">
        <f>VLOOKUP(A774,Lists!A:B,2,FALSE)</f>
        <v>BGD002</v>
      </c>
      <c r="C774" s="159" t="str">
        <f>VLOOKUP(A774,Lists!A:D,4,FALSE)</f>
        <v>BGD</v>
      </c>
      <c r="D774" s="159" t="s">
        <v>663</v>
      </c>
      <c r="E774" s="159" t="s">
        <v>445</v>
      </c>
      <c r="F774" s="159" t="s">
        <v>1467</v>
      </c>
      <c r="G774" s="159" t="s">
        <v>734</v>
      </c>
      <c r="H774" s="151">
        <f t="shared" si="24"/>
        <v>2</v>
      </c>
      <c r="I774" s="162"/>
      <c r="J774" s="159" t="s">
        <v>1481</v>
      </c>
      <c r="K774" s="151" t="str">
        <f t="shared" si="25"/>
        <v>BGD002Crisis related fatalities</v>
      </c>
      <c r="L774" s="163">
        <v>43503</v>
      </c>
    </row>
    <row r="775" spans="1:12" ht="15.6" thickTop="1" thickBot="1" x14ac:dyDescent="0.35">
      <c r="A775" s="156" t="s">
        <v>792</v>
      </c>
      <c r="B775" s="157" t="str">
        <f>VLOOKUP(A775,Lists!A:B,2,FALSE)</f>
        <v>BGD002</v>
      </c>
      <c r="C775" s="157" t="str">
        <f>VLOOKUP(A775,Lists!A:D,4,FALSE)</f>
        <v>BGD</v>
      </c>
      <c r="D775" s="157" t="s">
        <v>745</v>
      </c>
      <c r="E775" s="157">
        <v>8.6699999999999999E-2</v>
      </c>
      <c r="F775" s="157" t="s">
        <v>1469</v>
      </c>
      <c r="G775" s="157" t="s">
        <v>734</v>
      </c>
      <c r="H775" s="151">
        <f t="shared" si="24"/>
        <v>2</v>
      </c>
      <c r="I775" s="161" t="s">
        <v>1492</v>
      </c>
      <c r="J775" s="157" t="s">
        <v>1483</v>
      </c>
      <c r="K775" s="151" t="str">
        <f t="shared" si="25"/>
        <v>BGD002Economic Losses</v>
      </c>
      <c r="L775" s="165">
        <v>43503</v>
      </c>
    </row>
    <row r="776" spans="1:12" ht="15.6" thickTop="1" thickBot="1" x14ac:dyDescent="0.35">
      <c r="A776" s="158" t="s">
        <v>792</v>
      </c>
      <c r="B776" s="159" t="str">
        <f>VLOOKUP(A776,Lists!A:B,2,FALSE)</f>
        <v>BGD002</v>
      </c>
      <c r="C776" s="159" t="str">
        <f>VLOOKUP(A776,Lists!A:D,4,FALSE)</f>
        <v>BGD</v>
      </c>
      <c r="D776" s="159" t="s">
        <v>755</v>
      </c>
      <c r="E776" s="159">
        <v>1378967</v>
      </c>
      <c r="F776" s="159" t="s">
        <v>1470</v>
      </c>
      <c r="G776" s="159" t="s">
        <v>734</v>
      </c>
      <c r="H776" s="151">
        <f t="shared" si="24"/>
        <v>2</v>
      </c>
      <c r="I776" s="162" t="s">
        <v>1493</v>
      </c>
      <c r="J776" s="159" t="s">
        <v>1484</v>
      </c>
      <c r="K776" s="151" t="str">
        <f t="shared" si="25"/>
        <v>BGD002People in Need</v>
      </c>
      <c r="L776" s="163">
        <v>43503</v>
      </c>
    </row>
    <row r="777" spans="1:12" ht="15.6" thickTop="1" thickBot="1" x14ac:dyDescent="0.35">
      <c r="A777" s="156" t="s">
        <v>792</v>
      </c>
      <c r="B777" s="157" t="str">
        <f>VLOOKUP(A777,Lists!A:B,2,FALSE)</f>
        <v>BGD002</v>
      </c>
      <c r="C777" s="157" t="str">
        <f>VLOOKUP(A777,Lists!A:D,4,FALSE)</f>
        <v>BGD</v>
      </c>
      <c r="D777" s="157" t="s">
        <v>761</v>
      </c>
      <c r="E777" s="157">
        <v>302384</v>
      </c>
      <c r="F777" s="157" t="s">
        <v>1471</v>
      </c>
      <c r="G777" s="157" t="s">
        <v>734</v>
      </c>
      <c r="H777" s="151">
        <f t="shared" si="24"/>
        <v>2</v>
      </c>
      <c r="I777" s="161" t="s">
        <v>1494</v>
      </c>
      <c r="J777" s="157" t="s">
        <v>1485</v>
      </c>
      <c r="K777" s="151" t="str">
        <f t="shared" si="25"/>
        <v>BGD002People facing minimal humanitarian needs (level 1)</v>
      </c>
      <c r="L777" s="165">
        <v>43503</v>
      </c>
    </row>
    <row r="778" spans="1:12" ht="15.6" thickTop="1" thickBot="1" x14ac:dyDescent="0.35">
      <c r="A778" s="158" t="s">
        <v>792</v>
      </c>
      <c r="B778" s="159" t="str">
        <f>VLOOKUP(A778,Lists!A:B,2,FALSE)</f>
        <v>BGD002</v>
      </c>
      <c r="C778" s="159" t="str">
        <f>VLOOKUP(A778,Lists!A:D,4,FALSE)</f>
        <v>BGD</v>
      </c>
      <c r="D778" s="159" t="s">
        <v>760</v>
      </c>
      <c r="E778" s="159">
        <v>225355</v>
      </c>
      <c r="F778" s="159" t="s">
        <v>1471</v>
      </c>
      <c r="G778" s="159" t="s">
        <v>734</v>
      </c>
      <c r="H778" s="151">
        <f t="shared" si="24"/>
        <v>2</v>
      </c>
      <c r="I778" s="162" t="s">
        <v>1494</v>
      </c>
      <c r="J778" s="159" t="s">
        <v>1485</v>
      </c>
      <c r="K778" s="151" t="str">
        <f t="shared" si="25"/>
        <v>BGD002People facing stressed humanitarian needs (level 2)</v>
      </c>
      <c r="L778" s="163">
        <v>43503</v>
      </c>
    </row>
    <row r="779" spans="1:12" ht="15.6" thickTop="1" thickBot="1" x14ac:dyDescent="0.35">
      <c r="A779" s="156" t="s">
        <v>792</v>
      </c>
      <c r="B779" s="157" t="str">
        <f>VLOOKUP(A779,Lists!A:B,2,FALSE)</f>
        <v>BGD002</v>
      </c>
      <c r="C779" s="157" t="str">
        <f>VLOOKUP(A779,Lists!A:D,4,FALSE)</f>
        <v>BGD</v>
      </c>
      <c r="D779" s="157" t="s">
        <v>763</v>
      </c>
      <c r="E779" s="157">
        <v>517560</v>
      </c>
      <c r="F779" s="157" t="s">
        <v>1471</v>
      </c>
      <c r="G779" s="157" t="s">
        <v>734</v>
      </c>
      <c r="H779" s="151">
        <f t="shared" si="24"/>
        <v>2</v>
      </c>
      <c r="I779" s="161" t="s">
        <v>1494</v>
      </c>
      <c r="J779" s="157" t="s">
        <v>1485</v>
      </c>
      <c r="K779" s="151" t="str">
        <f t="shared" si="25"/>
        <v>BGD002People  facing moderate humanitarian needs (level 3)</v>
      </c>
      <c r="L779" s="165">
        <v>43503</v>
      </c>
    </row>
    <row r="780" spans="1:12" ht="15.6" thickTop="1" thickBot="1" x14ac:dyDescent="0.35">
      <c r="A780" s="158" t="s">
        <v>792</v>
      </c>
      <c r="B780" s="159" t="str">
        <f>VLOOKUP(A780,Lists!A:B,2,FALSE)</f>
        <v>BGD002</v>
      </c>
      <c r="C780" s="159" t="str">
        <f>VLOOKUP(A780,Lists!A:D,4,FALSE)</f>
        <v>BGD</v>
      </c>
      <c r="D780" s="159" t="s">
        <v>765</v>
      </c>
      <c r="E780" s="159">
        <v>307087</v>
      </c>
      <c r="F780" s="159" t="s">
        <v>1471</v>
      </c>
      <c r="G780" s="159" t="s">
        <v>734</v>
      </c>
      <c r="H780" s="151">
        <f t="shared" si="24"/>
        <v>2</v>
      </c>
      <c r="I780" s="162"/>
      <c r="J780" s="159" t="s">
        <v>1485</v>
      </c>
      <c r="K780" s="151" t="str">
        <f t="shared" si="25"/>
        <v>BGD002People facing severe humanitarian needs (level 4)</v>
      </c>
      <c r="L780" s="163">
        <v>43503</v>
      </c>
    </row>
    <row r="781" spans="1:12" ht="15.6" thickTop="1" thickBot="1" x14ac:dyDescent="0.35">
      <c r="A781" s="156" t="s">
        <v>792</v>
      </c>
      <c r="B781" s="157" t="str">
        <f>VLOOKUP(A781,Lists!A:B,2,FALSE)</f>
        <v>BGD002</v>
      </c>
      <c r="C781" s="157" t="str">
        <f>VLOOKUP(A781,Lists!A:D,4,FALSE)</f>
        <v>BGD</v>
      </c>
      <c r="D781" s="157" t="s">
        <v>766</v>
      </c>
      <c r="E781" s="157">
        <v>26581</v>
      </c>
      <c r="F781" s="157" t="s">
        <v>1471</v>
      </c>
      <c r="G781" s="157" t="s">
        <v>734</v>
      </c>
      <c r="H781" s="151">
        <f t="shared" si="24"/>
        <v>2</v>
      </c>
      <c r="I781" s="161" t="s">
        <v>1494</v>
      </c>
      <c r="J781" s="157" t="s">
        <v>1485</v>
      </c>
      <c r="K781" s="151" t="str">
        <f t="shared" si="25"/>
        <v>BGD002People facing extreme humanitarian needs (level 5)</v>
      </c>
      <c r="L781" s="165">
        <v>43503</v>
      </c>
    </row>
    <row r="782" spans="1:12" ht="15.6" thickTop="1" thickBot="1" x14ac:dyDescent="0.35">
      <c r="A782" s="158" t="s">
        <v>792</v>
      </c>
      <c r="B782" s="159" t="str">
        <f>VLOOKUP(A782,Lists!A:B,2,FALSE)</f>
        <v>BGD002</v>
      </c>
      <c r="C782" s="159" t="str">
        <f>VLOOKUP(A782,Lists!A:D,4,FALSE)</f>
        <v>BGD</v>
      </c>
      <c r="D782" s="159" t="s">
        <v>680</v>
      </c>
      <c r="E782" s="159">
        <v>3</v>
      </c>
      <c r="F782" s="159" t="s">
        <v>1472</v>
      </c>
      <c r="G782" s="159" t="s">
        <v>734</v>
      </c>
      <c r="H782" s="151">
        <f t="shared" si="24"/>
        <v>2</v>
      </c>
      <c r="I782" s="162"/>
      <c r="J782" s="159"/>
      <c r="K782" s="151" t="str">
        <f t="shared" si="25"/>
        <v>BGD002Crisis affected groups</v>
      </c>
      <c r="L782" s="163">
        <v>43503</v>
      </c>
    </row>
    <row r="783" spans="1:12" ht="15.6" thickTop="1" thickBot="1" x14ac:dyDescent="0.35">
      <c r="A783" s="156" t="s">
        <v>792</v>
      </c>
      <c r="B783" s="157" t="str">
        <f>VLOOKUP(A783,Lists!A:B,2,FALSE)</f>
        <v>BGD002</v>
      </c>
      <c r="C783" s="157" t="str">
        <f>VLOOKUP(A783,Lists!A:D,4,FALSE)</f>
        <v>BGD</v>
      </c>
      <c r="D783" s="157" t="s">
        <v>683</v>
      </c>
      <c r="E783" s="157">
        <v>0</v>
      </c>
      <c r="F783" s="157"/>
      <c r="G783" s="157" t="s">
        <v>734</v>
      </c>
      <c r="H783" s="151">
        <f t="shared" si="24"/>
        <v>2</v>
      </c>
      <c r="I783" s="161"/>
      <c r="J783" s="157" t="s">
        <v>1486</v>
      </c>
      <c r="K783" s="151" t="str">
        <f t="shared" si="25"/>
        <v>BGD002People facing limited access constraints</v>
      </c>
      <c r="L783" s="165">
        <v>43503</v>
      </c>
    </row>
    <row r="784" spans="1:12" ht="15.6" thickTop="1" thickBot="1" x14ac:dyDescent="0.35">
      <c r="A784" s="158" t="s">
        <v>792</v>
      </c>
      <c r="B784" s="159" t="str">
        <f>VLOOKUP(A784,Lists!A:B,2,FALSE)</f>
        <v>BGD002</v>
      </c>
      <c r="C784" s="159" t="str">
        <f>VLOOKUP(A784,Lists!A:D,4,FALSE)</f>
        <v>BGD</v>
      </c>
      <c r="D784" s="159" t="s">
        <v>684</v>
      </c>
      <c r="E784" s="159">
        <v>0</v>
      </c>
      <c r="F784" s="159" t="s">
        <v>1473</v>
      </c>
      <c r="G784" s="159" t="s">
        <v>734</v>
      </c>
      <c r="H784" s="151">
        <f t="shared" si="24"/>
        <v>2</v>
      </c>
      <c r="I784" s="162"/>
      <c r="J784" s="159" t="s">
        <v>1486</v>
      </c>
      <c r="K784" s="151" t="str">
        <f t="shared" si="25"/>
        <v>BGD002People facing restricted access constraints</v>
      </c>
      <c r="L784" s="163">
        <v>43503</v>
      </c>
    </row>
    <row r="785" spans="1:12" ht="15.6" thickTop="1" thickBot="1" x14ac:dyDescent="0.35">
      <c r="A785" s="156" t="s">
        <v>792</v>
      </c>
      <c r="B785" s="157" t="str">
        <f>VLOOKUP(A785,Lists!A:B,2,FALSE)</f>
        <v>BGD002</v>
      </c>
      <c r="C785" s="157" t="str">
        <f>VLOOKUP(A785,Lists!A:D,4,FALSE)</f>
        <v>BGD</v>
      </c>
      <c r="D785" s="157" t="s">
        <v>637</v>
      </c>
      <c r="E785" s="157">
        <v>2</v>
      </c>
      <c r="F785" s="157" t="s">
        <v>1473</v>
      </c>
      <c r="G785" s="157" t="s">
        <v>734</v>
      </c>
      <c r="H785" s="151">
        <f t="shared" si="24"/>
        <v>2</v>
      </c>
      <c r="I785" s="161"/>
      <c r="J785" s="157"/>
      <c r="K785" s="151" t="str">
        <f t="shared" si="25"/>
        <v>BGD002Impediments to entry into country (bureaucratic and administrative)</v>
      </c>
      <c r="L785" s="165">
        <v>43503</v>
      </c>
    </row>
    <row r="786" spans="1:12" ht="15.6" thickTop="1" thickBot="1" x14ac:dyDescent="0.35">
      <c r="A786" s="158" t="s">
        <v>792</v>
      </c>
      <c r="B786" s="159" t="str">
        <f>VLOOKUP(A786,Lists!A:B,2,FALSE)</f>
        <v>BGD002</v>
      </c>
      <c r="C786" s="159" t="str">
        <f>VLOOKUP(A786,Lists!A:D,4,FALSE)</f>
        <v>BGD</v>
      </c>
      <c r="D786" s="159" t="s">
        <v>638</v>
      </c>
      <c r="E786" s="159">
        <v>1</v>
      </c>
      <c r="F786" s="159" t="s">
        <v>1473</v>
      </c>
      <c r="G786" s="159" t="s">
        <v>734</v>
      </c>
      <c r="H786" s="151">
        <f t="shared" si="24"/>
        <v>2</v>
      </c>
      <c r="I786" s="162"/>
      <c r="J786" s="159"/>
      <c r="K786" s="151" t="str">
        <f t="shared" si="25"/>
        <v>BGD002Restriction of movement (impediments to freedom of movement and/or administrative restrictions)</v>
      </c>
      <c r="L786" s="163">
        <v>43503</v>
      </c>
    </row>
    <row r="787" spans="1:12" ht="15.6" thickTop="1" thickBot="1" x14ac:dyDescent="0.35">
      <c r="A787" s="156" t="s">
        <v>792</v>
      </c>
      <c r="B787" s="157" t="str">
        <f>VLOOKUP(A787,Lists!A:B,2,FALSE)</f>
        <v>BGD002</v>
      </c>
      <c r="C787" s="157" t="str">
        <f>VLOOKUP(A787,Lists!A:D,4,FALSE)</f>
        <v>BGD</v>
      </c>
      <c r="D787" s="157" t="s">
        <v>639</v>
      </c>
      <c r="E787" s="157">
        <v>1</v>
      </c>
      <c r="F787" s="157" t="s">
        <v>1473</v>
      </c>
      <c r="G787" s="157" t="s">
        <v>734</v>
      </c>
      <c r="H787" s="151">
        <f t="shared" si="24"/>
        <v>2</v>
      </c>
      <c r="I787" s="161"/>
      <c r="J787" s="157"/>
      <c r="K787" s="151" t="str">
        <f t="shared" si="25"/>
        <v>BGD002Interference into implementation of humanitarian activities</v>
      </c>
      <c r="L787" s="165">
        <v>43503</v>
      </c>
    </row>
    <row r="788" spans="1:12" ht="15.6" thickTop="1" thickBot="1" x14ac:dyDescent="0.35">
      <c r="A788" s="158" t="s">
        <v>792</v>
      </c>
      <c r="B788" s="159" t="str">
        <f>VLOOKUP(A788,Lists!A:B,2,FALSE)</f>
        <v>BGD002</v>
      </c>
      <c r="C788" s="159" t="str">
        <f>VLOOKUP(A788,Lists!A:D,4,FALSE)</f>
        <v>BGD</v>
      </c>
      <c r="D788" s="159" t="s">
        <v>640</v>
      </c>
      <c r="E788" s="159">
        <v>1</v>
      </c>
      <c r="F788" s="159" t="s">
        <v>1473</v>
      </c>
      <c r="G788" s="159" t="s">
        <v>734</v>
      </c>
      <c r="H788" s="151">
        <f t="shared" si="24"/>
        <v>2</v>
      </c>
      <c r="I788" s="162"/>
      <c r="J788" s="159"/>
      <c r="K788" s="151" t="str">
        <f t="shared" si="25"/>
        <v>BGD002Violence against personnel, facilities and assets</v>
      </c>
      <c r="L788" s="163">
        <v>43503</v>
      </c>
    </row>
    <row r="789" spans="1:12" ht="15.6" thickTop="1" thickBot="1" x14ac:dyDescent="0.35">
      <c r="A789" s="156" t="s">
        <v>792</v>
      </c>
      <c r="B789" s="157" t="str">
        <f>VLOOKUP(A789,Lists!A:B,2,FALSE)</f>
        <v>BGD002</v>
      </c>
      <c r="C789" s="157" t="str">
        <f>VLOOKUP(A789,Lists!A:D,4,FALSE)</f>
        <v>BGD</v>
      </c>
      <c r="D789" s="157" t="s">
        <v>641</v>
      </c>
      <c r="E789" s="157">
        <v>1</v>
      </c>
      <c r="F789" s="157" t="s">
        <v>1473</v>
      </c>
      <c r="G789" s="157" t="s">
        <v>734</v>
      </c>
      <c r="H789" s="151">
        <f t="shared" si="24"/>
        <v>2</v>
      </c>
      <c r="I789" s="161"/>
      <c r="J789" s="157"/>
      <c r="K789" s="151" t="str">
        <f t="shared" si="25"/>
        <v>BGD002Denial of existence of humanitarian needs or entitlements to assistance</v>
      </c>
      <c r="L789" s="165">
        <v>43503</v>
      </c>
    </row>
    <row r="790" spans="1:12" ht="15.6" thickTop="1" thickBot="1" x14ac:dyDescent="0.35">
      <c r="A790" s="158" t="s">
        <v>792</v>
      </c>
      <c r="B790" s="159" t="str">
        <f>VLOOKUP(A790,Lists!A:B,2,FALSE)</f>
        <v>BGD002</v>
      </c>
      <c r="C790" s="159" t="str">
        <f>VLOOKUP(A790,Lists!A:D,4,FALSE)</f>
        <v>BGD</v>
      </c>
      <c r="D790" s="159" t="s">
        <v>642</v>
      </c>
      <c r="E790" s="159">
        <v>0</v>
      </c>
      <c r="F790" s="159" t="s">
        <v>1473</v>
      </c>
      <c r="G790" s="159" t="s">
        <v>734</v>
      </c>
      <c r="H790" s="151">
        <f t="shared" si="24"/>
        <v>2</v>
      </c>
      <c r="I790" s="162"/>
      <c r="J790" s="159"/>
      <c r="K790" s="151" t="str">
        <f t="shared" si="25"/>
        <v>BGD002Restriction and obstruction of access to services and assistance</v>
      </c>
      <c r="L790" s="163">
        <v>43503</v>
      </c>
    </row>
    <row r="791" spans="1:12" ht="15.6" thickTop="1" thickBot="1" x14ac:dyDescent="0.35">
      <c r="A791" s="156" t="s">
        <v>792</v>
      </c>
      <c r="B791" s="157" t="str">
        <f>VLOOKUP(A791,Lists!A:B,2,FALSE)</f>
        <v>BGD002</v>
      </c>
      <c r="C791" s="157" t="str">
        <f>VLOOKUP(A791,Lists!A:D,4,FALSE)</f>
        <v>BGD</v>
      </c>
      <c r="D791" s="157" t="s">
        <v>643</v>
      </c>
      <c r="E791" s="157">
        <v>0</v>
      </c>
      <c r="F791" s="157" t="s">
        <v>1473</v>
      </c>
      <c r="G791" s="157" t="s">
        <v>734</v>
      </c>
      <c r="H791" s="151">
        <f t="shared" si="24"/>
        <v>2</v>
      </c>
      <c r="I791" s="161"/>
      <c r="J791" s="157"/>
      <c r="K791" s="151" t="str">
        <f t="shared" si="25"/>
        <v>BGD002Ongoing insecurity/hostilities affecting humanitarian assistance</v>
      </c>
      <c r="L791" s="165">
        <v>43503</v>
      </c>
    </row>
    <row r="792" spans="1:12" ht="15.6" thickTop="1" thickBot="1" x14ac:dyDescent="0.35">
      <c r="A792" s="158" t="s">
        <v>792</v>
      </c>
      <c r="B792" s="159" t="str">
        <f>VLOOKUP(A792,Lists!A:B,2,FALSE)</f>
        <v>BGD002</v>
      </c>
      <c r="C792" s="159" t="str">
        <f>VLOOKUP(A792,Lists!A:D,4,FALSE)</f>
        <v>BGD</v>
      </c>
      <c r="D792" s="159" t="s">
        <v>645</v>
      </c>
      <c r="E792" s="159">
        <v>2</v>
      </c>
      <c r="F792" s="159" t="s">
        <v>1473</v>
      </c>
      <c r="G792" s="159" t="s">
        <v>734</v>
      </c>
      <c r="H792" s="151">
        <f t="shared" si="24"/>
        <v>2</v>
      </c>
      <c r="I792" s="162"/>
      <c r="J792" s="159"/>
      <c r="K792" s="151" t="str">
        <f t="shared" si="25"/>
        <v>BGD002Physical constraints in the environment (obstacles related to terrain, climate, lack of infrastructure, etc.)</v>
      </c>
      <c r="L792" s="163">
        <v>43503</v>
      </c>
    </row>
    <row r="793" spans="1:12" ht="15.6" thickTop="1" thickBot="1" x14ac:dyDescent="0.35">
      <c r="A793" s="156" t="s">
        <v>792</v>
      </c>
      <c r="B793" s="157" t="str">
        <f>VLOOKUP(A793,Lists!A:B,2,FALSE)</f>
        <v>BGD002</v>
      </c>
      <c r="C793" s="157" t="str">
        <f>VLOOKUP(A793,Lists!A:D,4,FALSE)</f>
        <v>BGD</v>
      </c>
      <c r="D793" s="157" t="s">
        <v>644</v>
      </c>
      <c r="E793" s="157">
        <v>0</v>
      </c>
      <c r="F793" s="157" t="s">
        <v>1473</v>
      </c>
      <c r="G793" s="157" t="s">
        <v>734</v>
      </c>
      <c r="H793" s="151">
        <f t="shared" si="24"/>
        <v>2</v>
      </c>
      <c r="I793" s="161"/>
      <c r="J793" s="157"/>
      <c r="K793" s="151" t="str">
        <f t="shared" si="25"/>
        <v xml:space="preserve">BGD002Presence of mines and improvised explosive devices </v>
      </c>
      <c r="L793" s="165">
        <v>43503</v>
      </c>
    </row>
    <row r="794" spans="1:12" ht="15.6" thickTop="1" thickBot="1" x14ac:dyDescent="0.35">
      <c r="A794" s="158" t="s">
        <v>241</v>
      </c>
      <c r="B794" s="159" t="str">
        <f>VLOOKUP(A794,Lists!A:B,2,FALSE)</f>
        <v>PAK001</v>
      </c>
      <c r="C794" s="159" t="str">
        <f>VLOOKUP(A794,Lists!A:D,4,FALSE)</f>
        <v>PAK</v>
      </c>
      <c r="D794" s="159" t="s">
        <v>785</v>
      </c>
      <c r="E794" s="159">
        <v>208449634</v>
      </c>
      <c r="F794" s="159" t="s">
        <v>1495</v>
      </c>
      <c r="G794" s="159" t="s">
        <v>734</v>
      </c>
      <c r="H794" s="151">
        <f t="shared" si="24"/>
        <v>2</v>
      </c>
      <c r="I794" s="162" t="s">
        <v>1505</v>
      </c>
      <c r="J794" s="159" t="s">
        <v>1506</v>
      </c>
      <c r="K794" s="151" t="str">
        <f t="shared" si="25"/>
        <v>PAK001Total population in country</v>
      </c>
      <c r="L794" s="163">
        <v>43503</v>
      </c>
    </row>
    <row r="795" spans="1:12" ht="15.6" thickTop="1" thickBot="1" x14ac:dyDescent="0.35">
      <c r="A795" s="156" t="s">
        <v>241</v>
      </c>
      <c r="B795" s="157" t="str">
        <f>VLOOKUP(A795,Lists!A:B,2,FALSE)</f>
        <v>PAK001</v>
      </c>
      <c r="C795" s="157" t="str">
        <f>VLOOKUP(A795,Lists!A:D,4,FALSE)</f>
        <v>PAK</v>
      </c>
      <c r="D795" s="157" t="s">
        <v>455</v>
      </c>
      <c r="E795" s="157">
        <v>796096</v>
      </c>
      <c r="F795" s="157" t="s">
        <v>1496</v>
      </c>
      <c r="G795" s="157" t="s">
        <v>734</v>
      </c>
      <c r="H795" s="151">
        <f t="shared" si="24"/>
        <v>2</v>
      </c>
      <c r="I795" s="161" t="s">
        <v>1507</v>
      </c>
      <c r="J795" s="157" t="s">
        <v>1508</v>
      </c>
      <c r="K795" s="151" t="str">
        <f t="shared" si="25"/>
        <v>PAK001Landmass affected by disaster</v>
      </c>
      <c r="L795" s="165">
        <v>43503</v>
      </c>
    </row>
    <row r="796" spans="1:12" ht="15.6" thickTop="1" thickBot="1" x14ac:dyDescent="0.35">
      <c r="A796" s="158" t="s">
        <v>241</v>
      </c>
      <c r="B796" s="159" t="str">
        <f>VLOOKUP(A796,Lists!A:B,2,FALSE)</f>
        <v>PAK001</v>
      </c>
      <c r="C796" s="159" t="str">
        <f>VLOOKUP(A796,Lists!A:D,4,FALSE)</f>
        <v>PAK</v>
      </c>
      <c r="D796" s="159" t="s">
        <v>740</v>
      </c>
      <c r="E796" s="159">
        <v>206774520</v>
      </c>
      <c r="F796" s="159" t="s">
        <v>1496</v>
      </c>
      <c r="G796" s="159" t="s">
        <v>734</v>
      </c>
      <c r="H796" s="151">
        <f t="shared" si="24"/>
        <v>2</v>
      </c>
      <c r="I796" s="162" t="s">
        <v>1507</v>
      </c>
      <c r="J796" s="159" t="s">
        <v>1509</v>
      </c>
      <c r="K796" s="151" t="str">
        <f t="shared" si="25"/>
        <v>PAK001People exposed</v>
      </c>
      <c r="L796" s="163">
        <v>43503</v>
      </c>
    </row>
    <row r="797" spans="1:12" ht="15.6" thickTop="1" thickBot="1" x14ac:dyDescent="0.35">
      <c r="A797" s="156" t="s">
        <v>241</v>
      </c>
      <c r="B797" s="157" t="str">
        <f>VLOOKUP(A797,Lists!A:B,2,FALSE)</f>
        <v>PAK001</v>
      </c>
      <c r="C797" s="157" t="str">
        <f>VLOOKUP(A797,Lists!A:D,4,FALSE)</f>
        <v>PAK</v>
      </c>
      <c r="D797" s="157" t="s">
        <v>742</v>
      </c>
      <c r="E797" s="157">
        <v>2900000</v>
      </c>
      <c r="F797" s="157" t="s">
        <v>1497</v>
      </c>
      <c r="G797" s="157" t="s">
        <v>734</v>
      </c>
      <c r="H797" s="151">
        <f t="shared" si="24"/>
        <v>2</v>
      </c>
      <c r="I797" s="161" t="s">
        <v>1510</v>
      </c>
      <c r="J797" s="157" t="s">
        <v>1511</v>
      </c>
      <c r="K797" s="151" t="str">
        <f t="shared" si="25"/>
        <v>PAK001People affected by the crisis</v>
      </c>
      <c r="L797" s="165">
        <v>43503</v>
      </c>
    </row>
    <row r="798" spans="1:12" ht="15.6" thickTop="1" thickBot="1" x14ac:dyDescent="0.35">
      <c r="A798" s="158" t="s">
        <v>241</v>
      </c>
      <c r="B798" s="159" t="str">
        <f>VLOOKUP(A798,Lists!A:B,2,FALSE)</f>
        <v>PAK001</v>
      </c>
      <c r="C798" s="159" t="str">
        <f>VLOOKUP(A798,Lists!A:D,4,FALSE)</f>
        <v>PAK</v>
      </c>
      <c r="D798" s="159" t="s">
        <v>470</v>
      </c>
      <c r="E798" s="159">
        <v>266559</v>
      </c>
      <c r="F798" s="159" t="s">
        <v>1498</v>
      </c>
      <c r="G798" s="159" t="s">
        <v>734</v>
      </c>
      <c r="H798" s="151">
        <f t="shared" si="24"/>
        <v>2</v>
      </c>
      <c r="I798" s="162" t="s">
        <v>1512</v>
      </c>
      <c r="J798" s="159" t="s">
        <v>1513</v>
      </c>
      <c r="K798" s="151" t="str">
        <f t="shared" si="25"/>
        <v>PAK001Total # of crisis related displaced people</v>
      </c>
      <c r="L798" s="163">
        <v>43503</v>
      </c>
    </row>
    <row r="799" spans="1:12" ht="15.6" thickTop="1" thickBot="1" x14ac:dyDescent="0.35">
      <c r="A799" s="156" t="s">
        <v>241</v>
      </c>
      <c r="B799" s="157" t="str">
        <f>VLOOKUP(A799,Lists!A:B,2,FALSE)</f>
        <v>PAK001</v>
      </c>
      <c r="C799" s="157" t="str">
        <f>VLOOKUP(A799,Lists!A:D,4,FALSE)</f>
        <v>PAK</v>
      </c>
      <c r="D799" s="157" t="s">
        <v>661</v>
      </c>
      <c r="E799" s="157">
        <v>3687109</v>
      </c>
      <c r="F799" s="157" t="s">
        <v>1499</v>
      </c>
      <c r="G799" s="157" t="s">
        <v>734</v>
      </c>
      <c r="H799" s="151">
        <f t="shared" si="24"/>
        <v>2</v>
      </c>
      <c r="I799" s="161" t="s">
        <v>1514</v>
      </c>
      <c r="J799" s="157" t="s">
        <v>1515</v>
      </c>
      <c r="K799" s="151" t="str">
        <f t="shared" si="25"/>
        <v>PAK001Total # of illness cases reported</v>
      </c>
      <c r="L799" s="165">
        <v>43503</v>
      </c>
    </row>
    <row r="800" spans="1:12" ht="15.6" thickTop="1" thickBot="1" x14ac:dyDescent="0.35">
      <c r="A800" s="158" t="s">
        <v>241</v>
      </c>
      <c r="B800" s="159" t="str">
        <f>VLOOKUP(A800,Lists!A:B,2,FALSE)</f>
        <v>PAK001</v>
      </c>
      <c r="C800" s="159" t="str">
        <f>VLOOKUP(A800,Lists!A:D,4,FALSE)</f>
        <v>PAK</v>
      </c>
      <c r="D800" s="159" t="s">
        <v>743</v>
      </c>
      <c r="E800" s="159" t="s">
        <v>445</v>
      </c>
      <c r="F800" s="159"/>
      <c r="G800" s="159" t="s">
        <v>734</v>
      </c>
      <c r="H800" s="151">
        <f t="shared" si="24"/>
        <v>2</v>
      </c>
      <c r="I800" s="162"/>
      <c r="J800" s="159" t="s">
        <v>1516</v>
      </c>
      <c r="K800" s="151" t="str">
        <f t="shared" si="25"/>
        <v>PAK001Crisis related Injuries</v>
      </c>
      <c r="L800" s="163">
        <v>43503</v>
      </c>
    </row>
    <row r="801" spans="1:12" ht="15.6" thickTop="1" thickBot="1" x14ac:dyDescent="0.35">
      <c r="A801" s="156" t="s">
        <v>241</v>
      </c>
      <c r="B801" s="157" t="str">
        <f>VLOOKUP(A801,Lists!A:B,2,FALSE)</f>
        <v>PAK001</v>
      </c>
      <c r="C801" s="157" t="str">
        <f>VLOOKUP(A801,Lists!A:D,4,FALSE)</f>
        <v>PAK</v>
      </c>
      <c r="D801" s="157" t="s">
        <v>768</v>
      </c>
      <c r="E801" s="157">
        <v>724</v>
      </c>
      <c r="F801" s="157" t="s">
        <v>1500</v>
      </c>
      <c r="G801" s="157" t="s">
        <v>734</v>
      </c>
      <c r="H801" s="151">
        <f t="shared" si="24"/>
        <v>2</v>
      </c>
      <c r="I801" s="161"/>
      <c r="J801" s="157" t="s">
        <v>1517</v>
      </c>
      <c r="K801" s="151" t="str">
        <f t="shared" si="25"/>
        <v>PAK001People killed in all crises</v>
      </c>
      <c r="L801" s="165">
        <v>43503</v>
      </c>
    </row>
    <row r="802" spans="1:12" ht="15.6" thickTop="1" thickBot="1" x14ac:dyDescent="0.35">
      <c r="A802" s="158" t="s">
        <v>241</v>
      </c>
      <c r="B802" s="159" t="str">
        <f>VLOOKUP(A802,Lists!A:B,2,FALSE)</f>
        <v>PAK001</v>
      </c>
      <c r="C802" s="159" t="str">
        <f>VLOOKUP(A802,Lists!A:D,4,FALSE)</f>
        <v>PAK</v>
      </c>
      <c r="D802" s="159" t="s">
        <v>459</v>
      </c>
      <c r="E802" s="159" t="s">
        <v>445</v>
      </c>
      <c r="F802" s="159"/>
      <c r="G802" s="159" t="s">
        <v>734</v>
      </c>
      <c r="H802" s="151">
        <f t="shared" si="24"/>
        <v>2</v>
      </c>
      <c r="I802" s="162"/>
      <c r="J802" s="159" t="s">
        <v>1518</v>
      </c>
      <c r="K802" s="151" t="str">
        <f t="shared" si="25"/>
        <v>PAK001Building partially damaged</v>
      </c>
      <c r="L802" s="163">
        <v>43503</v>
      </c>
    </row>
    <row r="803" spans="1:12" ht="15.6" thickTop="1" thickBot="1" x14ac:dyDescent="0.35">
      <c r="A803" s="156" t="s">
        <v>241</v>
      </c>
      <c r="B803" s="157" t="str">
        <f>VLOOKUP(A803,Lists!A:B,2,FALSE)</f>
        <v>PAK001</v>
      </c>
      <c r="C803" s="157" t="str">
        <f>VLOOKUP(A803,Lists!A:D,4,FALSE)</f>
        <v>PAK</v>
      </c>
      <c r="D803" s="157" t="s">
        <v>460</v>
      </c>
      <c r="E803" s="157" t="s">
        <v>445</v>
      </c>
      <c r="F803" s="157"/>
      <c r="G803" s="157" t="s">
        <v>734</v>
      </c>
      <c r="H803" s="151">
        <f t="shared" si="24"/>
        <v>2</v>
      </c>
      <c r="I803" s="161"/>
      <c r="J803" s="157" t="s">
        <v>1518</v>
      </c>
      <c r="K803" s="151" t="str">
        <f t="shared" si="25"/>
        <v>PAK001Building totally damaged</v>
      </c>
      <c r="L803" s="165">
        <v>43503</v>
      </c>
    </row>
    <row r="804" spans="1:12" ht="15.6" thickTop="1" thickBot="1" x14ac:dyDescent="0.35">
      <c r="A804" s="158" t="s">
        <v>241</v>
      </c>
      <c r="B804" s="159" t="str">
        <f>VLOOKUP(A804,Lists!A:B,2,FALSE)</f>
        <v>PAK001</v>
      </c>
      <c r="C804" s="159" t="str">
        <f>VLOOKUP(A804,Lists!A:D,4,FALSE)</f>
        <v>PAK</v>
      </c>
      <c r="D804" s="159" t="s">
        <v>663</v>
      </c>
      <c r="E804" s="159">
        <v>724</v>
      </c>
      <c r="F804" s="159" t="s">
        <v>1500</v>
      </c>
      <c r="G804" s="159" t="s">
        <v>734</v>
      </c>
      <c r="H804" s="151">
        <f t="shared" si="24"/>
        <v>2</v>
      </c>
      <c r="I804" s="162"/>
      <c r="J804" s="159" t="s">
        <v>1517</v>
      </c>
      <c r="K804" s="151" t="str">
        <f t="shared" si="25"/>
        <v>PAK001Crisis related fatalities</v>
      </c>
      <c r="L804" s="163">
        <v>43503</v>
      </c>
    </row>
    <row r="805" spans="1:12" ht="15.6" thickTop="1" thickBot="1" x14ac:dyDescent="0.35">
      <c r="A805" s="156" t="s">
        <v>241</v>
      </c>
      <c r="B805" s="157" t="str">
        <f>VLOOKUP(A805,Lists!A:B,2,FALSE)</f>
        <v>PAK001</v>
      </c>
      <c r="C805" s="157" t="str">
        <f>VLOOKUP(A805,Lists!A:D,4,FALSE)</f>
        <v>PAK</v>
      </c>
      <c r="D805" s="157" t="s">
        <v>745</v>
      </c>
      <c r="E805" s="157" t="s">
        <v>445</v>
      </c>
      <c r="F805" s="157" t="s">
        <v>1501</v>
      </c>
      <c r="G805" s="157" t="s">
        <v>734</v>
      </c>
      <c r="H805" s="151">
        <f t="shared" si="24"/>
        <v>2</v>
      </c>
      <c r="I805" s="161" t="s">
        <v>1519</v>
      </c>
      <c r="J805" s="157" t="s">
        <v>1520</v>
      </c>
      <c r="K805" s="151" t="str">
        <f t="shared" si="25"/>
        <v>PAK001Economic Losses</v>
      </c>
      <c r="L805" s="165">
        <v>43503</v>
      </c>
    </row>
    <row r="806" spans="1:12" ht="15.6" thickTop="1" thickBot="1" x14ac:dyDescent="0.35">
      <c r="A806" s="158" t="s">
        <v>241</v>
      </c>
      <c r="B806" s="159" t="str">
        <f>VLOOKUP(A806,Lists!A:B,2,FALSE)</f>
        <v>PAK001</v>
      </c>
      <c r="C806" s="159" t="str">
        <f>VLOOKUP(A806,Lists!A:D,4,FALSE)</f>
        <v>PAK</v>
      </c>
      <c r="D806" s="159" t="s">
        <v>755</v>
      </c>
      <c r="E806" s="159">
        <v>2900000</v>
      </c>
      <c r="F806" s="159"/>
      <c r="G806" s="159" t="s">
        <v>734</v>
      </c>
      <c r="H806" s="151">
        <f t="shared" si="24"/>
        <v>2</v>
      </c>
      <c r="I806" s="162"/>
      <c r="J806" s="159" t="s">
        <v>1521</v>
      </c>
      <c r="K806" s="151" t="str">
        <f t="shared" si="25"/>
        <v>PAK001People in Need</v>
      </c>
      <c r="L806" s="163">
        <v>43503</v>
      </c>
    </row>
    <row r="807" spans="1:12" ht="15.6" thickTop="1" thickBot="1" x14ac:dyDescent="0.35">
      <c r="A807" s="156" t="s">
        <v>241</v>
      </c>
      <c r="B807" s="157" t="str">
        <f>VLOOKUP(A807,Lists!A:B,2,FALSE)</f>
        <v>PAK001</v>
      </c>
      <c r="C807" s="157" t="str">
        <f>VLOOKUP(A807,Lists!A:D,4,FALSE)</f>
        <v>PAK</v>
      </c>
      <c r="D807" s="157" t="s">
        <v>761</v>
      </c>
      <c r="E807" s="157">
        <v>0</v>
      </c>
      <c r="F807" s="157" t="s">
        <v>1497</v>
      </c>
      <c r="G807" s="157" t="s">
        <v>734</v>
      </c>
      <c r="H807" s="151">
        <f t="shared" si="24"/>
        <v>2</v>
      </c>
      <c r="I807" s="161" t="s">
        <v>1510</v>
      </c>
      <c r="J807" s="157" t="s">
        <v>1522</v>
      </c>
      <c r="K807" s="151" t="str">
        <f t="shared" si="25"/>
        <v>PAK001People facing minimal humanitarian needs (level 1)</v>
      </c>
      <c r="L807" s="165">
        <v>43503</v>
      </c>
    </row>
    <row r="808" spans="1:12" ht="15.6" thickTop="1" thickBot="1" x14ac:dyDescent="0.35">
      <c r="A808" s="158" t="s">
        <v>241</v>
      </c>
      <c r="B808" s="159" t="str">
        <f>VLOOKUP(A808,Lists!A:B,2,FALSE)</f>
        <v>PAK001</v>
      </c>
      <c r="C808" s="159" t="str">
        <f>VLOOKUP(A808,Lists!A:D,4,FALSE)</f>
        <v>PAK</v>
      </c>
      <c r="D808" s="159" t="s">
        <v>760</v>
      </c>
      <c r="E808" s="159">
        <v>0</v>
      </c>
      <c r="F808" s="159" t="s">
        <v>1497</v>
      </c>
      <c r="G808" s="159" t="s">
        <v>734</v>
      </c>
      <c r="H808" s="151">
        <f t="shared" si="24"/>
        <v>2</v>
      </c>
      <c r="I808" s="162"/>
      <c r="J808" s="159" t="s">
        <v>1522</v>
      </c>
      <c r="K808" s="151" t="str">
        <f t="shared" si="25"/>
        <v>PAK001People facing stressed humanitarian needs (level 2)</v>
      </c>
      <c r="L808" s="163">
        <v>43503</v>
      </c>
    </row>
    <row r="809" spans="1:12" ht="15.6" thickTop="1" thickBot="1" x14ac:dyDescent="0.35">
      <c r="A809" s="156" t="s">
        <v>241</v>
      </c>
      <c r="B809" s="157" t="str">
        <f>VLOOKUP(A809,Lists!A:B,2,FALSE)</f>
        <v>PAK001</v>
      </c>
      <c r="C809" s="157" t="str">
        <f>VLOOKUP(A809,Lists!A:D,4,FALSE)</f>
        <v>PAK</v>
      </c>
      <c r="D809" s="157" t="s">
        <v>763</v>
      </c>
      <c r="E809" s="157">
        <v>2900000</v>
      </c>
      <c r="F809" s="157" t="s">
        <v>1497</v>
      </c>
      <c r="G809" s="157" t="s">
        <v>734</v>
      </c>
      <c r="H809" s="151">
        <f t="shared" si="24"/>
        <v>2</v>
      </c>
      <c r="I809" s="161"/>
      <c r="J809" s="157" t="s">
        <v>1522</v>
      </c>
      <c r="K809" s="151" t="str">
        <f t="shared" si="25"/>
        <v>PAK001People  facing moderate humanitarian needs (level 3)</v>
      </c>
      <c r="L809" s="165">
        <v>43503</v>
      </c>
    </row>
    <row r="810" spans="1:12" ht="15.6" thickTop="1" thickBot="1" x14ac:dyDescent="0.35">
      <c r="A810" s="158" t="s">
        <v>241</v>
      </c>
      <c r="B810" s="159" t="str">
        <f>VLOOKUP(A810,Lists!A:B,2,FALSE)</f>
        <v>PAK001</v>
      </c>
      <c r="C810" s="159" t="str">
        <f>VLOOKUP(A810,Lists!A:D,4,FALSE)</f>
        <v>PAK</v>
      </c>
      <c r="D810" s="159" t="s">
        <v>765</v>
      </c>
      <c r="E810" s="159">
        <v>0</v>
      </c>
      <c r="F810" s="159" t="s">
        <v>1497</v>
      </c>
      <c r="G810" s="159" t="s">
        <v>734</v>
      </c>
      <c r="H810" s="151">
        <f t="shared" si="24"/>
        <v>2</v>
      </c>
      <c r="I810" s="162"/>
      <c r="J810" s="159" t="s">
        <v>1522</v>
      </c>
      <c r="K810" s="151" t="str">
        <f t="shared" si="25"/>
        <v>PAK001People facing severe humanitarian needs (level 4)</v>
      </c>
      <c r="L810" s="163">
        <v>43503</v>
      </c>
    </row>
    <row r="811" spans="1:12" ht="15.6" thickTop="1" thickBot="1" x14ac:dyDescent="0.35">
      <c r="A811" s="156" t="s">
        <v>241</v>
      </c>
      <c r="B811" s="157" t="str">
        <f>VLOOKUP(A811,Lists!A:B,2,FALSE)</f>
        <v>PAK001</v>
      </c>
      <c r="C811" s="157" t="str">
        <f>VLOOKUP(A811,Lists!A:D,4,FALSE)</f>
        <v>PAK</v>
      </c>
      <c r="D811" s="157" t="s">
        <v>766</v>
      </c>
      <c r="E811" s="157">
        <v>0</v>
      </c>
      <c r="F811" s="157" t="s">
        <v>1497</v>
      </c>
      <c r="G811" s="157" t="s">
        <v>734</v>
      </c>
      <c r="H811" s="151">
        <f t="shared" si="24"/>
        <v>2</v>
      </c>
      <c r="I811" s="161"/>
      <c r="J811" s="157" t="s">
        <v>1522</v>
      </c>
      <c r="K811" s="151" t="str">
        <f t="shared" si="25"/>
        <v>PAK001People facing extreme humanitarian needs (level 5)</v>
      </c>
      <c r="L811" s="165">
        <v>43503</v>
      </c>
    </row>
    <row r="812" spans="1:12" ht="15.6" thickTop="1" thickBot="1" x14ac:dyDescent="0.35">
      <c r="A812" s="158" t="s">
        <v>241</v>
      </c>
      <c r="B812" s="159" t="str">
        <f>VLOOKUP(A812,Lists!A:B,2,FALSE)</f>
        <v>PAK001</v>
      </c>
      <c r="C812" s="159" t="str">
        <f>VLOOKUP(A812,Lists!A:D,4,FALSE)</f>
        <v>PAK</v>
      </c>
      <c r="D812" s="159" t="s">
        <v>680</v>
      </c>
      <c r="E812" s="159">
        <v>5</v>
      </c>
      <c r="F812" s="159" t="s">
        <v>1497</v>
      </c>
      <c r="G812" s="159" t="s">
        <v>734</v>
      </c>
      <c r="H812" s="151">
        <f t="shared" si="24"/>
        <v>2</v>
      </c>
      <c r="I812" s="162"/>
      <c r="J812" s="159" t="s">
        <v>1523</v>
      </c>
      <c r="K812" s="151" t="str">
        <f t="shared" si="25"/>
        <v>PAK001Crisis affected groups</v>
      </c>
      <c r="L812" s="163">
        <v>43503</v>
      </c>
    </row>
    <row r="813" spans="1:12" ht="15.6" thickTop="1" thickBot="1" x14ac:dyDescent="0.35">
      <c r="A813" s="156" t="s">
        <v>241</v>
      </c>
      <c r="B813" s="157" t="str">
        <f>VLOOKUP(A813,Lists!A:B,2,FALSE)</f>
        <v>PAK001</v>
      </c>
      <c r="C813" s="157" t="str">
        <f>VLOOKUP(A813,Lists!A:D,4,FALSE)</f>
        <v>PAK</v>
      </c>
      <c r="D813" s="157" t="s">
        <v>683</v>
      </c>
      <c r="E813" s="157" t="s">
        <v>445</v>
      </c>
      <c r="F813" s="157"/>
      <c r="G813" s="157" t="s">
        <v>734</v>
      </c>
      <c r="H813" s="151">
        <f t="shared" si="24"/>
        <v>2</v>
      </c>
      <c r="I813" s="161"/>
      <c r="J813" s="157" t="s">
        <v>1524</v>
      </c>
      <c r="K813" s="151" t="str">
        <f t="shared" si="25"/>
        <v>PAK001People facing limited access constraints</v>
      </c>
      <c r="L813" s="165">
        <v>43503</v>
      </c>
    </row>
    <row r="814" spans="1:12" ht="15.6" thickTop="1" thickBot="1" x14ac:dyDescent="0.35">
      <c r="A814" s="158" t="s">
        <v>241</v>
      </c>
      <c r="B814" s="159" t="str">
        <f>VLOOKUP(A814,Lists!A:B,2,FALSE)</f>
        <v>PAK001</v>
      </c>
      <c r="C814" s="159" t="str">
        <f>VLOOKUP(A814,Lists!A:D,4,FALSE)</f>
        <v>PAK</v>
      </c>
      <c r="D814" s="159" t="s">
        <v>684</v>
      </c>
      <c r="E814" s="159" t="s">
        <v>445</v>
      </c>
      <c r="F814" s="159"/>
      <c r="G814" s="159" t="s">
        <v>734</v>
      </c>
      <c r="H814" s="151">
        <f t="shared" si="24"/>
        <v>2</v>
      </c>
      <c r="I814" s="162"/>
      <c r="J814" s="159" t="s">
        <v>1524</v>
      </c>
      <c r="K814" s="151" t="str">
        <f t="shared" si="25"/>
        <v>PAK001People facing restricted access constraints</v>
      </c>
      <c r="L814" s="163">
        <v>43503</v>
      </c>
    </row>
    <row r="815" spans="1:12" ht="15.6" thickTop="1" thickBot="1" x14ac:dyDescent="0.35">
      <c r="A815" s="156" t="s">
        <v>241</v>
      </c>
      <c r="B815" s="157" t="str">
        <f>VLOOKUP(A815,Lists!A:B,2,FALSE)</f>
        <v>PAK001</v>
      </c>
      <c r="C815" s="157" t="str">
        <f>VLOOKUP(A815,Lists!A:D,4,FALSE)</f>
        <v>PAK</v>
      </c>
      <c r="D815" s="157" t="s">
        <v>637</v>
      </c>
      <c r="E815" s="157">
        <v>2</v>
      </c>
      <c r="F815" s="157" t="s">
        <v>1473</v>
      </c>
      <c r="G815" s="157" t="s">
        <v>734</v>
      </c>
      <c r="H815" s="151">
        <f t="shared" si="24"/>
        <v>2</v>
      </c>
      <c r="I815" s="161"/>
      <c r="J815" s="157"/>
      <c r="K815" s="151" t="str">
        <f t="shared" si="25"/>
        <v>PAK001Impediments to entry into country (bureaucratic and administrative)</v>
      </c>
      <c r="L815" s="165">
        <v>43503</v>
      </c>
    </row>
    <row r="816" spans="1:12" ht="15.6" thickTop="1" thickBot="1" x14ac:dyDescent="0.35">
      <c r="A816" s="158" t="s">
        <v>241</v>
      </c>
      <c r="B816" s="159" t="str">
        <f>VLOOKUP(A816,Lists!A:B,2,FALSE)</f>
        <v>PAK001</v>
      </c>
      <c r="C816" s="159" t="str">
        <f>VLOOKUP(A816,Lists!A:D,4,FALSE)</f>
        <v>PAK</v>
      </c>
      <c r="D816" s="159" t="s">
        <v>638</v>
      </c>
      <c r="E816" s="159">
        <v>2</v>
      </c>
      <c r="F816" s="159" t="s">
        <v>1473</v>
      </c>
      <c r="G816" s="159" t="s">
        <v>734</v>
      </c>
      <c r="H816" s="151">
        <f t="shared" si="24"/>
        <v>2</v>
      </c>
      <c r="I816" s="162"/>
      <c r="J816" s="159"/>
      <c r="K816" s="151" t="str">
        <f t="shared" si="25"/>
        <v>PAK001Restriction of movement (impediments to freedom of movement and/or administrative restrictions)</v>
      </c>
      <c r="L816" s="163">
        <v>43503</v>
      </c>
    </row>
    <row r="817" spans="1:12" ht="15.6" thickTop="1" thickBot="1" x14ac:dyDescent="0.35">
      <c r="A817" s="156" t="s">
        <v>241</v>
      </c>
      <c r="B817" s="157" t="str">
        <f>VLOOKUP(A817,Lists!A:B,2,FALSE)</f>
        <v>PAK001</v>
      </c>
      <c r="C817" s="157" t="str">
        <f>VLOOKUP(A817,Lists!A:D,4,FALSE)</f>
        <v>PAK</v>
      </c>
      <c r="D817" s="157" t="s">
        <v>639</v>
      </c>
      <c r="E817" s="157">
        <v>1</v>
      </c>
      <c r="F817" s="157" t="s">
        <v>1473</v>
      </c>
      <c r="G817" s="157" t="s">
        <v>734</v>
      </c>
      <c r="H817" s="151">
        <f t="shared" si="24"/>
        <v>2</v>
      </c>
      <c r="I817" s="161"/>
      <c r="J817" s="157"/>
      <c r="K817" s="151" t="str">
        <f t="shared" si="25"/>
        <v>PAK001Interference into implementation of humanitarian activities</v>
      </c>
      <c r="L817" s="165">
        <v>43503</v>
      </c>
    </row>
    <row r="818" spans="1:12" ht="15.6" thickTop="1" thickBot="1" x14ac:dyDescent="0.35">
      <c r="A818" s="158" t="s">
        <v>241</v>
      </c>
      <c r="B818" s="159" t="str">
        <f>VLOOKUP(A818,Lists!A:B,2,FALSE)</f>
        <v>PAK001</v>
      </c>
      <c r="C818" s="159" t="str">
        <f>VLOOKUP(A818,Lists!A:D,4,FALSE)</f>
        <v>PAK</v>
      </c>
      <c r="D818" s="159" t="s">
        <v>640</v>
      </c>
      <c r="E818" s="159">
        <v>1</v>
      </c>
      <c r="F818" s="159" t="s">
        <v>1473</v>
      </c>
      <c r="G818" s="159" t="s">
        <v>734</v>
      </c>
      <c r="H818" s="151">
        <f t="shared" si="24"/>
        <v>2</v>
      </c>
      <c r="I818" s="162"/>
      <c r="J818" s="159"/>
      <c r="K818" s="151" t="str">
        <f t="shared" si="25"/>
        <v>PAK001Violence against personnel, facilities and assets</v>
      </c>
      <c r="L818" s="163">
        <v>43503</v>
      </c>
    </row>
    <row r="819" spans="1:12" ht="15.6" thickTop="1" thickBot="1" x14ac:dyDescent="0.35">
      <c r="A819" s="156" t="s">
        <v>241</v>
      </c>
      <c r="B819" s="157" t="str">
        <f>VLOOKUP(A819,Lists!A:B,2,FALSE)</f>
        <v>PAK001</v>
      </c>
      <c r="C819" s="157" t="str">
        <f>VLOOKUP(A819,Lists!A:D,4,FALSE)</f>
        <v>PAK</v>
      </c>
      <c r="D819" s="157" t="s">
        <v>641</v>
      </c>
      <c r="E819" s="157">
        <v>3</v>
      </c>
      <c r="F819" s="157" t="s">
        <v>1473</v>
      </c>
      <c r="G819" s="157" t="s">
        <v>734</v>
      </c>
      <c r="H819" s="151">
        <f t="shared" ref="H819:H882" si="26">IF(G819="Low",3,IF(G819="Medium",2,IF(G819="High",1,FALSE)))</f>
        <v>2</v>
      </c>
      <c r="I819" s="161"/>
      <c r="J819" s="157"/>
      <c r="K819" s="151" t="str">
        <f t="shared" ref="K819:K882" si="27">B819&amp;""&amp;D819</f>
        <v>PAK001Denial of existence of humanitarian needs or entitlements to assistance</v>
      </c>
      <c r="L819" s="165">
        <v>43503</v>
      </c>
    </row>
    <row r="820" spans="1:12" ht="15.6" thickTop="1" thickBot="1" x14ac:dyDescent="0.35">
      <c r="A820" s="158" t="s">
        <v>241</v>
      </c>
      <c r="B820" s="159" t="str">
        <f>VLOOKUP(A820,Lists!A:B,2,FALSE)</f>
        <v>PAK001</v>
      </c>
      <c r="C820" s="159" t="str">
        <f>VLOOKUP(A820,Lists!A:D,4,FALSE)</f>
        <v>PAK</v>
      </c>
      <c r="D820" s="159" t="s">
        <v>642</v>
      </c>
      <c r="E820" s="159">
        <v>3</v>
      </c>
      <c r="F820" s="159" t="s">
        <v>1473</v>
      </c>
      <c r="G820" s="159" t="s">
        <v>734</v>
      </c>
      <c r="H820" s="151">
        <f t="shared" si="26"/>
        <v>2</v>
      </c>
      <c r="I820" s="162"/>
      <c r="J820" s="159"/>
      <c r="K820" s="151" t="str">
        <f t="shared" si="27"/>
        <v>PAK001Restriction and obstruction of access to services and assistance</v>
      </c>
      <c r="L820" s="163">
        <v>43503</v>
      </c>
    </row>
    <row r="821" spans="1:12" ht="15.6" thickTop="1" thickBot="1" x14ac:dyDescent="0.35">
      <c r="A821" s="156" t="s">
        <v>241</v>
      </c>
      <c r="B821" s="157" t="str">
        <f>VLOOKUP(A821,Lists!A:B,2,FALSE)</f>
        <v>PAK001</v>
      </c>
      <c r="C821" s="157" t="str">
        <f>VLOOKUP(A821,Lists!A:D,4,FALSE)</f>
        <v>PAK</v>
      </c>
      <c r="D821" s="157" t="s">
        <v>643</v>
      </c>
      <c r="E821" s="157">
        <v>1</v>
      </c>
      <c r="F821" s="157" t="s">
        <v>1473</v>
      </c>
      <c r="G821" s="157" t="s">
        <v>734</v>
      </c>
      <c r="H821" s="151">
        <f t="shared" si="26"/>
        <v>2</v>
      </c>
      <c r="I821" s="161"/>
      <c r="J821" s="157"/>
      <c r="K821" s="151" t="str">
        <f t="shared" si="27"/>
        <v>PAK001Ongoing insecurity/hostilities affecting humanitarian assistance</v>
      </c>
      <c r="L821" s="165">
        <v>43503</v>
      </c>
    </row>
    <row r="822" spans="1:12" ht="15.6" thickTop="1" thickBot="1" x14ac:dyDescent="0.35">
      <c r="A822" s="158" t="s">
        <v>241</v>
      </c>
      <c r="B822" s="159" t="str">
        <f>VLOOKUP(A822,Lists!A:B,2,FALSE)</f>
        <v>PAK001</v>
      </c>
      <c r="C822" s="159" t="str">
        <f>VLOOKUP(A822,Lists!A:D,4,FALSE)</f>
        <v>PAK</v>
      </c>
      <c r="D822" s="159" t="s">
        <v>645</v>
      </c>
      <c r="E822" s="159">
        <v>1</v>
      </c>
      <c r="F822" s="159" t="s">
        <v>1473</v>
      </c>
      <c r="G822" s="159" t="s">
        <v>734</v>
      </c>
      <c r="H822" s="151">
        <f t="shared" si="26"/>
        <v>2</v>
      </c>
      <c r="I822" s="162"/>
      <c r="J822" s="159"/>
      <c r="K822" s="151" t="str">
        <f t="shared" si="27"/>
        <v>PAK001Physical constraints in the environment (obstacles related to terrain, climate, lack of infrastructure, etc.)</v>
      </c>
      <c r="L822" s="163">
        <v>43503</v>
      </c>
    </row>
    <row r="823" spans="1:12" ht="15.6" thickTop="1" thickBot="1" x14ac:dyDescent="0.35">
      <c r="A823" s="156" t="s">
        <v>241</v>
      </c>
      <c r="B823" s="157" t="str">
        <f>VLOOKUP(A823,Lists!A:B,2,FALSE)</f>
        <v>PAK001</v>
      </c>
      <c r="C823" s="157" t="str">
        <f>VLOOKUP(A823,Lists!A:D,4,FALSE)</f>
        <v>PAK</v>
      </c>
      <c r="D823" s="157" t="s">
        <v>644</v>
      </c>
      <c r="E823" s="157">
        <v>1</v>
      </c>
      <c r="F823" s="157" t="s">
        <v>1473</v>
      </c>
      <c r="G823" s="157" t="s">
        <v>734</v>
      </c>
      <c r="H823" s="151">
        <f t="shared" si="26"/>
        <v>2</v>
      </c>
      <c r="I823" s="161"/>
      <c r="J823" s="157"/>
      <c r="K823" s="151" t="str">
        <f t="shared" si="27"/>
        <v xml:space="preserve">PAK001Presence of mines and improvised explosive devices </v>
      </c>
      <c r="L823" s="165">
        <v>43503</v>
      </c>
    </row>
    <row r="824" spans="1:12" ht="15.6" thickTop="1" thickBot="1" x14ac:dyDescent="0.35">
      <c r="A824" s="158" t="s">
        <v>1279</v>
      </c>
      <c r="B824" s="159" t="str">
        <f>VLOOKUP(A824,Lists!A:B,2,FALSE)</f>
        <v>PAK003</v>
      </c>
      <c r="C824" s="159" t="str">
        <f>VLOOKUP(A824,Lists!A:D,4,FALSE)</f>
        <v>PAK</v>
      </c>
      <c r="D824" s="159" t="s">
        <v>785</v>
      </c>
      <c r="E824" s="159">
        <v>208449634</v>
      </c>
      <c r="F824" s="159" t="s">
        <v>1495</v>
      </c>
      <c r="G824" s="159" t="s">
        <v>734</v>
      </c>
      <c r="H824" s="151">
        <f t="shared" si="26"/>
        <v>2</v>
      </c>
      <c r="I824" s="162" t="s">
        <v>1505</v>
      </c>
      <c r="J824" s="159" t="s">
        <v>1506</v>
      </c>
      <c r="K824" s="151" t="str">
        <f t="shared" si="27"/>
        <v>PAK003Total population in country</v>
      </c>
      <c r="L824" s="163">
        <v>43503</v>
      </c>
    </row>
    <row r="825" spans="1:12" ht="15.6" thickTop="1" thickBot="1" x14ac:dyDescent="0.35">
      <c r="A825" s="156" t="s">
        <v>1279</v>
      </c>
      <c r="B825" s="157" t="str">
        <f>VLOOKUP(A825,Lists!A:B,2,FALSE)</f>
        <v>PAK003</v>
      </c>
      <c r="C825" s="157" t="str">
        <f>VLOOKUP(A825,Lists!A:D,4,FALSE)</f>
        <v>PAK</v>
      </c>
      <c r="D825" s="157" t="s">
        <v>455</v>
      </c>
      <c r="E825" s="157">
        <v>796096</v>
      </c>
      <c r="F825" s="157" t="s">
        <v>1496</v>
      </c>
      <c r="G825" s="157" t="s">
        <v>734</v>
      </c>
      <c r="H825" s="151">
        <f t="shared" si="26"/>
        <v>2</v>
      </c>
      <c r="I825" s="161" t="s">
        <v>1507</v>
      </c>
      <c r="J825" s="157" t="s">
        <v>1525</v>
      </c>
      <c r="K825" s="151" t="str">
        <f t="shared" si="27"/>
        <v>PAK003Landmass affected by disaster</v>
      </c>
      <c r="L825" s="165">
        <v>43503</v>
      </c>
    </row>
    <row r="826" spans="1:12" ht="15.6" thickTop="1" thickBot="1" x14ac:dyDescent="0.35">
      <c r="A826" s="158" t="s">
        <v>1279</v>
      </c>
      <c r="B826" s="159" t="str">
        <f>VLOOKUP(A826,Lists!A:B,2,FALSE)</f>
        <v>PAK003</v>
      </c>
      <c r="C826" s="159" t="str">
        <f>VLOOKUP(A826,Lists!A:D,4,FALSE)</f>
        <v>PAK</v>
      </c>
      <c r="D826" s="159" t="s">
        <v>740</v>
      </c>
      <c r="E826" s="159">
        <v>206774520</v>
      </c>
      <c r="F826" s="159" t="s">
        <v>1496</v>
      </c>
      <c r="G826" s="159" t="s">
        <v>734</v>
      </c>
      <c r="H826" s="151">
        <f t="shared" si="26"/>
        <v>2</v>
      </c>
      <c r="I826" s="162" t="s">
        <v>1507</v>
      </c>
      <c r="J826" s="159" t="s">
        <v>1509</v>
      </c>
      <c r="K826" s="151" t="str">
        <f t="shared" si="27"/>
        <v>PAK003People exposed</v>
      </c>
      <c r="L826" s="163">
        <v>43503</v>
      </c>
    </row>
    <row r="827" spans="1:12" ht="15.6" thickTop="1" thickBot="1" x14ac:dyDescent="0.35">
      <c r="A827" s="156" t="s">
        <v>1279</v>
      </c>
      <c r="B827" s="157" t="str">
        <f>VLOOKUP(A827,Lists!A:B,2,FALSE)</f>
        <v>PAK003</v>
      </c>
      <c r="C827" s="157" t="str">
        <f>VLOOKUP(A827,Lists!A:D,4,FALSE)</f>
        <v>PAK</v>
      </c>
      <c r="D827" s="157" t="s">
        <v>742</v>
      </c>
      <c r="E827" s="157">
        <v>2900000</v>
      </c>
      <c r="F827" s="157" t="s">
        <v>1497</v>
      </c>
      <c r="G827" s="157" t="s">
        <v>734</v>
      </c>
      <c r="H827" s="151">
        <f t="shared" si="26"/>
        <v>2</v>
      </c>
      <c r="I827" s="161" t="s">
        <v>1510</v>
      </c>
      <c r="J827" s="157" t="s">
        <v>1509</v>
      </c>
      <c r="K827" s="151" t="str">
        <f t="shared" si="27"/>
        <v>PAK003People affected by the crisis</v>
      </c>
      <c r="L827" s="165">
        <v>43503</v>
      </c>
    </row>
    <row r="828" spans="1:12" ht="15.6" thickTop="1" thickBot="1" x14ac:dyDescent="0.35">
      <c r="A828" s="158" t="s">
        <v>1279</v>
      </c>
      <c r="B828" s="159" t="str">
        <f>VLOOKUP(A828,Lists!A:B,2,FALSE)</f>
        <v>PAK003</v>
      </c>
      <c r="C828" s="159" t="str">
        <f>VLOOKUP(A828,Lists!A:D,4,FALSE)</f>
        <v>PAK</v>
      </c>
      <c r="D828" s="159" t="s">
        <v>470</v>
      </c>
      <c r="E828" s="159">
        <v>266559</v>
      </c>
      <c r="F828" s="159" t="s">
        <v>1498</v>
      </c>
      <c r="G828" s="159" t="s">
        <v>734</v>
      </c>
      <c r="H828" s="151">
        <f t="shared" si="26"/>
        <v>2</v>
      </c>
      <c r="I828" s="162" t="s">
        <v>1512</v>
      </c>
      <c r="J828" s="159" t="s">
        <v>1513</v>
      </c>
      <c r="K828" s="151" t="str">
        <f t="shared" si="27"/>
        <v>PAK003Total # of crisis related displaced people</v>
      </c>
      <c r="L828" s="163">
        <v>43503</v>
      </c>
    </row>
    <row r="829" spans="1:12" ht="15.6" thickTop="1" thickBot="1" x14ac:dyDescent="0.35">
      <c r="A829" s="156" t="s">
        <v>1279</v>
      </c>
      <c r="B829" s="157" t="str">
        <f>VLOOKUP(A829,Lists!A:B,2,FALSE)</f>
        <v>PAK003</v>
      </c>
      <c r="C829" s="157" t="str">
        <f>VLOOKUP(A829,Lists!A:D,4,FALSE)</f>
        <v>PAK</v>
      </c>
      <c r="D829" s="157" t="s">
        <v>661</v>
      </c>
      <c r="E829" s="157">
        <v>3687109</v>
      </c>
      <c r="F829" s="157" t="s">
        <v>1499</v>
      </c>
      <c r="G829" s="157" t="s">
        <v>734</v>
      </c>
      <c r="H829" s="151">
        <f t="shared" si="26"/>
        <v>2</v>
      </c>
      <c r="I829" s="161" t="s">
        <v>1514</v>
      </c>
      <c r="J829" s="157" t="s">
        <v>1526</v>
      </c>
      <c r="K829" s="151" t="str">
        <f t="shared" si="27"/>
        <v>PAK003Total # of illness cases reported</v>
      </c>
      <c r="L829" s="165">
        <v>43503</v>
      </c>
    </row>
    <row r="830" spans="1:12" ht="15.6" thickTop="1" thickBot="1" x14ac:dyDescent="0.35">
      <c r="A830" s="158" t="s">
        <v>1279</v>
      </c>
      <c r="B830" s="159" t="str">
        <f>VLOOKUP(A830,Lists!A:B,2,FALSE)</f>
        <v>PAK003</v>
      </c>
      <c r="C830" s="159" t="str">
        <f>VLOOKUP(A830,Lists!A:D,4,FALSE)</f>
        <v>PAK</v>
      </c>
      <c r="D830" s="159" t="s">
        <v>743</v>
      </c>
      <c r="E830" s="159" t="s">
        <v>445</v>
      </c>
      <c r="F830" s="159"/>
      <c r="G830" s="159" t="s">
        <v>734</v>
      </c>
      <c r="H830" s="151">
        <f t="shared" si="26"/>
        <v>2</v>
      </c>
      <c r="I830" s="162"/>
      <c r="J830" s="159" t="s">
        <v>1527</v>
      </c>
      <c r="K830" s="151" t="str">
        <f t="shared" si="27"/>
        <v>PAK003Crisis related Injuries</v>
      </c>
      <c r="L830" s="163">
        <v>43503</v>
      </c>
    </row>
    <row r="831" spans="1:12" ht="15.6" thickTop="1" thickBot="1" x14ac:dyDescent="0.35">
      <c r="A831" s="156" t="s">
        <v>1279</v>
      </c>
      <c r="B831" s="157" t="str">
        <f>VLOOKUP(A831,Lists!A:B,2,FALSE)</f>
        <v>PAK003</v>
      </c>
      <c r="C831" s="157" t="str">
        <f>VLOOKUP(A831,Lists!A:D,4,FALSE)</f>
        <v>PAK</v>
      </c>
      <c r="D831" s="157" t="s">
        <v>768</v>
      </c>
      <c r="E831" s="157">
        <v>724</v>
      </c>
      <c r="F831" s="157" t="s">
        <v>1500</v>
      </c>
      <c r="G831" s="157" t="s">
        <v>734</v>
      </c>
      <c r="H831" s="151">
        <f t="shared" si="26"/>
        <v>2</v>
      </c>
      <c r="I831" s="161"/>
      <c r="J831" s="157" t="s">
        <v>1517</v>
      </c>
      <c r="K831" s="151" t="str">
        <f t="shared" si="27"/>
        <v>PAK003People killed in all crises</v>
      </c>
      <c r="L831" s="165">
        <v>43503</v>
      </c>
    </row>
    <row r="832" spans="1:12" ht="15.6" thickTop="1" thickBot="1" x14ac:dyDescent="0.35">
      <c r="A832" s="158" t="s">
        <v>1279</v>
      </c>
      <c r="B832" s="159" t="str">
        <f>VLOOKUP(A832,Lists!A:B,2,FALSE)</f>
        <v>PAK003</v>
      </c>
      <c r="C832" s="159" t="str">
        <f>VLOOKUP(A832,Lists!A:D,4,FALSE)</f>
        <v>PAK</v>
      </c>
      <c r="D832" s="159" t="s">
        <v>459</v>
      </c>
      <c r="E832" s="159" t="s">
        <v>445</v>
      </c>
      <c r="F832" s="159"/>
      <c r="G832" s="159" t="s">
        <v>734</v>
      </c>
      <c r="H832" s="151">
        <f t="shared" si="26"/>
        <v>2</v>
      </c>
      <c r="I832" s="162"/>
      <c r="J832" s="159"/>
      <c r="K832" s="151" t="str">
        <f t="shared" si="27"/>
        <v>PAK003Building partially damaged</v>
      </c>
      <c r="L832" s="163">
        <v>43503</v>
      </c>
    </row>
    <row r="833" spans="1:12" ht="15.6" thickTop="1" thickBot="1" x14ac:dyDescent="0.35">
      <c r="A833" s="156" t="s">
        <v>1279</v>
      </c>
      <c r="B833" s="157" t="str">
        <f>VLOOKUP(A833,Lists!A:B,2,FALSE)</f>
        <v>PAK003</v>
      </c>
      <c r="C833" s="157" t="str">
        <f>VLOOKUP(A833,Lists!A:D,4,FALSE)</f>
        <v>PAK</v>
      </c>
      <c r="D833" s="157" t="s">
        <v>460</v>
      </c>
      <c r="E833" s="157" t="s">
        <v>445</v>
      </c>
      <c r="F833" s="157"/>
      <c r="G833" s="157" t="s">
        <v>734</v>
      </c>
      <c r="H833" s="151">
        <f t="shared" si="26"/>
        <v>2</v>
      </c>
      <c r="I833" s="161"/>
      <c r="J833" s="157"/>
      <c r="K833" s="151" t="str">
        <f t="shared" si="27"/>
        <v>PAK003Building totally damaged</v>
      </c>
      <c r="L833" s="165">
        <v>43503</v>
      </c>
    </row>
    <row r="834" spans="1:12" ht="15.6" thickTop="1" thickBot="1" x14ac:dyDescent="0.35">
      <c r="A834" s="158" t="s">
        <v>1279</v>
      </c>
      <c r="B834" s="159" t="str">
        <f>VLOOKUP(A834,Lists!A:B,2,FALSE)</f>
        <v>PAK003</v>
      </c>
      <c r="C834" s="159" t="str">
        <f>VLOOKUP(A834,Lists!A:D,4,FALSE)</f>
        <v>PAK</v>
      </c>
      <c r="D834" s="159" t="s">
        <v>663</v>
      </c>
      <c r="E834" s="159">
        <v>724</v>
      </c>
      <c r="F834" s="159" t="s">
        <v>1500</v>
      </c>
      <c r="G834" s="159" t="s">
        <v>734</v>
      </c>
      <c r="H834" s="151">
        <f t="shared" si="26"/>
        <v>2</v>
      </c>
      <c r="I834" s="162"/>
      <c r="J834" s="159" t="s">
        <v>1517</v>
      </c>
      <c r="K834" s="151" t="str">
        <f t="shared" si="27"/>
        <v>PAK003Crisis related fatalities</v>
      </c>
      <c r="L834" s="163">
        <v>43503</v>
      </c>
    </row>
    <row r="835" spans="1:12" ht="15.6" thickTop="1" thickBot="1" x14ac:dyDescent="0.35">
      <c r="A835" s="156" t="s">
        <v>1279</v>
      </c>
      <c r="B835" s="157" t="str">
        <f>VLOOKUP(A835,Lists!A:B,2,FALSE)</f>
        <v>PAK003</v>
      </c>
      <c r="C835" s="157" t="str">
        <f>VLOOKUP(A835,Lists!A:D,4,FALSE)</f>
        <v>PAK</v>
      </c>
      <c r="D835" s="157" t="s">
        <v>745</v>
      </c>
      <c r="E835" s="157" t="s">
        <v>445</v>
      </c>
      <c r="F835" s="157" t="s">
        <v>1501</v>
      </c>
      <c r="G835" s="157" t="s">
        <v>734</v>
      </c>
      <c r="H835" s="151">
        <f t="shared" si="26"/>
        <v>2</v>
      </c>
      <c r="I835" s="161" t="s">
        <v>1519</v>
      </c>
      <c r="J835" s="157" t="s">
        <v>1528</v>
      </c>
      <c r="K835" s="151" t="str">
        <f t="shared" si="27"/>
        <v>PAK003Economic Losses</v>
      </c>
      <c r="L835" s="165">
        <v>43503</v>
      </c>
    </row>
    <row r="836" spans="1:12" ht="15.6" thickTop="1" thickBot="1" x14ac:dyDescent="0.35">
      <c r="A836" s="158" t="s">
        <v>1279</v>
      </c>
      <c r="B836" s="159" t="str">
        <f>VLOOKUP(A836,Lists!A:B,2,FALSE)</f>
        <v>PAK003</v>
      </c>
      <c r="C836" s="159" t="str">
        <f>VLOOKUP(A836,Lists!A:D,4,FALSE)</f>
        <v>PAK</v>
      </c>
      <c r="D836" s="159" t="s">
        <v>755</v>
      </c>
      <c r="E836" s="159">
        <v>2900000</v>
      </c>
      <c r="F836" s="159" t="s">
        <v>1497</v>
      </c>
      <c r="G836" s="159" t="s">
        <v>734</v>
      </c>
      <c r="H836" s="151">
        <f t="shared" si="26"/>
        <v>2</v>
      </c>
      <c r="I836" s="162" t="s">
        <v>1510</v>
      </c>
      <c r="J836" s="159" t="s">
        <v>1529</v>
      </c>
      <c r="K836" s="151" t="str">
        <f t="shared" si="27"/>
        <v>PAK003People in Need</v>
      </c>
      <c r="L836" s="163">
        <v>43503</v>
      </c>
    </row>
    <row r="837" spans="1:12" ht="15.6" thickTop="1" thickBot="1" x14ac:dyDescent="0.35">
      <c r="A837" s="156" t="s">
        <v>1279</v>
      </c>
      <c r="B837" s="157" t="str">
        <f>VLOOKUP(A837,Lists!A:B,2,FALSE)</f>
        <v>PAK003</v>
      </c>
      <c r="C837" s="157" t="str">
        <f>VLOOKUP(A837,Lists!A:D,4,FALSE)</f>
        <v>PAK</v>
      </c>
      <c r="D837" s="157" t="s">
        <v>761</v>
      </c>
      <c r="E837" s="157">
        <v>0</v>
      </c>
      <c r="F837" s="157" t="s">
        <v>1497</v>
      </c>
      <c r="G837" s="157" t="s">
        <v>734</v>
      </c>
      <c r="H837" s="151">
        <f t="shared" si="26"/>
        <v>2</v>
      </c>
      <c r="I837" s="161" t="s">
        <v>1510</v>
      </c>
      <c r="J837" s="157" t="s">
        <v>1522</v>
      </c>
      <c r="K837" s="151" t="str">
        <f t="shared" si="27"/>
        <v>PAK003People facing minimal humanitarian needs (level 1)</v>
      </c>
      <c r="L837" s="165">
        <v>43503</v>
      </c>
    </row>
    <row r="838" spans="1:12" ht="15.6" thickTop="1" thickBot="1" x14ac:dyDescent="0.35">
      <c r="A838" s="158" t="s">
        <v>1279</v>
      </c>
      <c r="B838" s="159" t="str">
        <f>VLOOKUP(A838,Lists!A:B,2,FALSE)</f>
        <v>PAK003</v>
      </c>
      <c r="C838" s="159" t="str">
        <f>VLOOKUP(A838,Lists!A:D,4,FALSE)</f>
        <v>PAK</v>
      </c>
      <c r="D838" s="159" t="s">
        <v>760</v>
      </c>
      <c r="E838" s="159">
        <v>0</v>
      </c>
      <c r="F838" s="159" t="s">
        <v>1497</v>
      </c>
      <c r="G838" s="159" t="s">
        <v>734</v>
      </c>
      <c r="H838" s="151">
        <f t="shared" si="26"/>
        <v>2</v>
      </c>
      <c r="I838" s="162" t="s">
        <v>1510</v>
      </c>
      <c r="J838" s="159" t="s">
        <v>1522</v>
      </c>
      <c r="K838" s="151" t="str">
        <f t="shared" si="27"/>
        <v>PAK003People facing stressed humanitarian needs (level 2)</v>
      </c>
      <c r="L838" s="163">
        <v>43503</v>
      </c>
    </row>
    <row r="839" spans="1:12" ht="15.6" thickTop="1" thickBot="1" x14ac:dyDescent="0.35">
      <c r="A839" s="156" t="s">
        <v>1279</v>
      </c>
      <c r="B839" s="157" t="str">
        <f>VLOOKUP(A839,Lists!A:B,2,FALSE)</f>
        <v>PAK003</v>
      </c>
      <c r="C839" s="157" t="str">
        <f>VLOOKUP(A839,Lists!A:D,4,FALSE)</f>
        <v>PAK</v>
      </c>
      <c r="D839" s="157" t="s">
        <v>763</v>
      </c>
      <c r="E839" s="157">
        <v>2900000</v>
      </c>
      <c r="F839" s="157" t="s">
        <v>1497</v>
      </c>
      <c r="G839" s="157" t="s">
        <v>734</v>
      </c>
      <c r="H839" s="151">
        <f t="shared" si="26"/>
        <v>2</v>
      </c>
      <c r="I839" s="161" t="s">
        <v>1510</v>
      </c>
      <c r="J839" s="157" t="s">
        <v>1522</v>
      </c>
      <c r="K839" s="151" t="str">
        <f t="shared" si="27"/>
        <v>PAK003People  facing moderate humanitarian needs (level 3)</v>
      </c>
      <c r="L839" s="165">
        <v>43503</v>
      </c>
    </row>
    <row r="840" spans="1:12" ht="15.6" thickTop="1" thickBot="1" x14ac:dyDescent="0.35">
      <c r="A840" s="158" t="s">
        <v>1279</v>
      </c>
      <c r="B840" s="159" t="str">
        <f>VLOOKUP(A840,Lists!A:B,2,FALSE)</f>
        <v>PAK003</v>
      </c>
      <c r="C840" s="159" t="str">
        <f>VLOOKUP(A840,Lists!A:D,4,FALSE)</f>
        <v>PAK</v>
      </c>
      <c r="D840" s="159" t="s">
        <v>765</v>
      </c>
      <c r="E840" s="159">
        <v>0</v>
      </c>
      <c r="F840" s="159" t="s">
        <v>1497</v>
      </c>
      <c r="G840" s="159" t="s">
        <v>734</v>
      </c>
      <c r="H840" s="151">
        <f t="shared" si="26"/>
        <v>2</v>
      </c>
      <c r="I840" s="162" t="s">
        <v>1510</v>
      </c>
      <c r="J840" s="159" t="s">
        <v>1522</v>
      </c>
      <c r="K840" s="151" t="str">
        <f t="shared" si="27"/>
        <v>PAK003People facing severe humanitarian needs (level 4)</v>
      </c>
      <c r="L840" s="163">
        <v>43503</v>
      </c>
    </row>
    <row r="841" spans="1:12" ht="15.6" thickTop="1" thickBot="1" x14ac:dyDescent="0.35">
      <c r="A841" s="156" t="s">
        <v>1279</v>
      </c>
      <c r="B841" s="157" t="str">
        <f>VLOOKUP(A841,Lists!A:B,2,FALSE)</f>
        <v>PAK003</v>
      </c>
      <c r="C841" s="157" t="str">
        <f>VLOOKUP(A841,Lists!A:D,4,FALSE)</f>
        <v>PAK</v>
      </c>
      <c r="D841" s="157" t="s">
        <v>766</v>
      </c>
      <c r="E841" s="157">
        <v>0</v>
      </c>
      <c r="F841" s="157" t="s">
        <v>1497</v>
      </c>
      <c r="G841" s="157" t="s">
        <v>734</v>
      </c>
      <c r="H841" s="151">
        <f t="shared" si="26"/>
        <v>2</v>
      </c>
      <c r="I841" s="161" t="s">
        <v>1510</v>
      </c>
      <c r="J841" s="157" t="s">
        <v>1522</v>
      </c>
      <c r="K841" s="151" t="str">
        <f t="shared" si="27"/>
        <v>PAK003People facing extreme humanitarian needs (level 5)</v>
      </c>
      <c r="L841" s="165">
        <v>43503</v>
      </c>
    </row>
    <row r="842" spans="1:12" ht="15.6" thickTop="1" thickBot="1" x14ac:dyDescent="0.35">
      <c r="A842" s="158" t="s">
        <v>1279</v>
      </c>
      <c r="B842" s="159" t="str">
        <f>VLOOKUP(A842,Lists!A:B,2,FALSE)</f>
        <v>PAK003</v>
      </c>
      <c r="C842" s="159" t="str">
        <f>VLOOKUP(A842,Lists!A:D,4,FALSE)</f>
        <v>PAK</v>
      </c>
      <c r="D842" s="159" t="s">
        <v>680</v>
      </c>
      <c r="E842" s="159">
        <v>5</v>
      </c>
      <c r="F842" s="159"/>
      <c r="G842" s="159" t="s">
        <v>734</v>
      </c>
      <c r="H842" s="151">
        <f t="shared" si="26"/>
        <v>2</v>
      </c>
      <c r="I842" s="162"/>
      <c r="J842" s="159" t="s">
        <v>1523</v>
      </c>
      <c r="K842" s="151" t="str">
        <f t="shared" si="27"/>
        <v>PAK003Crisis affected groups</v>
      </c>
      <c r="L842" s="163">
        <v>43503</v>
      </c>
    </row>
    <row r="843" spans="1:12" ht="15.6" thickTop="1" thickBot="1" x14ac:dyDescent="0.35">
      <c r="A843" s="156" t="s">
        <v>1279</v>
      </c>
      <c r="B843" s="157" t="str">
        <f>VLOOKUP(A843,Lists!A:B,2,FALSE)</f>
        <v>PAK003</v>
      </c>
      <c r="C843" s="157" t="str">
        <f>VLOOKUP(A843,Lists!A:D,4,FALSE)</f>
        <v>PAK</v>
      </c>
      <c r="D843" s="157" t="s">
        <v>683</v>
      </c>
      <c r="E843" s="157" t="s">
        <v>445</v>
      </c>
      <c r="F843" s="157"/>
      <c r="G843" s="157" t="s">
        <v>734</v>
      </c>
      <c r="H843" s="151">
        <f t="shared" si="26"/>
        <v>2</v>
      </c>
      <c r="I843" s="161"/>
      <c r="J843" s="157" t="s">
        <v>1524</v>
      </c>
      <c r="K843" s="151" t="str">
        <f t="shared" si="27"/>
        <v>PAK003People facing limited access constraints</v>
      </c>
      <c r="L843" s="165">
        <v>43503</v>
      </c>
    </row>
    <row r="844" spans="1:12" ht="15.6" thickTop="1" thickBot="1" x14ac:dyDescent="0.35">
      <c r="A844" s="158" t="s">
        <v>1279</v>
      </c>
      <c r="B844" s="159" t="str">
        <f>VLOOKUP(A844,Lists!A:B,2,FALSE)</f>
        <v>PAK003</v>
      </c>
      <c r="C844" s="159" t="str">
        <f>VLOOKUP(A844,Lists!A:D,4,FALSE)</f>
        <v>PAK</v>
      </c>
      <c r="D844" s="159" t="s">
        <v>684</v>
      </c>
      <c r="E844" s="159" t="s">
        <v>445</v>
      </c>
      <c r="F844" s="159"/>
      <c r="G844" s="159" t="s">
        <v>734</v>
      </c>
      <c r="H844" s="151">
        <f t="shared" si="26"/>
        <v>2</v>
      </c>
      <c r="I844" s="162"/>
      <c r="J844" s="159" t="s">
        <v>1524</v>
      </c>
      <c r="K844" s="151" t="str">
        <f t="shared" si="27"/>
        <v>PAK003People facing restricted access constraints</v>
      </c>
      <c r="L844" s="163">
        <v>43503</v>
      </c>
    </row>
    <row r="845" spans="1:12" ht="15.6" thickTop="1" thickBot="1" x14ac:dyDescent="0.35">
      <c r="A845" s="156" t="s">
        <v>1279</v>
      </c>
      <c r="B845" s="157" t="str">
        <f>VLOOKUP(A845,Lists!A:B,2,FALSE)</f>
        <v>PAK003</v>
      </c>
      <c r="C845" s="157" t="str">
        <f>VLOOKUP(A845,Lists!A:D,4,FALSE)</f>
        <v>PAK</v>
      </c>
      <c r="D845" s="157" t="s">
        <v>637</v>
      </c>
      <c r="E845" s="157">
        <v>2</v>
      </c>
      <c r="F845" s="157"/>
      <c r="G845" s="157" t="s">
        <v>734</v>
      </c>
      <c r="H845" s="151">
        <f t="shared" si="26"/>
        <v>2</v>
      </c>
      <c r="I845" s="161"/>
      <c r="J845" s="157"/>
      <c r="K845" s="151" t="str">
        <f t="shared" si="27"/>
        <v>PAK003Impediments to entry into country (bureaucratic and administrative)</v>
      </c>
      <c r="L845" s="165">
        <v>43503</v>
      </c>
    </row>
    <row r="846" spans="1:12" ht="15.6" thickTop="1" thickBot="1" x14ac:dyDescent="0.35">
      <c r="A846" s="158" t="s">
        <v>1279</v>
      </c>
      <c r="B846" s="159" t="str">
        <f>VLOOKUP(A846,Lists!A:B,2,FALSE)</f>
        <v>PAK003</v>
      </c>
      <c r="C846" s="159" t="str">
        <f>VLOOKUP(A846,Lists!A:D,4,FALSE)</f>
        <v>PAK</v>
      </c>
      <c r="D846" s="159" t="s">
        <v>638</v>
      </c>
      <c r="E846" s="159">
        <v>2</v>
      </c>
      <c r="F846" s="159"/>
      <c r="G846" s="159" t="s">
        <v>734</v>
      </c>
      <c r="H846" s="151">
        <f t="shared" si="26"/>
        <v>2</v>
      </c>
      <c r="I846" s="162"/>
      <c r="J846" s="159"/>
      <c r="K846" s="151" t="str">
        <f t="shared" si="27"/>
        <v>PAK003Restriction of movement (impediments to freedom of movement and/or administrative restrictions)</v>
      </c>
      <c r="L846" s="163">
        <v>43503</v>
      </c>
    </row>
    <row r="847" spans="1:12" ht="15.6" thickTop="1" thickBot="1" x14ac:dyDescent="0.35">
      <c r="A847" s="156" t="s">
        <v>1279</v>
      </c>
      <c r="B847" s="157" t="str">
        <f>VLOOKUP(A847,Lists!A:B,2,FALSE)</f>
        <v>PAK003</v>
      </c>
      <c r="C847" s="157" t="str">
        <f>VLOOKUP(A847,Lists!A:D,4,FALSE)</f>
        <v>PAK</v>
      </c>
      <c r="D847" s="157" t="s">
        <v>639</v>
      </c>
      <c r="E847" s="157">
        <v>1</v>
      </c>
      <c r="F847" s="157"/>
      <c r="G847" s="157" t="s">
        <v>734</v>
      </c>
      <c r="H847" s="151">
        <f t="shared" si="26"/>
        <v>2</v>
      </c>
      <c r="I847" s="161"/>
      <c r="J847" s="157"/>
      <c r="K847" s="151" t="str">
        <f t="shared" si="27"/>
        <v>PAK003Interference into implementation of humanitarian activities</v>
      </c>
      <c r="L847" s="165">
        <v>43503</v>
      </c>
    </row>
    <row r="848" spans="1:12" ht="15.6" thickTop="1" thickBot="1" x14ac:dyDescent="0.35">
      <c r="A848" s="158" t="s">
        <v>1279</v>
      </c>
      <c r="B848" s="159" t="str">
        <f>VLOOKUP(A848,Lists!A:B,2,FALSE)</f>
        <v>PAK003</v>
      </c>
      <c r="C848" s="159" t="str">
        <f>VLOOKUP(A848,Lists!A:D,4,FALSE)</f>
        <v>PAK</v>
      </c>
      <c r="D848" s="159" t="s">
        <v>640</v>
      </c>
      <c r="E848" s="159">
        <v>1</v>
      </c>
      <c r="F848" s="159"/>
      <c r="G848" s="159" t="s">
        <v>734</v>
      </c>
      <c r="H848" s="151">
        <f t="shared" si="26"/>
        <v>2</v>
      </c>
      <c r="I848" s="162"/>
      <c r="J848" s="159"/>
      <c r="K848" s="151" t="str">
        <f t="shared" si="27"/>
        <v>PAK003Violence against personnel, facilities and assets</v>
      </c>
      <c r="L848" s="163">
        <v>43503</v>
      </c>
    </row>
    <row r="849" spans="1:12" ht="15.6" thickTop="1" thickBot="1" x14ac:dyDescent="0.35">
      <c r="A849" s="156" t="s">
        <v>1279</v>
      </c>
      <c r="B849" s="157" t="str">
        <f>VLOOKUP(A849,Lists!A:B,2,FALSE)</f>
        <v>PAK003</v>
      </c>
      <c r="C849" s="157" t="str">
        <f>VLOOKUP(A849,Lists!A:D,4,FALSE)</f>
        <v>PAK</v>
      </c>
      <c r="D849" s="157" t="s">
        <v>641</v>
      </c>
      <c r="E849" s="157">
        <v>3</v>
      </c>
      <c r="F849" s="157"/>
      <c r="G849" s="157" t="s">
        <v>734</v>
      </c>
      <c r="H849" s="151">
        <f t="shared" si="26"/>
        <v>2</v>
      </c>
      <c r="I849" s="161"/>
      <c r="J849" s="157"/>
      <c r="K849" s="151" t="str">
        <f t="shared" si="27"/>
        <v>PAK003Denial of existence of humanitarian needs or entitlements to assistance</v>
      </c>
      <c r="L849" s="165">
        <v>43503</v>
      </c>
    </row>
    <row r="850" spans="1:12" ht="15.6" thickTop="1" thickBot="1" x14ac:dyDescent="0.35">
      <c r="A850" s="158" t="s">
        <v>1279</v>
      </c>
      <c r="B850" s="159" t="str">
        <f>VLOOKUP(A850,Lists!A:B,2,FALSE)</f>
        <v>PAK003</v>
      </c>
      <c r="C850" s="159" t="str">
        <f>VLOOKUP(A850,Lists!A:D,4,FALSE)</f>
        <v>PAK</v>
      </c>
      <c r="D850" s="159" t="s">
        <v>642</v>
      </c>
      <c r="E850" s="159">
        <v>3</v>
      </c>
      <c r="F850" s="159"/>
      <c r="G850" s="159" t="s">
        <v>734</v>
      </c>
      <c r="H850" s="151">
        <f t="shared" si="26"/>
        <v>2</v>
      </c>
      <c r="I850" s="162"/>
      <c r="J850" s="159"/>
      <c r="K850" s="151" t="str">
        <f t="shared" si="27"/>
        <v>PAK003Restriction and obstruction of access to services and assistance</v>
      </c>
      <c r="L850" s="163">
        <v>43503</v>
      </c>
    </row>
    <row r="851" spans="1:12" ht="15.6" thickTop="1" thickBot="1" x14ac:dyDescent="0.35">
      <c r="A851" s="156" t="s">
        <v>1279</v>
      </c>
      <c r="B851" s="157" t="str">
        <f>VLOOKUP(A851,Lists!A:B,2,FALSE)</f>
        <v>PAK003</v>
      </c>
      <c r="C851" s="157" t="str">
        <f>VLOOKUP(A851,Lists!A:D,4,FALSE)</f>
        <v>PAK</v>
      </c>
      <c r="D851" s="157" t="s">
        <v>643</v>
      </c>
      <c r="E851" s="157">
        <v>1</v>
      </c>
      <c r="F851" s="157"/>
      <c r="G851" s="157" t="s">
        <v>734</v>
      </c>
      <c r="H851" s="151">
        <f t="shared" si="26"/>
        <v>2</v>
      </c>
      <c r="I851" s="161"/>
      <c r="J851" s="157"/>
      <c r="K851" s="151" t="str">
        <f t="shared" si="27"/>
        <v>PAK003Ongoing insecurity/hostilities affecting humanitarian assistance</v>
      </c>
      <c r="L851" s="165">
        <v>43503</v>
      </c>
    </row>
    <row r="852" spans="1:12" ht="15.6" thickTop="1" thickBot="1" x14ac:dyDescent="0.35">
      <c r="A852" s="158" t="s">
        <v>1279</v>
      </c>
      <c r="B852" s="159" t="str">
        <f>VLOOKUP(A852,Lists!A:B,2,FALSE)</f>
        <v>PAK003</v>
      </c>
      <c r="C852" s="159" t="str">
        <f>VLOOKUP(A852,Lists!A:D,4,FALSE)</f>
        <v>PAK</v>
      </c>
      <c r="D852" s="159" t="s">
        <v>645</v>
      </c>
      <c r="E852" s="159">
        <v>1</v>
      </c>
      <c r="F852" s="159"/>
      <c r="G852" s="159" t="s">
        <v>734</v>
      </c>
      <c r="H852" s="151">
        <f t="shared" si="26"/>
        <v>2</v>
      </c>
      <c r="I852" s="162"/>
      <c r="J852" s="159"/>
      <c r="K852" s="151" t="str">
        <f t="shared" si="27"/>
        <v>PAK003Physical constraints in the environment (obstacles related to terrain, climate, lack of infrastructure, etc.)</v>
      </c>
      <c r="L852" s="163">
        <v>43503</v>
      </c>
    </row>
    <row r="853" spans="1:12" ht="15.6" thickTop="1" thickBot="1" x14ac:dyDescent="0.35">
      <c r="A853" s="156" t="s">
        <v>1279</v>
      </c>
      <c r="B853" s="157" t="str">
        <f>VLOOKUP(A853,Lists!A:B,2,FALSE)</f>
        <v>PAK003</v>
      </c>
      <c r="C853" s="157" t="str">
        <f>VLOOKUP(A853,Lists!A:D,4,FALSE)</f>
        <v>PAK</v>
      </c>
      <c r="D853" s="157" t="s">
        <v>644</v>
      </c>
      <c r="E853" s="157">
        <v>1</v>
      </c>
      <c r="F853" s="157"/>
      <c r="G853" s="157" t="s">
        <v>734</v>
      </c>
      <c r="H853" s="151">
        <f t="shared" si="26"/>
        <v>2</v>
      </c>
      <c r="I853" s="161"/>
      <c r="J853" s="157"/>
      <c r="K853" s="151" t="str">
        <f t="shared" si="27"/>
        <v xml:space="preserve">PAK003Presence of mines and improvised explosive devices </v>
      </c>
      <c r="L853" s="165">
        <v>43503</v>
      </c>
    </row>
    <row r="854" spans="1:12" ht="15.6" thickTop="1" thickBot="1" x14ac:dyDescent="0.35">
      <c r="A854" s="158" t="s">
        <v>1278</v>
      </c>
      <c r="B854" s="159" t="str">
        <f>VLOOKUP(A854,Lists!A:B,2,FALSE)</f>
        <v>PAK002</v>
      </c>
      <c r="C854" s="159" t="str">
        <f>VLOOKUP(A854,Lists!A:D,4,FALSE)</f>
        <v>PAK</v>
      </c>
      <c r="D854" s="159" t="s">
        <v>785</v>
      </c>
      <c r="E854" s="159">
        <v>208449634</v>
      </c>
      <c r="F854" s="159" t="s">
        <v>1495</v>
      </c>
      <c r="G854" s="159" t="s">
        <v>734</v>
      </c>
      <c r="H854" s="151">
        <f t="shared" si="26"/>
        <v>2</v>
      </c>
      <c r="I854" s="162" t="s">
        <v>1505</v>
      </c>
      <c r="J854" s="159" t="s">
        <v>1530</v>
      </c>
      <c r="K854" s="151" t="str">
        <f t="shared" si="27"/>
        <v>PAK002Total population in country</v>
      </c>
      <c r="L854" s="163">
        <v>43503</v>
      </c>
    </row>
    <row r="855" spans="1:12" ht="15.6" thickTop="1" thickBot="1" x14ac:dyDescent="0.35">
      <c r="A855" s="156" t="s">
        <v>1278</v>
      </c>
      <c r="B855" s="157" t="str">
        <f>VLOOKUP(A855,Lists!A:B,2,FALSE)</f>
        <v>PAK002</v>
      </c>
      <c r="C855" s="157" t="str">
        <f>VLOOKUP(A855,Lists!A:D,4,FALSE)</f>
        <v>PAK</v>
      </c>
      <c r="D855" s="157" t="s">
        <v>455</v>
      </c>
      <c r="E855" s="157">
        <v>488104</v>
      </c>
      <c r="F855" s="157" t="s">
        <v>1502</v>
      </c>
      <c r="G855" s="157" t="s">
        <v>734</v>
      </c>
      <c r="H855" s="151">
        <f t="shared" si="26"/>
        <v>2</v>
      </c>
      <c r="I855" s="161" t="s">
        <v>1531</v>
      </c>
      <c r="J855" s="157" t="s">
        <v>1532</v>
      </c>
      <c r="K855" s="151" t="str">
        <f t="shared" si="27"/>
        <v>PAK002Landmass affected by disaster</v>
      </c>
      <c r="L855" s="165">
        <v>43503</v>
      </c>
    </row>
    <row r="856" spans="1:12" ht="15.6" thickTop="1" thickBot="1" x14ac:dyDescent="0.35">
      <c r="A856" s="158" t="s">
        <v>1278</v>
      </c>
      <c r="B856" s="159" t="str">
        <f>VLOOKUP(A856,Lists!A:B,2,FALSE)</f>
        <v>PAK002</v>
      </c>
      <c r="C856" s="159" t="str">
        <f>VLOOKUP(A856,Lists!A:D,4,FALSE)</f>
        <v>PAK</v>
      </c>
      <c r="D856" s="159" t="s">
        <v>740</v>
      </c>
      <c r="E856" s="159">
        <v>60230459</v>
      </c>
      <c r="F856" s="159" t="s">
        <v>1502</v>
      </c>
      <c r="G856" s="159" t="s">
        <v>734</v>
      </c>
      <c r="H856" s="151">
        <f t="shared" si="26"/>
        <v>2</v>
      </c>
      <c r="I856" s="162"/>
      <c r="J856" s="159" t="s">
        <v>1533</v>
      </c>
      <c r="K856" s="151" t="str">
        <f t="shared" si="27"/>
        <v>PAK002People exposed</v>
      </c>
      <c r="L856" s="163">
        <v>43503</v>
      </c>
    </row>
    <row r="857" spans="1:12" ht="15.6" thickTop="1" thickBot="1" x14ac:dyDescent="0.35">
      <c r="A857" s="156" t="s">
        <v>1278</v>
      </c>
      <c r="B857" s="157" t="str">
        <f>VLOOKUP(A857,Lists!A:B,2,FALSE)</f>
        <v>PAK002</v>
      </c>
      <c r="C857" s="157" t="str">
        <f>VLOOKUP(A857,Lists!A:D,4,FALSE)</f>
        <v>PAK</v>
      </c>
      <c r="D857" s="157" t="s">
        <v>742</v>
      </c>
      <c r="E857" s="157">
        <v>2807350</v>
      </c>
      <c r="F857" s="157" t="s">
        <v>1503</v>
      </c>
      <c r="G857" s="157" t="s">
        <v>734</v>
      </c>
      <c r="H857" s="151">
        <f t="shared" si="26"/>
        <v>2</v>
      </c>
      <c r="I857" s="161" t="s">
        <v>1534</v>
      </c>
      <c r="J857" s="157" t="s">
        <v>1535</v>
      </c>
      <c r="K857" s="151" t="str">
        <f t="shared" si="27"/>
        <v>PAK002People affected by the crisis</v>
      </c>
      <c r="L857" s="165">
        <v>43503</v>
      </c>
    </row>
    <row r="858" spans="1:12" ht="15.6" thickTop="1" thickBot="1" x14ac:dyDescent="0.35">
      <c r="A858" s="158" t="s">
        <v>1278</v>
      </c>
      <c r="B858" s="159" t="str">
        <f>VLOOKUP(A858,Lists!A:B,2,FALSE)</f>
        <v>PAK002</v>
      </c>
      <c r="C858" s="159" t="str">
        <f>VLOOKUP(A858,Lists!A:D,4,FALSE)</f>
        <v>PAK</v>
      </c>
      <c r="D858" s="159" t="s">
        <v>470</v>
      </c>
      <c r="E858" s="159" t="s">
        <v>445</v>
      </c>
      <c r="F858" s="159" t="s">
        <v>1503</v>
      </c>
      <c r="G858" s="159" t="s">
        <v>734</v>
      </c>
      <c r="H858" s="151">
        <f t="shared" si="26"/>
        <v>2</v>
      </c>
      <c r="I858" s="162" t="s">
        <v>1534</v>
      </c>
      <c r="J858" s="159" t="s">
        <v>1536</v>
      </c>
      <c r="K858" s="151" t="str">
        <f t="shared" si="27"/>
        <v>PAK002Total # of crisis related displaced people</v>
      </c>
      <c r="L858" s="163">
        <v>43503</v>
      </c>
    </row>
    <row r="859" spans="1:12" ht="15.6" thickTop="1" thickBot="1" x14ac:dyDescent="0.35">
      <c r="A859" s="156" t="s">
        <v>1278</v>
      </c>
      <c r="B859" s="157" t="str">
        <f>VLOOKUP(A859,Lists!A:B,2,FALSE)</f>
        <v>PAK002</v>
      </c>
      <c r="C859" s="157" t="str">
        <f>VLOOKUP(A859,Lists!A:D,4,FALSE)</f>
        <v>PAK</v>
      </c>
      <c r="D859" s="157" t="s">
        <v>661</v>
      </c>
      <c r="E859" s="157">
        <v>3687096</v>
      </c>
      <c r="F859" s="157" t="s">
        <v>1499</v>
      </c>
      <c r="G859" s="157" t="s">
        <v>734</v>
      </c>
      <c r="H859" s="151">
        <f t="shared" si="26"/>
        <v>2</v>
      </c>
      <c r="I859" s="161" t="s">
        <v>1514</v>
      </c>
      <c r="J859" s="157" t="s">
        <v>1537</v>
      </c>
      <c r="K859" s="151" t="str">
        <f t="shared" si="27"/>
        <v>PAK002Total # of illness cases reported</v>
      </c>
      <c r="L859" s="165">
        <v>43503</v>
      </c>
    </row>
    <row r="860" spans="1:12" ht="15.6" thickTop="1" thickBot="1" x14ac:dyDescent="0.35">
      <c r="A860" s="158" t="s">
        <v>1278</v>
      </c>
      <c r="B860" s="159" t="str">
        <f>VLOOKUP(A860,Lists!A:B,2,FALSE)</f>
        <v>PAK002</v>
      </c>
      <c r="C860" s="159" t="str">
        <f>VLOOKUP(A860,Lists!A:D,4,FALSE)</f>
        <v>PAK</v>
      </c>
      <c r="D860" s="159" t="s">
        <v>743</v>
      </c>
      <c r="E860" s="159">
        <v>0</v>
      </c>
      <c r="F860" s="159"/>
      <c r="G860" s="159" t="s">
        <v>734</v>
      </c>
      <c r="H860" s="151">
        <f t="shared" si="26"/>
        <v>2</v>
      </c>
      <c r="I860" s="162"/>
      <c r="J860" s="159" t="s">
        <v>1538</v>
      </c>
      <c r="K860" s="151" t="str">
        <f t="shared" si="27"/>
        <v>PAK002Crisis related Injuries</v>
      </c>
      <c r="L860" s="163">
        <v>43503</v>
      </c>
    </row>
    <row r="861" spans="1:12" ht="15.6" thickTop="1" thickBot="1" x14ac:dyDescent="0.35">
      <c r="A861" s="156" t="s">
        <v>1278</v>
      </c>
      <c r="B861" s="157" t="str">
        <f>VLOOKUP(A861,Lists!A:B,2,FALSE)</f>
        <v>PAK002</v>
      </c>
      <c r="C861" s="157" t="str">
        <f>VLOOKUP(A861,Lists!A:D,4,FALSE)</f>
        <v>PAK</v>
      </c>
      <c r="D861" s="157" t="s">
        <v>768</v>
      </c>
      <c r="E861" s="157">
        <v>724</v>
      </c>
      <c r="F861" s="157" t="s">
        <v>1504</v>
      </c>
      <c r="G861" s="157" t="s">
        <v>734</v>
      </c>
      <c r="H861" s="151">
        <f t="shared" si="26"/>
        <v>2</v>
      </c>
      <c r="I861" s="161"/>
      <c r="J861" s="157" t="s">
        <v>1517</v>
      </c>
      <c r="K861" s="151" t="str">
        <f t="shared" si="27"/>
        <v>PAK002People killed in all crises</v>
      </c>
      <c r="L861" s="165">
        <v>43503</v>
      </c>
    </row>
    <row r="862" spans="1:12" ht="15.6" thickTop="1" thickBot="1" x14ac:dyDescent="0.35">
      <c r="A862" s="158" t="s">
        <v>1278</v>
      </c>
      <c r="B862" s="159" t="str">
        <f>VLOOKUP(A862,Lists!A:B,2,FALSE)</f>
        <v>PAK002</v>
      </c>
      <c r="C862" s="159" t="str">
        <f>VLOOKUP(A862,Lists!A:D,4,FALSE)</f>
        <v>PAK</v>
      </c>
      <c r="D862" s="159" t="s">
        <v>459</v>
      </c>
      <c r="E862" s="159">
        <v>0</v>
      </c>
      <c r="F862" s="159"/>
      <c r="G862" s="159" t="s">
        <v>734</v>
      </c>
      <c r="H862" s="151">
        <f t="shared" si="26"/>
        <v>2</v>
      </c>
      <c r="I862" s="162"/>
      <c r="J862" s="159" t="s">
        <v>1539</v>
      </c>
      <c r="K862" s="151" t="str">
        <f t="shared" si="27"/>
        <v>PAK002Building partially damaged</v>
      </c>
      <c r="L862" s="163">
        <v>43503</v>
      </c>
    </row>
    <row r="863" spans="1:12" ht="15.6" thickTop="1" thickBot="1" x14ac:dyDescent="0.35">
      <c r="A863" s="156" t="s">
        <v>1278</v>
      </c>
      <c r="B863" s="157" t="str">
        <f>VLOOKUP(A863,Lists!A:B,2,FALSE)</f>
        <v>PAK002</v>
      </c>
      <c r="C863" s="157" t="str">
        <f>VLOOKUP(A863,Lists!A:D,4,FALSE)</f>
        <v>PAK</v>
      </c>
      <c r="D863" s="157" t="s">
        <v>460</v>
      </c>
      <c r="E863" s="157">
        <v>0</v>
      </c>
      <c r="F863" s="157"/>
      <c r="G863" s="157" t="s">
        <v>734</v>
      </c>
      <c r="H863" s="151">
        <f t="shared" si="26"/>
        <v>2</v>
      </c>
      <c r="I863" s="161"/>
      <c r="J863" s="157" t="s">
        <v>1539</v>
      </c>
      <c r="K863" s="151" t="str">
        <f t="shared" si="27"/>
        <v>PAK002Building totally damaged</v>
      </c>
      <c r="L863" s="165">
        <v>43503</v>
      </c>
    </row>
    <row r="864" spans="1:12" ht="15.6" thickTop="1" thickBot="1" x14ac:dyDescent="0.35">
      <c r="A864" s="158" t="s">
        <v>1278</v>
      </c>
      <c r="B864" s="159" t="str">
        <f>VLOOKUP(A864,Lists!A:B,2,FALSE)</f>
        <v>PAK002</v>
      </c>
      <c r="C864" s="159" t="str">
        <f>VLOOKUP(A864,Lists!A:D,4,FALSE)</f>
        <v>PAK</v>
      </c>
      <c r="D864" s="159" t="s">
        <v>663</v>
      </c>
      <c r="E864" s="159" t="s">
        <v>445</v>
      </c>
      <c r="F864" s="159" t="s">
        <v>1540</v>
      </c>
      <c r="G864" s="159" t="s">
        <v>734</v>
      </c>
      <c r="H864" s="151">
        <f t="shared" si="26"/>
        <v>2</v>
      </c>
      <c r="I864" s="162" t="s">
        <v>1542</v>
      </c>
      <c r="J864" s="159" t="s">
        <v>1541</v>
      </c>
      <c r="K864" s="151" t="str">
        <f t="shared" si="27"/>
        <v>PAK002Crisis related fatalities</v>
      </c>
      <c r="L864" s="163">
        <v>43503</v>
      </c>
    </row>
    <row r="865" spans="1:12" ht="15.6" thickTop="1" thickBot="1" x14ac:dyDescent="0.35">
      <c r="A865" s="156" t="s">
        <v>1278</v>
      </c>
      <c r="B865" s="157" t="str">
        <f>VLOOKUP(A865,Lists!A:B,2,FALSE)</f>
        <v>PAK002</v>
      </c>
      <c r="C865" s="157" t="str">
        <f>VLOOKUP(A865,Lists!A:D,4,FALSE)</f>
        <v>PAK</v>
      </c>
      <c r="D865" s="157" t="s">
        <v>745</v>
      </c>
      <c r="E865" s="157" t="s">
        <v>445</v>
      </c>
      <c r="F865" s="157"/>
      <c r="G865" s="157" t="s">
        <v>734</v>
      </c>
      <c r="H865" s="151">
        <f t="shared" si="26"/>
        <v>2</v>
      </c>
      <c r="I865" s="161"/>
      <c r="J865" s="157"/>
      <c r="K865" s="151" t="str">
        <f t="shared" si="27"/>
        <v>PAK002Economic Losses</v>
      </c>
      <c r="L865" s="165">
        <v>43503</v>
      </c>
    </row>
    <row r="866" spans="1:12" ht="15.6" thickTop="1" thickBot="1" x14ac:dyDescent="0.35">
      <c r="A866" s="158" t="s">
        <v>1278</v>
      </c>
      <c r="B866" s="159" t="str">
        <f>VLOOKUP(A866,Lists!A:B,2,FALSE)</f>
        <v>PAK002</v>
      </c>
      <c r="C866" s="159" t="str">
        <f>VLOOKUP(A866,Lists!A:D,4,FALSE)</f>
        <v>PAK</v>
      </c>
      <c r="D866" s="159" t="s">
        <v>755</v>
      </c>
      <c r="E866" s="159">
        <v>2807350</v>
      </c>
      <c r="F866" s="159" t="s">
        <v>1503</v>
      </c>
      <c r="G866" s="159" t="s">
        <v>734</v>
      </c>
      <c r="H866" s="151">
        <f t="shared" si="26"/>
        <v>2</v>
      </c>
      <c r="I866" s="162" t="s">
        <v>1534</v>
      </c>
      <c r="J866" s="159" t="s">
        <v>1543</v>
      </c>
      <c r="K866" s="151" t="str">
        <f t="shared" si="27"/>
        <v>PAK002People in Need</v>
      </c>
      <c r="L866" s="163">
        <v>43503</v>
      </c>
    </row>
    <row r="867" spans="1:12" ht="15.6" thickTop="1" thickBot="1" x14ac:dyDescent="0.35">
      <c r="A867" s="156" t="s">
        <v>1278</v>
      </c>
      <c r="B867" s="157" t="str">
        <f>VLOOKUP(A867,Lists!A:B,2,FALSE)</f>
        <v>PAK002</v>
      </c>
      <c r="C867" s="157" t="str">
        <f>VLOOKUP(A867,Lists!A:D,4,FALSE)</f>
        <v>PAK</v>
      </c>
      <c r="D867" s="157" t="s">
        <v>761</v>
      </c>
      <c r="E867" s="157">
        <v>0</v>
      </c>
      <c r="F867" s="157" t="s">
        <v>1503</v>
      </c>
      <c r="G867" s="157" t="s">
        <v>734</v>
      </c>
      <c r="H867" s="151">
        <f t="shared" si="26"/>
        <v>2</v>
      </c>
      <c r="I867" s="161" t="s">
        <v>1534</v>
      </c>
      <c r="J867" s="157" t="s">
        <v>1544</v>
      </c>
      <c r="K867" s="151" t="str">
        <f t="shared" si="27"/>
        <v>PAK002People facing minimal humanitarian needs (level 1)</v>
      </c>
      <c r="L867" s="165">
        <v>43503</v>
      </c>
    </row>
    <row r="868" spans="1:12" ht="15.6" thickTop="1" thickBot="1" x14ac:dyDescent="0.35">
      <c r="A868" s="158" t="s">
        <v>1278</v>
      </c>
      <c r="B868" s="159" t="str">
        <f>VLOOKUP(A868,Lists!A:B,2,FALSE)</f>
        <v>PAK002</v>
      </c>
      <c r="C868" s="159" t="str">
        <f>VLOOKUP(A868,Lists!A:D,4,FALSE)</f>
        <v>PAK</v>
      </c>
      <c r="D868" s="159" t="s">
        <v>760</v>
      </c>
      <c r="E868" s="159">
        <v>1908998</v>
      </c>
      <c r="F868" s="159" t="s">
        <v>1503</v>
      </c>
      <c r="G868" s="159" t="s">
        <v>734</v>
      </c>
      <c r="H868" s="151">
        <f t="shared" si="26"/>
        <v>2</v>
      </c>
      <c r="I868" s="162" t="s">
        <v>1534</v>
      </c>
      <c r="J868" s="159" t="s">
        <v>1544</v>
      </c>
      <c r="K868" s="151" t="str">
        <f t="shared" si="27"/>
        <v>PAK002People facing stressed humanitarian needs (level 2)</v>
      </c>
      <c r="L868" s="163">
        <v>43503</v>
      </c>
    </row>
    <row r="869" spans="1:12" ht="15.6" thickTop="1" thickBot="1" x14ac:dyDescent="0.35">
      <c r="A869" s="156" t="s">
        <v>1278</v>
      </c>
      <c r="B869" s="157" t="str">
        <f>VLOOKUP(A869,Lists!A:B,2,FALSE)</f>
        <v>PAK002</v>
      </c>
      <c r="C869" s="157" t="str">
        <f>VLOOKUP(A869,Lists!A:D,4,FALSE)</f>
        <v>PAK</v>
      </c>
      <c r="D869" s="157" t="s">
        <v>763</v>
      </c>
      <c r="E869" s="157">
        <v>898352</v>
      </c>
      <c r="F869" s="157" t="s">
        <v>1503</v>
      </c>
      <c r="G869" s="157" t="s">
        <v>734</v>
      </c>
      <c r="H869" s="151">
        <f t="shared" si="26"/>
        <v>2</v>
      </c>
      <c r="I869" s="161" t="s">
        <v>1534</v>
      </c>
      <c r="J869" s="157" t="s">
        <v>1544</v>
      </c>
      <c r="K869" s="151" t="str">
        <f t="shared" si="27"/>
        <v>PAK002People  facing moderate humanitarian needs (level 3)</v>
      </c>
      <c r="L869" s="165">
        <v>43503</v>
      </c>
    </row>
    <row r="870" spans="1:12" ht="15.6" thickTop="1" thickBot="1" x14ac:dyDescent="0.35">
      <c r="A870" s="158" t="s">
        <v>1278</v>
      </c>
      <c r="B870" s="159" t="str">
        <f>VLOOKUP(A870,Lists!A:B,2,FALSE)</f>
        <v>PAK002</v>
      </c>
      <c r="C870" s="159" t="str">
        <f>VLOOKUP(A870,Lists!A:D,4,FALSE)</f>
        <v>PAK</v>
      </c>
      <c r="D870" s="159" t="s">
        <v>765</v>
      </c>
      <c r="E870" s="159">
        <v>0</v>
      </c>
      <c r="F870" s="159" t="s">
        <v>1503</v>
      </c>
      <c r="G870" s="159" t="s">
        <v>734</v>
      </c>
      <c r="H870" s="151">
        <f t="shared" si="26"/>
        <v>2</v>
      </c>
      <c r="I870" s="162" t="s">
        <v>1534</v>
      </c>
      <c r="J870" s="159" t="s">
        <v>1544</v>
      </c>
      <c r="K870" s="151" t="str">
        <f t="shared" si="27"/>
        <v>PAK002People facing severe humanitarian needs (level 4)</v>
      </c>
      <c r="L870" s="163">
        <v>43503</v>
      </c>
    </row>
    <row r="871" spans="1:12" ht="15.6" thickTop="1" thickBot="1" x14ac:dyDescent="0.35">
      <c r="A871" s="156" t="s">
        <v>1278</v>
      </c>
      <c r="B871" s="157" t="str">
        <f>VLOOKUP(A871,Lists!A:B,2,FALSE)</f>
        <v>PAK002</v>
      </c>
      <c r="C871" s="157" t="str">
        <f>VLOOKUP(A871,Lists!A:D,4,FALSE)</f>
        <v>PAK</v>
      </c>
      <c r="D871" s="157" t="s">
        <v>766</v>
      </c>
      <c r="E871" s="157">
        <v>0</v>
      </c>
      <c r="F871" s="157" t="s">
        <v>1503</v>
      </c>
      <c r="G871" s="157" t="s">
        <v>734</v>
      </c>
      <c r="H871" s="151">
        <f t="shared" si="26"/>
        <v>2</v>
      </c>
      <c r="I871" s="161" t="s">
        <v>1534</v>
      </c>
      <c r="J871" s="157" t="s">
        <v>1544</v>
      </c>
      <c r="K871" s="151" t="str">
        <f t="shared" si="27"/>
        <v>PAK002People facing extreme humanitarian needs (level 5)</v>
      </c>
      <c r="L871" s="165">
        <v>43503</v>
      </c>
    </row>
    <row r="872" spans="1:12" ht="15.6" thickTop="1" thickBot="1" x14ac:dyDescent="0.35">
      <c r="A872" s="158" t="s">
        <v>1278</v>
      </c>
      <c r="B872" s="159" t="str">
        <f>VLOOKUP(A872,Lists!A:B,2,FALSE)</f>
        <v>PAK002</v>
      </c>
      <c r="C872" s="159" t="str">
        <f>VLOOKUP(A872,Lists!A:D,4,FALSE)</f>
        <v>PAK</v>
      </c>
      <c r="D872" s="159" t="s">
        <v>680</v>
      </c>
      <c r="E872" s="159">
        <v>4</v>
      </c>
      <c r="F872" s="159"/>
      <c r="G872" s="159" t="s">
        <v>734</v>
      </c>
      <c r="H872" s="151">
        <f t="shared" si="26"/>
        <v>2</v>
      </c>
      <c r="I872" s="162"/>
      <c r="J872" s="159" t="s">
        <v>1545</v>
      </c>
      <c r="K872" s="151" t="str">
        <f t="shared" si="27"/>
        <v>PAK002Crisis affected groups</v>
      </c>
      <c r="L872" s="163">
        <v>43503</v>
      </c>
    </row>
    <row r="873" spans="1:12" ht="15.6" thickTop="1" thickBot="1" x14ac:dyDescent="0.35">
      <c r="A873" s="156" t="s">
        <v>1278</v>
      </c>
      <c r="B873" s="157" t="str">
        <f>VLOOKUP(A873,Lists!A:B,2,FALSE)</f>
        <v>PAK002</v>
      </c>
      <c r="C873" s="157" t="str">
        <f>VLOOKUP(A873,Lists!A:D,4,FALSE)</f>
        <v>PAK</v>
      </c>
      <c r="D873" s="157" t="s">
        <v>683</v>
      </c>
      <c r="E873" s="157" t="s">
        <v>445</v>
      </c>
      <c r="F873" s="157"/>
      <c r="G873" s="157" t="s">
        <v>734</v>
      </c>
      <c r="H873" s="151">
        <f t="shared" si="26"/>
        <v>2</v>
      </c>
      <c r="I873" s="161"/>
      <c r="J873" s="157" t="s">
        <v>1524</v>
      </c>
      <c r="K873" s="151" t="str">
        <f t="shared" si="27"/>
        <v>PAK002People facing limited access constraints</v>
      </c>
      <c r="L873" s="165">
        <v>43503</v>
      </c>
    </row>
    <row r="874" spans="1:12" ht="15.6" thickTop="1" thickBot="1" x14ac:dyDescent="0.35">
      <c r="A874" s="158" t="s">
        <v>1278</v>
      </c>
      <c r="B874" s="159" t="str">
        <f>VLOOKUP(A874,Lists!A:B,2,FALSE)</f>
        <v>PAK002</v>
      </c>
      <c r="C874" s="159" t="str">
        <f>VLOOKUP(A874,Lists!A:D,4,FALSE)</f>
        <v>PAK</v>
      </c>
      <c r="D874" s="159" t="s">
        <v>684</v>
      </c>
      <c r="E874" s="159" t="s">
        <v>445</v>
      </c>
      <c r="F874" s="159"/>
      <c r="G874" s="159" t="s">
        <v>734</v>
      </c>
      <c r="H874" s="151">
        <f t="shared" si="26"/>
        <v>2</v>
      </c>
      <c r="I874" s="162"/>
      <c r="J874" s="159" t="s">
        <v>1524</v>
      </c>
      <c r="K874" s="151" t="str">
        <f t="shared" si="27"/>
        <v>PAK002People facing restricted access constraints</v>
      </c>
      <c r="L874" s="163">
        <v>43503</v>
      </c>
    </row>
    <row r="875" spans="1:12" ht="15.6" thickTop="1" thickBot="1" x14ac:dyDescent="0.35">
      <c r="A875" s="156" t="s">
        <v>1278</v>
      </c>
      <c r="B875" s="157" t="str">
        <f>VLOOKUP(A875,Lists!A:B,2,FALSE)</f>
        <v>PAK002</v>
      </c>
      <c r="C875" s="157" t="str">
        <f>VLOOKUP(A875,Lists!A:D,4,FALSE)</f>
        <v>PAK</v>
      </c>
      <c r="D875" s="157" t="s">
        <v>637</v>
      </c>
      <c r="E875" s="157">
        <v>2</v>
      </c>
      <c r="F875" s="157" t="s">
        <v>1546</v>
      </c>
      <c r="G875" s="157" t="s">
        <v>734</v>
      </c>
      <c r="H875" s="151">
        <f t="shared" si="26"/>
        <v>2</v>
      </c>
      <c r="I875" s="161"/>
      <c r="J875" s="157"/>
      <c r="K875" s="151" t="str">
        <f t="shared" si="27"/>
        <v>PAK002Impediments to entry into country (bureaucratic and administrative)</v>
      </c>
      <c r="L875" s="165">
        <v>43503</v>
      </c>
    </row>
    <row r="876" spans="1:12" ht="15.6" thickTop="1" thickBot="1" x14ac:dyDescent="0.35">
      <c r="A876" s="158" t="s">
        <v>1278</v>
      </c>
      <c r="B876" s="159" t="str">
        <f>VLOOKUP(A876,Lists!A:B,2,FALSE)</f>
        <v>PAK002</v>
      </c>
      <c r="C876" s="159" t="str">
        <f>VLOOKUP(A876,Lists!A:D,4,FALSE)</f>
        <v>PAK</v>
      </c>
      <c r="D876" s="159" t="s">
        <v>638</v>
      </c>
      <c r="E876" s="159">
        <v>2</v>
      </c>
      <c r="F876" s="159" t="s">
        <v>1473</v>
      </c>
      <c r="G876" s="159" t="s">
        <v>734</v>
      </c>
      <c r="H876" s="151">
        <f t="shared" si="26"/>
        <v>2</v>
      </c>
      <c r="I876" s="162"/>
      <c r="J876" s="159"/>
      <c r="K876" s="151" t="str">
        <f t="shared" si="27"/>
        <v>PAK002Restriction of movement (impediments to freedom of movement and/or administrative restrictions)</v>
      </c>
      <c r="L876" s="163">
        <v>43503</v>
      </c>
    </row>
    <row r="877" spans="1:12" ht="15.6" thickTop="1" thickBot="1" x14ac:dyDescent="0.35">
      <c r="A877" s="156" t="s">
        <v>1278</v>
      </c>
      <c r="B877" s="157" t="str">
        <f>VLOOKUP(A877,Lists!A:B,2,FALSE)</f>
        <v>PAK002</v>
      </c>
      <c r="C877" s="157" t="str">
        <f>VLOOKUP(A877,Lists!A:D,4,FALSE)</f>
        <v>PAK</v>
      </c>
      <c r="D877" s="157" t="s">
        <v>639</v>
      </c>
      <c r="E877" s="157">
        <v>1</v>
      </c>
      <c r="F877" s="157" t="s">
        <v>1546</v>
      </c>
      <c r="G877" s="157" t="s">
        <v>734</v>
      </c>
      <c r="H877" s="151">
        <f t="shared" si="26"/>
        <v>2</v>
      </c>
      <c r="I877" s="161"/>
      <c r="J877" s="157"/>
      <c r="K877" s="151" t="str">
        <f t="shared" si="27"/>
        <v>PAK002Interference into implementation of humanitarian activities</v>
      </c>
      <c r="L877" s="165">
        <v>43503</v>
      </c>
    </row>
    <row r="878" spans="1:12" ht="15.6" thickTop="1" thickBot="1" x14ac:dyDescent="0.35">
      <c r="A878" s="158" t="s">
        <v>1278</v>
      </c>
      <c r="B878" s="159" t="str">
        <f>VLOOKUP(A878,Lists!A:B,2,FALSE)</f>
        <v>PAK002</v>
      </c>
      <c r="C878" s="159" t="str">
        <f>VLOOKUP(A878,Lists!A:D,4,FALSE)</f>
        <v>PAK</v>
      </c>
      <c r="D878" s="159" t="s">
        <v>640</v>
      </c>
      <c r="E878" s="159">
        <v>1</v>
      </c>
      <c r="F878" s="159" t="s">
        <v>1473</v>
      </c>
      <c r="G878" s="159" t="s">
        <v>734</v>
      </c>
      <c r="H878" s="151">
        <f t="shared" si="26"/>
        <v>2</v>
      </c>
      <c r="I878" s="162"/>
      <c r="J878" s="159"/>
      <c r="K878" s="151" t="str">
        <f t="shared" si="27"/>
        <v>PAK002Violence against personnel, facilities and assets</v>
      </c>
      <c r="L878" s="163">
        <v>43503</v>
      </c>
    </row>
    <row r="879" spans="1:12" ht="15.6" thickTop="1" thickBot="1" x14ac:dyDescent="0.35">
      <c r="A879" s="156" t="s">
        <v>1278</v>
      </c>
      <c r="B879" s="157" t="str">
        <f>VLOOKUP(A879,Lists!A:B,2,FALSE)</f>
        <v>PAK002</v>
      </c>
      <c r="C879" s="157" t="str">
        <f>VLOOKUP(A879,Lists!A:D,4,FALSE)</f>
        <v>PAK</v>
      </c>
      <c r="D879" s="157" t="s">
        <v>641</v>
      </c>
      <c r="E879" s="157">
        <v>3</v>
      </c>
      <c r="F879" s="157" t="s">
        <v>1473</v>
      </c>
      <c r="G879" s="157" t="s">
        <v>734</v>
      </c>
      <c r="H879" s="151">
        <f t="shared" si="26"/>
        <v>2</v>
      </c>
      <c r="I879" s="161"/>
      <c r="J879" s="157"/>
      <c r="K879" s="151" t="str">
        <f t="shared" si="27"/>
        <v>PAK002Denial of existence of humanitarian needs or entitlements to assistance</v>
      </c>
      <c r="L879" s="165">
        <v>43503</v>
      </c>
    </row>
    <row r="880" spans="1:12" ht="15.6" thickTop="1" thickBot="1" x14ac:dyDescent="0.35">
      <c r="A880" s="158" t="s">
        <v>1278</v>
      </c>
      <c r="B880" s="159" t="str">
        <f>VLOOKUP(A880,Lists!A:B,2,FALSE)</f>
        <v>PAK002</v>
      </c>
      <c r="C880" s="159" t="str">
        <f>VLOOKUP(A880,Lists!A:D,4,FALSE)</f>
        <v>PAK</v>
      </c>
      <c r="D880" s="159" t="s">
        <v>642</v>
      </c>
      <c r="E880" s="159">
        <v>3</v>
      </c>
      <c r="F880" s="159" t="s">
        <v>1546</v>
      </c>
      <c r="G880" s="159" t="s">
        <v>734</v>
      </c>
      <c r="H880" s="151">
        <f t="shared" si="26"/>
        <v>2</v>
      </c>
      <c r="I880" s="162"/>
      <c r="J880" s="159"/>
      <c r="K880" s="151" t="str">
        <f t="shared" si="27"/>
        <v>PAK002Restriction and obstruction of access to services and assistance</v>
      </c>
      <c r="L880" s="163">
        <v>43503</v>
      </c>
    </row>
    <row r="881" spans="1:12" ht="15.6" thickTop="1" thickBot="1" x14ac:dyDescent="0.35">
      <c r="A881" s="156" t="s">
        <v>1278</v>
      </c>
      <c r="B881" s="157" t="str">
        <f>VLOOKUP(A881,Lists!A:B,2,FALSE)</f>
        <v>PAK002</v>
      </c>
      <c r="C881" s="157" t="str">
        <f>VLOOKUP(A881,Lists!A:D,4,FALSE)</f>
        <v>PAK</v>
      </c>
      <c r="D881" s="157" t="s">
        <v>643</v>
      </c>
      <c r="E881" s="157">
        <v>1</v>
      </c>
      <c r="F881" s="157" t="s">
        <v>1473</v>
      </c>
      <c r="G881" s="157" t="s">
        <v>734</v>
      </c>
      <c r="H881" s="151">
        <f t="shared" si="26"/>
        <v>2</v>
      </c>
      <c r="I881" s="161"/>
      <c r="J881" s="157"/>
      <c r="K881" s="151" t="str">
        <f t="shared" si="27"/>
        <v>PAK002Ongoing insecurity/hostilities affecting humanitarian assistance</v>
      </c>
      <c r="L881" s="165">
        <v>43503</v>
      </c>
    </row>
    <row r="882" spans="1:12" ht="15.6" thickTop="1" thickBot="1" x14ac:dyDescent="0.35">
      <c r="A882" s="158" t="s">
        <v>1278</v>
      </c>
      <c r="B882" s="159" t="str">
        <f>VLOOKUP(A882,Lists!A:B,2,FALSE)</f>
        <v>PAK002</v>
      </c>
      <c r="C882" s="159" t="str">
        <f>VLOOKUP(A882,Lists!A:D,4,FALSE)</f>
        <v>PAK</v>
      </c>
      <c r="D882" s="159" t="s">
        <v>645</v>
      </c>
      <c r="E882" s="159">
        <v>1</v>
      </c>
      <c r="F882" s="159" t="s">
        <v>1473</v>
      </c>
      <c r="G882" s="159" t="s">
        <v>734</v>
      </c>
      <c r="H882" s="151">
        <f t="shared" si="26"/>
        <v>2</v>
      </c>
      <c r="I882" s="162"/>
      <c r="J882" s="159"/>
      <c r="K882" s="151" t="str">
        <f t="shared" si="27"/>
        <v>PAK002Physical constraints in the environment (obstacles related to terrain, climate, lack of infrastructure, etc.)</v>
      </c>
      <c r="L882" s="163">
        <v>43503</v>
      </c>
    </row>
    <row r="883" spans="1:12" ht="15.6" thickTop="1" thickBot="1" x14ac:dyDescent="0.35">
      <c r="A883" s="156" t="s">
        <v>1278</v>
      </c>
      <c r="B883" s="157" t="str">
        <f>VLOOKUP(A883,Lists!A:B,2,FALSE)</f>
        <v>PAK002</v>
      </c>
      <c r="C883" s="157" t="str">
        <f>VLOOKUP(A883,Lists!A:D,4,FALSE)</f>
        <v>PAK</v>
      </c>
      <c r="D883" s="157" t="s">
        <v>644</v>
      </c>
      <c r="E883" s="157">
        <v>1</v>
      </c>
      <c r="F883" s="157" t="s">
        <v>1546</v>
      </c>
      <c r="G883" s="157" t="s">
        <v>734</v>
      </c>
      <c r="H883" s="151">
        <f t="shared" ref="H883:H944" si="28">IF(G883="Low",3,IF(G883="Medium",2,IF(G883="High",1,FALSE)))</f>
        <v>2</v>
      </c>
      <c r="I883" s="161"/>
      <c r="J883" s="157"/>
      <c r="K883" s="151" t="str">
        <f t="shared" ref="K883:K944" si="29">B883&amp;""&amp;D883</f>
        <v xml:space="preserve">PAK002Presence of mines and improvised explosive devices </v>
      </c>
      <c r="L883" s="165">
        <v>43503</v>
      </c>
    </row>
    <row r="884" spans="1:12" ht="15.6" thickTop="1" thickBot="1" x14ac:dyDescent="0.35">
      <c r="A884" s="158" t="s">
        <v>1316</v>
      </c>
      <c r="B884" s="159" t="str">
        <f>VLOOKUP(A884,Lists!A:B,2,FALSE)</f>
        <v>EGY002</v>
      </c>
      <c r="C884" s="159" t="str">
        <f>VLOOKUP(A884,Lists!A:D,4,FALSE)</f>
        <v>EGY</v>
      </c>
      <c r="D884" s="159" t="s">
        <v>785</v>
      </c>
      <c r="E884" s="159">
        <v>97392278</v>
      </c>
      <c r="F884" s="159" t="s">
        <v>1547</v>
      </c>
      <c r="G884" s="159" t="s">
        <v>734</v>
      </c>
      <c r="H884" s="151">
        <f t="shared" si="28"/>
        <v>2</v>
      </c>
      <c r="I884" s="162" t="s">
        <v>1552</v>
      </c>
      <c r="J884" s="159" t="s">
        <v>1555</v>
      </c>
      <c r="K884" s="151" t="str">
        <f t="shared" si="29"/>
        <v>EGY002Total population in country</v>
      </c>
      <c r="L884" s="163">
        <v>43507</v>
      </c>
    </row>
    <row r="885" spans="1:12" ht="15.6" thickTop="1" thickBot="1" x14ac:dyDescent="0.35">
      <c r="A885" s="156" t="s">
        <v>1316</v>
      </c>
      <c r="B885" s="157" t="str">
        <f>VLOOKUP(A885,Lists!A:B,2,FALSE)</f>
        <v>EGY002</v>
      </c>
      <c r="C885" s="157" t="str">
        <f>VLOOKUP(A885,Lists!A:D,4,FALSE)</f>
        <v>EGY</v>
      </c>
      <c r="D885" s="157" t="s">
        <v>455</v>
      </c>
      <c r="E885" s="157">
        <v>16269</v>
      </c>
      <c r="F885" s="157" t="s">
        <v>1548</v>
      </c>
      <c r="G885" s="157" t="s">
        <v>734</v>
      </c>
      <c r="H885" s="151">
        <f t="shared" si="28"/>
        <v>2</v>
      </c>
      <c r="I885" s="161" t="s">
        <v>1553</v>
      </c>
      <c r="J885" s="157" t="s">
        <v>1556</v>
      </c>
      <c r="K885" s="151" t="str">
        <f t="shared" si="29"/>
        <v>EGY002Landmass affected by disaster</v>
      </c>
      <c r="L885" s="165">
        <v>43507</v>
      </c>
    </row>
    <row r="886" spans="1:12" ht="15.6" thickTop="1" thickBot="1" x14ac:dyDescent="0.35">
      <c r="A886" s="158" t="s">
        <v>1316</v>
      </c>
      <c r="B886" s="159" t="str">
        <f>VLOOKUP(A886,Lists!A:B,2,FALSE)</f>
        <v>EGY002</v>
      </c>
      <c r="C886" s="159" t="str">
        <f>VLOOKUP(A886,Lists!A:D,4,FALSE)</f>
        <v>EGY</v>
      </c>
      <c r="D886" s="159" t="s">
        <v>740</v>
      </c>
      <c r="E886" s="159">
        <v>18716539</v>
      </c>
      <c r="F886" s="159" t="s">
        <v>1547</v>
      </c>
      <c r="G886" s="159" t="s">
        <v>734</v>
      </c>
      <c r="H886" s="151">
        <f t="shared" si="28"/>
        <v>2</v>
      </c>
      <c r="I886" s="162" t="s">
        <v>1552</v>
      </c>
      <c r="J886" s="159" t="s">
        <v>1557</v>
      </c>
      <c r="K886" s="151" t="str">
        <f t="shared" si="29"/>
        <v>EGY002People exposed</v>
      </c>
      <c r="L886" s="163">
        <v>43507</v>
      </c>
    </row>
    <row r="887" spans="1:12" ht="15.6" thickTop="1" thickBot="1" x14ac:dyDescent="0.35">
      <c r="A887" s="156" t="s">
        <v>1316</v>
      </c>
      <c r="B887" s="157" t="str">
        <f>VLOOKUP(A887,Lists!A:B,2,FALSE)</f>
        <v>EGY002</v>
      </c>
      <c r="C887" s="157" t="str">
        <f>VLOOKUP(A887,Lists!A:D,4,FALSE)</f>
        <v>EGY</v>
      </c>
      <c r="D887" s="157" t="s">
        <v>742</v>
      </c>
      <c r="E887" s="157">
        <v>132871</v>
      </c>
      <c r="F887" s="157" t="s">
        <v>1548</v>
      </c>
      <c r="G887" s="157" t="s">
        <v>734</v>
      </c>
      <c r="H887" s="151">
        <f t="shared" si="28"/>
        <v>2</v>
      </c>
      <c r="I887" s="161" t="s">
        <v>1553</v>
      </c>
      <c r="J887" s="157" t="s">
        <v>1558</v>
      </c>
      <c r="K887" s="151" t="str">
        <f t="shared" si="29"/>
        <v>EGY002People affected by the crisis</v>
      </c>
      <c r="L887" s="165">
        <v>43507</v>
      </c>
    </row>
    <row r="888" spans="1:12" ht="15.6" thickTop="1" thickBot="1" x14ac:dyDescent="0.35">
      <c r="A888" s="158" t="s">
        <v>1316</v>
      </c>
      <c r="B888" s="159" t="str">
        <f>VLOOKUP(A888,Lists!A:B,2,FALSE)</f>
        <v>EGY002</v>
      </c>
      <c r="C888" s="159" t="str">
        <f>VLOOKUP(A888,Lists!A:D,4,FALSE)</f>
        <v>EGY</v>
      </c>
      <c r="D888" s="159" t="s">
        <v>470</v>
      </c>
      <c r="E888" s="159">
        <v>132871</v>
      </c>
      <c r="F888" s="159" t="s">
        <v>1548</v>
      </c>
      <c r="G888" s="159" t="s">
        <v>735</v>
      </c>
      <c r="H888" s="151">
        <f t="shared" si="28"/>
        <v>1</v>
      </c>
      <c r="I888" s="162" t="s">
        <v>1553</v>
      </c>
      <c r="J888" s="159" t="s">
        <v>1558</v>
      </c>
      <c r="K888" s="151" t="str">
        <f t="shared" si="29"/>
        <v>EGY002Total # of crisis related displaced people</v>
      </c>
      <c r="L888" s="163">
        <v>43507</v>
      </c>
    </row>
    <row r="889" spans="1:12" ht="15.6" thickTop="1" thickBot="1" x14ac:dyDescent="0.35">
      <c r="A889" s="156" t="s">
        <v>1316</v>
      </c>
      <c r="B889" s="157" t="str">
        <f>VLOOKUP(A889,Lists!A:B,2,FALSE)</f>
        <v>EGY002</v>
      </c>
      <c r="C889" s="157" t="str">
        <f>VLOOKUP(A889,Lists!A:D,4,FALSE)</f>
        <v>EGY</v>
      </c>
      <c r="D889" s="157" t="s">
        <v>743</v>
      </c>
      <c r="E889" s="157">
        <v>0</v>
      </c>
      <c r="F889" s="157" t="s">
        <v>1549</v>
      </c>
      <c r="G889" s="157" t="s">
        <v>734</v>
      </c>
      <c r="H889" s="151">
        <f t="shared" si="28"/>
        <v>2</v>
      </c>
      <c r="I889" s="161" t="s">
        <v>1413</v>
      </c>
      <c r="J889" s="157"/>
      <c r="K889" s="151" t="str">
        <f t="shared" si="29"/>
        <v>EGY002Crisis related Injuries</v>
      </c>
      <c r="L889" s="165">
        <v>43507</v>
      </c>
    </row>
    <row r="890" spans="1:12" ht="15.6" thickTop="1" thickBot="1" x14ac:dyDescent="0.35">
      <c r="A890" s="158" t="s">
        <v>1316</v>
      </c>
      <c r="B890" s="159" t="str">
        <f>VLOOKUP(A890,Lists!A:B,2,FALSE)</f>
        <v>EGY002</v>
      </c>
      <c r="C890" s="159" t="str">
        <f>VLOOKUP(A890,Lists!A:D,4,FALSE)</f>
        <v>EGY</v>
      </c>
      <c r="D890" s="159" t="s">
        <v>661</v>
      </c>
      <c r="E890" s="159" t="s">
        <v>445</v>
      </c>
      <c r="F890" s="159"/>
      <c r="G890" s="159"/>
      <c r="H890" s="151" t="b">
        <f t="shared" si="28"/>
        <v>0</v>
      </c>
      <c r="I890" s="162"/>
      <c r="J890" s="159" t="s">
        <v>1421</v>
      </c>
      <c r="K890" s="151" t="str">
        <f t="shared" si="29"/>
        <v>EGY002Total # of illness cases reported</v>
      </c>
      <c r="L890" s="163">
        <v>43507</v>
      </c>
    </row>
    <row r="891" spans="1:12" ht="15.6" thickTop="1" thickBot="1" x14ac:dyDescent="0.35">
      <c r="A891" s="156" t="s">
        <v>1316</v>
      </c>
      <c r="B891" s="157" t="str">
        <f>VLOOKUP(A891,Lists!A:B,2,FALSE)</f>
        <v>EGY002</v>
      </c>
      <c r="C891" s="157" t="str">
        <f>VLOOKUP(A891,Lists!A:D,4,FALSE)</f>
        <v>EGY</v>
      </c>
      <c r="D891" s="157" t="s">
        <v>663</v>
      </c>
      <c r="E891" s="157">
        <v>0</v>
      </c>
      <c r="F891" s="157" t="s">
        <v>1549</v>
      </c>
      <c r="G891" s="157" t="s">
        <v>734</v>
      </c>
      <c r="H891" s="151">
        <f t="shared" si="28"/>
        <v>2</v>
      </c>
      <c r="I891" s="161" t="s">
        <v>1413</v>
      </c>
      <c r="J891" s="157"/>
      <c r="K891" s="151" t="str">
        <f t="shared" si="29"/>
        <v>EGY002Crisis related fatalities</v>
      </c>
      <c r="L891" s="165">
        <v>43507</v>
      </c>
    </row>
    <row r="892" spans="1:12" ht="15.6" thickTop="1" thickBot="1" x14ac:dyDescent="0.35">
      <c r="A892" s="158" t="s">
        <v>1316</v>
      </c>
      <c r="B892" s="159" t="str">
        <f>VLOOKUP(A892,Lists!A:B,2,FALSE)</f>
        <v>EGY002</v>
      </c>
      <c r="C892" s="159" t="str">
        <f>VLOOKUP(A892,Lists!A:D,4,FALSE)</f>
        <v>EGY</v>
      </c>
      <c r="D892" s="159" t="s">
        <v>459</v>
      </c>
      <c r="E892" s="159" t="s">
        <v>445</v>
      </c>
      <c r="F892" s="159"/>
      <c r="G892" s="159"/>
      <c r="H892" s="151" t="b">
        <f t="shared" si="28"/>
        <v>0</v>
      </c>
      <c r="I892" s="162"/>
      <c r="J892" s="159" t="s">
        <v>1421</v>
      </c>
      <c r="K892" s="151" t="str">
        <f t="shared" si="29"/>
        <v>EGY002Building partially damaged</v>
      </c>
      <c r="L892" s="163">
        <v>43507</v>
      </c>
    </row>
    <row r="893" spans="1:12" ht="15.6" thickTop="1" thickBot="1" x14ac:dyDescent="0.35">
      <c r="A893" s="156" t="s">
        <v>1316</v>
      </c>
      <c r="B893" s="157" t="str">
        <f>VLOOKUP(A893,Lists!A:B,2,FALSE)</f>
        <v>EGY002</v>
      </c>
      <c r="C893" s="157" t="str">
        <f>VLOOKUP(A893,Lists!A:D,4,FALSE)</f>
        <v>EGY</v>
      </c>
      <c r="D893" s="157" t="s">
        <v>460</v>
      </c>
      <c r="E893" s="157" t="s">
        <v>445</v>
      </c>
      <c r="F893" s="157"/>
      <c r="G893" s="157"/>
      <c r="H893" s="151" t="b">
        <f t="shared" si="28"/>
        <v>0</v>
      </c>
      <c r="I893" s="161"/>
      <c r="J893" s="157" t="s">
        <v>1421</v>
      </c>
      <c r="K893" s="151" t="str">
        <f t="shared" si="29"/>
        <v>EGY002Building totally damaged</v>
      </c>
      <c r="L893" s="165">
        <v>43507</v>
      </c>
    </row>
    <row r="894" spans="1:12" ht="15.6" thickTop="1" thickBot="1" x14ac:dyDescent="0.35">
      <c r="A894" s="158" t="s">
        <v>1316</v>
      </c>
      <c r="B894" s="159" t="str">
        <f>VLOOKUP(A894,Lists!A:B,2,FALSE)</f>
        <v>EGY002</v>
      </c>
      <c r="C894" s="159" t="str">
        <f>VLOOKUP(A894,Lists!A:D,4,FALSE)</f>
        <v>EGY</v>
      </c>
      <c r="D894" s="159" t="s">
        <v>745</v>
      </c>
      <c r="E894" s="159" t="s">
        <v>445</v>
      </c>
      <c r="F894" s="159"/>
      <c r="G894" s="159"/>
      <c r="H894" s="151" t="b">
        <f t="shared" si="28"/>
        <v>0</v>
      </c>
      <c r="I894" s="162"/>
      <c r="J894" s="159" t="s">
        <v>1421</v>
      </c>
      <c r="K894" s="151" t="str">
        <f t="shared" si="29"/>
        <v>EGY002Economic Losses</v>
      </c>
      <c r="L894" s="163">
        <v>43507</v>
      </c>
    </row>
    <row r="895" spans="1:12" ht="15.6" thickTop="1" thickBot="1" x14ac:dyDescent="0.35">
      <c r="A895" s="156" t="s">
        <v>1316</v>
      </c>
      <c r="B895" s="157" t="str">
        <f>VLOOKUP(A895,Lists!A:B,2,FALSE)</f>
        <v>EGY002</v>
      </c>
      <c r="C895" s="157" t="str">
        <f>VLOOKUP(A895,Lists!A:D,4,FALSE)</f>
        <v>EGY</v>
      </c>
      <c r="D895" s="157" t="s">
        <v>755</v>
      </c>
      <c r="E895" s="157">
        <v>132871</v>
      </c>
      <c r="F895" s="157" t="s">
        <v>1548</v>
      </c>
      <c r="G895" s="157" t="s">
        <v>735</v>
      </c>
      <c r="H895" s="151">
        <f t="shared" si="28"/>
        <v>1</v>
      </c>
      <c r="I895" s="161" t="s">
        <v>1553</v>
      </c>
      <c r="J895" s="157" t="s">
        <v>1558</v>
      </c>
      <c r="K895" s="151" t="str">
        <f t="shared" si="29"/>
        <v>EGY002People in Need</v>
      </c>
      <c r="L895" s="165">
        <v>43507</v>
      </c>
    </row>
    <row r="896" spans="1:12" ht="15.6" thickTop="1" thickBot="1" x14ac:dyDescent="0.35">
      <c r="A896" s="158" t="s">
        <v>1316</v>
      </c>
      <c r="B896" s="159" t="str">
        <f>VLOOKUP(A896,Lists!A:B,2,FALSE)</f>
        <v>EGY002</v>
      </c>
      <c r="C896" s="159" t="str">
        <f>VLOOKUP(A896,Lists!A:D,4,FALSE)</f>
        <v>EGY</v>
      </c>
      <c r="D896" s="159" t="s">
        <v>761</v>
      </c>
      <c r="E896" s="159">
        <v>61121</v>
      </c>
      <c r="F896" s="159" t="s">
        <v>1550</v>
      </c>
      <c r="G896" s="159" t="s">
        <v>734</v>
      </c>
      <c r="H896" s="151">
        <f t="shared" si="28"/>
        <v>2</v>
      </c>
      <c r="I896" s="162" t="s">
        <v>1554</v>
      </c>
      <c r="J896" s="159" t="s">
        <v>1559</v>
      </c>
      <c r="K896" s="151" t="str">
        <f t="shared" si="29"/>
        <v>EGY002People facing minimal humanitarian needs (level 1)</v>
      </c>
      <c r="L896" s="163">
        <v>43507</v>
      </c>
    </row>
    <row r="897" spans="1:12" ht="15.6" thickTop="1" thickBot="1" x14ac:dyDescent="0.35">
      <c r="A897" s="156" t="s">
        <v>1316</v>
      </c>
      <c r="B897" s="157" t="str">
        <f>VLOOKUP(A897,Lists!A:B,2,FALSE)</f>
        <v>EGY002</v>
      </c>
      <c r="C897" s="157" t="str">
        <f>VLOOKUP(A897,Lists!A:D,4,FALSE)</f>
        <v>EGY</v>
      </c>
      <c r="D897" s="157" t="s">
        <v>760</v>
      </c>
      <c r="E897" s="157">
        <v>71750</v>
      </c>
      <c r="F897" s="157" t="s">
        <v>1551</v>
      </c>
      <c r="G897" s="157" t="s">
        <v>734</v>
      </c>
      <c r="H897" s="151">
        <f t="shared" si="28"/>
        <v>2</v>
      </c>
      <c r="I897" s="161" t="s">
        <v>1554</v>
      </c>
      <c r="J897" s="157" t="s">
        <v>1560</v>
      </c>
      <c r="K897" s="151" t="str">
        <f t="shared" si="29"/>
        <v>EGY002People facing stressed humanitarian needs (level 2)</v>
      </c>
      <c r="L897" s="165">
        <v>43507</v>
      </c>
    </row>
    <row r="898" spans="1:12" ht="15.6" thickTop="1" thickBot="1" x14ac:dyDescent="0.35">
      <c r="A898" s="158" t="s">
        <v>1316</v>
      </c>
      <c r="B898" s="159" t="str">
        <f>VLOOKUP(A898,Lists!A:B,2,FALSE)</f>
        <v>EGY002</v>
      </c>
      <c r="C898" s="159" t="str">
        <f>VLOOKUP(A898,Lists!A:D,4,FALSE)</f>
        <v>EGY</v>
      </c>
      <c r="D898" s="159" t="s">
        <v>763</v>
      </c>
      <c r="E898" s="159">
        <v>0</v>
      </c>
      <c r="F898" s="159"/>
      <c r="G898" s="159" t="s">
        <v>734</v>
      </c>
      <c r="H898" s="151">
        <f t="shared" si="28"/>
        <v>2</v>
      </c>
      <c r="I898" s="162"/>
      <c r="J898" s="159"/>
      <c r="K898" s="151" t="str">
        <f t="shared" si="29"/>
        <v>EGY002People  facing moderate humanitarian needs (level 3)</v>
      </c>
      <c r="L898" s="163">
        <v>43507</v>
      </c>
    </row>
    <row r="899" spans="1:12" ht="15.6" thickTop="1" thickBot="1" x14ac:dyDescent="0.35">
      <c r="A899" s="156" t="s">
        <v>1316</v>
      </c>
      <c r="B899" s="157" t="str">
        <f>VLOOKUP(A899,Lists!A:B,2,FALSE)</f>
        <v>EGY002</v>
      </c>
      <c r="C899" s="157" t="str">
        <f>VLOOKUP(A899,Lists!A:D,4,FALSE)</f>
        <v>EGY</v>
      </c>
      <c r="D899" s="157" t="s">
        <v>765</v>
      </c>
      <c r="E899" s="157">
        <v>0</v>
      </c>
      <c r="F899" s="157"/>
      <c r="G899" s="157" t="s">
        <v>735</v>
      </c>
      <c r="H899" s="151">
        <f t="shared" si="28"/>
        <v>1</v>
      </c>
      <c r="I899" s="161"/>
      <c r="J899" s="157"/>
      <c r="K899" s="151" t="str">
        <f t="shared" si="29"/>
        <v>EGY002People facing severe humanitarian needs (level 4)</v>
      </c>
      <c r="L899" s="165">
        <v>43507</v>
      </c>
    </row>
    <row r="900" spans="1:12" ht="15.6" thickTop="1" thickBot="1" x14ac:dyDescent="0.35">
      <c r="A900" s="158" t="s">
        <v>1316</v>
      </c>
      <c r="B900" s="159" t="str">
        <f>VLOOKUP(A900,Lists!A:B,2,FALSE)</f>
        <v>EGY002</v>
      </c>
      <c r="C900" s="159" t="str">
        <f>VLOOKUP(A900,Lists!A:D,4,FALSE)</f>
        <v>EGY</v>
      </c>
      <c r="D900" s="159" t="s">
        <v>766</v>
      </c>
      <c r="E900" s="159">
        <v>0</v>
      </c>
      <c r="F900" s="159"/>
      <c r="G900" s="159" t="s">
        <v>735</v>
      </c>
      <c r="H900" s="151">
        <f t="shared" si="28"/>
        <v>1</v>
      </c>
      <c r="I900" s="162"/>
      <c r="J900" s="159"/>
      <c r="K900" s="151" t="str">
        <f t="shared" si="29"/>
        <v>EGY002People facing extreme humanitarian needs (level 5)</v>
      </c>
      <c r="L900" s="163">
        <v>43507</v>
      </c>
    </row>
    <row r="901" spans="1:12" ht="15.6" thickTop="1" thickBot="1" x14ac:dyDescent="0.35">
      <c r="A901" s="156" t="s">
        <v>1316</v>
      </c>
      <c r="B901" s="157" t="str">
        <f>VLOOKUP(A901,Lists!A:B,2,FALSE)</f>
        <v>EGY002</v>
      </c>
      <c r="C901" s="157" t="str">
        <f>VLOOKUP(A901,Lists!A:D,4,FALSE)</f>
        <v>EGY</v>
      </c>
      <c r="D901" s="157" t="s">
        <v>768</v>
      </c>
      <c r="E901" s="157">
        <v>0</v>
      </c>
      <c r="F901" s="157" t="s">
        <v>1549</v>
      </c>
      <c r="G901" s="157" t="s">
        <v>734</v>
      </c>
      <c r="H901" s="151">
        <f t="shared" si="28"/>
        <v>2</v>
      </c>
      <c r="I901" s="161" t="s">
        <v>1413</v>
      </c>
      <c r="J901" s="157"/>
      <c r="K901" s="151" t="str">
        <f t="shared" si="29"/>
        <v>EGY002People killed in all crises</v>
      </c>
      <c r="L901" s="165">
        <v>43507</v>
      </c>
    </row>
    <row r="902" spans="1:12" ht="15.6" thickTop="1" thickBot="1" x14ac:dyDescent="0.35">
      <c r="A902" s="158" t="s">
        <v>1316</v>
      </c>
      <c r="B902" s="159" t="str">
        <f>VLOOKUP(A902,Lists!A:B,2,FALSE)</f>
        <v>EGY002</v>
      </c>
      <c r="C902" s="159" t="str">
        <f>VLOOKUP(A902,Lists!A:D,4,FALSE)</f>
        <v>EGY</v>
      </c>
      <c r="D902" s="159" t="s">
        <v>680</v>
      </c>
      <c r="E902" s="159">
        <v>2</v>
      </c>
      <c r="F902" s="159"/>
      <c r="G902" s="159" t="s">
        <v>734</v>
      </c>
      <c r="H902" s="151">
        <f t="shared" si="28"/>
        <v>2</v>
      </c>
      <c r="I902" s="162"/>
      <c r="J902" s="159" t="s">
        <v>1425</v>
      </c>
      <c r="K902" s="151" t="str">
        <f t="shared" si="29"/>
        <v>EGY002Crisis affected groups</v>
      </c>
      <c r="L902" s="163">
        <v>43507</v>
      </c>
    </row>
    <row r="903" spans="1:12" ht="15.6" thickTop="1" thickBot="1" x14ac:dyDescent="0.35">
      <c r="A903" s="156" t="s">
        <v>1316</v>
      </c>
      <c r="B903" s="157" t="str">
        <f>VLOOKUP(A903,Lists!A:B,2,FALSE)</f>
        <v>EGY002</v>
      </c>
      <c r="C903" s="157" t="str">
        <f>VLOOKUP(A903,Lists!A:D,4,FALSE)</f>
        <v>EGY</v>
      </c>
      <c r="D903" s="157" t="s">
        <v>683</v>
      </c>
      <c r="E903" s="157" t="s">
        <v>445</v>
      </c>
      <c r="F903" s="157"/>
      <c r="G903" s="157"/>
      <c r="H903" s="151" t="b">
        <f t="shared" si="28"/>
        <v>0</v>
      </c>
      <c r="I903" s="161"/>
      <c r="J903" s="157"/>
      <c r="K903" s="151" t="str">
        <f t="shared" si="29"/>
        <v>EGY002People facing limited access constraints</v>
      </c>
      <c r="L903" s="165">
        <v>43507</v>
      </c>
    </row>
    <row r="904" spans="1:12" ht="15.6" thickTop="1" thickBot="1" x14ac:dyDescent="0.35">
      <c r="A904" s="158" t="s">
        <v>1316</v>
      </c>
      <c r="B904" s="159" t="str">
        <f>VLOOKUP(A904,Lists!A:B,2,FALSE)</f>
        <v>EGY002</v>
      </c>
      <c r="C904" s="159" t="str">
        <f>VLOOKUP(A904,Lists!A:D,4,FALSE)</f>
        <v>EGY</v>
      </c>
      <c r="D904" s="159" t="s">
        <v>684</v>
      </c>
      <c r="E904" s="159" t="s">
        <v>445</v>
      </c>
      <c r="F904" s="159"/>
      <c r="G904" s="159"/>
      <c r="H904" s="151" t="b">
        <f t="shared" si="28"/>
        <v>0</v>
      </c>
      <c r="I904" s="162"/>
      <c r="J904" s="159"/>
      <c r="K904" s="151" t="str">
        <f t="shared" si="29"/>
        <v>EGY002People facing restricted access constraints</v>
      </c>
      <c r="L904" s="163">
        <v>43507</v>
      </c>
    </row>
    <row r="905" spans="1:12" ht="15.6" thickTop="1" thickBot="1" x14ac:dyDescent="0.35">
      <c r="A905" s="156" t="s">
        <v>1316</v>
      </c>
      <c r="B905" s="157" t="str">
        <f>VLOOKUP(A905,Lists!A:B,2,FALSE)</f>
        <v>EGY002</v>
      </c>
      <c r="C905" s="157" t="str">
        <f>VLOOKUP(A905,Lists!A:D,4,FALSE)</f>
        <v>EGY</v>
      </c>
      <c r="D905" s="157" t="s">
        <v>637</v>
      </c>
      <c r="E905" s="157" t="s">
        <v>445</v>
      </c>
      <c r="F905" s="157"/>
      <c r="G905" s="157"/>
      <c r="H905" s="151" t="b">
        <f t="shared" si="28"/>
        <v>0</v>
      </c>
      <c r="I905" s="161"/>
      <c r="J905" s="157"/>
      <c r="K905" s="151" t="str">
        <f t="shared" si="29"/>
        <v>EGY002Impediments to entry into country (bureaucratic and administrative)</v>
      </c>
      <c r="L905" s="165">
        <v>43507</v>
      </c>
    </row>
    <row r="906" spans="1:12" ht="15.6" thickTop="1" thickBot="1" x14ac:dyDescent="0.35">
      <c r="A906" s="158" t="s">
        <v>1316</v>
      </c>
      <c r="B906" s="159" t="str">
        <f>VLOOKUP(A906,Lists!A:B,2,FALSE)</f>
        <v>EGY002</v>
      </c>
      <c r="C906" s="159" t="str">
        <f>VLOOKUP(A906,Lists!A:D,4,FALSE)</f>
        <v>EGY</v>
      </c>
      <c r="D906" s="159" t="s">
        <v>638</v>
      </c>
      <c r="E906" s="159" t="s">
        <v>445</v>
      </c>
      <c r="F906" s="159"/>
      <c r="G906" s="159"/>
      <c r="H906" s="151" t="b">
        <f t="shared" si="28"/>
        <v>0</v>
      </c>
      <c r="I906" s="162"/>
      <c r="J906" s="159"/>
      <c r="K906" s="151" t="str">
        <f t="shared" si="29"/>
        <v>EGY002Restriction of movement (impediments to freedom of movement and/or administrative restrictions)</v>
      </c>
      <c r="L906" s="163">
        <v>43507</v>
      </c>
    </row>
    <row r="907" spans="1:12" ht="15.6" thickTop="1" thickBot="1" x14ac:dyDescent="0.35">
      <c r="A907" s="156" t="s">
        <v>1316</v>
      </c>
      <c r="B907" s="157" t="str">
        <f>VLOOKUP(A907,Lists!A:B,2,FALSE)</f>
        <v>EGY002</v>
      </c>
      <c r="C907" s="157" t="str">
        <f>VLOOKUP(A907,Lists!A:D,4,FALSE)</f>
        <v>EGY</v>
      </c>
      <c r="D907" s="157" t="s">
        <v>639</v>
      </c>
      <c r="E907" s="157" t="s">
        <v>445</v>
      </c>
      <c r="F907" s="157"/>
      <c r="G907" s="157"/>
      <c r="H907" s="151" t="b">
        <f t="shared" si="28"/>
        <v>0</v>
      </c>
      <c r="I907" s="161"/>
      <c r="J907" s="157"/>
      <c r="K907" s="151" t="str">
        <f t="shared" si="29"/>
        <v>EGY002Interference into implementation of humanitarian activities</v>
      </c>
      <c r="L907" s="165">
        <v>43507</v>
      </c>
    </row>
    <row r="908" spans="1:12" ht="15.6" thickTop="1" thickBot="1" x14ac:dyDescent="0.35">
      <c r="A908" s="158" t="s">
        <v>1316</v>
      </c>
      <c r="B908" s="159" t="str">
        <f>VLOOKUP(A908,Lists!A:B,2,FALSE)</f>
        <v>EGY002</v>
      </c>
      <c r="C908" s="159" t="str">
        <f>VLOOKUP(A908,Lists!A:D,4,FALSE)</f>
        <v>EGY</v>
      </c>
      <c r="D908" s="159" t="s">
        <v>640</v>
      </c>
      <c r="E908" s="159" t="s">
        <v>445</v>
      </c>
      <c r="F908" s="159"/>
      <c r="G908" s="159"/>
      <c r="H908" s="151" t="b">
        <f t="shared" si="28"/>
        <v>0</v>
      </c>
      <c r="I908" s="162"/>
      <c r="J908" s="159"/>
      <c r="K908" s="151" t="str">
        <f t="shared" si="29"/>
        <v>EGY002Violence against personnel, facilities and assets</v>
      </c>
      <c r="L908" s="163">
        <v>43507</v>
      </c>
    </row>
    <row r="909" spans="1:12" ht="15.6" thickTop="1" thickBot="1" x14ac:dyDescent="0.35">
      <c r="A909" s="156" t="s">
        <v>1316</v>
      </c>
      <c r="B909" s="157" t="str">
        <f>VLOOKUP(A909,Lists!A:B,2,FALSE)</f>
        <v>EGY002</v>
      </c>
      <c r="C909" s="157" t="str">
        <f>VLOOKUP(A909,Lists!A:D,4,FALSE)</f>
        <v>EGY</v>
      </c>
      <c r="D909" s="157" t="s">
        <v>641</v>
      </c>
      <c r="E909" s="157" t="s">
        <v>445</v>
      </c>
      <c r="F909" s="157"/>
      <c r="G909" s="157"/>
      <c r="H909" s="151" t="b">
        <f t="shared" si="28"/>
        <v>0</v>
      </c>
      <c r="I909" s="161"/>
      <c r="J909" s="157"/>
      <c r="K909" s="151" t="str">
        <f t="shared" si="29"/>
        <v>EGY002Denial of existence of humanitarian needs or entitlements to assistance</v>
      </c>
      <c r="L909" s="165">
        <v>43507</v>
      </c>
    </row>
    <row r="910" spans="1:12" ht="15.6" thickTop="1" thickBot="1" x14ac:dyDescent="0.35">
      <c r="A910" s="158" t="s">
        <v>1316</v>
      </c>
      <c r="B910" s="159" t="str">
        <f>VLOOKUP(A910,Lists!A:B,2,FALSE)</f>
        <v>EGY002</v>
      </c>
      <c r="C910" s="159" t="str">
        <f>VLOOKUP(A910,Lists!A:D,4,FALSE)</f>
        <v>EGY</v>
      </c>
      <c r="D910" s="159" t="s">
        <v>642</v>
      </c>
      <c r="E910" s="159" t="s">
        <v>445</v>
      </c>
      <c r="F910" s="159"/>
      <c r="G910" s="159"/>
      <c r="H910" s="151" t="b">
        <f t="shared" si="28"/>
        <v>0</v>
      </c>
      <c r="I910" s="162"/>
      <c r="J910" s="159"/>
      <c r="K910" s="151" t="str">
        <f t="shared" si="29"/>
        <v>EGY002Restriction and obstruction of access to services and assistance</v>
      </c>
      <c r="L910" s="163">
        <v>43507</v>
      </c>
    </row>
    <row r="911" spans="1:12" ht="15.6" thickTop="1" thickBot="1" x14ac:dyDescent="0.35">
      <c r="A911" s="156" t="s">
        <v>1316</v>
      </c>
      <c r="B911" s="157" t="str">
        <f>VLOOKUP(A911,Lists!A:B,2,FALSE)</f>
        <v>EGY002</v>
      </c>
      <c r="C911" s="157" t="str">
        <f>VLOOKUP(A911,Lists!A:D,4,FALSE)</f>
        <v>EGY</v>
      </c>
      <c r="D911" s="157" t="s">
        <v>643</v>
      </c>
      <c r="E911" s="157" t="s">
        <v>445</v>
      </c>
      <c r="F911" s="157"/>
      <c r="G911" s="157"/>
      <c r="H911" s="151" t="b">
        <f t="shared" si="28"/>
        <v>0</v>
      </c>
      <c r="I911" s="161"/>
      <c r="J911" s="157"/>
      <c r="K911" s="151" t="str">
        <f t="shared" si="29"/>
        <v>EGY002Ongoing insecurity/hostilities affecting humanitarian assistance</v>
      </c>
      <c r="L911" s="165">
        <v>43507</v>
      </c>
    </row>
    <row r="912" spans="1:12" ht="15.6" thickTop="1" thickBot="1" x14ac:dyDescent="0.35">
      <c r="A912" s="158" t="s">
        <v>1316</v>
      </c>
      <c r="B912" s="159" t="str">
        <f>VLOOKUP(A912,Lists!A:B,2,FALSE)</f>
        <v>EGY002</v>
      </c>
      <c r="C912" s="159" t="str">
        <f>VLOOKUP(A912,Lists!A:D,4,FALSE)</f>
        <v>EGY</v>
      </c>
      <c r="D912" s="159" t="s">
        <v>644</v>
      </c>
      <c r="E912" s="159" t="s">
        <v>445</v>
      </c>
      <c r="F912" s="159"/>
      <c r="G912" s="159"/>
      <c r="H912" s="151" t="b">
        <f t="shared" si="28"/>
        <v>0</v>
      </c>
      <c r="I912" s="162"/>
      <c r="J912" s="159"/>
      <c r="K912" s="151" t="str">
        <f t="shared" si="29"/>
        <v xml:space="preserve">EGY002Presence of mines and improvised explosive devices </v>
      </c>
      <c r="L912" s="163">
        <v>43507</v>
      </c>
    </row>
    <row r="913" spans="1:12" ht="15.6" thickTop="1" thickBot="1" x14ac:dyDescent="0.35">
      <c r="A913" s="156" t="s">
        <v>1316</v>
      </c>
      <c r="B913" s="157" t="str">
        <f>VLOOKUP(A913,Lists!A:B,2,FALSE)</f>
        <v>EGY002</v>
      </c>
      <c r="C913" s="157" t="str">
        <f>VLOOKUP(A913,Lists!A:D,4,FALSE)</f>
        <v>EGY</v>
      </c>
      <c r="D913" s="157" t="s">
        <v>645</v>
      </c>
      <c r="E913" s="157" t="s">
        <v>445</v>
      </c>
      <c r="F913" s="157"/>
      <c r="G913" s="157"/>
      <c r="H913" s="151" t="b">
        <f t="shared" si="28"/>
        <v>0</v>
      </c>
      <c r="I913" s="161"/>
      <c r="J913" s="157"/>
      <c r="K913" s="151" t="str">
        <f t="shared" si="29"/>
        <v>EGY002Physical constraints in the environment (obstacles related to terrain, climate, lack of infrastructure, etc.)</v>
      </c>
      <c r="L913" s="165">
        <v>43507</v>
      </c>
    </row>
    <row r="914" spans="1:12" ht="15.6" thickTop="1" thickBot="1" x14ac:dyDescent="0.35">
      <c r="A914" s="158" t="s">
        <v>197</v>
      </c>
      <c r="B914" s="159" t="str">
        <f>VLOOKUP(A914,Lists!A:B,2,FALSE)</f>
        <v>MLI001</v>
      </c>
      <c r="C914" s="159" t="str">
        <f>VLOOKUP(A914,Lists!A:D,4,FALSE)</f>
        <v>MLI</v>
      </c>
      <c r="D914" s="159" t="s">
        <v>455</v>
      </c>
      <c r="E914" s="159">
        <v>957530</v>
      </c>
      <c r="F914" s="159"/>
      <c r="G914" s="159"/>
      <c r="H914" s="151" t="b">
        <f t="shared" si="28"/>
        <v>0</v>
      </c>
      <c r="I914" s="162"/>
      <c r="J914" s="159"/>
      <c r="K914" s="151" t="str">
        <f t="shared" si="29"/>
        <v>MLI001Landmass affected by disaster</v>
      </c>
      <c r="L914" s="163">
        <v>43507</v>
      </c>
    </row>
    <row r="915" spans="1:12" ht="15.6" thickTop="1" thickBot="1" x14ac:dyDescent="0.35">
      <c r="A915" s="156" t="s">
        <v>197</v>
      </c>
      <c r="B915" s="157" t="str">
        <f>VLOOKUP(A915,Lists!A:B,2,FALSE)</f>
        <v>MLI001</v>
      </c>
      <c r="C915" s="157" t="str">
        <f>VLOOKUP(A915,Lists!A:D,4,FALSE)</f>
        <v>MLI</v>
      </c>
      <c r="D915" s="157" t="s">
        <v>740</v>
      </c>
      <c r="E915" s="157">
        <v>9097050</v>
      </c>
      <c r="F915" s="157"/>
      <c r="G915" s="157"/>
      <c r="H915" s="151" t="b">
        <f t="shared" si="28"/>
        <v>0</v>
      </c>
      <c r="I915" s="161"/>
      <c r="J915" s="157"/>
      <c r="K915" s="151" t="str">
        <f t="shared" si="29"/>
        <v>MLI001People exposed</v>
      </c>
      <c r="L915" s="165">
        <v>43507</v>
      </c>
    </row>
    <row r="916" spans="1:12" ht="15.6" thickTop="1" thickBot="1" x14ac:dyDescent="0.35">
      <c r="A916" s="158" t="s">
        <v>197</v>
      </c>
      <c r="B916" s="159" t="str">
        <f>VLOOKUP(A916,Lists!A:B,2,FALSE)</f>
        <v>MLI001</v>
      </c>
      <c r="C916" s="159" t="str">
        <f>VLOOKUP(A916,Lists!A:D,4,FALSE)</f>
        <v>MLI</v>
      </c>
      <c r="D916" s="159" t="s">
        <v>742</v>
      </c>
      <c r="E916" s="159">
        <v>9097050</v>
      </c>
      <c r="F916" s="159"/>
      <c r="G916" s="159"/>
      <c r="H916" s="151" t="b">
        <f t="shared" si="28"/>
        <v>0</v>
      </c>
      <c r="I916" s="162"/>
      <c r="J916" s="159"/>
      <c r="K916" s="151" t="str">
        <f t="shared" si="29"/>
        <v>MLI001People affected by the crisis</v>
      </c>
      <c r="L916" s="163">
        <v>43507</v>
      </c>
    </row>
    <row r="917" spans="1:12" ht="15.6" thickTop="1" thickBot="1" x14ac:dyDescent="0.35">
      <c r="A917" s="156" t="s">
        <v>1777</v>
      </c>
      <c r="B917" s="157" t="str">
        <f>VLOOKUP(A917,Lists!A:B,2,FALSE)</f>
        <v>LBN002</v>
      </c>
      <c r="C917" s="157" t="str">
        <f>VLOOKUP(A917,Lists!A:D,4,FALSE)</f>
        <v>LBN</v>
      </c>
      <c r="D917" s="157" t="s">
        <v>785</v>
      </c>
      <c r="E917" s="157">
        <v>6082360</v>
      </c>
      <c r="F917" s="157" t="s">
        <v>1561</v>
      </c>
      <c r="G917" s="157" t="s">
        <v>734</v>
      </c>
      <c r="H917" s="151">
        <f t="shared" si="28"/>
        <v>2</v>
      </c>
      <c r="I917" s="161" t="s">
        <v>1572</v>
      </c>
      <c r="J917" s="157" t="s">
        <v>1580</v>
      </c>
      <c r="K917" s="151" t="str">
        <f t="shared" si="29"/>
        <v>LBN002Total population in country</v>
      </c>
      <c r="L917" s="165">
        <v>43507</v>
      </c>
    </row>
    <row r="918" spans="1:12" ht="15.6" thickTop="1" thickBot="1" x14ac:dyDescent="0.35">
      <c r="A918" s="158" t="s">
        <v>1777</v>
      </c>
      <c r="B918" s="159" t="str">
        <f>VLOOKUP(A918,Lists!A:B,2,FALSE)</f>
        <v>LBN002</v>
      </c>
      <c r="C918" s="159" t="str">
        <f>VLOOKUP(A918,Lists!A:D,4,FALSE)</f>
        <v>LBN</v>
      </c>
      <c r="D918" s="159" t="s">
        <v>455</v>
      </c>
      <c r="E918" s="159">
        <v>10201.199999999999</v>
      </c>
      <c r="F918" s="159" t="s">
        <v>1562</v>
      </c>
      <c r="G918" s="159" t="s">
        <v>734</v>
      </c>
      <c r="H918" s="151">
        <f t="shared" si="28"/>
        <v>2</v>
      </c>
      <c r="I918" s="162" t="s">
        <v>1573</v>
      </c>
      <c r="J918" s="159" t="s">
        <v>1581</v>
      </c>
      <c r="K918" s="151" t="str">
        <f t="shared" si="29"/>
        <v>LBN002Landmass affected by disaster</v>
      </c>
      <c r="L918" s="163">
        <v>43507</v>
      </c>
    </row>
    <row r="919" spans="1:12" ht="15.6" thickTop="1" thickBot="1" x14ac:dyDescent="0.35">
      <c r="A919" s="156" t="s">
        <v>1777</v>
      </c>
      <c r="B919" s="157" t="str">
        <f>VLOOKUP(A919,Lists!A:B,2,FALSE)</f>
        <v>LBN002</v>
      </c>
      <c r="C919" s="157" t="str">
        <f>VLOOKUP(A919,Lists!A:D,4,FALSE)</f>
        <v>LBN</v>
      </c>
      <c r="D919" s="157" t="s">
        <v>740</v>
      </c>
      <c r="E919" s="157">
        <v>6082360</v>
      </c>
      <c r="F919" s="157" t="s">
        <v>1561</v>
      </c>
      <c r="G919" s="157" t="s">
        <v>734</v>
      </c>
      <c r="H919" s="151">
        <f t="shared" si="28"/>
        <v>2</v>
      </c>
      <c r="I919" s="161" t="s">
        <v>1572</v>
      </c>
      <c r="J919" s="157" t="s">
        <v>1581</v>
      </c>
      <c r="K919" s="151" t="str">
        <f t="shared" si="29"/>
        <v>LBN002People exposed</v>
      </c>
      <c r="L919" s="165">
        <v>43507</v>
      </c>
    </row>
    <row r="920" spans="1:12" ht="15.6" thickTop="1" thickBot="1" x14ac:dyDescent="0.35">
      <c r="A920" s="158" t="s">
        <v>1777</v>
      </c>
      <c r="B920" s="159" t="str">
        <f>VLOOKUP(A920,Lists!A:B,2,FALSE)</f>
        <v>LBN002</v>
      </c>
      <c r="C920" s="159" t="str">
        <f>VLOOKUP(A920,Lists!A:D,4,FALSE)</f>
        <v>LBN</v>
      </c>
      <c r="D920" s="159" t="s">
        <v>742</v>
      </c>
      <c r="E920" s="159">
        <v>1528800</v>
      </c>
      <c r="F920" s="159" t="s">
        <v>1563</v>
      </c>
      <c r="G920" s="159" t="s">
        <v>734</v>
      </c>
      <c r="H920" s="151">
        <f t="shared" si="28"/>
        <v>2</v>
      </c>
      <c r="I920" s="162" t="s">
        <v>1574</v>
      </c>
      <c r="J920" s="159" t="s">
        <v>2448</v>
      </c>
      <c r="K920" s="151" t="str">
        <f t="shared" si="29"/>
        <v>LBN002People affected by the crisis</v>
      </c>
      <c r="L920" s="163">
        <v>43507</v>
      </c>
    </row>
    <row r="921" spans="1:12" ht="15.6" thickTop="1" thickBot="1" x14ac:dyDescent="0.35">
      <c r="A921" s="156" t="s">
        <v>1777</v>
      </c>
      <c r="B921" s="157" t="str">
        <f>VLOOKUP(A921,Lists!A:B,2,FALSE)</f>
        <v>LBN002</v>
      </c>
      <c r="C921" s="157" t="str">
        <f>VLOOKUP(A921,Lists!A:D,4,FALSE)</f>
        <v>LBN</v>
      </c>
      <c r="D921" s="157" t="s">
        <v>470</v>
      </c>
      <c r="E921" s="157">
        <v>1528800</v>
      </c>
      <c r="F921" s="157" t="s">
        <v>1563</v>
      </c>
      <c r="G921" s="157" t="s">
        <v>734</v>
      </c>
      <c r="H921" s="151">
        <f t="shared" si="28"/>
        <v>2</v>
      </c>
      <c r="I921" s="161" t="s">
        <v>1574</v>
      </c>
      <c r="J921" s="157" t="s">
        <v>1582</v>
      </c>
      <c r="K921" s="151" t="str">
        <f t="shared" si="29"/>
        <v>LBN002Total # of crisis related displaced people</v>
      </c>
      <c r="L921" s="165">
        <v>43507</v>
      </c>
    </row>
    <row r="922" spans="1:12" ht="15.6" thickTop="1" thickBot="1" x14ac:dyDescent="0.35">
      <c r="A922" s="158" t="s">
        <v>1777</v>
      </c>
      <c r="B922" s="159" t="str">
        <f>VLOOKUP(A922,Lists!A:B,2,FALSE)</f>
        <v>LBN002</v>
      </c>
      <c r="C922" s="159" t="str">
        <f>VLOOKUP(A922,Lists!A:D,4,FALSE)</f>
        <v>LBN</v>
      </c>
      <c r="D922" s="159" t="s">
        <v>743</v>
      </c>
      <c r="E922" s="159" t="s">
        <v>445</v>
      </c>
      <c r="F922" s="159"/>
      <c r="G922" s="159"/>
      <c r="H922" s="151" t="b">
        <f t="shared" si="28"/>
        <v>0</v>
      </c>
      <c r="I922" s="162"/>
      <c r="J922" s="159" t="s">
        <v>1389</v>
      </c>
      <c r="K922" s="151" t="str">
        <f t="shared" si="29"/>
        <v>LBN002Crisis related Injuries</v>
      </c>
      <c r="L922" s="163">
        <v>43507</v>
      </c>
    </row>
    <row r="923" spans="1:12" ht="15.6" thickTop="1" thickBot="1" x14ac:dyDescent="0.35">
      <c r="A923" s="156" t="s">
        <v>1777</v>
      </c>
      <c r="B923" s="157" t="str">
        <f>VLOOKUP(A923,Lists!A:B,2,FALSE)</f>
        <v>LBN002</v>
      </c>
      <c r="C923" s="157" t="str">
        <f>VLOOKUP(A923,Lists!A:D,4,FALSE)</f>
        <v>LBN</v>
      </c>
      <c r="D923" s="157" t="s">
        <v>661</v>
      </c>
      <c r="E923" s="157" t="s">
        <v>445</v>
      </c>
      <c r="F923" s="157"/>
      <c r="G923" s="157"/>
      <c r="H923" s="151" t="b">
        <f t="shared" si="28"/>
        <v>0</v>
      </c>
      <c r="I923" s="161"/>
      <c r="J923" s="157" t="s">
        <v>1389</v>
      </c>
      <c r="K923" s="151" t="str">
        <f t="shared" si="29"/>
        <v>LBN002Total # of illness cases reported</v>
      </c>
      <c r="L923" s="165">
        <v>43507</v>
      </c>
    </row>
    <row r="924" spans="1:12" ht="15.6" thickTop="1" thickBot="1" x14ac:dyDescent="0.35">
      <c r="A924" s="158" t="s">
        <v>1777</v>
      </c>
      <c r="B924" s="159" t="str">
        <f>VLOOKUP(A924,Lists!A:B,2,FALSE)</f>
        <v>LBN002</v>
      </c>
      <c r="C924" s="159" t="str">
        <f>VLOOKUP(A924,Lists!A:D,4,FALSE)</f>
        <v>LBN</v>
      </c>
      <c r="D924" s="159" t="s">
        <v>663</v>
      </c>
      <c r="E924" s="159">
        <v>4</v>
      </c>
      <c r="F924" s="159" t="s">
        <v>1564</v>
      </c>
      <c r="G924" s="159" t="s">
        <v>733</v>
      </c>
      <c r="H924" s="151">
        <f t="shared" si="28"/>
        <v>3</v>
      </c>
      <c r="I924" s="162" t="s">
        <v>1575</v>
      </c>
      <c r="J924" s="159" t="s">
        <v>1583</v>
      </c>
      <c r="K924" s="151" t="str">
        <f t="shared" si="29"/>
        <v>LBN002Crisis related fatalities</v>
      </c>
      <c r="L924" s="163">
        <v>43507</v>
      </c>
    </row>
    <row r="925" spans="1:12" ht="15.6" thickTop="1" thickBot="1" x14ac:dyDescent="0.35">
      <c r="A925" s="156" t="s">
        <v>1777</v>
      </c>
      <c r="B925" s="157" t="str">
        <f>VLOOKUP(A925,Lists!A:B,2,FALSE)</f>
        <v>LBN002</v>
      </c>
      <c r="C925" s="157" t="str">
        <f>VLOOKUP(A925,Lists!A:D,4,FALSE)</f>
        <v>LBN</v>
      </c>
      <c r="D925" s="157" t="s">
        <v>459</v>
      </c>
      <c r="E925" s="157" t="s">
        <v>445</v>
      </c>
      <c r="F925" s="157"/>
      <c r="G925" s="157"/>
      <c r="H925" s="151" t="b">
        <f t="shared" si="28"/>
        <v>0</v>
      </c>
      <c r="I925" s="161"/>
      <c r="J925" s="157" t="s">
        <v>1389</v>
      </c>
      <c r="K925" s="151" t="str">
        <f t="shared" si="29"/>
        <v>LBN002Building partially damaged</v>
      </c>
      <c r="L925" s="165">
        <v>43507</v>
      </c>
    </row>
    <row r="926" spans="1:12" ht="15.6" thickTop="1" thickBot="1" x14ac:dyDescent="0.35">
      <c r="A926" s="158" t="s">
        <v>1777</v>
      </c>
      <c r="B926" s="159" t="str">
        <f>VLOOKUP(A926,Lists!A:B,2,FALSE)</f>
        <v>LBN002</v>
      </c>
      <c r="C926" s="159" t="str">
        <f>VLOOKUP(A926,Lists!A:D,4,FALSE)</f>
        <v>LBN</v>
      </c>
      <c r="D926" s="159" t="s">
        <v>460</v>
      </c>
      <c r="E926" s="159" t="s">
        <v>445</v>
      </c>
      <c r="F926" s="159"/>
      <c r="G926" s="159"/>
      <c r="H926" s="151" t="b">
        <f t="shared" si="28"/>
        <v>0</v>
      </c>
      <c r="I926" s="162"/>
      <c r="J926" s="159" t="s">
        <v>1389</v>
      </c>
      <c r="K926" s="151" t="str">
        <f t="shared" si="29"/>
        <v>LBN002Building totally damaged</v>
      </c>
      <c r="L926" s="163">
        <v>43507</v>
      </c>
    </row>
    <row r="927" spans="1:12" ht="15.6" thickTop="1" thickBot="1" x14ac:dyDescent="0.35">
      <c r="A927" s="156" t="s">
        <v>1777</v>
      </c>
      <c r="B927" s="157" t="str">
        <f>VLOOKUP(A927,Lists!A:B,2,FALSE)</f>
        <v>LBN002</v>
      </c>
      <c r="C927" s="157" t="str">
        <f>VLOOKUP(A927,Lists!A:D,4,FALSE)</f>
        <v>LBN</v>
      </c>
      <c r="D927" s="157" t="s">
        <v>745</v>
      </c>
      <c r="E927" s="157" t="s">
        <v>445</v>
      </c>
      <c r="F927" s="157"/>
      <c r="G927" s="157"/>
      <c r="H927" s="151" t="b">
        <f t="shared" si="28"/>
        <v>0</v>
      </c>
      <c r="I927" s="161"/>
      <c r="J927" s="157" t="s">
        <v>1389</v>
      </c>
      <c r="K927" s="151" t="str">
        <f t="shared" si="29"/>
        <v>LBN002Economic Losses</v>
      </c>
      <c r="L927" s="165">
        <v>43507</v>
      </c>
    </row>
    <row r="928" spans="1:12" ht="15.6" thickTop="1" thickBot="1" x14ac:dyDescent="0.35">
      <c r="A928" s="158" t="s">
        <v>1777</v>
      </c>
      <c r="B928" s="159" t="str">
        <f>VLOOKUP(A928,Lists!A:B,2,FALSE)</f>
        <v>LBN002</v>
      </c>
      <c r="C928" s="159" t="str">
        <f>VLOOKUP(A928,Lists!A:D,4,FALSE)</f>
        <v>LBN</v>
      </c>
      <c r="D928" s="159" t="s">
        <v>755</v>
      </c>
      <c r="E928" s="159">
        <v>1483277.6883614999</v>
      </c>
      <c r="F928" s="159" t="s">
        <v>1565</v>
      </c>
      <c r="G928" s="159" t="s">
        <v>733</v>
      </c>
      <c r="H928" s="151">
        <f t="shared" si="28"/>
        <v>3</v>
      </c>
      <c r="I928" s="162" t="s">
        <v>1576</v>
      </c>
      <c r="J928" s="159" t="s">
        <v>1584</v>
      </c>
      <c r="K928" s="151" t="str">
        <f t="shared" si="29"/>
        <v>LBN002People in Need</v>
      </c>
      <c r="L928" s="163">
        <v>43507</v>
      </c>
    </row>
    <row r="929" spans="1:12" ht="15.6" thickTop="1" thickBot="1" x14ac:dyDescent="0.35">
      <c r="A929" s="156" t="s">
        <v>1777</v>
      </c>
      <c r="B929" s="157" t="str">
        <f>VLOOKUP(A929,Lists!A:B,2,FALSE)</f>
        <v>LBN002</v>
      </c>
      <c r="C929" s="157" t="str">
        <f>VLOOKUP(A929,Lists!A:D,4,FALSE)</f>
        <v>LBN</v>
      </c>
      <c r="D929" s="157" t="s">
        <v>761</v>
      </c>
      <c r="E929" s="157">
        <v>500650.35027599998</v>
      </c>
      <c r="F929" s="157" t="s">
        <v>1565</v>
      </c>
      <c r="G929" s="157" t="s">
        <v>733</v>
      </c>
      <c r="H929" s="151">
        <f t="shared" si="28"/>
        <v>3</v>
      </c>
      <c r="I929" s="161" t="s">
        <v>1576</v>
      </c>
      <c r="J929" s="157" t="s">
        <v>1585</v>
      </c>
      <c r="K929" s="151" t="str">
        <f t="shared" si="29"/>
        <v>LBN002People facing minimal humanitarian needs (level 1)</v>
      </c>
      <c r="L929" s="165">
        <v>43507</v>
      </c>
    </row>
    <row r="930" spans="1:12" ht="15.6" thickTop="1" thickBot="1" x14ac:dyDescent="0.35">
      <c r="A930" s="158" t="s">
        <v>1777</v>
      </c>
      <c r="B930" s="159" t="str">
        <f>VLOOKUP(A930,Lists!A:B,2,FALSE)</f>
        <v>LBN002</v>
      </c>
      <c r="C930" s="159" t="str">
        <f>VLOOKUP(A930,Lists!A:D,4,FALSE)</f>
        <v>LBN</v>
      </c>
      <c r="D930" s="159" t="s">
        <v>760</v>
      </c>
      <c r="E930" s="159">
        <v>789790.00083150005</v>
      </c>
      <c r="F930" s="159" t="s">
        <v>1565</v>
      </c>
      <c r="G930" s="159" t="s">
        <v>733</v>
      </c>
      <c r="H930" s="151">
        <f t="shared" si="28"/>
        <v>3</v>
      </c>
      <c r="I930" s="162" t="s">
        <v>1576</v>
      </c>
      <c r="J930" s="159" t="s">
        <v>1586</v>
      </c>
      <c r="K930" s="151" t="str">
        <f t="shared" si="29"/>
        <v>LBN002People facing stressed humanitarian needs (level 2)</v>
      </c>
      <c r="L930" s="163">
        <v>43507</v>
      </c>
    </row>
    <row r="931" spans="1:12" ht="15.6" thickTop="1" thickBot="1" x14ac:dyDescent="0.35">
      <c r="A931" s="156" t="s">
        <v>1777</v>
      </c>
      <c r="B931" s="157" t="str">
        <f>VLOOKUP(A931,Lists!A:B,2,FALSE)</f>
        <v>LBN002</v>
      </c>
      <c r="C931" s="157" t="str">
        <f>VLOOKUP(A931,Lists!A:D,4,FALSE)</f>
        <v>LBN</v>
      </c>
      <c r="D931" s="157" t="s">
        <v>763</v>
      </c>
      <c r="E931" s="157">
        <v>192837.33725400001</v>
      </c>
      <c r="F931" s="157" t="s">
        <v>1565</v>
      </c>
      <c r="G931" s="157" t="s">
        <v>733</v>
      </c>
      <c r="H931" s="151">
        <f t="shared" si="28"/>
        <v>3</v>
      </c>
      <c r="I931" s="161" t="s">
        <v>1576</v>
      </c>
      <c r="J931" s="157" t="s">
        <v>1587</v>
      </c>
      <c r="K931" s="151" t="str">
        <f t="shared" si="29"/>
        <v>LBN002People  facing moderate humanitarian needs (level 3)</v>
      </c>
      <c r="L931" s="165">
        <v>43507</v>
      </c>
    </row>
    <row r="932" spans="1:12" ht="15.6" thickTop="1" thickBot="1" x14ac:dyDescent="0.35">
      <c r="A932" s="158" t="s">
        <v>1777</v>
      </c>
      <c r="B932" s="159" t="str">
        <f>VLOOKUP(A932,Lists!A:B,2,FALSE)</f>
        <v>LBN002</v>
      </c>
      <c r="C932" s="159" t="str">
        <f>VLOOKUP(A932,Lists!A:D,4,FALSE)</f>
        <v>LBN</v>
      </c>
      <c r="D932" s="159" t="s">
        <v>765</v>
      </c>
      <c r="E932" s="159">
        <v>0</v>
      </c>
      <c r="F932" s="159" t="s">
        <v>1565</v>
      </c>
      <c r="G932" s="159" t="s">
        <v>733</v>
      </c>
      <c r="H932" s="151">
        <f t="shared" si="28"/>
        <v>3</v>
      </c>
      <c r="I932" s="162" t="s">
        <v>1576</v>
      </c>
      <c r="J932" s="159" t="s">
        <v>1588</v>
      </c>
      <c r="K932" s="151" t="str">
        <f t="shared" si="29"/>
        <v>LBN002People facing severe humanitarian needs (level 4)</v>
      </c>
      <c r="L932" s="163">
        <v>43507</v>
      </c>
    </row>
    <row r="933" spans="1:12" ht="15.6" thickTop="1" thickBot="1" x14ac:dyDescent="0.35">
      <c r="A933" s="156" t="s">
        <v>1777</v>
      </c>
      <c r="B933" s="157" t="str">
        <f>VLOOKUP(A933,Lists!A:B,2,FALSE)</f>
        <v>LBN002</v>
      </c>
      <c r="C933" s="157" t="str">
        <f>VLOOKUP(A933,Lists!A:D,4,FALSE)</f>
        <v>LBN</v>
      </c>
      <c r="D933" s="157" t="s">
        <v>766</v>
      </c>
      <c r="E933" s="157">
        <v>0</v>
      </c>
      <c r="F933" s="157" t="s">
        <v>1565</v>
      </c>
      <c r="G933" s="157" t="s">
        <v>733</v>
      </c>
      <c r="H933" s="151">
        <f t="shared" si="28"/>
        <v>3</v>
      </c>
      <c r="I933" s="161" t="s">
        <v>1576</v>
      </c>
      <c r="J933" s="157" t="s">
        <v>1588</v>
      </c>
      <c r="K933" s="151" t="str">
        <f t="shared" si="29"/>
        <v>LBN002People facing extreme humanitarian needs (level 5)</v>
      </c>
      <c r="L933" s="165">
        <v>43507</v>
      </c>
    </row>
    <row r="934" spans="1:12" ht="15.6" thickTop="1" thickBot="1" x14ac:dyDescent="0.35">
      <c r="A934" s="158" t="s">
        <v>1777</v>
      </c>
      <c r="B934" s="159" t="str">
        <f>VLOOKUP(A934,Lists!A:B,2,FALSE)</f>
        <v>LBN002</v>
      </c>
      <c r="C934" s="159" t="str">
        <f>VLOOKUP(A934,Lists!A:D,4,FALSE)</f>
        <v>LBN</v>
      </c>
      <c r="D934" s="159" t="s">
        <v>768</v>
      </c>
      <c r="E934" s="159">
        <v>5</v>
      </c>
      <c r="F934" s="159" t="s">
        <v>1564</v>
      </c>
      <c r="G934" s="159" t="s">
        <v>733</v>
      </c>
      <c r="H934" s="151">
        <f t="shared" si="28"/>
        <v>3</v>
      </c>
      <c r="I934" s="162" t="s">
        <v>1575</v>
      </c>
      <c r="J934" s="159" t="s">
        <v>1589</v>
      </c>
      <c r="K934" s="151" t="str">
        <f t="shared" si="29"/>
        <v>LBN002People killed in all crises</v>
      </c>
      <c r="L934" s="163">
        <v>43507</v>
      </c>
    </row>
    <row r="935" spans="1:12" ht="15.6" thickTop="1" thickBot="1" x14ac:dyDescent="0.35">
      <c r="A935" s="156" t="s">
        <v>1777</v>
      </c>
      <c r="B935" s="157" t="str">
        <f>VLOOKUP(A935,Lists!A:B,2,FALSE)</f>
        <v>LBN002</v>
      </c>
      <c r="C935" s="157" t="str">
        <f>VLOOKUP(A935,Lists!A:D,4,FALSE)</f>
        <v>LBN</v>
      </c>
      <c r="D935" s="157" t="s">
        <v>680</v>
      </c>
      <c r="E935" s="157">
        <v>2</v>
      </c>
      <c r="F935" s="157" t="s">
        <v>1566</v>
      </c>
      <c r="G935" s="157" t="s">
        <v>734</v>
      </c>
      <c r="H935" s="151">
        <f t="shared" si="28"/>
        <v>2</v>
      </c>
      <c r="I935" s="161" t="s">
        <v>1574</v>
      </c>
      <c r="J935" s="157" t="s">
        <v>2447</v>
      </c>
      <c r="K935" s="151" t="str">
        <f t="shared" si="29"/>
        <v>LBN002Crisis affected groups</v>
      </c>
      <c r="L935" s="165">
        <v>43507</v>
      </c>
    </row>
    <row r="936" spans="1:12" ht="15.6" thickTop="1" thickBot="1" x14ac:dyDescent="0.35">
      <c r="A936" s="158" t="s">
        <v>1777</v>
      </c>
      <c r="B936" s="159" t="str">
        <f>VLOOKUP(A936,Lists!A:B,2,FALSE)</f>
        <v>LBN002</v>
      </c>
      <c r="C936" s="159" t="str">
        <f>VLOOKUP(A936,Lists!A:D,4,FALSE)</f>
        <v>LBN</v>
      </c>
      <c r="D936" s="159" t="s">
        <v>683</v>
      </c>
      <c r="E936" s="159" t="s">
        <v>445</v>
      </c>
      <c r="F936" s="159"/>
      <c r="G936" s="159"/>
      <c r="H936" s="151" t="b">
        <f t="shared" si="28"/>
        <v>0</v>
      </c>
      <c r="I936" s="162"/>
      <c r="J936" s="159" t="s">
        <v>1389</v>
      </c>
      <c r="K936" s="151" t="str">
        <f t="shared" si="29"/>
        <v>LBN002People facing limited access constraints</v>
      </c>
      <c r="L936" s="163">
        <v>43507</v>
      </c>
    </row>
    <row r="937" spans="1:12" ht="15.6" thickTop="1" thickBot="1" x14ac:dyDescent="0.35">
      <c r="A937" s="156" t="s">
        <v>1777</v>
      </c>
      <c r="B937" s="157" t="str">
        <f>VLOOKUP(A937,Lists!A:B,2,FALSE)</f>
        <v>LBN002</v>
      </c>
      <c r="C937" s="157" t="str">
        <f>VLOOKUP(A937,Lists!A:D,4,FALSE)</f>
        <v>LBN</v>
      </c>
      <c r="D937" s="157" t="s">
        <v>684</v>
      </c>
      <c r="E937" s="157" t="s">
        <v>445</v>
      </c>
      <c r="F937" s="157"/>
      <c r="G937" s="157"/>
      <c r="H937" s="151" t="b">
        <f t="shared" si="28"/>
        <v>0</v>
      </c>
      <c r="I937" s="161"/>
      <c r="J937" s="157" t="s">
        <v>1389</v>
      </c>
      <c r="K937" s="151" t="str">
        <f t="shared" si="29"/>
        <v>LBN002People facing restricted access constraints</v>
      </c>
      <c r="L937" s="165">
        <v>43507</v>
      </c>
    </row>
    <row r="938" spans="1:12" ht="15.6" thickTop="1" thickBot="1" x14ac:dyDescent="0.35">
      <c r="A938" s="158" t="s">
        <v>1777</v>
      </c>
      <c r="B938" s="159" t="str">
        <f>VLOOKUP(A938,Lists!A:B,2,FALSE)</f>
        <v>LBN002</v>
      </c>
      <c r="C938" s="159" t="str">
        <f>VLOOKUP(A938,Lists!A:D,4,FALSE)</f>
        <v>LBN</v>
      </c>
      <c r="D938" s="159" t="s">
        <v>637</v>
      </c>
      <c r="E938" s="159">
        <v>1</v>
      </c>
      <c r="F938" s="159" t="s">
        <v>1473</v>
      </c>
      <c r="G938" s="159"/>
      <c r="H938" s="151" t="b">
        <f t="shared" si="28"/>
        <v>0</v>
      </c>
      <c r="I938" s="162"/>
      <c r="J938" s="159"/>
      <c r="K938" s="151" t="str">
        <f t="shared" si="29"/>
        <v>LBN002Impediments to entry into country (bureaucratic and administrative)</v>
      </c>
      <c r="L938" s="163">
        <v>43507</v>
      </c>
    </row>
    <row r="939" spans="1:12" ht="15.6" thickTop="1" thickBot="1" x14ac:dyDescent="0.35">
      <c r="A939" s="156" t="s">
        <v>1777</v>
      </c>
      <c r="B939" s="157" t="str">
        <f>VLOOKUP(A939,Lists!A:B,2,FALSE)</f>
        <v>LBN002</v>
      </c>
      <c r="C939" s="157" t="str">
        <f>VLOOKUP(A939,Lists!A:D,4,FALSE)</f>
        <v>LBN</v>
      </c>
      <c r="D939" s="157" t="s">
        <v>638</v>
      </c>
      <c r="E939" s="157">
        <v>0</v>
      </c>
      <c r="F939" s="157" t="s">
        <v>1473</v>
      </c>
      <c r="G939" s="157"/>
      <c r="H939" s="151" t="b">
        <f t="shared" si="28"/>
        <v>0</v>
      </c>
      <c r="I939" s="161"/>
      <c r="J939" s="157"/>
      <c r="K939" s="151" t="str">
        <f t="shared" si="29"/>
        <v>LBN002Restriction of movement (impediments to freedom of movement and/or administrative restrictions)</v>
      </c>
      <c r="L939" s="165">
        <v>43507</v>
      </c>
    </row>
    <row r="940" spans="1:12" ht="15.6" thickTop="1" thickBot="1" x14ac:dyDescent="0.35">
      <c r="A940" s="158" t="s">
        <v>1777</v>
      </c>
      <c r="B940" s="159" t="str">
        <f>VLOOKUP(A940,Lists!A:B,2,FALSE)</f>
        <v>LBN002</v>
      </c>
      <c r="C940" s="159" t="str">
        <f>VLOOKUP(A940,Lists!A:D,4,FALSE)</f>
        <v>LBN</v>
      </c>
      <c r="D940" s="159" t="s">
        <v>639</v>
      </c>
      <c r="E940" s="159">
        <v>1</v>
      </c>
      <c r="F940" s="159" t="s">
        <v>1473</v>
      </c>
      <c r="G940" s="159"/>
      <c r="H940" s="151" t="b">
        <f t="shared" si="28"/>
        <v>0</v>
      </c>
      <c r="I940" s="162"/>
      <c r="J940" s="159"/>
      <c r="K940" s="151" t="str">
        <f t="shared" si="29"/>
        <v>LBN002Interference into implementation of humanitarian activities</v>
      </c>
      <c r="L940" s="163">
        <v>43507</v>
      </c>
    </row>
    <row r="941" spans="1:12" ht="15.6" thickTop="1" thickBot="1" x14ac:dyDescent="0.35">
      <c r="A941" s="156" t="s">
        <v>1777</v>
      </c>
      <c r="B941" s="157" t="str">
        <f>VLOOKUP(A941,Lists!A:B,2,FALSE)</f>
        <v>LBN002</v>
      </c>
      <c r="C941" s="157" t="str">
        <f>VLOOKUP(A941,Lists!A:D,4,FALSE)</f>
        <v>LBN</v>
      </c>
      <c r="D941" s="157" t="s">
        <v>640</v>
      </c>
      <c r="E941" s="157">
        <v>0</v>
      </c>
      <c r="F941" s="157" t="s">
        <v>1473</v>
      </c>
      <c r="G941" s="157"/>
      <c r="H941" s="151" t="b">
        <f t="shared" si="28"/>
        <v>0</v>
      </c>
      <c r="I941" s="161"/>
      <c r="J941" s="157"/>
      <c r="K941" s="151" t="str">
        <f t="shared" si="29"/>
        <v>LBN002Violence against personnel, facilities and assets</v>
      </c>
      <c r="L941" s="165">
        <v>43507</v>
      </c>
    </row>
    <row r="942" spans="1:12" ht="15.6" thickTop="1" thickBot="1" x14ac:dyDescent="0.35">
      <c r="A942" s="158" t="s">
        <v>1777</v>
      </c>
      <c r="B942" s="159" t="str">
        <f>VLOOKUP(A942,Lists!A:B,2,FALSE)</f>
        <v>LBN002</v>
      </c>
      <c r="C942" s="159" t="str">
        <f>VLOOKUP(A942,Lists!A:D,4,FALSE)</f>
        <v>LBN</v>
      </c>
      <c r="D942" s="159" t="s">
        <v>641</v>
      </c>
      <c r="E942" s="159">
        <v>2</v>
      </c>
      <c r="F942" s="159" t="s">
        <v>1473</v>
      </c>
      <c r="G942" s="159"/>
      <c r="H942" s="151" t="b">
        <f t="shared" si="28"/>
        <v>0</v>
      </c>
      <c r="I942" s="162"/>
      <c r="J942" s="159"/>
      <c r="K942" s="151" t="str">
        <f t="shared" si="29"/>
        <v>LBN002Denial of existence of humanitarian needs or entitlements to assistance</v>
      </c>
      <c r="L942" s="163">
        <v>43507</v>
      </c>
    </row>
    <row r="943" spans="1:12" ht="15.6" thickTop="1" thickBot="1" x14ac:dyDescent="0.35">
      <c r="A943" s="156" t="s">
        <v>1777</v>
      </c>
      <c r="B943" s="157" t="str">
        <f>VLOOKUP(A943,Lists!A:B,2,FALSE)</f>
        <v>LBN002</v>
      </c>
      <c r="C943" s="157" t="str">
        <f>VLOOKUP(A943,Lists!A:D,4,FALSE)</f>
        <v>LBN</v>
      </c>
      <c r="D943" s="157" t="s">
        <v>645</v>
      </c>
      <c r="E943" s="157">
        <v>0</v>
      </c>
      <c r="F943" s="157" t="s">
        <v>1473</v>
      </c>
      <c r="G943" s="157"/>
      <c r="H943" s="151" t="b">
        <f t="shared" si="28"/>
        <v>0</v>
      </c>
      <c r="I943" s="161"/>
      <c r="J943" s="157"/>
      <c r="K943" s="151" t="str">
        <f t="shared" si="29"/>
        <v>LBN002Physical constraints in the environment (obstacles related to terrain, climate, lack of infrastructure, etc.)</v>
      </c>
      <c r="L943" s="165">
        <v>43507</v>
      </c>
    </row>
    <row r="944" spans="1:12" ht="15.6" thickTop="1" thickBot="1" x14ac:dyDescent="0.35">
      <c r="A944" s="158" t="s">
        <v>1777</v>
      </c>
      <c r="B944" s="159" t="str">
        <f>VLOOKUP(A944,Lists!A:B,2,FALSE)</f>
        <v>LBN002</v>
      </c>
      <c r="C944" s="159" t="str">
        <f>VLOOKUP(A944,Lists!A:D,4,FALSE)</f>
        <v>LBN</v>
      </c>
      <c r="D944" s="159" t="s">
        <v>644</v>
      </c>
      <c r="E944" s="159">
        <v>0</v>
      </c>
      <c r="F944" s="159" t="s">
        <v>1473</v>
      </c>
      <c r="G944" s="159"/>
      <c r="H944" s="151" t="b">
        <f t="shared" si="28"/>
        <v>0</v>
      </c>
      <c r="I944" s="162"/>
      <c r="J944" s="159"/>
      <c r="K944" s="151" t="str">
        <f t="shared" si="29"/>
        <v xml:space="preserve">LBN002Presence of mines and improvised explosive devices </v>
      </c>
      <c r="L944" s="163">
        <v>43507</v>
      </c>
    </row>
    <row r="945" spans="1:12" ht="15.6" thickTop="1" thickBot="1" x14ac:dyDescent="0.35">
      <c r="A945" s="156" t="s">
        <v>1777</v>
      </c>
      <c r="B945" s="157" t="str">
        <f>VLOOKUP(A945,Lists!A:B,2,FALSE)</f>
        <v>LBN002</v>
      </c>
      <c r="C945" s="157" t="str">
        <f>VLOOKUP(A945,Lists!A:D,4,FALSE)</f>
        <v>LBN</v>
      </c>
      <c r="D945" s="157" t="s">
        <v>643</v>
      </c>
      <c r="E945" s="157">
        <v>1</v>
      </c>
      <c r="F945" s="157" t="s">
        <v>1473</v>
      </c>
      <c r="G945" s="157"/>
      <c r="H945" s="151" t="b">
        <f t="shared" ref="H945:H1006" si="30">IF(G945="Low",3,IF(G945="Medium",2,IF(G945="High",1,FALSE)))</f>
        <v>0</v>
      </c>
      <c r="I945" s="161"/>
      <c r="J945" s="157"/>
      <c r="K945" s="151" t="str">
        <f t="shared" ref="K945:K1006" si="31">B945&amp;""&amp;D945</f>
        <v>LBN002Ongoing insecurity/hostilities affecting humanitarian assistance</v>
      </c>
      <c r="L945" s="165">
        <v>43507</v>
      </c>
    </row>
    <row r="946" spans="1:12" ht="15.6" thickTop="1" thickBot="1" x14ac:dyDescent="0.35">
      <c r="A946" s="158" t="s">
        <v>1777</v>
      </c>
      <c r="B946" s="159" t="str">
        <f>VLOOKUP(A946,Lists!A:B,2,FALSE)</f>
        <v>LBN002</v>
      </c>
      <c r="C946" s="159" t="str">
        <f>VLOOKUP(A946,Lists!A:D,4,FALSE)</f>
        <v>LBN</v>
      </c>
      <c r="D946" s="159" t="s">
        <v>642</v>
      </c>
      <c r="E946" s="159">
        <v>2</v>
      </c>
      <c r="F946" s="159" t="s">
        <v>1473</v>
      </c>
      <c r="G946" s="159"/>
      <c r="H946" s="151" t="b">
        <f t="shared" si="30"/>
        <v>0</v>
      </c>
      <c r="I946" s="162"/>
      <c r="J946" s="159"/>
      <c r="K946" s="151" t="str">
        <f t="shared" si="31"/>
        <v>LBN002Restriction and obstruction of access to services and assistance</v>
      </c>
      <c r="L946" s="163">
        <v>43507</v>
      </c>
    </row>
    <row r="947" spans="1:12" ht="15.6" thickTop="1" thickBot="1" x14ac:dyDescent="0.35">
      <c r="A947" s="156" t="s">
        <v>1778</v>
      </c>
      <c r="B947" s="157" t="str">
        <f>VLOOKUP(A947,Lists!A:B,2,FALSE)</f>
        <v>LBN003</v>
      </c>
      <c r="C947" s="157" t="str">
        <f>VLOOKUP(A947,Lists!A:D,4,FALSE)</f>
        <v>LBN</v>
      </c>
      <c r="D947" s="157" t="s">
        <v>785</v>
      </c>
      <c r="E947" s="157">
        <v>6082360</v>
      </c>
      <c r="F947" s="157" t="s">
        <v>1561</v>
      </c>
      <c r="G947" s="157" t="s">
        <v>734</v>
      </c>
      <c r="H947" s="151">
        <f t="shared" si="30"/>
        <v>2</v>
      </c>
      <c r="I947" s="161" t="s">
        <v>1572</v>
      </c>
      <c r="J947" s="157" t="s">
        <v>1580</v>
      </c>
      <c r="K947" s="151" t="str">
        <f t="shared" si="31"/>
        <v>LBN003Total population in country</v>
      </c>
      <c r="L947" s="165">
        <v>43507</v>
      </c>
    </row>
    <row r="948" spans="1:12" ht="15.6" thickTop="1" thickBot="1" x14ac:dyDescent="0.35">
      <c r="A948" s="158" t="s">
        <v>1778</v>
      </c>
      <c r="B948" s="159" t="str">
        <f>VLOOKUP(A948,Lists!A:B,2,FALSE)</f>
        <v>LBN003</v>
      </c>
      <c r="C948" s="159" t="str">
        <f>VLOOKUP(A948,Lists!A:D,4,FALSE)</f>
        <v>LBN</v>
      </c>
      <c r="D948" s="159" t="s">
        <v>455</v>
      </c>
      <c r="E948" s="159">
        <v>10201.199999999999</v>
      </c>
      <c r="F948" s="159" t="s">
        <v>1562</v>
      </c>
      <c r="G948" s="159" t="s">
        <v>734</v>
      </c>
      <c r="H948" s="151">
        <f t="shared" si="30"/>
        <v>2</v>
      </c>
      <c r="I948" s="162" t="s">
        <v>1573</v>
      </c>
      <c r="J948" s="159" t="s">
        <v>1581</v>
      </c>
      <c r="K948" s="151" t="str">
        <f t="shared" si="31"/>
        <v>LBN003Landmass affected by disaster</v>
      </c>
      <c r="L948" s="163">
        <v>43507</v>
      </c>
    </row>
    <row r="949" spans="1:12" ht="15.6" thickTop="1" thickBot="1" x14ac:dyDescent="0.35">
      <c r="A949" s="156" t="s">
        <v>1778</v>
      </c>
      <c r="B949" s="157" t="str">
        <f>VLOOKUP(A949,Lists!A:B,2,FALSE)</f>
        <v>LBN003</v>
      </c>
      <c r="C949" s="157" t="str">
        <f>VLOOKUP(A949,Lists!A:D,4,FALSE)</f>
        <v>LBN</v>
      </c>
      <c r="D949" s="157" t="s">
        <v>740</v>
      </c>
      <c r="E949" s="157">
        <v>6082360</v>
      </c>
      <c r="F949" s="157" t="s">
        <v>1561</v>
      </c>
      <c r="G949" s="157" t="s">
        <v>734</v>
      </c>
      <c r="H949" s="151">
        <f t="shared" si="30"/>
        <v>2</v>
      </c>
      <c r="I949" s="161" t="s">
        <v>1572</v>
      </c>
      <c r="J949" s="157" t="s">
        <v>1581</v>
      </c>
      <c r="K949" s="151" t="str">
        <f t="shared" si="31"/>
        <v>LBN003People exposed</v>
      </c>
      <c r="L949" s="165">
        <v>43507</v>
      </c>
    </row>
    <row r="950" spans="1:12" ht="15.6" thickTop="1" thickBot="1" x14ac:dyDescent="0.35">
      <c r="A950" s="158" t="s">
        <v>1778</v>
      </c>
      <c r="B950" s="159" t="str">
        <f>VLOOKUP(A950,Lists!A:B,2,FALSE)</f>
        <v>LBN003</v>
      </c>
      <c r="C950" s="159" t="str">
        <f>VLOOKUP(A950,Lists!A:D,4,FALSE)</f>
        <v>LBN</v>
      </c>
      <c r="D950" s="159" t="s">
        <v>742</v>
      </c>
      <c r="E950" s="159">
        <v>180000</v>
      </c>
      <c r="F950" s="159" t="s">
        <v>1567</v>
      </c>
      <c r="G950" s="159" t="s">
        <v>734</v>
      </c>
      <c r="H950" s="151">
        <f t="shared" si="30"/>
        <v>2</v>
      </c>
      <c r="I950" s="162" t="s">
        <v>1577</v>
      </c>
      <c r="J950" s="159" t="s">
        <v>2449</v>
      </c>
      <c r="K950" s="151" t="str">
        <f t="shared" si="31"/>
        <v>LBN003People affected by the crisis</v>
      </c>
      <c r="L950" s="163">
        <v>43507</v>
      </c>
    </row>
    <row r="951" spans="1:12" ht="15.6" thickTop="1" thickBot="1" x14ac:dyDescent="0.35">
      <c r="A951" s="156" t="s">
        <v>1778</v>
      </c>
      <c r="B951" s="157" t="str">
        <f>VLOOKUP(A951,Lists!A:B,2,FALSE)</f>
        <v>LBN003</v>
      </c>
      <c r="C951" s="157" t="str">
        <f>VLOOKUP(A951,Lists!A:D,4,FALSE)</f>
        <v>LBN</v>
      </c>
      <c r="D951" s="157" t="s">
        <v>470</v>
      </c>
      <c r="E951" s="157">
        <v>180000</v>
      </c>
      <c r="F951" s="157" t="s">
        <v>1567</v>
      </c>
      <c r="G951" s="157" t="s">
        <v>734</v>
      </c>
      <c r="H951" s="151">
        <f t="shared" si="30"/>
        <v>2</v>
      </c>
      <c r="I951" s="161" t="s">
        <v>1577</v>
      </c>
      <c r="J951" s="157" t="s">
        <v>1590</v>
      </c>
      <c r="K951" s="151" t="str">
        <f t="shared" si="31"/>
        <v>LBN003Total # of crisis related displaced people</v>
      </c>
      <c r="L951" s="165">
        <v>43507</v>
      </c>
    </row>
    <row r="952" spans="1:12" ht="15.6" thickTop="1" thickBot="1" x14ac:dyDescent="0.35">
      <c r="A952" s="158" t="s">
        <v>1778</v>
      </c>
      <c r="B952" s="159" t="str">
        <f>VLOOKUP(A952,Lists!A:B,2,FALSE)</f>
        <v>LBN003</v>
      </c>
      <c r="C952" s="159" t="str">
        <f>VLOOKUP(A952,Lists!A:D,4,FALSE)</f>
        <v>LBN</v>
      </c>
      <c r="D952" s="159" t="s">
        <v>743</v>
      </c>
      <c r="E952" s="159" t="s">
        <v>445</v>
      </c>
      <c r="F952" s="159"/>
      <c r="G952" s="159"/>
      <c r="H952" s="151" t="b">
        <f t="shared" si="30"/>
        <v>0</v>
      </c>
      <c r="I952" s="162"/>
      <c r="J952" s="159" t="s">
        <v>1389</v>
      </c>
      <c r="K952" s="151" t="str">
        <f t="shared" si="31"/>
        <v>LBN003Crisis related Injuries</v>
      </c>
      <c r="L952" s="163">
        <v>43507</v>
      </c>
    </row>
    <row r="953" spans="1:12" ht="15.6" thickTop="1" thickBot="1" x14ac:dyDescent="0.35">
      <c r="A953" s="156" t="s">
        <v>1778</v>
      </c>
      <c r="B953" s="157" t="str">
        <f>VLOOKUP(A953,Lists!A:B,2,FALSE)</f>
        <v>LBN003</v>
      </c>
      <c r="C953" s="157" t="str">
        <f>VLOOKUP(A953,Lists!A:D,4,FALSE)</f>
        <v>LBN</v>
      </c>
      <c r="D953" s="157" t="s">
        <v>661</v>
      </c>
      <c r="E953" s="157" t="s">
        <v>445</v>
      </c>
      <c r="F953" s="157"/>
      <c r="G953" s="157"/>
      <c r="H953" s="151" t="b">
        <f t="shared" si="30"/>
        <v>0</v>
      </c>
      <c r="I953" s="161"/>
      <c r="J953" s="157" t="s">
        <v>1389</v>
      </c>
      <c r="K953" s="151" t="str">
        <f t="shared" si="31"/>
        <v>LBN003Total # of illness cases reported</v>
      </c>
      <c r="L953" s="165">
        <v>43507</v>
      </c>
    </row>
    <row r="954" spans="1:12" ht="15.6" thickTop="1" thickBot="1" x14ac:dyDescent="0.35">
      <c r="A954" s="158" t="s">
        <v>1778</v>
      </c>
      <c r="B954" s="159" t="str">
        <f>VLOOKUP(A954,Lists!A:B,2,FALSE)</f>
        <v>LBN003</v>
      </c>
      <c r="C954" s="159" t="str">
        <f>VLOOKUP(A954,Lists!A:D,4,FALSE)</f>
        <v>LBN</v>
      </c>
      <c r="D954" s="159" t="s">
        <v>663</v>
      </c>
      <c r="E954" s="159">
        <v>1</v>
      </c>
      <c r="F954" s="159" t="s">
        <v>1568</v>
      </c>
      <c r="G954" s="159" t="s">
        <v>733</v>
      </c>
      <c r="H954" s="151">
        <f t="shared" si="30"/>
        <v>3</v>
      </c>
      <c r="I954" s="162" t="s">
        <v>1413</v>
      </c>
      <c r="J954" s="159" t="s">
        <v>1591</v>
      </c>
      <c r="K954" s="151" t="str">
        <f t="shared" si="31"/>
        <v>LBN003Crisis related fatalities</v>
      </c>
      <c r="L954" s="163">
        <v>43507</v>
      </c>
    </row>
    <row r="955" spans="1:12" ht="15.6" thickTop="1" thickBot="1" x14ac:dyDescent="0.35">
      <c r="A955" s="156" t="s">
        <v>1778</v>
      </c>
      <c r="B955" s="157" t="str">
        <f>VLOOKUP(A955,Lists!A:B,2,FALSE)</f>
        <v>LBN003</v>
      </c>
      <c r="C955" s="157" t="str">
        <f>VLOOKUP(A955,Lists!A:D,4,FALSE)</f>
        <v>LBN</v>
      </c>
      <c r="D955" s="157" t="s">
        <v>459</v>
      </c>
      <c r="E955" s="157" t="s">
        <v>445</v>
      </c>
      <c r="F955" s="157"/>
      <c r="G955" s="157"/>
      <c r="H955" s="151" t="b">
        <f t="shared" si="30"/>
        <v>0</v>
      </c>
      <c r="I955" s="161"/>
      <c r="J955" s="157" t="s">
        <v>1389</v>
      </c>
      <c r="K955" s="151" t="str">
        <f t="shared" si="31"/>
        <v>LBN003Building partially damaged</v>
      </c>
      <c r="L955" s="165">
        <v>43507</v>
      </c>
    </row>
    <row r="956" spans="1:12" ht="15.6" thickTop="1" thickBot="1" x14ac:dyDescent="0.35">
      <c r="A956" s="158" t="s">
        <v>1778</v>
      </c>
      <c r="B956" s="159" t="str">
        <f>VLOOKUP(A956,Lists!A:B,2,FALSE)</f>
        <v>LBN003</v>
      </c>
      <c r="C956" s="159" t="str">
        <f>VLOOKUP(A956,Lists!A:D,4,FALSE)</f>
        <v>LBN</v>
      </c>
      <c r="D956" s="159" t="s">
        <v>460</v>
      </c>
      <c r="E956" s="159" t="s">
        <v>445</v>
      </c>
      <c r="F956" s="159"/>
      <c r="G956" s="159"/>
      <c r="H956" s="151" t="b">
        <f t="shared" si="30"/>
        <v>0</v>
      </c>
      <c r="I956" s="162"/>
      <c r="J956" s="159" t="s">
        <v>1389</v>
      </c>
      <c r="K956" s="151" t="str">
        <f t="shared" si="31"/>
        <v>LBN003Building totally damaged</v>
      </c>
      <c r="L956" s="163">
        <v>43507</v>
      </c>
    </row>
    <row r="957" spans="1:12" ht="15.6" thickTop="1" thickBot="1" x14ac:dyDescent="0.35">
      <c r="A957" s="156" t="s">
        <v>1778</v>
      </c>
      <c r="B957" s="157" t="str">
        <f>VLOOKUP(A957,Lists!A:B,2,FALSE)</f>
        <v>LBN003</v>
      </c>
      <c r="C957" s="157" t="str">
        <f>VLOOKUP(A957,Lists!A:D,4,FALSE)</f>
        <v>LBN</v>
      </c>
      <c r="D957" s="157" t="s">
        <v>745</v>
      </c>
      <c r="E957" s="157" t="s">
        <v>445</v>
      </c>
      <c r="F957" s="157"/>
      <c r="G957" s="157"/>
      <c r="H957" s="151" t="b">
        <f t="shared" si="30"/>
        <v>0</v>
      </c>
      <c r="I957" s="161"/>
      <c r="J957" s="157" t="s">
        <v>1389</v>
      </c>
      <c r="K957" s="151" t="str">
        <f t="shared" si="31"/>
        <v>LBN003Economic Losses</v>
      </c>
      <c r="L957" s="165">
        <v>43507</v>
      </c>
    </row>
    <row r="958" spans="1:12" ht="15.6" thickTop="1" thickBot="1" x14ac:dyDescent="0.35">
      <c r="A958" s="158" t="s">
        <v>1778</v>
      </c>
      <c r="B958" s="159" t="str">
        <f>VLOOKUP(A958,Lists!A:B,2,FALSE)</f>
        <v>LBN003</v>
      </c>
      <c r="C958" s="159" t="str">
        <f>VLOOKUP(A958,Lists!A:D,4,FALSE)</f>
        <v>LBN</v>
      </c>
      <c r="D958" s="159" t="s">
        <v>755</v>
      </c>
      <c r="E958" s="159">
        <v>180000</v>
      </c>
      <c r="F958" s="159" t="s">
        <v>1569</v>
      </c>
      <c r="G958" s="159" t="s">
        <v>734</v>
      </c>
      <c r="H958" s="151">
        <f t="shared" si="30"/>
        <v>2</v>
      </c>
      <c r="I958" s="162" t="s">
        <v>1578</v>
      </c>
      <c r="J958" s="159" t="s">
        <v>1592</v>
      </c>
      <c r="K958" s="151" t="str">
        <f t="shared" si="31"/>
        <v>LBN003People in Need</v>
      </c>
      <c r="L958" s="163">
        <v>43507</v>
      </c>
    </row>
    <row r="959" spans="1:12" ht="15.6" thickTop="1" thickBot="1" x14ac:dyDescent="0.35">
      <c r="A959" s="156" t="s">
        <v>1778</v>
      </c>
      <c r="B959" s="157" t="str">
        <f>VLOOKUP(A959,Lists!A:B,2,FALSE)</f>
        <v>LBN003</v>
      </c>
      <c r="C959" s="157" t="str">
        <f>VLOOKUP(A959,Lists!A:D,4,FALSE)</f>
        <v>LBN</v>
      </c>
      <c r="D959" s="157" t="s">
        <v>761</v>
      </c>
      <c r="E959" s="157">
        <v>57600</v>
      </c>
      <c r="F959" s="157" t="s">
        <v>1569</v>
      </c>
      <c r="G959" s="157" t="s">
        <v>734</v>
      </c>
      <c r="H959" s="151">
        <f t="shared" si="30"/>
        <v>2</v>
      </c>
      <c r="I959" s="161" t="s">
        <v>1578</v>
      </c>
      <c r="J959" s="157" t="s">
        <v>1593</v>
      </c>
      <c r="K959" s="151" t="str">
        <f t="shared" si="31"/>
        <v>LBN003People facing minimal humanitarian needs (level 1)</v>
      </c>
      <c r="L959" s="165">
        <v>43507</v>
      </c>
    </row>
    <row r="960" spans="1:12" ht="15.6" thickTop="1" thickBot="1" x14ac:dyDescent="0.35">
      <c r="A960" s="158" t="s">
        <v>1778</v>
      </c>
      <c r="B960" s="159" t="str">
        <f>VLOOKUP(A960,Lists!A:B,2,FALSE)</f>
        <v>LBN003</v>
      </c>
      <c r="C960" s="159" t="str">
        <f>VLOOKUP(A960,Lists!A:D,4,FALSE)</f>
        <v>LBN</v>
      </c>
      <c r="D960" s="159" t="s">
        <v>760</v>
      </c>
      <c r="E960" s="159">
        <v>122400</v>
      </c>
      <c r="F960" s="159" t="s">
        <v>1569</v>
      </c>
      <c r="G960" s="159" t="s">
        <v>734</v>
      </c>
      <c r="H960" s="151">
        <f t="shared" si="30"/>
        <v>2</v>
      </c>
      <c r="I960" s="162" t="s">
        <v>1578</v>
      </c>
      <c r="J960" s="159" t="s">
        <v>1594</v>
      </c>
      <c r="K960" s="151" t="str">
        <f t="shared" si="31"/>
        <v>LBN003People facing stressed humanitarian needs (level 2)</v>
      </c>
      <c r="L960" s="163">
        <v>43507</v>
      </c>
    </row>
    <row r="961" spans="1:12" ht="15.6" thickTop="1" thickBot="1" x14ac:dyDescent="0.35">
      <c r="A961" s="156" t="s">
        <v>1778</v>
      </c>
      <c r="B961" s="157" t="str">
        <f>VLOOKUP(A961,Lists!A:B,2,FALSE)</f>
        <v>LBN003</v>
      </c>
      <c r="C961" s="157" t="str">
        <f>VLOOKUP(A961,Lists!A:D,4,FALSE)</f>
        <v>LBN</v>
      </c>
      <c r="D961" s="157" t="s">
        <v>763</v>
      </c>
      <c r="E961" s="157">
        <v>0</v>
      </c>
      <c r="F961" s="157" t="s">
        <v>1569</v>
      </c>
      <c r="G961" s="157" t="s">
        <v>734</v>
      </c>
      <c r="H961" s="151">
        <f t="shared" si="30"/>
        <v>2</v>
      </c>
      <c r="I961" s="161" t="s">
        <v>1578</v>
      </c>
      <c r="J961" s="157" t="s">
        <v>1588</v>
      </c>
      <c r="K961" s="151" t="str">
        <f t="shared" si="31"/>
        <v>LBN003People  facing moderate humanitarian needs (level 3)</v>
      </c>
      <c r="L961" s="165">
        <v>43507</v>
      </c>
    </row>
    <row r="962" spans="1:12" ht="15.6" thickTop="1" thickBot="1" x14ac:dyDescent="0.35">
      <c r="A962" s="158" t="s">
        <v>1778</v>
      </c>
      <c r="B962" s="159" t="str">
        <f>VLOOKUP(A962,Lists!A:B,2,FALSE)</f>
        <v>LBN003</v>
      </c>
      <c r="C962" s="159" t="str">
        <f>VLOOKUP(A962,Lists!A:D,4,FALSE)</f>
        <v>LBN</v>
      </c>
      <c r="D962" s="159" t="s">
        <v>765</v>
      </c>
      <c r="E962" s="159">
        <v>0</v>
      </c>
      <c r="F962" s="159" t="s">
        <v>1569</v>
      </c>
      <c r="G962" s="159" t="s">
        <v>734</v>
      </c>
      <c r="H962" s="151">
        <f t="shared" si="30"/>
        <v>2</v>
      </c>
      <c r="I962" s="162" t="s">
        <v>1578</v>
      </c>
      <c r="J962" s="159" t="s">
        <v>1588</v>
      </c>
      <c r="K962" s="151" t="str">
        <f t="shared" si="31"/>
        <v>LBN003People facing severe humanitarian needs (level 4)</v>
      </c>
      <c r="L962" s="163">
        <v>43507</v>
      </c>
    </row>
    <row r="963" spans="1:12" ht="15.6" thickTop="1" thickBot="1" x14ac:dyDescent="0.35">
      <c r="A963" s="156" t="s">
        <v>1778</v>
      </c>
      <c r="B963" s="157" t="str">
        <f>VLOOKUP(A963,Lists!A:B,2,FALSE)</f>
        <v>LBN003</v>
      </c>
      <c r="C963" s="157" t="str">
        <f>VLOOKUP(A963,Lists!A:D,4,FALSE)</f>
        <v>LBN</v>
      </c>
      <c r="D963" s="157" t="s">
        <v>766</v>
      </c>
      <c r="E963" s="157">
        <v>0</v>
      </c>
      <c r="F963" s="157" t="s">
        <v>1569</v>
      </c>
      <c r="G963" s="157" t="s">
        <v>734</v>
      </c>
      <c r="H963" s="151">
        <f t="shared" si="30"/>
        <v>2</v>
      </c>
      <c r="I963" s="161" t="s">
        <v>1578</v>
      </c>
      <c r="J963" s="157" t="s">
        <v>1588</v>
      </c>
      <c r="K963" s="151" t="str">
        <f t="shared" si="31"/>
        <v>LBN003People facing extreme humanitarian needs (level 5)</v>
      </c>
      <c r="L963" s="165">
        <v>43507</v>
      </c>
    </row>
    <row r="964" spans="1:12" ht="15.6" thickTop="1" thickBot="1" x14ac:dyDescent="0.35">
      <c r="A964" s="158" t="s">
        <v>1778</v>
      </c>
      <c r="B964" s="159" t="str">
        <f>VLOOKUP(A964,Lists!A:B,2,FALSE)</f>
        <v>LBN003</v>
      </c>
      <c r="C964" s="159" t="str">
        <f>VLOOKUP(A964,Lists!A:D,4,FALSE)</f>
        <v>LBN</v>
      </c>
      <c r="D964" s="159" t="s">
        <v>768</v>
      </c>
      <c r="E964" s="159">
        <v>5</v>
      </c>
      <c r="F964" s="159" t="s">
        <v>1564</v>
      </c>
      <c r="G964" s="159" t="s">
        <v>733</v>
      </c>
      <c r="H964" s="151">
        <f t="shared" si="30"/>
        <v>3</v>
      </c>
      <c r="I964" s="162" t="s">
        <v>1575</v>
      </c>
      <c r="J964" s="159" t="s">
        <v>1589</v>
      </c>
      <c r="K964" s="151" t="str">
        <f t="shared" si="31"/>
        <v>LBN003People killed in all crises</v>
      </c>
      <c r="L964" s="163">
        <v>43507</v>
      </c>
    </row>
    <row r="965" spans="1:12" ht="15.6" thickTop="1" thickBot="1" x14ac:dyDescent="0.35">
      <c r="A965" s="156" t="s">
        <v>1778</v>
      </c>
      <c r="B965" s="157" t="str">
        <f>VLOOKUP(A965,Lists!A:B,2,FALSE)</f>
        <v>LBN003</v>
      </c>
      <c r="C965" s="157" t="str">
        <f>VLOOKUP(A965,Lists!A:D,4,FALSE)</f>
        <v>LBN</v>
      </c>
      <c r="D965" s="157" t="s">
        <v>680</v>
      </c>
      <c r="E965" s="157">
        <v>2</v>
      </c>
      <c r="F965" s="157" t="s">
        <v>1566</v>
      </c>
      <c r="G965" s="157" t="s">
        <v>734</v>
      </c>
      <c r="H965" s="151">
        <f t="shared" si="30"/>
        <v>2</v>
      </c>
      <c r="I965" s="161" t="s">
        <v>1574</v>
      </c>
      <c r="J965" s="157" t="s">
        <v>2447</v>
      </c>
      <c r="K965" s="151" t="str">
        <f t="shared" si="31"/>
        <v>LBN003Crisis affected groups</v>
      </c>
      <c r="L965" s="165">
        <v>43507</v>
      </c>
    </row>
    <row r="966" spans="1:12" ht="15.6" thickTop="1" thickBot="1" x14ac:dyDescent="0.35">
      <c r="A966" s="158" t="s">
        <v>1778</v>
      </c>
      <c r="B966" s="159" t="str">
        <f>VLOOKUP(A966,Lists!A:B,2,FALSE)</f>
        <v>LBN003</v>
      </c>
      <c r="C966" s="159" t="str">
        <f>VLOOKUP(A966,Lists!A:D,4,FALSE)</f>
        <v>LBN</v>
      </c>
      <c r="D966" s="159" t="s">
        <v>683</v>
      </c>
      <c r="E966" s="159" t="s">
        <v>445</v>
      </c>
      <c r="F966" s="159"/>
      <c r="G966" s="159"/>
      <c r="H966" s="151" t="b">
        <f t="shared" si="30"/>
        <v>0</v>
      </c>
      <c r="I966" s="162"/>
      <c r="J966" s="159" t="s">
        <v>1389</v>
      </c>
      <c r="K966" s="151" t="str">
        <f t="shared" si="31"/>
        <v>LBN003People facing limited access constraints</v>
      </c>
      <c r="L966" s="163">
        <v>43507</v>
      </c>
    </row>
    <row r="967" spans="1:12" ht="15.6" thickTop="1" thickBot="1" x14ac:dyDescent="0.35">
      <c r="A967" s="156" t="s">
        <v>1778</v>
      </c>
      <c r="B967" s="157" t="str">
        <f>VLOOKUP(A967,Lists!A:B,2,FALSE)</f>
        <v>LBN003</v>
      </c>
      <c r="C967" s="157" t="str">
        <f>VLOOKUP(A967,Lists!A:D,4,FALSE)</f>
        <v>LBN</v>
      </c>
      <c r="D967" s="157" t="s">
        <v>684</v>
      </c>
      <c r="E967" s="157" t="s">
        <v>445</v>
      </c>
      <c r="F967" s="157"/>
      <c r="G967" s="157"/>
      <c r="H967" s="151" t="b">
        <f t="shared" si="30"/>
        <v>0</v>
      </c>
      <c r="I967" s="161"/>
      <c r="J967" s="157" t="s">
        <v>1389</v>
      </c>
      <c r="K967" s="151" t="str">
        <f t="shared" si="31"/>
        <v>LBN003People facing restricted access constraints</v>
      </c>
      <c r="L967" s="165">
        <v>43507</v>
      </c>
    </row>
    <row r="968" spans="1:12" ht="15.6" thickTop="1" thickBot="1" x14ac:dyDescent="0.35">
      <c r="A968" s="158" t="s">
        <v>1778</v>
      </c>
      <c r="B968" s="159" t="str">
        <f>VLOOKUP(A968,Lists!A:B,2,FALSE)</f>
        <v>LBN003</v>
      </c>
      <c r="C968" s="159" t="str">
        <f>VLOOKUP(A968,Lists!A:D,4,FALSE)</f>
        <v>LBN</v>
      </c>
      <c r="D968" s="159" t="s">
        <v>637</v>
      </c>
      <c r="E968" s="159">
        <v>1</v>
      </c>
      <c r="F968" s="159" t="s">
        <v>1473</v>
      </c>
      <c r="G968" s="159"/>
      <c r="H968" s="151" t="b">
        <f t="shared" si="30"/>
        <v>0</v>
      </c>
      <c r="I968" s="162"/>
      <c r="J968" s="159"/>
      <c r="K968" s="151" t="str">
        <f t="shared" si="31"/>
        <v>LBN003Impediments to entry into country (bureaucratic and administrative)</v>
      </c>
      <c r="L968" s="163">
        <v>43507</v>
      </c>
    </row>
    <row r="969" spans="1:12" ht="15.6" thickTop="1" thickBot="1" x14ac:dyDescent="0.35">
      <c r="A969" s="156" t="s">
        <v>1778</v>
      </c>
      <c r="B969" s="157" t="str">
        <f>VLOOKUP(A969,Lists!A:B,2,FALSE)</f>
        <v>LBN003</v>
      </c>
      <c r="C969" s="157" t="str">
        <f>VLOOKUP(A969,Lists!A:D,4,FALSE)</f>
        <v>LBN</v>
      </c>
      <c r="D969" s="157" t="s">
        <v>638</v>
      </c>
      <c r="E969" s="157">
        <v>0</v>
      </c>
      <c r="F969" s="157" t="s">
        <v>1473</v>
      </c>
      <c r="G969" s="157"/>
      <c r="H969" s="151" t="b">
        <f t="shared" si="30"/>
        <v>0</v>
      </c>
      <c r="I969" s="161"/>
      <c r="J969" s="157"/>
      <c r="K969" s="151" t="str">
        <f t="shared" si="31"/>
        <v>LBN003Restriction of movement (impediments to freedom of movement and/or administrative restrictions)</v>
      </c>
      <c r="L969" s="165">
        <v>43507</v>
      </c>
    </row>
    <row r="970" spans="1:12" ht="15.6" thickTop="1" thickBot="1" x14ac:dyDescent="0.35">
      <c r="A970" s="158" t="s">
        <v>1778</v>
      </c>
      <c r="B970" s="159" t="str">
        <f>VLOOKUP(A970,Lists!A:B,2,FALSE)</f>
        <v>LBN003</v>
      </c>
      <c r="C970" s="159" t="str">
        <f>VLOOKUP(A970,Lists!A:D,4,FALSE)</f>
        <v>LBN</v>
      </c>
      <c r="D970" s="159" t="s">
        <v>639</v>
      </c>
      <c r="E970" s="159">
        <v>1</v>
      </c>
      <c r="F970" s="159" t="s">
        <v>1473</v>
      </c>
      <c r="G970" s="159"/>
      <c r="H970" s="151" t="b">
        <f t="shared" si="30"/>
        <v>0</v>
      </c>
      <c r="I970" s="162"/>
      <c r="J970" s="159"/>
      <c r="K970" s="151" t="str">
        <f t="shared" si="31"/>
        <v>LBN003Interference into implementation of humanitarian activities</v>
      </c>
      <c r="L970" s="163">
        <v>43507</v>
      </c>
    </row>
    <row r="971" spans="1:12" ht="15.6" thickTop="1" thickBot="1" x14ac:dyDescent="0.35">
      <c r="A971" s="156" t="s">
        <v>1778</v>
      </c>
      <c r="B971" s="157" t="str">
        <f>VLOOKUP(A971,Lists!A:B,2,FALSE)</f>
        <v>LBN003</v>
      </c>
      <c r="C971" s="157" t="str">
        <f>VLOOKUP(A971,Lists!A:D,4,FALSE)</f>
        <v>LBN</v>
      </c>
      <c r="D971" s="157" t="s">
        <v>640</v>
      </c>
      <c r="E971" s="157">
        <v>0</v>
      </c>
      <c r="F971" s="157" t="s">
        <v>1473</v>
      </c>
      <c r="G971" s="157"/>
      <c r="H971" s="151" t="b">
        <f t="shared" si="30"/>
        <v>0</v>
      </c>
      <c r="I971" s="161"/>
      <c r="J971" s="157"/>
      <c r="K971" s="151" t="str">
        <f t="shared" si="31"/>
        <v>LBN003Violence against personnel, facilities and assets</v>
      </c>
      <c r="L971" s="165">
        <v>43507</v>
      </c>
    </row>
    <row r="972" spans="1:12" ht="15.6" thickTop="1" thickBot="1" x14ac:dyDescent="0.35">
      <c r="A972" s="158" t="s">
        <v>1778</v>
      </c>
      <c r="B972" s="159" t="str">
        <f>VLOOKUP(A972,Lists!A:B,2,FALSE)</f>
        <v>LBN003</v>
      </c>
      <c r="C972" s="159" t="str">
        <f>VLOOKUP(A972,Lists!A:D,4,FALSE)</f>
        <v>LBN</v>
      </c>
      <c r="D972" s="159" t="s">
        <v>641</v>
      </c>
      <c r="E972" s="159">
        <v>2</v>
      </c>
      <c r="F972" s="159" t="s">
        <v>1473</v>
      </c>
      <c r="G972" s="159"/>
      <c r="H972" s="151" t="b">
        <f t="shared" si="30"/>
        <v>0</v>
      </c>
      <c r="I972" s="162"/>
      <c r="J972" s="159"/>
      <c r="K972" s="151" t="str">
        <f t="shared" si="31"/>
        <v>LBN003Denial of existence of humanitarian needs or entitlements to assistance</v>
      </c>
      <c r="L972" s="163">
        <v>43507</v>
      </c>
    </row>
    <row r="973" spans="1:12" ht="15.6" thickTop="1" thickBot="1" x14ac:dyDescent="0.35">
      <c r="A973" s="156" t="s">
        <v>1778</v>
      </c>
      <c r="B973" s="157" t="str">
        <f>VLOOKUP(A973,Lists!A:B,2,FALSE)</f>
        <v>LBN003</v>
      </c>
      <c r="C973" s="157" t="str">
        <f>VLOOKUP(A973,Lists!A:D,4,FALSE)</f>
        <v>LBN</v>
      </c>
      <c r="D973" s="157" t="s">
        <v>645</v>
      </c>
      <c r="E973" s="157">
        <v>0</v>
      </c>
      <c r="F973" s="157" t="s">
        <v>1473</v>
      </c>
      <c r="G973" s="157"/>
      <c r="H973" s="151" t="b">
        <f t="shared" si="30"/>
        <v>0</v>
      </c>
      <c r="I973" s="161"/>
      <c r="J973" s="157"/>
      <c r="K973" s="151" t="str">
        <f t="shared" si="31"/>
        <v>LBN003Physical constraints in the environment (obstacles related to terrain, climate, lack of infrastructure, etc.)</v>
      </c>
      <c r="L973" s="165">
        <v>43507</v>
      </c>
    </row>
    <row r="974" spans="1:12" ht="15.6" thickTop="1" thickBot="1" x14ac:dyDescent="0.35">
      <c r="A974" s="158" t="s">
        <v>1778</v>
      </c>
      <c r="B974" s="159" t="str">
        <f>VLOOKUP(A974,Lists!A:B,2,FALSE)</f>
        <v>LBN003</v>
      </c>
      <c r="C974" s="159" t="str">
        <f>VLOOKUP(A974,Lists!A:D,4,FALSE)</f>
        <v>LBN</v>
      </c>
      <c r="D974" s="159" t="s">
        <v>644</v>
      </c>
      <c r="E974" s="159">
        <v>0</v>
      </c>
      <c r="F974" s="159" t="s">
        <v>1473</v>
      </c>
      <c r="G974" s="159"/>
      <c r="H974" s="151" t="b">
        <f t="shared" si="30"/>
        <v>0</v>
      </c>
      <c r="I974" s="162"/>
      <c r="J974" s="159"/>
      <c r="K974" s="151" t="str">
        <f t="shared" si="31"/>
        <v xml:space="preserve">LBN003Presence of mines and improvised explosive devices </v>
      </c>
      <c r="L974" s="163">
        <v>43507</v>
      </c>
    </row>
    <row r="975" spans="1:12" ht="15.6" thickTop="1" thickBot="1" x14ac:dyDescent="0.35">
      <c r="A975" s="156" t="s">
        <v>1778</v>
      </c>
      <c r="B975" s="157" t="str">
        <f>VLOOKUP(A975,Lists!A:B,2,FALSE)</f>
        <v>LBN003</v>
      </c>
      <c r="C975" s="157" t="str">
        <f>VLOOKUP(A975,Lists!A:D,4,FALSE)</f>
        <v>LBN</v>
      </c>
      <c r="D975" s="157" t="s">
        <v>643</v>
      </c>
      <c r="E975" s="157">
        <v>1</v>
      </c>
      <c r="F975" s="157" t="s">
        <v>1473</v>
      </c>
      <c r="G975" s="157"/>
      <c r="H975" s="151" t="b">
        <f t="shared" si="30"/>
        <v>0</v>
      </c>
      <c r="I975" s="161"/>
      <c r="J975" s="157"/>
      <c r="K975" s="151" t="str">
        <f t="shared" si="31"/>
        <v>LBN003Ongoing insecurity/hostilities affecting humanitarian assistance</v>
      </c>
      <c r="L975" s="165">
        <v>43507</v>
      </c>
    </row>
    <row r="976" spans="1:12" ht="15.6" thickTop="1" thickBot="1" x14ac:dyDescent="0.35">
      <c r="A976" s="158" t="s">
        <v>1778</v>
      </c>
      <c r="B976" s="159" t="str">
        <f>VLOOKUP(A976,Lists!A:B,2,FALSE)</f>
        <v>LBN003</v>
      </c>
      <c r="C976" s="159" t="str">
        <f>VLOOKUP(A976,Lists!A:D,4,FALSE)</f>
        <v>LBN</v>
      </c>
      <c r="D976" s="159" t="s">
        <v>642</v>
      </c>
      <c r="E976" s="159">
        <v>2</v>
      </c>
      <c r="F976" s="159" t="s">
        <v>1473</v>
      </c>
      <c r="G976" s="159"/>
      <c r="H976" s="151" t="b">
        <f t="shared" si="30"/>
        <v>0</v>
      </c>
      <c r="I976" s="162"/>
      <c r="J976" s="159"/>
      <c r="K976" s="151" t="str">
        <f t="shared" si="31"/>
        <v>LBN003Restriction and obstruction of access to services and assistance</v>
      </c>
      <c r="L976" s="163">
        <v>43507</v>
      </c>
    </row>
    <row r="977" spans="1:12" ht="15.6" thickTop="1" thickBot="1" x14ac:dyDescent="0.35">
      <c r="A977" s="156" t="s">
        <v>174</v>
      </c>
      <c r="B977" s="157" t="str">
        <f>VLOOKUP(A977,Lists!A:B,2,FALSE)</f>
        <v>LBN001</v>
      </c>
      <c r="C977" s="157" t="str">
        <f>VLOOKUP(A977,Lists!A:D,4,FALSE)</f>
        <v>LBN</v>
      </c>
      <c r="D977" s="157" t="s">
        <v>785</v>
      </c>
      <c r="E977" s="157">
        <v>6082360</v>
      </c>
      <c r="F977" s="157" t="s">
        <v>1561</v>
      </c>
      <c r="G977" s="157" t="s">
        <v>734</v>
      </c>
      <c r="H977" s="151">
        <f t="shared" si="30"/>
        <v>2</v>
      </c>
      <c r="I977" s="161" t="s">
        <v>1572</v>
      </c>
      <c r="J977" s="157" t="s">
        <v>1580</v>
      </c>
      <c r="K977" s="151" t="str">
        <f t="shared" si="31"/>
        <v>LBN001Total population in country</v>
      </c>
      <c r="L977" s="165">
        <v>43507</v>
      </c>
    </row>
    <row r="978" spans="1:12" ht="15.6" thickTop="1" thickBot="1" x14ac:dyDescent="0.35">
      <c r="A978" s="158" t="s">
        <v>174</v>
      </c>
      <c r="B978" s="159" t="str">
        <f>VLOOKUP(A978,Lists!A:B,2,FALSE)</f>
        <v>LBN001</v>
      </c>
      <c r="C978" s="159" t="str">
        <f>VLOOKUP(A978,Lists!A:D,4,FALSE)</f>
        <v>LBN</v>
      </c>
      <c r="D978" s="159" t="s">
        <v>455</v>
      </c>
      <c r="E978" s="159">
        <v>10201.199999999999</v>
      </c>
      <c r="F978" s="159" t="s">
        <v>1570</v>
      </c>
      <c r="G978" s="159" t="s">
        <v>734</v>
      </c>
      <c r="H978" s="151">
        <f t="shared" si="30"/>
        <v>2</v>
      </c>
      <c r="I978" s="162" t="s">
        <v>1573</v>
      </c>
      <c r="J978" s="159" t="s">
        <v>1581</v>
      </c>
      <c r="K978" s="151" t="str">
        <f t="shared" si="31"/>
        <v>LBN001Landmass affected by disaster</v>
      </c>
      <c r="L978" s="163">
        <v>43507</v>
      </c>
    </row>
    <row r="979" spans="1:12" ht="15.6" thickTop="1" thickBot="1" x14ac:dyDescent="0.35">
      <c r="A979" s="156" t="s">
        <v>174</v>
      </c>
      <c r="B979" s="157" t="str">
        <f>VLOOKUP(A979,Lists!A:B,2,FALSE)</f>
        <v>LBN001</v>
      </c>
      <c r="C979" s="157" t="str">
        <f>VLOOKUP(A979,Lists!A:D,4,FALSE)</f>
        <v>LBN</v>
      </c>
      <c r="D979" s="157" t="s">
        <v>740</v>
      </c>
      <c r="E979" s="157">
        <v>6082360</v>
      </c>
      <c r="F979" s="157" t="s">
        <v>1561</v>
      </c>
      <c r="G979" s="157" t="s">
        <v>734</v>
      </c>
      <c r="H979" s="151">
        <f t="shared" si="30"/>
        <v>2</v>
      </c>
      <c r="I979" s="161" t="s">
        <v>1572</v>
      </c>
      <c r="J979" s="157" t="s">
        <v>1581</v>
      </c>
      <c r="K979" s="151" t="str">
        <f t="shared" si="31"/>
        <v>LBN001People exposed</v>
      </c>
      <c r="L979" s="165">
        <v>43507</v>
      </c>
    </row>
    <row r="980" spans="1:12" ht="15.6" thickTop="1" thickBot="1" x14ac:dyDescent="0.35">
      <c r="A980" s="158" t="s">
        <v>174</v>
      </c>
      <c r="B980" s="159" t="str">
        <f>VLOOKUP(A980,Lists!A:B,2,FALSE)</f>
        <v>LBN001</v>
      </c>
      <c r="C980" s="159" t="str">
        <f>VLOOKUP(A980,Lists!A:D,4,FALSE)</f>
        <v>LBN</v>
      </c>
      <c r="D980" s="159" t="s">
        <v>742</v>
      </c>
      <c r="E980" s="159">
        <v>1708800</v>
      </c>
      <c r="F980" s="159" t="s">
        <v>1563</v>
      </c>
      <c r="G980" s="159" t="s">
        <v>734</v>
      </c>
      <c r="H980" s="151">
        <f t="shared" si="30"/>
        <v>2</v>
      </c>
      <c r="I980" s="162" t="s">
        <v>1574</v>
      </c>
      <c r="J980" s="159" t="s">
        <v>1595</v>
      </c>
      <c r="K980" s="151" t="str">
        <f t="shared" si="31"/>
        <v>LBN001People affected by the crisis</v>
      </c>
      <c r="L980" s="163">
        <v>43507</v>
      </c>
    </row>
    <row r="981" spans="1:12" ht="15.6" thickTop="1" thickBot="1" x14ac:dyDescent="0.35">
      <c r="A981" s="156" t="s">
        <v>174</v>
      </c>
      <c r="B981" s="157" t="str">
        <f>VLOOKUP(A981,Lists!A:B,2,FALSE)</f>
        <v>LBN001</v>
      </c>
      <c r="C981" s="157" t="str">
        <f>VLOOKUP(A981,Lists!A:D,4,FALSE)</f>
        <v>LBN</v>
      </c>
      <c r="D981" s="157" t="s">
        <v>470</v>
      </c>
      <c r="E981" s="157">
        <v>1708800</v>
      </c>
      <c r="F981" s="157" t="s">
        <v>1563</v>
      </c>
      <c r="G981" s="157" t="s">
        <v>734</v>
      </c>
      <c r="H981" s="151">
        <f t="shared" si="30"/>
        <v>2</v>
      </c>
      <c r="I981" s="161" t="s">
        <v>1574</v>
      </c>
      <c r="J981" s="157" t="s">
        <v>1596</v>
      </c>
      <c r="K981" s="151" t="str">
        <f t="shared" si="31"/>
        <v>LBN001Total # of crisis related displaced people</v>
      </c>
      <c r="L981" s="165">
        <v>43507</v>
      </c>
    </row>
    <row r="982" spans="1:12" ht="15.6" thickTop="1" thickBot="1" x14ac:dyDescent="0.35">
      <c r="A982" s="158" t="s">
        <v>174</v>
      </c>
      <c r="B982" s="159" t="str">
        <f>VLOOKUP(A982,Lists!A:B,2,FALSE)</f>
        <v>LBN001</v>
      </c>
      <c r="C982" s="159" t="str">
        <f>VLOOKUP(A982,Lists!A:D,4,FALSE)</f>
        <v>LBN</v>
      </c>
      <c r="D982" s="159" t="s">
        <v>743</v>
      </c>
      <c r="E982" s="159" t="s">
        <v>445</v>
      </c>
      <c r="F982" s="159"/>
      <c r="G982" s="159"/>
      <c r="H982" s="151" t="b">
        <f t="shared" si="30"/>
        <v>0</v>
      </c>
      <c r="I982" s="162"/>
      <c r="J982" s="159" t="s">
        <v>1389</v>
      </c>
      <c r="K982" s="151" t="str">
        <f t="shared" si="31"/>
        <v>LBN001Crisis related Injuries</v>
      </c>
      <c r="L982" s="163">
        <v>43507</v>
      </c>
    </row>
    <row r="983" spans="1:12" ht="15.6" thickTop="1" thickBot="1" x14ac:dyDescent="0.35">
      <c r="A983" s="156" t="s">
        <v>174</v>
      </c>
      <c r="B983" s="157" t="str">
        <f>VLOOKUP(A983,Lists!A:B,2,FALSE)</f>
        <v>LBN001</v>
      </c>
      <c r="C983" s="157" t="str">
        <f>VLOOKUP(A983,Lists!A:D,4,FALSE)</f>
        <v>LBN</v>
      </c>
      <c r="D983" s="157" t="s">
        <v>661</v>
      </c>
      <c r="E983" s="157" t="s">
        <v>445</v>
      </c>
      <c r="F983" s="157"/>
      <c r="G983" s="157"/>
      <c r="H983" s="151" t="b">
        <f t="shared" si="30"/>
        <v>0</v>
      </c>
      <c r="I983" s="161"/>
      <c r="J983" s="157" t="s">
        <v>1389</v>
      </c>
      <c r="K983" s="151" t="str">
        <f t="shared" si="31"/>
        <v>LBN001Total # of illness cases reported</v>
      </c>
      <c r="L983" s="165">
        <v>43507</v>
      </c>
    </row>
    <row r="984" spans="1:12" ht="15.6" thickTop="1" thickBot="1" x14ac:dyDescent="0.35">
      <c r="A984" s="158" t="s">
        <v>174</v>
      </c>
      <c r="B984" s="159" t="str">
        <f>VLOOKUP(A984,Lists!A:B,2,FALSE)</f>
        <v>LBN001</v>
      </c>
      <c r="C984" s="159" t="str">
        <f>VLOOKUP(A984,Lists!A:D,4,FALSE)</f>
        <v>LBN</v>
      </c>
      <c r="D984" s="159" t="s">
        <v>663</v>
      </c>
      <c r="E984" s="159">
        <v>5</v>
      </c>
      <c r="F984" s="159" t="s">
        <v>1564</v>
      </c>
      <c r="G984" s="159" t="s">
        <v>733</v>
      </c>
      <c r="H984" s="151">
        <f t="shared" si="30"/>
        <v>3</v>
      </c>
      <c r="I984" s="162" t="s">
        <v>1575</v>
      </c>
      <c r="J984" s="159" t="s">
        <v>1589</v>
      </c>
      <c r="K984" s="151" t="str">
        <f t="shared" si="31"/>
        <v>LBN001Crisis related fatalities</v>
      </c>
      <c r="L984" s="163">
        <v>43507</v>
      </c>
    </row>
    <row r="985" spans="1:12" ht="15.6" thickTop="1" thickBot="1" x14ac:dyDescent="0.35">
      <c r="A985" s="156" t="s">
        <v>174</v>
      </c>
      <c r="B985" s="157" t="str">
        <f>VLOOKUP(A985,Lists!A:B,2,FALSE)</f>
        <v>LBN001</v>
      </c>
      <c r="C985" s="157" t="str">
        <f>VLOOKUP(A985,Lists!A:D,4,FALSE)</f>
        <v>LBN</v>
      </c>
      <c r="D985" s="157" t="s">
        <v>459</v>
      </c>
      <c r="E985" s="157" t="s">
        <v>445</v>
      </c>
      <c r="F985" s="157"/>
      <c r="G985" s="157"/>
      <c r="H985" s="151" t="b">
        <f t="shared" si="30"/>
        <v>0</v>
      </c>
      <c r="I985" s="161"/>
      <c r="J985" s="157" t="s">
        <v>1389</v>
      </c>
      <c r="K985" s="151" t="str">
        <f t="shared" si="31"/>
        <v>LBN001Building partially damaged</v>
      </c>
      <c r="L985" s="165">
        <v>43507</v>
      </c>
    </row>
    <row r="986" spans="1:12" ht="15.6" thickTop="1" thickBot="1" x14ac:dyDescent="0.35">
      <c r="A986" s="158" t="s">
        <v>174</v>
      </c>
      <c r="B986" s="159" t="str">
        <f>VLOOKUP(A986,Lists!A:B,2,FALSE)</f>
        <v>LBN001</v>
      </c>
      <c r="C986" s="159" t="str">
        <f>VLOOKUP(A986,Lists!A:D,4,FALSE)</f>
        <v>LBN</v>
      </c>
      <c r="D986" s="159" t="s">
        <v>460</v>
      </c>
      <c r="E986" s="159" t="s">
        <v>445</v>
      </c>
      <c r="F986" s="159"/>
      <c r="G986" s="159"/>
      <c r="H986" s="151" t="b">
        <f t="shared" si="30"/>
        <v>0</v>
      </c>
      <c r="I986" s="162"/>
      <c r="J986" s="159" t="s">
        <v>1389</v>
      </c>
      <c r="K986" s="151" t="str">
        <f t="shared" si="31"/>
        <v>LBN001Building totally damaged</v>
      </c>
      <c r="L986" s="163">
        <v>43507</v>
      </c>
    </row>
    <row r="987" spans="1:12" ht="15.6" thickTop="1" thickBot="1" x14ac:dyDescent="0.35">
      <c r="A987" s="156" t="s">
        <v>174</v>
      </c>
      <c r="B987" s="157" t="str">
        <f>VLOOKUP(A987,Lists!A:B,2,FALSE)</f>
        <v>LBN001</v>
      </c>
      <c r="C987" s="157" t="str">
        <f>VLOOKUP(A987,Lists!A:D,4,FALSE)</f>
        <v>LBN</v>
      </c>
      <c r="D987" s="157" t="s">
        <v>745</v>
      </c>
      <c r="E987" s="157" t="s">
        <v>445</v>
      </c>
      <c r="F987" s="157"/>
      <c r="G987" s="157"/>
      <c r="H987" s="151" t="b">
        <f t="shared" si="30"/>
        <v>0</v>
      </c>
      <c r="I987" s="161"/>
      <c r="J987" s="157" t="s">
        <v>1389</v>
      </c>
      <c r="K987" s="151" t="str">
        <f t="shared" si="31"/>
        <v>LBN001Economic Losses</v>
      </c>
      <c r="L987" s="165">
        <v>43507</v>
      </c>
    </row>
    <row r="988" spans="1:12" ht="15.6" thickTop="1" thickBot="1" x14ac:dyDescent="0.35">
      <c r="A988" s="158" t="s">
        <v>174</v>
      </c>
      <c r="B988" s="159" t="str">
        <f>VLOOKUP(A988,Lists!A:B,2,FALSE)</f>
        <v>LBN001</v>
      </c>
      <c r="C988" s="159" t="str">
        <f>VLOOKUP(A988,Lists!A:D,4,FALSE)</f>
        <v>LBN</v>
      </c>
      <c r="D988" s="159" t="s">
        <v>755</v>
      </c>
      <c r="E988" s="159">
        <v>1663277.6883614999</v>
      </c>
      <c r="F988" s="159" t="s">
        <v>1571</v>
      </c>
      <c r="G988" s="159" t="s">
        <v>734</v>
      </c>
      <c r="H988" s="151">
        <f t="shared" si="30"/>
        <v>2</v>
      </c>
      <c r="I988" s="162" t="s">
        <v>1579</v>
      </c>
      <c r="J988" s="159" t="s">
        <v>1597</v>
      </c>
      <c r="K988" s="151" t="str">
        <f t="shared" si="31"/>
        <v>LBN001People in Need</v>
      </c>
      <c r="L988" s="163">
        <v>43507</v>
      </c>
    </row>
    <row r="989" spans="1:12" ht="15.6" thickTop="1" thickBot="1" x14ac:dyDescent="0.35">
      <c r="A989" s="156" t="s">
        <v>174</v>
      </c>
      <c r="B989" s="157" t="str">
        <f>VLOOKUP(A989,Lists!A:B,2,FALSE)</f>
        <v>LBN001</v>
      </c>
      <c r="C989" s="157" t="str">
        <f>VLOOKUP(A989,Lists!A:D,4,FALSE)</f>
        <v>LBN</v>
      </c>
      <c r="D989" s="157" t="s">
        <v>761</v>
      </c>
      <c r="E989" s="157">
        <v>558250.35027599998</v>
      </c>
      <c r="F989" s="157" t="s">
        <v>1571</v>
      </c>
      <c r="G989" s="157" t="s">
        <v>734</v>
      </c>
      <c r="H989" s="151">
        <f t="shared" si="30"/>
        <v>2</v>
      </c>
      <c r="I989" s="161" t="s">
        <v>1579</v>
      </c>
      <c r="J989" s="157" t="s">
        <v>1597</v>
      </c>
      <c r="K989" s="151" t="str">
        <f t="shared" si="31"/>
        <v>LBN001People facing minimal humanitarian needs (level 1)</v>
      </c>
      <c r="L989" s="165">
        <v>43507</v>
      </c>
    </row>
    <row r="990" spans="1:12" ht="15.6" thickTop="1" thickBot="1" x14ac:dyDescent="0.35">
      <c r="A990" s="158" t="s">
        <v>174</v>
      </c>
      <c r="B990" s="159" t="str">
        <f>VLOOKUP(A990,Lists!A:B,2,FALSE)</f>
        <v>LBN001</v>
      </c>
      <c r="C990" s="159" t="str">
        <f>VLOOKUP(A990,Lists!A:D,4,FALSE)</f>
        <v>LBN</v>
      </c>
      <c r="D990" s="159" t="s">
        <v>760</v>
      </c>
      <c r="E990" s="159">
        <v>912190.00083150005</v>
      </c>
      <c r="F990" s="159" t="s">
        <v>1571</v>
      </c>
      <c r="G990" s="159" t="s">
        <v>734</v>
      </c>
      <c r="H990" s="151">
        <f t="shared" si="30"/>
        <v>2</v>
      </c>
      <c r="I990" s="162" t="s">
        <v>1579</v>
      </c>
      <c r="J990" s="159" t="s">
        <v>1597</v>
      </c>
      <c r="K990" s="151" t="str">
        <f t="shared" si="31"/>
        <v>LBN001People facing stressed humanitarian needs (level 2)</v>
      </c>
      <c r="L990" s="163">
        <v>43507</v>
      </c>
    </row>
    <row r="991" spans="1:12" ht="15.6" thickTop="1" thickBot="1" x14ac:dyDescent="0.35">
      <c r="A991" s="156" t="s">
        <v>174</v>
      </c>
      <c r="B991" s="157" t="str">
        <f>VLOOKUP(A991,Lists!A:B,2,FALSE)</f>
        <v>LBN001</v>
      </c>
      <c r="C991" s="157" t="str">
        <f>VLOOKUP(A991,Lists!A:D,4,FALSE)</f>
        <v>LBN</v>
      </c>
      <c r="D991" s="157" t="s">
        <v>763</v>
      </c>
      <c r="E991" s="157">
        <v>192837.33725400001</v>
      </c>
      <c r="F991" s="157" t="s">
        <v>1571</v>
      </c>
      <c r="G991" s="157" t="s">
        <v>734</v>
      </c>
      <c r="H991" s="151">
        <f t="shared" si="30"/>
        <v>2</v>
      </c>
      <c r="I991" s="161" t="s">
        <v>1579</v>
      </c>
      <c r="J991" s="157" t="s">
        <v>1597</v>
      </c>
      <c r="K991" s="151" t="str">
        <f t="shared" si="31"/>
        <v>LBN001People  facing moderate humanitarian needs (level 3)</v>
      </c>
      <c r="L991" s="165">
        <v>43507</v>
      </c>
    </row>
    <row r="992" spans="1:12" ht="15.6" thickTop="1" thickBot="1" x14ac:dyDescent="0.35">
      <c r="A992" s="158" t="s">
        <v>174</v>
      </c>
      <c r="B992" s="159" t="str">
        <f>VLOOKUP(A992,Lists!A:B,2,FALSE)</f>
        <v>LBN001</v>
      </c>
      <c r="C992" s="159" t="str">
        <f>VLOOKUP(A992,Lists!A:D,4,FALSE)</f>
        <v>LBN</v>
      </c>
      <c r="D992" s="159" t="s">
        <v>765</v>
      </c>
      <c r="E992" s="159">
        <v>0</v>
      </c>
      <c r="F992" s="159" t="s">
        <v>1571</v>
      </c>
      <c r="G992" s="159" t="s">
        <v>734</v>
      </c>
      <c r="H992" s="151">
        <f t="shared" si="30"/>
        <v>2</v>
      </c>
      <c r="I992" s="162" t="s">
        <v>1579</v>
      </c>
      <c r="J992" s="159" t="s">
        <v>1597</v>
      </c>
      <c r="K992" s="151" t="str">
        <f t="shared" si="31"/>
        <v>LBN001People facing severe humanitarian needs (level 4)</v>
      </c>
      <c r="L992" s="163">
        <v>43507</v>
      </c>
    </row>
    <row r="993" spans="1:12" ht="15.6" thickTop="1" thickBot="1" x14ac:dyDescent="0.35">
      <c r="A993" s="156" t="s">
        <v>174</v>
      </c>
      <c r="B993" s="157" t="str">
        <f>VLOOKUP(A993,Lists!A:B,2,FALSE)</f>
        <v>LBN001</v>
      </c>
      <c r="C993" s="157" t="str">
        <f>VLOOKUP(A993,Lists!A:D,4,FALSE)</f>
        <v>LBN</v>
      </c>
      <c r="D993" s="157" t="s">
        <v>766</v>
      </c>
      <c r="E993" s="157">
        <v>0</v>
      </c>
      <c r="F993" s="157" t="s">
        <v>1571</v>
      </c>
      <c r="G993" s="157" t="s">
        <v>734</v>
      </c>
      <c r="H993" s="151">
        <f t="shared" si="30"/>
        <v>2</v>
      </c>
      <c r="I993" s="161" t="s">
        <v>1579</v>
      </c>
      <c r="J993" s="157" t="s">
        <v>1597</v>
      </c>
      <c r="K993" s="151" t="str">
        <f t="shared" si="31"/>
        <v>LBN001People facing extreme humanitarian needs (level 5)</v>
      </c>
      <c r="L993" s="165">
        <v>43507</v>
      </c>
    </row>
    <row r="994" spans="1:12" ht="15.6" thickTop="1" thickBot="1" x14ac:dyDescent="0.35">
      <c r="A994" s="158" t="s">
        <v>174</v>
      </c>
      <c r="B994" s="159" t="str">
        <f>VLOOKUP(A994,Lists!A:B,2,FALSE)</f>
        <v>LBN001</v>
      </c>
      <c r="C994" s="159" t="str">
        <f>VLOOKUP(A994,Lists!A:D,4,FALSE)</f>
        <v>LBN</v>
      </c>
      <c r="D994" s="159" t="s">
        <v>768</v>
      </c>
      <c r="E994" s="159">
        <v>5</v>
      </c>
      <c r="F994" s="159" t="s">
        <v>1564</v>
      </c>
      <c r="G994" s="159" t="s">
        <v>733</v>
      </c>
      <c r="H994" s="151">
        <f t="shared" si="30"/>
        <v>3</v>
      </c>
      <c r="I994" s="162" t="s">
        <v>1575</v>
      </c>
      <c r="J994" s="159" t="s">
        <v>1589</v>
      </c>
      <c r="K994" s="151" t="str">
        <f t="shared" si="31"/>
        <v>LBN001People killed in all crises</v>
      </c>
      <c r="L994" s="163">
        <v>43507</v>
      </c>
    </row>
    <row r="995" spans="1:12" ht="15.6" thickTop="1" thickBot="1" x14ac:dyDescent="0.35">
      <c r="A995" s="156" t="s">
        <v>174</v>
      </c>
      <c r="B995" s="157" t="str">
        <f>VLOOKUP(A995,Lists!A:B,2,FALSE)</f>
        <v>LBN001</v>
      </c>
      <c r="C995" s="157" t="str">
        <f>VLOOKUP(A995,Lists!A:D,4,FALSE)</f>
        <v>LBN</v>
      </c>
      <c r="D995" s="157" t="s">
        <v>680</v>
      </c>
      <c r="E995" s="157">
        <v>2</v>
      </c>
      <c r="F995" s="157" t="s">
        <v>1566</v>
      </c>
      <c r="G995" s="157"/>
      <c r="H995" s="151" t="b">
        <f t="shared" si="30"/>
        <v>0</v>
      </c>
      <c r="I995" s="161" t="s">
        <v>1574</v>
      </c>
      <c r="J995" s="157" t="s">
        <v>1399</v>
      </c>
      <c r="K995" s="151" t="str">
        <f t="shared" si="31"/>
        <v>LBN001Crisis affected groups</v>
      </c>
      <c r="L995" s="165">
        <v>43507</v>
      </c>
    </row>
    <row r="996" spans="1:12" ht="15.6" thickTop="1" thickBot="1" x14ac:dyDescent="0.35">
      <c r="A996" s="158" t="s">
        <v>174</v>
      </c>
      <c r="B996" s="159" t="str">
        <f>VLOOKUP(A996,Lists!A:B,2,FALSE)</f>
        <v>LBN001</v>
      </c>
      <c r="C996" s="159" t="str">
        <f>VLOOKUP(A996,Lists!A:D,4,FALSE)</f>
        <v>LBN</v>
      </c>
      <c r="D996" s="159" t="s">
        <v>683</v>
      </c>
      <c r="E996" s="159" t="s">
        <v>445</v>
      </c>
      <c r="F996" s="159"/>
      <c r="G996" s="159"/>
      <c r="H996" s="151" t="b">
        <f t="shared" si="30"/>
        <v>0</v>
      </c>
      <c r="I996" s="162"/>
      <c r="J996" s="159"/>
      <c r="K996" s="151" t="str">
        <f t="shared" si="31"/>
        <v>LBN001People facing limited access constraints</v>
      </c>
      <c r="L996" s="163">
        <v>43507</v>
      </c>
    </row>
    <row r="997" spans="1:12" ht="15.6" thickTop="1" thickBot="1" x14ac:dyDescent="0.35">
      <c r="A997" s="156" t="s">
        <v>174</v>
      </c>
      <c r="B997" s="157" t="str">
        <f>VLOOKUP(A997,Lists!A:B,2,FALSE)</f>
        <v>LBN001</v>
      </c>
      <c r="C997" s="157" t="str">
        <f>VLOOKUP(A997,Lists!A:D,4,FALSE)</f>
        <v>LBN</v>
      </c>
      <c r="D997" s="157" t="s">
        <v>684</v>
      </c>
      <c r="E997" s="157" t="s">
        <v>445</v>
      </c>
      <c r="F997" s="157"/>
      <c r="G997" s="157"/>
      <c r="H997" s="151" t="b">
        <f t="shared" si="30"/>
        <v>0</v>
      </c>
      <c r="I997" s="161"/>
      <c r="J997" s="157"/>
      <c r="K997" s="151" t="str">
        <f t="shared" si="31"/>
        <v>LBN001People facing restricted access constraints</v>
      </c>
      <c r="L997" s="165">
        <v>43507</v>
      </c>
    </row>
    <row r="998" spans="1:12" ht="15.6" thickTop="1" thickBot="1" x14ac:dyDescent="0.35">
      <c r="A998" s="158" t="s">
        <v>174</v>
      </c>
      <c r="B998" s="159" t="str">
        <f>VLOOKUP(A998,Lists!A:B,2,FALSE)</f>
        <v>LBN001</v>
      </c>
      <c r="C998" s="159" t="str">
        <f>VLOOKUP(A998,Lists!A:D,4,FALSE)</f>
        <v>LBN</v>
      </c>
      <c r="D998" s="159" t="s">
        <v>637</v>
      </c>
      <c r="E998" s="159">
        <v>1</v>
      </c>
      <c r="F998" s="159" t="s">
        <v>1473</v>
      </c>
      <c r="G998" s="159"/>
      <c r="H998" s="151" t="b">
        <f t="shared" si="30"/>
        <v>0</v>
      </c>
      <c r="I998" s="162"/>
      <c r="J998" s="159"/>
      <c r="K998" s="151" t="str">
        <f t="shared" si="31"/>
        <v>LBN001Impediments to entry into country (bureaucratic and administrative)</v>
      </c>
      <c r="L998" s="163">
        <v>43507</v>
      </c>
    </row>
    <row r="999" spans="1:12" ht="15.6" thickTop="1" thickBot="1" x14ac:dyDescent="0.35">
      <c r="A999" s="156" t="s">
        <v>174</v>
      </c>
      <c r="B999" s="157" t="str">
        <f>VLOOKUP(A999,Lists!A:B,2,FALSE)</f>
        <v>LBN001</v>
      </c>
      <c r="C999" s="157" t="str">
        <f>VLOOKUP(A999,Lists!A:D,4,FALSE)</f>
        <v>LBN</v>
      </c>
      <c r="D999" s="157" t="s">
        <v>638</v>
      </c>
      <c r="E999" s="157">
        <v>0</v>
      </c>
      <c r="F999" s="157" t="s">
        <v>1473</v>
      </c>
      <c r="G999" s="157"/>
      <c r="H999" s="151" t="b">
        <f t="shared" si="30"/>
        <v>0</v>
      </c>
      <c r="I999" s="161"/>
      <c r="J999" s="157"/>
      <c r="K999" s="151" t="str">
        <f t="shared" si="31"/>
        <v>LBN001Restriction of movement (impediments to freedom of movement and/or administrative restrictions)</v>
      </c>
      <c r="L999" s="165">
        <v>43507</v>
      </c>
    </row>
    <row r="1000" spans="1:12" ht="15.6" thickTop="1" thickBot="1" x14ac:dyDescent="0.35">
      <c r="A1000" s="158" t="s">
        <v>174</v>
      </c>
      <c r="B1000" s="159" t="str">
        <f>VLOOKUP(A1000,Lists!A:B,2,FALSE)</f>
        <v>LBN001</v>
      </c>
      <c r="C1000" s="159" t="str">
        <f>VLOOKUP(A1000,Lists!A:D,4,FALSE)</f>
        <v>LBN</v>
      </c>
      <c r="D1000" s="159" t="s">
        <v>639</v>
      </c>
      <c r="E1000" s="159">
        <v>1</v>
      </c>
      <c r="F1000" s="159" t="s">
        <v>1473</v>
      </c>
      <c r="G1000" s="159"/>
      <c r="H1000" s="151" t="b">
        <f t="shared" si="30"/>
        <v>0</v>
      </c>
      <c r="I1000" s="162"/>
      <c r="J1000" s="159"/>
      <c r="K1000" s="151" t="str">
        <f t="shared" si="31"/>
        <v>LBN001Interference into implementation of humanitarian activities</v>
      </c>
      <c r="L1000" s="163">
        <v>43507</v>
      </c>
    </row>
    <row r="1001" spans="1:12" ht="15.6" thickTop="1" thickBot="1" x14ac:dyDescent="0.35">
      <c r="A1001" s="156" t="s">
        <v>174</v>
      </c>
      <c r="B1001" s="157" t="str">
        <f>VLOOKUP(A1001,Lists!A:B,2,FALSE)</f>
        <v>LBN001</v>
      </c>
      <c r="C1001" s="157" t="str">
        <f>VLOOKUP(A1001,Lists!A:D,4,FALSE)</f>
        <v>LBN</v>
      </c>
      <c r="D1001" s="157" t="s">
        <v>640</v>
      </c>
      <c r="E1001" s="157">
        <v>0</v>
      </c>
      <c r="F1001" s="157" t="s">
        <v>1473</v>
      </c>
      <c r="G1001" s="157"/>
      <c r="H1001" s="151" t="b">
        <f t="shared" si="30"/>
        <v>0</v>
      </c>
      <c r="I1001" s="161"/>
      <c r="J1001" s="157"/>
      <c r="K1001" s="151" t="str">
        <f t="shared" si="31"/>
        <v>LBN001Violence against personnel, facilities and assets</v>
      </c>
      <c r="L1001" s="165">
        <v>43507</v>
      </c>
    </row>
    <row r="1002" spans="1:12" ht="15.6" thickTop="1" thickBot="1" x14ac:dyDescent="0.35">
      <c r="A1002" s="158" t="s">
        <v>174</v>
      </c>
      <c r="B1002" s="159" t="str">
        <f>VLOOKUP(A1002,Lists!A:B,2,FALSE)</f>
        <v>LBN001</v>
      </c>
      <c r="C1002" s="159" t="str">
        <f>VLOOKUP(A1002,Lists!A:D,4,FALSE)</f>
        <v>LBN</v>
      </c>
      <c r="D1002" s="159" t="s">
        <v>641</v>
      </c>
      <c r="E1002" s="159">
        <v>2</v>
      </c>
      <c r="F1002" s="159" t="s">
        <v>1473</v>
      </c>
      <c r="G1002" s="159"/>
      <c r="H1002" s="151" t="b">
        <f t="shared" si="30"/>
        <v>0</v>
      </c>
      <c r="I1002" s="162"/>
      <c r="J1002" s="159"/>
      <c r="K1002" s="151" t="str">
        <f t="shared" si="31"/>
        <v>LBN001Denial of existence of humanitarian needs or entitlements to assistance</v>
      </c>
      <c r="L1002" s="163">
        <v>43507</v>
      </c>
    </row>
    <row r="1003" spans="1:12" ht="15.6" thickTop="1" thickBot="1" x14ac:dyDescent="0.35">
      <c r="A1003" s="156" t="s">
        <v>174</v>
      </c>
      <c r="B1003" s="157" t="str">
        <f>VLOOKUP(A1003,Lists!A:B,2,FALSE)</f>
        <v>LBN001</v>
      </c>
      <c r="C1003" s="157" t="str">
        <f>VLOOKUP(A1003,Lists!A:D,4,FALSE)</f>
        <v>LBN</v>
      </c>
      <c r="D1003" s="157" t="s">
        <v>645</v>
      </c>
      <c r="E1003" s="157">
        <v>0</v>
      </c>
      <c r="F1003" s="157" t="s">
        <v>1473</v>
      </c>
      <c r="G1003" s="157"/>
      <c r="H1003" s="151" t="b">
        <f t="shared" si="30"/>
        <v>0</v>
      </c>
      <c r="I1003" s="161"/>
      <c r="J1003" s="157"/>
      <c r="K1003" s="151" t="str">
        <f t="shared" si="31"/>
        <v>LBN001Physical constraints in the environment (obstacles related to terrain, climate, lack of infrastructure, etc.)</v>
      </c>
      <c r="L1003" s="165">
        <v>43507</v>
      </c>
    </row>
    <row r="1004" spans="1:12" ht="15.6" thickTop="1" thickBot="1" x14ac:dyDescent="0.35">
      <c r="A1004" s="158" t="s">
        <v>174</v>
      </c>
      <c r="B1004" s="159" t="str">
        <f>VLOOKUP(A1004,Lists!A:B,2,FALSE)</f>
        <v>LBN001</v>
      </c>
      <c r="C1004" s="159" t="str">
        <f>VLOOKUP(A1004,Lists!A:D,4,FALSE)</f>
        <v>LBN</v>
      </c>
      <c r="D1004" s="159" t="s">
        <v>644</v>
      </c>
      <c r="E1004" s="159">
        <v>0</v>
      </c>
      <c r="F1004" s="159" t="s">
        <v>1473</v>
      </c>
      <c r="G1004" s="159"/>
      <c r="H1004" s="151" t="b">
        <f t="shared" si="30"/>
        <v>0</v>
      </c>
      <c r="I1004" s="162"/>
      <c r="J1004" s="159"/>
      <c r="K1004" s="151" t="str">
        <f t="shared" si="31"/>
        <v xml:space="preserve">LBN001Presence of mines and improvised explosive devices </v>
      </c>
      <c r="L1004" s="163">
        <v>43507</v>
      </c>
    </row>
    <row r="1005" spans="1:12" ht="15.6" thickTop="1" thickBot="1" x14ac:dyDescent="0.35">
      <c r="A1005" s="156" t="s">
        <v>174</v>
      </c>
      <c r="B1005" s="157" t="str">
        <f>VLOOKUP(A1005,Lists!A:B,2,FALSE)</f>
        <v>LBN001</v>
      </c>
      <c r="C1005" s="157" t="str">
        <f>VLOOKUP(A1005,Lists!A:D,4,FALSE)</f>
        <v>LBN</v>
      </c>
      <c r="D1005" s="157" t="s">
        <v>643</v>
      </c>
      <c r="E1005" s="157">
        <v>1</v>
      </c>
      <c r="F1005" s="157" t="s">
        <v>1473</v>
      </c>
      <c r="G1005" s="157"/>
      <c r="H1005" s="151" t="b">
        <f t="shared" si="30"/>
        <v>0</v>
      </c>
      <c r="I1005" s="161"/>
      <c r="J1005" s="157"/>
      <c r="K1005" s="151" t="str">
        <f t="shared" si="31"/>
        <v>LBN001Ongoing insecurity/hostilities affecting humanitarian assistance</v>
      </c>
      <c r="L1005" s="165">
        <v>43507</v>
      </c>
    </row>
    <row r="1006" spans="1:12" ht="15.6" thickTop="1" thickBot="1" x14ac:dyDescent="0.35">
      <c r="A1006" s="158" t="s">
        <v>174</v>
      </c>
      <c r="B1006" s="159" t="str">
        <f>VLOOKUP(A1006,Lists!A:B,2,FALSE)</f>
        <v>LBN001</v>
      </c>
      <c r="C1006" s="159" t="str">
        <f>VLOOKUP(A1006,Lists!A:D,4,FALSE)</f>
        <v>LBN</v>
      </c>
      <c r="D1006" s="159" t="s">
        <v>642</v>
      </c>
      <c r="E1006" s="159">
        <v>2</v>
      </c>
      <c r="F1006" s="159" t="s">
        <v>1473</v>
      </c>
      <c r="G1006" s="159"/>
      <c r="H1006" s="151" t="b">
        <f t="shared" si="30"/>
        <v>0</v>
      </c>
      <c r="I1006" s="162"/>
      <c r="J1006" s="159"/>
      <c r="K1006" s="151" t="str">
        <f t="shared" si="31"/>
        <v>LBN001Restriction and obstruction of access to services and assistance</v>
      </c>
      <c r="L1006" s="163">
        <v>43507</v>
      </c>
    </row>
    <row r="1007" spans="1:12" ht="15.6" thickTop="1" thickBot="1" x14ac:dyDescent="0.35">
      <c r="A1007" s="156" t="s">
        <v>189</v>
      </c>
      <c r="B1007" s="157" t="str">
        <f>VLOOKUP(A1007,Lists!A:B,2,FALSE)</f>
        <v>MDG001</v>
      </c>
      <c r="C1007" s="157" t="str">
        <f>VLOOKUP(A1007,Lists!A:D,4,FALSE)</f>
        <v>MDG</v>
      </c>
      <c r="D1007" s="157" t="s">
        <v>785</v>
      </c>
      <c r="E1007" s="157">
        <v>26700000</v>
      </c>
      <c r="F1007" s="157" t="s">
        <v>1598</v>
      </c>
      <c r="G1007" s="157" t="s">
        <v>734</v>
      </c>
      <c r="H1007" s="151">
        <f t="shared" ref="H1007:H1068" si="32">IF(G1007="Low",3,IF(G1007="Medium",2,IF(G1007="High",1,FALSE)))</f>
        <v>2</v>
      </c>
      <c r="I1007" s="161" t="s">
        <v>1607</v>
      </c>
      <c r="J1007" s="157" t="s">
        <v>1615</v>
      </c>
      <c r="K1007" s="151" t="str">
        <f t="shared" ref="K1007:K1068" si="33">B1007&amp;""&amp;D1007</f>
        <v>MDG001Total population in country</v>
      </c>
      <c r="L1007" s="165">
        <v>43508</v>
      </c>
    </row>
    <row r="1008" spans="1:12" ht="15.6" thickTop="1" thickBot="1" x14ac:dyDescent="0.35">
      <c r="A1008" s="158" t="s">
        <v>189</v>
      </c>
      <c r="B1008" s="159" t="str">
        <f>VLOOKUP(A1008,Lists!A:B,2,FALSE)</f>
        <v>MDG001</v>
      </c>
      <c r="C1008" s="159" t="str">
        <f>VLOOKUP(A1008,Lists!A:D,4,FALSE)</f>
        <v>MDG</v>
      </c>
      <c r="D1008" s="159" t="s">
        <v>455</v>
      </c>
      <c r="E1008" s="159">
        <v>587300</v>
      </c>
      <c r="F1008" s="159" t="s">
        <v>1599</v>
      </c>
      <c r="G1008" s="159" t="s">
        <v>735</v>
      </c>
      <c r="H1008" s="151">
        <f t="shared" si="32"/>
        <v>1</v>
      </c>
      <c r="I1008" s="162" t="s">
        <v>1608</v>
      </c>
      <c r="J1008" s="159" t="s">
        <v>1616</v>
      </c>
      <c r="K1008" s="151" t="str">
        <f t="shared" si="33"/>
        <v>MDG001Landmass affected by disaster</v>
      </c>
      <c r="L1008" s="163">
        <v>43508</v>
      </c>
    </row>
    <row r="1009" spans="1:12" ht="15.6" thickTop="1" thickBot="1" x14ac:dyDescent="0.35">
      <c r="A1009" s="156" t="s">
        <v>189</v>
      </c>
      <c r="B1009" s="157" t="str">
        <f>VLOOKUP(A1009,Lists!A:B,2,FALSE)</f>
        <v>MDG001</v>
      </c>
      <c r="C1009" s="157" t="str">
        <f>VLOOKUP(A1009,Lists!A:D,4,FALSE)</f>
        <v>MDG</v>
      </c>
      <c r="D1009" s="157" t="s">
        <v>740</v>
      </c>
      <c r="E1009" s="157">
        <v>26700000</v>
      </c>
      <c r="F1009" s="157" t="s">
        <v>1600</v>
      </c>
      <c r="G1009" s="157" t="s">
        <v>735</v>
      </c>
      <c r="H1009" s="151">
        <f t="shared" si="32"/>
        <v>1</v>
      </c>
      <c r="I1009" s="161" t="s">
        <v>1609</v>
      </c>
      <c r="J1009" s="157" t="s">
        <v>1617</v>
      </c>
      <c r="K1009" s="151" t="str">
        <f t="shared" si="33"/>
        <v>MDG001People exposed</v>
      </c>
      <c r="L1009" s="165">
        <v>43508</v>
      </c>
    </row>
    <row r="1010" spans="1:12" ht="15.6" thickTop="1" thickBot="1" x14ac:dyDescent="0.35">
      <c r="A1010" s="158" t="s">
        <v>189</v>
      </c>
      <c r="B1010" s="159" t="str">
        <f>VLOOKUP(A1010,Lists!A:B,2,FALSE)</f>
        <v>MDG001</v>
      </c>
      <c r="C1010" s="159" t="str">
        <f>VLOOKUP(A1010,Lists!A:D,4,FALSE)</f>
        <v>MDG</v>
      </c>
      <c r="D1010" s="159" t="s">
        <v>742</v>
      </c>
      <c r="E1010" s="159">
        <v>4600000</v>
      </c>
      <c r="F1010" s="159" t="s">
        <v>1601</v>
      </c>
      <c r="G1010" s="159" t="s">
        <v>734</v>
      </c>
      <c r="H1010" s="151">
        <f t="shared" si="32"/>
        <v>2</v>
      </c>
      <c r="I1010" s="162" t="s">
        <v>1610</v>
      </c>
      <c r="J1010" s="159" t="s">
        <v>1618</v>
      </c>
      <c r="K1010" s="151" t="str">
        <f t="shared" si="33"/>
        <v>MDG001People affected by the crisis</v>
      </c>
      <c r="L1010" s="163">
        <v>43508</v>
      </c>
    </row>
    <row r="1011" spans="1:12" ht="15.6" thickTop="1" thickBot="1" x14ac:dyDescent="0.35">
      <c r="A1011" s="156" t="s">
        <v>189</v>
      </c>
      <c r="B1011" s="157" t="str">
        <f>VLOOKUP(A1011,Lists!A:B,2,FALSE)</f>
        <v>MDG001</v>
      </c>
      <c r="C1011" s="157" t="str">
        <f>VLOOKUP(A1011,Lists!A:D,4,FALSE)</f>
        <v>MDG</v>
      </c>
      <c r="D1011" s="157" t="s">
        <v>470</v>
      </c>
      <c r="E1011" s="157" t="s">
        <v>445</v>
      </c>
      <c r="F1011" s="157"/>
      <c r="G1011" s="157"/>
      <c r="H1011" s="151" t="b">
        <f t="shared" si="32"/>
        <v>0</v>
      </c>
      <c r="I1011" s="161"/>
      <c r="J1011" s="157" t="s">
        <v>1619</v>
      </c>
      <c r="K1011" s="151" t="str">
        <f t="shared" si="33"/>
        <v>MDG001Total # of crisis related displaced people</v>
      </c>
      <c r="L1011" s="165">
        <v>43508</v>
      </c>
    </row>
    <row r="1012" spans="1:12" ht="15.6" thickTop="1" thickBot="1" x14ac:dyDescent="0.35">
      <c r="A1012" s="158" t="s">
        <v>189</v>
      </c>
      <c r="B1012" s="159" t="str">
        <f>VLOOKUP(A1012,Lists!A:B,2,FALSE)</f>
        <v>MDG001</v>
      </c>
      <c r="C1012" s="159" t="str">
        <f>VLOOKUP(A1012,Lists!A:D,4,FALSE)</f>
        <v>MDG</v>
      </c>
      <c r="D1012" s="159" t="s">
        <v>743</v>
      </c>
      <c r="E1012" s="159" t="s">
        <v>445</v>
      </c>
      <c r="F1012" s="159"/>
      <c r="G1012" s="159"/>
      <c r="H1012" s="151" t="b">
        <f t="shared" si="32"/>
        <v>0</v>
      </c>
      <c r="I1012" s="162"/>
      <c r="J1012" s="159" t="s">
        <v>1619</v>
      </c>
      <c r="K1012" s="151" t="str">
        <f t="shared" si="33"/>
        <v>MDG001Crisis related Injuries</v>
      </c>
      <c r="L1012" s="163">
        <v>43508</v>
      </c>
    </row>
    <row r="1013" spans="1:12" ht="15.6" thickTop="1" thickBot="1" x14ac:dyDescent="0.35">
      <c r="A1013" s="156" t="s">
        <v>189</v>
      </c>
      <c r="B1013" s="157" t="str">
        <f>VLOOKUP(A1013,Lists!A:B,2,FALSE)</f>
        <v>MDG001</v>
      </c>
      <c r="C1013" s="157" t="str">
        <f>VLOOKUP(A1013,Lists!A:D,4,FALSE)</f>
        <v>MDG</v>
      </c>
      <c r="D1013" s="157" t="s">
        <v>661</v>
      </c>
      <c r="E1013" s="157">
        <v>53459</v>
      </c>
      <c r="F1013" s="157" t="s">
        <v>1599</v>
      </c>
      <c r="G1013" s="157" t="s">
        <v>734</v>
      </c>
      <c r="H1013" s="151">
        <f t="shared" si="32"/>
        <v>2</v>
      </c>
      <c r="I1013" s="161" t="s">
        <v>1608</v>
      </c>
      <c r="J1013" s="157" t="s">
        <v>1620</v>
      </c>
      <c r="K1013" s="151" t="str">
        <f t="shared" si="33"/>
        <v>MDG001Total # of illness cases reported</v>
      </c>
      <c r="L1013" s="165">
        <v>43508</v>
      </c>
    </row>
    <row r="1014" spans="1:12" ht="15.6" thickTop="1" thickBot="1" x14ac:dyDescent="0.35">
      <c r="A1014" s="158" t="s">
        <v>189</v>
      </c>
      <c r="B1014" s="159" t="str">
        <f>VLOOKUP(A1014,Lists!A:B,2,FALSE)</f>
        <v>MDG001</v>
      </c>
      <c r="C1014" s="159" t="str">
        <f>VLOOKUP(A1014,Lists!A:D,4,FALSE)</f>
        <v>MDG</v>
      </c>
      <c r="D1014" s="159" t="s">
        <v>663</v>
      </c>
      <c r="E1014" s="159">
        <v>312</v>
      </c>
      <c r="F1014" s="159" t="s">
        <v>1599</v>
      </c>
      <c r="G1014" s="159" t="s">
        <v>734</v>
      </c>
      <c r="H1014" s="151">
        <f t="shared" si="32"/>
        <v>2</v>
      </c>
      <c r="I1014" s="162" t="s">
        <v>1608</v>
      </c>
      <c r="J1014" s="159" t="s">
        <v>1621</v>
      </c>
      <c r="K1014" s="151" t="str">
        <f t="shared" si="33"/>
        <v>MDG001Crisis related fatalities</v>
      </c>
      <c r="L1014" s="163">
        <v>43508</v>
      </c>
    </row>
    <row r="1015" spans="1:12" ht="15.6" thickTop="1" thickBot="1" x14ac:dyDescent="0.35">
      <c r="A1015" s="156" t="s">
        <v>189</v>
      </c>
      <c r="B1015" s="157" t="str">
        <f>VLOOKUP(A1015,Lists!A:B,2,FALSE)</f>
        <v>MDG001</v>
      </c>
      <c r="C1015" s="157" t="str">
        <f>VLOOKUP(A1015,Lists!A:D,4,FALSE)</f>
        <v>MDG</v>
      </c>
      <c r="D1015" s="157" t="s">
        <v>459</v>
      </c>
      <c r="E1015" s="157" t="s">
        <v>445</v>
      </c>
      <c r="F1015" s="157"/>
      <c r="G1015" s="157"/>
      <c r="H1015" s="151" t="b">
        <f t="shared" si="32"/>
        <v>0</v>
      </c>
      <c r="I1015" s="161"/>
      <c r="J1015" s="157" t="s">
        <v>1619</v>
      </c>
      <c r="K1015" s="151" t="str">
        <f t="shared" si="33"/>
        <v>MDG001Building partially damaged</v>
      </c>
      <c r="L1015" s="165">
        <v>43508</v>
      </c>
    </row>
    <row r="1016" spans="1:12" ht="15.6" thickTop="1" thickBot="1" x14ac:dyDescent="0.35">
      <c r="A1016" s="158" t="s">
        <v>189</v>
      </c>
      <c r="B1016" s="159" t="str">
        <f>VLOOKUP(A1016,Lists!A:B,2,FALSE)</f>
        <v>MDG001</v>
      </c>
      <c r="C1016" s="159" t="str">
        <f>VLOOKUP(A1016,Lists!A:D,4,FALSE)</f>
        <v>MDG</v>
      </c>
      <c r="D1016" s="159" t="s">
        <v>460</v>
      </c>
      <c r="E1016" s="159" t="s">
        <v>445</v>
      </c>
      <c r="F1016" s="159"/>
      <c r="G1016" s="159"/>
      <c r="H1016" s="151" t="b">
        <f t="shared" si="32"/>
        <v>0</v>
      </c>
      <c r="I1016" s="162"/>
      <c r="J1016" s="159" t="s">
        <v>1619</v>
      </c>
      <c r="K1016" s="151" t="str">
        <f t="shared" si="33"/>
        <v>MDG001Building totally damaged</v>
      </c>
      <c r="L1016" s="163">
        <v>43508</v>
      </c>
    </row>
    <row r="1017" spans="1:12" ht="15.6" thickTop="1" thickBot="1" x14ac:dyDescent="0.35">
      <c r="A1017" s="156" t="s">
        <v>189</v>
      </c>
      <c r="B1017" s="157" t="str">
        <f>VLOOKUP(A1017,Lists!A:B,2,FALSE)</f>
        <v>MDG001</v>
      </c>
      <c r="C1017" s="157" t="str">
        <f>VLOOKUP(A1017,Lists!A:D,4,FALSE)</f>
        <v>MDG</v>
      </c>
      <c r="D1017" s="157" t="s">
        <v>745</v>
      </c>
      <c r="E1017" s="157" t="s">
        <v>445</v>
      </c>
      <c r="F1017" s="157"/>
      <c r="G1017" s="157"/>
      <c r="H1017" s="151" t="b">
        <f t="shared" si="32"/>
        <v>0</v>
      </c>
      <c r="I1017" s="161"/>
      <c r="J1017" s="157" t="s">
        <v>1619</v>
      </c>
      <c r="K1017" s="151" t="str">
        <f t="shared" si="33"/>
        <v>MDG001Economic Losses</v>
      </c>
      <c r="L1017" s="165">
        <v>43508</v>
      </c>
    </row>
    <row r="1018" spans="1:12" ht="15.6" thickTop="1" thickBot="1" x14ac:dyDescent="0.35">
      <c r="A1018" s="158" t="s">
        <v>189</v>
      </c>
      <c r="B1018" s="159" t="str">
        <f>VLOOKUP(A1018,Lists!A:B,2,FALSE)</f>
        <v>MDG001</v>
      </c>
      <c r="C1018" s="159" t="str">
        <f>VLOOKUP(A1018,Lists!A:D,4,FALSE)</f>
        <v>MDG</v>
      </c>
      <c r="D1018" s="159" t="s">
        <v>755</v>
      </c>
      <c r="E1018" s="159">
        <v>4250000</v>
      </c>
      <c r="F1018" s="159" t="s">
        <v>1599</v>
      </c>
      <c r="G1018" s="159" t="s">
        <v>734</v>
      </c>
      <c r="H1018" s="151">
        <f t="shared" si="32"/>
        <v>2</v>
      </c>
      <c r="I1018" s="162" t="s">
        <v>1611</v>
      </c>
      <c r="J1018" s="159" t="s">
        <v>1622</v>
      </c>
      <c r="K1018" s="151" t="str">
        <f t="shared" si="33"/>
        <v>MDG001People in Need</v>
      </c>
      <c r="L1018" s="163">
        <v>43508</v>
      </c>
    </row>
    <row r="1019" spans="1:12" ht="15.6" thickTop="1" thickBot="1" x14ac:dyDescent="0.35">
      <c r="A1019" s="156" t="s">
        <v>189</v>
      </c>
      <c r="B1019" s="157" t="str">
        <f>VLOOKUP(A1019,Lists!A:B,2,FALSE)</f>
        <v>MDG001</v>
      </c>
      <c r="C1019" s="157" t="str">
        <f>VLOOKUP(A1019,Lists!A:D,4,FALSE)</f>
        <v>MDG</v>
      </c>
      <c r="D1019" s="157" t="s">
        <v>761</v>
      </c>
      <c r="E1019" s="157">
        <v>1600000</v>
      </c>
      <c r="F1019" s="157" t="s">
        <v>1602</v>
      </c>
      <c r="G1019" s="157" t="s">
        <v>734</v>
      </c>
      <c r="H1019" s="151">
        <f t="shared" si="32"/>
        <v>2</v>
      </c>
      <c r="I1019" s="161" t="s">
        <v>1612</v>
      </c>
      <c r="J1019" s="157" t="s">
        <v>1623</v>
      </c>
      <c r="K1019" s="151" t="str">
        <f t="shared" si="33"/>
        <v>MDG001People facing minimal humanitarian needs (level 1)</v>
      </c>
      <c r="L1019" s="165">
        <v>43508</v>
      </c>
    </row>
    <row r="1020" spans="1:12" ht="15.6" thickTop="1" thickBot="1" x14ac:dyDescent="0.35">
      <c r="A1020" s="158" t="s">
        <v>189</v>
      </c>
      <c r="B1020" s="159" t="str">
        <f>VLOOKUP(A1020,Lists!A:B,2,FALSE)</f>
        <v>MDG001</v>
      </c>
      <c r="C1020" s="159" t="str">
        <f>VLOOKUP(A1020,Lists!A:D,4,FALSE)</f>
        <v>MDG</v>
      </c>
      <c r="D1020" s="159" t="s">
        <v>760</v>
      </c>
      <c r="E1020" s="159">
        <v>1340000</v>
      </c>
      <c r="F1020" s="159" t="s">
        <v>1603</v>
      </c>
      <c r="G1020" s="159" t="s">
        <v>734</v>
      </c>
      <c r="H1020" s="151">
        <f t="shared" si="32"/>
        <v>2</v>
      </c>
      <c r="I1020" s="162" t="s">
        <v>1610</v>
      </c>
      <c r="J1020" s="159" t="s">
        <v>1624</v>
      </c>
      <c r="K1020" s="151" t="str">
        <f t="shared" si="33"/>
        <v>MDG001People facing stressed humanitarian needs (level 2)</v>
      </c>
      <c r="L1020" s="163">
        <v>43508</v>
      </c>
    </row>
    <row r="1021" spans="1:12" ht="15.6" thickTop="1" thickBot="1" x14ac:dyDescent="0.35">
      <c r="A1021" s="156" t="s">
        <v>189</v>
      </c>
      <c r="B1021" s="157" t="str">
        <f>VLOOKUP(A1021,Lists!A:B,2,FALSE)</f>
        <v>MDG001</v>
      </c>
      <c r="C1021" s="157" t="str">
        <f>VLOOKUP(A1021,Lists!A:D,4,FALSE)</f>
        <v>MDG</v>
      </c>
      <c r="D1021" s="157" t="s">
        <v>763</v>
      </c>
      <c r="E1021" s="157">
        <v>940000</v>
      </c>
      <c r="F1021" s="157" t="s">
        <v>1603</v>
      </c>
      <c r="G1021" s="157" t="s">
        <v>734</v>
      </c>
      <c r="H1021" s="151">
        <f t="shared" si="32"/>
        <v>2</v>
      </c>
      <c r="I1021" s="161" t="s">
        <v>1610</v>
      </c>
      <c r="J1021" s="157" t="s">
        <v>1625</v>
      </c>
      <c r="K1021" s="151" t="str">
        <f t="shared" si="33"/>
        <v>MDG001People  facing moderate humanitarian needs (level 3)</v>
      </c>
      <c r="L1021" s="165">
        <v>43508</v>
      </c>
    </row>
    <row r="1022" spans="1:12" ht="15.6" thickTop="1" thickBot="1" x14ac:dyDescent="0.35">
      <c r="A1022" s="158" t="s">
        <v>189</v>
      </c>
      <c r="B1022" s="159" t="str">
        <f>VLOOKUP(A1022,Lists!A:B,2,FALSE)</f>
        <v>MDG001</v>
      </c>
      <c r="C1022" s="159" t="str">
        <f>VLOOKUP(A1022,Lists!A:D,4,FALSE)</f>
        <v>MDG</v>
      </c>
      <c r="D1022" s="159" t="s">
        <v>765</v>
      </c>
      <c r="E1022" s="159">
        <v>370000</v>
      </c>
      <c r="F1022" s="159" t="s">
        <v>1603</v>
      </c>
      <c r="G1022" s="159" t="s">
        <v>734</v>
      </c>
      <c r="H1022" s="151">
        <f t="shared" si="32"/>
        <v>2</v>
      </c>
      <c r="I1022" s="162" t="s">
        <v>1610</v>
      </c>
      <c r="J1022" s="159" t="s">
        <v>1626</v>
      </c>
      <c r="K1022" s="151" t="str">
        <f t="shared" si="33"/>
        <v>MDG001People facing severe humanitarian needs (level 4)</v>
      </c>
      <c r="L1022" s="163">
        <v>43508</v>
      </c>
    </row>
    <row r="1023" spans="1:12" ht="15.6" thickTop="1" thickBot="1" x14ac:dyDescent="0.35">
      <c r="A1023" s="156" t="s">
        <v>189</v>
      </c>
      <c r="B1023" s="157" t="str">
        <f>VLOOKUP(A1023,Lists!A:B,2,FALSE)</f>
        <v>MDG001</v>
      </c>
      <c r="C1023" s="157" t="str">
        <f>VLOOKUP(A1023,Lists!A:D,4,FALSE)</f>
        <v>MDG</v>
      </c>
      <c r="D1023" s="157" t="s">
        <v>766</v>
      </c>
      <c r="E1023" s="157">
        <v>0</v>
      </c>
      <c r="F1023" s="157" t="s">
        <v>1603</v>
      </c>
      <c r="G1023" s="157" t="s">
        <v>734</v>
      </c>
      <c r="H1023" s="151">
        <f t="shared" si="32"/>
        <v>2</v>
      </c>
      <c r="I1023" s="161" t="s">
        <v>1610</v>
      </c>
      <c r="J1023" s="157" t="s">
        <v>1627</v>
      </c>
      <c r="K1023" s="151" t="str">
        <f t="shared" si="33"/>
        <v>MDG001People facing extreme humanitarian needs (level 5)</v>
      </c>
      <c r="L1023" s="165">
        <v>43508</v>
      </c>
    </row>
    <row r="1024" spans="1:12" ht="15.6" thickTop="1" thickBot="1" x14ac:dyDescent="0.35">
      <c r="A1024" s="158" t="s">
        <v>189</v>
      </c>
      <c r="B1024" s="159" t="str">
        <f>VLOOKUP(A1024,Lists!A:B,2,FALSE)</f>
        <v>MDG001</v>
      </c>
      <c r="C1024" s="159" t="str">
        <f>VLOOKUP(A1024,Lists!A:D,4,FALSE)</f>
        <v>MDG</v>
      </c>
      <c r="D1024" s="159" t="s">
        <v>768</v>
      </c>
      <c r="E1024" s="159">
        <v>312</v>
      </c>
      <c r="F1024" s="159" t="s">
        <v>1599</v>
      </c>
      <c r="G1024" s="159" t="s">
        <v>734</v>
      </c>
      <c r="H1024" s="151">
        <f t="shared" si="32"/>
        <v>2</v>
      </c>
      <c r="I1024" s="162" t="s">
        <v>1608</v>
      </c>
      <c r="J1024" s="159" t="s">
        <v>1621</v>
      </c>
      <c r="K1024" s="151" t="str">
        <f t="shared" si="33"/>
        <v>MDG001People killed in all crises</v>
      </c>
      <c r="L1024" s="163">
        <v>43508</v>
      </c>
    </row>
    <row r="1025" spans="1:12" ht="15.6" thickTop="1" thickBot="1" x14ac:dyDescent="0.35">
      <c r="A1025" s="156" t="s">
        <v>189</v>
      </c>
      <c r="B1025" s="157" t="str">
        <f>VLOOKUP(A1025,Lists!A:B,2,FALSE)</f>
        <v>MDG001</v>
      </c>
      <c r="C1025" s="157" t="str">
        <f>VLOOKUP(A1025,Lists!A:D,4,FALSE)</f>
        <v>MDG</v>
      </c>
      <c r="D1025" s="157" t="s">
        <v>680</v>
      </c>
      <c r="E1025" s="157">
        <v>1</v>
      </c>
      <c r="F1025" s="157"/>
      <c r="G1025" s="157" t="s">
        <v>734</v>
      </c>
      <c r="H1025" s="151">
        <f t="shared" si="32"/>
        <v>2</v>
      </c>
      <c r="I1025" s="161"/>
      <c r="J1025" s="157" t="s">
        <v>1628</v>
      </c>
      <c r="K1025" s="151" t="str">
        <f t="shared" si="33"/>
        <v>MDG001Crisis affected groups</v>
      </c>
      <c r="L1025" s="165">
        <v>43508</v>
      </c>
    </row>
    <row r="1026" spans="1:12" ht="15.6" thickTop="1" thickBot="1" x14ac:dyDescent="0.35">
      <c r="A1026" s="158" t="s">
        <v>189</v>
      </c>
      <c r="B1026" s="159" t="str">
        <f>VLOOKUP(A1026,Lists!A:B,2,FALSE)</f>
        <v>MDG001</v>
      </c>
      <c r="C1026" s="159" t="str">
        <f>VLOOKUP(A1026,Lists!A:D,4,FALSE)</f>
        <v>MDG</v>
      </c>
      <c r="D1026" s="159" t="s">
        <v>683</v>
      </c>
      <c r="E1026" s="159" t="s">
        <v>445</v>
      </c>
      <c r="F1026" s="159"/>
      <c r="G1026" s="159"/>
      <c r="H1026" s="151" t="b">
        <f t="shared" si="32"/>
        <v>0</v>
      </c>
      <c r="I1026" s="162"/>
      <c r="J1026" s="159" t="s">
        <v>1619</v>
      </c>
      <c r="K1026" s="151" t="str">
        <f t="shared" si="33"/>
        <v>MDG001People facing limited access constraints</v>
      </c>
      <c r="L1026" s="163">
        <v>43508</v>
      </c>
    </row>
    <row r="1027" spans="1:12" ht="15.6" thickTop="1" thickBot="1" x14ac:dyDescent="0.35">
      <c r="A1027" s="156" t="s">
        <v>189</v>
      </c>
      <c r="B1027" s="157" t="str">
        <f>VLOOKUP(A1027,Lists!A:B,2,FALSE)</f>
        <v>MDG001</v>
      </c>
      <c r="C1027" s="157" t="str">
        <f>VLOOKUP(A1027,Lists!A:D,4,FALSE)</f>
        <v>MDG</v>
      </c>
      <c r="D1027" s="157" t="s">
        <v>684</v>
      </c>
      <c r="E1027" s="157" t="s">
        <v>445</v>
      </c>
      <c r="F1027" s="157"/>
      <c r="G1027" s="157"/>
      <c r="H1027" s="151" t="b">
        <f t="shared" si="32"/>
        <v>0</v>
      </c>
      <c r="I1027" s="161"/>
      <c r="J1027" s="157" t="s">
        <v>1619</v>
      </c>
      <c r="K1027" s="151" t="str">
        <f t="shared" si="33"/>
        <v>MDG001People facing restricted access constraints</v>
      </c>
      <c r="L1027" s="165">
        <v>43508</v>
      </c>
    </row>
    <row r="1028" spans="1:12" ht="15.6" thickTop="1" thickBot="1" x14ac:dyDescent="0.35">
      <c r="A1028" s="158" t="s">
        <v>189</v>
      </c>
      <c r="B1028" s="159" t="str">
        <f>VLOOKUP(A1028,Lists!A:B,2,FALSE)</f>
        <v>MDG001</v>
      </c>
      <c r="C1028" s="159" t="str">
        <f>VLOOKUP(A1028,Lists!A:D,4,FALSE)</f>
        <v>MDG</v>
      </c>
      <c r="D1028" s="159" t="s">
        <v>637</v>
      </c>
      <c r="E1028" s="159" t="s">
        <v>445</v>
      </c>
      <c r="F1028" s="159"/>
      <c r="G1028" s="159"/>
      <c r="H1028" s="151" t="b">
        <f t="shared" si="32"/>
        <v>0</v>
      </c>
      <c r="I1028" s="162"/>
      <c r="J1028" s="159" t="s">
        <v>1619</v>
      </c>
      <c r="K1028" s="151" t="str">
        <f t="shared" si="33"/>
        <v>MDG001Impediments to entry into country (bureaucratic and administrative)</v>
      </c>
      <c r="L1028" s="163">
        <v>43508</v>
      </c>
    </row>
    <row r="1029" spans="1:12" ht="15.6" thickTop="1" thickBot="1" x14ac:dyDescent="0.35">
      <c r="A1029" s="156" t="s">
        <v>189</v>
      </c>
      <c r="B1029" s="157" t="str">
        <f>VLOOKUP(A1029,Lists!A:B,2,FALSE)</f>
        <v>MDG001</v>
      </c>
      <c r="C1029" s="157" t="str">
        <f>VLOOKUP(A1029,Lists!A:D,4,FALSE)</f>
        <v>MDG</v>
      </c>
      <c r="D1029" s="157" t="s">
        <v>638</v>
      </c>
      <c r="E1029" s="157" t="s">
        <v>445</v>
      </c>
      <c r="F1029" s="157"/>
      <c r="G1029" s="157"/>
      <c r="H1029" s="151" t="b">
        <f t="shared" si="32"/>
        <v>0</v>
      </c>
      <c r="I1029" s="161"/>
      <c r="J1029" s="157" t="s">
        <v>1619</v>
      </c>
      <c r="K1029" s="151" t="str">
        <f t="shared" si="33"/>
        <v>MDG001Restriction of movement (impediments to freedom of movement and/or administrative restrictions)</v>
      </c>
      <c r="L1029" s="165">
        <v>43508</v>
      </c>
    </row>
    <row r="1030" spans="1:12" ht="15.6" thickTop="1" thickBot="1" x14ac:dyDescent="0.35">
      <c r="A1030" s="158" t="s">
        <v>189</v>
      </c>
      <c r="B1030" s="159" t="str">
        <f>VLOOKUP(A1030,Lists!A:B,2,FALSE)</f>
        <v>MDG001</v>
      </c>
      <c r="C1030" s="159" t="str">
        <f>VLOOKUP(A1030,Lists!A:D,4,FALSE)</f>
        <v>MDG</v>
      </c>
      <c r="D1030" s="159" t="s">
        <v>639</v>
      </c>
      <c r="E1030" s="159" t="s">
        <v>445</v>
      </c>
      <c r="F1030" s="159"/>
      <c r="G1030" s="159"/>
      <c r="H1030" s="151" t="b">
        <f t="shared" si="32"/>
        <v>0</v>
      </c>
      <c r="I1030" s="162"/>
      <c r="J1030" s="159" t="s">
        <v>1619</v>
      </c>
      <c r="K1030" s="151" t="str">
        <f t="shared" si="33"/>
        <v>MDG001Interference into implementation of humanitarian activities</v>
      </c>
      <c r="L1030" s="163">
        <v>43508</v>
      </c>
    </row>
    <row r="1031" spans="1:12" ht="15.6" thickTop="1" thickBot="1" x14ac:dyDescent="0.35">
      <c r="A1031" s="156" t="s">
        <v>189</v>
      </c>
      <c r="B1031" s="157" t="str">
        <f>VLOOKUP(A1031,Lists!A:B,2,FALSE)</f>
        <v>MDG001</v>
      </c>
      <c r="C1031" s="157" t="str">
        <f>VLOOKUP(A1031,Lists!A:D,4,FALSE)</f>
        <v>MDG</v>
      </c>
      <c r="D1031" s="157" t="s">
        <v>640</v>
      </c>
      <c r="E1031" s="157" t="s">
        <v>445</v>
      </c>
      <c r="F1031" s="157"/>
      <c r="G1031" s="157"/>
      <c r="H1031" s="151" t="b">
        <f t="shared" si="32"/>
        <v>0</v>
      </c>
      <c r="I1031" s="161"/>
      <c r="J1031" s="157" t="s">
        <v>1619</v>
      </c>
      <c r="K1031" s="151" t="str">
        <f t="shared" si="33"/>
        <v>MDG001Violence against personnel, facilities and assets</v>
      </c>
      <c r="L1031" s="165">
        <v>43508</v>
      </c>
    </row>
    <row r="1032" spans="1:12" ht="15.6" thickTop="1" thickBot="1" x14ac:dyDescent="0.35">
      <c r="A1032" s="158" t="s">
        <v>189</v>
      </c>
      <c r="B1032" s="159" t="str">
        <f>VLOOKUP(A1032,Lists!A:B,2,FALSE)</f>
        <v>MDG001</v>
      </c>
      <c r="C1032" s="159" t="str">
        <f>VLOOKUP(A1032,Lists!A:D,4,FALSE)</f>
        <v>MDG</v>
      </c>
      <c r="D1032" s="159" t="s">
        <v>641</v>
      </c>
      <c r="E1032" s="159" t="s">
        <v>445</v>
      </c>
      <c r="F1032" s="159"/>
      <c r="G1032" s="159"/>
      <c r="H1032" s="151" t="b">
        <f t="shared" si="32"/>
        <v>0</v>
      </c>
      <c r="I1032" s="162"/>
      <c r="J1032" s="159" t="s">
        <v>1619</v>
      </c>
      <c r="K1032" s="151" t="str">
        <f t="shared" si="33"/>
        <v>MDG001Denial of existence of humanitarian needs or entitlements to assistance</v>
      </c>
      <c r="L1032" s="163">
        <v>43508</v>
      </c>
    </row>
    <row r="1033" spans="1:12" ht="15.6" thickTop="1" thickBot="1" x14ac:dyDescent="0.35">
      <c r="A1033" s="156" t="s">
        <v>189</v>
      </c>
      <c r="B1033" s="157" t="str">
        <f>VLOOKUP(A1033,Lists!A:B,2,FALSE)</f>
        <v>MDG001</v>
      </c>
      <c r="C1033" s="157" t="str">
        <f>VLOOKUP(A1033,Lists!A:D,4,FALSE)</f>
        <v>MDG</v>
      </c>
      <c r="D1033" s="157" t="s">
        <v>642</v>
      </c>
      <c r="E1033" s="157" t="s">
        <v>445</v>
      </c>
      <c r="F1033" s="157"/>
      <c r="G1033" s="157"/>
      <c r="H1033" s="151" t="b">
        <f t="shared" si="32"/>
        <v>0</v>
      </c>
      <c r="I1033" s="161"/>
      <c r="J1033" s="157" t="s">
        <v>1619</v>
      </c>
      <c r="K1033" s="151" t="str">
        <f t="shared" si="33"/>
        <v>MDG001Restriction and obstruction of access to services and assistance</v>
      </c>
      <c r="L1033" s="165">
        <v>43508</v>
      </c>
    </row>
    <row r="1034" spans="1:12" ht="15.6" thickTop="1" thickBot="1" x14ac:dyDescent="0.35">
      <c r="A1034" s="158" t="s">
        <v>189</v>
      </c>
      <c r="B1034" s="159" t="str">
        <f>VLOOKUP(A1034,Lists!A:B,2,FALSE)</f>
        <v>MDG001</v>
      </c>
      <c r="C1034" s="159" t="str">
        <f>VLOOKUP(A1034,Lists!A:D,4,FALSE)</f>
        <v>MDG</v>
      </c>
      <c r="D1034" s="159" t="s">
        <v>643</v>
      </c>
      <c r="E1034" s="159" t="s">
        <v>445</v>
      </c>
      <c r="F1034" s="159"/>
      <c r="G1034" s="159"/>
      <c r="H1034" s="151" t="b">
        <f t="shared" si="32"/>
        <v>0</v>
      </c>
      <c r="I1034" s="162"/>
      <c r="J1034" s="159" t="s">
        <v>1619</v>
      </c>
      <c r="K1034" s="151" t="str">
        <f t="shared" si="33"/>
        <v>MDG001Ongoing insecurity/hostilities affecting humanitarian assistance</v>
      </c>
      <c r="L1034" s="163">
        <v>43508</v>
      </c>
    </row>
    <row r="1035" spans="1:12" ht="15.6" thickTop="1" thickBot="1" x14ac:dyDescent="0.35">
      <c r="A1035" s="156" t="s">
        <v>189</v>
      </c>
      <c r="B1035" s="157" t="str">
        <f>VLOOKUP(A1035,Lists!A:B,2,FALSE)</f>
        <v>MDG001</v>
      </c>
      <c r="C1035" s="157" t="str">
        <f>VLOOKUP(A1035,Lists!A:D,4,FALSE)</f>
        <v>MDG</v>
      </c>
      <c r="D1035" s="157" t="s">
        <v>644</v>
      </c>
      <c r="E1035" s="157" t="s">
        <v>445</v>
      </c>
      <c r="F1035" s="157"/>
      <c r="G1035" s="157"/>
      <c r="H1035" s="151" t="b">
        <f t="shared" si="32"/>
        <v>0</v>
      </c>
      <c r="I1035" s="161"/>
      <c r="J1035" s="157" t="s">
        <v>1619</v>
      </c>
      <c r="K1035" s="151" t="str">
        <f t="shared" si="33"/>
        <v xml:space="preserve">MDG001Presence of mines and improvised explosive devices </v>
      </c>
      <c r="L1035" s="165">
        <v>43508</v>
      </c>
    </row>
    <row r="1036" spans="1:12" ht="15.6" thickTop="1" thickBot="1" x14ac:dyDescent="0.35">
      <c r="A1036" s="158" t="s">
        <v>189</v>
      </c>
      <c r="B1036" s="159" t="str">
        <f>VLOOKUP(A1036,Lists!A:B,2,FALSE)</f>
        <v>MDG001</v>
      </c>
      <c r="C1036" s="159" t="str">
        <f>VLOOKUP(A1036,Lists!A:D,4,FALSE)</f>
        <v>MDG</v>
      </c>
      <c r="D1036" s="159" t="s">
        <v>645</v>
      </c>
      <c r="E1036" s="159" t="s">
        <v>445</v>
      </c>
      <c r="F1036" s="159"/>
      <c r="G1036" s="159"/>
      <c r="H1036" s="151" t="b">
        <f t="shared" si="32"/>
        <v>0</v>
      </c>
      <c r="I1036" s="162"/>
      <c r="J1036" s="159" t="s">
        <v>1619</v>
      </c>
      <c r="K1036" s="151" t="str">
        <f t="shared" si="33"/>
        <v>MDG001Physical constraints in the environment (obstacles related to terrain, climate, lack of infrastructure, etc.)</v>
      </c>
      <c r="L1036" s="163">
        <v>43508</v>
      </c>
    </row>
    <row r="1037" spans="1:12" ht="15.6" thickTop="1" thickBot="1" x14ac:dyDescent="0.35">
      <c r="A1037" s="156" t="s">
        <v>1305</v>
      </c>
      <c r="B1037" s="157" t="str">
        <f>VLOOKUP(A1037,Lists!A:B,2,FALSE)</f>
        <v>MDG002</v>
      </c>
      <c r="C1037" s="157" t="str">
        <f>VLOOKUP(A1037,Lists!A:D,4,FALSE)</f>
        <v>MDG</v>
      </c>
      <c r="D1037" s="157" t="s">
        <v>785</v>
      </c>
      <c r="E1037" s="157">
        <v>26700000</v>
      </c>
      <c r="F1037" s="157" t="s">
        <v>1598</v>
      </c>
      <c r="G1037" s="157" t="s">
        <v>734</v>
      </c>
      <c r="H1037" s="151">
        <f t="shared" si="32"/>
        <v>2</v>
      </c>
      <c r="I1037" s="161" t="s">
        <v>1607</v>
      </c>
      <c r="J1037" s="157" t="s">
        <v>1615</v>
      </c>
      <c r="K1037" s="151" t="str">
        <f t="shared" si="33"/>
        <v>MDG002Total population in country</v>
      </c>
      <c r="L1037" s="165">
        <v>43508</v>
      </c>
    </row>
    <row r="1038" spans="1:12" ht="15.6" thickTop="1" thickBot="1" x14ac:dyDescent="0.35">
      <c r="A1038" s="158" t="s">
        <v>1305</v>
      </c>
      <c r="B1038" s="159" t="str">
        <f>VLOOKUP(A1038,Lists!A:B,2,FALSE)</f>
        <v>MDG002</v>
      </c>
      <c r="C1038" s="159" t="str">
        <f>VLOOKUP(A1038,Lists!A:D,4,FALSE)</f>
        <v>MDG</v>
      </c>
      <c r="D1038" s="159" t="s">
        <v>455</v>
      </c>
      <c r="E1038" s="159">
        <v>79800</v>
      </c>
      <c r="F1038" s="159" t="s">
        <v>1604</v>
      </c>
      <c r="G1038" s="159" t="s">
        <v>734</v>
      </c>
      <c r="H1038" s="151">
        <f t="shared" si="32"/>
        <v>2</v>
      </c>
      <c r="I1038" s="162" t="s">
        <v>1613</v>
      </c>
      <c r="J1038" s="159" t="s">
        <v>1629</v>
      </c>
      <c r="K1038" s="151" t="str">
        <f t="shared" si="33"/>
        <v>MDG002Landmass affected by disaster</v>
      </c>
      <c r="L1038" s="163">
        <v>43508</v>
      </c>
    </row>
    <row r="1039" spans="1:12" ht="15.6" thickTop="1" thickBot="1" x14ac:dyDescent="0.35">
      <c r="A1039" s="156" t="s">
        <v>1305</v>
      </c>
      <c r="B1039" s="157" t="str">
        <f>VLOOKUP(A1039,Lists!A:B,2,FALSE)</f>
        <v>MDG002</v>
      </c>
      <c r="C1039" s="157" t="str">
        <f>VLOOKUP(A1039,Lists!A:D,4,FALSE)</f>
        <v>MDG</v>
      </c>
      <c r="D1039" s="157" t="s">
        <v>740</v>
      </c>
      <c r="E1039" s="157">
        <v>4800000</v>
      </c>
      <c r="F1039" s="157" t="s">
        <v>1604</v>
      </c>
      <c r="G1039" s="157" t="s">
        <v>734</v>
      </c>
      <c r="H1039" s="151">
        <f t="shared" si="32"/>
        <v>2</v>
      </c>
      <c r="I1039" s="161" t="s">
        <v>1613</v>
      </c>
      <c r="J1039" s="157" t="s">
        <v>1630</v>
      </c>
      <c r="K1039" s="151" t="str">
        <f t="shared" si="33"/>
        <v>MDG002People exposed</v>
      </c>
      <c r="L1039" s="165">
        <v>43508</v>
      </c>
    </row>
    <row r="1040" spans="1:12" ht="15.6" thickTop="1" thickBot="1" x14ac:dyDescent="0.35">
      <c r="A1040" s="158" t="s">
        <v>1305</v>
      </c>
      <c r="B1040" s="159" t="str">
        <f>VLOOKUP(A1040,Lists!A:B,2,FALSE)</f>
        <v>MDG002</v>
      </c>
      <c r="C1040" s="159" t="str">
        <f>VLOOKUP(A1040,Lists!A:D,4,FALSE)</f>
        <v>MDG</v>
      </c>
      <c r="D1040" s="159" t="s">
        <v>742</v>
      </c>
      <c r="E1040" s="159">
        <v>4600000</v>
      </c>
      <c r="F1040" s="159" t="s">
        <v>1601</v>
      </c>
      <c r="G1040" s="159" t="s">
        <v>734</v>
      </c>
      <c r="H1040" s="151">
        <f t="shared" si="32"/>
        <v>2</v>
      </c>
      <c r="I1040" s="162" t="s">
        <v>1610</v>
      </c>
      <c r="J1040" s="159" t="s">
        <v>1618</v>
      </c>
      <c r="K1040" s="151" t="str">
        <f t="shared" si="33"/>
        <v>MDG002People affected by the crisis</v>
      </c>
      <c r="L1040" s="163">
        <v>43508</v>
      </c>
    </row>
    <row r="1041" spans="1:12" ht="15.6" thickTop="1" thickBot="1" x14ac:dyDescent="0.35">
      <c r="A1041" s="156" t="s">
        <v>1305</v>
      </c>
      <c r="B1041" s="157" t="str">
        <f>VLOOKUP(A1041,Lists!A:B,2,FALSE)</f>
        <v>MDG002</v>
      </c>
      <c r="C1041" s="157" t="str">
        <f>VLOOKUP(A1041,Lists!A:D,4,FALSE)</f>
        <v>MDG</v>
      </c>
      <c r="D1041" s="157" t="s">
        <v>470</v>
      </c>
      <c r="E1041" s="157" t="s">
        <v>445</v>
      </c>
      <c r="F1041" s="157"/>
      <c r="G1041" s="157"/>
      <c r="H1041" s="151" t="b">
        <f t="shared" si="32"/>
        <v>0</v>
      </c>
      <c r="I1041" s="161"/>
      <c r="J1041" s="157" t="s">
        <v>1619</v>
      </c>
      <c r="K1041" s="151" t="str">
        <f t="shared" si="33"/>
        <v>MDG002Total # of crisis related displaced people</v>
      </c>
      <c r="L1041" s="165">
        <v>43508</v>
      </c>
    </row>
    <row r="1042" spans="1:12" ht="15.6" thickTop="1" thickBot="1" x14ac:dyDescent="0.35">
      <c r="A1042" s="158" t="s">
        <v>1305</v>
      </c>
      <c r="B1042" s="159" t="str">
        <f>VLOOKUP(A1042,Lists!A:B,2,FALSE)</f>
        <v>MDG002</v>
      </c>
      <c r="C1042" s="159" t="str">
        <f>VLOOKUP(A1042,Lists!A:D,4,FALSE)</f>
        <v>MDG</v>
      </c>
      <c r="D1042" s="159" t="s">
        <v>743</v>
      </c>
      <c r="E1042" s="159">
        <v>0</v>
      </c>
      <c r="F1042" s="159"/>
      <c r="G1042" s="159" t="s">
        <v>734</v>
      </c>
      <c r="H1042" s="151">
        <f t="shared" si="32"/>
        <v>2</v>
      </c>
      <c r="I1042" s="162"/>
      <c r="J1042" s="159"/>
      <c r="K1042" s="151" t="str">
        <f t="shared" si="33"/>
        <v>MDG002Crisis related Injuries</v>
      </c>
      <c r="L1042" s="163">
        <v>43508</v>
      </c>
    </row>
    <row r="1043" spans="1:12" ht="15.6" thickTop="1" thickBot="1" x14ac:dyDescent="0.35">
      <c r="A1043" s="156" t="s">
        <v>1305</v>
      </c>
      <c r="B1043" s="157" t="str">
        <f>VLOOKUP(A1043,Lists!A:B,2,FALSE)</f>
        <v>MDG002</v>
      </c>
      <c r="C1043" s="157" t="str">
        <f>VLOOKUP(A1043,Lists!A:D,4,FALSE)</f>
        <v>MDG</v>
      </c>
      <c r="D1043" s="157" t="s">
        <v>661</v>
      </c>
      <c r="E1043" s="157" t="s">
        <v>445</v>
      </c>
      <c r="F1043" s="157"/>
      <c r="G1043" s="157"/>
      <c r="H1043" s="151" t="b">
        <f t="shared" si="32"/>
        <v>0</v>
      </c>
      <c r="I1043" s="161"/>
      <c r="J1043" s="157" t="s">
        <v>1619</v>
      </c>
      <c r="K1043" s="151" t="str">
        <f t="shared" si="33"/>
        <v>MDG002Total # of illness cases reported</v>
      </c>
      <c r="L1043" s="165">
        <v>43508</v>
      </c>
    </row>
    <row r="1044" spans="1:12" ht="15.6" thickTop="1" thickBot="1" x14ac:dyDescent="0.35">
      <c r="A1044" s="158" t="s">
        <v>1305</v>
      </c>
      <c r="B1044" s="159" t="str">
        <f>VLOOKUP(A1044,Lists!A:B,2,FALSE)</f>
        <v>MDG002</v>
      </c>
      <c r="C1044" s="159" t="str">
        <f>VLOOKUP(A1044,Lists!A:D,4,FALSE)</f>
        <v>MDG</v>
      </c>
      <c r="D1044" s="159" t="s">
        <v>663</v>
      </c>
      <c r="E1044" s="159" t="s">
        <v>445</v>
      </c>
      <c r="F1044" s="159"/>
      <c r="G1044" s="159"/>
      <c r="H1044" s="151" t="b">
        <f t="shared" si="32"/>
        <v>0</v>
      </c>
      <c r="I1044" s="162"/>
      <c r="J1044" s="159" t="s">
        <v>1619</v>
      </c>
      <c r="K1044" s="151" t="str">
        <f t="shared" si="33"/>
        <v>MDG002Crisis related fatalities</v>
      </c>
      <c r="L1044" s="163">
        <v>43508</v>
      </c>
    </row>
    <row r="1045" spans="1:12" ht="15.6" thickTop="1" thickBot="1" x14ac:dyDescent="0.35">
      <c r="A1045" s="156" t="s">
        <v>1305</v>
      </c>
      <c r="B1045" s="157" t="str">
        <f>VLOOKUP(A1045,Lists!A:B,2,FALSE)</f>
        <v>MDG002</v>
      </c>
      <c r="C1045" s="157" t="str">
        <f>VLOOKUP(A1045,Lists!A:D,4,FALSE)</f>
        <v>MDG</v>
      </c>
      <c r="D1045" s="157" t="s">
        <v>459</v>
      </c>
      <c r="E1045" s="157" t="s">
        <v>445</v>
      </c>
      <c r="F1045" s="157"/>
      <c r="G1045" s="157"/>
      <c r="H1045" s="151" t="b">
        <f t="shared" si="32"/>
        <v>0</v>
      </c>
      <c r="I1045" s="161"/>
      <c r="J1045" s="157" t="s">
        <v>1619</v>
      </c>
      <c r="K1045" s="151" t="str">
        <f t="shared" si="33"/>
        <v>MDG002Building partially damaged</v>
      </c>
      <c r="L1045" s="165">
        <v>43508</v>
      </c>
    </row>
    <row r="1046" spans="1:12" ht="15.6" thickTop="1" thickBot="1" x14ac:dyDescent="0.35">
      <c r="A1046" s="158" t="s">
        <v>1305</v>
      </c>
      <c r="B1046" s="159" t="str">
        <f>VLOOKUP(A1046,Lists!A:B,2,FALSE)</f>
        <v>MDG002</v>
      </c>
      <c r="C1046" s="159" t="str">
        <f>VLOOKUP(A1046,Lists!A:D,4,FALSE)</f>
        <v>MDG</v>
      </c>
      <c r="D1046" s="159" t="s">
        <v>460</v>
      </c>
      <c r="E1046" s="159" t="s">
        <v>445</v>
      </c>
      <c r="F1046" s="159"/>
      <c r="G1046" s="159"/>
      <c r="H1046" s="151" t="b">
        <f t="shared" si="32"/>
        <v>0</v>
      </c>
      <c r="I1046" s="162"/>
      <c r="J1046" s="159" t="s">
        <v>1619</v>
      </c>
      <c r="K1046" s="151" t="str">
        <f t="shared" si="33"/>
        <v>MDG002Building totally damaged</v>
      </c>
      <c r="L1046" s="163">
        <v>43508</v>
      </c>
    </row>
    <row r="1047" spans="1:12" ht="15.6" thickTop="1" thickBot="1" x14ac:dyDescent="0.35">
      <c r="A1047" s="156" t="s">
        <v>1305</v>
      </c>
      <c r="B1047" s="157" t="str">
        <f>VLOOKUP(A1047,Lists!A:B,2,FALSE)</f>
        <v>MDG002</v>
      </c>
      <c r="C1047" s="157" t="str">
        <f>VLOOKUP(A1047,Lists!A:D,4,FALSE)</f>
        <v>MDG</v>
      </c>
      <c r="D1047" s="157" t="s">
        <v>745</v>
      </c>
      <c r="E1047" s="157" t="s">
        <v>445</v>
      </c>
      <c r="F1047" s="157"/>
      <c r="G1047" s="157"/>
      <c r="H1047" s="151" t="b">
        <f t="shared" si="32"/>
        <v>0</v>
      </c>
      <c r="I1047" s="161"/>
      <c r="J1047" s="157" t="s">
        <v>1619</v>
      </c>
      <c r="K1047" s="151" t="str">
        <f t="shared" si="33"/>
        <v>MDG002Economic Losses</v>
      </c>
      <c r="L1047" s="165">
        <v>43508</v>
      </c>
    </row>
    <row r="1048" spans="1:12" ht="15.6" thickTop="1" thickBot="1" x14ac:dyDescent="0.35">
      <c r="A1048" s="158" t="s">
        <v>1305</v>
      </c>
      <c r="B1048" s="159" t="str">
        <f>VLOOKUP(A1048,Lists!A:B,2,FALSE)</f>
        <v>MDG002</v>
      </c>
      <c r="C1048" s="159" t="str">
        <f>VLOOKUP(A1048,Lists!A:D,4,FALSE)</f>
        <v>MDG</v>
      </c>
      <c r="D1048" s="159" t="s">
        <v>755</v>
      </c>
      <c r="E1048" s="159">
        <v>2640000</v>
      </c>
      <c r="F1048" s="159" t="s">
        <v>1603</v>
      </c>
      <c r="G1048" s="159" t="s">
        <v>734</v>
      </c>
      <c r="H1048" s="151">
        <f t="shared" si="32"/>
        <v>2</v>
      </c>
      <c r="I1048" s="162" t="s">
        <v>1610</v>
      </c>
      <c r="J1048" s="159" t="s">
        <v>1631</v>
      </c>
      <c r="K1048" s="151" t="str">
        <f t="shared" si="33"/>
        <v>MDG002People in Need</v>
      </c>
      <c r="L1048" s="163">
        <v>43508</v>
      </c>
    </row>
    <row r="1049" spans="1:12" ht="15.6" thickTop="1" thickBot="1" x14ac:dyDescent="0.35">
      <c r="A1049" s="156" t="s">
        <v>1305</v>
      </c>
      <c r="B1049" s="157" t="str">
        <f>VLOOKUP(A1049,Lists!A:B,2,FALSE)</f>
        <v>MDG002</v>
      </c>
      <c r="C1049" s="157" t="str">
        <f>VLOOKUP(A1049,Lists!A:D,4,FALSE)</f>
        <v>MDG</v>
      </c>
      <c r="D1049" s="157" t="s">
        <v>761</v>
      </c>
      <c r="E1049" s="157">
        <v>0</v>
      </c>
      <c r="F1049" s="157" t="s">
        <v>1603</v>
      </c>
      <c r="G1049" s="157" t="s">
        <v>734</v>
      </c>
      <c r="H1049" s="151">
        <f t="shared" si="32"/>
        <v>2</v>
      </c>
      <c r="I1049" s="161" t="s">
        <v>1610</v>
      </c>
      <c r="J1049" s="157" t="s">
        <v>1624</v>
      </c>
      <c r="K1049" s="151" t="str">
        <f t="shared" si="33"/>
        <v>MDG002People facing minimal humanitarian needs (level 1)</v>
      </c>
      <c r="L1049" s="165">
        <v>43508</v>
      </c>
    </row>
    <row r="1050" spans="1:12" ht="15.6" thickTop="1" thickBot="1" x14ac:dyDescent="0.35">
      <c r="A1050" s="158" t="s">
        <v>1305</v>
      </c>
      <c r="B1050" s="159" t="str">
        <f>VLOOKUP(A1050,Lists!A:B,2,FALSE)</f>
        <v>MDG002</v>
      </c>
      <c r="C1050" s="159" t="str">
        <f>VLOOKUP(A1050,Lists!A:D,4,FALSE)</f>
        <v>MDG</v>
      </c>
      <c r="D1050" s="159" t="s">
        <v>760</v>
      </c>
      <c r="E1050" s="159">
        <v>1340000</v>
      </c>
      <c r="F1050" s="159" t="s">
        <v>1603</v>
      </c>
      <c r="G1050" s="159" t="s">
        <v>734</v>
      </c>
      <c r="H1050" s="151">
        <f t="shared" si="32"/>
        <v>2</v>
      </c>
      <c r="I1050" s="162" t="s">
        <v>1610</v>
      </c>
      <c r="J1050" s="159" t="s">
        <v>1624</v>
      </c>
      <c r="K1050" s="151" t="str">
        <f t="shared" si="33"/>
        <v>MDG002People facing stressed humanitarian needs (level 2)</v>
      </c>
      <c r="L1050" s="163">
        <v>43508</v>
      </c>
    </row>
    <row r="1051" spans="1:12" ht="15.6" thickTop="1" thickBot="1" x14ac:dyDescent="0.35">
      <c r="A1051" s="156" t="s">
        <v>1305</v>
      </c>
      <c r="B1051" s="157" t="str">
        <f>VLOOKUP(A1051,Lists!A:B,2,FALSE)</f>
        <v>MDG002</v>
      </c>
      <c r="C1051" s="157" t="str">
        <f>VLOOKUP(A1051,Lists!A:D,4,FALSE)</f>
        <v>MDG</v>
      </c>
      <c r="D1051" s="157" t="s">
        <v>763</v>
      </c>
      <c r="E1051" s="157">
        <v>941000</v>
      </c>
      <c r="F1051" s="157" t="s">
        <v>1603</v>
      </c>
      <c r="G1051" s="157" t="s">
        <v>734</v>
      </c>
      <c r="H1051" s="151">
        <f t="shared" si="32"/>
        <v>2</v>
      </c>
      <c r="I1051" s="161" t="s">
        <v>1610</v>
      </c>
      <c r="J1051" s="157" t="s">
        <v>1625</v>
      </c>
      <c r="K1051" s="151" t="str">
        <f t="shared" si="33"/>
        <v>MDG002People  facing moderate humanitarian needs (level 3)</v>
      </c>
      <c r="L1051" s="165">
        <v>43508</v>
      </c>
    </row>
    <row r="1052" spans="1:12" ht="15.6" thickTop="1" thickBot="1" x14ac:dyDescent="0.35">
      <c r="A1052" s="158" t="s">
        <v>1305</v>
      </c>
      <c r="B1052" s="159" t="str">
        <f>VLOOKUP(A1052,Lists!A:B,2,FALSE)</f>
        <v>MDG002</v>
      </c>
      <c r="C1052" s="159" t="str">
        <f>VLOOKUP(A1052,Lists!A:D,4,FALSE)</f>
        <v>MDG</v>
      </c>
      <c r="D1052" s="159" t="s">
        <v>765</v>
      </c>
      <c r="E1052" s="159">
        <v>366000</v>
      </c>
      <c r="F1052" s="159" t="s">
        <v>1603</v>
      </c>
      <c r="G1052" s="159" t="s">
        <v>734</v>
      </c>
      <c r="H1052" s="151">
        <f t="shared" si="32"/>
        <v>2</v>
      </c>
      <c r="I1052" s="162" t="s">
        <v>1610</v>
      </c>
      <c r="J1052" s="159" t="s">
        <v>1626</v>
      </c>
      <c r="K1052" s="151" t="str">
        <f t="shared" si="33"/>
        <v>MDG002People facing severe humanitarian needs (level 4)</v>
      </c>
      <c r="L1052" s="163">
        <v>43508</v>
      </c>
    </row>
    <row r="1053" spans="1:12" ht="15.6" thickTop="1" thickBot="1" x14ac:dyDescent="0.35">
      <c r="A1053" s="156" t="s">
        <v>1305</v>
      </c>
      <c r="B1053" s="157" t="str">
        <f>VLOOKUP(A1053,Lists!A:B,2,FALSE)</f>
        <v>MDG002</v>
      </c>
      <c r="C1053" s="157" t="str">
        <f>VLOOKUP(A1053,Lists!A:D,4,FALSE)</f>
        <v>MDG</v>
      </c>
      <c r="D1053" s="157" t="s">
        <v>766</v>
      </c>
      <c r="E1053" s="157">
        <v>0</v>
      </c>
      <c r="F1053" s="157" t="s">
        <v>1603</v>
      </c>
      <c r="G1053" s="157" t="s">
        <v>734</v>
      </c>
      <c r="H1053" s="151">
        <f t="shared" si="32"/>
        <v>2</v>
      </c>
      <c r="I1053" s="161" t="s">
        <v>1610</v>
      </c>
      <c r="J1053" s="157" t="s">
        <v>1627</v>
      </c>
      <c r="K1053" s="151" t="str">
        <f t="shared" si="33"/>
        <v>MDG002People facing extreme humanitarian needs (level 5)</v>
      </c>
      <c r="L1053" s="165">
        <v>43508</v>
      </c>
    </row>
    <row r="1054" spans="1:12" ht="15.6" thickTop="1" thickBot="1" x14ac:dyDescent="0.35">
      <c r="A1054" s="158" t="s">
        <v>1305</v>
      </c>
      <c r="B1054" s="159" t="str">
        <f>VLOOKUP(A1054,Lists!A:B,2,FALSE)</f>
        <v>MDG002</v>
      </c>
      <c r="C1054" s="159" t="str">
        <f>VLOOKUP(A1054,Lists!A:D,4,FALSE)</f>
        <v>MDG</v>
      </c>
      <c r="D1054" s="159" t="s">
        <v>768</v>
      </c>
      <c r="E1054" s="159">
        <v>312</v>
      </c>
      <c r="F1054" s="159" t="s">
        <v>1599</v>
      </c>
      <c r="G1054" s="159" t="s">
        <v>734</v>
      </c>
      <c r="H1054" s="151">
        <f t="shared" si="32"/>
        <v>2</v>
      </c>
      <c r="I1054" s="162" t="s">
        <v>1608</v>
      </c>
      <c r="J1054" s="159" t="s">
        <v>1621</v>
      </c>
      <c r="K1054" s="151" t="str">
        <f t="shared" si="33"/>
        <v>MDG002People killed in all crises</v>
      </c>
      <c r="L1054" s="163">
        <v>43508</v>
      </c>
    </row>
    <row r="1055" spans="1:12" ht="15.6" thickTop="1" thickBot="1" x14ac:dyDescent="0.35">
      <c r="A1055" s="156" t="s">
        <v>1305</v>
      </c>
      <c r="B1055" s="157" t="str">
        <f>VLOOKUP(A1055,Lists!A:B,2,FALSE)</f>
        <v>MDG002</v>
      </c>
      <c r="C1055" s="157" t="str">
        <f>VLOOKUP(A1055,Lists!A:D,4,FALSE)</f>
        <v>MDG</v>
      </c>
      <c r="D1055" s="157" t="s">
        <v>680</v>
      </c>
      <c r="E1055" s="157">
        <v>1</v>
      </c>
      <c r="F1055" s="157"/>
      <c r="G1055" s="157" t="s">
        <v>734</v>
      </c>
      <c r="H1055" s="151">
        <f t="shared" si="32"/>
        <v>2</v>
      </c>
      <c r="I1055" s="161"/>
      <c r="J1055" s="157" t="s">
        <v>1628</v>
      </c>
      <c r="K1055" s="151" t="str">
        <f t="shared" si="33"/>
        <v>MDG002Crisis affected groups</v>
      </c>
      <c r="L1055" s="165">
        <v>43508</v>
      </c>
    </row>
    <row r="1056" spans="1:12" ht="15.6" thickTop="1" thickBot="1" x14ac:dyDescent="0.35">
      <c r="A1056" s="158" t="s">
        <v>1305</v>
      </c>
      <c r="B1056" s="159" t="str">
        <f>VLOOKUP(A1056,Lists!A:B,2,FALSE)</f>
        <v>MDG002</v>
      </c>
      <c r="C1056" s="159" t="str">
        <f>VLOOKUP(A1056,Lists!A:D,4,FALSE)</f>
        <v>MDG</v>
      </c>
      <c r="D1056" s="159" t="s">
        <v>683</v>
      </c>
      <c r="E1056" s="159" t="s">
        <v>445</v>
      </c>
      <c r="F1056" s="159"/>
      <c r="G1056" s="159"/>
      <c r="H1056" s="151" t="b">
        <f t="shared" si="32"/>
        <v>0</v>
      </c>
      <c r="I1056" s="162"/>
      <c r="J1056" s="159" t="s">
        <v>1619</v>
      </c>
      <c r="K1056" s="151" t="str">
        <f t="shared" si="33"/>
        <v>MDG002People facing limited access constraints</v>
      </c>
      <c r="L1056" s="163">
        <v>43508</v>
      </c>
    </row>
    <row r="1057" spans="1:12" ht="15.6" thickTop="1" thickBot="1" x14ac:dyDescent="0.35">
      <c r="A1057" s="156" t="s">
        <v>1305</v>
      </c>
      <c r="B1057" s="157" t="str">
        <f>VLOOKUP(A1057,Lists!A:B,2,FALSE)</f>
        <v>MDG002</v>
      </c>
      <c r="C1057" s="157" t="str">
        <f>VLOOKUP(A1057,Lists!A:D,4,FALSE)</f>
        <v>MDG</v>
      </c>
      <c r="D1057" s="157" t="s">
        <v>684</v>
      </c>
      <c r="E1057" s="157" t="s">
        <v>445</v>
      </c>
      <c r="F1057" s="157"/>
      <c r="G1057" s="157"/>
      <c r="H1057" s="151" t="b">
        <f t="shared" si="32"/>
        <v>0</v>
      </c>
      <c r="I1057" s="161"/>
      <c r="J1057" s="157" t="s">
        <v>1619</v>
      </c>
      <c r="K1057" s="151" t="str">
        <f t="shared" si="33"/>
        <v>MDG002People facing restricted access constraints</v>
      </c>
      <c r="L1057" s="165">
        <v>43508</v>
      </c>
    </row>
    <row r="1058" spans="1:12" ht="15.6" thickTop="1" thickBot="1" x14ac:dyDescent="0.35">
      <c r="A1058" s="158" t="s">
        <v>1305</v>
      </c>
      <c r="B1058" s="159" t="str">
        <f>VLOOKUP(A1058,Lists!A:B,2,FALSE)</f>
        <v>MDG002</v>
      </c>
      <c r="C1058" s="159" t="str">
        <f>VLOOKUP(A1058,Lists!A:D,4,FALSE)</f>
        <v>MDG</v>
      </c>
      <c r="D1058" s="159" t="s">
        <v>637</v>
      </c>
      <c r="E1058" s="159" t="s">
        <v>445</v>
      </c>
      <c r="F1058" s="159"/>
      <c r="G1058" s="159"/>
      <c r="H1058" s="151" t="b">
        <f t="shared" si="32"/>
        <v>0</v>
      </c>
      <c r="I1058" s="162"/>
      <c r="J1058" s="159" t="s">
        <v>1619</v>
      </c>
      <c r="K1058" s="151" t="str">
        <f t="shared" si="33"/>
        <v>MDG002Impediments to entry into country (bureaucratic and administrative)</v>
      </c>
      <c r="L1058" s="163">
        <v>43508</v>
      </c>
    </row>
    <row r="1059" spans="1:12" ht="15.6" thickTop="1" thickBot="1" x14ac:dyDescent="0.35">
      <c r="A1059" s="156" t="s">
        <v>1305</v>
      </c>
      <c r="B1059" s="157" t="str">
        <f>VLOOKUP(A1059,Lists!A:B,2,FALSE)</f>
        <v>MDG002</v>
      </c>
      <c r="C1059" s="157" t="str">
        <f>VLOOKUP(A1059,Lists!A:D,4,FALSE)</f>
        <v>MDG</v>
      </c>
      <c r="D1059" s="157" t="s">
        <v>638</v>
      </c>
      <c r="E1059" s="157" t="s">
        <v>445</v>
      </c>
      <c r="F1059" s="157"/>
      <c r="G1059" s="157"/>
      <c r="H1059" s="151" t="b">
        <f t="shared" si="32"/>
        <v>0</v>
      </c>
      <c r="I1059" s="161"/>
      <c r="J1059" s="157" t="s">
        <v>1619</v>
      </c>
      <c r="K1059" s="151" t="str">
        <f t="shared" si="33"/>
        <v>MDG002Restriction of movement (impediments to freedom of movement and/or administrative restrictions)</v>
      </c>
      <c r="L1059" s="165">
        <v>43508</v>
      </c>
    </row>
    <row r="1060" spans="1:12" ht="15.6" thickTop="1" thickBot="1" x14ac:dyDescent="0.35">
      <c r="A1060" s="158" t="s">
        <v>1305</v>
      </c>
      <c r="B1060" s="159" t="str">
        <f>VLOOKUP(A1060,Lists!A:B,2,FALSE)</f>
        <v>MDG002</v>
      </c>
      <c r="C1060" s="159" t="str">
        <f>VLOOKUP(A1060,Lists!A:D,4,FALSE)</f>
        <v>MDG</v>
      </c>
      <c r="D1060" s="159" t="s">
        <v>639</v>
      </c>
      <c r="E1060" s="159" t="s">
        <v>445</v>
      </c>
      <c r="F1060" s="159"/>
      <c r="G1060" s="159"/>
      <c r="H1060" s="151" t="b">
        <f t="shared" si="32"/>
        <v>0</v>
      </c>
      <c r="I1060" s="162"/>
      <c r="J1060" s="159" t="s">
        <v>1619</v>
      </c>
      <c r="K1060" s="151" t="str">
        <f t="shared" si="33"/>
        <v>MDG002Interference into implementation of humanitarian activities</v>
      </c>
      <c r="L1060" s="163">
        <v>43508</v>
      </c>
    </row>
    <row r="1061" spans="1:12" ht="15.6" thickTop="1" thickBot="1" x14ac:dyDescent="0.35">
      <c r="A1061" s="156" t="s">
        <v>1305</v>
      </c>
      <c r="B1061" s="157" t="str">
        <f>VLOOKUP(A1061,Lists!A:B,2,FALSE)</f>
        <v>MDG002</v>
      </c>
      <c r="C1061" s="157" t="str">
        <f>VLOOKUP(A1061,Lists!A:D,4,FALSE)</f>
        <v>MDG</v>
      </c>
      <c r="D1061" s="157" t="s">
        <v>640</v>
      </c>
      <c r="E1061" s="157" t="s">
        <v>445</v>
      </c>
      <c r="F1061" s="157"/>
      <c r="G1061" s="157"/>
      <c r="H1061" s="151" t="b">
        <f t="shared" si="32"/>
        <v>0</v>
      </c>
      <c r="I1061" s="161"/>
      <c r="J1061" s="157" t="s">
        <v>1619</v>
      </c>
      <c r="K1061" s="151" t="str">
        <f t="shared" si="33"/>
        <v>MDG002Violence against personnel, facilities and assets</v>
      </c>
      <c r="L1061" s="165">
        <v>43508</v>
      </c>
    </row>
    <row r="1062" spans="1:12" ht="15.6" thickTop="1" thickBot="1" x14ac:dyDescent="0.35">
      <c r="A1062" s="158" t="s">
        <v>1305</v>
      </c>
      <c r="B1062" s="159" t="str">
        <f>VLOOKUP(A1062,Lists!A:B,2,FALSE)</f>
        <v>MDG002</v>
      </c>
      <c r="C1062" s="159" t="str">
        <f>VLOOKUP(A1062,Lists!A:D,4,FALSE)</f>
        <v>MDG</v>
      </c>
      <c r="D1062" s="159" t="s">
        <v>641</v>
      </c>
      <c r="E1062" s="159" t="s">
        <v>445</v>
      </c>
      <c r="F1062" s="159"/>
      <c r="G1062" s="159"/>
      <c r="H1062" s="151" t="b">
        <f t="shared" si="32"/>
        <v>0</v>
      </c>
      <c r="I1062" s="162"/>
      <c r="J1062" s="159" t="s">
        <v>1619</v>
      </c>
      <c r="K1062" s="151" t="str">
        <f t="shared" si="33"/>
        <v>MDG002Denial of existence of humanitarian needs or entitlements to assistance</v>
      </c>
      <c r="L1062" s="163">
        <v>43508</v>
      </c>
    </row>
    <row r="1063" spans="1:12" ht="15.6" thickTop="1" thickBot="1" x14ac:dyDescent="0.35">
      <c r="A1063" s="156" t="s">
        <v>1305</v>
      </c>
      <c r="B1063" s="157" t="str">
        <f>VLOOKUP(A1063,Lists!A:B,2,FALSE)</f>
        <v>MDG002</v>
      </c>
      <c r="C1063" s="157" t="str">
        <f>VLOOKUP(A1063,Lists!A:D,4,FALSE)</f>
        <v>MDG</v>
      </c>
      <c r="D1063" s="157" t="s">
        <v>642</v>
      </c>
      <c r="E1063" s="157" t="s">
        <v>445</v>
      </c>
      <c r="F1063" s="157"/>
      <c r="G1063" s="157"/>
      <c r="H1063" s="151" t="b">
        <f t="shared" si="32"/>
        <v>0</v>
      </c>
      <c r="I1063" s="161"/>
      <c r="J1063" s="157" t="s">
        <v>1619</v>
      </c>
      <c r="K1063" s="151" t="str">
        <f t="shared" si="33"/>
        <v>MDG002Restriction and obstruction of access to services and assistance</v>
      </c>
      <c r="L1063" s="165">
        <v>43508</v>
      </c>
    </row>
    <row r="1064" spans="1:12" ht="15.6" thickTop="1" thickBot="1" x14ac:dyDescent="0.35">
      <c r="A1064" s="158" t="s">
        <v>1305</v>
      </c>
      <c r="B1064" s="159" t="str">
        <f>VLOOKUP(A1064,Lists!A:B,2,FALSE)</f>
        <v>MDG002</v>
      </c>
      <c r="C1064" s="159" t="str">
        <f>VLOOKUP(A1064,Lists!A:D,4,FALSE)</f>
        <v>MDG</v>
      </c>
      <c r="D1064" s="159" t="s">
        <v>643</v>
      </c>
      <c r="E1064" s="159" t="s">
        <v>445</v>
      </c>
      <c r="F1064" s="159"/>
      <c r="G1064" s="159"/>
      <c r="H1064" s="151" t="b">
        <f t="shared" si="32"/>
        <v>0</v>
      </c>
      <c r="I1064" s="162"/>
      <c r="J1064" s="159" t="s">
        <v>1619</v>
      </c>
      <c r="K1064" s="151" t="str">
        <f t="shared" si="33"/>
        <v>MDG002Ongoing insecurity/hostilities affecting humanitarian assistance</v>
      </c>
      <c r="L1064" s="163">
        <v>43508</v>
      </c>
    </row>
    <row r="1065" spans="1:12" ht="15.6" thickTop="1" thickBot="1" x14ac:dyDescent="0.35">
      <c r="A1065" s="156" t="s">
        <v>1305</v>
      </c>
      <c r="B1065" s="157" t="str">
        <f>VLOOKUP(A1065,Lists!A:B,2,FALSE)</f>
        <v>MDG002</v>
      </c>
      <c r="C1065" s="157" t="str">
        <f>VLOOKUP(A1065,Lists!A:D,4,FALSE)</f>
        <v>MDG</v>
      </c>
      <c r="D1065" s="157" t="s">
        <v>644</v>
      </c>
      <c r="E1065" s="157" t="s">
        <v>445</v>
      </c>
      <c r="F1065" s="157"/>
      <c r="G1065" s="157"/>
      <c r="H1065" s="151" t="b">
        <f t="shared" si="32"/>
        <v>0</v>
      </c>
      <c r="I1065" s="161"/>
      <c r="J1065" s="157" t="s">
        <v>1619</v>
      </c>
      <c r="K1065" s="151" t="str">
        <f t="shared" si="33"/>
        <v xml:space="preserve">MDG002Presence of mines and improvised explosive devices </v>
      </c>
      <c r="L1065" s="165">
        <v>43508</v>
      </c>
    </row>
    <row r="1066" spans="1:12" ht="15.6" thickTop="1" thickBot="1" x14ac:dyDescent="0.35">
      <c r="A1066" s="158" t="s">
        <v>1305</v>
      </c>
      <c r="B1066" s="159" t="str">
        <f>VLOOKUP(A1066,Lists!A:B,2,FALSE)</f>
        <v>MDG002</v>
      </c>
      <c r="C1066" s="159" t="str">
        <f>VLOOKUP(A1066,Lists!A:D,4,FALSE)</f>
        <v>MDG</v>
      </c>
      <c r="D1066" s="159" t="s">
        <v>645</v>
      </c>
      <c r="E1066" s="159" t="s">
        <v>445</v>
      </c>
      <c r="F1066" s="159"/>
      <c r="G1066" s="159"/>
      <c r="H1066" s="151" t="b">
        <f t="shared" si="32"/>
        <v>0</v>
      </c>
      <c r="I1066" s="162"/>
      <c r="J1066" s="159" t="s">
        <v>1619</v>
      </c>
      <c r="K1066" s="151" t="str">
        <f t="shared" si="33"/>
        <v>MDG002Physical constraints in the environment (obstacles related to terrain, climate, lack of infrastructure, etc.)</v>
      </c>
      <c r="L1066" s="163">
        <v>43508</v>
      </c>
    </row>
    <row r="1067" spans="1:12" ht="15.6" thickTop="1" thickBot="1" x14ac:dyDescent="0.35">
      <c r="A1067" s="156" t="s">
        <v>1306</v>
      </c>
      <c r="B1067" s="157" t="str">
        <f>VLOOKUP(A1067,Lists!A:B,2,FALSE)</f>
        <v>MDG003</v>
      </c>
      <c r="C1067" s="157" t="str">
        <f>VLOOKUP(A1067,Lists!A:D,4,FALSE)</f>
        <v>MDG</v>
      </c>
      <c r="D1067" s="157" t="s">
        <v>785</v>
      </c>
      <c r="E1067" s="157">
        <v>26700000</v>
      </c>
      <c r="F1067" s="157" t="s">
        <v>1605</v>
      </c>
      <c r="G1067" s="157" t="s">
        <v>734</v>
      </c>
      <c r="H1067" s="151">
        <f t="shared" si="32"/>
        <v>2</v>
      </c>
      <c r="I1067" s="161" t="s">
        <v>1607</v>
      </c>
      <c r="J1067" s="157" t="s">
        <v>1615</v>
      </c>
      <c r="K1067" s="151" t="str">
        <f t="shared" si="33"/>
        <v>MDG003Total population in country</v>
      </c>
      <c r="L1067" s="165">
        <v>43508</v>
      </c>
    </row>
    <row r="1068" spans="1:12" ht="15.6" thickTop="1" thickBot="1" x14ac:dyDescent="0.35">
      <c r="A1068" s="158" t="s">
        <v>1306</v>
      </c>
      <c r="B1068" s="159" t="str">
        <f>VLOOKUP(A1068,Lists!A:B,2,FALSE)</f>
        <v>MDG003</v>
      </c>
      <c r="C1068" s="159" t="str">
        <f>VLOOKUP(A1068,Lists!A:D,4,FALSE)</f>
        <v>MDG</v>
      </c>
      <c r="D1068" s="159" t="s">
        <v>455</v>
      </c>
      <c r="E1068" s="159">
        <v>587300</v>
      </c>
      <c r="F1068" s="159" t="s">
        <v>1599</v>
      </c>
      <c r="G1068" s="159" t="s">
        <v>735</v>
      </c>
      <c r="H1068" s="151">
        <f t="shared" si="32"/>
        <v>1</v>
      </c>
      <c r="I1068" s="162" t="s">
        <v>1608</v>
      </c>
      <c r="J1068" s="159" t="s">
        <v>1632</v>
      </c>
      <c r="K1068" s="151" t="str">
        <f t="shared" si="33"/>
        <v>MDG003Landmass affected by disaster</v>
      </c>
      <c r="L1068" s="163">
        <v>43508</v>
      </c>
    </row>
    <row r="1069" spans="1:12" ht="15.6" thickTop="1" thickBot="1" x14ac:dyDescent="0.35">
      <c r="A1069" s="156" t="s">
        <v>1306</v>
      </c>
      <c r="B1069" s="157" t="str">
        <f>VLOOKUP(A1069,Lists!A:B,2,FALSE)</f>
        <v>MDG003</v>
      </c>
      <c r="C1069" s="157" t="str">
        <f>VLOOKUP(A1069,Lists!A:D,4,FALSE)</f>
        <v>MDG</v>
      </c>
      <c r="D1069" s="157" t="s">
        <v>740</v>
      </c>
      <c r="E1069" s="157">
        <v>26700000</v>
      </c>
      <c r="F1069" s="157" t="s">
        <v>1600</v>
      </c>
      <c r="G1069" s="157" t="s">
        <v>734</v>
      </c>
      <c r="H1069" s="151">
        <f t="shared" ref="H1069:H1130" si="34">IF(G1069="Low",3,IF(G1069="Medium",2,IF(G1069="High",1,FALSE)))</f>
        <v>2</v>
      </c>
      <c r="I1069" s="161" t="s">
        <v>1609</v>
      </c>
      <c r="J1069" s="157" t="s">
        <v>1617</v>
      </c>
      <c r="K1069" s="151" t="str">
        <f t="shared" ref="K1069:K1130" si="35">B1069&amp;""&amp;D1069</f>
        <v>MDG003People exposed</v>
      </c>
      <c r="L1069" s="165">
        <v>43508</v>
      </c>
    </row>
    <row r="1070" spans="1:12" ht="15.6" thickTop="1" thickBot="1" x14ac:dyDescent="0.35">
      <c r="A1070" s="158" t="s">
        <v>1306</v>
      </c>
      <c r="B1070" s="159" t="str">
        <f>VLOOKUP(A1070,Lists!A:B,2,FALSE)</f>
        <v>MDG003</v>
      </c>
      <c r="C1070" s="159" t="str">
        <f>VLOOKUP(A1070,Lists!A:D,4,FALSE)</f>
        <v>MDG</v>
      </c>
      <c r="D1070" s="159" t="s">
        <v>742</v>
      </c>
      <c r="E1070" s="159">
        <v>4270000</v>
      </c>
      <c r="F1070" s="159" t="s">
        <v>1606</v>
      </c>
      <c r="G1070" s="159" t="s">
        <v>734</v>
      </c>
      <c r="H1070" s="151">
        <f t="shared" si="34"/>
        <v>2</v>
      </c>
      <c r="I1070" s="162" t="s">
        <v>1614</v>
      </c>
      <c r="J1070" s="159" t="s">
        <v>1633</v>
      </c>
      <c r="K1070" s="151" t="str">
        <f t="shared" si="35"/>
        <v>MDG003People affected by the crisis</v>
      </c>
      <c r="L1070" s="163">
        <v>43508</v>
      </c>
    </row>
    <row r="1071" spans="1:12" ht="15.6" thickTop="1" thickBot="1" x14ac:dyDescent="0.35">
      <c r="A1071" s="156" t="s">
        <v>1306</v>
      </c>
      <c r="B1071" s="157" t="str">
        <f>VLOOKUP(A1071,Lists!A:B,2,FALSE)</f>
        <v>MDG003</v>
      </c>
      <c r="C1071" s="157" t="str">
        <f>VLOOKUP(A1071,Lists!A:D,4,FALSE)</f>
        <v>MDG</v>
      </c>
      <c r="D1071" s="157" t="s">
        <v>470</v>
      </c>
      <c r="E1071" s="157">
        <v>0</v>
      </c>
      <c r="F1071" s="157"/>
      <c r="G1071" s="157" t="s">
        <v>734</v>
      </c>
      <c r="H1071" s="151">
        <f t="shared" si="34"/>
        <v>2</v>
      </c>
      <c r="I1071" s="161"/>
      <c r="J1071" s="157"/>
      <c r="K1071" s="151" t="str">
        <f t="shared" si="35"/>
        <v>MDG003Total # of crisis related displaced people</v>
      </c>
      <c r="L1071" s="165">
        <v>43508</v>
      </c>
    </row>
    <row r="1072" spans="1:12" ht="15.6" thickTop="1" thickBot="1" x14ac:dyDescent="0.35">
      <c r="A1072" s="158" t="s">
        <v>1306</v>
      </c>
      <c r="B1072" s="159" t="str">
        <f>VLOOKUP(A1072,Lists!A:B,2,FALSE)</f>
        <v>MDG003</v>
      </c>
      <c r="C1072" s="159" t="str">
        <f>VLOOKUP(A1072,Lists!A:D,4,FALSE)</f>
        <v>MDG</v>
      </c>
      <c r="D1072" s="159" t="s">
        <v>743</v>
      </c>
      <c r="E1072" s="159" t="s">
        <v>445</v>
      </c>
      <c r="F1072" s="159"/>
      <c r="G1072" s="159"/>
      <c r="H1072" s="151" t="b">
        <f t="shared" si="34"/>
        <v>0</v>
      </c>
      <c r="I1072" s="162"/>
      <c r="J1072" s="159" t="s">
        <v>1619</v>
      </c>
      <c r="K1072" s="151" t="str">
        <f t="shared" si="35"/>
        <v>MDG003Crisis related Injuries</v>
      </c>
      <c r="L1072" s="163">
        <v>43508</v>
      </c>
    </row>
    <row r="1073" spans="1:12" ht="15.6" thickTop="1" thickBot="1" x14ac:dyDescent="0.35">
      <c r="A1073" s="156" t="s">
        <v>1306</v>
      </c>
      <c r="B1073" s="157" t="str">
        <f>VLOOKUP(A1073,Lists!A:B,2,FALSE)</f>
        <v>MDG003</v>
      </c>
      <c r="C1073" s="157" t="str">
        <f>VLOOKUP(A1073,Lists!A:D,4,FALSE)</f>
        <v>MDG</v>
      </c>
      <c r="D1073" s="157" t="s">
        <v>661</v>
      </c>
      <c r="E1073" s="157">
        <v>53459</v>
      </c>
      <c r="F1073" s="157" t="s">
        <v>1599</v>
      </c>
      <c r="G1073" s="157" t="s">
        <v>734</v>
      </c>
      <c r="H1073" s="151">
        <f t="shared" si="34"/>
        <v>2</v>
      </c>
      <c r="I1073" s="161" t="s">
        <v>1608</v>
      </c>
      <c r="J1073" s="157" t="s">
        <v>1620</v>
      </c>
      <c r="K1073" s="151" t="str">
        <f t="shared" si="35"/>
        <v>MDG003Total # of illness cases reported</v>
      </c>
      <c r="L1073" s="165">
        <v>43508</v>
      </c>
    </row>
    <row r="1074" spans="1:12" ht="15.6" thickTop="1" thickBot="1" x14ac:dyDescent="0.35">
      <c r="A1074" s="158" t="s">
        <v>1306</v>
      </c>
      <c r="B1074" s="159" t="str">
        <f>VLOOKUP(A1074,Lists!A:B,2,FALSE)</f>
        <v>MDG003</v>
      </c>
      <c r="C1074" s="159" t="str">
        <f>VLOOKUP(A1074,Lists!A:D,4,FALSE)</f>
        <v>MDG</v>
      </c>
      <c r="D1074" s="159" t="s">
        <v>663</v>
      </c>
      <c r="E1074" s="159">
        <v>312</v>
      </c>
      <c r="F1074" s="159" t="s">
        <v>1599</v>
      </c>
      <c r="G1074" s="159" t="s">
        <v>734</v>
      </c>
      <c r="H1074" s="151">
        <f t="shared" si="34"/>
        <v>2</v>
      </c>
      <c r="I1074" s="162" t="s">
        <v>1608</v>
      </c>
      <c r="J1074" s="159" t="s">
        <v>1621</v>
      </c>
      <c r="K1074" s="151" t="str">
        <f t="shared" si="35"/>
        <v>MDG003Crisis related fatalities</v>
      </c>
      <c r="L1074" s="163">
        <v>43508</v>
      </c>
    </row>
    <row r="1075" spans="1:12" ht="15.6" thickTop="1" thickBot="1" x14ac:dyDescent="0.35">
      <c r="A1075" s="156" t="s">
        <v>1306</v>
      </c>
      <c r="B1075" s="157" t="str">
        <f>VLOOKUP(A1075,Lists!A:B,2,FALSE)</f>
        <v>MDG003</v>
      </c>
      <c r="C1075" s="157" t="str">
        <f>VLOOKUP(A1075,Lists!A:D,4,FALSE)</f>
        <v>MDG</v>
      </c>
      <c r="D1075" s="157" t="s">
        <v>459</v>
      </c>
      <c r="E1075" s="157" t="s">
        <v>445</v>
      </c>
      <c r="F1075" s="157"/>
      <c r="G1075" s="157"/>
      <c r="H1075" s="151" t="b">
        <f t="shared" si="34"/>
        <v>0</v>
      </c>
      <c r="I1075" s="161"/>
      <c r="J1075" s="157" t="s">
        <v>1619</v>
      </c>
      <c r="K1075" s="151" t="str">
        <f t="shared" si="35"/>
        <v>MDG003Building partially damaged</v>
      </c>
      <c r="L1075" s="165">
        <v>43508</v>
      </c>
    </row>
    <row r="1076" spans="1:12" ht="15.6" thickTop="1" thickBot="1" x14ac:dyDescent="0.35">
      <c r="A1076" s="158" t="s">
        <v>1306</v>
      </c>
      <c r="B1076" s="159" t="str">
        <f>VLOOKUP(A1076,Lists!A:B,2,FALSE)</f>
        <v>MDG003</v>
      </c>
      <c r="C1076" s="159" t="str">
        <f>VLOOKUP(A1076,Lists!A:D,4,FALSE)</f>
        <v>MDG</v>
      </c>
      <c r="D1076" s="159" t="s">
        <v>460</v>
      </c>
      <c r="E1076" s="159" t="s">
        <v>445</v>
      </c>
      <c r="F1076" s="159"/>
      <c r="G1076" s="159"/>
      <c r="H1076" s="151" t="b">
        <f t="shared" si="34"/>
        <v>0</v>
      </c>
      <c r="I1076" s="162"/>
      <c r="J1076" s="159" t="s">
        <v>1619</v>
      </c>
      <c r="K1076" s="151" t="str">
        <f t="shared" si="35"/>
        <v>MDG003Building totally damaged</v>
      </c>
      <c r="L1076" s="163">
        <v>43508</v>
      </c>
    </row>
    <row r="1077" spans="1:12" ht="15.6" thickTop="1" thickBot="1" x14ac:dyDescent="0.35">
      <c r="A1077" s="156" t="s">
        <v>1306</v>
      </c>
      <c r="B1077" s="157" t="str">
        <f>VLOOKUP(A1077,Lists!A:B,2,FALSE)</f>
        <v>MDG003</v>
      </c>
      <c r="C1077" s="157" t="str">
        <f>VLOOKUP(A1077,Lists!A:D,4,FALSE)</f>
        <v>MDG</v>
      </c>
      <c r="D1077" s="157" t="s">
        <v>745</v>
      </c>
      <c r="E1077" s="157" t="s">
        <v>445</v>
      </c>
      <c r="F1077" s="157"/>
      <c r="G1077" s="157"/>
      <c r="H1077" s="151" t="b">
        <f t="shared" si="34"/>
        <v>0</v>
      </c>
      <c r="I1077" s="161"/>
      <c r="J1077" s="157" t="s">
        <v>1619</v>
      </c>
      <c r="K1077" s="151" t="str">
        <f t="shared" si="35"/>
        <v>MDG003Economic Losses</v>
      </c>
      <c r="L1077" s="165">
        <v>43508</v>
      </c>
    </row>
    <row r="1078" spans="1:12" ht="15.6" thickTop="1" thickBot="1" x14ac:dyDescent="0.35">
      <c r="A1078" s="158" t="s">
        <v>1306</v>
      </c>
      <c r="B1078" s="159" t="str">
        <f>VLOOKUP(A1078,Lists!A:B,2,FALSE)</f>
        <v>MDG003</v>
      </c>
      <c r="C1078" s="159" t="str">
        <f>VLOOKUP(A1078,Lists!A:D,4,FALSE)</f>
        <v>MDG</v>
      </c>
      <c r="D1078" s="159" t="s">
        <v>755</v>
      </c>
      <c r="E1078" s="159">
        <v>4250000</v>
      </c>
      <c r="F1078" s="159" t="s">
        <v>1599</v>
      </c>
      <c r="G1078" s="159" t="s">
        <v>734</v>
      </c>
      <c r="H1078" s="151">
        <f t="shared" si="34"/>
        <v>2</v>
      </c>
      <c r="I1078" s="162" t="s">
        <v>1611</v>
      </c>
      <c r="J1078" s="159"/>
      <c r="K1078" s="151" t="str">
        <f t="shared" si="35"/>
        <v>MDG003People in Need</v>
      </c>
      <c r="L1078" s="163">
        <v>43508</v>
      </c>
    </row>
    <row r="1079" spans="1:12" ht="15.6" thickTop="1" thickBot="1" x14ac:dyDescent="0.35">
      <c r="A1079" s="156" t="s">
        <v>1306</v>
      </c>
      <c r="B1079" s="157" t="str">
        <f>VLOOKUP(A1079,Lists!A:B,2,FALSE)</f>
        <v>MDG003</v>
      </c>
      <c r="C1079" s="157" t="str">
        <f>VLOOKUP(A1079,Lists!A:D,4,FALSE)</f>
        <v>MDG</v>
      </c>
      <c r="D1079" s="157" t="s">
        <v>761</v>
      </c>
      <c r="E1079" s="157">
        <v>4250000</v>
      </c>
      <c r="F1079" s="157" t="s">
        <v>1599</v>
      </c>
      <c r="G1079" s="157" t="s">
        <v>734</v>
      </c>
      <c r="H1079" s="151">
        <f t="shared" si="34"/>
        <v>2</v>
      </c>
      <c r="I1079" s="161" t="s">
        <v>1611</v>
      </c>
      <c r="J1079" s="157"/>
      <c r="K1079" s="151" t="str">
        <f t="shared" si="35"/>
        <v>MDG003People facing minimal humanitarian needs (level 1)</v>
      </c>
      <c r="L1079" s="165">
        <v>43508</v>
      </c>
    </row>
    <row r="1080" spans="1:12" ht="15.6" thickTop="1" thickBot="1" x14ac:dyDescent="0.35">
      <c r="A1080" s="158" t="s">
        <v>1306</v>
      </c>
      <c r="B1080" s="159" t="str">
        <f>VLOOKUP(A1080,Lists!A:B,2,FALSE)</f>
        <v>MDG003</v>
      </c>
      <c r="C1080" s="159" t="str">
        <f>VLOOKUP(A1080,Lists!A:D,4,FALSE)</f>
        <v>MDG</v>
      </c>
      <c r="D1080" s="159" t="s">
        <v>760</v>
      </c>
      <c r="E1080" s="159">
        <v>46126</v>
      </c>
      <c r="F1080" s="159" t="s">
        <v>1599</v>
      </c>
      <c r="G1080" s="159" t="s">
        <v>734</v>
      </c>
      <c r="H1080" s="151">
        <f t="shared" si="34"/>
        <v>2</v>
      </c>
      <c r="I1080" s="162" t="s">
        <v>1608</v>
      </c>
      <c r="J1080" s="159"/>
      <c r="K1080" s="151" t="str">
        <f t="shared" si="35"/>
        <v>MDG003People facing stressed humanitarian needs (level 2)</v>
      </c>
      <c r="L1080" s="163">
        <v>43508</v>
      </c>
    </row>
    <row r="1081" spans="1:12" ht="15.6" thickTop="1" thickBot="1" x14ac:dyDescent="0.35">
      <c r="A1081" s="156" t="s">
        <v>1306</v>
      </c>
      <c r="B1081" s="157" t="str">
        <f>VLOOKUP(A1081,Lists!A:B,2,FALSE)</f>
        <v>MDG003</v>
      </c>
      <c r="C1081" s="157" t="str">
        <f>VLOOKUP(A1081,Lists!A:D,4,FALSE)</f>
        <v>MDG</v>
      </c>
      <c r="D1081" s="157" t="s">
        <v>763</v>
      </c>
      <c r="E1081" s="157">
        <v>7333</v>
      </c>
      <c r="F1081" s="157" t="s">
        <v>1599</v>
      </c>
      <c r="G1081" s="157" t="s">
        <v>734</v>
      </c>
      <c r="H1081" s="151">
        <f t="shared" si="34"/>
        <v>2</v>
      </c>
      <c r="I1081" s="161" t="s">
        <v>1608</v>
      </c>
      <c r="J1081" s="157"/>
      <c r="K1081" s="151" t="str">
        <f t="shared" si="35"/>
        <v>MDG003People  facing moderate humanitarian needs (level 3)</v>
      </c>
      <c r="L1081" s="165">
        <v>43508</v>
      </c>
    </row>
    <row r="1082" spans="1:12" ht="15.6" thickTop="1" thickBot="1" x14ac:dyDescent="0.35">
      <c r="A1082" s="158" t="s">
        <v>1306</v>
      </c>
      <c r="B1082" s="159" t="str">
        <f>VLOOKUP(A1082,Lists!A:B,2,FALSE)</f>
        <v>MDG003</v>
      </c>
      <c r="C1082" s="159" t="str">
        <f>VLOOKUP(A1082,Lists!A:D,4,FALSE)</f>
        <v>MDG</v>
      </c>
      <c r="D1082" s="159" t="s">
        <v>765</v>
      </c>
      <c r="E1082" s="159">
        <v>0</v>
      </c>
      <c r="F1082" s="159"/>
      <c r="G1082" s="159" t="s">
        <v>734</v>
      </c>
      <c r="H1082" s="151">
        <f t="shared" si="34"/>
        <v>2</v>
      </c>
      <c r="I1082" s="162"/>
      <c r="J1082" s="159"/>
      <c r="K1082" s="151" t="str">
        <f t="shared" si="35"/>
        <v>MDG003People facing severe humanitarian needs (level 4)</v>
      </c>
      <c r="L1082" s="163">
        <v>43508</v>
      </c>
    </row>
    <row r="1083" spans="1:12" ht="15.6" thickTop="1" thickBot="1" x14ac:dyDescent="0.35">
      <c r="A1083" s="156" t="s">
        <v>1306</v>
      </c>
      <c r="B1083" s="157" t="str">
        <f>VLOOKUP(A1083,Lists!A:B,2,FALSE)</f>
        <v>MDG003</v>
      </c>
      <c r="C1083" s="157" t="str">
        <f>VLOOKUP(A1083,Lists!A:D,4,FALSE)</f>
        <v>MDG</v>
      </c>
      <c r="D1083" s="157" t="s">
        <v>766</v>
      </c>
      <c r="E1083" s="157">
        <v>0</v>
      </c>
      <c r="F1083" s="157"/>
      <c r="G1083" s="157" t="s">
        <v>734</v>
      </c>
      <c r="H1083" s="151">
        <f t="shared" si="34"/>
        <v>2</v>
      </c>
      <c r="I1083" s="161"/>
      <c r="J1083" s="157"/>
      <c r="K1083" s="151" t="str">
        <f t="shared" si="35"/>
        <v>MDG003People facing extreme humanitarian needs (level 5)</v>
      </c>
      <c r="L1083" s="165">
        <v>43508</v>
      </c>
    </row>
    <row r="1084" spans="1:12" ht="15.6" thickTop="1" thickBot="1" x14ac:dyDescent="0.35">
      <c r="A1084" s="158" t="s">
        <v>1306</v>
      </c>
      <c r="B1084" s="159" t="str">
        <f>VLOOKUP(A1084,Lists!A:B,2,FALSE)</f>
        <v>MDG003</v>
      </c>
      <c r="C1084" s="159" t="str">
        <f>VLOOKUP(A1084,Lists!A:D,4,FALSE)</f>
        <v>MDG</v>
      </c>
      <c r="D1084" s="159" t="s">
        <v>768</v>
      </c>
      <c r="E1084" s="159">
        <v>312</v>
      </c>
      <c r="F1084" s="159" t="s">
        <v>1599</v>
      </c>
      <c r="G1084" s="159" t="s">
        <v>734</v>
      </c>
      <c r="H1084" s="151">
        <f t="shared" si="34"/>
        <v>2</v>
      </c>
      <c r="I1084" s="162" t="s">
        <v>1608</v>
      </c>
      <c r="J1084" s="159" t="s">
        <v>1621</v>
      </c>
      <c r="K1084" s="151" t="str">
        <f t="shared" si="35"/>
        <v>MDG003People killed in all crises</v>
      </c>
      <c r="L1084" s="163">
        <v>43508</v>
      </c>
    </row>
    <row r="1085" spans="1:12" ht="15.6" thickTop="1" thickBot="1" x14ac:dyDescent="0.35">
      <c r="A1085" s="156" t="s">
        <v>1306</v>
      </c>
      <c r="B1085" s="157" t="str">
        <f>VLOOKUP(A1085,Lists!A:B,2,FALSE)</f>
        <v>MDG003</v>
      </c>
      <c r="C1085" s="157" t="str">
        <f>VLOOKUP(A1085,Lists!A:D,4,FALSE)</f>
        <v>MDG</v>
      </c>
      <c r="D1085" s="157" t="s">
        <v>680</v>
      </c>
      <c r="E1085" s="157">
        <v>1</v>
      </c>
      <c r="F1085" s="157"/>
      <c r="G1085" s="157" t="s">
        <v>734</v>
      </c>
      <c r="H1085" s="151">
        <f t="shared" si="34"/>
        <v>2</v>
      </c>
      <c r="I1085" s="161"/>
      <c r="J1085" s="157" t="s">
        <v>1628</v>
      </c>
      <c r="K1085" s="151" t="str">
        <f t="shared" si="35"/>
        <v>MDG003Crisis affected groups</v>
      </c>
      <c r="L1085" s="165">
        <v>43508</v>
      </c>
    </row>
    <row r="1086" spans="1:12" ht="15.6" thickTop="1" thickBot="1" x14ac:dyDescent="0.35">
      <c r="A1086" s="158" t="s">
        <v>1306</v>
      </c>
      <c r="B1086" s="159" t="str">
        <f>VLOOKUP(A1086,Lists!A:B,2,FALSE)</f>
        <v>MDG003</v>
      </c>
      <c r="C1086" s="159" t="str">
        <f>VLOOKUP(A1086,Lists!A:D,4,FALSE)</f>
        <v>MDG</v>
      </c>
      <c r="D1086" s="159" t="s">
        <v>683</v>
      </c>
      <c r="E1086" s="159" t="s">
        <v>445</v>
      </c>
      <c r="F1086" s="159"/>
      <c r="G1086" s="159"/>
      <c r="H1086" s="151" t="b">
        <f t="shared" si="34"/>
        <v>0</v>
      </c>
      <c r="I1086" s="162"/>
      <c r="J1086" s="159" t="s">
        <v>1619</v>
      </c>
      <c r="K1086" s="151" t="str">
        <f t="shared" si="35"/>
        <v>MDG003People facing limited access constraints</v>
      </c>
      <c r="L1086" s="163">
        <v>43508</v>
      </c>
    </row>
    <row r="1087" spans="1:12" ht="15.6" thickTop="1" thickBot="1" x14ac:dyDescent="0.35">
      <c r="A1087" s="156" t="s">
        <v>1306</v>
      </c>
      <c r="B1087" s="157" t="str">
        <f>VLOOKUP(A1087,Lists!A:B,2,FALSE)</f>
        <v>MDG003</v>
      </c>
      <c r="C1087" s="157" t="str">
        <f>VLOOKUP(A1087,Lists!A:D,4,FALSE)</f>
        <v>MDG</v>
      </c>
      <c r="D1087" s="157" t="s">
        <v>684</v>
      </c>
      <c r="E1087" s="157" t="s">
        <v>445</v>
      </c>
      <c r="F1087" s="157"/>
      <c r="G1087" s="157"/>
      <c r="H1087" s="151" t="b">
        <f t="shared" si="34"/>
        <v>0</v>
      </c>
      <c r="I1087" s="161"/>
      <c r="J1087" s="157" t="s">
        <v>1619</v>
      </c>
      <c r="K1087" s="151" t="str">
        <f t="shared" si="35"/>
        <v>MDG003People facing restricted access constraints</v>
      </c>
      <c r="L1087" s="165">
        <v>43508</v>
      </c>
    </row>
    <row r="1088" spans="1:12" ht="15.6" thickTop="1" thickBot="1" x14ac:dyDescent="0.35">
      <c r="A1088" s="158" t="s">
        <v>1306</v>
      </c>
      <c r="B1088" s="159" t="str">
        <f>VLOOKUP(A1088,Lists!A:B,2,FALSE)</f>
        <v>MDG003</v>
      </c>
      <c r="C1088" s="159" t="str">
        <f>VLOOKUP(A1088,Lists!A:D,4,FALSE)</f>
        <v>MDG</v>
      </c>
      <c r="D1088" s="159" t="s">
        <v>637</v>
      </c>
      <c r="E1088" s="159" t="s">
        <v>445</v>
      </c>
      <c r="F1088" s="159"/>
      <c r="G1088" s="159"/>
      <c r="H1088" s="151" t="b">
        <f t="shared" si="34"/>
        <v>0</v>
      </c>
      <c r="I1088" s="162"/>
      <c r="J1088" s="159" t="s">
        <v>1619</v>
      </c>
      <c r="K1088" s="151" t="str">
        <f t="shared" si="35"/>
        <v>MDG003Impediments to entry into country (bureaucratic and administrative)</v>
      </c>
      <c r="L1088" s="163">
        <v>43508</v>
      </c>
    </row>
    <row r="1089" spans="1:12" ht="15.6" thickTop="1" thickBot="1" x14ac:dyDescent="0.35">
      <c r="A1089" s="156" t="s">
        <v>1306</v>
      </c>
      <c r="B1089" s="157" t="str">
        <f>VLOOKUP(A1089,Lists!A:B,2,FALSE)</f>
        <v>MDG003</v>
      </c>
      <c r="C1089" s="157" t="str">
        <f>VLOOKUP(A1089,Lists!A:D,4,FALSE)</f>
        <v>MDG</v>
      </c>
      <c r="D1089" s="157" t="s">
        <v>638</v>
      </c>
      <c r="E1089" s="157" t="s">
        <v>445</v>
      </c>
      <c r="F1089" s="157"/>
      <c r="G1089" s="157"/>
      <c r="H1089" s="151" t="b">
        <f t="shared" si="34"/>
        <v>0</v>
      </c>
      <c r="I1089" s="161"/>
      <c r="J1089" s="157" t="s">
        <v>1619</v>
      </c>
      <c r="K1089" s="151" t="str">
        <f t="shared" si="35"/>
        <v>MDG003Restriction of movement (impediments to freedom of movement and/or administrative restrictions)</v>
      </c>
      <c r="L1089" s="165">
        <v>43508</v>
      </c>
    </row>
    <row r="1090" spans="1:12" ht="15.6" thickTop="1" thickBot="1" x14ac:dyDescent="0.35">
      <c r="A1090" s="158" t="s">
        <v>1306</v>
      </c>
      <c r="B1090" s="159" t="str">
        <f>VLOOKUP(A1090,Lists!A:B,2,FALSE)</f>
        <v>MDG003</v>
      </c>
      <c r="C1090" s="159" t="str">
        <f>VLOOKUP(A1090,Lists!A:D,4,FALSE)</f>
        <v>MDG</v>
      </c>
      <c r="D1090" s="159" t="s">
        <v>639</v>
      </c>
      <c r="E1090" s="159" t="s">
        <v>445</v>
      </c>
      <c r="F1090" s="159"/>
      <c r="G1090" s="159"/>
      <c r="H1090" s="151" t="b">
        <f t="shared" si="34"/>
        <v>0</v>
      </c>
      <c r="I1090" s="162"/>
      <c r="J1090" s="159" t="s">
        <v>1619</v>
      </c>
      <c r="K1090" s="151" t="str">
        <f t="shared" si="35"/>
        <v>MDG003Interference into implementation of humanitarian activities</v>
      </c>
      <c r="L1090" s="163">
        <v>43508</v>
      </c>
    </row>
    <row r="1091" spans="1:12" ht="15.6" thickTop="1" thickBot="1" x14ac:dyDescent="0.35">
      <c r="A1091" s="156" t="s">
        <v>1306</v>
      </c>
      <c r="B1091" s="157" t="str">
        <f>VLOOKUP(A1091,Lists!A:B,2,FALSE)</f>
        <v>MDG003</v>
      </c>
      <c r="C1091" s="157" t="str">
        <f>VLOOKUP(A1091,Lists!A:D,4,FALSE)</f>
        <v>MDG</v>
      </c>
      <c r="D1091" s="157" t="s">
        <v>640</v>
      </c>
      <c r="E1091" s="157" t="s">
        <v>445</v>
      </c>
      <c r="F1091" s="157"/>
      <c r="G1091" s="157"/>
      <c r="H1091" s="151" t="b">
        <f t="shared" si="34"/>
        <v>0</v>
      </c>
      <c r="I1091" s="161"/>
      <c r="J1091" s="157" t="s">
        <v>1619</v>
      </c>
      <c r="K1091" s="151" t="str">
        <f t="shared" si="35"/>
        <v>MDG003Violence against personnel, facilities and assets</v>
      </c>
      <c r="L1091" s="165">
        <v>43508</v>
      </c>
    </row>
    <row r="1092" spans="1:12" ht="15.6" thickTop="1" thickBot="1" x14ac:dyDescent="0.35">
      <c r="A1092" s="158" t="s">
        <v>1306</v>
      </c>
      <c r="B1092" s="159" t="str">
        <f>VLOOKUP(A1092,Lists!A:B,2,FALSE)</f>
        <v>MDG003</v>
      </c>
      <c r="C1092" s="159" t="str">
        <f>VLOOKUP(A1092,Lists!A:D,4,FALSE)</f>
        <v>MDG</v>
      </c>
      <c r="D1092" s="159" t="s">
        <v>641</v>
      </c>
      <c r="E1092" s="159" t="s">
        <v>445</v>
      </c>
      <c r="F1092" s="159"/>
      <c r="G1092" s="159"/>
      <c r="H1092" s="151" t="b">
        <f t="shared" si="34"/>
        <v>0</v>
      </c>
      <c r="I1092" s="162"/>
      <c r="J1092" s="159" t="s">
        <v>1619</v>
      </c>
      <c r="K1092" s="151" t="str">
        <f t="shared" si="35"/>
        <v>MDG003Denial of existence of humanitarian needs or entitlements to assistance</v>
      </c>
      <c r="L1092" s="163">
        <v>43508</v>
      </c>
    </row>
    <row r="1093" spans="1:12" ht="15.6" thickTop="1" thickBot="1" x14ac:dyDescent="0.35">
      <c r="A1093" s="156" t="s">
        <v>1306</v>
      </c>
      <c r="B1093" s="157" t="str">
        <f>VLOOKUP(A1093,Lists!A:B,2,FALSE)</f>
        <v>MDG003</v>
      </c>
      <c r="C1093" s="157" t="str">
        <f>VLOOKUP(A1093,Lists!A:D,4,FALSE)</f>
        <v>MDG</v>
      </c>
      <c r="D1093" s="157" t="s">
        <v>642</v>
      </c>
      <c r="E1093" s="157" t="s">
        <v>445</v>
      </c>
      <c r="F1093" s="157"/>
      <c r="G1093" s="157"/>
      <c r="H1093" s="151" t="b">
        <f t="shared" si="34"/>
        <v>0</v>
      </c>
      <c r="I1093" s="161"/>
      <c r="J1093" s="157" t="s">
        <v>1619</v>
      </c>
      <c r="K1093" s="151" t="str">
        <f t="shared" si="35"/>
        <v>MDG003Restriction and obstruction of access to services and assistance</v>
      </c>
      <c r="L1093" s="165">
        <v>43508</v>
      </c>
    </row>
    <row r="1094" spans="1:12" ht="15.6" thickTop="1" thickBot="1" x14ac:dyDescent="0.35">
      <c r="A1094" s="158" t="s">
        <v>1306</v>
      </c>
      <c r="B1094" s="159" t="str">
        <f>VLOOKUP(A1094,Lists!A:B,2,FALSE)</f>
        <v>MDG003</v>
      </c>
      <c r="C1094" s="159" t="str">
        <f>VLOOKUP(A1094,Lists!A:D,4,FALSE)</f>
        <v>MDG</v>
      </c>
      <c r="D1094" s="159" t="s">
        <v>643</v>
      </c>
      <c r="E1094" s="159" t="s">
        <v>445</v>
      </c>
      <c r="F1094" s="159"/>
      <c r="G1094" s="159"/>
      <c r="H1094" s="151" t="b">
        <f t="shared" si="34"/>
        <v>0</v>
      </c>
      <c r="I1094" s="162"/>
      <c r="J1094" s="159" t="s">
        <v>1619</v>
      </c>
      <c r="K1094" s="151" t="str">
        <f t="shared" si="35"/>
        <v>MDG003Ongoing insecurity/hostilities affecting humanitarian assistance</v>
      </c>
      <c r="L1094" s="163">
        <v>43508</v>
      </c>
    </row>
    <row r="1095" spans="1:12" ht="15.6" thickTop="1" thickBot="1" x14ac:dyDescent="0.35">
      <c r="A1095" s="156" t="s">
        <v>1306</v>
      </c>
      <c r="B1095" s="157" t="str">
        <f>VLOOKUP(A1095,Lists!A:B,2,FALSE)</f>
        <v>MDG003</v>
      </c>
      <c r="C1095" s="157" t="str">
        <f>VLOOKUP(A1095,Lists!A:D,4,FALSE)</f>
        <v>MDG</v>
      </c>
      <c r="D1095" s="157" t="s">
        <v>644</v>
      </c>
      <c r="E1095" s="157" t="s">
        <v>445</v>
      </c>
      <c r="F1095" s="157"/>
      <c r="G1095" s="157"/>
      <c r="H1095" s="151" t="b">
        <f t="shared" si="34"/>
        <v>0</v>
      </c>
      <c r="I1095" s="161"/>
      <c r="J1095" s="157" t="s">
        <v>1619</v>
      </c>
      <c r="K1095" s="151" t="str">
        <f t="shared" si="35"/>
        <v xml:space="preserve">MDG003Presence of mines and improvised explosive devices </v>
      </c>
      <c r="L1095" s="165">
        <v>43508</v>
      </c>
    </row>
    <row r="1096" spans="1:12" ht="15.6" thickTop="1" thickBot="1" x14ac:dyDescent="0.35">
      <c r="A1096" s="158" t="s">
        <v>1306</v>
      </c>
      <c r="B1096" s="159" t="str">
        <f>VLOOKUP(A1096,Lists!A:B,2,FALSE)</f>
        <v>MDG003</v>
      </c>
      <c r="C1096" s="159" t="str">
        <f>VLOOKUP(A1096,Lists!A:D,4,FALSE)</f>
        <v>MDG</v>
      </c>
      <c r="D1096" s="159" t="s">
        <v>645</v>
      </c>
      <c r="E1096" s="159" t="s">
        <v>445</v>
      </c>
      <c r="F1096" s="159"/>
      <c r="G1096" s="159"/>
      <c r="H1096" s="151" t="b">
        <f t="shared" si="34"/>
        <v>0</v>
      </c>
      <c r="I1096" s="162"/>
      <c r="J1096" s="159" t="s">
        <v>1619</v>
      </c>
      <c r="K1096" s="151" t="str">
        <f t="shared" si="35"/>
        <v>MDG003Physical constraints in the environment (obstacles related to terrain, climate, lack of infrastructure, etc.)</v>
      </c>
      <c r="L1096" s="163">
        <v>43508</v>
      </c>
    </row>
    <row r="1097" spans="1:12" ht="15.6" thickTop="1" thickBot="1" x14ac:dyDescent="0.35">
      <c r="A1097" s="156" t="s">
        <v>144</v>
      </c>
      <c r="B1097" s="157" t="str">
        <f>VLOOKUP(A1097,Lists!A:B,2,FALSE)</f>
        <v>IDN001</v>
      </c>
      <c r="C1097" s="157" t="str">
        <f>VLOOKUP(A1097,Lists!A:D,4,FALSE)</f>
        <v>IDN</v>
      </c>
      <c r="D1097" s="157" t="s">
        <v>785</v>
      </c>
      <c r="E1097" s="157">
        <v>237654800</v>
      </c>
      <c r="F1097" s="157" t="s">
        <v>1634</v>
      </c>
      <c r="G1097" s="157" t="s">
        <v>733</v>
      </c>
      <c r="H1097" s="151">
        <f t="shared" si="34"/>
        <v>3</v>
      </c>
      <c r="I1097" s="161" t="s">
        <v>1635</v>
      </c>
      <c r="J1097" s="157" t="s">
        <v>1636</v>
      </c>
      <c r="K1097" s="151" t="str">
        <f t="shared" si="35"/>
        <v>IDN001Total population in country</v>
      </c>
      <c r="L1097" s="165">
        <v>43508</v>
      </c>
    </row>
    <row r="1098" spans="1:12" ht="15.6" thickTop="1" thickBot="1" x14ac:dyDescent="0.35">
      <c r="A1098" s="158" t="s">
        <v>144</v>
      </c>
      <c r="B1098" s="159" t="str">
        <f>VLOOKUP(A1098,Lists!A:B,2,FALSE)</f>
        <v>IDN001</v>
      </c>
      <c r="C1098" s="159" t="str">
        <f>VLOOKUP(A1098,Lists!A:D,4,FALSE)</f>
        <v>IDN</v>
      </c>
      <c r="D1098" s="159" t="s">
        <v>455</v>
      </c>
      <c r="E1098" s="159">
        <v>208964</v>
      </c>
      <c r="F1098" s="159" t="s">
        <v>1638</v>
      </c>
      <c r="G1098" s="159" t="s">
        <v>733</v>
      </c>
      <c r="H1098" s="151">
        <f t="shared" si="34"/>
        <v>3</v>
      </c>
      <c r="I1098" s="162"/>
      <c r="J1098" s="159" t="s">
        <v>1637</v>
      </c>
      <c r="K1098" s="151" t="str">
        <f t="shared" si="35"/>
        <v>IDN001Landmass affected by disaster</v>
      </c>
      <c r="L1098" s="163">
        <v>43508</v>
      </c>
    </row>
    <row r="1099" spans="1:12" ht="15.6" thickTop="1" thickBot="1" x14ac:dyDescent="0.35">
      <c r="A1099" s="156" t="s">
        <v>144</v>
      </c>
      <c r="B1099" s="157" t="str">
        <f>VLOOKUP(A1099,Lists!A:B,2,FALSE)</f>
        <v>IDN001</v>
      </c>
      <c r="C1099" s="157" t="str">
        <f>VLOOKUP(A1099,Lists!A:D,4,FALSE)</f>
        <v>IDN</v>
      </c>
      <c r="D1099" s="157" t="s">
        <v>740</v>
      </c>
      <c r="E1099" s="157">
        <v>57639000</v>
      </c>
      <c r="F1099" s="157" t="s">
        <v>1639</v>
      </c>
      <c r="G1099" s="157" t="s">
        <v>734</v>
      </c>
      <c r="H1099" s="151">
        <f t="shared" si="34"/>
        <v>2</v>
      </c>
      <c r="I1099" s="161" t="s">
        <v>1635</v>
      </c>
      <c r="J1099" s="157" t="s">
        <v>1640</v>
      </c>
      <c r="K1099" s="151" t="str">
        <f t="shared" si="35"/>
        <v>IDN001People exposed</v>
      </c>
      <c r="L1099" s="165">
        <v>43508</v>
      </c>
    </row>
    <row r="1100" spans="1:12" ht="15.6" thickTop="1" thickBot="1" x14ac:dyDescent="0.35">
      <c r="A1100" s="158" t="s">
        <v>144</v>
      </c>
      <c r="B1100" s="159" t="str">
        <f>VLOOKUP(A1100,Lists!A:B,2,FALSE)</f>
        <v>IDN001</v>
      </c>
      <c r="C1100" s="159" t="str">
        <f>VLOOKUP(A1100,Lists!A:D,4,FALSE)</f>
        <v>IDN</v>
      </c>
      <c r="D1100" s="159" t="s">
        <v>742</v>
      </c>
      <c r="E1100" s="159">
        <v>1467000</v>
      </c>
      <c r="F1100" s="159" t="s">
        <v>1641</v>
      </c>
      <c r="G1100" s="159" t="s">
        <v>734</v>
      </c>
      <c r="H1100" s="151">
        <f t="shared" si="34"/>
        <v>2</v>
      </c>
      <c r="I1100" s="162" t="s">
        <v>1642</v>
      </c>
      <c r="J1100" s="159" t="s">
        <v>1643</v>
      </c>
      <c r="K1100" s="151" t="str">
        <f t="shared" si="35"/>
        <v>IDN001People affected by the crisis</v>
      </c>
      <c r="L1100" s="163">
        <v>43508</v>
      </c>
    </row>
    <row r="1101" spans="1:12" ht="15.6" thickTop="1" thickBot="1" x14ac:dyDescent="0.35">
      <c r="A1101" s="156" t="s">
        <v>144</v>
      </c>
      <c r="B1101" s="157" t="str">
        <f>VLOOKUP(A1101,Lists!A:B,2,FALSE)</f>
        <v>IDN001</v>
      </c>
      <c r="C1101" s="157" t="str">
        <f>VLOOKUP(A1101,Lists!A:D,4,FALSE)</f>
        <v>IDN</v>
      </c>
      <c r="D1101" s="157" t="s">
        <v>470</v>
      </c>
      <c r="E1101" s="157">
        <v>604000</v>
      </c>
      <c r="F1101" s="157" t="s">
        <v>1644</v>
      </c>
      <c r="G1101" s="157" t="s">
        <v>734</v>
      </c>
      <c r="H1101" s="151">
        <f t="shared" si="34"/>
        <v>2</v>
      </c>
      <c r="I1101" s="161" t="s">
        <v>1645</v>
      </c>
      <c r="J1101" s="157" t="s">
        <v>1646</v>
      </c>
      <c r="K1101" s="151" t="str">
        <f t="shared" si="35"/>
        <v>IDN001Total # of crisis related displaced people</v>
      </c>
      <c r="L1101" s="165">
        <v>43508</v>
      </c>
    </row>
    <row r="1102" spans="1:12" ht="15.6" thickTop="1" thickBot="1" x14ac:dyDescent="0.35">
      <c r="A1102" s="158" t="s">
        <v>144</v>
      </c>
      <c r="B1102" s="159" t="str">
        <f>VLOOKUP(A1102,Lists!A:B,2,FALSE)</f>
        <v>IDN001</v>
      </c>
      <c r="C1102" s="159" t="str">
        <f>VLOOKUP(A1102,Lists!A:D,4,FALSE)</f>
        <v>IDN</v>
      </c>
      <c r="D1102" s="159" t="s">
        <v>743</v>
      </c>
      <c r="E1102" s="159">
        <v>19000</v>
      </c>
      <c r="F1102" s="159" t="s">
        <v>1648</v>
      </c>
      <c r="G1102" s="159" t="s">
        <v>734</v>
      </c>
      <c r="H1102" s="151">
        <f t="shared" si="34"/>
        <v>2</v>
      </c>
      <c r="I1102" s="162" t="s">
        <v>1649</v>
      </c>
      <c r="J1102" s="159" t="s">
        <v>1650</v>
      </c>
      <c r="K1102" s="151" t="str">
        <f t="shared" si="35"/>
        <v>IDN001Crisis related Injuries</v>
      </c>
      <c r="L1102" s="163">
        <v>43508</v>
      </c>
    </row>
    <row r="1103" spans="1:12" ht="15.6" thickTop="1" thickBot="1" x14ac:dyDescent="0.35">
      <c r="A1103" s="156" t="s">
        <v>144</v>
      </c>
      <c r="B1103" s="157" t="str">
        <f>VLOOKUP(A1103,Lists!A:B,2,FALSE)</f>
        <v>IDN001</v>
      </c>
      <c r="C1103" s="157" t="str">
        <f>VLOOKUP(A1103,Lists!A:D,4,FALSE)</f>
        <v>IDN</v>
      </c>
      <c r="D1103" s="157" t="s">
        <v>661</v>
      </c>
      <c r="E1103" s="157" t="s">
        <v>445</v>
      </c>
      <c r="F1103" s="157"/>
      <c r="G1103" s="157" t="s">
        <v>734</v>
      </c>
      <c r="H1103" s="151">
        <f t="shared" si="34"/>
        <v>2</v>
      </c>
      <c r="I1103" s="161"/>
      <c r="J1103" s="157" t="s">
        <v>1647</v>
      </c>
      <c r="K1103" s="151" t="str">
        <f t="shared" si="35"/>
        <v>IDN001Total # of illness cases reported</v>
      </c>
      <c r="L1103" s="165">
        <v>43508</v>
      </c>
    </row>
    <row r="1104" spans="1:12" ht="15.6" thickTop="1" thickBot="1" x14ac:dyDescent="0.35">
      <c r="A1104" s="158" t="s">
        <v>144</v>
      </c>
      <c r="B1104" s="159" t="str">
        <f>VLOOKUP(A1104,Lists!A:B,2,FALSE)</f>
        <v>IDN001</v>
      </c>
      <c r="C1104" s="159" t="str">
        <f>VLOOKUP(A1104,Lists!A:D,4,FALSE)</f>
        <v>IDN</v>
      </c>
      <c r="D1104" s="159" t="s">
        <v>663</v>
      </c>
      <c r="E1104" s="159">
        <v>5280</v>
      </c>
      <c r="F1104" s="159" t="s">
        <v>1651</v>
      </c>
      <c r="G1104" s="159" t="s">
        <v>734</v>
      </c>
      <c r="H1104" s="151">
        <f t="shared" si="34"/>
        <v>2</v>
      </c>
      <c r="I1104" s="162" t="s">
        <v>1668</v>
      </c>
      <c r="J1104" s="159" t="s">
        <v>1652</v>
      </c>
      <c r="K1104" s="151" t="str">
        <f t="shared" si="35"/>
        <v>IDN001Crisis related fatalities</v>
      </c>
      <c r="L1104" s="163">
        <v>43508</v>
      </c>
    </row>
    <row r="1105" spans="1:12" ht="15.6" thickTop="1" thickBot="1" x14ac:dyDescent="0.35">
      <c r="A1105" s="156" t="s">
        <v>144</v>
      </c>
      <c r="B1105" s="157" t="str">
        <f>VLOOKUP(A1105,Lists!A:B,2,FALSE)</f>
        <v>IDN001</v>
      </c>
      <c r="C1105" s="157" t="str">
        <f>VLOOKUP(A1105,Lists!A:D,4,FALSE)</f>
        <v>IDN</v>
      </c>
      <c r="D1105" s="157" t="s">
        <v>459</v>
      </c>
      <c r="E1105" s="157">
        <v>199000</v>
      </c>
      <c r="F1105" s="157" t="s">
        <v>1653</v>
      </c>
      <c r="G1105" s="157" t="s">
        <v>734</v>
      </c>
      <c r="H1105" s="151">
        <f t="shared" si="34"/>
        <v>2</v>
      </c>
      <c r="I1105" s="161" t="s">
        <v>1654</v>
      </c>
      <c r="J1105" s="157" t="s">
        <v>1655</v>
      </c>
      <c r="K1105" s="151" t="str">
        <f t="shared" si="35"/>
        <v>IDN001Building partially damaged</v>
      </c>
      <c r="L1105" s="165">
        <v>43508</v>
      </c>
    </row>
    <row r="1106" spans="1:12" ht="15.6" thickTop="1" thickBot="1" x14ac:dyDescent="0.35">
      <c r="A1106" s="158" t="s">
        <v>144</v>
      </c>
      <c r="B1106" s="159" t="str">
        <f>VLOOKUP(A1106,Lists!A:B,2,FALSE)</f>
        <v>IDN001</v>
      </c>
      <c r="C1106" s="159" t="str">
        <f>VLOOKUP(A1106,Lists!A:D,4,FALSE)</f>
        <v>IDN</v>
      </c>
      <c r="D1106" s="159" t="s">
        <v>460</v>
      </c>
      <c r="E1106" s="159" t="s">
        <v>445</v>
      </c>
      <c r="F1106" s="159"/>
      <c r="G1106" s="159" t="s">
        <v>734</v>
      </c>
      <c r="H1106" s="151">
        <f t="shared" si="34"/>
        <v>2</v>
      </c>
      <c r="I1106" s="162"/>
      <c r="J1106" s="159"/>
      <c r="K1106" s="151" t="str">
        <f t="shared" si="35"/>
        <v>IDN001Building totally damaged</v>
      </c>
      <c r="L1106" s="163">
        <v>43508</v>
      </c>
    </row>
    <row r="1107" spans="1:12" ht="15.6" thickTop="1" thickBot="1" x14ac:dyDescent="0.35">
      <c r="A1107" s="156" t="s">
        <v>144</v>
      </c>
      <c r="B1107" s="157" t="str">
        <f>VLOOKUP(A1107,Lists!A:B,2,FALSE)</f>
        <v>IDN001</v>
      </c>
      <c r="C1107" s="157" t="str">
        <f>VLOOKUP(A1107,Lists!A:D,4,FALSE)</f>
        <v>IDN</v>
      </c>
      <c r="D1107" s="157" t="s">
        <v>745</v>
      </c>
      <c r="E1107" s="157" t="s">
        <v>445</v>
      </c>
      <c r="F1107" s="157" t="s">
        <v>1658</v>
      </c>
      <c r="G1107" s="157" t="s">
        <v>734</v>
      </c>
      <c r="H1107" s="151">
        <f t="shared" si="34"/>
        <v>2</v>
      </c>
      <c r="I1107" s="161" t="s">
        <v>1657</v>
      </c>
      <c r="J1107" s="157" t="s">
        <v>1656</v>
      </c>
      <c r="K1107" s="151" t="str">
        <f t="shared" si="35"/>
        <v>IDN001Economic Losses</v>
      </c>
      <c r="L1107" s="165">
        <v>43508</v>
      </c>
    </row>
    <row r="1108" spans="1:12" ht="15.6" thickTop="1" thickBot="1" x14ac:dyDescent="0.35">
      <c r="A1108" s="158" t="s">
        <v>144</v>
      </c>
      <c r="B1108" s="159" t="str">
        <f>VLOOKUP(A1108,Lists!A:B,2,FALSE)</f>
        <v>IDN001</v>
      </c>
      <c r="C1108" s="159" t="str">
        <f>VLOOKUP(A1108,Lists!A:D,4,FALSE)</f>
        <v>IDN</v>
      </c>
      <c r="D1108" s="159" t="s">
        <v>755</v>
      </c>
      <c r="E1108" s="159">
        <v>1467000</v>
      </c>
      <c r="F1108" s="159" t="s">
        <v>1661</v>
      </c>
      <c r="G1108" s="159" t="s">
        <v>734</v>
      </c>
      <c r="H1108" s="151">
        <f t="shared" si="34"/>
        <v>2</v>
      </c>
      <c r="I1108" s="162" t="s">
        <v>1660</v>
      </c>
      <c r="J1108" s="159" t="s">
        <v>1659</v>
      </c>
      <c r="K1108" s="151" t="str">
        <f t="shared" si="35"/>
        <v>IDN001People in Need</v>
      </c>
      <c r="L1108" s="163">
        <v>43508</v>
      </c>
    </row>
    <row r="1109" spans="1:12" ht="15.6" thickTop="1" thickBot="1" x14ac:dyDescent="0.35">
      <c r="A1109" s="156" t="s">
        <v>144</v>
      </c>
      <c r="B1109" s="157" t="str">
        <f>VLOOKUP(A1109,Lists!A:B,2,FALSE)</f>
        <v>IDN001</v>
      </c>
      <c r="C1109" s="157" t="str">
        <f>VLOOKUP(A1109,Lists!A:D,4,FALSE)</f>
        <v>IDN</v>
      </c>
      <c r="D1109" s="157" t="s">
        <v>761</v>
      </c>
      <c r="E1109" s="157">
        <v>0</v>
      </c>
      <c r="F1109" s="157"/>
      <c r="G1109" s="157" t="s">
        <v>734</v>
      </c>
      <c r="H1109" s="151">
        <f t="shared" si="34"/>
        <v>2</v>
      </c>
      <c r="I1109" s="161"/>
      <c r="J1109" s="157"/>
      <c r="K1109" s="151" t="str">
        <f t="shared" si="35"/>
        <v>IDN001People facing minimal humanitarian needs (level 1)</v>
      </c>
      <c r="L1109" s="165">
        <v>43508</v>
      </c>
    </row>
    <row r="1110" spans="1:12" ht="15.6" thickTop="1" thickBot="1" x14ac:dyDescent="0.35">
      <c r="A1110" s="158" t="s">
        <v>144</v>
      </c>
      <c r="B1110" s="159" t="str">
        <f>VLOOKUP(A1110,Lists!A:B,2,FALSE)</f>
        <v>IDN001</v>
      </c>
      <c r="C1110" s="159" t="str">
        <f>VLOOKUP(A1110,Lists!A:D,4,FALSE)</f>
        <v>IDN</v>
      </c>
      <c r="D1110" s="159" t="s">
        <v>760</v>
      </c>
      <c r="E1110" s="159">
        <v>863000</v>
      </c>
      <c r="F1110" s="159"/>
      <c r="G1110" s="159" t="s">
        <v>734</v>
      </c>
      <c r="H1110" s="151">
        <f t="shared" si="34"/>
        <v>2</v>
      </c>
      <c r="I1110" s="162"/>
      <c r="J1110" s="159" t="s">
        <v>1662</v>
      </c>
      <c r="K1110" s="151" t="str">
        <f t="shared" si="35"/>
        <v>IDN001People facing stressed humanitarian needs (level 2)</v>
      </c>
      <c r="L1110" s="163">
        <v>43508</v>
      </c>
    </row>
    <row r="1111" spans="1:12" ht="15.6" thickTop="1" thickBot="1" x14ac:dyDescent="0.35">
      <c r="A1111" s="156" t="s">
        <v>144</v>
      </c>
      <c r="B1111" s="157" t="str">
        <f>VLOOKUP(A1111,Lists!A:B,2,FALSE)</f>
        <v>IDN001</v>
      </c>
      <c r="C1111" s="157" t="str">
        <f>VLOOKUP(A1111,Lists!A:D,4,FALSE)</f>
        <v>IDN</v>
      </c>
      <c r="D1111" s="157" t="s">
        <v>763</v>
      </c>
      <c r="E1111" s="157">
        <v>604000</v>
      </c>
      <c r="F1111" s="157" t="s">
        <v>1663</v>
      </c>
      <c r="G1111" s="157" t="s">
        <v>734</v>
      </c>
      <c r="H1111" s="151">
        <f t="shared" si="34"/>
        <v>2</v>
      </c>
      <c r="I1111" s="161" t="s">
        <v>1664</v>
      </c>
      <c r="J1111" s="157" t="s">
        <v>1665</v>
      </c>
      <c r="K1111" s="151" t="str">
        <f t="shared" si="35"/>
        <v>IDN001People  facing moderate humanitarian needs (level 3)</v>
      </c>
      <c r="L1111" s="165">
        <v>43508</v>
      </c>
    </row>
    <row r="1112" spans="1:12" ht="15.6" thickTop="1" thickBot="1" x14ac:dyDescent="0.35">
      <c r="A1112" s="158" t="s">
        <v>144</v>
      </c>
      <c r="B1112" s="159" t="str">
        <f>VLOOKUP(A1112,Lists!A:B,2,FALSE)</f>
        <v>IDN001</v>
      </c>
      <c r="C1112" s="159" t="str">
        <f>VLOOKUP(A1112,Lists!A:D,4,FALSE)</f>
        <v>IDN</v>
      </c>
      <c r="D1112" s="159" t="s">
        <v>765</v>
      </c>
      <c r="E1112" s="159">
        <v>0</v>
      </c>
      <c r="F1112" s="159"/>
      <c r="G1112" s="159" t="s">
        <v>734</v>
      </c>
      <c r="H1112" s="151">
        <f t="shared" si="34"/>
        <v>2</v>
      </c>
      <c r="I1112" s="162"/>
      <c r="J1112" s="159"/>
      <c r="K1112" s="151" t="str">
        <f t="shared" si="35"/>
        <v>IDN001People facing severe humanitarian needs (level 4)</v>
      </c>
      <c r="L1112" s="163">
        <v>43508</v>
      </c>
    </row>
    <row r="1113" spans="1:12" ht="15.6" thickTop="1" thickBot="1" x14ac:dyDescent="0.35">
      <c r="A1113" s="156" t="s">
        <v>144</v>
      </c>
      <c r="B1113" s="157" t="str">
        <f>VLOOKUP(A1113,Lists!A:B,2,FALSE)</f>
        <v>IDN001</v>
      </c>
      <c r="C1113" s="157" t="str">
        <f>VLOOKUP(A1113,Lists!A:D,4,FALSE)</f>
        <v>IDN</v>
      </c>
      <c r="D1113" s="157" t="s">
        <v>766</v>
      </c>
      <c r="E1113" s="157">
        <v>0</v>
      </c>
      <c r="F1113" s="157"/>
      <c r="G1113" s="157" t="s">
        <v>734</v>
      </c>
      <c r="H1113" s="151">
        <f t="shared" si="34"/>
        <v>2</v>
      </c>
      <c r="I1113" s="161"/>
      <c r="J1113" s="157"/>
      <c r="K1113" s="151" t="str">
        <f t="shared" si="35"/>
        <v>IDN001People facing extreme humanitarian needs (level 5)</v>
      </c>
      <c r="L1113" s="165">
        <v>43508</v>
      </c>
    </row>
    <row r="1114" spans="1:12" ht="15.6" thickTop="1" thickBot="1" x14ac:dyDescent="0.35">
      <c r="A1114" s="158" t="s">
        <v>144</v>
      </c>
      <c r="B1114" s="159" t="str">
        <f>VLOOKUP(A1114,Lists!A:B,2,FALSE)</f>
        <v>IDN001</v>
      </c>
      <c r="C1114" s="159" t="str">
        <f>VLOOKUP(A1114,Lists!A:D,4,FALSE)</f>
        <v>IDN</v>
      </c>
      <c r="D1114" s="159" t="s">
        <v>768</v>
      </c>
      <c r="E1114" s="159">
        <v>5280</v>
      </c>
      <c r="F1114" s="159" t="s">
        <v>1651</v>
      </c>
      <c r="G1114" s="159" t="s">
        <v>734</v>
      </c>
      <c r="H1114" s="151">
        <f t="shared" si="34"/>
        <v>2</v>
      </c>
      <c r="I1114" s="162" t="s">
        <v>1668</v>
      </c>
      <c r="J1114" s="159" t="s">
        <v>1652</v>
      </c>
      <c r="K1114" s="151" t="str">
        <f t="shared" si="35"/>
        <v>IDN001People killed in all crises</v>
      </c>
      <c r="L1114" s="163">
        <v>43508</v>
      </c>
    </row>
    <row r="1115" spans="1:12" ht="15.6" thickTop="1" thickBot="1" x14ac:dyDescent="0.35">
      <c r="A1115" s="156" t="s">
        <v>144</v>
      </c>
      <c r="B1115" s="157" t="str">
        <f>VLOOKUP(A1115,Lists!A:B,2,FALSE)</f>
        <v>IDN001</v>
      </c>
      <c r="C1115" s="157" t="str">
        <f>VLOOKUP(A1115,Lists!A:D,4,FALSE)</f>
        <v>IDN</v>
      </c>
      <c r="D1115" s="157" t="s">
        <v>680</v>
      </c>
      <c r="E1115" s="157">
        <v>4</v>
      </c>
      <c r="F1115" s="157"/>
      <c r="G1115" s="157" t="s">
        <v>734</v>
      </c>
      <c r="H1115" s="151">
        <f t="shared" si="34"/>
        <v>2</v>
      </c>
      <c r="I1115" s="161"/>
      <c r="J1115" s="157" t="s">
        <v>1666</v>
      </c>
      <c r="K1115" s="151" t="str">
        <f t="shared" si="35"/>
        <v>IDN001Crisis affected groups</v>
      </c>
      <c r="L1115" s="165">
        <v>43508</v>
      </c>
    </row>
    <row r="1116" spans="1:12" ht="15.6" thickTop="1" thickBot="1" x14ac:dyDescent="0.35">
      <c r="A1116" s="158" t="s">
        <v>144</v>
      </c>
      <c r="B1116" s="159" t="str">
        <f>VLOOKUP(A1116,Lists!A:B,2,FALSE)</f>
        <v>IDN001</v>
      </c>
      <c r="C1116" s="159" t="str">
        <f>VLOOKUP(A1116,Lists!A:D,4,FALSE)</f>
        <v>IDN</v>
      </c>
      <c r="D1116" s="159" t="s">
        <v>683</v>
      </c>
      <c r="E1116" s="159" t="s">
        <v>445</v>
      </c>
      <c r="F1116" s="159"/>
      <c r="G1116" s="159" t="s">
        <v>734</v>
      </c>
      <c r="H1116" s="151">
        <f t="shared" si="34"/>
        <v>2</v>
      </c>
      <c r="I1116" s="162"/>
      <c r="J1116" s="159" t="s">
        <v>1667</v>
      </c>
      <c r="K1116" s="151" t="str">
        <f t="shared" si="35"/>
        <v>IDN001People facing limited access constraints</v>
      </c>
      <c r="L1116" s="163">
        <v>43508</v>
      </c>
    </row>
    <row r="1117" spans="1:12" ht="15.6" thickTop="1" thickBot="1" x14ac:dyDescent="0.35">
      <c r="A1117" s="156" t="s">
        <v>144</v>
      </c>
      <c r="B1117" s="157" t="str">
        <f>VLOOKUP(A1117,Lists!A:B,2,FALSE)</f>
        <v>IDN001</v>
      </c>
      <c r="C1117" s="157" t="str">
        <f>VLOOKUP(A1117,Lists!A:D,4,FALSE)</f>
        <v>IDN</v>
      </c>
      <c r="D1117" s="157" t="s">
        <v>684</v>
      </c>
      <c r="E1117" s="157" t="s">
        <v>445</v>
      </c>
      <c r="F1117" s="157"/>
      <c r="G1117" s="157" t="s">
        <v>734</v>
      </c>
      <c r="H1117" s="151">
        <f t="shared" si="34"/>
        <v>2</v>
      </c>
      <c r="I1117" s="161"/>
      <c r="J1117" s="157" t="s">
        <v>1667</v>
      </c>
      <c r="K1117" s="151" t="str">
        <f t="shared" si="35"/>
        <v>IDN001People facing restricted access constraints</v>
      </c>
      <c r="L1117" s="165">
        <v>43508</v>
      </c>
    </row>
    <row r="1118" spans="1:12" ht="15.6" thickTop="1" thickBot="1" x14ac:dyDescent="0.35">
      <c r="A1118" s="158" t="s">
        <v>144</v>
      </c>
      <c r="B1118" s="159" t="str">
        <f>VLOOKUP(A1118,Lists!A:B,2,FALSE)</f>
        <v>IDN001</v>
      </c>
      <c r="C1118" s="159" t="str">
        <f>VLOOKUP(A1118,Lists!A:D,4,FALSE)</f>
        <v>IDN</v>
      </c>
      <c r="D1118" s="159" t="s">
        <v>637</v>
      </c>
      <c r="E1118" s="159" t="s">
        <v>445</v>
      </c>
      <c r="F1118" s="159"/>
      <c r="G1118" s="159" t="s">
        <v>734</v>
      </c>
      <c r="H1118" s="151">
        <f t="shared" si="34"/>
        <v>2</v>
      </c>
      <c r="I1118" s="162"/>
      <c r="J1118" s="159" t="s">
        <v>1667</v>
      </c>
      <c r="K1118" s="151" t="str">
        <f t="shared" si="35"/>
        <v>IDN001Impediments to entry into country (bureaucratic and administrative)</v>
      </c>
      <c r="L1118" s="163">
        <v>43508</v>
      </c>
    </row>
    <row r="1119" spans="1:12" ht="15.6" thickTop="1" thickBot="1" x14ac:dyDescent="0.35">
      <c r="A1119" s="156" t="s">
        <v>144</v>
      </c>
      <c r="B1119" s="157" t="str">
        <f>VLOOKUP(A1119,Lists!A:B,2,FALSE)</f>
        <v>IDN001</v>
      </c>
      <c r="C1119" s="157" t="str">
        <f>VLOOKUP(A1119,Lists!A:D,4,FALSE)</f>
        <v>IDN</v>
      </c>
      <c r="D1119" s="157" t="s">
        <v>638</v>
      </c>
      <c r="E1119" s="157" t="s">
        <v>445</v>
      </c>
      <c r="F1119" s="157"/>
      <c r="G1119" s="157" t="s">
        <v>734</v>
      </c>
      <c r="H1119" s="151">
        <f t="shared" si="34"/>
        <v>2</v>
      </c>
      <c r="I1119" s="161"/>
      <c r="J1119" s="157" t="s">
        <v>1667</v>
      </c>
      <c r="K1119" s="151" t="str">
        <f t="shared" si="35"/>
        <v>IDN001Restriction of movement (impediments to freedom of movement and/or administrative restrictions)</v>
      </c>
      <c r="L1119" s="165">
        <v>43508</v>
      </c>
    </row>
    <row r="1120" spans="1:12" ht="15.6" thickTop="1" thickBot="1" x14ac:dyDescent="0.35">
      <c r="A1120" s="158" t="s">
        <v>144</v>
      </c>
      <c r="B1120" s="159" t="str">
        <f>VLOOKUP(A1120,Lists!A:B,2,FALSE)</f>
        <v>IDN001</v>
      </c>
      <c r="C1120" s="159" t="str">
        <f>VLOOKUP(A1120,Lists!A:D,4,FALSE)</f>
        <v>IDN</v>
      </c>
      <c r="D1120" s="159" t="s">
        <v>639</v>
      </c>
      <c r="E1120" s="159" t="s">
        <v>445</v>
      </c>
      <c r="F1120" s="159"/>
      <c r="G1120" s="159" t="s">
        <v>734</v>
      </c>
      <c r="H1120" s="151">
        <f t="shared" si="34"/>
        <v>2</v>
      </c>
      <c r="I1120" s="162"/>
      <c r="J1120" s="159" t="s">
        <v>1667</v>
      </c>
      <c r="K1120" s="151" t="str">
        <f t="shared" si="35"/>
        <v>IDN001Interference into implementation of humanitarian activities</v>
      </c>
      <c r="L1120" s="163">
        <v>43508</v>
      </c>
    </row>
    <row r="1121" spans="1:12" ht="15.6" thickTop="1" thickBot="1" x14ac:dyDescent="0.35">
      <c r="A1121" s="156" t="s">
        <v>144</v>
      </c>
      <c r="B1121" s="157" t="str">
        <f>VLOOKUP(A1121,Lists!A:B,2,FALSE)</f>
        <v>IDN001</v>
      </c>
      <c r="C1121" s="157" t="str">
        <f>VLOOKUP(A1121,Lists!A:D,4,FALSE)</f>
        <v>IDN</v>
      </c>
      <c r="D1121" s="157" t="s">
        <v>640</v>
      </c>
      <c r="E1121" s="157" t="s">
        <v>445</v>
      </c>
      <c r="F1121" s="157"/>
      <c r="G1121" s="157" t="s">
        <v>734</v>
      </c>
      <c r="H1121" s="151">
        <f t="shared" si="34"/>
        <v>2</v>
      </c>
      <c r="I1121" s="161"/>
      <c r="J1121" s="157" t="s">
        <v>1667</v>
      </c>
      <c r="K1121" s="151" t="str">
        <f t="shared" si="35"/>
        <v>IDN001Violence against personnel, facilities and assets</v>
      </c>
      <c r="L1121" s="165">
        <v>43508</v>
      </c>
    </row>
    <row r="1122" spans="1:12" ht="15.6" thickTop="1" thickBot="1" x14ac:dyDescent="0.35">
      <c r="A1122" s="158" t="s">
        <v>144</v>
      </c>
      <c r="B1122" s="159" t="str">
        <f>VLOOKUP(A1122,Lists!A:B,2,FALSE)</f>
        <v>IDN001</v>
      </c>
      <c r="C1122" s="159" t="str">
        <f>VLOOKUP(A1122,Lists!A:D,4,FALSE)</f>
        <v>IDN</v>
      </c>
      <c r="D1122" s="159" t="s">
        <v>641</v>
      </c>
      <c r="E1122" s="159" t="s">
        <v>445</v>
      </c>
      <c r="F1122" s="159"/>
      <c r="G1122" s="159" t="s">
        <v>734</v>
      </c>
      <c r="H1122" s="151">
        <f t="shared" si="34"/>
        <v>2</v>
      </c>
      <c r="I1122" s="162"/>
      <c r="J1122" s="159" t="s">
        <v>1667</v>
      </c>
      <c r="K1122" s="151" t="str">
        <f t="shared" si="35"/>
        <v>IDN001Denial of existence of humanitarian needs or entitlements to assistance</v>
      </c>
      <c r="L1122" s="163">
        <v>43508</v>
      </c>
    </row>
    <row r="1123" spans="1:12" ht="15.6" thickTop="1" thickBot="1" x14ac:dyDescent="0.35">
      <c r="A1123" s="156" t="s">
        <v>144</v>
      </c>
      <c r="B1123" s="157" t="str">
        <f>VLOOKUP(A1123,Lists!A:B,2,FALSE)</f>
        <v>IDN001</v>
      </c>
      <c r="C1123" s="157" t="str">
        <f>VLOOKUP(A1123,Lists!A:D,4,FALSE)</f>
        <v>IDN</v>
      </c>
      <c r="D1123" s="157" t="s">
        <v>642</v>
      </c>
      <c r="E1123" s="157" t="s">
        <v>445</v>
      </c>
      <c r="F1123" s="157"/>
      <c r="G1123" s="157" t="s">
        <v>734</v>
      </c>
      <c r="H1123" s="151">
        <f t="shared" si="34"/>
        <v>2</v>
      </c>
      <c r="I1123" s="161"/>
      <c r="J1123" s="157" t="s">
        <v>1667</v>
      </c>
      <c r="K1123" s="151" t="str">
        <f t="shared" si="35"/>
        <v>IDN001Restriction and obstruction of access to services and assistance</v>
      </c>
      <c r="L1123" s="165">
        <v>43508</v>
      </c>
    </row>
    <row r="1124" spans="1:12" ht="15.6" thickTop="1" thickBot="1" x14ac:dyDescent="0.35">
      <c r="A1124" s="158" t="s">
        <v>144</v>
      </c>
      <c r="B1124" s="159" t="str">
        <f>VLOOKUP(A1124,Lists!A:B,2,FALSE)</f>
        <v>IDN001</v>
      </c>
      <c r="C1124" s="159" t="str">
        <f>VLOOKUP(A1124,Lists!A:D,4,FALSE)</f>
        <v>IDN</v>
      </c>
      <c r="D1124" s="159" t="s">
        <v>643</v>
      </c>
      <c r="E1124" s="159" t="s">
        <v>445</v>
      </c>
      <c r="F1124" s="159"/>
      <c r="G1124" s="159" t="s">
        <v>734</v>
      </c>
      <c r="H1124" s="151">
        <f t="shared" si="34"/>
        <v>2</v>
      </c>
      <c r="I1124" s="162"/>
      <c r="J1124" s="159" t="s">
        <v>1667</v>
      </c>
      <c r="K1124" s="151" t="str">
        <f t="shared" si="35"/>
        <v>IDN001Ongoing insecurity/hostilities affecting humanitarian assistance</v>
      </c>
      <c r="L1124" s="163">
        <v>43508</v>
      </c>
    </row>
    <row r="1125" spans="1:12" ht="15.6" thickTop="1" thickBot="1" x14ac:dyDescent="0.35">
      <c r="A1125" s="156" t="s">
        <v>144</v>
      </c>
      <c r="B1125" s="157" t="str">
        <f>VLOOKUP(A1125,Lists!A:B,2,FALSE)</f>
        <v>IDN001</v>
      </c>
      <c r="C1125" s="157" t="str">
        <f>VLOOKUP(A1125,Lists!A:D,4,FALSE)</f>
        <v>IDN</v>
      </c>
      <c r="D1125" s="157" t="s">
        <v>644</v>
      </c>
      <c r="E1125" s="157" t="s">
        <v>445</v>
      </c>
      <c r="F1125" s="157"/>
      <c r="G1125" s="157" t="s">
        <v>734</v>
      </c>
      <c r="H1125" s="151">
        <f t="shared" si="34"/>
        <v>2</v>
      </c>
      <c r="I1125" s="161"/>
      <c r="J1125" s="157" t="s">
        <v>1667</v>
      </c>
      <c r="K1125" s="151" t="str">
        <f t="shared" si="35"/>
        <v xml:space="preserve">IDN001Presence of mines and improvised explosive devices </v>
      </c>
      <c r="L1125" s="165">
        <v>43508</v>
      </c>
    </row>
    <row r="1126" spans="1:12" ht="15.6" thickTop="1" thickBot="1" x14ac:dyDescent="0.35">
      <c r="A1126" s="158" t="s">
        <v>144</v>
      </c>
      <c r="B1126" s="159" t="str">
        <f>VLOOKUP(A1126,Lists!A:B,2,FALSE)</f>
        <v>IDN001</v>
      </c>
      <c r="C1126" s="159" t="str">
        <f>VLOOKUP(A1126,Lists!A:D,4,FALSE)</f>
        <v>IDN</v>
      </c>
      <c r="D1126" s="159" t="s">
        <v>645</v>
      </c>
      <c r="E1126" s="159" t="s">
        <v>445</v>
      </c>
      <c r="F1126" s="159"/>
      <c r="G1126" s="159" t="s">
        <v>734</v>
      </c>
      <c r="H1126" s="151">
        <f t="shared" si="34"/>
        <v>2</v>
      </c>
      <c r="I1126" s="162"/>
      <c r="J1126" s="159" t="s">
        <v>1667</v>
      </c>
      <c r="K1126" s="151" t="str">
        <f t="shared" si="35"/>
        <v>IDN001Physical constraints in the environment (obstacles related to terrain, climate, lack of infrastructure, etc.)</v>
      </c>
      <c r="L1126" s="163">
        <v>43508</v>
      </c>
    </row>
    <row r="1127" spans="1:12" ht="15.6" thickTop="1" thickBot="1" x14ac:dyDescent="0.35">
      <c r="A1127" s="156" t="s">
        <v>696</v>
      </c>
      <c r="B1127" s="157" t="str">
        <f>VLOOKUP(A1127,Lists!A:B,2,FALSE)</f>
        <v>CAF001</v>
      </c>
      <c r="C1127" s="157" t="str">
        <f>VLOOKUP(A1127,Lists!A:D,4,FALSE)</f>
        <v>CAF</v>
      </c>
      <c r="D1127" s="157" t="s">
        <v>785</v>
      </c>
      <c r="E1127" s="157">
        <v>4368000</v>
      </c>
      <c r="F1127" s="157" t="s">
        <v>1671</v>
      </c>
      <c r="G1127" s="157" t="s">
        <v>734</v>
      </c>
      <c r="H1127" s="151">
        <f t="shared" si="34"/>
        <v>2</v>
      </c>
      <c r="I1127" s="161" t="s">
        <v>1675</v>
      </c>
      <c r="J1127" s="157" t="s">
        <v>1680</v>
      </c>
      <c r="K1127" s="151" t="str">
        <f t="shared" si="35"/>
        <v>CAF001Total population in country</v>
      </c>
      <c r="L1127" s="165">
        <v>43508</v>
      </c>
    </row>
    <row r="1128" spans="1:12" ht="15.6" thickTop="1" thickBot="1" x14ac:dyDescent="0.35">
      <c r="A1128" s="158" t="s">
        <v>696</v>
      </c>
      <c r="B1128" s="159" t="str">
        <f>VLOOKUP(A1128,Lists!A:B,2,FALSE)</f>
        <v>CAF001</v>
      </c>
      <c r="C1128" s="159" t="str">
        <f>VLOOKUP(A1128,Lists!A:D,4,FALSE)</f>
        <v>CAF</v>
      </c>
      <c r="D1128" s="159" t="s">
        <v>455</v>
      </c>
      <c r="E1128" s="159">
        <v>623000</v>
      </c>
      <c r="F1128" s="159" t="s">
        <v>1672</v>
      </c>
      <c r="G1128" s="159" t="s">
        <v>735</v>
      </c>
      <c r="H1128" s="151">
        <f t="shared" si="34"/>
        <v>1</v>
      </c>
      <c r="I1128" s="162" t="s">
        <v>1676</v>
      </c>
      <c r="J1128" s="159" t="s">
        <v>1681</v>
      </c>
      <c r="K1128" s="151" t="str">
        <f t="shared" si="35"/>
        <v>CAF001Landmass affected by disaster</v>
      </c>
      <c r="L1128" s="163">
        <v>43508</v>
      </c>
    </row>
    <row r="1129" spans="1:12" ht="15.6" thickTop="1" thickBot="1" x14ac:dyDescent="0.35">
      <c r="A1129" s="156" t="s">
        <v>696</v>
      </c>
      <c r="B1129" s="157" t="str">
        <f>VLOOKUP(A1129,Lists!A:B,2,FALSE)</f>
        <v>CAF001</v>
      </c>
      <c r="C1129" s="157" t="str">
        <f>VLOOKUP(A1129,Lists!A:D,4,FALSE)</f>
        <v>CAF</v>
      </c>
      <c r="D1129" s="157" t="s">
        <v>740</v>
      </c>
      <c r="E1129" s="157">
        <v>4368000</v>
      </c>
      <c r="F1129" s="157" t="s">
        <v>1671</v>
      </c>
      <c r="G1129" s="157" t="s">
        <v>734</v>
      </c>
      <c r="H1129" s="151">
        <f t="shared" si="34"/>
        <v>2</v>
      </c>
      <c r="I1129" s="161" t="s">
        <v>1675</v>
      </c>
      <c r="J1129" s="157" t="s">
        <v>1682</v>
      </c>
      <c r="K1129" s="151" t="str">
        <f t="shared" si="35"/>
        <v>CAF001People exposed</v>
      </c>
      <c r="L1129" s="165">
        <v>43508</v>
      </c>
    </row>
    <row r="1130" spans="1:12" ht="15.6" thickTop="1" thickBot="1" x14ac:dyDescent="0.35">
      <c r="A1130" s="158" t="s">
        <v>696</v>
      </c>
      <c r="B1130" s="159" t="str">
        <f>VLOOKUP(A1130,Lists!A:B,2,FALSE)</f>
        <v>CAF001</v>
      </c>
      <c r="C1130" s="159" t="str">
        <f>VLOOKUP(A1130,Lists!A:D,4,FALSE)</f>
        <v>CAF</v>
      </c>
      <c r="D1130" s="159" t="s">
        <v>742</v>
      </c>
      <c r="E1130" s="159">
        <v>4368000</v>
      </c>
      <c r="F1130" s="159" t="s">
        <v>1671</v>
      </c>
      <c r="G1130" s="159" t="s">
        <v>734</v>
      </c>
      <c r="H1130" s="151">
        <f t="shared" si="34"/>
        <v>2</v>
      </c>
      <c r="I1130" s="162" t="s">
        <v>1675</v>
      </c>
      <c r="J1130" s="159" t="s">
        <v>1682</v>
      </c>
      <c r="K1130" s="151" t="str">
        <f t="shared" si="35"/>
        <v>CAF001People affected by the crisis</v>
      </c>
      <c r="L1130" s="163">
        <v>43508</v>
      </c>
    </row>
    <row r="1131" spans="1:12" ht="15.6" thickTop="1" thickBot="1" x14ac:dyDescent="0.35">
      <c r="A1131" s="156" t="s">
        <v>696</v>
      </c>
      <c r="B1131" s="157" t="str">
        <f>VLOOKUP(A1131,Lists!A:B,2,FALSE)</f>
        <v>CAF001</v>
      </c>
      <c r="C1131" s="157" t="str">
        <f>VLOOKUP(A1131,Lists!A:D,4,FALSE)</f>
        <v>CAF</v>
      </c>
      <c r="D1131" s="157" t="s">
        <v>470</v>
      </c>
      <c r="E1131" s="157">
        <v>1660000</v>
      </c>
      <c r="F1131" s="157" t="s">
        <v>1673</v>
      </c>
      <c r="G1131" s="157" t="s">
        <v>734</v>
      </c>
      <c r="H1131" s="151">
        <f t="shared" ref="H1131:H1191" si="36">IF(G1131="Low",3,IF(G1131="Medium",2,IF(G1131="High",1,FALSE)))</f>
        <v>2</v>
      </c>
      <c r="I1131" s="161" t="s">
        <v>1677</v>
      </c>
      <c r="J1131" s="157" t="s">
        <v>1683</v>
      </c>
      <c r="K1131" s="151" t="str">
        <f t="shared" ref="K1131:K1192" si="37">B1131&amp;""&amp;D1131</f>
        <v>CAF001Total # of crisis related displaced people</v>
      </c>
      <c r="L1131" s="165">
        <v>43508</v>
      </c>
    </row>
    <row r="1132" spans="1:12" ht="15.6" thickTop="1" thickBot="1" x14ac:dyDescent="0.35">
      <c r="A1132" s="158" t="s">
        <v>696</v>
      </c>
      <c r="B1132" s="159" t="str">
        <f>VLOOKUP(A1132,Lists!A:B,2,FALSE)</f>
        <v>CAF001</v>
      </c>
      <c r="C1132" s="159" t="str">
        <f>VLOOKUP(A1132,Lists!A:D,4,FALSE)</f>
        <v>CAF</v>
      </c>
      <c r="D1132" s="159" t="s">
        <v>661</v>
      </c>
      <c r="E1132" s="159" t="s">
        <v>933</v>
      </c>
      <c r="F1132" s="159"/>
      <c r="G1132" s="159"/>
      <c r="H1132" s="151" t="b">
        <f t="shared" si="36"/>
        <v>0</v>
      </c>
      <c r="I1132" s="162"/>
      <c r="J1132" s="159" t="s">
        <v>1667</v>
      </c>
      <c r="K1132" s="151" t="str">
        <f t="shared" si="37"/>
        <v>CAF001Total # of illness cases reported</v>
      </c>
      <c r="L1132" s="163">
        <v>43508</v>
      </c>
    </row>
    <row r="1133" spans="1:12" ht="15.6" thickTop="1" thickBot="1" x14ac:dyDescent="0.35">
      <c r="A1133" s="156" t="s">
        <v>696</v>
      </c>
      <c r="B1133" s="157" t="str">
        <f>VLOOKUP(A1133,Lists!A:B,2,FALSE)</f>
        <v>CAF001</v>
      </c>
      <c r="C1133" s="157" t="str">
        <f>VLOOKUP(A1133,Lists!A:D,4,FALSE)</f>
        <v>CAF</v>
      </c>
      <c r="D1133" s="157" t="s">
        <v>743</v>
      </c>
      <c r="E1133" s="157" t="s">
        <v>933</v>
      </c>
      <c r="F1133" s="157"/>
      <c r="G1133" s="157"/>
      <c r="H1133" s="151" t="b">
        <f t="shared" si="36"/>
        <v>0</v>
      </c>
      <c r="I1133" s="161"/>
      <c r="J1133" s="157" t="s">
        <v>1667</v>
      </c>
      <c r="K1133" s="151" t="str">
        <f t="shared" si="37"/>
        <v>CAF001Crisis related Injuries</v>
      </c>
      <c r="L1133" s="165">
        <v>43508</v>
      </c>
    </row>
    <row r="1134" spans="1:12" ht="15.6" thickTop="1" thickBot="1" x14ac:dyDescent="0.35">
      <c r="A1134" s="158" t="s">
        <v>696</v>
      </c>
      <c r="B1134" s="159" t="str">
        <f>VLOOKUP(A1134,Lists!A:B,2,FALSE)</f>
        <v>CAF001</v>
      </c>
      <c r="C1134" s="159" t="str">
        <f>VLOOKUP(A1134,Lists!A:D,4,FALSE)</f>
        <v>CAF</v>
      </c>
      <c r="D1134" s="159" t="s">
        <v>663</v>
      </c>
      <c r="E1134" s="159">
        <v>268</v>
      </c>
      <c r="F1134" s="159" t="s">
        <v>1467</v>
      </c>
      <c r="G1134" s="159" t="s">
        <v>733</v>
      </c>
      <c r="H1134" s="151">
        <f t="shared" si="36"/>
        <v>3</v>
      </c>
      <c r="I1134" s="162" t="s">
        <v>1678</v>
      </c>
      <c r="J1134" s="159" t="s">
        <v>1684</v>
      </c>
      <c r="K1134" s="151" t="str">
        <f t="shared" si="37"/>
        <v>CAF001Crisis related fatalities</v>
      </c>
      <c r="L1134" s="163">
        <v>43508</v>
      </c>
    </row>
    <row r="1135" spans="1:12" ht="15.6" thickTop="1" thickBot="1" x14ac:dyDescent="0.35">
      <c r="A1135" s="156" t="s">
        <v>696</v>
      </c>
      <c r="B1135" s="157" t="str">
        <f>VLOOKUP(A1135,Lists!A:B,2,FALSE)</f>
        <v>CAF001</v>
      </c>
      <c r="C1135" s="157" t="str">
        <f>VLOOKUP(A1135,Lists!A:D,4,FALSE)</f>
        <v>CAF</v>
      </c>
      <c r="D1135" s="157" t="s">
        <v>768</v>
      </c>
      <c r="E1135" s="157">
        <v>268</v>
      </c>
      <c r="F1135" s="157" t="s">
        <v>1467</v>
      </c>
      <c r="G1135" s="157" t="s">
        <v>733</v>
      </c>
      <c r="H1135" s="151">
        <f t="shared" si="36"/>
        <v>3</v>
      </c>
      <c r="I1135" s="161" t="s">
        <v>1678</v>
      </c>
      <c r="J1135" s="157" t="s">
        <v>1684</v>
      </c>
      <c r="K1135" s="151" t="str">
        <f t="shared" si="37"/>
        <v>CAF001People killed in all crises</v>
      </c>
      <c r="L1135" s="165">
        <v>43508</v>
      </c>
    </row>
    <row r="1136" spans="1:12" ht="15.6" thickTop="1" thickBot="1" x14ac:dyDescent="0.35">
      <c r="A1136" s="158" t="s">
        <v>696</v>
      </c>
      <c r="B1136" s="159" t="str">
        <f>VLOOKUP(A1136,Lists!A:B,2,FALSE)</f>
        <v>CAF001</v>
      </c>
      <c r="C1136" s="159" t="str">
        <f>VLOOKUP(A1136,Lists!A:D,4,FALSE)</f>
        <v>CAF</v>
      </c>
      <c r="D1136" s="159" t="s">
        <v>459</v>
      </c>
      <c r="E1136" s="159" t="s">
        <v>933</v>
      </c>
      <c r="F1136" s="159"/>
      <c r="G1136" s="159"/>
      <c r="H1136" s="151" t="b">
        <f t="shared" si="36"/>
        <v>0</v>
      </c>
      <c r="I1136" s="162"/>
      <c r="J1136" s="159" t="s">
        <v>1667</v>
      </c>
      <c r="K1136" s="151" t="str">
        <f t="shared" si="37"/>
        <v>CAF001Building partially damaged</v>
      </c>
      <c r="L1136" s="163">
        <v>43508</v>
      </c>
    </row>
    <row r="1137" spans="1:12" ht="15.6" thickTop="1" thickBot="1" x14ac:dyDescent="0.35">
      <c r="A1137" s="156" t="s">
        <v>696</v>
      </c>
      <c r="B1137" s="157" t="str">
        <f>VLOOKUP(A1137,Lists!A:B,2,FALSE)</f>
        <v>CAF001</v>
      </c>
      <c r="C1137" s="157" t="str">
        <f>VLOOKUP(A1137,Lists!A:D,4,FALSE)</f>
        <v>CAF</v>
      </c>
      <c r="D1137" s="157" t="s">
        <v>460</v>
      </c>
      <c r="E1137" s="157" t="s">
        <v>933</v>
      </c>
      <c r="F1137" s="157"/>
      <c r="G1137" s="157"/>
      <c r="H1137" s="151" t="b">
        <f t="shared" si="36"/>
        <v>0</v>
      </c>
      <c r="I1137" s="161"/>
      <c r="J1137" s="157" t="s">
        <v>1667</v>
      </c>
      <c r="K1137" s="151" t="str">
        <f t="shared" si="37"/>
        <v>CAF001Building totally damaged</v>
      </c>
      <c r="L1137" s="165">
        <v>43508</v>
      </c>
    </row>
    <row r="1138" spans="1:12" ht="15.6" thickTop="1" thickBot="1" x14ac:dyDescent="0.35">
      <c r="A1138" s="158" t="s">
        <v>696</v>
      </c>
      <c r="B1138" s="159" t="str">
        <f>VLOOKUP(A1138,Lists!A:B,2,FALSE)</f>
        <v>CAF001</v>
      </c>
      <c r="C1138" s="159" t="str">
        <f>VLOOKUP(A1138,Lists!A:D,4,FALSE)</f>
        <v>CAF</v>
      </c>
      <c r="D1138" s="159" t="s">
        <v>745</v>
      </c>
      <c r="E1138" s="159" t="s">
        <v>933</v>
      </c>
      <c r="F1138" s="159"/>
      <c r="G1138" s="159"/>
      <c r="H1138" s="151" t="b">
        <f t="shared" si="36"/>
        <v>0</v>
      </c>
      <c r="I1138" s="162"/>
      <c r="J1138" s="159" t="s">
        <v>1667</v>
      </c>
      <c r="K1138" s="151" t="str">
        <f t="shared" si="37"/>
        <v>CAF001Economic Losses</v>
      </c>
      <c r="L1138" s="163">
        <v>43508</v>
      </c>
    </row>
    <row r="1139" spans="1:12" ht="15.6" thickTop="1" thickBot="1" x14ac:dyDescent="0.35">
      <c r="A1139" s="156" t="s">
        <v>696</v>
      </c>
      <c r="B1139" s="157" t="str">
        <f>VLOOKUP(A1139,Lists!A:B,2,FALSE)</f>
        <v>CAF001</v>
      </c>
      <c r="C1139" s="157" t="str">
        <f>VLOOKUP(A1139,Lists!A:D,4,FALSE)</f>
        <v>CAF</v>
      </c>
      <c r="D1139" s="157" t="s">
        <v>755</v>
      </c>
      <c r="E1139" s="157">
        <v>2991000</v>
      </c>
      <c r="F1139" s="157" t="s">
        <v>1674</v>
      </c>
      <c r="G1139" s="157" t="s">
        <v>734</v>
      </c>
      <c r="H1139" s="151">
        <f t="shared" si="36"/>
        <v>2</v>
      </c>
      <c r="I1139" s="161" t="s">
        <v>1679</v>
      </c>
      <c r="J1139" s="157" t="s">
        <v>1685</v>
      </c>
      <c r="K1139" s="151" t="str">
        <f t="shared" si="37"/>
        <v>CAF001People in Need</v>
      </c>
      <c r="L1139" s="165">
        <v>43508</v>
      </c>
    </row>
    <row r="1140" spans="1:12" ht="15.6" thickTop="1" thickBot="1" x14ac:dyDescent="0.35">
      <c r="A1140" s="158" t="s">
        <v>696</v>
      </c>
      <c r="B1140" s="159" t="str">
        <f>VLOOKUP(A1140,Lists!A:B,2,FALSE)</f>
        <v>CAF001</v>
      </c>
      <c r="C1140" s="159" t="str">
        <f>VLOOKUP(A1140,Lists!A:D,4,FALSE)</f>
        <v>CAF</v>
      </c>
      <c r="D1140" s="159" t="s">
        <v>761</v>
      </c>
      <c r="E1140" s="159">
        <v>0</v>
      </c>
      <c r="F1140" s="159" t="s">
        <v>1674</v>
      </c>
      <c r="G1140" s="159" t="s">
        <v>734</v>
      </c>
      <c r="H1140" s="151">
        <f t="shared" si="36"/>
        <v>2</v>
      </c>
      <c r="I1140" s="162" t="s">
        <v>1679</v>
      </c>
      <c r="J1140" s="159" t="s">
        <v>1686</v>
      </c>
      <c r="K1140" s="151" t="str">
        <f t="shared" si="37"/>
        <v>CAF001People facing minimal humanitarian needs (level 1)</v>
      </c>
      <c r="L1140" s="163">
        <v>43508</v>
      </c>
    </row>
    <row r="1141" spans="1:12" ht="15.6" thickTop="1" thickBot="1" x14ac:dyDescent="0.35">
      <c r="A1141" s="156" t="s">
        <v>696</v>
      </c>
      <c r="B1141" s="157" t="str">
        <f>VLOOKUP(A1141,Lists!A:B,2,FALSE)</f>
        <v>CAF001</v>
      </c>
      <c r="C1141" s="157" t="str">
        <f>VLOOKUP(A1141,Lists!A:D,4,FALSE)</f>
        <v>CAF</v>
      </c>
      <c r="D1141" s="157" t="s">
        <v>760</v>
      </c>
      <c r="E1141" s="157">
        <v>835000</v>
      </c>
      <c r="F1141" s="157" t="s">
        <v>1674</v>
      </c>
      <c r="G1141" s="157" t="s">
        <v>734</v>
      </c>
      <c r="H1141" s="151">
        <f t="shared" si="36"/>
        <v>2</v>
      </c>
      <c r="I1141" s="161" t="s">
        <v>1679</v>
      </c>
      <c r="J1141" s="157" t="s">
        <v>1686</v>
      </c>
      <c r="K1141" s="151" t="str">
        <f t="shared" si="37"/>
        <v>CAF001People facing stressed humanitarian needs (level 2)</v>
      </c>
      <c r="L1141" s="165">
        <v>43508</v>
      </c>
    </row>
    <row r="1142" spans="1:12" ht="15.6" thickTop="1" thickBot="1" x14ac:dyDescent="0.35">
      <c r="A1142" s="158" t="s">
        <v>696</v>
      </c>
      <c r="B1142" s="159" t="str">
        <f>VLOOKUP(A1142,Lists!A:B,2,FALSE)</f>
        <v>CAF001</v>
      </c>
      <c r="C1142" s="159" t="str">
        <f>VLOOKUP(A1142,Lists!A:D,4,FALSE)</f>
        <v>CAF</v>
      </c>
      <c r="D1142" s="159" t="s">
        <v>763</v>
      </c>
      <c r="E1142" s="159">
        <v>1205000</v>
      </c>
      <c r="F1142" s="159" t="s">
        <v>1674</v>
      </c>
      <c r="G1142" s="159" t="s">
        <v>734</v>
      </c>
      <c r="H1142" s="151">
        <f t="shared" si="36"/>
        <v>2</v>
      </c>
      <c r="I1142" s="162" t="s">
        <v>1679</v>
      </c>
      <c r="J1142" s="159" t="s">
        <v>1686</v>
      </c>
      <c r="K1142" s="151" t="str">
        <f t="shared" si="37"/>
        <v>CAF001People  facing moderate humanitarian needs (level 3)</v>
      </c>
      <c r="L1142" s="163">
        <v>43508</v>
      </c>
    </row>
    <row r="1143" spans="1:12" ht="15.6" thickTop="1" thickBot="1" x14ac:dyDescent="0.35">
      <c r="A1143" s="156" t="s">
        <v>696</v>
      </c>
      <c r="B1143" s="157" t="str">
        <f>VLOOKUP(A1143,Lists!A:B,2,FALSE)</f>
        <v>CAF001</v>
      </c>
      <c r="C1143" s="157" t="str">
        <f>VLOOKUP(A1143,Lists!A:D,4,FALSE)</f>
        <v>CAF</v>
      </c>
      <c r="D1143" s="157" t="s">
        <v>765</v>
      </c>
      <c r="E1143" s="157">
        <v>951000</v>
      </c>
      <c r="F1143" s="157" t="s">
        <v>1674</v>
      </c>
      <c r="G1143" s="157" t="s">
        <v>734</v>
      </c>
      <c r="H1143" s="151">
        <f t="shared" si="36"/>
        <v>2</v>
      </c>
      <c r="I1143" s="161" t="s">
        <v>1679</v>
      </c>
      <c r="J1143" s="157" t="s">
        <v>1686</v>
      </c>
      <c r="K1143" s="151" t="str">
        <f t="shared" si="37"/>
        <v>CAF001People facing severe humanitarian needs (level 4)</v>
      </c>
      <c r="L1143" s="165">
        <v>43508</v>
      </c>
    </row>
    <row r="1144" spans="1:12" ht="15.6" thickTop="1" thickBot="1" x14ac:dyDescent="0.35">
      <c r="A1144" s="158" t="s">
        <v>696</v>
      </c>
      <c r="B1144" s="159" t="str">
        <f>VLOOKUP(A1144,Lists!A:B,2,FALSE)</f>
        <v>CAF001</v>
      </c>
      <c r="C1144" s="159" t="str">
        <f>VLOOKUP(A1144,Lists!A:D,4,FALSE)</f>
        <v>CAF</v>
      </c>
      <c r="D1144" s="159" t="s">
        <v>766</v>
      </c>
      <c r="E1144" s="159">
        <v>0</v>
      </c>
      <c r="F1144" s="159" t="s">
        <v>1674</v>
      </c>
      <c r="G1144" s="159" t="s">
        <v>734</v>
      </c>
      <c r="H1144" s="151">
        <f t="shared" si="36"/>
        <v>2</v>
      </c>
      <c r="I1144" s="162" t="s">
        <v>1679</v>
      </c>
      <c r="J1144" s="159" t="s">
        <v>1686</v>
      </c>
      <c r="K1144" s="151" t="str">
        <f t="shared" si="37"/>
        <v>CAF001People facing extreme humanitarian needs (level 5)</v>
      </c>
      <c r="L1144" s="163">
        <v>43508</v>
      </c>
    </row>
    <row r="1145" spans="1:12" ht="15.6" thickTop="1" thickBot="1" x14ac:dyDescent="0.35">
      <c r="A1145" s="156" t="s">
        <v>696</v>
      </c>
      <c r="B1145" s="157" t="str">
        <f>VLOOKUP(A1145,Lists!A:B,2,FALSE)</f>
        <v>CAF001</v>
      </c>
      <c r="C1145" s="157" t="str">
        <f>VLOOKUP(A1145,Lists!A:D,4,FALSE)</f>
        <v>CAF</v>
      </c>
      <c r="D1145" s="157" t="s">
        <v>680</v>
      </c>
      <c r="E1145" s="157">
        <v>4</v>
      </c>
      <c r="F1145" s="157" t="s">
        <v>1674</v>
      </c>
      <c r="G1145" s="157" t="s">
        <v>734</v>
      </c>
      <c r="H1145" s="151">
        <f t="shared" si="36"/>
        <v>2</v>
      </c>
      <c r="I1145" s="161" t="s">
        <v>1679</v>
      </c>
      <c r="J1145" s="157" t="s">
        <v>1687</v>
      </c>
      <c r="K1145" s="151" t="str">
        <f t="shared" si="37"/>
        <v>CAF001Crisis affected groups</v>
      </c>
      <c r="L1145" s="165">
        <v>43508</v>
      </c>
    </row>
    <row r="1146" spans="1:12" ht="15.6" thickTop="1" thickBot="1" x14ac:dyDescent="0.35">
      <c r="A1146" s="158" t="s">
        <v>696</v>
      </c>
      <c r="B1146" s="159" t="str">
        <f>VLOOKUP(A1146,Lists!A:B,2,FALSE)</f>
        <v>CAF001</v>
      </c>
      <c r="C1146" s="159" t="str">
        <f>VLOOKUP(A1146,Lists!A:D,4,FALSE)</f>
        <v>CAF</v>
      </c>
      <c r="D1146" s="159" t="s">
        <v>683</v>
      </c>
      <c r="E1146" s="159" t="s">
        <v>933</v>
      </c>
      <c r="F1146" s="159"/>
      <c r="G1146" s="159"/>
      <c r="H1146" s="151" t="b">
        <f t="shared" si="36"/>
        <v>0</v>
      </c>
      <c r="I1146" s="162"/>
      <c r="J1146" s="159" t="s">
        <v>1667</v>
      </c>
      <c r="K1146" s="151" t="str">
        <f t="shared" si="37"/>
        <v>CAF001People facing limited access constraints</v>
      </c>
      <c r="L1146" s="163">
        <v>43508</v>
      </c>
    </row>
    <row r="1147" spans="1:12" ht="15.6" thickTop="1" thickBot="1" x14ac:dyDescent="0.35">
      <c r="A1147" s="156" t="s">
        <v>696</v>
      </c>
      <c r="B1147" s="157" t="str">
        <f>VLOOKUP(A1147,Lists!A:B,2,FALSE)</f>
        <v>CAF001</v>
      </c>
      <c r="C1147" s="157" t="str">
        <f>VLOOKUP(A1147,Lists!A:D,4,FALSE)</f>
        <v>CAF</v>
      </c>
      <c r="D1147" s="157" t="s">
        <v>684</v>
      </c>
      <c r="E1147" s="157" t="s">
        <v>933</v>
      </c>
      <c r="F1147" s="157"/>
      <c r="G1147" s="157"/>
      <c r="H1147" s="151" t="b">
        <f t="shared" si="36"/>
        <v>0</v>
      </c>
      <c r="I1147" s="161"/>
      <c r="J1147" s="157" t="s">
        <v>1667</v>
      </c>
      <c r="K1147" s="151" t="str">
        <f t="shared" si="37"/>
        <v>CAF001People facing restricted access constraints</v>
      </c>
      <c r="L1147" s="165">
        <v>43508</v>
      </c>
    </row>
    <row r="1148" spans="1:12" ht="15.6" thickTop="1" thickBot="1" x14ac:dyDescent="0.35">
      <c r="A1148" s="158" t="s">
        <v>696</v>
      </c>
      <c r="B1148" s="159" t="str">
        <f>VLOOKUP(A1148,Lists!A:B,2,FALSE)</f>
        <v>CAF001</v>
      </c>
      <c r="C1148" s="159" t="str">
        <f>VLOOKUP(A1148,Lists!A:D,4,FALSE)</f>
        <v>CAF</v>
      </c>
      <c r="D1148" s="159" t="s">
        <v>637</v>
      </c>
      <c r="E1148" s="159">
        <v>0</v>
      </c>
      <c r="F1148" s="159" t="s">
        <v>1473</v>
      </c>
      <c r="G1148" s="159"/>
      <c r="H1148" s="151" t="b">
        <f t="shared" si="36"/>
        <v>0</v>
      </c>
      <c r="I1148" s="162"/>
      <c r="J1148" s="159"/>
      <c r="K1148" s="151" t="str">
        <f t="shared" si="37"/>
        <v>CAF001Impediments to entry into country (bureaucratic and administrative)</v>
      </c>
      <c r="L1148" s="163">
        <v>43508</v>
      </c>
    </row>
    <row r="1149" spans="1:12" ht="15.6" thickTop="1" thickBot="1" x14ac:dyDescent="0.35">
      <c r="A1149" s="156" t="s">
        <v>696</v>
      </c>
      <c r="B1149" s="157" t="str">
        <f>VLOOKUP(A1149,Lists!A:B,2,FALSE)</f>
        <v>CAF001</v>
      </c>
      <c r="C1149" s="157" t="str">
        <f>VLOOKUP(A1149,Lists!A:D,4,FALSE)</f>
        <v>CAF</v>
      </c>
      <c r="D1149" s="157" t="s">
        <v>638</v>
      </c>
      <c r="E1149" s="157">
        <v>3</v>
      </c>
      <c r="F1149" s="157" t="s">
        <v>1473</v>
      </c>
      <c r="G1149" s="157"/>
      <c r="H1149" s="151" t="b">
        <f t="shared" si="36"/>
        <v>0</v>
      </c>
      <c r="I1149" s="161"/>
      <c r="J1149" s="157"/>
      <c r="K1149" s="151" t="str">
        <f t="shared" si="37"/>
        <v>CAF001Restriction of movement (impediments to freedom of movement and/or administrative restrictions)</v>
      </c>
      <c r="L1149" s="165">
        <v>43508</v>
      </c>
    </row>
    <row r="1150" spans="1:12" ht="15.6" thickTop="1" thickBot="1" x14ac:dyDescent="0.35">
      <c r="A1150" s="158" t="s">
        <v>696</v>
      </c>
      <c r="B1150" s="159" t="str">
        <f>VLOOKUP(A1150,Lists!A:B,2,FALSE)</f>
        <v>CAF001</v>
      </c>
      <c r="C1150" s="159" t="str">
        <f>VLOOKUP(A1150,Lists!A:D,4,FALSE)</f>
        <v>CAF</v>
      </c>
      <c r="D1150" s="159" t="s">
        <v>639</v>
      </c>
      <c r="E1150" s="159">
        <v>2</v>
      </c>
      <c r="F1150" s="159" t="s">
        <v>1473</v>
      </c>
      <c r="G1150" s="159"/>
      <c r="H1150" s="151" t="b">
        <f t="shared" si="36"/>
        <v>0</v>
      </c>
      <c r="I1150" s="162"/>
      <c r="J1150" s="159"/>
      <c r="K1150" s="151" t="str">
        <f t="shared" si="37"/>
        <v>CAF001Interference into implementation of humanitarian activities</v>
      </c>
      <c r="L1150" s="163">
        <v>43508</v>
      </c>
    </row>
    <row r="1151" spans="1:12" ht="15.6" thickTop="1" thickBot="1" x14ac:dyDescent="0.35">
      <c r="A1151" s="156" t="s">
        <v>696</v>
      </c>
      <c r="B1151" s="157" t="str">
        <f>VLOOKUP(A1151,Lists!A:B,2,FALSE)</f>
        <v>CAF001</v>
      </c>
      <c r="C1151" s="157" t="str">
        <f>VLOOKUP(A1151,Lists!A:D,4,FALSE)</f>
        <v>CAF</v>
      </c>
      <c r="D1151" s="157" t="s">
        <v>640</v>
      </c>
      <c r="E1151" s="157">
        <v>3</v>
      </c>
      <c r="F1151" s="157" t="s">
        <v>1473</v>
      </c>
      <c r="G1151" s="157"/>
      <c r="H1151" s="151" t="b">
        <f t="shared" si="36"/>
        <v>0</v>
      </c>
      <c r="I1151" s="161"/>
      <c r="J1151" s="157"/>
      <c r="K1151" s="151" t="str">
        <f t="shared" si="37"/>
        <v>CAF001Violence against personnel, facilities and assets</v>
      </c>
      <c r="L1151" s="165">
        <v>43508</v>
      </c>
    </row>
    <row r="1152" spans="1:12" ht="15.6" thickTop="1" thickBot="1" x14ac:dyDescent="0.35">
      <c r="A1152" s="158" t="s">
        <v>696</v>
      </c>
      <c r="B1152" s="159" t="str">
        <f>VLOOKUP(A1152,Lists!A:B,2,FALSE)</f>
        <v>CAF001</v>
      </c>
      <c r="C1152" s="159" t="str">
        <f>VLOOKUP(A1152,Lists!A:D,4,FALSE)</f>
        <v>CAF</v>
      </c>
      <c r="D1152" s="159" t="s">
        <v>641</v>
      </c>
      <c r="E1152" s="159">
        <v>1</v>
      </c>
      <c r="F1152" s="159" t="s">
        <v>1473</v>
      </c>
      <c r="G1152" s="159"/>
      <c r="H1152" s="151" t="b">
        <f t="shared" si="36"/>
        <v>0</v>
      </c>
      <c r="I1152" s="162"/>
      <c r="J1152" s="159"/>
      <c r="K1152" s="151" t="str">
        <f t="shared" si="37"/>
        <v>CAF001Denial of existence of humanitarian needs or entitlements to assistance</v>
      </c>
      <c r="L1152" s="163">
        <v>43508</v>
      </c>
    </row>
    <row r="1153" spans="1:12" ht="15.6" thickTop="1" thickBot="1" x14ac:dyDescent="0.35">
      <c r="A1153" s="156" t="s">
        <v>696</v>
      </c>
      <c r="B1153" s="157" t="str">
        <f>VLOOKUP(A1153,Lists!A:B,2,FALSE)</f>
        <v>CAF001</v>
      </c>
      <c r="C1153" s="157" t="str">
        <f>VLOOKUP(A1153,Lists!A:D,4,FALSE)</f>
        <v>CAF</v>
      </c>
      <c r="D1153" s="157" t="s">
        <v>642</v>
      </c>
      <c r="E1153" s="157">
        <v>3</v>
      </c>
      <c r="F1153" s="157" t="s">
        <v>1473</v>
      </c>
      <c r="G1153" s="157"/>
      <c r="H1153" s="151" t="b">
        <f t="shared" si="36"/>
        <v>0</v>
      </c>
      <c r="I1153" s="161"/>
      <c r="J1153" s="157"/>
      <c r="K1153" s="151" t="str">
        <f t="shared" si="37"/>
        <v>CAF001Restriction and obstruction of access to services and assistance</v>
      </c>
      <c r="L1153" s="165">
        <v>43508</v>
      </c>
    </row>
    <row r="1154" spans="1:12" ht="15.6" thickTop="1" thickBot="1" x14ac:dyDescent="0.35">
      <c r="A1154" s="158" t="s">
        <v>696</v>
      </c>
      <c r="B1154" s="159" t="str">
        <f>VLOOKUP(A1154,Lists!A:B,2,FALSE)</f>
        <v>CAF001</v>
      </c>
      <c r="C1154" s="159" t="str">
        <f>VLOOKUP(A1154,Lists!A:D,4,FALSE)</f>
        <v>CAF</v>
      </c>
      <c r="D1154" s="159" t="s">
        <v>643</v>
      </c>
      <c r="E1154" s="159">
        <v>3</v>
      </c>
      <c r="F1154" s="159" t="s">
        <v>1473</v>
      </c>
      <c r="G1154" s="159"/>
      <c r="H1154" s="151" t="b">
        <f t="shared" si="36"/>
        <v>0</v>
      </c>
      <c r="I1154" s="162"/>
      <c r="J1154" s="159"/>
      <c r="K1154" s="151" t="str">
        <f t="shared" si="37"/>
        <v>CAF001Ongoing insecurity/hostilities affecting humanitarian assistance</v>
      </c>
      <c r="L1154" s="163">
        <v>43508</v>
      </c>
    </row>
    <row r="1155" spans="1:12" ht="15.6" thickTop="1" thickBot="1" x14ac:dyDescent="0.35">
      <c r="A1155" s="156" t="s">
        <v>696</v>
      </c>
      <c r="B1155" s="157" t="str">
        <f>VLOOKUP(A1155,Lists!A:B,2,FALSE)</f>
        <v>CAF001</v>
      </c>
      <c r="C1155" s="157" t="str">
        <f>VLOOKUP(A1155,Lists!A:D,4,FALSE)</f>
        <v>CAF</v>
      </c>
      <c r="D1155" s="157" t="s">
        <v>644</v>
      </c>
      <c r="E1155" s="157" t="s">
        <v>933</v>
      </c>
      <c r="F1155" s="157" t="s">
        <v>1473</v>
      </c>
      <c r="G1155" s="157"/>
      <c r="H1155" s="151" t="b">
        <f t="shared" si="36"/>
        <v>0</v>
      </c>
      <c r="I1155" s="161"/>
      <c r="J1155" s="157"/>
      <c r="K1155" s="151" t="str">
        <f t="shared" si="37"/>
        <v xml:space="preserve">CAF001Presence of mines and improvised explosive devices </v>
      </c>
      <c r="L1155" s="165">
        <v>43508</v>
      </c>
    </row>
    <row r="1156" spans="1:12" ht="15.6" thickTop="1" thickBot="1" x14ac:dyDescent="0.35">
      <c r="A1156" s="158" t="s">
        <v>696</v>
      </c>
      <c r="B1156" s="159" t="str">
        <f>VLOOKUP(A1156,Lists!A:B,2,FALSE)</f>
        <v>CAF001</v>
      </c>
      <c r="C1156" s="159" t="str">
        <f>VLOOKUP(A1156,Lists!A:D,4,FALSE)</f>
        <v>CAF</v>
      </c>
      <c r="D1156" s="159" t="s">
        <v>645</v>
      </c>
      <c r="E1156" s="159">
        <v>3</v>
      </c>
      <c r="F1156" s="159" t="s">
        <v>1473</v>
      </c>
      <c r="G1156" s="159"/>
      <c r="H1156" s="151" t="b">
        <f t="shared" si="36"/>
        <v>0</v>
      </c>
      <c r="I1156" s="162"/>
      <c r="J1156" s="159"/>
      <c r="K1156" s="151" t="str">
        <f t="shared" si="37"/>
        <v>CAF001Physical constraints in the environment (obstacles related to terrain, climate, lack of infrastructure, etc.)</v>
      </c>
      <c r="L1156" s="163">
        <v>43508</v>
      </c>
    </row>
    <row r="1157" spans="1:12" ht="15.6" thickTop="1" thickBot="1" x14ac:dyDescent="0.35">
      <c r="A1157" s="156" t="s">
        <v>232</v>
      </c>
      <c r="B1157" s="157" t="str">
        <f>VLOOKUP(A1157,Lists!A:B,2,FALSE)</f>
        <v>NER001</v>
      </c>
      <c r="C1157" s="157" t="str">
        <f>VLOOKUP(A1157,Lists!A:D,4,FALSE)</f>
        <v>NER</v>
      </c>
      <c r="D1157" s="157" t="s">
        <v>785</v>
      </c>
      <c r="E1157" s="157">
        <v>21641800</v>
      </c>
      <c r="F1157" s="157" t="s">
        <v>1693</v>
      </c>
      <c r="G1157" s="157" t="s">
        <v>735</v>
      </c>
      <c r="H1157" s="151">
        <f t="shared" si="36"/>
        <v>1</v>
      </c>
      <c r="I1157" s="161" t="s">
        <v>1690</v>
      </c>
      <c r="J1157" s="157" t="s">
        <v>1698</v>
      </c>
      <c r="K1157" s="151" t="str">
        <f t="shared" si="37"/>
        <v>NER001Total population in country</v>
      </c>
      <c r="L1157" s="165">
        <v>43508</v>
      </c>
    </row>
    <row r="1158" spans="1:12" ht="15.6" thickTop="1" thickBot="1" x14ac:dyDescent="0.35">
      <c r="A1158" s="158" t="s">
        <v>232</v>
      </c>
      <c r="B1158" s="159" t="str">
        <f>VLOOKUP(A1158,Lists!A:B,2,FALSE)</f>
        <v>NER001</v>
      </c>
      <c r="C1158" s="159" t="str">
        <f>VLOOKUP(A1158,Lists!A:D,4,FALSE)</f>
        <v>NER</v>
      </c>
      <c r="D1158" s="159" t="s">
        <v>455</v>
      </c>
      <c r="E1158" s="159">
        <v>1267000</v>
      </c>
      <c r="F1158" s="159" t="s">
        <v>1692</v>
      </c>
      <c r="G1158" s="159" t="s">
        <v>735</v>
      </c>
      <c r="H1158" s="151">
        <f t="shared" si="36"/>
        <v>1</v>
      </c>
      <c r="I1158" s="162" t="s">
        <v>1691</v>
      </c>
      <c r="J1158" s="159" t="s">
        <v>1699</v>
      </c>
      <c r="K1158" s="151" t="str">
        <f t="shared" si="37"/>
        <v>NER001Landmass affected by disaster</v>
      </c>
      <c r="L1158" s="163">
        <v>43508</v>
      </c>
    </row>
    <row r="1159" spans="1:12" ht="15.6" thickTop="1" thickBot="1" x14ac:dyDescent="0.35">
      <c r="A1159" s="156" t="s">
        <v>232</v>
      </c>
      <c r="B1159" s="157" t="str">
        <f>VLOOKUP(A1159,Lists!A:B,2,FALSE)</f>
        <v>NER001</v>
      </c>
      <c r="C1159" s="157" t="str">
        <f>VLOOKUP(A1159,Lists!A:D,4,FALSE)</f>
        <v>NER</v>
      </c>
      <c r="D1159" s="157" t="s">
        <v>740</v>
      </c>
      <c r="E1159" s="157">
        <v>21641800</v>
      </c>
      <c r="F1159" s="157" t="s">
        <v>1693</v>
      </c>
      <c r="G1159" s="157" t="s">
        <v>734</v>
      </c>
      <c r="H1159" s="151">
        <f t="shared" si="36"/>
        <v>2</v>
      </c>
      <c r="I1159" s="161" t="s">
        <v>1690</v>
      </c>
      <c r="J1159" s="157" t="s">
        <v>1700</v>
      </c>
      <c r="K1159" s="151" t="str">
        <f t="shared" si="37"/>
        <v>NER001People exposed</v>
      </c>
      <c r="L1159" s="165">
        <v>43508</v>
      </c>
    </row>
    <row r="1160" spans="1:12" ht="15.6" thickTop="1" thickBot="1" x14ac:dyDescent="0.35">
      <c r="A1160" s="158" t="s">
        <v>232</v>
      </c>
      <c r="B1160" s="159" t="str">
        <f>VLOOKUP(A1160,Lists!A:B,2,FALSE)</f>
        <v>NER001</v>
      </c>
      <c r="C1160" s="159" t="str">
        <f>VLOOKUP(A1160,Lists!A:D,4,FALSE)</f>
        <v>NER</v>
      </c>
      <c r="D1160" s="159" t="s">
        <v>742</v>
      </c>
      <c r="E1160" s="159">
        <v>2300000</v>
      </c>
      <c r="F1160" s="159" t="s">
        <v>1694</v>
      </c>
      <c r="G1160" s="159" t="s">
        <v>734</v>
      </c>
      <c r="H1160" s="151">
        <f t="shared" si="36"/>
        <v>2</v>
      </c>
      <c r="I1160" s="162" t="s">
        <v>1695</v>
      </c>
      <c r="J1160" s="159" t="s">
        <v>1701</v>
      </c>
      <c r="K1160" s="151" t="str">
        <f t="shared" si="37"/>
        <v>NER001People affected by the crisis</v>
      </c>
      <c r="L1160" s="163">
        <v>43508</v>
      </c>
    </row>
    <row r="1161" spans="1:12" ht="15.6" thickTop="1" thickBot="1" x14ac:dyDescent="0.35">
      <c r="A1161" s="156" t="s">
        <v>232</v>
      </c>
      <c r="B1161" s="157" t="str">
        <f>VLOOKUP(A1161,Lists!A:B,2,FALSE)</f>
        <v>NER001</v>
      </c>
      <c r="C1161" s="157" t="str">
        <f>VLOOKUP(A1161,Lists!A:D,4,FALSE)</f>
        <v>NER</v>
      </c>
      <c r="D1161" s="157" t="s">
        <v>470</v>
      </c>
      <c r="E1161" s="157">
        <v>187300</v>
      </c>
      <c r="F1161" s="157" t="s">
        <v>1548</v>
      </c>
      <c r="G1161" s="157" t="s">
        <v>735</v>
      </c>
      <c r="H1161" s="151">
        <f t="shared" si="36"/>
        <v>1</v>
      </c>
      <c r="I1161" s="161" t="s">
        <v>1703</v>
      </c>
      <c r="J1161" s="157" t="s">
        <v>1702</v>
      </c>
      <c r="K1161" s="151" t="str">
        <f t="shared" si="37"/>
        <v>NER001Total # of crisis related displaced people</v>
      </c>
      <c r="L1161" s="165">
        <v>43508</v>
      </c>
    </row>
    <row r="1162" spans="1:12" ht="15.6" thickTop="1" thickBot="1" x14ac:dyDescent="0.35">
      <c r="A1162" s="158" t="s">
        <v>232</v>
      </c>
      <c r="B1162" s="159" t="str">
        <f>VLOOKUP(A1162,Lists!A:B,2,FALSE)</f>
        <v>NER001</v>
      </c>
      <c r="C1162" s="159" t="str">
        <f>VLOOKUP(A1162,Lists!A:D,4,FALSE)</f>
        <v>NER</v>
      </c>
      <c r="D1162" s="159" t="s">
        <v>661</v>
      </c>
      <c r="E1162" s="159" t="s">
        <v>933</v>
      </c>
      <c r="F1162" s="159"/>
      <c r="G1162" s="159"/>
      <c r="H1162" s="151" t="b">
        <f t="shared" si="36"/>
        <v>0</v>
      </c>
      <c r="I1162" s="162"/>
      <c r="J1162" s="159" t="s">
        <v>1667</v>
      </c>
      <c r="K1162" s="151" t="str">
        <f t="shared" si="37"/>
        <v>NER001Total # of illness cases reported</v>
      </c>
      <c r="L1162" s="163">
        <v>43508</v>
      </c>
    </row>
    <row r="1163" spans="1:12" ht="15.6" thickTop="1" thickBot="1" x14ac:dyDescent="0.35">
      <c r="A1163" s="156" t="s">
        <v>232</v>
      </c>
      <c r="B1163" s="157" t="str">
        <f>VLOOKUP(A1163,Lists!A:B,2,FALSE)</f>
        <v>NER001</v>
      </c>
      <c r="C1163" s="157" t="str">
        <f>VLOOKUP(A1163,Lists!A:D,4,FALSE)</f>
        <v>NER</v>
      </c>
      <c r="D1163" s="157" t="s">
        <v>743</v>
      </c>
      <c r="E1163" s="157" t="s">
        <v>933</v>
      </c>
      <c r="F1163" s="157"/>
      <c r="G1163" s="157"/>
      <c r="H1163" s="151" t="b">
        <f t="shared" si="36"/>
        <v>0</v>
      </c>
      <c r="I1163" s="161"/>
      <c r="J1163" s="157" t="s">
        <v>1667</v>
      </c>
      <c r="K1163" s="151" t="str">
        <f t="shared" si="37"/>
        <v>NER001Crisis related Injuries</v>
      </c>
      <c r="L1163" s="165">
        <v>43508</v>
      </c>
    </row>
    <row r="1164" spans="1:12" ht="15.6" thickTop="1" thickBot="1" x14ac:dyDescent="0.35">
      <c r="A1164" s="158" t="s">
        <v>232</v>
      </c>
      <c r="B1164" s="159" t="str">
        <f>VLOOKUP(A1164,Lists!A:B,2,FALSE)</f>
        <v>NER001</v>
      </c>
      <c r="C1164" s="159" t="str">
        <f>VLOOKUP(A1164,Lists!A:D,4,FALSE)</f>
        <v>NER</v>
      </c>
      <c r="D1164" s="159" t="s">
        <v>663</v>
      </c>
      <c r="E1164" s="159" t="s">
        <v>933</v>
      </c>
      <c r="F1164" s="159"/>
      <c r="G1164" s="159"/>
      <c r="H1164" s="151" t="b">
        <f t="shared" si="36"/>
        <v>0</v>
      </c>
      <c r="I1164" s="162"/>
      <c r="J1164" s="159" t="s">
        <v>1667</v>
      </c>
      <c r="K1164" s="151" t="str">
        <f t="shared" si="37"/>
        <v>NER001Crisis related fatalities</v>
      </c>
      <c r="L1164" s="163">
        <v>43508</v>
      </c>
    </row>
    <row r="1165" spans="1:12" ht="15.6" thickTop="1" thickBot="1" x14ac:dyDescent="0.35">
      <c r="A1165" s="156" t="s">
        <v>232</v>
      </c>
      <c r="B1165" s="157" t="str">
        <f>VLOOKUP(A1165,Lists!A:B,2,FALSE)</f>
        <v>NER001</v>
      </c>
      <c r="C1165" s="157" t="str">
        <f>VLOOKUP(A1165,Lists!A:D,4,FALSE)</f>
        <v>NER</v>
      </c>
      <c r="D1165" s="157" t="s">
        <v>768</v>
      </c>
      <c r="E1165" s="157" t="s">
        <v>933</v>
      </c>
      <c r="F1165" s="157"/>
      <c r="G1165" s="157"/>
      <c r="H1165" s="151" t="b">
        <f t="shared" si="36"/>
        <v>0</v>
      </c>
      <c r="I1165" s="161"/>
      <c r="J1165" s="157" t="s">
        <v>1667</v>
      </c>
      <c r="K1165" s="151" t="str">
        <f t="shared" si="37"/>
        <v>NER001People killed in all crises</v>
      </c>
      <c r="L1165" s="165">
        <v>43508</v>
      </c>
    </row>
    <row r="1166" spans="1:12" ht="15.6" thickTop="1" thickBot="1" x14ac:dyDescent="0.35">
      <c r="A1166" s="158" t="s">
        <v>232</v>
      </c>
      <c r="B1166" s="159" t="str">
        <f>VLOOKUP(A1166,Lists!A:B,2,FALSE)</f>
        <v>NER001</v>
      </c>
      <c r="C1166" s="159" t="str">
        <f>VLOOKUP(A1166,Lists!A:D,4,FALSE)</f>
        <v>NER</v>
      </c>
      <c r="D1166" s="159" t="s">
        <v>459</v>
      </c>
      <c r="E1166" s="159" t="s">
        <v>933</v>
      </c>
      <c r="F1166" s="159"/>
      <c r="G1166" s="159"/>
      <c r="H1166" s="151" t="b">
        <f t="shared" si="36"/>
        <v>0</v>
      </c>
      <c r="I1166" s="162"/>
      <c r="J1166" s="159" t="s">
        <v>1667</v>
      </c>
      <c r="K1166" s="151" t="str">
        <f t="shared" si="37"/>
        <v>NER001Building partially damaged</v>
      </c>
      <c r="L1166" s="163">
        <v>43508</v>
      </c>
    </row>
    <row r="1167" spans="1:12" ht="15.6" thickTop="1" thickBot="1" x14ac:dyDescent="0.35">
      <c r="A1167" s="156" t="s">
        <v>232</v>
      </c>
      <c r="B1167" s="157" t="str">
        <f>VLOOKUP(A1167,Lists!A:B,2,FALSE)</f>
        <v>NER001</v>
      </c>
      <c r="C1167" s="157" t="str">
        <f>VLOOKUP(A1167,Lists!A:D,4,FALSE)</f>
        <v>NER</v>
      </c>
      <c r="D1167" s="157" t="s">
        <v>460</v>
      </c>
      <c r="E1167" s="157" t="s">
        <v>933</v>
      </c>
      <c r="F1167" s="157"/>
      <c r="G1167" s="157"/>
      <c r="H1167" s="151" t="b">
        <f t="shared" si="36"/>
        <v>0</v>
      </c>
      <c r="I1167" s="161"/>
      <c r="J1167" s="157" t="s">
        <v>1667</v>
      </c>
      <c r="K1167" s="151" t="str">
        <f t="shared" si="37"/>
        <v>NER001Building totally damaged</v>
      </c>
      <c r="L1167" s="165">
        <v>43508</v>
      </c>
    </row>
    <row r="1168" spans="1:12" ht="15.6" thickTop="1" thickBot="1" x14ac:dyDescent="0.35">
      <c r="A1168" s="158" t="s">
        <v>232</v>
      </c>
      <c r="B1168" s="159" t="str">
        <f>VLOOKUP(A1168,Lists!A:B,2,FALSE)</f>
        <v>NER001</v>
      </c>
      <c r="C1168" s="159" t="str">
        <f>VLOOKUP(A1168,Lists!A:D,4,FALSE)</f>
        <v>NER</v>
      </c>
      <c r="D1168" s="159" t="s">
        <v>745</v>
      </c>
      <c r="E1168" s="159" t="s">
        <v>933</v>
      </c>
      <c r="F1168" s="159"/>
      <c r="G1168" s="159"/>
      <c r="H1168" s="151" t="b">
        <f t="shared" si="36"/>
        <v>0</v>
      </c>
      <c r="I1168" s="162"/>
      <c r="J1168" s="159" t="s">
        <v>1667</v>
      </c>
      <c r="K1168" s="151" t="str">
        <f t="shared" si="37"/>
        <v>NER001Economic Losses</v>
      </c>
      <c r="L1168" s="163">
        <v>43508</v>
      </c>
    </row>
    <row r="1169" spans="1:12" ht="15.6" thickTop="1" thickBot="1" x14ac:dyDescent="0.35">
      <c r="A1169" s="156" t="s">
        <v>232</v>
      </c>
      <c r="B1169" s="157" t="str">
        <f>VLOOKUP(A1169,Lists!A:B,2,FALSE)</f>
        <v>NER001</v>
      </c>
      <c r="C1169" s="157" t="str">
        <f>VLOOKUP(A1169,Lists!A:D,4,FALSE)</f>
        <v>NER</v>
      </c>
      <c r="D1169" s="157" t="s">
        <v>755</v>
      </c>
      <c r="E1169" s="157">
        <v>2315800</v>
      </c>
      <c r="F1169" s="157" t="s">
        <v>1694</v>
      </c>
      <c r="G1169" s="157" t="s">
        <v>734</v>
      </c>
      <c r="H1169" s="151">
        <f t="shared" si="36"/>
        <v>2</v>
      </c>
      <c r="I1169" s="161" t="s">
        <v>1695</v>
      </c>
      <c r="J1169" s="157" t="s">
        <v>1696</v>
      </c>
      <c r="K1169" s="151" t="str">
        <f t="shared" si="37"/>
        <v>NER001People in Need</v>
      </c>
      <c r="L1169" s="165">
        <v>43508</v>
      </c>
    </row>
    <row r="1170" spans="1:12" ht="15.6" thickTop="1" thickBot="1" x14ac:dyDescent="0.35">
      <c r="A1170" s="158" t="s">
        <v>232</v>
      </c>
      <c r="B1170" s="159" t="str">
        <f>VLOOKUP(A1170,Lists!A:B,2,FALSE)</f>
        <v>NER001</v>
      </c>
      <c r="C1170" s="159" t="str">
        <f>VLOOKUP(A1170,Lists!A:D,4,FALSE)</f>
        <v>NER</v>
      </c>
      <c r="D1170" s="159" t="s">
        <v>761</v>
      </c>
      <c r="E1170" s="159">
        <v>107900</v>
      </c>
      <c r="F1170" s="159" t="s">
        <v>1694</v>
      </c>
      <c r="G1170" s="159" t="s">
        <v>734</v>
      </c>
      <c r="H1170" s="151">
        <f t="shared" si="36"/>
        <v>2</v>
      </c>
      <c r="I1170" s="162" t="s">
        <v>1695</v>
      </c>
      <c r="J1170" s="159" t="s">
        <v>1696</v>
      </c>
      <c r="K1170" s="151" t="str">
        <f t="shared" si="37"/>
        <v>NER001People facing minimal humanitarian needs (level 1)</v>
      </c>
      <c r="L1170" s="163">
        <v>43508</v>
      </c>
    </row>
    <row r="1171" spans="1:12" ht="15.6" thickTop="1" thickBot="1" x14ac:dyDescent="0.35">
      <c r="A1171" s="156" t="s">
        <v>232</v>
      </c>
      <c r="B1171" s="157" t="str">
        <f>VLOOKUP(A1171,Lists!A:B,2,FALSE)</f>
        <v>NER001</v>
      </c>
      <c r="C1171" s="157" t="str">
        <f>VLOOKUP(A1171,Lists!A:D,4,FALSE)</f>
        <v>NER</v>
      </c>
      <c r="D1171" s="157" t="s">
        <v>760</v>
      </c>
      <c r="E1171" s="157">
        <v>1294400</v>
      </c>
      <c r="F1171" s="157" t="s">
        <v>1694</v>
      </c>
      <c r="G1171" s="157" t="s">
        <v>734</v>
      </c>
      <c r="H1171" s="151">
        <f t="shared" si="36"/>
        <v>2</v>
      </c>
      <c r="I1171" s="161" t="s">
        <v>1695</v>
      </c>
      <c r="J1171" s="157" t="s">
        <v>1696</v>
      </c>
      <c r="K1171" s="151" t="str">
        <f t="shared" si="37"/>
        <v>NER001People facing stressed humanitarian needs (level 2)</v>
      </c>
      <c r="L1171" s="165">
        <v>43508</v>
      </c>
    </row>
    <row r="1172" spans="1:12" ht="15.6" thickTop="1" thickBot="1" x14ac:dyDescent="0.35">
      <c r="A1172" s="158" t="s">
        <v>232</v>
      </c>
      <c r="B1172" s="159" t="str">
        <f>VLOOKUP(A1172,Lists!A:B,2,FALSE)</f>
        <v>NER001</v>
      </c>
      <c r="C1172" s="159" t="str">
        <f>VLOOKUP(A1172,Lists!A:D,4,FALSE)</f>
        <v>NER</v>
      </c>
      <c r="D1172" s="159" t="s">
        <v>763</v>
      </c>
      <c r="E1172" s="159">
        <v>452200</v>
      </c>
      <c r="F1172" s="159" t="s">
        <v>1694</v>
      </c>
      <c r="G1172" s="159" t="s">
        <v>734</v>
      </c>
      <c r="H1172" s="151">
        <f t="shared" si="36"/>
        <v>2</v>
      </c>
      <c r="I1172" s="162" t="s">
        <v>1695</v>
      </c>
      <c r="J1172" s="159" t="s">
        <v>1696</v>
      </c>
      <c r="K1172" s="151" t="str">
        <f t="shared" si="37"/>
        <v>NER001People  facing moderate humanitarian needs (level 3)</v>
      </c>
      <c r="L1172" s="163">
        <v>43508</v>
      </c>
    </row>
    <row r="1173" spans="1:12" ht="15.6" thickTop="1" thickBot="1" x14ac:dyDescent="0.35">
      <c r="A1173" s="156" t="s">
        <v>232</v>
      </c>
      <c r="B1173" s="157" t="str">
        <f>VLOOKUP(A1173,Lists!A:B,2,FALSE)</f>
        <v>NER001</v>
      </c>
      <c r="C1173" s="157" t="str">
        <f>VLOOKUP(A1173,Lists!A:D,4,FALSE)</f>
        <v>NER</v>
      </c>
      <c r="D1173" s="157" t="s">
        <v>765</v>
      </c>
      <c r="E1173" s="157">
        <v>461300</v>
      </c>
      <c r="F1173" s="157" t="s">
        <v>1694</v>
      </c>
      <c r="G1173" s="157" t="s">
        <v>734</v>
      </c>
      <c r="H1173" s="151">
        <f t="shared" si="36"/>
        <v>2</v>
      </c>
      <c r="I1173" s="161" t="s">
        <v>1695</v>
      </c>
      <c r="J1173" s="157" t="s">
        <v>1696</v>
      </c>
      <c r="K1173" s="151" t="str">
        <f t="shared" si="37"/>
        <v>NER001People facing severe humanitarian needs (level 4)</v>
      </c>
      <c r="L1173" s="165">
        <v>43508</v>
      </c>
    </row>
    <row r="1174" spans="1:12" ht="15.6" thickTop="1" thickBot="1" x14ac:dyDescent="0.35">
      <c r="A1174" s="158" t="s">
        <v>232</v>
      </c>
      <c r="B1174" s="159" t="str">
        <f>VLOOKUP(A1174,Lists!A:B,2,FALSE)</f>
        <v>NER001</v>
      </c>
      <c r="C1174" s="159" t="str">
        <f>VLOOKUP(A1174,Lists!A:D,4,FALSE)</f>
        <v>NER</v>
      </c>
      <c r="D1174" s="159" t="s">
        <v>766</v>
      </c>
      <c r="E1174" s="159">
        <v>0</v>
      </c>
      <c r="F1174" s="159" t="s">
        <v>1694</v>
      </c>
      <c r="G1174" s="159" t="s">
        <v>734</v>
      </c>
      <c r="H1174" s="151">
        <f t="shared" si="36"/>
        <v>2</v>
      </c>
      <c r="I1174" s="162" t="s">
        <v>1695</v>
      </c>
      <c r="J1174" s="159" t="s">
        <v>1696</v>
      </c>
      <c r="K1174" s="151" t="str">
        <f t="shared" si="37"/>
        <v>NER001People facing extreme humanitarian needs (level 5)</v>
      </c>
      <c r="L1174" s="163">
        <v>43508</v>
      </c>
    </row>
    <row r="1175" spans="1:12" ht="15.6" thickTop="1" thickBot="1" x14ac:dyDescent="0.35">
      <c r="A1175" s="156" t="s">
        <v>232</v>
      </c>
      <c r="B1175" s="157" t="str">
        <f>VLOOKUP(A1175,Lists!A:B,2,FALSE)</f>
        <v>NER001</v>
      </c>
      <c r="C1175" s="157" t="str">
        <f>VLOOKUP(A1175,Lists!A:D,4,FALSE)</f>
        <v>NER</v>
      </c>
      <c r="D1175" s="157" t="s">
        <v>680</v>
      </c>
      <c r="E1175" s="157">
        <v>5</v>
      </c>
      <c r="F1175" s="157" t="s">
        <v>1694</v>
      </c>
      <c r="G1175" s="157" t="s">
        <v>735</v>
      </c>
      <c r="H1175" s="151">
        <f t="shared" si="36"/>
        <v>1</v>
      </c>
      <c r="I1175" s="161" t="s">
        <v>1695</v>
      </c>
      <c r="J1175" s="157" t="s">
        <v>1697</v>
      </c>
      <c r="K1175" s="151" t="str">
        <f t="shared" si="37"/>
        <v>NER001Crisis affected groups</v>
      </c>
      <c r="L1175" s="165">
        <v>43508</v>
      </c>
    </row>
    <row r="1176" spans="1:12" ht="15.6" thickTop="1" thickBot="1" x14ac:dyDescent="0.35">
      <c r="A1176" s="158" t="s">
        <v>232</v>
      </c>
      <c r="B1176" s="159" t="str">
        <f>VLOOKUP(A1176,Lists!A:B,2,FALSE)</f>
        <v>NER001</v>
      </c>
      <c r="C1176" s="159" t="str">
        <f>VLOOKUP(A1176,Lists!A:D,4,FALSE)</f>
        <v>NER</v>
      </c>
      <c r="D1176" s="159" t="s">
        <v>683</v>
      </c>
      <c r="E1176" s="159" t="s">
        <v>933</v>
      </c>
      <c r="F1176" s="159"/>
      <c r="G1176" s="159"/>
      <c r="H1176" s="151" t="b">
        <f t="shared" si="36"/>
        <v>0</v>
      </c>
      <c r="I1176" s="162"/>
      <c r="J1176" s="159" t="s">
        <v>1667</v>
      </c>
      <c r="K1176" s="151" t="str">
        <f t="shared" si="37"/>
        <v>NER001People facing limited access constraints</v>
      </c>
      <c r="L1176" s="163">
        <v>43508</v>
      </c>
    </row>
    <row r="1177" spans="1:12" ht="15.6" thickTop="1" thickBot="1" x14ac:dyDescent="0.35">
      <c r="A1177" s="156" t="s">
        <v>232</v>
      </c>
      <c r="B1177" s="157" t="str">
        <f>VLOOKUP(A1177,Lists!A:B,2,FALSE)</f>
        <v>NER001</v>
      </c>
      <c r="C1177" s="157" t="str">
        <f>VLOOKUP(A1177,Lists!A:D,4,FALSE)</f>
        <v>NER</v>
      </c>
      <c r="D1177" s="157" t="s">
        <v>684</v>
      </c>
      <c r="E1177" s="157" t="s">
        <v>933</v>
      </c>
      <c r="F1177" s="157"/>
      <c r="G1177" s="157"/>
      <c r="H1177" s="151" t="b">
        <f t="shared" si="36"/>
        <v>0</v>
      </c>
      <c r="I1177" s="161"/>
      <c r="J1177" s="157" t="s">
        <v>1667</v>
      </c>
      <c r="K1177" s="151" t="str">
        <f t="shared" si="37"/>
        <v>NER001People facing restricted access constraints</v>
      </c>
      <c r="L1177" s="165">
        <v>43508</v>
      </c>
    </row>
    <row r="1178" spans="1:12" ht="15.6" thickTop="1" thickBot="1" x14ac:dyDescent="0.35">
      <c r="A1178" s="158" t="s">
        <v>232</v>
      </c>
      <c r="B1178" s="159" t="str">
        <f>VLOOKUP(A1178,Lists!A:B,2,FALSE)</f>
        <v>NER001</v>
      </c>
      <c r="C1178" s="159" t="str">
        <f>VLOOKUP(A1178,Lists!A:D,4,FALSE)</f>
        <v>NER</v>
      </c>
      <c r="D1178" s="159" t="s">
        <v>637</v>
      </c>
      <c r="E1178" s="159">
        <v>0</v>
      </c>
      <c r="F1178" s="159" t="s">
        <v>1473</v>
      </c>
      <c r="G1178" s="159"/>
      <c r="H1178" s="151" t="b">
        <f t="shared" si="36"/>
        <v>0</v>
      </c>
      <c r="I1178" s="162"/>
      <c r="J1178" s="159"/>
      <c r="K1178" s="151" t="str">
        <f t="shared" si="37"/>
        <v>NER001Impediments to entry into country (bureaucratic and administrative)</v>
      </c>
      <c r="L1178" s="163">
        <v>43508</v>
      </c>
    </row>
    <row r="1179" spans="1:12" ht="15.6" thickTop="1" thickBot="1" x14ac:dyDescent="0.35">
      <c r="A1179" s="156" t="s">
        <v>232</v>
      </c>
      <c r="B1179" s="157" t="str">
        <f>VLOOKUP(A1179,Lists!A:B,2,FALSE)</f>
        <v>NER001</v>
      </c>
      <c r="C1179" s="157" t="str">
        <f>VLOOKUP(A1179,Lists!A:D,4,FALSE)</f>
        <v>NER</v>
      </c>
      <c r="D1179" s="157" t="s">
        <v>638</v>
      </c>
      <c r="E1179" s="157">
        <v>2</v>
      </c>
      <c r="F1179" s="157" t="s">
        <v>1473</v>
      </c>
      <c r="G1179" s="157"/>
      <c r="H1179" s="151" t="b">
        <f t="shared" si="36"/>
        <v>0</v>
      </c>
      <c r="I1179" s="161"/>
      <c r="J1179" s="157"/>
      <c r="K1179" s="151" t="str">
        <f t="shared" si="37"/>
        <v>NER001Restriction of movement (impediments to freedom of movement and/or administrative restrictions)</v>
      </c>
      <c r="L1179" s="165">
        <v>43508</v>
      </c>
    </row>
    <row r="1180" spans="1:12" ht="15.6" thickTop="1" thickBot="1" x14ac:dyDescent="0.35">
      <c r="A1180" s="158" t="s">
        <v>232</v>
      </c>
      <c r="B1180" s="159" t="str">
        <f>VLOOKUP(A1180,Lists!A:B,2,FALSE)</f>
        <v>NER001</v>
      </c>
      <c r="C1180" s="159" t="str">
        <f>VLOOKUP(A1180,Lists!A:D,4,FALSE)</f>
        <v>NER</v>
      </c>
      <c r="D1180" s="159" t="s">
        <v>639</v>
      </c>
      <c r="E1180" s="159">
        <v>0</v>
      </c>
      <c r="F1180" s="159" t="s">
        <v>1473</v>
      </c>
      <c r="G1180" s="159"/>
      <c r="H1180" s="151" t="b">
        <f t="shared" si="36"/>
        <v>0</v>
      </c>
      <c r="I1180" s="162"/>
      <c r="J1180" s="159"/>
      <c r="K1180" s="151" t="str">
        <f t="shared" si="37"/>
        <v>NER001Interference into implementation of humanitarian activities</v>
      </c>
      <c r="L1180" s="163">
        <v>43508</v>
      </c>
    </row>
    <row r="1181" spans="1:12" ht="15.6" thickTop="1" thickBot="1" x14ac:dyDescent="0.35">
      <c r="A1181" s="156" t="s">
        <v>232</v>
      </c>
      <c r="B1181" s="157" t="str">
        <f>VLOOKUP(A1181,Lists!A:B,2,FALSE)</f>
        <v>NER001</v>
      </c>
      <c r="C1181" s="157" t="str">
        <f>VLOOKUP(A1181,Lists!A:D,4,FALSE)</f>
        <v>NER</v>
      </c>
      <c r="D1181" s="157" t="s">
        <v>640</v>
      </c>
      <c r="E1181" s="157">
        <v>2</v>
      </c>
      <c r="F1181" s="157" t="s">
        <v>1473</v>
      </c>
      <c r="G1181" s="157"/>
      <c r="H1181" s="151" t="b">
        <f t="shared" si="36"/>
        <v>0</v>
      </c>
      <c r="I1181" s="161"/>
      <c r="J1181" s="157"/>
      <c r="K1181" s="151" t="str">
        <f t="shared" si="37"/>
        <v>NER001Violence against personnel, facilities and assets</v>
      </c>
      <c r="L1181" s="165">
        <v>43508</v>
      </c>
    </row>
    <row r="1182" spans="1:12" ht="15.6" thickTop="1" thickBot="1" x14ac:dyDescent="0.35">
      <c r="A1182" s="158" t="s">
        <v>232</v>
      </c>
      <c r="B1182" s="159" t="str">
        <f>VLOOKUP(A1182,Lists!A:B,2,FALSE)</f>
        <v>NER001</v>
      </c>
      <c r="C1182" s="159" t="str">
        <f>VLOOKUP(A1182,Lists!A:D,4,FALSE)</f>
        <v>NER</v>
      </c>
      <c r="D1182" s="159" t="s">
        <v>641</v>
      </c>
      <c r="E1182" s="159">
        <v>0</v>
      </c>
      <c r="F1182" s="159" t="s">
        <v>1473</v>
      </c>
      <c r="G1182" s="159"/>
      <c r="H1182" s="151" t="b">
        <f t="shared" si="36"/>
        <v>0</v>
      </c>
      <c r="I1182" s="162"/>
      <c r="J1182" s="159"/>
      <c r="K1182" s="151" t="str">
        <f t="shared" si="37"/>
        <v>NER001Denial of existence of humanitarian needs or entitlements to assistance</v>
      </c>
      <c r="L1182" s="163">
        <v>43508</v>
      </c>
    </row>
    <row r="1183" spans="1:12" ht="15.6" thickTop="1" thickBot="1" x14ac:dyDescent="0.35">
      <c r="A1183" s="156" t="s">
        <v>232</v>
      </c>
      <c r="B1183" s="157" t="str">
        <f>VLOOKUP(A1183,Lists!A:B,2,FALSE)</f>
        <v>NER001</v>
      </c>
      <c r="C1183" s="157" t="str">
        <f>VLOOKUP(A1183,Lists!A:D,4,FALSE)</f>
        <v>NER</v>
      </c>
      <c r="D1183" s="157" t="s">
        <v>642</v>
      </c>
      <c r="E1183" s="157">
        <v>0</v>
      </c>
      <c r="F1183" s="157" t="s">
        <v>1473</v>
      </c>
      <c r="G1183" s="157"/>
      <c r="H1183" s="151" t="b">
        <f t="shared" si="36"/>
        <v>0</v>
      </c>
      <c r="I1183" s="161"/>
      <c r="J1183" s="157"/>
      <c r="K1183" s="151" t="str">
        <f t="shared" si="37"/>
        <v>NER001Restriction and obstruction of access to services and assistance</v>
      </c>
      <c r="L1183" s="165">
        <v>43508</v>
      </c>
    </row>
    <row r="1184" spans="1:12" ht="15.6" thickTop="1" thickBot="1" x14ac:dyDescent="0.35">
      <c r="A1184" s="158" t="s">
        <v>232</v>
      </c>
      <c r="B1184" s="159" t="str">
        <f>VLOOKUP(A1184,Lists!A:B,2,FALSE)</f>
        <v>NER001</v>
      </c>
      <c r="C1184" s="159" t="str">
        <f>VLOOKUP(A1184,Lists!A:D,4,FALSE)</f>
        <v>NER</v>
      </c>
      <c r="D1184" s="159" t="s">
        <v>643</v>
      </c>
      <c r="E1184" s="159">
        <v>2</v>
      </c>
      <c r="F1184" s="159" t="s">
        <v>1473</v>
      </c>
      <c r="G1184" s="159"/>
      <c r="H1184" s="151" t="b">
        <f t="shared" si="36"/>
        <v>0</v>
      </c>
      <c r="I1184" s="162"/>
      <c r="J1184" s="159"/>
      <c r="K1184" s="151" t="str">
        <f t="shared" si="37"/>
        <v>NER001Ongoing insecurity/hostilities affecting humanitarian assistance</v>
      </c>
      <c r="L1184" s="163">
        <v>43508</v>
      </c>
    </row>
    <row r="1185" spans="1:12" ht="15.6" thickTop="1" thickBot="1" x14ac:dyDescent="0.35">
      <c r="A1185" s="156" t="s">
        <v>232</v>
      </c>
      <c r="B1185" s="157" t="str">
        <f>VLOOKUP(A1185,Lists!A:B,2,FALSE)</f>
        <v>NER001</v>
      </c>
      <c r="C1185" s="157" t="str">
        <f>VLOOKUP(A1185,Lists!A:D,4,FALSE)</f>
        <v>NER</v>
      </c>
      <c r="D1185" s="157" t="s">
        <v>644</v>
      </c>
      <c r="E1185" s="157">
        <v>1</v>
      </c>
      <c r="F1185" s="157" t="s">
        <v>1473</v>
      </c>
      <c r="G1185" s="157"/>
      <c r="H1185" s="151" t="b">
        <f t="shared" si="36"/>
        <v>0</v>
      </c>
      <c r="I1185" s="161"/>
      <c r="J1185" s="157"/>
      <c r="K1185" s="151" t="str">
        <f t="shared" si="37"/>
        <v xml:space="preserve">NER001Presence of mines and improvised explosive devices </v>
      </c>
      <c r="L1185" s="165">
        <v>43508</v>
      </c>
    </row>
    <row r="1186" spans="1:12" ht="15.6" thickTop="1" thickBot="1" x14ac:dyDescent="0.35">
      <c r="A1186" s="158" t="s">
        <v>232</v>
      </c>
      <c r="B1186" s="159" t="str">
        <f>VLOOKUP(A1186,Lists!A:B,2,FALSE)</f>
        <v>NER001</v>
      </c>
      <c r="C1186" s="159" t="str">
        <f>VLOOKUP(A1186,Lists!A:D,4,FALSE)</f>
        <v>NER</v>
      </c>
      <c r="D1186" s="159" t="s">
        <v>645</v>
      </c>
      <c r="E1186" s="159">
        <v>1</v>
      </c>
      <c r="F1186" s="159" t="s">
        <v>1473</v>
      </c>
      <c r="G1186" s="159"/>
      <c r="H1186" s="151" t="b">
        <f t="shared" si="36"/>
        <v>0</v>
      </c>
      <c r="I1186" s="162"/>
      <c r="J1186" s="159"/>
      <c r="K1186" s="151" t="str">
        <f t="shared" si="37"/>
        <v>NER001Physical constraints in the environment (obstacles related to terrain, climate, lack of infrastructure, etc.)</v>
      </c>
      <c r="L1186" s="163">
        <v>43508</v>
      </c>
    </row>
    <row r="1187" spans="1:12" ht="15.6" thickTop="1" thickBot="1" x14ac:dyDescent="0.35">
      <c r="A1187" s="156" t="s">
        <v>1302</v>
      </c>
      <c r="B1187" s="157" t="str">
        <f>VLOOKUP(A1187,Lists!A:B,2,FALSE)</f>
        <v>NER002</v>
      </c>
      <c r="C1187" s="157" t="str">
        <f>VLOOKUP(A1187,Lists!A:D,4,FALSE)</f>
        <v>NER</v>
      </c>
      <c r="D1187" s="157" t="s">
        <v>785</v>
      </c>
      <c r="E1187" s="157">
        <v>21641800</v>
      </c>
      <c r="F1187" s="157" t="s">
        <v>1693</v>
      </c>
      <c r="G1187" s="157" t="s">
        <v>735</v>
      </c>
      <c r="H1187" s="151">
        <f t="shared" ref="H1187" si="38">IF(G1187="Low",3,IF(G1187="Medium",2,IF(G1187="High",1,FALSE)))</f>
        <v>1</v>
      </c>
      <c r="I1187" s="161" t="s">
        <v>1690</v>
      </c>
      <c r="J1187" s="157" t="s">
        <v>1698</v>
      </c>
      <c r="K1187" s="151" t="str">
        <f t="shared" si="37"/>
        <v>NER002Total population in country</v>
      </c>
      <c r="L1187" s="165">
        <v>43508</v>
      </c>
    </row>
    <row r="1188" spans="1:12" ht="15.6" thickTop="1" thickBot="1" x14ac:dyDescent="0.35">
      <c r="A1188" s="158" t="s">
        <v>1302</v>
      </c>
      <c r="B1188" s="159" t="str">
        <f>VLOOKUP(A1188,Lists!A:B,2,FALSE)</f>
        <v>NER002</v>
      </c>
      <c r="C1188" s="159" t="str">
        <f>VLOOKUP(A1188,Lists!A:D,4,FALSE)</f>
        <v>NER</v>
      </c>
      <c r="D1188" s="159" t="s">
        <v>455</v>
      </c>
      <c r="E1188" s="159">
        <v>156906</v>
      </c>
      <c r="F1188" s="159" t="s">
        <v>1692</v>
      </c>
      <c r="G1188" s="159" t="s">
        <v>735</v>
      </c>
      <c r="H1188" s="151">
        <f t="shared" si="36"/>
        <v>1</v>
      </c>
      <c r="I1188" s="162" t="s">
        <v>1691</v>
      </c>
      <c r="J1188" s="159" t="s">
        <v>1704</v>
      </c>
      <c r="K1188" s="151" t="str">
        <f t="shared" si="37"/>
        <v>NER002Landmass affected by disaster</v>
      </c>
      <c r="L1188" s="163">
        <v>43508</v>
      </c>
    </row>
    <row r="1189" spans="1:12" ht="15.6" thickTop="1" thickBot="1" x14ac:dyDescent="0.35">
      <c r="A1189" s="156" t="s">
        <v>1302</v>
      </c>
      <c r="B1189" s="157" t="str">
        <f>VLOOKUP(A1189,Lists!A:B,2,FALSE)</f>
        <v>NER002</v>
      </c>
      <c r="C1189" s="157" t="str">
        <f>VLOOKUP(A1189,Lists!A:D,4,FALSE)</f>
        <v>NER</v>
      </c>
      <c r="D1189" s="157" t="s">
        <v>740</v>
      </c>
      <c r="E1189" s="157">
        <v>714244</v>
      </c>
      <c r="F1189" s="157" t="s">
        <v>1692</v>
      </c>
      <c r="G1189" s="157" t="s">
        <v>735</v>
      </c>
      <c r="H1189" s="151">
        <f t="shared" si="36"/>
        <v>1</v>
      </c>
      <c r="I1189" s="161" t="s">
        <v>1691</v>
      </c>
      <c r="J1189" s="157" t="s">
        <v>1705</v>
      </c>
      <c r="K1189" s="151" t="str">
        <f t="shared" si="37"/>
        <v>NER002People exposed</v>
      </c>
      <c r="L1189" s="165">
        <v>43508</v>
      </c>
    </row>
    <row r="1190" spans="1:12" ht="15.6" thickTop="1" thickBot="1" x14ac:dyDescent="0.35">
      <c r="A1190" s="158" t="s">
        <v>1302</v>
      </c>
      <c r="B1190" s="159" t="str">
        <f>VLOOKUP(A1190,Lists!A:B,2,FALSE)</f>
        <v>NER002</v>
      </c>
      <c r="C1190" s="159" t="str">
        <f>VLOOKUP(A1190,Lists!A:D,4,FALSE)</f>
        <v>NER</v>
      </c>
      <c r="D1190" s="159" t="s">
        <v>742</v>
      </c>
      <c r="E1190" s="159">
        <v>469000</v>
      </c>
      <c r="F1190" s="159" t="s">
        <v>1707</v>
      </c>
      <c r="G1190" s="159" t="s">
        <v>734</v>
      </c>
      <c r="H1190" s="151">
        <f t="shared" si="36"/>
        <v>2</v>
      </c>
      <c r="I1190" s="162"/>
      <c r="J1190" s="159" t="s">
        <v>1706</v>
      </c>
      <c r="K1190" s="151" t="str">
        <f t="shared" si="37"/>
        <v>NER002People affected by the crisis</v>
      </c>
      <c r="L1190" s="163">
        <v>43508</v>
      </c>
    </row>
    <row r="1191" spans="1:12" ht="15.6" thickTop="1" thickBot="1" x14ac:dyDescent="0.35">
      <c r="A1191" s="156" t="s">
        <v>1302</v>
      </c>
      <c r="B1191" s="157" t="str">
        <f>VLOOKUP(A1191,Lists!A:B,2,FALSE)</f>
        <v>NER002</v>
      </c>
      <c r="C1191" s="157" t="str">
        <f>VLOOKUP(A1191,Lists!A:D,4,FALSE)</f>
        <v>NER</v>
      </c>
      <c r="D1191" s="157" t="s">
        <v>470</v>
      </c>
      <c r="E1191" s="157">
        <v>130000</v>
      </c>
      <c r="F1191" s="157" t="s">
        <v>1548</v>
      </c>
      <c r="G1191" s="157" t="s">
        <v>734</v>
      </c>
      <c r="H1191" s="151">
        <f t="shared" si="36"/>
        <v>2</v>
      </c>
      <c r="I1191" s="161" t="s">
        <v>1703</v>
      </c>
      <c r="J1191" s="157" t="s">
        <v>1708</v>
      </c>
      <c r="K1191" s="151" t="str">
        <f t="shared" si="37"/>
        <v>NER002Total # of crisis related displaced people</v>
      </c>
      <c r="L1191" s="165">
        <v>43508</v>
      </c>
    </row>
    <row r="1192" spans="1:12" ht="15.6" thickTop="1" thickBot="1" x14ac:dyDescent="0.35">
      <c r="A1192" s="158" t="s">
        <v>1302</v>
      </c>
      <c r="B1192" s="159" t="str">
        <f>VLOOKUP(A1192,Lists!A:B,2,FALSE)</f>
        <v>NER002</v>
      </c>
      <c r="C1192" s="159" t="str">
        <f>VLOOKUP(A1192,Lists!A:D,4,FALSE)</f>
        <v>NER</v>
      </c>
      <c r="D1192" s="159" t="s">
        <v>661</v>
      </c>
      <c r="E1192" s="159" t="s">
        <v>933</v>
      </c>
      <c r="F1192" s="159"/>
      <c r="G1192" s="159"/>
      <c r="H1192" s="151" t="b">
        <v>0</v>
      </c>
      <c r="I1192" s="162"/>
      <c r="J1192" s="159" t="s">
        <v>1667</v>
      </c>
      <c r="K1192" s="151" t="str">
        <f t="shared" si="37"/>
        <v>NER002Total # of illness cases reported</v>
      </c>
      <c r="L1192" s="163">
        <v>43508</v>
      </c>
    </row>
    <row r="1193" spans="1:12" ht="15.6" thickTop="1" thickBot="1" x14ac:dyDescent="0.35">
      <c r="A1193" s="156" t="s">
        <v>1302</v>
      </c>
      <c r="B1193" s="157" t="str">
        <f>VLOOKUP(A1193,Lists!A:B,2,FALSE)</f>
        <v>NER002</v>
      </c>
      <c r="C1193" s="157" t="str">
        <f>VLOOKUP(A1193,Lists!A:D,4,FALSE)</f>
        <v>NER</v>
      </c>
      <c r="D1193" s="157" t="s">
        <v>743</v>
      </c>
      <c r="E1193" s="157" t="s">
        <v>933</v>
      </c>
      <c r="F1193" s="157"/>
      <c r="G1193" s="157"/>
      <c r="H1193" s="151" t="b">
        <v>0</v>
      </c>
      <c r="I1193" s="161"/>
      <c r="J1193" s="157" t="s">
        <v>1667</v>
      </c>
      <c r="K1193" s="151" t="str">
        <f t="shared" ref="K1193:K1254" si="39">B1193&amp;""&amp;D1193</f>
        <v>NER002Crisis related Injuries</v>
      </c>
      <c r="L1193" s="165">
        <v>43508</v>
      </c>
    </row>
    <row r="1194" spans="1:12" ht="15.6" thickTop="1" thickBot="1" x14ac:dyDescent="0.35">
      <c r="A1194" s="158" t="s">
        <v>1302</v>
      </c>
      <c r="B1194" s="159" t="str">
        <f>VLOOKUP(A1194,Lists!A:B,2,FALSE)</f>
        <v>NER002</v>
      </c>
      <c r="C1194" s="159" t="str">
        <f>VLOOKUP(A1194,Lists!A:D,4,FALSE)</f>
        <v>NER</v>
      </c>
      <c r="D1194" s="159" t="s">
        <v>663</v>
      </c>
      <c r="E1194" s="159" t="s">
        <v>933</v>
      </c>
      <c r="F1194" s="159"/>
      <c r="G1194" s="159"/>
      <c r="H1194" s="151" t="b">
        <v>0</v>
      </c>
      <c r="I1194" s="162"/>
      <c r="J1194" s="159" t="s">
        <v>1667</v>
      </c>
      <c r="K1194" s="151" t="str">
        <f t="shared" si="39"/>
        <v>NER002Crisis related fatalities</v>
      </c>
      <c r="L1194" s="163">
        <v>43508</v>
      </c>
    </row>
    <row r="1195" spans="1:12" ht="15.6" thickTop="1" thickBot="1" x14ac:dyDescent="0.35">
      <c r="A1195" s="156" t="s">
        <v>1302</v>
      </c>
      <c r="B1195" s="157" t="str">
        <f>VLOOKUP(A1195,Lists!A:B,2,FALSE)</f>
        <v>NER002</v>
      </c>
      <c r="C1195" s="157" t="str">
        <f>VLOOKUP(A1195,Lists!A:D,4,FALSE)</f>
        <v>NER</v>
      </c>
      <c r="D1195" s="157" t="s">
        <v>768</v>
      </c>
      <c r="E1195" s="157" t="s">
        <v>933</v>
      </c>
      <c r="F1195" s="157"/>
      <c r="G1195" s="157"/>
      <c r="H1195" s="151" t="b">
        <v>0</v>
      </c>
      <c r="I1195" s="161"/>
      <c r="J1195" s="157" t="s">
        <v>1667</v>
      </c>
      <c r="K1195" s="151" t="str">
        <f t="shared" si="39"/>
        <v>NER002People killed in all crises</v>
      </c>
      <c r="L1195" s="165">
        <v>43508</v>
      </c>
    </row>
    <row r="1196" spans="1:12" ht="15.6" thickTop="1" thickBot="1" x14ac:dyDescent="0.35">
      <c r="A1196" s="158" t="s">
        <v>1302</v>
      </c>
      <c r="B1196" s="159" t="str">
        <f>VLOOKUP(A1196,Lists!A:B,2,FALSE)</f>
        <v>NER002</v>
      </c>
      <c r="C1196" s="159" t="str">
        <f>VLOOKUP(A1196,Lists!A:D,4,FALSE)</f>
        <v>NER</v>
      </c>
      <c r="D1196" s="159" t="s">
        <v>459</v>
      </c>
      <c r="E1196" s="159" t="s">
        <v>933</v>
      </c>
      <c r="F1196" s="159"/>
      <c r="G1196" s="159"/>
      <c r="H1196" s="151" t="b">
        <v>0</v>
      </c>
      <c r="I1196" s="162"/>
      <c r="J1196" s="159" t="s">
        <v>1667</v>
      </c>
      <c r="K1196" s="151" t="str">
        <f t="shared" si="39"/>
        <v>NER002Building partially damaged</v>
      </c>
      <c r="L1196" s="163">
        <v>43508</v>
      </c>
    </row>
    <row r="1197" spans="1:12" ht="15.6" thickTop="1" thickBot="1" x14ac:dyDescent="0.35">
      <c r="A1197" s="156" t="s">
        <v>1302</v>
      </c>
      <c r="B1197" s="157" t="str">
        <f>VLOOKUP(A1197,Lists!A:B,2,FALSE)</f>
        <v>NER002</v>
      </c>
      <c r="C1197" s="157" t="str">
        <f>VLOOKUP(A1197,Lists!A:D,4,FALSE)</f>
        <v>NER</v>
      </c>
      <c r="D1197" s="157" t="s">
        <v>460</v>
      </c>
      <c r="E1197" s="157" t="s">
        <v>933</v>
      </c>
      <c r="F1197" s="157"/>
      <c r="G1197" s="157"/>
      <c r="H1197" s="151" t="b">
        <v>0</v>
      </c>
      <c r="I1197" s="161"/>
      <c r="J1197" s="157" t="s">
        <v>1667</v>
      </c>
      <c r="K1197" s="151" t="str">
        <f t="shared" si="39"/>
        <v>NER002Building totally damaged</v>
      </c>
      <c r="L1197" s="165">
        <v>43508</v>
      </c>
    </row>
    <row r="1198" spans="1:12" ht="15.6" thickTop="1" thickBot="1" x14ac:dyDescent="0.35">
      <c r="A1198" s="158" t="s">
        <v>1302</v>
      </c>
      <c r="B1198" s="159" t="str">
        <f>VLOOKUP(A1198,Lists!A:B,2,FALSE)</f>
        <v>NER002</v>
      </c>
      <c r="C1198" s="159" t="str">
        <f>VLOOKUP(A1198,Lists!A:D,4,FALSE)</f>
        <v>NER</v>
      </c>
      <c r="D1198" s="159" t="s">
        <v>745</v>
      </c>
      <c r="E1198" s="159" t="s">
        <v>933</v>
      </c>
      <c r="F1198" s="159"/>
      <c r="G1198" s="159"/>
      <c r="H1198" s="151" t="b">
        <v>0</v>
      </c>
      <c r="I1198" s="162"/>
      <c r="J1198" s="159" t="s">
        <v>1667</v>
      </c>
      <c r="K1198" s="151" t="str">
        <f t="shared" si="39"/>
        <v>NER002Economic Losses</v>
      </c>
      <c r="L1198" s="163">
        <v>43508</v>
      </c>
    </row>
    <row r="1199" spans="1:12" ht="15.6" thickTop="1" thickBot="1" x14ac:dyDescent="0.35">
      <c r="A1199" s="156" t="s">
        <v>1302</v>
      </c>
      <c r="B1199" s="157" t="str">
        <f>VLOOKUP(A1199,Lists!A:B,2,FALSE)</f>
        <v>NER002</v>
      </c>
      <c r="C1199" s="157" t="str">
        <f>VLOOKUP(A1199,Lists!A:D,4,FALSE)</f>
        <v>NER</v>
      </c>
      <c r="D1199" s="157" t="s">
        <v>755</v>
      </c>
      <c r="E1199" s="157">
        <v>461000</v>
      </c>
      <c r="F1199" s="157" t="s">
        <v>1694</v>
      </c>
      <c r="G1199" s="157" t="s">
        <v>734</v>
      </c>
      <c r="H1199" s="151">
        <v>2</v>
      </c>
      <c r="I1199" s="161" t="s">
        <v>1695</v>
      </c>
      <c r="J1199" s="157" t="s">
        <v>1709</v>
      </c>
      <c r="K1199" s="151" t="str">
        <f t="shared" si="39"/>
        <v>NER002People in Need</v>
      </c>
      <c r="L1199" s="165">
        <v>43508</v>
      </c>
    </row>
    <row r="1200" spans="1:12" ht="15.6" thickTop="1" thickBot="1" x14ac:dyDescent="0.35">
      <c r="A1200" s="158" t="s">
        <v>1302</v>
      </c>
      <c r="B1200" s="159" t="str">
        <f>VLOOKUP(A1200,Lists!A:B,2,FALSE)</f>
        <v>NER002</v>
      </c>
      <c r="C1200" s="159" t="str">
        <f>VLOOKUP(A1200,Lists!A:D,4,FALSE)</f>
        <v>NER</v>
      </c>
      <c r="D1200" s="159" t="s">
        <v>761</v>
      </c>
      <c r="E1200" s="159">
        <v>0</v>
      </c>
      <c r="F1200" s="159" t="s">
        <v>1694</v>
      </c>
      <c r="G1200" s="159" t="s">
        <v>734</v>
      </c>
      <c r="H1200" s="151">
        <v>2</v>
      </c>
      <c r="I1200" s="162" t="s">
        <v>1695</v>
      </c>
      <c r="J1200" s="159" t="s">
        <v>1709</v>
      </c>
      <c r="K1200" s="151" t="str">
        <f t="shared" si="39"/>
        <v>NER002People facing minimal humanitarian needs (level 1)</v>
      </c>
      <c r="L1200" s="163">
        <v>43508</v>
      </c>
    </row>
    <row r="1201" spans="1:12" ht="15.6" thickTop="1" thickBot="1" x14ac:dyDescent="0.35">
      <c r="A1201" s="156" t="s">
        <v>1302</v>
      </c>
      <c r="B1201" s="157" t="str">
        <f>VLOOKUP(A1201,Lists!A:B,2,FALSE)</f>
        <v>NER002</v>
      </c>
      <c r="C1201" s="157" t="str">
        <f>VLOOKUP(A1201,Lists!A:D,4,FALSE)</f>
        <v>NER</v>
      </c>
      <c r="D1201" s="157" t="s">
        <v>760</v>
      </c>
      <c r="E1201" s="157">
        <v>212000</v>
      </c>
      <c r="F1201" s="157" t="s">
        <v>1694</v>
      </c>
      <c r="G1201" s="157" t="s">
        <v>734</v>
      </c>
      <c r="H1201" s="151">
        <v>2</v>
      </c>
      <c r="I1201" s="161" t="s">
        <v>1695</v>
      </c>
      <c r="J1201" s="157" t="s">
        <v>1709</v>
      </c>
      <c r="K1201" s="151" t="str">
        <f t="shared" si="39"/>
        <v>NER002People facing stressed humanitarian needs (level 2)</v>
      </c>
      <c r="L1201" s="165">
        <v>43508</v>
      </c>
    </row>
    <row r="1202" spans="1:12" ht="15.6" thickTop="1" thickBot="1" x14ac:dyDescent="0.35">
      <c r="A1202" s="158" t="s">
        <v>1302</v>
      </c>
      <c r="B1202" s="159" t="str">
        <f>VLOOKUP(A1202,Lists!A:B,2,FALSE)</f>
        <v>NER002</v>
      </c>
      <c r="C1202" s="159" t="str">
        <f>VLOOKUP(A1202,Lists!A:D,4,FALSE)</f>
        <v>NER</v>
      </c>
      <c r="D1202" s="159" t="s">
        <v>763</v>
      </c>
      <c r="E1202" s="159">
        <v>0</v>
      </c>
      <c r="F1202" s="159" t="s">
        <v>1694</v>
      </c>
      <c r="G1202" s="159" t="s">
        <v>734</v>
      </c>
      <c r="H1202" s="151">
        <v>2</v>
      </c>
      <c r="I1202" s="162" t="s">
        <v>1695</v>
      </c>
      <c r="J1202" s="159" t="s">
        <v>1709</v>
      </c>
      <c r="K1202" s="151" t="str">
        <f t="shared" si="39"/>
        <v>NER002People  facing moderate humanitarian needs (level 3)</v>
      </c>
      <c r="L1202" s="163">
        <v>43508</v>
      </c>
    </row>
    <row r="1203" spans="1:12" ht="15.6" thickTop="1" thickBot="1" x14ac:dyDescent="0.35">
      <c r="A1203" s="156" t="s">
        <v>1302</v>
      </c>
      <c r="B1203" s="157" t="str">
        <f>VLOOKUP(A1203,Lists!A:B,2,FALSE)</f>
        <v>NER002</v>
      </c>
      <c r="C1203" s="157" t="str">
        <f>VLOOKUP(A1203,Lists!A:D,4,FALSE)</f>
        <v>NER</v>
      </c>
      <c r="D1203" s="157" t="s">
        <v>765</v>
      </c>
      <c r="E1203" s="157">
        <v>249000</v>
      </c>
      <c r="F1203" s="157" t="s">
        <v>1694</v>
      </c>
      <c r="G1203" s="157" t="s">
        <v>734</v>
      </c>
      <c r="H1203" s="151">
        <v>2</v>
      </c>
      <c r="I1203" s="161" t="s">
        <v>1695</v>
      </c>
      <c r="J1203" s="157" t="s">
        <v>1709</v>
      </c>
      <c r="K1203" s="151" t="str">
        <f t="shared" si="39"/>
        <v>NER002People facing severe humanitarian needs (level 4)</v>
      </c>
      <c r="L1203" s="165">
        <v>43508</v>
      </c>
    </row>
    <row r="1204" spans="1:12" ht="15.6" thickTop="1" thickBot="1" x14ac:dyDescent="0.35">
      <c r="A1204" s="158" t="s">
        <v>1302</v>
      </c>
      <c r="B1204" s="159" t="str">
        <f>VLOOKUP(A1204,Lists!A:B,2,FALSE)</f>
        <v>NER002</v>
      </c>
      <c r="C1204" s="159" t="str">
        <f>VLOOKUP(A1204,Lists!A:D,4,FALSE)</f>
        <v>NER</v>
      </c>
      <c r="D1204" s="159" t="s">
        <v>766</v>
      </c>
      <c r="E1204" s="159">
        <v>0</v>
      </c>
      <c r="F1204" s="159" t="s">
        <v>1694</v>
      </c>
      <c r="G1204" s="159" t="s">
        <v>734</v>
      </c>
      <c r="H1204" s="151">
        <v>2</v>
      </c>
      <c r="I1204" s="162" t="s">
        <v>1695</v>
      </c>
      <c r="J1204" s="159" t="s">
        <v>1709</v>
      </c>
      <c r="K1204" s="151" t="str">
        <f t="shared" si="39"/>
        <v>NER002People facing extreme humanitarian needs (level 5)</v>
      </c>
      <c r="L1204" s="163">
        <v>43508</v>
      </c>
    </row>
    <row r="1205" spans="1:12" ht="15.6" thickTop="1" thickBot="1" x14ac:dyDescent="0.35">
      <c r="A1205" s="156" t="s">
        <v>1302</v>
      </c>
      <c r="B1205" s="157" t="str">
        <f>VLOOKUP(A1205,Lists!A:B,2,FALSE)</f>
        <v>NER002</v>
      </c>
      <c r="C1205" s="157" t="str">
        <f>VLOOKUP(A1205,Lists!A:D,4,FALSE)</f>
        <v>NER</v>
      </c>
      <c r="D1205" s="157" t="s">
        <v>680</v>
      </c>
      <c r="E1205" s="157">
        <v>5</v>
      </c>
      <c r="F1205" s="157" t="s">
        <v>1694</v>
      </c>
      <c r="G1205" s="157" t="s">
        <v>735</v>
      </c>
      <c r="H1205" s="151">
        <v>1</v>
      </c>
      <c r="I1205" s="161" t="s">
        <v>1695</v>
      </c>
      <c r="J1205" s="157" t="s">
        <v>1697</v>
      </c>
      <c r="K1205" s="151" t="str">
        <f t="shared" si="39"/>
        <v>NER002Crisis affected groups</v>
      </c>
      <c r="L1205" s="165">
        <v>43508</v>
      </c>
    </row>
    <row r="1206" spans="1:12" ht="15.6" thickTop="1" thickBot="1" x14ac:dyDescent="0.35">
      <c r="A1206" s="158" t="s">
        <v>1302</v>
      </c>
      <c r="B1206" s="159" t="str">
        <f>VLOOKUP(A1206,Lists!A:B,2,FALSE)</f>
        <v>NER002</v>
      </c>
      <c r="C1206" s="159" t="str">
        <f>VLOOKUP(A1206,Lists!A:D,4,FALSE)</f>
        <v>NER</v>
      </c>
      <c r="D1206" s="159" t="s">
        <v>683</v>
      </c>
      <c r="E1206" s="159" t="s">
        <v>933</v>
      </c>
      <c r="F1206" s="159"/>
      <c r="G1206" s="159"/>
      <c r="H1206" s="151" t="b">
        <f t="shared" ref="H1206:H1254" si="40">IF(G1206="Low",3,IF(G1206="Medium",2,IF(G1206="High",1,FALSE)))</f>
        <v>0</v>
      </c>
      <c r="I1206" s="162"/>
      <c r="J1206" s="159" t="s">
        <v>1667</v>
      </c>
      <c r="K1206" s="151" t="str">
        <f t="shared" si="39"/>
        <v>NER002People facing limited access constraints</v>
      </c>
      <c r="L1206" s="163">
        <v>43508</v>
      </c>
    </row>
    <row r="1207" spans="1:12" ht="15.6" thickTop="1" thickBot="1" x14ac:dyDescent="0.35">
      <c r="A1207" s="156" t="s">
        <v>1302</v>
      </c>
      <c r="B1207" s="157" t="str">
        <f>VLOOKUP(A1207,Lists!A:B,2,FALSE)</f>
        <v>NER002</v>
      </c>
      <c r="C1207" s="157" t="str">
        <f>VLOOKUP(A1207,Lists!A:D,4,FALSE)</f>
        <v>NER</v>
      </c>
      <c r="D1207" s="157" t="s">
        <v>684</v>
      </c>
      <c r="E1207" s="157" t="s">
        <v>933</v>
      </c>
      <c r="F1207" s="157"/>
      <c r="G1207" s="157"/>
      <c r="H1207" s="151" t="b">
        <f t="shared" si="40"/>
        <v>0</v>
      </c>
      <c r="I1207" s="161"/>
      <c r="J1207" s="157" t="s">
        <v>1667</v>
      </c>
      <c r="K1207" s="151" t="str">
        <f t="shared" si="39"/>
        <v>NER002People facing restricted access constraints</v>
      </c>
      <c r="L1207" s="165">
        <v>43508</v>
      </c>
    </row>
    <row r="1208" spans="1:12" ht="15.6" thickTop="1" thickBot="1" x14ac:dyDescent="0.35">
      <c r="A1208" s="158" t="s">
        <v>1302</v>
      </c>
      <c r="B1208" s="159" t="str">
        <f>VLOOKUP(A1208,Lists!A:B,2,FALSE)</f>
        <v>NER002</v>
      </c>
      <c r="C1208" s="159" t="str">
        <f>VLOOKUP(A1208,Lists!A:D,4,FALSE)</f>
        <v>NER</v>
      </c>
      <c r="D1208" s="159" t="s">
        <v>637</v>
      </c>
      <c r="E1208" s="159">
        <v>0</v>
      </c>
      <c r="F1208" s="159" t="s">
        <v>1473</v>
      </c>
      <c r="G1208" s="159"/>
      <c r="H1208" s="151" t="b">
        <f t="shared" si="40"/>
        <v>0</v>
      </c>
      <c r="I1208" s="162"/>
      <c r="J1208" s="159"/>
      <c r="K1208" s="151" t="str">
        <f t="shared" si="39"/>
        <v>NER002Impediments to entry into country (bureaucratic and administrative)</v>
      </c>
      <c r="L1208" s="163">
        <v>43508</v>
      </c>
    </row>
    <row r="1209" spans="1:12" ht="15.6" thickTop="1" thickBot="1" x14ac:dyDescent="0.35">
      <c r="A1209" s="156" t="s">
        <v>1302</v>
      </c>
      <c r="B1209" s="157" t="str">
        <f>VLOOKUP(A1209,Lists!A:B,2,FALSE)</f>
        <v>NER002</v>
      </c>
      <c r="C1209" s="157" t="str">
        <f>VLOOKUP(A1209,Lists!A:D,4,FALSE)</f>
        <v>NER</v>
      </c>
      <c r="D1209" s="157" t="s">
        <v>638</v>
      </c>
      <c r="E1209" s="157">
        <v>2</v>
      </c>
      <c r="F1209" s="157" t="s">
        <v>1473</v>
      </c>
      <c r="G1209" s="157"/>
      <c r="H1209" s="151" t="b">
        <f t="shared" si="40"/>
        <v>0</v>
      </c>
      <c r="I1209" s="161"/>
      <c r="J1209" s="157"/>
      <c r="K1209" s="151" t="str">
        <f t="shared" si="39"/>
        <v>NER002Restriction of movement (impediments to freedom of movement and/or administrative restrictions)</v>
      </c>
      <c r="L1209" s="165">
        <v>43508</v>
      </c>
    </row>
    <row r="1210" spans="1:12" ht="15.6" thickTop="1" thickBot="1" x14ac:dyDescent="0.35">
      <c r="A1210" s="158" t="s">
        <v>1302</v>
      </c>
      <c r="B1210" s="159" t="str">
        <f>VLOOKUP(A1210,Lists!A:B,2,FALSE)</f>
        <v>NER002</v>
      </c>
      <c r="C1210" s="159" t="str">
        <f>VLOOKUP(A1210,Lists!A:D,4,FALSE)</f>
        <v>NER</v>
      </c>
      <c r="D1210" s="159" t="s">
        <v>639</v>
      </c>
      <c r="E1210" s="159">
        <v>0</v>
      </c>
      <c r="F1210" s="159" t="s">
        <v>1473</v>
      </c>
      <c r="G1210" s="159"/>
      <c r="H1210" s="151" t="b">
        <f t="shared" si="40"/>
        <v>0</v>
      </c>
      <c r="I1210" s="162"/>
      <c r="J1210" s="159"/>
      <c r="K1210" s="151" t="str">
        <f t="shared" si="39"/>
        <v>NER002Interference into implementation of humanitarian activities</v>
      </c>
      <c r="L1210" s="163">
        <v>43508</v>
      </c>
    </row>
    <row r="1211" spans="1:12" ht="15.6" thickTop="1" thickBot="1" x14ac:dyDescent="0.35">
      <c r="A1211" s="156" t="s">
        <v>1302</v>
      </c>
      <c r="B1211" s="157" t="str">
        <f>VLOOKUP(A1211,Lists!A:B,2,FALSE)</f>
        <v>NER002</v>
      </c>
      <c r="C1211" s="157" t="str">
        <f>VLOOKUP(A1211,Lists!A:D,4,FALSE)</f>
        <v>NER</v>
      </c>
      <c r="D1211" s="157" t="s">
        <v>640</v>
      </c>
      <c r="E1211" s="157">
        <v>2</v>
      </c>
      <c r="F1211" s="157" t="s">
        <v>1473</v>
      </c>
      <c r="G1211" s="157"/>
      <c r="H1211" s="151" t="b">
        <f t="shared" si="40"/>
        <v>0</v>
      </c>
      <c r="I1211" s="161"/>
      <c r="J1211" s="157"/>
      <c r="K1211" s="151" t="str">
        <f t="shared" si="39"/>
        <v>NER002Violence against personnel, facilities and assets</v>
      </c>
      <c r="L1211" s="165">
        <v>43508</v>
      </c>
    </row>
    <row r="1212" spans="1:12" ht="15.6" thickTop="1" thickBot="1" x14ac:dyDescent="0.35">
      <c r="A1212" s="158" t="s">
        <v>1302</v>
      </c>
      <c r="B1212" s="159" t="str">
        <f>VLOOKUP(A1212,Lists!A:B,2,FALSE)</f>
        <v>NER002</v>
      </c>
      <c r="C1212" s="159" t="str">
        <f>VLOOKUP(A1212,Lists!A:D,4,FALSE)</f>
        <v>NER</v>
      </c>
      <c r="D1212" s="159" t="s">
        <v>641</v>
      </c>
      <c r="E1212" s="159">
        <v>0</v>
      </c>
      <c r="F1212" s="159" t="s">
        <v>1473</v>
      </c>
      <c r="G1212" s="159"/>
      <c r="H1212" s="151" t="b">
        <f t="shared" si="40"/>
        <v>0</v>
      </c>
      <c r="I1212" s="162"/>
      <c r="J1212" s="159"/>
      <c r="K1212" s="151" t="str">
        <f t="shared" si="39"/>
        <v>NER002Denial of existence of humanitarian needs or entitlements to assistance</v>
      </c>
      <c r="L1212" s="163">
        <v>43508</v>
      </c>
    </row>
    <row r="1213" spans="1:12" ht="15.6" thickTop="1" thickBot="1" x14ac:dyDescent="0.35">
      <c r="A1213" s="156" t="s">
        <v>1302</v>
      </c>
      <c r="B1213" s="157" t="str">
        <f>VLOOKUP(A1213,Lists!A:B,2,FALSE)</f>
        <v>NER002</v>
      </c>
      <c r="C1213" s="157" t="str">
        <f>VLOOKUP(A1213,Lists!A:D,4,FALSE)</f>
        <v>NER</v>
      </c>
      <c r="D1213" s="157" t="s">
        <v>642</v>
      </c>
      <c r="E1213" s="157">
        <v>0</v>
      </c>
      <c r="F1213" s="157" t="s">
        <v>1473</v>
      </c>
      <c r="G1213" s="157"/>
      <c r="H1213" s="151" t="b">
        <f t="shared" si="40"/>
        <v>0</v>
      </c>
      <c r="I1213" s="161"/>
      <c r="J1213" s="157"/>
      <c r="K1213" s="151" t="str">
        <f t="shared" si="39"/>
        <v>NER002Restriction and obstruction of access to services and assistance</v>
      </c>
      <c r="L1213" s="165">
        <v>43508</v>
      </c>
    </row>
    <row r="1214" spans="1:12" ht="15.6" thickTop="1" thickBot="1" x14ac:dyDescent="0.35">
      <c r="A1214" s="158" t="s">
        <v>1302</v>
      </c>
      <c r="B1214" s="159" t="str">
        <f>VLOOKUP(A1214,Lists!A:B,2,FALSE)</f>
        <v>NER002</v>
      </c>
      <c r="C1214" s="159" t="str">
        <f>VLOOKUP(A1214,Lists!A:D,4,FALSE)</f>
        <v>NER</v>
      </c>
      <c r="D1214" s="159" t="s">
        <v>643</v>
      </c>
      <c r="E1214" s="159">
        <v>2</v>
      </c>
      <c r="F1214" s="159" t="s">
        <v>1473</v>
      </c>
      <c r="G1214" s="159"/>
      <c r="H1214" s="151" t="b">
        <f t="shared" si="40"/>
        <v>0</v>
      </c>
      <c r="I1214" s="162"/>
      <c r="J1214" s="159"/>
      <c r="K1214" s="151" t="str">
        <f t="shared" si="39"/>
        <v>NER002Ongoing insecurity/hostilities affecting humanitarian assistance</v>
      </c>
      <c r="L1214" s="163">
        <v>43508</v>
      </c>
    </row>
    <row r="1215" spans="1:12" ht="15.6" thickTop="1" thickBot="1" x14ac:dyDescent="0.35">
      <c r="A1215" s="156" t="s">
        <v>1302</v>
      </c>
      <c r="B1215" s="157" t="str">
        <f>VLOOKUP(A1215,Lists!A:B,2,FALSE)</f>
        <v>NER002</v>
      </c>
      <c r="C1215" s="157" t="str">
        <f>VLOOKUP(A1215,Lists!A:D,4,FALSE)</f>
        <v>NER</v>
      </c>
      <c r="D1215" s="157" t="s">
        <v>644</v>
      </c>
      <c r="E1215" s="157">
        <v>1</v>
      </c>
      <c r="F1215" s="157" t="s">
        <v>1473</v>
      </c>
      <c r="G1215" s="157"/>
      <c r="H1215" s="151" t="b">
        <f t="shared" si="40"/>
        <v>0</v>
      </c>
      <c r="I1215" s="161"/>
      <c r="J1215" s="157"/>
      <c r="K1215" s="151" t="str">
        <f t="shared" si="39"/>
        <v xml:space="preserve">NER002Presence of mines and improvised explosive devices </v>
      </c>
      <c r="L1215" s="165">
        <v>43508</v>
      </c>
    </row>
    <row r="1216" spans="1:12" ht="15.6" thickTop="1" thickBot="1" x14ac:dyDescent="0.35">
      <c r="A1216" s="158" t="s">
        <v>1302</v>
      </c>
      <c r="B1216" s="159" t="str">
        <f>VLOOKUP(A1216,Lists!A:B,2,FALSE)</f>
        <v>NER002</v>
      </c>
      <c r="C1216" s="159" t="str">
        <f>VLOOKUP(A1216,Lists!A:D,4,FALSE)</f>
        <v>NER</v>
      </c>
      <c r="D1216" s="159" t="s">
        <v>645</v>
      </c>
      <c r="E1216" s="159">
        <v>1</v>
      </c>
      <c r="F1216" s="159" t="s">
        <v>1473</v>
      </c>
      <c r="G1216" s="159"/>
      <c r="H1216" s="151" t="b">
        <f t="shared" si="40"/>
        <v>0</v>
      </c>
      <c r="I1216" s="162"/>
      <c r="J1216" s="159"/>
      <c r="K1216" s="151" t="str">
        <f t="shared" si="39"/>
        <v>NER002Physical constraints in the environment (obstacles related to terrain, climate, lack of infrastructure, etc.)</v>
      </c>
      <c r="L1216" s="163">
        <v>43508</v>
      </c>
    </row>
    <row r="1217" spans="1:12" ht="15.6" thickTop="1" thickBot="1" x14ac:dyDescent="0.35">
      <c r="A1217" s="156" t="s">
        <v>798</v>
      </c>
      <c r="B1217" s="157" t="str">
        <f>VLOOKUP(A1217,Lists!A:B,2,FALSE)</f>
        <v>NER003</v>
      </c>
      <c r="C1217" s="157" t="str">
        <f>VLOOKUP(A1217,Lists!A:D,4,FALSE)</f>
        <v>NER</v>
      </c>
      <c r="D1217" s="157" t="s">
        <v>785</v>
      </c>
      <c r="E1217" s="157">
        <v>21641800</v>
      </c>
      <c r="F1217" s="157" t="s">
        <v>1693</v>
      </c>
      <c r="G1217" s="157" t="s">
        <v>735</v>
      </c>
      <c r="H1217" s="151">
        <v>1</v>
      </c>
      <c r="I1217" s="161" t="s">
        <v>1690</v>
      </c>
      <c r="J1217" s="157" t="s">
        <v>1698</v>
      </c>
      <c r="K1217" s="151" t="str">
        <f t="shared" si="39"/>
        <v>NER003Total population in country</v>
      </c>
      <c r="L1217" s="165">
        <v>43508</v>
      </c>
    </row>
    <row r="1218" spans="1:12" ht="15.6" thickTop="1" thickBot="1" x14ac:dyDescent="0.35">
      <c r="A1218" s="158" t="s">
        <v>798</v>
      </c>
      <c r="B1218" s="159" t="str">
        <f>VLOOKUP(A1218,Lists!A:B,2,FALSE)</f>
        <v>NER003</v>
      </c>
      <c r="C1218" s="159" t="str">
        <f>VLOOKUP(A1218,Lists!A:D,4,FALSE)</f>
        <v>NER</v>
      </c>
      <c r="D1218" s="159" t="s">
        <v>455</v>
      </c>
      <c r="E1218" s="159">
        <v>210600</v>
      </c>
      <c r="F1218" s="159" t="s">
        <v>1693</v>
      </c>
      <c r="G1218" s="159" t="s">
        <v>734</v>
      </c>
      <c r="H1218" s="151">
        <f t="shared" si="40"/>
        <v>2</v>
      </c>
      <c r="I1218" s="162" t="s">
        <v>1690</v>
      </c>
      <c r="J1218" s="159" t="s">
        <v>1710</v>
      </c>
      <c r="K1218" s="151" t="str">
        <f t="shared" si="39"/>
        <v>NER003Landmass affected by disaster</v>
      </c>
      <c r="L1218" s="163">
        <v>43508</v>
      </c>
    </row>
    <row r="1219" spans="1:12" ht="15.6" thickTop="1" thickBot="1" x14ac:dyDescent="0.35">
      <c r="A1219" s="156" t="s">
        <v>798</v>
      </c>
      <c r="B1219" s="157" t="str">
        <f>VLOOKUP(A1219,Lists!A:B,2,FALSE)</f>
        <v>NER003</v>
      </c>
      <c r="C1219" s="157" t="str">
        <f>VLOOKUP(A1219,Lists!A:D,4,FALSE)</f>
        <v>NER</v>
      </c>
      <c r="D1219" s="157" t="s">
        <v>740</v>
      </c>
      <c r="E1219" s="157">
        <v>7541058</v>
      </c>
      <c r="F1219" s="157" t="s">
        <v>1693</v>
      </c>
      <c r="G1219" s="157" t="s">
        <v>734</v>
      </c>
      <c r="H1219" s="151">
        <f t="shared" si="40"/>
        <v>2</v>
      </c>
      <c r="I1219" s="161" t="s">
        <v>1690</v>
      </c>
      <c r="J1219" s="157" t="s">
        <v>1711</v>
      </c>
      <c r="K1219" s="151" t="str">
        <f t="shared" si="39"/>
        <v>NER003People exposed</v>
      </c>
      <c r="L1219" s="165">
        <v>43508</v>
      </c>
    </row>
    <row r="1220" spans="1:12" ht="15.6" thickTop="1" thickBot="1" x14ac:dyDescent="0.35">
      <c r="A1220" s="158" t="s">
        <v>798</v>
      </c>
      <c r="B1220" s="159" t="str">
        <f>VLOOKUP(A1220,Lists!A:B,2,FALSE)</f>
        <v>NER003</v>
      </c>
      <c r="C1220" s="159" t="str">
        <f>VLOOKUP(A1220,Lists!A:D,4,FALSE)</f>
        <v>NER</v>
      </c>
      <c r="D1220" s="159" t="s">
        <v>742</v>
      </c>
      <c r="E1220" s="159">
        <v>717025</v>
      </c>
      <c r="F1220" s="159" t="s">
        <v>1694</v>
      </c>
      <c r="G1220" s="159" t="s">
        <v>734</v>
      </c>
      <c r="H1220" s="151">
        <v>2</v>
      </c>
      <c r="I1220" s="162" t="s">
        <v>1695</v>
      </c>
      <c r="J1220" s="159" t="s">
        <v>1712</v>
      </c>
      <c r="K1220" s="151" t="str">
        <f t="shared" si="39"/>
        <v>NER003People affected by the crisis</v>
      </c>
      <c r="L1220" s="163">
        <v>43508</v>
      </c>
    </row>
    <row r="1221" spans="1:12" ht="15.6" thickTop="1" thickBot="1" x14ac:dyDescent="0.35">
      <c r="A1221" s="156" t="s">
        <v>798</v>
      </c>
      <c r="B1221" s="157" t="str">
        <f>VLOOKUP(A1221,Lists!A:B,2,FALSE)</f>
        <v>NER003</v>
      </c>
      <c r="C1221" s="157" t="str">
        <f>VLOOKUP(A1221,Lists!A:D,4,FALSE)</f>
        <v>NER</v>
      </c>
      <c r="D1221" s="157" t="s">
        <v>470</v>
      </c>
      <c r="E1221" s="157">
        <v>109000</v>
      </c>
      <c r="F1221" s="157" t="s">
        <v>1548</v>
      </c>
      <c r="G1221" s="157" t="s">
        <v>735</v>
      </c>
      <c r="H1221" s="151">
        <f t="shared" si="40"/>
        <v>1</v>
      </c>
      <c r="I1221" s="161" t="s">
        <v>1714</v>
      </c>
      <c r="J1221" s="157" t="s">
        <v>1713</v>
      </c>
      <c r="K1221" s="151" t="str">
        <f t="shared" si="39"/>
        <v>NER003Total # of crisis related displaced people</v>
      </c>
      <c r="L1221" s="165">
        <v>43508</v>
      </c>
    </row>
    <row r="1222" spans="1:12" ht="15.6" thickTop="1" thickBot="1" x14ac:dyDescent="0.35">
      <c r="A1222" s="158" t="s">
        <v>798</v>
      </c>
      <c r="B1222" s="159" t="str">
        <f>VLOOKUP(A1222,Lists!A:B,2,FALSE)</f>
        <v>NER003</v>
      </c>
      <c r="C1222" s="159" t="str">
        <f>VLOOKUP(A1222,Lists!A:D,4,FALSE)</f>
        <v>NER</v>
      </c>
      <c r="D1222" s="159" t="s">
        <v>661</v>
      </c>
      <c r="E1222" s="159" t="s">
        <v>933</v>
      </c>
      <c r="F1222" s="159"/>
      <c r="G1222" s="159"/>
      <c r="H1222" s="151" t="b">
        <v>0</v>
      </c>
      <c r="I1222" s="162"/>
      <c r="J1222" s="159" t="s">
        <v>1667</v>
      </c>
      <c r="K1222" s="151" t="str">
        <f t="shared" si="39"/>
        <v>NER003Total # of illness cases reported</v>
      </c>
      <c r="L1222" s="163">
        <v>43508</v>
      </c>
    </row>
    <row r="1223" spans="1:12" ht="15.6" thickTop="1" thickBot="1" x14ac:dyDescent="0.35">
      <c r="A1223" s="156" t="s">
        <v>798</v>
      </c>
      <c r="B1223" s="157" t="str">
        <f>VLOOKUP(A1223,Lists!A:B,2,FALSE)</f>
        <v>NER003</v>
      </c>
      <c r="C1223" s="157" t="str">
        <f>VLOOKUP(A1223,Lists!A:D,4,FALSE)</f>
        <v>NER</v>
      </c>
      <c r="D1223" s="157" t="s">
        <v>743</v>
      </c>
      <c r="E1223" s="157" t="s">
        <v>933</v>
      </c>
      <c r="F1223" s="157"/>
      <c r="G1223" s="157"/>
      <c r="H1223" s="151" t="b">
        <v>0</v>
      </c>
      <c r="I1223" s="161"/>
      <c r="J1223" s="157" t="s">
        <v>1667</v>
      </c>
      <c r="K1223" s="151" t="str">
        <f t="shared" si="39"/>
        <v>NER003Crisis related Injuries</v>
      </c>
      <c r="L1223" s="165">
        <v>43508</v>
      </c>
    </row>
    <row r="1224" spans="1:12" ht="15.6" thickTop="1" thickBot="1" x14ac:dyDescent="0.35">
      <c r="A1224" s="158" t="s">
        <v>798</v>
      </c>
      <c r="B1224" s="159" t="str">
        <f>VLOOKUP(A1224,Lists!A:B,2,FALSE)</f>
        <v>NER003</v>
      </c>
      <c r="C1224" s="159" t="str">
        <f>VLOOKUP(A1224,Lists!A:D,4,FALSE)</f>
        <v>NER</v>
      </c>
      <c r="D1224" s="159" t="s">
        <v>663</v>
      </c>
      <c r="E1224" s="159" t="s">
        <v>933</v>
      </c>
      <c r="F1224" s="159"/>
      <c r="G1224" s="159"/>
      <c r="H1224" s="151" t="b">
        <v>0</v>
      </c>
      <c r="I1224" s="162"/>
      <c r="J1224" s="159" t="s">
        <v>1667</v>
      </c>
      <c r="K1224" s="151" t="str">
        <f t="shared" si="39"/>
        <v>NER003Crisis related fatalities</v>
      </c>
      <c r="L1224" s="163">
        <v>43508</v>
      </c>
    </row>
    <row r="1225" spans="1:12" ht="15.6" thickTop="1" thickBot="1" x14ac:dyDescent="0.35">
      <c r="A1225" s="156" t="s">
        <v>798</v>
      </c>
      <c r="B1225" s="157" t="str">
        <f>VLOOKUP(A1225,Lists!A:B,2,FALSE)</f>
        <v>NER003</v>
      </c>
      <c r="C1225" s="157" t="str">
        <f>VLOOKUP(A1225,Lists!A:D,4,FALSE)</f>
        <v>NER</v>
      </c>
      <c r="D1225" s="157" t="s">
        <v>768</v>
      </c>
      <c r="E1225" s="157" t="s">
        <v>933</v>
      </c>
      <c r="F1225" s="157"/>
      <c r="G1225" s="157"/>
      <c r="H1225" s="151" t="b">
        <v>0</v>
      </c>
      <c r="I1225" s="161"/>
      <c r="J1225" s="157" t="s">
        <v>1667</v>
      </c>
      <c r="K1225" s="151" t="str">
        <f t="shared" si="39"/>
        <v>NER003People killed in all crises</v>
      </c>
      <c r="L1225" s="165">
        <v>43508</v>
      </c>
    </row>
    <row r="1226" spans="1:12" ht="15.6" thickTop="1" thickBot="1" x14ac:dyDescent="0.35">
      <c r="A1226" s="158" t="s">
        <v>798</v>
      </c>
      <c r="B1226" s="159" t="str">
        <f>VLOOKUP(A1226,Lists!A:B,2,FALSE)</f>
        <v>NER003</v>
      </c>
      <c r="C1226" s="159" t="str">
        <f>VLOOKUP(A1226,Lists!A:D,4,FALSE)</f>
        <v>NER</v>
      </c>
      <c r="D1226" s="159" t="s">
        <v>459</v>
      </c>
      <c r="E1226" s="159" t="s">
        <v>933</v>
      </c>
      <c r="F1226" s="159"/>
      <c r="G1226" s="159"/>
      <c r="H1226" s="151" t="b">
        <v>0</v>
      </c>
      <c r="I1226" s="162"/>
      <c r="J1226" s="159" t="s">
        <v>1667</v>
      </c>
      <c r="K1226" s="151" t="str">
        <f t="shared" si="39"/>
        <v>NER003Building partially damaged</v>
      </c>
      <c r="L1226" s="163">
        <v>43508</v>
      </c>
    </row>
    <row r="1227" spans="1:12" ht="15.6" thickTop="1" thickBot="1" x14ac:dyDescent="0.35">
      <c r="A1227" s="156" t="s">
        <v>798</v>
      </c>
      <c r="B1227" s="157" t="str">
        <f>VLOOKUP(A1227,Lists!A:B,2,FALSE)</f>
        <v>NER003</v>
      </c>
      <c r="C1227" s="157" t="str">
        <f>VLOOKUP(A1227,Lists!A:D,4,FALSE)</f>
        <v>NER</v>
      </c>
      <c r="D1227" s="157" t="s">
        <v>460</v>
      </c>
      <c r="E1227" s="157" t="s">
        <v>933</v>
      </c>
      <c r="F1227" s="157"/>
      <c r="G1227" s="157"/>
      <c r="H1227" s="151" t="b">
        <v>0</v>
      </c>
      <c r="I1227" s="161"/>
      <c r="J1227" s="157" t="s">
        <v>1667</v>
      </c>
      <c r="K1227" s="151" t="str">
        <f t="shared" si="39"/>
        <v>NER003Building totally damaged</v>
      </c>
      <c r="L1227" s="165">
        <v>43508</v>
      </c>
    </row>
    <row r="1228" spans="1:12" ht="15.6" thickTop="1" thickBot="1" x14ac:dyDescent="0.35">
      <c r="A1228" s="158" t="s">
        <v>798</v>
      </c>
      <c r="B1228" s="159" t="str">
        <f>VLOOKUP(A1228,Lists!A:B,2,FALSE)</f>
        <v>NER003</v>
      </c>
      <c r="C1228" s="159" t="str">
        <f>VLOOKUP(A1228,Lists!A:D,4,FALSE)</f>
        <v>NER</v>
      </c>
      <c r="D1228" s="159" t="s">
        <v>745</v>
      </c>
      <c r="E1228" s="159" t="s">
        <v>933</v>
      </c>
      <c r="F1228" s="159"/>
      <c r="G1228" s="159"/>
      <c r="H1228" s="151" t="b">
        <v>0</v>
      </c>
      <c r="I1228" s="162"/>
      <c r="J1228" s="159" t="s">
        <v>1667</v>
      </c>
      <c r="K1228" s="151" t="str">
        <f t="shared" si="39"/>
        <v>NER003Economic Losses</v>
      </c>
      <c r="L1228" s="163">
        <v>43508</v>
      </c>
    </row>
    <row r="1229" spans="1:12" ht="15.6" thickTop="1" thickBot="1" x14ac:dyDescent="0.35">
      <c r="A1229" s="156" t="s">
        <v>798</v>
      </c>
      <c r="B1229" s="157" t="str">
        <f>VLOOKUP(A1229,Lists!A:B,2,FALSE)</f>
        <v>NER003</v>
      </c>
      <c r="C1229" s="157" t="str">
        <f>VLOOKUP(A1229,Lists!A:D,4,FALSE)</f>
        <v>NER</v>
      </c>
      <c r="D1229" s="157" t="s">
        <v>755</v>
      </c>
      <c r="E1229" s="157">
        <v>717000</v>
      </c>
      <c r="F1229" s="157" t="s">
        <v>1694</v>
      </c>
      <c r="G1229" s="157" t="s">
        <v>734</v>
      </c>
      <c r="H1229" s="151">
        <v>2</v>
      </c>
      <c r="I1229" s="161" t="s">
        <v>1695</v>
      </c>
      <c r="J1229" s="157"/>
      <c r="K1229" s="151" t="str">
        <f t="shared" si="39"/>
        <v>NER003People in Need</v>
      </c>
      <c r="L1229" s="165">
        <v>43508</v>
      </c>
    </row>
    <row r="1230" spans="1:12" ht="15.6" thickTop="1" thickBot="1" x14ac:dyDescent="0.35">
      <c r="A1230" s="158" t="s">
        <v>798</v>
      </c>
      <c r="B1230" s="159" t="str">
        <f>VLOOKUP(A1230,Lists!A:B,2,FALSE)</f>
        <v>NER003</v>
      </c>
      <c r="C1230" s="159" t="str">
        <f>VLOOKUP(A1230,Lists!A:D,4,FALSE)</f>
        <v>NER</v>
      </c>
      <c r="D1230" s="159" t="s">
        <v>761</v>
      </c>
      <c r="E1230" s="159">
        <v>0</v>
      </c>
      <c r="F1230" s="159" t="s">
        <v>1694</v>
      </c>
      <c r="G1230" s="159" t="s">
        <v>734</v>
      </c>
      <c r="H1230" s="151">
        <v>2</v>
      </c>
      <c r="I1230" s="162" t="s">
        <v>1695</v>
      </c>
      <c r="J1230" s="159"/>
      <c r="K1230" s="151" t="str">
        <f t="shared" si="39"/>
        <v>NER003People facing minimal humanitarian needs (level 1)</v>
      </c>
      <c r="L1230" s="163">
        <v>43508</v>
      </c>
    </row>
    <row r="1231" spans="1:12" ht="15.6" thickTop="1" thickBot="1" x14ac:dyDescent="0.35">
      <c r="A1231" s="156" t="s">
        <v>798</v>
      </c>
      <c r="B1231" s="157" t="str">
        <f>VLOOKUP(A1231,Lists!A:B,2,FALSE)</f>
        <v>NER003</v>
      </c>
      <c r="C1231" s="157" t="str">
        <f>VLOOKUP(A1231,Lists!A:D,4,FALSE)</f>
        <v>NER</v>
      </c>
      <c r="D1231" s="157" t="s">
        <v>760</v>
      </c>
      <c r="E1231" s="157">
        <v>608000</v>
      </c>
      <c r="F1231" s="157" t="s">
        <v>1694</v>
      </c>
      <c r="G1231" s="157" t="s">
        <v>734</v>
      </c>
      <c r="H1231" s="151">
        <v>2</v>
      </c>
      <c r="I1231" s="161" t="s">
        <v>1695</v>
      </c>
      <c r="J1231" s="157"/>
      <c r="K1231" s="151" t="str">
        <f t="shared" si="39"/>
        <v>NER003People facing stressed humanitarian needs (level 2)</v>
      </c>
      <c r="L1231" s="165">
        <v>43508</v>
      </c>
    </row>
    <row r="1232" spans="1:12" ht="15.6" thickTop="1" thickBot="1" x14ac:dyDescent="0.35">
      <c r="A1232" s="158" t="s">
        <v>798</v>
      </c>
      <c r="B1232" s="159" t="str">
        <f>VLOOKUP(A1232,Lists!A:B,2,FALSE)</f>
        <v>NER003</v>
      </c>
      <c r="C1232" s="159" t="str">
        <f>VLOOKUP(A1232,Lists!A:D,4,FALSE)</f>
        <v>NER</v>
      </c>
      <c r="D1232" s="159" t="s">
        <v>763</v>
      </c>
      <c r="E1232" s="159">
        <v>109000</v>
      </c>
      <c r="F1232" s="159" t="s">
        <v>1694</v>
      </c>
      <c r="G1232" s="159" t="s">
        <v>734</v>
      </c>
      <c r="H1232" s="151">
        <v>2</v>
      </c>
      <c r="I1232" s="162" t="s">
        <v>1695</v>
      </c>
      <c r="J1232" s="159"/>
      <c r="K1232" s="151" t="str">
        <f t="shared" si="39"/>
        <v>NER003People  facing moderate humanitarian needs (level 3)</v>
      </c>
      <c r="L1232" s="163">
        <v>43508</v>
      </c>
    </row>
    <row r="1233" spans="1:12" ht="15.6" thickTop="1" thickBot="1" x14ac:dyDescent="0.35">
      <c r="A1233" s="156" t="s">
        <v>798</v>
      </c>
      <c r="B1233" s="157" t="str">
        <f>VLOOKUP(A1233,Lists!A:B,2,FALSE)</f>
        <v>NER003</v>
      </c>
      <c r="C1233" s="157" t="str">
        <f>VLOOKUP(A1233,Lists!A:D,4,FALSE)</f>
        <v>NER</v>
      </c>
      <c r="D1233" s="157" t="s">
        <v>765</v>
      </c>
      <c r="E1233" s="157">
        <v>0</v>
      </c>
      <c r="F1233" s="157" t="s">
        <v>1694</v>
      </c>
      <c r="G1233" s="157" t="s">
        <v>734</v>
      </c>
      <c r="H1233" s="151">
        <v>2</v>
      </c>
      <c r="I1233" s="161" t="s">
        <v>1695</v>
      </c>
      <c r="J1233" s="157"/>
      <c r="K1233" s="151" t="str">
        <f t="shared" si="39"/>
        <v>NER003People facing severe humanitarian needs (level 4)</v>
      </c>
      <c r="L1233" s="165">
        <v>43508</v>
      </c>
    </row>
    <row r="1234" spans="1:12" ht="15.6" thickTop="1" thickBot="1" x14ac:dyDescent="0.35">
      <c r="A1234" s="158" t="s">
        <v>798</v>
      </c>
      <c r="B1234" s="159" t="str">
        <f>VLOOKUP(A1234,Lists!A:B,2,FALSE)</f>
        <v>NER003</v>
      </c>
      <c r="C1234" s="159" t="str">
        <f>VLOOKUP(A1234,Lists!A:D,4,FALSE)</f>
        <v>NER</v>
      </c>
      <c r="D1234" s="159" t="s">
        <v>766</v>
      </c>
      <c r="E1234" s="159">
        <v>0</v>
      </c>
      <c r="F1234" s="159" t="s">
        <v>1694</v>
      </c>
      <c r="G1234" s="159" t="s">
        <v>734</v>
      </c>
      <c r="H1234" s="151">
        <v>2</v>
      </c>
      <c r="I1234" s="162" t="s">
        <v>1695</v>
      </c>
      <c r="J1234" s="159"/>
      <c r="K1234" s="151" t="str">
        <f t="shared" si="39"/>
        <v>NER003People facing extreme humanitarian needs (level 5)</v>
      </c>
      <c r="L1234" s="163">
        <v>43508</v>
      </c>
    </row>
    <row r="1235" spans="1:12" ht="15.6" thickTop="1" thickBot="1" x14ac:dyDescent="0.35">
      <c r="A1235" s="156" t="s">
        <v>798</v>
      </c>
      <c r="B1235" s="157" t="str">
        <f>VLOOKUP(A1235,Lists!A:B,2,FALSE)</f>
        <v>NER003</v>
      </c>
      <c r="C1235" s="157" t="str">
        <f>VLOOKUP(A1235,Lists!A:D,4,FALSE)</f>
        <v>NER</v>
      </c>
      <c r="D1235" s="157" t="s">
        <v>680</v>
      </c>
      <c r="E1235" s="157">
        <v>5</v>
      </c>
      <c r="F1235" s="157" t="s">
        <v>1694</v>
      </c>
      <c r="G1235" s="157" t="s">
        <v>735</v>
      </c>
      <c r="H1235" s="151">
        <v>1</v>
      </c>
      <c r="I1235" s="161" t="s">
        <v>1695</v>
      </c>
      <c r="J1235" s="157" t="s">
        <v>1697</v>
      </c>
      <c r="K1235" s="151" t="str">
        <f t="shared" si="39"/>
        <v>NER003Crisis affected groups</v>
      </c>
      <c r="L1235" s="165">
        <v>43508</v>
      </c>
    </row>
    <row r="1236" spans="1:12" ht="15.6" thickTop="1" thickBot="1" x14ac:dyDescent="0.35">
      <c r="A1236" s="158" t="s">
        <v>798</v>
      </c>
      <c r="B1236" s="159" t="str">
        <f>VLOOKUP(A1236,Lists!A:B,2,FALSE)</f>
        <v>NER003</v>
      </c>
      <c r="C1236" s="159" t="str">
        <f>VLOOKUP(A1236,Lists!A:D,4,FALSE)</f>
        <v>NER</v>
      </c>
      <c r="D1236" s="159" t="s">
        <v>683</v>
      </c>
      <c r="E1236" s="159" t="s">
        <v>933</v>
      </c>
      <c r="F1236" s="159"/>
      <c r="G1236" s="159"/>
      <c r="H1236" s="151" t="b">
        <v>0</v>
      </c>
      <c r="I1236" s="162"/>
      <c r="J1236" s="159" t="s">
        <v>1667</v>
      </c>
      <c r="K1236" s="151" t="str">
        <f t="shared" si="39"/>
        <v>NER003People facing limited access constraints</v>
      </c>
      <c r="L1236" s="163">
        <v>43508</v>
      </c>
    </row>
    <row r="1237" spans="1:12" ht="15.6" thickTop="1" thickBot="1" x14ac:dyDescent="0.35">
      <c r="A1237" s="156" t="s">
        <v>798</v>
      </c>
      <c r="B1237" s="157" t="str">
        <f>VLOOKUP(A1237,Lists!A:B,2,FALSE)</f>
        <v>NER003</v>
      </c>
      <c r="C1237" s="157" t="str">
        <f>VLOOKUP(A1237,Lists!A:D,4,FALSE)</f>
        <v>NER</v>
      </c>
      <c r="D1237" s="157" t="s">
        <v>684</v>
      </c>
      <c r="E1237" s="157" t="s">
        <v>933</v>
      </c>
      <c r="F1237" s="157"/>
      <c r="G1237" s="157"/>
      <c r="H1237" s="151" t="b">
        <v>0</v>
      </c>
      <c r="I1237" s="161"/>
      <c r="J1237" s="157" t="s">
        <v>1667</v>
      </c>
      <c r="K1237" s="151" t="str">
        <f t="shared" si="39"/>
        <v>NER003People facing restricted access constraints</v>
      </c>
      <c r="L1237" s="165">
        <v>43508</v>
      </c>
    </row>
    <row r="1238" spans="1:12" ht="15.6" thickTop="1" thickBot="1" x14ac:dyDescent="0.35">
      <c r="A1238" s="158" t="s">
        <v>798</v>
      </c>
      <c r="B1238" s="159" t="str">
        <f>VLOOKUP(A1238,Lists!A:B,2,FALSE)</f>
        <v>NER003</v>
      </c>
      <c r="C1238" s="159" t="str">
        <f>VLOOKUP(A1238,Lists!A:D,4,FALSE)</f>
        <v>NER</v>
      </c>
      <c r="D1238" s="159" t="s">
        <v>637</v>
      </c>
      <c r="E1238" s="159">
        <v>0</v>
      </c>
      <c r="F1238" s="159" t="s">
        <v>1473</v>
      </c>
      <c r="G1238" s="159"/>
      <c r="H1238" s="151" t="b">
        <f t="shared" si="40"/>
        <v>0</v>
      </c>
      <c r="I1238" s="162"/>
      <c r="J1238" s="159"/>
      <c r="K1238" s="151" t="str">
        <f t="shared" si="39"/>
        <v>NER003Impediments to entry into country (bureaucratic and administrative)</v>
      </c>
      <c r="L1238" s="163">
        <v>43508</v>
      </c>
    </row>
    <row r="1239" spans="1:12" ht="15.6" thickTop="1" thickBot="1" x14ac:dyDescent="0.35">
      <c r="A1239" s="156" t="s">
        <v>798</v>
      </c>
      <c r="B1239" s="157" t="str">
        <f>VLOOKUP(A1239,Lists!A:B,2,FALSE)</f>
        <v>NER003</v>
      </c>
      <c r="C1239" s="157" t="str">
        <f>VLOOKUP(A1239,Lists!A:D,4,FALSE)</f>
        <v>NER</v>
      </c>
      <c r="D1239" s="157" t="s">
        <v>638</v>
      </c>
      <c r="E1239" s="157">
        <v>2</v>
      </c>
      <c r="F1239" s="157" t="s">
        <v>1473</v>
      </c>
      <c r="G1239" s="157"/>
      <c r="H1239" s="151" t="b">
        <f t="shared" si="40"/>
        <v>0</v>
      </c>
      <c r="I1239" s="161"/>
      <c r="J1239" s="157"/>
      <c r="K1239" s="151" t="str">
        <f t="shared" si="39"/>
        <v>NER003Restriction of movement (impediments to freedom of movement and/or administrative restrictions)</v>
      </c>
      <c r="L1239" s="165">
        <v>43508</v>
      </c>
    </row>
    <row r="1240" spans="1:12" ht="15.6" thickTop="1" thickBot="1" x14ac:dyDescent="0.35">
      <c r="A1240" s="158" t="s">
        <v>798</v>
      </c>
      <c r="B1240" s="159" t="str">
        <f>VLOOKUP(A1240,Lists!A:B,2,FALSE)</f>
        <v>NER003</v>
      </c>
      <c r="C1240" s="159" t="str">
        <f>VLOOKUP(A1240,Lists!A:D,4,FALSE)</f>
        <v>NER</v>
      </c>
      <c r="D1240" s="159" t="s">
        <v>639</v>
      </c>
      <c r="E1240" s="159">
        <v>0</v>
      </c>
      <c r="F1240" s="159" t="s">
        <v>1473</v>
      </c>
      <c r="G1240" s="159"/>
      <c r="H1240" s="151" t="b">
        <f t="shared" si="40"/>
        <v>0</v>
      </c>
      <c r="I1240" s="162"/>
      <c r="J1240" s="159"/>
      <c r="K1240" s="151" t="str">
        <f t="shared" si="39"/>
        <v>NER003Interference into implementation of humanitarian activities</v>
      </c>
      <c r="L1240" s="163">
        <v>43508</v>
      </c>
    </row>
    <row r="1241" spans="1:12" ht="15.6" thickTop="1" thickBot="1" x14ac:dyDescent="0.35">
      <c r="A1241" s="156" t="s">
        <v>798</v>
      </c>
      <c r="B1241" s="157" t="str">
        <f>VLOOKUP(A1241,Lists!A:B,2,FALSE)</f>
        <v>NER003</v>
      </c>
      <c r="C1241" s="157" t="str">
        <f>VLOOKUP(A1241,Lists!A:D,4,FALSE)</f>
        <v>NER</v>
      </c>
      <c r="D1241" s="157" t="s">
        <v>640</v>
      </c>
      <c r="E1241" s="157">
        <v>2</v>
      </c>
      <c r="F1241" s="157" t="s">
        <v>1473</v>
      </c>
      <c r="G1241" s="157"/>
      <c r="H1241" s="151" t="b">
        <f t="shared" si="40"/>
        <v>0</v>
      </c>
      <c r="I1241" s="161"/>
      <c r="J1241" s="157"/>
      <c r="K1241" s="151" t="str">
        <f t="shared" si="39"/>
        <v>NER003Violence against personnel, facilities and assets</v>
      </c>
      <c r="L1241" s="165">
        <v>43508</v>
      </c>
    </row>
    <row r="1242" spans="1:12" ht="15.6" thickTop="1" thickBot="1" x14ac:dyDescent="0.35">
      <c r="A1242" s="158" t="s">
        <v>798</v>
      </c>
      <c r="B1242" s="159" t="str">
        <f>VLOOKUP(A1242,Lists!A:B,2,FALSE)</f>
        <v>NER003</v>
      </c>
      <c r="C1242" s="159" t="str">
        <f>VLOOKUP(A1242,Lists!A:D,4,FALSE)</f>
        <v>NER</v>
      </c>
      <c r="D1242" s="159" t="s">
        <v>641</v>
      </c>
      <c r="E1242" s="159">
        <v>0</v>
      </c>
      <c r="F1242" s="159" t="s">
        <v>1473</v>
      </c>
      <c r="G1242" s="159"/>
      <c r="H1242" s="151" t="b">
        <f t="shared" si="40"/>
        <v>0</v>
      </c>
      <c r="I1242" s="162"/>
      <c r="J1242" s="159"/>
      <c r="K1242" s="151" t="str">
        <f t="shared" si="39"/>
        <v>NER003Denial of existence of humanitarian needs or entitlements to assistance</v>
      </c>
      <c r="L1242" s="163">
        <v>43508</v>
      </c>
    </row>
    <row r="1243" spans="1:12" ht="15.6" thickTop="1" thickBot="1" x14ac:dyDescent="0.35">
      <c r="A1243" s="156" t="s">
        <v>798</v>
      </c>
      <c r="B1243" s="157" t="str">
        <f>VLOOKUP(A1243,Lists!A:B,2,FALSE)</f>
        <v>NER003</v>
      </c>
      <c r="C1243" s="157" t="str">
        <f>VLOOKUP(A1243,Lists!A:D,4,FALSE)</f>
        <v>NER</v>
      </c>
      <c r="D1243" s="157" t="s">
        <v>642</v>
      </c>
      <c r="E1243" s="157">
        <v>0</v>
      </c>
      <c r="F1243" s="157" t="s">
        <v>1473</v>
      </c>
      <c r="G1243" s="157"/>
      <c r="H1243" s="151" t="b">
        <f t="shared" si="40"/>
        <v>0</v>
      </c>
      <c r="I1243" s="161"/>
      <c r="J1243" s="157"/>
      <c r="K1243" s="151" t="str">
        <f t="shared" si="39"/>
        <v>NER003Restriction and obstruction of access to services and assistance</v>
      </c>
      <c r="L1243" s="165">
        <v>43508</v>
      </c>
    </row>
    <row r="1244" spans="1:12" ht="15.6" thickTop="1" thickBot="1" x14ac:dyDescent="0.35">
      <c r="A1244" s="158" t="s">
        <v>798</v>
      </c>
      <c r="B1244" s="159" t="str">
        <f>VLOOKUP(A1244,Lists!A:B,2,FALSE)</f>
        <v>NER003</v>
      </c>
      <c r="C1244" s="159" t="str">
        <f>VLOOKUP(A1244,Lists!A:D,4,FALSE)</f>
        <v>NER</v>
      </c>
      <c r="D1244" s="159" t="s">
        <v>643</v>
      </c>
      <c r="E1244" s="159">
        <v>2</v>
      </c>
      <c r="F1244" s="159" t="s">
        <v>1473</v>
      </c>
      <c r="G1244" s="159"/>
      <c r="H1244" s="151" t="b">
        <f t="shared" si="40"/>
        <v>0</v>
      </c>
      <c r="I1244" s="162"/>
      <c r="J1244" s="159"/>
      <c r="K1244" s="151" t="str">
        <f t="shared" si="39"/>
        <v>NER003Ongoing insecurity/hostilities affecting humanitarian assistance</v>
      </c>
      <c r="L1244" s="163">
        <v>43508</v>
      </c>
    </row>
    <row r="1245" spans="1:12" ht="15.6" thickTop="1" thickBot="1" x14ac:dyDescent="0.35">
      <c r="A1245" s="156" t="s">
        <v>798</v>
      </c>
      <c r="B1245" s="157" t="str">
        <f>VLOOKUP(A1245,Lists!A:B,2,FALSE)</f>
        <v>NER003</v>
      </c>
      <c r="C1245" s="157" t="str">
        <f>VLOOKUP(A1245,Lists!A:D,4,FALSE)</f>
        <v>NER</v>
      </c>
      <c r="D1245" s="157" t="s">
        <v>644</v>
      </c>
      <c r="E1245" s="157">
        <v>1</v>
      </c>
      <c r="F1245" s="157" t="s">
        <v>1473</v>
      </c>
      <c r="G1245" s="157"/>
      <c r="H1245" s="151" t="b">
        <f t="shared" si="40"/>
        <v>0</v>
      </c>
      <c r="I1245" s="161"/>
      <c r="J1245" s="157"/>
      <c r="K1245" s="151" t="str">
        <f t="shared" si="39"/>
        <v xml:space="preserve">NER003Presence of mines and improvised explosive devices </v>
      </c>
      <c r="L1245" s="165">
        <v>43508</v>
      </c>
    </row>
    <row r="1246" spans="1:12" ht="15.6" thickTop="1" thickBot="1" x14ac:dyDescent="0.35">
      <c r="A1246" s="158" t="s">
        <v>798</v>
      </c>
      <c r="B1246" s="159" t="str">
        <f>VLOOKUP(A1246,Lists!A:B,2,FALSE)</f>
        <v>NER003</v>
      </c>
      <c r="C1246" s="159" t="str">
        <f>VLOOKUP(A1246,Lists!A:D,4,FALSE)</f>
        <v>NER</v>
      </c>
      <c r="D1246" s="159" t="s">
        <v>645</v>
      </c>
      <c r="E1246" s="159">
        <v>1</v>
      </c>
      <c r="F1246" s="159" t="s">
        <v>1473</v>
      </c>
      <c r="G1246" s="159"/>
      <c r="H1246" s="151" t="b">
        <f t="shared" si="40"/>
        <v>0</v>
      </c>
      <c r="I1246" s="162"/>
      <c r="J1246" s="159"/>
      <c r="K1246" s="151" t="str">
        <f t="shared" si="39"/>
        <v>NER003Physical constraints in the environment (obstacles related to terrain, climate, lack of infrastructure, etc.)</v>
      </c>
      <c r="L1246" s="163">
        <v>43508</v>
      </c>
    </row>
    <row r="1247" spans="1:12" ht="15.6" thickTop="1" thickBot="1" x14ac:dyDescent="0.35">
      <c r="A1247" s="156" t="s">
        <v>1304</v>
      </c>
      <c r="B1247" s="157" t="str">
        <f>VLOOKUP(A1247,Lists!A:B,2,FALSE)</f>
        <v>ZMB002</v>
      </c>
      <c r="C1247" s="157" t="str">
        <f>VLOOKUP(A1247,Lists!A:D,4,FALSE)</f>
        <v>ZMB</v>
      </c>
      <c r="D1247" s="157" t="s">
        <v>785</v>
      </c>
      <c r="E1247" s="157">
        <v>16480058</v>
      </c>
      <c r="F1247" s="157"/>
      <c r="G1247" s="157"/>
      <c r="H1247" s="151" t="b">
        <f t="shared" si="40"/>
        <v>0</v>
      </c>
      <c r="I1247" s="161"/>
      <c r="J1247" s="157"/>
      <c r="K1247" s="151" t="str">
        <f t="shared" si="39"/>
        <v>ZMB002Total population in country</v>
      </c>
      <c r="L1247" s="165">
        <v>43508</v>
      </c>
    </row>
    <row r="1248" spans="1:12" ht="15.6" thickTop="1" thickBot="1" x14ac:dyDescent="0.35">
      <c r="A1248" s="158" t="s">
        <v>1304</v>
      </c>
      <c r="B1248" s="159" t="str">
        <f>VLOOKUP(A1248,Lists!A:B,2,FALSE)</f>
        <v>ZMB002</v>
      </c>
      <c r="C1248" s="159" t="str">
        <f>VLOOKUP(A1248,Lists!A:D,4,FALSE)</f>
        <v>ZMB</v>
      </c>
      <c r="D1248" s="159" t="s">
        <v>455</v>
      </c>
      <c r="E1248" s="159">
        <v>626890</v>
      </c>
      <c r="F1248" s="159" t="s">
        <v>1715</v>
      </c>
      <c r="G1248" s="159" t="s">
        <v>734</v>
      </c>
      <c r="H1248" s="151">
        <f t="shared" si="40"/>
        <v>2</v>
      </c>
      <c r="I1248" s="162"/>
      <c r="J1248" s="159"/>
      <c r="K1248" s="151" t="str">
        <f t="shared" si="39"/>
        <v>ZMB002Landmass affected by disaster</v>
      </c>
      <c r="L1248" s="163">
        <v>43509</v>
      </c>
    </row>
    <row r="1249" spans="1:12" ht="15.6" thickTop="1" thickBot="1" x14ac:dyDescent="0.35">
      <c r="A1249" s="156" t="s">
        <v>1304</v>
      </c>
      <c r="B1249" s="157" t="str">
        <f>VLOOKUP(A1249,Lists!A:B,2,FALSE)</f>
        <v>ZMB002</v>
      </c>
      <c r="C1249" s="157" t="str">
        <f>VLOOKUP(A1249,Lists!A:D,4,FALSE)</f>
        <v>ZMB</v>
      </c>
      <c r="D1249" s="157" t="s">
        <v>740</v>
      </c>
      <c r="E1249" s="157">
        <v>12324688</v>
      </c>
      <c r="F1249" s="157" t="s">
        <v>1715</v>
      </c>
      <c r="G1249" s="157" t="s">
        <v>734</v>
      </c>
      <c r="H1249" s="151">
        <f t="shared" si="40"/>
        <v>2</v>
      </c>
      <c r="I1249" s="161"/>
      <c r="J1249" s="157"/>
      <c r="K1249" s="151" t="str">
        <f t="shared" si="39"/>
        <v>ZMB002People exposed</v>
      </c>
      <c r="L1249" s="165">
        <v>43509</v>
      </c>
    </row>
    <row r="1250" spans="1:12" ht="15.6" thickTop="1" thickBot="1" x14ac:dyDescent="0.35">
      <c r="A1250" s="158" t="s">
        <v>1304</v>
      </c>
      <c r="B1250" s="159" t="str">
        <f>VLOOKUP(A1250,Lists!A:B,2,FALSE)</f>
        <v>ZMB002</v>
      </c>
      <c r="C1250" s="159" t="str">
        <f>VLOOKUP(A1250,Lists!A:D,4,FALSE)</f>
        <v>ZMB</v>
      </c>
      <c r="D1250" s="159" t="s">
        <v>742</v>
      </c>
      <c r="E1250" s="159">
        <v>6948650</v>
      </c>
      <c r="F1250" s="159" t="s">
        <v>1715</v>
      </c>
      <c r="G1250" s="159" t="s">
        <v>734</v>
      </c>
      <c r="H1250" s="151">
        <f t="shared" si="40"/>
        <v>2</v>
      </c>
      <c r="I1250" s="162"/>
      <c r="J1250" s="159"/>
      <c r="K1250" s="151" t="str">
        <f t="shared" si="39"/>
        <v>ZMB002People affected by the crisis</v>
      </c>
      <c r="L1250" s="163">
        <v>43509</v>
      </c>
    </row>
    <row r="1251" spans="1:12" ht="15.6" thickTop="1" thickBot="1" x14ac:dyDescent="0.35">
      <c r="A1251" s="156" t="s">
        <v>1304</v>
      </c>
      <c r="B1251" s="157" t="str">
        <f>VLOOKUP(A1251,Lists!A:B,2,FALSE)</f>
        <v>ZMB002</v>
      </c>
      <c r="C1251" s="157" t="str">
        <f>VLOOKUP(A1251,Lists!A:D,4,FALSE)</f>
        <v>ZMB</v>
      </c>
      <c r="D1251" s="157" t="s">
        <v>470</v>
      </c>
      <c r="E1251" s="157" t="s">
        <v>445</v>
      </c>
      <c r="F1251" s="157"/>
      <c r="G1251" s="157" t="s">
        <v>734</v>
      </c>
      <c r="H1251" s="151">
        <f t="shared" si="40"/>
        <v>2</v>
      </c>
      <c r="I1251" s="161"/>
      <c r="J1251" s="157"/>
      <c r="K1251" s="151" t="str">
        <f t="shared" si="39"/>
        <v>ZMB002Total # of crisis related displaced people</v>
      </c>
      <c r="L1251" s="165">
        <v>43509</v>
      </c>
    </row>
    <row r="1252" spans="1:12" ht="15.6" thickTop="1" thickBot="1" x14ac:dyDescent="0.35">
      <c r="A1252" s="158" t="s">
        <v>1304</v>
      </c>
      <c r="B1252" s="159" t="str">
        <f>VLOOKUP(A1252,Lists!A:B,2,FALSE)</f>
        <v>ZMB002</v>
      </c>
      <c r="C1252" s="159" t="str">
        <f>VLOOKUP(A1252,Lists!A:D,4,FALSE)</f>
        <v>ZMB</v>
      </c>
      <c r="D1252" s="159" t="s">
        <v>661</v>
      </c>
      <c r="E1252" s="159" t="s">
        <v>445</v>
      </c>
      <c r="F1252" s="159" t="s">
        <v>1716</v>
      </c>
      <c r="G1252" s="159" t="s">
        <v>734</v>
      </c>
      <c r="H1252" s="151">
        <f t="shared" si="40"/>
        <v>2</v>
      </c>
      <c r="I1252" s="162" t="s">
        <v>1719</v>
      </c>
      <c r="J1252" s="159" t="s">
        <v>1717</v>
      </c>
      <c r="K1252" s="151" t="str">
        <f t="shared" si="39"/>
        <v>ZMB002Total # of illness cases reported</v>
      </c>
      <c r="L1252" s="163">
        <v>43509</v>
      </c>
    </row>
    <row r="1253" spans="1:12" ht="15.6" thickTop="1" thickBot="1" x14ac:dyDescent="0.35">
      <c r="A1253" s="156" t="s">
        <v>1304</v>
      </c>
      <c r="B1253" s="157" t="str">
        <f>VLOOKUP(A1253,Lists!A:B,2,FALSE)</f>
        <v>ZMB002</v>
      </c>
      <c r="C1253" s="157" t="str">
        <f>VLOOKUP(A1253,Lists!A:D,4,FALSE)</f>
        <v>ZMB</v>
      </c>
      <c r="D1253" s="157" t="s">
        <v>743</v>
      </c>
      <c r="E1253" s="157" t="s">
        <v>445</v>
      </c>
      <c r="F1253" s="157"/>
      <c r="G1253" s="157" t="s">
        <v>734</v>
      </c>
      <c r="H1253" s="151">
        <f t="shared" si="40"/>
        <v>2</v>
      </c>
      <c r="I1253" s="161" t="s">
        <v>1719</v>
      </c>
      <c r="J1253" s="157" t="s">
        <v>1718</v>
      </c>
      <c r="K1253" s="151" t="str">
        <f t="shared" si="39"/>
        <v>ZMB002Crisis related Injuries</v>
      </c>
      <c r="L1253" s="165">
        <v>43509</v>
      </c>
    </row>
    <row r="1254" spans="1:12" ht="15.6" thickTop="1" thickBot="1" x14ac:dyDescent="0.35">
      <c r="A1254" s="158" t="s">
        <v>1304</v>
      </c>
      <c r="B1254" s="159" t="str">
        <f>VLOOKUP(A1254,Lists!A:B,2,FALSE)</f>
        <v>ZMB002</v>
      </c>
      <c r="C1254" s="159" t="str">
        <f>VLOOKUP(A1254,Lists!A:D,4,FALSE)</f>
        <v>ZMB</v>
      </c>
      <c r="D1254" s="159" t="s">
        <v>768</v>
      </c>
      <c r="E1254" s="159">
        <v>0</v>
      </c>
      <c r="F1254" s="159"/>
      <c r="G1254" s="159" t="s">
        <v>734</v>
      </c>
      <c r="H1254" s="151">
        <f t="shared" si="40"/>
        <v>2</v>
      </c>
      <c r="I1254" s="162"/>
      <c r="J1254" s="159" t="s">
        <v>1720</v>
      </c>
      <c r="K1254" s="151" t="str">
        <f t="shared" si="39"/>
        <v>ZMB002People killed in all crises</v>
      </c>
      <c r="L1254" s="163">
        <v>43509</v>
      </c>
    </row>
    <row r="1255" spans="1:12" ht="15.6" thickTop="1" thickBot="1" x14ac:dyDescent="0.35">
      <c r="A1255" s="156" t="s">
        <v>1304</v>
      </c>
      <c r="B1255" s="157" t="str">
        <f>VLOOKUP(A1255,Lists!A:B,2,FALSE)</f>
        <v>ZMB002</v>
      </c>
      <c r="C1255" s="157" t="str">
        <f>VLOOKUP(A1255,Lists!A:D,4,FALSE)</f>
        <v>ZMB</v>
      </c>
      <c r="D1255" s="157" t="s">
        <v>459</v>
      </c>
      <c r="E1255" s="157">
        <v>0</v>
      </c>
      <c r="F1255" s="157"/>
      <c r="G1255" s="157" t="s">
        <v>734</v>
      </c>
      <c r="H1255" s="151">
        <f t="shared" ref="H1255:H1316" si="41">IF(G1255="Low",3,IF(G1255="Medium",2,IF(G1255="High",1,FALSE)))</f>
        <v>2</v>
      </c>
      <c r="I1255" s="161"/>
      <c r="J1255" s="157" t="s">
        <v>1721</v>
      </c>
      <c r="K1255" s="151" t="str">
        <f t="shared" ref="K1255:K1316" si="42">B1255&amp;""&amp;D1255</f>
        <v>ZMB002Building partially damaged</v>
      </c>
      <c r="L1255" s="165">
        <v>43509</v>
      </c>
    </row>
    <row r="1256" spans="1:12" ht="15.6" thickTop="1" thickBot="1" x14ac:dyDescent="0.35">
      <c r="A1256" s="158" t="s">
        <v>1304</v>
      </c>
      <c r="B1256" s="159" t="str">
        <f>VLOOKUP(A1256,Lists!A:B,2,FALSE)</f>
        <v>ZMB002</v>
      </c>
      <c r="C1256" s="159" t="str">
        <f>VLOOKUP(A1256,Lists!A:D,4,FALSE)</f>
        <v>ZMB</v>
      </c>
      <c r="D1256" s="159" t="s">
        <v>460</v>
      </c>
      <c r="E1256" s="159">
        <v>0</v>
      </c>
      <c r="F1256" s="159"/>
      <c r="G1256" s="159" t="s">
        <v>734</v>
      </c>
      <c r="H1256" s="151">
        <f t="shared" si="41"/>
        <v>2</v>
      </c>
      <c r="I1256" s="162"/>
      <c r="J1256" s="159" t="s">
        <v>1721</v>
      </c>
      <c r="K1256" s="151" t="str">
        <f t="shared" si="42"/>
        <v>ZMB002Building totally damaged</v>
      </c>
      <c r="L1256" s="163">
        <v>43509</v>
      </c>
    </row>
    <row r="1257" spans="1:12" ht="15.6" thickTop="1" thickBot="1" x14ac:dyDescent="0.35">
      <c r="A1257" s="156" t="s">
        <v>1304</v>
      </c>
      <c r="B1257" s="157" t="str">
        <f>VLOOKUP(A1257,Lists!A:B,2,FALSE)</f>
        <v>ZMB002</v>
      </c>
      <c r="C1257" s="157" t="str">
        <f>VLOOKUP(A1257,Lists!A:D,4,FALSE)</f>
        <v>ZMB</v>
      </c>
      <c r="D1257" s="157" t="s">
        <v>663</v>
      </c>
      <c r="E1257" s="157">
        <v>0</v>
      </c>
      <c r="F1257" s="157"/>
      <c r="G1257" s="157" t="s">
        <v>734</v>
      </c>
      <c r="H1257" s="151">
        <f t="shared" si="41"/>
        <v>2</v>
      </c>
      <c r="I1257" s="161"/>
      <c r="J1257" s="157" t="s">
        <v>1720</v>
      </c>
      <c r="K1257" s="151" t="str">
        <f t="shared" si="42"/>
        <v>ZMB002Crisis related fatalities</v>
      </c>
      <c r="L1257" s="165">
        <v>43509</v>
      </c>
    </row>
    <row r="1258" spans="1:12" ht="15.6" thickTop="1" thickBot="1" x14ac:dyDescent="0.35">
      <c r="A1258" s="158" t="s">
        <v>1304</v>
      </c>
      <c r="B1258" s="159" t="str">
        <f>VLOOKUP(A1258,Lists!A:B,2,FALSE)</f>
        <v>ZMB002</v>
      </c>
      <c r="C1258" s="159" t="str">
        <f>VLOOKUP(A1258,Lists!A:D,4,FALSE)</f>
        <v>ZMB</v>
      </c>
      <c r="D1258" s="159" t="s">
        <v>745</v>
      </c>
      <c r="E1258" s="159">
        <v>2E-3</v>
      </c>
      <c r="F1258" s="159" t="s">
        <v>1723</v>
      </c>
      <c r="G1258" s="159" t="s">
        <v>734</v>
      </c>
      <c r="H1258" s="151">
        <f t="shared" si="41"/>
        <v>2</v>
      </c>
      <c r="I1258" s="162" t="s">
        <v>1724</v>
      </c>
      <c r="J1258" s="159" t="s">
        <v>1722</v>
      </c>
      <c r="K1258" s="151" t="str">
        <f t="shared" si="42"/>
        <v>ZMB002Economic Losses</v>
      </c>
      <c r="L1258" s="163">
        <v>43509</v>
      </c>
    </row>
    <row r="1259" spans="1:12" ht="15.6" thickTop="1" thickBot="1" x14ac:dyDescent="0.35">
      <c r="A1259" s="156" t="s">
        <v>1304</v>
      </c>
      <c r="B1259" s="157" t="str">
        <f>VLOOKUP(A1259,Lists!A:B,2,FALSE)</f>
        <v>ZMB002</v>
      </c>
      <c r="C1259" s="157" t="str">
        <f>VLOOKUP(A1259,Lists!A:D,4,FALSE)</f>
        <v>ZMB</v>
      </c>
      <c r="D1259" s="157" t="s">
        <v>755</v>
      </c>
      <c r="E1259" s="157">
        <v>3142401</v>
      </c>
      <c r="F1259" s="157" t="s">
        <v>1725</v>
      </c>
      <c r="G1259" s="157" t="s">
        <v>734</v>
      </c>
      <c r="H1259" s="151">
        <f t="shared" si="41"/>
        <v>2</v>
      </c>
      <c r="I1259" s="161" t="s">
        <v>1727</v>
      </c>
      <c r="J1259" s="157"/>
      <c r="K1259" s="151" t="str">
        <f t="shared" si="42"/>
        <v>ZMB002People in Need</v>
      </c>
      <c r="L1259" s="165">
        <v>43509</v>
      </c>
    </row>
    <row r="1260" spans="1:12" ht="15.6" thickTop="1" thickBot="1" x14ac:dyDescent="0.35">
      <c r="A1260" s="158" t="s">
        <v>1304</v>
      </c>
      <c r="B1260" s="159" t="str">
        <f>VLOOKUP(A1260,Lists!A:B,2,FALSE)</f>
        <v>ZMB002</v>
      </c>
      <c r="C1260" s="159" t="str">
        <f>VLOOKUP(A1260,Lists!A:D,4,FALSE)</f>
        <v>ZMB</v>
      </c>
      <c r="D1260" s="159" t="s">
        <v>761</v>
      </c>
      <c r="E1260" s="159">
        <v>0</v>
      </c>
      <c r="F1260" s="159"/>
      <c r="G1260" s="159" t="s">
        <v>734</v>
      </c>
      <c r="H1260" s="151">
        <f t="shared" si="41"/>
        <v>2</v>
      </c>
      <c r="I1260" s="162"/>
      <c r="J1260" s="159"/>
      <c r="K1260" s="151" t="str">
        <f t="shared" si="42"/>
        <v>ZMB002People facing minimal humanitarian needs (level 1)</v>
      </c>
      <c r="L1260" s="163">
        <v>43509</v>
      </c>
    </row>
    <row r="1261" spans="1:12" ht="15.6" thickTop="1" thickBot="1" x14ac:dyDescent="0.35">
      <c r="A1261" s="156" t="s">
        <v>1304</v>
      </c>
      <c r="B1261" s="157" t="str">
        <f>VLOOKUP(A1261,Lists!A:B,2,FALSE)</f>
        <v>ZMB002</v>
      </c>
      <c r="C1261" s="157" t="str">
        <f>VLOOKUP(A1261,Lists!A:D,4,FALSE)</f>
        <v>ZMB</v>
      </c>
      <c r="D1261" s="157" t="s">
        <v>760</v>
      </c>
      <c r="E1261" s="157">
        <v>1969946</v>
      </c>
      <c r="F1261" s="157" t="s">
        <v>1725</v>
      </c>
      <c r="G1261" s="157" t="s">
        <v>734</v>
      </c>
      <c r="H1261" s="151">
        <f t="shared" si="41"/>
        <v>2</v>
      </c>
      <c r="I1261" s="161" t="s">
        <v>1727</v>
      </c>
      <c r="J1261" s="157" t="s">
        <v>1732</v>
      </c>
      <c r="K1261" s="151" t="str">
        <f t="shared" si="42"/>
        <v>ZMB002People facing stressed humanitarian needs (level 2)</v>
      </c>
      <c r="L1261" s="165">
        <v>43509</v>
      </c>
    </row>
    <row r="1262" spans="1:12" ht="15.6" thickTop="1" thickBot="1" x14ac:dyDescent="0.35">
      <c r="A1262" s="158" t="s">
        <v>1304</v>
      </c>
      <c r="B1262" s="159" t="str">
        <f>VLOOKUP(A1262,Lists!A:B,2,FALSE)</f>
        <v>ZMB002</v>
      </c>
      <c r="C1262" s="159" t="str">
        <f>VLOOKUP(A1262,Lists!A:D,4,FALSE)</f>
        <v>ZMB</v>
      </c>
      <c r="D1262" s="159" t="s">
        <v>763</v>
      </c>
      <c r="E1262" s="159">
        <v>839114</v>
      </c>
      <c r="F1262" s="159" t="s">
        <v>1725</v>
      </c>
      <c r="G1262" s="159" t="s">
        <v>734</v>
      </c>
      <c r="H1262" s="151">
        <f t="shared" si="41"/>
        <v>2</v>
      </c>
      <c r="I1262" s="162" t="s">
        <v>1727</v>
      </c>
      <c r="J1262" s="159" t="s">
        <v>1731</v>
      </c>
      <c r="K1262" s="151" t="str">
        <f t="shared" si="42"/>
        <v>ZMB002People  facing moderate humanitarian needs (level 3)</v>
      </c>
      <c r="L1262" s="163">
        <v>43509</v>
      </c>
    </row>
    <row r="1263" spans="1:12" ht="15.6" thickTop="1" thickBot="1" x14ac:dyDescent="0.35">
      <c r="A1263" s="156" t="s">
        <v>1304</v>
      </c>
      <c r="B1263" s="157" t="str">
        <f>VLOOKUP(A1263,Lists!A:B,2,FALSE)</f>
        <v>ZMB002</v>
      </c>
      <c r="C1263" s="157" t="str">
        <f>VLOOKUP(A1263,Lists!A:D,4,FALSE)</f>
        <v>ZMB</v>
      </c>
      <c r="D1263" s="157" t="s">
        <v>765</v>
      </c>
      <c r="E1263" s="157">
        <v>333341</v>
      </c>
      <c r="F1263" s="157" t="s">
        <v>1725</v>
      </c>
      <c r="G1263" s="157" t="s">
        <v>734</v>
      </c>
      <c r="H1263" s="151">
        <f t="shared" si="41"/>
        <v>2</v>
      </c>
      <c r="I1263" s="161" t="s">
        <v>1727</v>
      </c>
      <c r="J1263" s="157" t="s">
        <v>1730</v>
      </c>
      <c r="K1263" s="151" t="str">
        <f t="shared" si="42"/>
        <v>ZMB002People facing severe humanitarian needs (level 4)</v>
      </c>
      <c r="L1263" s="165">
        <v>43509</v>
      </c>
    </row>
    <row r="1264" spans="1:12" ht="15.6" thickTop="1" thickBot="1" x14ac:dyDescent="0.35">
      <c r="A1264" s="158" t="s">
        <v>1304</v>
      </c>
      <c r="B1264" s="159" t="str">
        <f>VLOOKUP(A1264,Lists!A:B,2,FALSE)</f>
        <v>ZMB002</v>
      </c>
      <c r="C1264" s="159" t="str">
        <f>VLOOKUP(A1264,Lists!A:D,4,FALSE)</f>
        <v>ZMB</v>
      </c>
      <c r="D1264" s="159" t="s">
        <v>766</v>
      </c>
      <c r="E1264" s="159">
        <v>0</v>
      </c>
      <c r="F1264" s="159"/>
      <c r="G1264" s="159" t="s">
        <v>734</v>
      </c>
      <c r="H1264" s="151">
        <f t="shared" si="41"/>
        <v>2</v>
      </c>
      <c r="I1264" s="162"/>
      <c r="J1264" s="159"/>
      <c r="K1264" s="151" t="str">
        <f t="shared" si="42"/>
        <v>ZMB002People facing extreme humanitarian needs (level 5)</v>
      </c>
      <c r="L1264" s="163">
        <v>43509</v>
      </c>
    </row>
    <row r="1265" spans="1:12" ht="15.6" thickTop="1" thickBot="1" x14ac:dyDescent="0.35">
      <c r="A1265" s="156" t="s">
        <v>1304</v>
      </c>
      <c r="B1265" s="157" t="str">
        <f>VLOOKUP(A1265,Lists!A:B,2,FALSE)</f>
        <v>ZMB002</v>
      </c>
      <c r="C1265" s="157" t="str">
        <f>VLOOKUP(A1265,Lists!A:D,4,FALSE)</f>
        <v>ZMB</v>
      </c>
      <c r="D1265" s="157" t="s">
        <v>680</v>
      </c>
      <c r="E1265" s="157">
        <v>3</v>
      </c>
      <c r="F1265" s="157" t="s">
        <v>1726</v>
      </c>
      <c r="G1265" s="157" t="s">
        <v>734</v>
      </c>
      <c r="H1265" s="151">
        <f t="shared" si="41"/>
        <v>2</v>
      </c>
      <c r="I1265" s="161" t="s">
        <v>1729</v>
      </c>
      <c r="J1265" s="157" t="s">
        <v>1728</v>
      </c>
      <c r="K1265" s="151" t="str">
        <f t="shared" si="42"/>
        <v>ZMB002Crisis affected groups</v>
      </c>
      <c r="L1265" s="165">
        <v>43509</v>
      </c>
    </row>
    <row r="1266" spans="1:12" ht="15.6" thickTop="1" thickBot="1" x14ac:dyDescent="0.35">
      <c r="A1266" s="158" t="s">
        <v>1304</v>
      </c>
      <c r="B1266" s="159" t="str">
        <f>VLOOKUP(A1266,Lists!A:B,2,FALSE)</f>
        <v>ZMB002</v>
      </c>
      <c r="C1266" s="159" t="str">
        <f>VLOOKUP(A1266,Lists!A:D,4,FALSE)</f>
        <v>ZMB</v>
      </c>
      <c r="D1266" s="159" t="s">
        <v>683</v>
      </c>
      <c r="E1266" s="159">
        <v>0</v>
      </c>
      <c r="F1266" s="159"/>
      <c r="G1266" s="159"/>
      <c r="H1266" s="151" t="b">
        <f t="shared" si="41"/>
        <v>0</v>
      </c>
      <c r="I1266" s="162"/>
      <c r="J1266" s="159"/>
      <c r="K1266" s="151" t="str">
        <f t="shared" si="42"/>
        <v>ZMB002People facing limited access constraints</v>
      </c>
      <c r="L1266" s="163">
        <v>43509</v>
      </c>
    </row>
    <row r="1267" spans="1:12" ht="15.6" thickTop="1" thickBot="1" x14ac:dyDescent="0.35">
      <c r="A1267" s="156" t="s">
        <v>1304</v>
      </c>
      <c r="B1267" s="157" t="str">
        <f>VLOOKUP(A1267,Lists!A:B,2,FALSE)</f>
        <v>ZMB002</v>
      </c>
      <c r="C1267" s="157" t="str">
        <f>VLOOKUP(A1267,Lists!A:D,4,FALSE)</f>
        <v>ZMB</v>
      </c>
      <c r="D1267" s="157" t="s">
        <v>684</v>
      </c>
      <c r="E1267" s="157">
        <v>0</v>
      </c>
      <c r="F1267" s="157"/>
      <c r="G1267" s="157"/>
      <c r="H1267" s="151" t="b">
        <f t="shared" si="41"/>
        <v>0</v>
      </c>
      <c r="I1267" s="161"/>
      <c r="J1267" s="157"/>
      <c r="K1267" s="151" t="str">
        <f t="shared" si="42"/>
        <v>ZMB002People facing restricted access constraints</v>
      </c>
      <c r="L1267" s="165">
        <v>43509</v>
      </c>
    </row>
    <row r="1268" spans="1:12" ht="15.6" thickTop="1" thickBot="1" x14ac:dyDescent="0.35">
      <c r="A1268" s="158" t="s">
        <v>1304</v>
      </c>
      <c r="B1268" s="159" t="str">
        <f>VLOOKUP(A1268,Lists!A:B,2,FALSE)</f>
        <v>ZMB002</v>
      </c>
      <c r="C1268" s="159" t="str">
        <f>VLOOKUP(A1268,Lists!A:D,4,FALSE)</f>
        <v>ZMB</v>
      </c>
      <c r="D1268" s="159" t="s">
        <v>637</v>
      </c>
      <c r="E1268" s="159" t="s">
        <v>445</v>
      </c>
      <c r="F1268" s="159"/>
      <c r="G1268" s="159"/>
      <c r="H1268" s="151" t="b">
        <f t="shared" si="41"/>
        <v>0</v>
      </c>
      <c r="I1268" s="162"/>
      <c r="J1268" s="159"/>
      <c r="K1268" s="151" t="str">
        <f t="shared" si="42"/>
        <v>ZMB002Impediments to entry into country (bureaucratic and administrative)</v>
      </c>
      <c r="L1268" s="163">
        <v>43509</v>
      </c>
    </row>
    <row r="1269" spans="1:12" ht="15.6" thickTop="1" thickBot="1" x14ac:dyDescent="0.35">
      <c r="A1269" s="156" t="s">
        <v>1304</v>
      </c>
      <c r="B1269" s="157" t="str">
        <f>VLOOKUP(A1269,Lists!A:B,2,FALSE)</f>
        <v>ZMB002</v>
      </c>
      <c r="C1269" s="157" t="str">
        <f>VLOOKUP(A1269,Lists!A:D,4,FALSE)</f>
        <v>ZMB</v>
      </c>
      <c r="D1269" s="157" t="s">
        <v>638</v>
      </c>
      <c r="E1269" s="157" t="s">
        <v>445</v>
      </c>
      <c r="F1269" s="157"/>
      <c r="G1269" s="157"/>
      <c r="H1269" s="151" t="b">
        <f t="shared" si="41"/>
        <v>0</v>
      </c>
      <c r="I1269" s="161"/>
      <c r="J1269" s="157"/>
      <c r="K1269" s="151" t="str">
        <f t="shared" si="42"/>
        <v>ZMB002Restriction of movement (impediments to freedom of movement and/or administrative restrictions)</v>
      </c>
      <c r="L1269" s="165">
        <v>43509</v>
      </c>
    </row>
    <row r="1270" spans="1:12" ht="15.6" thickTop="1" thickBot="1" x14ac:dyDescent="0.35">
      <c r="A1270" s="158" t="s">
        <v>1304</v>
      </c>
      <c r="B1270" s="159" t="str">
        <f>VLOOKUP(A1270,Lists!A:B,2,FALSE)</f>
        <v>ZMB002</v>
      </c>
      <c r="C1270" s="159" t="str">
        <f>VLOOKUP(A1270,Lists!A:D,4,FALSE)</f>
        <v>ZMB</v>
      </c>
      <c r="D1270" s="159" t="s">
        <v>639</v>
      </c>
      <c r="E1270" s="159" t="s">
        <v>445</v>
      </c>
      <c r="F1270" s="159"/>
      <c r="G1270" s="159"/>
      <c r="H1270" s="151" t="b">
        <f t="shared" si="41"/>
        <v>0</v>
      </c>
      <c r="I1270" s="162"/>
      <c r="J1270" s="159"/>
      <c r="K1270" s="151" t="str">
        <f t="shared" si="42"/>
        <v>ZMB002Interference into implementation of humanitarian activities</v>
      </c>
      <c r="L1270" s="163">
        <v>43509</v>
      </c>
    </row>
    <row r="1271" spans="1:12" ht="15.6" thickTop="1" thickBot="1" x14ac:dyDescent="0.35">
      <c r="A1271" s="156" t="s">
        <v>1304</v>
      </c>
      <c r="B1271" s="157" t="str">
        <f>VLOOKUP(A1271,Lists!A:B,2,FALSE)</f>
        <v>ZMB002</v>
      </c>
      <c r="C1271" s="157" t="str">
        <f>VLOOKUP(A1271,Lists!A:D,4,FALSE)</f>
        <v>ZMB</v>
      </c>
      <c r="D1271" s="157" t="s">
        <v>640</v>
      </c>
      <c r="E1271" s="157" t="s">
        <v>445</v>
      </c>
      <c r="F1271" s="157"/>
      <c r="G1271" s="157"/>
      <c r="H1271" s="151" t="b">
        <f t="shared" si="41"/>
        <v>0</v>
      </c>
      <c r="I1271" s="161"/>
      <c r="J1271" s="157"/>
      <c r="K1271" s="151" t="str">
        <f t="shared" si="42"/>
        <v>ZMB002Violence against personnel, facilities and assets</v>
      </c>
      <c r="L1271" s="165">
        <v>43509</v>
      </c>
    </row>
    <row r="1272" spans="1:12" ht="15.6" thickTop="1" thickBot="1" x14ac:dyDescent="0.35">
      <c r="A1272" s="158" t="s">
        <v>1304</v>
      </c>
      <c r="B1272" s="159" t="str">
        <f>VLOOKUP(A1272,Lists!A:B,2,FALSE)</f>
        <v>ZMB002</v>
      </c>
      <c r="C1272" s="159" t="str">
        <f>VLOOKUP(A1272,Lists!A:D,4,FALSE)</f>
        <v>ZMB</v>
      </c>
      <c r="D1272" s="159" t="s">
        <v>641</v>
      </c>
      <c r="E1272" s="159" t="s">
        <v>445</v>
      </c>
      <c r="F1272" s="159"/>
      <c r="G1272" s="159"/>
      <c r="H1272" s="151" t="b">
        <f t="shared" si="41"/>
        <v>0</v>
      </c>
      <c r="I1272" s="162"/>
      <c r="J1272" s="159"/>
      <c r="K1272" s="151" t="str">
        <f t="shared" si="42"/>
        <v>ZMB002Denial of existence of humanitarian needs or entitlements to assistance</v>
      </c>
      <c r="L1272" s="163">
        <v>43509</v>
      </c>
    </row>
    <row r="1273" spans="1:12" ht="15.6" thickTop="1" thickBot="1" x14ac:dyDescent="0.35">
      <c r="A1273" s="156" t="s">
        <v>1304</v>
      </c>
      <c r="B1273" s="157" t="str">
        <f>VLOOKUP(A1273,Lists!A:B,2,FALSE)</f>
        <v>ZMB002</v>
      </c>
      <c r="C1273" s="157" t="str">
        <f>VLOOKUP(A1273,Lists!A:D,4,FALSE)</f>
        <v>ZMB</v>
      </c>
      <c r="D1273" s="157" t="s">
        <v>642</v>
      </c>
      <c r="E1273" s="157" t="s">
        <v>445</v>
      </c>
      <c r="F1273" s="157"/>
      <c r="G1273" s="157"/>
      <c r="H1273" s="151" t="b">
        <f t="shared" si="41"/>
        <v>0</v>
      </c>
      <c r="I1273" s="161"/>
      <c r="J1273" s="157"/>
      <c r="K1273" s="151" t="str">
        <f t="shared" si="42"/>
        <v>ZMB002Restriction and obstruction of access to services and assistance</v>
      </c>
      <c r="L1273" s="165">
        <v>43509</v>
      </c>
    </row>
    <row r="1274" spans="1:12" ht="15.6" thickTop="1" thickBot="1" x14ac:dyDescent="0.35">
      <c r="A1274" s="158" t="s">
        <v>1304</v>
      </c>
      <c r="B1274" s="159" t="str">
        <f>VLOOKUP(A1274,Lists!A:B,2,FALSE)</f>
        <v>ZMB002</v>
      </c>
      <c r="C1274" s="159" t="str">
        <f>VLOOKUP(A1274,Lists!A:D,4,FALSE)</f>
        <v>ZMB</v>
      </c>
      <c r="D1274" s="159" t="s">
        <v>643</v>
      </c>
      <c r="E1274" s="159" t="s">
        <v>445</v>
      </c>
      <c r="F1274" s="159"/>
      <c r="G1274" s="159"/>
      <c r="H1274" s="151" t="b">
        <f t="shared" si="41"/>
        <v>0</v>
      </c>
      <c r="I1274" s="162"/>
      <c r="J1274" s="159"/>
      <c r="K1274" s="151" t="str">
        <f t="shared" si="42"/>
        <v>ZMB002Ongoing insecurity/hostilities affecting humanitarian assistance</v>
      </c>
      <c r="L1274" s="163">
        <v>43509</v>
      </c>
    </row>
    <row r="1275" spans="1:12" ht="15.6" thickTop="1" thickBot="1" x14ac:dyDescent="0.35">
      <c r="A1275" s="156" t="s">
        <v>1304</v>
      </c>
      <c r="B1275" s="157" t="str">
        <f>VLOOKUP(A1275,Lists!A:B,2,FALSE)</f>
        <v>ZMB002</v>
      </c>
      <c r="C1275" s="157" t="str">
        <f>VLOOKUP(A1275,Lists!A:D,4,FALSE)</f>
        <v>ZMB</v>
      </c>
      <c r="D1275" s="157" t="s">
        <v>645</v>
      </c>
      <c r="E1275" s="157" t="s">
        <v>445</v>
      </c>
      <c r="F1275" s="157"/>
      <c r="G1275" s="157"/>
      <c r="H1275" s="151" t="b">
        <f t="shared" si="41"/>
        <v>0</v>
      </c>
      <c r="I1275" s="161"/>
      <c r="J1275" s="157"/>
      <c r="K1275" s="151" t="str">
        <f t="shared" si="42"/>
        <v>ZMB002Physical constraints in the environment (obstacles related to terrain, climate, lack of infrastructure, etc.)</v>
      </c>
      <c r="L1275" s="165">
        <v>43509</v>
      </c>
    </row>
    <row r="1276" spans="1:12" ht="15.6" thickTop="1" thickBot="1" x14ac:dyDescent="0.35">
      <c r="A1276" s="158" t="s">
        <v>1304</v>
      </c>
      <c r="B1276" s="159" t="str">
        <f>VLOOKUP(A1276,Lists!A:B,2,FALSE)</f>
        <v>ZMB002</v>
      </c>
      <c r="C1276" s="159" t="str">
        <f>VLOOKUP(A1276,Lists!A:D,4,FALSE)</f>
        <v>ZMB</v>
      </c>
      <c r="D1276" s="159" t="s">
        <v>644</v>
      </c>
      <c r="E1276" s="159" t="s">
        <v>445</v>
      </c>
      <c r="F1276" s="159"/>
      <c r="G1276" s="159"/>
      <c r="H1276" s="151" t="b">
        <f t="shared" si="41"/>
        <v>0</v>
      </c>
      <c r="I1276" s="162"/>
      <c r="J1276" s="159"/>
      <c r="K1276" s="151" t="str">
        <f t="shared" si="42"/>
        <v xml:space="preserve">ZMB002Presence of mines and improvised explosive devices </v>
      </c>
      <c r="L1276" s="163">
        <v>43509</v>
      </c>
    </row>
    <row r="1277" spans="1:12" ht="15.6" thickTop="1" thickBot="1" x14ac:dyDescent="0.35">
      <c r="A1277" s="156" t="s">
        <v>698</v>
      </c>
      <c r="B1277" s="157" t="str">
        <f>VLOOKUP(A1277,Lists!A:B,2,FALSE)</f>
        <v>COD001</v>
      </c>
      <c r="C1277" s="157" t="str">
        <f>VLOOKUP(A1277,Lists!A:D,4,FALSE)</f>
        <v>COD</v>
      </c>
      <c r="D1277" s="157" t="s">
        <v>785</v>
      </c>
      <c r="E1277" s="157">
        <v>99057176</v>
      </c>
      <c r="F1277" s="157" t="s">
        <v>1733</v>
      </c>
      <c r="G1277" s="157" t="s">
        <v>735</v>
      </c>
      <c r="H1277" s="151">
        <f t="shared" si="41"/>
        <v>1</v>
      </c>
      <c r="I1277" s="161" t="s">
        <v>1743</v>
      </c>
      <c r="J1277" s="157" t="s">
        <v>1744</v>
      </c>
      <c r="K1277" s="151" t="str">
        <f t="shared" si="42"/>
        <v>COD001Total population in country</v>
      </c>
      <c r="L1277" s="165">
        <v>43509</v>
      </c>
    </row>
    <row r="1278" spans="1:12" ht="15.6" thickTop="1" thickBot="1" x14ac:dyDescent="0.35">
      <c r="A1278" s="158" t="s">
        <v>698</v>
      </c>
      <c r="B1278" s="159" t="str">
        <f>VLOOKUP(A1278,Lists!A:B,2,FALSE)</f>
        <v>COD001</v>
      </c>
      <c r="C1278" s="159" t="str">
        <f>VLOOKUP(A1278,Lists!A:D,4,FALSE)</f>
        <v>COD</v>
      </c>
      <c r="D1278" s="159" t="s">
        <v>455</v>
      </c>
      <c r="E1278" s="159">
        <v>2344860</v>
      </c>
      <c r="F1278" s="159" t="s">
        <v>1734</v>
      </c>
      <c r="G1278" s="159" t="s">
        <v>735</v>
      </c>
      <c r="H1278" s="151">
        <f t="shared" si="41"/>
        <v>1</v>
      </c>
      <c r="I1278" s="162" t="s">
        <v>1745</v>
      </c>
      <c r="J1278" s="159" t="s">
        <v>1092</v>
      </c>
      <c r="K1278" s="151" t="str">
        <f t="shared" si="42"/>
        <v>COD001Landmass affected by disaster</v>
      </c>
      <c r="L1278" s="163">
        <v>43509</v>
      </c>
    </row>
    <row r="1279" spans="1:12" ht="15.6" thickTop="1" thickBot="1" x14ac:dyDescent="0.35">
      <c r="A1279" s="156" t="s">
        <v>698</v>
      </c>
      <c r="B1279" s="157" t="str">
        <f>VLOOKUP(A1279,Lists!A:B,2,FALSE)</f>
        <v>COD001</v>
      </c>
      <c r="C1279" s="157" t="str">
        <f>VLOOKUP(A1279,Lists!A:D,4,FALSE)</f>
        <v>COD</v>
      </c>
      <c r="D1279" s="157" t="s">
        <v>740</v>
      </c>
      <c r="E1279" s="157">
        <v>99057176</v>
      </c>
      <c r="F1279" s="157" t="s">
        <v>1733</v>
      </c>
      <c r="G1279" s="157" t="s">
        <v>735</v>
      </c>
      <c r="H1279" s="151">
        <f t="shared" si="41"/>
        <v>1</v>
      </c>
      <c r="I1279" s="161" t="s">
        <v>1743</v>
      </c>
      <c r="J1279" s="157" t="s">
        <v>1744</v>
      </c>
      <c r="K1279" s="151" t="str">
        <f t="shared" si="42"/>
        <v>COD001People exposed</v>
      </c>
      <c r="L1279" s="165">
        <v>43509</v>
      </c>
    </row>
    <row r="1280" spans="1:12" ht="15.6" thickTop="1" thickBot="1" x14ac:dyDescent="0.35">
      <c r="A1280" s="158" t="s">
        <v>698</v>
      </c>
      <c r="B1280" s="159" t="str">
        <f>VLOOKUP(A1280,Lists!A:B,2,FALSE)</f>
        <v>COD001</v>
      </c>
      <c r="C1280" s="159" t="str">
        <f>VLOOKUP(A1280,Lists!A:D,4,FALSE)</f>
        <v>COD</v>
      </c>
      <c r="D1280" s="159" t="s">
        <v>742</v>
      </c>
      <c r="E1280" s="159">
        <v>22783270</v>
      </c>
      <c r="F1280" s="159" t="s">
        <v>1735</v>
      </c>
      <c r="G1280" s="159" t="s">
        <v>735</v>
      </c>
      <c r="H1280" s="151">
        <f t="shared" si="41"/>
        <v>1</v>
      </c>
      <c r="I1280" s="162" t="s">
        <v>1746</v>
      </c>
      <c r="J1280" s="159" t="s">
        <v>1747</v>
      </c>
      <c r="K1280" s="151" t="str">
        <f t="shared" si="42"/>
        <v>COD001People affected by the crisis</v>
      </c>
      <c r="L1280" s="163">
        <v>43509</v>
      </c>
    </row>
    <row r="1281" spans="1:12" ht="15.6" thickTop="1" thickBot="1" x14ac:dyDescent="0.35">
      <c r="A1281" s="156" t="s">
        <v>698</v>
      </c>
      <c r="B1281" s="157" t="str">
        <f>VLOOKUP(A1281,Lists!A:B,2,FALSE)</f>
        <v>COD001</v>
      </c>
      <c r="C1281" s="157" t="str">
        <f>VLOOKUP(A1281,Lists!A:D,4,FALSE)</f>
        <v>COD</v>
      </c>
      <c r="D1281" s="157" t="s">
        <v>470</v>
      </c>
      <c r="E1281" s="157">
        <v>5314975</v>
      </c>
      <c r="F1281" s="157" t="s">
        <v>1736</v>
      </c>
      <c r="G1281" s="157" t="s">
        <v>735</v>
      </c>
      <c r="H1281" s="151">
        <f t="shared" si="41"/>
        <v>1</v>
      </c>
      <c r="I1281" s="161" t="s">
        <v>1748</v>
      </c>
      <c r="J1281" s="157" t="s">
        <v>1749</v>
      </c>
      <c r="K1281" s="151" t="str">
        <f t="shared" si="42"/>
        <v>COD001Total # of crisis related displaced people</v>
      </c>
      <c r="L1281" s="165">
        <v>43509</v>
      </c>
    </row>
    <row r="1282" spans="1:12" ht="15.6" thickTop="1" thickBot="1" x14ac:dyDescent="0.35">
      <c r="A1282" s="158" t="s">
        <v>698</v>
      </c>
      <c r="B1282" s="159" t="str">
        <f>VLOOKUP(A1282,Lists!A:B,2,FALSE)</f>
        <v>COD001</v>
      </c>
      <c r="C1282" s="159" t="str">
        <f>VLOOKUP(A1282,Lists!A:D,4,FALSE)</f>
        <v>COD</v>
      </c>
      <c r="D1282" s="159" t="s">
        <v>743</v>
      </c>
      <c r="E1282" s="159" t="s">
        <v>445</v>
      </c>
      <c r="F1282" s="159"/>
      <c r="G1282" s="159"/>
      <c r="H1282" s="151" t="b">
        <f t="shared" si="41"/>
        <v>0</v>
      </c>
      <c r="I1282" s="162"/>
      <c r="J1282" s="159"/>
      <c r="K1282" s="151" t="str">
        <f t="shared" si="42"/>
        <v>COD001Crisis related Injuries</v>
      </c>
      <c r="L1282" s="163">
        <v>43509</v>
      </c>
    </row>
    <row r="1283" spans="1:12" ht="15.6" thickTop="1" thickBot="1" x14ac:dyDescent="0.35">
      <c r="A1283" s="156" t="s">
        <v>698</v>
      </c>
      <c r="B1283" s="157" t="str">
        <f>VLOOKUP(A1283,Lists!A:B,2,FALSE)</f>
        <v>COD001</v>
      </c>
      <c r="C1283" s="157" t="str">
        <f>VLOOKUP(A1283,Lists!A:D,4,FALSE)</f>
        <v>COD</v>
      </c>
      <c r="D1283" s="157" t="s">
        <v>661</v>
      </c>
      <c r="E1283" s="157">
        <v>67509</v>
      </c>
      <c r="F1283" s="157" t="s">
        <v>1737</v>
      </c>
      <c r="G1283" s="157" t="s">
        <v>735</v>
      </c>
      <c r="H1283" s="151">
        <f t="shared" si="41"/>
        <v>1</v>
      </c>
      <c r="I1283" s="161" t="s">
        <v>1750</v>
      </c>
      <c r="J1283" s="157" t="s">
        <v>1751</v>
      </c>
      <c r="K1283" s="151" t="str">
        <f t="shared" si="42"/>
        <v>COD001Total # of illness cases reported</v>
      </c>
      <c r="L1283" s="165">
        <v>43509</v>
      </c>
    </row>
    <row r="1284" spans="1:12" ht="15.6" thickTop="1" thickBot="1" x14ac:dyDescent="0.35">
      <c r="A1284" s="158" t="s">
        <v>698</v>
      </c>
      <c r="B1284" s="159" t="str">
        <f>VLOOKUP(A1284,Lists!A:B,2,FALSE)</f>
        <v>COD001</v>
      </c>
      <c r="C1284" s="159" t="str">
        <f>VLOOKUP(A1284,Lists!A:D,4,FALSE)</f>
        <v>COD</v>
      </c>
      <c r="D1284" s="159" t="s">
        <v>663</v>
      </c>
      <c r="E1284" s="159">
        <v>530</v>
      </c>
      <c r="F1284" s="159" t="s">
        <v>1738</v>
      </c>
      <c r="G1284" s="159" t="s">
        <v>735</v>
      </c>
      <c r="H1284" s="151">
        <f t="shared" si="41"/>
        <v>1</v>
      </c>
      <c r="I1284" s="162" t="s">
        <v>1752</v>
      </c>
      <c r="J1284" s="159" t="s">
        <v>1753</v>
      </c>
      <c r="K1284" s="151" t="str">
        <f t="shared" si="42"/>
        <v>COD001Crisis related fatalities</v>
      </c>
      <c r="L1284" s="163">
        <v>43509</v>
      </c>
    </row>
    <row r="1285" spans="1:12" ht="15.6" thickTop="1" thickBot="1" x14ac:dyDescent="0.35">
      <c r="A1285" s="156" t="s">
        <v>698</v>
      </c>
      <c r="B1285" s="157" t="str">
        <f>VLOOKUP(A1285,Lists!A:B,2,FALSE)</f>
        <v>COD001</v>
      </c>
      <c r="C1285" s="157" t="str">
        <f>VLOOKUP(A1285,Lists!A:D,4,FALSE)</f>
        <v>COD</v>
      </c>
      <c r="D1285" s="157" t="s">
        <v>459</v>
      </c>
      <c r="E1285" s="157" t="s">
        <v>445</v>
      </c>
      <c r="F1285" s="157"/>
      <c r="G1285" s="157"/>
      <c r="H1285" s="151" t="b">
        <f t="shared" si="41"/>
        <v>0</v>
      </c>
      <c r="I1285" s="161"/>
      <c r="J1285" s="157"/>
      <c r="K1285" s="151" t="str">
        <f t="shared" si="42"/>
        <v>COD001Building partially damaged</v>
      </c>
      <c r="L1285" s="165">
        <v>43509</v>
      </c>
    </row>
    <row r="1286" spans="1:12" ht="15.6" thickTop="1" thickBot="1" x14ac:dyDescent="0.35">
      <c r="A1286" s="158" t="s">
        <v>698</v>
      </c>
      <c r="B1286" s="159" t="str">
        <f>VLOOKUP(A1286,Lists!A:B,2,FALSE)</f>
        <v>COD001</v>
      </c>
      <c r="C1286" s="159" t="str">
        <f>VLOOKUP(A1286,Lists!A:D,4,FALSE)</f>
        <v>COD</v>
      </c>
      <c r="D1286" s="159" t="s">
        <v>460</v>
      </c>
      <c r="E1286" s="159" t="s">
        <v>445</v>
      </c>
      <c r="F1286" s="159"/>
      <c r="G1286" s="159"/>
      <c r="H1286" s="151" t="b">
        <f t="shared" si="41"/>
        <v>0</v>
      </c>
      <c r="I1286" s="162"/>
      <c r="J1286" s="159"/>
      <c r="K1286" s="151" t="str">
        <f t="shared" si="42"/>
        <v>COD001Building totally damaged</v>
      </c>
      <c r="L1286" s="163">
        <v>43509</v>
      </c>
    </row>
    <row r="1287" spans="1:12" ht="15.6" thickTop="1" thickBot="1" x14ac:dyDescent="0.35">
      <c r="A1287" s="156" t="s">
        <v>698</v>
      </c>
      <c r="B1287" s="157" t="str">
        <f>VLOOKUP(A1287,Lists!A:B,2,FALSE)</f>
        <v>COD001</v>
      </c>
      <c r="C1287" s="157" t="str">
        <f>VLOOKUP(A1287,Lists!A:D,4,FALSE)</f>
        <v>COD</v>
      </c>
      <c r="D1287" s="157" t="s">
        <v>745</v>
      </c>
      <c r="E1287" s="157">
        <v>1700</v>
      </c>
      <c r="F1287" s="157" t="s">
        <v>1739</v>
      </c>
      <c r="G1287" s="157" t="s">
        <v>735</v>
      </c>
      <c r="H1287" s="151">
        <f t="shared" si="41"/>
        <v>1</v>
      </c>
      <c r="I1287" s="161" t="s">
        <v>1754</v>
      </c>
      <c r="J1287" s="157" t="s">
        <v>1755</v>
      </c>
      <c r="K1287" s="151" t="str">
        <f t="shared" si="42"/>
        <v>COD001Economic Losses</v>
      </c>
      <c r="L1287" s="165">
        <v>43509</v>
      </c>
    </row>
    <row r="1288" spans="1:12" ht="15.6" thickTop="1" thickBot="1" x14ac:dyDescent="0.35">
      <c r="A1288" s="158" t="s">
        <v>698</v>
      </c>
      <c r="B1288" s="159" t="str">
        <f>VLOOKUP(A1288,Lists!A:B,2,FALSE)</f>
        <v>COD001</v>
      </c>
      <c r="C1288" s="159" t="str">
        <f>VLOOKUP(A1288,Lists!A:D,4,FALSE)</f>
        <v>COD</v>
      </c>
      <c r="D1288" s="159" t="s">
        <v>755</v>
      </c>
      <c r="E1288" s="159">
        <v>22783270</v>
      </c>
      <c r="F1288" s="159" t="s">
        <v>1735</v>
      </c>
      <c r="G1288" s="159" t="s">
        <v>735</v>
      </c>
      <c r="H1288" s="151">
        <f t="shared" si="41"/>
        <v>1</v>
      </c>
      <c r="I1288" s="162" t="s">
        <v>1746</v>
      </c>
      <c r="J1288" s="159" t="s">
        <v>1756</v>
      </c>
      <c r="K1288" s="151" t="str">
        <f t="shared" si="42"/>
        <v>COD001People in Need</v>
      </c>
      <c r="L1288" s="163">
        <v>43509</v>
      </c>
    </row>
    <row r="1289" spans="1:12" ht="15.6" thickTop="1" thickBot="1" x14ac:dyDescent="0.35">
      <c r="A1289" s="156" t="s">
        <v>698</v>
      </c>
      <c r="B1289" s="157" t="str">
        <f>VLOOKUP(A1289,Lists!A:B,2,FALSE)</f>
        <v>COD001</v>
      </c>
      <c r="C1289" s="157" t="str">
        <f>VLOOKUP(A1289,Lists!A:D,4,FALSE)</f>
        <v>COD</v>
      </c>
      <c r="D1289" s="157" t="s">
        <v>761</v>
      </c>
      <c r="E1289" s="157">
        <v>0</v>
      </c>
      <c r="F1289" s="157" t="s">
        <v>1735</v>
      </c>
      <c r="G1289" s="157" t="s">
        <v>735</v>
      </c>
      <c r="H1289" s="151">
        <f t="shared" si="41"/>
        <v>1</v>
      </c>
      <c r="I1289" s="161" t="s">
        <v>1746</v>
      </c>
      <c r="J1289" s="157"/>
      <c r="K1289" s="151" t="str">
        <f t="shared" si="42"/>
        <v>COD001People facing minimal humanitarian needs (level 1)</v>
      </c>
      <c r="L1289" s="165">
        <v>43509</v>
      </c>
    </row>
    <row r="1290" spans="1:12" ht="15.6" thickTop="1" thickBot="1" x14ac:dyDescent="0.35">
      <c r="A1290" s="158" t="s">
        <v>698</v>
      </c>
      <c r="B1290" s="159" t="str">
        <f>VLOOKUP(A1290,Lists!A:B,2,FALSE)</f>
        <v>COD001</v>
      </c>
      <c r="C1290" s="159" t="str">
        <f>VLOOKUP(A1290,Lists!A:D,4,FALSE)</f>
        <v>COD</v>
      </c>
      <c r="D1290" s="159" t="s">
        <v>760</v>
      </c>
      <c r="E1290" s="159">
        <v>0</v>
      </c>
      <c r="F1290" s="159" t="s">
        <v>1740</v>
      </c>
      <c r="G1290" s="159" t="s">
        <v>735</v>
      </c>
      <c r="H1290" s="151">
        <f t="shared" si="41"/>
        <v>1</v>
      </c>
      <c r="I1290" s="162" t="s">
        <v>1746</v>
      </c>
      <c r="J1290" s="159"/>
      <c r="K1290" s="151" t="str">
        <f t="shared" si="42"/>
        <v>COD001People facing stressed humanitarian needs (level 2)</v>
      </c>
      <c r="L1290" s="163">
        <v>43509</v>
      </c>
    </row>
    <row r="1291" spans="1:12" ht="15.6" thickTop="1" thickBot="1" x14ac:dyDescent="0.35">
      <c r="A1291" s="156" t="s">
        <v>698</v>
      </c>
      <c r="B1291" s="157" t="str">
        <f>VLOOKUP(A1291,Lists!A:B,2,FALSE)</f>
        <v>COD001</v>
      </c>
      <c r="C1291" s="157" t="str">
        <f>VLOOKUP(A1291,Lists!A:D,4,FALSE)</f>
        <v>COD</v>
      </c>
      <c r="D1291" s="157" t="s">
        <v>763</v>
      </c>
      <c r="E1291" s="157">
        <v>16928000</v>
      </c>
      <c r="F1291" s="157" t="s">
        <v>1740</v>
      </c>
      <c r="G1291" s="157" t="s">
        <v>735</v>
      </c>
      <c r="H1291" s="151">
        <f t="shared" si="41"/>
        <v>1</v>
      </c>
      <c r="I1291" s="161" t="s">
        <v>1746</v>
      </c>
      <c r="J1291" s="157" t="s">
        <v>1757</v>
      </c>
      <c r="K1291" s="151" t="str">
        <f t="shared" si="42"/>
        <v>COD001People  facing moderate humanitarian needs (level 3)</v>
      </c>
      <c r="L1291" s="165">
        <v>43509</v>
      </c>
    </row>
    <row r="1292" spans="1:12" ht="15.6" thickTop="1" thickBot="1" x14ac:dyDescent="0.35">
      <c r="A1292" s="158" t="s">
        <v>698</v>
      </c>
      <c r="B1292" s="159" t="str">
        <f>VLOOKUP(A1292,Lists!A:B,2,FALSE)</f>
        <v>COD001</v>
      </c>
      <c r="C1292" s="159" t="str">
        <f>VLOOKUP(A1292,Lists!A:D,4,FALSE)</f>
        <v>COD</v>
      </c>
      <c r="D1292" s="159" t="s">
        <v>765</v>
      </c>
      <c r="E1292" s="159">
        <v>5855270</v>
      </c>
      <c r="F1292" s="159" t="s">
        <v>1740</v>
      </c>
      <c r="G1292" s="159" t="s">
        <v>735</v>
      </c>
      <c r="H1292" s="151">
        <f t="shared" si="41"/>
        <v>1</v>
      </c>
      <c r="I1292" s="162" t="s">
        <v>1746</v>
      </c>
      <c r="J1292" s="159" t="s">
        <v>1758</v>
      </c>
      <c r="K1292" s="151" t="str">
        <f t="shared" si="42"/>
        <v>COD001People facing severe humanitarian needs (level 4)</v>
      </c>
      <c r="L1292" s="163">
        <v>43509</v>
      </c>
    </row>
    <row r="1293" spans="1:12" ht="15.6" thickTop="1" thickBot="1" x14ac:dyDescent="0.35">
      <c r="A1293" s="156" t="s">
        <v>698</v>
      </c>
      <c r="B1293" s="157" t="str">
        <f>VLOOKUP(A1293,Lists!A:B,2,FALSE)</f>
        <v>COD001</v>
      </c>
      <c r="C1293" s="157" t="str">
        <f>VLOOKUP(A1293,Lists!A:D,4,FALSE)</f>
        <v>COD</v>
      </c>
      <c r="D1293" s="157" t="s">
        <v>766</v>
      </c>
      <c r="E1293" s="157">
        <v>0</v>
      </c>
      <c r="F1293" s="157" t="s">
        <v>1740</v>
      </c>
      <c r="G1293" s="157" t="s">
        <v>735</v>
      </c>
      <c r="H1293" s="151">
        <f t="shared" si="41"/>
        <v>1</v>
      </c>
      <c r="I1293" s="161" t="s">
        <v>1746</v>
      </c>
      <c r="J1293" s="157"/>
      <c r="K1293" s="151" t="str">
        <f t="shared" si="42"/>
        <v>COD001People facing extreme humanitarian needs (level 5)</v>
      </c>
      <c r="L1293" s="165">
        <v>43509</v>
      </c>
    </row>
    <row r="1294" spans="1:12" ht="15.6" thickTop="1" thickBot="1" x14ac:dyDescent="0.35">
      <c r="A1294" s="158" t="s">
        <v>698</v>
      </c>
      <c r="B1294" s="159" t="str">
        <f>VLOOKUP(A1294,Lists!A:B,2,FALSE)</f>
        <v>COD001</v>
      </c>
      <c r="C1294" s="159" t="str">
        <f>VLOOKUP(A1294,Lists!A:D,4,FALSE)</f>
        <v>COD</v>
      </c>
      <c r="D1294" s="159" t="s">
        <v>768</v>
      </c>
      <c r="E1294" s="159">
        <v>530</v>
      </c>
      <c r="F1294" s="159" t="s">
        <v>1738</v>
      </c>
      <c r="G1294" s="159" t="s">
        <v>735</v>
      </c>
      <c r="H1294" s="151">
        <f t="shared" si="41"/>
        <v>1</v>
      </c>
      <c r="I1294" s="162" t="s">
        <v>1752</v>
      </c>
      <c r="J1294" s="159" t="s">
        <v>1753</v>
      </c>
      <c r="K1294" s="151" t="str">
        <f t="shared" si="42"/>
        <v>COD001People killed in all crises</v>
      </c>
      <c r="L1294" s="163">
        <v>43509</v>
      </c>
    </row>
    <row r="1295" spans="1:12" ht="15.6" thickTop="1" thickBot="1" x14ac:dyDescent="0.35">
      <c r="A1295" s="156" t="s">
        <v>698</v>
      </c>
      <c r="B1295" s="157" t="str">
        <f>VLOOKUP(A1295,Lists!A:B,2,FALSE)</f>
        <v>COD001</v>
      </c>
      <c r="C1295" s="157" t="str">
        <f>VLOOKUP(A1295,Lists!A:D,4,FALSE)</f>
        <v>COD</v>
      </c>
      <c r="D1295" s="157" t="s">
        <v>680</v>
      </c>
      <c r="E1295" s="157">
        <v>5</v>
      </c>
      <c r="F1295" s="157"/>
      <c r="G1295" s="157"/>
      <c r="H1295" s="151" t="b">
        <f t="shared" si="41"/>
        <v>0</v>
      </c>
      <c r="I1295" s="161"/>
      <c r="J1295" s="157"/>
      <c r="K1295" s="151" t="str">
        <f t="shared" si="42"/>
        <v>COD001Crisis affected groups</v>
      </c>
      <c r="L1295" s="165">
        <v>43509</v>
      </c>
    </row>
    <row r="1296" spans="1:12" ht="15.6" thickTop="1" thickBot="1" x14ac:dyDescent="0.35">
      <c r="A1296" s="158" t="s">
        <v>698</v>
      </c>
      <c r="B1296" s="159" t="str">
        <f>VLOOKUP(A1296,Lists!A:B,2,FALSE)</f>
        <v>COD001</v>
      </c>
      <c r="C1296" s="159" t="str">
        <f>VLOOKUP(A1296,Lists!A:D,4,FALSE)</f>
        <v>COD</v>
      </c>
      <c r="D1296" s="159" t="s">
        <v>683</v>
      </c>
      <c r="E1296" s="159">
        <v>8890000</v>
      </c>
      <c r="F1296" s="159" t="s">
        <v>1741</v>
      </c>
      <c r="G1296" s="159" t="s">
        <v>734</v>
      </c>
      <c r="H1296" s="151">
        <f t="shared" si="41"/>
        <v>2</v>
      </c>
      <c r="I1296" s="162" t="s">
        <v>1759</v>
      </c>
      <c r="J1296" s="159" t="s">
        <v>1760</v>
      </c>
      <c r="K1296" s="151" t="str">
        <f t="shared" si="42"/>
        <v>COD001People facing limited access constraints</v>
      </c>
      <c r="L1296" s="163">
        <v>43509</v>
      </c>
    </row>
    <row r="1297" spans="1:12" ht="15.6" thickTop="1" thickBot="1" x14ac:dyDescent="0.35">
      <c r="A1297" s="156" t="s">
        <v>698</v>
      </c>
      <c r="B1297" s="157" t="str">
        <f>VLOOKUP(A1297,Lists!A:B,2,FALSE)</f>
        <v>COD001</v>
      </c>
      <c r="C1297" s="157" t="str">
        <f>VLOOKUP(A1297,Lists!A:D,4,FALSE)</f>
        <v>COD</v>
      </c>
      <c r="D1297" s="157" t="s">
        <v>684</v>
      </c>
      <c r="E1297" s="157">
        <v>4350000</v>
      </c>
      <c r="F1297" s="157" t="s">
        <v>1742</v>
      </c>
      <c r="G1297" s="157" t="s">
        <v>734</v>
      </c>
      <c r="H1297" s="151">
        <f t="shared" si="41"/>
        <v>2</v>
      </c>
      <c r="I1297" s="161" t="s">
        <v>1759</v>
      </c>
      <c r="J1297" s="157" t="s">
        <v>1761</v>
      </c>
      <c r="K1297" s="151" t="str">
        <f t="shared" si="42"/>
        <v>COD001People facing restricted access constraints</v>
      </c>
      <c r="L1297" s="165">
        <v>43509</v>
      </c>
    </row>
    <row r="1298" spans="1:12" ht="15.6" thickTop="1" thickBot="1" x14ac:dyDescent="0.35">
      <c r="A1298" s="158" t="s">
        <v>698</v>
      </c>
      <c r="B1298" s="159" t="str">
        <f>VLOOKUP(A1298,Lists!A:B,2,FALSE)</f>
        <v>COD001</v>
      </c>
      <c r="C1298" s="159" t="str">
        <f>VLOOKUP(A1298,Lists!A:D,4,FALSE)</f>
        <v>COD</v>
      </c>
      <c r="D1298" s="159" t="s">
        <v>637</v>
      </c>
      <c r="E1298" s="159">
        <v>0</v>
      </c>
      <c r="F1298" s="159" t="s">
        <v>941</v>
      </c>
      <c r="G1298" s="159"/>
      <c r="H1298" s="151" t="b">
        <f t="shared" si="41"/>
        <v>0</v>
      </c>
      <c r="I1298" s="162"/>
      <c r="J1298" s="159" t="s">
        <v>1762</v>
      </c>
      <c r="K1298" s="151" t="str">
        <f t="shared" si="42"/>
        <v>COD001Impediments to entry into country (bureaucratic and administrative)</v>
      </c>
      <c r="L1298" s="163">
        <v>43509</v>
      </c>
    </row>
    <row r="1299" spans="1:12" ht="15.6" thickTop="1" thickBot="1" x14ac:dyDescent="0.35">
      <c r="A1299" s="156" t="s">
        <v>698</v>
      </c>
      <c r="B1299" s="157" t="str">
        <f>VLOOKUP(A1299,Lists!A:B,2,FALSE)</f>
        <v>COD001</v>
      </c>
      <c r="C1299" s="157" t="str">
        <f>VLOOKUP(A1299,Lists!A:D,4,FALSE)</f>
        <v>COD</v>
      </c>
      <c r="D1299" s="157" t="s">
        <v>638</v>
      </c>
      <c r="E1299" s="157">
        <v>2</v>
      </c>
      <c r="F1299" s="157" t="s">
        <v>941</v>
      </c>
      <c r="G1299" s="157"/>
      <c r="H1299" s="151" t="b">
        <f t="shared" si="41"/>
        <v>0</v>
      </c>
      <c r="I1299" s="161" t="s">
        <v>1763</v>
      </c>
      <c r="J1299" s="157" t="s">
        <v>1764</v>
      </c>
      <c r="K1299" s="151" t="str">
        <f t="shared" si="42"/>
        <v>COD001Restriction of movement (impediments to freedom of movement and/or administrative restrictions)</v>
      </c>
      <c r="L1299" s="165">
        <v>43509</v>
      </c>
    </row>
    <row r="1300" spans="1:12" ht="15.6" thickTop="1" thickBot="1" x14ac:dyDescent="0.35">
      <c r="A1300" s="158" t="s">
        <v>698</v>
      </c>
      <c r="B1300" s="159" t="str">
        <f>VLOOKUP(A1300,Lists!A:B,2,FALSE)</f>
        <v>COD001</v>
      </c>
      <c r="C1300" s="159" t="str">
        <f>VLOOKUP(A1300,Lists!A:D,4,FALSE)</f>
        <v>COD</v>
      </c>
      <c r="D1300" s="159" t="s">
        <v>639</v>
      </c>
      <c r="E1300" s="159">
        <v>3</v>
      </c>
      <c r="F1300" s="159" t="s">
        <v>941</v>
      </c>
      <c r="G1300" s="159"/>
      <c r="H1300" s="151" t="b">
        <f t="shared" si="41"/>
        <v>0</v>
      </c>
      <c r="I1300" s="162"/>
      <c r="J1300" s="159" t="s">
        <v>1765</v>
      </c>
      <c r="K1300" s="151" t="str">
        <f t="shared" si="42"/>
        <v>COD001Interference into implementation of humanitarian activities</v>
      </c>
      <c r="L1300" s="163">
        <v>43509</v>
      </c>
    </row>
    <row r="1301" spans="1:12" ht="15.6" thickTop="1" thickBot="1" x14ac:dyDescent="0.35">
      <c r="A1301" s="156" t="s">
        <v>698</v>
      </c>
      <c r="B1301" s="157" t="str">
        <f>VLOOKUP(A1301,Lists!A:B,2,FALSE)</f>
        <v>COD001</v>
      </c>
      <c r="C1301" s="157" t="str">
        <f>VLOOKUP(A1301,Lists!A:D,4,FALSE)</f>
        <v>COD</v>
      </c>
      <c r="D1301" s="157" t="s">
        <v>640</v>
      </c>
      <c r="E1301" s="157">
        <v>2</v>
      </c>
      <c r="F1301" s="157" t="s">
        <v>941</v>
      </c>
      <c r="G1301" s="157"/>
      <c r="H1301" s="151" t="b">
        <f t="shared" si="41"/>
        <v>0</v>
      </c>
      <c r="I1301" s="161"/>
      <c r="J1301" s="157" t="s">
        <v>1766</v>
      </c>
      <c r="K1301" s="151" t="str">
        <f t="shared" si="42"/>
        <v>COD001Violence against personnel, facilities and assets</v>
      </c>
      <c r="L1301" s="165">
        <v>43509</v>
      </c>
    </row>
    <row r="1302" spans="1:12" ht="15.6" thickTop="1" thickBot="1" x14ac:dyDescent="0.35">
      <c r="A1302" s="158" t="s">
        <v>698</v>
      </c>
      <c r="B1302" s="159" t="str">
        <f>VLOOKUP(A1302,Lists!A:B,2,FALSE)</f>
        <v>COD001</v>
      </c>
      <c r="C1302" s="159" t="str">
        <f>VLOOKUP(A1302,Lists!A:D,4,FALSE)</f>
        <v>COD</v>
      </c>
      <c r="D1302" s="159" t="s">
        <v>641</v>
      </c>
      <c r="E1302" s="159">
        <v>2</v>
      </c>
      <c r="F1302" s="159" t="s">
        <v>941</v>
      </c>
      <c r="G1302" s="159"/>
      <c r="H1302" s="151" t="b">
        <f t="shared" si="41"/>
        <v>0</v>
      </c>
      <c r="I1302" s="162"/>
      <c r="J1302" s="159" t="s">
        <v>1767</v>
      </c>
      <c r="K1302" s="151" t="str">
        <f t="shared" si="42"/>
        <v>COD001Denial of existence of humanitarian needs or entitlements to assistance</v>
      </c>
      <c r="L1302" s="163">
        <v>43509</v>
      </c>
    </row>
    <row r="1303" spans="1:12" ht="15.6" thickTop="1" thickBot="1" x14ac:dyDescent="0.35">
      <c r="A1303" s="156" t="s">
        <v>698</v>
      </c>
      <c r="B1303" s="157" t="str">
        <f>VLOOKUP(A1303,Lists!A:B,2,FALSE)</f>
        <v>COD001</v>
      </c>
      <c r="C1303" s="157" t="str">
        <f>VLOOKUP(A1303,Lists!A:D,4,FALSE)</f>
        <v>COD</v>
      </c>
      <c r="D1303" s="157" t="s">
        <v>642</v>
      </c>
      <c r="E1303" s="157">
        <v>2</v>
      </c>
      <c r="F1303" s="157" t="s">
        <v>941</v>
      </c>
      <c r="G1303" s="157"/>
      <c r="H1303" s="151" t="b">
        <f t="shared" si="41"/>
        <v>0</v>
      </c>
      <c r="I1303" s="161"/>
      <c r="J1303" s="157" t="s">
        <v>1768</v>
      </c>
      <c r="K1303" s="151" t="str">
        <f t="shared" si="42"/>
        <v>COD001Restriction and obstruction of access to services and assistance</v>
      </c>
      <c r="L1303" s="165">
        <v>43509</v>
      </c>
    </row>
    <row r="1304" spans="1:12" ht="15.6" thickTop="1" thickBot="1" x14ac:dyDescent="0.35">
      <c r="A1304" s="158" t="s">
        <v>698</v>
      </c>
      <c r="B1304" s="159" t="str">
        <f>VLOOKUP(A1304,Lists!A:B,2,FALSE)</f>
        <v>COD001</v>
      </c>
      <c r="C1304" s="159" t="str">
        <f>VLOOKUP(A1304,Lists!A:D,4,FALSE)</f>
        <v>COD</v>
      </c>
      <c r="D1304" s="159" t="s">
        <v>643</v>
      </c>
      <c r="E1304" s="159">
        <v>3</v>
      </c>
      <c r="F1304" s="159" t="s">
        <v>941</v>
      </c>
      <c r="G1304" s="159"/>
      <c r="H1304" s="151" t="b">
        <f t="shared" si="41"/>
        <v>0</v>
      </c>
      <c r="I1304" s="162"/>
      <c r="J1304" s="159" t="s">
        <v>1769</v>
      </c>
      <c r="K1304" s="151" t="str">
        <f t="shared" si="42"/>
        <v>COD001Ongoing insecurity/hostilities affecting humanitarian assistance</v>
      </c>
      <c r="L1304" s="163">
        <v>43509</v>
      </c>
    </row>
    <row r="1305" spans="1:12" ht="15.6" thickTop="1" thickBot="1" x14ac:dyDescent="0.35">
      <c r="A1305" s="156" t="s">
        <v>698</v>
      </c>
      <c r="B1305" s="157" t="str">
        <f>VLOOKUP(A1305,Lists!A:B,2,FALSE)</f>
        <v>COD001</v>
      </c>
      <c r="C1305" s="157" t="str">
        <f>VLOOKUP(A1305,Lists!A:D,4,FALSE)</f>
        <v>COD</v>
      </c>
      <c r="D1305" s="157" t="s">
        <v>644</v>
      </c>
      <c r="E1305" s="157">
        <v>2</v>
      </c>
      <c r="F1305" s="157" t="s">
        <v>941</v>
      </c>
      <c r="G1305" s="157"/>
      <c r="H1305" s="151" t="b">
        <f t="shared" si="41"/>
        <v>0</v>
      </c>
      <c r="I1305" s="161"/>
      <c r="J1305" s="157" t="s">
        <v>1770</v>
      </c>
      <c r="K1305" s="151" t="str">
        <f t="shared" si="42"/>
        <v xml:space="preserve">COD001Presence of mines and improvised explosive devices </v>
      </c>
      <c r="L1305" s="165">
        <v>43509</v>
      </c>
    </row>
    <row r="1306" spans="1:12" ht="15.6" thickTop="1" thickBot="1" x14ac:dyDescent="0.35">
      <c r="A1306" s="158" t="s">
        <v>698</v>
      </c>
      <c r="B1306" s="159" t="str">
        <f>VLOOKUP(A1306,Lists!A:B,2,FALSE)</f>
        <v>COD001</v>
      </c>
      <c r="C1306" s="159" t="str">
        <f>VLOOKUP(A1306,Lists!A:D,4,FALSE)</f>
        <v>COD</v>
      </c>
      <c r="D1306" s="159" t="s">
        <v>645</v>
      </c>
      <c r="E1306" s="159">
        <v>2</v>
      </c>
      <c r="F1306" s="159" t="s">
        <v>941</v>
      </c>
      <c r="G1306" s="159"/>
      <c r="H1306" s="151" t="b">
        <f t="shared" si="41"/>
        <v>0</v>
      </c>
      <c r="I1306" s="162"/>
      <c r="J1306" s="159" t="s">
        <v>1771</v>
      </c>
      <c r="K1306" s="151" t="str">
        <f t="shared" si="42"/>
        <v>COD001Physical constraints in the environment (obstacles related to terrain, climate, lack of infrastructure, etc.)</v>
      </c>
      <c r="L1306" s="163">
        <v>43509</v>
      </c>
    </row>
    <row r="1307" spans="1:12" ht="15.6" thickTop="1" thickBot="1" x14ac:dyDescent="0.35">
      <c r="A1307" s="156" t="s">
        <v>101</v>
      </c>
      <c r="B1307" s="157" t="str">
        <f>VLOOKUP(A1307,Lists!A:B,2,FALSE)</f>
        <v>ERI001</v>
      </c>
      <c r="C1307" s="157" t="str">
        <f>VLOOKUP(A1307,Lists!A:D,4,FALSE)</f>
        <v>ERI</v>
      </c>
      <c r="D1307" s="157" t="s">
        <v>785</v>
      </c>
      <c r="E1307" s="157">
        <v>5000000</v>
      </c>
      <c r="F1307" s="157" t="s">
        <v>1779</v>
      </c>
      <c r="G1307" s="157" t="s">
        <v>734</v>
      </c>
      <c r="H1307" s="151">
        <f t="shared" si="41"/>
        <v>2</v>
      </c>
      <c r="I1307" s="161" t="s">
        <v>1785</v>
      </c>
      <c r="J1307" s="157" t="s">
        <v>1791</v>
      </c>
      <c r="K1307" s="151" t="str">
        <f t="shared" si="42"/>
        <v>ERI001Total population in country</v>
      </c>
      <c r="L1307" s="165">
        <v>43509</v>
      </c>
    </row>
    <row r="1308" spans="1:12" ht="15.6" thickTop="1" thickBot="1" x14ac:dyDescent="0.35">
      <c r="A1308" s="158" t="s">
        <v>101</v>
      </c>
      <c r="B1308" s="159" t="str">
        <f>VLOOKUP(A1308,Lists!A:B,2,FALSE)</f>
        <v>ERI001</v>
      </c>
      <c r="C1308" s="159" t="str">
        <f>VLOOKUP(A1308,Lists!A:D,4,FALSE)</f>
        <v>ERI</v>
      </c>
      <c r="D1308" s="159" t="s">
        <v>455</v>
      </c>
      <c r="E1308" s="159">
        <v>121100</v>
      </c>
      <c r="F1308" s="159" t="s">
        <v>1780</v>
      </c>
      <c r="G1308" s="159" t="s">
        <v>735</v>
      </c>
      <c r="H1308" s="151">
        <f t="shared" si="41"/>
        <v>1</v>
      </c>
      <c r="I1308" s="162" t="s">
        <v>1786</v>
      </c>
      <c r="J1308" s="159" t="s">
        <v>1792</v>
      </c>
      <c r="K1308" s="151" t="str">
        <f t="shared" si="42"/>
        <v>ERI001Landmass affected by disaster</v>
      </c>
      <c r="L1308" s="163">
        <v>43509</v>
      </c>
    </row>
    <row r="1309" spans="1:12" ht="15.6" thickTop="1" thickBot="1" x14ac:dyDescent="0.35">
      <c r="A1309" s="156" t="s">
        <v>101</v>
      </c>
      <c r="B1309" s="157" t="str">
        <f>VLOOKUP(A1309,Lists!A:B,2,FALSE)</f>
        <v>ERI001</v>
      </c>
      <c r="C1309" s="157" t="str">
        <f>VLOOKUP(A1309,Lists!A:D,4,FALSE)</f>
        <v>ERI</v>
      </c>
      <c r="D1309" s="157" t="s">
        <v>740</v>
      </c>
      <c r="E1309" s="157">
        <v>5000000</v>
      </c>
      <c r="F1309" s="157" t="s">
        <v>1779</v>
      </c>
      <c r="G1309" s="157" t="s">
        <v>734</v>
      </c>
      <c r="H1309" s="151">
        <f t="shared" si="41"/>
        <v>2</v>
      </c>
      <c r="I1309" s="161" t="s">
        <v>1785</v>
      </c>
      <c r="J1309" s="157" t="s">
        <v>1793</v>
      </c>
      <c r="K1309" s="151" t="str">
        <f t="shared" si="42"/>
        <v>ERI001People exposed</v>
      </c>
      <c r="L1309" s="165">
        <v>43509</v>
      </c>
    </row>
    <row r="1310" spans="1:12" ht="15.6" thickTop="1" thickBot="1" x14ac:dyDescent="0.35">
      <c r="A1310" s="158" t="s">
        <v>101</v>
      </c>
      <c r="B1310" s="159" t="str">
        <f>VLOOKUP(A1310,Lists!A:B,2,FALSE)</f>
        <v>ERI001</v>
      </c>
      <c r="C1310" s="159" t="str">
        <f>VLOOKUP(A1310,Lists!A:D,4,FALSE)</f>
        <v>ERI</v>
      </c>
      <c r="D1310" s="159" t="s">
        <v>742</v>
      </c>
      <c r="E1310" s="159">
        <v>5000000</v>
      </c>
      <c r="F1310" s="159" t="s">
        <v>1781</v>
      </c>
      <c r="G1310" s="159" t="s">
        <v>733</v>
      </c>
      <c r="H1310" s="151">
        <f t="shared" si="41"/>
        <v>3</v>
      </c>
      <c r="I1310" s="162" t="s">
        <v>1787</v>
      </c>
      <c r="J1310" s="159" t="s">
        <v>1794</v>
      </c>
      <c r="K1310" s="151" t="str">
        <f t="shared" si="42"/>
        <v>ERI001People affected by the crisis</v>
      </c>
      <c r="L1310" s="163">
        <v>43509</v>
      </c>
    </row>
    <row r="1311" spans="1:12" ht="15.6" thickTop="1" thickBot="1" x14ac:dyDescent="0.35">
      <c r="A1311" s="156" t="s">
        <v>101</v>
      </c>
      <c r="B1311" s="157" t="str">
        <f>VLOOKUP(A1311,Lists!A:B,2,FALSE)</f>
        <v>ERI001</v>
      </c>
      <c r="C1311" s="157" t="str">
        <f>VLOOKUP(A1311,Lists!A:D,4,FALSE)</f>
        <v>ERI</v>
      </c>
      <c r="D1311" s="157" t="s">
        <v>470</v>
      </c>
      <c r="E1311" s="157">
        <v>320000</v>
      </c>
      <c r="F1311" s="157" t="s">
        <v>1782</v>
      </c>
      <c r="G1311" s="157" t="s">
        <v>734</v>
      </c>
      <c r="H1311" s="151">
        <f t="shared" si="41"/>
        <v>2</v>
      </c>
      <c r="I1311" s="161" t="s">
        <v>1788</v>
      </c>
      <c r="J1311" s="157" t="s">
        <v>1795</v>
      </c>
      <c r="K1311" s="151" t="str">
        <f t="shared" si="42"/>
        <v>ERI001Total # of crisis related displaced people</v>
      </c>
      <c r="L1311" s="165">
        <v>43509</v>
      </c>
    </row>
    <row r="1312" spans="1:12" ht="15.6" thickTop="1" thickBot="1" x14ac:dyDescent="0.35">
      <c r="A1312" s="158" t="s">
        <v>101</v>
      </c>
      <c r="B1312" s="159" t="str">
        <f>VLOOKUP(A1312,Lists!A:B,2,FALSE)</f>
        <v>ERI001</v>
      </c>
      <c r="C1312" s="159" t="str">
        <f>VLOOKUP(A1312,Lists!A:D,4,FALSE)</f>
        <v>ERI</v>
      </c>
      <c r="D1312" s="159" t="s">
        <v>743</v>
      </c>
      <c r="E1312" s="159" t="s">
        <v>445</v>
      </c>
      <c r="F1312" s="159"/>
      <c r="G1312" s="159"/>
      <c r="H1312" s="151" t="b">
        <f t="shared" si="41"/>
        <v>0</v>
      </c>
      <c r="I1312" s="162"/>
      <c r="J1312" s="159" t="s">
        <v>1796</v>
      </c>
      <c r="K1312" s="151" t="str">
        <f t="shared" si="42"/>
        <v>ERI001Crisis related Injuries</v>
      </c>
      <c r="L1312" s="163">
        <v>43509</v>
      </c>
    </row>
    <row r="1313" spans="1:12" ht="15.6" thickTop="1" thickBot="1" x14ac:dyDescent="0.35">
      <c r="A1313" s="156" t="s">
        <v>101</v>
      </c>
      <c r="B1313" s="157" t="str">
        <f>VLOOKUP(A1313,Lists!A:B,2,FALSE)</f>
        <v>ERI001</v>
      </c>
      <c r="C1313" s="157" t="str">
        <f>VLOOKUP(A1313,Lists!A:D,4,FALSE)</f>
        <v>ERI</v>
      </c>
      <c r="D1313" s="157" t="s">
        <v>661</v>
      </c>
      <c r="E1313" s="157" t="s">
        <v>445</v>
      </c>
      <c r="F1313" s="157"/>
      <c r="G1313" s="157"/>
      <c r="H1313" s="151" t="b">
        <f t="shared" si="41"/>
        <v>0</v>
      </c>
      <c r="I1313" s="161"/>
      <c r="J1313" s="157" t="s">
        <v>1796</v>
      </c>
      <c r="K1313" s="151" t="str">
        <f t="shared" si="42"/>
        <v>ERI001Total # of illness cases reported</v>
      </c>
      <c r="L1313" s="165">
        <v>43509</v>
      </c>
    </row>
    <row r="1314" spans="1:12" ht="15.6" thickTop="1" thickBot="1" x14ac:dyDescent="0.35">
      <c r="A1314" s="158" t="s">
        <v>101</v>
      </c>
      <c r="B1314" s="159" t="str">
        <f>VLOOKUP(A1314,Lists!A:B,2,FALSE)</f>
        <v>ERI001</v>
      </c>
      <c r="C1314" s="159" t="str">
        <f>VLOOKUP(A1314,Lists!A:D,4,FALSE)</f>
        <v>ERI</v>
      </c>
      <c r="D1314" s="159" t="s">
        <v>663</v>
      </c>
      <c r="E1314" s="159" t="s">
        <v>445</v>
      </c>
      <c r="F1314" s="159"/>
      <c r="G1314" s="159"/>
      <c r="H1314" s="151" t="b">
        <f t="shared" si="41"/>
        <v>0</v>
      </c>
      <c r="I1314" s="162"/>
      <c r="J1314" s="159" t="s">
        <v>1796</v>
      </c>
      <c r="K1314" s="151" t="str">
        <f t="shared" si="42"/>
        <v>ERI001Crisis related fatalities</v>
      </c>
      <c r="L1314" s="163">
        <v>43509</v>
      </c>
    </row>
    <row r="1315" spans="1:12" ht="15.6" thickTop="1" thickBot="1" x14ac:dyDescent="0.35">
      <c r="A1315" s="156" t="s">
        <v>101</v>
      </c>
      <c r="B1315" s="157" t="str">
        <f>VLOOKUP(A1315,Lists!A:B,2,FALSE)</f>
        <v>ERI001</v>
      </c>
      <c r="C1315" s="157" t="str">
        <f>VLOOKUP(A1315,Lists!A:D,4,FALSE)</f>
        <v>ERI</v>
      </c>
      <c r="D1315" s="157" t="s">
        <v>459</v>
      </c>
      <c r="E1315" s="157" t="s">
        <v>445</v>
      </c>
      <c r="F1315" s="157"/>
      <c r="G1315" s="157"/>
      <c r="H1315" s="151" t="b">
        <f t="shared" si="41"/>
        <v>0</v>
      </c>
      <c r="I1315" s="161"/>
      <c r="J1315" s="157" t="s">
        <v>1796</v>
      </c>
      <c r="K1315" s="151" t="str">
        <f t="shared" si="42"/>
        <v>ERI001Building partially damaged</v>
      </c>
      <c r="L1315" s="165">
        <v>43509</v>
      </c>
    </row>
    <row r="1316" spans="1:12" ht="15.6" thickTop="1" thickBot="1" x14ac:dyDescent="0.35">
      <c r="A1316" s="158" t="s">
        <v>101</v>
      </c>
      <c r="B1316" s="159" t="str">
        <f>VLOOKUP(A1316,Lists!A:B,2,FALSE)</f>
        <v>ERI001</v>
      </c>
      <c r="C1316" s="159" t="str">
        <f>VLOOKUP(A1316,Lists!A:D,4,FALSE)</f>
        <v>ERI</v>
      </c>
      <c r="D1316" s="159" t="s">
        <v>460</v>
      </c>
      <c r="E1316" s="159" t="s">
        <v>445</v>
      </c>
      <c r="F1316" s="159"/>
      <c r="G1316" s="159"/>
      <c r="H1316" s="151" t="b">
        <f t="shared" si="41"/>
        <v>0</v>
      </c>
      <c r="I1316" s="162"/>
      <c r="J1316" s="159" t="s">
        <v>1796</v>
      </c>
      <c r="K1316" s="151" t="str">
        <f t="shared" si="42"/>
        <v>ERI001Building totally damaged</v>
      </c>
      <c r="L1316" s="163">
        <v>43509</v>
      </c>
    </row>
    <row r="1317" spans="1:12" ht="15.6" thickTop="1" thickBot="1" x14ac:dyDescent="0.35">
      <c r="A1317" s="156" t="s">
        <v>101</v>
      </c>
      <c r="B1317" s="157" t="str">
        <f>VLOOKUP(A1317,Lists!A:B,2,FALSE)</f>
        <v>ERI001</v>
      </c>
      <c r="C1317" s="157" t="str">
        <f>VLOOKUP(A1317,Lists!A:D,4,FALSE)</f>
        <v>ERI</v>
      </c>
      <c r="D1317" s="157" t="s">
        <v>745</v>
      </c>
      <c r="E1317" s="157">
        <v>1300</v>
      </c>
      <c r="F1317" s="157" t="s">
        <v>1783</v>
      </c>
      <c r="G1317" s="157" t="s">
        <v>734</v>
      </c>
      <c r="H1317" s="151">
        <f t="shared" ref="H1317:H1380" si="43">IF(G1317="Low",3,IF(G1317="Medium",2,IF(G1317="High",1,FALSE)))</f>
        <v>2</v>
      </c>
      <c r="I1317" s="161" t="s">
        <v>1789</v>
      </c>
      <c r="J1317" s="157" t="s">
        <v>1797</v>
      </c>
      <c r="K1317" s="151" t="str">
        <f t="shared" ref="K1317:K1370" si="44">B1317&amp;""&amp;D1317</f>
        <v>ERI001Economic Losses</v>
      </c>
      <c r="L1317" s="165">
        <v>43509</v>
      </c>
    </row>
    <row r="1318" spans="1:12" ht="15.6" thickTop="1" thickBot="1" x14ac:dyDescent="0.35">
      <c r="A1318" s="158" t="s">
        <v>101</v>
      </c>
      <c r="B1318" s="159" t="str">
        <f>VLOOKUP(A1318,Lists!A:B,2,FALSE)</f>
        <v>ERI001</v>
      </c>
      <c r="C1318" s="159" t="str">
        <f>VLOOKUP(A1318,Lists!A:D,4,FALSE)</f>
        <v>ERI</v>
      </c>
      <c r="D1318" s="159" t="s">
        <v>755</v>
      </c>
      <c r="E1318" s="159">
        <v>4000000</v>
      </c>
      <c r="F1318" s="159" t="s">
        <v>1784</v>
      </c>
      <c r="G1318" s="159" t="s">
        <v>733</v>
      </c>
      <c r="H1318" s="151">
        <f t="shared" si="43"/>
        <v>3</v>
      </c>
      <c r="I1318" s="162" t="s">
        <v>1790</v>
      </c>
      <c r="J1318" s="159" t="s">
        <v>1798</v>
      </c>
      <c r="K1318" s="151" t="str">
        <f t="shared" si="44"/>
        <v>ERI001People in Need</v>
      </c>
      <c r="L1318" s="163">
        <v>43509</v>
      </c>
    </row>
    <row r="1319" spans="1:12" ht="15.6" thickTop="1" thickBot="1" x14ac:dyDescent="0.35">
      <c r="A1319" s="156" t="s">
        <v>101</v>
      </c>
      <c r="B1319" s="157" t="str">
        <f>VLOOKUP(A1319,Lists!A:B,2,FALSE)</f>
        <v>ERI001</v>
      </c>
      <c r="C1319" s="157" t="str">
        <f>VLOOKUP(A1319,Lists!A:D,4,FALSE)</f>
        <v>ERI</v>
      </c>
      <c r="D1319" s="157" t="s">
        <v>761</v>
      </c>
      <c r="E1319" s="157">
        <v>0</v>
      </c>
      <c r="F1319" s="157"/>
      <c r="G1319" s="157"/>
      <c r="H1319" s="151" t="b">
        <f t="shared" si="43"/>
        <v>0</v>
      </c>
      <c r="I1319" s="161"/>
      <c r="J1319" s="157"/>
      <c r="K1319" s="151" t="str">
        <f t="shared" si="44"/>
        <v>ERI001People facing minimal humanitarian needs (level 1)</v>
      </c>
      <c r="L1319" s="165">
        <v>43509</v>
      </c>
    </row>
    <row r="1320" spans="1:12" ht="15.6" thickTop="1" thickBot="1" x14ac:dyDescent="0.35">
      <c r="A1320" s="158" t="s">
        <v>101</v>
      </c>
      <c r="B1320" s="159" t="str">
        <f>VLOOKUP(A1320,Lists!A:B,2,FALSE)</f>
        <v>ERI001</v>
      </c>
      <c r="C1320" s="159" t="str">
        <f>VLOOKUP(A1320,Lists!A:D,4,FALSE)</f>
        <v>ERI</v>
      </c>
      <c r="D1320" s="159" t="s">
        <v>760</v>
      </c>
      <c r="E1320" s="159">
        <v>0</v>
      </c>
      <c r="F1320" s="159"/>
      <c r="G1320" s="159"/>
      <c r="H1320" s="151" t="b">
        <f t="shared" si="43"/>
        <v>0</v>
      </c>
      <c r="I1320" s="162"/>
      <c r="J1320" s="159"/>
      <c r="K1320" s="151" t="str">
        <f t="shared" si="44"/>
        <v>ERI001People facing stressed humanitarian needs (level 2)</v>
      </c>
      <c r="L1320" s="163">
        <v>43509</v>
      </c>
    </row>
    <row r="1321" spans="1:12" ht="15.6" thickTop="1" thickBot="1" x14ac:dyDescent="0.35">
      <c r="A1321" s="156" t="s">
        <v>101</v>
      </c>
      <c r="B1321" s="157" t="str">
        <f>VLOOKUP(A1321,Lists!A:B,2,FALSE)</f>
        <v>ERI001</v>
      </c>
      <c r="C1321" s="157" t="str">
        <f>VLOOKUP(A1321,Lists!A:D,4,FALSE)</f>
        <v>ERI</v>
      </c>
      <c r="D1321" s="157" t="s">
        <v>763</v>
      </c>
      <c r="E1321" s="157">
        <v>4000000</v>
      </c>
      <c r="F1321" s="157" t="s">
        <v>1784</v>
      </c>
      <c r="G1321" s="157" t="s">
        <v>733</v>
      </c>
      <c r="H1321" s="151">
        <f t="shared" si="43"/>
        <v>3</v>
      </c>
      <c r="I1321" s="161" t="s">
        <v>1790</v>
      </c>
      <c r="J1321" s="157" t="s">
        <v>1799</v>
      </c>
      <c r="K1321" s="151" t="str">
        <f t="shared" si="44"/>
        <v>ERI001People  facing moderate humanitarian needs (level 3)</v>
      </c>
      <c r="L1321" s="165">
        <v>43509</v>
      </c>
    </row>
    <row r="1322" spans="1:12" ht="15.6" thickTop="1" thickBot="1" x14ac:dyDescent="0.35">
      <c r="A1322" s="158" t="s">
        <v>101</v>
      </c>
      <c r="B1322" s="159" t="str">
        <f>VLOOKUP(A1322,Lists!A:B,2,FALSE)</f>
        <v>ERI001</v>
      </c>
      <c r="C1322" s="159" t="str">
        <f>VLOOKUP(A1322,Lists!A:D,4,FALSE)</f>
        <v>ERI</v>
      </c>
      <c r="D1322" s="159" t="s">
        <v>765</v>
      </c>
      <c r="E1322" s="159">
        <v>0</v>
      </c>
      <c r="F1322" s="159"/>
      <c r="G1322" s="159"/>
      <c r="H1322" s="151" t="b">
        <f t="shared" si="43"/>
        <v>0</v>
      </c>
      <c r="I1322" s="162"/>
      <c r="J1322" s="159"/>
      <c r="K1322" s="151" t="str">
        <f t="shared" si="44"/>
        <v>ERI001People facing severe humanitarian needs (level 4)</v>
      </c>
      <c r="L1322" s="163">
        <v>43509</v>
      </c>
    </row>
    <row r="1323" spans="1:12" ht="15.6" thickTop="1" thickBot="1" x14ac:dyDescent="0.35">
      <c r="A1323" s="156" t="s">
        <v>101</v>
      </c>
      <c r="B1323" s="157" t="str">
        <f>VLOOKUP(A1323,Lists!A:B,2,FALSE)</f>
        <v>ERI001</v>
      </c>
      <c r="C1323" s="157" t="str">
        <f>VLOOKUP(A1323,Lists!A:D,4,FALSE)</f>
        <v>ERI</v>
      </c>
      <c r="D1323" s="157" t="s">
        <v>766</v>
      </c>
      <c r="E1323" s="157">
        <v>0</v>
      </c>
      <c r="F1323" s="157"/>
      <c r="G1323" s="157"/>
      <c r="H1323" s="151" t="b">
        <f t="shared" si="43"/>
        <v>0</v>
      </c>
      <c r="I1323" s="161"/>
      <c r="J1323" s="157"/>
      <c r="K1323" s="151" t="str">
        <f t="shared" si="44"/>
        <v>ERI001People facing extreme humanitarian needs (level 5)</v>
      </c>
      <c r="L1323" s="165">
        <v>43509</v>
      </c>
    </row>
    <row r="1324" spans="1:12" ht="15.6" thickTop="1" thickBot="1" x14ac:dyDescent="0.35">
      <c r="A1324" s="158" t="s">
        <v>101</v>
      </c>
      <c r="B1324" s="159" t="str">
        <f>VLOOKUP(A1324,Lists!A:B,2,FALSE)</f>
        <v>ERI001</v>
      </c>
      <c r="C1324" s="159" t="str">
        <f>VLOOKUP(A1324,Lists!A:D,4,FALSE)</f>
        <v>ERI</v>
      </c>
      <c r="D1324" s="159" t="s">
        <v>768</v>
      </c>
      <c r="E1324" s="159" t="s">
        <v>445</v>
      </c>
      <c r="F1324" s="159"/>
      <c r="G1324" s="159"/>
      <c r="H1324" s="151" t="b">
        <f t="shared" si="43"/>
        <v>0</v>
      </c>
      <c r="I1324" s="162"/>
      <c r="J1324" s="159" t="s">
        <v>1796</v>
      </c>
      <c r="K1324" s="151" t="str">
        <f t="shared" si="44"/>
        <v>ERI001People killed in all crises</v>
      </c>
      <c r="L1324" s="163">
        <v>43509</v>
      </c>
    </row>
    <row r="1325" spans="1:12" ht="15.6" thickTop="1" thickBot="1" x14ac:dyDescent="0.35">
      <c r="A1325" s="156" t="s">
        <v>101</v>
      </c>
      <c r="B1325" s="157" t="str">
        <f>VLOOKUP(A1325,Lists!A:B,2,FALSE)</f>
        <v>ERI001</v>
      </c>
      <c r="C1325" s="157" t="str">
        <f>VLOOKUP(A1325,Lists!A:D,4,FALSE)</f>
        <v>ERI</v>
      </c>
      <c r="D1325" s="157" t="s">
        <v>680</v>
      </c>
      <c r="E1325" s="157">
        <v>5</v>
      </c>
      <c r="F1325" s="157"/>
      <c r="G1325" s="157"/>
      <c r="H1325" s="151" t="b">
        <f t="shared" si="43"/>
        <v>0</v>
      </c>
      <c r="I1325" s="161"/>
      <c r="J1325" s="157" t="s">
        <v>1800</v>
      </c>
      <c r="K1325" s="151" t="str">
        <f t="shared" si="44"/>
        <v>ERI001Crisis affected groups</v>
      </c>
      <c r="L1325" s="165">
        <v>43509</v>
      </c>
    </row>
    <row r="1326" spans="1:12" ht="15.6" thickTop="1" thickBot="1" x14ac:dyDescent="0.35">
      <c r="A1326" s="158" t="s">
        <v>101</v>
      </c>
      <c r="B1326" s="159" t="str">
        <f>VLOOKUP(A1326,Lists!A:B,2,FALSE)</f>
        <v>ERI001</v>
      </c>
      <c r="C1326" s="159" t="str">
        <f>VLOOKUP(A1326,Lists!A:D,4,FALSE)</f>
        <v>ERI</v>
      </c>
      <c r="D1326" s="159" t="s">
        <v>683</v>
      </c>
      <c r="E1326" s="159" t="s">
        <v>445</v>
      </c>
      <c r="F1326" s="159"/>
      <c r="G1326" s="159"/>
      <c r="H1326" s="151" t="b">
        <f t="shared" si="43"/>
        <v>0</v>
      </c>
      <c r="I1326" s="162"/>
      <c r="J1326" s="159" t="s">
        <v>1796</v>
      </c>
      <c r="K1326" s="151" t="str">
        <f t="shared" si="44"/>
        <v>ERI001People facing limited access constraints</v>
      </c>
      <c r="L1326" s="163">
        <v>43509</v>
      </c>
    </row>
    <row r="1327" spans="1:12" ht="15.6" thickTop="1" thickBot="1" x14ac:dyDescent="0.35">
      <c r="A1327" s="156" t="s">
        <v>101</v>
      </c>
      <c r="B1327" s="157" t="str">
        <f>VLOOKUP(A1327,Lists!A:B,2,FALSE)</f>
        <v>ERI001</v>
      </c>
      <c r="C1327" s="157" t="str">
        <f>VLOOKUP(A1327,Lists!A:D,4,FALSE)</f>
        <v>ERI</v>
      </c>
      <c r="D1327" s="157" t="s">
        <v>684</v>
      </c>
      <c r="E1327" s="157" t="s">
        <v>445</v>
      </c>
      <c r="F1327" s="157"/>
      <c r="G1327" s="157"/>
      <c r="H1327" s="151" t="b">
        <f t="shared" si="43"/>
        <v>0</v>
      </c>
      <c r="I1327" s="161"/>
      <c r="J1327" s="157" t="s">
        <v>1796</v>
      </c>
      <c r="K1327" s="151" t="str">
        <f t="shared" si="44"/>
        <v>ERI001People facing restricted access constraints</v>
      </c>
      <c r="L1327" s="165">
        <v>43509</v>
      </c>
    </row>
    <row r="1328" spans="1:12" ht="15.6" thickTop="1" thickBot="1" x14ac:dyDescent="0.35">
      <c r="A1328" s="158" t="s">
        <v>101</v>
      </c>
      <c r="B1328" s="159" t="str">
        <f>VLOOKUP(A1328,Lists!A:B,2,FALSE)</f>
        <v>ERI001</v>
      </c>
      <c r="C1328" s="159" t="str">
        <f>VLOOKUP(A1328,Lists!A:D,4,FALSE)</f>
        <v>ERI</v>
      </c>
      <c r="D1328" s="159" t="s">
        <v>637</v>
      </c>
      <c r="E1328" s="159">
        <v>3</v>
      </c>
      <c r="F1328" s="159" t="s">
        <v>1408</v>
      </c>
      <c r="G1328" s="159" t="s">
        <v>734</v>
      </c>
      <c r="H1328" s="151">
        <f t="shared" si="43"/>
        <v>2</v>
      </c>
      <c r="I1328" s="162" t="s">
        <v>1416</v>
      </c>
      <c r="J1328" s="159"/>
      <c r="K1328" s="151" t="str">
        <f t="shared" si="44"/>
        <v>ERI001Impediments to entry into country (bureaucratic and administrative)</v>
      </c>
      <c r="L1328" s="163">
        <v>43509</v>
      </c>
    </row>
    <row r="1329" spans="1:12" ht="15.6" thickTop="1" thickBot="1" x14ac:dyDescent="0.35">
      <c r="A1329" s="156" t="s">
        <v>101</v>
      </c>
      <c r="B1329" s="157" t="str">
        <f>VLOOKUP(A1329,Lists!A:B,2,FALSE)</f>
        <v>ERI001</v>
      </c>
      <c r="C1329" s="157" t="str">
        <f>VLOOKUP(A1329,Lists!A:D,4,FALSE)</f>
        <v>ERI</v>
      </c>
      <c r="D1329" s="157" t="s">
        <v>638</v>
      </c>
      <c r="E1329" s="157">
        <v>2</v>
      </c>
      <c r="F1329" s="157" t="s">
        <v>1408</v>
      </c>
      <c r="G1329" s="157" t="s">
        <v>734</v>
      </c>
      <c r="H1329" s="151">
        <f t="shared" si="43"/>
        <v>2</v>
      </c>
      <c r="I1329" s="161" t="s">
        <v>1416</v>
      </c>
      <c r="J1329" s="157"/>
      <c r="K1329" s="151" t="str">
        <f t="shared" si="44"/>
        <v>ERI001Restriction of movement (impediments to freedom of movement and/or administrative restrictions)</v>
      </c>
      <c r="L1329" s="165">
        <v>43509</v>
      </c>
    </row>
    <row r="1330" spans="1:12" ht="15.6" thickTop="1" thickBot="1" x14ac:dyDescent="0.35">
      <c r="A1330" s="158" t="s">
        <v>101</v>
      </c>
      <c r="B1330" s="159" t="str">
        <f>VLOOKUP(A1330,Lists!A:B,2,FALSE)</f>
        <v>ERI001</v>
      </c>
      <c r="C1330" s="159" t="str">
        <f>VLOOKUP(A1330,Lists!A:D,4,FALSE)</f>
        <v>ERI</v>
      </c>
      <c r="D1330" s="159" t="s">
        <v>639</v>
      </c>
      <c r="E1330" s="159">
        <v>3</v>
      </c>
      <c r="F1330" s="159" t="s">
        <v>1408</v>
      </c>
      <c r="G1330" s="159" t="s">
        <v>734</v>
      </c>
      <c r="H1330" s="151">
        <f t="shared" si="43"/>
        <v>2</v>
      </c>
      <c r="I1330" s="162" t="s">
        <v>1416</v>
      </c>
      <c r="J1330" s="159"/>
      <c r="K1330" s="151" t="str">
        <f t="shared" si="44"/>
        <v>ERI001Interference into implementation of humanitarian activities</v>
      </c>
      <c r="L1330" s="163">
        <v>43509</v>
      </c>
    </row>
    <row r="1331" spans="1:12" ht="15.6" thickTop="1" thickBot="1" x14ac:dyDescent="0.35">
      <c r="A1331" s="156" t="s">
        <v>101</v>
      </c>
      <c r="B1331" s="157" t="str">
        <f>VLOOKUP(A1331,Lists!A:B,2,FALSE)</f>
        <v>ERI001</v>
      </c>
      <c r="C1331" s="157" t="str">
        <f>VLOOKUP(A1331,Lists!A:D,4,FALSE)</f>
        <v>ERI</v>
      </c>
      <c r="D1331" s="157" t="s">
        <v>640</v>
      </c>
      <c r="E1331" s="157" t="s">
        <v>445</v>
      </c>
      <c r="F1331" s="157" t="s">
        <v>1408</v>
      </c>
      <c r="G1331" s="157" t="s">
        <v>734</v>
      </c>
      <c r="H1331" s="151">
        <f t="shared" si="43"/>
        <v>2</v>
      </c>
      <c r="I1331" s="161" t="s">
        <v>1416</v>
      </c>
      <c r="J1331" s="157" t="s">
        <v>1796</v>
      </c>
      <c r="K1331" s="151" t="str">
        <f t="shared" si="44"/>
        <v>ERI001Violence against personnel, facilities and assets</v>
      </c>
      <c r="L1331" s="165">
        <v>43509</v>
      </c>
    </row>
    <row r="1332" spans="1:12" ht="15.6" thickTop="1" thickBot="1" x14ac:dyDescent="0.35">
      <c r="A1332" s="158" t="s">
        <v>101</v>
      </c>
      <c r="B1332" s="159" t="str">
        <f>VLOOKUP(A1332,Lists!A:B,2,FALSE)</f>
        <v>ERI001</v>
      </c>
      <c r="C1332" s="159" t="str">
        <f>VLOOKUP(A1332,Lists!A:D,4,FALSE)</f>
        <v>ERI</v>
      </c>
      <c r="D1332" s="159" t="s">
        <v>641</v>
      </c>
      <c r="E1332" s="159">
        <v>3</v>
      </c>
      <c r="F1332" s="159" t="s">
        <v>1408</v>
      </c>
      <c r="G1332" s="159" t="s">
        <v>734</v>
      </c>
      <c r="H1332" s="151">
        <f t="shared" si="43"/>
        <v>2</v>
      </c>
      <c r="I1332" s="162" t="s">
        <v>1416</v>
      </c>
      <c r="J1332" s="159"/>
      <c r="K1332" s="151" t="str">
        <f t="shared" si="44"/>
        <v>ERI001Denial of existence of humanitarian needs or entitlements to assistance</v>
      </c>
      <c r="L1332" s="163">
        <v>43509</v>
      </c>
    </row>
    <row r="1333" spans="1:12" ht="15.6" thickTop="1" thickBot="1" x14ac:dyDescent="0.35">
      <c r="A1333" s="156" t="s">
        <v>101</v>
      </c>
      <c r="B1333" s="157" t="str">
        <f>VLOOKUP(A1333,Lists!A:B,2,FALSE)</f>
        <v>ERI001</v>
      </c>
      <c r="C1333" s="157" t="str">
        <f>VLOOKUP(A1333,Lists!A:D,4,FALSE)</f>
        <v>ERI</v>
      </c>
      <c r="D1333" s="157" t="s">
        <v>642</v>
      </c>
      <c r="E1333" s="157">
        <v>2</v>
      </c>
      <c r="F1333" s="157" t="s">
        <v>1408</v>
      </c>
      <c r="G1333" s="157" t="s">
        <v>734</v>
      </c>
      <c r="H1333" s="151">
        <f t="shared" si="43"/>
        <v>2</v>
      </c>
      <c r="I1333" s="161" t="s">
        <v>1416</v>
      </c>
      <c r="J1333" s="157"/>
      <c r="K1333" s="151" t="str">
        <f t="shared" si="44"/>
        <v>ERI001Restriction and obstruction of access to services and assistance</v>
      </c>
      <c r="L1333" s="165">
        <v>43509</v>
      </c>
    </row>
    <row r="1334" spans="1:12" ht="15.6" thickTop="1" thickBot="1" x14ac:dyDescent="0.35">
      <c r="A1334" s="158" t="s">
        <v>101</v>
      </c>
      <c r="B1334" s="159" t="str">
        <f>VLOOKUP(A1334,Lists!A:B,2,FALSE)</f>
        <v>ERI001</v>
      </c>
      <c r="C1334" s="159" t="str">
        <f>VLOOKUP(A1334,Lists!A:D,4,FALSE)</f>
        <v>ERI</v>
      </c>
      <c r="D1334" s="159" t="s">
        <v>643</v>
      </c>
      <c r="E1334" s="159" t="s">
        <v>445</v>
      </c>
      <c r="F1334" s="159" t="s">
        <v>1408</v>
      </c>
      <c r="G1334" s="159" t="s">
        <v>734</v>
      </c>
      <c r="H1334" s="151">
        <f t="shared" si="43"/>
        <v>2</v>
      </c>
      <c r="I1334" s="162" t="s">
        <v>1416</v>
      </c>
      <c r="J1334" s="159" t="s">
        <v>1796</v>
      </c>
      <c r="K1334" s="151" t="str">
        <f t="shared" si="44"/>
        <v>ERI001Ongoing insecurity/hostilities affecting humanitarian assistance</v>
      </c>
      <c r="L1334" s="163">
        <v>43509</v>
      </c>
    </row>
    <row r="1335" spans="1:12" ht="15.6" thickTop="1" thickBot="1" x14ac:dyDescent="0.35">
      <c r="A1335" s="156" t="s">
        <v>101</v>
      </c>
      <c r="B1335" s="157" t="str">
        <f>VLOOKUP(A1335,Lists!A:B,2,FALSE)</f>
        <v>ERI001</v>
      </c>
      <c r="C1335" s="157" t="str">
        <f>VLOOKUP(A1335,Lists!A:D,4,FALSE)</f>
        <v>ERI</v>
      </c>
      <c r="D1335" s="157" t="s">
        <v>644</v>
      </c>
      <c r="E1335" s="157">
        <v>2</v>
      </c>
      <c r="F1335" s="157" t="s">
        <v>1408</v>
      </c>
      <c r="G1335" s="157" t="s">
        <v>734</v>
      </c>
      <c r="H1335" s="151">
        <f t="shared" si="43"/>
        <v>2</v>
      </c>
      <c r="I1335" s="161" t="s">
        <v>1416</v>
      </c>
      <c r="J1335" s="157"/>
      <c r="K1335" s="151" t="str">
        <f t="shared" si="44"/>
        <v xml:space="preserve">ERI001Presence of mines and improvised explosive devices </v>
      </c>
      <c r="L1335" s="165">
        <v>43509</v>
      </c>
    </row>
    <row r="1336" spans="1:12" ht="15.6" thickTop="1" thickBot="1" x14ac:dyDescent="0.35">
      <c r="A1336" s="158" t="s">
        <v>101</v>
      </c>
      <c r="B1336" s="159" t="str">
        <f>VLOOKUP(A1336,Lists!A:B,2,FALSE)</f>
        <v>ERI001</v>
      </c>
      <c r="C1336" s="159" t="str">
        <f>VLOOKUP(A1336,Lists!A:D,4,FALSE)</f>
        <v>ERI</v>
      </c>
      <c r="D1336" s="159" t="s">
        <v>645</v>
      </c>
      <c r="E1336" s="159" t="s">
        <v>445</v>
      </c>
      <c r="F1336" s="159" t="s">
        <v>1408</v>
      </c>
      <c r="G1336" s="159" t="s">
        <v>734</v>
      </c>
      <c r="H1336" s="151">
        <f t="shared" si="43"/>
        <v>2</v>
      </c>
      <c r="I1336" s="162" t="s">
        <v>1416</v>
      </c>
      <c r="J1336" s="159" t="s">
        <v>1796</v>
      </c>
      <c r="K1336" s="151" t="str">
        <f t="shared" si="44"/>
        <v>ERI001Physical constraints in the environment (obstacles related to terrain, climate, lack of infrastructure, etc.)</v>
      </c>
      <c r="L1336" s="163">
        <v>43509</v>
      </c>
    </row>
    <row r="1337" spans="1:12" ht="15.6" thickTop="1" thickBot="1" x14ac:dyDescent="0.35">
      <c r="A1337" s="156" t="s">
        <v>253</v>
      </c>
      <c r="B1337" s="157" t="str">
        <f>VLOOKUP(A1337,Lists!A:B,2,FALSE)</f>
        <v>PHL001</v>
      </c>
      <c r="C1337" s="157" t="str">
        <f>VLOOKUP(A1337,Lists!A:D,4,FALSE)</f>
        <v>PHL</v>
      </c>
      <c r="D1337" s="157" t="s">
        <v>785</v>
      </c>
      <c r="E1337" s="157">
        <v>100979303</v>
      </c>
      <c r="F1337" s="157" t="s">
        <v>1802</v>
      </c>
      <c r="G1337" s="157" t="s">
        <v>734</v>
      </c>
      <c r="H1337" s="151">
        <f t="shared" si="43"/>
        <v>2</v>
      </c>
      <c r="I1337" s="161" t="s">
        <v>1807</v>
      </c>
      <c r="J1337" s="157" t="s">
        <v>1811</v>
      </c>
      <c r="K1337" s="151" t="str">
        <f t="shared" si="44"/>
        <v>PHL001Total population in country</v>
      </c>
      <c r="L1337" s="165">
        <v>43509</v>
      </c>
    </row>
    <row r="1338" spans="1:12" ht="15.6" thickTop="1" thickBot="1" x14ac:dyDescent="0.35">
      <c r="A1338" s="158" t="s">
        <v>253</v>
      </c>
      <c r="B1338" s="159" t="str">
        <f>VLOOKUP(A1338,Lists!A:B,2,FALSE)</f>
        <v>PHL001</v>
      </c>
      <c r="C1338" s="159" t="str">
        <f>VLOOKUP(A1338,Lists!A:D,4,FALSE)</f>
        <v>PHL</v>
      </c>
      <c r="D1338" s="159" t="s">
        <v>455</v>
      </c>
      <c r="E1338" s="159">
        <v>83148.639999999999</v>
      </c>
      <c r="F1338" s="159" t="s">
        <v>1803</v>
      </c>
      <c r="G1338" s="159" t="s">
        <v>734</v>
      </c>
      <c r="H1338" s="151">
        <f t="shared" si="43"/>
        <v>2</v>
      </c>
      <c r="I1338" s="162" t="s">
        <v>1808</v>
      </c>
      <c r="J1338" s="159" t="s">
        <v>1812</v>
      </c>
      <c r="K1338" s="151" t="str">
        <f t="shared" si="44"/>
        <v>PHL001Landmass affected by disaster</v>
      </c>
      <c r="L1338" s="163">
        <v>43509</v>
      </c>
    </row>
    <row r="1339" spans="1:12" ht="15.6" thickTop="1" thickBot="1" x14ac:dyDescent="0.35">
      <c r="A1339" s="156" t="s">
        <v>253</v>
      </c>
      <c r="B1339" s="157" t="str">
        <f>VLOOKUP(A1339,Lists!A:B,2,FALSE)</f>
        <v>PHL001</v>
      </c>
      <c r="C1339" s="157" t="str">
        <f>VLOOKUP(A1339,Lists!A:D,4,FALSE)</f>
        <v>PHL</v>
      </c>
      <c r="D1339" s="157" t="s">
        <v>740</v>
      </c>
      <c r="E1339" s="157">
        <v>4448225</v>
      </c>
      <c r="F1339" s="157" t="s">
        <v>1803</v>
      </c>
      <c r="G1339" s="157" t="s">
        <v>734</v>
      </c>
      <c r="H1339" s="151">
        <f t="shared" si="43"/>
        <v>2</v>
      </c>
      <c r="I1339" s="161" t="s">
        <v>1808</v>
      </c>
      <c r="J1339" s="157" t="s">
        <v>1813</v>
      </c>
      <c r="K1339" s="151" t="str">
        <f t="shared" si="44"/>
        <v>PHL001People exposed</v>
      </c>
      <c r="L1339" s="165">
        <v>43509</v>
      </c>
    </row>
    <row r="1340" spans="1:12" ht="15.6" thickTop="1" thickBot="1" x14ac:dyDescent="0.35">
      <c r="A1340" s="158" t="s">
        <v>253</v>
      </c>
      <c r="B1340" s="159" t="str">
        <f>VLOOKUP(A1340,Lists!A:B,2,FALSE)</f>
        <v>PHL001</v>
      </c>
      <c r="C1340" s="159" t="str">
        <f>VLOOKUP(A1340,Lists!A:D,4,FALSE)</f>
        <v>PHL</v>
      </c>
      <c r="D1340" s="159" t="s">
        <v>742</v>
      </c>
      <c r="E1340" s="159">
        <v>183163</v>
      </c>
      <c r="F1340" s="159" t="s">
        <v>1803</v>
      </c>
      <c r="G1340" s="159" t="s">
        <v>734</v>
      </c>
      <c r="H1340" s="151">
        <f t="shared" si="43"/>
        <v>2</v>
      </c>
      <c r="I1340" s="162" t="s">
        <v>1808</v>
      </c>
      <c r="J1340" s="159" t="s">
        <v>1814</v>
      </c>
      <c r="K1340" s="151" t="str">
        <f t="shared" si="44"/>
        <v>PHL001People affected by the crisis</v>
      </c>
      <c r="L1340" s="163">
        <v>43509</v>
      </c>
    </row>
    <row r="1341" spans="1:12" ht="15.6" thickTop="1" thickBot="1" x14ac:dyDescent="0.35">
      <c r="A1341" s="156" t="s">
        <v>253</v>
      </c>
      <c r="B1341" s="157" t="str">
        <f>VLOOKUP(A1341,Lists!A:B,2,FALSE)</f>
        <v>PHL001</v>
      </c>
      <c r="C1341" s="157" t="str">
        <f>VLOOKUP(A1341,Lists!A:D,4,FALSE)</f>
        <v>PHL</v>
      </c>
      <c r="D1341" s="157" t="s">
        <v>470</v>
      </c>
      <c r="E1341" s="157">
        <v>182934</v>
      </c>
      <c r="F1341" s="157" t="s">
        <v>1803</v>
      </c>
      <c r="G1341" s="157" t="s">
        <v>734</v>
      </c>
      <c r="H1341" s="151">
        <f t="shared" si="43"/>
        <v>2</v>
      </c>
      <c r="I1341" s="161" t="s">
        <v>1809</v>
      </c>
      <c r="J1341" s="157" t="s">
        <v>1815</v>
      </c>
      <c r="K1341" s="151" t="str">
        <f t="shared" si="44"/>
        <v>PHL001Total # of crisis related displaced people</v>
      </c>
      <c r="L1341" s="165">
        <v>43509</v>
      </c>
    </row>
    <row r="1342" spans="1:12" ht="15.6" thickTop="1" thickBot="1" x14ac:dyDescent="0.35">
      <c r="A1342" s="158" t="s">
        <v>253</v>
      </c>
      <c r="B1342" s="159" t="str">
        <f>VLOOKUP(A1342,Lists!A:B,2,FALSE)</f>
        <v>PHL001</v>
      </c>
      <c r="C1342" s="159" t="str">
        <f>VLOOKUP(A1342,Lists!A:D,4,FALSE)</f>
        <v>PHL</v>
      </c>
      <c r="D1342" s="159" t="s">
        <v>661</v>
      </c>
      <c r="E1342" s="159" t="s">
        <v>445</v>
      </c>
      <c r="F1342" s="159"/>
      <c r="G1342" s="159" t="s">
        <v>734</v>
      </c>
      <c r="H1342" s="151">
        <f t="shared" si="43"/>
        <v>2</v>
      </c>
      <c r="I1342" s="162"/>
      <c r="J1342" s="159" t="s">
        <v>1816</v>
      </c>
      <c r="K1342" s="151" t="str">
        <f t="shared" si="44"/>
        <v>PHL001Total # of illness cases reported</v>
      </c>
      <c r="L1342" s="163">
        <v>43509</v>
      </c>
    </row>
    <row r="1343" spans="1:12" ht="15.6" thickTop="1" thickBot="1" x14ac:dyDescent="0.35">
      <c r="A1343" s="156" t="s">
        <v>253</v>
      </c>
      <c r="B1343" s="157" t="str">
        <f>VLOOKUP(A1343,Lists!A:B,2,FALSE)</f>
        <v>PHL001</v>
      </c>
      <c r="C1343" s="157" t="str">
        <f>VLOOKUP(A1343,Lists!A:D,4,FALSE)</f>
        <v>PHL</v>
      </c>
      <c r="D1343" s="157" t="s">
        <v>743</v>
      </c>
      <c r="E1343" s="157">
        <v>89</v>
      </c>
      <c r="F1343" s="157" t="s">
        <v>1804</v>
      </c>
      <c r="G1343" s="157" t="s">
        <v>734</v>
      </c>
      <c r="H1343" s="151">
        <f t="shared" si="43"/>
        <v>2</v>
      </c>
      <c r="I1343" s="161" t="s">
        <v>1810</v>
      </c>
      <c r="J1343" s="157" t="s">
        <v>1817</v>
      </c>
      <c r="K1343" s="151" t="str">
        <f t="shared" si="44"/>
        <v>PHL001Crisis related Injuries</v>
      </c>
      <c r="L1343" s="165">
        <v>43509</v>
      </c>
    </row>
    <row r="1344" spans="1:12" ht="15.6" thickTop="1" thickBot="1" x14ac:dyDescent="0.35">
      <c r="A1344" s="158" t="s">
        <v>253</v>
      </c>
      <c r="B1344" s="159" t="str">
        <f>VLOOKUP(A1344,Lists!A:B,2,FALSE)</f>
        <v>PHL001</v>
      </c>
      <c r="C1344" s="159" t="str">
        <f>VLOOKUP(A1344,Lists!A:D,4,FALSE)</f>
        <v>PHL</v>
      </c>
      <c r="D1344" s="159" t="s">
        <v>768</v>
      </c>
      <c r="E1344" s="159">
        <v>31</v>
      </c>
      <c r="F1344" s="159" t="s">
        <v>1825</v>
      </c>
      <c r="G1344" s="159" t="s">
        <v>734</v>
      </c>
      <c r="H1344" s="151">
        <f t="shared" si="43"/>
        <v>2</v>
      </c>
      <c r="I1344" s="162"/>
      <c r="J1344" s="159" t="s">
        <v>2042</v>
      </c>
      <c r="K1344" s="151" t="str">
        <f t="shared" si="44"/>
        <v>PHL001People killed in all crises</v>
      </c>
      <c r="L1344" s="163">
        <v>43509</v>
      </c>
    </row>
    <row r="1345" spans="1:12" ht="15.6" thickTop="1" thickBot="1" x14ac:dyDescent="0.35">
      <c r="A1345" s="156" t="s">
        <v>253</v>
      </c>
      <c r="B1345" s="157" t="str">
        <f>VLOOKUP(A1345,Lists!A:B,2,FALSE)</f>
        <v>PHL001</v>
      </c>
      <c r="C1345" s="157" t="str">
        <f>VLOOKUP(A1345,Lists!A:D,4,FALSE)</f>
        <v>PHL</v>
      </c>
      <c r="D1345" s="157" t="s">
        <v>459</v>
      </c>
      <c r="E1345" s="157">
        <v>2419</v>
      </c>
      <c r="F1345" s="157" t="s">
        <v>1805</v>
      </c>
      <c r="G1345" s="157" t="s">
        <v>734</v>
      </c>
      <c r="H1345" s="151">
        <f t="shared" si="43"/>
        <v>2</v>
      </c>
      <c r="I1345" s="161" t="s">
        <v>1809</v>
      </c>
      <c r="J1345" s="157" t="s">
        <v>1818</v>
      </c>
      <c r="K1345" s="151" t="str">
        <f t="shared" si="44"/>
        <v>PHL001Building partially damaged</v>
      </c>
      <c r="L1345" s="165">
        <v>43509</v>
      </c>
    </row>
    <row r="1346" spans="1:12" ht="15.6" thickTop="1" thickBot="1" x14ac:dyDescent="0.35">
      <c r="A1346" s="158" t="s">
        <v>253</v>
      </c>
      <c r="B1346" s="159" t="str">
        <f>VLOOKUP(A1346,Lists!A:B,2,FALSE)</f>
        <v>PHL001</v>
      </c>
      <c r="C1346" s="159" t="str">
        <f>VLOOKUP(A1346,Lists!A:D,4,FALSE)</f>
        <v>PHL</v>
      </c>
      <c r="D1346" s="159" t="s">
        <v>460</v>
      </c>
      <c r="E1346" s="159">
        <v>3084</v>
      </c>
      <c r="F1346" s="159" t="s">
        <v>1805</v>
      </c>
      <c r="G1346" s="159" t="s">
        <v>734</v>
      </c>
      <c r="H1346" s="151">
        <f t="shared" si="43"/>
        <v>2</v>
      </c>
      <c r="I1346" s="162" t="s">
        <v>1809</v>
      </c>
      <c r="J1346" s="159" t="s">
        <v>1819</v>
      </c>
      <c r="K1346" s="151" t="str">
        <f t="shared" si="44"/>
        <v>PHL001Building totally damaged</v>
      </c>
      <c r="L1346" s="163">
        <v>43509</v>
      </c>
    </row>
    <row r="1347" spans="1:12" ht="15.6" thickTop="1" thickBot="1" x14ac:dyDescent="0.35">
      <c r="A1347" s="156" t="s">
        <v>253</v>
      </c>
      <c r="B1347" s="157" t="str">
        <f>VLOOKUP(A1347,Lists!A:B,2,FALSE)</f>
        <v>PHL001</v>
      </c>
      <c r="C1347" s="157" t="str">
        <f>VLOOKUP(A1347,Lists!A:D,4,FALSE)</f>
        <v>PHL</v>
      </c>
      <c r="D1347" s="157" t="s">
        <v>663</v>
      </c>
      <c r="E1347" s="157">
        <v>31</v>
      </c>
      <c r="F1347" s="157" t="s">
        <v>1825</v>
      </c>
      <c r="G1347" s="157" t="s">
        <v>734</v>
      </c>
      <c r="H1347" s="151">
        <f t="shared" si="43"/>
        <v>2</v>
      </c>
      <c r="I1347" s="161"/>
      <c r="J1347" s="157" t="s">
        <v>2042</v>
      </c>
      <c r="K1347" s="151" t="str">
        <f t="shared" si="44"/>
        <v>PHL001Crisis related fatalities</v>
      </c>
      <c r="L1347" s="165">
        <v>43509</v>
      </c>
    </row>
    <row r="1348" spans="1:12" ht="15.6" thickTop="1" thickBot="1" x14ac:dyDescent="0.35">
      <c r="A1348" s="158" t="s">
        <v>253</v>
      </c>
      <c r="B1348" s="159" t="str">
        <f>VLOOKUP(A1348,Lists!A:B,2,FALSE)</f>
        <v>PHL001</v>
      </c>
      <c r="C1348" s="159" t="str">
        <f>VLOOKUP(A1348,Lists!A:D,4,FALSE)</f>
        <v>PHL</v>
      </c>
      <c r="D1348" s="159" t="s">
        <v>745</v>
      </c>
      <c r="E1348" s="159" t="s">
        <v>445</v>
      </c>
      <c r="F1348" s="159"/>
      <c r="G1348" s="159" t="s">
        <v>734</v>
      </c>
      <c r="H1348" s="151">
        <f t="shared" si="43"/>
        <v>2</v>
      </c>
      <c r="I1348" s="162"/>
      <c r="J1348" s="159" t="s">
        <v>1820</v>
      </c>
      <c r="K1348" s="151" t="str">
        <f t="shared" si="44"/>
        <v>PHL001Economic Losses</v>
      </c>
      <c r="L1348" s="163">
        <v>43509</v>
      </c>
    </row>
    <row r="1349" spans="1:12" ht="15.6" thickTop="1" thickBot="1" x14ac:dyDescent="0.35">
      <c r="A1349" s="156" t="s">
        <v>253</v>
      </c>
      <c r="B1349" s="157" t="str">
        <f>VLOOKUP(A1349,Lists!A:B,2,FALSE)</f>
        <v>PHL001</v>
      </c>
      <c r="C1349" s="157" t="str">
        <f>VLOOKUP(A1349,Lists!A:D,4,FALSE)</f>
        <v>PHL</v>
      </c>
      <c r="D1349" s="157" t="s">
        <v>755</v>
      </c>
      <c r="E1349" s="157">
        <v>182934</v>
      </c>
      <c r="F1349" s="157" t="s">
        <v>1806</v>
      </c>
      <c r="G1349" s="157" t="s">
        <v>734</v>
      </c>
      <c r="H1349" s="151">
        <f t="shared" si="43"/>
        <v>2</v>
      </c>
      <c r="I1349" s="161" t="s">
        <v>1809</v>
      </c>
      <c r="J1349" s="157" t="s">
        <v>1815</v>
      </c>
      <c r="K1349" s="151" t="str">
        <f t="shared" si="44"/>
        <v>PHL001People in Need</v>
      </c>
      <c r="L1349" s="165">
        <v>43509</v>
      </c>
    </row>
    <row r="1350" spans="1:12" ht="15.6" thickTop="1" thickBot="1" x14ac:dyDescent="0.35">
      <c r="A1350" s="158" t="s">
        <v>253</v>
      </c>
      <c r="B1350" s="159" t="str">
        <f>VLOOKUP(A1350,Lists!A:B,2,FALSE)</f>
        <v>PHL001</v>
      </c>
      <c r="C1350" s="159" t="str">
        <f>VLOOKUP(A1350,Lists!A:D,4,FALSE)</f>
        <v>PHL</v>
      </c>
      <c r="D1350" s="159" t="s">
        <v>761</v>
      </c>
      <c r="E1350" s="159">
        <v>0</v>
      </c>
      <c r="F1350" s="159" t="s">
        <v>1806</v>
      </c>
      <c r="G1350" s="159" t="s">
        <v>734</v>
      </c>
      <c r="H1350" s="151">
        <f t="shared" si="43"/>
        <v>2</v>
      </c>
      <c r="I1350" s="162"/>
      <c r="J1350" s="159" t="s">
        <v>1821</v>
      </c>
      <c r="K1350" s="151" t="str">
        <f t="shared" si="44"/>
        <v>PHL001People facing minimal humanitarian needs (level 1)</v>
      </c>
      <c r="L1350" s="163">
        <v>43509</v>
      </c>
    </row>
    <row r="1351" spans="1:12" ht="15.6" thickTop="1" thickBot="1" x14ac:dyDescent="0.35">
      <c r="A1351" s="156" t="s">
        <v>253</v>
      </c>
      <c r="B1351" s="157" t="str">
        <f>VLOOKUP(A1351,Lists!A:B,2,FALSE)</f>
        <v>PHL001</v>
      </c>
      <c r="C1351" s="157" t="str">
        <f>VLOOKUP(A1351,Lists!A:D,4,FALSE)</f>
        <v>PHL</v>
      </c>
      <c r="D1351" s="157" t="s">
        <v>760</v>
      </c>
      <c r="E1351" s="157">
        <v>182934</v>
      </c>
      <c r="F1351" s="157" t="s">
        <v>1806</v>
      </c>
      <c r="G1351" s="157" t="s">
        <v>734</v>
      </c>
      <c r="H1351" s="151">
        <f t="shared" si="43"/>
        <v>2</v>
      </c>
      <c r="I1351" s="161" t="s">
        <v>1809</v>
      </c>
      <c r="J1351" s="157" t="s">
        <v>1821</v>
      </c>
      <c r="K1351" s="151" t="str">
        <f t="shared" si="44"/>
        <v>PHL001People facing stressed humanitarian needs (level 2)</v>
      </c>
      <c r="L1351" s="165">
        <v>43509</v>
      </c>
    </row>
    <row r="1352" spans="1:12" ht="15.6" thickTop="1" thickBot="1" x14ac:dyDescent="0.35">
      <c r="A1352" s="158" t="s">
        <v>253</v>
      </c>
      <c r="B1352" s="159" t="str">
        <f>VLOOKUP(A1352,Lists!A:B,2,FALSE)</f>
        <v>PHL001</v>
      </c>
      <c r="C1352" s="159" t="str">
        <f>VLOOKUP(A1352,Lists!A:D,4,FALSE)</f>
        <v>PHL</v>
      </c>
      <c r="D1352" s="159" t="s">
        <v>763</v>
      </c>
      <c r="E1352" s="159">
        <v>0</v>
      </c>
      <c r="F1352" s="159" t="s">
        <v>1806</v>
      </c>
      <c r="G1352" s="159" t="s">
        <v>734</v>
      </c>
      <c r="H1352" s="151">
        <f t="shared" si="43"/>
        <v>2</v>
      </c>
      <c r="I1352" s="162"/>
      <c r="J1352" s="159" t="s">
        <v>1821</v>
      </c>
      <c r="K1352" s="151" t="str">
        <f t="shared" si="44"/>
        <v>PHL001People  facing moderate humanitarian needs (level 3)</v>
      </c>
      <c r="L1352" s="163">
        <v>43509</v>
      </c>
    </row>
    <row r="1353" spans="1:12" ht="15.6" thickTop="1" thickBot="1" x14ac:dyDescent="0.35">
      <c r="A1353" s="156" t="s">
        <v>253</v>
      </c>
      <c r="B1353" s="157" t="str">
        <f>VLOOKUP(A1353,Lists!A:B,2,FALSE)</f>
        <v>PHL001</v>
      </c>
      <c r="C1353" s="157" t="str">
        <f>VLOOKUP(A1353,Lists!A:D,4,FALSE)</f>
        <v>PHL</v>
      </c>
      <c r="D1353" s="157" t="s">
        <v>765</v>
      </c>
      <c r="E1353" s="157">
        <v>0</v>
      </c>
      <c r="F1353" s="157" t="s">
        <v>1806</v>
      </c>
      <c r="G1353" s="157" t="s">
        <v>734</v>
      </c>
      <c r="H1353" s="151">
        <f t="shared" si="43"/>
        <v>2</v>
      </c>
      <c r="I1353" s="161"/>
      <c r="J1353" s="157" t="s">
        <v>1821</v>
      </c>
      <c r="K1353" s="151" t="str">
        <f t="shared" si="44"/>
        <v>PHL001People facing severe humanitarian needs (level 4)</v>
      </c>
      <c r="L1353" s="165">
        <v>43509</v>
      </c>
    </row>
    <row r="1354" spans="1:12" ht="15.6" thickTop="1" thickBot="1" x14ac:dyDescent="0.35">
      <c r="A1354" s="158" t="s">
        <v>253</v>
      </c>
      <c r="B1354" s="159" t="str">
        <f>VLOOKUP(A1354,Lists!A:B,2,FALSE)</f>
        <v>PHL001</v>
      </c>
      <c r="C1354" s="159" t="str">
        <f>VLOOKUP(A1354,Lists!A:D,4,FALSE)</f>
        <v>PHL</v>
      </c>
      <c r="D1354" s="159" t="s">
        <v>766</v>
      </c>
      <c r="E1354" s="159">
        <v>0</v>
      </c>
      <c r="F1354" s="159" t="s">
        <v>1806</v>
      </c>
      <c r="G1354" s="159" t="s">
        <v>734</v>
      </c>
      <c r="H1354" s="151">
        <f t="shared" si="43"/>
        <v>2</v>
      </c>
      <c r="I1354" s="162"/>
      <c r="J1354" s="159" t="s">
        <v>1821</v>
      </c>
      <c r="K1354" s="151" t="str">
        <f t="shared" si="44"/>
        <v>PHL001People facing extreme humanitarian needs (level 5)</v>
      </c>
      <c r="L1354" s="163">
        <v>43509</v>
      </c>
    </row>
    <row r="1355" spans="1:12" ht="15.6" thickTop="1" thickBot="1" x14ac:dyDescent="0.35">
      <c r="A1355" s="156" t="s">
        <v>253</v>
      </c>
      <c r="B1355" s="157" t="str">
        <f>VLOOKUP(A1355,Lists!A:B,2,FALSE)</f>
        <v>PHL001</v>
      </c>
      <c r="C1355" s="157" t="str">
        <f>VLOOKUP(A1355,Lists!A:D,4,FALSE)</f>
        <v>PHL</v>
      </c>
      <c r="D1355" s="157" t="s">
        <v>680</v>
      </c>
      <c r="E1355" s="157">
        <v>3</v>
      </c>
      <c r="F1355" s="157"/>
      <c r="G1355" s="157" t="s">
        <v>734</v>
      </c>
      <c r="H1355" s="151">
        <f t="shared" si="43"/>
        <v>2</v>
      </c>
      <c r="I1355" s="161"/>
      <c r="J1355" s="157" t="s">
        <v>1822</v>
      </c>
      <c r="K1355" s="151" t="str">
        <f t="shared" si="44"/>
        <v>PHL001Crisis affected groups</v>
      </c>
      <c r="L1355" s="165">
        <v>43509</v>
      </c>
    </row>
    <row r="1356" spans="1:12" ht="15.6" thickTop="1" thickBot="1" x14ac:dyDescent="0.35">
      <c r="A1356" s="158" t="s">
        <v>253</v>
      </c>
      <c r="B1356" s="159" t="str">
        <f>VLOOKUP(A1356,Lists!A:B,2,FALSE)</f>
        <v>PHL001</v>
      </c>
      <c r="C1356" s="159" t="str">
        <f>VLOOKUP(A1356,Lists!A:D,4,FALSE)</f>
        <v>PHL</v>
      </c>
      <c r="D1356" s="159" t="s">
        <v>683</v>
      </c>
      <c r="E1356" s="159" t="s">
        <v>445</v>
      </c>
      <c r="F1356" s="159"/>
      <c r="G1356" s="159" t="s">
        <v>734</v>
      </c>
      <c r="H1356" s="151">
        <f t="shared" si="43"/>
        <v>2</v>
      </c>
      <c r="I1356" s="162"/>
      <c r="J1356" s="159" t="s">
        <v>1823</v>
      </c>
      <c r="K1356" s="151" t="str">
        <f t="shared" si="44"/>
        <v>PHL001People facing limited access constraints</v>
      </c>
      <c r="L1356" s="163">
        <v>43509</v>
      </c>
    </row>
    <row r="1357" spans="1:12" ht="15.6" thickTop="1" thickBot="1" x14ac:dyDescent="0.35">
      <c r="A1357" s="156" t="s">
        <v>253</v>
      </c>
      <c r="B1357" s="157" t="str">
        <f>VLOOKUP(A1357,Lists!A:B,2,FALSE)</f>
        <v>PHL001</v>
      </c>
      <c r="C1357" s="157" t="str">
        <f>VLOOKUP(A1357,Lists!A:D,4,FALSE)</f>
        <v>PHL</v>
      </c>
      <c r="D1357" s="157" t="s">
        <v>684</v>
      </c>
      <c r="E1357" s="157" t="s">
        <v>445</v>
      </c>
      <c r="F1357" s="157"/>
      <c r="G1357" s="157" t="s">
        <v>734</v>
      </c>
      <c r="H1357" s="151">
        <f t="shared" si="43"/>
        <v>2</v>
      </c>
      <c r="I1357" s="161"/>
      <c r="J1357" s="157" t="s">
        <v>1823</v>
      </c>
      <c r="K1357" s="151" t="str">
        <f t="shared" si="44"/>
        <v>PHL001People facing restricted access constraints</v>
      </c>
      <c r="L1357" s="165">
        <v>43509</v>
      </c>
    </row>
    <row r="1358" spans="1:12" ht="15.6" thickTop="1" thickBot="1" x14ac:dyDescent="0.35">
      <c r="A1358" s="158" t="s">
        <v>253</v>
      </c>
      <c r="B1358" s="159" t="str">
        <f>VLOOKUP(A1358,Lists!A:B,2,FALSE)</f>
        <v>PHL001</v>
      </c>
      <c r="C1358" s="159" t="str">
        <f>VLOOKUP(A1358,Lists!A:D,4,FALSE)</f>
        <v>PHL</v>
      </c>
      <c r="D1358" s="159" t="s">
        <v>637</v>
      </c>
      <c r="E1358" s="159" t="s">
        <v>445</v>
      </c>
      <c r="F1358" s="159"/>
      <c r="G1358" s="159" t="s">
        <v>734</v>
      </c>
      <c r="H1358" s="151">
        <f t="shared" si="43"/>
        <v>2</v>
      </c>
      <c r="I1358" s="162"/>
      <c r="J1358" s="159"/>
      <c r="K1358" s="151" t="str">
        <f t="shared" si="44"/>
        <v>PHL001Impediments to entry into country (bureaucratic and administrative)</v>
      </c>
      <c r="L1358" s="163">
        <v>43509</v>
      </c>
    </row>
    <row r="1359" spans="1:12" ht="15.6" thickTop="1" thickBot="1" x14ac:dyDescent="0.35">
      <c r="A1359" s="156" t="s">
        <v>253</v>
      </c>
      <c r="B1359" s="157" t="str">
        <f>VLOOKUP(A1359,Lists!A:B,2,FALSE)</f>
        <v>PHL001</v>
      </c>
      <c r="C1359" s="157" t="str">
        <f>VLOOKUP(A1359,Lists!A:D,4,FALSE)</f>
        <v>PHL</v>
      </c>
      <c r="D1359" s="157" t="s">
        <v>638</v>
      </c>
      <c r="E1359" s="157" t="s">
        <v>445</v>
      </c>
      <c r="F1359" s="157"/>
      <c r="G1359" s="157" t="s">
        <v>734</v>
      </c>
      <c r="H1359" s="151">
        <f t="shared" si="43"/>
        <v>2</v>
      </c>
      <c r="I1359" s="161"/>
      <c r="J1359" s="157"/>
      <c r="K1359" s="151" t="str">
        <f t="shared" si="44"/>
        <v>PHL001Restriction of movement (impediments to freedom of movement and/or administrative restrictions)</v>
      </c>
      <c r="L1359" s="165">
        <v>43509</v>
      </c>
    </row>
    <row r="1360" spans="1:12" ht="15.6" thickTop="1" thickBot="1" x14ac:dyDescent="0.35">
      <c r="A1360" s="158" t="s">
        <v>253</v>
      </c>
      <c r="B1360" s="159" t="str">
        <f>VLOOKUP(A1360,Lists!A:B,2,FALSE)</f>
        <v>PHL001</v>
      </c>
      <c r="C1360" s="159" t="str">
        <f>VLOOKUP(A1360,Lists!A:D,4,FALSE)</f>
        <v>PHL</v>
      </c>
      <c r="D1360" s="159" t="s">
        <v>639</v>
      </c>
      <c r="E1360" s="159" t="s">
        <v>445</v>
      </c>
      <c r="F1360" s="159"/>
      <c r="G1360" s="159" t="s">
        <v>734</v>
      </c>
      <c r="H1360" s="151">
        <f t="shared" si="43"/>
        <v>2</v>
      </c>
      <c r="I1360" s="162"/>
      <c r="J1360" s="159"/>
      <c r="K1360" s="151" t="str">
        <f t="shared" si="44"/>
        <v>PHL001Interference into implementation of humanitarian activities</v>
      </c>
      <c r="L1360" s="163">
        <v>43509</v>
      </c>
    </row>
    <row r="1361" spans="1:12" ht="15.6" thickTop="1" thickBot="1" x14ac:dyDescent="0.35">
      <c r="A1361" s="156" t="s">
        <v>253</v>
      </c>
      <c r="B1361" s="157" t="str">
        <f>VLOOKUP(A1361,Lists!A:B,2,FALSE)</f>
        <v>PHL001</v>
      </c>
      <c r="C1361" s="157" t="str">
        <f>VLOOKUP(A1361,Lists!A:D,4,FALSE)</f>
        <v>PHL</v>
      </c>
      <c r="D1361" s="157" t="s">
        <v>640</v>
      </c>
      <c r="E1361" s="157" t="s">
        <v>445</v>
      </c>
      <c r="F1361" s="157"/>
      <c r="G1361" s="157" t="s">
        <v>734</v>
      </c>
      <c r="H1361" s="151">
        <f t="shared" si="43"/>
        <v>2</v>
      </c>
      <c r="I1361" s="161"/>
      <c r="J1361" s="157"/>
      <c r="K1361" s="151" t="str">
        <f t="shared" si="44"/>
        <v>PHL001Violence against personnel, facilities and assets</v>
      </c>
      <c r="L1361" s="165">
        <v>43509</v>
      </c>
    </row>
    <row r="1362" spans="1:12" ht="15.6" thickTop="1" thickBot="1" x14ac:dyDescent="0.35">
      <c r="A1362" s="158" t="s">
        <v>253</v>
      </c>
      <c r="B1362" s="159" t="str">
        <f>VLOOKUP(A1362,Lists!A:B,2,FALSE)</f>
        <v>PHL001</v>
      </c>
      <c r="C1362" s="159" t="str">
        <f>VLOOKUP(A1362,Lists!A:D,4,FALSE)</f>
        <v>PHL</v>
      </c>
      <c r="D1362" s="159" t="s">
        <v>641</v>
      </c>
      <c r="E1362" s="159" t="s">
        <v>445</v>
      </c>
      <c r="F1362" s="159"/>
      <c r="G1362" s="159" t="s">
        <v>734</v>
      </c>
      <c r="H1362" s="151">
        <f t="shared" si="43"/>
        <v>2</v>
      </c>
      <c r="I1362" s="162"/>
      <c r="J1362" s="159"/>
      <c r="K1362" s="151" t="str">
        <f t="shared" si="44"/>
        <v>PHL001Denial of existence of humanitarian needs or entitlements to assistance</v>
      </c>
      <c r="L1362" s="163">
        <v>43509</v>
      </c>
    </row>
    <row r="1363" spans="1:12" ht="15.6" thickTop="1" thickBot="1" x14ac:dyDescent="0.35">
      <c r="A1363" s="156" t="s">
        <v>253</v>
      </c>
      <c r="B1363" s="157" t="str">
        <f>VLOOKUP(A1363,Lists!A:B,2,FALSE)</f>
        <v>PHL001</v>
      </c>
      <c r="C1363" s="157" t="str">
        <f>VLOOKUP(A1363,Lists!A:D,4,FALSE)</f>
        <v>PHL</v>
      </c>
      <c r="D1363" s="157" t="s">
        <v>642</v>
      </c>
      <c r="E1363" s="157" t="s">
        <v>445</v>
      </c>
      <c r="F1363" s="157"/>
      <c r="G1363" s="157" t="s">
        <v>734</v>
      </c>
      <c r="H1363" s="151">
        <f t="shared" si="43"/>
        <v>2</v>
      </c>
      <c r="I1363" s="161"/>
      <c r="J1363" s="157"/>
      <c r="K1363" s="151" t="str">
        <f t="shared" si="44"/>
        <v>PHL001Restriction and obstruction of access to services and assistance</v>
      </c>
      <c r="L1363" s="165">
        <v>43509</v>
      </c>
    </row>
    <row r="1364" spans="1:12" ht="15.6" thickTop="1" thickBot="1" x14ac:dyDescent="0.35">
      <c r="A1364" s="158" t="s">
        <v>253</v>
      </c>
      <c r="B1364" s="159" t="str">
        <f>VLOOKUP(A1364,Lists!A:B,2,FALSE)</f>
        <v>PHL001</v>
      </c>
      <c r="C1364" s="159" t="str">
        <f>VLOOKUP(A1364,Lists!A:D,4,FALSE)</f>
        <v>PHL</v>
      </c>
      <c r="D1364" s="159" t="s">
        <v>643</v>
      </c>
      <c r="E1364" s="159" t="s">
        <v>445</v>
      </c>
      <c r="F1364" s="159"/>
      <c r="G1364" s="159" t="s">
        <v>734</v>
      </c>
      <c r="H1364" s="151">
        <f t="shared" si="43"/>
        <v>2</v>
      </c>
      <c r="I1364" s="162"/>
      <c r="J1364" s="159"/>
      <c r="K1364" s="151" t="str">
        <f t="shared" si="44"/>
        <v>PHL001Ongoing insecurity/hostilities affecting humanitarian assistance</v>
      </c>
      <c r="L1364" s="163">
        <v>43509</v>
      </c>
    </row>
    <row r="1365" spans="1:12" ht="15.6" thickTop="1" thickBot="1" x14ac:dyDescent="0.35">
      <c r="A1365" s="156" t="s">
        <v>253</v>
      </c>
      <c r="B1365" s="157" t="str">
        <f>VLOOKUP(A1365,Lists!A:B,2,FALSE)</f>
        <v>PHL001</v>
      </c>
      <c r="C1365" s="157" t="str">
        <f>VLOOKUP(A1365,Lists!A:D,4,FALSE)</f>
        <v>PHL</v>
      </c>
      <c r="D1365" s="157" t="s">
        <v>645</v>
      </c>
      <c r="E1365" s="157" t="s">
        <v>445</v>
      </c>
      <c r="F1365" s="157"/>
      <c r="G1365" s="157" t="s">
        <v>734</v>
      </c>
      <c r="H1365" s="151">
        <f t="shared" si="43"/>
        <v>2</v>
      </c>
      <c r="I1365" s="161"/>
      <c r="J1365" s="157"/>
      <c r="K1365" s="151" t="str">
        <f t="shared" si="44"/>
        <v>PHL001Physical constraints in the environment (obstacles related to terrain, climate, lack of infrastructure, etc.)</v>
      </c>
      <c r="L1365" s="165">
        <v>43509</v>
      </c>
    </row>
    <row r="1366" spans="1:12" ht="15.6" thickTop="1" thickBot="1" x14ac:dyDescent="0.35">
      <c r="A1366" s="158" t="s">
        <v>253</v>
      </c>
      <c r="B1366" s="159" t="str">
        <f>VLOOKUP(A1366,Lists!A:B,2,FALSE)</f>
        <v>PHL001</v>
      </c>
      <c r="C1366" s="159" t="str">
        <f>VLOOKUP(A1366,Lists!A:D,4,FALSE)</f>
        <v>PHL</v>
      </c>
      <c r="D1366" s="159" t="s">
        <v>644</v>
      </c>
      <c r="E1366" s="159" t="s">
        <v>445</v>
      </c>
      <c r="F1366" s="159"/>
      <c r="G1366" s="159" t="s">
        <v>734</v>
      </c>
      <c r="H1366" s="151">
        <f t="shared" si="43"/>
        <v>2</v>
      </c>
      <c r="I1366" s="162"/>
      <c r="J1366" s="159"/>
      <c r="K1366" s="151" t="str">
        <f t="shared" si="44"/>
        <v xml:space="preserve">PHL001Presence of mines and improvised explosive devices </v>
      </c>
      <c r="L1366" s="163">
        <v>43509</v>
      </c>
    </row>
    <row r="1367" spans="1:12" ht="15.6" thickTop="1" thickBot="1" x14ac:dyDescent="0.35">
      <c r="A1367" s="156" t="s">
        <v>2043</v>
      </c>
      <c r="B1367" s="157" t="str">
        <f>VLOOKUP(A1367,Lists!A:B,2,FALSE)</f>
        <v>PHL002</v>
      </c>
      <c r="C1367" s="157" t="str">
        <f>VLOOKUP(A1367,Lists!A:D,4,FALSE)</f>
        <v>PHL</v>
      </c>
      <c r="D1367" s="157" t="s">
        <v>785</v>
      </c>
      <c r="E1367" s="157">
        <v>100979303</v>
      </c>
      <c r="F1367" s="157" t="s">
        <v>1802</v>
      </c>
      <c r="G1367" s="157" t="s">
        <v>734</v>
      </c>
      <c r="H1367" s="151">
        <f t="shared" si="43"/>
        <v>2</v>
      </c>
      <c r="I1367" s="161" t="s">
        <v>1807</v>
      </c>
      <c r="J1367" s="157" t="s">
        <v>1811</v>
      </c>
      <c r="K1367" s="151" t="str">
        <f t="shared" si="44"/>
        <v>PHL002Total population in country</v>
      </c>
      <c r="L1367" s="165">
        <v>43509</v>
      </c>
    </row>
    <row r="1368" spans="1:12" ht="15.6" thickTop="1" thickBot="1" x14ac:dyDescent="0.35">
      <c r="A1368" s="158" t="s">
        <v>2043</v>
      </c>
      <c r="B1368" s="159" t="str">
        <f>VLOOKUP(A1368,Lists!A:B,2,FALSE)</f>
        <v>PHL002</v>
      </c>
      <c r="C1368" s="159" t="str">
        <f>VLOOKUP(A1368,Lists!A:D,4,FALSE)</f>
        <v>PHL</v>
      </c>
      <c r="D1368" s="159" t="s">
        <v>455</v>
      </c>
      <c r="E1368" s="159">
        <v>14061.609999999999</v>
      </c>
      <c r="F1368" s="159" t="s">
        <v>1802</v>
      </c>
      <c r="G1368" s="159" t="s">
        <v>734</v>
      </c>
      <c r="H1368" s="151">
        <f t="shared" si="43"/>
        <v>2</v>
      </c>
      <c r="I1368" s="162" t="s">
        <v>1807</v>
      </c>
      <c r="J1368" s="159" t="s">
        <v>1827</v>
      </c>
      <c r="K1368" s="151" t="str">
        <f t="shared" si="44"/>
        <v>PHL002Landmass affected by disaster</v>
      </c>
      <c r="L1368" s="163">
        <v>43509</v>
      </c>
    </row>
    <row r="1369" spans="1:12" ht="15.6" thickTop="1" thickBot="1" x14ac:dyDescent="0.35">
      <c r="A1369" s="156" t="s">
        <v>2043</v>
      </c>
      <c r="B1369" s="157" t="str">
        <f>VLOOKUP(A1369,Lists!A:B,2,FALSE)</f>
        <v>PHL002</v>
      </c>
      <c r="C1369" s="157" t="str">
        <f>VLOOKUP(A1369,Lists!A:D,4,FALSE)</f>
        <v>PHL</v>
      </c>
      <c r="D1369" s="157" t="s">
        <v>740</v>
      </c>
      <c r="E1369" s="157">
        <v>3889267</v>
      </c>
      <c r="F1369" s="157" t="s">
        <v>1803</v>
      </c>
      <c r="G1369" s="157" t="s">
        <v>734</v>
      </c>
      <c r="H1369" s="151">
        <f t="shared" si="43"/>
        <v>2</v>
      </c>
      <c r="I1369" s="161" t="s">
        <v>1808</v>
      </c>
      <c r="J1369" s="157" t="s">
        <v>1828</v>
      </c>
      <c r="K1369" s="151" t="str">
        <f t="shared" si="44"/>
        <v>PHL002People exposed</v>
      </c>
      <c r="L1369" s="165">
        <v>43509</v>
      </c>
    </row>
    <row r="1370" spans="1:12" ht="15.6" thickTop="1" thickBot="1" x14ac:dyDescent="0.35">
      <c r="A1370" s="158" t="s">
        <v>2043</v>
      </c>
      <c r="B1370" s="159" t="str">
        <f>VLOOKUP(A1370,Lists!A:B,2,FALSE)</f>
        <v>PHL002</v>
      </c>
      <c r="C1370" s="159" t="str">
        <f>VLOOKUP(A1370,Lists!A:D,4,FALSE)</f>
        <v>PHL</v>
      </c>
      <c r="D1370" s="159" t="s">
        <v>742</v>
      </c>
      <c r="E1370" s="159">
        <v>77698</v>
      </c>
      <c r="F1370" s="159" t="s">
        <v>1803</v>
      </c>
      <c r="G1370" s="159" t="s">
        <v>734</v>
      </c>
      <c r="H1370" s="151">
        <f t="shared" si="43"/>
        <v>2</v>
      </c>
      <c r="I1370" s="162" t="s">
        <v>1808</v>
      </c>
      <c r="J1370" s="159" t="s">
        <v>1828</v>
      </c>
      <c r="K1370" s="151" t="str">
        <f t="shared" si="44"/>
        <v>PHL002People affected by the crisis</v>
      </c>
      <c r="L1370" s="163">
        <v>43509</v>
      </c>
    </row>
    <row r="1371" spans="1:12" ht="15.6" thickTop="1" thickBot="1" x14ac:dyDescent="0.35">
      <c r="A1371" s="156" t="s">
        <v>2043</v>
      </c>
      <c r="B1371" s="157" t="str">
        <f>VLOOKUP(A1371,Lists!A:B,2,FALSE)</f>
        <v>PHL002</v>
      </c>
      <c r="C1371" s="157" t="str">
        <f>VLOOKUP(A1371,Lists!A:D,4,FALSE)</f>
        <v>PHL</v>
      </c>
      <c r="D1371" s="157" t="s">
        <v>470</v>
      </c>
      <c r="E1371" s="157">
        <v>77469</v>
      </c>
      <c r="F1371" s="157" t="s">
        <v>1803</v>
      </c>
      <c r="G1371" s="157" t="s">
        <v>734</v>
      </c>
      <c r="H1371" s="151">
        <f t="shared" si="43"/>
        <v>2</v>
      </c>
      <c r="I1371" s="161" t="s">
        <v>1808</v>
      </c>
      <c r="J1371" s="157" t="s">
        <v>1829</v>
      </c>
      <c r="K1371" s="151" t="str">
        <f t="shared" ref="K1371:K1380" si="45">B1371&amp;""&amp;D1371</f>
        <v>PHL002Total # of crisis related displaced people</v>
      </c>
      <c r="L1371" s="165">
        <v>43509</v>
      </c>
    </row>
    <row r="1372" spans="1:12" ht="15.6" thickTop="1" thickBot="1" x14ac:dyDescent="0.35">
      <c r="A1372" s="158" t="s">
        <v>2043</v>
      </c>
      <c r="B1372" s="159" t="str">
        <f>VLOOKUP(A1372,Lists!A:B,2,FALSE)</f>
        <v>PHL002</v>
      </c>
      <c r="C1372" s="159" t="str">
        <f>VLOOKUP(A1372,Lists!A:D,4,FALSE)</f>
        <v>PHL</v>
      </c>
      <c r="D1372" s="159" t="s">
        <v>661</v>
      </c>
      <c r="E1372" s="159" t="s">
        <v>445</v>
      </c>
      <c r="F1372" s="159"/>
      <c r="G1372" s="159" t="s">
        <v>734</v>
      </c>
      <c r="H1372" s="151">
        <f t="shared" si="43"/>
        <v>2</v>
      </c>
      <c r="I1372" s="162"/>
      <c r="J1372" s="159"/>
      <c r="K1372" s="151" t="str">
        <f t="shared" si="45"/>
        <v>PHL002Total # of illness cases reported</v>
      </c>
      <c r="L1372" s="163">
        <v>43509</v>
      </c>
    </row>
    <row r="1373" spans="1:12" ht="15.6" thickTop="1" thickBot="1" x14ac:dyDescent="0.35">
      <c r="A1373" s="156" t="s">
        <v>2043</v>
      </c>
      <c r="B1373" s="157" t="str">
        <f>VLOOKUP(A1373,Lists!A:B,2,FALSE)</f>
        <v>PHL002</v>
      </c>
      <c r="C1373" s="157" t="str">
        <f>VLOOKUP(A1373,Lists!A:D,4,FALSE)</f>
        <v>PHL</v>
      </c>
      <c r="D1373" s="157" t="s">
        <v>743</v>
      </c>
      <c r="E1373" s="157">
        <v>89</v>
      </c>
      <c r="F1373" s="157" t="s">
        <v>1804</v>
      </c>
      <c r="G1373" s="157" t="s">
        <v>734</v>
      </c>
      <c r="H1373" s="151">
        <f t="shared" si="43"/>
        <v>2</v>
      </c>
      <c r="I1373" s="161" t="s">
        <v>1810</v>
      </c>
      <c r="J1373" s="157"/>
      <c r="K1373" s="151" t="str">
        <f t="shared" si="45"/>
        <v>PHL002Crisis related Injuries</v>
      </c>
      <c r="L1373" s="165">
        <v>43509</v>
      </c>
    </row>
    <row r="1374" spans="1:12" ht="15.6" thickTop="1" thickBot="1" x14ac:dyDescent="0.35">
      <c r="A1374" s="158" t="s">
        <v>2043</v>
      </c>
      <c r="B1374" s="159" t="str">
        <f>VLOOKUP(A1374,Lists!A:B,2,FALSE)</f>
        <v>PHL002</v>
      </c>
      <c r="C1374" s="159" t="str">
        <f>VLOOKUP(A1374,Lists!A:D,4,FALSE)</f>
        <v>PHL</v>
      </c>
      <c r="D1374" s="159" t="s">
        <v>768</v>
      </c>
      <c r="E1374" s="159">
        <v>31</v>
      </c>
      <c r="F1374" s="159" t="s">
        <v>1825</v>
      </c>
      <c r="G1374" s="159" t="s">
        <v>734</v>
      </c>
      <c r="H1374" s="151">
        <f t="shared" si="43"/>
        <v>2</v>
      </c>
      <c r="I1374" s="162"/>
      <c r="J1374" s="159" t="s">
        <v>2042</v>
      </c>
      <c r="K1374" s="151" t="str">
        <f t="shared" si="45"/>
        <v>PHL002People killed in all crises</v>
      </c>
      <c r="L1374" s="163">
        <v>43509</v>
      </c>
    </row>
    <row r="1375" spans="1:12" ht="15.6" thickTop="1" thickBot="1" x14ac:dyDescent="0.35">
      <c r="A1375" s="156" t="s">
        <v>2043</v>
      </c>
      <c r="B1375" s="157" t="str">
        <f>VLOOKUP(A1375,Lists!A:B,2,FALSE)</f>
        <v>PHL002</v>
      </c>
      <c r="C1375" s="157" t="str">
        <f>VLOOKUP(A1375,Lists!A:D,4,FALSE)</f>
        <v>PHL</v>
      </c>
      <c r="D1375" s="157" t="s">
        <v>459</v>
      </c>
      <c r="E1375" s="157">
        <v>2100</v>
      </c>
      <c r="F1375" s="157" t="s">
        <v>1824</v>
      </c>
      <c r="G1375" s="157" t="s">
        <v>734</v>
      </c>
      <c r="H1375" s="151">
        <f t="shared" si="43"/>
        <v>2</v>
      </c>
      <c r="I1375" s="161" t="s">
        <v>1830</v>
      </c>
      <c r="J1375" s="157" t="s">
        <v>1831</v>
      </c>
      <c r="K1375" s="151" t="str">
        <f t="shared" si="45"/>
        <v>PHL002Building partially damaged</v>
      </c>
      <c r="L1375" s="165">
        <v>43509</v>
      </c>
    </row>
    <row r="1376" spans="1:12" ht="15.6" thickTop="1" thickBot="1" x14ac:dyDescent="0.35">
      <c r="A1376" s="158" t="s">
        <v>2043</v>
      </c>
      <c r="B1376" s="159" t="str">
        <f>VLOOKUP(A1376,Lists!A:B,2,FALSE)</f>
        <v>PHL002</v>
      </c>
      <c r="C1376" s="159" t="str">
        <f>VLOOKUP(A1376,Lists!A:D,4,FALSE)</f>
        <v>PHL</v>
      </c>
      <c r="D1376" s="159" t="s">
        <v>460</v>
      </c>
      <c r="E1376" s="159">
        <v>3000</v>
      </c>
      <c r="F1376" s="159" t="s">
        <v>1824</v>
      </c>
      <c r="G1376" s="159" t="s">
        <v>734</v>
      </c>
      <c r="H1376" s="151">
        <f t="shared" si="43"/>
        <v>2</v>
      </c>
      <c r="I1376" s="162" t="s">
        <v>1830</v>
      </c>
      <c r="J1376" s="159" t="s">
        <v>1831</v>
      </c>
      <c r="K1376" s="151" t="str">
        <f t="shared" si="45"/>
        <v>PHL002Building totally damaged</v>
      </c>
      <c r="L1376" s="163">
        <v>43509</v>
      </c>
    </row>
    <row r="1377" spans="1:12" ht="15.6" thickTop="1" thickBot="1" x14ac:dyDescent="0.35">
      <c r="A1377" s="156" t="s">
        <v>2043</v>
      </c>
      <c r="B1377" s="157" t="str">
        <f>VLOOKUP(A1377,Lists!A:B,2,FALSE)</f>
        <v>PHL002</v>
      </c>
      <c r="C1377" s="157" t="str">
        <f>VLOOKUP(A1377,Lists!A:D,4,FALSE)</f>
        <v>PHL</v>
      </c>
      <c r="D1377" s="157" t="s">
        <v>663</v>
      </c>
      <c r="E1377" s="157">
        <v>23</v>
      </c>
      <c r="F1377" s="157" t="s">
        <v>1825</v>
      </c>
      <c r="G1377" s="157" t="s">
        <v>734</v>
      </c>
      <c r="H1377" s="151">
        <f t="shared" si="43"/>
        <v>2</v>
      </c>
      <c r="I1377" s="161" t="s">
        <v>1830</v>
      </c>
      <c r="J1377" s="157"/>
      <c r="K1377" s="151" t="str">
        <f t="shared" si="45"/>
        <v>PHL002Crisis related fatalities</v>
      </c>
      <c r="L1377" s="165">
        <v>43509</v>
      </c>
    </row>
    <row r="1378" spans="1:12" ht="15.6" thickTop="1" thickBot="1" x14ac:dyDescent="0.35">
      <c r="A1378" s="158" t="s">
        <v>2043</v>
      </c>
      <c r="B1378" s="159" t="str">
        <f>VLOOKUP(A1378,Lists!A:B,2,FALSE)</f>
        <v>PHL002</v>
      </c>
      <c r="C1378" s="159" t="str">
        <f>VLOOKUP(A1378,Lists!A:D,4,FALSE)</f>
        <v>PHL</v>
      </c>
      <c r="D1378" s="159" t="s">
        <v>745</v>
      </c>
      <c r="E1378" s="159" t="s">
        <v>445</v>
      </c>
      <c r="F1378" s="159"/>
      <c r="G1378" s="159" t="s">
        <v>734</v>
      </c>
      <c r="H1378" s="151">
        <f t="shared" si="43"/>
        <v>2</v>
      </c>
      <c r="I1378" s="162"/>
      <c r="J1378" s="159"/>
      <c r="K1378" s="151" t="str">
        <f t="shared" si="45"/>
        <v>PHL002Economic Losses</v>
      </c>
      <c r="L1378" s="163">
        <v>43509</v>
      </c>
    </row>
    <row r="1379" spans="1:12" ht="15.6" thickTop="1" thickBot="1" x14ac:dyDescent="0.35">
      <c r="A1379" s="156" t="s">
        <v>2043</v>
      </c>
      <c r="B1379" s="157" t="str">
        <f>VLOOKUP(A1379,Lists!A:B,2,FALSE)</f>
        <v>PHL002</v>
      </c>
      <c r="C1379" s="157" t="str">
        <f>VLOOKUP(A1379,Lists!A:D,4,FALSE)</f>
        <v>PHL</v>
      </c>
      <c r="D1379" s="157" t="s">
        <v>755</v>
      </c>
      <c r="E1379" s="157">
        <v>77469</v>
      </c>
      <c r="F1379" s="157" t="s">
        <v>1803</v>
      </c>
      <c r="G1379" s="157" t="s">
        <v>734</v>
      </c>
      <c r="H1379" s="151">
        <f t="shared" si="43"/>
        <v>2</v>
      </c>
      <c r="I1379" s="161" t="s">
        <v>1808</v>
      </c>
      <c r="J1379" s="157" t="s">
        <v>1832</v>
      </c>
      <c r="K1379" s="151" t="str">
        <f t="shared" si="45"/>
        <v>PHL002People in Need</v>
      </c>
      <c r="L1379" s="165">
        <v>43509</v>
      </c>
    </row>
    <row r="1380" spans="1:12" ht="15.6" thickTop="1" thickBot="1" x14ac:dyDescent="0.35">
      <c r="A1380" s="158" t="s">
        <v>2043</v>
      </c>
      <c r="B1380" s="159" t="str">
        <f>VLOOKUP(A1380,Lists!A:B,2,FALSE)</f>
        <v>PHL002</v>
      </c>
      <c r="C1380" s="159" t="str">
        <f>VLOOKUP(A1380,Lists!A:D,4,FALSE)</f>
        <v>PHL</v>
      </c>
      <c r="D1380" s="159" t="s">
        <v>761</v>
      </c>
      <c r="E1380" s="159">
        <v>0</v>
      </c>
      <c r="F1380" s="159"/>
      <c r="G1380" s="159" t="s">
        <v>734</v>
      </c>
      <c r="H1380" s="151">
        <f t="shared" si="43"/>
        <v>2</v>
      </c>
      <c r="I1380" s="162"/>
      <c r="J1380" s="159" t="s">
        <v>1832</v>
      </c>
      <c r="K1380" s="151" t="str">
        <f t="shared" si="45"/>
        <v>PHL002People facing minimal humanitarian needs (level 1)</v>
      </c>
      <c r="L1380" s="163">
        <v>43509</v>
      </c>
    </row>
    <row r="1381" spans="1:12" ht="15.6" thickTop="1" thickBot="1" x14ac:dyDescent="0.35">
      <c r="A1381" s="156" t="s">
        <v>2043</v>
      </c>
      <c r="B1381" s="157" t="str">
        <f>VLOOKUP(A1381,Lists!A:B,2,FALSE)</f>
        <v>PHL002</v>
      </c>
      <c r="C1381" s="157" t="str">
        <f>VLOOKUP(A1381,Lists!A:D,4,FALSE)</f>
        <v>PHL</v>
      </c>
      <c r="D1381" s="157" t="s">
        <v>760</v>
      </c>
      <c r="E1381" s="157">
        <v>77469</v>
      </c>
      <c r="F1381" s="157" t="s">
        <v>1803</v>
      </c>
      <c r="G1381" s="157" t="s">
        <v>734</v>
      </c>
      <c r="H1381" s="151">
        <f t="shared" ref="H1381:H1443" si="46">IF(G1381="Low",3,IF(G1381="Medium",2,IF(G1381="High",1,FALSE)))</f>
        <v>2</v>
      </c>
      <c r="I1381" s="161" t="s">
        <v>1808</v>
      </c>
      <c r="J1381" s="157" t="s">
        <v>1832</v>
      </c>
      <c r="K1381" s="151" t="str">
        <f t="shared" ref="K1381:K1443" si="47">B1381&amp;""&amp;D1381</f>
        <v>PHL002People facing stressed humanitarian needs (level 2)</v>
      </c>
      <c r="L1381" s="165">
        <v>43509</v>
      </c>
    </row>
    <row r="1382" spans="1:12" ht="15.6" thickTop="1" thickBot="1" x14ac:dyDescent="0.35">
      <c r="A1382" s="158" t="s">
        <v>2043</v>
      </c>
      <c r="B1382" s="159" t="str">
        <f>VLOOKUP(A1382,Lists!A:B,2,FALSE)</f>
        <v>PHL002</v>
      </c>
      <c r="C1382" s="159" t="str">
        <f>VLOOKUP(A1382,Lists!A:D,4,FALSE)</f>
        <v>PHL</v>
      </c>
      <c r="D1382" s="159" t="s">
        <v>763</v>
      </c>
      <c r="E1382" s="159">
        <v>0</v>
      </c>
      <c r="F1382" s="159" t="s">
        <v>1803</v>
      </c>
      <c r="G1382" s="159" t="s">
        <v>734</v>
      </c>
      <c r="H1382" s="151">
        <f t="shared" si="46"/>
        <v>2</v>
      </c>
      <c r="I1382" s="162" t="s">
        <v>1808</v>
      </c>
      <c r="J1382" s="159" t="s">
        <v>1832</v>
      </c>
      <c r="K1382" s="151" t="str">
        <f t="shared" si="47"/>
        <v>PHL002People  facing moderate humanitarian needs (level 3)</v>
      </c>
      <c r="L1382" s="163">
        <v>43509</v>
      </c>
    </row>
    <row r="1383" spans="1:12" ht="15.6" thickTop="1" thickBot="1" x14ac:dyDescent="0.35">
      <c r="A1383" s="156" t="s">
        <v>2043</v>
      </c>
      <c r="B1383" s="157" t="str">
        <f>VLOOKUP(A1383,Lists!A:B,2,FALSE)</f>
        <v>PHL002</v>
      </c>
      <c r="C1383" s="157" t="str">
        <f>VLOOKUP(A1383,Lists!A:D,4,FALSE)</f>
        <v>PHL</v>
      </c>
      <c r="D1383" s="157" t="s">
        <v>765</v>
      </c>
      <c r="E1383" s="157">
        <v>0</v>
      </c>
      <c r="F1383" s="157" t="s">
        <v>1803</v>
      </c>
      <c r="G1383" s="157" t="s">
        <v>734</v>
      </c>
      <c r="H1383" s="151">
        <f t="shared" si="46"/>
        <v>2</v>
      </c>
      <c r="I1383" s="161" t="s">
        <v>1808</v>
      </c>
      <c r="J1383" s="157" t="s">
        <v>1832</v>
      </c>
      <c r="K1383" s="151" t="str">
        <f t="shared" si="47"/>
        <v>PHL002People facing severe humanitarian needs (level 4)</v>
      </c>
      <c r="L1383" s="165">
        <v>43509</v>
      </c>
    </row>
    <row r="1384" spans="1:12" ht="15.6" thickTop="1" thickBot="1" x14ac:dyDescent="0.35">
      <c r="A1384" s="158" t="s">
        <v>2043</v>
      </c>
      <c r="B1384" s="159" t="str">
        <f>VLOOKUP(A1384,Lists!A:B,2,FALSE)</f>
        <v>PHL002</v>
      </c>
      <c r="C1384" s="159" t="str">
        <f>VLOOKUP(A1384,Lists!A:D,4,FALSE)</f>
        <v>PHL</v>
      </c>
      <c r="D1384" s="159" t="s">
        <v>766</v>
      </c>
      <c r="E1384" s="159">
        <v>0</v>
      </c>
      <c r="F1384" s="159" t="s">
        <v>1803</v>
      </c>
      <c r="G1384" s="159" t="s">
        <v>734</v>
      </c>
      <c r="H1384" s="151">
        <f t="shared" si="46"/>
        <v>2</v>
      </c>
      <c r="I1384" s="162" t="s">
        <v>1808</v>
      </c>
      <c r="J1384" s="159" t="s">
        <v>1832</v>
      </c>
      <c r="K1384" s="151" t="str">
        <f t="shared" si="47"/>
        <v>PHL002People facing extreme humanitarian needs (level 5)</v>
      </c>
      <c r="L1384" s="163">
        <v>43509</v>
      </c>
    </row>
    <row r="1385" spans="1:12" ht="15.6" thickTop="1" thickBot="1" x14ac:dyDescent="0.35">
      <c r="A1385" s="156" t="s">
        <v>2043</v>
      </c>
      <c r="B1385" s="157" t="str">
        <f>VLOOKUP(A1385,Lists!A:B,2,FALSE)</f>
        <v>PHL002</v>
      </c>
      <c r="C1385" s="157" t="str">
        <f>VLOOKUP(A1385,Lists!A:D,4,FALSE)</f>
        <v>PHL</v>
      </c>
      <c r="D1385" s="157" t="s">
        <v>680</v>
      </c>
      <c r="E1385" s="157">
        <v>3</v>
      </c>
      <c r="F1385" s="157"/>
      <c r="G1385" s="157" t="s">
        <v>734</v>
      </c>
      <c r="H1385" s="151">
        <f t="shared" si="46"/>
        <v>2</v>
      </c>
      <c r="I1385" s="161"/>
      <c r="J1385" s="157" t="s">
        <v>1833</v>
      </c>
      <c r="K1385" s="151" t="str">
        <f t="shared" si="47"/>
        <v>PHL002Crisis affected groups</v>
      </c>
      <c r="L1385" s="165">
        <v>43509</v>
      </c>
    </row>
    <row r="1386" spans="1:12" ht="15.6" thickTop="1" thickBot="1" x14ac:dyDescent="0.35">
      <c r="A1386" s="158" t="s">
        <v>2043</v>
      </c>
      <c r="B1386" s="159" t="str">
        <f>VLOOKUP(A1386,Lists!A:B,2,FALSE)</f>
        <v>PHL002</v>
      </c>
      <c r="C1386" s="159" t="str">
        <f>VLOOKUP(A1386,Lists!A:D,4,FALSE)</f>
        <v>PHL</v>
      </c>
      <c r="D1386" s="159" t="s">
        <v>683</v>
      </c>
      <c r="E1386" s="159" t="s">
        <v>445</v>
      </c>
      <c r="F1386" s="159"/>
      <c r="G1386" s="159" t="s">
        <v>734</v>
      </c>
      <c r="H1386" s="151">
        <f t="shared" si="46"/>
        <v>2</v>
      </c>
      <c r="I1386" s="162"/>
      <c r="J1386" s="159" t="s">
        <v>1823</v>
      </c>
      <c r="K1386" s="151" t="str">
        <f t="shared" si="47"/>
        <v>PHL002People facing limited access constraints</v>
      </c>
      <c r="L1386" s="163">
        <v>43509</v>
      </c>
    </row>
    <row r="1387" spans="1:12" ht="15.6" thickTop="1" thickBot="1" x14ac:dyDescent="0.35">
      <c r="A1387" s="156" t="s">
        <v>2043</v>
      </c>
      <c r="B1387" s="157" t="str">
        <f>VLOOKUP(A1387,Lists!A:B,2,FALSE)</f>
        <v>PHL002</v>
      </c>
      <c r="C1387" s="157" t="str">
        <f>VLOOKUP(A1387,Lists!A:D,4,FALSE)</f>
        <v>PHL</v>
      </c>
      <c r="D1387" s="157" t="s">
        <v>684</v>
      </c>
      <c r="E1387" s="157" t="s">
        <v>445</v>
      </c>
      <c r="F1387" s="157"/>
      <c r="G1387" s="157" t="s">
        <v>734</v>
      </c>
      <c r="H1387" s="151">
        <f t="shared" si="46"/>
        <v>2</v>
      </c>
      <c r="I1387" s="161"/>
      <c r="J1387" s="157" t="s">
        <v>1823</v>
      </c>
      <c r="K1387" s="151" t="str">
        <f t="shared" si="47"/>
        <v>PHL002People facing restricted access constraints</v>
      </c>
      <c r="L1387" s="165">
        <v>43509</v>
      </c>
    </row>
    <row r="1388" spans="1:12" ht="15.6" thickTop="1" thickBot="1" x14ac:dyDescent="0.35">
      <c r="A1388" s="158" t="s">
        <v>2043</v>
      </c>
      <c r="B1388" s="159" t="str">
        <f>VLOOKUP(A1388,Lists!A:B,2,FALSE)</f>
        <v>PHL002</v>
      </c>
      <c r="C1388" s="159" t="str">
        <f>VLOOKUP(A1388,Lists!A:D,4,FALSE)</f>
        <v>PHL</v>
      </c>
      <c r="D1388" s="159" t="s">
        <v>637</v>
      </c>
      <c r="E1388" s="159" t="s">
        <v>445</v>
      </c>
      <c r="F1388" s="159"/>
      <c r="G1388" s="159" t="s">
        <v>734</v>
      </c>
      <c r="H1388" s="151">
        <f t="shared" si="46"/>
        <v>2</v>
      </c>
      <c r="I1388" s="162"/>
      <c r="J1388" s="159"/>
      <c r="K1388" s="151" t="str">
        <f t="shared" si="47"/>
        <v>PHL002Impediments to entry into country (bureaucratic and administrative)</v>
      </c>
      <c r="L1388" s="163">
        <v>43509</v>
      </c>
    </row>
    <row r="1389" spans="1:12" ht="15.6" thickTop="1" thickBot="1" x14ac:dyDescent="0.35">
      <c r="A1389" s="156" t="s">
        <v>2043</v>
      </c>
      <c r="B1389" s="157" t="str">
        <f>VLOOKUP(A1389,Lists!A:B,2,FALSE)</f>
        <v>PHL002</v>
      </c>
      <c r="C1389" s="157" t="str">
        <f>VLOOKUP(A1389,Lists!A:D,4,FALSE)</f>
        <v>PHL</v>
      </c>
      <c r="D1389" s="157" t="s">
        <v>638</v>
      </c>
      <c r="E1389" s="157" t="s">
        <v>445</v>
      </c>
      <c r="F1389" s="157"/>
      <c r="G1389" s="157" t="s">
        <v>734</v>
      </c>
      <c r="H1389" s="151">
        <f t="shared" si="46"/>
        <v>2</v>
      </c>
      <c r="I1389" s="161"/>
      <c r="J1389" s="157"/>
      <c r="K1389" s="151" t="str">
        <f t="shared" si="47"/>
        <v>PHL002Restriction of movement (impediments to freedom of movement and/or administrative restrictions)</v>
      </c>
      <c r="L1389" s="165">
        <v>43509</v>
      </c>
    </row>
    <row r="1390" spans="1:12" ht="15.6" thickTop="1" thickBot="1" x14ac:dyDescent="0.35">
      <c r="A1390" s="158" t="s">
        <v>2043</v>
      </c>
      <c r="B1390" s="159" t="str">
        <f>VLOOKUP(A1390,Lists!A:B,2,FALSE)</f>
        <v>PHL002</v>
      </c>
      <c r="C1390" s="159" t="str">
        <f>VLOOKUP(A1390,Lists!A:D,4,FALSE)</f>
        <v>PHL</v>
      </c>
      <c r="D1390" s="159" t="s">
        <v>639</v>
      </c>
      <c r="E1390" s="159" t="s">
        <v>445</v>
      </c>
      <c r="F1390" s="159"/>
      <c r="G1390" s="159" t="s">
        <v>734</v>
      </c>
      <c r="H1390" s="151">
        <f t="shared" si="46"/>
        <v>2</v>
      </c>
      <c r="I1390" s="162"/>
      <c r="J1390" s="159"/>
      <c r="K1390" s="151" t="str">
        <f t="shared" si="47"/>
        <v>PHL002Interference into implementation of humanitarian activities</v>
      </c>
      <c r="L1390" s="163">
        <v>43509</v>
      </c>
    </row>
    <row r="1391" spans="1:12" ht="15.6" thickTop="1" thickBot="1" x14ac:dyDescent="0.35">
      <c r="A1391" s="156" t="s">
        <v>2043</v>
      </c>
      <c r="B1391" s="157" t="str">
        <f>VLOOKUP(A1391,Lists!A:B,2,FALSE)</f>
        <v>PHL002</v>
      </c>
      <c r="C1391" s="157" t="str">
        <f>VLOOKUP(A1391,Lists!A:D,4,FALSE)</f>
        <v>PHL</v>
      </c>
      <c r="D1391" s="157" t="s">
        <v>640</v>
      </c>
      <c r="E1391" s="157" t="s">
        <v>445</v>
      </c>
      <c r="F1391" s="157"/>
      <c r="G1391" s="157" t="s">
        <v>734</v>
      </c>
      <c r="H1391" s="151">
        <f t="shared" si="46"/>
        <v>2</v>
      </c>
      <c r="I1391" s="161"/>
      <c r="J1391" s="157"/>
      <c r="K1391" s="151" t="str">
        <f t="shared" si="47"/>
        <v>PHL002Violence against personnel, facilities and assets</v>
      </c>
      <c r="L1391" s="165">
        <v>43509</v>
      </c>
    </row>
    <row r="1392" spans="1:12" ht="15.6" thickTop="1" thickBot="1" x14ac:dyDescent="0.35">
      <c r="A1392" s="158" t="s">
        <v>2043</v>
      </c>
      <c r="B1392" s="159" t="str">
        <f>VLOOKUP(A1392,Lists!A:B,2,FALSE)</f>
        <v>PHL002</v>
      </c>
      <c r="C1392" s="159" t="str">
        <f>VLOOKUP(A1392,Lists!A:D,4,FALSE)</f>
        <v>PHL</v>
      </c>
      <c r="D1392" s="159" t="s">
        <v>641</v>
      </c>
      <c r="E1392" s="159" t="s">
        <v>445</v>
      </c>
      <c r="F1392" s="159"/>
      <c r="G1392" s="159" t="s">
        <v>734</v>
      </c>
      <c r="H1392" s="151">
        <f t="shared" si="46"/>
        <v>2</v>
      </c>
      <c r="I1392" s="162"/>
      <c r="J1392" s="159"/>
      <c r="K1392" s="151" t="str">
        <f t="shared" si="47"/>
        <v>PHL002Denial of existence of humanitarian needs or entitlements to assistance</v>
      </c>
      <c r="L1392" s="163">
        <v>43509</v>
      </c>
    </row>
    <row r="1393" spans="1:12" ht="15.6" thickTop="1" thickBot="1" x14ac:dyDescent="0.35">
      <c r="A1393" s="156" t="s">
        <v>2043</v>
      </c>
      <c r="B1393" s="157" t="str">
        <f>VLOOKUP(A1393,Lists!A:B,2,FALSE)</f>
        <v>PHL002</v>
      </c>
      <c r="C1393" s="157" t="str">
        <f>VLOOKUP(A1393,Lists!A:D,4,FALSE)</f>
        <v>PHL</v>
      </c>
      <c r="D1393" s="157" t="s">
        <v>642</v>
      </c>
      <c r="E1393" s="157" t="s">
        <v>445</v>
      </c>
      <c r="F1393" s="157"/>
      <c r="G1393" s="157" t="s">
        <v>734</v>
      </c>
      <c r="H1393" s="151">
        <f t="shared" si="46"/>
        <v>2</v>
      </c>
      <c r="I1393" s="161"/>
      <c r="J1393" s="157"/>
      <c r="K1393" s="151" t="str">
        <f t="shared" si="47"/>
        <v>PHL002Restriction and obstruction of access to services and assistance</v>
      </c>
      <c r="L1393" s="165">
        <v>43509</v>
      </c>
    </row>
    <row r="1394" spans="1:12" ht="15.6" thickTop="1" thickBot="1" x14ac:dyDescent="0.35">
      <c r="A1394" s="158" t="s">
        <v>2043</v>
      </c>
      <c r="B1394" s="159" t="str">
        <f>VLOOKUP(A1394,Lists!A:B,2,FALSE)</f>
        <v>PHL002</v>
      </c>
      <c r="C1394" s="159" t="str">
        <f>VLOOKUP(A1394,Lists!A:D,4,FALSE)</f>
        <v>PHL</v>
      </c>
      <c r="D1394" s="159" t="s">
        <v>643</v>
      </c>
      <c r="E1394" s="159" t="s">
        <v>445</v>
      </c>
      <c r="F1394" s="159"/>
      <c r="G1394" s="159" t="s">
        <v>734</v>
      </c>
      <c r="H1394" s="151">
        <f t="shared" si="46"/>
        <v>2</v>
      </c>
      <c r="I1394" s="162"/>
      <c r="J1394" s="159"/>
      <c r="K1394" s="151" t="str">
        <f t="shared" si="47"/>
        <v>PHL002Ongoing insecurity/hostilities affecting humanitarian assistance</v>
      </c>
      <c r="L1394" s="163">
        <v>43509</v>
      </c>
    </row>
    <row r="1395" spans="1:12" ht="15.6" thickTop="1" thickBot="1" x14ac:dyDescent="0.35">
      <c r="A1395" s="156" t="s">
        <v>2043</v>
      </c>
      <c r="B1395" s="157" t="str">
        <f>VLOOKUP(A1395,Lists!A:B,2,FALSE)</f>
        <v>PHL002</v>
      </c>
      <c r="C1395" s="157" t="str">
        <f>VLOOKUP(A1395,Lists!A:D,4,FALSE)</f>
        <v>PHL</v>
      </c>
      <c r="D1395" s="157" t="s">
        <v>645</v>
      </c>
      <c r="E1395" s="157" t="s">
        <v>445</v>
      </c>
      <c r="F1395" s="157"/>
      <c r="G1395" s="157" t="s">
        <v>734</v>
      </c>
      <c r="H1395" s="151">
        <f t="shared" si="46"/>
        <v>2</v>
      </c>
      <c r="I1395" s="161"/>
      <c r="J1395" s="157"/>
      <c r="K1395" s="151" t="str">
        <f t="shared" si="47"/>
        <v>PHL002Physical constraints in the environment (obstacles related to terrain, climate, lack of infrastructure, etc.)</v>
      </c>
      <c r="L1395" s="165">
        <v>43509</v>
      </c>
    </row>
    <row r="1396" spans="1:12" ht="15.6" thickTop="1" thickBot="1" x14ac:dyDescent="0.35">
      <c r="A1396" s="158" t="s">
        <v>2043</v>
      </c>
      <c r="B1396" s="159" t="str">
        <f>VLOOKUP(A1396,Lists!A:B,2,FALSE)</f>
        <v>PHL002</v>
      </c>
      <c r="C1396" s="159" t="str">
        <f>VLOOKUP(A1396,Lists!A:D,4,FALSE)</f>
        <v>PHL</v>
      </c>
      <c r="D1396" s="159" t="s">
        <v>644</v>
      </c>
      <c r="E1396" s="159" t="s">
        <v>445</v>
      </c>
      <c r="F1396" s="159"/>
      <c r="G1396" s="159" t="s">
        <v>734</v>
      </c>
      <c r="H1396" s="151">
        <f t="shared" si="46"/>
        <v>2</v>
      </c>
      <c r="I1396" s="162"/>
      <c r="J1396" s="159"/>
      <c r="K1396" s="151" t="str">
        <f t="shared" si="47"/>
        <v xml:space="preserve">PHL002Presence of mines and improvised explosive devices </v>
      </c>
      <c r="L1396" s="163">
        <v>43509</v>
      </c>
    </row>
    <row r="1397" spans="1:12" ht="15.6" thickTop="1" thickBot="1" x14ac:dyDescent="0.35">
      <c r="A1397" s="156" t="s">
        <v>1280</v>
      </c>
      <c r="B1397" s="157" t="str">
        <f>VLOOKUP(A1397,Lists!A:B,2,FALSE)</f>
        <v>PHL003</v>
      </c>
      <c r="C1397" s="157" t="str">
        <f>VLOOKUP(A1397,Lists!A:D,4,FALSE)</f>
        <v>PHL</v>
      </c>
      <c r="D1397" s="157" t="s">
        <v>785</v>
      </c>
      <c r="E1397" s="157">
        <v>100979303</v>
      </c>
      <c r="F1397" s="157" t="s">
        <v>1802</v>
      </c>
      <c r="G1397" s="157" t="s">
        <v>734</v>
      </c>
      <c r="H1397" s="151">
        <f t="shared" si="46"/>
        <v>2</v>
      </c>
      <c r="I1397" s="161" t="s">
        <v>1807</v>
      </c>
      <c r="J1397" s="157" t="s">
        <v>1811</v>
      </c>
      <c r="K1397" s="151" t="str">
        <f t="shared" si="47"/>
        <v>PHL003Total population in country</v>
      </c>
      <c r="L1397" s="165">
        <v>43509</v>
      </c>
    </row>
    <row r="1398" spans="1:12" ht="15.6" thickTop="1" thickBot="1" x14ac:dyDescent="0.35">
      <c r="A1398" s="158" t="s">
        <v>1280</v>
      </c>
      <c r="B1398" s="159" t="str">
        <f>VLOOKUP(A1398,Lists!A:B,2,FALSE)</f>
        <v>PHL003</v>
      </c>
      <c r="C1398" s="159" t="str">
        <f>VLOOKUP(A1398,Lists!A:D,4,FALSE)</f>
        <v>PHL</v>
      </c>
      <c r="D1398" s="159" t="s">
        <v>455</v>
      </c>
      <c r="E1398" s="159">
        <v>5679.64</v>
      </c>
      <c r="F1398" s="159" t="s">
        <v>1802</v>
      </c>
      <c r="G1398" s="159" t="s">
        <v>734</v>
      </c>
      <c r="H1398" s="151">
        <f t="shared" si="46"/>
        <v>2</v>
      </c>
      <c r="I1398" s="162" t="s">
        <v>1807</v>
      </c>
      <c r="J1398" s="159" t="s">
        <v>1834</v>
      </c>
      <c r="K1398" s="151" t="str">
        <f t="shared" si="47"/>
        <v>PHL003Landmass affected by disaster</v>
      </c>
      <c r="L1398" s="163">
        <v>43509</v>
      </c>
    </row>
    <row r="1399" spans="1:12" ht="15.6" thickTop="1" thickBot="1" x14ac:dyDescent="0.35">
      <c r="A1399" s="156" t="s">
        <v>1280</v>
      </c>
      <c r="B1399" s="157" t="str">
        <f>VLOOKUP(A1399,Lists!A:B,2,FALSE)</f>
        <v>PHL003</v>
      </c>
      <c r="C1399" s="157" t="str">
        <f>VLOOKUP(A1399,Lists!A:D,4,FALSE)</f>
        <v>PHL</v>
      </c>
      <c r="D1399" s="157" t="s">
        <v>740</v>
      </c>
      <c r="E1399" s="157">
        <v>558958</v>
      </c>
      <c r="F1399" s="157" t="s">
        <v>1802</v>
      </c>
      <c r="G1399" s="157" t="s">
        <v>734</v>
      </c>
      <c r="H1399" s="151">
        <f t="shared" si="46"/>
        <v>2</v>
      </c>
      <c r="I1399" s="161" t="s">
        <v>1807</v>
      </c>
      <c r="J1399" s="157" t="s">
        <v>1835</v>
      </c>
      <c r="K1399" s="151" t="str">
        <f t="shared" si="47"/>
        <v>PHL003People exposed</v>
      </c>
      <c r="L1399" s="165">
        <v>43509</v>
      </c>
    </row>
    <row r="1400" spans="1:12" ht="15.6" thickTop="1" thickBot="1" x14ac:dyDescent="0.35">
      <c r="A1400" s="158" t="s">
        <v>1280</v>
      </c>
      <c r="B1400" s="159" t="str">
        <f>VLOOKUP(A1400,Lists!A:B,2,FALSE)</f>
        <v>PHL003</v>
      </c>
      <c r="C1400" s="159" t="str">
        <f>VLOOKUP(A1400,Lists!A:D,4,FALSE)</f>
        <v>PHL</v>
      </c>
      <c r="D1400" s="159" t="s">
        <v>742</v>
      </c>
      <c r="E1400" s="159">
        <v>105465</v>
      </c>
      <c r="F1400" s="159" t="s">
        <v>1805</v>
      </c>
      <c r="G1400" s="159" t="s">
        <v>734</v>
      </c>
      <c r="H1400" s="151">
        <f t="shared" si="46"/>
        <v>2</v>
      </c>
      <c r="I1400" s="162" t="s">
        <v>1809</v>
      </c>
      <c r="J1400" s="159" t="s">
        <v>1836</v>
      </c>
      <c r="K1400" s="151" t="str">
        <f t="shared" si="47"/>
        <v>PHL003People affected by the crisis</v>
      </c>
      <c r="L1400" s="163">
        <v>43509</v>
      </c>
    </row>
    <row r="1401" spans="1:12" ht="15.6" thickTop="1" thickBot="1" x14ac:dyDescent="0.35">
      <c r="A1401" s="156" t="s">
        <v>1280</v>
      </c>
      <c r="B1401" s="157" t="str">
        <f>VLOOKUP(A1401,Lists!A:B,2,FALSE)</f>
        <v>PHL003</v>
      </c>
      <c r="C1401" s="157" t="str">
        <f>VLOOKUP(A1401,Lists!A:D,4,FALSE)</f>
        <v>PHL</v>
      </c>
      <c r="D1401" s="157" t="s">
        <v>470</v>
      </c>
      <c r="E1401" s="157">
        <v>105465</v>
      </c>
      <c r="F1401" s="157" t="s">
        <v>1805</v>
      </c>
      <c r="G1401" s="157" t="s">
        <v>734</v>
      </c>
      <c r="H1401" s="151">
        <f t="shared" si="46"/>
        <v>2</v>
      </c>
      <c r="I1401" s="161" t="s">
        <v>1809</v>
      </c>
      <c r="J1401" s="157" t="s">
        <v>1837</v>
      </c>
      <c r="K1401" s="151" t="str">
        <f t="shared" si="47"/>
        <v>PHL003Total # of crisis related displaced people</v>
      </c>
      <c r="L1401" s="165">
        <v>43509</v>
      </c>
    </row>
    <row r="1402" spans="1:12" ht="15.6" thickTop="1" thickBot="1" x14ac:dyDescent="0.35">
      <c r="A1402" s="158" t="s">
        <v>1280</v>
      </c>
      <c r="B1402" s="159" t="str">
        <f>VLOOKUP(A1402,Lists!A:B,2,FALSE)</f>
        <v>PHL003</v>
      </c>
      <c r="C1402" s="159" t="str">
        <f>VLOOKUP(A1402,Lists!A:D,4,FALSE)</f>
        <v>PHL</v>
      </c>
      <c r="D1402" s="159" t="s">
        <v>661</v>
      </c>
      <c r="E1402" s="159" t="s">
        <v>445</v>
      </c>
      <c r="F1402" s="159"/>
      <c r="G1402" s="159" t="s">
        <v>734</v>
      </c>
      <c r="H1402" s="151">
        <f t="shared" si="46"/>
        <v>2</v>
      </c>
      <c r="I1402" s="162"/>
      <c r="J1402" s="159" t="s">
        <v>1816</v>
      </c>
      <c r="K1402" s="151" t="str">
        <f t="shared" si="47"/>
        <v>PHL003Total # of illness cases reported</v>
      </c>
      <c r="L1402" s="163">
        <v>43509</v>
      </c>
    </row>
    <row r="1403" spans="1:12" ht="15.6" thickTop="1" thickBot="1" x14ac:dyDescent="0.35">
      <c r="A1403" s="156" t="s">
        <v>1280</v>
      </c>
      <c r="B1403" s="157" t="str">
        <f>VLOOKUP(A1403,Lists!A:B,2,FALSE)</f>
        <v>PHL003</v>
      </c>
      <c r="C1403" s="157" t="str">
        <f>VLOOKUP(A1403,Lists!A:D,4,FALSE)</f>
        <v>PHL</v>
      </c>
      <c r="D1403" s="157" t="s">
        <v>743</v>
      </c>
      <c r="E1403" s="157" t="s">
        <v>445</v>
      </c>
      <c r="F1403" s="157"/>
      <c r="G1403" s="157" t="s">
        <v>734</v>
      </c>
      <c r="H1403" s="151">
        <f t="shared" si="46"/>
        <v>2</v>
      </c>
      <c r="I1403" s="161"/>
      <c r="J1403" s="157" t="s">
        <v>1838</v>
      </c>
      <c r="K1403" s="151" t="str">
        <f t="shared" si="47"/>
        <v>PHL003Crisis related Injuries</v>
      </c>
      <c r="L1403" s="165">
        <v>43509</v>
      </c>
    </row>
    <row r="1404" spans="1:12" ht="15.6" thickTop="1" thickBot="1" x14ac:dyDescent="0.35">
      <c r="A1404" s="158" t="s">
        <v>1280</v>
      </c>
      <c r="B1404" s="159" t="str">
        <f>VLOOKUP(A1404,Lists!A:B,2,FALSE)</f>
        <v>PHL003</v>
      </c>
      <c r="C1404" s="159" t="str">
        <f>VLOOKUP(A1404,Lists!A:D,4,FALSE)</f>
        <v>PHL</v>
      </c>
      <c r="D1404" s="159" t="s">
        <v>768</v>
      </c>
      <c r="E1404" s="159">
        <v>31</v>
      </c>
      <c r="F1404" s="159" t="s">
        <v>1825</v>
      </c>
      <c r="G1404" s="159" t="s">
        <v>734</v>
      </c>
      <c r="H1404" s="151">
        <f t="shared" si="46"/>
        <v>2</v>
      </c>
      <c r="I1404" s="162" t="s">
        <v>1839</v>
      </c>
      <c r="J1404" s="159" t="s">
        <v>1840</v>
      </c>
      <c r="K1404" s="151" t="str">
        <f t="shared" si="47"/>
        <v>PHL003People killed in all crises</v>
      </c>
      <c r="L1404" s="163">
        <v>43509</v>
      </c>
    </row>
    <row r="1405" spans="1:12" ht="15.6" thickTop="1" thickBot="1" x14ac:dyDescent="0.35">
      <c r="A1405" s="156" t="s">
        <v>1280</v>
      </c>
      <c r="B1405" s="157" t="str">
        <f>VLOOKUP(A1405,Lists!A:B,2,FALSE)</f>
        <v>PHL003</v>
      </c>
      <c r="C1405" s="157" t="str">
        <f>VLOOKUP(A1405,Lists!A:D,4,FALSE)</f>
        <v>PHL</v>
      </c>
      <c r="D1405" s="157" t="s">
        <v>459</v>
      </c>
      <c r="E1405" s="157">
        <v>319</v>
      </c>
      <c r="F1405" s="157" t="s">
        <v>1805</v>
      </c>
      <c r="G1405" s="157" t="s">
        <v>734</v>
      </c>
      <c r="H1405" s="151">
        <f t="shared" si="46"/>
        <v>2</v>
      </c>
      <c r="I1405" s="161" t="s">
        <v>1809</v>
      </c>
      <c r="J1405" s="157" t="s">
        <v>1841</v>
      </c>
      <c r="K1405" s="151" t="str">
        <f t="shared" si="47"/>
        <v>PHL003Building partially damaged</v>
      </c>
      <c r="L1405" s="165">
        <v>43509</v>
      </c>
    </row>
    <row r="1406" spans="1:12" ht="15.6" thickTop="1" thickBot="1" x14ac:dyDescent="0.35">
      <c r="A1406" s="158" t="s">
        <v>1280</v>
      </c>
      <c r="B1406" s="159" t="str">
        <f>VLOOKUP(A1406,Lists!A:B,2,FALSE)</f>
        <v>PHL003</v>
      </c>
      <c r="C1406" s="159" t="str">
        <f>VLOOKUP(A1406,Lists!A:D,4,FALSE)</f>
        <v>PHL</v>
      </c>
      <c r="D1406" s="159" t="s">
        <v>460</v>
      </c>
      <c r="E1406" s="159">
        <v>84</v>
      </c>
      <c r="F1406" s="159" t="s">
        <v>1805</v>
      </c>
      <c r="G1406" s="159" t="s">
        <v>734</v>
      </c>
      <c r="H1406" s="151">
        <f t="shared" si="46"/>
        <v>2</v>
      </c>
      <c r="I1406" s="162" t="s">
        <v>1809</v>
      </c>
      <c r="J1406" s="159"/>
      <c r="K1406" s="151" t="str">
        <f t="shared" si="47"/>
        <v>PHL003Building totally damaged</v>
      </c>
      <c r="L1406" s="163">
        <v>43509</v>
      </c>
    </row>
    <row r="1407" spans="1:12" ht="15.6" thickTop="1" thickBot="1" x14ac:dyDescent="0.35">
      <c r="A1407" s="156" t="s">
        <v>1280</v>
      </c>
      <c r="B1407" s="157" t="str">
        <f>VLOOKUP(A1407,Lists!A:B,2,FALSE)</f>
        <v>PHL003</v>
      </c>
      <c r="C1407" s="157" t="str">
        <f>VLOOKUP(A1407,Lists!A:D,4,FALSE)</f>
        <v>PHL</v>
      </c>
      <c r="D1407" s="157" t="s">
        <v>663</v>
      </c>
      <c r="E1407" s="157">
        <v>8</v>
      </c>
      <c r="F1407" s="157" t="s">
        <v>1826</v>
      </c>
      <c r="G1407" s="157" t="s">
        <v>734</v>
      </c>
      <c r="H1407" s="151">
        <f t="shared" si="46"/>
        <v>2</v>
      </c>
      <c r="I1407" s="161"/>
      <c r="J1407" s="157" t="s">
        <v>2042</v>
      </c>
      <c r="K1407" s="151" t="str">
        <f t="shared" si="47"/>
        <v>PHL003Crisis related fatalities</v>
      </c>
      <c r="L1407" s="165">
        <v>43509</v>
      </c>
    </row>
    <row r="1408" spans="1:12" ht="15.6" thickTop="1" thickBot="1" x14ac:dyDescent="0.35">
      <c r="A1408" s="158" t="s">
        <v>1280</v>
      </c>
      <c r="B1408" s="159" t="str">
        <f>VLOOKUP(A1408,Lists!A:B,2,FALSE)</f>
        <v>PHL003</v>
      </c>
      <c r="C1408" s="159" t="str">
        <f>VLOOKUP(A1408,Lists!A:D,4,FALSE)</f>
        <v>PHL</v>
      </c>
      <c r="D1408" s="159" t="s">
        <v>745</v>
      </c>
      <c r="E1408" s="159" t="s">
        <v>445</v>
      </c>
      <c r="F1408" s="159" t="s">
        <v>1805</v>
      </c>
      <c r="G1408" s="159" t="s">
        <v>734</v>
      </c>
      <c r="H1408" s="151">
        <f t="shared" si="46"/>
        <v>2</v>
      </c>
      <c r="I1408" s="162" t="s">
        <v>1809</v>
      </c>
      <c r="J1408" s="159" t="s">
        <v>1842</v>
      </c>
      <c r="K1408" s="151" t="str">
        <f t="shared" si="47"/>
        <v>PHL003Economic Losses</v>
      </c>
      <c r="L1408" s="163">
        <v>43509</v>
      </c>
    </row>
    <row r="1409" spans="1:12" ht="15.6" thickTop="1" thickBot="1" x14ac:dyDescent="0.35">
      <c r="A1409" s="156" t="s">
        <v>1280</v>
      </c>
      <c r="B1409" s="157" t="str">
        <f>VLOOKUP(A1409,Lists!A:B,2,FALSE)</f>
        <v>PHL003</v>
      </c>
      <c r="C1409" s="157" t="str">
        <f>VLOOKUP(A1409,Lists!A:D,4,FALSE)</f>
        <v>PHL</v>
      </c>
      <c r="D1409" s="157" t="s">
        <v>755</v>
      </c>
      <c r="E1409" s="157">
        <v>105465</v>
      </c>
      <c r="F1409" s="157" t="s">
        <v>1805</v>
      </c>
      <c r="G1409" s="157" t="s">
        <v>734</v>
      </c>
      <c r="H1409" s="151">
        <f t="shared" si="46"/>
        <v>2</v>
      </c>
      <c r="I1409" s="161" t="s">
        <v>1809</v>
      </c>
      <c r="J1409" s="157" t="s">
        <v>1843</v>
      </c>
      <c r="K1409" s="151" t="str">
        <f t="shared" si="47"/>
        <v>PHL003People in Need</v>
      </c>
      <c r="L1409" s="165">
        <v>43509</v>
      </c>
    </row>
    <row r="1410" spans="1:12" ht="15.6" thickTop="1" thickBot="1" x14ac:dyDescent="0.35">
      <c r="A1410" s="158" t="s">
        <v>1280</v>
      </c>
      <c r="B1410" s="159" t="str">
        <f>VLOOKUP(A1410,Lists!A:B,2,FALSE)</f>
        <v>PHL003</v>
      </c>
      <c r="C1410" s="159" t="str">
        <f>VLOOKUP(A1410,Lists!A:D,4,FALSE)</f>
        <v>PHL</v>
      </c>
      <c r="D1410" s="159" t="s">
        <v>761</v>
      </c>
      <c r="E1410" s="159">
        <v>0</v>
      </c>
      <c r="F1410" s="159" t="s">
        <v>1805</v>
      </c>
      <c r="G1410" s="159" t="s">
        <v>734</v>
      </c>
      <c r="H1410" s="151">
        <f t="shared" si="46"/>
        <v>2</v>
      </c>
      <c r="I1410" s="162" t="s">
        <v>1809</v>
      </c>
      <c r="J1410" s="159" t="s">
        <v>1843</v>
      </c>
      <c r="K1410" s="151" t="str">
        <f t="shared" si="47"/>
        <v>PHL003People facing minimal humanitarian needs (level 1)</v>
      </c>
      <c r="L1410" s="163">
        <v>43509</v>
      </c>
    </row>
    <row r="1411" spans="1:12" ht="15.6" thickTop="1" thickBot="1" x14ac:dyDescent="0.35">
      <c r="A1411" s="156" t="s">
        <v>1280</v>
      </c>
      <c r="B1411" s="157" t="str">
        <f>VLOOKUP(A1411,Lists!A:B,2,FALSE)</f>
        <v>PHL003</v>
      </c>
      <c r="C1411" s="157" t="str">
        <f>VLOOKUP(A1411,Lists!A:D,4,FALSE)</f>
        <v>PHL</v>
      </c>
      <c r="D1411" s="157" t="s">
        <v>760</v>
      </c>
      <c r="E1411" s="157">
        <v>105465</v>
      </c>
      <c r="F1411" s="157" t="s">
        <v>1805</v>
      </c>
      <c r="G1411" s="157" t="s">
        <v>734</v>
      </c>
      <c r="H1411" s="151">
        <f t="shared" si="46"/>
        <v>2</v>
      </c>
      <c r="I1411" s="161" t="s">
        <v>1809</v>
      </c>
      <c r="J1411" s="157" t="s">
        <v>1843</v>
      </c>
      <c r="K1411" s="151" t="str">
        <f t="shared" si="47"/>
        <v>PHL003People facing stressed humanitarian needs (level 2)</v>
      </c>
      <c r="L1411" s="165">
        <v>43509</v>
      </c>
    </row>
    <row r="1412" spans="1:12" ht="15.6" thickTop="1" thickBot="1" x14ac:dyDescent="0.35">
      <c r="A1412" s="158" t="s">
        <v>1280</v>
      </c>
      <c r="B1412" s="159" t="str">
        <f>VLOOKUP(A1412,Lists!A:B,2,FALSE)</f>
        <v>PHL003</v>
      </c>
      <c r="C1412" s="159" t="str">
        <f>VLOOKUP(A1412,Lists!A:D,4,FALSE)</f>
        <v>PHL</v>
      </c>
      <c r="D1412" s="159" t="s">
        <v>763</v>
      </c>
      <c r="E1412" s="159">
        <v>0</v>
      </c>
      <c r="F1412" s="159" t="s">
        <v>1805</v>
      </c>
      <c r="G1412" s="159" t="s">
        <v>734</v>
      </c>
      <c r="H1412" s="151">
        <f t="shared" si="46"/>
        <v>2</v>
      </c>
      <c r="I1412" s="162" t="s">
        <v>1809</v>
      </c>
      <c r="J1412" s="159" t="s">
        <v>1843</v>
      </c>
      <c r="K1412" s="151" t="str">
        <f t="shared" si="47"/>
        <v>PHL003People  facing moderate humanitarian needs (level 3)</v>
      </c>
      <c r="L1412" s="163">
        <v>43509</v>
      </c>
    </row>
    <row r="1413" spans="1:12" ht="15.6" thickTop="1" thickBot="1" x14ac:dyDescent="0.35">
      <c r="A1413" s="156" t="s">
        <v>1280</v>
      </c>
      <c r="B1413" s="157" t="str">
        <f>VLOOKUP(A1413,Lists!A:B,2,FALSE)</f>
        <v>PHL003</v>
      </c>
      <c r="C1413" s="157" t="str">
        <f>VLOOKUP(A1413,Lists!A:D,4,FALSE)</f>
        <v>PHL</v>
      </c>
      <c r="D1413" s="157" t="s">
        <v>765</v>
      </c>
      <c r="E1413" s="157">
        <v>0</v>
      </c>
      <c r="F1413" s="157" t="s">
        <v>1805</v>
      </c>
      <c r="G1413" s="157" t="s">
        <v>734</v>
      </c>
      <c r="H1413" s="151">
        <f t="shared" si="46"/>
        <v>2</v>
      </c>
      <c r="I1413" s="161" t="s">
        <v>1809</v>
      </c>
      <c r="J1413" s="157" t="s">
        <v>1843</v>
      </c>
      <c r="K1413" s="151" t="str">
        <f t="shared" si="47"/>
        <v>PHL003People facing severe humanitarian needs (level 4)</v>
      </c>
      <c r="L1413" s="165">
        <v>43509</v>
      </c>
    </row>
    <row r="1414" spans="1:12" ht="15.6" thickTop="1" thickBot="1" x14ac:dyDescent="0.35">
      <c r="A1414" s="158" t="s">
        <v>1280</v>
      </c>
      <c r="B1414" s="159" t="str">
        <f>VLOOKUP(A1414,Lists!A:B,2,FALSE)</f>
        <v>PHL003</v>
      </c>
      <c r="C1414" s="159" t="str">
        <f>VLOOKUP(A1414,Lists!A:D,4,FALSE)</f>
        <v>PHL</v>
      </c>
      <c r="D1414" s="159" t="s">
        <v>766</v>
      </c>
      <c r="E1414" s="159">
        <v>0</v>
      </c>
      <c r="F1414" s="159" t="s">
        <v>1805</v>
      </c>
      <c r="G1414" s="159" t="s">
        <v>734</v>
      </c>
      <c r="H1414" s="151">
        <f t="shared" si="46"/>
        <v>2</v>
      </c>
      <c r="I1414" s="162" t="s">
        <v>1809</v>
      </c>
      <c r="J1414" s="159" t="s">
        <v>1843</v>
      </c>
      <c r="K1414" s="151" t="str">
        <f t="shared" si="47"/>
        <v>PHL003People facing extreme humanitarian needs (level 5)</v>
      </c>
      <c r="L1414" s="163">
        <v>43509</v>
      </c>
    </row>
    <row r="1415" spans="1:12" ht="15.6" thickTop="1" thickBot="1" x14ac:dyDescent="0.35">
      <c r="A1415" s="156" t="s">
        <v>1280</v>
      </c>
      <c r="B1415" s="157" t="str">
        <f>VLOOKUP(A1415,Lists!A:B,2,FALSE)</f>
        <v>PHL003</v>
      </c>
      <c r="C1415" s="157" t="str">
        <f>VLOOKUP(A1415,Lists!A:D,4,FALSE)</f>
        <v>PHL</v>
      </c>
      <c r="D1415" s="157" t="s">
        <v>680</v>
      </c>
      <c r="E1415" s="157">
        <v>3</v>
      </c>
      <c r="F1415" s="157"/>
      <c r="G1415" s="157" t="s">
        <v>734</v>
      </c>
      <c r="H1415" s="151">
        <f t="shared" si="46"/>
        <v>2</v>
      </c>
      <c r="I1415" s="161"/>
      <c r="J1415" s="157" t="s">
        <v>1833</v>
      </c>
      <c r="K1415" s="151" t="str">
        <f t="shared" si="47"/>
        <v>PHL003Crisis affected groups</v>
      </c>
      <c r="L1415" s="165">
        <v>43509</v>
      </c>
    </row>
    <row r="1416" spans="1:12" ht="15.6" thickTop="1" thickBot="1" x14ac:dyDescent="0.35">
      <c r="A1416" s="158" t="s">
        <v>1280</v>
      </c>
      <c r="B1416" s="159" t="str">
        <f>VLOOKUP(A1416,Lists!A:B,2,FALSE)</f>
        <v>PHL003</v>
      </c>
      <c r="C1416" s="159" t="str">
        <f>VLOOKUP(A1416,Lists!A:D,4,FALSE)</f>
        <v>PHL</v>
      </c>
      <c r="D1416" s="159" t="s">
        <v>683</v>
      </c>
      <c r="E1416" s="159" t="s">
        <v>445</v>
      </c>
      <c r="F1416" s="159"/>
      <c r="G1416" s="159" t="s">
        <v>734</v>
      </c>
      <c r="H1416" s="151">
        <f t="shared" si="46"/>
        <v>2</v>
      </c>
      <c r="I1416" s="162"/>
      <c r="J1416" s="159" t="s">
        <v>1823</v>
      </c>
      <c r="K1416" s="151" t="str">
        <f t="shared" si="47"/>
        <v>PHL003People facing limited access constraints</v>
      </c>
      <c r="L1416" s="163">
        <v>43509</v>
      </c>
    </row>
    <row r="1417" spans="1:12" ht="15.6" thickTop="1" thickBot="1" x14ac:dyDescent="0.35">
      <c r="A1417" s="156" t="s">
        <v>1280</v>
      </c>
      <c r="B1417" s="157" t="str">
        <f>VLOOKUP(A1417,Lists!A:B,2,FALSE)</f>
        <v>PHL003</v>
      </c>
      <c r="C1417" s="157" t="str">
        <f>VLOOKUP(A1417,Lists!A:D,4,FALSE)</f>
        <v>PHL</v>
      </c>
      <c r="D1417" s="157" t="s">
        <v>684</v>
      </c>
      <c r="E1417" s="157" t="s">
        <v>445</v>
      </c>
      <c r="F1417" s="157"/>
      <c r="G1417" s="157" t="s">
        <v>734</v>
      </c>
      <c r="H1417" s="151">
        <f t="shared" si="46"/>
        <v>2</v>
      </c>
      <c r="I1417" s="161"/>
      <c r="J1417" s="157" t="s">
        <v>1823</v>
      </c>
      <c r="K1417" s="151" t="str">
        <f t="shared" si="47"/>
        <v>PHL003People facing restricted access constraints</v>
      </c>
      <c r="L1417" s="165">
        <v>43509</v>
      </c>
    </row>
    <row r="1418" spans="1:12" ht="15.6" thickTop="1" thickBot="1" x14ac:dyDescent="0.35">
      <c r="A1418" s="158" t="s">
        <v>1280</v>
      </c>
      <c r="B1418" s="159" t="str">
        <f>VLOOKUP(A1418,Lists!A:B,2,FALSE)</f>
        <v>PHL003</v>
      </c>
      <c r="C1418" s="159" t="str">
        <f>VLOOKUP(A1418,Lists!A:D,4,FALSE)</f>
        <v>PHL</v>
      </c>
      <c r="D1418" s="159" t="s">
        <v>637</v>
      </c>
      <c r="E1418" s="159" t="s">
        <v>445</v>
      </c>
      <c r="F1418" s="159"/>
      <c r="G1418" s="159" t="s">
        <v>734</v>
      </c>
      <c r="H1418" s="151">
        <f t="shared" si="46"/>
        <v>2</v>
      </c>
      <c r="I1418" s="162"/>
      <c r="J1418" s="159"/>
      <c r="K1418" s="151" t="str">
        <f t="shared" si="47"/>
        <v>PHL003Impediments to entry into country (bureaucratic and administrative)</v>
      </c>
      <c r="L1418" s="163">
        <v>43509</v>
      </c>
    </row>
    <row r="1419" spans="1:12" ht="15.6" thickTop="1" thickBot="1" x14ac:dyDescent="0.35">
      <c r="A1419" s="156" t="s">
        <v>1280</v>
      </c>
      <c r="B1419" s="157" t="str">
        <f>VLOOKUP(A1419,Lists!A:B,2,FALSE)</f>
        <v>PHL003</v>
      </c>
      <c r="C1419" s="157" t="str">
        <f>VLOOKUP(A1419,Lists!A:D,4,FALSE)</f>
        <v>PHL</v>
      </c>
      <c r="D1419" s="157" t="s">
        <v>638</v>
      </c>
      <c r="E1419" s="157" t="s">
        <v>445</v>
      </c>
      <c r="F1419" s="157"/>
      <c r="G1419" s="157" t="s">
        <v>734</v>
      </c>
      <c r="H1419" s="151">
        <f t="shared" si="46"/>
        <v>2</v>
      </c>
      <c r="I1419" s="161"/>
      <c r="J1419" s="157"/>
      <c r="K1419" s="151" t="str">
        <f t="shared" si="47"/>
        <v>PHL003Restriction of movement (impediments to freedom of movement and/or administrative restrictions)</v>
      </c>
      <c r="L1419" s="165">
        <v>43509</v>
      </c>
    </row>
    <row r="1420" spans="1:12" ht="15.6" thickTop="1" thickBot="1" x14ac:dyDescent="0.35">
      <c r="A1420" s="158" t="s">
        <v>1280</v>
      </c>
      <c r="B1420" s="159" t="str">
        <f>VLOOKUP(A1420,Lists!A:B,2,FALSE)</f>
        <v>PHL003</v>
      </c>
      <c r="C1420" s="159" t="str">
        <f>VLOOKUP(A1420,Lists!A:D,4,FALSE)</f>
        <v>PHL</v>
      </c>
      <c r="D1420" s="159" t="s">
        <v>639</v>
      </c>
      <c r="E1420" s="159" t="s">
        <v>445</v>
      </c>
      <c r="F1420" s="159"/>
      <c r="G1420" s="159" t="s">
        <v>734</v>
      </c>
      <c r="H1420" s="151">
        <f t="shared" si="46"/>
        <v>2</v>
      </c>
      <c r="I1420" s="162"/>
      <c r="J1420" s="159"/>
      <c r="K1420" s="151" t="str">
        <f t="shared" si="47"/>
        <v>PHL003Interference into implementation of humanitarian activities</v>
      </c>
      <c r="L1420" s="163">
        <v>43509</v>
      </c>
    </row>
    <row r="1421" spans="1:12" ht="15.6" thickTop="1" thickBot="1" x14ac:dyDescent="0.35">
      <c r="A1421" s="156" t="s">
        <v>1280</v>
      </c>
      <c r="B1421" s="157" t="str">
        <f>VLOOKUP(A1421,Lists!A:B,2,FALSE)</f>
        <v>PHL003</v>
      </c>
      <c r="C1421" s="157" t="str">
        <f>VLOOKUP(A1421,Lists!A:D,4,FALSE)</f>
        <v>PHL</v>
      </c>
      <c r="D1421" s="157" t="s">
        <v>640</v>
      </c>
      <c r="E1421" s="157" t="s">
        <v>445</v>
      </c>
      <c r="F1421" s="157"/>
      <c r="G1421" s="157" t="s">
        <v>734</v>
      </c>
      <c r="H1421" s="151">
        <f t="shared" si="46"/>
        <v>2</v>
      </c>
      <c r="I1421" s="161"/>
      <c r="J1421" s="157"/>
      <c r="K1421" s="151" t="str">
        <f t="shared" si="47"/>
        <v>PHL003Violence against personnel, facilities and assets</v>
      </c>
      <c r="L1421" s="165">
        <v>43509</v>
      </c>
    </row>
    <row r="1422" spans="1:12" ht="15.6" thickTop="1" thickBot="1" x14ac:dyDescent="0.35">
      <c r="A1422" s="158" t="s">
        <v>1280</v>
      </c>
      <c r="B1422" s="159" t="str">
        <f>VLOOKUP(A1422,Lists!A:B,2,FALSE)</f>
        <v>PHL003</v>
      </c>
      <c r="C1422" s="159" t="str">
        <f>VLOOKUP(A1422,Lists!A:D,4,FALSE)</f>
        <v>PHL</v>
      </c>
      <c r="D1422" s="159" t="s">
        <v>641</v>
      </c>
      <c r="E1422" s="159" t="s">
        <v>445</v>
      </c>
      <c r="F1422" s="159"/>
      <c r="G1422" s="159" t="s">
        <v>734</v>
      </c>
      <c r="H1422" s="151">
        <f t="shared" si="46"/>
        <v>2</v>
      </c>
      <c r="I1422" s="162"/>
      <c r="J1422" s="159"/>
      <c r="K1422" s="151" t="str">
        <f t="shared" si="47"/>
        <v>PHL003Denial of existence of humanitarian needs or entitlements to assistance</v>
      </c>
      <c r="L1422" s="163">
        <v>43509</v>
      </c>
    </row>
    <row r="1423" spans="1:12" ht="15.6" thickTop="1" thickBot="1" x14ac:dyDescent="0.35">
      <c r="A1423" s="156" t="s">
        <v>1280</v>
      </c>
      <c r="B1423" s="157" t="str">
        <f>VLOOKUP(A1423,Lists!A:B,2,FALSE)</f>
        <v>PHL003</v>
      </c>
      <c r="C1423" s="157" t="str">
        <f>VLOOKUP(A1423,Lists!A:D,4,FALSE)</f>
        <v>PHL</v>
      </c>
      <c r="D1423" s="157" t="s">
        <v>642</v>
      </c>
      <c r="E1423" s="157" t="s">
        <v>445</v>
      </c>
      <c r="F1423" s="157"/>
      <c r="G1423" s="157" t="s">
        <v>734</v>
      </c>
      <c r="H1423" s="151">
        <f t="shared" si="46"/>
        <v>2</v>
      </c>
      <c r="I1423" s="161"/>
      <c r="J1423" s="157"/>
      <c r="K1423" s="151" t="str">
        <f t="shared" si="47"/>
        <v>PHL003Restriction and obstruction of access to services and assistance</v>
      </c>
      <c r="L1423" s="165">
        <v>43509</v>
      </c>
    </row>
    <row r="1424" spans="1:12" ht="15.6" thickTop="1" thickBot="1" x14ac:dyDescent="0.35">
      <c r="A1424" s="158" t="s">
        <v>1280</v>
      </c>
      <c r="B1424" s="159" t="str">
        <f>VLOOKUP(A1424,Lists!A:B,2,FALSE)</f>
        <v>PHL003</v>
      </c>
      <c r="C1424" s="159" t="str">
        <f>VLOOKUP(A1424,Lists!A:D,4,FALSE)</f>
        <v>PHL</v>
      </c>
      <c r="D1424" s="159" t="s">
        <v>643</v>
      </c>
      <c r="E1424" s="159" t="s">
        <v>445</v>
      </c>
      <c r="F1424" s="159"/>
      <c r="G1424" s="159" t="s">
        <v>734</v>
      </c>
      <c r="H1424" s="151">
        <f t="shared" si="46"/>
        <v>2</v>
      </c>
      <c r="I1424" s="162"/>
      <c r="J1424" s="159"/>
      <c r="K1424" s="151" t="str">
        <f t="shared" si="47"/>
        <v>PHL003Ongoing insecurity/hostilities affecting humanitarian assistance</v>
      </c>
      <c r="L1424" s="163">
        <v>43509</v>
      </c>
    </row>
    <row r="1425" spans="1:12" ht="15.6" thickTop="1" thickBot="1" x14ac:dyDescent="0.35">
      <c r="A1425" s="156" t="s">
        <v>1280</v>
      </c>
      <c r="B1425" s="157" t="str">
        <f>VLOOKUP(A1425,Lists!A:B,2,FALSE)</f>
        <v>PHL003</v>
      </c>
      <c r="C1425" s="157" t="str">
        <f>VLOOKUP(A1425,Lists!A:D,4,FALSE)</f>
        <v>PHL</v>
      </c>
      <c r="D1425" s="157" t="s">
        <v>645</v>
      </c>
      <c r="E1425" s="157" t="s">
        <v>445</v>
      </c>
      <c r="F1425" s="157"/>
      <c r="G1425" s="157" t="s">
        <v>734</v>
      </c>
      <c r="H1425" s="151">
        <f t="shared" si="46"/>
        <v>2</v>
      </c>
      <c r="I1425" s="161"/>
      <c r="J1425" s="157"/>
      <c r="K1425" s="151" t="str">
        <f t="shared" si="47"/>
        <v>PHL003Physical constraints in the environment (obstacles related to terrain, climate, lack of infrastructure, etc.)</v>
      </c>
      <c r="L1425" s="165">
        <v>43509</v>
      </c>
    </row>
    <row r="1426" spans="1:12" ht="15.6" thickTop="1" thickBot="1" x14ac:dyDescent="0.35">
      <c r="A1426" s="158" t="s">
        <v>1280</v>
      </c>
      <c r="B1426" s="159" t="str">
        <f>VLOOKUP(A1426,Lists!A:B,2,FALSE)</f>
        <v>PHL003</v>
      </c>
      <c r="C1426" s="159" t="str">
        <f>VLOOKUP(A1426,Lists!A:D,4,FALSE)</f>
        <v>PHL</v>
      </c>
      <c r="D1426" s="159" t="s">
        <v>644</v>
      </c>
      <c r="E1426" s="159" t="s">
        <v>445</v>
      </c>
      <c r="F1426" s="159"/>
      <c r="G1426" s="159" t="s">
        <v>734</v>
      </c>
      <c r="H1426" s="151">
        <f t="shared" si="46"/>
        <v>2</v>
      </c>
      <c r="I1426" s="162"/>
      <c r="J1426" s="159"/>
      <c r="K1426" s="151" t="str">
        <f t="shared" si="47"/>
        <v xml:space="preserve">PHL003Presence of mines and improvised explosive devices </v>
      </c>
      <c r="L1426" s="163">
        <v>43509</v>
      </c>
    </row>
    <row r="1427" spans="1:12" ht="15.6" thickTop="1" thickBot="1" x14ac:dyDescent="0.35">
      <c r="A1427" s="156" t="s">
        <v>55</v>
      </c>
      <c r="B1427" s="157" t="str">
        <f>VLOOKUP(A1427,Lists!A:B,2,FALSE)</f>
        <v>CMR001</v>
      </c>
      <c r="C1427" s="157" t="str">
        <f>VLOOKUP(A1427,Lists!A:D,4,FALSE)</f>
        <v>CMR</v>
      </c>
      <c r="D1427" s="157" t="s">
        <v>785</v>
      </c>
      <c r="E1427" s="157">
        <v>24643980</v>
      </c>
      <c r="F1427" s="157" t="s">
        <v>1844</v>
      </c>
      <c r="G1427" s="157" t="s">
        <v>735</v>
      </c>
      <c r="H1427" s="151">
        <f t="shared" si="46"/>
        <v>1</v>
      </c>
      <c r="I1427" s="161" t="s">
        <v>1853</v>
      </c>
      <c r="J1427" s="157" t="s">
        <v>1854</v>
      </c>
      <c r="K1427" s="151" t="str">
        <f t="shared" si="47"/>
        <v>CMR001Total population in country</v>
      </c>
      <c r="L1427" s="165">
        <v>43509</v>
      </c>
    </row>
    <row r="1428" spans="1:12" ht="15.6" thickTop="1" thickBot="1" x14ac:dyDescent="0.35">
      <c r="A1428" s="158" t="s">
        <v>55</v>
      </c>
      <c r="B1428" s="159" t="str">
        <f>VLOOKUP(A1428,Lists!A:B,2,FALSE)</f>
        <v>CMR001</v>
      </c>
      <c r="C1428" s="159" t="str">
        <f>VLOOKUP(A1428,Lists!A:D,4,FALSE)</f>
        <v>CMR</v>
      </c>
      <c r="D1428" s="159" t="s">
        <v>455</v>
      </c>
      <c r="E1428" s="159">
        <v>418859</v>
      </c>
      <c r="F1428" s="159" t="s">
        <v>1845</v>
      </c>
      <c r="G1428" s="159" t="s">
        <v>735</v>
      </c>
      <c r="H1428" s="151">
        <f t="shared" si="46"/>
        <v>1</v>
      </c>
      <c r="I1428" s="162" t="s">
        <v>1855</v>
      </c>
      <c r="J1428" s="159" t="s">
        <v>1856</v>
      </c>
      <c r="K1428" s="151" t="str">
        <f t="shared" si="47"/>
        <v>CMR001Landmass affected by disaster</v>
      </c>
      <c r="L1428" s="163">
        <v>43509</v>
      </c>
    </row>
    <row r="1429" spans="1:12" ht="15.6" thickTop="1" thickBot="1" x14ac:dyDescent="0.35">
      <c r="A1429" s="156" t="s">
        <v>55</v>
      </c>
      <c r="B1429" s="157" t="str">
        <f>VLOOKUP(A1429,Lists!A:B,2,FALSE)</f>
        <v>CMR001</v>
      </c>
      <c r="C1429" s="157" t="str">
        <f>VLOOKUP(A1429,Lists!A:D,4,FALSE)</f>
        <v>CMR</v>
      </c>
      <c r="D1429" s="157" t="s">
        <v>740</v>
      </c>
      <c r="E1429" s="157">
        <v>20520085</v>
      </c>
      <c r="F1429" s="157" t="s">
        <v>1846</v>
      </c>
      <c r="G1429" s="157" t="s">
        <v>735</v>
      </c>
      <c r="H1429" s="151">
        <f t="shared" si="46"/>
        <v>1</v>
      </c>
      <c r="I1429" s="161" t="s">
        <v>1857</v>
      </c>
      <c r="J1429" s="157" t="s">
        <v>1858</v>
      </c>
      <c r="K1429" s="151" t="str">
        <f t="shared" si="47"/>
        <v>CMR001People exposed</v>
      </c>
      <c r="L1429" s="165">
        <v>43509</v>
      </c>
    </row>
    <row r="1430" spans="1:12" ht="15.6" thickTop="1" thickBot="1" x14ac:dyDescent="0.35">
      <c r="A1430" s="158" t="s">
        <v>55</v>
      </c>
      <c r="B1430" s="159" t="str">
        <f>VLOOKUP(A1430,Lists!A:B,2,FALSE)</f>
        <v>CMR001</v>
      </c>
      <c r="C1430" s="159" t="str">
        <f>VLOOKUP(A1430,Lists!A:D,4,FALSE)</f>
        <v>CMR</v>
      </c>
      <c r="D1430" s="159" t="s">
        <v>742</v>
      </c>
      <c r="E1430" s="159">
        <v>11729566</v>
      </c>
      <c r="F1430" s="159" t="s">
        <v>1846</v>
      </c>
      <c r="G1430" s="159" t="s">
        <v>735</v>
      </c>
      <c r="H1430" s="151">
        <f t="shared" si="46"/>
        <v>1</v>
      </c>
      <c r="I1430" s="162" t="s">
        <v>1857</v>
      </c>
      <c r="J1430" s="159" t="s">
        <v>1859</v>
      </c>
      <c r="K1430" s="151" t="str">
        <f t="shared" si="47"/>
        <v>CMR001People affected by the crisis</v>
      </c>
      <c r="L1430" s="163">
        <v>43509</v>
      </c>
    </row>
    <row r="1431" spans="1:12" ht="15.6" thickTop="1" thickBot="1" x14ac:dyDescent="0.35">
      <c r="A1431" s="156" t="s">
        <v>55</v>
      </c>
      <c r="B1431" s="157" t="str">
        <f>VLOOKUP(A1431,Lists!A:B,2,FALSE)</f>
        <v>CMR001</v>
      </c>
      <c r="C1431" s="157" t="str">
        <f>VLOOKUP(A1431,Lists!A:D,4,FALSE)</f>
        <v>CMR</v>
      </c>
      <c r="D1431" s="157" t="s">
        <v>470</v>
      </c>
      <c r="E1431" s="157">
        <v>1189883</v>
      </c>
      <c r="F1431" s="157" t="s">
        <v>1847</v>
      </c>
      <c r="G1431" s="157" t="s">
        <v>735</v>
      </c>
      <c r="H1431" s="151">
        <f t="shared" si="46"/>
        <v>1</v>
      </c>
      <c r="I1431" s="161" t="s">
        <v>1860</v>
      </c>
      <c r="J1431" s="157" t="s">
        <v>1861</v>
      </c>
      <c r="K1431" s="151" t="str">
        <f t="shared" si="47"/>
        <v>CMR001Total # of crisis related displaced people</v>
      </c>
      <c r="L1431" s="165">
        <v>43509</v>
      </c>
    </row>
    <row r="1432" spans="1:12" ht="15.6" thickTop="1" thickBot="1" x14ac:dyDescent="0.35">
      <c r="A1432" s="158" t="s">
        <v>55</v>
      </c>
      <c r="B1432" s="159" t="str">
        <f>VLOOKUP(A1432,Lists!A:B,2,FALSE)</f>
        <v>CMR001</v>
      </c>
      <c r="C1432" s="159" t="str">
        <f>VLOOKUP(A1432,Lists!A:D,4,FALSE)</f>
        <v>CMR</v>
      </c>
      <c r="D1432" s="159" t="s">
        <v>743</v>
      </c>
      <c r="E1432" s="159">
        <v>147</v>
      </c>
      <c r="F1432" s="159" t="s">
        <v>1848</v>
      </c>
      <c r="G1432" s="159" t="s">
        <v>734</v>
      </c>
      <c r="H1432" s="151">
        <f t="shared" si="46"/>
        <v>2</v>
      </c>
      <c r="I1432" s="162" t="s">
        <v>1862</v>
      </c>
      <c r="J1432" s="159" t="s">
        <v>1863</v>
      </c>
      <c r="K1432" s="151" t="str">
        <f t="shared" si="47"/>
        <v>CMR001Crisis related Injuries</v>
      </c>
      <c r="L1432" s="163">
        <v>43509</v>
      </c>
    </row>
    <row r="1433" spans="1:12" ht="15.6" thickTop="1" thickBot="1" x14ac:dyDescent="0.35">
      <c r="A1433" s="156" t="s">
        <v>55</v>
      </c>
      <c r="B1433" s="157" t="str">
        <f>VLOOKUP(A1433,Lists!A:B,2,FALSE)</f>
        <v>CMR001</v>
      </c>
      <c r="C1433" s="157" t="str">
        <f>VLOOKUP(A1433,Lists!A:D,4,FALSE)</f>
        <v>CMR</v>
      </c>
      <c r="D1433" s="157" t="s">
        <v>661</v>
      </c>
      <c r="E1433" s="157">
        <v>989</v>
      </c>
      <c r="F1433" s="157" t="s">
        <v>1849</v>
      </c>
      <c r="G1433" s="157" t="s">
        <v>735</v>
      </c>
      <c r="H1433" s="151">
        <f t="shared" si="46"/>
        <v>1</v>
      </c>
      <c r="I1433" s="161" t="s">
        <v>1864</v>
      </c>
      <c r="J1433" s="157" t="s">
        <v>1865</v>
      </c>
      <c r="K1433" s="151" t="str">
        <f t="shared" si="47"/>
        <v>CMR001Total # of illness cases reported</v>
      </c>
      <c r="L1433" s="165">
        <v>43509</v>
      </c>
    </row>
    <row r="1434" spans="1:12" ht="15.6" thickTop="1" thickBot="1" x14ac:dyDescent="0.35">
      <c r="A1434" s="158" t="s">
        <v>55</v>
      </c>
      <c r="B1434" s="159" t="str">
        <f>VLOOKUP(A1434,Lists!A:B,2,FALSE)</f>
        <v>CMR001</v>
      </c>
      <c r="C1434" s="159" t="str">
        <f>VLOOKUP(A1434,Lists!A:D,4,FALSE)</f>
        <v>CMR</v>
      </c>
      <c r="D1434" s="159" t="s">
        <v>663</v>
      </c>
      <c r="E1434" s="159">
        <v>409</v>
      </c>
      <c r="F1434" s="159" t="s">
        <v>1848</v>
      </c>
      <c r="G1434" s="159" t="s">
        <v>734</v>
      </c>
      <c r="H1434" s="151">
        <f t="shared" si="46"/>
        <v>2</v>
      </c>
      <c r="I1434" s="162" t="s">
        <v>1862</v>
      </c>
      <c r="J1434" s="159" t="s">
        <v>1866</v>
      </c>
      <c r="K1434" s="151" t="str">
        <f t="shared" si="47"/>
        <v>CMR001Crisis related fatalities</v>
      </c>
      <c r="L1434" s="163">
        <v>43509</v>
      </c>
    </row>
    <row r="1435" spans="1:12" ht="15.6" thickTop="1" thickBot="1" x14ac:dyDescent="0.35">
      <c r="A1435" s="156" t="s">
        <v>55</v>
      </c>
      <c r="B1435" s="157" t="str">
        <f>VLOOKUP(A1435,Lists!A:B,2,FALSE)</f>
        <v>CMR001</v>
      </c>
      <c r="C1435" s="157" t="str">
        <f>VLOOKUP(A1435,Lists!A:D,4,FALSE)</f>
        <v>CMR</v>
      </c>
      <c r="D1435" s="157" t="s">
        <v>459</v>
      </c>
      <c r="E1435" s="157" t="s">
        <v>445</v>
      </c>
      <c r="F1435" s="157"/>
      <c r="G1435" s="157"/>
      <c r="H1435" s="151" t="b">
        <f t="shared" si="46"/>
        <v>0</v>
      </c>
      <c r="I1435" s="161"/>
      <c r="J1435" s="157"/>
      <c r="K1435" s="151" t="str">
        <f t="shared" si="47"/>
        <v>CMR001Building partially damaged</v>
      </c>
      <c r="L1435" s="165">
        <v>43509</v>
      </c>
    </row>
    <row r="1436" spans="1:12" ht="15.6" thickTop="1" thickBot="1" x14ac:dyDescent="0.35">
      <c r="A1436" s="158" t="s">
        <v>55</v>
      </c>
      <c r="B1436" s="159" t="str">
        <f>VLOOKUP(A1436,Lists!A:B,2,FALSE)</f>
        <v>CMR001</v>
      </c>
      <c r="C1436" s="159" t="str">
        <f>VLOOKUP(A1436,Lists!A:D,4,FALSE)</f>
        <v>CMR</v>
      </c>
      <c r="D1436" s="159" t="s">
        <v>460</v>
      </c>
      <c r="E1436" s="159" t="s">
        <v>445</v>
      </c>
      <c r="F1436" s="159"/>
      <c r="G1436" s="159"/>
      <c r="H1436" s="151" t="b">
        <f t="shared" si="46"/>
        <v>0</v>
      </c>
      <c r="I1436" s="162"/>
      <c r="J1436" s="159"/>
      <c r="K1436" s="151" t="str">
        <f t="shared" si="47"/>
        <v>CMR001Building totally damaged</v>
      </c>
      <c r="L1436" s="163">
        <v>43509</v>
      </c>
    </row>
    <row r="1437" spans="1:12" ht="15.6" thickTop="1" thickBot="1" x14ac:dyDescent="0.35">
      <c r="A1437" s="156" t="s">
        <v>55</v>
      </c>
      <c r="B1437" s="157" t="str">
        <f>VLOOKUP(A1437,Lists!A:B,2,FALSE)</f>
        <v>CMR001</v>
      </c>
      <c r="C1437" s="157" t="str">
        <f>VLOOKUP(A1437,Lists!A:D,4,FALSE)</f>
        <v>CMR</v>
      </c>
      <c r="D1437" s="157" t="s">
        <v>745</v>
      </c>
      <c r="E1437" s="157">
        <v>471</v>
      </c>
      <c r="F1437" s="157" t="s">
        <v>1850</v>
      </c>
      <c r="G1437" s="157" t="s">
        <v>734</v>
      </c>
      <c r="H1437" s="151">
        <f t="shared" si="46"/>
        <v>2</v>
      </c>
      <c r="I1437" s="161" t="s">
        <v>1867</v>
      </c>
      <c r="J1437" s="157" t="s">
        <v>1868</v>
      </c>
      <c r="K1437" s="151" t="str">
        <f t="shared" si="47"/>
        <v>CMR001Economic Losses</v>
      </c>
      <c r="L1437" s="165">
        <v>43509</v>
      </c>
    </row>
    <row r="1438" spans="1:12" ht="15.6" thickTop="1" thickBot="1" x14ac:dyDescent="0.35">
      <c r="A1438" s="158" t="s">
        <v>55</v>
      </c>
      <c r="B1438" s="159" t="str">
        <f>VLOOKUP(A1438,Lists!A:B,2,FALSE)</f>
        <v>CMR001</v>
      </c>
      <c r="C1438" s="159" t="str">
        <f>VLOOKUP(A1438,Lists!A:D,4,FALSE)</f>
        <v>CMR</v>
      </c>
      <c r="D1438" s="159" t="s">
        <v>755</v>
      </c>
      <c r="E1438" s="159">
        <v>4434009</v>
      </c>
      <c r="F1438" s="159" t="s">
        <v>1851</v>
      </c>
      <c r="G1438" s="159" t="s">
        <v>735</v>
      </c>
      <c r="H1438" s="151">
        <f t="shared" si="46"/>
        <v>1</v>
      </c>
      <c r="I1438" s="162" t="s">
        <v>1869</v>
      </c>
      <c r="J1438" s="159" t="s">
        <v>1870</v>
      </c>
      <c r="K1438" s="151" t="str">
        <f t="shared" si="47"/>
        <v>CMR001People in Need</v>
      </c>
      <c r="L1438" s="163">
        <v>43509</v>
      </c>
    </row>
    <row r="1439" spans="1:12" ht="15.6" thickTop="1" thickBot="1" x14ac:dyDescent="0.35">
      <c r="A1439" s="156" t="s">
        <v>55</v>
      </c>
      <c r="B1439" s="157" t="str">
        <f>VLOOKUP(A1439,Lists!A:B,2,FALSE)</f>
        <v>CMR001</v>
      </c>
      <c r="C1439" s="157" t="str">
        <f>VLOOKUP(A1439,Lists!A:D,4,FALSE)</f>
        <v>CMR</v>
      </c>
      <c r="D1439" s="157" t="s">
        <v>761</v>
      </c>
      <c r="E1439" s="157">
        <v>250038</v>
      </c>
      <c r="F1439" s="157" t="s">
        <v>1851</v>
      </c>
      <c r="G1439" s="157" t="s">
        <v>735</v>
      </c>
      <c r="H1439" s="151">
        <f t="shared" si="46"/>
        <v>1</v>
      </c>
      <c r="I1439" s="161" t="s">
        <v>1869</v>
      </c>
      <c r="J1439" s="157" t="s">
        <v>1871</v>
      </c>
      <c r="K1439" s="151" t="str">
        <f t="shared" si="47"/>
        <v>CMR001People facing minimal humanitarian needs (level 1)</v>
      </c>
      <c r="L1439" s="165">
        <v>43509</v>
      </c>
    </row>
    <row r="1440" spans="1:12" ht="15.6" thickTop="1" thickBot="1" x14ac:dyDescent="0.35">
      <c r="A1440" s="158" t="s">
        <v>55</v>
      </c>
      <c r="B1440" s="159" t="str">
        <f>VLOOKUP(A1440,Lists!A:B,2,FALSE)</f>
        <v>CMR001</v>
      </c>
      <c r="C1440" s="159" t="str">
        <f>VLOOKUP(A1440,Lists!A:D,4,FALSE)</f>
        <v>CMR</v>
      </c>
      <c r="D1440" s="159" t="s">
        <v>760</v>
      </c>
      <c r="E1440" s="159">
        <v>404868</v>
      </c>
      <c r="F1440" s="159" t="s">
        <v>1851</v>
      </c>
      <c r="G1440" s="159" t="s">
        <v>735</v>
      </c>
      <c r="H1440" s="151">
        <f t="shared" si="46"/>
        <v>1</v>
      </c>
      <c r="I1440" s="162" t="s">
        <v>1869</v>
      </c>
      <c r="J1440" s="159" t="s">
        <v>1872</v>
      </c>
      <c r="K1440" s="151" t="str">
        <f t="shared" si="47"/>
        <v>CMR001People facing stressed humanitarian needs (level 2)</v>
      </c>
      <c r="L1440" s="163">
        <v>43509</v>
      </c>
    </row>
    <row r="1441" spans="1:12" ht="15.6" thickTop="1" thickBot="1" x14ac:dyDescent="0.35">
      <c r="A1441" s="156" t="s">
        <v>55</v>
      </c>
      <c r="B1441" s="157" t="str">
        <f>VLOOKUP(A1441,Lists!A:B,2,FALSE)</f>
        <v>CMR001</v>
      </c>
      <c r="C1441" s="157" t="str">
        <f>VLOOKUP(A1441,Lists!A:D,4,FALSE)</f>
        <v>CMR</v>
      </c>
      <c r="D1441" s="157" t="s">
        <v>763</v>
      </c>
      <c r="E1441" s="157">
        <v>1480904</v>
      </c>
      <c r="F1441" s="157" t="s">
        <v>1851</v>
      </c>
      <c r="G1441" s="157" t="s">
        <v>735</v>
      </c>
      <c r="H1441" s="151">
        <f t="shared" si="46"/>
        <v>1</v>
      </c>
      <c r="I1441" s="161" t="s">
        <v>1869</v>
      </c>
      <c r="J1441" s="157" t="s">
        <v>1873</v>
      </c>
      <c r="K1441" s="151" t="str">
        <f t="shared" si="47"/>
        <v>CMR001People  facing moderate humanitarian needs (level 3)</v>
      </c>
      <c r="L1441" s="165">
        <v>43509</v>
      </c>
    </row>
    <row r="1442" spans="1:12" ht="15.6" thickTop="1" thickBot="1" x14ac:dyDescent="0.35">
      <c r="A1442" s="158" t="s">
        <v>55</v>
      </c>
      <c r="B1442" s="159" t="str">
        <f>VLOOKUP(A1442,Lists!A:B,2,FALSE)</f>
        <v>CMR001</v>
      </c>
      <c r="C1442" s="159" t="str">
        <f>VLOOKUP(A1442,Lists!A:D,4,FALSE)</f>
        <v>CMR</v>
      </c>
      <c r="D1442" s="159" t="s">
        <v>765</v>
      </c>
      <c r="E1442" s="159">
        <v>2298199</v>
      </c>
      <c r="F1442" s="159" t="s">
        <v>1851</v>
      </c>
      <c r="G1442" s="159" t="s">
        <v>735</v>
      </c>
      <c r="H1442" s="151">
        <f t="shared" si="46"/>
        <v>1</v>
      </c>
      <c r="I1442" s="162" t="s">
        <v>1869</v>
      </c>
      <c r="J1442" s="159" t="s">
        <v>1874</v>
      </c>
      <c r="K1442" s="151" t="str">
        <f t="shared" si="47"/>
        <v>CMR001People facing severe humanitarian needs (level 4)</v>
      </c>
      <c r="L1442" s="163">
        <v>43509</v>
      </c>
    </row>
    <row r="1443" spans="1:12" ht="15.6" thickTop="1" thickBot="1" x14ac:dyDescent="0.35">
      <c r="A1443" s="156" t="s">
        <v>55</v>
      </c>
      <c r="B1443" s="157" t="str">
        <f>VLOOKUP(A1443,Lists!A:B,2,FALSE)</f>
        <v>CMR001</v>
      </c>
      <c r="C1443" s="157" t="str">
        <f>VLOOKUP(A1443,Lists!A:D,4,FALSE)</f>
        <v>CMR</v>
      </c>
      <c r="D1443" s="157" t="s">
        <v>766</v>
      </c>
      <c r="E1443" s="157">
        <v>0</v>
      </c>
      <c r="F1443" s="157" t="s">
        <v>1851</v>
      </c>
      <c r="G1443" s="157" t="s">
        <v>735</v>
      </c>
      <c r="H1443" s="151">
        <f t="shared" si="46"/>
        <v>1</v>
      </c>
      <c r="I1443" s="161" t="s">
        <v>1869</v>
      </c>
      <c r="J1443" s="157"/>
      <c r="K1443" s="151" t="str">
        <f t="shared" si="47"/>
        <v>CMR001People facing extreme humanitarian needs (level 5)</v>
      </c>
      <c r="L1443" s="165">
        <v>43509</v>
      </c>
    </row>
    <row r="1444" spans="1:12" ht="15.6" thickTop="1" thickBot="1" x14ac:dyDescent="0.35">
      <c r="A1444" s="158" t="s">
        <v>55</v>
      </c>
      <c r="B1444" s="159" t="str">
        <f>VLOOKUP(A1444,Lists!A:B,2,FALSE)</f>
        <v>CMR001</v>
      </c>
      <c r="C1444" s="159" t="str">
        <f>VLOOKUP(A1444,Lists!A:D,4,FALSE)</f>
        <v>CMR</v>
      </c>
      <c r="D1444" s="159" t="s">
        <v>768</v>
      </c>
      <c r="E1444" s="159">
        <v>409</v>
      </c>
      <c r="F1444" s="159" t="s">
        <v>1848</v>
      </c>
      <c r="G1444" s="159" t="s">
        <v>734</v>
      </c>
      <c r="H1444" s="151">
        <f t="shared" ref="H1444:H1505" si="48">IF(G1444="Low",3,IF(G1444="Medium",2,IF(G1444="High",1,FALSE)))</f>
        <v>2</v>
      </c>
      <c r="I1444" s="162" t="s">
        <v>1862</v>
      </c>
      <c r="J1444" s="159" t="s">
        <v>1875</v>
      </c>
      <c r="K1444" s="151" t="str">
        <f t="shared" ref="K1444:K1505" si="49">B1444&amp;""&amp;D1444</f>
        <v>CMR001People killed in all crises</v>
      </c>
      <c r="L1444" s="163">
        <v>43509</v>
      </c>
    </row>
    <row r="1445" spans="1:12" ht="15.6" thickTop="1" thickBot="1" x14ac:dyDescent="0.35">
      <c r="A1445" s="156" t="s">
        <v>55</v>
      </c>
      <c r="B1445" s="157" t="str">
        <f>VLOOKUP(A1445,Lists!A:B,2,FALSE)</f>
        <v>CMR001</v>
      </c>
      <c r="C1445" s="157" t="str">
        <f>VLOOKUP(A1445,Lists!A:D,4,FALSE)</f>
        <v>CMR</v>
      </c>
      <c r="D1445" s="157" t="s">
        <v>680</v>
      </c>
      <c r="E1445" s="157">
        <v>5</v>
      </c>
      <c r="F1445" s="157"/>
      <c r="G1445" s="157"/>
      <c r="H1445" s="151" t="b">
        <f t="shared" si="48"/>
        <v>0</v>
      </c>
      <c r="I1445" s="161"/>
      <c r="J1445" s="157" t="s">
        <v>1876</v>
      </c>
      <c r="K1445" s="151" t="str">
        <f t="shared" si="49"/>
        <v>CMR001Crisis affected groups</v>
      </c>
      <c r="L1445" s="165">
        <v>43509</v>
      </c>
    </row>
    <row r="1446" spans="1:12" ht="15.6" thickTop="1" thickBot="1" x14ac:dyDescent="0.35">
      <c r="A1446" s="158" t="s">
        <v>55</v>
      </c>
      <c r="B1446" s="159" t="str">
        <f>VLOOKUP(A1446,Lists!A:B,2,FALSE)</f>
        <v>CMR001</v>
      </c>
      <c r="C1446" s="159" t="str">
        <f>VLOOKUP(A1446,Lists!A:D,4,FALSE)</f>
        <v>CMR</v>
      </c>
      <c r="D1446" s="159" t="s">
        <v>683</v>
      </c>
      <c r="E1446" s="159" t="s">
        <v>445</v>
      </c>
      <c r="F1446" s="159"/>
      <c r="G1446" s="159"/>
      <c r="H1446" s="151" t="b">
        <f t="shared" si="48"/>
        <v>0</v>
      </c>
      <c r="I1446" s="162"/>
      <c r="J1446" s="159"/>
      <c r="K1446" s="151" t="str">
        <f t="shared" si="49"/>
        <v>CMR001People facing limited access constraints</v>
      </c>
      <c r="L1446" s="163">
        <v>43509</v>
      </c>
    </row>
    <row r="1447" spans="1:12" ht="15.6" thickTop="1" thickBot="1" x14ac:dyDescent="0.35">
      <c r="A1447" s="156" t="s">
        <v>55</v>
      </c>
      <c r="B1447" s="157" t="str">
        <f>VLOOKUP(A1447,Lists!A:B,2,FALSE)</f>
        <v>CMR001</v>
      </c>
      <c r="C1447" s="157" t="str">
        <f>VLOOKUP(A1447,Lists!A:D,4,FALSE)</f>
        <v>CMR</v>
      </c>
      <c r="D1447" s="157" t="s">
        <v>684</v>
      </c>
      <c r="E1447" s="157">
        <v>377500</v>
      </c>
      <c r="F1447" s="157" t="s">
        <v>1852</v>
      </c>
      <c r="G1447" s="157" t="s">
        <v>734</v>
      </c>
      <c r="H1447" s="151">
        <f t="shared" si="48"/>
        <v>2</v>
      </c>
      <c r="I1447" s="161" t="s">
        <v>1877</v>
      </c>
      <c r="J1447" s="157" t="s">
        <v>1878</v>
      </c>
      <c r="K1447" s="151" t="str">
        <f t="shared" si="49"/>
        <v>CMR001People facing restricted access constraints</v>
      </c>
      <c r="L1447" s="165">
        <v>43509</v>
      </c>
    </row>
    <row r="1448" spans="1:12" ht="15.6" thickTop="1" thickBot="1" x14ac:dyDescent="0.35">
      <c r="A1448" s="158" t="s">
        <v>55</v>
      </c>
      <c r="B1448" s="159" t="str">
        <f>VLOOKUP(A1448,Lists!A:B,2,FALSE)</f>
        <v>CMR001</v>
      </c>
      <c r="C1448" s="159" t="str">
        <f>VLOOKUP(A1448,Lists!A:D,4,FALSE)</f>
        <v>CMR</v>
      </c>
      <c r="D1448" s="159" t="s">
        <v>637</v>
      </c>
      <c r="E1448" s="159">
        <v>0</v>
      </c>
      <c r="F1448" s="159" t="s">
        <v>941</v>
      </c>
      <c r="G1448" s="159"/>
      <c r="H1448" s="151" t="b">
        <f t="shared" si="48"/>
        <v>0</v>
      </c>
      <c r="I1448" s="162"/>
      <c r="J1448" s="159"/>
      <c r="K1448" s="151" t="str">
        <f t="shared" si="49"/>
        <v>CMR001Impediments to entry into country (bureaucratic and administrative)</v>
      </c>
      <c r="L1448" s="163">
        <v>43509</v>
      </c>
    </row>
    <row r="1449" spans="1:12" ht="15.6" thickTop="1" thickBot="1" x14ac:dyDescent="0.35">
      <c r="A1449" s="156" t="s">
        <v>55</v>
      </c>
      <c r="B1449" s="157" t="str">
        <f>VLOOKUP(A1449,Lists!A:B,2,FALSE)</f>
        <v>CMR001</v>
      </c>
      <c r="C1449" s="157" t="str">
        <f>VLOOKUP(A1449,Lists!A:D,4,FALSE)</f>
        <v>CMR</v>
      </c>
      <c r="D1449" s="157" t="s">
        <v>638</v>
      </c>
      <c r="E1449" s="157">
        <v>2</v>
      </c>
      <c r="F1449" s="157" t="s">
        <v>941</v>
      </c>
      <c r="G1449" s="157"/>
      <c r="H1449" s="151" t="b">
        <f t="shared" si="48"/>
        <v>0</v>
      </c>
      <c r="I1449" s="161"/>
      <c r="J1449" s="157"/>
      <c r="K1449" s="151" t="str">
        <f t="shared" si="49"/>
        <v>CMR001Restriction of movement (impediments to freedom of movement and/or administrative restrictions)</v>
      </c>
      <c r="L1449" s="165">
        <v>43509</v>
      </c>
    </row>
    <row r="1450" spans="1:12" ht="15.6" thickTop="1" thickBot="1" x14ac:dyDescent="0.35">
      <c r="A1450" s="158" t="s">
        <v>55</v>
      </c>
      <c r="B1450" s="159" t="str">
        <f>VLOOKUP(A1450,Lists!A:B,2,FALSE)</f>
        <v>CMR001</v>
      </c>
      <c r="C1450" s="159" t="str">
        <f>VLOOKUP(A1450,Lists!A:D,4,FALSE)</f>
        <v>CMR</v>
      </c>
      <c r="D1450" s="159" t="s">
        <v>639</v>
      </c>
      <c r="E1450" s="159">
        <v>1</v>
      </c>
      <c r="F1450" s="159" t="s">
        <v>941</v>
      </c>
      <c r="G1450" s="159"/>
      <c r="H1450" s="151" t="b">
        <f t="shared" si="48"/>
        <v>0</v>
      </c>
      <c r="I1450" s="162"/>
      <c r="J1450" s="159"/>
      <c r="K1450" s="151" t="str">
        <f t="shared" si="49"/>
        <v>CMR001Interference into implementation of humanitarian activities</v>
      </c>
      <c r="L1450" s="163">
        <v>43509</v>
      </c>
    </row>
    <row r="1451" spans="1:12" ht="15.6" thickTop="1" thickBot="1" x14ac:dyDescent="0.35">
      <c r="A1451" s="156" t="s">
        <v>55</v>
      </c>
      <c r="B1451" s="157" t="str">
        <f>VLOOKUP(A1451,Lists!A:B,2,FALSE)</f>
        <v>CMR001</v>
      </c>
      <c r="C1451" s="157" t="str">
        <f>VLOOKUP(A1451,Lists!A:D,4,FALSE)</f>
        <v>CMR</v>
      </c>
      <c r="D1451" s="157" t="s">
        <v>640</v>
      </c>
      <c r="E1451" s="157">
        <v>0</v>
      </c>
      <c r="F1451" s="157" t="s">
        <v>941</v>
      </c>
      <c r="G1451" s="157"/>
      <c r="H1451" s="151" t="b">
        <f t="shared" si="48"/>
        <v>0</v>
      </c>
      <c r="I1451" s="161"/>
      <c r="J1451" s="157"/>
      <c r="K1451" s="151" t="str">
        <f t="shared" si="49"/>
        <v>CMR001Violence against personnel, facilities and assets</v>
      </c>
      <c r="L1451" s="165">
        <v>43509</v>
      </c>
    </row>
    <row r="1452" spans="1:12" ht="15.6" thickTop="1" thickBot="1" x14ac:dyDescent="0.35">
      <c r="A1452" s="158" t="s">
        <v>55</v>
      </c>
      <c r="B1452" s="159" t="str">
        <f>VLOOKUP(A1452,Lists!A:B,2,FALSE)</f>
        <v>CMR001</v>
      </c>
      <c r="C1452" s="159" t="str">
        <f>VLOOKUP(A1452,Lists!A:D,4,FALSE)</f>
        <v>CMR</v>
      </c>
      <c r="D1452" s="159" t="s">
        <v>641</v>
      </c>
      <c r="E1452" s="159">
        <v>0</v>
      </c>
      <c r="F1452" s="159" t="s">
        <v>941</v>
      </c>
      <c r="G1452" s="159"/>
      <c r="H1452" s="151" t="b">
        <f t="shared" si="48"/>
        <v>0</v>
      </c>
      <c r="I1452" s="162"/>
      <c r="J1452" s="159"/>
      <c r="K1452" s="151" t="str">
        <f t="shared" si="49"/>
        <v>CMR001Denial of existence of humanitarian needs or entitlements to assistance</v>
      </c>
      <c r="L1452" s="163">
        <v>43509</v>
      </c>
    </row>
    <row r="1453" spans="1:12" ht="15.6" thickTop="1" thickBot="1" x14ac:dyDescent="0.35">
      <c r="A1453" s="156" t="s">
        <v>55</v>
      </c>
      <c r="B1453" s="157" t="str">
        <f>VLOOKUP(A1453,Lists!A:B,2,FALSE)</f>
        <v>CMR001</v>
      </c>
      <c r="C1453" s="157" t="str">
        <f>VLOOKUP(A1453,Lists!A:D,4,FALSE)</f>
        <v>CMR</v>
      </c>
      <c r="D1453" s="157" t="s">
        <v>642</v>
      </c>
      <c r="E1453" s="157">
        <v>2</v>
      </c>
      <c r="F1453" s="157" t="s">
        <v>941</v>
      </c>
      <c r="G1453" s="157"/>
      <c r="H1453" s="151" t="b">
        <f t="shared" si="48"/>
        <v>0</v>
      </c>
      <c r="I1453" s="161"/>
      <c r="J1453" s="157"/>
      <c r="K1453" s="151" t="str">
        <f t="shared" si="49"/>
        <v>CMR001Restriction and obstruction of access to services and assistance</v>
      </c>
      <c r="L1453" s="165">
        <v>43509</v>
      </c>
    </row>
    <row r="1454" spans="1:12" ht="15.6" thickTop="1" thickBot="1" x14ac:dyDescent="0.35">
      <c r="A1454" s="158" t="s">
        <v>55</v>
      </c>
      <c r="B1454" s="159" t="str">
        <f>VLOOKUP(A1454,Lists!A:B,2,FALSE)</f>
        <v>CMR001</v>
      </c>
      <c r="C1454" s="159" t="str">
        <f>VLOOKUP(A1454,Lists!A:D,4,FALSE)</f>
        <v>CMR</v>
      </c>
      <c r="D1454" s="159" t="s">
        <v>643</v>
      </c>
      <c r="E1454" s="159">
        <v>2</v>
      </c>
      <c r="F1454" s="159" t="s">
        <v>941</v>
      </c>
      <c r="G1454" s="159"/>
      <c r="H1454" s="151" t="b">
        <f t="shared" si="48"/>
        <v>0</v>
      </c>
      <c r="I1454" s="162"/>
      <c r="J1454" s="159"/>
      <c r="K1454" s="151" t="str">
        <f t="shared" si="49"/>
        <v>CMR001Ongoing insecurity/hostilities affecting humanitarian assistance</v>
      </c>
      <c r="L1454" s="163">
        <v>43509</v>
      </c>
    </row>
    <row r="1455" spans="1:12" ht="15.6" thickTop="1" thickBot="1" x14ac:dyDescent="0.35">
      <c r="A1455" s="156" t="s">
        <v>55</v>
      </c>
      <c r="B1455" s="157" t="str">
        <f>VLOOKUP(A1455,Lists!A:B,2,FALSE)</f>
        <v>CMR001</v>
      </c>
      <c r="C1455" s="157" t="str">
        <f>VLOOKUP(A1455,Lists!A:D,4,FALSE)</f>
        <v>CMR</v>
      </c>
      <c r="D1455" s="157" t="s">
        <v>644</v>
      </c>
      <c r="E1455" s="157">
        <v>2</v>
      </c>
      <c r="F1455" s="157" t="s">
        <v>941</v>
      </c>
      <c r="G1455" s="157"/>
      <c r="H1455" s="151" t="b">
        <f t="shared" si="48"/>
        <v>0</v>
      </c>
      <c r="I1455" s="161"/>
      <c r="J1455" s="157"/>
      <c r="K1455" s="151" t="str">
        <f t="shared" si="49"/>
        <v xml:space="preserve">CMR001Presence of mines and improvised explosive devices </v>
      </c>
      <c r="L1455" s="165">
        <v>43509</v>
      </c>
    </row>
    <row r="1456" spans="1:12" ht="15.6" thickTop="1" thickBot="1" x14ac:dyDescent="0.35">
      <c r="A1456" s="158" t="s">
        <v>55</v>
      </c>
      <c r="B1456" s="159" t="str">
        <f>VLOOKUP(A1456,Lists!A:B,2,FALSE)</f>
        <v>CMR001</v>
      </c>
      <c r="C1456" s="159" t="str">
        <f>VLOOKUP(A1456,Lists!A:D,4,FALSE)</f>
        <v>CMR</v>
      </c>
      <c r="D1456" s="159" t="s">
        <v>645</v>
      </c>
      <c r="E1456" s="159">
        <v>1</v>
      </c>
      <c r="F1456" s="159" t="s">
        <v>941</v>
      </c>
      <c r="G1456" s="159"/>
      <c r="H1456" s="151" t="b">
        <f t="shared" si="48"/>
        <v>0</v>
      </c>
      <c r="I1456" s="162"/>
      <c r="J1456" s="159"/>
      <c r="K1456" s="151" t="str">
        <f t="shared" si="49"/>
        <v>CMR001Physical constraints in the environment (obstacles related to terrain, climate, lack of infrastructure, etc.)</v>
      </c>
      <c r="L1456" s="163">
        <v>43509</v>
      </c>
    </row>
    <row r="1457" spans="1:12" ht="15.6" thickTop="1" thickBot="1" x14ac:dyDescent="0.35">
      <c r="A1457" s="156" t="s">
        <v>1287</v>
      </c>
      <c r="B1457" s="157" t="str">
        <f>VLOOKUP(A1457,Lists!A:B,2,FALSE)</f>
        <v>CMR002</v>
      </c>
      <c r="C1457" s="157" t="str">
        <f>VLOOKUP(A1457,Lists!A:D,4,FALSE)</f>
        <v>CMR</v>
      </c>
      <c r="D1457" s="157" t="s">
        <v>785</v>
      </c>
      <c r="E1457" s="157">
        <v>24643980</v>
      </c>
      <c r="F1457" s="157" t="s">
        <v>1844</v>
      </c>
      <c r="G1457" s="157" t="s">
        <v>735</v>
      </c>
      <c r="H1457" s="151">
        <f t="shared" si="48"/>
        <v>1</v>
      </c>
      <c r="I1457" s="161" t="s">
        <v>1853</v>
      </c>
      <c r="J1457" s="157" t="s">
        <v>1854</v>
      </c>
      <c r="K1457" s="151" t="str">
        <f t="shared" si="49"/>
        <v>CMR002Total population in country</v>
      </c>
      <c r="L1457" s="165">
        <v>43509</v>
      </c>
    </row>
    <row r="1458" spans="1:12" ht="15.6" thickTop="1" thickBot="1" x14ac:dyDescent="0.35">
      <c r="A1458" s="158" t="s">
        <v>1287</v>
      </c>
      <c r="B1458" s="159" t="str">
        <f>VLOOKUP(A1458,Lists!A:B,2,FALSE)</f>
        <v>CMR002</v>
      </c>
      <c r="C1458" s="159" t="str">
        <f>VLOOKUP(A1458,Lists!A:D,4,FALSE)</f>
        <v>CMR</v>
      </c>
      <c r="D1458" s="159" t="s">
        <v>455</v>
      </c>
      <c r="E1458" s="159">
        <v>100353</v>
      </c>
      <c r="F1458" s="159" t="s">
        <v>1845</v>
      </c>
      <c r="G1458" s="159" t="s">
        <v>735</v>
      </c>
      <c r="H1458" s="151">
        <f t="shared" si="48"/>
        <v>1</v>
      </c>
      <c r="I1458" s="162" t="s">
        <v>1855</v>
      </c>
      <c r="J1458" s="159" t="s">
        <v>1880</v>
      </c>
      <c r="K1458" s="151" t="str">
        <f t="shared" si="49"/>
        <v>CMR002Landmass affected by disaster</v>
      </c>
      <c r="L1458" s="163">
        <v>43509</v>
      </c>
    </row>
    <row r="1459" spans="1:12" ht="15.6" thickTop="1" thickBot="1" x14ac:dyDescent="0.35">
      <c r="A1459" s="156" t="s">
        <v>1287</v>
      </c>
      <c r="B1459" s="157" t="str">
        <f>VLOOKUP(A1459,Lists!A:B,2,FALSE)</f>
        <v>CMR002</v>
      </c>
      <c r="C1459" s="157" t="str">
        <f>VLOOKUP(A1459,Lists!A:D,4,FALSE)</f>
        <v>CMR</v>
      </c>
      <c r="D1459" s="157" t="s">
        <v>740</v>
      </c>
      <c r="E1459" s="157">
        <v>5144772</v>
      </c>
      <c r="F1459" s="157" t="s">
        <v>1846</v>
      </c>
      <c r="G1459" s="157" t="s">
        <v>735</v>
      </c>
      <c r="H1459" s="151">
        <f t="shared" si="48"/>
        <v>1</v>
      </c>
      <c r="I1459" s="161" t="s">
        <v>1857</v>
      </c>
      <c r="J1459" s="157" t="s">
        <v>1881</v>
      </c>
      <c r="K1459" s="151" t="str">
        <f t="shared" si="49"/>
        <v>CMR002People exposed</v>
      </c>
      <c r="L1459" s="165">
        <v>43509</v>
      </c>
    </row>
    <row r="1460" spans="1:12" ht="15.6" thickTop="1" thickBot="1" x14ac:dyDescent="0.35">
      <c r="A1460" s="158" t="s">
        <v>1287</v>
      </c>
      <c r="B1460" s="159" t="str">
        <f>VLOOKUP(A1460,Lists!A:B,2,FALSE)</f>
        <v>CMR002</v>
      </c>
      <c r="C1460" s="159" t="str">
        <f>VLOOKUP(A1460,Lists!A:D,4,FALSE)</f>
        <v>CMR</v>
      </c>
      <c r="D1460" s="159" t="s">
        <v>742</v>
      </c>
      <c r="E1460" s="159">
        <v>5144772</v>
      </c>
      <c r="F1460" s="159" t="s">
        <v>1846</v>
      </c>
      <c r="G1460" s="159" t="s">
        <v>735</v>
      </c>
      <c r="H1460" s="151">
        <f t="shared" si="48"/>
        <v>1</v>
      </c>
      <c r="I1460" s="162" t="s">
        <v>1857</v>
      </c>
      <c r="J1460" s="159" t="s">
        <v>1881</v>
      </c>
      <c r="K1460" s="151" t="str">
        <f t="shared" si="49"/>
        <v>CMR002People affected by the crisis</v>
      </c>
      <c r="L1460" s="163">
        <v>43509</v>
      </c>
    </row>
    <row r="1461" spans="1:12" ht="15.6" thickTop="1" thickBot="1" x14ac:dyDescent="0.35">
      <c r="A1461" s="156" t="s">
        <v>1287</v>
      </c>
      <c r="B1461" s="157" t="str">
        <f>VLOOKUP(A1461,Lists!A:B,2,FALSE)</f>
        <v>CMR002</v>
      </c>
      <c r="C1461" s="157" t="str">
        <f>VLOOKUP(A1461,Lists!A:D,4,FALSE)</f>
        <v>CMR</v>
      </c>
      <c r="D1461" s="157" t="s">
        <v>470</v>
      </c>
      <c r="E1461" s="157">
        <v>345021</v>
      </c>
      <c r="F1461" s="157" t="s">
        <v>962</v>
      </c>
      <c r="G1461" s="157" t="s">
        <v>735</v>
      </c>
      <c r="H1461" s="151">
        <f t="shared" si="48"/>
        <v>1</v>
      </c>
      <c r="I1461" s="161" t="s">
        <v>1860</v>
      </c>
      <c r="J1461" s="157" t="s">
        <v>1882</v>
      </c>
      <c r="K1461" s="151" t="str">
        <f t="shared" si="49"/>
        <v>CMR002Total # of crisis related displaced people</v>
      </c>
      <c r="L1461" s="165">
        <v>43509</v>
      </c>
    </row>
    <row r="1462" spans="1:12" ht="15.6" thickTop="1" thickBot="1" x14ac:dyDescent="0.35">
      <c r="A1462" s="158" t="s">
        <v>1287</v>
      </c>
      <c r="B1462" s="159" t="str">
        <f>VLOOKUP(A1462,Lists!A:B,2,FALSE)</f>
        <v>CMR002</v>
      </c>
      <c r="C1462" s="159" t="str">
        <f>VLOOKUP(A1462,Lists!A:D,4,FALSE)</f>
        <v>CMR</v>
      </c>
      <c r="D1462" s="159" t="s">
        <v>743</v>
      </c>
      <c r="E1462" s="159">
        <v>78</v>
      </c>
      <c r="F1462" s="159" t="s">
        <v>1848</v>
      </c>
      <c r="G1462" s="159" t="s">
        <v>734</v>
      </c>
      <c r="H1462" s="151">
        <f t="shared" si="48"/>
        <v>2</v>
      </c>
      <c r="I1462" s="162" t="s">
        <v>1862</v>
      </c>
      <c r="J1462" s="159" t="s">
        <v>1883</v>
      </c>
      <c r="K1462" s="151" t="str">
        <f t="shared" si="49"/>
        <v>CMR002Crisis related Injuries</v>
      </c>
      <c r="L1462" s="163">
        <v>43509</v>
      </c>
    </row>
    <row r="1463" spans="1:12" ht="15.6" thickTop="1" thickBot="1" x14ac:dyDescent="0.35">
      <c r="A1463" s="156" t="s">
        <v>1287</v>
      </c>
      <c r="B1463" s="157" t="str">
        <f>VLOOKUP(A1463,Lists!A:B,2,FALSE)</f>
        <v>CMR002</v>
      </c>
      <c r="C1463" s="157" t="str">
        <f>VLOOKUP(A1463,Lists!A:D,4,FALSE)</f>
        <v>CMR</v>
      </c>
      <c r="D1463" s="157" t="s">
        <v>661</v>
      </c>
      <c r="E1463" s="157">
        <v>915</v>
      </c>
      <c r="F1463" s="157" t="s">
        <v>1849</v>
      </c>
      <c r="G1463" s="157" t="s">
        <v>735</v>
      </c>
      <c r="H1463" s="151">
        <f t="shared" si="48"/>
        <v>1</v>
      </c>
      <c r="I1463" s="161" t="s">
        <v>1864</v>
      </c>
      <c r="J1463" s="157" t="s">
        <v>1884</v>
      </c>
      <c r="K1463" s="151" t="str">
        <f t="shared" si="49"/>
        <v>CMR002Total # of illness cases reported</v>
      </c>
      <c r="L1463" s="165">
        <v>43509</v>
      </c>
    </row>
    <row r="1464" spans="1:12" ht="15.6" thickTop="1" thickBot="1" x14ac:dyDescent="0.35">
      <c r="A1464" s="158" t="s">
        <v>1287</v>
      </c>
      <c r="B1464" s="159" t="str">
        <f>VLOOKUP(A1464,Lists!A:B,2,FALSE)</f>
        <v>CMR002</v>
      </c>
      <c r="C1464" s="159" t="str">
        <f>VLOOKUP(A1464,Lists!A:D,4,FALSE)</f>
        <v>CMR</v>
      </c>
      <c r="D1464" s="159" t="s">
        <v>663</v>
      </c>
      <c r="E1464" s="159">
        <v>125</v>
      </c>
      <c r="F1464" s="159" t="s">
        <v>1848</v>
      </c>
      <c r="G1464" s="159" t="s">
        <v>734</v>
      </c>
      <c r="H1464" s="151">
        <f t="shared" si="48"/>
        <v>2</v>
      </c>
      <c r="I1464" s="162" t="s">
        <v>1862</v>
      </c>
      <c r="J1464" s="159" t="s">
        <v>1883</v>
      </c>
      <c r="K1464" s="151" t="str">
        <f t="shared" si="49"/>
        <v>CMR002Crisis related fatalities</v>
      </c>
      <c r="L1464" s="163">
        <v>43509</v>
      </c>
    </row>
    <row r="1465" spans="1:12" ht="15.6" thickTop="1" thickBot="1" x14ac:dyDescent="0.35">
      <c r="A1465" s="156" t="s">
        <v>1287</v>
      </c>
      <c r="B1465" s="157" t="str">
        <f>VLOOKUP(A1465,Lists!A:B,2,FALSE)</f>
        <v>CMR002</v>
      </c>
      <c r="C1465" s="157" t="str">
        <f>VLOOKUP(A1465,Lists!A:D,4,FALSE)</f>
        <v>CMR</v>
      </c>
      <c r="D1465" s="157" t="s">
        <v>459</v>
      </c>
      <c r="E1465" s="157" t="s">
        <v>445</v>
      </c>
      <c r="F1465" s="157"/>
      <c r="G1465" s="157"/>
      <c r="H1465" s="151" t="b">
        <f t="shared" si="48"/>
        <v>0</v>
      </c>
      <c r="I1465" s="161"/>
      <c r="J1465" s="157"/>
      <c r="K1465" s="151" t="str">
        <f t="shared" si="49"/>
        <v>CMR002Building partially damaged</v>
      </c>
      <c r="L1465" s="165">
        <v>43509</v>
      </c>
    </row>
    <row r="1466" spans="1:12" ht="15.6" thickTop="1" thickBot="1" x14ac:dyDescent="0.35">
      <c r="A1466" s="158" t="s">
        <v>1287</v>
      </c>
      <c r="B1466" s="159" t="str">
        <f>VLOOKUP(A1466,Lists!A:B,2,FALSE)</f>
        <v>CMR002</v>
      </c>
      <c r="C1466" s="159" t="str">
        <f>VLOOKUP(A1466,Lists!A:D,4,FALSE)</f>
        <v>CMR</v>
      </c>
      <c r="D1466" s="159" t="s">
        <v>460</v>
      </c>
      <c r="E1466" s="159" t="s">
        <v>445</v>
      </c>
      <c r="F1466" s="159"/>
      <c r="G1466" s="159"/>
      <c r="H1466" s="151" t="b">
        <f t="shared" si="48"/>
        <v>0</v>
      </c>
      <c r="I1466" s="162"/>
      <c r="J1466" s="159"/>
      <c r="K1466" s="151" t="str">
        <f t="shared" si="49"/>
        <v>CMR002Building totally damaged</v>
      </c>
      <c r="L1466" s="163">
        <v>43509</v>
      </c>
    </row>
    <row r="1467" spans="1:12" ht="15.6" thickTop="1" thickBot="1" x14ac:dyDescent="0.35">
      <c r="A1467" s="156" t="s">
        <v>1287</v>
      </c>
      <c r="B1467" s="157" t="str">
        <f>VLOOKUP(A1467,Lists!A:B,2,FALSE)</f>
        <v>CMR002</v>
      </c>
      <c r="C1467" s="157" t="str">
        <f>VLOOKUP(A1467,Lists!A:D,4,FALSE)</f>
        <v>CMR</v>
      </c>
      <c r="D1467" s="157" t="s">
        <v>745</v>
      </c>
      <c r="E1467" s="157">
        <v>5.2</v>
      </c>
      <c r="F1467" s="157" t="s">
        <v>1879</v>
      </c>
      <c r="G1467" s="157" t="s">
        <v>735</v>
      </c>
      <c r="H1467" s="151">
        <f t="shared" si="48"/>
        <v>1</v>
      </c>
      <c r="I1467" s="161" t="s">
        <v>1885</v>
      </c>
      <c r="J1467" s="157" t="s">
        <v>1886</v>
      </c>
      <c r="K1467" s="151" t="str">
        <f t="shared" si="49"/>
        <v>CMR002Economic Losses</v>
      </c>
      <c r="L1467" s="165">
        <v>43509</v>
      </c>
    </row>
    <row r="1468" spans="1:12" ht="15.6" thickTop="1" thickBot="1" x14ac:dyDescent="0.35">
      <c r="A1468" s="158" t="s">
        <v>1287</v>
      </c>
      <c r="B1468" s="159" t="str">
        <f>VLOOKUP(A1468,Lists!A:B,2,FALSE)</f>
        <v>CMR002</v>
      </c>
      <c r="C1468" s="159" t="str">
        <f>VLOOKUP(A1468,Lists!A:D,4,FALSE)</f>
        <v>CMR</v>
      </c>
      <c r="D1468" s="159" t="s">
        <v>755</v>
      </c>
      <c r="E1468" s="159">
        <v>2422884</v>
      </c>
      <c r="F1468" s="159" t="s">
        <v>1851</v>
      </c>
      <c r="G1468" s="159" t="s">
        <v>735</v>
      </c>
      <c r="H1468" s="151">
        <f t="shared" si="48"/>
        <v>1</v>
      </c>
      <c r="I1468" s="162" t="s">
        <v>1869</v>
      </c>
      <c r="J1468" s="159" t="s">
        <v>1887</v>
      </c>
      <c r="K1468" s="151" t="str">
        <f t="shared" si="49"/>
        <v>CMR002People in Need</v>
      </c>
      <c r="L1468" s="163">
        <v>43509</v>
      </c>
    </row>
    <row r="1469" spans="1:12" ht="15.6" thickTop="1" thickBot="1" x14ac:dyDescent="0.35">
      <c r="A1469" s="156" t="s">
        <v>1287</v>
      </c>
      <c r="B1469" s="157" t="str">
        <f>VLOOKUP(A1469,Lists!A:B,2,FALSE)</f>
        <v>CMR002</v>
      </c>
      <c r="C1469" s="157" t="str">
        <f>VLOOKUP(A1469,Lists!A:D,4,FALSE)</f>
        <v>CMR</v>
      </c>
      <c r="D1469" s="157" t="s">
        <v>761</v>
      </c>
      <c r="E1469" s="157">
        <v>205801</v>
      </c>
      <c r="F1469" s="157" t="s">
        <v>1851</v>
      </c>
      <c r="G1469" s="157" t="s">
        <v>735</v>
      </c>
      <c r="H1469" s="151">
        <f t="shared" si="48"/>
        <v>1</v>
      </c>
      <c r="I1469" s="161" t="s">
        <v>1869</v>
      </c>
      <c r="J1469" s="157" t="s">
        <v>1888</v>
      </c>
      <c r="K1469" s="151" t="str">
        <f t="shared" si="49"/>
        <v>CMR002People facing minimal humanitarian needs (level 1)</v>
      </c>
      <c r="L1469" s="165">
        <v>43509</v>
      </c>
    </row>
    <row r="1470" spans="1:12" ht="15.6" thickTop="1" thickBot="1" x14ac:dyDescent="0.35">
      <c r="A1470" s="158" t="s">
        <v>1287</v>
      </c>
      <c r="B1470" s="159" t="str">
        <f>VLOOKUP(A1470,Lists!A:B,2,FALSE)</f>
        <v>CMR002</v>
      </c>
      <c r="C1470" s="159" t="str">
        <f>VLOOKUP(A1470,Lists!A:D,4,FALSE)</f>
        <v>CMR</v>
      </c>
      <c r="D1470" s="159" t="s">
        <v>760</v>
      </c>
      <c r="E1470" s="159">
        <v>242527</v>
      </c>
      <c r="F1470" s="159" t="s">
        <v>1851</v>
      </c>
      <c r="G1470" s="159" t="s">
        <v>735</v>
      </c>
      <c r="H1470" s="151">
        <f t="shared" si="48"/>
        <v>1</v>
      </c>
      <c r="I1470" s="162" t="s">
        <v>1869</v>
      </c>
      <c r="J1470" s="159" t="s">
        <v>1889</v>
      </c>
      <c r="K1470" s="151" t="str">
        <f t="shared" si="49"/>
        <v>CMR002People facing stressed humanitarian needs (level 2)</v>
      </c>
      <c r="L1470" s="163">
        <v>43509</v>
      </c>
    </row>
    <row r="1471" spans="1:12" ht="15.6" thickTop="1" thickBot="1" x14ac:dyDescent="0.35">
      <c r="A1471" s="156" t="s">
        <v>1287</v>
      </c>
      <c r="B1471" s="157" t="str">
        <f>VLOOKUP(A1471,Lists!A:B,2,FALSE)</f>
        <v>CMR002</v>
      </c>
      <c r="C1471" s="157" t="str">
        <f>VLOOKUP(A1471,Lists!A:D,4,FALSE)</f>
        <v>CMR</v>
      </c>
      <c r="D1471" s="157" t="s">
        <v>763</v>
      </c>
      <c r="E1471" s="157">
        <v>534517</v>
      </c>
      <c r="F1471" s="157" t="s">
        <v>1851</v>
      </c>
      <c r="G1471" s="157" t="s">
        <v>735</v>
      </c>
      <c r="H1471" s="151">
        <f t="shared" si="48"/>
        <v>1</v>
      </c>
      <c r="I1471" s="161" t="s">
        <v>1869</v>
      </c>
      <c r="J1471" s="157" t="s">
        <v>1890</v>
      </c>
      <c r="K1471" s="151" t="str">
        <f t="shared" si="49"/>
        <v>CMR002People  facing moderate humanitarian needs (level 3)</v>
      </c>
      <c r="L1471" s="165">
        <v>43509</v>
      </c>
    </row>
    <row r="1472" spans="1:12" ht="15.6" thickTop="1" thickBot="1" x14ac:dyDescent="0.35">
      <c r="A1472" s="158" t="s">
        <v>1287</v>
      </c>
      <c r="B1472" s="159" t="str">
        <f>VLOOKUP(A1472,Lists!A:B,2,FALSE)</f>
        <v>CMR002</v>
      </c>
      <c r="C1472" s="159" t="str">
        <f>VLOOKUP(A1472,Lists!A:D,4,FALSE)</f>
        <v>CMR</v>
      </c>
      <c r="D1472" s="159" t="s">
        <v>765</v>
      </c>
      <c r="E1472" s="159">
        <v>1440039</v>
      </c>
      <c r="F1472" s="159" t="s">
        <v>1851</v>
      </c>
      <c r="G1472" s="159" t="s">
        <v>735</v>
      </c>
      <c r="H1472" s="151">
        <f t="shared" si="48"/>
        <v>1</v>
      </c>
      <c r="I1472" s="162" t="s">
        <v>1869</v>
      </c>
      <c r="J1472" s="159" t="s">
        <v>1891</v>
      </c>
      <c r="K1472" s="151" t="str">
        <f t="shared" si="49"/>
        <v>CMR002People facing severe humanitarian needs (level 4)</v>
      </c>
      <c r="L1472" s="163">
        <v>43509</v>
      </c>
    </row>
    <row r="1473" spans="1:12" ht="15.6" thickTop="1" thickBot="1" x14ac:dyDescent="0.35">
      <c r="A1473" s="156" t="s">
        <v>1287</v>
      </c>
      <c r="B1473" s="157" t="str">
        <f>VLOOKUP(A1473,Lists!A:B,2,FALSE)</f>
        <v>CMR002</v>
      </c>
      <c r="C1473" s="157" t="str">
        <f>VLOOKUP(A1473,Lists!A:D,4,FALSE)</f>
        <v>CMR</v>
      </c>
      <c r="D1473" s="157" t="s">
        <v>766</v>
      </c>
      <c r="E1473" s="157">
        <v>0</v>
      </c>
      <c r="F1473" s="157" t="s">
        <v>1851</v>
      </c>
      <c r="G1473" s="157" t="s">
        <v>735</v>
      </c>
      <c r="H1473" s="151">
        <f t="shared" si="48"/>
        <v>1</v>
      </c>
      <c r="I1473" s="161" t="s">
        <v>1869</v>
      </c>
      <c r="J1473" s="157"/>
      <c r="K1473" s="151" t="str">
        <f t="shared" si="49"/>
        <v>CMR002People facing extreme humanitarian needs (level 5)</v>
      </c>
      <c r="L1473" s="165">
        <v>43509</v>
      </c>
    </row>
    <row r="1474" spans="1:12" ht="15.6" thickTop="1" thickBot="1" x14ac:dyDescent="0.35">
      <c r="A1474" s="158" t="s">
        <v>1287</v>
      </c>
      <c r="B1474" s="159" t="str">
        <f>VLOOKUP(A1474,Lists!A:B,2,FALSE)</f>
        <v>CMR002</v>
      </c>
      <c r="C1474" s="159" t="str">
        <f>VLOOKUP(A1474,Lists!A:D,4,FALSE)</f>
        <v>CMR</v>
      </c>
      <c r="D1474" s="159" t="s">
        <v>768</v>
      </c>
      <c r="E1474" s="159">
        <v>409</v>
      </c>
      <c r="F1474" s="159" t="s">
        <v>1848</v>
      </c>
      <c r="G1474" s="159" t="s">
        <v>734</v>
      </c>
      <c r="H1474" s="151">
        <f t="shared" si="48"/>
        <v>2</v>
      </c>
      <c r="I1474" s="162" t="s">
        <v>1862</v>
      </c>
      <c r="J1474" s="159" t="s">
        <v>1875</v>
      </c>
      <c r="K1474" s="151" t="str">
        <f t="shared" si="49"/>
        <v>CMR002People killed in all crises</v>
      </c>
      <c r="L1474" s="163">
        <v>43509</v>
      </c>
    </row>
    <row r="1475" spans="1:12" ht="15.6" thickTop="1" thickBot="1" x14ac:dyDescent="0.35">
      <c r="A1475" s="156" t="s">
        <v>1287</v>
      </c>
      <c r="B1475" s="157" t="str">
        <f>VLOOKUP(A1475,Lists!A:B,2,FALSE)</f>
        <v>CMR002</v>
      </c>
      <c r="C1475" s="157" t="str">
        <f>VLOOKUP(A1475,Lists!A:D,4,FALSE)</f>
        <v>CMR</v>
      </c>
      <c r="D1475" s="157" t="s">
        <v>680</v>
      </c>
      <c r="E1475" s="157">
        <v>4</v>
      </c>
      <c r="F1475" s="157"/>
      <c r="G1475" s="157"/>
      <c r="H1475" s="151" t="b">
        <f t="shared" si="48"/>
        <v>0</v>
      </c>
      <c r="I1475" s="161"/>
      <c r="J1475" s="157"/>
      <c r="K1475" s="151" t="str">
        <f t="shared" si="49"/>
        <v>CMR002Crisis affected groups</v>
      </c>
      <c r="L1475" s="165">
        <v>43509</v>
      </c>
    </row>
    <row r="1476" spans="1:12" ht="15.6" thickTop="1" thickBot="1" x14ac:dyDescent="0.35">
      <c r="A1476" s="158" t="s">
        <v>1287</v>
      </c>
      <c r="B1476" s="159" t="str">
        <f>VLOOKUP(A1476,Lists!A:B,2,FALSE)</f>
        <v>CMR002</v>
      </c>
      <c r="C1476" s="159" t="str">
        <f>VLOOKUP(A1476,Lists!A:D,4,FALSE)</f>
        <v>CMR</v>
      </c>
      <c r="D1476" s="159" t="s">
        <v>683</v>
      </c>
      <c r="E1476" s="159" t="s">
        <v>445</v>
      </c>
      <c r="F1476" s="159"/>
      <c r="G1476" s="159"/>
      <c r="H1476" s="151" t="b">
        <f t="shared" si="48"/>
        <v>0</v>
      </c>
      <c r="I1476" s="162"/>
      <c r="J1476" s="159"/>
      <c r="K1476" s="151" t="str">
        <f t="shared" si="49"/>
        <v>CMR002People facing limited access constraints</v>
      </c>
      <c r="L1476" s="163">
        <v>43509</v>
      </c>
    </row>
    <row r="1477" spans="1:12" ht="15.6" thickTop="1" thickBot="1" x14ac:dyDescent="0.35">
      <c r="A1477" s="156" t="s">
        <v>1287</v>
      </c>
      <c r="B1477" s="157" t="str">
        <f>VLOOKUP(A1477,Lists!A:B,2,FALSE)</f>
        <v>CMR002</v>
      </c>
      <c r="C1477" s="157" t="str">
        <f>VLOOKUP(A1477,Lists!A:D,4,FALSE)</f>
        <v>CMR</v>
      </c>
      <c r="D1477" s="157" t="s">
        <v>684</v>
      </c>
      <c r="E1477" s="157" t="s">
        <v>445</v>
      </c>
      <c r="F1477" s="157"/>
      <c r="G1477" s="157"/>
      <c r="H1477" s="151" t="b">
        <f t="shared" si="48"/>
        <v>0</v>
      </c>
      <c r="I1477" s="161"/>
      <c r="J1477" s="157"/>
      <c r="K1477" s="151" t="str">
        <f t="shared" si="49"/>
        <v>CMR002People facing restricted access constraints</v>
      </c>
      <c r="L1477" s="165">
        <v>43509</v>
      </c>
    </row>
    <row r="1478" spans="1:12" ht="15.6" thickTop="1" thickBot="1" x14ac:dyDescent="0.35">
      <c r="A1478" s="158" t="s">
        <v>1287</v>
      </c>
      <c r="B1478" s="159" t="str">
        <f>VLOOKUP(A1478,Lists!A:B,2,FALSE)</f>
        <v>CMR002</v>
      </c>
      <c r="C1478" s="159" t="str">
        <f>VLOOKUP(A1478,Lists!A:D,4,FALSE)</f>
        <v>CMR</v>
      </c>
      <c r="D1478" s="159" t="s">
        <v>637</v>
      </c>
      <c r="E1478" s="159">
        <v>0</v>
      </c>
      <c r="F1478" s="159" t="s">
        <v>941</v>
      </c>
      <c r="G1478" s="159"/>
      <c r="H1478" s="151" t="b">
        <f t="shared" si="48"/>
        <v>0</v>
      </c>
      <c r="I1478" s="162"/>
      <c r="J1478" s="159"/>
      <c r="K1478" s="151" t="str">
        <f t="shared" si="49"/>
        <v>CMR002Impediments to entry into country (bureaucratic and administrative)</v>
      </c>
      <c r="L1478" s="163">
        <v>43509</v>
      </c>
    </row>
    <row r="1479" spans="1:12" ht="15.6" thickTop="1" thickBot="1" x14ac:dyDescent="0.35">
      <c r="A1479" s="156" t="s">
        <v>1287</v>
      </c>
      <c r="B1479" s="157" t="str">
        <f>VLOOKUP(A1479,Lists!A:B,2,FALSE)</f>
        <v>CMR002</v>
      </c>
      <c r="C1479" s="157" t="str">
        <f>VLOOKUP(A1479,Lists!A:D,4,FALSE)</f>
        <v>CMR</v>
      </c>
      <c r="D1479" s="157" t="s">
        <v>638</v>
      </c>
      <c r="E1479" s="157">
        <v>2</v>
      </c>
      <c r="F1479" s="157" t="s">
        <v>941</v>
      </c>
      <c r="G1479" s="157"/>
      <c r="H1479" s="151" t="b">
        <f t="shared" si="48"/>
        <v>0</v>
      </c>
      <c r="I1479" s="161"/>
      <c r="J1479" s="157"/>
      <c r="K1479" s="151" t="str">
        <f t="shared" si="49"/>
        <v>CMR002Restriction of movement (impediments to freedom of movement and/or administrative restrictions)</v>
      </c>
      <c r="L1479" s="165">
        <v>43509</v>
      </c>
    </row>
    <row r="1480" spans="1:12" ht="15.6" thickTop="1" thickBot="1" x14ac:dyDescent="0.35">
      <c r="A1480" s="158" t="s">
        <v>1287</v>
      </c>
      <c r="B1480" s="159" t="str">
        <f>VLOOKUP(A1480,Lists!A:B,2,FALSE)</f>
        <v>CMR002</v>
      </c>
      <c r="C1480" s="159" t="str">
        <f>VLOOKUP(A1480,Lists!A:D,4,FALSE)</f>
        <v>CMR</v>
      </c>
      <c r="D1480" s="159" t="s">
        <v>639</v>
      </c>
      <c r="E1480" s="159">
        <v>1</v>
      </c>
      <c r="F1480" s="159" t="s">
        <v>941</v>
      </c>
      <c r="G1480" s="159"/>
      <c r="H1480" s="151" t="b">
        <f t="shared" si="48"/>
        <v>0</v>
      </c>
      <c r="I1480" s="162"/>
      <c r="J1480" s="159"/>
      <c r="K1480" s="151" t="str">
        <f t="shared" si="49"/>
        <v>CMR002Interference into implementation of humanitarian activities</v>
      </c>
      <c r="L1480" s="163">
        <v>43509</v>
      </c>
    </row>
    <row r="1481" spans="1:12" ht="15.6" thickTop="1" thickBot="1" x14ac:dyDescent="0.35">
      <c r="A1481" s="156" t="s">
        <v>1287</v>
      </c>
      <c r="B1481" s="157" t="str">
        <f>VLOOKUP(A1481,Lists!A:B,2,FALSE)</f>
        <v>CMR002</v>
      </c>
      <c r="C1481" s="157" t="str">
        <f>VLOOKUP(A1481,Lists!A:D,4,FALSE)</f>
        <v>CMR</v>
      </c>
      <c r="D1481" s="157" t="s">
        <v>640</v>
      </c>
      <c r="E1481" s="157">
        <v>0</v>
      </c>
      <c r="F1481" s="157" t="s">
        <v>941</v>
      </c>
      <c r="G1481" s="157"/>
      <c r="H1481" s="151" t="b">
        <f t="shared" si="48"/>
        <v>0</v>
      </c>
      <c r="I1481" s="161"/>
      <c r="J1481" s="157"/>
      <c r="K1481" s="151" t="str">
        <f t="shared" si="49"/>
        <v>CMR002Violence against personnel, facilities and assets</v>
      </c>
      <c r="L1481" s="165">
        <v>43509</v>
      </c>
    </row>
    <row r="1482" spans="1:12" ht="15.6" thickTop="1" thickBot="1" x14ac:dyDescent="0.35">
      <c r="A1482" s="158" t="s">
        <v>1287</v>
      </c>
      <c r="B1482" s="159" t="str">
        <f>VLOOKUP(A1482,Lists!A:B,2,FALSE)</f>
        <v>CMR002</v>
      </c>
      <c r="C1482" s="159" t="str">
        <f>VLOOKUP(A1482,Lists!A:D,4,FALSE)</f>
        <v>CMR</v>
      </c>
      <c r="D1482" s="159" t="s">
        <v>641</v>
      </c>
      <c r="E1482" s="159">
        <v>0</v>
      </c>
      <c r="F1482" s="159" t="s">
        <v>941</v>
      </c>
      <c r="G1482" s="159"/>
      <c r="H1482" s="151" t="b">
        <f t="shared" si="48"/>
        <v>0</v>
      </c>
      <c r="I1482" s="162"/>
      <c r="J1482" s="159"/>
      <c r="K1482" s="151" t="str">
        <f t="shared" si="49"/>
        <v>CMR002Denial of existence of humanitarian needs or entitlements to assistance</v>
      </c>
      <c r="L1482" s="163">
        <v>43509</v>
      </c>
    </row>
    <row r="1483" spans="1:12" ht="15.6" thickTop="1" thickBot="1" x14ac:dyDescent="0.35">
      <c r="A1483" s="156" t="s">
        <v>1287</v>
      </c>
      <c r="B1483" s="157" t="str">
        <f>VLOOKUP(A1483,Lists!A:B,2,FALSE)</f>
        <v>CMR002</v>
      </c>
      <c r="C1483" s="157" t="str">
        <f>VLOOKUP(A1483,Lists!A:D,4,FALSE)</f>
        <v>CMR</v>
      </c>
      <c r="D1483" s="157" t="s">
        <v>642</v>
      </c>
      <c r="E1483" s="157">
        <v>2</v>
      </c>
      <c r="F1483" s="157" t="s">
        <v>941</v>
      </c>
      <c r="G1483" s="157"/>
      <c r="H1483" s="151" t="b">
        <f t="shared" si="48"/>
        <v>0</v>
      </c>
      <c r="I1483" s="161"/>
      <c r="J1483" s="157"/>
      <c r="K1483" s="151" t="str">
        <f t="shared" si="49"/>
        <v>CMR002Restriction and obstruction of access to services and assistance</v>
      </c>
      <c r="L1483" s="165">
        <v>43509</v>
      </c>
    </row>
    <row r="1484" spans="1:12" ht="15.6" thickTop="1" thickBot="1" x14ac:dyDescent="0.35">
      <c r="A1484" s="158" t="s">
        <v>1287</v>
      </c>
      <c r="B1484" s="159" t="str">
        <f>VLOOKUP(A1484,Lists!A:B,2,FALSE)</f>
        <v>CMR002</v>
      </c>
      <c r="C1484" s="159" t="str">
        <f>VLOOKUP(A1484,Lists!A:D,4,FALSE)</f>
        <v>CMR</v>
      </c>
      <c r="D1484" s="159" t="s">
        <v>643</v>
      </c>
      <c r="E1484" s="159">
        <v>2</v>
      </c>
      <c r="F1484" s="159" t="s">
        <v>941</v>
      </c>
      <c r="G1484" s="159"/>
      <c r="H1484" s="151" t="b">
        <f t="shared" si="48"/>
        <v>0</v>
      </c>
      <c r="I1484" s="162"/>
      <c r="J1484" s="159"/>
      <c r="K1484" s="151" t="str">
        <f t="shared" si="49"/>
        <v>CMR002Ongoing insecurity/hostilities affecting humanitarian assistance</v>
      </c>
      <c r="L1484" s="163">
        <v>43509</v>
      </c>
    </row>
    <row r="1485" spans="1:12" ht="15.6" thickTop="1" thickBot="1" x14ac:dyDescent="0.35">
      <c r="A1485" s="156" t="s">
        <v>1287</v>
      </c>
      <c r="B1485" s="157" t="str">
        <f>VLOOKUP(A1485,Lists!A:B,2,FALSE)</f>
        <v>CMR002</v>
      </c>
      <c r="C1485" s="157" t="str">
        <f>VLOOKUP(A1485,Lists!A:D,4,FALSE)</f>
        <v>CMR</v>
      </c>
      <c r="D1485" s="157" t="s">
        <v>644</v>
      </c>
      <c r="E1485" s="157">
        <v>2</v>
      </c>
      <c r="F1485" s="157" t="s">
        <v>941</v>
      </c>
      <c r="G1485" s="157"/>
      <c r="H1485" s="151" t="b">
        <f t="shared" si="48"/>
        <v>0</v>
      </c>
      <c r="I1485" s="161"/>
      <c r="J1485" s="157"/>
      <c r="K1485" s="151" t="str">
        <f t="shared" si="49"/>
        <v xml:space="preserve">CMR002Presence of mines and improvised explosive devices </v>
      </c>
      <c r="L1485" s="165">
        <v>43509</v>
      </c>
    </row>
    <row r="1486" spans="1:12" ht="15.6" thickTop="1" thickBot="1" x14ac:dyDescent="0.35">
      <c r="A1486" s="158" t="s">
        <v>1287</v>
      </c>
      <c r="B1486" s="159" t="str">
        <f>VLOOKUP(A1486,Lists!A:B,2,FALSE)</f>
        <v>CMR002</v>
      </c>
      <c r="C1486" s="159" t="str">
        <f>VLOOKUP(A1486,Lists!A:D,4,FALSE)</f>
        <v>CMR</v>
      </c>
      <c r="D1486" s="159" t="s">
        <v>645</v>
      </c>
      <c r="E1486" s="159">
        <v>1</v>
      </c>
      <c r="F1486" s="159" t="s">
        <v>941</v>
      </c>
      <c r="G1486" s="159"/>
      <c r="H1486" s="151" t="b">
        <f t="shared" si="48"/>
        <v>0</v>
      </c>
      <c r="I1486" s="162"/>
      <c r="J1486" s="159"/>
      <c r="K1486" s="151" t="str">
        <f t="shared" si="49"/>
        <v>CMR002Physical constraints in the environment (obstacles related to terrain, climate, lack of infrastructure, etc.)</v>
      </c>
      <c r="L1486" s="163">
        <v>43509</v>
      </c>
    </row>
    <row r="1487" spans="1:12" ht="15.6" thickTop="1" thickBot="1" x14ac:dyDescent="0.35">
      <c r="A1487" s="156" t="s">
        <v>1288</v>
      </c>
      <c r="B1487" s="157" t="str">
        <f>VLOOKUP(A1487,Lists!A:B,2,FALSE)</f>
        <v>CMR003</v>
      </c>
      <c r="C1487" s="157" t="str">
        <f>VLOOKUP(A1487,Lists!A:D,4,FALSE)</f>
        <v>CMR</v>
      </c>
      <c r="D1487" s="157" t="s">
        <v>785</v>
      </c>
      <c r="E1487" s="157">
        <v>24643980</v>
      </c>
      <c r="F1487" s="157" t="s">
        <v>1844</v>
      </c>
      <c r="G1487" s="157" t="s">
        <v>735</v>
      </c>
      <c r="H1487" s="151">
        <f t="shared" si="48"/>
        <v>1</v>
      </c>
      <c r="I1487" s="161" t="s">
        <v>1853</v>
      </c>
      <c r="J1487" s="157" t="s">
        <v>1854</v>
      </c>
      <c r="K1487" s="151" t="str">
        <f t="shared" si="49"/>
        <v>CMR003Total population in country</v>
      </c>
      <c r="L1487" s="165">
        <v>43509</v>
      </c>
    </row>
    <row r="1488" spans="1:12" ht="15.6" thickTop="1" thickBot="1" x14ac:dyDescent="0.35">
      <c r="A1488" s="158" t="s">
        <v>1288</v>
      </c>
      <c r="B1488" s="159" t="str">
        <f>VLOOKUP(A1488,Lists!A:B,2,FALSE)</f>
        <v>CMR003</v>
      </c>
      <c r="C1488" s="159" t="str">
        <f>VLOOKUP(A1488,Lists!A:D,4,FALSE)</f>
        <v>CMR</v>
      </c>
      <c r="D1488" s="159" t="s">
        <v>455</v>
      </c>
      <c r="E1488" s="159">
        <v>76850</v>
      </c>
      <c r="F1488" s="159" t="s">
        <v>1845</v>
      </c>
      <c r="G1488" s="159" t="s">
        <v>735</v>
      </c>
      <c r="H1488" s="151">
        <f t="shared" si="48"/>
        <v>1</v>
      </c>
      <c r="I1488" s="162" t="s">
        <v>1855</v>
      </c>
      <c r="J1488" s="159" t="s">
        <v>1894</v>
      </c>
      <c r="K1488" s="151" t="str">
        <f t="shared" si="49"/>
        <v>CMR003Landmass affected by disaster</v>
      </c>
      <c r="L1488" s="163">
        <v>43509</v>
      </c>
    </row>
    <row r="1489" spans="1:12" ht="15.6" thickTop="1" thickBot="1" x14ac:dyDescent="0.35">
      <c r="A1489" s="156" t="s">
        <v>1288</v>
      </c>
      <c r="B1489" s="157" t="str">
        <f>VLOOKUP(A1489,Lists!A:B,2,FALSE)</f>
        <v>CMR003</v>
      </c>
      <c r="C1489" s="157" t="str">
        <f>VLOOKUP(A1489,Lists!A:D,4,FALSE)</f>
        <v>CMR</v>
      </c>
      <c r="D1489" s="157" t="s">
        <v>740</v>
      </c>
      <c r="E1489" s="157">
        <v>9692475</v>
      </c>
      <c r="F1489" s="157" t="s">
        <v>1846</v>
      </c>
      <c r="G1489" s="157" t="s">
        <v>735</v>
      </c>
      <c r="H1489" s="151">
        <f t="shared" si="48"/>
        <v>1</v>
      </c>
      <c r="I1489" s="161" t="s">
        <v>1857</v>
      </c>
      <c r="J1489" s="157" t="s">
        <v>1895</v>
      </c>
      <c r="K1489" s="151" t="str">
        <f t="shared" si="49"/>
        <v>CMR003People exposed</v>
      </c>
      <c r="L1489" s="165">
        <v>43509</v>
      </c>
    </row>
    <row r="1490" spans="1:12" ht="15.6" thickTop="1" thickBot="1" x14ac:dyDescent="0.35">
      <c r="A1490" s="158" t="s">
        <v>1288</v>
      </c>
      <c r="B1490" s="159" t="str">
        <f>VLOOKUP(A1490,Lists!A:B,2,FALSE)</f>
        <v>CMR003</v>
      </c>
      <c r="C1490" s="159" t="str">
        <f>VLOOKUP(A1490,Lists!A:D,4,FALSE)</f>
        <v>CMR</v>
      </c>
      <c r="D1490" s="159" t="s">
        <v>742</v>
      </c>
      <c r="E1490" s="159">
        <v>4000000</v>
      </c>
      <c r="F1490" s="159" t="s">
        <v>1892</v>
      </c>
      <c r="G1490" s="159" t="s">
        <v>735</v>
      </c>
      <c r="H1490" s="151">
        <f t="shared" si="48"/>
        <v>1</v>
      </c>
      <c r="I1490" s="162" t="s">
        <v>1896</v>
      </c>
      <c r="J1490" s="159" t="s">
        <v>1897</v>
      </c>
      <c r="K1490" s="151" t="str">
        <f t="shared" si="49"/>
        <v>CMR003People affected by the crisis</v>
      </c>
      <c r="L1490" s="163">
        <v>43509</v>
      </c>
    </row>
    <row r="1491" spans="1:12" ht="15.6" thickTop="1" thickBot="1" x14ac:dyDescent="0.35">
      <c r="A1491" s="156" t="s">
        <v>1288</v>
      </c>
      <c r="B1491" s="157" t="str">
        <f>VLOOKUP(A1491,Lists!A:B,2,FALSE)</f>
        <v>CMR003</v>
      </c>
      <c r="C1491" s="157" t="str">
        <f>VLOOKUP(A1491,Lists!A:D,4,FALSE)</f>
        <v>CMR</v>
      </c>
      <c r="D1491" s="157" t="s">
        <v>470</v>
      </c>
      <c r="E1491" s="157">
        <v>469500</v>
      </c>
      <c r="F1491" s="157" t="s">
        <v>1892</v>
      </c>
      <c r="G1491" s="157" t="s">
        <v>735</v>
      </c>
      <c r="H1491" s="151">
        <f t="shared" si="48"/>
        <v>1</v>
      </c>
      <c r="I1491" s="161" t="s">
        <v>1896</v>
      </c>
      <c r="J1491" s="157" t="s">
        <v>1898</v>
      </c>
      <c r="K1491" s="151" t="str">
        <f t="shared" si="49"/>
        <v>CMR003Total # of crisis related displaced people</v>
      </c>
      <c r="L1491" s="165">
        <v>43509</v>
      </c>
    </row>
    <row r="1492" spans="1:12" ht="15.6" thickTop="1" thickBot="1" x14ac:dyDescent="0.35">
      <c r="A1492" s="158" t="s">
        <v>1288</v>
      </c>
      <c r="B1492" s="159" t="str">
        <f>VLOOKUP(A1492,Lists!A:B,2,FALSE)</f>
        <v>CMR003</v>
      </c>
      <c r="C1492" s="159" t="str">
        <f>VLOOKUP(A1492,Lists!A:D,4,FALSE)</f>
        <v>CMR</v>
      </c>
      <c r="D1492" s="159" t="s">
        <v>743</v>
      </c>
      <c r="E1492" s="159">
        <v>69</v>
      </c>
      <c r="F1492" s="159" t="s">
        <v>1848</v>
      </c>
      <c r="G1492" s="159" t="s">
        <v>734</v>
      </c>
      <c r="H1492" s="151">
        <f t="shared" si="48"/>
        <v>2</v>
      </c>
      <c r="I1492" s="162" t="s">
        <v>1862</v>
      </c>
      <c r="J1492" s="159" t="s">
        <v>1899</v>
      </c>
      <c r="K1492" s="151" t="str">
        <f t="shared" si="49"/>
        <v>CMR003Crisis related Injuries</v>
      </c>
      <c r="L1492" s="163">
        <v>43509</v>
      </c>
    </row>
    <row r="1493" spans="1:12" ht="15.6" thickTop="1" thickBot="1" x14ac:dyDescent="0.35">
      <c r="A1493" s="156" t="s">
        <v>1288</v>
      </c>
      <c r="B1493" s="157" t="str">
        <f>VLOOKUP(A1493,Lists!A:B,2,FALSE)</f>
        <v>CMR003</v>
      </c>
      <c r="C1493" s="157" t="str">
        <f>VLOOKUP(A1493,Lists!A:D,4,FALSE)</f>
        <v>CMR</v>
      </c>
      <c r="D1493" s="157" t="s">
        <v>661</v>
      </c>
      <c r="E1493" s="157">
        <v>7</v>
      </c>
      <c r="F1493" s="157" t="s">
        <v>1849</v>
      </c>
      <c r="G1493" s="157" t="s">
        <v>735</v>
      </c>
      <c r="H1493" s="151">
        <f t="shared" si="48"/>
        <v>1</v>
      </c>
      <c r="I1493" s="161" t="s">
        <v>1864</v>
      </c>
      <c r="J1493" s="157" t="s">
        <v>1900</v>
      </c>
      <c r="K1493" s="151" t="str">
        <f t="shared" si="49"/>
        <v>CMR003Total # of illness cases reported</v>
      </c>
      <c r="L1493" s="165">
        <v>43509</v>
      </c>
    </row>
    <row r="1494" spans="1:12" ht="15.6" thickTop="1" thickBot="1" x14ac:dyDescent="0.35">
      <c r="A1494" s="158" t="s">
        <v>1288</v>
      </c>
      <c r="B1494" s="159" t="str">
        <f>VLOOKUP(A1494,Lists!A:B,2,FALSE)</f>
        <v>CMR003</v>
      </c>
      <c r="C1494" s="159" t="str">
        <f>VLOOKUP(A1494,Lists!A:D,4,FALSE)</f>
        <v>CMR</v>
      </c>
      <c r="D1494" s="159" t="s">
        <v>663</v>
      </c>
      <c r="E1494" s="159">
        <v>284</v>
      </c>
      <c r="F1494" s="159" t="s">
        <v>1848</v>
      </c>
      <c r="G1494" s="159" t="s">
        <v>734</v>
      </c>
      <c r="H1494" s="151">
        <f t="shared" si="48"/>
        <v>2</v>
      </c>
      <c r="I1494" s="162" t="s">
        <v>1862</v>
      </c>
      <c r="J1494" s="159" t="s">
        <v>1899</v>
      </c>
      <c r="K1494" s="151" t="str">
        <f t="shared" si="49"/>
        <v>CMR003Crisis related fatalities</v>
      </c>
      <c r="L1494" s="163">
        <v>43509</v>
      </c>
    </row>
    <row r="1495" spans="1:12" ht="15.6" thickTop="1" thickBot="1" x14ac:dyDescent="0.35">
      <c r="A1495" s="156" t="s">
        <v>1288</v>
      </c>
      <c r="B1495" s="157" t="str">
        <f>VLOOKUP(A1495,Lists!A:B,2,FALSE)</f>
        <v>CMR003</v>
      </c>
      <c r="C1495" s="157" t="str">
        <f>VLOOKUP(A1495,Lists!A:D,4,FALSE)</f>
        <v>CMR</v>
      </c>
      <c r="D1495" s="157" t="s">
        <v>459</v>
      </c>
      <c r="E1495" s="157" t="s">
        <v>445</v>
      </c>
      <c r="F1495" s="157"/>
      <c r="G1495" s="157"/>
      <c r="H1495" s="151" t="b">
        <f t="shared" si="48"/>
        <v>0</v>
      </c>
      <c r="I1495" s="161"/>
      <c r="J1495" s="157"/>
      <c r="K1495" s="151" t="str">
        <f t="shared" si="49"/>
        <v>CMR003Building partially damaged</v>
      </c>
      <c r="L1495" s="165">
        <v>43509</v>
      </c>
    </row>
    <row r="1496" spans="1:12" ht="15.6" thickTop="1" thickBot="1" x14ac:dyDescent="0.35">
      <c r="A1496" s="158" t="s">
        <v>1288</v>
      </c>
      <c r="B1496" s="159" t="str">
        <f>VLOOKUP(A1496,Lists!A:B,2,FALSE)</f>
        <v>CMR003</v>
      </c>
      <c r="C1496" s="159" t="str">
        <f>VLOOKUP(A1496,Lists!A:D,4,FALSE)</f>
        <v>CMR</v>
      </c>
      <c r="D1496" s="159" t="s">
        <v>460</v>
      </c>
      <c r="E1496" s="159" t="s">
        <v>445</v>
      </c>
      <c r="F1496" s="159"/>
      <c r="G1496" s="159"/>
      <c r="H1496" s="151" t="b">
        <f t="shared" si="48"/>
        <v>0</v>
      </c>
      <c r="I1496" s="162"/>
      <c r="J1496" s="159"/>
      <c r="K1496" s="151" t="str">
        <f t="shared" si="49"/>
        <v>CMR003Building totally damaged</v>
      </c>
      <c r="L1496" s="163">
        <v>43509</v>
      </c>
    </row>
    <row r="1497" spans="1:12" ht="15.6" thickTop="1" thickBot="1" x14ac:dyDescent="0.35">
      <c r="A1497" s="156" t="s">
        <v>1288</v>
      </c>
      <c r="B1497" s="157" t="str">
        <f>VLOOKUP(A1497,Lists!A:B,2,FALSE)</f>
        <v>CMR003</v>
      </c>
      <c r="C1497" s="157" t="str">
        <f>VLOOKUP(A1497,Lists!A:D,4,FALSE)</f>
        <v>CMR</v>
      </c>
      <c r="D1497" s="157" t="s">
        <v>745</v>
      </c>
      <c r="E1497" s="157">
        <v>466</v>
      </c>
      <c r="F1497" s="157" t="s">
        <v>1893</v>
      </c>
      <c r="G1497" s="157" t="s">
        <v>735</v>
      </c>
      <c r="H1497" s="151">
        <f t="shared" si="48"/>
        <v>1</v>
      </c>
      <c r="I1497" s="161" t="s">
        <v>1901</v>
      </c>
      <c r="J1497" s="157" t="s">
        <v>1902</v>
      </c>
      <c r="K1497" s="151" t="str">
        <f t="shared" si="49"/>
        <v>CMR003Economic Losses</v>
      </c>
      <c r="L1497" s="165">
        <v>43509</v>
      </c>
    </row>
    <row r="1498" spans="1:12" ht="15.6" thickTop="1" thickBot="1" x14ac:dyDescent="0.35">
      <c r="A1498" s="158" t="s">
        <v>1288</v>
      </c>
      <c r="B1498" s="159" t="str">
        <f>VLOOKUP(A1498,Lists!A:B,2,FALSE)</f>
        <v>CMR003</v>
      </c>
      <c r="C1498" s="159" t="str">
        <f>VLOOKUP(A1498,Lists!A:D,4,FALSE)</f>
        <v>CMR</v>
      </c>
      <c r="D1498" s="159" t="s">
        <v>755</v>
      </c>
      <c r="E1498" s="159">
        <v>1300000</v>
      </c>
      <c r="F1498" s="159" t="s">
        <v>1892</v>
      </c>
      <c r="G1498" s="159" t="s">
        <v>735</v>
      </c>
      <c r="H1498" s="151">
        <f t="shared" si="48"/>
        <v>1</v>
      </c>
      <c r="I1498" s="162" t="s">
        <v>1896</v>
      </c>
      <c r="J1498" s="159"/>
      <c r="K1498" s="151" t="str">
        <f t="shared" si="49"/>
        <v>CMR003People in Need</v>
      </c>
      <c r="L1498" s="163">
        <v>43509</v>
      </c>
    </row>
    <row r="1499" spans="1:12" ht="15.6" thickTop="1" thickBot="1" x14ac:dyDescent="0.35">
      <c r="A1499" s="156" t="s">
        <v>1288</v>
      </c>
      <c r="B1499" s="157" t="str">
        <f>VLOOKUP(A1499,Lists!A:B,2,FALSE)</f>
        <v>CMR003</v>
      </c>
      <c r="C1499" s="157" t="str">
        <f>VLOOKUP(A1499,Lists!A:D,4,FALSE)</f>
        <v>CMR</v>
      </c>
      <c r="D1499" s="157" t="s">
        <v>761</v>
      </c>
      <c r="E1499" s="157">
        <v>0</v>
      </c>
      <c r="F1499" s="157"/>
      <c r="G1499" s="157"/>
      <c r="H1499" s="151" t="b">
        <f t="shared" si="48"/>
        <v>0</v>
      </c>
      <c r="I1499" s="161"/>
      <c r="J1499" s="157"/>
      <c r="K1499" s="151" t="str">
        <f t="shared" si="49"/>
        <v>CMR003People facing minimal humanitarian needs (level 1)</v>
      </c>
      <c r="L1499" s="165">
        <v>43509</v>
      </c>
    </row>
    <row r="1500" spans="1:12" ht="15.6" thickTop="1" thickBot="1" x14ac:dyDescent="0.35">
      <c r="A1500" s="158" t="s">
        <v>1288</v>
      </c>
      <c r="B1500" s="159" t="str">
        <f>VLOOKUP(A1500,Lists!A:B,2,FALSE)</f>
        <v>CMR003</v>
      </c>
      <c r="C1500" s="159" t="str">
        <f>VLOOKUP(A1500,Lists!A:D,4,FALSE)</f>
        <v>CMR</v>
      </c>
      <c r="D1500" s="159" t="s">
        <v>760</v>
      </c>
      <c r="E1500" s="159">
        <v>0</v>
      </c>
      <c r="F1500" s="159"/>
      <c r="G1500" s="159"/>
      <c r="H1500" s="151" t="b">
        <f t="shared" si="48"/>
        <v>0</v>
      </c>
      <c r="I1500" s="162"/>
      <c r="J1500" s="159"/>
      <c r="K1500" s="151" t="str">
        <f t="shared" si="49"/>
        <v>CMR003People facing stressed humanitarian needs (level 2)</v>
      </c>
      <c r="L1500" s="163">
        <v>43509</v>
      </c>
    </row>
    <row r="1501" spans="1:12" ht="15.6" thickTop="1" thickBot="1" x14ac:dyDescent="0.35">
      <c r="A1501" s="156" t="s">
        <v>1288</v>
      </c>
      <c r="B1501" s="157" t="str">
        <f>VLOOKUP(A1501,Lists!A:B,2,FALSE)</f>
        <v>CMR003</v>
      </c>
      <c r="C1501" s="157" t="str">
        <f>VLOOKUP(A1501,Lists!A:D,4,FALSE)</f>
        <v>CMR</v>
      </c>
      <c r="D1501" s="157" t="s">
        <v>763</v>
      </c>
      <c r="E1501" s="157">
        <v>922500</v>
      </c>
      <c r="F1501" s="157" t="s">
        <v>1892</v>
      </c>
      <c r="G1501" s="157" t="s">
        <v>735</v>
      </c>
      <c r="H1501" s="151">
        <f t="shared" si="48"/>
        <v>1</v>
      </c>
      <c r="I1501" s="161" t="s">
        <v>1896</v>
      </c>
      <c r="J1501" s="157" t="s">
        <v>1903</v>
      </c>
      <c r="K1501" s="151" t="str">
        <f t="shared" si="49"/>
        <v>CMR003People  facing moderate humanitarian needs (level 3)</v>
      </c>
      <c r="L1501" s="165">
        <v>43509</v>
      </c>
    </row>
    <row r="1502" spans="1:12" ht="15.6" thickTop="1" thickBot="1" x14ac:dyDescent="0.35">
      <c r="A1502" s="158" t="s">
        <v>1288</v>
      </c>
      <c r="B1502" s="159" t="str">
        <f>VLOOKUP(A1502,Lists!A:B,2,FALSE)</f>
        <v>CMR003</v>
      </c>
      <c r="C1502" s="159" t="str">
        <f>VLOOKUP(A1502,Lists!A:D,4,FALSE)</f>
        <v>CMR</v>
      </c>
      <c r="D1502" s="159" t="s">
        <v>765</v>
      </c>
      <c r="E1502" s="159">
        <v>377500</v>
      </c>
      <c r="F1502" s="159" t="s">
        <v>1852</v>
      </c>
      <c r="G1502" s="159" t="s">
        <v>735</v>
      </c>
      <c r="H1502" s="151">
        <f t="shared" si="48"/>
        <v>1</v>
      </c>
      <c r="I1502" s="162" t="s">
        <v>1904</v>
      </c>
      <c r="J1502" s="159" t="s">
        <v>1905</v>
      </c>
      <c r="K1502" s="151" t="str">
        <f t="shared" si="49"/>
        <v>CMR003People facing severe humanitarian needs (level 4)</v>
      </c>
      <c r="L1502" s="163">
        <v>43509</v>
      </c>
    </row>
    <row r="1503" spans="1:12" ht="15.6" thickTop="1" thickBot="1" x14ac:dyDescent="0.35">
      <c r="A1503" s="156" t="s">
        <v>1288</v>
      </c>
      <c r="B1503" s="157" t="str">
        <f>VLOOKUP(A1503,Lists!A:B,2,FALSE)</f>
        <v>CMR003</v>
      </c>
      <c r="C1503" s="157" t="str">
        <f>VLOOKUP(A1503,Lists!A:D,4,FALSE)</f>
        <v>CMR</v>
      </c>
      <c r="D1503" s="157" t="s">
        <v>766</v>
      </c>
      <c r="E1503" s="157">
        <v>0</v>
      </c>
      <c r="F1503" s="157"/>
      <c r="G1503" s="157"/>
      <c r="H1503" s="151" t="b">
        <f t="shared" si="48"/>
        <v>0</v>
      </c>
      <c r="I1503" s="161"/>
      <c r="J1503" s="157"/>
      <c r="K1503" s="151" t="str">
        <f t="shared" si="49"/>
        <v>CMR003People facing extreme humanitarian needs (level 5)</v>
      </c>
      <c r="L1503" s="165">
        <v>43509</v>
      </c>
    </row>
    <row r="1504" spans="1:12" ht="15.6" thickTop="1" thickBot="1" x14ac:dyDescent="0.35">
      <c r="A1504" s="158" t="s">
        <v>1288</v>
      </c>
      <c r="B1504" s="159" t="str">
        <f>VLOOKUP(A1504,Lists!A:B,2,FALSE)</f>
        <v>CMR003</v>
      </c>
      <c r="C1504" s="159" t="str">
        <f>VLOOKUP(A1504,Lists!A:D,4,FALSE)</f>
        <v>CMR</v>
      </c>
      <c r="D1504" s="159" t="s">
        <v>768</v>
      </c>
      <c r="E1504" s="159">
        <v>409</v>
      </c>
      <c r="F1504" s="159" t="s">
        <v>1848</v>
      </c>
      <c r="G1504" s="159" t="s">
        <v>734</v>
      </c>
      <c r="H1504" s="151">
        <f t="shared" si="48"/>
        <v>2</v>
      </c>
      <c r="I1504" s="162" t="s">
        <v>1862</v>
      </c>
      <c r="J1504" s="159" t="s">
        <v>1875</v>
      </c>
      <c r="K1504" s="151" t="str">
        <f t="shared" si="49"/>
        <v>CMR003People killed in all crises</v>
      </c>
      <c r="L1504" s="163">
        <v>43509</v>
      </c>
    </row>
    <row r="1505" spans="1:12" ht="15.6" thickTop="1" thickBot="1" x14ac:dyDescent="0.35">
      <c r="A1505" s="156" t="s">
        <v>1288</v>
      </c>
      <c r="B1505" s="157" t="str">
        <f>VLOOKUP(A1505,Lists!A:B,2,FALSE)</f>
        <v>CMR003</v>
      </c>
      <c r="C1505" s="157" t="str">
        <f>VLOOKUP(A1505,Lists!A:D,4,FALSE)</f>
        <v>CMR</v>
      </c>
      <c r="D1505" s="157" t="s">
        <v>680</v>
      </c>
      <c r="E1505" s="157">
        <v>3</v>
      </c>
      <c r="F1505" s="157"/>
      <c r="G1505" s="157"/>
      <c r="H1505" s="151" t="b">
        <f t="shared" si="48"/>
        <v>0</v>
      </c>
      <c r="I1505" s="161"/>
      <c r="J1505" s="157"/>
      <c r="K1505" s="151" t="str">
        <f t="shared" si="49"/>
        <v>CMR003Crisis affected groups</v>
      </c>
      <c r="L1505" s="165">
        <v>43509</v>
      </c>
    </row>
    <row r="1506" spans="1:12" ht="15.6" thickTop="1" thickBot="1" x14ac:dyDescent="0.35">
      <c r="A1506" s="158" t="s">
        <v>1288</v>
      </c>
      <c r="B1506" s="159" t="str">
        <f>VLOOKUP(A1506,Lists!A:B,2,FALSE)</f>
        <v>CMR003</v>
      </c>
      <c r="C1506" s="159" t="str">
        <f>VLOOKUP(A1506,Lists!A:D,4,FALSE)</f>
        <v>CMR</v>
      </c>
      <c r="D1506" s="159" t="s">
        <v>683</v>
      </c>
      <c r="E1506" s="159" t="s">
        <v>445</v>
      </c>
      <c r="F1506" s="159"/>
      <c r="G1506" s="159"/>
      <c r="H1506" s="151" t="b">
        <f t="shared" ref="H1506:H1567" si="50">IF(G1506="Low",3,IF(G1506="Medium",2,IF(G1506="High",1,FALSE)))</f>
        <v>0</v>
      </c>
      <c r="I1506" s="162"/>
      <c r="J1506" s="159"/>
      <c r="K1506" s="151" t="str">
        <f t="shared" ref="K1506:K1567" si="51">B1506&amp;""&amp;D1506</f>
        <v>CMR003People facing limited access constraints</v>
      </c>
      <c r="L1506" s="163">
        <v>43509</v>
      </c>
    </row>
    <row r="1507" spans="1:12" ht="15.6" thickTop="1" thickBot="1" x14ac:dyDescent="0.35">
      <c r="A1507" s="156" t="s">
        <v>1288</v>
      </c>
      <c r="B1507" s="157" t="str">
        <f>VLOOKUP(A1507,Lists!A:B,2,FALSE)</f>
        <v>CMR003</v>
      </c>
      <c r="C1507" s="157" t="str">
        <f>VLOOKUP(A1507,Lists!A:D,4,FALSE)</f>
        <v>CMR</v>
      </c>
      <c r="D1507" s="157" t="s">
        <v>684</v>
      </c>
      <c r="E1507" s="157">
        <v>377500</v>
      </c>
      <c r="F1507" s="157" t="s">
        <v>1852</v>
      </c>
      <c r="G1507" s="157" t="s">
        <v>734</v>
      </c>
      <c r="H1507" s="151">
        <f t="shared" si="50"/>
        <v>2</v>
      </c>
      <c r="I1507" s="161" t="s">
        <v>1877</v>
      </c>
      <c r="J1507" s="157" t="s">
        <v>1878</v>
      </c>
      <c r="K1507" s="151" t="str">
        <f t="shared" si="51"/>
        <v>CMR003People facing restricted access constraints</v>
      </c>
      <c r="L1507" s="165">
        <v>43509</v>
      </c>
    </row>
    <row r="1508" spans="1:12" ht="15.6" thickTop="1" thickBot="1" x14ac:dyDescent="0.35">
      <c r="A1508" s="158" t="s">
        <v>1288</v>
      </c>
      <c r="B1508" s="159" t="str">
        <f>VLOOKUP(A1508,Lists!A:B,2,FALSE)</f>
        <v>CMR003</v>
      </c>
      <c r="C1508" s="159" t="str">
        <f>VLOOKUP(A1508,Lists!A:D,4,FALSE)</f>
        <v>CMR</v>
      </c>
      <c r="D1508" s="159" t="s">
        <v>637</v>
      </c>
      <c r="E1508" s="159">
        <v>0</v>
      </c>
      <c r="F1508" s="159" t="s">
        <v>941</v>
      </c>
      <c r="G1508" s="159"/>
      <c r="H1508" s="151" t="b">
        <f t="shared" si="50"/>
        <v>0</v>
      </c>
      <c r="I1508" s="162"/>
      <c r="J1508" s="159"/>
      <c r="K1508" s="151" t="str">
        <f t="shared" si="51"/>
        <v>CMR003Impediments to entry into country (bureaucratic and administrative)</v>
      </c>
      <c r="L1508" s="163">
        <v>43509</v>
      </c>
    </row>
    <row r="1509" spans="1:12" ht="15.6" thickTop="1" thickBot="1" x14ac:dyDescent="0.35">
      <c r="A1509" s="156" t="s">
        <v>1288</v>
      </c>
      <c r="B1509" s="157" t="str">
        <f>VLOOKUP(A1509,Lists!A:B,2,FALSE)</f>
        <v>CMR003</v>
      </c>
      <c r="C1509" s="157" t="str">
        <f>VLOOKUP(A1509,Lists!A:D,4,FALSE)</f>
        <v>CMR</v>
      </c>
      <c r="D1509" s="157" t="s">
        <v>638</v>
      </c>
      <c r="E1509" s="157">
        <v>2</v>
      </c>
      <c r="F1509" s="157" t="s">
        <v>941</v>
      </c>
      <c r="G1509" s="157"/>
      <c r="H1509" s="151" t="b">
        <f t="shared" si="50"/>
        <v>0</v>
      </c>
      <c r="I1509" s="161"/>
      <c r="J1509" s="157"/>
      <c r="K1509" s="151" t="str">
        <f t="shared" si="51"/>
        <v>CMR003Restriction of movement (impediments to freedom of movement and/or administrative restrictions)</v>
      </c>
      <c r="L1509" s="165">
        <v>43509</v>
      </c>
    </row>
    <row r="1510" spans="1:12" ht="15.6" thickTop="1" thickBot="1" x14ac:dyDescent="0.35">
      <c r="A1510" s="158" t="s">
        <v>1288</v>
      </c>
      <c r="B1510" s="159" t="str">
        <f>VLOOKUP(A1510,Lists!A:B,2,FALSE)</f>
        <v>CMR003</v>
      </c>
      <c r="C1510" s="159" t="str">
        <f>VLOOKUP(A1510,Lists!A:D,4,FALSE)</f>
        <v>CMR</v>
      </c>
      <c r="D1510" s="159" t="s">
        <v>639</v>
      </c>
      <c r="E1510" s="159">
        <v>1</v>
      </c>
      <c r="F1510" s="159" t="s">
        <v>941</v>
      </c>
      <c r="G1510" s="159"/>
      <c r="H1510" s="151" t="b">
        <f t="shared" si="50"/>
        <v>0</v>
      </c>
      <c r="I1510" s="162"/>
      <c r="J1510" s="159"/>
      <c r="K1510" s="151" t="str">
        <f t="shared" si="51"/>
        <v>CMR003Interference into implementation of humanitarian activities</v>
      </c>
      <c r="L1510" s="163">
        <v>43509</v>
      </c>
    </row>
    <row r="1511" spans="1:12" ht="15.6" thickTop="1" thickBot="1" x14ac:dyDescent="0.35">
      <c r="A1511" s="156" t="s">
        <v>1288</v>
      </c>
      <c r="B1511" s="157" t="str">
        <f>VLOOKUP(A1511,Lists!A:B,2,FALSE)</f>
        <v>CMR003</v>
      </c>
      <c r="C1511" s="157" t="str">
        <f>VLOOKUP(A1511,Lists!A:D,4,FALSE)</f>
        <v>CMR</v>
      </c>
      <c r="D1511" s="157" t="s">
        <v>640</v>
      </c>
      <c r="E1511" s="157">
        <v>0</v>
      </c>
      <c r="F1511" s="157" t="s">
        <v>941</v>
      </c>
      <c r="G1511" s="157"/>
      <c r="H1511" s="151" t="b">
        <f t="shared" si="50"/>
        <v>0</v>
      </c>
      <c r="I1511" s="161"/>
      <c r="J1511" s="157"/>
      <c r="K1511" s="151" t="str">
        <f t="shared" si="51"/>
        <v>CMR003Violence against personnel, facilities and assets</v>
      </c>
      <c r="L1511" s="165">
        <v>43509</v>
      </c>
    </row>
    <row r="1512" spans="1:12" ht="15.6" thickTop="1" thickBot="1" x14ac:dyDescent="0.35">
      <c r="A1512" s="158" t="s">
        <v>1288</v>
      </c>
      <c r="B1512" s="159" t="str">
        <f>VLOOKUP(A1512,Lists!A:B,2,FALSE)</f>
        <v>CMR003</v>
      </c>
      <c r="C1512" s="159" t="str">
        <f>VLOOKUP(A1512,Lists!A:D,4,FALSE)</f>
        <v>CMR</v>
      </c>
      <c r="D1512" s="159" t="s">
        <v>641</v>
      </c>
      <c r="E1512" s="159">
        <v>0</v>
      </c>
      <c r="F1512" s="159" t="s">
        <v>941</v>
      </c>
      <c r="G1512" s="159"/>
      <c r="H1512" s="151" t="b">
        <f t="shared" si="50"/>
        <v>0</v>
      </c>
      <c r="I1512" s="162"/>
      <c r="J1512" s="159"/>
      <c r="K1512" s="151" t="str">
        <f t="shared" si="51"/>
        <v>CMR003Denial of existence of humanitarian needs or entitlements to assistance</v>
      </c>
      <c r="L1512" s="163">
        <v>43509</v>
      </c>
    </row>
    <row r="1513" spans="1:12" ht="15.6" thickTop="1" thickBot="1" x14ac:dyDescent="0.35">
      <c r="A1513" s="156" t="s">
        <v>1288</v>
      </c>
      <c r="B1513" s="157" t="str">
        <f>VLOOKUP(A1513,Lists!A:B,2,FALSE)</f>
        <v>CMR003</v>
      </c>
      <c r="C1513" s="157" t="str">
        <f>VLOOKUP(A1513,Lists!A:D,4,FALSE)</f>
        <v>CMR</v>
      </c>
      <c r="D1513" s="157" t="s">
        <v>642</v>
      </c>
      <c r="E1513" s="157">
        <v>2</v>
      </c>
      <c r="F1513" s="157" t="s">
        <v>941</v>
      </c>
      <c r="G1513" s="157"/>
      <c r="H1513" s="151" t="b">
        <f t="shared" si="50"/>
        <v>0</v>
      </c>
      <c r="I1513" s="161"/>
      <c r="J1513" s="157"/>
      <c r="K1513" s="151" t="str">
        <f t="shared" si="51"/>
        <v>CMR003Restriction and obstruction of access to services and assistance</v>
      </c>
      <c r="L1513" s="165">
        <v>43509</v>
      </c>
    </row>
    <row r="1514" spans="1:12" ht="15.6" thickTop="1" thickBot="1" x14ac:dyDescent="0.35">
      <c r="A1514" s="158" t="s">
        <v>1288</v>
      </c>
      <c r="B1514" s="159" t="str">
        <f>VLOOKUP(A1514,Lists!A:B,2,FALSE)</f>
        <v>CMR003</v>
      </c>
      <c r="C1514" s="159" t="str">
        <f>VLOOKUP(A1514,Lists!A:D,4,FALSE)</f>
        <v>CMR</v>
      </c>
      <c r="D1514" s="159" t="s">
        <v>643</v>
      </c>
      <c r="E1514" s="159">
        <v>2</v>
      </c>
      <c r="F1514" s="159" t="s">
        <v>941</v>
      </c>
      <c r="G1514" s="159"/>
      <c r="H1514" s="151" t="b">
        <f t="shared" si="50"/>
        <v>0</v>
      </c>
      <c r="I1514" s="162"/>
      <c r="J1514" s="159"/>
      <c r="K1514" s="151" t="str">
        <f t="shared" si="51"/>
        <v>CMR003Ongoing insecurity/hostilities affecting humanitarian assistance</v>
      </c>
      <c r="L1514" s="163">
        <v>43509</v>
      </c>
    </row>
    <row r="1515" spans="1:12" ht="15.6" thickTop="1" thickBot="1" x14ac:dyDescent="0.35">
      <c r="A1515" s="156" t="s">
        <v>1288</v>
      </c>
      <c r="B1515" s="157" t="str">
        <f>VLOOKUP(A1515,Lists!A:B,2,FALSE)</f>
        <v>CMR003</v>
      </c>
      <c r="C1515" s="157" t="str">
        <f>VLOOKUP(A1515,Lists!A:D,4,FALSE)</f>
        <v>CMR</v>
      </c>
      <c r="D1515" s="157" t="s">
        <v>644</v>
      </c>
      <c r="E1515" s="157">
        <v>2</v>
      </c>
      <c r="F1515" s="157" t="s">
        <v>941</v>
      </c>
      <c r="G1515" s="157"/>
      <c r="H1515" s="151" t="b">
        <f t="shared" si="50"/>
        <v>0</v>
      </c>
      <c r="I1515" s="161"/>
      <c r="J1515" s="157"/>
      <c r="K1515" s="151" t="str">
        <f t="shared" si="51"/>
        <v xml:space="preserve">CMR003Presence of mines and improvised explosive devices </v>
      </c>
      <c r="L1515" s="165">
        <v>43509</v>
      </c>
    </row>
    <row r="1516" spans="1:12" ht="15.6" thickTop="1" thickBot="1" x14ac:dyDescent="0.35">
      <c r="A1516" s="158" t="s">
        <v>1288</v>
      </c>
      <c r="B1516" s="159" t="str">
        <f>VLOOKUP(A1516,Lists!A:B,2,FALSE)</f>
        <v>CMR003</v>
      </c>
      <c r="C1516" s="159" t="str">
        <f>VLOOKUP(A1516,Lists!A:D,4,FALSE)</f>
        <v>CMR</v>
      </c>
      <c r="D1516" s="159" t="s">
        <v>645</v>
      </c>
      <c r="E1516" s="159">
        <v>1</v>
      </c>
      <c r="F1516" s="159" t="s">
        <v>941</v>
      </c>
      <c r="G1516" s="159"/>
      <c r="H1516" s="151" t="b">
        <f t="shared" si="50"/>
        <v>0</v>
      </c>
      <c r="I1516" s="162"/>
      <c r="J1516" s="159"/>
      <c r="K1516" s="151" t="str">
        <f t="shared" si="51"/>
        <v>CMR003Physical constraints in the environment (obstacles related to terrain, climate, lack of infrastructure, etc.)</v>
      </c>
      <c r="L1516" s="163">
        <v>43509</v>
      </c>
    </row>
    <row r="1517" spans="1:12" ht="15.6" thickTop="1" thickBot="1" x14ac:dyDescent="0.35">
      <c r="A1517" s="156" t="s">
        <v>1289</v>
      </c>
      <c r="B1517" s="157" t="str">
        <f>VLOOKUP(A1517,Lists!A:B,2,FALSE)</f>
        <v>CMR004</v>
      </c>
      <c r="C1517" s="157" t="str">
        <f>VLOOKUP(A1517,Lists!A:D,4,FALSE)</f>
        <v>CMR</v>
      </c>
      <c r="D1517" s="157" t="s">
        <v>785</v>
      </c>
      <c r="E1517" s="157">
        <v>24643980</v>
      </c>
      <c r="F1517" s="157" t="s">
        <v>1844</v>
      </c>
      <c r="G1517" s="157" t="s">
        <v>735</v>
      </c>
      <c r="H1517" s="151">
        <f t="shared" si="50"/>
        <v>1</v>
      </c>
      <c r="I1517" s="161" t="s">
        <v>1853</v>
      </c>
      <c r="J1517" s="157" t="s">
        <v>1854</v>
      </c>
      <c r="K1517" s="151" t="str">
        <f t="shared" si="51"/>
        <v>CMR004Total population in country</v>
      </c>
      <c r="L1517" s="165">
        <v>43509</v>
      </c>
    </row>
    <row r="1518" spans="1:12" ht="15.6" thickTop="1" thickBot="1" x14ac:dyDescent="0.35">
      <c r="A1518" s="158" t="s">
        <v>1289</v>
      </c>
      <c r="B1518" s="159" t="str">
        <f>VLOOKUP(A1518,Lists!A:B,2,FALSE)</f>
        <v>CMR004</v>
      </c>
      <c r="C1518" s="159" t="str">
        <f>VLOOKUP(A1518,Lists!A:D,4,FALSE)</f>
        <v>CMR</v>
      </c>
      <c r="D1518" s="159" t="s">
        <v>455</v>
      </c>
      <c r="E1518" s="159">
        <v>172703</v>
      </c>
      <c r="F1518" s="159" t="s">
        <v>1845</v>
      </c>
      <c r="G1518" s="159" t="s">
        <v>735</v>
      </c>
      <c r="H1518" s="151">
        <f t="shared" si="50"/>
        <v>1</v>
      </c>
      <c r="I1518" s="162" t="s">
        <v>1855</v>
      </c>
      <c r="J1518" s="159" t="s">
        <v>1906</v>
      </c>
      <c r="K1518" s="151" t="str">
        <f t="shared" si="51"/>
        <v>CMR004Landmass affected by disaster</v>
      </c>
      <c r="L1518" s="163">
        <v>43509</v>
      </c>
    </row>
    <row r="1519" spans="1:12" ht="15.6" thickTop="1" thickBot="1" x14ac:dyDescent="0.35">
      <c r="A1519" s="156" t="s">
        <v>1289</v>
      </c>
      <c r="B1519" s="157" t="str">
        <f>VLOOKUP(A1519,Lists!A:B,2,FALSE)</f>
        <v>CMR004</v>
      </c>
      <c r="C1519" s="157" t="str">
        <f>VLOOKUP(A1519,Lists!A:D,4,FALSE)</f>
        <v>CMR</v>
      </c>
      <c r="D1519" s="157" t="s">
        <v>740</v>
      </c>
      <c r="E1519" s="157">
        <v>2584794</v>
      </c>
      <c r="F1519" s="157" t="s">
        <v>1846</v>
      </c>
      <c r="G1519" s="157" t="s">
        <v>735</v>
      </c>
      <c r="H1519" s="151">
        <f t="shared" si="50"/>
        <v>1</v>
      </c>
      <c r="I1519" s="161" t="s">
        <v>1857</v>
      </c>
      <c r="J1519" s="157" t="s">
        <v>1907</v>
      </c>
      <c r="K1519" s="151" t="str">
        <f t="shared" si="51"/>
        <v>CMR004People exposed</v>
      </c>
      <c r="L1519" s="165">
        <v>43509</v>
      </c>
    </row>
    <row r="1520" spans="1:12" ht="15.6" thickTop="1" thickBot="1" x14ac:dyDescent="0.35">
      <c r="A1520" s="158" t="s">
        <v>1289</v>
      </c>
      <c r="B1520" s="159" t="str">
        <f>VLOOKUP(A1520,Lists!A:B,2,FALSE)</f>
        <v>CMR004</v>
      </c>
      <c r="C1520" s="159" t="str">
        <f>VLOOKUP(A1520,Lists!A:D,4,FALSE)</f>
        <v>CMR</v>
      </c>
      <c r="D1520" s="159" t="s">
        <v>742</v>
      </c>
      <c r="E1520" s="159">
        <v>2584794</v>
      </c>
      <c r="F1520" s="159" t="s">
        <v>1892</v>
      </c>
      <c r="G1520" s="159" t="s">
        <v>735</v>
      </c>
      <c r="H1520" s="151">
        <f t="shared" si="50"/>
        <v>1</v>
      </c>
      <c r="I1520" s="162" t="s">
        <v>1896</v>
      </c>
      <c r="J1520" s="159" t="s">
        <v>1907</v>
      </c>
      <c r="K1520" s="151" t="str">
        <f t="shared" si="51"/>
        <v>CMR004People affected by the crisis</v>
      </c>
      <c r="L1520" s="163">
        <v>43509</v>
      </c>
    </row>
    <row r="1521" spans="1:12" ht="15.6" thickTop="1" thickBot="1" x14ac:dyDescent="0.35">
      <c r="A1521" s="156" t="s">
        <v>1289</v>
      </c>
      <c r="B1521" s="157" t="str">
        <f>VLOOKUP(A1521,Lists!A:B,2,FALSE)</f>
        <v>CMR004</v>
      </c>
      <c r="C1521" s="157" t="str">
        <f>VLOOKUP(A1521,Lists!A:D,4,FALSE)</f>
        <v>CMR</v>
      </c>
      <c r="D1521" s="157" t="s">
        <v>470</v>
      </c>
      <c r="E1521" s="157">
        <v>274688</v>
      </c>
      <c r="F1521" s="157" t="s">
        <v>1548</v>
      </c>
      <c r="G1521" s="157" t="s">
        <v>735</v>
      </c>
      <c r="H1521" s="151">
        <f t="shared" si="50"/>
        <v>1</v>
      </c>
      <c r="I1521" s="161" t="s">
        <v>1908</v>
      </c>
      <c r="J1521" s="157" t="s">
        <v>1909</v>
      </c>
      <c r="K1521" s="151" t="str">
        <f t="shared" si="51"/>
        <v>CMR004Total # of crisis related displaced people</v>
      </c>
      <c r="L1521" s="165">
        <v>43509</v>
      </c>
    </row>
    <row r="1522" spans="1:12" ht="15.6" thickTop="1" thickBot="1" x14ac:dyDescent="0.35">
      <c r="A1522" s="158" t="s">
        <v>1289</v>
      </c>
      <c r="B1522" s="159" t="str">
        <f>VLOOKUP(A1522,Lists!A:B,2,FALSE)</f>
        <v>CMR004</v>
      </c>
      <c r="C1522" s="159" t="str">
        <f>VLOOKUP(A1522,Lists!A:D,4,FALSE)</f>
        <v>CMR</v>
      </c>
      <c r="D1522" s="159" t="s">
        <v>743</v>
      </c>
      <c r="E1522" s="159">
        <v>0</v>
      </c>
      <c r="F1522" s="159"/>
      <c r="G1522" s="159"/>
      <c r="H1522" s="151" t="b">
        <f t="shared" si="50"/>
        <v>0</v>
      </c>
      <c r="I1522" s="162"/>
      <c r="J1522" s="159"/>
      <c r="K1522" s="151" t="str">
        <f t="shared" si="51"/>
        <v>CMR004Crisis related Injuries</v>
      </c>
      <c r="L1522" s="163">
        <v>43509</v>
      </c>
    </row>
    <row r="1523" spans="1:12" ht="15.6" thickTop="1" thickBot="1" x14ac:dyDescent="0.35">
      <c r="A1523" s="156" t="s">
        <v>1289</v>
      </c>
      <c r="B1523" s="157" t="str">
        <f>VLOOKUP(A1523,Lists!A:B,2,FALSE)</f>
        <v>CMR004</v>
      </c>
      <c r="C1523" s="157" t="str">
        <f>VLOOKUP(A1523,Lists!A:D,4,FALSE)</f>
        <v>CMR</v>
      </c>
      <c r="D1523" s="157" t="s">
        <v>661</v>
      </c>
      <c r="E1523" s="157">
        <v>0</v>
      </c>
      <c r="F1523" s="157" t="s">
        <v>1849</v>
      </c>
      <c r="G1523" s="157" t="s">
        <v>735</v>
      </c>
      <c r="H1523" s="151">
        <f t="shared" si="50"/>
        <v>1</v>
      </c>
      <c r="I1523" s="161" t="s">
        <v>1864</v>
      </c>
      <c r="J1523" s="157" t="s">
        <v>1910</v>
      </c>
      <c r="K1523" s="151" t="str">
        <f t="shared" si="51"/>
        <v>CMR004Total # of illness cases reported</v>
      </c>
      <c r="L1523" s="165">
        <v>43509</v>
      </c>
    </row>
    <row r="1524" spans="1:12" ht="15.6" thickTop="1" thickBot="1" x14ac:dyDescent="0.35">
      <c r="A1524" s="158" t="s">
        <v>1289</v>
      </c>
      <c r="B1524" s="159" t="str">
        <f>VLOOKUP(A1524,Lists!A:B,2,FALSE)</f>
        <v>CMR004</v>
      </c>
      <c r="C1524" s="159" t="str">
        <f>VLOOKUP(A1524,Lists!A:D,4,FALSE)</f>
        <v>CMR</v>
      </c>
      <c r="D1524" s="159" t="s">
        <v>663</v>
      </c>
      <c r="E1524" s="159">
        <v>0</v>
      </c>
      <c r="F1524" s="159"/>
      <c r="G1524" s="159"/>
      <c r="H1524" s="151" t="b">
        <f t="shared" si="50"/>
        <v>0</v>
      </c>
      <c r="I1524" s="162"/>
      <c r="J1524" s="159"/>
      <c r="K1524" s="151" t="str">
        <f t="shared" si="51"/>
        <v>CMR004Crisis related fatalities</v>
      </c>
      <c r="L1524" s="163">
        <v>43509</v>
      </c>
    </row>
    <row r="1525" spans="1:12" ht="15.6" thickTop="1" thickBot="1" x14ac:dyDescent="0.35">
      <c r="A1525" s="156" t="s">
        <v>1289</v>
      </c>
      <c r="B1525" s="157" t="str">
        <f>VLOOKUP(A1525,Lists!A:B,2,FALSE)</f>
        <v>CMR004</v>
      </c>
      <c r="C1525" s="157" t="str">
        <f>VLOOKUP(A1525,Lists!A:D,4,FALSE)</f>
        <v>CMR</v>
      </c>
      <c r="D1525" s="157" t="s">
        <v>459</v>
      </c>
      <c r="E1525" s="157">
        <v>0</v>
      </c>
      <c r="F1525" s="157"/>
      <c r="G1525" s="157"/>
      <c r="H1525" s="151" t="b">
        <f t="shared" si="50"/>
        <v>0</v>
      </c>
      <c r="I1525" s="161"/>
      <c r="J1525" s="157"/>
      <c r="K1525" s="151" t="str">
        <f t="shared" si="51"/>
        <v>CMR004Building partially damaged</v>
      </c>
      <c r="L1525" s="165">
        <v>43509</v>
      </c>
    </row>
    <row r="1526" spans="1:12" ht="15.6" thickTop="1" thickBot="1" x14ac:dyDescent="0.35">
      <c r="A1526" s="158" t="s">
        <v>1289</v>
      </c>
      <c r="B1526" s="159" t="str">
        <f>VLOOKUP(A1526,Lists!A:B,2,FALSE)</f>
        <v>CMR004</v>
      </c>
      <c r="C1526" s="159" t="str">
        <f>VLOOKUP(A1526,Lists!A:D,4,FALSE)</f>
        <v>CMR</v>
      </c>
      <c r="D1526" s="159" t="s">
        <v>460</v>
      </c>
      <c r="E1526" s="159">
        <v>0</v>
      </c>
      <c r="F1526" s="159"/>
      <c r="G1526" s="159"/>
      <c r="H1526" s="151" t="b">
        <f t="shared" si="50"/>
        <v>0</v>
      </c>
      <c r="I1526" s="162"/>
      <c r="J1526" s="159"/>
      <c r="K1526" s="151" t="str">
        <f t="shared" si="51"/>
        <v>CMR004Building totally damaged</v>
      </c>
      <c r="L1526" s="163">
        <v>43509</v>
      </c>
    </row>
    <row r="1527" spans="1:12" ht="15.6" thickTop="1" thickBot="1" x14ac:dyDescent="0.35">
      <c r="A1527" s="156" t="s">
        <v>1289</v>
      </c>
      <c r="B1527" s="157" t="str">
        <f>VLOOKUP(A1527,Lists!A:B,2,FALSE)</f>
        <v>CMR004</v>
      </c>
      <c r="C1527" s="157" t="str">
        <f>VLOOKUP(A1527,Lists!A:D,4,FALSE)</f>
        <v>CMR</v>
      </c>
      <c r="D1527" s="157" t="s">
        <v>745</v>
      </c>
      <c r="E1527" s="157" t="s">
        <v>445</v>
      </c>
      <c r="F1527" s="157"/>
      <c r="G1527" s="157" t="s">
        <v>735</v>
      </c>
      <c r="H1527" s="151">
        <f t="shared" si="50"/>
        <v>1</v>
      </c>
      <c r="I1527" s="161"/>
      <c r="J1527" s="157"/>
      <c r="K1527" s="151" t="str">
        <f t="shared" si="51"/>
        <v>CMR004Economic Losses</v>
      </c>
      <c r="L1527" s="165">
        <v>43509</v>
      </c>
    </row>
    <row r="1528" spans="1:12" ht="15.6" thickTop="1" thickBot="1" x14ac:dyDescent="0.35">
      <c r="A1528" s="158" t="s">
        <v>1289</v>
      </c>
      <c r="B1528" s="159" t="str">
        <f>VLOOKUP(A1528,Lists!A:B,2,FALSE)</f>
        <v>CMR004</v>
      </c>
      <c r="C1528" s="159" t="str">
        <f>VLOOKUP(A1528,Lists!A:D,4,FALSE)</f>
        <v>CMR</v>
      </c>
      <c r="D1528" s="159" t="s">
        <v>755</v>
      </c>
      <c r="E1528" s="159">
        <v>711126</v>
      </c>
      <c r="F1528" s="159" t="s">
        <v>1851</v>
      </c>
      <c r="G1528" s="159" t="s">
        <v>735</v>
      </c>
      <c r="H1528" s="151">
        <f t="shared" si="50"/>
        <v>1</v>
      </c>
      <c r="I1528" s="162" t="s">
        <v>1869</v>
      </c>
      <c r="J1528" s="159" t="s">
        <v>1911</v>
      </c>
      <c r="K1528" s="151" t="str">
        <f t="shared" si="51"/>
        <v>CMR004People in Need</v>
      </c>
      <c r="L1528" s="163">
        <v>43509</v>
      </c>
    </row>
    <row r="1529" spans="1:12" ht="15.6" thickTop="1" thickBot="1" x14ac:dyDescent="0.35">
      <c r="A1529" s="156" t="s">
        <v>1289</v>
      </c>
      <c r="B1529" s="157" t="str">
        <f>VLOOKUP(A1529,Lists!A:B,2,FALSE)</f>
        <v>CMR004</v>
      </c>
      <c r="C1529" s="157" t="str">
        <f>VLOOKUP(A1529,Lists!A:D,4,FALSE)</f>
        <v>CMR</v>
      </c>
      <c r="D1529" s="157" t="s">
        <v>761</v>
      </c>
      <c r="E1529" s="157">
        <v>44238</v>
      </c>
      <c r="F1529" s="157" t="s">
        <v>1851</v>
      </c>
      <c r="G1529" s="157" t="s">
        <v>735</v>
      </c>
      <c r="H1529" s="151">
        <f t="shared" si="50"/>
        <v>1</v>
      </c>
      <c r="I1529" s="161" t="s">
        <v>1869</v>
      </c>
      <c r="J1529" s="157" t="s">
        <v>1912</v>
      </c>
      <c r="K1529" s="151" t="str">
        <f t="shared" si="51"/>
        <v>CMR004People facing minimal humanitarian needs (level 1)</v>
      </c>
      <c r="L1529" s="165">
        <v>43509</v>
      </c>
    </row>
    <row r="1530" spans="1:12" ht="15.6" thickTop="1" thickBot="1" x14ac:dyDescent="0.35">
      <c r="A1530" s="158" t="s">
        <v>1289</v>
      </c>
      <c r="B1530" s="159" t="str">
        <f>VLOOKUP(A1530,Lists!A:B,2,FALSE)</f>
        <v>CMR004</v>
      </c>
      <c r="C1530" s="159" t="str">
        <f>VLOOKUP(A1530,Lists!A:D,4,FALSE)</f>
        <v>CMR</v>
      </c>
      <c r="D1530" s="159" t="s">
        <v>760</v>
      </c>
      <c r="E1530" s="159">
        <v>162341</v>
      </c>
      <c r="F1530" s="159" t="s">
        <v>1851</v>
      </c>
      <c r="G1530" s="159" t="s">
        <v>735</v>
      </c>
      <c r="H1530" s="151">
        <f t="shared" si="50"/>
        <v>1</v>
      </c>
      <c r="I1530" s="162" t="s">
        <v>1869</v>
      </c>
      <c r="J1530" s="159" t="s">
        <v>1913</v>
      </c>
      <c r="K1530" s="151" t="str">
        <f t="shared" si="51"/>
        <v>CMR004People facing stressed humanitarian needs (level 2)</v>
      </c>
      <c r="L1530" s="163">
        <v>43509</v>
      </c>
    </row>
    <row r="1531" spans="1:12" ht="15.6" thickTop="1" thickBot="1" x14ac:dyDescent="0.35">
      <c r="A1531" s="156" t="s">
        <v>1289</v>
      </c>
      <c r="B1531" s="157" t="str">
        <f>VLOOKUP(A1531,Lists!A:B,2,FALSE)</f>
        <v>CMR004</v>
      </c>
      <c r="C1531" s="157" t="str">
        <f>VLOOKUP(A1531,Lists!A:D,4,FALSE)</f>
        <v>CMR</v>
      </c>
      <c r="D1531" s="157" t="s">
        <v>763</v>
      </c>
      <c r="E1531" s="157">
        <v>23887</v>
      </c>
      <c r="F1531" s="157" t="s">
        <v>1851</v>
      </c>
      <c r="G1531" s="157" t="s">
        <v>735</v>
      </c>
      <c r="H1531" s="151">
        <f t="shared" si="50"/>
        <v>1</v>
      </c>
      <c r="I1531" s="161" t="s">
        <v>1869</v>
      </c>
      <c r="J1531" s="157" t="s">
        <v>1914</v>
      </c>
      <c r="K1531" s="151" t="str">
        <f t="shared" si="51"/>
        <v>CMR004People  facing moderate humanitarian needs (level 3)</v>
      </c>
      <c r="L1531" s="165">
        <v>43509</v>
      </c>
    </row>
    <row r="1532" spans="1:12" ht="15.6" thickTop="1" thickBot="1" x14ac:dyDescent="0.35">
      <c r="A1532" s="158" t="s">
        <v>1289</v>
      </c>
      <c r="B1532" s="159" t="str">
        <f>VLOOKUP(A1532,Lists!A:B,2,FALSE)</f>
        <v>CMR004</v>
      </c>
      <c r="C1532" s="159" t="str">
        <f>VLOOKUP(A1532,Lists!A:D,4,FALSE)</f>
        <v>CMR</v>
      </c>
      <c r="D1532" s="159" t="s">
        <v>765</v>
      </c>
      <c r="E1532" s="159">
        <v>480660</v>
      </c>
      <c r="F1532" s="159" t="s">
        <v>1851</v>
      </c>
      <c r="G1532" s="159" t="s">
        <v>735</v>
      </c>
      <c r="H1532" s="151">
        <f t="shared" si="50"/>
        <v>1</v>
      </c>
      <c r="I1532" s="162" t="s">
        <v>1869</v>
      </c>
      <c r="J1532" s="159" t="s">
        <v>1915</v>
      </c>
      <c r="K1532" s="151" t="str">
        <f t="shared" si="51"/>
        <v>CMR004People facing severe humanitarian needs (level 4)</v>
      </c>
      <c r="L1532" s="163">
        <v>43509</v>
      </c>
    </row>
    <row r="1533" spans="1:12" ht="15.6" thickTop="1" thickBot="1" x14ac:dyDescent="0.35">
      <c r="A1533" s="156" t="s">
        <v>1289</v>
      </c>
      <c r="B1533" s="157" t="str">
        <f>VLOOKUP(A1533,Lists!A:B,2,FALSE)</f>
        <v>CMR004</v>
      </c>
      <c r="C1533" s="157" t="str">
        <f>VLOOKUP(A1533,Lists!A:D,4,FALSE)</f>
        <v>CMR</v>
      </c>
      <c r="D1533" s="157" t="s">
        <v>766</v>
      </c>
      <c r="E1533" s="157">
        <v>0</v>
      </c>
      <c r="F1533" s="157" t="s">
        <v>1851</v>
      </c>
      <c r="G1533" s="157" t="s">
        <v>735</v>
      </c>
      <c r="H1533" s="151">
        <f t="shared" si="50"/>
        <v>1</v>
      </c>
      <c r="I1533" s="161" t="s">
        <v>1869</v>
      </c>
      <c r="J1533" s="157"/>
      <c r="K1533" s="151" t="str">
        <f t="shared" si="51"/>
        <v>CMR004People facing extreme humanitarian needs (level 5)</v>
      </c>
      <c r="L1533" s="165">
        <v>43509</v>
      </c>
    </row>
    <row r="1534" spans="1:12" ht="15.6" thickTop="1" thickBot="1" x14ac:dyDescent="0.35">
      <c r="A1534" s="158" t="s">
        <v>1289</v>
      </c>
      <c r="B1534" s="159" t="str">
        <f>VLOOKUP(A1534,Lists!A:B,2,FALSE)</f>
        <v>CMR004</v>
      </c>
      <c r="C1534" s="159" t="str">
        <f>VLOOKUP(A1534,Lists!A:D,4,FALSE)</f>
        <v>CMR</v>
      </c>
      <c r="D1534" s="159" t="s">
        <v>768</v>
      </c>
      <c r="E1534" s="159">
        <v>409</v>
      </c>
      <c r="F1534" s="159" t="s">
        <v>1848</v>
      </c>
      <c r="G1534" s="159" t="s">
        <v>734</v>
      </c>
      <c r="H1534" s="151">
        <f t="shared" si="50"/>
        <v>2</v>
      </c>
      <c r="I1534" s="162" t="s">
        <v>1862</v>
      </c>
      <c r="J1534" s="159" t="s">
        <v>1875</v>
      </c>
      <c r="K1534" s="151" t="str">
        <f t="shared" si="51"/>
        <v>CMR004People killed in all crises</v>
      </c>
      <c r="L1534" s="163">
        <v>43509</v>
      </c>
    </row>
    <row r="1535" spans="1:12" ht="15.6" thickTop="1" thickBot="1" x14ac:dyDescent="0.35">
      <c r="A1535" s="156" t="s">
        <v>1289</v>
      </c>
      <c r="B1535" s="157" t="str">
        <f>VLOOKUP(A1535,Lists!A:B,2,FALSE)</f>
        <v>CMR004</v>
      </c>
      <c r="C1535" s="157" t="str">
        <f>VLOOKUP(A1535,Lists!A:D,4,FALSE)</f>
        <v>CMR</v>
      </c>
      <c r="D1535" s="157" t="s">
        <v>680</v>
      </c>
      <c r="E1535" s="157">
        <v>3</v>
      </c>
      <c r="F1535" s="157"/>
      <c r="G1535" s="157"/>
      <c r="H1535" s="151" t="b">
        <f t="shared" si="50"/>
        <v>0</v>
      </c>
      <c r="I1535" s="161"/>
      <c r="J1535" s="157"/>
      <c r="K1535" s="151" t="str">
        <f t="shared" si="51"/>
        <v>CMR004Crisis affected groups</v>
      </c>
      <c r="L1535" s="165">
        <v>43509</v>
      </c>
    </row>
    <row r="1536" spans="1:12" ht="15.6" thickTop="1" thickBot="1" x14ac:dyDescent="0.35">
      <c r="A1536" s="158" t="s">
        <v>1289</v>
      </c>
      <c r="B1536" s="159" t="str">
        <f>VLOOKUP(A1536,Lists!A:B,2,FALSE)</f>
        <v>CMR004</v>
      </c>
      <c r="C1536" s="159" t="str">
        <f>VLOOKUP(A1536,Lists!A:D,4,FALSE)</f>
        <v>CMR</v>
      </c>
      <c r="D1536" s="159" t="s">
        <v>683</v>
      </c>
      <c r="E1536" s="159" t="s">
        <v>445</v>
      </c>
      <c r="F1536" s="159"/>
      <c r="G1536" s="159"/>
      <c r="H1536" s="151" t="b">
        <f t="shared" si="50"/>
        <v>0</v>
      </c>
      <c r="I1536" s="162"/>
      <c r="J1536" s="159"/>
      <c r="K1536" s="151" t="str">
        <f t="shared" si="51"/>
        <v>CMR004People facing limited access constraints</v>
      </c>
      <c r="L1536" s="163">
        <v>43509</v>
      </c>
    </row>
    <row r="1537" spans="1:12" ht="15.6" thickTop="1" thickBot="1" x14ac:dyDescent="0.35">
      <c r="A1537" s="156" t="s">
        <v>1289</v>
      </c>
      <c r="B1537" s="157" t="str">
        <f>VLOOKUP(A1537,Lists!A:B,2,FALSE)</f>
        <v>CMR004</v>
      </c>
      <c r="C1537" s="157" t="str">
        <f>VLOOKUP(A1537,Lists!A:D,4,FALSE)</f>
        <v>CMR</v>
      </c>
      <c r="D1537" s="157" t="s">
        <v>684</v>
      </c>
      <c r="E1537" s="157" t="s">
        <v>445</v>
      </c>
      <c r="F1537" s="157"/>
      <c r="G1537" s="157"/>
      <c r="H1537" s="151" t="b">
        <f t="shared" si="50"/>
        <v>0</v>
      </c>
      <c r="I1537" s="161"/>
      <c r="J1537" s="157"/>
      <c r="K1537" s="151" t="str">
        <f t="shared" si="51"/>
        <v>CMR004People facing restricted access constraints</v>
      </c>
      <c r="L1537" s="165">
        <v>43509</v>
      </c>
    </row>
    <row r="1538" spans="1:12" ht="15.6" thickTop="1" thickBot="1" x14ac:dyDescent="0.35">
      <c r="A1538" s="158" t="s">
        <v>1289</v>
      </c>
      <c r="B1538" s="159" t="str">
        <f>VLOOKUP(A1538,Lists!A:B,2,FALSE)</f>
        <v>CMR004</v>
      </c>
      <c r="C1538" s="159" t="str">
        <f>VLOOKUP(A1538,Lists!A:D,4,FALSE)</f>
        <v>CMR</v>
      </c>
      <c r="D1538" s="159" t="s">
        <v>637</v>
      </c>
      <c r="E1538" s="159">
        <v>0</v>
      </c>
      <c r="F1538" s="159" t="s">
        <v>941</v>
      </c>
      <c r="G1538" s="159"/>
      <c r="H1538" s="151" t="b">
        <f t="shared" si="50"/>
        <v>0</v>
      </c>
      <c r="I1538" s="162"/>
      <c r="J1538" s="159"/>
      <c r="K1538" s="151" t="str">
        <f t="shared" si="51"/>
        <v>CMR004Impediments to entry into country (bureaucratic and administrative)</v>
      </c>
      <c r="L1538" s="163">
        <v>43509</v>
      </c>
    </row>
    <row r="1539" spans="1:12" ht="15.6" thickTop="1" thickBot="1" x14ac:dyDescent="0.35">
      <c r="A1539" s="156" t="s">
        <v>1289</v>
      </c>
      <c r="B1539" s="157" t="str">
        <f>VLOOKUP(A1539,Lists!A:B,2,FALSE)</f>
        <v>CMR004</v>
      </c>
      <c r="C1539" s="157" t="str">
        <f>VLOOKUP(A1539,Lists!A:D,4,FALSE)</f>
        <v>CMR</v>
      </c>
      <c r="D1539" s="157" t="s">
        <v>638</v>
      </c>
      <c r="E1539" s="157">
        <v>2</v>
      </c>
      <c r="F1539" s="157" t="s">
        <v>941</v>
      </c>
      <c r="G1539" s="157"/>
      <c r="H1539" s="151" t="b">
        <f t="shared" si="50"/>
        <v>0</v>
      </c>
      <c r="I1539" s="161"/>
      <c r="J1539" s="157"/>
      <c r="K1539" s="151" t="str">
        <f t="shared" si="51"/>
        <v>CMR004Restriction of movement (impediments to freedom of movement and/or administrative restrictions)</v>
      </c>
      <c r="L1539" s="165">
        <v>43509</v>
      </c>
    </row>
    <row r="1540" spans="1:12" ht="15.6" thickTop="1" thickBot="1" x14ac:dyDescent="0.35">
      <c r="A1540" s="158" t="s">
        <v>1289</v>
      </c>
      <c r="B1540" s="159" t="str">
        <f>VLOOKUP(A1540,Lists!A:B,2,FALSE)</f>
        <v>CMR004</v>
      </c>
      <c r="C1540" s="159" t="str">
        <f>VLOOKUP(A1540,Lists!A:D,4,FALSE)</f>
        <v>CMR</v>
      </c>
      <c r="D1540" s="159" t="s">
        <v>639</v>
      </c>
      <c r="E1540" s="159">
        <v>1</v>
      </c>
      <c r="F1540" s="159" t="s">
        <v>941</v>
      </c>
      <c r="G1540" s="159"/>
      <c r="H1540" s="151" t="b">
        <f t="shared" si="50"/>
        <v>0</v>
      </c>
      <c r="I1540" s="162"/>
      <c r="J1540" s="159"/>
      <c r="K1540" s="151" t="str">
        <f t="shared" si="51"/>
        <v>CMR004Interference into implementation of humanitarian activities</v>
      </c>
      <c r="L1540" s="163">
        <v>43509</v>
      </c>
    </row>
    <row r="1541" spans="1:12" ht="15.6" thickTop="1" thickBot="1" x14ac:dyDescent="0.35">
      <c r="A1541" s="156" t="s">
        <v>1289</v>
      </c>
      <c r="B1541" s="157" t="str">
        <f>VLOOKUP(A1541,Lists!A:B,2,FALSE)</f>
        <v>CMR004</v>
      </c>
      <c r="C1541" s="157" t="str">
        <f>VLOOKUP(A1541,Lists!A:D,4,FALSE)</f>
        <v>CMR</v>
      </c>
      <c r="D1541" s="157" t="s">
        <v>640</v>
      </c>
      <c r="E1541" s="157">
        <v>0</v>
      </c>
      <c r="F1541" s="157" t="s">
        <v>941</v>
      </c>
      <c r="G1541" s="157"/>
      <c r="H1541" s="151" t="b">
        <f t="shared" si="50"/>
        <v>0</v>
      </c>
      <c r="I1541" s="161"/>
      <c r="J1541" s="157"/>
      <c r="K1541" s="151" t="str">
        <f t="shared" si="51"/>
        <v>CMR004Violence against personnel, facilities and assets</v>
      </c>
      <c r="L1541" s="165">
        <v>43509</v>
      </c>
    </row>
    <row r="1542" spans="1:12" ht="15.6" thickTop="1" thickBot="1" x14ac:dyDescent="0.35">
      <c r="A1542" s="158" t="s">
        <v>1289</v>
      </c>
      <c r="B1542" s="159" t="str">
        <f>VLOOKUP(A1542,Lists!A:B,2,FALSE)</f>
        <v>CMR004</v>
      </c>
      <c r="C1542" s="159" t="str">
        <f>VLOOKUP(A1542,Lists!A:D,4,FALSE)</f>
        <v>CMR</v>
      </c>
      <c r="D1542" s="159" t="s">
        <v>641</v>
      </c>
      <c r="E1542" s="159">
        <v>0</v>
      </c>
      <c r="F1542" s="159" t="s">
        <v>941</v>
      </c>
      <c r="G1542" s="159"/>
      <c r="H1542" s="151" t="b">
        <f t="shared" si="50"/>
        <v>0</v>
      </c>
      <c r="I1542" s="162"/>
      <c r="J1542" s="159"/>
      <c r="K1542" s="151" t="str">
        <f t="shared" si="51"/>
        <v>CMR004Denial of existence of humanitarian needs or entitlements to assistance</v>
      </c>
      <c r="L1542" s="163">
        <v>43509</v>
      </c>
    </row>
    <row r="1543" spans="1:12" ht="15.6" thickTop="1" thickBot="1" x14ac:dyDescent="0.35">
      <c r="A1543" s="156" t="s">
        <v>1289</v>
      </c>
      <c r="B1543" s="157" t="str">
        <f>VLOOKUP(A1543,Lists!A:B,2,FALSE)</f>
        <v>CMR004</v>
      </c>
      <c r="C1543" s="157" t="str">
        <f>VLOOKUP(A1543,Lists!A:D,4,FALSE)</f>
        <v>CMR</v>
      </c>
      <c r="D1543" s="157" t="s">
        <v>642</v>
      </c>
      <c r="E1543" s="157">
        <v>2</v>
      </c>
      <c r="F1543" s="157" t="s">
        <v>941</v>
      </c>
      <c r="G1543" s="157"/>
      <c r="H1543" s="151" t="b">
        <f t="shared" si="50"/>
        <v>0</v>
      </c>
      <c r="I1543" s="161"/>
      <c r="J1543" s="157"/>
      <c r="K1543" s="151" t="str">
        <f t="shared" si="51"/>
        <v>CMR004Restriction and obstruction of access to services and assistance</v>
      </c>
      <c r="L1543" s="165">
        <v>43509</v>
      </c>
    </row>
    <row r="1544" spans="1:12" ht="15.6" thickTop="1" thickBot="1" x14ac:dyDescent="0.35">
      <c r="A1544" s="158" t="s">
        <v>1289</v>
      </c>
      <c r="B1544" s="159" t="str">
        <f>VLOOKUP(A1544,Lists!A:B,2,FALSE)</f>
        <v>CMR004</v>
      </c>
      <c r="C1544" s="159" t="str">
        <f>VLOOKUP(A1544,Lists!A:D,4,FALSE)</f>
        <v>CMR</v>
      </c>
      <c r="D1544" s="159" t="s">
        <v>643</v>
      </c>
      <c r="E1544" s="159">
        <v>2</v>
      </c>
      <c r="F1544" s="159" t="s">
        <v>941</v>
      </c>
      <c r="G1544" s="159"/>
      <c r="H1544" s="151" t="b">
        <f t="shared" si="50"/>
        <v>0</v>
      </c>
      <c r="I1544" s="162"/>
      <c r="J1544" s="159"/>
      <c r="K1544" s="151" t="str">
        <f t="shared" si="51"/>
        <v>CMR004Ongoing insecurity/hostilities affecting humanitarian assistance</v>
      </c>
      <c r="L1544" s="163">
        <v>43509</v>
      </c>
    </row>
    <row r="1545" spans="1:12" ht="15.6" thickTop="1" thickBot="1" x14ac:dyDescent="0.35">
      <c r="A1545" s="156" t="s">
        <v>1289</v>
      </c>
      <c r="B1545" s="157" t="str">
        <f>VLOOKUP(A1545,Lists!A:B,2,FALSE)</f>
        <v>CMR004</v>
      </c>
      <c r="C1545" s="157" t="str">
        <f>VLOOKUP(A1545,Lists!A:D,4,FALSE)</f>
        <v>CMR</v>
      </c>
      <c r="D1545" s="157" t="s">
        <v>644</v>
      </c>
      <c r="E1545" s="157">
        <v>2</v>
      </c>
      <c r="F1545" s="157" t="s">
        <v>941</v>
      </c>
      <c r="G1545" s="157"/>
      <c r="H1545" s="151" t="b">
        <f t="shared" si="50"/>
        <v>0</v>
      </c>
      <c r="I1545" s="161"/>
      <c r="J1545" s="157"/>
      <c r="K1545" s="151" t="str">
        <f t="shared" si="51"/>
        <v xml:space="preserve">CMR004Presence of mines and improvised explosive devices </v>
      </c>
      <c r="L1545" s="165">
        <v>43509</v>
      </c>
    </row>
    <row r="1546" spans="1:12" ht="15.6" thickTop="1" thickBot="1" x14ac:dyDescent="0.35">
      <c r="A1546" s="158" t="s">
        <v>1289</v>
      </c>
      <c r="B1546" s="159" t="str">
        <f>VLOOKUP(A1546,Lists!A:B,2,FALSE)</f>
        <v>CMR004</v>
      </c>
      <c r="C1546" s="159" t="str">
        <f>VLOOKUP(A1546,Lists!A:D,4,FALSE)</f>
        <v>CMR</v>
      </c>
      <c r="D1546" s="159" t="s">
        <v>645</v>
      </c>
      <c r="E1546" s="159">
        <v>1</v>
      </c>
      <c r="F1546" s="159" t="s">
        <v>941</v>
      </c>
      <c r="G1546" s="159"/>
      <c r="H1546" s="151" t="b">
        <f t="shared" si="50"/>
        <v>0</v>
      </c>
      <c r="I1546" s="162"/>
      <c r="J1546" s="159"/>
      <c r="K1546" s="151" t="str">
        <f t="shared" si="51"/>
        <v>CMR004Physical constraints in the environment (obstacles related to terrain, climate, lack of infrastructure, etc.)</v>
      </c>
      <c r="L1546" s="163">
        <v>43509</v>
      </c>
    </row>
    <row r="1547" spans="1:12" ht="15.6" thickTop="1" thickBot="1" x14ac:dyDescent="0.35">
      <c r="A1547" s="156" t="s">
        <v>136</v>
      </c>
      <c r="B1547" s="157" t="str">
        <f>VLOOKUP(A1547,Lists!A:B,2,FALSE)</f>
        <v>HND001</v>
      </c>
      <c r="C1547" s="157" t="str">
        <f>VLOOKUP(A1547,Lists!A:D,4,FALSE)</f>
        <v>HND</v>
      </c>
      <c r="D1547" s="157" t="s">
        <v>785</v>
      </c>
      <c r="E1547" s="157">
        <v>8528128</v>
      </c>
      <c r="F1547" s="157" t="s">
        <v>1916</v>
      </c>
      <c r="G1547" s="157" t="s">
        <v>735</v>
      </c>
      <c r="H1547" s="151">
        <f t="shared" si="50"/>
        <v>1</v>
      </c>
      <c r="I1547" s="161" t="s">
        <v>1923</v>
      </c>
      <c r="J1547" s="157" t="s">
        <v>1924</v>
      </c>
      <c r="K1547" s="151" t="str">
        <f t="shared" si="51"/>
        <v>HND001Total population in country</v>
      </c>
      <c r="L1547" s="165">
        <v>43509</v>
      </c>
    </row>
    <row r="1548" spans="1:12" ht="15.6" thickTop="1" thickBot="1" x14ac:dyDescent="0.35">
      <c r="A1548" s="158" t="s">
        <v>136</v>
      </c>
      <c r="B1548" s="159" t="str">
        <f>VLOOKUP(A1548,Lists!A:B,2,FALSE)</f>
        <v>HND001</v>
      </c>
      <c r="C1548" s="159" t="str">
        <f>VLOOKUP(A1548,Lists!A:D,4,FALSE)</f>
        <v>HND</v>
      </c>
      <c r="D1548" s="159" t="s">
        <v>455</v>
      </c>
      <c r="E1548" s="159">
        <v>112490</v>
      </c>
      <c r="F1548" s="159" t="s">
        <v>1917</v>
      </c>
      <c r="G1548" s="159" t="s">
        <v>735</v>
      </c>
      <c r="H1548" s="151">
        <f t="shared" si="50"/>
        <v>1</v>
      </c>
      <c r="I1548" s="162" t="s">
        <v>1925</v>
      </c>
      <c r="J1548" s="159" t="s">
        <v>1926</v>
      </c>
      <c r="K1548" s="151" t="str">
        <f t="shared" si="51"/>
        <v>HND001Landmass affected by disaster</v>
      </c>
      <c r="L1548" s="163">
        <v>43509</v>
      </c>
    </row>
    <row r="1549" spans="1:12" ht="15.6" thickTop="1" thickBot="1" x14ac:dyDescent="0.35">
      <c r="A1549" s="156" t="s">
        <v>136</v>
      </c>
      <c r="B1549" s="157" t="str">
        <f>VLOOKUP(A1549,Lists!A:B,2,FALSE)</f>
        <v>HND001</v>
      </c>
      <c r="C1549" s="157" t="str">
        <f>VLOOKUP(A1549,Lists!A:D,4,FALSE)</f>
        <v>HND</v>
      </c>
      <c r="D1549" s="157" t="s">
        <v>740</v>
      </c>
      <c r="E1549" s="157">
        <v>8528128</v>
      </c>
      <c r="F1549" s="157" t="s">
        <v>1916</v>
      </c>
      <c r="G1549" s="157" t="s">
        <v>735</v>
      </c>
      <c r="H1549" s="151">
        <f t="shared" si="50"/>
        <v>1</v>
      </c>
      <c r="I1549" s="161" t="s">
        <v>1923</v>
      </c>
      <c r="J1549" s="157" t="s">
        <v>1924</v>
      </c>
      <c r="K1549" s="151" t="str">
        <f t="shared" si="51"/>
        <v>HND001People exposed</v>
      </c>
      <c r="L1549" s="165">
        <v>43509</v>
      </c>
    </row>
    <row r="1550" spans="1:12" ht="15.6" thickTop="1" thickBot="1" x14ac:dyDescent="0.35">
      <c r="A1550" s="158" t="s">
        <v>136</v>
      </c>
      <c r="B1550" s="159" t="str">
        <f>VLOOKUP(A1550,Lists!A:B,2,FALSE)</f>
        <v>HND001</v>
      </c>
      <c r="C1550" s="159" t="str">
        <f>VLOOKUP(A1550,Lists!A:D,4,FALSE)</f>
        <v>HND</v>
      </c>
      <c r="D1550" s="159" t="s">
        <v>742</v>
      </c>
      <c r="E1550" s="159">
        <v>1399000</v>
      </c>
      <c r="F1550" s="159" t="s">
        <v>1918</v>
      </c>
      <c r="G1550" s="159" t="s">
        <v>735</v>
      </c>
      <c r="H1550" s="151">
        <f t="shared" si="50"/>
        <v>1</v>
      </c>
      <c r="I1550" s="162" t="s">
        <v>1927</v>
      </c>
      <c r="J1550" s="159" t="s">
        <v>1928</v>
      </c>
      <c r="K1550" s="151" t="str">
        <f t="shared" si="51"/>
        <v>HND001People affected by the crisis</v>
      </c>
      <c r="L1550" s="163">
        <v>43509</v>
      </c>
    </row>
    <row r="1551" spans="1:12" ht="15.6" thickTop="1" thickBot="1" x14ac:dyDescent="0.35">
      <c r="A1551" s="156" t="s">
        <v>136</v>
      </c>
      <c r="B1551" s="157" t="str">
        <f>VLOOKUP(A1551,Lists!A:B,2,FALSE)</f>
        <v>HND001</v>
      </c>
      <c r="C1551" s="157" t="str">
        <f>VLOOKUP(A1551,Lists!A:D,4,FALSE)</f>
        <v>HND</v>
      </c>
      <c r="D1551" s="157" t="s">
        <v>470</v>
      </c>
      <c r="E1551" s="157">
        <v>359267</v>
      </c>
      <c r="F1551" s="157" t="s">
        <v>1919</v>
      </c>
      <c r="G1551" s="157" t="s">
        <v>735</v>
      </c>
      <c r="H1551" s="151">
        <f t="shared" si="50"/>
        <v>1</v>
      </c>
      <c r="I1551" s="161" t="s">
        <v>1929</v>
      </c>
      <c r="J1551" s="157" t="s">
        <v>1930</v>
      </c>
      <c r="K1551" s="151" t="str">
        <f t="shared" si="51"/>
        <v>HND001Total # of crisis related displaced people</v>
      </c>
      <c r="L1551" s="165">
        <v>43509</v>
      </c>
    </row>
    <row r="1552" spans="1:12" ht="15.6" thickTop="1" thickBot="1" x14ac:dyDescent="0.35">
      <c r="A1552" s="158" t="s">
        <v>136</v>
      </c>
      <c r="B1552" s="159" t="str">
        <f>VLOOKUP(A1552,Lists!A:B,2,FALSE)</f>
        <v>HND001</v>
      </c>
      <c r="C1552" s="159" t="str">
        <f>VLOOKUP(A1552,Lists!A:D,4,FALSE)</f>
        <v>HND</v>
      </c>
      <c r="D1552" s="159" t="s">
        <v>743</v>
      </c>
      <c r="E1552" s="159" t="s">
        <v>445</v>
      </c>
      <c r="F1552" s="159"/>
      <c r="G1552" s="159"/>
      <c r="H1552" s="151" t="b">
        <f t="shared" si="50"/>
        <v>0</v>
      </c>
      <c r="I1552" s="162"/>
      <c r="J1552" s="159"/>
      <c r="K1552" s="151" t="str">
        <f t="shared" si="51"/>
        <v>HND001Crisis related Injuries</v>
      </c>
      <c r="L1552" s="163">
        <v>43509</v>
      </c>
    </row>
    <row r="1553" spans="1:12" ht="15.6" thickTop="1" thickBot="1" x14ac:dyDescent="0.35">
      <c r="A1553" s="156" t="s">
        <v>136</v>
      </c>
      <c r="B1553" s="157" t="str">
        <f>VLOOKUP(A1553,Lists!A:B,2,FALSE)</f>
        <v>HND001</v>
      </c>
      <c r="C1553" s="157" t="str">
        <f>VLOOKUP(A1553,Lists!A:D,4,FALSE)</f>
        <v>HND</v>
      </c>
      <c r="D1553" s="157" t="s">
        <v>661</v>
      </c>
      <c r="E1553" s="157">
        <v>3221</v>
      </c>
      <c r="F1553" s="157" t="s">
        <v>1920</v>
      </c>
      <c r="G1553" s="157" t="s">
        <v>734</v>
      </c>
      <c r="H1553" s="151">
        <f t="shared" si="50"/>
        <v>2</v>
      </c>
      <c r="I1553" s="161" t="s">
        <v>1931</v>
      </c>
      <c r="J1553" s="157" t="s">
        <v>1932</v>
      </c>
      <c r="K1553" s="151" t="str">
        <f t="shared" si="51"/>
        <v>HND001Total # of illness cases reported</v>
      </c>
      <c r="L1553" s="165">
        <v>43509</v>
      </c>
    </row>
    <row r="1554" spans="1:12" ht="15.6" thickTop="1" thickBot="1" x14ac:dyDescent="0.35">
      <c r="A1554" s="158" t="s">
        <v>136</v>
      </c>
      <c r="B1554" s="159" t="str">
        <f>VLOOKUP(A1554,Lists!A:B,2,FALSE)</f>
        <v>HND001</v>
      </c>
      <c r="C1554" s="159" t="str">
        <f>VLOOKUP(A1554,Lists!A:D,4,FALSE)</f>
        <v>HND</v>
      </c>
      <c r="D1554" s="159" t="s">
        <v>663</v>
      </c>
      <c r="E1554" s="159">
        <v>1741</v>
      </c>
      <c r="F1554" s="159" t="s">
        <v>1921</v>
      </c>
      <c r="G1554" s="159" t="s">
        <v>735</v>
      </c>
      <c r="H1554" s="151">
        <f t="shared" si="50"/>
        <v>1</v>
      </c>
      <c r="I1554" s="162" t="s">
        <v>1933</v>
      </c>
      <c r="J1554" s="159" t="s">
        <v>1934</v>
      </c>
      <c r="K1554" s="151" t="str">
        <f t="shared" si="51"/>
        <v>HND001Crisis related fatalities</v>
      </c>
      <c r="L1554" s="163">
        <v>43509</v>
      </c>
    </row>
    <row r="1555" spans="1:12" ht="15.6" thickTop="1" thickBot="1" x14ac:dyDescent="0.35">
      <c r="A1555" s="156" t="s">
        <v>136</v>
      </c>
      <c r="B1555" s="157" t="str">
        <f>VLOOKUP(A1555,Lists!A:B,2,FALSE)</f>
        <v>HND001</v>
      </c>
      <c r="C1555" s="157" t="str">
        <f>VLOOKUP(A1555,Lists!A:D,4,FALSE)</f>
        <v>HND</v>
      </c>
      <c r="D1555" s="157" t="s">
        <v>459</v>
      </c>
      <c r="E1555" s="157" t="s">
        <v>445</v>
      </c>
      <c r="F1555" s="157"/>
      <c r="G1555" s="157"/>
      <c r="H1555" s="151" t="b">
        <f t="shared" si="50"/>
        <v>0</v>
      </c>
      <c r="I1555" s="161"/>
      <c r="J1555" s="157"/>
      <c r="K1555" s="151" t="str">
        <f t="shared" si="51"/>
        <v>HND001Building partially damaged</v>
      </c>
      <c r="L1555" s="165">
        <v>43509</v>
      </c>
    </row>
    <row r="1556" spans="1:12" ht="15.6" thickTop="1" thickBot="1" x14ac:dyDescent="0.35">
      <c r="A1556" s="158" t="s">
        <v>136</v>
      </c>
      <c r="B1556" s="159" t="str">
        <f>VLOOKUP(A1556,Lists!A:B,2,FALSE)</f>
        <v>HND001</v>
      </c>
      <c r="C1556" s="159" t="str">
        <f>VLOOKUP(A1556,Lists!A:D,4,FALSE)</f>
        <v>HND</v>
      </c>
      <c r="D1556" s="159" t="s">
        <v>460</v>
      </c>
      <c r="E1556" s="159" t="s">
        <v>445</v>
      </c>
      <c r="F1556" s="159"/>
      <c r="G1556" s="159"/>
      <c r="H1556" s="151" t="b">
        <f t="shared" si="50"/>
        <v>0</v>
      </c>
      <c r="I1556" s="162"/>
      <c r="J1556" s="159"/>
      <c r="K1556" s="151" t="str">
        <f t="shared" si="51"/>
        <v>HND001Building totally damaged</v>
      </c>
      <c r="L1556" s="163">
        <v>43509</v>
      </c>
    </row>
    <row r="1557" spans="1:12" ht="15.6" thickTop="1" thickBot="1" x14ac:dyDescent="0.35">
      <c r="A1557" s="156" t="s">
        <v>136</v>
      </c>
      <c r="B1557" s="157" t="str">
        <f>VLOOKUP(A1557,Lists!A:B,2,FALSE)</f>
        <v>HND001</v>
      </c>
      <c r="C1557" s="157" t="str">
        <f>VLOOKUP(A1557,Lists!A:D,4,FALSE)</f>
        <v>HND</v>
      </c>
      <c r="D1557" s="157" t="s">
        <v>745</v>
      </c>
      <c r="E1557" s="157">
        <v>12965</v>
      </c>
      <c r="F1557" s="157" t="s">
        <v>1922</v>
      </c>
      <c r="G1557" s="157" t="s">
        <v>735</v>
      </c>
      <c r="H1557" s="151">
        <f t="shared" si="50"/>
        <v>1</v>
      </c>
      <c r="I1557" s="161" t="s">
        <v>1935</v>
      </c>
      <c r="J1557" s="157" t="s">
        <v>1936</v>
      </c>
      <c r="K1557" s="151" t="str">
        <f t="shared" si="51"/>
        <v>HND001Economic Losses</v>
      </c>
      <c r="L1557" s="165">
        <v>43509</v>
      </c>
    </row>
    <row r="1558" spans="1:12" ht="15.6" thickTop="1" thickBot="1" x14ac:dyDescent="0.35">
      <c r="A1558" s="158" t="s">
        <v>136</v>
      </c>
      <c r="B1558" s="159" t="str">
        <f>VLOOKUP(A1558,Lists!A:B,2,FALSE)</f>
        <v>HND001</v>
      </c>
      <c r="C1558" s="159" t="str">
        <f>VLOOKUP(A1558,Lists!A:D,4,FALSE)</f>
        <v>HND</v>
      </c>
      <c r="D1558" s="159" t="s">
        <v>755</v>
      </c>
      <c r="E1558" s="159">
        <v>635000</v>
      </c>
      <c r="F1558" s="159" t="s">
        <v>1918</v>
      </c>
      <c r="G1558" s="159" t="s">
        <v>735</v>
      </c>
      <c r="H1558" s="151">
        <f t="shared" si="50"/>
        <v>1</v>
      </c>
      <c r="I1558" s="162" t="s">
        <v>1927</v>
      </c>
      <c r="J1558" s="159" t="s">
        <v>1937</v>
      </c>
      <c r="K1558" s="151" t="str">
        <f t="shared" si="51"/>
        <v>HND001People in Need</v>
      </c>
      <c r="L1558" s="163">
        <v>43509</v>
      </c>
    </row>
    <row r="1559" spans="1:12" ht="15.6" thickTop="1" thickBot="1" x14ac:dyDescent="0.35">
      <c r="A1559" s="156" t="s">
        <v>136</v>
      </c>
      <c r="B1559" s="157" t="str">
        <f>VLOOKUP(A1559,Lists!A:B,2,FALSE)</f>
        <v>HND001</v>
      </c>
      <c r="C1559" s="157" t="str">
        <f>VLOOKUP(A1559,Lists!A:D,4,FALSE)</f>
        <v>HND</v>
      </c>
      <c r="D1559" s="157" t="s">
        <v>761</v>
      </c>
      <c r="E1559" s="157">
        <v>0</v>
      </c>
      <c r="F1559" s="157" t="s">
        <v>1918</v>
      </c>
      <c r="G1559" s="157" t="s">
        <v>735</v>
      </c>
      <c r="H1559" s="151">
        <f t="shared" si="50"/>
        <v>1</v>
      </c>
      <c r="I1559" s="161" t="s">
        <v>1927</v>
      </c>
      <c r="J1559" s="157"/>
      <c r="K1559" s="151" t="str">
        <f t="shared" si="51"/>
        <v>HND001People facing minimal humanitarian needs (level 1)</v>
      </c>
      <c r="L1559" s="165">
        <v>43509</v>
      </c>
    </row>
    <row r="1560" spans="1:12" ht="15.6" thickTop="1" thickBot="1" x14ac:dyDescent="0.35">
      <c r="A1560" s="158" t="s">
        <v>136</v>
      </c>
      <c r="B1560" s="159" t="str">
        <f>VLOOKUP(A1560,Lists!A:B,2,FALSE)</f>
        <v>HND001</v>
      </c>
      <c r="C1560" s="159" t="str">
        <f>VLOOKUP(A1560,Lists!A:D,4,FALSE)</f>
        <v>HND</v>
      </c>
      <c r="D1560" s="159" t="s">
        <v>760</v>
      </c>
      <c r="E1560" s="159">
        <v>368000</v>
      </c>
      <c r="F1560" s="159" t="s">
        <v>1918</v>
      </c>
      <c r="G1560" s="159" t="s">
        <v>735</v>
      </c>
      <c r="H1560" s="151">
        <f t="shared" si="50"/>
        <v>1</v>
      </c>
      <c r="I1560" s="162" t="s">
        <v>1927</v>
      </c>
      <c r="J1560" s="159" t="s">
        <v>1938</v>
      </c>
      <c r="K1560" s="151" t="str">
        <f t="shared" si="51"/>
        <v>HND001People facing stressed humanitarian needs (level 2)</v>
      </c>
      <c r="L1560" s="163">
        <v>43509</v>
      </c>
    </row>
    <row r="1561" spans="1:12" ht="15.6" thickTop="1" thickBot="1" x14ac:dyDescent="0.35">
      <c r="A1561" s="156" t="s">
        <v>136</v>
      </c>
      <c r="B1561" s="157" t="str">
        <f>VLOOKUP(A1561,Lists!A:B,2,FALSE)</f>
        <v>HND001</v>
      </c>
      <c r="C1561" s="157" t="str">
        <f>VLOOKUP(A1561,Lists!A:D,4,FALSE)</f>
        <v>HND</v>
      </c>
      <c r="D1561" s="157" t="s">
        <v>763</v>
      </c>
      <c r="E1561" s="157">
        <v>218000</v>
      </c>
      <c r="F1561" s="157" t="s">
        <v>1918</v>
      </c>
      <c r="G1561" s="157" t="s">
        <v>735</v>
      </c>
      <c r="H1561" s="151">
        <f t="shared" si="50"/>
        <v>1</v>
      </c>
      <c r="I1561" s="161" t="s">
        <v>1927</v>
      </c>
      <c r="J1561" s="157" t="s">
        <v>1939</v>
      </c>
      <c r="K1561" s="151" t="str">
        <f t="shared" si="51"/>
        <v>HND001People  facing moderate humanitarian needs (level 3)</v>
      </c>
      <c r="L1561" s="165">
        <v>43509</v>
      </c>
    </row>
    <row r="1562" spans="1:12" ht="15.6" thickTop="1" thickBot="1" x14ac:dyDescent="0.35">
      <c r="A1562" s="158" t="s">
        <v>136</v>
      </c>
      <c r="B1562" s="159" t="str">
        <f>VLOOKUP(A1562,Lists!A:B,2,FALSE)</f>
        <v>HND001</v>
      </c>
      <c r="C1562" s="159" t="str">
        <f>VLOOKUP(A1562,Lists!A:D,4,FALSE)</f>
        <v>HND</v>
      </c>
      <c r="D1562" s="159" t="s">
        <v>765</v>
      </c>
      <c r="E1562" s="159">
        <v>49000</v>
      </c>
      <c r="F1562" s="159" t="s">
        <v>1918</v>
      </c>
      <c r="G1562" s="159" t="s">
        <v>735</v>
      </c>
      <c r="H1562" s="151">
        <f t="shared" si="50"/>
        <v>1</v>
      </c>
      <c r="I1562" s="162" t="s">
        <v>1927</v>
      </c>
      <c r="J1562" s="159" t="s">
        <v>1940</v>
      </c>
      <c r="K1562" s="151" t="str">
        <f t="shared" si="51"/>
        <v>HND001People facing severe humanitarian needs (level 4)</v>
      </c>
      <c r="L1562" s="163">
        <v>43509</v>
      </c>
    </row>
    <row r="1563" spans="1:12" ht="15.6" thickTop="1" thickBot="1" x14ac:dyDescent="0.35">
      <c r="A1563" s="156" t="s">
        <v>136</v>
      </c>
      <c r="B1563" s="157" t="str">
        <f>VLOOKUP(A1563,Lists!A:B,2,FALSE)</f>
        <v>HND001</v>
      </c>
      <c r="C1563" s="157" t="str">
        <f>VLOOKUP(A1563,Lists!A:D,4,FALSE)</f>
        <v>HND</v>
      </c>
      <c r="D1563" s="157" t="s">
        <v>766</v>
      </c>
      <c r="E1563" s="157">
        <v>0</v>
      </c>
      <c r="F1563" s="157" t="s">
        <v>1918</v>
      </c>
      <c r="G1563" s="157" t="s">
        <v>735</v>
      </c>
      <c r="H1563" s="151">
        <f t="shared" si="50"/>
        <v>1</v>
      </c>
      <c r="I1563" s="161" t="s">
        <v>1927</v>
      </c>
      <c r="J1563" s="157"/>
      <c r="K1563" s="151" t="str">
        <f t="shared" si="51"/>
        <v>HND001People facing extreme humanitarian needs (level 5)</v>
      </c>
      <c r="L1563" s="165">
        <v>43509</v>
      </c>
    </row>
    <row r="1564" spans="1:12" ht="15.6" thickTop="1" thickBot="1" x14ac:dyDescent="0.35">
      <c r="A1564" s="158" t="s">
        <v>136</v>
      </c>
      <c r="B1564" s="159" t="str">
        <f>VLOOKUP(A1564,Lists!A:B,2,FALSE)</f>
        <v>HND001</v>
      </c>
      <c r="C1564" s="159" t="str">
        <f>VLOOKUP(A1564,Lists!A:D,4,FALSE)</f>
        <v>HND</v>
      </c>
      <c r="D1564" s="159" t="s">
        <v>768</v>
      </c>
      <c r="E1564" s="159">
        <v>1741</v>
      </c>
      <c r="F1564" s="159" t="s">
        <v>1921</v>
      </c>
      <c r="G1564" s="159" t="s">
        <v>735</v>
      </c>
      <c r="H1564" s="151">
        <f t="shared" si="50"/>
        <v>1</v>
      </c>
      <c r="I1564" s="162" t="s">
        <v>1933</v>
      </c>
      <c r="J1564" s="159" t="s">
        <v>1934</v>
      </c>
      <c r="K1564" s="151" t="str">
        <f t="shared" si="51"/>
        <v>HND001People killed in all crises</v>
      </c>
      <c r="L1564" s="163">
        <v>43509</v>
      </c>
    </row>
    <row r="1565" spans="1:12" ht="15.6" thickTop="1" thickBot="1" x14ac:dyDescent="0.35">
      <c r="A1565" s="156" t="s">
        <v>136</v>
      </c>
      <c r="B1565" s="157" t="str">
        <f>VLOOKUP(A1565,Lists!A:B,2,FALSE)</f>
        <v>HND001</v>
      </c>
      <c r="C1565" s="157" t="str">
        <f>VLOOKUP(A1565,Lists!A:D,4,FALSE)</f>
        <v>HND</v>
      </c>
      <c r="D1565" s="157" t="s">
        <v>680</v>
      </c>
      <c r="E1565" s="157">
        <v>3</v>
      </c>
      <c r="F1565" s="157"/>
      <c r="G1565" s="157"/>
      <c r="H1565" s="151" t="b">
        <f t="shared" si="50"/>
        <v>0</v>
      </c>
      <c r="I1565" s="161"/>
      <c r="J1565" s="157" t="s">
        <v>1941</v>
      </c>
      <c r="K1565" s="151" t="str">
        <f t="shared" si="51"/>
        <v>HND001Crisis affected groups</v>
      </c>
      <c r="L1565" s="165">
        <v>43509</v>
      </c>
    </row>
    <row r="1566" spans="1:12" ht="15.6" thickTop="1" thickBot="1" x14ac:dyDescent="0.35">
      <c r="A1566" s="158" t="s">
        <v>136</v>
      </c>
      <c r="B1566" s="159" t="str">
        <f>VLOOKUP(A1566,Lists!A:B,2,FALSE)</f>
        <v>HND001</v>
      </c>
      <c r="C1566" s="159" t="str">
        <f>VLOOKUP(A1566,Lists!A:D,4,FALSE)</f>
        <v>HND</v>
      </c>
      <c r="D1566" s="159" t="s">
        <v>683</v>
      </c>
      <c r="E1566" s="159" t="s">
        <v>445</v>
      </c>
      <c r="F1566" s="159"/>
      <c r="G1566" s="159"/>
      <c r="H1566" s="151" t="b">
        <f t="shared" si="50"/>
        <v>0</v>
      </c>
      <c r="I1566" s="162"/>
      <c r="J1566" s="159"/>
      <c r="K1566" s="151" t="str">
        <f t="shared" si="51"/>
        <v>HND001People facing limited access constraints</v>
      </c>
      <c r="L1566" s="163">
        <v>43509</v>
      </c>
    </row>
    <row r="1567" spans="1:12" ht="15.6" thickTop="1" thickBot="1" x14ac:dyDescent="0.35">
      <c r="A1567" s="156" t="s">
        <v>136</v>
      </c>
      <c r="B1567" s="157" t="str">
        <f>VLOOKUP(A1567,Lists!A:B,2,FALSE)</f>
        <v>HND001</v>
      </c>
      <c r="C1567" s="157" t="str">
        <f>VLOOKUP(A1567,Lists!A:D,4,FALSE)</f>
        <v>HND</v>
      </c>
      <c r="D1567" s="157" t="s">
        <v>684</v>
      </c>
      <c r="E1567" s="157" t="s">
        <v>445</v>
      </c>
      <c r="F1567" s="157"/>
      <c r="G1567" s="157"/>
      <c r="H1567" s="151" t="b">
        <f t="shared" si="50"/>
        <v>0</v>
      </c>
      <c r="I1567" s="161"/>
      <c r="J1567" s="157"/>
      <c r="K1567" s="151" t="str">
        <f t="shared" si="51"/>
        <v>HND001People facing restricted access constraints</v>
      </c>
      <c r="L1567" s="165">
        <v>43509</v>
      </c>
    </row>
    <row r="1568" spans="1:12" ht="15.6" thickTop="1" thickBot="1" x14ac:dyDescent="0.35">
      <c r="A1568" s="158" t="s">
        <v>136</v>
      </c>
      <c r="B1568" s="159" t="str">
        <f>VLOOKUP(A1568,Lists!A:B,2,FALSE)</f>
        <v>HND001</v>
      </c>
      <c r="C1568" s="159" t="str">
        <f>VLOOKUP(A1568,Lists!A:D,4,FALSE)</f>
        <v>HND</v>
      </c>
      <c r="D1568" s="159" t="s">
        <v>637</v>
      </c>
      <c r="E1568" s="159">
        <v>0</v>
      </c>
      <c r="F1568" s="159" t="s">
        <v>941</v>
      </c>
      <c r="G1568" s="159"/>
      <c r="H1568" s="151" t="b">
        <f t="shared" ref="H1568:H1629" si="52">IF(G1568="Low",3,IF(G1568="Medium",2,IF(G1568="High",1,FALSE)))</f>
        <v>0</v>
      </c>
      <c r="I1568" s="162"/>
      <c r="J1568" s="159"/>
      <c r="K1568" s="151" t="str">
        <f t="shared" ref="K1568:K1606" si="53">B1568&amp;""&amp;D1568</f>
        <v>HND001Impediments to entry into country (bureaucratic and administrative)</v>
      </c>
      <c r="L1568" s="163">
        <v>43509</v>
      </c>
    </row>
    <row r="1569" spans="1:12" ht="15.6" thickTop="1" thickBot="1" x14ac:dyDescent="0.35">
      <c r="A1569" s="156" t="s">
        <v>136</v>
      </c>
      <c r="B1569" s="157" t="str">
        <f>VLOOKUP(A1569,Lists!A:B,2,FALSE)</f>
        <v>HND001</v>
      </c>
      <c r="C1569" s="157" t="str">
        <f>VLOOKUP(A1569,Lists!A:D,4,FALSE)</f>
        <v>HND</v>
      </c>
      <c r="D1569" s="157" t="s">
        <v>638</v>
      </c>
      <c r="E1569" s="157">
        <v>0</v>
      </c>
      <c r="F1569" s="157" t="s">
        <v>941</v>
      </c>
      <c r="G1569" s="157"/>
      <c r="H1569" s="151" t="b">
        <f t="shared" si="52"/>
        <v>0</v>
      </c>
      <c r="I1569" s="161"/>
      <c r="J1569" s="157"/>
      <c r="K1569" s="151" t="str">
        <f t="shared" si="53"/>
        <v>HND001Restriction of movement (impediments to freedom of movement and/or administrative restrictions)</v>
      </c>
      <c r="L1569" s="165">
        <v>43509</v>
      </c>
    </row>
    <row r="1570" spans="1:12" ht="15.6" thickTop="1" thickBot="1" x14ac:dyDescent="0.35">
      <c r="A1570" s="158" t="s">
        <v>136</v>
      </c>
      <c r="B1570" s="159" t="str">
        <f>VLOOKUP(A1570,Lists!A:B,2,FALSE)</f>
        <v>HND001</v>
      </c>
      <c r="C1570" s="159" t="str">
        <f>VLOOKUP(A1570,Lists!A:D,4,FALSE)</f>
        <v>HND</v>
      </c>
      <c r="D1570" s="159" t="s">
        <v>639</v>
      </c>
      <c r="E1570" s="159">
        <v>0</v>
      </c>
      <c r="F1570" s="159" t="s">
        <v>941</v>
      </c>
      <c r="G1570" s="159"/>
      <c r="H1570" s="151" t="b">
        <f t="shared" si="52"/>
        <v>0</v>
      </c>
      <c r="I1570" s="162"/>
      <c r="J1570" s="159"/>
      <c r="K1570" s="151" t="str">
        <f t="shared" si="53"/>
        <v>HND001Interference into implementation of humanitarian activities</v>
      </c>
      <c r="L1570" s="163">
        <v>43509</v>
      </c>
    </row>
    <row r="1571" spans="1:12" ht="15.6" thickTop="1" thickBot="1" x14ac:dyDescent="0.35">
      <c r="A1571" s="156" t="s">
        <v>136</v>
      </c>
      <c r="B1571" s="157" t="str">
        <f>VLOOKUP(A1571,Lists!A:B,2,FALSE)</f>
        <v>HND001</v>
      </c>
      <c r="C1571" s="157" t="str">
        <f>VLOOKUP(A1571,Lists!A:D,4,FALSE)</f>
        <v>HND</v>
      </c>
      <c r="D1571" s="157" t="s">
        <v>640</v>
      </c>
      <c r="E1571" s="157">
        <v>0</v>
      </c>
      <c r="F1571" s="157" t="s">
        <v>941</v>
      </c>
      <c r="G1571" s="157"/>
      <c r="H1571" s="151" t="b">
        <f t="shared" si="52"/>
        <v>0</v>
      </c>
      <c r="I1571" s="161"/>
      <c r="J1571" s="157"/>
      <c r="K1571" s="151" t="str">
        <f t="shared" si="53"/>
        <v>HND001Violence against personnel, facilities and assets</v>
      </c>
      <c r="L1571" s="165">
        <v>43509</v>
      </c>
    </row>
    <row r="1572" spans="1:12" ht="15.6" thickTop="1" thickBot="1" x14ac:dyDescent="0.35">
      <c r="A1572" s="158" t="s">
        <v>136</v>
      </c>
      <c r="B1572" s="159" t="str">
        <f>VLOOKUP(A1572,Lists!A:B,2,FALSE)</f>
        <v>HND001</v>
      </c>
      <c r="C1572" s="159" t="str">
        <f>VLOOKUP(A1572,Lists!A:D,4,FALSE)</f>
        <v>HND</v>
      </c>
      <c r="D1572" s="159" t="s">
        <v>641</v>
      </c>
      <c r="E1572" s="159">
        <v>0</v>
      </c>
      <c r="F1572" s="159" t="s">
        <v>941</v>
      </c>
      <c r="G1572" s="159"/>
      <c r="H1572" s="151" t="b">
        <f t="shared" si="52"/>
        <v>0</v>
      </c>
      <c r="I1572" s="162"/>
      <c r="J1572" s="159"/>
      <c r="K1572" s="151" t="str">
        <f t="shared" si="53"/>
        <v>HND001Denial of existence of humanitarian needs or entitlements to assistance</v>
      </c>
      <c r="L1572" s="163">
        <v>43509</v>
      </c>
    </row>
    <row r="1573" spans="1:12" ht="15.6" thickTop="1" thickBot="1" x14ac:dyDescent="0.35">
      <c r="A1573" s="156" t="s">
        <v>136</v>
      </c>
      <c r="B1573" s="157" t="str">
        <f>VLOOKUP(A1573,Lists!A:B,2,FALSE)</f>
        <v>HND001</v>
      </c>
      <c r="C1573" s="157" t="str">
        <f>VLOOKUP(A1573,Lists!A:D,4,FALSE)</f>
        <v>HND</v>
      </c>
      <c r="D1573" s="157" t="s">
        <v>642</v>
      </c>
      <c r="E1573" s="157">
        <v>0</v>
      </c>
      <c r="F1573" s="157" t="s">
        <v>941</v>
      </c>
      <c r="G1573" s="157"/>
      <c r="H1573" s="151" t="b">
        <f t="shared" si="52"/>
        <v>0</v>
      </c>
      <c r="I1573" s="161"/>
      <c r="J1573" s="157"/>
      <c r="K1573" s="151" t="str">
        <f t="shared" si="53"/>
        <v>HND001Restriction and obstruction of access to services and assistance</v>
      </c>
      <c r="L1573" s="165">
        <v>43509</v>
      </c>
    </row>
    <row r="1574" spans="1:12" ht="15.6" thickTop="1" thickBot="1" x14ac:dyDescent="0.35">
      <c r="A1574" s="158" t="s">
        <v>136</v>
      </c>
      <c r="B1574" s="159" t="str">
        <f>VLOOKUP(A1574,Lists!A:B,2,FALSE)</f>
        <v>HND001</v>
      </c>
      <c r="C1574" s="159" t="str">
        <f>VLOOKUP(A1574,Lists!A:D,4,FALSE)</f>
        <v>HND</v>
      </c>
      <c r="D1574" s="159" t="s">
        <v>643</v>
      </c>
      <c r="E1574" s="159">
        <v>1</v>
      </c>
      <c r="F1574" s="159" t="s">
        <v>941</v>
      </c>
      <c r="G1574" s="159"/>
      <c r="H1574" s="151" t="b">
        <f t="shared" si="52"/>
        <v>0</v>
      </c>
      <c r="I1574" s="162"/>
      <c r="J1574" s="159"/>
      <c r="K1574" s="151" t="str">
        <f t="shared" si="53"/>
        <v>HND001Ongoing insecurity/hostilities affecting humanitarian assistance</v>
      </c>
      <c r="L1574" s="163">
        <v>43509</v>
      </c>
    </row>
    <row r="1575" spans="1:12" ht="15.6" thickTop="1" thickBot="1" x14ac:dyDescent="0.35">
      <c r="A1575" s="156" t="s">
        <v>136</v>
      </c>
      <c r="B1575" s="157" t="str">
        <f>VLOOKUP(A1575,Lists!A:B,2,FALSE)</f>
        <v>HND001</v>
      </c>
      <c r="C1575" s="157" t="str">
        <f>VLOOKUP(A1575,Lists!A:D,4,FALSE)</f>
        <v>HND</v>
      </c>
      <c r="D1575" s="157" t="s">
        <v>644</v>
      </c>
      <c r="E1575" s="157">
        <v>0</v>
      </c>
      <c r="F1575" s="157" t="s">
        <v>941</v>
      </c>
      <c r="G1575" s="157"/>
      <c r="H1575" s="151" t="b">
        <f t="shared" si="52"/>
        <v>0</v>
      </c>
      <c r="I1575" s="161"/>
      <c r="J1575" s="157"/>
      <c r="K1575" s="151" t="str">
        <f t="shared" si="53"/>
        <v xml:space="preserve">HND001Presence of mines and improvised explosive devices </v>
      </c>
      <c r="L1575" s="165">
        <v>43509</v>
      </c>
    </row>
    <row r="1576" spans="1:12" ht="15.6" thickTop="1" thickBot="1" x14ac:dyDescent="0.35">
      <c r="A1576" s="158" t="s">
        <v>136</v>
      </c>
      <c r="B1576" s="159" t="str">
        <f>VLOOKUP(A1576,Lists!A:B,2,FALSE)</f>
        <v>HND001</v>
      </c>
      <c r="C1576" s="159" t="str">
        <f>VLOOKUP(A1576,Lists!A:D,4,FALSE)</f>
        <v>HND</v>
      </c>
      <c r="D1576" s="159" t="s">
        <v>645</v>
      </c>
      <c r="E1576" s="159">
        <v>1</v>
      </c>
      <c r="F1576" s="159" t="s">
        <v>941</v>
      </c>
      <c r="G1576" s="159"/>
      <c r="H1576" s="151" t="b">
        <f t="shared" si="52"/>
        <v>0</v>
      </c>
      <c r="I1576" s="162"/>
      <c r="J1576" s="159"/>
      <c r="K1576" s="151" t="str">
        <f t="shared" si="53"/>
        <v>HND001Physical constraints in the environment (obstacles related to terrain, climate, lack of infrastructure, etc.)</v>
      </c>
      <c r="L1576" s="163">
        <v>43509</v>
      </c>
    </row>
    <row r="1577" spans="1:12" ht="15.6" thickTop="1" thickBot="1" x14ac:dyDescent="0.35">
      <c r="A1577" s="156" t="s">
        <v>97</v>
      </c>
      <c r="B1577" s="157" t="str">
        <f>VLOOKUP(A1577,Lists!A:B,2,FALSE)</f>
        <v>SLV001</v>
      </c>
      <c r="C1577" s="157" t="str">
        <f>VLOOKUP(A1577,Lists!A:D,4,FALSE)</f>
        <v>SLV</v>
      </c>
      <c r="D1577" s="157" t="s">
        <v>785</v>
      </c>
      <c r="E1577" s="157">
        <v>5354969</v>
      </c>
      <c r="F1577" s="157" t="s">
        <v>1942</v>
      </c>
      <c r="G1577" s="157" t="s">
        <v>735</v>
      </c>
      <c r="H1577" s="151">
        <f t="shared" si="52"/>
        <v>1</v>
      </c>
      <c r="I1577" s="161" t="s">
        <v>1948</v>
      </c>
      <c r="J1577" s="157" t="s">
        <v>1949</v>
      </c>
      <c r="K1577" s="151" t="str">
        <f t="shared" si="53"/>
        <v>SLV001Total population in country</v>
      </c>
      <c r="L1577" s="165">
        <v>43509</v>
      </c>
    </row>
    <row r="1578" spans="1:12" ht="15.6" thickTop="1" thickBot="1" x14ac:dyDescent="0.35">
      <c r="A1578" s="158" t="s">
        <v>97</v>
      </c>
      <c r="B1578" s="159" t="str">
        <f>VLOOKUP(A1578,Lists!A:B,2,FALSE)</f>
        <v>SLV001</v>
      </c>
      <c r="C1578" s="159" t="str">
        <f>VLOOKUP(A1578,Lists!A:D,4,FALSE)</f>
        <v>SLV</v>
      </c>
      <c r="D1578" s="159" t="s">
        <v>455</v>
      </c>
      <c r="E1578" s="159">
        <v>21040</v>
      </c>
      <c r="F1578" s="159" t="s">
        <v>1943</v>
      </c>
      <c r="G1578" s="159" t="s">
        <v>735</v>
      </c>
      <c r="H1578" s="151">
        <f t="shared" si="52"/>
        <v>1</v>
      </c>
      <c r="I1578" s="162" t="s">
        <v>1925</v>
      </c>
      <c r="J1578" s="159" t="s">
        <v>1950</v>
      </c>
      <c r="K1578" s="151" t="str">
        <f t="shared" si="53"/>
        <v>SLV001Landmass affected by disaster</v>
      </c>
      <c r="L1578" s="163">
        <v>43509</v>
      </c>
    </row>
    <row r="1579" spans="1:12" ht="15.6" thickTop="1" thickBot="1" x14ac:dyDescent="0.35">
      <c r="A1579" s="156" t="s">
        <v>97</v>
      </c>
      <c r="B1579" s="157" t="str">
        <f>VLOOKUP(A1579,Lists!A:B,2,FALSE)</f>
        <v>SLV001</v>
      </c>
      <c r="C1579" s="157" t="str">
        <f>VLOOKUP(A1579,Lists!A:D,4,FALSE)</f>
        <v>SLV</v>
      </c>
      <c r="D1579" s="157" t="s">
        <v>740</v>
      </c>
      <c r="E1579" s="157">
        <v>5354969</v>
      </c>
      <c r="F1579" s="157" t="s">
        <v>1942</v>
      </c>
      <c r="G1579" s="157" t="s">
        <v>735</v>
      </c>
      <c r="H1579" s="151">
        <f t="shared" si="52"/>
        <v>1</v>
      </c>
      <c r="I1579" s="161" t="s">
        <v>1948</v>
      </c>
      <c r="J1579" s="157" t="s">
        <v>1949</v>
      </c>
      <c r="K1579" s="151" t="str">
        <f t="shared" si="53"/>
        <v>SLV001People exposed</v>
      </c>
      <c r="L1579" s="165">
        <v>43509</v>
      </c>
    </row>
    <row r="1580" spans="1:12" ht="15.6" thickTop="1" thickBot="1" x14ac:dyDescent="0.35">
      <c r="A1580" s="158" t="s">
        <v>97</v>
      </c>
      <c r="B1580" s="159" t="str">
        <f>VLOOKUP(A1580,Lists!A:B,2,FALSE)</f>
        <v>SLV001</v>
      </c>
      <c r="C1580" s="159" t="str">
        <f>VLOOKUP(A1580,Lists!A:D,4,FALSE)</f>
        <v>SLV</v>
      </c>
      <c r="D1580" s="159" t="s">
        <v>742</v>
      </c>
      <c r="E1580" s="159">
        <v>1383406</v>
      </c>
      <c r="F1580" s="159" t="s">
        <v>1918</v>
      </c>
      <c r="G1580" s="159" t="s">
        <v>735</v>
      </c>
      <c r="H1580" s="151">
        <f t="shared" si="52"/>
        <v>1</v>
      </c>
      <c r="I1580" s="162" t="s">
        <v>1951</v>
      </c>
      <c r="J1580" s="159" t="s">
        <v>1952</v>
      </c>
      <c r="K1580" s="151" t="str">
        <f t="shared" si="53"/>
        <v>SLV001People affected by the crisis</v>
      </c>
      <c r="L1580" s="163">
        <v>43509</v>
      </c>
    </row>
    <row r="1581" spans="1:12" ht="15.6" thickTop="1" thickBot="1" x14ac:dyDescent="0.35">
      <c r="A1581" s="156" t="s">
        <v>97</v>
      </c>
      <c r="B1581" s="157" t="str">
        <f>VLOOKUP(A1581,Lists!A:B,2,FALSE)</f>
        <v>SLV001</v>
      </c>
      <c r="C1581" s="157" t="str">
        <f>VLOOKUP(A1581,Lists!A:D,4,FALSE)</f>
        <v>SLV</v>
      </c>
      <c r="D1581" s="157" t="s">
        <v>470</v>
      </c>
      <c r="E1581" s="157">
        <v>460644</v>
      </c>
      <c r="F1581" s="157" t="s">
        <v>1944</v>
      </c>
      <c r="G1581" s="157" t="s">
        <v>735</v>
      </c>
      <c r="H1581" s="151">
        <f t="shared" si="52"/>
        <v>1</v>
      </c>
      <c r="I1581" s="161" t="s">
        <v>1953</v>
      </c>
      <c r="J1581" s="157" t="s">
        <v>1954</v>
      </c>
      <c r="K1581" s="151" t="str">
        <f t="shared" si="53"/>
        <v>SLV001Total # of crisis related displaced people</v>
      </c>
      <c r="L1581" s="165">
        <v>43509</v>
      </c>
    </row>
    <row r="1582" spans="1:12" ht="15.6" thickTop="1" thickBot="1" x14ac:dyDescent="0.35">
      <c r="A1582" s="158" t="s">
        <v>97</v>
      </c>
      <c r="B1582" s="159" t="str">
        <f>VLOOKUP(A1582,Lists!A:B,2,FALSE)</f>
        <v>SLV001</v>
      </c>
      <c r="C1582" s="159" t="str">
        <f>VLOOKUP(A1582,Lists!A:D,4,FALSE)</f>
        <v>SLV</v>
      </c>
      <c r="D1582" s="159" t="s">
        <v>743</v>
      </c>
      <c r="E1582" s="159" t="s">
        <v>445</v>
      </c>
      <c r="F1582" s="159"/>
      <c r="G1582" s="159"/>
      <c r="H1582" s="151" t="b">
        <f t="shared" si="52"/>
        <v>0</v>
      </c>
      <c r="I1582" s="162"/>
      <c r="J1582" s="159"/>
      <c r="K1582" s="151" t="str">
        <f t="shared" si="53"/>
        <v>SLV001Crisis related Injuries</v>
      </c>
      <c r="L1582" s="163">
        <v>43509</v>
      </c>
    </row>
    <row r="1583" spans="1:12" ht="15.6" thickTop="1" thickBot="1" x14ac:dyDescent="0.35">
      <c r="A1583" s="156" t="s">
        <v>97</v>
      </c>
      <c r="B1583" s="157" t="str">
        <f>VLOOKUP(A1583,Lists!A:B,2,FALSE)</f>
        <v>SLV001</v>
      </c>
      <c r="C1583" s="157" t="str">
        <f>VLOOKUP(A1583,Lists!A:D,4,FALSE)</f>
        <v>SLV</v>
      </c>
      <c r="D1583" s="157" t="s">
        <v>661</v>
      </c>
      <c r="E1583" s="157">
        <v>2595</v>
      </c>
      <c r="F1583" s="157" t="s">
        <v>1945</v>
      </c>
      <c r="G1583" s="157" t="s">
        <v>735</v>
      </c>
      <c r="H1583" s="151">
        <f t="shared" si="52"/>
        <v>1</v>
      </c>
      <c r="I1583" s="161" t="s">
        <v>1955</v>
      </c>
      <c r="J1583" s="157" t="s">
        <v>1956</v>
      </c>
      <c r="K1583" s="151" t="str">
        <f t="shared" si="53"/>
        <v>SLV001Total # of illness cases reported</v>
      </c>
      <c r="L1583" s="165">
        <v>43509</v>
      </c>
    </row>
    <row r="1584" spans="1:12" ht="15.6" thickTop="1" thickBot="1" x14ac:dyDescent="0.35">
      <c r="A1584" s="158" t="s">
        <v>97</v>
      </c>
      <c r="B1584" s="159" t="str">
        <f>VLOOKUP(A1584,Lists!A:B,2,FALSE)</f>
        <v>SLV001</v>
      </c>
      <c r="C1584" s="159" t="str">
        <f>VLOOKUP(A1584,Lists!A:D,4,FALSE)</f>
        <v>SLV</v>
      </c>
      <c r="D1584" s="159" t="s">
        <v>663</v>
      </c>
      <c r="E1584" s="159">
        <v>1529</v>
      </c>
      <c r="F1584" s="159" t="s">
        <v>1946</v>
      </c>
      <c r="G1584" s="159" t="s">
        <v>735</v>
      </c>
      <c r="H1584" s="151">
        <f t="shared" si="52"/>
        <v>1</v>
      </c>
      <c r="I1584" s="162" t="s">
        <v>1957</v>
      </c>
      <c r="J1584" s="159" t="s">
        <v>1958</v>
      </c>
      <c r="K1584" s="151" t="str">
        <f t="shared" si="53"/>
        <v>SLV001Crisis related fatalities</v>
      </c>
      <c r="L1584" s="163">
        <v>43509</v>
      </c>
    </row>
    <row r="1585" spans="1:12" ht="15.6" thickTop="1" thickBot="1" x14ac:dyDescent="0.35">
      <c r="A1585" s="156" t="s">
        <v>97</v>
      </c>
      <c r="B1585" s="157" t="str">
        <f>VLOOKUP(A1585,Lists!A:B,2,FALSE)</f>
        <v>SLV001</v>
      </c>
      <c r="C1585" s="157" t="str">
        <f>VLOOKUP(A1585,Lists!A:D,4,FALSE)</f>
        <v>SLV</v>
      </c>
      <c r="D1585" s="157" t="s">
        <v>459</v>
      </c>
      <c r="E1585" s="157" t="s">
        <v>445</v>
      </c>
      <c r="F1585" s="157"/>
      <c r="G1585" s="157"/>
      <c r="H1585" s="151" t="b">
        <f t="shared" si="52"/>
        <v>0</v>
      </c>
      <c r="I1585" s="161"/>
      <c r="J1585" s="157"/>
      <c r="K1585" s="151" t="str">
        <f t="shared" si="53"/>
        <v>SLV001Building partially damaged</v>
      </c>
      <c r="L1585" s="165">
        <v>43509</v>
      </c>
    </row>
    <row r="1586" spans="1:12" ht="15.6" thickTop="1" thickBot="1" x14ac:dyDescent="0.35">
      <c r="A1586" s="158" t="s">
        <v>97</v>
      </c>
      <c r="B1586" s="159" t="str">
        <f>VLOOKUP(A1586,Lists!A:B,2,FALSE)</f>
        <v>SLV001</v>
      </c>
      <c r="C1586" s="159" t="str">
        <f>VLOOKUP(A1586,Lists!A:D,4,FALSE)</f>
        <v>SLV</v>
      </c>
      <c r="D1586" s="159" t="s">
        <v>460</v>
      </c>
      <c r="E1586" s="159" t="s">
        <v>445</v>
      </c>
      <c r="F1586" s="159"/>
      <c r="G1586" s="159"/>
      <c r="H1586" s="151" t="b">
        <f t="shared" si="52"/>
        <v>0</v>
      </c>
      <c r="I1586" s="162"/>
      <c r="J1586" s="159"/>
      <c r="K1586" s="151" t="str">
        <f t="shared" si="53"/>
        <v>SLV001Building totally damaged</v>
      </c>
      <c r="L1586" s="163">
        <v>43509</v>
      </c>
    </row>
    <row r="1587" spans="1:12" ht="15.6" thickTop="1" thickBot="1" x14ac:dyDescent="0.35">
      <c r="A1587" s="156" t="s">
        <v>97</v>
      </c>
      <c r="B1587" s="157" t="str">
        <f>VLOOKUP(A1587,Lists!A:B,2,FALSE)</f>
        <v>SLV001</v>
      </c>
      <c r="C1587" s="157" t="str">
        <f>VLOOKUP(A1587,Lists!A:D,4,FALSE)</f>
        <v>SLV</v>
      </c>
      <c r="D1587" s="157" t="s">
        <v>745</v>
      </c>
      <c r="E1587" s="157">
        <v>27473</v>
      </c>
      <c r="F1587" s="157" t="s">
        <v>1947</v>
      </c>
      <c r="G1587" s="157" t="s">
        <v>735</v>
      </c>
      <c r="H1587" s="151">
        <f t="shared" si="52"/>
        <v>1</v>
      </c>
      <c r="I1587" s="161" t="s">
        <v>1959</v>
      </c>
      <c r="J1587" s="157" t="s">
        <v>1960</v>
      </c>
      <c r="K1587" s="151" t="str">
        <f t="shared" si="53"/>
        <v>SLV001Economic Losses</v>
      </c>
      <c r="L1587" s="165">
        <v>43509</v>
      </c>
    </row>
    <row r="1588" spans="1:12" ht="15.6" thickTop="1" thickBot="1" x14ac:dyDescent="0.35">
      <c r="A1588" s="158" t="s">
        <v>97</v>
      </c>
      <c r="B1588" s="159" t="str">
        <f>VLOOKUP(A1588,Lists!A:B,2,FALSE)</f>
        <v>SLV001</v>
      </c>
      <c r="C1588" s="159" t="str">
        <f>VLOOKUP(A1588,Lists!A:D,4,FALSE)</f>
        <v>SLV</v>
      </c>
      <c r="D1588" s="159" t="s">
        <v>755</v>
      </c>
      <c r="E1588" s="159">
        <v>775100</v>
      </c>
      <c r="F1588" s="159" t="s">
        <v>1918</v>
      </c>
      <c r="G1588" s="159" t="s">
        <v>735</v>
      </c>
      <c r="H1588" s="151">
        <f t="shared" si="52"/>
        <v>1</v>
      </c>
      <c r="I1588" s="162" t="s">
        <v>1951</v>
      </c>
      <c r="J1588" s="159"/>
      <c r="K1588" s="151" t="str">
        <f t="shared" si="53"/>
        <v>SLV001People in Need</v>
      </c>
      <c r="L1588" s="163">
        <v>43509</v>
      </c>
    </row>
    <row r="1589" spans="1:12" ht="15.6" thickTop="1" thickBot="1" x14ac:dyDescent="0.35">
      <c r="A1589" s="156" t="s">
        <v>97</v>
      </c>
      <c r="B1589" s="157" t="str">
        <f>VLOOKUP(A1589,Lists!A:B,2,FALSE)</f>
        <v>SLV001</v>
      </c>
      <c r="C1589" s="157" t="str">
        <f>VLOOKUP(A1589,Lists!A:D,4,FALSE)</f>
        <v>SLV</v>
      </c>
      <c r="D1589" s="157" t="s">
        <v>761</v>
      </c>
      <c r="E1589" s="157">
        <v>0</v>
      </c>
      <c r="F1589" s="157" t="s">
        <v>1918</v>
      </c>
      <c r="G1589" s="157" t="s">
        <v>735</v>
      </c>
      <c r="H1589" s="151">
        <f t="shared" si="52"/>
        <v>1</v>
      </c>
      <c r="I1589" s="161" t="s">
        <v>1951</v>
      </c>
      <c r="J1589" s="157"/>
      <c r="K1589" s="151" t="str">
        <f t="shared" si="53"/>
        <v>SLV001People facing minimal humanitarian needs (level 1)</v>
      </c>
      <c r="L1589" s="165">
        <v>43509</v>
      </c>
    </row>
    <row r="1590" spans="1:12" ht="15.6" thickTop="1" thickBot="1" x14ac:dyDescent="0.35">
      <c r="A1590" s="158" t="s">
        <v>97</v>
      </c>
      <c r="B1590" s="159" t="str">
        <f>VLOOKUP(A1590,Lists!A:B,2,FALSE)</f>
        <v>SLV001</v>
      </c>
      <c r="C1590" s="159" t="str">
        <f>VLOOKUP(A1590,Lists!A:D,4,FALSE)</f>
        <v>SLV</v>
      </c>
      <c r="D1590" s="159" t="s">
        <v>760</v>
      </c>
      <c r="E1590" s="159">
        <v>472842</v>
      </c>
      <c r="F1590" s="159" t="s">
        <v>1918</v>
      </c>
      <c r="G1590" s="159" t="s">
        <v>735</v>
      </c>
      <c r="H1590" s="151">
        <f t="shared" si="52"/>
        <v>1</v>
      </c>
      <c r="I1590" s="162" t="s">
        <v>1951</v>
      </c>
      <c r="J1590" s="159"/>
      <c r="K1590" s="151" t="str">
        <f t="shared" si="53"/>
        <v>SLV001People facing stressed humanitarian needs (level 2)</v>
      </c>
      <c r="L1590" s="163">
        <v>43509</v>
      </c>
    </row>
    <row r="1591" spans="1:12" ht="15.6" thickTop="1" thickBot="1" x14ac:dyDescent="0.35">
      <c r="A1591" s="156" t="s">
        <v>97</v>
      </c>
      <c r="B1591" s="157" t="str">
        <f>VLOOKUP(A1591,Lists!A:B,2,FALSE)</f>
        <v>SLV001</v>
      </c>
      <c r="C1591" s="157" t="str">
        <f>VLOOKUP(A1591,Lists!A:D,4,FALSE)</f>
        <v>SLV</v>
      </c>
      <c r="D1591" s="157" t="s">
        <v>763</v>
      </c>
      <c r="E1591" s="157">
        <v>239228</v>
      </c>
      <c r="F1591" s="157" t="s">
        <v>1918</v>
      </c>
      <c r="G1591" s="157" t="s">
        <v>735</v>
      </c>
      <c r="H1591" s="151">
        <f t="shared" si="52"/>
        <v>1</v>
      </c>
      <c r="I1591" s="161" t="s">
        <v>1951</v>
      </c>
      <c r="J1591" s="157"/>
      <c r="K1591" s="151" t="str">
        <f t="shared" si="53"/>
        <v>SLV001People  facing moderate humanitarian needs (level 3)</v>
      </c>
      <c r="L1591" s="165">
        <v>43509</v>
      </c>
    </row>
    <row r="1592" spans="1:12" ht="15.6" thickTop="1" thickBot="1" x14ac:dyDescent="0.35">
      <c r="A1592" s="158" t="s">
        <v>97</v>
      </c>
      <c r="B1592" s="159" t="str">
        <f>VLOOKUP(A1592,Lists!A:B,2,FALSE)</f>
        <v>SLV001</v>
      </c>
      <c r="C1592" s="159" t="str">
        <f>VLOOKUP(A1592,Lists!A:D,4,FALSE)</f>
        <v>SLV</v>
      </c>
      <c r="D1592" s="159" t="s">
        <v>765</v>
      </c>
      <c r="E1592" s="159">
        <v>63030</v>
      </c>
      <c r="F1592" s="159" t="s">
        <v>1918</v>
      </c>
      <c r="G1592" s="159" t="s">
        <v>735</v>
      </c>
      <c r="H1592" s="151">
        <f t="shared" si="52"/>
        <v>1</v>
      </c>
      <c r="I1592" s="162" t="s">
        <v>1951</v>
      </c>
      <c r="J1592" s="159"/>
      <c r="K1592" s="151" t="str">
        <f t="shared" si="53"/>
        <v>SLV001People facing severe humanitarian needs (level 4)</v>
      </c>
      <c r="L1592" s="163">
        <v>43509</v>
      </c>
    </row>
    <row r="1593" spans="1:12" ht="15.6" thickTop="1" thickBot="1" x14ac:dyDescent="0.35">
      <c r="A1593" s="156" t="s">
        <v>97</v>
      </c>
      <c r="B1593" s="157" t="str">
        <f>VLOOKUP(A1593,Lists!A:B,2,FALSE)</f>
        <v>SLV001</v>
      </c>
      <c r="C1593" s="157" t="str">
        <f>VLOOKUP(A1593,Lists!A:D,4,FALSE)</f>
        <v>SLV</v>
      </c>
      <c r="D1593" s="157" t="s">
        <v>766</v>
      </c>
      <c r="E1593" s="157">
        <v>0</v>
      </c>
      <c r="F1593" s="157" t="s">
        <v>1918</v>
      </c>
      <c r="G1593" s="157" t="s">
        <v>735</v>
      </c>
      <c r="H1593" s="151">
        <f t="shared" si="52"/>
        <v>1</v>
      </c>
      <c r="I1593" s="161" t="s">
        <v>1951</v>
      </c>
      <c r="J1593" s="157"/>
      <c r="K1593" s="151" t="str">
        <f t="shared" si="53"/>
        <v>SLV001People facing extreme humanitarian needs (level 5)</v>
      </c>
      <c r="L1593" s="165">
        <v>43509</v>
      </c>
    </row>
    <row r="1594" spans="1:12" ht="15.6" thickTop="1" thickBot="1" x14ac:dyDescent="0.35">
      <c r="A1594" s="158" t="s">
        <v>97</v>
      </c>
      <c r="B1594" s="159" t="str">
        <f>VLOOKUP(A1594,Lists!A:B,2,FALSE)</f>
        <v>SLV001</v>
      </c>
      <c r="C1594" s="159" t="str">
        <f>VLOOKUP(A1594,Lists!A:D,4,FALSE)</f>
        <v>SLV</v>
      </c>
      <c r="D1594" s="159" t="s">
        <v>768</v>
      </c>
      <c r="E1594" s="159">
        <v>1529</v>
      </c>
      <c r="F1594" s="159" t="s">
        <v>1946</v>
      </c>
      <c r="G1594" s="159" t="s">
        <v>735</v>
      </c>
      <c r="H1594" s="151">
        <f t="shared" si="52"/>
        <v>1</v>
      </c>
      <c r="I1594" s="162" t="s">
        <v>1961</v>
      </c>
      <c r="J1594" s="159" t="s">
        <v>1958</v>
      </c>
      <c r="K1594" s="151" t="str">
        <f t="shared" si="53"/>
        <v>SLV001People killed in all crises</v>
      </c>
      <c r="L1594" s="163">
        <v>43509</v>
      </c>
    </row>
    <row r="1595" spans="1:12" ht="15.6" thickTop="1" thickBot="1" x14ac:dyDescent="0.35">
      <c r="A1595" s="156" t="s">
        <v>97</v>
      </c>
      <c r="B1595" s="157" t="str">
        <f>VLOOKUP(A1595,Lists!A:B,2,FALSE)</f>
        <v>SLV001</v>
      </c>
      <c r="C1595" s="157" t="str">
        <f>VLOOKUP(A1595,Lists!A:D,4,FALSE)</f>
        <v>SLV</v>
      </c>
      <c r="D1595" s="157" t="s">
        <v>680</v>
      </c>
      <c r="E1595" s="157">
        <v>3</v>
      </c>
      <c r="F1595" s="157"/>
      <c r="G1595" s="157"/>
      <c r="H1595" s="151" t="b">
        <f t="shared" si="52"/>
        <v>0</v>
      </c>
      <c r="I1595" s="161"/>
      <c r="J1595" s="157" t="s">
        <v>1941</v>
      </c>
      <c r="K1595" s="151" t="str">
        <f t="shared" si="53"/>
        <v>SLV001Crisis affected groups</v>
      </c>
      <c r="L1595" s="165">
        <v>43509</v>
      </c>
    </row>
    <row r="1596" spans="1:12" ht="15.6" thickTop="1" thickBot="1" x14ac:dyDescent="0.35">
      <c r="A1596" s="158" t="s">
        <v>97</v>
      </c>
      <c r="B1596" s="159" t="str">
        <f>VLOOKUP(A1596,Lists!A:B,2,FALSE)</f>
        <v>SLV001</v>
      </c>
      <c r="C1596" s="159" t="str">
        <f>VLOOKUP(A1596,Lists!A:D,4,FALSE)</f>
        <v>SLV</v>
      </c>
      <c r="D1596" s="159" t="s">
        <v>683</v>
      </c>
      <c r="E1596" s="159" t="s">
        <v>445</v>
      </c>
      <c r="F1596" s="159"/>
      <c r="G1596" s="159"/>
      <c r="H1596" s="151" t="b">
        <f t="shared" si="52"/>
        <v>0</v>
      </c>
      <c r="I1596" s="162"/>
      <c r="J1596" s="159"/>
      <c r="K1596" s="151" t="str">
        <f t="shared" si="53"/>
        <v>SLV001People facing limited access constraints</v>
      </c>
      <c r="L1596" s="163">
        <v>43509</v>
      </c>
    </row>
    <row r="1597" spans="1:12" ht="15.6" thickTop="1" thickBot="1" x14ac:dyDescent="0.35">
      <c r="A1597" s="156" t="s">
        <v>97</v>
      </c>
      <c r="B1597" s="157" t="str">
        <f>VLOOKUP(A1597,Lists!A:B,2,FALSE)</f>
        <v>SLV001</v>
      </c>
      <c r="C1597" s="157" t="str">
        <f>VLOOKUP(A1597,Lists!A:D,4,FALSE)</f>
        <v>SLV</v>
      </c>
      <c r="D1597" s="157" t="s">
        <v>684</v>
      </c>
      <c r="E1597" s="157" t="s">
        <v>445</v>
      </c>
      <c r="F1597" s="157"/>
      <c r="G1597" s="157"/>
      <c r="H1597" s="151" t="b">
        <f t="shared" si="52"/>
        <v>0</v>
      </c>
      <c r="I1597" s="161"/>
      <c r="J1597" s="157"/>
      <c r="K1597" s="151" t="str">
        <f t="shared" si="53"/>
        <v>SLV001People facing restricted access constraints</v>
      </c>
      <c r="L1597" s="165">
        <v>43509</v>
      </c>
    </row>
    <row r="1598" spans="1:12" ht="15.6" thickTop="1" thickBot="1" x14ac:dyDescent="0.35">
      <c r="A1598" s="158" t="s">
        <v>97</v>
      </c>
      <c r="B1598" s="159" t="str">
        <f>VLOOKUP(A1598,Lists!A:B,2,FALSE)</f>
        <v>SLV001</v>
      </c>
      <c r="C1598" s="159" t="str">
        <f>VLOOKUP(A1598,Lists!A:D,4,FALSE)</f>
        <v>SLV</v>
      </c>
      <c r="D1598" s="159" t="s">
        <v>637</v>
      </c>
      <c r="E1598" s="159">
        <v>0</v>
      </c>
      <c r="F1598" s="159" t="s">
        <v>941</v>
      </c>
      <c r="G1598" s="159"/>
      <c r="H1598" s="151" t="b">
        <f t="shared" si="52"/>
        <v>0</v>
      </c>
      <c r="I1598" s="162"/>
      <c r="J1598" s="159"/>
      <c r="K1598" s="151" t="str">
        <f t="shared" si="53"/>
        <v>SLV001Impediments to entry into country (bureaucratic and administrative)</v>
      </c>
      <c r="L1598" s="163">
        <v>43509</v>
      </c>
    </row>
    <row r="1599" spans="1:12" ht="15.6" thickTop="1" thickBot="1" x14ac:dyDescent="0.35">
      <c r="A1599" s="156" t="s">
        <v>97</v>
      </c>
      <c r="B1599" s="157" t="str">
        <f>VLOOKUP(A1599,Lists!A:B,2,FALSE)</f>
        <v>SLV001</v>
      </c>
      <c r="C1599" s="157" t="str">
        <f>VLOOKUP(A1599,Lists!A:D,4,FALSE)</f>
        <v>SLV</v>
      </c>
      <c r="D1599" s="157" t="s">
        <v>638</v>
      </c>
      <c r="E1599" s="157">
        <v>0</v>
      </c>
      <c r="F1599" s="157" t="s">
        <v>941</v>
      </c>
      <c r="G1599" s="157"/>
      <c r="H1599" s="151" t="b">
        <f t="shared" si="52"/>
        <v>0</v>
      </c>
      <c r="I1599" s="161"/>
      <c r="J1599" s="157"/>
      <c r="K1599" s="151" t="str">
        <f t="shared" si="53"/>
        <v>SLV001Restriction of movement (impediments to freedom of movement and/or administrative restrictions)</v>
      </c>
      <c r="L1599" s="165">
        <v>43509</v>
      </c>
    </row>
    <row r="1600" spans="1:12" ht="15.6" thickTop="1" thickBot="1" x14ac:dyDescent="0.35">
      <c r="A1600" s="158" t="s">
        <v>97</v>
      </c>
      <c r="B1600" s="159" t="str">
        <f>VLOOKUP(A1600,Lists!A:B,2,FALSE)</f>
        <v>SLV001</v>
      </c>
      <c r="C1600" s="159" t="str">
        <f>VLOOKUP(A1600,Lists!A:D,4,FALSE)</f>
        <v>SLV</v>
      </c>
      <c r="D1600" s="159" t="s">
        <v>639</v>
      </c>
      <c r="E1600" s="159">
        <v>0</v>
      </c>
      <c r="F1600" s="159" t="s">
        <v>941</v>
      </c>
      <c r="G1600" s="159"/>
      <c r="H1600" s="151" t="b">
        <f t="shared" si="52"/>
        <v>0</v>
      </c>
      <c r="I1600" s="162"/>
      <c r="J1600" s="159"/>
      <c r="K1600" s="151" t="str">
        <f t="shared" si="53"/>
        <v>SLV001Interference into implementation of humanitarian activities</v>
      </c>
      <c r="L1600" s="163">
        <v>43509</v>
      </c>
    </row>
    <row r="1601" spans="1:12" ht="15.6" thickTop="1" thickBot="1" x14ac:dyDescent="0.35">
      <c r="A1601" s="156" t="s">
        <v>97</v>
      </c>
      <c r="B1601" s="157" t="str">
        <f>VLOOKUP(A1601,Lists!A:B,2,FALSE)</f>
        <v>SLV001</v>
      </c>
      <c r="C1601" s="157" t="str">
        <f>VLOOKUP(A1601,Lists!A:D,4,FALSE)</f>
        <v>SLV</v>
      </c>
      <c r="D1601" s="157" t="s">
        <v>640</v>
      </c>
      <c r="E1601" s="157">
        <v>0</v>
      </c>
      <c r="F1601" s="157" t="s">
        <v>941</v>
      </c>
      <c r="G1601" s="157"/>
      <c r="H1601" s="151" t="b">
        <f t="shared" si="52"/>
        <v>0</v>
      </c>
      <c r="I1601" s="161"/>
      <c r="J1601" s="157"/>
      <c r="K1601" s="151" t="str">
        <f t="shared" si="53"/>
        <v>SLV001Violence against personnel, facilities and assets</v>
      </c>
      <c r="L1601" s="165">
        <v>43509</v>
      </c>
    </row>
    <row r="1602" spans="1:12" ht="15.6" thickTop="1" thickBot="1" x14ac:dyDescent="0.35">
      <c r="A1602" s="158" t="s">
        <v>97</v>
      </c>
      <c r="B1602" s="159" t="str">
        <f>VLOOKUP(A1602,Lists!A:B,2,FALSE)</f>
        <v>SLV001</v>
      </c>
      <c r="C1602" s="159" t="str">
        <f>VLOOKUP(A1602,Lists!A:D,4,FALSE)</f>
        <v>SLV</v>
      </c>
      <c r="D1602" s="159" t="s">
        <v>641</v>
      </c>
      <c r="E1602" s="159" t="s">
        <v>445</v>
      </c>
      <c r="F1602" s="159" t="s">
        <v>941</v>
      </c>
      <c r="G1602" s="159"/>
      <c r="H1602" s="151" t="b">
        <f t="shared" si="52"/>
        <v>0</v>
      </c>
      <c r="I1602" s="162"/>
      <c r="J1602" s="159"/>
      <c r="K1602" s="151" t="str">
        <f t="shared" si="53"/>
        <v>SLV001Denial of existence of humanitarian needs or entitlements to assistance</v>
      </c>
      <c r="L1602" s="163">
        <v>43509</v>
      </c>
    </row>
    <row r="1603" spans="1:12" ht="15.6" thickTop="1" thickBot="1" x14ac:dyDescent="0.35">
      <c r="A1603" s="156" t="s">
        <v>97</v>
      </c>
      <c r="B1603" s="157" t="str">
        <f>VLOOKUP(A1603,Lists!A:B,2,FALSE)</f>
        <v>SLV001</v>
      </c>
      <c r="C1603" s="157" t="str">
        <f>VLOOKUP(A1603,Lists!A:D,4,FALSE)</f>
        <v>SLV</v>
      </c>
      <c r="D1603" s="157" t="s">
        <v>642</v>
      </c>
      <c r="E1603" s="157">
        <v>0</v>
      </c>
      <c r="F1603" s="157" t="s">
        <v>941</v>
      </c>
      <c r="G1603" s="157"/>
      <c r="H1603" s="151" t="b">
        <f t="shared" si="52"/>
        <v>0</v>
      </c>
      <c r="I1603" s="161"/>
      <c r="J1603" s="157"/>
      <c r="K1603" s="151" t="str">
        <f t="shared" si="53"/>
        <v>SLV001Restriction and obstruction of access to services and assistance</v>
      </c>
      <c r="L1603" s="165">
        <v>43509</v>
      </c>
    </row>
    <row r="1604" spans="1:12" ht="15.6" thickTop="1" thickBot="1" x14ac:dyDescent="0.35">
      <c r="A1604" s="158" t="s">
        <v>97</v>
      </c>
      <c r="B1604" s="159" t="str">
        <f>VLOOKUP(A1604,Lists!A:B,2,FALSE)</f>
        <v>SLV001</v>
      </c>
      <c r="C1604" s="159" t="str">
        <f>VLOOKUP(A1604,Lists!A:D,4,FALSE)</f>
        <v>SLV</v>
      </c>
      <c r="D1604" s="159" t="s">
        <v>643</v>
      </c>
      <c r="E1604" s="159">
        <v>1</v>
      </c>
      <c r="F1604" s="159" t="s">
        <v>941</v>
      </c>
      <c r="G1604" s="159"/>
      <c r="H1604" s="151" t="b">
        <f t="shared" si="52"/>
        <v>0</v>
      </c>
      <c r="I1604" s="162"/>
      <c r="J1604" s="159"/>
      <c r="K1604" s="151" t="str">
        <f t="shared" si="53"/>
        <v>SLV001Ongoing insecurity/hostilities affecting humanitarian assistance</v>
      </c>
      <c r="L1604" s="163">
        <v>43509</v>
      </c>
    </row>
    <row r="1605" spans="1:12" ht="15.6" thickTop="1" thickBot="1" x14ac:dyDescent="0.35">
      <c r="A1605" s="156" t="s">
        <v>97</v>
      </c>
      <c r="B1605" s="157" t="str">
        <f>VLOOKUP(A1605,Lists!A:B,2,FALSE)</f>
        <v>SLV001</v>
      </c>
      <c r="C1605" s="157" t="str">
        <f>VLOOKUP(A1605,Lists!A:D,4,FALSE)</f>
        <v>SLV</v>
      </c>
      <c r="D1605" s="157" t="s">
        <v>644</v>
      </c>
      <c r="E1605" s="157">
        <v>0</v>
      </c>
      <c r="F1605" s="157" t="s">
        <v>941</v>
      </c>
      <c r="G1605" s="157"/>
      <c r="H1605" s="151" t="b">
        <f t="shared" si="52"/>
        <v>0</v>
      </c>
      <c r="I1605" s="161"/>
      <c r="J1605" s="157"/>
      <c r="K1605" s="151" t="str">
        <f t="shared" si="53"/>
        <v xml:space="preserve">SLV001Presence of mines and improvised explosive devices </v>
      </c>
      <c r="L1605" s="165">
        <v>43509</v>
      </c>
    </row>
    <row r="1606" spans="1:12" ht="15.6" thickTop="1" thickBot="1" x14ac:dyDescent="0.35">
      <c r="A1606" s="158" t="s">
        <v>97</v>
      </c>
      <c r="B1606" s="159" t="str">
        <f>VLOOKUP(A1606,Lists!A:B,2,FALSE)</f>
        <v>SLV001</v>
      </c>
      <c r="C1606" s="159" t="str">
        <f>VLOOKUP(A1606,Lists!A:D,4,FALSE)</f>
        <v>SLV</v>
      </c>
      <c r="D1606" s="159" t="s">
        <v>645</v>
      </c>
      <c r="E1606" s="159">
        <v>0</v>
      </c>
      <c r="F1606" s="159" t="s">
        <v>941</v>
      </c>
      <c r="G1606" s="159"/>
      <c r="H1606" s="151" t="b">
        <f t="shared" si="52"/>
        <v>0</v>
      </c>
      <c r="I1606" s="162"/>
      <c r="J1606" s="159"/>
      <c r="K1606" s="151" t="str">
        <f t="shared" si="53"/>
        <v>SLV001Physical constraints in the environment (obstacles related to terrain, climate, lack of infrastructure, etc.)</v>
      </c>
      <c r="L1606" s="163">
        <v>43509</v>
      </c>
    </row>
    <row r="1607" spans="1:12" ht="15.6" thickTop="1" thickBot="1" x14ac:dyDescent="0.35">
      <c r="A1607" s="156" t="s">
        <v>319</v>
      </c>
      <c r="B1607" s="157" t="str">
        <f>VLOOKUP(A1607,Lists!A:B,2,FALSE)</f>
        <v>THA001</v>
      </c>
      <c r="C1607" s="157" t="str">
        <f>VLOOKUP(A1607,Lists!A:D,4,FALSE)</f>
        <v>THA</v>
      </c>
      <c r="D1607" s="157" t="s">
        <v>785</v>
      </c>
      <c r="E1607" s="157">
        <v>66141000</v>
      </c>
      <c r="F1607" s="157" t="s">
        <v>1973</v>
      </c>
      <c r="G1607" s="157" t="s">
        <v>734</v>
      </c>
      <c r="H1607" s="151">
        <f t="shared" si="52"/>
        <v>2</v>
      </c>
      <c r="I1607" s="161" t="s">
        <v>1974</v>
      </c>
      <c r="J1607" s="157" t="s">
        <v>1975</v>
      </c>
      <c r="K1607" s="151" t="str">
        <f t="shared" ref="K1607:K1629" si="54">B1607&amp;""&amp;D1607</f>
        <v>THA001Total population in country</v>
      </c>
      <c r="L1607" s="165">
        <v>43509</v>
      </c>
    </row>
    <row r="1608" spans="1:12" ht="15.6" thickTop="1" thickBot="1" x14ac:dyDescent="0.35">
      <c r="A1608" s="158" t="s">
        <v>319</v>
      </c>
      <c r="B1608" s="159" t="str">
        <f>VLOOKUP(A1608,Lists!A:B,2,FALSE)</f>
        <v>THA001</v>
      </c>
      <c r="C1608" s="159" t="str">
        <f>VLOOKUP(A1608,Lists!A:D,4,FALSE)</f>
        <v>THA</v>
      </c>
      <c r="D1608" s="159" t="s">
        <v>455</v>
      </c>
      <c r="E1608" s="159">
        <v>35530</v>
      </c>
      <c r="F1608" s="159" t="s">
        <v>1973</v>
      </c>
      <c r="G1608" s="159" t="s">
        <v>734</v>
      </c>
      <c r="H1608" s="151">
        <f t="shared" si="52"/>
        <v>2</v>
      </c>
      <c r="I1608" s="162" t="s">
        <v>1974</v>
      </c>
      <c r="J1608" s="159" t="s">
        <v>1976</v>
      </c>
      <c r="K1608" s="151" t="str">
        <f t="shared" si="54"/>
        <v>THA001Landmass affected by disaster</v>
      </c>
      <c r="L1608" s="163">
        <v>43509</v>
      </c>
    </row>
    <row r="1609" spans="1:12" ht="15.6" thickTop="1" thickBot="1" x14ac:dyDescent="0.35">
      <c r="A1609" s="156" t="s">
        <v>319</v>
      </c>
      <c r="B1609" s="157" t="str">
        <f>VLOOKUP(A1609,Lists!A:B,2,FALSE)</f>
        <v>THA001</v>
      </c>
      <c r="C1609" s="157" t="str">
        <f>VLOOKUP(A1609,Lists!A:D,4,FALSE)</f>
        <v>THA</v>
      </c>
      <c r="D1609" s="157" t="s">
        <v>740</v>
      </c>
      <c r="E1609" s="157">
        <v>3768000</v>
      </c>
      <c r="F1609" s="157" t="s">
        <v>1973</v>
      </c>
      <c r="G1609" s="157" t="s">
        <v>733</v>
      </c>
      <c r="H1609" s="151">
        <f t="shared" si="52"/>
        <v>3</v>
      </c>
      <c r="I1609" s="161" t="s">
        <v>1974</v>
      </c>
      <c r="J1609" s="157" t="s">
        <v>1972</v>
      </c>
      <c r="K1609" s="151" t="str">
        <f t="shared" si="54"/>
        <v>THA001People exposed</v>
      </c>
      <c r="L1609" s="165">
        <v>43509</v>
      </c>
    </row>
    <row r="1610" spans="1:12" ht="15.6" thickTop="1" thickBot="1" x14ac:dyDescent="0.35">
      <c r="A1610" s="158" t="s">
        <v>319</v>
      </c>
      <c r="B1610" s="159" t="str">
        <f>VLOOKUP(A1610,Lists!A:B,2,FALSE)</f>
        <v>THA001</v>
      </c>
      <c r="C1610" s="159" t="str">
        <f>VLOOKUP(A1610,Lists!A:D,4,FALSE)</f>
        <v>THA</v>
      </c>
      <c r="D1610" s="159" t="s">
        <v>742</v>
      </c>
      <c r="E1610" s="159">
        <v>3561000</v>
      </c>
      <c r="F1610" s="159" t="s">
        <v>1971</v>
      </c>
      <c r="G1610" s="159" t="s">
        <v>734</v>
      </c>
      <c r="H1610" s="151">
        <f t="shared" si="52"/>
        <v>2</v>
      </c>
      <c r="I1610" s="162" t="s">
        <v>1970</v>
      </c>
      <c r="J1610" s="159" t="s">
        <v>1969</v>
      </c>
      <c r="K1610" s="151" t="str">
        <f t="shared" si="54"/>
        <v>THA001People affected by the crisis</v>
      </c>
      <c r="L1610" s="163">
        <v>43509</v>
      </c>
    </row>
    <row r="1611" spans="1:12" ht="15.6" thickTop="1" thickBot="1" x14ac:dyDescent="0.35">
      <c r="A1611" s="156" t="s">
        <v>319</v>
      </c>
      <c r="B1611" s="157" t="str">
        <f>VLOOKUP(A1611,Lists!A:B,2,FALSE)</f>
        <v>THA001</v>
      </c>
      <c r="C1611" s="157" t="str">
        <f>VLOOKUP(A1611,Lists!A:D,4,FALSE)</f>
        <v>THA</v>
      </c>
      <c r="D1611" s="157" t="s">
        <v>470</v>
      </c>
      <c r="E1611" s="157" t="s">
        <v>933</v>
      </c>
      <c r="F1611" s="157"/>
      <c r="G1611" s="157"/>
      <c r="H1611" s="151" t="b">
        <f t="shared" si="52"/>
        <v>0</v>
      </c>
      <c r="I1611" s="161"/>
      <c r="J1611" s="157" t="s">
        <v>1966</v>
      </c>
      <c r="K1611" s="151" t="str">
        <f t="shared" si="54"/>
        <v>THA001Total # of crisis related displaced people</v>
      </c>
      <c r="L1611" s="165">
        <v>43509</v>
      </c>
    </row>
    <row r="1612" spans="1:12" ht="15.6" thickTop="1" thickBot="1" x14ac:dyDescent="0.35">
      <c r="A1612" s="158" t="s">
        <v>319</v>
      </c>
      <c r="B1612" s="159" t="str">
        <f>VLOOKUP(A1612,Lists!A:B,2,FALSE)</f>
        <v>THA001</v>
      </c>
      <c r="C1612" s="159" t="str">
        <f>VLOOKUP(A1612,Lists!A:D,4,FALSE)</f>
        <v>THA</v>
      </c>
      <c r="D1612" s="159" t="s">
        <v>661</v>
      </c>
      <c r="E1612" s="159" t="s">
        <v>933</v>
      </c>
      <c r="F1612" s="159"/>
      <c r="G1612" s="159"/>
      <c r="H1612" s="151" t="b">
        <f t="shared" si="52"/>
        <v>0</v>
      </c>
      <c r="I1612" s="162"/>
      <c r="J1612" s="159" t="s">
        <v>934</v>
      </c>
      <c r="K1612" s="151" t="str">
        <f t="shared" si="54"/>
        <v>THA001Total # of illness cases reported</v>
      </c>
      <c r="L1612" s="163">
        <v>43509</v>
      </c>
    </row>
    <row r="1613" spans="1:12" ht="15.6" thickTop="1" thickBot="1" x14ac:dyDescent="0.35">
      <c r="A1613" s="156" t="s">
        <v>319</v>
      </c>
      <c r="B1613" s="157" t="str">
        <f>VLOOKUP(A1613,Lists!A:B,2,FALSE)</f>
        <v>THA001</v>
      </c>
      <c r="C1613" s="157" t="str">
        <f>VLOOKUP(A1613,Lists!A:D,4,FALSE)</f>
        <v>THA</v>
      </c>
      <c r="D1613" s="157" t="s">
        <v>743</v>
      </c>
      <c r="E1613" s="157">
        <v>93</v>
      </c>
      <c r="F1613" s="157" t="s">
        <v>1968</v>
      </c>
      <c r="G1613" s="157" t="s">
        <v>734</v>
      </c>
      <c r="H1613" s="151">
        <f t="shared" si="52"/>
        <v>2</v>
      </c>
      <c r="I1613" s="161" t="s">
        <v>1967</v>
      </c>
      <c r="J1613" s="157" t="s">
        <v>1965</v>
      </c>
      <c r="K1613" s="151" t="str">
        <f t="shared" si="54"/>
        <v>THA001Crisis related Injuries</v>
      </c>
      <c r="L1613" s="165">
        <v>43509</v>
      </c>
    </row>
    <row r="1614" spans="1:12" ht="15.6" thickTop="1" thickBot="1" x14ac:dyDescent="0.35">
      <c r="A1614" s="158" t="s">
        <v>319</v>
      </c>
      <c r="B1614" s="159" t="str">
        <f>VLOOKUP(A1614,Lists!A:B,2,FALSE)</f>
        <v>THA001</v>
      </c>
      <c r="C1614" s="159" t="str">
        <f>VLOOKUP(A1614,Lists!A:D,4,FALSE)</f>
        <v>THA</v>
      </c>
      <c r="D1614" s="159" t="s">
        <v>663</v>
      </c>
      <c r="E1614" s="159">
        <v>99</v>
      </c>
      <c r="F1614" s="159" t="s">
        <v>1968</v>
      </c>
      <c r="G1614" s="159" t="s">
        <v>734</v>
      </c>
      <c r="H1614" s="151">
        <f t="shared" si="52"/>
        <v>2</v>
      </c>
      <c r="I1614" s="162" t="s">
        <v>1967</v>
      </c>
      <c r="J1614" s="159" t="s">
        <v>1964</v>
      </c>
      <c r="K1614" s="151" t="str">
        <f t="shared" si="54"/>
        <v>THA001Crisis related fatalities</v>
      </c>
      <c r="L1614" s="163">
        <v>43509</v>
      </c>
    </row>
    <row r="1615" spans="1:12" ht="15.6" thickTop="1" thickBot="1" x14ac:dyDescent="0.35">
      <c r="A1615" s="156" t="s">
        <v>319</v>
      </c>
      <c r="B1615" s="157" t="str">
        <f>VLOOKUP(A1615,Lists!A:B,2,FALSE)</f>
        <v>THA001</v>
      </c>
      <c r="C1615" s="157" t="str">
        <f>VLOOKUP(A1615,Lists!A:D,4,FALSE)</f>
        <v>THA</v>
      </c>
      <c r="D1615" s="157" t="s">
        <v>768</v>
      </c>
      <c r="E1615" s="157">
        <v>99</v>
      </c>
      <c r="F1615" s="157" t="s">
        <v>1968</v>
      </c>
      <c r="G1615" s="157" t="s">
        <v>734</v>
      </c>
      <c r="H1615" s="151">
        <f t="shared" si="52"/>
        <v>2</v>
      </c>
      <c r="I1615" s="161" t="s">
        <v>1967</v>
      </c>
      <c r="J1615" s="157" t="s">
        <v>1964</v>
      </c>
      <c r="K1615" s="151" t="str">
        <f t="shared" si="54"/>
        <v>THA001People killed in all crises</v>
      </c>
      <c r="L1615" s="165">
        <v>43509</v>
      </c>
    </row>
    <row r="1616" spans="1:12" ht="15.6" thickTop="1" thickBot="1" x14ac:dyDescent="0.35">
      <c r="A1616" s="158" t="s">
        <v>319</v>
      </c>
      <c r="B1616" s="159" t="str">
        <f>VLOOKUP(A1616,Lists!A:B,2,FALSE)</f>
        <v>THA001</v>
      </c>
      <c r="C1616" s="159" t="str">
        <f>VLOOKUP(A1616,Lists!A:D,4,FALSE)</f>
        <v>THA</v>
      </c>
      <c r="D1616" s="159" t="s">
        <v>459</v>
      </c>
      <c r="E1616" s="159" t="s">
        <v>933</v>
      </c>
      <c r="F1616" s="159"/>
      <c r="G1616" s="159"/>
      <c r="H1616" s="151" t="b">
        <f t="shared" si="52"/>
        <v>0</v>
      </c>
      <c r="I1616" s="162"/>
      <c r="J1616" s="159" t="s">
        <v>934</v>
      </c>
      <c r="K1616" s="151" t="str">
        <f t="shared" si="54"/>
        <v>THA001Building partially damaged</v>
      </c>
      <c r="L1616" s="163">
        <v>43509</v>
      </c>
    </row>
    <row r="1617" spans="1:12" ht="15.6" thickTop="1" thickBot="1" x14ac:dyDescent="0.35">
      <c r="A1617" s="156" t="s">
        <v>319</v>
      </c>
      <c r="B1617" s="157" t="str">
        <f>VLOOKUP(A1617,Lists!A:B,2,FALSE)</f>
        <v>THA001</v>
      </c>
      <c r="C1617" s="157" t="str">
        <f>VLOOKUP(A1617,Lists!A:D,4,FALSE)</f>
        <v>THA</v>
      </c>
      <c r="D1617" s="157" t="s">
        <v>460</v>
      </c>
      <c r="E1617" s="157" t="s">
        <v>933</v>
      </c>
      <c r="F1617" s="157"/>
      <c r="G1617" s="157"/>
      <c r="H1617" s="151" t="b">
        <f t="shared" si="52"/>
        <v>0</v>
      </c>
      <c r="I1617" s="161"/>
      <c r="J1617" s="157" t="s">
        <v>934</v>
      </c>
      <c r="K1617" s="151" t="str">
        <f t="shared" si="54"/>
        <v>THA001Building totally damaged</v>
      </c>
      <c r="L1617" s="165">
        <v>43509</v>
      </c>
    </row>
    <row r="1618" spans="1:12" ht="15.6" thickTop="1" thickBot="1" x14ac:dyDescent="0.35">
      <c r="A1618" s="158" t="s">
        <v>319</v>
      </c>
      <c r="B1618" s="159" t="str">
        <f>VLOOKUP(A1618,Lists!A:B,2,FALSE)</f>
        <v>THA001</v>
      </c>
      <c r="C1618" s="159" t="str">
        <f>VLOOKUP(A1618,Lists!A:D,4,FALSE)</f>
        <v>THA</v>
      </c>
      <c r="D1618" s="159" t="s">
        <v>745</v>
      </c>
      <c r="E1618" s="159" t="s">
        <v>933</v>
      </c>
      <c r="F1618" s="159"/>
      <c r="G1618" s="159"/>
      <c r="H1618" s="151" t="b">
        <f t="shared" si="52"/>
        <v>0</v>
      </c>
      <c r="I1618" s="162"/>
      <c r="J1618" s="159" t="s">
        <v>934</v>
      </c>
      <c r="K1618" s="151" t="str">
        <f t="shared" si="54"/>
        <v>THA001Economic Losses</v>
      </c>
      <c r="L1618" s="163">
        <v>43509</v>
      </c>
    </row>
    <row r="1619" spans="1:12" ht="15.6" thickTop="1" thickBot="1" x14ac:dyDescent="0.35">
      <c r="A1619" s="156" t="s">
        <v>319</v>
      </c>
      <c r="B1619" s="157" t="str">
        <f>VLOOKUP(A1619,Lists!A:B,2,FALSE)</f>
        <v>THA001</v>
      </c>
      <c r="C1619" s="157" t="str">
        <f>VLOOKUP(A1619,Lists!A:D,4,FALSE)</f>
        <v>THA</v>
      </c>
      <c r="D1619" s="157" t="s">
        <v>755</v>
      </c>
      <c r="E1619" s="157" t="s">
        <v>933</v>
      </c>
      <c r="F1619" s="157"/>
      <c r="G1619" s="157"/>
      <c r="H1619" s="151" t="b">
        <f t="shared" si="52"/>
        <v>0</v>
      </c>
      <c r="I1619" s="161"/>
      <c r="J1619" s="157" t="s">
        <v>1962</v>
      </c>
      <c r="K1619" s="151" t="str">
        <f t="shared" si="54"/>
        <v>THA001People in Need</v>
      </c>
      <c r="L1619" s="165">
        <v>43509</v>
      </c>
    </row>
    <row r="1620" spans="1:12" ht="15.6" thickTop="1" thickBot="1" x14ac:dyDescent="0.35">
      <c r="A1620" s="158" t="s">
        <v>319</v>
      </c>
      <c r="B1620" s="159" t="str">
        <f>VLOOKUP(A1620,Lists!A:B,2,FALSE)</f>
        <v>THA001</v>
      </c>
      <c r="C1620" s="159" t="str">
        <f>VLOOKUP(A1620,Lists!A:D,4,FALSE)</f>
        <v>THA</v>
      </c>
      <c r="D1620" s="159" t="s">
        <v>761</v>
      </c>
      <c r="E1620" s="159" t="s">
        <v>933</v>
      </c>
      <c r="F1620" s="159"/>
      <c r="G1620" s="159"/>
      <c r="H1620" s="151" t="b">
        <f t="shared" si="52"/>
        <v>0</v>
      </c>
      <c r="I1620" s="162"/>
      <c r="J1620" s="159" t="s">
        <v>1962</v>
      </c>
      <c r="K1620" s="151" t="str">
        <f t="shared" si="54"/>
        <v>THA001People facing minimal humanitarian needs (level 1)</v>
      </c>
      <c r="L1620" s="163">
        <v>43509</v>
      </c>
    </row>
    <row r="1621" spans="1:12" ht="15.6" thickTop="1" thickBot="1" x14ac:dyDescent="0.35">
      <c r="A1621" s="156" t="s">
        <v>319</v>
      </c>
      <c r="B1621" s="157" t="str">
        <f>VLOOKUP(A1621,Lists!A:B,2,FALSE)</f>
        <v>THA001</v>
      </c>
      <c r="C1621" s="157" t="str">
        <f>VLOOKUP(A1621,Lists!A:D,4,FALSE)</f>
        <v>THA</v>
      </c>
      <c r="D1621" s="157" t="s">
        <v>760</v>
      </c>
      <c r="E1621" s="157" t="s">
        <v>933</v>
      </c>
      <c r="F1621" s="157"/>
      <c r="G1621" s="157"/>
      <c r="H1621" s="151" t="b">
        <f t="shared" si="52"/>
        <v>0</v>
      </c>
      <c r="I1621" s="161"/>
      <c r="J1621" s="157" t="s">
        <v>1962</v>
      </c>
      <c r="K1621" s="151" t="str">
        <f t="shared" si="54"/>
        <v>THA001People facing stressed humanitarian needs (level 2)</v>
      </c>
      <c r="L1621" s="165">
        <v>43509</v>
      </c>
    </row>
    <row r="1622" spans="1:12" ht="15.6" thickTop="1" thickBot="1" x14ac:dyDescent="0.35">
      <c r="A1622" s="158" t="s">
        <v>319</v>
      </c>
      <c r="B1622" s="159" t="str">
        <f>VLOOKUP(A1622,Lists!A:B,2,FALSE)</f>
        <v>THA001</v>
      </c>
      <c r="C1622" s="159" t="str">
        <f>VLOOKUP(A1622,Lists!A:D,4,FALSE)</f>
        <v>THA</v>
      </c>
      <c r="D1622" s="159" t="s">
        <v>763</v>
      </c>
      <c r="E1622" s="159" t="s">
        <v>933</v>
      </c>
      <c r="F1622" s="159"/>
      <c r="G1622" s="159"/>
      <c r="H1622" s="151" t="b">
        <f t="shared" si="52"/>
        <v>0</v>
      </c>
      <c r="I1622" s="162"/>
      <c r="J1622" s="159" t="s">
        <v>1962</v>
      </c>
      <c r="K1622" s="151" t="str">
        <f t="shared" si="54"/>
        <v>THA001People  facing moderate humanitarian needs (level 3)</v>
      </c>
      <c r="L1622" s="163">
        <v>43509</v>
      </c>
    </row>
    <row r="1623" spans="1:12" ht="15.6" thickTop="1" thickBot="1" x14ac:dyDescent="0.35">
      <c r="A1623" s="156" t="s">
        <v>319</v>
      </c>
      <c r="B1623" s="157" t="str">
        <f>VLOOKUP(A1623,Lists!A:B,2,FALSE)</f>
        <v>THA001</v>
      </c>
      <c r="C1623" s="157" t="str">
        <f>VLOOKUP(A1623,Lists!A:D,4,FALSE)</f>
        <v>THA</v>
      </c>
      <c r="D1623" s="157" t="s">
        <v>765</v>
      </c>
      <c r="E1623" s="157" t="s">
        <v>933</v>
      </c>
      <c r="F1623" s="157"/>
      <c r="G1623" s="157"/>
      <c r="H1623" s="151" t="b">
        <f t="shared" si="52"/>
        <v>0</v>
      </c>
      <c r="I1623" s="161"/>
      <c r="J1623" s="157" t="s">
        <v>1962</v>
      </c>
      <c r="K1623" s="151" t="str">
        <f t="shared" si="54"/>
        <v>THA001People facing severe humanitarian needs (level 4)</v>
      </c>
      <c r="L1623" s="165">
        <v>43509</v>
      </c>
    </row>
    <row r="1624" spans="1:12" ht="15.6" thickTop="1" thickBot="1" x14ac:dyDescent="0.35">
      <c r="A1624" s="158" t="s">
        <v>319</v>
      </c>
      <c r="B1624" s="159" t="str">
        <f>VLOOKUP(A1624,Lists!A:B,2,FALSE)</f>
        <v>THA001</v>
      </c>
      <c r="C1624" s="159" t="str">
        <f>VLOOKUP(A1624,Lists!A:D,4,FALSE)</f>
        <v>THA</v>
      </c>
      <c r="D1624" s="159" t="s">
        <v>766</v>
      </c>
      <c r="E1624" s="159" t="s">
        <v>933</v>
      </c>
      <c r="F1624" s="159"/>
      <c r="G1624" s="159"/>
      <c r="H1624" s="151" t="b">
        <f t="shared" si="52"/>
        <v>0</v>
      </c>
      <c r="I1624" s="162"/>
      <c r="J1624" s="159" t="s">
        <v>1962</v>
      </c>
      <c r="K1624" s="151" t="str">
        <f t="shared" si="54"/>
        <v>THA001People facing extreme humanitarian needs (level 5)</v>
      </c>
      <c r="L1624" s="163">
        <v>43509</v>
      </c>
    </row>
    <row r="1625" spans="1:12" ht="15.6" thickTop="1" thickBot="1" x14ac:dyDescent="0.35">
      <c r="A1625" s="156" t="s">
        <v>319</v>
      </c>
      <c r="B1625" s="157" t="str">
        <f>VLOOKUP(A1625,Lists!A:B,2,FALSE)</f>
        <v>THA001</v>
      </c>
      <c r="C1625" s="157" t="str">
        <f>VLOOKUP(A1625,Lists!A:D,4,FALSE)</f>
        <v>THA</v>
      </c>
      <c r="D1625" s="157" t="s">
        <v>680</v>
      </c>
      <c r="E1625" s="157">
        <v>2</v>
      </c>
      <c r="F1625" s="157"/>
      <c r="G1625" s="157"/>
      <c r="H1625" s="151" t="b">
        <f t="shared" si="52"/>
        <v>0</v>
      </c>
      <c r="I1625" s="161"/>
      <c r="J1625" s="157" t="s">
        <v>1963</v>
      </c>
      <c r="K1625" s="151" t="str">
        <f t="shared" si="54"/>
        <v>THA001Crisis affected groups</v>
      </c>
      <c r="L1625" s="165">
        <v>43509</v>
      </c>
    </row>
    <row r="1626" spans="1:12" ht="15.6" thickTop="1" thickBot="1" x14ac:dyDescent="0.35">
      <c r="A1626" s="158" t="s">
        <v>319</v>
      </c>
      <c r="B1626" s="159" t="str">
        <f>VLOOKUP(A1626,Lists!A:B,2,FALSE)</f>
        <v>THA001</v>
      </c>
      <c r="C1626" s="159" t="str">
        <f>VLOOKUP(A1626,Lists!A:D,4,FALSE)</f>
        <v>THA</v>
      </c>
      <c r="D1626" s="159" t="s">
        <v>683</v>
      </c>
      <c r="E1626" s="159" t="s">
        <v>933</v>
      </c>
      <c r="F1626" s="159"/>
      <c r="G1626" s="159"/>
      <c r="H1626" s="151" t="b">
        <f t="shared" si="52"/>
        <v>0</v>
      </c>
      <c r="I1626" s="162"/>
      <c r="J1626" s="159" t="s">
        <v>934</v>
      </c>
      <c r="K1626" s="151" t="str">
        <f t="shared" si="54"/>
        <v>THA001People facing limited access constraints</v>
      </c>
      <c r="L1626" s="163">
        <v>43509</v>
      </c>
    </row>
    <row r="1627" spans="1:12" ht="15.6" thickTop="1" thickBot="1" x14ac:dyDescent="0.35">
      <c r="A1627" s="156" t="s">
        <v>319</v>
      </c>
      <c r="B1627" s="157" t="str">
        <f>VLOOKUP(A1627,Lists!A:B,2,FALSE)</f>
        <v>THA001</v>
      </c>
      <c r="C1627" s="157" t="str">
        <f>VLOOKUP(A1627,Lists!A:D,4,FALSE)</f>
        <v>THA</v>
      </c>
      <c r="D1627" s="157" t="s">
        <v>684</v>
      </c>
      <c r="E1627" s="157" t="s">
        <v>933</v>
      </c>
      <c r="F1627" s="157"/>
      <c r="G1627" s="157"/>
      <c r="H1627" s="151" t="b">
        <f>IF(G1627="Low",3,IF(G1627="Medium",2,IF(G1627="High",1,FALSE)))</f>
        <v>0</v>
      </c>
      <c r="I1627" s="161"/>
      <c r="J1627" s="157" t="s">
        <v>934</v>
      </c>
      <c r="K1627" s="151" t="str">
        <f t="shared" si="54"/>
        <v>THA001People facing restricted access constraints</v>
      </c>
      <c r="L1627" s="165">
        <v>43509</v>
      </c>
    </row>
    <row r="1628" spans="1:12" ht="15.6" thickTop="1" thickBot="1" x14ac:dyDescent="0.35">
      <c r="A1628" s="158" t="s">
        <v>319</v>
      </c>
      <c r="B1628" s="159" t="str">
        <f>VLOOKUP(A1628,Lists!A:B,2,FALSE)</f>
        <v>THA001</v>
      </c>
      <c r="C1628" s="159" t="str">
        <f>VLOOKUP(A1628,Lists!A:D,4,FALSE)</f>
        <v>THA</v>
      </c>
      <c r="D1628" s="159" t="s">
        <v>637</v>
      </c>
      <c r="E1628" s="159">
        <v>0</v>
      </c>
      <c r="F1628" s="159" t="s">
        <v>941</v>
      </c>
      <c r="G1628" s="159"/>
      <c r="H1628" s="151" t="b">
        <f t="shared" si="52"/>
        <v>0</v>
      </c>
      <c r="I1628" s="162"/>
      <c r="J1628" s="159"/>
      <c r="K1628" s="151" t="str">
        <f t="shared" si="54"/>
        <v>THA001Impediments to entry into country (bureaucratic and administrative)</v>
      </c>
      <c r="L1628" s="163">
        <v>43509</v>
      </c>
    </row>
    <row r="1629" spans="1:12" ht="15.6" thickTop="1" thickBot="1" x14ac:dyDescent="0.35">
      <c r="A1629" s="156" t="s">
        <v>319</v>
      </c>
      <c r="B1629" s="157" t="str">
        <f>VLOOKUP(A1629,Lists!A:B,2,FALSE)</f>
        <v>THA001</v>
      </c>
      <c r="C1629" s="157" t="str">
        <f>VLOOKUP(A1629,Lists!A:D,4,FALSE)</f>
        <v>THA</v>
      </c>
      <c r="D1629" s="157" t="s">
        <v>638</v>
      </c>
      <c r="E1629" s="157">
        <v>0</v>
      </c>
      <c r="F1629" s="157" t="s">
        <v>941</v>
      </c>
      <c r="G1629" s="157"/>
      <c r="H1629" s="151" t="b">
        <f t="shared" si="52"/>
        <v>0</v>
      </c>
      <c r="I1629" s="161"/>
      <c r="J1629" s="157"/>
      <c r="K1629" s="151" t="str">
        <f t="shared" si="54"/>
        <v>THA001Restriction of movement (impediments to freedom of movement and/or administrative restrictions)</v>
      </c>
      <c r="L1629" s="165">
        <v>43509</v>
      </c>
    </row>
    <row r="1630" spans="1:12" ht="15.6" thickTop="1" thickBot="1" x14ac:dyDescent="0.35">
      <c r="A1630" s="158" t="s">
        <v>319</v>
      </c>
      <c r="B1630" s="159" t="str">
        <f>VLOOKUP(A1630,Lists!A:B,2,FALSE)</f>
        <v>THA001</v>
      </c>
      <c r="C1630" s="159" t="str">
        <f>VLOOKUP(A1630,Lists!A:D,4,FALSE)</f>
        <v>THA</v>
      </c>
      <c r="D1630" s="159" t="s">
        <v>639</v>
      </c>
      <c r="E1630" s="159">
        <v>0</v>
      </c>
      <c r="F1630" s="159" t="s">
        <v>941</v>
      </c>
      <c r="G1630" s="159"/>
      <c r="H1630" s="151" t="b">
        <f t="shared" ref="H1630:H1685" si="55">IF(G1630="Low",3,IF(G1630="Medium",2,IF(G1630="High",1,FALSE)))</f>
        <v>0</v>
      </c>
      <c r="I1630" s="162"/>
      <c r="J1630" s="159"/>
      <c r="K1630" s="151" t="str">
        <f t="shared" ref="K1630:K1691" si="56">B1630&amp;""&amp;D1630</f>
        <v>THA001Interference into implementation of humanitarian activities</v>
      </c>
      <c r="L1630" s="163">
        <v>43509</v>
      </c>
    </row>
    <row r="1631" spans="1:12" ht="15.6" thickTop="1" thickBot="1" x14ac:dyDescent="0.35">
      <c r="A1631" s="156" t="s">
        <v>319</v>
      </c>
      <c r="B1631" s="157" t="str">
        <f>VLOOKUP(A1631,Lists!A:B,2,FALSE)</f>
        <v>THA001</v>
      </c>
      <c r="C1631" s="157" t="str">
        <f>VLOOKUP(A1631,Lists!A:D,4,FALSE)</f>
        <v>THA</v>
      </c>
      <c r="D1631" s="157" t="s">
        <v>640</v>
      </c>
      <c r="E1631" s="157">
        <v>0</v>
      </c>
      <c r="F1631" s="157" t="s">
        <v>941</v>
      </c>
      <c r="G1631" s="157"/>
      <c r="H1631" s="151" t="b">
        <f t="shared" si="55"/>
        <v>0</v>
      </c>
      <c r="I1631" s="161"/>
      <c r="J1631" s="157"/>
      <c r="K1631" s="151" t="str">
        <f t="shared" si="56"/>
        <v>THA001Violence against personnel, facilities and assets</v>
      </c>
      <c r="L1631" s="165">
        <v>43509</v>
      </c>
    </row>
    <row r="1632" spans="1:12" ht="15.6" thickTop="1" thickBot="1" x14ac:dyDescent="0.35">
      <c r="A1632" s="158" t="s">
        <v>319</v>
      </c>
      <c r="B1632" s="159" t="str">
        <f>VLOOKUP(A1632,Lists!A:B,2,FALSE)</f>
        <v>THA001</v>
      </c>
      <c r="C1632" s="159" t="str">
        <f>VLOOKUP(A1632,Lists!A:D,4,FALSE)</f>
        <v>THA</v>
      </c>
      <c r="D1632" s="159" t="s">
        <v>641</v>
      </c>
      <c r="E1632" s="159">
        <v>0</v>
      </c>
      <c r="F1632" s="159" t="s">
        <v>941</v>
      </c>
      <c r="G1632" s="159"/>
      <c r="H1632" s="151" t="b">
        <f t="shared" si="55"/>
        <v>0</v>
      </c>
      <c r="I1632" s="162"/>
      <c r="J1632" s="159"/>
      <c r="K1632" s="151" t="str">
        <f t="shared" si="56"/>
        <v>THA001Denial of existence of humanitarian needs or entitlements to assistance</v>
      </c>
      <c r="L1632" s="163">
        <v>43509</v>
      </c>
    </row>
    <row r="1633" spans="1:12" ht="15.6" thickTop="1" thickBot="1" x14ac:dyDescent="0.35">
      <c r="A1633" s="156" t="s">
        <v>319</v>
      </c>
      <c r="B1633" s="157" t="str">
        <f>VLOOKUP(A1633,Lists!A:B,2,FALSE)</f>
        <v>THA001</v>
      </c>
      <c r="C1633" s="157" t="str">
        <f>VLOOKUP(A1633,Lists!A:D,4,FALSE)</f>
        <v>THA</v>
      </c>
      <c r="D1633" s="157" t="s">
        <v>642</v>
      </c>
      <c r="E1633" s="157">
        <v>0</v>
      </c>
      <c r="F1633" s="157" t="s">
        <v>941</v>
      </c>
      <c r="G1633" s="157"/>
      <c r="H1633" s="151" t="b">
        <f t="shared" si="55"/>
        <v>0</v>
      </c>
      <c r="I1633" s="161"/>
      <c r="J1633" s="157"/>
      <c r="K1633" s="151" t="str">
        <f t="shared" si="56"/>
        <v>THA001Restriction and obstruction of access to services and assistance</v>
      </c>
      <c r="L1633" s="165">
        <v>43509</v>
      </c>
    </row>
    <row r="1634" spans="1:12" ht="15.6" thickTop="1" thickBot="1" x14ac:dyDescent="0.35">
      <c r="A1634" s="158" t="s">
        <v>319</v>
      </c>
      <c r="B1634" s="159" t="str">
        <f>VLOOKUP(A1634,Lists!A:B,2,FALSE)</f>
        <v>THA001</v>
      </c>
      <c r="C1634" s="159" t="str">
        <f>VLOOKUP(A1634,Lists!A:D,4,FALSE)</f>
        <v>THA</v>
      </c>
      <c r="D1634" s="159" t="s">
        <v>643</v>
      </c>
      <c r="E1634" s="159">
        <v>0</v>
      </c>
      <c r="F1634" s="159" t="s">
        <v>941</v>
      </c>
      <c r="G1634" s="159"/>
      <c r="H1634" s="151" t="b">
        <f t="shared" si="55"/>
        <v>0</v>
      </c>
      <c r="I1634" s="162"/>
      <c r="J1634" s="159"/>
      <c r="K1634" s="151" t="str">
        <f t="shared" si="56"/>
        <v>THA001Ongoing insecurity/hostilities affecting humanitarian assistance</v>
      </c>
      <c r="L1634" s="163">
        <v>43509</v>
      </c>
    </row>
    <row r="1635" spans="1:12" ht="15.6" thickTop="1" thickBot="1" x14ac:dyDescent="0.35">
      <c r="A1635" s="156" t="s">
        <v>319</v>
      </c>
      <c r="B1635" s="157" t="str">
        <f>VLOOKUP(A1635,Lists!A:B,2,FALSE)</f>
        <v>THA001</v>
      </c>
      <c r="C1635" s="157" t="str">
        <f>VLOOKUP(A1635,Lists!A:D,4,FALSE)</f>
        <v>THA</v>
      </c>
      <c r="D1635" s="157" t="s">
        <v>644</v>
      </c>
      <c r="E1635" s="157">
        <v>1</v>
      </c>
      <c r="F1635" s="157" t="s">
        <v>941</v>
      </c>
      <c r="G1635" s="157"/>
      <c r="H1635" s="151" t="b">
        <f t="shared" si="55"/>
        <v>0</v>
      </c>
      <c r="I1635" s="161"/>
      <c r="J1635" s="157"/>
      <c r="K1635" s="151" t="str">
        <f t="shared" si="56"/>
        <v xml:space="preserve">THA001Presence of mines and improvised explosive devices </v>
      </c>
      <c r="L1635" s="165">
        <v>43509</v>
      </c>
    </row>
    <row r="1636" spans="1:12" ht="15.6" thickTop="1" thickBot="1" x14ac:dyDescent="0.35">
      <c r="A1636" s="158" t="s">
        <v>319</v>
      </c>
      <c r="B1636" s="159" t="str">
        <f>VLOOKUP(A1636,Lists!A:B,2,FALSE)</f>
        <v>THA001</v>
      </c>
      <c r="C1636" s="159" t="str">
        <f>VLOOKUP(A1636,Lists!A:D,4,FALSE)</f>
        <v>THA</v>
      </c>
      <c r="D1636" s="159" t="s">
        <v>645</v>
      </c>
      <c r="E1636" s="159">
        <v>1</v>
      </c>
      <c r="F1636" s="159" t="s">
        <v>941</v>
      </c>
      <c r="G1636" s="159"/>
      <c r="H1636" s="151" t="b">
        <f t="shared" si="55"/>
        <v>0</v>
      </c>
      <c r="I1636" s="162"/>
      <c r="J1636" s="159"/>
      <c r="K1636" s="151" t="str">
        <f t="shared" si="56"/>
        <v>THA001Physical constraints in the environment (obstacles related to terrain, climate, lack of infrastructure, etc.)</v>
      </c>
      <c r="L1636" s="163">
        <v>43509</v>
      </c>
    </row>
    <row r="1637" spans="1:12" ht="15.6" thickTop="1" thickBot="1" x14ac:dyDescent="0.35">
      <c r="A1637" s="156" t="s">
        <v>1277</v>
      </c>
      <c r="B1637" s="157" t="str">
        <f>VLOOKUP(A1637,Lists!A:B,2,FALSE)</f>
        <v>THA002</v>
      </c>
      <c r="C1637" s="157" t="str">
        <f>VLOOKUP(A1637,Lists!A:D,4,FALSE)</f>
        <v>THA</v>
      </c>
      <c r="D1637" s="157" t="s">
        <v>785</v>
      </c>
      <c r="E1637" s="157">
        <v>66141000</v>
      </c>
      <c r="F1637" s="157" t="s">
        <v>1973</v>
      </c>
      <c r="G1637" s="157" t="s">
        <v>734</v>
      </c>
      <c r="H1637" s="151">
        <v>2</v>
      </c>
      <c r="I1637" s="161" t="s">
        <v>1974</v>
      </c>
      <c r="J1637" s="157" t="s">
        <v>1975</v>
      </c>
      <c r="K1637" s="151" t="str">
        <f t="shared" si="56"/>
        <v>THA002Total population in country</v>
      </c>
      <c r="L1637" s="165">
        <v>43509</v>
      </c>
    </row>
    <row r="1638" spans="1:12" ht="15.6" thickTop="1" thickBot="1" x14ac:dyDescent="0.35">
      <c r="A1638" s="158" t="s">
        <v>1277</v>
      </c>
      <c r="B1638" s="159" t="str">
        <f>VLOOKUP(A1638,Lists!A:B,2,FALSE)</f>
        <v>THA002</v>
      </c>
      <c r="C1638" s="159" t="str">
        <f>VLOOKUP(A1638,Lists!A:D,4,FALSE)</f>
        <v>THA</v>
      </c>
      <c r="D1638" s="159" t="s">
        <v>455</v>
      </c>
      <c r="E1638" s="159">
        <v>18330</v>
      </c>
      <c r="F1638" s="159" t="s">
        <v>1973</v>
      </c>
      <c r="G1638" s="159" t="s">
        <v>734</v>
      </c>
      <c r="H1638" s="151">
        <v>2</v>
      </c>
      <c r="I1638" s="162" t="s">
        <v>1974</v>
      </c>
      <c r="J1638" s="159" t="s">
        <v>1979</v>
      </c>
      <c r="K1638" s="151" t="str">
        <f t="shared" si="56"/>
        <v>THA002Landmass affected by disaster</v>
      </c>
      <c r="L1638" s="163">
        <v>43509</v>
      </c>
    </row>
    <row r="1639" spans="1:12" ht="15.6" thickTop="1" thickBot="1" x14ac:dyDescent="0.35">
      <c r="A1639" s="156" t="s">
        <v>1277</v>
      </c>
      <c r="B1639" s="157" t="str">
        <f>VLOOKUP(A1639,Lists!A:B,2,FALSE)</f>
        <v>THA002</v>
      </c>
      <c r="C1639" s="157" t="str">
        <f>VLOOKUP(A1639,Lists!A:D,4,FALSE)</f>
        <v>THA</v>
      </c>
      <c r="D1639" s="157" t="s">
        <v>740</v>
      </c>
      <c r="E1639" s="157">
        <v>3457560</v>
      </c>
      <c r="F1639" s="157" t="s">
        <v>1973</v>
      </c>
      <c r="G1639" s="157" t="s">
        <v>734</v>
      </c>
      <c r="H1639" s="151">
        <v>2</v>
      </c>
      <c r="I1639" s="161" t="s">
        <v>1974</v>
      </c>
      <c r="J1639" s="157" t="s">
        <v>1980</v>
      </c>
      <c r="K1639" s="151" t="str">
        <f t="shared" si="56"/>
        <v>THA002People exposed</v>
      </c>
      <c r="L1639" s="165">
        <v>43509</v>
      </c>
    </row>
    <row r="1640" spans="1:12" ht="15.6" thickTop="1" thickBot="1" x14ac:dyDescent="0.35">
      <c r="A1640" s="158" t="s">
        <v>1277</v>
      </c>
      <c r="B1640" s="159" t="str">
        <f>VLOOKUP(A1640,Lists!A:B,2,FALSE)</f>
        <v>THA002</v>
      </c>
      <c r="C1640" s="159" t="str">
        <f>VLOOKUP(A1640,Lists!A:D,4,FALSE)</f>
        <v>THA</v>
      </c>
      <c r="D1640" s="159" t="s">
        <v>742</v>
      </c>
      <c r="E1640" s="159">
        <v>3457560</v>
      </c>
      <c r="F1640" s="159" t="s">
        <v>1973</v>
      </c>
      <c r="G1640" s="159" t="s">
        <v>734</v>
      </c>
      <c r="H1640" s="151">
        <v>2</v>
      </c>
      <c r="I1640" s="162" t="s">
        <v>1974</v>
      </c>
      <c r="J1640" s="159"/>
      <c r="K1640" s="151" t="str">
        <f t="shared" si="56"/>
        <v>THA002People affected by the crisis</v>
      </c>
      <c r="L1640" s="163">
        <v>43509</v>
      </c>
    </row>
    <row r="1641" spans="1:12" ht="15.6" thickTop="1" thickBot="1" x14ac:dyDescent="0.35">
      <c r="A1641" s="156" t="s">
        <v>1277</v>
      </c>
      <c r="B1641" s="157" t="str">
        <f>VLOOKUP(A1641,Lists!A:B,2,FALSE)</f>
        <v>THA002</v>
      </c>
      <c r="C1641" s="157" t="str">
        <f>VLOOKUP(A1641,Lists!A:D,4,FALSE)</f>
        <v>THA</v>
      </c>
      <c r="D1641" s="157" t="s">
        <v>470</v>
      </c>
      <c r="E1641" s="157" t="s">
        <v>933</v>
      </c>
      <c r="F1641" s="157"/>
      <c r="G1641" s="157"/>
      <c r="H1641" s="151" t="b">
        <v>0</v>
      </c>
      <c r="I1641" s="161"/>
      <c r="J1641" s="157" t="s">
        <v>1978</v>
      </c>
      <c r="K1641" s="151" t="str">
        <f t="shared" si="56"/>
        <v>THA002Total # of crisis related displaced people</v>
      </c>
      <c r="L1641" s="165">
        <v>43509</v>
      </c>
    </row>
    <row r="1642" spans="1:12" ht="15.6" thickTop="1" thickBot="1" x14ac:dyDescent="0.35">
      <c r="A1642" s="158" t="s">
        <v>1277</v>
      </c>
      <c r="B1642" s="159" t="str">
        <f>VLOOKUP(A1642,Lists!A:B,2,FALSE)</f>
        <v>THA002</v>
      </c>
      <c r="C1642" s="159" t="str">
        <f>VLOOKUP(A1642,Lists!A:D,4,FALSE)</f>
        <v>THA</v>
      </c>
      <c r="D1642" s="159" t="s">
        <v>661</v>
      </c>
      <c r="E1642" s="159" t="s">
        <v>933</v>
      </c>
      <c r="F1642" s="159"/>
      <c r="G1642" s="159"/>
      <c r="H1642" s="151" t="b">
        <v>0</v>
      </c>
      <c r="I1642" s="162"/>
      <c r="J1642" s="159" t="s">
        <v>934</v>
      </c>
      <c r="K1642" s="151" t="str">
        <f t="shared" si="56"/>
        <v>THA002Total # of illness cases reported</v>
      </c>
      <c r="L1642" s="163">
        <v>43509</v>
      </c>
    </row>
    <row r="1643" spans="1:12" ht="15.6" thickTop="1" thickBot="1" x14ac:dyDescent="0.35">
      <c r="A1643" s="156" t="s">
        <v>1277</v>
      </c>
      <c r="B1643" s="157" t="str">
        <f>VLOOKUP(A1643,Lists!A:B,2,FALSE)</f>
        <v>THA002</v>
      </c>
      <c r="C1643" s="157" t="str">
        <f>VLOOKUP(A1643,Lists!A:D,4,FALSE)</f>
        <v>THA</v>
      </c>
      <c r="D1643" s="157" t="s">
        <v>743</v>
      </c>
      <c r="E1643" s="157">
        <v>93</v>
      </c>
      <c r="F1643" s="157" t="s">
        <v>1968</v>
      </c>
      <c r="G1643" s="157" t="s">
        <v>734</v>
      </c>
      <c r="H1643" s="151">
        <v>2</v>
      </c>
      <c r="I1643" s="161" t="s">
        <v>1967</v>
      </c>
      <c r="J1643" s="157" t="s">
        <v>1965</v>
      </c>
      <c r="K1643" s="151" t="str">
        <f t="shared" si="56"/>
        <v>THA002Crisis related Injuries</v>
      </c>
      <c r="L1643" s="165">
        <v>43509</v>
      </c>
    </row>
    <row r="1644" spans="1:12" ht="15.6" thickTop="1" thickBot="1" x14ac:dyDescent="0.35">
      <c r="A1644" s="158" t="s">
        <v>1277</v>
      </c>
      <c r="B1644" s="159" t="str">
        <f>VLOOKUP(A1644,Lists!A:B,2,FALSE)</f>
        <v>THA002</v>
      </c>
      <c r="C1644" s="159" t="str">
        <f>VLOOKUP(A1644,Lists!A:D,4,FALSE)</f>
        <v>THA</v>
      </c>
      <c r="D1644" s="159" t="s">
        <v>663</v>
      </c>
      <c r="E1644" s="159">
        <v>99</v>
      </c>
      <c r="F1644" s="159" t="s">
        <v>1968</v>
      </c>
      <c r="G1644" s="159" t="s">
        <v>734</v>
      </c>
      <c r="H1644" s="151">
        <v>2</v>
      </c>
      <c r="I1644" s="162" t="s">
        <v>1967</v>
      </c>
      <c r="J1644" s="159" t="s">
        <v>1964</v>
      </c>
      <c r="K1644" s="151" t="str">
        <f t="shared" si="56"/>
        <v>THA002Crisis related fatalities</v>
      </c>
      <c r="L1644" s="163">
        <v>43509</v>
      </c>
    </row>
    <row r="1645" spans="1:12" ht="15.6" thickTop="1" thickBot="1" x14ac:dyDescent="0.35">
      <c r="A1645" s="156" t="s">
        <v>1277</v>
      </c>
      <c r="B1645" s="157" t="str">
        <f>VLOOKUP(A1645,Lists!A:B,2,FALSE)</f>
        <v>THA002</v>
      </c>
      <c r="C1645" s="157" t="str">
        <f>VLOOKUP(A1645,Lists!A:D,4,FALSE)</f>
        <v>THA</v>
      </c>
      <c r="D1645" s="157" t="s">
        <v>768</v>
      </c>
      <c r="E1645" s="157">
        <v>99</v>
      </c>
      <c r="F1645" s="157" t="s">
        <v>1968</v>
      </c>
      <c r="G1645" s="157" t="s">
        <v>734</v>
      </c>
      <c r="H1645" s="151">
        <v>2</v>
      </c>
      <c r="I1645" s="161" t="s">
        <v>1967</v>
      </c>
      <c r="J1645" s="157" t="s">
        <v>1964</v>
      </c>
      <c r="K1645" s="151" t="str">
        <f t="shared" si="56"/>
        <v>THA002People killed in all crises</v>
      </c>
      <c r="L1645" s="165">
        <v>43509</v>
      </c>
    </row>
    <row r="1646" spans="1:12" ht="15.6" thickTop="1" thickBot="1" x14ac:dyDescent="0.35">
      <c r="A1646" s="158" t="s">
        <v>1277</v>
      </c>
      <c r="B1646" s="159" t="str">
        <f>VLOOKUP(A1646,Lists!A:B,2,FALSE)</f>
        <v>THA002</v>
      </c>
      <c r="C1646" s="159" t="str">
        <f>VLOOKUP(A1646,Lists!A:D,4,FALSE)</f>
        <v>THA</v>
      </c>
      <c r="D1646" s="159" t="s">
        <v>459</v>
      </c>
      <c r="E1646" s="159" t="s">
        <v>933</v>
      </c>
      <c r="F1646" s="159"/>
      <c r="G1646" s="159"/>
      <c r="H1646" s="151" t="b">
        <v>0</v>
      </c>
      <c r="I1646" s="162"/>
      <c r="J1646" s="159" t="s">
        <v>934</v>
      </c>
      <c r="K1646" s="151" t="str">
        <f t="shared" si="56"/>
        <v>THA002Building partially damaged</v>
      </c>
      <c r="L1646" s="163">
        <v>43509</v>
      </c>
    </row>
    <row r="1647" spans="1:12" ht="15.6" thickTop="1" thickBot="1" x14ac:dyDescent="0.35">
      <c r="A1647" s="156" t="s">
        <v>1277</v>
      </c>
      <c r="B1647" s="157" t="str">
        <f>VLOOKUP(A1647,Lists!A:B,2,FALSE)</f>
        <v>THA002</v>
      </c>
      <c r="C1647" s="157" t="str">
        <f>VLOOKUP(A1647,Lists!A:D,4,FALSE)</f>
        <v>THA</v>
      </c>
      <c r="D1647" s="157" t="s">
        <v>460</v>
      </c>
      <c r="E1647" s="157" t="s">
        <v>933</v>
      </c>
      <c r="F1647" s="157"/>
      <c r="G1647" s="157"/>
      <c r="H1647" s="151" t="b">
        <v>0</v>
      </c>
      <c r="I1647" s="161"/>
      <c r="J1647" s="157" t="s">
        <v>934</v>
      </c>
      <c r="K1647" s="151" t="str">
        <f t="shared" si="56"/>
        <v>THA002Building totally damaged</v>
      </c>
      <c r="L1647" s="165">
        <v>43509</v>
      </c>
    </row>
    <row r="1648" spans="1:12" ht="15.6" thickTop="1" thickBot="1" x14ac:dyDescent="0.35">
      <c r="A1648" s="158" t="s">
        <v>1277</v>
      </c>
      <c r="B1648" s="159" t="str">
        <f>VLOOKUP(A1648,Lists!A:B,2,FALSE)</f>
        <v>THA002</v>
      </c>
      <c r="C1648" s="159" t="str">
        <f>VLOOKUP(A1648,Lists!A:D,4,FALSE)</f>
        <v>THA</v>
      </c>
      <c r="D1648" s="159" t="s">
        <v>745</v>
      </c>
      <c r="E1648" s="159" t="s">
        <v>933</v>
      </c>
      <c r="F1648" s="159"/>
      <c r="G1648" s="159"/>
      <c r="H1648" s="151" t="b">
        <v>0</v>
      </c>
      <c r="I1648" s="162"/>
      <c r="J1648" s="159" t="s">
        <v>934</v>
      </c>
      <c r="K1648" s="151" t="str">
        <f t="shared" si="56"/>
        <v>THA002Economic Losses</v>
      </c>
      <c r="L1648" s="163">
        <v>43509</v>
      </c>
    </row>
    <row r="1649" spans="1:12" ht="15.6" thickTop="1" thickBot="1" x14ac:dyDescent="0.35">
      <c r="A1649" s="156" t="s">
        <v>1277</v>
      </c>
      <c r="B1649" s="157" t="str">
        <f>VLOOKUP(A1649,Lists!A:B,2,FALSE)</f>
        <v>THA002</v>
      </c>
      <c r="C1649" s="157" t="str">
        <f>VLOOKUP(A1649,Lists!A:D,4,FALSE)</f>
        <v>THA</v>
      </c>
      <c r="D1649" s="157" t="s">
        <v>755</v>
      </c>
      <c r="E1649" s="157" t="s">
        <v>933</v>
      </c>
      <c r="F1649" s="157"/>
      <c r="G1649" s="157"/>
      <c r="H1649" s="151" t="b">
        <v>0</v>
      </c>
      <c r="I1649" s="161"/>
      <c r="J1649" s="157" t="s">
        <v>1962</v>
      </c>
      <c r="K1649" s="151" t="str">
        <f t="shared" si="56"/>
        <v>THA002People in Need</v>
      </c>
      <c r="L1649" s="165">
        <v>43509</v>
      </c>
    </row>
    <row r="1650" spans="1:12" ht="15.6" thickTop="1" thickBot="1" x14ac:dyDescent="0.35">
      <c r="A1650" s="158" t="s">
        <v>1277</v>
      </c>
      <c r="B1650" s="159" t="str">
        <f>VLOOKUP(A1650,Lists!A:B,2,FALSE)</f>
        <v>THA002</v>
      </c>
      <c r="C1650" s="159" t="str">
        <f>VLOOKUP(A1650,Lists!A:D,4,FALSE)</f>
        <v>THA</v>
      </c>
      <c r="D1650" s="159" t="s">
        <v>761</v>
      </c>
      <c r="E1650" s="159" t="s">
        <v>933</v>
      </c>
      <c r="F1650" s="159"/>
      <c r="G1650" s="159"/>
      <c r="H1650" s="151" t="b">
        <v>0</v>
      </c>
      <c r="I1650" s="162"/>
      <c r="J1650" s="159" t="s">
        <v>1962</v>
      </c>
      <c r="K1650" s="151" t="str">
        <f t="shared" si="56"/>
        <v>THA002People facing minimal humanitarian needs (level 1)</v>
      </c>
      <c r="L1650" s="163">
        <v>43509</v>
      </c>
    </row>
    <row r="1651" spans="1:12" ht="15.6" thickTop="1" thickBot="1" x14ac:dyDescent="0.35">
      <c r="A1651" s="156" t="s">
        <v>1277</v>
      </c>
      <c r="B1651" s="157" t="str">
        <f>VLOOKUP(A1651,Lists!A:B,2,FALSE)</f>
        <v>THA002</v>
      </c>
      <c r="C1651" s="157" t="str">
        <f>VLOOKUP(A1651,Lists!A:D,4,FALSE)</f>
        <v>THA</v>
      </c>
      <c r="D1651" s="157" t="s">
        <v>760</v>
      </c>
      <c r="E1651" s="157" t="s">
        <v>933</v>
      </c>
      <c r="F1651" s="157"/>
      <c r="G1651" s="157"/>
      <c r="H1651" s="151" t="b">
        <v>0</v>
      </c>
      <c r="I1651" s="161"/>
      <c r="J1651" s="157" t="s">
        <v>1962</v>
      </c>
      <c r="K1651" s="151" t="str">
        <f t="shared" si="56"/>
        <v>THA002People facing stressed humanitarian needs (level 2)</v>
      </c>
      <c r="L1651" s="165">
        <v>43509</v>
      </c>
    </row>
    <row r="1652" spans="1:12" ht="15.6" thickTop="1" thickBot="1" x14ac:dyDescent="0.35">
      <c r="A1652" s="158" t="s">
        <v>1277</v>
      </c>
      <c r="B1652" s="159" t="str">
        <f>VLOOKUP(A1652,Lists!A:B,2,FALSE)</f>
        <v>THA002</v>
      </c>
      <c r="C1652" s="159" t="str">
        <f>VLOOKUP(A1652,Lists!A:D,4,FALSE)</f>
        <v>THA</v>
      </c>
      <c r="D1652" s="159" t="s">
        <v>763</v>
      </c>
      <c r="E1652" s="159" t="s">
        <v>933</v>
      </c>
      <c r="F1652" s="159"/>
      <c r="G1652" s="159"/>
      <c r="H1652" s="151" t="b">
        <v>0</v>
      </c>
      <c r="I1652" s="162"/>
      <c r="J1652" s="159" t="s">
        <v>1962</v>
      </c>
      <c r="K1652" s="151" t="str">
        <f t="shared" si="56"/>
        <v>THA002People  facing moderate humanitarian needs (level 3)</v>
      </c>
      <c r="L1652" s="163">
        <v>43509</v>
      </c>
    </row>
    <row r="1653" spans="1:12" ht="15.6" thickTop="1" thickBot="1" x14ac:dyDescent="0.35">
      <c r="A1653" s="156" t="s">
        <v>1277</v>
      </c>
      <c r="B1653" s="157" t="str">
        <f>VLOOKUP(A1653,Lists!A:B,2,FALSE)</f>
        <v>THA002</v>
      </c>
      <c r="C1653" s="157" t="str">
        <f>VLOOKUP(A1653,Lists!A:D,4,FALSE)</f>
        <v>THA</v>
      </c>
      <c r="D1653" s="157" t="s">
        <v>765</v>
      </c>
      <c r="E1653" s="157" t="s">
        <v>933</v>
      </c>
      <c r="F1653" s="157"/>
      <c r="G1653" s="157"/>
      <c r="H1653" s="151" t="b">
        <v>0</v>
      </c>
      <c r="I1653" s="161"/>
      <c r="J1653" s="157" t="s">
        <v>1962</v>
      </c>
      <c r="K1653" s="151" t="str">
        <f t="shared" si="56"/>
        <v>THA002People facing severe humanitarian needs (level 4)</v>
      </c>
      <c r="L1653" s="165">
        <v>43509</v>
      </c>
    </row>
    <row r="1654" spans="1:12" ht="15.6" thickTop="1" thickBot="1" x14ac:dyDescent="0.35">
      <c r="A1654" s="158" t="s">
        <v>1277</v>
      </c>
      <c r="B1654" s="159" t="str">
        <f>VLOOKUP(A1654,Lists!A:B,2,FALSE)</f>
        <v>THA002</v>
      </c>
      <c r="C1654" s="159" t="str">
        <f>VLOOKUP(A1654,Lists!A:D,4,FALSE)</f>
        <v>THA</v>
      </c>
      <c r="D1654" s="159" t="s">
        <v>766</v>
      </c>
      <c r="E1654" s="159" t="s">
        <v>933</v>
      </c>
      <c r="F1654" s="159"/>
      <c r="G1654" s="159"/>
      <c r="H1654" s="151" t="b">
        <v>0</v>
      </c>
      <c r="I1654" s="162"/>
      <c r="J1654" s="159" t="s">
        <v>1962</v>
      </c>
      <c r="K1654" s="151" t="str">
        <f t="shared" si="56"/>
        <v>THA002People facing extreme humanitarian needs (level 5)</v>
      </c>
      <c r="L1654" s="163">
        <v>43509</v>
      </c>
    </row>
    <row r="1655" spans="1:12" ht="15.6" thickTop="1" thickBot="1" x14ac:dyDescent="0.35">
      <c r="A1655" s="156" t="s">
        <v>1277</v>
      </c>
      <c r="B1655" s="157" t="str">
        <f>VLOOKUP(A1655,Lists!A:B,2,FALSE)</f>
        <v>THA002</v>
      </c>
      <c r="C1655" s="157" t="str">
        <f>VLOOKUP(A1655,Lists!A:D,4,FALSE)</f>
        <v>THA</v>
      </c>
      <c r="D1655" s="157" t="s">
        <v>680</v>
      </c>
      <c r="E1655" s="157">
        <v>1</v>
      </c>
      <c r="F1655" s="157"/>
      <c r="G1655" s="157"/>
      <c r="H1655" s="151" t="b">
        <f t="shared" si="55"/>
        <v>0</v>
      </c>
      <c r="I1655" s="161"/>
      <c r="J1655" s="157" t="s">
        <v>1977</v>
      </c>
      <c r="K1655" s="151" t="str">
        <f t="shared" si="56"/>
        <v>THA002Crisis affected groups</v>
      </c>
      <c r="L1655" s="165">
        <v>43509</v>
      </c>
    </row>
    <row r="1656" spans="1:12" ht="15.6" thickTop="1" thickBot="1" x14ac:dyDescent="0.35">
      <c r="A1656" s="158" t="s">
        <v>1277</v>
      </c>
      <c r="B1656" s="159" t="str">
        <f>VLOOKUP(A1656,Lists!A:B,2,FALSE)</f>
        <v>THA002</v>
      </c>
      <c r="C1656" s="159" t="str">
        <f>VLOOKUP(A1656,Lists!A:D,4,FALSE)</f>
        <v>THA</v>
      </c>
      <c r="D1656" s="159" t="s">
        <v>683</v>
      </c>
      <c r="E1656" s="159" t="s">
        <v>933</v>
      </c>
      <c r="F1656" s="159"/>
      <c r="G1656" s="159"/>
      <c r="H1656" s="151" t="b">
        <v>0</v>
      </c>
      <c r="I1656" s="162"/>
      <c r="J1656" s="159" t="s">
        <v>934</v>
      </c>
      <c r="K1656" s="151" t="str">
        <f t="shared" si="56"/>
        <v>THA002People facing limited access constraints</v>
      </c>
      <c r="L1656" s="163">
        <v>43509</v>
      </c>
    </row>
    <row r="1657" spans="1:12" ht="15.6" thickTop="1" thickBot="1" x14ac:dyDescent="0.35">
      <c r="A1657" s="156" t="s">
        <v>1277</v>
      </c>
      <c r="B1657" s="157" t="str">
        <f>VLOOKUP(A1657,Lists!A:B,2,FALSE)</f>
        <v>THA002</v>
      </c>
      <c r="C1657" s="157" t="str">
        <f>VLOOKUP(A1657,Lists!A:D,4,FALSE)</f>
        <v>THA</v>
      </c>
      <c r="D1657" s="157" t="s">
        <v>684</v>
      </c>
      <c r="E1657" s="157" t="s">
        <v>933</v>
      </c>
      <c r="F1657" s="157"/>
      <c r="G1657" s="157"/>
      <c r="H1657" s="151" t="b">
        <v>0</v>
      </c>
      <c r="I1657" s="161"/>
      <c r="J1657" s="157" t="s">
        <v>934</v>
      </c>
      <c r="K1657" s="151" t="str">
        <f t="shared" si="56"/>
        <v>THA002People facing restricted access constraints</v>
      </c>
      <c r="L1657" s="165">
        <v>43509</v>
      </c>
    </row>
    <row r="1658" spans="1:12" ht="15.6" thickTop="1" thickBot="1" x14ac:dyDescent="0.35">
      <c r="A1658" s="158" t="s">
        <v>1277</v>
      </c>
      <c r="B1658" s="159" t="str">
        <f>VLOOKUP(A1658,Lists!A:B,2,FALSE)</f>
        <v>THA002</v>
      </c>
      <c r="C1658" s="159" t="str">
        <f>VLOOKUP(A1658,Lists!A:D,4,FALSE)</f>
        <v>THA</v>
      </c>
      <c r="D1658" s="159" t="s">
        <v>637</v>
      </c>
      <c r="E1658" s="159">
        <v>0</v>
      </c>
      <c r="F1658" s="159" t="s">
        <v>941</v>
      </c>
      <c r="G1658" s="159"/>
      <c r="H1658" s="151" t="b">
        <v>0</v>
      </c>
      <c r="I1658" s="162"/>
      <c r="J1658" s="159"/>
      <c r="K1658" s="151" t="str">
        <f t="shared" si="56"/>
        <v>THA002Impediments to entry into country (bureaucratic and administrative)</v>
      </c>
      <c r="L1658" s="163">
        <v>43509</v>
      </c>
    </row>
    <row r="1659" spans="1:12" ht="15.6" thickTop="1" thickBot="1" x14ac:dyDescent="0.35">
      <c r="A1659" s="156" t="s">
        <v>1277</v>
      </c>
      <c r="B1659" s="157" t="str">
        <f>VLOOKUP(A1659,Lists!A:B,2,FALSE)</f>
        <v>THA002</v>
      </c>
      <c r="C1659" s="157" t="str">
        <f>VLOOKUP(A1659,Lists!A:D,4,FALSE)</f>
        <v>THA</v>
      </c>
      <c r="D1659" s="157" t="s">
        <v>638</v>
      </c>
      <c r="E1659" s="157">
        <v>0</v>
      </c>
      <c r="F1659" s="157" t="s">
        <v>941</v>
      </c>
      <c r="G1659" s="157"/>
      <c r="H1659" s="151" t="b">
        <v>0</v>
      </c>
      <c r="I1659" s="161"/>
      <c r="J1659" s="157"/>
      <c r="K1659" s="151" t="str">
        <f t="shared" si="56"/>
        <v>THA002Restriction of movement (impediments to freedom of movement and/or administrative restrictions)</v>
      </c>
      <c r="L1659" s="165">
        <v>43509</v>
      </c>
    </row>
    <row r="1660" spans="1:12" ht="15.6" thickTop="1" thickBot="1" x14ac:dyDescent="0.35">
      <c r="A1660" s="158" t="s">
        <v>1277</v>
      </c>
      <c r="B1660" s="159" t="str">
        <f>VLOOKUP(A1660,Lists!A:B,2,FALSE)</f>
        <v>THA002</v>
      </c>
      <c r="C1660" s="159" t="str">
        <f>VLOOKUP(A1660,Lists!A:D,4,FALSE)</f>
        <v>THA</v>
      </c>
      <c r="D1660" s="159" t="s">
        <v>639</v>
      </c>
      <c r="E1660" s="159">
        <v>0</v>
      </c>
      <c r="F1660" s="159" t="s">
        <v>941</v>
      </c>
      <c r="G1660" s="159"/>
      <c r="H1660" s="151" t="b">
        <v>0</v>
      </c>
      <c r="I1660" s="162"/>
      <c r="J1660" s="159"/>
      <c r="K1660" s="151" t="str">
        <f t="shared" si="56"/>
        <v>THA002Interference into implementation of humanitarian activities</v>
      </c>
      <c r="L1660" s="163">
        <v>43509</v>
      </c>
    </row>
    <row r="1661" spans="1:12" ht="15.6" thickTop="1" thickBot="1" x14ac:dyDescent="0.35">
      <c r="A1661" s="156" t="s">
        <v>1277</v>
      </c>
      <c r="B1661" s="157" t="str">
        <f>VLOOKUP(A1661,Lists!A:B,2,FALSE)</f>
        <v>THA002</v>
      </c>
      <c r="C1661" s="157" t="str">
        <f>VLOOKUP(A1661,Lists!A:D,4,FALSE)</f>
        <v>THA</v>
      </c>
      <c r="D1661" s="157" t="s">
        <v>640</v>
      </c>
      <c r="E1661" s="157">
        <v>0</v>
      </c>
      <c r="F1661" s="157" t="s">
        <v>941</v>
      </c>
      <c r="G1661" s="157"/>
      <c r="H1661" s="151" t="b">
        <v>0</v>
      </c>
      <c r="I1661" s="161"/>
      <c r="J1661" s="157"/>
      <c r="K1661" s="151" t="str">
        <f t="shared" si="56"/>
        <v>THA002Violence against personnel, facilities and assets</v>
      </c>
      <c r="L1661" s="165">
        <v>43509</v>
      </c>
    </row>
    <row r="1662" spans="1:12" ht="15.6" thickTop="1" thickBot="1" x14ac:dyDescent="0.35">
      <c r="A1662" s="158" t="s">
        <v>1277</v>
      </c>
      <c r="B1662" s="159" t="str">
        <f>VLOOKUP(A1662,Lists!A:B,2,FALSE)</f>
        <v>THA002</v>
      </c>
      <c r="C1662" s="159" t="str">
        <f>VLOOKUP(A1662,Lists!A:D,4,FALSE)</f>
        <v>THA</v>
      </c>
      <c r="D1662" s="159" t="s">
        <v>641</v>
      </c>
      <c r="E1662" s="159">
        <v>0</v>
      </c>
      <c r="F1662" s="159" t="s">
        <v>941</v>
      </c>
      <c r="G1662" s="159"/>
      <c r="H1662" s="151" t="b">
        <v>0</v>
      </c>
      <c r="I1662" s="162"/>
      <c r="J1662" s="159"/>
      <c r="K1662" s="151" t="str">
        <f t="shared" si="56"/>
        <v>THA002Denial of existence of humanitarian needs or entitlements to assistance</v>
      </c>
      <c r="L1662" s="163">
        <v>43509</v>
      </c>
    </row>
    <row r="1663" spans="1:12" ht="15.6" thickTop="1" thickBot="1" x14ac:dyDescent="0.35">
      <c r="A1663" s="156" t="s">
        <v>1277</v>
      </c>
      <c r="B1663" s="157" t="str">
        <f>VLOOKUP(A1663,Lists!A:B,2,FALSE)</f>
        <v>THA002</v>
      </c>
      <c r="C1663" s="157" t="str">
        <f>VLOOKUP(A1663,Lists!A:D,4,FALSE)</f>
        <v>THA</v>
      </c>
      <c r="D1663" s="157" t="s">
        <v>642</v>
      </c>
      <c r="E1663" s="157">
        <v>0</v>
      </c>
      <c r="F1663" s="157" t="s">
        <v>941</v>
      </c>
      <c r="G1663" s="157"/>
      <c r="H1663" s="151" t="b">
        <v>0</v>
      </c>
      <c r="I1663" s="161"/>
      <c r="J1663" s="157"/>
      <c r="K1663" s="151" t="str">
        <f t="shared" si="56"/>
        <v>THA002Restriction and obstruction of access to services and assistance</v>
      </c>
      <c r="L1663" s="165">
        <v>43509</v>
      </c>
    </row>
    <row r="1664" spans="1:12" ht="15.6" thickTop="1" thickBot="1" x14ac:dyDescent="0.35">
      <c r="A1664" s="158" t="s">
        <v>1277</v>
      </c>
      <c r="B1664" s="159" t="str">
        <f>VLOOKUP(A1664,Lists!A:B,2,FALSE)</f>
        <v>THA002</v>
      </c>
      <c r="C1664" s="159" t="str">
        <f>VLOOKUP(A1664,Lists!A:D,4,FALSE)</f>
        <v>THA</v>
      </c>
      <c r="D1664" s="159" t="s">
        <v>643</v>
      </c>
      <c r="E1664" s="159">
        <v>0</v>
      </c>
      <c r="F1664" s="159" t="s">
        <v>941</v>
      </c>
      <c r="G1664" s="159"/>
      <c r="H1664" s="151" t="b">
        <v>0</v>
      </c>
      <c r="I1664" s="162"/>
      <c r="J1664" s="159"/>
      <c r="K1664" s="151" t="str">
        <f t="shared" si="56"/>
        <v>THA002Ongoing insecurity/hostilities affecting humanitarian assistance</v>
      </c>
      <c r="L1664" s="163">
        <v>43509</v>
      </c>
    </row>
    <row r="1665" spans="1:12" ht="15.6" thickTop="1" thickBot="1" x14ac:dyDescent="0.35">
      <c r="A1665" s="156" t="s">
        <v>1277</v>
      </c>
      <c r="B1665" s="157" t="str">
        <f>VLOOKUP(A1665,Lists!A:B,2,FALSE)</f>
        <v>THA002</v>
      </c>
      <c r="C1665" s="157" t="str">
        <f>VLOOKUP(A1665,Lists!A:D,4,FALSE)</f>
        <v>THA</v>
      </c>
      <c r="D1665" s="157" t="s">
        <v>644</v>
      </c>
      <c r="E1665" s="157">
        <v>1</v>
      </c>
      <c r="F1665" s="157" t="s">
        <v>941</v>
      </c>
      <c r="G1665" s="157"/>
      <c r="H1665" s="151" t="b">
        <v>0</v>
      </c>
      <c r="I1665" s="161"/>
      <c r="J1665" s="157"/>
      <c r="K1665" s="151" t="str">
        <f t="shared" si="56"/>
        <v xml:space="preserve">THA002Presence of mines and improvised explosive devices </v>
      </c>
      <c r="L1665" s="165">
        <v>43509</v>
      </c>
    </row>
    <row r="1666" spans="1:12" ht="15.6" thickTop="1" thickBot="1" x14ac:dyDescent="0.35">
      <c r="A1666" s="158" t="s">
        <v>1277</v>
      </c>
      <c r="B1666" s="159" t="str">
        <f>VLOOKUP(A1666,Lists!A:B,2,FALSE)</f>
        <v>THA002</v>
      </c>
      <c r="C1666" s="159" t="str">
        <f>VLOOKUP(A1666,Lists!A:D,4,FALSE)</f>
        <v>THA</v>
      </c>
      <c r="D1666" s="159" t="s">
        <v>645</v>
      </c>
      <c r="E1666" s="159">
        <v>1</v>
      </c>
      <c r="F1666" s="159" t="s">
        <v>941</v>
      </c>
      <c r="G1666" s="159"/>
      <c r="H1666" s="151" t="b">
        <v>0</v>
      </c>
      <c r="I1666" s="162"/>
      <c r="J1666" s="159"/>
      <c r="K1666" s="151" t="str">
        <f t="shared" si="56"/>
        <v>THA002Physical constraints in the environment (obstacles related to terrain, climate, lack of infrastructure, etc.)</v>
      </c>
      <c r="L1666" s="163">
        <v>43509</v>
      </c>
    </row>
    <row r="1667" spans="1:12" ht="15.6" thickTop="1" thickBot="1" x14ac:dyDescent="0.35">
      <c r="A1667" s="156" t="s">
        <v>790</v>
      </c>
      <c r="B1667" s="157" t="str">
        <f>VLOOKUP(A1667,Lists!A:B,2,FALSE)</f>
        <v>THA003</v>
      </c>
      <c r="C1667" s="157" t="str">
        <f>VLOOKUP(A1667,Lists!A:D,4,FALSE)</f>
        <v>THA</v>
      </c>
      <c r="D1667" s="157" t="s">
        <v>785</v>
      </c>
      <c r="E1667" s="157">
        <v>66141000</v>
      </c>
      <c r="F1667" s="157" t="s">
        <v>1973</v>
      </c>
      <c r="G1667" s="157" t="s">
        <v>734</v>
      </c>
      <c r="H1667" s="151">
        <v>2</v>
      </c>
      <c r="I1667" s="161" t="s">
        <v>1974</v>
      </c>
      <c r="J1667" s="157" t="s">
        <v>1975</v>
      </c>
      <c r="K1667" s="151" t="str">
        <f t="shared" si="56"/>
        <v>THA003Total population in country</v>
      </c>
      <c r="L1667" s="165">
        <v>43509</v>
      </c>
    </row>
    <row r="1668" spans="1:12" ht="15.6" thickTop="1" thickBot="1" x14ac:dyDescent="0.35">
      <c r="A1668" s="158" t="s">
        <v>790</v>
      </c>
      <c r="B1668" s="159" t="str">
        <f>VLOOKUP(A1668,Lists!A:B,2,FALSE)</f>
        <v>THA003</v>
      </c>
      <c r="C1668" s="159" t="str">
        <f>VLOOKUP(A1668,Lists!A:D,4,FALSE)</f>
        <v>THA</v>
      </c>
      <c r="D1668" s="159" t="s">
        <v>455</v>
      </c>
      <c r="E1668" s="159">
        <v>17200</v>
      </c>
      <c r="F1668" s="159" t="s">
        <v>1993</v>
      </c>
      <c r="G1668" s="159" t="s">
        <v>733</v>
      </c>
      <c r="H1668" s="151">
        <f t="shared" si="55"/>
        <v>3</v>
      </c>
      <c r="I1668" s="162" t="s">
        <v>1992</v>
      </c>
      <c r="J1668" s="159" t="s">
        <v>1991</v>
      </c>
      <c r="K1668" s="151" t="str">
        <f t="shared" si="56"/>
        <v>THA003Landmass affected by disaster</v>
      </c>
      <c r="L1668" s="163">
        <v>43509</v>
      </c>
    </row>
    <row r="1669" spans="1:12" ht="15.6" thickTop="1" thickBot="1" x14ac:dyDescent="0.35">
      <c r="A1669" s="156" t="s">
        <v>790</v>
      </c>
      <c r="B1669" s="157" t="str">
        <f>VLOOKUP(A1669,Lists!A:B,2,FALSE)</f>
        <v>THA003</v>
      </c>
      <c r="C1669" s="157" t="str">
        <f>VLOOKUP(A1669,Lists!A:D,4,FALSE)</f>
        <v>THA</v>
      </c>
      <c r="D1669" s="157" t="s">
        <v>740</v>
      </c>
      <c r="E1669" s="157">
        <v>311000</v>
      </c>
      <c r="F1669" s="157" t="s">
        <v>1990</v>
      </c>
      <c r="G1669" s="157" t="s">
        <v>733</v>
      </c>
      <c r="H1669" s="151">
        <f t="shared" si="55"/>
        <v>3</v>
      </c>
      <c r="I1669" s="161"/>
      <c r="J1669" s="157" t="s">
        <v>1989</v>
      </c>
      <c r="K1669" s="151" t="str">
        <f t="shared" si="56"/>
        <v>THA003People exposed</v>
      </c>
      <c r="L1669" s="165">
        <v>43509</v>
      </c>
    </row>
    <row r="1670" spans="1:12" ht="15.6" thickTop="1" thickBot="1" x14ac:dyDescent="0.35">
      <c r="A1670" s="158" t="s">
        <v>790</v>
      </c>
      <c r="B1670" s="159" t="str">
        <f>VLOOKUP(A1670,Lists!A:B,2,FALSE)</f>
        <v>THA003</v>
      </c>
      <c r="C1670" s="159" t="str">
        <f>VLOOKUP(A1670,Lists!A:D,4,FALSE)</f>
        <v>THA</v>
      </c>
      <c r="D1670" s="159" t="s">
        <v>742</v>
      </c>
      <c r="E1670" s="159">
        <v>103700</v>
      </c>
      <c r="F1670" s="159" t="s">
        <v>1984</v>
      </c>
      <c r="G1670" s="159" t="s">
        <v>735</v>
      </c>
      <c r="H1670" s="151">
        <v>1</v>
      </c>
      <c r="I1670" s="162" t="s">
        <v>1985</v>
      </c>
      <c r="J1670" s="159" t="s">
        <v>1983</v>
      </c>
      <c r="K1670" s="151" t="str">
        <f t="shared" si="56"/>
        <v>THA003People affected by the crisis</v>
      </c>
      <c r="L1670" s="163">
        <v>43509</v>
      </c>
    </row>
    <row r="1671" spans="1:12" ht="15.6" thickTop="1" thickBot="1" x14ac:dyDescent="0.35">
      <c r="A1671" s="156" t="s">
        <v>790</v>
      </c>
      <c r="B1671" s="157" t="str">
        <f>VLOOKUP(A1671,Lists!A:B,2,FALSE)</f>
        <v>THA003</v>
      </c>
      <c r="C1671" s="157" t="str">
        <f>VLOOKUP(A1671,Lists!A:D,4,FALSE)</f>
        <v>THA</v>
      </c>
      <c r="D1671" s="157" t="s">
        <v>470</v>
      </c>
      <c r="E1671" s="157">
        <v>103700</v>
      </c>
      <c r="F1671" s="157" t="s">
        <v>1984</v>
      </c>
      <c r="G1671" s="157" t="s">
        <v>735</v>
      </c>
      <c r="H1671" s="151">
        <v>1</v>
      </c>
      <c r="I1671" s="161" t="s">
        <v>1985</v>
      </c>
      <c r="J1671" s="157" t="s">
        <v>1988</v>
      </c>
      <c r="K1671" s="151" t="str">
        <f t="shared" si="56"/>
        <v>THA003Total # of crisis related displaced people</v>
      </c>
      <c r="L1671" s="165">
        <v>43509</v>
      </c>
    </row>
    <row r="1672" spans="1:12" ht="15.6" thickTop="1" thickBot="1" x14ac:dyDescent="0.35">
      <c r="A1672" s="158" t="s">
        <v>790</v>
      </c>
      <c r="B1672" s="159" t="str">
        <f>VLOOKUP(A1672,Lists!A:B,2,FALSE)</f>
        <v>THA003</v>
      </c>
      <c r="C1672" s="159" t="str">
        <f>VLOOKUP(A1672,Lists!A:D,4,FALSE)</f>
        <v>THA</v>
      </c>
      <c r="D1672" s="159" t="s">
        <v>661</v>
      </c>
      <c r="E1672" s="159" t="s">
        <v>933</v>
      </c>
      <c r="F1672" s="159"/>
      <c r="G1672" s="159"/>
      <c r="H1672" s="151" t="b">
        <f t="shared" si="55"/>
        <v>0</v>
      </c>
      <c r="I1672" s="162"/>
      <c r="J1672" s="159" t="s">
        <v>934</v>
      </c>
      <c r="K1672" s="151" t="str">
        <f t="shared" si="56"/>
        <v>THA003Total # of illness cases reported</v>
      </c>
      <c r="L1672" s="163">
        <v>43509</v>
      </c>
    </row>
    <row r="1673" spans="1:12" ht="15.6" thickTop="1" thickBot="1" x14ac:dyDescent="0.35">
      <c r="A1673" s="156" t="s">
        <v>790</v>
      </c>
      <c r="B1673" s="157" t="str">
        <f>VLOOKUP(A1673,Lists!A:B,2,FALSE)</f>
        <v>THA003</v>
      </c>
      <c r="C1673" s="157" t="str">
        <f>VLOOKUP(A1673,Lists!A:D,4,FALSE)</f>
        <v>THA</v>
      </c>
      <c r="D1673" s="157" t="s">
        <v>743</v>
      </c>
      <c r="E1673" s="157">
        <v>0</v>
      </c>
      <c r="F1673" s="157"/>
      <c r="G1673" s="157"/>
      <c r="H1673" s="151" t="b">
        <f t="shared" si="55"/>
        <v>0</v>
      </c>
      <c r="I1673" s="161"/>
      <c r="J1673" s="157" t="s">
        <v>1986</v>
      </c>
      <c r="K1673" s="151" t="str">
        <f t="shared" si="56"/>
        <v>THA003Crisis related Injuries</v>
      </c>
      <c r="L1673" s="165">
        <v>43509</v>
      </c>
    </row>
    <row r="1674" spans="1:12" ht="15.6" thickTop="1" thickBot="1" x14ac:dyDescent="0.35">
      <c r="A1674" s="158" t="s">
        <v>790</v>
      </c>
      <c r="B1674" s="159" t="str">
        <f>VLOOKUP(A1674,Lists!A:B,2,FALSE)</f>
        <v>THA003</v>
      </c>
      <c r="C1674" s="159" t="str">
        <f>VLOOKUP(A1674,Lists!A:D,4,FALSE)</f>
        <v>THA</v>
      </c>
      <c r="D1674" s="159" t="s">
        <v>663</v>
      </c>
      <c r="E1674" s="159">
        <v>0</v>
      </c>
      <c r="F1674" s="159"/>
      <c r="G1674" s="159"/>
      <c r="H1674" s="151" t="b">
        <f t="shared" si="55"/>
        <v>0</v>
      </c>
      <c r="I1674" s="162"/>
      <c r="J1674" s="159" t="s">
        <v>1987</v>
      </c>
      <c r="K1674" s="151" t="str">
        <f t="shared" si="56"/>
        <v>THA003Crisis related fatalities</v>
      </c>
      <c r="L1674" s="163">
        <v>43509</v>
      </c>
    </row>
    <row r="1675" spans="1:12" ht="15.6" thickTop="1" thickBot="1" x14ac:dyDescent="0.35">
      <c r="A1675" s="156" t="s">
        <v>790</v>
      </c>
      <c r="B1675" s="157" t="str">
        <f>VLOOKUP(A1675,Lists!A:B,2,FALSE)</f>
        <v>THA003</v>
      </c>
      <c r="C1675" s="157" t="str">
        <f>VLOOKUP(A1675,Lists!A:D,4,FALSE)</f>
        <v>THA</v>
      </c>
      <c r="D1675" s="157" t="s">
        <v>768</v>
      </c>
      <c r="E1675" s="157">
        <v>99</v>
      </c>
      <c r="F1675" s="157" t="s">
        <v>1968</v>
      </c>
      <c r="G1675" s="157" t="s">
        <v>734</v>
      </c>
      <c r="H1675" s="151">
        <v>2</v>
      </c>
      <c r="I1675" s="161" t="s">
        <v>1967</v>
      </c>
      <c r="J1675" s="157" t="s">
        <v>1964</v>
      </c>
      <c r="K1675" s="151" t="str">
        <f t="shared" si="56"/>
        <v>THA003People killed in all crises</v>
      </c>
      <c r="L1675" s="165">
        <v>43509</v>
      </c>
    </row>
    <row r="1676" spans="1:12" ht="15.6" thickTop="1" thickBot="1" x14ac:dyDescent="0.35">
      <c r="A1676" s="158" t="s">
        <v>790</v>
      </c>
      <c r="B1676" s="159" t="str">
        <f>VLOOKUP(A1676,Lists!A:B,2,FALSE)</f>
        <v>THA003</v>
      </c>
      <c r="C1676" s="159" t="str">
        <f>VLOOKUP(A1676,Lists!A:D,4,FALSE)</f>
        <v>THA</v>
      </c>
      <c r="D1676" s="159" t="s">
        <v>459</v>
      </c>
      <c r="E1676" s="159" t="s">
        <v>933</v>
      </c>
      <c r="F1676" s="159"/>
      <c r="G1676" s="159"/>
      <c r="H1676" s="151" t="b">
        <f t="shared" si="55"/>
        <v>0</v>
      </c>
      <c r="I1676" s="162"/>
      <c r="J1676" s="159" t="s">
        <v>934</v>
      </c>
      <c r="K1676" s="151" t="str">
        <f t="shared" si="56"/>
        <v>THA003Building partially damaged</v>
      </c>
      <c r="L1676" s="163">
        <v>43509</v>
      </c>
    </row>
    <row r="1677" spans="1:12" ht="15.6" thickTop="1" thickBot="1" x14ac:dyDescent="0.35">
      <c r="A1677" s="156" t="s">
        <v>790</v>
      </c>
      <c r="B1677" s="157" t="str">
        <f>VLOOKUP(A1677,Lists!A:B,2,FALSE)</f>
        <v>THA003</v>
      </c>
      <c r="C1677" s="157" t="str">
        <f>VLOOKUP(A1677,Lists!A:D,4,FALSE)</f>
        <v>THA</v>
      </c>
      <c r="D1677" s="157" t="s">
        <v>460</v>
      </c>
      <c r="E1677" s="157" t="s">
        <v>933</v>
      </c>
      <c r="F1677" s="157"/>
      <c r="G1677" s="157"/>
      <c r="H1677" s="151" t="b">
        <f t="shared" si="55"/>
        <v>0</v>
      </c>
      <c r="I1677" s="161"/>
      <c r="J1677" s="157" t="s">
        <v>934</v>
      </c>
      <c r="K1677" s="151" t="str">
        <f t="shared" si="56"/>
        <v>THA003Building totally damaged</v>
      </c>
      <c r="L1677" s="165">
        <v>43509</v>
      </c>
    </row>
    <row r="1678" spans="1:12" ht="15.6" thickTop="1" thickBot="1" x14ac:dyDescent="0.35">
      <c r="A1678" s="158" t="s">
        <v>790</v>
      </c>
      <c r="B1678" s="159" t="str">
        <f>VLOOKUP(A1678,Lists!A:B,2,FALSE)</f>
        <v>THA003</v>
      </c>
      <c r="C1678" s="159" t="str">
        <f>VLOOKUP(A1678,Lists!A:D,4,FALSE)</f>
        <v>THA</v>
      </c>
      <c r="D1678" s="159" t="s">
        <v>745</v>
      </c>
      <c r="E1678" s="159" t="s">
        <v>933</v>
      </c>
      <c r="F1678" s="159"/>
      <c r="G1678" s="159"/>
      <c r="H1678" s="151" t="b">
        <f t="shared" si="55"/>
        <v>0</v>
      </c>
      <c r="I1678" s="162"/>
      <c r="J1678" s="159" t="s">
        <v>934</v>
      </c>
      <c r="K1678" s="151" t="str">
        <f t="shared" si="56"/>
        <v>THA003Economic Losses</v>
      </c>
      <c r="L1678" s="163">
        <v>43509</v>
      </c>
    </row>
    <row r="1679" spans="1:12" ht="15.6" thickTop="1" thickBot="1" x14ac:dyDescent="0.35">
      <c r="A1679" s="156" t="s">
        <v>790</v>
      </c>
      <c r="B1679" s="157" t="str">
        <f>VLOOKUP(A1679,Lists!A:B,2,FALSE)</f>
        <v>THA003</v>
      </c>
      <c r="C1679" s="157" t="str">
        <f>VLOOKUP(A1679,Lists!A:D,4,FALSE)</f>
        <v>THA</v>
      </c>
      <c r="D1679" s="157" t="s">
        <v>755</v>
      </c>
      <c r="E1679" s="157">
        <v>103700</v>
      </c>
      <c r="F1679" s="157" t="s">
        <v>1984</v>
      </c>
      <c r="G1679" s="157" t="s">
        <v>735</v>
      </c>
      <c r="H1679" s="151">
        <f t="shared" si="55"/>
        <v>1</v>
      </c>
      <c r="I1679" s="161" t="s">
        <v>1985</v>
      </c>
      <c r="J1679" s="157" t="s">
        <v>1983</v>
      </c>
      <c r="K1679" s="151" t="str">
        <f t="shared" si="56"/>
        <v>THA003People in Need</v>
      </c>
      <c r="L1679" s="165">
        <v>43509</v>
      </c>
    </row>
    <row r="1680" spans="1:12" ht="15.6" thickTop="1" thickBot="1" x14ac:dyDescent="0.35">
      <c r="A1680" s="158" t="s">
        <v>790</v>
      </c>
      <c r="B1680" s="159" t="str">
        <f>VLOOKUP(A1680,Lists!A:B,2,FALSE)</f>
        <v>THA003</v>
      </c>
      <c r="C1680" s="159" t="str">
        <f>VLOOKUP(A1680,Lists!A:D,4,FALSE)</f>
        <v>THA</v>
      </c>
      <c r="D1680" s="159" t="s">
        <v>761</v>
      </c>
      <c r="E1680" s="159">
        <v>103700</v>
      </c>
      <c r="F1680" s="159" t="s">
        <v>1984</v>
      </c>
      <c r="G1680" s="159" t="s">
        <v>734</v>
      </c>
      <c r="H1680" s="151">
        <f t="shared" si="55"/>
        <v>2</v>
      </c>
      <c r="I1680" s="162" t="s">
        <v>1985</v>
      </c>
      <c r="J1680" s="159" t="s">
        <v>1982</v>
      </c>
      <c r="K1680" s="151" t="str">
        <f t="shared" si="56"/>
        <v>THA003People facing minimal humanitarian needs (level 1)</v>
      </c>
      <c r="L1680" s="163">
        <v>43509</v>
      </c>
    </row>
    <row r="1681" spans="1:12" ht="15.6" thickTop="1" thickBot="1" x14ac:dyDescent="0.35">
      <c r="A1681" s="156" t="s">
        <v>790</v>
      </c>
      <c r="B1681" s="157" t="str">
        <f>VLOOKUP(A1681,Lists!A:B,2,FALSE)</f>
        <v>THA003</v>
      </c>
      <c r="C1681" s="157" t="str">
        <f>VLOOKUP(A1681,Lists!A:D,4,FALSE)</f>
        <v>THA</v>
      </c>
      <c r="D1681" s="157" t="s">
        <v>760</v>
      </c>
      <c r="E1681" s="157">
        <v>0</v>
      </c>
      <c r="F1681" s="157" t="s">
        <v>1984</v>
      </c>
      <c r="G1681" s="157" t="s">
        <v>734</v>
      </c>
      <c r="H1681" s="151">
        <f t="shared" si="55"/>
        <v>2</v>
      </c>
      <c r="I1681" s="161" t="s">
        <v>1985</v>
      </c>
      <c r="J1681" s="157" t="s">
        <v>1982</v>
      </c>
      <c r="K1681" s="151" t="str">
        <f t="shared" si="56"/>
        <v>THA003People facing stressed humanitarian needs (level 2)</v>
      </c>
      <c r="L1681" s="165">
        <v>43509</v>
      </c>
    </row>
    <row r="1682" spans="1:12" ht="15.6" thickTop="1" thickBot="1" x14ac:dyDescent="0.35">
      <c r="A1682" s="158" t="s">
        <v>790</v>
      </c>
      <c r="B1682" s="159" t="str">
        <f>VLOOKUP(A1682,Lists!A:B,2,FALSE)</f>
        <v>THA003</v>
      </c>
      <c r="C1682" s="159" t="str">
        <f>VLOOKUP(A1682,Lists!A:D,4,FALSE)</f>
        <v>THA</v>
      </c>
      <c r="D1682" s="159" t="s">
        <v>763</v>
      </c>
      <c r="E1682" s="159">
        <v>0</v>
      </c>
      <c r="F1682" s="159" t="s">
        <v>1984</v>
      </c>
      <c r="G1682" s="159" t="s">
        <v>734</v>
      </c>
      <c r="H1682" s="151">
        <f t="shared" si="55"/>
        <v>2</v>
      </c>
      <c r="I1682" s="162" t="s">
        <v>1985</v>
      </c>
      <c r="J1682" s="159" t="s">
        <v>1982</v>
      </c>
      <c r="K1682" s="151" t="str">
        <f t="shared" si="56"/>
        <v>THA003People  facing moderate humanitarian needs (level 3)</v>
      </c>
      <c r="L1682" s="163">
        <v>43509</v>
      </c>
    </row>
    <row r="1683" spans="1:12" ht="15.6" thickTop="1" thickBot="1" x14ac:dyDescent="0.35">
      <c r="A1683" s="156" t="s">
        <v>790</v>
      </c>
      <c r="B1683" s="157" t="str">
        <f>VLOOKUP(A1683,Lists!A:B,2,FALSE)</f>
        <v>THA003</v>
      </c>
      <c r="C1683" s="157" t="str">
        <f>VLOOKUP(A1683,Lists!A:D,4,FALSE)</f>
        <v>THA</v>
      </c>
      <c r="D1683" s="157" t="s">
        <v>765</v>
      </c>
      <c r="E1683" s="157">
        <v>0</v>
      </c>
      <c r="F1683" s="157" t="s">
        <v>1984</v>
      </c>
      <c r="G1683" s="157" t="s">
        <v>734</v>
      </c>
      <c r="H1683" s="151">
        <f t="shared" si="55"/>
        <v>2</v>
      </c>
      <c r="I1683" s="161" t="s">
        <v>1985</v>
      </c>
      <c r="J1683" s="157" t="s">
        <v>1982</v>
      </c>
      <c r="K1683" s="151" t="str">
        <f t="shared" si="56"/>
        <v>THA003People facing severe humanitarian needs (level 4)</v>
      </c>
      <c r="L1683" s="165">
        <v>43509</v>
      </c>
    </row>
    <row r="1684" spans="1:12" ht="15.6" thickTop="1" thickBot="1" x14ac:dyDescent="0.35">
      <c r="A1684" s="158" t="s">
        <v>790</v>
      </c>
      <c r="B1684" s="159" t="str">
        <f>VLOOKUP(A1684,Lists!A:B,2,FALSE)</f>
        <v>THA003</v>
      </c>
      <c r="C1684" s="159" t="str">
        <f>VLOOKUP(A1684,Lists!A:D,4,FALSE)</f>
        <v>THA</v>
      </c>
      <c r="D1684" s="159" t="s">
        <v>766</v>
      </c>
      <c r="E1684" s="159">
        <v>0</v>
      </c>
      <c r="F1684" s="159" t="s">
        <v>1984</v>
      </c>
      <c r="G1684" s="159" t="s">
        <v>734</v>
      </c>
      <c r="H1684" s="151">
        <f t="shared" si="55"/>
        <v>2</v>
      </c>
      <c r="I1684" s="162" t="s">
        <v>1985</v>
      </c>
      <c r="J1684" s="159" t="s">
        <v>1982</v>
      </c>
      <c r="K1684" s="151" t="str">
        <f t="shared" si="56"/>
        <v>THA003People facing extreme humanitarian needs (level 5)</v>
      </c>
      <c r="L1684" s="163">
        <v>43509</v>
      </c>
    </row>
    <row r="1685" spans="1:12" ht="15.6" thickTop="1" thickBot="1" x14ac:dyDescent="0.35">
      <c r="A1685" s="156" t="s">
        <v>790</v>
      </c>
      <c r="B1685" s="157" t="str">
        <f>VLOOKUP(A1685,Lists!A:B,2,FALSE)</f>
        <v>THA003</v>
      </c>
      <c r="C1685" s="157" t="str">
        <f>VLOOKUP(A1685,Lists!A:D,4,FALSE)</f>
        <v>THA</v>
      </c>
      <c r="D1685" s="157" t="s">
        <v>680</v>
      </c>
      <c r="E1685" s="157">
        <v>1</v>
      </c>
      <c r="F1685" s="157"/>
      <c r="G1685" s="157"/>
      <c r="H1685" s="151" t="b">
        <f t="shared" si="55"/>
        <v>0</v>
      </c>
      <c r="I1685" s="161"/>
      <c r="J1685" s="157" t="s">
        <v>1981</v>
      </c>
      <c r="K1685" s="151" t="str">
        <f t="shared" si="56"/>
        <v>THA003Crisis affected groups</v>
      </c>
      <c r="L1685" s="165">
        <v>43509</v>
      </c>
    </row>
    <row r="1686" spans="1:12" ht="15.6" thickTop="1" thickBot="1" x14ac:dyDescent="0.35">
      <c r="A1686" s="158" t="s">
        <v>790</v>
      </c>
      <c r="B1686" s="159" t="str">
        <f>VLOOKUP(A1686,Lists!A:B,2,FALSE)</f>
        <v>THA003</v>
      </c>
      <c r="C1686" s="159" t="str">
        <f>VLOOKUP(A1686,Lists!A:D,4,FALSE)</f>
        <v>THA</v>
      </c>
      <c r="D1686" s="159" t="s">
        <v>683</v>
      </c>
      <c r="E1686" s="159" t="s">
        <v>933</v>
      </c>
      <c r="F1686" s="159"/>
      <c r="G1686" s="159"/>
      <c r="H1686" s="151" t="b">
        <v>0</v>
      </c>
      <c r="I1686" s="162"/>
      <c r="J1686" s="159" t="s">
        <v>934</v>
      </c>
      <c r="K1686" s="151" t="str">
        <f t="shared" si="56"/>
        <v>THA003People facing limited access constraints</v>
      </c>
      <c r="L1686" s="163">
        <v>43509</v>
      </c>
    </row>
    <row r="1687" spans="1:12" ht="15.6" thickTop="1" thickBot="1" x14ac:dyDescent="0.35">
      <c r="A1687" s="156" t="s">
        <v>790</v>
      </c>
      <c r="B1687" s="157" t="str">
        <f>VLOOKUP(A1687,Lists!A:B,2,FALSE)</f>
        <v>THA003</v>
      </c>
      <c r="C1687" s="157" t="str">
        <f>VLOOKUP(A1687,Lists!A:D,4,FALSE)</f>
        <v>THA</v>
      </c>
      <c r="D1687" s="157" t="s">
        <v>684</v>
      </c>
      <c r="E1687" s="157" t="s">
        <v>933</v>
      </c>
      <c r="F1687" s="157"/>
      <c r="G1687" s="157"/>
      <c r="H1687" s="151" t="b">
        <v>0</v>
      </c>
      <c r="I1687" s="161"/>
      <c r="J1687" s="157" t="s">
        <v>934</v>
      </c>
      <c r="K1687" s="151" t="str">
        <f t="shared" si="56"/>
        <v>THA003People facing restricted access constraints</v>
      </c>
      <c r="L1687" s="165">
        <v>43509</v>
      </c>
    </row>
    <row r="1688" spans="1:12" ht="15.6" thickTop="1" thickBot="1" x14ac:dyDescent="0.35">
      <c r="A1688" s="158" t="s">
        <v>790</v>
      </c>
      <c r="B1688" s="159" t="str">
        <f>VLOOKUP(A1688,Lists!A:B,2,FALSE)</f>
        <v>THA003</v>
      </c>
      <c r="C1688" s="159" t="str">
        <f>VLOOKUP(A1688,Lists!A:D,4,FALSE)</f>
        <v>THA</v>
      </c>
      <c r="D1688" s="159" t="s">
        <v>637</v>
      </c>
      <c r="E1688" s="159">
        <v>0</v>
      </c>
      <c r="F1688" s="159" t="s">
        <v>941</v>
      </c>
      <c r="G1688" s="159"/>
      <c r="H1688" s="151" t="b">
        <v>0</v>
      </c>
      <c r="I1688" s="162"/>
      <c r="J1688" s="159"/>
      <c r="K1688" s="151" t="str">
        <f t="shared" si="56"/>
        <v>THA003Impediments to entry into country (bureaucratic and administrative)</v>
      </c>
      <c r="L1688" s="163">
        <v>43509</v>
      </c>
    </row>
    <row r="1689" spans="1:12" ht="15.6" thickTop="1" thickBot="1" x14ac:dyDescent="0.35">
      <c r="A1689" s="156" t="s">
        <v>790</v>
      </c>
      <c r="B1689" s="157" t="str">
        <f>VLOOKUP(A1689,Lists!A:B,2,FALSE)</f>
        <v>THA003</v>
      </c>
      <c r="C1689" s="157" t="str">
        <f>VLOOKUP(A1689,Lists!A:D,4,FALSE)</f>
        <v>THA</v>
      </c>
      <c r="D1689" s="157" t="s">
        <v>638</v>
      </c>
      <c r="E1689" s="157">
        <v>0</v>
      </c>
      <c r="F1689" s="157" t="s">
        <v>941</v>
      </c>
      <c r="G1689" s="157"/>
      <c r="H1689" s="151" t="b">
        <v>0</v>
      </c>
      <c r="I1689" s="161"/>
      <c r="J1689" s="157"/>
      <c r="K1689" s="151" t="str">
        <f t="shared" si="56"/>
        <v>THA003Restriction of movement (impediments to freedom of movement and/or administrative restrictions)</v>
      </c>
      <c r="L1689" s="165">
        <v>43509</v>
      </c>
    </row>
    <row r="1690" spans="1:12" ht="15.6" thickTop="1" thickBot="1" x14ac:dyDescent="0.35">
      <c r="A1690" s="158" t="s">
        <v>790</v>
      </c>
      <c r="B1690" s="159" t="str">
        <f>VLOOKUP(A1690,Lists!A:B,2,FALSE)</f>
        <v>THA003</v>
      </c>
      <c r="C1690" s="159" t="str">
        <f>VLOOKUP(A1690,Lists!A:D,4,FALSE)</f>
        <v>THA</v>
      </c>
      <c r="D1690" s="159" t="s">
        <v>639</v>
      </c>
      <c r="E1690" s="159">
        <v>0</v>
      </c>
      <c r="F1690" s="159" t="s">
        <v>941</v>
      </c>
      <c r="G1690" s="159"/>
      <c r="H1690" s="151" t="b">
        <v>0</v>
      </c>
      <c r="I1690" s="162"/>
      <c r="J1690" s="159"/>
      <c r="K1690" s="151" t="str">
        <f t="shared" si="56"/>
        <v>THA003Interference into implementation of humanitarian activities</v>
      </c>
      <c r="L1690" s="163">
        <v>43509</v>
      </c>
    </row>
    <row r="1691" spans="1:12" ht="15.6" thickTop="1" thickBot="1" x14ac:dyDescent="0.35">
      <c r="A1691" s="156" t="s">
        <v>790</v>
      </c>
      <c r="B1691" s="157" t="str">
        <f>VLOOKUP(A1691,Lists!A:B,2,FALSE)</f>
        <v>THA003</v>
      </c>
      <c r="C1691" s="157" t="str">
        <f>VLOOKUP(A1691,Lists!A:D,4,FALSE)</f>
        <v>THA</v>
      </c>
      <c r="D1691" s="157" t="s">
        <v>640</v>
      </c>
      <c r="E1691" s="157">
        <v>0</v>
      </c>
      <c r="F1691" s="157" t="s">
        <v>941</v>
      </c>
      <c r="G1691" s="157"/>
      <c r="H1691" s="151" t="b">
        <v>0</v>
      </c>
      <c r="I1691" s="161"/>
      <c r="J1691" s="157"/>
      <c r="K1691" s="151" t="str">
        <f t="shared" si="56"/>
        <v>THA003Violence against personnel, facilities and assets</v>
      </c>
      <c r="L1691" s="165">
        <v>43509</v>
      </c>
    </row>
    <row r="1692" spans="1:12" ht="15.6" thickTop="1" thickBot="1" x14ac:dyDescent="0.35">
      <c r="A1692" s="158" t="s">
        <v>790</v>
      </c>
      <c r="B1692" s="159" t="str">
        <f>VLOOKUP(A1692,Lists!A:B,2,FALSE)</f>
        <v>THA003</v>
      </c>
      <c r="C1692" s="159" t="str">
        <f>VLOOKUP(A1692,Lists!A:D,4,FALSE)</f>
        <v>THA</v>
      </c>
      <c r="D1692" s="159" t="s">
        <v>641</v>
      </c>
      <c r="E1692" s="159">
        <v>0</v>
      </c>
      <c r="F1692" s="159" t="s">
        <v>941</v>
      </c>
      <c r="G1692" s="159"/>
      <c r="H1692" s="151" t="b">
        <v>0</v>
      </c>
      <c r="I1692" s="162"/>
      <c r="J1692" s="159"/>
      <c r="K1692" s="151" t="str">
        <f t="shared" ref="K1692:K1753" si="57">B1692&amp;""&amp;D1692</f>
        <v>THA003Denial of existence of humanitarian needs or entitlements to assistance</v>
      </c>
      <c r="L1692" s="163">
        <v>43509</v>
      </c>
    </row>
    <row r="1693" spans="1:12" ht="15.6" thickTop="1" thickBot="1" x14ac:dyDescent="0.35">
      <c r="A1693" s="156" t="s">
        <v>790</v>
      </c>
      <c r="B1693" s="157" t="str">
        <f>VLOOKUP(A1693,Lists!A:B,2,FALSE)</f>
        <v>THA003</v>
      </c>
      <c r="C1693" s="157" t="str">
        <f>VLOOKUP(A1693,Lists!A:D,4,FALSE)</f>
        <v>THA</v>
      </c>
      <c r="D1693" s="157" t="s">
        <v>642</v>
      </c>
      <c r="E1693" s="157">
        <v>0</v>
      </c>
      <c r="F1693" s="157" t="s">
        <v>941</v>
      </c>
      <c r="G1693" s="157"/>
      <c r="H1693" s="151" t="b">
        <v>0</v>
      </c>
      <c r="I1693" s="161"/>
      <c r="J1693" s="157"/>
      <c r="K1693" s="151" t="str">
        <f t="shared" si="57"/>
        <v>THA003Restriction and obstruction of access to services and assistance</v>
      </c>
      <c r="L1693" s="165">
        <v>43509</v>
      </c>
    </row>
    <row r="1694" spans="1:12" ht="15.6" thickTop="1" thickBot="1" x14ac:dyDescent="0.35">
      <c r="A1694" s="158" t="s">
        <v>790</v>
      </c>
      <c r="B1694" s="159" t="str">
        <f>VLOOKUP(A1694,Lists!A:B,2,FALSE)</f>
        <v>THA003</v>
      </c>
      <c r="C1694" s="159" t="str">
        <f>VLOOKUP(A1694,Lists!A:D,4,FALSE)</f>
        <v>THA</v>
      </c>
      <c r="D1694" s="159" t="s">
        <v>643</v>
      </c>
      <c r="E1694" s="159">
        <v>0</v>
      </c>
      <c r="F1694" s="159" t="s">
        <v>941</v>
      </c>
      <c r="G1694" s="159"/>
      <c r="H1694" s="151" t="b">
        <v>0</v>
      </c>
      <c r="I1694" s="162"/>
      <c r="J1694" s="159"/>
      <c r="K1694" s="151" t="str">
        <f t="shared" si="57"/>
        <v>THA003Ongoing insecurity/hostilities affecting humanitarian assistance</v>
      </c>
      <c r="L1694" s="163">
        <v>43509</v>
      </c>
    </row>
    <row r="1695" spans="1:12" ht="15.6" thickTop="1" thickBot="1" x14ac:dyDescent="0.35">
      <c r="A1695" s="156" t="s">
        <v>790</v>
      </c>
      <c r="B1695" s="157" t="str">
        <f>VLOOKUP(A1695,Lists!A:B,2,FALSE)</f>
        <v>THA003</v>
      </c>
      <c r="C1695" s="157" t="str">
        <f>VLOOKUP(A1695,Lists!A:D,4,FALSE)</f>
        <v>THA</v>
      </c>
      <c r="D1695" s="157" t="s">
        <v>644</v>
      </c>
      <c r="E1695" s="157">
        <v>1</v>
      </c>
      <c r="F1695" s="157" t="s">
        <v>941</v>
      </c>
      <c r="G1695" s="157"/>
      <c r="H1695" s="151" t="b">
        <v>0</v>
      </c>
      <c r="I1695" s="161"/>
      <c r="J1695" s="157"/>
      <c r="K1695" s="151" t="str">
        <f t="shared" si="57"/>
        <v xml:space="preserve">THA003Presence of mines and improvised explosive devices </v>
      </c>
      <c r="L1695" s="165">
        <v>43509</v>
      </c>
    </row>
    <row r="1696" spans="1:12" ht="15.6" thickTop="1" thickBot="1" x14ac:dyDescent="0.35">
      <c r="A1696" s="158" t="s">
        <v>790</v>
      </c>
      <c r="B1696" s="159" t="str">
        <f>VLOOKUP(A1696,Lists!A:B,2,FALSE)</f>
        <v>THA003</v>
      </c>
      <c r="C1696" s="159" t="str">
        <f>VLOOKUP(A1696,Lists!A:D,4,FALSE)</f>
        <v>THA</v>
      </c>
      <c r="D1696" s="159" t="s">
        <v>645</v>
      </c>
      <c r="E1696" s="159">
        <v>1</v>
      </c>
      <c r="F1696" s="159" t="s">
        <v>941</v>
      </c>
      <c r="G1696" s="159"/>
      <c r="H1696" s="151" t="b">
        <v>0</v>
      </c>
      <c r="I1696" s="162"/>
      <c r="J1696" s="159"/>
      <c r="K1696" s="151" t="str">
        <f t="shared" si="57"/>
        <v>THA003Physical constraints in the environment (obstacles related to terrain, climate, lack of infrastructure, etc.)</v>
      </c>
      <c r="L1696" s="163">
        <v>43509</v>
      </c>
    </row>
    <row r="1697" spans="1:12" ht="15.6" thickTop="1" thickBot="1" x14ac:dyDescent="0.35">
      <c r="A1697" s="156" t="s">
        <v>362</v>
      </c>
      <c r="B1697" s="157" t="str">
        <f>VLOOKUP(A1697,Lists!A:B,2,FALSE)</f>
        <v>MMR001</v>
      </c>
      <c r="C1697" s="157" t="str">
        <f>VLOOKUP(A1697,Lists!A:D,4,FALSE)</f>
        <v>MMR</v>
      </c>
      <c r="D1697" s="157" t="s">
        <v>785</v>
      </c>
      <c r="E1697" s="157">
        <v>52204000</v>
      </c>
      <c r="F1697" s="157" t="s">
        <v>1994</v>
      </c>
      <c r="G1697" s="157" t="s">
        <v>734</v>
      </c>
      <c r="H1697" s="151">
        <f t="shared" ref="H1697:H1753" si="58">IF(G1697="Low",3,IF(G1697="Medium",2,IF(G1697="High",1,FALSE)))</f>
        <v>2</v>
      </c>
      <c r="I1697" s="161" t="s">
        <v>2001</v>
      </c>
      <c r="J1697" s="157" t="s">
        <v>2007</v>
      </c>
      <c r="K1697" s="151" t="str">
        <f t="shared" si="57"/>
        <v>MMR001Total population in country</v>
      </c>
      <c r="L1697" s="165">
        <v>43510</v>
      </c>
    </row>
    <row r="1698" spans="1:12" ht="15.6" thickTop="1" thickBot="1" x14ac:dyDescent="0.35">
      <c r="A1698" s="158" t="s">
        <v>362</v>
      </c>
      <c r="B1698" s="159" t="str">
        <f>VLOOKUP(A1698,Lists!A:B,2,FALSE)</f>
        <v>MMR001</v>
      </c>
      <c r="C1698" s="159" t="str">
        <f>VLOOKUP(A1698,Lists!A:D,4,FALSE)</f>
        <v>MMR</v>
      </c>
      <c r="D1698" s="159" t="s">
        <v>455</v>
      </c>
      <c r="E1698" s="159">
        <v>282000</v>
      </c>
      <c r="F1698" s="159" t="s">
        <v>1995</v>
      </c>
      <c r="G1698" s="159" t="s">
        <v>734</v>
      </c>
      <c r="H1698" s="151">
        <f t="shared" si="58"/>
        <v>2</v>
      </c>
      <c r="I1698" s="162" t="s">
        <v>2002</v>
      </c>
      <c r="J1698" s="159" t="s">
        <v>2008</v>
      </c>
      <c r="K1698" s="151" t="str">
        <f t="shared" si="57"/>
        <v>MMR001Landmass affected by disaster</v>
      </c>
      <c r="L1698" s="163">
        <v>43510</v>
      </c>
    </row>
    <row r="1699" spans="1:12" ht="15.6" thickTop="1" thickBot="1" x14ac:dyDescent="0.35">
      <c r="A1699" s="156" t="s">
        <v>362</v>
      </c>
      <c r="B1699" s="157" t="str">
        <f>VLOOKUP(A1699,Lists!A:B,2,FALSE)</f>
        <v>MMR001</v>
      </c>
      <c r="C1699" s="157" t="str">
        <f>VLOOKUP(A1699,Lists!A:D,4,FALSE)</f>
        <v>MMR</v>
      </c>
      <c r="D1699" s="157" t="s">
        <v>740</v>
      </c>
      <c r="E1699" s="157">
        <v>9264000</v>
      </c>
      <c r="F1699" s="157" t="s">
        <v>1996</v>
      </c>
      <c r="G1699" s="157" t="s">
        <v>734</v>
      </c>
      <c r="H1699" s="151">
        <f t="shared" si="58"/>
        <v>2</v>
      </c>
      <c r="I1699" s="161" t="s">
        <v>2003</v>
      </c>
      <c r="J1699" s="157" t="s">
        <v>2009</v>
      </c>
      <c r="K1699" s="151" t="str">
        <f t="shared" si="57"/>
        <v>MMR001People exposed</v>
      </c>
      <c r="L1699" s="165">
        <v>43510</v>
      </c>
    </row>
    <row r="1700" spans="1:12" ht="15.6" thickTop="1" thickBot="1" x14ac:dyDescent="0.35">
      <c r="A1700" s="158" t="s">
        <v>362</v>
      </c>
      <c r="B1700" s="159" t="str">
        <f>VLOOKUP(A1700,Lists!A:B,2,FALSE)</f>
        <v>MMR001</v>
      </c>
      <c r="C1700" s="159" t="str">
        <f>VLOOKUP(A1700,Lists!A:D,4,FALSE)</f>
        <v>MMR</v>
      </c>
      <c r="D1700" s="159" t="s">
        <v>742</v>
      </c>
      <c r="E1700" s="159">
        <v>3541000</v>
      </c>
      <c r="F1700" s="159" t="s">
        <v>1997</v>
      </c>
      <c r="G1700" s="159" t="s">
        <v>734</v>
      </c>
      <c r="H1700" s="151">
        <f t="shared" si="58"/>
        <v>2</v>
      </c>
      <c r="I1700" s="162" t="s">
        <v>2004</v>
      </c>
      <c r="J1700" s="159" t="s">
        <v>2010</v>
      </c>
      <c r="K1700" s="151" t="str">
        <f t="shared" si="57"/>
        <v>MMR001People affected by the crisis</v>
      </c>
      <c r="L1700" s="163">
        <v>43510</v>
      </c>
    </row>
    <row r="1701" spans="1:12" ht="15.6" thickTop="1" thickBot="1" x14ac:dyDescent="0.35">
      <c r="A1701" s="156" t="s">
        <v>362</v>
      </c>
      <c r="B1701" s="157" t="str">
        <f>VLOOKUP(A1701,Lists!A:B,2,FALSE)</f>
        <v>MMR001</v>
      </c>
      <c r="C1701" s="157" t="str">
        <f>VLOOKUP(A1701,Lists!A:D,4,FALSE)</f>
        <v>MMR</v>
      </c>
      <c r="D1701" s="157" t="s">
        <v>470</v>
      </c>
      <c r="E1701" s="157">
        <v>1401000</v>
      </c>
      <c r="F1701" s="157" t="s">
        <v>1998</v>
      </c>
      <c r="G1701" s="157" t="s">
        <v>734</v>
      </c>
      <c r="H1701" s="151">
        <f t="shared" si="58"/>
        <v>2</v>
      </c>
      <c r="I1701" s="161" t="s">
        <v>2005</v>
      </c>
      <c r="J1701" s="157" t="s">
        <v>2011</v>
      </c>
      <c r="K1701" s="151" t="str">
        <f t="shared" si="57"/>
        <v>MMR001Total # of crisis related displaced people</v>
      </c>
      <c r="L1701" s="165">
        <v>43510</v>
      </c>
    </row>
    <row r="1702" spans="1:12" ht="15.6" thickTop="1" thickBot="1" x14ac:dyDescent="0.35">
      <c r="A1702" s="158" t="s">
        <v>362</v>
      </c>
      <c r="B1702" s="159" t="str">
        <f>VLOOKUP(A1702,Lists!A:B,2,FALSE)</f>
        <v>MMR001</v>
      </c>
      <c r="C1702" s="159" t="str">
        <f>VLOOKUP(A1702,Lists!A:D,4,FALSE)</f>
        <v>MMR</v>
      </c>
      <c r="D1702" s="159" t="s">
        <v>743</v>
      </c>
      <c r="E1702" s="159" t="s">
        <v>445</v>
      </c>
      <c r="F1702" s="159"/>
      <c r="G1702" s="159"/>
      <c r="H1702" s="151" t="b">
        <f t="shared" si="58"/>
        <v>0</v>
      </c>
      <c r="I1702" s="162"/>
      <c r="J1702" s="159" t="s">
        <v>1389</v>
      </c>
      <c r="K1702" s="151" t="str">
        <f t="shared" si="57"/>
        <v>MMR001Crisis related Injuries</v>
      </c>
      <c r="L1702" s="163">
        <v>43510</v>
      </c>
    </row>
    <row r="1703" spans="1:12" ht="15.6" thickTop="1" thickBot="1" x14ac:dyDescent="0.35">
      <c r="A1703" s="156" t="s">
        <v>362</v>
      </c>
      <c r="B1703" s="157" t="str">
        <f>VLOOKUP(A1703,Lists!A:B,2,FALSE)</f>
        <v>MMR001</v>
      </c>
      <c r="C1703" s="157" t="str">
        <f>VLOOKUP(A1703,Lists!A:D,4,FALSE)</f>
        <v>MMR</v>
      </c>
      <c r="D1703" s="157" t="s">
        <v>661</v>
      </c>
      <c r="E1703" s="157" t="s">
        <v>445</v>
      </c>
      <c r="F1703" s="157"/>
      <c r="G1703" s="157"/>
      <c r="H1703" s="151" t="b">
        <f t="shared" si="58"/>
        <v>0</v>
      </c>
      <c r="I1703" s="161"/>
      <c r="J1703" s="157" t="s">
        <v>1389</v>
      </c>
      <c r="K1703" s="151" t="str">
        <f t="shared" si="57"/>
        <v>MMR001Total # of illness cases reported</v>
      </c>
      <c r="L1703" s="165">
        <v>43510</v>
      </c>
    </row>
    <row r="1704" spans="1:12" ht="15.6" thickTop="1" thickBot="1" x14ac:dyDescent="0.35">
      <c r="A1704" s="158" t="s">
        <v>362</v>
      </c>
      <c r="B1704" s="159" t="str">
        <f>VLOOKUP(A1704,Lists!A:B,2,FALSE)</f>
        <v>MMR001</v>
      </c>
      <c r="C1704" s="159" t="str">
        <f>VLOOKUP(A1704,Lists!A:D,4,FALSE)</f>
        <v>MMR</v>
      </c>
      <c r="D1704" s="159" t="s">
        <v>663</v>
      </c>
      <c r="E1704" s="159">
        <v>175</v>
      </c>
      <c r="F1704" s="159" t="s">
        <v>1999</v>
      </c>
      <c r="G1704" s="159" t="s">
        <v>733</v>
      </c>
      <c r="H1704" s="151">
        <f t="shared" si="58"/>
        <v>3</v>
      </c>
      <c r="I1704" s="162" t="s">
        <v>1999</v>
      </c>
      <c r="J1704" s="159" t="s">
        <v>2012</v>
      </c>
      <c r="K1704" s="151" t="str">
        <f t="shared" si="57"/>
        <v>MMR001Crisis related fatalities</v>
      </c>
      <c r="L1704" s="163">
        <v>43510</v>
      </c>
    </row>
    <row r="1705" spans="1:12" ht="15.6" thickTop="1" thickBot="1" x14ac:dyDescent="0.35">
      <c r="A1705" s="156" t="s">
        <v>362</v>
      </c>
      <c r="B1705" s="157" t="str">
        <f>VLOOKUP(A1705,Lists!A:B,2,FALSE)</f>
        <v>MMR001</v>
      </c>
      <c r="C1705" s="157" t="str">
        <f>VLOOKUP(A1705,Lists!A:D,4,FALSE)</f>
        <v>MMR</v>
      </c>
      <c r="D1705" s="157" t="s">
        <v>459</v>
      </c>
      <c r="E1705" s="157" t="s">
        <v>445</v>
      </c>
      <c r="F1705" s="157"/>
      <c r="G1705" s="157"/>
      <c r="H1705" s="151" t="b">
        <f t="shared" si="58"/>
        <v>0</v>
      </c>
      <c r="I1705" s="161"/>
      <c r="J1705" s="157" t="s">
        <v>1389</v>
      </c>
      <c r="K1705" s="151" t="str">
        <f t="shared" si="57"/>
        <v>MMR001Building partially damaged</v>
      </c>
      <c r="L1705" s="165">
        <v>43510</v>
      </c>
    </row>
    <row r="1706" spans="1:12" ht="15.6" thickTop="1" thickBot="1" x14ac:dyDescent="0.35">
      <c r="A1706" s="158" t="s">
        <v>362</v>
      </c>
      <c r="B1706" s="159" t="str">
        <f>VLOOKUP(A1706,Lists!A:B,2,FALSE)</f>
        <v>MMR001</v>
      </c>
      <c r="C1706" s="159" t="str">
        <f>VLOOKUP(A1706,Lists!A:D,4,FALSE)</f>
        <v>MMR</v>
      </c>
      <c r="D1706" s="159" t="s">
        <v>460</v>
      </c>
      <c r="E1706" s="159" t="s">
        <v>445</v>
      </c>
      <c r="F1706" s="159"/>
      <c r="G1706" s="159"/>
      <c r="H1706" s="151" t="b">
        <f t="shared" si="58"/>
        <v>0</v>
      </c>
      <c r="I1706" s="162"/>
      <c r="J1706" s="159" t="s">
        <v>1389</v>
      </c>
      <c r="K1706" s="151" t="str">
        <f t="shared" si="57"/>
        <v>MMR001Building totally damaged</v>
      </c>
      <c r="L1706" s="163">
        <v>43510</v>
      </c>
    </row>
    <row r="1707" spans="1:12" ht="15.6" thickTop="1" thickBot="1" x14ac:dyDescent="0.35">
      <c r="A1707" s="156" t="s">
        <v>362</v>
      </c>
      <c r="B1707" s="157" t="str">
        <f>VLOOKUP(A1707,Lists!A:B,2,FALSE)</f>
        <v>MMR001</v>
      </c>
      <c r="C1707" s="157" t="str">
        <f>VLOOKUP(A1707,Lists!A:D,4,FALSE)</f>
        <v>MMR</v>
      </c>
      <c r="D1707" s="157" t="s">
        <v>745</v>
      </c>
      <c r="E1707" s="157" t="s">
        <v>445</v>
      </c>
      <c r="F1707" s="157"/>
      <c r="G1707" s="157"/>
      <c r="H1707" s="151" t="b">
        <f t="shared" si="58"/>
        <v>0</v>
      </c>
      <c r="I1707" s="161"/>
      <c r="J1707" s="157" t="s">
        <v>1389</v>
      </c>
      <c r="K1707" s="151" t="str">
        <f t="shared" si="57"/>
        <v>MMR001Economic Losses</v>
      </c>
      <c r="L1707" s="165">
        <v>43510</v>
      </c>
    </row>
    <row r="1708" spans="1:12" ht="15.6" thickTop="1" thickBot="1" x14ac:dyDescent="0.35">
      <c r="A1708" s="158" t="s">
        <v>362</v>
      </c>
      <c r="B1708" s="159" t="str">
        <f>VLOOKUP(A1708,Lists!A:B,2,FALSE)</f>
        <v>MMR001</v>
      </c>
      <c r="C1708" s="159" t="str">
        <f>VLOOKUP(A1708,Lists!A:D,4,FALSE)</f>
        <v>MMR</v>
      </c>
      <c r="D1708" s="159" t="s">
        <v>755</v>
      </c>
      <c r="E1708" s="159">
        <v>931000</v>
      </c>
      <c r="F1708" s="159" t="s">
        <v>2000</v>
      </c>
      <c r="G1708" s="159" t="s">
        <v>734</v>
      </c>
      <c r="H1708" s="151">
        <f t="shared" si="58"/>
        <v>2</v>
      </c>
      <c r="I1708" s="162" t="s">
        <v>2006</v>
      </c>
      <c r="J1708" s="159" t="s">
        <v>2013</v>
      </c>
      <c r="K1708" s="151" t="str">
        <f t="shared" si="57"/>
        <v>MMR001People in Need</v>
      </c>
      <c r="L1708" s="163">
        <v>43510</v>
      </c>
    </row>
    <row r="1709" spans="1:12" ht="15.6" thickTop="1" thickBot="1" x14ac:dyDescent="0.35">
      <c r="A1709" s="156" t="s">
        <v>362</v>
      </c>
      <c r="B1709" s="157" t="str">
        <f>VLOOKUP(A1709,Lists!A:B,2,FALSE)</f>
        <v>MMR001</v>
      </c>
      <c r="C1709" s="157" t="str">
        <f>VLOOKUP(A1709,Lists!A:D,4,FALSE)</f>
        <v>MMR</v>
      </c>
      <c r="D1709" s="157" t="s">
        <v>761</v>
      </c>
      <c r="E1709" s="157">
        <v>0</v>
      </c>
      <c r="F1709" s="157" t="s">
        <v>2000</v>
      </c>
      <c r="G1709" s="157" t="s">
        <v>733</v>
      </c>
      <c r="H1709" s="151">
        <f t="shared" si="58"/>
        <v>3</v>
      </c>
      <c r="I1709" s="161" t="s">
        <v>2006</v>
      </c>
      <c r="J1709" s="157" t="s">
        <v>2014</v>
      </c>
      <c r="K1709" s="151" t="str">
        <f t="shared" si="57"/>
        <v>MMR001People facing minimal humanitarian needs (level 1)</v>
      </c>
      <c r="L1709" s="165">
        <v>43510</v>
      </c>
    </row>
    <row r="1710" spans="1:12" ht="15.6" thickTop="1" thickBot="1" x14ac:dyDescent="0.35">
      <c r="A1710" s="158" t="s">
        <v>362</v>
      </c>
      <c r="B1710" s="159" t="str">
        <f>VLOOKUP(A1710,Lists!A:B,2,FALSE)</f>
        <v>MMR001</v>
      </c>
      <c r="C1710" s="159" t="str">
        <f>VLOOKUP(A1710,Lists!A:D,4,FALSE)</f>
        <v>MMR</v>
      </c>
      <c r="D1710" s="159" t="s">
        <v>760</v>
      </c>
      <c r="E1710" s="159">
        <v>0</v>
      </c>
      <c r="F1710" s="159" t="s">
        <v>2000</v>
      </c>
      <c r="G1710" s="159" t="s">
        <v>733</v>
      </c>
      <c r="H1710" s="151">
        <f t="shared" si="58"/>
        <v>3</v>
      </c>
      <c r="I1710" s="162" t="s">
        <v>2006</v>
      </c>
      <c r="J1710" s="159" t="s">
        <v>2015</v>
      </c>
      <c r="K1710" s="151" t="str">
        <f t="shared" si="57"/>
        <v>MMR001People facing stressed humanitarian needs (level 2)</v>
      </c>
      <c r="L1710" s="163">
        <v>43510</v>
      </c>
    </row>
    <row r="1711" spans="1:12" ht="15.6" thickTop="1" thickBot="1" x14ac:dyDescent="0.35">
      <c r="A1711" s="156" t="s">
        <v>362</v>
      </c>
      <c r="B1711" s="157" t="str">
        <f>VLOOKUP(A1711,Lists!A:B,2,FALSE)</f>
        <v>MMR001</v>
      </c>
      <c r="C1711" s="157" t="str">
        <f>VLOOKUP(A1711,Lists!A:D,4,FALSE)</f>
        <v>MMR</v>
      </c>
      <c r="D1711" s="157" t="s">
        <v>763</v>
      </c>
      <c r="E1711" s="157">
        <v>501000</v>
      </c>
      <c r="F1711" s="157" t="s">
        <v>2000</v>
      </c>
      <c r="G1711" s="157" t="s">
        <v>733</v>
      </c>
      <c r="H1711" s="151">
        <f t="shared" si="58"/>
        <v>3</v>
      </c>
      <c r="I1711" s="161" t="s">
        <v>2006</v>
      </c>
      <c r="J1711" s="157" t="s">
        <v>2016</v>
      </c>
      <c r="K1711" s="151" t="str">
        <f t="shared" si="57"/>
        <v>MMR001People  facing moderate humanitarian needs (level 3)</v>
      </c>
      <c r="L1711" s="165">
        <v>43510</v>
      </c>
    </row>
    <row r="1712" spans="1:12" ht="15.6" thickTop="1" thickBot="1" x14ac:dyDescent="0.35">
      <c r="A1712" s="158" t="s">
        <v>362</v>
      </c>
      <c r="B1712" s="159" t="str">
        <f>VLOOKUP(A1712,Lists!A:B,2,FALSE)</f>
        <v>MMR001</v>
      </c>
      <c r="C1712" s="159" t="str">
        <f>VLOOKUP(A1712,Lists!A:D,4,FALSE)</f>
        <v>MMR</v>
      </c>
      <c r="D1712" s="159" t="s">
        <v>765</v>
      </c>
      <c r="E1712" s="159">
        <v>410000</v>
      </c>
      <c r="F1712" s="159" t="s">
        <v>2000</v>
      </c>
      <c r="G1712" s="159" t="s">
        <v>733</v>
      </c>
      <c r="H1712" s="151">
        <f t="shared" si="58"/>
        <v>3</v>
      </c>
      <c r="I1712" s="162" t="s">
        <v>2006</v>
      </c>
      <c r="J1712" s="159" t="s">
        <v>2017</v>
      </c>
      <c r="K1712" s="151" t="str">
        <f t="shared" si="57"/>
        <v>MMR001People facing severe humanitarian needs (level 4)</v>
      </c>
      <c r="L1712" s="163">
        <v>43510</v>
      </c>
    </row>
    <row r="1713" spans="1:12" ht="15.6" thickTop="1" thickBot="1" x14ac:dyDescent="0.35">
      <c r="A1713" s="156" t="s">
        <v>362</v>
      </c>
      <c r="B1713" s="157" t="str">
        <f>VLOOKUP(A1713,Lists!A:B,2,FALSE)</f>
        <v>MMR001</v>
      </c>
      <c r="C1713" s="157" t="str">
        <f>VLOOKUP(A1713,Lists!A:D,4,FALSE)</f>
        <v>MMR</v>
      </c>
      <c r="D1713" s="157" t="s">
        <v>766</v>
      </c>
      <c r="E1713" s="157">
        <v>0</v>
      </c>
      <c r="F1713" s="157" t="s">
        <v>2000</v>
      </c>
      <c r="G1713" s="157" t="s">
        <v>733</v>
      </c>
      <c r="H1713" s="151">
        <f t="shared" si="58"/>
        <v>3</v>
      </c>
      <c r="I1713" s="161" t="s">
        <v>2006</v>
      </c>
      <c r="J1713" s="157" t="s">
        <v>2018</v>
      </c>
      <c r="K1713" s="151" t="str">
        <f t="shared" si="57"/>
        <v>MMR001People facing extreme humanitarian needs (level 5)</v>
      </c>
      <c r="L1713" s="165">
        <v>43510</v>
      </c>
    </row>
    <row r="1714" spans="1:12" ht="15.6" thickTop="1" thickBot="1" x14ac:dyDescent="0.35">
      <c r="A1714" s="158" t="s">
        <v>362</v>
      </c>
      <c r="B1714" s="159" t="str">
        <f>VLOOKUP(A1714,Lists!A:B,2,FALSE)</f>
        <v>MMR001</v>
      </c>
      <c r="C1714" s="159" t="str">
        <f>VLOOKUP(A1714,Lists!A:D,4,FALSE)</f>
        <v>MMR</v>
      </c>
      <c r="D1714" s="159" t="s">
        <v>768</v>
      </c>
      <c r="E1714" s="159">
        <v>175</v>
      </c>
      <c r="F1714" s="159" t="s">
        <v>1999</v>
      </c>
      <c r="G1714" s="159" t="s">
        <v>733</v>
      </c>
      <c r="H1714" s="151">
        <f t="shared" si="58"/>
        <v>3</v>
      </c>
      <c r="I1714" s="162" t="s">
        <v>1999</v>
      </c>
      <c r="J1714" s="159" t="s">
        <v>2012</v>
      </c>
      <c r="K1714" s="151" t="str">
        <f t="shared" si="57"/>
        <v>MMR001People killed in all crises</v>
      </c>
      <c r="L1714" s="163">
        <v>43510</v>
      </c>
    </row>
    <row r="1715" spans="1:12" ht="15.6" thickTop="1" thickBot="1" x14ac:dyDescent="0.35">
      <c r="A1715" s="156" t="s">
        <v>362</v>
      </c>
      <c r="B1715" s="157" t="str">
        <f>VLOOKUP(A1715,Lists!A:B,2,FALSE)</f>
        <v>MMR001</v>
      </c>
      <c r="C1715" s="157" t="str">
        <f>VLOOKUP(A1715,Lists!A:D,4,FALSE)</f>
        <v>MMR</v>
      </c>
      <c r="D1715" s="157" t="s">
        <v>680</v>
      </c>
      <c r="E1715" s="157">
        <v>3</v>
      </c>
      <c r="F1715" s="157" t="s">
        <v>2000</v>
      </c>
      <c r="G1715" s="157" t="s">
        <v>734</v>
      </c>
      <c r="H1715" s="151">
        <f t="shared" si="58"/>
        <v>2</v>
      </c>
      <c r="I1715" s="161" t="s">
        <v>2006</v>
      </c>
      <c r="J1715" s="157" t="s">
        <v>2019</v>
      </c>
      <c r="K1715" s="151" t="str">
        <f t="shared" si="57"/>
        <v>MMR001Crisis affected groups</v>
      </c>
      <c r="L1715" s="165">
        <v>43510</v>
      </c>
    </row>
    <row r="1716" spans="1:12" ht="15.6" thickTop="1" thickBot="1" x14ac:dyDescent="0.35">
      <c r="A1716" s="158" t="s">
        <v>362</v>
      </c>
      <c r="B1716" s="159" t="str">
        <f>VLOOKUP(A1716,Lists!A:B,2,FALSE)</f>
        <v>MMR001</v>
      </c>
      <c r="C1716" s="159" t="str">
        <f>VLOOKUP(A1716,Lists!A:D,4,FALSE)</f>
        <v>MMR</v>
      </c>
      <c r="D1716" s="159" t="s">
        <v>683</v>
      </c>
      <c r="E1716" s="159" t="s">
        <v>445</v>
      </c>
      <c r="F1716" s="159"/>
      <c r="G1716" s="159"/>
      <c r="H1716" s="151" t="b">
        <f t="shared" si="58"/>
        <v>0</v>
      </c>
      <c r="I1716" s="162"/>
      <c r="J1716" s="159" t="s">
        <v>1389</v>
      </c>
      <c r="K1716" s="151" t="str">
        <f t="shared" si="57"/>
        <v>MMR001People facing limited access constraints</v>
      </c>
      <c r="L1716" s="163">
        <v>43510</v>
      </c>
    </row>
    <row r="1717" spans="1:12" ht="15.6" thickTop="1" thickBot="1" x14ac:dyDescent="0.35">
      <c r="A1717" s="156" t="s">
        <v>362</v>
      </c>
      <c r="B1717" s="157" t="str">
        <f>VLOOKUP(A1717,Lists!A:B,2,FALSE)</f>
        <v>MMR001</v>
      </c>
      <c r="C1717" s="157" t="str">
        <f>VLOOKUP(A1717,Lists!A:D,4,FALSE)</f>
        <v>MMR</v>
      </c>
      <c r="D1717" s="157" t="s">
        <v>684</v>
      </c>
      <c r="E1717" s="157" t="s">
        <v>445</v>
      </c>
      <c r="F1717" s="157"/>
      <c r="G1717" s="157"/>
      <c r="H1717" s="151" t="b">
        <f t="shared" si="58"/>
        <v>0</v>
      </c>
      <c r="I1717" s="161"/>
      <c r="J1717" s="157" t="s">
        <v>1389</v>
      </c>
      <c r="K1717" s="151" t="str">
        <f t="shared" si="57"/>
        <v>MMR001People facing restricted access constraints</v>
      </c>
      <c r="L1717" s="165">
        <v>43510</v>
      </c>
    </row>
    <row r="1718" spans="1:12" ht="15.6" thickTop="1" thickBot="1" x14ac:dyDescent="0.35">
      <c r="A1718" s="158" t="s">
        <v>362</v>
      </c>
      <c r="B1718" s="159" t="str">
        <f>VLOOKUP(A1718,Lists!A:B,2,FALSE)</f>
        <v>MMR001</v>
      </c>
      <c r="C1718" s="159" t="str">
        <f>VLOOKUP(A1718,Lists!A:D,4,FALSE)</f>
        <v>MMR</v>
      </c>
      <c r="D1718" s="159" t="s">
        <v>637</v>
      </c>
      <c r="E1718" s="159">
        <v>2</v>
      </c>
      <c r="F1718" s="159" t="s">
        <v>941</v>
      </c>
      <c r="G1718" s="159"/>
      <c r="H1718" s="151" t="b">
        <f t="shared" si="58"/>
        <v>0</v>
      </c>
      <c r="I1718" s="162"/>
      <c r="J1718" s="159"/>
      <c r="K1718" s="151" t="str">
        <f t="shared" si="57"/>
        <v>MMR001Impediments to entry into country (bureaucratic and administrative)</v>
      </c>
      <c r="L1718" s="163">
        <v>43510</v>
      </c>
    </row>
    <row r="1719" spans="1:12" ht="15.6" thickTop="1" thickBot="1" x14ac:dyDescent="0.35">
      <c r="A1719" s="156" t="s">
        <v>362</v>
      </c>
      <c r="B1719" s="157" t="str">
        <f>VLOOKUP(A1719,Lists!A:B,2,FALSE)</f>
        <v>MMR001</v>
      </c>
      <c r="C1719" s="157" t="str">
        <f>VLOOKUP(A1719,Lists!A:D,4,FALSE)</f>
        <v>MMR</v>
      </c>
      <c r="D1719" s="157" t="s">
        <v>638</v>
      </c>
      <c r="E1719" s="157">
        <v>2</v>
      </c>
      <c r="F1719" s="157" t="s">
        <v>941</v>
      </c>
      <c r="G1719" s="157"/>
      <c r="H1719" s="151" t="b">
        <f t="shared" si="58"/>
        <v>0</v>
      </c>
      <c r="I1719" s="161"/>
      <c r="J1719" s="157"/>
      <c r="K1719" s="151" t="str">
        <f t="shared" si="57"/>
        <v>MMR001Restriction of movement (impediments to freedom of movement and/or administrative restrictions)</v>
      </c>
      <c r="L1719" s="165">
        <v>43510</v>
      </c>
    </row>
    <row r="1720" spans="1:12" ht="15.6" thickTop="1" thickBot="1" x14ac:dyDescent="0.35">
      <c r="A1720" s="158" t="s">
        <v>362</v>
      </c>
      <c r="B1720" s="159" t="str">
        <f>VLOOKUP(A1720,Lists!A:B,2,FALSE)</f>
        <v>MMR001</v>
      </c>
      <c r="C1720" s="159" t="str">
        <f>VLOOKUP(A1720,Lists!A:D,4,FALSE)</f>
        <v>MMR</v>
      </c>
      <c r="D1720" s="159" t="s">
        <v>639</v>
      </c>
      <c r="E1720" s="159">
        <v>1</v>
      </c>
      <c r="F1720" s="159" t="s">
        <v>941</v>
      </c>
      <c r="G1720" s="159"/>
      <c r="H1720" s="151" t="b">
        <f t="shared" si="58"/>
        <v>0</v>
      </c>
      <c r="I1720" s="162"/>
      <c r="J1720" s="159"/>
      <c r="K1720" s="151" t="str">
        <f t="shared" si="57"/>
        <v>MMR001Interference into implementation of humanitarian activities</v>
      </c>
      <c r="L1720" s="163">
        <v>43510</v>
      </c>
    </row>
    <row r="1721" spans="1:12" ht="15.6" thickTop="1" thickBot="1" x14ac:dyDescent="0.35">
      <c r="A1721" s="156" t="s">
        <v>362</v>
      </c>
      <c r="B1721" s="157" t="str">
        <f>VLOOKUP(A1721,Lists!A:B,2,FALSE)</f>
        <v>MMR001</v>
      </c>
      <c r="C1721" s="157" t="str">
        <f>VLOOKUP(A1721,Lists!A:D,4,FALSE)</f>
        <v>MMR</v>
      </c>
      <c r="D1721" s="157" t="s">
        <v>640</v>
      </c>
      <c r="E1721" s="157" t="s">
        <v>445</v>
      </c>
      <c r="F1721" s="157" t="s">
        <v>941</v>
      </c>
      <c r="G1721" s="157"/>
      <c r="H1721" s="151" t="b">
        <f t="shared" si="58"/>
        <v>0</v>
      </c>
      <c r="I1721" s="161"/>
      <c r="J1721" s="157"/>
      <c r="K1721" s="151" t="str">
        <f t="shared" si="57"/>
        <v>MMR001Violence against personnel, facilities and assets</v>
      </c>
      <c r="L1721" s="165">
        <v>43510</v>
      </c>
    </row>
    <row r="1722" spans="1:12" ht="15.6" thickTop="1" thickBot="1" x14ac:dyDescent="0.35">
      <c r="A1722" s="158" t="s">
        <v>362</v>
      </c>
      <c r="B1722" s="159" t="str">
        <f>VLOOKUP(A1722,Lists!A:B,2,FALSE)</f>
        <v>MMR001</v>
      </c>
      <c r="C1722" s="159" t="str">
        <f>VLOOKUP(A1722,Lists!A:D,4,FALSE)</f>
        <v>MMR</v>
      </c>
      <c r="D1722" s="159" t="s">
        <v>641</v>
      </c>
      <c r="E1722" s="159">
        <v>2</v>
      </c>
      <c r="F1722" s="159" t="s">
        <v>941</v>
      </c>
      <c r="G1722" s="159"/>
      <c r="H1722" s="151" t="b">
        <f t="shared" si="58"/>
        <v>0</v>
      </c>
      <c r="I1722" s="162"/>
      <c r="J1722" s="159"/>
      <c r="K1722" s="151" t="str">
        <f t="shared" si="57"/>
        <v>MMR001Denial of existence of humanitarian needs or entitlements to assistance</v>
      </c>
      <c r="L1722" s="163">
        <v>43510</v>
      </c>
    </row>
    <row r="1723" spans="1:12" ht="15.6" thickTop="1" thickBot="1" x14ac:dyDescent="0.35">
      <c r="A1723" s="156" t="s">
        <v>362</v>
      </c>
      <c r="B1723" s="157" t="str">
        <f>VLOOKUP(A1723,Lists!A:B,2,FALSE)</f>
        <v>MMR001</v>
      </c>
      <c r="C1723" s="157" t="str">
        <f>VLOOKUP(A1723,Lists!A:D,4,FALSE)</f>
        <v>MMR</v>
      </c>
      <c r="D1723" s="157" t="s">
        <v>645</v>
      </c>
      <c r="E1723" s="157">
        <v>1</v>
      </c>
      <c r="F1723" s="157" t="s">
        <v>941</v>
      </c>
      <c r="G1723" s="157"/>
      <c r="H1723" s="151" t="b">
        <f t="shared" si="58"/>
        <v>0</v>
      </c>
      <c r="I1723" s="161"/>
      <c r="J1723" s="157"/>
      <c r="K1723" s="151" t="str">
        <f t="shared" si="57"/>
        <v>MMR001Physical constraints in the environment (obstacles related to terrain, climate, lack of infrastructure, etc.)</v>
      </c>
      <c r="L1723" s="165">
        <v>43510</v>
      </c>
    </row>
    <row r="1724" spans="1:12" ht="15.6" thickTop="1" thickBot="1" x14ac:dyDescent="0.35">
      <c r="A1724" s="158" t="s">
        <v>362</v>
      </c>
      <c r="B1724" s="159" t="str">
        <f>VLOOKUP(A1724,Lists!A:B,2,FALSE)</f>
        <v>MMR001</v>
      </c>
      <c r="C1724" s="159" t="str">
        <f>VLOOKUP(A1724,Lists!A:D,4,FALSE)</f>
        <v>MMR</v>
      </c>
      <c r="D1724" s="159" t="s">
        <v>644</v>
      </c>
      <c r="E1724" s="159">
        <v>3</v>
      </c>
      <c r="F1724" s="159" t="s">
        <v>941</v>
      </c>
      <c r="G1724" s="159"/>
      <c r="H1724" s="151" t="b">
        <f t="shared" si="58"/>
        <v>0</v>
      </c>
      <c r="I1724" s="162"/>
      <c r="J1724" s="159"/>
      <c r="K1724" s="151" t="str">
        <f t="shared" si="57"/>
        <v xml:space="preserve">MMR001Presence of mines and improvised explosive devices </v>
      </c>
      <c r="L1724" s="163">
        <v>43510</v>
      </c>
    </row>
    <row r="1725" spans="1:12" ht="15.6" thickTop="1" thickBot="1" x14ac:dyDescent="0.35">
      <c r="A1725" s="156" t="s">
        <v>362</v>
      </c>
      <c r="B1725" s="157" t="str">
        <f>VLOOKUP(A1725,Lists!A:B,2,FALSE)</f>
        <v>MMR001</v>
      </c>
      <c r="C1725" s="157" t="str">
        <f>VLOOKUP(A1725,Lists!A:D,4,FALSE)</f>
        <v>MMR</v>
      </c>
      <c r="D1725" s="157" t="s">
        <v>643</v>
      </c>
      <c r="E1725" s="157">
        <v>1</v>
      </c>
      <c r="F1725" s="157" t="s">
        <v>941</v>
      </c>
      <c r="G1725" s="157"/>
      <c r="H1725" s="151" t="b">
        <f t="shared" si="58"/>
        <v>0</v>
      </c>
      <c r="I1725" s="161"/>
      <c r="J1725" s="157"/>
      <c r="K1725" s="151" t="str">
        <f t="shared" si="57"/>
        <v>MMR001Ongoing insecurity/hostilities affecting humanitarian assistance</v>
      </c>
      <c r="L1725" s="165">
        <v>43510</v>
      </c>
    </row>
    <row r="1726" spans="1:12" ht="15.6" thickTop="1" thickBot="1" x14ac:dyDescent="0.35">
      <c r="A1726" s="158" t="s">
        <v>362</v>
      </c>
      <c r="B1726" s="159" t="str">
        <f>VLOOKUP(A1726,Lists!A:B,2,FALSE)</f>
        <v>MMR001</v>
      </c>
      <c r="C1726" s="159" t="str">
        <f>VLOOKUP(A1726,Lists!A:D,4,FALSE)</f>
        <v>MMR</v>
      </c>
      <c r="D1726" s="159" t="s">
        <v>642</v>
      </c>
      <c r="E1726" s="159">
        <v>1</v>
      </c>
      <c r="F1726" s="159" t="s">
        <v>941</v>
      </c>
      <c r="G1726" s="159"/>
      <c r="H1726" s="151" t="b">
        <f t="shared" si="58"/>
        <v>0</v>
      </c>
      <c r="I1726" s="162"/>
      <c r="J1726" s="159"/>
      <c r="K1726" s="151" t="str">
        <f t="shared" si="57"/>
        <v>MMR001Restriction and obstruction of access to services and assistance</v>
      </c>
      <c r="L1726" s="163">
        <v>43510</v>
      </c>
    </row>
    <row r="1727" spans="1:12" ht="15.6" thickTop="1" thickBot="1" x14ac:dyDescent="0.35">
      <c r="A1727" s="156" t="s">
        <v>793</v>
      </c>
      <c r="B1727" s="157" t="str">
        <f>VLOOKUP(A1727,Lists!A:B,2,FALSE)</f>
        <v>MMR002</v>
      </c>
      <c r="C1727" s="157" t="str">
        <f>VLOOKUP(A1727,Lists!A:D,4,FALSE)</f>
        <v>MMR</v>
      </c>
      <c r="D1727" s="157" t="s">
        <v>785</v>
      </c>
      <c r="E1727" s="157">
        <v>52204000</v>
      </c>
      <c r="F1727" s="157" t="s">
        <v>1994</v>
      </c>
      <c r="G1727" s="157" t="s">
        <v>734</v>
      </c>
      <c r="H1727" s="151">
        <f t="shared" si="58"/>
        <v>2</v>
      </c>
      <c r="I1727" s="161" t="s">
        <v>2001</v>
      </c>
      <c r="J1727" s="157" t="s">
        <v>2007</v>
      </c>
      <c r="K1727" s="151" t="str">
        <f t="shared" si="57"/>
        <v>MMR002Total population in country</v>
      </c>
      <c r="L1727" s="165">
        <v>43510</v>
      </c>
    </row>
    <row r="1728" spans="1:12" ht="15.6" thickTop="1" thickBot="1" x14ac:dyDescent="0.35">
      <c r="A1728" s="158" t="s">
        <v>793</v>
      </c>
      <c r="B1728" s="159" t="str">
        <f>VLOOKUP(A1728,Lists!A:B,2,FALSE)</f>
        <v>MMR002</v>
      </c>
      <c r="C1728" s="159" t="str">
        <f>VLOOKUP(A1728,Lists!A:D,4,FALSE)</f>
        <v>MMR</v>
      </c>
      <c r="D1728" s="159" t="s">
        <v>455</v>
      </c>
      <c r="E1728" s="159">
        <v>37000</v>
      </c>
      <c r="F1728" s="159" t="s">
        <v>1995</v>
      </c>
      <c r="G1728" s="159" t="s">
        <v>734</v>
      </c>
      <c r="H1728" s="151">
        <f t="shared" si="58"/>
        <v>2</v>
      </c>
      <c r="I1728" s="162" t="s">
        <v>2002</v>
      </c>
      <c r="J1728" s="159" t="s">
        <v>2023</v>
      </c>
      <c r="K1728" s="151" t="str">
        <f t="shared" si="57"/>
        <v>MMR002Landmass affected by disaster</v>
      </c>
      <c r="L1728" s="163">
        <v>43510</v>
      </c>
    </row>
    <row r="1729" spans="1:12" ht="15.6" thickTop="1" thickBot="1" x14ac:dyDescent="0.35">
      <c r="A1729" s="156" t="s">
        <v>793</v>
      </c>
      <c r="B1729" s="157" t="str">
        <f>VLOOKUP(A1729,Lists!A:B,2,FALSE)</f>
        <v>MMR002</v>
      </c>
      <c r="C1729" s="157" t="str">
        <f>VLOOKUP(A1729,Lists!A:D,4,FALSE)</f>
        <v>MMR</v>
      </c>
      <c r="D1729" s="157" t="s">
        <v>740</v>
      </c>
      <c r="E1729" s="157">
        <v>3785000</v>
      </c>
      <c r="F1729" s="157" t="s">
        <v>1996</v>
      </c>
      <c r="G1729" s="157" t="s">
        <v>734</v>
      </c>
      <c r="H1729" s="151">
        <f t="shared" si="58"/>
        <v>2</v>
      </c>
      <c r="I1729" s="161" t="s">
        <v>2003</v>
      </c>
      <c r="J1729" s="157" t="s">
        <v>2024</v>
      </c>
      <c r="K1729" s="151" t="str">
        <f t="shared" si="57"/>
        <v>MMR002People exposed</v>
      </c>
      <c r="L1729" s="165">
        <v>43510</v>
      </c>
    </row>
    <row r="1730" spans="1:12" ht="15.6" thickTop="1" thickBot="1" x14ac:dyDescent="0.35">
      <c r="A1730" s="158" t="s">
        <v>793</v>
      </c>
      <c r="B1730" s="159" t="str">
        <f>VLOOKUP(A1730,Lists!A:B,2,FALSE)</f>
        <v>MMR002</v>
      </c>
      <c r="C1730" s="159" t="str">
        <f>VLOOKUP(A1730,Lists!A:D,4,FALSE)</f>
        <v>MMR</v>
      </c>
      <c r="D1730" s="159" t="s">
        <v>742</v>
      </c>
      <c r="E1730" s="159">
        <v>1235000</v>
      </c>
      <c r="F1730" s="159" t="s">
        <v>1997</v>
      </c>
      <c r="G1730" s="159" t="s">
        <v>734</v>
      </c>
      <c r="H1730" s="151">
        <f t="shared" si="58"/>
        <v>2</v>
      </c>
      <c r="I1730" s="162" t="s">
        <v>2021</v>
      </c>
      <c r="J1730" s="159" t="s">
        <v>2025</v>
      </c>
      <c r="K1730" s="151" t="str">
        <f t="shared" si="57"/>
        <v>MMR002People affected by the crisis</v>
      </c>
      <c r="L1730" s="163">
        <v>43510</v>
      </c>
    </row>
    <row r="1731" spans="1:12" ht="15.6" thickTop="1" thickBot="1" x14ac:dyDescent="0.35">
      <c r="A1731" s="156" t="s">
        <v>793</v>
      </c>
      <c r="B1731" s="157" t="str">
        <f>VLOOKUP(A1731,Lists!A:B,2,FALSE)</f>
        <v>MMR002</v>
      </c>
      <c r="C1731" s="157" t="str">
        <f>VLOOKUP(A1731,Lists!A:D,4,FALSE)</f>
        <v>MMR</v>
      </c>
      <c r="D1731" s="157" t="s">
        <v>470</v>
      </c>
      <c r="E1731" s="157">
        <v>1030000</v>
      </c>
      <c r="F1731" s="157" t="s">
        <v>2020</v>
      </c>
      <c r="G1731" s="157" t="s">
        <v>734</v>
      </c>
      <c r="H1731" s="151">
        <f t="shared" si="58"/>
        <v>2</v>
      </c>
      <c r="I1731" s="161" t="s">
        <v>2022</v>
      </c>
      <c r="J1731" s="157" t="s">
        <v>2026</v>
      </c>
      <c r="K1731" s="151" t="str">
        <f t="shared" si="57"/>
        <v>MMR002Total # of crisis related displaced people</v>
      </c>
      <c r="L1731" s="165">
        <v>43510</v>
      </c>
    </row>
    <row r="1732" spans="1:12" ht="15.6" thickTop="1" thickBot="1" x14ac:dyDescent="0.35">
      <c r="A1732" s="158" t="s">
        <v>793</v>
      </c>
      <c r="B1732" s="159" t="str">
        <f>VLOOKUP(A1732,Lists!A:B,2,FALSE)</f>
        <v>MMR002</v>
      </c>
      <c r="C1732" s="159" t="str">
        <f>VLOOKUP(A1732,Lists!A:D,4,FALSE)</f>
        <v>MMR</v>
      </c>
      <c r="D1732" s="159" t="s">
        <v>743</v>
      </c>
      <c r="E1732" s="159" t="s">
        <v>445</v>
      </c>
      <c r="F1732" s="159"/>
      <c r="G1732" s="159"/>
      <c r="H1732" s="151" t="b">
        <f t="shared" si="58"/>
        <v>0</v>
      </c>
      <c r="I1732" s="162"/>
      <c r="J1732" s="159" t="s">
        <v>1389</v>
      </c>
      <c r="K1732" s="151" t="str">
        <f t="shared" si="57"/>
        <v>MMR002Crisis related Injuries</v>
      </c>
      <c r="L1732" s="163">
        <v>43510</v>
      </c>
    </row>
    <row r="1733" spans="1:12" ht="15.6" thickTop="1" thickBot="1" x14ac:dyDescent="0.35">
      <c r="A1733" s="156" t="s">
        <v>793</v>
      </c>
      <c r="B1733" s="157" t="str">
        <f>VLOOKUP(A1733,Lists!A:B,2,FALSE)</f>
        <v>MMR002</v>
      </c>
      <c r="C1733" s="157" t="str">
        <f>VLOOKUP(A1733,Lists!A:D,4,FALSE)</f>
        <v>MMR</v>
      </c>
      <c r="D1733" s="157" t="s">
        <v>661</v>
      </c>
      <c r="E1733" s="157" t="s">
        <v>445</v>
      </c>
      <c r="F1733" s="157"/>
      <c r="G1733" s="157"/>
      <c r="H1733" s="151" t="b">
        <f t="shared" si="58"/>
        <v>0</v>
      </c>
      <c r="I1733" s="161"/>
      <c r="J1733" s="157" t="s">
        <v>1389</v>
      </c>
      <c r="K1733" s="151" t="str">
        <f t="shared" si="57"/>
        <v>MMR002Total # of illness cases reported</v>
      </c>
      <c r="L1733" s="165">
        <v>43510</v>
      </c>
    </row>
    <row r="1734" spans="1:12" ht="15.6" thickTop="1" thickBot="1" x14ac:dyDescent="0.35">
      <c r="A1734" s="158" t="s">
        <v>793</v>
      </c>
      <c r="B1734" s="159" t="str">
        <f>VLOOKUP(A1734,Lists!A:B,2,FALSE)</f>
        <v>MMR002</v>
      </c>
      <c r="C1734" s="159" t="str">
        <f>VLOOKUP(A1734,Lists!A:D,4,FALSE)</f>
        <v>MMR</v>
      </c>
      <c r="D1734" s="159" t="s">
        <v>663</v>
      </c>
      <c r="E1734" s="159">
        <v>43</v>
      </c>
      <c r="F1734" s="159" t="s">
        <v>1999</v>
      </c>
      <c r="G1734" s="159" t="s">
        <v>733</v>
      </c>
      <c r="H1734" s="151">
        <f t="shared" si="58"/>
        <v>3</v>
      </c>
      <c r="I1734" s="162" t="s">
        <v>1413</v>
      </c>
      <c r="J1734" s="159" t="s">
        <v>2027</v>
      </c>
      <c r="K1734" s="151" t="str">
        <f t="shared" si="57"/>
        <v>MMR002Crisis related fatalities</v>
      </c>
      <c r="L1734" s="163">
        <v>43510</v>
      </c>
    </row>
    <row r="1735" spans="1:12" ht="15.6" thickTop="1" thickBot="1" x14ac:dyDescent="0.35">
      <c r="A1735" s="156" t="s">
        <v>793</v>
      </c>
      <c r="B1735" s="157" t="str">
        <f>VLOOKUP(A1735,Lists!A:B,2,FALSE)</f>
        <v>MMR002</v>
      </c>
      <c r="C1735" s="157" t="str">
        <f>VLOOKUP(A1735,Lists!A:D,4,FALSE)</f>
        <v>MMR</v>
      </c>
      <c r="D1735" s="157" t="s">
        <v>459</v>
      </c>
      <c r="E1735" s="157" t="s">
        <v>445</v>
      </c>
      <c r="F1735" s="157"/>
      <c r="G1735" s="157"/>
      <c r="H1735" s="151" t="b">
        <f t="shared" si="58"/>
        <v>0</v>
      </c>
      <c r="I1735" s="161"/>
      <c r="J1735" s="157" t="s">
        <v>1389</v>
      </c>
      <c r="K1735" s="151" t="str">
        <f t="shared" si="57"/>
        <v>MMR002Building partially damaged</v>
      </c>
      <c r="L1735" s="165">
        <v>43510</v>
      </c>
    </row>
    <row r="1736" spans="1:12" ht="15.6" thickTop="1" thickBot="1" x14ac:dyDescent="0.35">
      <c r="A1736" s="158" t="s">
        <v>793</v>
      </c>
      <c r="B1736" s="159" t="str">
        <f>VLOOKUP(A1736,Lists!A:B,2,FALSE)</f>
        <v>MMR002</v>
      </c>
      <c r="C1736" s="159" t="str">
        <f>VLOOKUP(A1736,Lists!A:D,4,FALSE)</f>
        <v>MMR</v>
      </c>
      <c r="D1736" s="159" t="s">
        <v>460</v>
      </c>
      <c r="E1736" s="159" t="s">
        <v>445</v>
      </c>
      <c r="F1736" s="159"/>
      <c r="G1736" s="159"/>
      <c r="H1736" s="151" t="b">
        <f t="shared" si="58"/>
        <v>0</v>
      </c>
      <c r="I1736" s="162"/>
      <c r="J1736" s="159" t="s">
        <v>1389</v>
      </c>
      <c r="K1736" s="151" t="str">
        <f t="shared" si="57"/>
        <v>MMR002Building totally damaged</v>
      </c>
      <c r="L1736" s="163">
        <v>43510</v>
      </c>
    </row>
    <row r="1737" spans="1:12" ht="15.6" thickTop="1" thickBot="1" x14ac:dyDescent="0.35">
      <c r="A1737" s="156" t="s">
        <v>793</v>
      </c>
      <c r="B1737" s="157" t="str">
        <f>VLOOKUP(A1737,Lists!A:B,2,FALSE)</f>
        <v>MMR002</v>
      </c>
      <c r="C1737" s="157" t="str">
        <f>VLOOKUP(A1737,Lists!A:D,4,FALSE)</f>
        <v>MMR</v>
      </c>
      <c r="D1737" s="157" t="s">
        <v>745</v>
      </c>
      <c r="E1737" s="157" t="s">
        <v>445</v>
      </c>
      <c r="F1737" s="157"/>
      <c r="G1737" s="157"/>
      <c r="H1737" s="151" t="b">
        <f t="shared" si="58"/>
        <v>0</v>
      </c>
      <c r="I1737" s="161"/>
      <c r="J1737" s="157" t="s">
        <v>1389</v>
      </c>
      <c r="K1737" s="151" t="str">
        <f t="shared" si="57"/>
        <v>MMR002Economic Losses</v>
      </c>
      <c r="L1737" s="165">
        <v>43510</v>
      </c>
    </row>
    <row r="1738" spans="1:12" ht="15.6" thickTop="1" thickBot="1" x14ac:dyDescent="0.35">
      <c r="A1738" s="158" t="s">
        <v>793</v>
      </c>
      <c r="B1738" s="159" t="str">
        <f>VLOOKUP(A1738,Lists!A:B,2,FALSE)</f>
        <v>MMR002</v>
      </c>
      <c r="C1738" s="159" t="str">
        <f>VLOOKUP(A1738,Lists!A:D,4,FALSE)</f>
        <v>MMR</v>
      </c>
      <c r="D1738" s="159" t="s">
        <v>755</v>
      </c>
      <c r="E1738" s="159">
        <v>715000</v>
      </c>
      <c r="F1738" s="159" t="s">
        <v>2000</v>
      </c>
      <c r="G1738" s="159" t="s">
        <v>734</v>
      </c>
      <c r="H1738" s="151">
        <f t="shared" si="58"/>
        <v>2</v>
      </c>
      <c r="I1738" s="162" t="s">
        <v>2000</v>
      </c>
      <c r="J1738" s="159" t="s">
        <v>2028</v>
      </c>
      <c r="K1738" s="151" t="str">
        <f t="shared" si="57"/>
        <v>MMR002People in Need</v>
      </c>
      <c r="L1738" s="163">
        <v>43510</v>
      </c>
    </row>
    <row r="1739" spans="1:12" ht="15.6" thickTop="1" thickBot="1" x14ac:dyDescent="0.35">
      <c r="A1739" s="156" t="s">
        <v>793</v>
      </c>
      <c r="B1739" s="157" t="str">
        <f>VLOOKUP(A1739,Lists!A:B,2,FALSE)</f>
        <v>MMR002</v>
      </c>
      <c r="C1739" s="157" t="str">
        <f>VLOOKUP(A1739,Lists!A:D,4,FALSE)</f>
        <v>MMR</v>
      </c>
      <c r="D1739" s="157" t="s">
        <v>761</v>
      </c>
      <c r="E1739" s="157">
        <v>0</v>
      </c>
      <c r="F1739" s="157" t="s">
        <v>2000</v>
      </c>
      <c r="G1739" s="157" t="s">
        <v>734</v>
      </c>
      <c r="H1739" s="151">
        <f t="shared" si="58"/>
        <v>2</v>
      </c>
      <c r="I1739" s="161" t="s">
        <v>2000</v>
      </c>
      <c r="J1739" s="157" t="s">
        <v>2029</v>
      </c>
      <c r="K1739" s="151" t="str">
        <f t="shared" si="57"/>
        <v>MMR002People facing minimal humanitarian needs (level 1)</v>
      </c>
      <c r="L1739" s="165">
        <v>43510</v>
      </c>
    </row>
    <row r="1740" spans="1:12" ht="15.6" thickTop="1" thickBot="1" x14ac:dyDescent="0.35">
      <c r="A1740" s="158" t="s">
        <v>793</v>
      </c>
      <c r="B1740" s="159" t="str">
        <f>VLOOKUP(A1740,Lists!A:B,2,FALSE)</f>
        <v>MMR002</v>
      </c>
      <c r="C1740" s="159" t="str">
        <f>VLOOKUP(A1740,Lists!A:D,4,FALSE)</f>
        <v>MMR</v>
      </c>
      <c r="D1740" s="159" t="s">
        <v>760</v>
      </c>
      <c r="E1740" s="159">
        <v>0</v>
      </c>
      <c r="F1740" s="159" t="s">
        <v>2000</v>
      </c>
      <c r="G1740" s="159" t="s">
        <v>734</v>
      </c>
      <c r="H1740" s="151">
        <f t="shared" si="58"/>
        <v>2</v>
      </c>
      <c r="I1740" s="162" t="s">
        <v>2000</v>
      </c>
      <c r="J1740" s="159" t="s">
        <v>2029</v>
      </c>
      <c r="K1740" s="151" t="str">
        <f t="shared" si="57"/>
        <v>MMR002People facing stressed humanitarian needs (level 2)</v>
      </c>
      <c r="L1740" s="163">
        <v>43510</v>
      </c>
    </row>
    <row r="1741" spans="1:12" ht="15.6" thickTop="1" thickBot="1" x14ac:dyDescent="0.35">
      <c r="A1741" s="156" t="s">
        <v>793</v>
      </c>
      <c r="B1741" s="157" t="str">
        <f>VLOOKUP(A1741,Lists!A:B,2,FALSE)</f>
        <v>MMR002</v>
      </c>
      <c r="C1741" s="157" t="str">
        <f>VLOOKUP(A1741,Lists!A:D,4,FALSE)</f>
        <v>MMR</v>
      </c>
      <c r="D1741" s="157" t="s">
        <v>763</v>
      </c>
      <c r="E1741" s="157">
        <v>391000</v>
      </c>
      <c r="F1741" s="157" t="s">
        <v>2000</v>
      </c>
      <c r="G1741" s="157" t="s">
        <v>734</v>
      </c>
      <c r="H1741" s="151">
        <f t="shared" si="58"/>
        <v>2</v>
      </c>
      <c r="I1741" s="161" t="s">
        <v>2000</v>
      </c>
      <c r="J1741" s="157" t="s">
        <v>2030</v>
      </c>
      <c r="K1741" s="151" t="str">
        <f t="shared" si="57"/>
        <v>MMR002People  facing moderate humanitarian needs (level 3)</v>
      </c>
      <c r="L1741" s="165">
        <v>43510</v>
      </c>
    </row>
    <row r="1742" spans="1:12" ht="15.6" thickTop="1" thickBot="1" x14ac:dyDescent="0.35">
      <c r="A1742" s="158" t="s">
        <v>793</v>
      </c>
      <c r="B1742" s="159" t="str">
        <f>VLOOKUP(A1742,Lists!A:B,2,FALSE)</f>
        <v>MMR002</v>
      </c>
      <c r="C1742" s="159" t="str">
        <f>VLOOKUP(A1742,Lists!A:D,4,FALSE)</f>
        <v>MMR</v>
      </c>
      <c r="D1742" s="159" t="s">
        <v>765</v>
      </c>
      <c r="E1742" s="159">
        <v>324000</v>
      </c>
      <c r="F1742" s="159" t="s">
        <v>2000</v>
      </c>
      <c r="G1742" s="159" t="s">
        <v>734</v>
      </c>
      <c r="H1742" s="151">
        <f t="shared" si="58"/>
        <v>2</v>
      </c>
      <c r="I1742" s="162" t="s">
        <v>2000</v>
      </c>
      <c r="J1742" s="159" t="s">
        <v>2031</v>
      </c>
      <c r="K1742" s="151" t="str">
        <f t="shared" si="57"/>
        <v>MMR002People facing severe humanitarian needs (level 4)</v>
      </c>
      <c r="L1742" s="163">
        <v>43510</v>
      </c>
    </row>
    <row r="1743" spans="1:12" ht="15.6" thickTop="1" thickBot="1" x14ac:dyDescent="0.35">
      <c r="A1743" s="156" t="s">
        <v>793</v>
      </c>
      <c r="B1743" s="157" t="str">
        <f>VLOOKUP(A1743,Lists!A:B,2,FALSE)</f>
        <v>MMR002</v>
      </c>
      <c r="C1743" s="157" t="str">
        <f>VLOOKUP(A1743,Lists!A:D,4,FALSE)</f>
        <v>MMR</v>
      </c>
      <c r="D1743" s="157" t="s">
        <v>766</v>
      </c>
      <c r="E1743" s="157">
        <v>0</v>
      </c>
      <c r="F1743" s="157" t="s">
        <v>2000</v>
      </c>
      <c r="G1743" s="157" t="s">
        <v>734</v>
      </c>
      <c r="H1743" s="151">
        <f t="shared" si="58"/>
        <v>2</v>
      </c>
      <c r="I1743" s="161" t="s">
        <v>2000</v>
      </c>
      <c r="J1743" s="157" t="s">
        <v>2032</v>
      </c>
      <c r="K1743" s="151" t="str">
        <f t="shared" si="57"/>
        <v>MMR002People facing extreme humanitarian needs (level 5)</v>
      </c>
      <c r="L1743" s="165">
        <v>43510</v>
      </c>
    </row>
    <row r="1744" spans="1:12" ht="15.6" thickTop="1" thickBot="1" x14ac:dyDescent="0.35">
      <c r="A1744" s="158" t="s">
        <v>793</v>
      </c>
      <c r="B1744" s="159" t="str">
        <f>VLOOKUP(A1744,Lists!A:B,2,FALSE)</f>
        <v>MMR002</v>
      </c>
      <c r="C1744" s="159" t="str">
        <f>VLOOKUP(A1744,Lists!A:D,4,FALSE)</f>
        <v>MMR</v>
      </c>
      <c r="D1744" s="159" t="s">
        <v>768</v>
      </c>
      <c r="E1744" s="159">
        <v>175</v>
      </c>
      <c r="F1744" s="159" t="s">
        <v>1999</v>
      </c>
      <c r="G1744" s="159" t="s">
        <v>733</v>
      </c>
      <c r="H1744" s="151">
        <f t="shared" si="58"/>
        <v>3</v>
      </c>
      <c r="I1744" s="162" t="s">
        <v>1999</v>
      </c>
      <c r="J1744" s="159" t="s">
        <v>2012</v>
      </c>
      <c r="K1744" s="151" t="str">
        <f t="shared" si="57"/>
        <v>MMR002People killed in all crises</v>
      </c>
      <c r="L1744" s="163">
        <v>43510</v>
      </c>
    </row>
    <row r="1745" spans="1:12" ht="15.6" thickTop="1" thickBot="1" x14ac:dyDescent="0.35">
      <c r="A1745" s="156" t="s">
        <v>793</v>
      </c>
      <c r="B1745" s="157" t="str">
        <f>VLOOKUP(A1745,Lists!A:B,2,FALSE)</f>
        <v>MMR002</v>
      </c>
      <c r="C1745" s="157" t="str">
        <f>VLOOKUP(A1745,Lists!A:D,4,FALSE)</f>
        <v>MMR</v>
      </c>
      <c r="D1745" s="157" t="s">
        <v>680</v>
      </c>
      <c r="E1745" s="157">
        <v>3</v>
      </c>
      <c r="F1745" s="157" t="s">
        <v>2000</v>
      </c>
      <c r="G1745" s="157" t="s">
        <v>734</v>
      </c>
      <c r="H1745" s="151">
        <f t="shared" si="58"/>
        <v>2</v>
      </c>
      <c r="I1745" s="161" t="s">
        <v>2006</v>
      </c>
      <c r="J1745" s="157" t="s">
        <v>2019</v>
      </c>
      <c r="K1745" s="151" t="str">
        <f t="shared" si="57"/>
        <v>MMR002Crisis affected groups</v>
      </c>
      <c r="L1745" s="165">
        <v>43510</v>
      </c>
    </row>
    <row r="1746" spans="1:12" ht="15.6" thickTop="1" thickBot="1" x14ac:dyDescent="0.35">
      <c r="A1746" s="158" t="s">
        <v>793</v>
      </c>
      <c r="B1746" s="159" t="str">
        <f>VLOOKUP(A1746,Lists!A:B,2,FALSE)</f>
        <v>MMR002</v>
      </c>
      <c r="C1746" s="159" t="str">
        <f>VLOOKUP(A1746,Lists!A:D,4,FALSE)</f>
        <v>MMR</v>
      </c>
      <c r="D1746" s="159" t="s">
        <v>683</v>
      </c>
      <c r="E1746" s="159" t="s">
        <v>445</v>
      </c>
      <c r="F1746" s="159"/>
      <c r="G1746" s="159"/>
      <c r="H1746" s="151" t="b">
        <f t="shared" si="58"/>
        <v>0</v>
      </c>
      <c r="I1746" s="162"/>
      <c r="J1746" s="159" t="s">
        <v>1389</v>
      </c>
      <c r="K1746" s="151" t="str">
        <f t="shared" si="57"/>
        <v>MMR002People facing limited access constraints</v>
      </c>
      <c r="L1746" s="163">
        <v>43510</v>
      </c>
    </row>
    <row r="1747" spans="1:12" ht="15.6" thickTop="1" thickBot="1" x14ac:dyDescent="0.35">
      <c r="A1747" s="156" t="s">
        <v>793</v>
      </c>
      <c r="B1747" s="157" t="str">
        <f>VLOOKUP(A1747,Lists!A:B,2,FALSE)</f>
        <v>MMR002</v>
      </c>
      <c r="C1747" s="157" t="str">
        <f>VLOOKUP(A1747,Lists!A:D,4,FALSE)</f>
        <v>MMR</v>
      </c>
      <c r="D1747" s="157" t="s">
        <v>684</v>
      </c>
      <c r="E1747" s="157" t="s">
        <v>445</v>
      </c>
      <c r="F1747" s="157"/>
      <c r="G1747" s="157"/>
      <c r="H1747" s="151" t="b">
        <f t="shared" si="58"/>
        <v>0</v>
      </c>
      <c r="I1747" s="161"/>
      <c r="J1747" s="157" t="s">
        <v>1389</v>
      </c>
      <c r="K1747" s="151" t="str">
        <f t="shared" si="57"/>
        <v>MMR002People facing restricted access constraints</v>
      </c>
      <c r="L1747" s="165">
        <v>43510</v>
      </c>
    </row>
    <row r="1748" spans="1:12" ht="15.6" thickTop="1" thickBot="1" x14ac:dyDescent="0.35">
      <c r="A1748" s="158" t="s">
        <v>793</v>
      </c>
      <c r="B1748" s="159" t="str">
        <f>VLOOKUP(A1748,Lists!A:B,2,FALSE)</f>
        <v>MMR002</v>
      </c>
      <c r="C1748" s="159" t="str">
        <f>VLOOKUP(A1748,Lists!A:D,4,FALSE)</f>
        <v>MMR</v>
      </c>
      <c r="D1748" s="159" t="s">
        <v>637</v>
      </c>
      <c r="E1748" s="159">
        <v>2</v>
      </c>
      <c r="F1748" s="159" t="s">
        <v>941</v>
      </c>
      <c r="G1748" s="159"/>
      <c r="H1748" s="151" t="b">
        <f t="shared" si="58"/>
        <v>0</v>
      </c>
      <c r="I1748" s="162"/>
      <c r="J1748" s="159"/>
      <c r="K1748" s="151" t="str">
        <f t="shared" si="57"/>
        <v>MMR002Impediments to entry into country (bureaucratic and administrative)</v>
      </c>
      <c r="L1748" s="163">
        <v>43510</v>
      </c>
    </row>
    <row r="1749" spans="1:12" ht="15.6" thickTop="1" thickBot="1" x14ac:dyDescent="0.35">
      <c r="A1749" s="156" t="s">
        <v>793</v>
      </c>
      <c r="B1749" s="157" t="str">
        <f>VLOOKUP(A1749,Lists!A:B,2,FALSE)</f>
        <v>MMR002</v>
      </c>
      <c r="C1749" s="157" t="str">
        <f>VLOOKUP(A1749,Lists!A:D,4,FALSE)</f>
        <v>MMR</v>
      </c>
      <c r="D1749" s="157" t="s">
        <v>638</v>
      </c>
      <c r="E1749" s="157">
        <v>2</v>
      </c>
      <c r="F1749" s="157" t="s">
        <v>941</v>
      </c>
      <c r="G1749" s="157"/>
      <c r="H1749" s="151" t="b">
        <f t="shared" si="58"/>
        <v>0</v>
      </c>
      <c r="I1749" s="161"/>
      <c r="J1749" s="157"/>
      <c r="K1749" s="151" t="str">
        <f t="shared" si="57"/>
        <v>MMR002Restriction of movement (impediments to freedom of movement and/or administrative restrictions)</v>
      </c>
      <c r="L1749" s="165">
        <v>43510</v>
      </c>
    </row>
    <row r="1750" spans="1:12" ht="15.6" thickTop="1" thickBot="1" x14ac:dyDescent="0.35">
      <c r="A1750" s="158" t="s">
        <v>793</v>
      </c>
      <c r="B1750" s="159" t="str">
        <f>VLOOKUP(A1750,Lists!A:B,2,FALSE)</f>
        <v>MMR002</v>
      </c>
      <c r="C1750" s="159" t="str">
        <f>VLOOKUP(A1750,Lists!A:D,4,FALSE)</f>
        <v>MMR</v>
      </c>
      <c r="D1750" s="159" t="s">
        <v>639</v>
      </c>
      <c r="E1750" s="159">
        <v>1</v>
      </c>
      <c r="F1750" s="159" t="s">
        <v>941</v>
      </c>
      <c r="G1750" s="159"/>
      <c r="H1750" s="151" t="b">
        <f t="shared" si="58"/>
        <v>0</v>
      </c>
      <c r="I1750" s="162"/>
      <c r="J1750" s="159"/>
      <c r="K1750" s="151" t="str">
        <f t="shared" si="57"/>
        <v>MMR002Interference into implementation of humanitarian activities</v>
      </c>
      <c r="L1750" s="163">
        <v>43510</v>
      </c>
    </row>
    <row r="1751" spans="1:12" ht="15.6" thickTop="1" thickBot="1" x14ac:dyDescent="0.35">
      <c r="A1751" s="156" t="s">
        <v>793</v>
      </c>
      <c r="B1751" s="157" t="str">
        <f>VLOOKUP(A1751,Lists!A:B,2,FALSE)</f>
        <v>MMR002</v>
      </c>
      <c r="C1751" s="157" t="str">
        <f>VLOOKUP(A1751,Lists!A:D,4,FALSE)</f>
        <v>MMR</v>
      </c>
      <c r="D1751" s="157" t="s">
        <v>640</v>
      </c>
      <c r="E1751" s="157" t="s">
        <v>445</v>
      </c>
      <c r="F1751" s="157" t="s">
        <v>941</v>
      </c>
      <c r="G1751" s="157"/>
      <c r="H1751" s="151" t="b">
        <f t="shared" si="58"/>
        <v>0</v>
      </c>
      <c r="I1751" s="161"/>
      <c r="J1751" s="157"/>
      <c r="K1751" s="151" t="str">
        <f t="shared" si="57"/>
        <v>MMR002Violence against personnel, facilities and assets</v>
      </c>
      <c r="L1751" s="165">
        <v>43510</v>
      </c>
    </row>
    <row r="1752" spans="1:12" ht="15.6" thickTop="1" thickBot="1" x14ac:dyDescent="0.35">
      <c r="A1752" s="158" t="s">
        <v>793</v>
      </c>
      <c r="B1752" s="159" t="str">
        <f>VLOOKUP(A1752,Lists!A:B,2,FALSE)</f>
        <v>MMR002</v>
      </c>
      <c r="C1752" s="159" t="str">
        <f>VLOOKUP(A1752,Lists!A:D,4,FALSE)</f>
        <v>MMR</v>
      </c>
      <c r="D1752" s="159" t="s">
        <v>641</v>
      </c>
      <c r="E1752" s="159">
        <v>2</v>
      </c>
      <c r="F1752" s="159" t="s">
        <v>941</v>
      </c>
      <c r="G1752" s="159"/>
      <c r="H1752" s="151" t="b">
        <f t="shared" si="58"/>
        <v>0</v>
      </c>
      <c r="I1752" s="162"/>
      <c r="J1752" s="159"/>
      <c r="K1752" s="151" t="str">
        <f t="shared" si="57"/>
        <v>MMR002Denial of existence of humanitarian needs or entitlements to assistance</v>
      </c>
      <c r="L1752" s="163">
        <v>43510</v>
      </c>
    </row>
    <row r="1753" spans="1:12" ht="15.6" thickTop="1" thickBot="1" x14ac:dyDescent="0.35">
      <c r="A1753" s="156" t="s">
        <v>793</v>
      </c>
      <c r="B1753" s="157" t="str">
        <f>VLOOKUP(A1753,Lists!A:B,2,FALSE)</f>
        <v>MMR002</v>
      </c>
      <c r="C1753" s="157" t="str">
        <f>VLOOKUP(A1753,Lists!A:D,4,FALSE)</f>
        <v>MMR</v>
      </c>
      <c r="D1753" s="157" t="s">
        <v>645</v>
      </c>
      <c r="E1753" s="157">
        <v>1</v>
      </c>
      <c r="F1753" s="157" t="s">
        <v>941</v>
      </c>
      <c r="G1753" s="157"/>
      <c r="H1753" s="151" t="b">
        <f t="shared" si="58"/>
        <v>0</v>
      </c>
      <c r="I1753" s="161"/>
      <c r="J1753" s="157"/>
      <c r="K1753" s="151" t="str">
        <f t="shared" si="57"/>
        <v>MMR002Physical constraints in the environment (obstacles related to terrain, climate, lack of infrastructure, etc.)</v>
      </c>
      <c r="L1753" s="165">
        <v>43510</v>
      </c>
    </row>
    <row r="1754" spans="1:12" ht="15.6" thickTop="1" thickBot="1" x14ac:dyDescent="0.35">
      <c r="A1754" s="158" t="s">
        <v>793</v>
      </c>
      <c r="B1754" s="159" t="str">
        <f>VLOOKUP(A1754,Lists!A:B,2,FALSE)</f>
        <v>MMR002</v>
      </c>
      <c r="C1754" s="159" t="str">
        <f>VLOOKUP(A1754,Lists!A:D,4,FALSE)</f>
        <v>MMR</v>
      </c>
      <c r="D1754" s="159" t="s">
        <v>644</v>
      </c>
      <c r="E1754" s="159">
        <v>3</v>
      </c>
      <c r="F1754" s="159" t="s">
        <v>941</v>
      </c>
      <c r="G1754" s="159"/>
      <c r="H1754" s="151" t="b">
        <f t="shared" ref="H1754:H1815" si="59">IF(G1754="Low",3,IF(G1754="Medium",2,IF(G1754="High",1,FALSE)))</f>
        <v>0</v>
      </c>
      <c r="I1754" s="162"/>
      <c r="J1754" s="159"/>
      <c r="K1754" s="151" t="str">
        <f t="shared" ref="K1754:K1815" si="60">B1754&amp;""&amp;D1754</f>
        <v xml:space="preserve">MMR002Presence of mines and improvised explosive devices </v>
      </c>
      <c r="L1754" s="163">
        <v>43510</v>
      </c>
    </row>
    <row r="1755" spans="1:12" ht="15.6" thickTop="1" thickBot="1" x14ac:dyDescent="0.35">
      <c r="A1755" s="156" t="s">
        <v>793</v>
      </c>
      <c r="B1755" s="157" t="str">
        <f>VLOOKUP(A1755,Lists!A:B,2,FALSE)</f>
        <v>MMR002</v>
      </c>
      <c r="C1755" s="157" t="str">
        <f>VLOOKUP(A1755,Lists!A:D,4,FALSE)</f>
        <v>MMR</v>
      </c>
      <c r="D1755" s="157" t="s">
        <v>643</v>
      </c>
      <c r="E1755" s="157">
        <v>1</v>
      </c>
      <c r="F1755" s="157" t="s">
        <v>941</v>
      </c>
      <c r="G1755" s="157"/>
      <c r="H1755" s="151" t="b">
        <f t="shared" si="59"/>
        <v>0</v>
      </c>
      <c r="I1755" s="161"/>
      <c r="J1755" s="157"/>
      <c r="K1755" s="151" t="str">
        <f t="shared" si="60"/>
        <v>MMR002Ongoing insecurity/hostilities affecting humanitarian assistance</v>
      </c>
      <c r="L1755" s="165">
        <v>43510</v>
      </c>
    </row>
    <row r="1756" spans="1:12" ht="15.6" thickTop="1" thickBot="1" x14ac:dyDescent="0.35">
      <c r="A1756" s="158" t="s">
        <v>793</v>
      </c>
      <c r="B1756" s="159" t="str">
        <f>VLOOKUP(A1756,Lists!A:B,2,FALSE)</f>
        <v>MMR002</v>
      </c>
      <c r="C1756" s="159" t="str">
        <f>VLOOKUP(A1756,Lists!A:D,4,FALSE)</f>
        <v>MMR</v>
      </c>
      <c r="D1756" s="159" t="s">
        <v>642</v>
      </c>
      <c r="E1756" s="159">
        <v>1</v>
      </c>
      <c r="F1756" s="159" t="s">
        <v>941</v>
      </c>
      <c r="G1756" s="159"/>
      <c r="H1756" s="151" t="b">
        <f t="shared" si="59"/>
        <v>0</v>
      </c>
      <c r="I1756" s="162"/>
      <c r="J1756" s="159"/>
      <c r="K1756" s="151" t="str">
        <f t="shared" si="60"/>
        <v>MMR002Restriction and obstruction of access to services and assistance</v>
      </c>
      <c r="L1756" s="163">
        <v>43510</v>
      </c>
    </row>
    <row r="1757" spans="1:12" ht="15.6" thickTop="1" thickBot="1" x14ac:dyDescent="0.35">
      <c r="A1757" s="156" t="s">
        <v>794</v>
      </c>
      <c r="B1757" s="157" t="str">
        <f>VLOOKUP(A1757,Lists!A:B,2,FALSE)</f>
        <v>MMR003</v>
      </c>
      <c r="C1757" s="157" t="str">
        <f>VLOOKUP(A1757,Lists!A:D,4,FALSE)</f>
        <v>MMR</v>
      </c>
      <c r="D1757" s="157" t="s">
        <v>785</v>
      </c>
      <c r="E1757" s="157">
        <v>52204000</v>
      </c>
      <c r="F1757" s="157" t="s">
        <v>1994</v>
      </c>
      <c r="G1757" s="157" t="s">
        <v>734</v>
      </c>
      <c r="H1757" s="151">
        <f t="shared" si="59"/>
        <v>2</v>
      </c>
      <c r="I1757" s="161" t="s">
        <v>2001</v>
      </c>
      <c r="J1757" s="157" t="s">
        <v>2007</v>
      </c>
      <c r="K1757" s="151" t="str">
        <f t="shared" si="60"/>
        <v>MMR003Total population in country</v>
      </c>
      <c r="L1757" s="165">
        <v>43510</v>
      </c>
    </row>
    <row r="1758" spans="1:12" ht="15.6" thickTop="1" thickBot="1" x14ac:dyDescent="0.35">
      <c r="A1758" s="158" t="s">
        <v>794</v>
      </c>
      <c r="B1758" s="159" t="str">
        <f>VLOOKUP(A1758,Lists!A:B,2,FALSE)</f>
        <v>MMR003</v>
      </c>
      <c r="C1758" s="159" t="str">
        <f>VLOOKUP(A1758,Lists!A:D,4,FALSE)</f>
        <v>MMR</v>
      </c>
      <c r="D1758" s="159" t="s">
        <v>455</v>
      </c>
      <c r="E1758" s="159">
        <v>245000</v>
      </c>
      <c r="F1758" s="159" t="s">
        <v>1995</v>
      </c>
      <c r="G1758" s="159" t="s">
        <v>734</v>
      </c>
      <c r="H1758" s="151">
        <f t="shared" si="59"/>
        <v>2</v>
      </c>
      <c r="I1758" s="162" t="s">
        <v>2002</v>
      </c>
      <c r="J1758" s="159" t="s">
        <v>2035</v>
      </c>
      <c r="K1758" s="151" t="str">
        <f t="shared" si="60"/>
        <v>MMR003Landmass affected by disaster</v>
      </c>
      <c r="L1758" s="163">
        <v>43510</v>
      </c>
    </row>
    <row r="1759" spans="1:12" ht="15.6" thickTop="1" thickBot="1" x14ac:dyDescent="0.35">
      <c r="A1759" s="156" t="s">
        <v>794</v>
      </c>
      <c r="B1759" s="157" t="str">
        <f>VLOOKUP(A1759,Lists!A:B,2,FALSE)</f>
        <v>MMR003</v>
      </c>
      <c r="C1759" s="157" t="str">
        <f>VLOOKUP(A1759,Lists!A:D,4,FALSE)</f>
        <v>MMR</v>
      </c>
      <c r="D1759" s="157" t="s">
        <v>740</v>
      </c>
      <c r="E1759" s="157">
        <v>5480000</v>
      </c>
      <c r="F1759" s="157" t="s">
        <v>1995</v>
      </c>
      <c r="G1759" s="157" t="s">
        <v>734</v>
      </c>
      <c r="H1759" s="151">
        <f t="shared" si="59"/>
        <v>2</v>
      </c>
      <c r="I1759" s="161" t="s">
        <v>2002</v>
      </c>
      <c r="J1759" s="157" t="s">
        <v>2035</v>
      </c>
      <c r="K1759" s="151" t="str">
        <f t="shared" si="60"/>
        <v>MMR003People exposed</v>
      </c>
      <c r="L1759" s="165">
        <v>43510</v>
      </c>
    </row>
    <row r="1760" spans="1:12" ht="15.6" thickTop="1" thickBot="1" x14ac:dyDescent="0.35">
      <c r="A1760" s="158" t="s">
        <v>794</v>
      </c>
      <c r="B1760" s="159" t="str">
        <f>VLOOKUP(A1760,Lists!A:B,2,FALSE)</f>
        <v>MMR003</v>
      </c>
      <c r="C1760" s="159" t="str">
        <f>VLOOKUP(A1760,Lists!A:D,4,FALSE)</f>
        <v>MMR</v>
      </c>
      <c r="D1760" s="159" t="s">
        <v>742</v>
      </c>
      <c r="E1760" s="159">
        <v>2307000</v>
      </c>
      <c r="F1760" s="159" t="s">
        <v>2033</v>
      </c>
      <c r="G1760" s="159" t="s">
        <v>734</v>
      </c>
      <c r="H1760" s="151">
        <f t="shared" si="59"/>
        <v>2</v>
      </c>
      <c r="I1760" s="162" t="s">
        <v>2021</v>
      </c>
      <c r="J1760" s="159" t="s">
        <v>2036</v>
      </c>
      <c r="K1760" s="151" t="str">
        <f t="shared" si="60"/>
        <v>MMR003People affected by the crisis</v>
      </c>
      <c r="L1760" s="163">
        <v>43510</v>
      </c>
    </row>
    <row r="1761" spans="1:12" ht="15.6" thickTop="1" thickBot="1" x14ac:dyDescent="0.35">
      <c r="A1761" s="156" t="s">
        <v>794</v>
      </c>
      <c r="B1761" s="157" t="str">
        <f>VLOOKUP(A1761,Lists!A:B,2,FALSE)</f>
        <v>MMR003</v>
      </c>
      <c r="C1761" s="157" t="str">
        <f>VLOOKUP(A1761,Lists!A:D,4,FALSE)</f>
        <v>MMR</v>
      </c>
      <c r="D1761" s="157" t="s">
        <v>470</v>
      </c>
      <c r="E1761" s="157">
        <v>106000</v>
      </c>
      <c r="F1761" s="157" t="s">
        <v>2034</v>
      </c>
      <c r="G1761" s="157" t="s">
        <v>734</v>
      </c>
      <c r="H1761" s="151">
        <f t="shared" si="59"/>
        <v>2</v>
      </c>
      <c r="I1761" s="161" t="s">
        <v>2034</v>
      </c>
      <c r="J1761" s="157" t="s">
        <v>2037</v>
      </c>
      <c r="K1761" s="151" t="str">
        <f t="shared" si="60"/>
        <v>MMR003Total # of crisis related displaced people</v>
      </c>
      <c r="L1761" s="165">
        <v>43510</v>
      </c>
    </row>
    <row r="1762" spans="1:12" ht="15.6" thickTop="1" thickBot="1" x14ac:dyDescent="0.35">
      <c r="A1762" s="158" t="s">
        <v>794</v>
      </c>
      <c r="B1762" s="159" t="str">
        <f>VLOOKUP(A1762,Lists!A:B,2,FALSE)</f>
        <v>MMR003</v>
      </c>
      <c r="C1762" s="159" t="str">
        <f>VLOOKUP(A1762,Lists!A:D,4,FALSE)</f>
        <v>MMR</v>
      </c>
      <c r="D1762" s="159" t="s">
        <v>743</v>
      </c>
      <c r="E1762" s="159" t="s">
        <v>445</v>
      </c>
      <c r="F1762" s="159"/>
      <c r="G1762" s="159"/>
      <c r="H1762" s="151" t="b">
        <f t="shared" si="59"/>
        <v>0</v>
      </c>
      <c r="I1762" s="162"/>
      <c r="J1762" s="159" t="s">
        <v>1389</v>
      </c>
      <c r="K1762" s="151" t="str">
        <f t="shared" si="60"/>
        <v>MMR003Crisis related Injuries</v>
      </c>
      <c r="L1762" s="163">
        <v>43510</v>
      </c>
    </row>
    <row r="1763" spans="1:12" ht="15.6" thickTop="1" thickBot="1" x14ac:dyDescent="0.35">
      <c r="A1763" s="156" t="s">
        <v>794</v>
      </c>
      <c r="B1763" s="157" t="str">
        <f>VLOOKUP(A1763,Lists!A:B,2,FALSE)</f>
        <v>MMR003</v>
      </c>
      <c r="C1763" s="157" t="str">
        <f>VLOOKUP(A1763,Lists!A:D,4,FALSE)</f>
        <v>MMR</v>
      </c>
      <c r="D1763" s="157" t="s">
        <v>661</v>
      </c>
      <c r="E1763" s="157" t="s">
        <v>445</v>
      </c>
      <c r="F1763" s="157"/>
      <c r="G1763" s="157"/>
      <c r="H1763" s="151" t="b">
        <f t="shared" si="59"/>
        <v>0</v>
      </c>
      <c r="I1763" s="161"/>
      <c r="J1763" s="157" t="s">
        <v>1389</v>
      </c>
      <c r="K1763" s="151" t="str">
        <f t="shared" si="60"/>
        <v>MMR003Total # of illness cases reported</v>
      </c>
      <c r="L1763" s="165">
        <v>43510</v>
      </c>
    </row>
    <row r="1764" spans="1:12" ht="15.6" thickTop="1" thickBot="1" x14ac:dyDescent="0.35">
      <c r="A1764" s="158" t="s">
        <v>794</v>
      </c>
      <c r="B1764" s="159" t="str">
        <f>VLOOKUP(A1764,Lists!A:B,2,FALSE)</f>
        <v>MMR003</v>
      </c>
      <c r="C1764" s="159" t="str">
        <f>VLOOKUP(A1764,Lists!A:D,4,FALSE)</f>
        <v>MMR</v>
      </c>
      <c r="D1764" s="159" t="s">
        <v>663</v>
      </c>
      <c r="E1764" s="159">
        <v>132</v>
      </c>
      <c r="F1764" s="159" t="s">
        <v>1999</v>
      </c>
      <c r="G1764" s="159" t="s">
        <v>733</v>
      </c>
      <c r="H1764" s="151">
        <f t="shared" si="59"/>
        <v>3</v>
      </c>
      <c r="I1764" s="162" t="s">
        <v>1999</v>
      </c>
      <c r="J1764" s="159" t="s">
        <v>2038</v>
      </c>
      <c r="K1764" s="151" t="str">
        <f t="shared" si="60"/>
        <v>MMR003Crisis related fatalities</v>
      </c>
      <c r="L1764" s="163">
        <v>43510</v>
      </c>
    </row>
    <row r="1765" spans="1:12" ht="15.6" thickTop="1" thickBot="1" x14ac:dyDescent="0.35">
      <c r="A1765" s="156" t="s">
        <v>794</v>
      </c>
      <c r="B1765" s="157" t="str">
        <f>VLOOKUP(A1765,Lists!A:B,2,FALSE)</f>
        <v>MMR003</v>
      </c>
      <c r="C1765" s="157" t="str">
        <f>VLOOKUP(A1765,Lists!A:D,4,FALSE)</f>
        <v>MMR</v>
      </c>
      <c r="D1765" s="157" t="s">
        <v>459</v>
      </c>
      <c r="E1765" s="157" t="s">
        <v>445</v>
      </c>
      <c r="F1765" s="157"/>
      <c r="G1765" s="157"/>
      <c r="H1765" s="151" t="b">
        <f t="shared" si="59"/>
        <v>0</v>
      </c>
      <c r="I1765" s="161"/>
      <c r="J1765" s="157" t="s">
        <v>1389</v>
      </c>
      <c r="K1765" s="151" t="str">
        <f t="shared" si="60"/>
        <v>MMR003Building partially damaged</v>
      </c>
      <c r="L1765" s="165">
        <v>43510</v>
      </c>
    </row>
    <row r="1766" spans="1:12" ht="15.6" thickTop="1" thickBot="1" x14ac:dyDescent="0.35">
      <c r="A1766" s="158" t="s">
        <v>794</v>
      </c>
      <c r="B1766" s="159" t="str">
        <f>VLOOKUP(A1766,Lists!A:B,2,FALSE)</f>
        <v>MMR003</v>
      </c>
      <c r="C1766" s="159" t="str">
        <f>VLOOKUP(A1766,Lists!A:D,4,FALSE)</f>
        <v>MMR</v>
      </c>
      <c r="D1766" s="159" t="s">
        <v>460</v>
      </c>
      <c r="E1766" s="159" t="s">
        <v>445</v>
      </c>
      <c r="F1766" s="159"/>
      <c r="G1766" s="159"/>
      <c r="H1766" s="151" t="b">
        <f t="shared" si="59"/>
        <v>0</v>
      </c>
      <c r="I1766" s="162"/>
      <c r="J1766" s="159" t="s">
        <v>1389</v>
      </c>
      <c r="K1766" s="151" t="str">
        <f t="shared" si="60"/>
        <v>MMR003Building totally damaged</v>
      </c>
      <c r="L1766" s="163">
        <v>43510</v>
      </c>
    </row>
    <row r="1767" spans="1:12" ht="15.6" thickTop="1" thickBot="1" x14ac:dyDescent="0.35">
      <c r="A1767" s="156" t="s">
        <v>794</v>
      </c>
      <c r="B1767" s="157" t="str">
        <f>VLOOKUP(A1767,Lists!A:B,2,FALSE)</f>
        <v>MMR003</v>
      </c>
      <c r="C1767" s="157" t="str">
        <f>VLOOKUP(A1767,Lists!A:D,4,FALSE)</f>
        <v>MMR</v>
      </c>
      <c r="D1767" s="157" t="s">
        <v>745</v>
      </c>
      <c r="E1767" s="157" t="s">
        <v>445</v>
      </c>
      <c r="F1767" s="157"/>
      <c r="G1767" s="157"/>
      <c r="H1767" s="151" t="b">
        <f t="shared" si="59"/>
        <v>0</v>
      </c>
      <c r="I1767" s="161"/>
      <c r="J1767" s="157" t="s">
        <v>1389</v>
      </c>
      <c r="K1767" s="151" t="str">
        <f t="shared" si="60"/>
        <v>MMR003Economic Losses</v>
      </c>
      <c r="L1767" s="165">
        <v>43510</v>
      </c>
    </row>
    <row r="1768" spans="1:12" ht="15.6" thickTop="1" thickBot="1" x14ac:dyDescent="0.35">
      <c r="A1768" s="158" t="s">
        <v>794</v>
      </c>
      <c r="B1768" s="159" t="str">
        <f>VLOOKUP(A1768,Lists!A:B,2,FALSE)</f>
        <v>MMR003</v>
      </c>
      <c r="C1768" s="159" t="str">
        <f>VLOOKUP(A1768,Lists!A:D,4,FALSE)</f>
        <v>MMR</v>
      </c>
      <c r="D1768" s="159" t="s">
        <v>755</v>
      </c>
      <c r="E1768" s="159">
        <v>216000</v>
      </c>
      <c r="F1768" s="159" t="s">
        <v>2000</v>
      </c>
      <c r="G1768" s="159" t="s">
        <v>734</v>
      </c>
      <c r="H1768" s="151">
        <f t="shared" si="59"/>
        <v>2</v>
      </c>
      <c r="I1768" s="162" t="s">
        <v>2006</v>
      </c>
      <c r="J1768" s="159" t="s">
        <v>2039</v>
      </c>
      <c r="K1768" s="151" t="str">
        <f t="shared" si="60"/>
        <v>MMR003People in Need</v>
      </c>
      <c r="L1768" s="163">
        <v>43510</v>
      </c>
    </row>
    <row r="1769" spans="1:12" ht="15.6" thickTop="1" thickBot="1" x14ac:dyDescent="0.35">
      <c r="A1769" s="156" t="s">
        <v>794</v>
      </c>
      <c r="B1769" s="157" t="str">
        <f>VLOOKUP(A1769,Lists!A:B,2,FALSE)</f>
        <v>MMR003</v>
      </c>
      <c r="C1769" s="157" t="str">
        <f>VLOOKUP(A1769,Lists!A:D,4,FALSE)</f>
        <v>MMR</v>
      </c>
      <c r="D1769" s="157" t="s">
        <v>761</v>
      </c>
      <c r="E1769" s="157">
        <v>0</v>
      </c>
      <c r="F1769" s="157" t="s">
        <v>2000</v>
      </c>
      <c r="G1769" s="157" t="s">
        <v>734</v>
      </c>
      <c r="H1769" s="151">
        <f t="shared" si="59"/>
        <v>2</v>
      </c>
      <c r="I1769" s="161" t="s">
        <v>2006</v>
      </c>
      <c r="J1769" s="157" t="s">
        <v>2029</v>
      </c>
      <c r="K1769" s="151" t="str">
        <f t="shared" si="60"/>
        <v>MMR003People facing minimal humanitarian needs (level 1)</v>
      </c>
      <c r="L1769" s="165">
        <v>43510</v>
      </c>
    </row>
    <row r="1770" spans="1:12" ht="15.6" thickTop="1" thickBot="1" x14ac:dyDescent="0.35">
      <c r="A1770" s="158" t="s">
        <v>794</v>
      </c>
      <c r="B1770" s="159" t="str">
        <f>VLOOKUP(A1770,Lists!A:B,2,FALSE)</f>
        <v>MMR003</v>
      </c>
      <c r="C1770" s="159" t="str">
        <f>VLOOKUP(A1770,Lists!A:D,4,FALSE)</f>
        <v>MMR</v>
      </c>
      <c r="D1770" s="159" t="s">
        <v>760</v>
      </c>
      <c r="E1770" s="159">
        <v>0</v>
      </c>
      <c r="F1770" s="159" t="s">
        <v>2000</v>
      </c>
      <c r="G1770" s="159" t="s">
        <v>734</v>
      </c>
      <c r="H1770" s="151">
        <f t="shared" si="59"/>
        <v>2</v>
      </c>
      <c r="I1770" s="162" t="s">
        <v>2006</v>
      </c>
      <c r="J1770" s="159" t="s">
        <v>2029</v>
      </c>
      <c r="K1770" s="151" t="str">
        <f t="shared" si="60"/>
        <v>MMR003People facing stressed humanitarian needs (level 2)</v>
      </c>
      <c r="L1770" s="163">
        <v>43510</v>
      </c>
    </row>
    <row r="1771" spans="1:12" ht="15.6" thickTop="1" thickBot="1" x14ac:dyDescent="0.35">
      <c r="A1771" s="156" t="s">
        <v>794</v>
      </c>
      <c r="B1771" s="157" t="str">
        <f>VLOOKUP(A1771,Lists!A:B,2,FALSE)</f>
        <v>MMR003</v>
      </c>
      <c r="C1771" s="157" t="str">
        <f>VLOOKUP(A1771,Lists!A:D,4,FALSE)</f>
        <v>MMR</v>
      </c>
      <c r="D1771" s="157" t="s">
        <v>763</v>
      </c>
      <c r="E1771" s="157">
        <v>110000</v>
      </c>
      <c r="F1771" s="157" t="s">
        <v>2000</v>
      </c>
      <c r="G1771" s="157" t="s">
        <v>734</v>
      </c>
      <c r="H1771" s="151">
        <f t="shared" si="59"/>
        <v>2</v>
      </c>
      <c r="I1771" s="161" t="s">
        <v>2006</v>
      </c>
      <c r="J1771" s="157" t="s">
        <v>2040</v>
      </c>
      <c r="K1771" s="151" t="str">
        <f t="shared" si="60"/>
        <v>MMR003People  facing moderate humanitarian needs (level 3)</v>
      </c>
      <c r="L1771" s="165">
        <v>43510</v>
      </c>
    </row>
    <row r="1772" spans="1:12" ht="15.6" thickTop="1" thickBot="1" x14ac:dyDescent="0.35">
      <c r="A1772" s="158" t="s">
        <v>794</v>
      </c>
      <c r="B1772" s="159" t="str">
        <f>VLOOKUP(A1772,Lists!A:B,2,FALSE)</f>
        <v>MMR003</v>
      </c>
      <c r="C1772" s="159" t="str">
        <f>VLOOKUP(A1772,Lists!A:D,4,FALSE)</f>
        <v>MMR</v>
      </c>
      <c r="D1772" s="159" t="s">
        <v>765</v>
      </c>
      <c r="E1772" s="159">
        <v>106000</v>
      </c>
      <c r="F1772" s="159" t="s">
        <v>2000</v>
      </c>
      <c r="G1772" s="159" t="s">
        <v>734</v>
      </c>
      <c r="H1772" s="151">
        <f t="shared" si="59"/>
        <v>2</v>
      </c>
      <c r="I1772" s="162" t="s">
        <v>2006</v>
      </c>
      <c r="J1772" s="159" t="s">
        <v>2041</v>
      </c>
      <c r="K1772" s="151" t="str">
        <f t="shared" si="60"/>
        <v>MMR003People facing severe humanitarian needs (level 4)</v>
      </c>
      <c r="L1772" s="163">
        <v>43510</v>
      </c>
    </row>
    <row r="1773" spans="1:12" ht="15.6" thickTop="1" thickBot="1" x14ac:dyDescent="0.35">
      <c r="A1773" s="156" t="s">
        <v>794</v>
      </c>
      <c r="B1773" s="157" t="str">
        <f>VLOOKUP(A1773,Lists!A:B,2,FALSE)</f>
        <v>MMR003</v>
      </c>
      <c r="C1773" s="157" t="str">
        <f>VLOOKUP(A1773,Lists!A:D,4,FALSE)</f>
        <v>MMR</v>
      </c>
      <c r="D1773" s="157" t="s">
        <v>766</v>
      </c>
      <c r="E1773" s="157">
        <v>0</v>
      </c>
      <c r="F1773" s="157" t="s">
        <v>2000</v>
      </c>
      <c r="G1773" s="157" t="s">
        <v>734</v>
      </c>
      <c r="H1773" s="151">
        <f t="shared" si="59"/>
        <v>2</v>
      </c>
      <c r="I1773" s="161" t="s">
        <v>2006</v>
      </c>
      <c r="J1773" s="157" t="s">
        <v>2032</v>
      </c>
      <c r="K1773" s="151" t="str">
        <f t="shared" si="60"/>
        <v>MMR003People facing extreme humanitarian needs (level 5)</v>
      </c>
      <c r="L1773" s="165">
        <v>43510</v>
      </c>
    </row>
    <row r="1774" spans="1:12" ht="15.6" thickTop="1" thickBot="1" x14ac:dyDescent="0.35">
      <c r="A1774" s="158" t="s">
        <v>794</v>
      </c>
      <c r="B1774" s="159" t="str">
        <f>VLOOKUP(A1774,Lists!A:B,2,FALSE)</f>
        <v>MMR003</v>
      </c>
      <c r="C1774" s="159" t="str">
        <f>VLOOKUP(A1774,Lists!A:D,4,FALSE)</f>
        <v>MMR</v>
      </c>
      <c r="D1774" s="159" t="s">
        <v>768</v>
      </c>
      <c r="E1774" s="159">
        <v>175</v>
      </c>
      <c r="F1774" s="159" t="s">
        <v>1999</v>
      </c>
      <c r="G1774" s="159" t="s">
        <v>733</v>
      </c>
      <c r="H1774" s="151">
        <f t="shared" si="59"/>
        <v>3</v>
      </c>
      <c r="I1774" s="162" t="s">
        <v>1999</v>
      </c>
      <c r="J1774" s="159" t="s">
        <v>2012</v>
      </c>
      <c r="K1774" s="151" t="str">
        <f t="shared" si="60"/>
        <v>MMR003People killed in all crises</v>
      </c>
      <c r="L1774" s="163">
        <v>43510</v>
      </c>
    </row>
    <row r="1775" spans="1:12" ht="15.6" thickTop="1" thickBot="1" x14ac:dyDescent="0.35">
      <c r="A1775" s="156" t="s">
        <v>794</v>
      </c>
      <c r="B1775" s="157" t="str">
        <f>VLOOKUP(A1775,Lists!A:B,2,FALSE)</f>
        <v>MMR003</v>
      </c>
      <c r="C1775" s="157" t="str">
        <f>VLOOKUP(A1775,Lists!A:D,4,FALSE)</f>
        <v>MMR</v>
      </c>
      <c r="D1775" s="157" t="s">
        <v>680</v>
      </c>
      <c r="E1775" s="157">
        <v>3</v>
      </c>
      <c r="F1775" s="157" t="s">
        <v>2000</v>
      </c>
      <c r="G1775" s="157" t="s">
        <v>734</v>
      </c>
      <c r="H1775" s="151">
        <f t="shared" si="59"/>
        <v>2</v>
      </c>
      <c r="I1775" s="161" t="s">
        <v>2006</v>
      </c>
      <c r="J1775" s="157" t="s">
        <v>2019</v>
      </c>
      <c r="K1775" s="151" t="str">
        <f t="shared" si="60"/>
        <v>MMR003Crisis affected groups</v>
      </c>
      <c r="L1775" s="165">
        <v>43510</v>
      </c>
    </row>
    <row r="1776" spans="1:12" ht="15.6" thickTop="1" thickBot="1" x14ac:dyDescent="0.35">
      <c r="A1776" s="158" t="s">
        <v>794</v>
      </c>
      <c r="B1776" s="159" t="str">
        <f>VLOOKUP(A1776,Lists!A:B,2,FALSE)</f>
        <v>MMR003</v>
      </c>
      <c r="C1776" s="159" t="str">
        <f>VLOOKUP(A1776,Lists!A:D,4,FALSE)</f>
        <v>MMR</v>
      </c>
      <c r="D1776" s="159" t="s">
        <v>683</v>
      </c>
      <c r="E1776" s="159" t="s">
        <v>445</v>
      </c>
      <c r="F1776" s="159"/>
      <c r="G1776" s="159"/>
      <c r="H1776" s="151" t="b">
        <f t="shared" si="59"/>
        <v>0</v>
      </c>
      <c r="I1776" s="162"/>
      <c r="J1776" s="159" t="s">
        <v>1389</v>
      </c>
      <c r="K1776" s="151" t="str">
        <f t="shared" si="60"/>
        <v>MMR003People facing limited access constraints</v>
      </c>
      <c r="L1776" s="163">
        <v>43510</v>
      </c>
    </row>
    <row r="1777" spans="1:12" ht="15.6" thickTop="1" thickBot="1" x14ac:dyDescent="0.35">
      <c r="A1777" s="156" t="s">
        <v>794</v>
      </c>
      <c r="B1777" s="157" t="str">
        <f>VLOOKUP(A1777,Lists!A:B,2,FALSE)</f>
        <v>MMR003</v>
      </c>
      <c r="C1777" s="157" t="str">
        <f>VLOOKUP(A1777,Lists!A:D,4,FALSE)</f>
        <v>MMR</v>
      </c>
      <c r="D1777" s="157" t="s">
        <v>684</v>
      </c>
      <c r="E1777" s="157" t="s">
        <v>445</v>
      </c>
      <c r="F1777" s="157"/>
      <c r="G1777" s="157"/>
      <c r="H1777" s="151" t="b">
        <f t="shared" si="59"/>
        <v>0</v>
      </c>
      <c r="I1777" s="161"/>
      <c r="J1777" s="157" t="s">
        <v>1389</v>
      </c>
      <c r="K1777" s="151" t="str">
        <f t="shared" si="60"/>
        <v>MMR003People facing restricted access constraints</v>
      </c>
      <c r="L1777" s="165">
        <v>43510</v>
      </c>
    </row>
    <row r="1778" spans="1:12" ht="15.6" thickTop="1" thickBot="1" x14ac:dyDescent="0.35">
      <c r="A1778" s="158" t="s">
        <v>794</v>
      </c>
      <c r="B1778" s="159" t="str">
        <f>VLOOKUP(A1778,Lists!A:B,2,FALSE)</f>
        <v>MMR003</v>
      </c>
      <c r="C1778" s="159" t="str">
        <f>VLOOKUP(A1778,Lists!A:D,4,FALSE)</f>
        <v>MMR</v>
      </c>
      <c r="D1778" s="159" t="s">
        <v>637</v>
      </c>
      <c r="E1778" s="159">
        <v>2</v>
      </c>
      <c r="F1778" s="159" t="s">
        <v>941</v>
      </c>
      <c r="G1778" s="159"/>
      <c r="H1778" s="151" t="b">
        <f t="shared" si="59"/>
        <v>0</v>
      </c>
      <c r="I1778" s="162"/>
      <c r="J1778" s="159"/>
      <c r="K1778" s="151" t="str">
        <f t="shared" si="60"/>
        <v>MMR003Impediments to entry into country (bureaucratic and administrative)</v>
      </c>
      <c r="L1778" s="163">
        <v>43510</v>
      </c>
    </row>
    <row r="1779" spans="1:12" ht="15.6" thickTop="1" thickBot="1" x14ac:dyDescent="0.35">
      <c r="A1779" s="156" t="s">
        <v>794</v>
      </c>
      <c r="B1779" s="157" t="str">
        <f>VLOOKUP(A1779,Lists!A:B,2,FALSE)</f>
        <v>MMR003</v>
      </c>
      <c r="C1779" s="157" t="str">
        <f>VLOOKUP(A1779,Lists!A:D,4,FALSE)</f>
        <v>MMR</v>
      </c>
      <c r="D1779" s="157" t="s">
        <v>638</v>
      </c>
      <c r="E1779" s="157">
        <v>2</v>
      </c>
      <c r="F1779" s="157" t="s">
        <v>941</v>
      </c>
      <c r="G1779" s="157"/>
      <c r="H1779" s="151" t="b">
        <f t="shared" si="59"/>
        <v>0</v>
      </c>
      <c r="I1779" s="161"/>
      <c r="J1779" s="157"/>
      <c r="K1779" s="151" t="str">
        <f t="shared" si="60"/>
        <v>MMR003Restriction of movement (impediments to freedom of movement and/or administrative restrictions)</v>
      </c>
      <c r="L1779" s="165">
        <v>43510</v>
      </c>
    </row>
    <row r="1780" spans="1:12" ht="15.6" thickTop="1" thickBot="1" x14ac:dyDescent="0.35">
      <c r="A1780" s="158" t="s">
        <v>794</v>
      </c>
      <c r="B1780" s="159" t="str">
        <f>VLOOKUP(A1780,Lists!A:B,2,FALSE)</f>
        <v>MMR003</v>
      </c>
      <c r="C1780" s="159" t="str">
        <f>VLOOKUP(A1780,Lists!A:D,4,FALSE)</f>
        <v>MMR</v>
      </c>
      <c r="D1780" s="159" t="s">
        <v>639</v>
      </c>
      <c r="E1780" s="159">
        <v>1</v>
      </c>
      <c r="F1780" s="159" t="s">
        <v>941</v>
      </c>
      <c r="G1780" s="159"/>
      <c r="H1780" s="151" t="b">
        <f t="shared" si="59"/>
        <v>0</v>
      </c>
      <c r="I1780" s="162"/>
      <c r="J1780" s="159"/>
      <c r="K1780" s="151" t="str">
        <f t="shared" si="60"/>
        <v>MMR003Interference into implementation of humanitarian activities</v>
      </c>
      <c r="L1780" s="163">
        <v>43510</v>
      </c>
    </row>
    <row r="1781" spans="1:12" ht="15.6" thickTop="1" thickBot="1" x14ac:dyDescent="0.35">
      <c r="A1781" s="156" t="s">
        <v>794</v>
      </c>
      <c r="B1781" s="157" t="str">
        <f>VLOOKUP(A1781,Lists!A:B,2,FALSE)</f>
        <v>MMR003</v>
      </c>
      <c r="C1781" s="157" t="str">
        <f>VLOOKUP(A1781,Lists!A:D,4,FALSE)</f>
        <v>MMR</v>
      </c>
      <c r="D1781" s="157" t="s">
        <v>640</v>
      </c>
      <c r="E1781" s="157" t="s">
        <v>445</v>
      </c>
      <c r="F1781" s="157" t="s">
        <v>941</v>
      </c>
      <c r="G1781" s="157"/>
      <c r="H1781" s="151" t="b">
        <f t="shared" si="59"/>
        <v>0</v>
      </c>
      <c r="I1781" s="161"/>
      <c r="J1781" s="157"/>
      <c r="K1781" s="151" t="str">
        <f t="shared" si="60"/>
        <v>MMR003Violence against personnel, facilities and assets</v>
      </c>
      <c r="L1781" s="165">
        <v>43510</v>
      </c>
    </row>
    <row r="1782" spans="1:12" ht="15.6" thickTop="1" thickBot="1" x14ac:dyDescent="0.35">
      <c r="A1782" s="158" t="s">
        <v>794</v>
      </c>
      <c r="B1782" s="159" t="str">
        <f>VLOOKUP(A1782,Lists!A:B,2,FALSE)</f>
        <v>MMR003</v>
      </c>
      <c r="C1782" s="159" t="str">
        <f>VLOOKUP(A1782,Lists!A:D,4,FALSE)</f>
        <v>MMR</v>
      </c>
      <c r="D1782" s="159" t="s">
        <v>641</v>
      </c>
      <c r="E1782" s="159">
        <v>2</v>
      </c>
      <c r="F1782" s="159" t="s">
        <v>941</v>
      </c>
      <c r="G1782" s="159"/>
      <c r="H1782" s="151" t="b">
        <f t="shared" si="59"/>
        <v>0</v>
      </c>
      <c r="I1782" s="162"/>
      <c r="J1782" s="159"/>
      <c r="K1782" s="151" t="str">
        <f t="shared" si="60"/>
        <v>MMR003Denial of existence of humanitarian needs or entitlements to assistance</v>
      </c>
      <c r="L1782" s="163">
        <v>43510</v>
      </c>
    </row>
    <row r="1783" spans="1:12" ht="15.6" thickTop="1" thickBot="1" x14ac:dyDescent="0.35">
      <c r="A1783" s="156" t="s">
        <v>794</v>
      </c>
      <c r="B1783" s="157" t="str">
        <f>VLOOKUP(A1783,Lists!A:B,2,FALSE)</f>
        <v>MMR003</v>
      </c>
      <c r="C1783" s="157" t="str">
        <f>VLOOKUP(A1783,Lists!A:D,4,FALSE)</f>
        <v>MMR</v>
      </c>
      <c r="D1783" s="157" t="s">
        <v>645</v>
      </c>
      <c r="E1783" s="157">
        <v>1</v>
      </c>
      <c r="F1783" s="157" t="s">
        <v>941</v>
      </c>
      <c r="G1783" s="157"/>
      <c r="H1783" s="151" t="b">
        <f t="shared" si="59"/>
        <v>0</v>
      </c>
      <c r="I1783" s="161"/>
      <c r="J1783" s="157"/>
      <c r="K1783" s="151" t="str">
        <f t="shared" si="60"/>
        <v>MMR003Physical constraints in the environment (obstacles related to terrain, climate, lack of infrastructure, etc.)</v>
      </c>
      <c r="L1783" s="165">
        <v>43510</v>
      </c>
    </row>
    <row r="1784" spans="1:12" ht="15.6" thickTop="1" thickBot="1" x14ac:dyDescent="0.35">
      <c r="A1784" s="158" t="s">
        <v>794</v>
      </c>
      <c r="B1784" s="159" t="str">
        <f>VLOOKUP(A1784,Lists!A:B,2,FALSE)</f>
        <v>MMR003</v>
      </c>
      <c r="C1784" s="159" t="str">
        <f>VLOOKUP(A1784,Lists!A:D,4,FALSE)</f>
        <v>MMR</v>
      </c>
      <c r="D1784" s="159" t="s">
        <v>644</v>
      </c>
      <c r="E1784" s="159">
        <v>3</v>
      </c>
      <c r="F1784" s="159" t="s">
        <v>941</v>
      </c>
      <c r="G1784" s="159"/>
      <c r="H1784" s="151" t="b">
        <f t="shared" si="59"/>
        <v>0</v>
      </c>
      <c r="I1784" s="162"/>
      <c r="J1784" s="159"/>
      <c r="K1784" s="151" t="str">
        <f t="shared" si="60"/>
        <v xml:space="preserve">MMR003Presence of mines and improvised explosive devices </v>
      </c>
      <c r="L1784" s="163">
        <v>43510</v>
      </c>
    </row>
    <row r="1785" spans="1:12" ht="15.6" thickTop="1" thickBot="1" x14ac:dyDescent="0.35">
      <c r="A1785" s="156" t="s">
        <v>794</v>
      </c>
      <c r="B1785" s="157" t="str">
        <f>VLOOKUP(A1785,Lists!A:B,2,FALSE)</f>
        <v>MMR003</v>
      </c>
      <c r="C1785" s="157" t="str">
        <f>VLOOKUP(A1785,Lists!A:D,4,FALSE)</f>
        <v>MMR</v>
      </c>
      <c r="D1785" s="157" t="s">
        <v>643</v>
      </c>
      <c r="E1785" s="157">
        <v>1</v>
      </c>
      <c r="F1785" s="157" t="s">
        <v>941</v>
      </c>
      <c r="G1785" s="157"/>
      <c r="H1785" s="151" t="b">
        <f t="shared" si="59"/>
        <v>0</v>
      </c>
      <c r="I1785" s="161"/>
      <c r="J1785" s="157"/>
      <c r="K1785" s="151" t="str">
        <f t="shared" si="60"/>
        <v>MMR003Ongoing insecurity/hostilities affecting humanitarian assistance</v>
      </c>
      <c r="L1785" s="165">
        <v>43510</v>
      </c>
    </row>
    <row r="1786" spans="1:12" ht="15.6" thickTop="1" thickBot="1" x14ac:dyDescent="0.35">
      <c r="A1786" s="158" t="s">
        <v>794</v>
      </c>
      <c r="B1786" s="159" t="str">
        <f>VLOOKUP(A1786,Lists!A:B,2,FALSE)</f>
        <v>MMR003</v>
      </c>
      <c r="C1786" s="159" t="str">
        <f>VLOOKUP(A1786,Lists!A:D,4,FALSE)</f>
        <v>MMR</v>
      </c>
      <c r="D1786" s="159" t="s">
        <v>642</v>
      </c>
      <c r="E1786" s="159">
        <v>1</v>
      </c>
      <c r="F1786" s="159" t="s">
        <v>941</v>
      </c>
      <c r="G1786" s="159"/>
      <c r="H1786" s="151" t="b">
        <f t="shared" si="59"/>
        <v>0</v>
      </c>
      <c r="I1786" s="162"/>
      <c r="J1786" s="159"/>
      <c r="K1786" s="151" t="str">
        <f t="shared" si="60"/>
        <v>MMR003Restriction and obstruction of access to services and assistance</v>
      </c>
      <c r="L1786" s="163">
        <v>43510</v>
      </c>
    </row>
    <row r="1787" spans="1:12" ht="15.6" thickTop="1" thickBot="1" x14ac:dyDescent="0.35">
      <c r="A1787" s="156" t="s">
        <v>127</v>
      </c>
      <c r="B1787" s="157" t="str">
        <f>VLOOKUP(A1787,Lists!A:B,2,FALSE)</f>
        <v>GTM001</v>
      </c>
      <c r="C1787" s="157" t="str">
        <f>VLOOKUP(A1787,Lists!A:D,4,FALSE)</f>
        <v>GTM</v>
      </c>
      <c r="D1787" s="157" t="s">
        <v>785</v>
      </c>
      <c r="E1787" s="157">
        <v>16910000</v>
      </c>
      <c r="F1787" s="157" t="s">
        <v>2046</v>
      </c>
      <c r="G1787" s="157" t="s">
        <v>734</v>
      </c>
      <c r="H1787" s="151">
        <f t="shared" si="59"/>
        <v>2</v>
      </c>
      <c r="I1787" s="161" t="s">
        <v>2044</v>
      </c>
      <c r="J1787" s="157" t="s">
        <v>2045</v>
      </c>
      <c r="K1787" s="151" t="str">
        <f t="shared" si="60"/>
        <v>GTM001Total population in country</v>
      </c>
      <c r="L1787" s="165">
        <v>43510</v>
      </c>
    </row>
    <row r="1788" spans="1:12" ht="15.6" thickTop="1" thickBot="1" x14ac:dyDescent="0.35">
      <c r="A1788" s="158" t="s">
        <v>127</v>
      </c>
      <c r="B1788" s="159" t="str">
        <f>VLOOKUP(A1788,Lists!A:B,2,FALSE)</f>
        <v>GTM001</v>
      </c>
      <c r="C1788" s="159" t="str">
        <f>VLOOKUP(A1788,Lists!A:D,4,FALSE)</f>
        <v>GTM</v>
      </c>
      <c r="D1788" s="159" t="s">
        <v>455</v>
      </c>
      <c r="E1788" s="159">
        <v>109000</v>
      </c>
      <c r="F1788" s="159" t="s">
        <v>2047</v>
      </c>
      <c r="G1788" s="159" t="s">
        <v>734</v>
      </c>
      <c r="H1788" s="151">
        <f t="shared" si="59"/>
        <v>2</v>
      </c>
      <c r="I1788" s="162" t="s">
        <v>2049</v>
      </c>
      <c r="J1788" s="159" t="s">
        <v>2045</v>
      </c>
      <c r="K1788" s="151" t="str">
        <f t="shared" si="60"/>
        <v>GTM001Landmass affected by disaster</v>
      </c>
      <c r="L1788" s="163">
        <v>43510</v>
      </c>
    </row>
    <row r="1789" spans="1:12" ht="15.6" thickTop="1" thickBot="1" x14ac:dyDescent="0.35">
      <c r="A1789" s="156" t="s">
        <v>127</v>
      </c>
      <c r="B1789" s="157" t="str">
        <f>VLOOKUP(A1789,Lists!A:B,2,FALSE)</f>
        <v>GTM001</v>
      </c>
      <c r="C1789" s="157" t="str">
        <f>VLOOKUP(A1789,Lists!A:D,4,FALSE)</f>
        <v>GTM</v>
      </c>
      <c r="D1789" s="157" t="s">
        <v>740</v>
      </c>
      <c r="E1789" s="157">
        <v>16910000</v>
      </c>
      <c r="F1789" s="157" t="s">
        <v>2048</v>
      </c>
      <c r="G1789" s="157" t="s">
        <v>734</v>
      </c>
      <c r="H1789" s="151">
        <f t="shared" si="59"/>
        <v>2</v>
      </c>
      <c r="I1789" s="161" t="s">
        <v>2049</v>
      </c>
      <c r="J1789" s="157" t="s">
        <v>2045</v>
      </c>
      <c r="K1789" s="151" t="str">
        <f t="shared" si="60"/>
        <v>GTM001People exposed</v>
      </c>
      <c r="L1789" s="165">
        <v>43510</v>
      </c>
    </row>
    <row r="1790" spans="1:12" ht="15.6" thickTop="1" thickBot="1" x14ac:dyDescent="0.35">
      <c r="A1790" s="158" t="s">
        <v>127</v>
      </c>
      <c r="B1790" s="159" t="str">
        <f>VLOOKUP(A1790,Lists!A:B,2,FALSE)</f>
        <v>GTM001</v>
      </c>
      <c r="C1790" s="159" t="str">
        <f>VLOOKUP(A1790,Lists!A:D,4,FALSE)</f>
        <v>GTM</v>
      </c>
      <c r="D1790" s="159" t="s">
        <v>742</v>
      </c>
      <c r="E1790" s="159">
        <v>13024000</v>
      </c>
      <c r="F1790" s="159" t="s">
        <v>2050</v>
      </c>
      <c r="G1790" s="159" t="s">
        <v>734</v>
      </c>
      <c r="H1790" s="151">
        <f t="shared" si="59"/>
        <v>2</v>
      </c>
      <c r="I1790" s="162" t="s">
        <v>2051</v>
      </c>
      <c r="J1790" s="159" t="s">
        <v>2052</v>
      </c>
      <c r="K1790" s="151" t="str">
        <f t="shared" si="60"/>
        <v>GTM001People affected by the crisis</v>
      </c>
      <c r="L1790" s="163">
        <v>43510</v>
      </c>
    </row>
    <row r="1791" spans="1:12" ht="15.6" thickTop="1" thickBot="1" x14ac:dyDescent="0.35">
      <c r="A1791" s="156" t="s">
        <v>127</v>
      </c>
      <c r="B1791" s="157" t="str">
        <f>VLOOKUP(A1791,Lists!A:B,2,FALSE)</f>
        <v>GTM001</v>
      </c>
      <c r="C1791" s="157" t="str">
        <f>VLOOKUP(A1791,Lists!A:D,4,FALSE)</f>
        <v>GTM</v>
      </c>
      <c r="D1791" s="157" t="s">
        <v>470</v>
      </c>
      <c r="E1791" s="157" t="s">
        <v>445</v>
      </c>
      <c r="F1791" s="157" t="s">
        <v>2053</v>
      </c>
      <c r="G1791" s="157" t="s">
        <v>734</v>
      </c>
      <c r="H1791" s="151">
        <f t="shared" si="59"/>
        <v>2</v>
      </c>
      <c r="I1791" s="161" t="s">
        <v>2054</v>
      </c>
      <c r="J1791" s="157" t="s">
        <v>2055</v>
      </c>
      <c r="K1791" s="151" t="str">
        <f t="shared" si="60"/>
        <v>GTM001Total # of crisis related displaced people</v>
      </c>
      <c r="L1791" s="165">
        <v>43510</v>
      </c>
    </row>
    <row r="1792" spans="1:12" ht="15.6" thickTop="1" thickBot="1" x14ac:dyDescent="0.35">
      <c r="A1792" s="158" t="s">
        <v>127</v>
      </c>
      <c r="B1792" s="159" t="str">
        <f>VLOOKUP(A1792,Lists!A:B,2,FALSE)</f>
        <v>GTM001</v>
      </c>
      <c r="C1792" s="159" t="str">
        <f>VLOOKUP(A1792,Lists!A:D,4,FALSE)</f>
        <v>GTM</v>
      </c>
      <c r="D1792" s="159" t="s">
        <v>743</v>
      </c>
      <c r="E1792" s="159" t="s">
        <v>445</v>
      </c>
      <c r="F1792" s="159"/>
      <c r="G1792" s="159"/>
      <c r="H1792" s="151" t="b">
        <f t="shared" si="59"/>
        <v>0</v>
      </c>
      <c r="I1792" s="162"/>
      <c r="J1792" s="159"/>
      <c r="K1792" s="151" t="str">
        <f t="shared" si="60"/>
        <v>GTM001Crisis related Injuries</v>
      </c>
      <c r="L1792" s="163">
        <v>43510</v>
      </c>
    </row>
    <row r="1793" spans="1:12" ht="15.6" thickTop="1" thickBot="1" x14ac:dyDescent="0.35">
      <c r="A1793" s="156" t="s">
        <v>127</v>
      </c>
      <c r="B1793" s="157" t="str">
        <f>VLOOKUP(A1793,Lists!A:B,2,FALSE)</f>
        <v>GTM001</v>
      </c>
      <c r="C1793" s="157" t="str">
        <f>VLOOKUP(A1793,Lists!A:D,4,FALSE)</f>
        <v>GTM</v>
      </c>
      <c r="D1793" s="157" t="s">
        <v>661</v>
      </c>
      <c r="E1793" s="157" t="s">
        <v>445</v>
      </c>
      <c r="F1793" s="157"/>
      <c r="G1793" s="157"/>
      <c r="H1793" s="151" t="b">
        <f t="shared" si="59"/>
        <v>0</v>
      </c>
      <c r="I1793" s="161"/>
      <c r="J1793" s="157"/>
      <c r="K1793" s="151" t="str">
        <f t="shared" si="60"/>
        <v>GTM001Total # of illness cases reported</v>
      </c>
      <c r="L1793" s="165">
        <v>43510</v>
      </c>
    </row>
    <row r="1794" spans="1:12" ht="15.6" thickTop="1" thickBot="1" x14ac:dyDescent="0.35">
      <c r="A1794" s="158" t="s">
        <v>127</v>
      </c>
      <c r="B1794" s="159" t="str">
        <f>VLOOKUP(A1794,Lists!A:B,2,FALSE)</f>
        <v>GTM001</v>
      </c>
      <c r="C1794" s="159" t="str">
        <f>VLOOKUP(A1794,Lists!A:D,4,FALSE)</f>
        <v>GTM</v>
      </c>
      <c r="D1794" s="159" t="s">
        <v>663</v>
      </c>
      <c r="E1794" s="159">
        <v>1940</v>
      </c>
      <c r="F1794" s="159" t="s">
        <v>2057</v>
      </c>
      <c r="G1794" s="159" t="s">
        <v>734</v>
      </c>
      <c r="H1794" s="151">
        <f t="shared" si="59"/>
        <v>2</v>
      </c>
      <c r="I1794" s="162" t="s">
        <v>2056</v>
      </c>
      <c r="J1794" s="159" t="s">
        <v>2058</v>
      </c>
      <c r="K1794" s="151" t="str">
        <f t="shared" si="60"/>
        <v>GTM001Crisis related fatalities</v>
      </c>
      <c r="L1794" s="163">
        <v>43510</v>
      </c>
    </row>
    <row r="1795" spans="1:12" ht="15.6" thickTop="1" thickBot="1" x14ac:dyDescent="0.35">
      <c r="A1795" s="156" t="s">
        <v>127</v>
      </c>
      <c r="B1795" s="157" t="str">
        <f>VLOOKUP(A1795,Lists!A:B,2,FALSE)</f>
        <v>GTM001</v>
      </c>
      <c r="C1795" s="157" t="str">
        <f>VLOOKUP(A1795,Lists!A:D,4,FALSE)</f>
        <v>GTM</v>
      </c>
      <c r="D1795" s="157" t="s">
        <v>459</v>
      </c>
      <c r="E1795" s="157">
        <v>0</v>
      </c>
      <c r="F1795" s="157"/>
      <c r="G1795" s="157"/>
      <c r="H1795" s="151" t="b">
        <f t="shared" si="59"/>
        <v>0</v>
      </c>
      <c r="I1795" s="161"/>
      <c r="J1795" s="157"/>
      <c r="K1795" s="151" t="str">
        <f t="shared" si="60"/>
        <v>GTM001Building partially damaged</v>
      </c>
      <c r="L1795" s="165">
        <v>43510</v>
      </c>
    </row>
    <row r="1796" spans="1:12" ht="15.6" thickTop="1" thickBot="1" x14ac:dyDescent="0.35">
      <c r="A1796" s="158" t="s">
        <v>127</v>
      </c>
      <c r="B1796" s="159" t="str">
        <f>VLOOKUP(A1796,Lists!A:B,2,FALSE)</f>
        <v>GTM001</v>
      </c>
      <c r="C1796" s="159" t="str">
        <f>VLOOKUP(A1796,Lists!A:D,4,FALSE)</f>
        <v>GTM</v>
      </c>
      <c r="D1796" s="159" t="s">
        <v>460</v>
      </c>
      <c r="E1796" s="159">
        <v>0</v>
      </c>
      <c r="F1796" s="159"/>
      <c r="G1796" s="159"/>
      <c r="H1796" s="151" t="b">
        <f t="shared" si="59"/>
        <v>0</v>
      </c>
      <c r="I1796" s="162"/>
      <c r="J1796" s="159"/>
      <c r="K1796" s="151" t="str">
        <f t="shared" si="60"/>
        <v>GTM001Building totally damaged</v>
      </c>
      <c r="L1796" s="163">
        <v>43510</v>
      </c>
    </row>
    <row r="1797" spans="1:12" ht="15.6" thickTop="1" thickBot="1" x14ac:dyDescent="0.35">
      <c r="A1797" s="156" t="s">
        <v>127</v>
      </c>
      <c r="B1797" s="157" t="str">
        <f>VLOOKUP(A1797,Lists!A:B,2,FALSE)</f>
        <v>GTM001</v>
      </c>
      <c r="C1797" s="157" t="str">
        <f>VLOOKUP(A1797,Lists!A:D,4,FALSE)</f>
        <v>GTM</v>
      </c>
      <c r="D1797" s="157" t="s">
        <v>745</v>
      </c>
      <c r="E1797" s="157" t="s">
        <v>445</v>
      </c>
      <c r="F1797" s="157"/>
      <c r="G1797" s="157"/>
      <c r="H1797" s="151" t="b">
        <f t="shared" si="59"/>
        <v>0</v>
      </c>
      <c r="I1797" s="161"/>
      <c r="J1797" s="157"/>
      <c r="K1797" s="151" t="str">
        <f t="shared" si="60"/>
        <v>GTM001Economic Losses</v>
      </c>
      <c r="L1797" s="165">
        <v>43510</v>
      </c>
    </row>
    <row r="1798" spans="1:12" ht="15.6" thickTop="1" thickBot="1" x14ac:dyDescent="0.35">
      <c r="A1798" s="158" t="s">
        <v>127</v>
      </c>
      <c r="B1798" s="159" t="str">
        <f>VLOOKUP(A1798,Lists!A:B,2,FALSE)</f>
        <v>GTM001</v>
      </c>
      <c r="C1798" s="159" t="str">
        <f>VLOOKUP(A1798,Lists!A:D,4,FALSE)</f>
        <v>GTM</v>
      </c>
      <c r="D1798" s="159" t="s">
        <v>755</v>
      </c>
      <c r="E1798" s="159">
        <v>13024000</v>
      </c>
      <c r="F1798" s="159" t="s">
        <v>2050</v>
      </c>
      <c r="G1798" s="159" t="s">
        <v>734</v>
      </c>
      <c r="H1798" s="151">
        <f t="shared" si="59"/>
        <v>2</v>
      </c>
      <c r="I1798" s="162" t="s">
        <v>2051</v>
      </c>
      <c r="J1798" s="159" t="s">
        <v>2052</v>
      </c>
      <c r="K1798" s="151" t="str">
        <f t="shared" si="60"/>
        <v>GTM001People in Need</v>
      </c>
      <c r="L1798" s="163">
        <v>43510</v>
      </c>
    </row>
    <row r="1799" spans="1:12" ht="15.6" thickTop="1" thickBot="1" x14ac:dyDescent="0.35">
      <c r="A1799" s="156" t="s">
        <v>127</v>
      </c>
      <c r="B1799" s="157" t="str">
        <f>VLOOKUP(A1799,Lists!A:B,2,FALSE)</f>
        <v>GTM001</v>
      </c>
      <c r="C1799" s="157" t="str">
        <f>VLOOKUP(A1799,Lists!A:D,4,FALSE)</f>
        <v>GTM</v>
      </c>
      <c r="D1799" s="157" t="s">
        <v>761</v>
      </c>
      <c r="E1799" s="157">
        <v>6561549</v>
      </c>
      <c r="F1799" s="157"/>
      <c r="G1799" s="157"/>
      <c r="H1799" s="151" t="b">
        <f t="shared" si="59"/>
        <v>0</v>
      </c>
      <c r="I1799" s="161"/>
      <c r="J1799" s="157" t="s">
        <v>2059</v>
      </c>
      <c r="K1799" s="151" t="str">
        <f t="shared" si="60"/>
        <v>GTM001People facing minimal humanitarian needs (level 1)</v>
      </c>
      <c r="L1799" s="165">
        <v>43510</v>
      </c>
    </row>
    <row r="1800" spans="1:12" ht="15.6" thickTop="1" thickBot="1" x14ac:dyDescent="0.35">
      <c r="A1800" s="158" t="s">
        <v>127</v>
      </c>
      <c r="B1800" s="159" t="str">
        <f>VLOOKUP(A1800,Lists!A:B,2,FALSE)</f>
        <v>GTM001</v>
      </c>
      <c r="C1800" s="159" t="str">
        <f>VLOOKUP(A1800,Lists!A:D,4,FALSE)</f>
        <v>GTM</v>
      </c>
      <c r="D1800" s="159" t="s">
        <v>760</v>
      </c>
      <c r="E1800" s="159">
        <v>3773287</v>
      </c>
      <c r="F1800" s="159"/>
      <c r="G1800" s="159"/>
      <c r="H1800" s="151" t="b">
        <f t="shared" si="59"/>
        <v>0</v>
      </c>
      <c r="I1800" s="162"/>
      <c r="J1800" s="159" t="s">
        <v>2060</v>
      </c>
      <c r="K1800" s="151" t="str">
        <f t="shared" si="60"/>
        <v>GTM001People facing stressed humanitarian needs (level 2)</v>
      </c>
      <c r="L1800" s="163">
        <v>43510</v>
      </c>
    </row>
    <row r="1801" spans="1:12" ht="15.6" thickTop="1" thickBot="1" x14ac:dyDescent="0.35">
      <c r="A1801" s="156" t="s">
        <v>127</v>
      </c>
      <c r="B1801" s="157" t="str">
        <f>VLOOKUP(A1801,Lists!A:B,2,FALSE)</f>
        <v>GTM001</v>
      </c>
      <c r="C1801" s="157" t="str">
        <f>VLOOKUP(A1801,Lists!A:D,4,FALSE)</f>
        <v>GTM</v>
      </c>
      <c r="D1801" s="157" t="s">
        <v>763</v>
      </c>
      <c r="E1801" s="157">
        <v>2688850</v>
      </c>
      <c r="F1801" s="157"/>
      <c r="G1801" s="157"/>
      <c r="H1801" s="151" t="b">
        <f t="shared" si="59"/>
        <v>0</v>
      </c>
      <c r="I1801" s="161"/>
      <c r="J1801" s="157" t="s">
        <v>2061</v>
      </c>
      <c r="K1801" s="151" t="str">
        <f t="shared" si="60"/>
        <v>GTM001People  facing moderate humanitarian needs (level 3)</v>
      </c>
      <c r="L1801" s="165">
        <v>43510</v>
      </c>
    </row>
    <row r="1802" spans="1:12" ht="15.6" thickTop="1" thickBot="1" x14ac:dyDescent="0.35">
      <c r="A1802" s="158" t="s">
        <v>127</v>
      </c>
      <c r="B1802" s="159" t="str">
        <f>VLOOKUP(A1802,Lists!A:B,2,FALSE)</f>
        <v>GTM001</v>
      </c>
      <c r="C1802" s="159" t="str">
        <f>VLOOKUP(A1802,Lists!A:D,4,FALSE)</f>
        <v>GTM</v>
      </c>
      <c r="D1802" s="159" t="s">
        <v>765</v>
      </c>
      <c r="E1802" s="159">
        <v>0</v>
      </c>
      <c r="F1802" s="159"/>
      <c r="G1802" s="159"/>
      <c r="H1802" s="151" t="b">
        <f t="shared" si="59"/>
        <v>0</v>
      </c>
      <c r="I1802" s="162"/>
      <c r="J1802" s="159" t="s">
        <v>2062</v>
      </c>
      <c r="K1802" s="151" t="str">
        <f t="shared" si="60"/>
        <v>GTM001People facing severe humanitarian needs (level 4)</v>
      </c>
      <c r="L1802" s="163">
        <v>43510</v>
      </c>
    </row>
    <row r="1803" spans="1:12" ht="15.6" thickTop="1" thickBot="1" x14ac:dyDescent="0.35">
      <c r="A1803" s="156" t="s">
        <v>127</v>
      </c>
      <c r="B1803" s="157" t="str">
        <f>VLOOKUP(A1803,Lists!A:B,2,FALSE)</f>
        <v>GTM001</v>
      </c>
      <c r="C1803" s="157" t="str">
        <f>VLOOKUP(A1803,Lists!A:D,4,FALSE)</f>
        <v>GTM</v>
      </c>
      <c r="D1803" s="157" t="s">
        <v>766</v>
      </c>
      <c r="E1803" s="157">
        <v>0</v>
      </c>
      <c r="F1803" s="157"/>
      <c r="G1803" s="157"/>
      <c r="H1803" s="151" t="b">
        <f t="shared" si="59"/>
        <v>0</v>
      </c>
      <c r="I1803" s="161"/>
      <c r="J1803" s="157" t="s">
        <v>2063</v>
      </c>
      <c r="K1803" s="151" t="str">
        <f t="shared" si="60"/>
        <v>GTM001People facing extreme humanitarian needs (level 5)</v>
      </c>
      <c r="L1803" s="165">
        <v>43510</v>
      </c>
    </row>
    <row r="1804" spans="1:12" ht="15.6" thickTop="1" thickBot="1" x14ac:dyDescent="0.35">
      <c r="A1804" s="158" t="s">
        <v>127</v>
      </c>
      <c r="B1804" s="159" t="str">
        <f>VLOOKUP(A1804,Lists!A:B,2,FALSE)</f>
        <v>GTM001</v>
      </c>
      <c r="C1804" s="159" t="str">
        <f>VLOOKUP(A1804,Lists!A:D,4,FALSE)</f>
        <v>GTM</v>
      </c>
      <c r="D1804" s="159" t="s">
        <v>768</v>
      </c>
      <c r="E1804" s="159">
        <v>1940</v>
      </c>
      <c r="F1804" s="159" t="s">
        <v>2057</v>
      </c>
      <c r="G1804" s="159" t="s">
        <v>734</v>
      </c>
      <c r="H1804" s="151">
        <f t="shared" si="59"/>
        <v>2</v>
      </c>
      <c r="I1804" s="162" t="s">
        <v>2056</v>
      </c>
      <c r="J1804" s="159" t="s">
        <v>2058</v>
      </c>
      <c r="K1804" s="151" t="str">
        <f t="shared" si="60"/>
        <v>GTM001People killed in all crises</v>
      </c>
      <c r="L1804" s="163">
        <v>43510</v>
      </c>
    </row>
    <row r="1805" spans="1:12" ht="15.6" thickTop="1" thickBot="1" x14ac:dyDescent="0.35">
      <c r="A1805" s="156" t="s">
        <v>127</v>
      </c>
      <c r="B1805" s="157" t="str">
        <f>VLOOKUP(A1805,Lists!A:B,2,FALSE)</f>
        <v>GTM001</v>
      </c>
      <c r="C1805" s="157" t="str">
        <f>VLOOKUP(A1805,Lists!A:D,4,FALSE)</f>
        <v>GTM</v>
      </c>
      <c r="D1805" s="157" t="s">
        <v>680</v>
      </c>
      <c r="E1805" s="157" t="s">
        <v>445</v>
      </c>
      <c r="F1805" s="157"/>
      <c r="G1805" s="157"/>
      <c r="H1805" s="151" t="b">
        <f t="shared" si="59"/>
        <v>0</v>
      </c>
      <c r="I1805" s="161"/>
      <c r="J1805" s="157" t="s">
        <v>2064</v>
      </c>
      <c r="K1805" s="151" t="str">
        <f t="shared" si="60"/>
        <v>GTM001Crisis affected groups</v>
      </c>
      <c r="L1805" s="165">
        <v>43510</v>
      </c>
    </row>
    <row r="1806" spans="1:12" ht="15.6" thickTop="1" thickBot="1" x14ac:dyDescent="0.35">
      <c r="A1806" s="158" t="s">
        <v>127</v>
      </c>
      <c r="B1806" s="159" t="str">
        <f>VLOOKUP(A1806,Lists!A:B,2,FALSE)</f>
        <v>GTM001</v>
      </c>
      <c r="C1806" s="159" t="str">
        <f>VLOOKUP(A1806,Lists!A:D,4,FALSE)</f>
        <v>GTM</v>
      </c>
      <c r="D1806" s="159" t="s">
        <v>683</v>
      </c>
      <c r="E1806" s="159" t="s">
        <v>445</v>
      </c>
      <c r="F1806" s="159"/>
      <c r="G1806" s="159"/>
      <c r="H1806" s="151" t="b">
        <f t="shared" si="59"/>
        <v>0</v>
      </c>
      <c r="I1806" s="162"/>
      <c r="J1806" s="159"/>
      <c r="K1806" s="151" t="str">
        <f t="shared" si="60"/>
        <v>GTM001People facing limited access constraints</v>
      </c>
      <c r="L1806" s="163">
        <v>43510</v>
      </c>
    </row>
    <row r="1807" spans="1:12" ht="15.6" thickTop="1" thickBot="1" x14ac:dyDescent="0.35">
      <c r="A1807" s="156" t="s">
        <v>127</v>
      </c>
      <c r="B1807" s="157" t="str">
        <f>VLOOKUP(A1807,Lists!A:B,2,FALSE)</f>
        <v>GTM001</v>
      </c>
      <c r="C1807" s="157" t="str">
        <f>VLOOKUP(A1807,Lists!A:D,4,FALSE)</f>
        <v>GTM</v>
      </c>
      <c r="D1807" s="157" t="s">
        <v>684</v>
      </c>
      <c r="E1807" s="157" t="s">
        <v>445</v>
      </c>
      <c r="F1807" s="157"/>
      <c r="G1807" s="157"/>
      <c r="H1807" s="151" t="b">
        <f t="shared" si="59"/>
        <v>0</v>
      </c>
      <c r="I1807" s="161"/>
      <c r="J1807" s="157"/>
      <c r="K1807" s="151" t="str">
        <f t="shared" si="60"/>
        <v>GTM001People facing restricted access constraints</v>
      </c>
      <c r="L1807" s="165">
        <v>43510</v>
      </c>
    </row>
    <row r="1808" spans="1:12" ht="15.6" thickTop="1" thickBot="1" x14ac:dyDescent="0.35">
      <c r="A1808" s="158" t="s">
        <v>127</v>
      </c>
      <c r="B1808" s="159" t="str">
        <f>VLOOKUP(A1808,Lists!A:B,2,FALSE)</f>
        <v>GTM001</v>
      </c>
      <c r="C1808" s="159" t="str">
        <f>VLOOKUP(A1808,Lists!A:D,4,FALSE)</f>
        <v>GTM</v>
      </c>
      <c r="D1808" s="159" t="s">
        <v>637</v>
      </c>
      <c r="E1808" s="159">
        <v>0</v>
      </c>
      <c r="F1808" s="159" t="s">
        <v>941</v>
      </c>
      <c r="G1808" s="159" t="s">
        <v>734</v>
      </c>
      <c r="H1808" s="151">
        <f t="shared" si="59"/>
        <v>2</v>
      </c>
      <c r="I1808" s="162"/>
      <c r="J1808" s="159"/>
      <c r="K1808" s="151" t="str">
        <f t="shared" si="60"/>
        <v>GTM001Impediments to entry into country (bureaucratic and administrative)</v>
      </c>
      <c r="L1808" s="163">
        <v>43510</v>
      </c>
    </row>
    <row r="1809" spans="1:12" ht="15.6" thickTop="1" thickBot="1" x14ac:dyDescent="0.35">
      <c r="A1809" s="156" t="s">
        <v>127</v>
      </c>
      <c r="B1809" s="157" t="str">
        <f>VLOOKUP(A1809,Lists!A:B,2,FALSE)</f>
        <v>GTM001</v>
      </c>
      <c r="C1809" s="157" t="str">
        <f>VLOOKUP(A1809,Lists!A:D,4,FALSE)</f>
        <v>GTM</v>
      </c>
      <c r="D1809" s="157" t="s">
        <v>638</v>
      </c>
      <c r="E1809" s="157">
        <v>0</v>
      </c>
      <c r="F1809" s="157" t="s">
        <v>941</v>
      </c>
      <c r="G1809" s="157" t="s">
        <v>734</v>
      </c>
      <c r="H1809" s="151">
        <f t="shared" si="59"/>
        <v>2</v>
      </c>
      <c r="I1809" s="161"/>
      <c r="J1809" s="157"/>
      <c r="K1809" s="151" t="str">
        <f t="shared" si="60"/>
        <v>GTM001Restriction of movement (impediments to freedom of movement and/or administrative restrictions)</v>
      </c>
      <c r="L1809" s="165">
        <v>43510</v>
      </c>
    </row>
    <row r="1810" spans="1:12" ht="15.6" thickTop="1" thickBot="1" x14ac:dyDescent="0.35">
      <c r="A1810" s="158" t="s">
        <v>127</v>
      </c>
      <c r="B1810" s="159" t="str">
        <f>VLOOKUP(A1810,Lists!A:B,2,FALSE)</f>
        <v>GTM001</v>
      </c>
      <c r="C1810" s="159" t="str">
        <f>VLOOKUP(A1810,Lists!A:D,4,FALSE)</f>
        <v>GTM</v>
      </c>
      <c r="D1810" s="159" t="s">
        <v>639</v>
      </c>
      <c r="E1810" s="159">
        <v>0</v>
      </c>
      <c r="F1810" s="159" t="s">
        <v>941</v>
      </c>
      <c r="G1810" s="159" t="s">
        <v>734</v>
      </c>
      <c r="H1810" s="151">
        <f t="shared" si="59"/>
        <v>2</v>
      </c>
      <c r="I1810" s="162"/>
      <c r="J1810" s="159"/>
      <c r="K1810" s="151" t="str">
        <f t="shared" si="60"/>
        <v>GTM001Interference into implementation of humanitarian activities</v>
      </c>
      <c r="L1810" s="163">
        <v>43510</v>
      </c>
    </row>
    <row r="1811" spans="1:12" ht="15.6" thickTop="1" thickBot="1" x14ac:dyDescent="0.35">
      <c r="A1811" s="156" t="s">
        <v>127</v>
      </c>
      <c r="B1811" s="157" t="str">
        <f>VLOOKUP(A1811,Lists!A:B,2,FALSE)</f>
        <v>GTM001</v>
      </c>
      <c r="C1811" s="157" t="str">
        <f>VLOOKUP(A1811,Lists!A:D,4,FALSE)</f>
        <v>GTM</v>
      </c>
      <c r="D1811" s="157" t="s">
        <v>640</v>
      </c>
      <c r="E1811" s="157">
        <v>0</v>
      </c>
      <c r="F1811" s="157" t="s">
        <v>941</v>
      </c>
      <c r="G1811" s="157" t="s">
        <v>734</v>
      </c>
      <c r="H1811" s="151">
        <f t="shared" si="59"/>
        <v>2</v>
      </c>
      <c r="I1811" s="161"/>
      <c r="J1811" s="157"/>
      <c r="K1811" s="151" t="str">
        <f t="shared" si="60"/>
        <v>GTM001Violence against personnel, facilities and assets</v>
      </c>
      <c r="L1811" s="165">
        <v>43510</v>
      </c>
    </row>
    <row r="1812" spans="1:12" ht="15.6" thickTop="1" thickBot="1" x14ac:dyDescent="0.35">
      <c r="A1812" s="158" t="s">
        <v>127</v>
      </c>
      <c r="B1812" s="159" t="str">
        <f>VLOOKUP(A1812,Lists!A:B,2,FALSE)</f>
        <v>GTM001</v>
      </c>
      <c r="C1812" s="159" t="str">
        <f>VLOOKUP(A1812,Lists!A:D,4,FALSE)</f>
        <v>GTM</v>
      </c>
      <c r="D1812" s="159" t="s">
        <v>641</v>
      </c>
      <c r="E1812" s="159">
        <v>0</v>
      </c>
      <c r="F1812" s="159" t="s">
        <v>941</v>
      </c>
      <c r="G1812" s="159" t="s">
        <v>734</v>
      </c>
      <c r="H1812" s="151">
        <f t="shared" si="59"/>
        <v>2</v>
      </c>
      <c r="I1812" s="162"/>
      <c r="J1812" s="159"/>
      <c r="K1812" s="151" t="str">
        <f t="shared" si="60"/>
        <v>GTM001Denial of existence of humanitarian needs or entitlements to assistance</v>
      </c>
      <c r="L1812" s="163">
        <v>43510</v>
      </c>
    </row>
    <row r="1813" spans="1:12" ht="15.6" thickTop="1" thickBot="1" x14ac:dyDescent="0.35">
      <c r="A1813" s="156" t="s">
        <v>127</v>
      </c>
      <c r="B1813" s="157" t="str">
        <f>VLOOKUP(A1813,Lists!A:B,2,FALSE)</f>
        <v>GTM001</v>
      </c>
      <c r="C1813" s="157" t="str">
        <f>VLOOKUP(A1813,Lists!A:D,4,FALSE)</f>
        <v>GTM</v>
      </c>
      <c r="D1813" s="157" t="s">
        <v>642</v>
      </c>
      <c r="E1813" s="157">
        <v>0</v>
      </c>
      <c r="F1813" s="157" t="s">
        <v>941</v>
      </c>
      <c r="G1813" s="157" t="s">
        <v>734</v>
      </c>
      <c r="H1813" s="151">
        <f t="shared" si="59"/>
        <v>2</v>
      </c>
      <c r="I1813" s="161"/>
      <c r="J1813" s="157"/>
      <c r="K1813" s="151" t="str">
        <f t="shared" si="60"/>
        <v>GTM001Restriction and obstruction of access to services and assistance</v>
      </c>
      <c r="L1813" s="165">
        <v>43510</v>
      </c>
    </row>
    <row r="1814" spans="1:12" ht="15.6" thickTop="1" thickBot="1" x14ac:dyDescent="0.35">
      <c r="A1814" s="158" t="s">
        <v>127</v>
      </c>
      <c r="B1814" s="159" t="str">
        <f>VLOOKUP(A1814,Lists!A:B,2,FALSE)</f>
        <v>GTM001</v>
      </c>
      <c r="C1814" s="159" t="str">
        <f>VLOOKUP(A1814,Lists!A:D,4,FALSE)</f>
        <v>GTM</v>
      </c>
      <c r="D1814" s="159" t="s">
        <v>643</v>
      </c>
      <c r="E1814" s="159">
        <v>1</v>
      </c>
      <c r="F1814" s="159" t="s">
        <v>941</v>
      </c>
      <c r="G1814" s="159" t="s">
        <v>734</v>
      </c>
      <c r="H1814" s="151">
        <f t="shared" si="59"/>
        <v>2</v>
      </c>
      <c r="I1814" s="162"/>
      <c r="J1814" s="159"/>
      <c r="K1814" s="151" t="str">
        <f t="shared" si="60"/>
        <v>GTM001Ongoing insecurity/hostilities affecting humanitarian assistance</v>
      </c>
      <c r="L1814" s="163">
        <v>43510</v>
      </c>
    </row>
    <row r="1815" spans="1:12" ht="15.6" thickTop="1" thickBot="1" x14ac:dyDescent="0.35">
      <c r="A1815" s="156" t="s">
        <v>127</v>
      </c>
      <c r="B1815" s="157" t="str">
        <f>VLOOKUP(A1815,Lists!A:B,2,FALSE)</f>
        <v>GTM001</v>
      </c>
      <c r="C1815" s="157" t="str">
        <f>VLOOKUP(A1815,Lists!A:D,4,FALSE)</f>
        <v>GTM</v>
      </c>
      <c r="D1815" s="157" t="s">
        <v>644</v>
      </c>
      <c r="E1815" s="157">
        <v>0</v>
      </c>
      <c r="F1815" s="157" t="s">
        <v>941</v>
      </c>
      <c r="G1815" s="157" t="s">
        <v>734</v>
      </c>
      <c r="H1815" s="151">
        <f t="shared" si="59"/>
        <v>2</v>
      </c>
      <c r="I1815" s="161"/>
      <c r="J1815" s="157"/>
      <c r="K1815" s="151" t="str">
        <f t="shared" si="60"/>
        <v xml:space="preserve">GTM001Presence of mines and improvised explosive devices </v>
      </c>
      <c r="L1815" s="165">
        <v>43510</v>
      </c>
    </row>
    <row r="1816" spans="1:12" ht="15.6" thickTop="1" thickBot="1" x14ac:dyDescent="0.35">
      <c r="A1816" s="158" t="s">
        <v>127</v>
      </c>
      <c r="B1816" s="159" t="str">
        <f>VLOOKUP(A1816,Lists!A:B,2,FALSE)</f>
        <v>GTM001</v>
      </c>
      <c r="C1816" s="159" t="str">
        <f>VLOOKUP(A1816,Lists!A:D,4,FALSE)</f>
        <v>GTM</v>
      </c>
      <c r="D1816" s="159" t="s">
        <v>645</v>
      </c>
      <c r="E1816" s="159">
        <v>1</v>
      </c>
      <c r="F1816" s="159" t="s">
        <v>941</v>
      </c>
      <c r="G1816" s="159" t="s">
        <v>734</v>
      </c>
      <c r="H1816" s="151">
        <f t="shared" ref="H1816:H1877" si="61">IF(G1816="Low",3,IF(G1816="Medium",2,IF(G1816="High",1,FALSE)))</f>
        <v>2</v>
      </c>
      <c r="I1816" s="162"/>
      <c r="J1816" s="159"/>
      <c r="K1816" s="151" t="str">
        <f t="shared" ref="K1816:K1877" si="62">B1816&amp;""&amp;D1816</f>
        <v>GTM001Physical constraints in the environment (obstacles related to terrain, climate, lack of infrastructure, etc.)</v>
      </c>
      <c r="L1816" s="163">
        <v>43510</v>
      </c>
    </row>
    <row r="1817" spans="1:12" ht="15.6" thickTop="1" thickBot="1" x14ac:dyDescent="0.35">
      <c r="A1817" s="156" t="s">
        <v>1313</v>
      </c>
      <c r="B1817" s="157" t="str">
        <f>VLOOKUP(A1817,Lists!A:B,2,FALSE)</f>
        <v>ESP002</v>
      </c>
      <c r="C1817" s="157" t="str">
        <f>VLOOKUP(A1817,Lists!A:D,4,FALSE)</f>
        <v>ESP</v>
      </c>
      <c r="D1817" s="157" t="s">
        <v>785</v>
      </c>
      <c r="E1817" s="157">
        <v>46575000</v>
      </c>
      <c r="F1817" s="157" t="s">
        <v>2067</v>
      </c>
      <c r="G1817" s="157" t="s">
        <v>734</v>
      </c>
      <c r="H1817" s="151">
        <f t="shared" si="61"/>
        <v>2</v>
      </c>
      <c r="I1817" s="161" t="s">
        <v>2066</v>
      </c>
      <c r="J1817" s="157" t="s">
        <v>2065</v>
      </c>
      <c r="K1817" s="151" t="str">
        <f t="shared" si="62"/>
        <v>ESP002Total population in country</v>
      </c>
      <c r="L1817" s="165">
        <v>43510</v>
      </c>
    </row>
    <row r="1818" spans="1:12" ht="15.6" thickTop="1" thickBot="1" x14ac:dyDescent="0.35">
      <c r="A1818" s="158" t="s">
        <v>1313</v>
      </c>
      <c r="B1818" s="159" t="str">
        <f>VLOOKUP(A1818,Lists!A:B,2,FALSE)</f>
        <v>ESP002</v>
      </c>
      <c r="C1818" s="159" t="str">
        <f>VLOOKUP(A1818,Lists!A:D,4,FALSE)</f>
        <v>ESP</v>
      </c>
      <c r="D1818" s="159" t="s">
        <v>455</v>
      </c>
      <c r="E1818" s="159">
        <v>87268</v>
      </c>
      <c r="F1818" s="159" t="s">
        <v>2070</v>
      </c>
      <c r="G1818" s="159" t="s">
        <v>733</v>
      </c>
      <c r="H1818" s="151">
        <f t="shared" si="61"/>
        <v>3</v>
      </c>
      <c r="I1818" s="162" t="s">
        <v>2068</v>
      </c>
      <c r="J1818" s="159" t="s">
        <v>2069</v>
      </c>
      <c r="K1818" s="151" t="str">
        <f t="shared" si="62"/>
        <v>ESP002Landmass affected by disaster</v>
      </c>
      <c r="L1818" s="163">
        <v>43510</v>
      </c>
    </row>
    <row r="1819" spans="1:12" ht="15.6" thickTop="1" thickBot="1" x14ac:dyDescent="0.35">
      <c r="A1819" s="156" t="s">
        <v>1313</v>
      </c>
      <c r="B1819" s="157" t="str">
        <f>VLOOKUP(A1819,Lists!A:B,2,FALSE)</f>
        <v>ESP002</v>
      </c>
      <c r="C1819" s="157" t="str">
        <f>VLOOKUP(A1819,Lists!A:D,4,FALSE)</f>
        <v>ESP</v>
      </c>
      <c r="D1819" s="157" t="s">
        <v>740</v>
      </c>
      <c r="E1819" s="157">
        <v>8388107</v>
      </c>
      <c r="F1819" s="157" t="s">
        <v>2070</v>
      </c>
      <c r="G1819" s="157" t="s">
        <v>733</v>
      </c>
      <c r="H1819" s="151">
        <f t="shared" si="61"/>
        <v>3</v>
      </c>
      <c r="I1819" s="161" t="s">
        <v>2068</v>
      </c>
      <c r="J1819" s="157" t="s">
        <v>2069</v>
      </c>
      <c r="K1819" s="151" t="str">
        <f t="shared" si="62"/>
        <v>ESP002People exposed</v>
      </c>
      <c r="L1819" s="165">
        <v>43510</v>
      </c>
    </row>
    <row r="1820" spans="1:12" ht="15.6" thickTop="1" thickBot="1" x14ac:dyDescent="0.35">
      <c r="A1820" s="158" t="s">
        <v>1313</v>
      </c>
      <c r="B1820" s="159" t="str">
        <f>VLOOKUP(A1820,Lists!A:B,2,FALSE)</f>
        <v>ESP002</v>
      </c>
      <c r="C1820" s="159" t="str">
        <f>VLOOKUP(A1820,Lists!A:D,4,FALSE)</f>
        <v>ESP</v>
      </c>
      <c r="D1820" s="159" t="s">
        <v>742</v>
      </c>
      <c r="E1820" s="159">
        <v>64032</v>
      </c>
      <c r="F1820" s="159" t="s">
        <v>1160</v>
      </c>
      <c r="G1820" s="159" t="s">
        <v>734</v>
      </c>
      <c r="H1820" s="151">
        <f t="shared" si="61"/>
        <v>2</v>
      </c>
      <c r="I1820" s="162" t="s">
        <v>2071</v>
      </c>
      <c r="J1820" s="159" t="s">
        <v>2072</v>
      </c>
      <c r="K1820" s="151" t="str">
        <f t="shared" si="62"/>
        <v>ESP002People affected by the crisis</v>
      </c>
      <c r="L1820" s="163">
        <v>43510</v>
      </c>
    </row>
    <row r="1821" spans="1:12" ht="15.6" thickTop="1" thickBot="1" x14ac:dyDescent="0.35">
      <c r="A1821" s="156" t="s">
        <v>1313</v>
      </c>
      <c r="B1821" s="157" t="str">
        <f>VLOOKUP(A1821,Lists!A:B,2,FALSE)</f>
        <v>ESP002</v>
      </c>
      <c r="C1821" s="157" t="str">
        <f>VLOOKUP(A1821,Lists!A:D,4,FALSE)</f>
        <v>ESP</v>
      </c>
      <c r="D1821" s="157" t="s">
        <v>470</v>
      </c>
      <c r="E1821" s="157">
        <v>64032</v>
      </c>
      <c r="F1821" s="157" t="s">
        <v>1160</v>
      </c>
      <c r="G1821" s="157" t="s">
        <v>734</v>
      </c>
      <c r="H1821" s="151">
        <f t="shared" si="61"/>
        <v>2</v>
      </c>
      <c r="I1821" s="161" t="s">
        <v>2071</v>
      </c>
      <c r="J1821" s="157" t="s">
        <v>2072</v>
      </c>
      <c r="K1821" s="151" t="str">
        <f t="shared" si="62"/>
        <v>ESP002Total # of crisis related displaced people</v>
      </c>
      <c r="L1821" s="165">
        <v>43510</v>
      </c>
    </row>
    <row r="1822" spans="1:12" ht="15.6" thickTop="1" thickBot="1" x14ac:dyDescent="0.35">
      <c r="A1822" s="158" t="s">
        <v>1313</v>
      </c>
      <c r="B1822" s="159" t="str">
        <f>VLOOKUP(A1822,Lists!A:B,2,FALSE)</f>
        <v>ESP002</v>
      </c>
      <c r="C1822" s="159" t="str">
        <f>VLOOKUP(A1822,Lists!A:D,4,FALSE)</f>
        <v>ESP</v>
      </c>
      <c r="D1822" s="159" t="s">
        <v>743</v>
      </c>
      <c r="E1822" s="159" t="s">
        <v>445</v>
      </c>
      <c r="F1822" s="159"/>
      <c r="G1822" s="159" t="s">
        <v>733</v>
      </c>
      <c r="H1822" s="151">
        <f t="shared" si="61"/>
        <v>3</v>
      </c>
      <c r="I1822" s="162"/>
      <c r="J1822" s="159"/>
      <c r="K1822" s="151" t="str">
        <f t="shared" si="62"/>
        <v>ESP002Crisis related Injuries</v>
      </c>
      <c r="L1822" s="163">
        <v>43510</v>
      </c>
    </row>
    <row r="1823" spans="1:12" ht="15.6" thickTop="1" thickBot="1" x14ac:dyDescent="0.35">
      <c r="A1823" s="156" t="s">
        <v>1313</v>
      </c>
      <c r="B1823" s="157" t="str">
        <f>VLOOKUP(A1823,Lists!A:B,2,FALSE)</f>
        <v>ESP002</v>
      </c>
      <c r="C1823" s="157" t="str">
        <f>VLOOKUP(A1823,Lists!A:D,4,FALSE)</f>
        <v>ESP</v>
      </c>
      <c r="D1823" s="157" t="s">
        <v>661</v>
      </c>
      <c r="E1823" s="157" t="s">
        <v>445</v>
      </c>
      <c r="F1823" s="157"/>
      <c r="G1823" s="157" t="s">
        <v>733</v>
      </c>
      <c r="H1823" s="151">
        <f t="shared" si="61"/>
        <v>3</v>
      </c>
      <c r="I1823" s="161"/>
      <c r="J1823" s="157"/>
      <c r="K1823" s="151" t="str">
        <f t="shared" si="62"/>
        <v>ESP002Total # of illness cases reported</v>
      </c>
      <c r="L1823" s="165">
        <v>43510</v>
      </c>
    </row>
    <row r="1824" spans="1:12" ht="15.6" thickTop="1" thickBot="1" x14ac:dyDescent="0.35">
      <c r="A1824" s="158" t="s">
        <v>1313</v>
      </c>
      <c r="B1824" s="159" t="str">
        <f>VLOOKUP(A1824,Lists!A:B,2,FALSE)</f>
        <v>ESP002</v>
      </c>
      <c r="C1824" s="159" t="str">
        <f>VLOOKUP(A1824,Lists!A:D,4,FALSE)</f>
        <v>ESP</v>
      </c>
      <c r="D1824" s="159" t="s">
        <v>663</v>
      </c>
      <c r="E1824" s="159">
        <v>563</v>
      </c>
      <c r="F1824" s="159" t="s">
        <v>2073</v>
      </c>
      <c r="G1824" s="159" t="s">
        <v>734</v>
      </c>
      <c r="H1824" s="151">
        <f t="shared" si="61"/>
        <v>2</v>
      </c>
      <c r="I1824" s="162" t="s">
        <v>2074</v>
      </c>
      <c r="J1824" s="159" t="s">
        <v>2075</v>
      </c>
      <c r="K1824" s="151" t="str">
        <f t="shared" si="62"/>
        <v>ESP002Crisis related fatalities</v>
      </c>
      <c r="L1824" s="163">
        <v>43510</v>
      </c>
    </row>
    <row r="1825" spans="1:12" ht="15.6" thickTop="1" thickBot="1" x14ac:dyDescent="0.35">
      <c r="A1825" s="156" t="s">
        <v>1313</v>
      </c>
      <c r="B1825" s="157" t="str">
        <f>VLOOKUP(A1825,Lists!A:B,2,FALSE)</f>
        <v>ESP002</v>
      </c>
      <c r="C1825" s="157" t="str">
        <f>VLOOKUP(A1825,Lists!A:D,4,FALSE)</f>
        <v>ESP</v>
      </c>
      <c r="D1825" s="157" t="s">
        <v>459</v>
      </c>
      <c r="E1825" s="157" t="s">
        <v>933</v>
      </c>
      <c r="F1825" s="157"/>
      <c r="G1825" s="157" t="s">
        <v>733</v>
      </c>
      <c r="H1825" s="151">
        <f t="shared" si="61"/>
        <v>3</v>
      </c>
      <c r="I1825" s="161"/>
      <c r="J1825" s="157"/>
      <c r="K1825" s="151" t="str">
        <f t="shared" si="62"/>
        <v>ESP002Building partially damaged</v>
      </c>
      <c r="L1825" s="165">
        <v>43510</v>
      </c>
    </row>
    <row r="1826" spans="1:12" ht="15.6" thickTop="1" thickBot="1" x14ac:dyDescent="0.35">
      <c r="A1826" s="158" t="s">
        <v>1313</v>
      </c>
      <c r="B1826" s="159" t="str">
        <f>VLOOKUP(A1826,Lists!A:B,2,FALSE)</f>
        <v>ESP002</v>
      </c>
      <c r="C1826" s="159" t="str">
        <f>VLOOKUP(A1826,Lists!A:D,4,FALSE)</f>
        <v>ESP</v>
      </c>
      <c r="D1826" s="159" t="s">
        <v>460</v>
      </c>
      <c r="E1826" s="159" t="s">
        <v>445</v>
      </c>
      <c r="F1826" s="159"/>
      <c r="G1826" s="159" t="s">
        <v>733</v>
      </c>
      <c r="H1826" s="151">
        <f t="shared" si="61"/>
        <v>3</v>
      </c>
      <c r="I1826" s="162"/>
      <c r="J1826" s="159"/>
      <c r="K1826" s="151" t="str">
        <f t="shared" si="62"/>
        <v>ESP002Building totally damaged</v>
      </c>
      <c r="L1826" s="163">
        <v>43510</v>
      </c>
    </row>
    <row r="1827" spans="1:12" ht="15.6" thickTop="1" thickBot="1" x14ac:dyDescent="0.35">
      <c r="A1827" s="156" t="s">
        <v>1313</v>
      </c>
      <c r="B1827" s="157" t="str">
        <f>VLOOKUP(A1827,Lists!A:B,2,FALSE)</f>
        <v>ESP002</v>
      </c>
      <c r="C1827" s="157" t="str">
        <f>VLOOKUP(A1827,Lists!A:D,4,FALSE)</f>
        <v>ESP</v>
      </c>
      <c r="D1827" s="157" t="s">
        <v>745</v>
      </c>
      <c r="E1827" s="157" t="s">
        <v>445</v>
      </c>
      <c r="F1827" s="157"/>
      <c r="G1827" s="157" t="s">
        <v>733</v>
      </c>
      <c r="H1827" s="151">
        <f t="shared" si="61"/>
        <v>3</v>
      </c>
      <c r="I1827" s="161"/>
      <c r="J1827" s="157"/>
      <c r="K1827" s="151" t="str">
        <f t="shared" si="62"/>
        <v>ESP002Economic Losses</v>
      </c>
      <c r="L1827" s="165">
        <v>43510</v>
      </c>
    </row>
    <row r="1828" spans="1:12" ht="15.6" thickTop="1" thickBot="1" x14ac:dyDescent="0.35">
      <c r="A1828" s="158" t="s">
        <v>1313</v>
      </c>
      <c r="B1828" s="159" t="str">
        <f>VLOOKUP(A1828,Lists!A:B,2,FALSE)</f>
        <v>ESP002</v>
      </c>
      <c r="C1828" s="159" t="str">
        <f>VLOOKUP(A1828,Lists!A:D,4,FALSE)</f>
        <v>ESP</v>
      </c>
      <c r="D1828" s="159" t="s">
        <v>755</v>
      </c>
      <c r="E1828" s="159">
        <v>64032</v>
      </c>
      <c r="F1828" s="159"/>
      <c r="G1828" s="159" t="s">
        <v>734</v>
      </c>
      <c r="H1828" s="151">
        <f t="shared" si="61"/>
        <v>2</v>
      </c>
      <c r="I1828" s="162" t="s">
        <v>2074</v>
      </c>
      <c r="J1828" s="159" t="s">
        <v>2076</v>
      </c>
      <c r="K1828" s="151" t="str">
        <f t="shared" si="62"/>
        <v>ESP002People in Need</v>
      </c>
      <c r="L1828" s="163">
        <v>43510</v>
      </c>
    </row>
    <row r="1829" spans="1:12" ht="15.6" thickTop="1" thickBot="1" x14ac:dyDescent="0.35">
      <c r="A1829" s="156" t="s">
        <v>1313</v>
      </c>
      <c r="B1829" s="157" t="str">
        <f>VLOOKUP(A1829,Lists!A:B,2,FALSE)</f>
        <v>ESP002</v>
      </c>
      <c r="C1829" s="157" t="str">
        <f>VLOOKUP(A1829,Lists!A:D,4,FALSE)</f>
        <v>ESP</v>
      </c>
      <c r="D1829" s="157" t="s">
        <v>761</v>
      </c>
      <c r="E1829" s="157">
        <v>64032</v>
      </c>
      <c r="F1829" s="157"/>
      <c r="G1829" s="157" t="s">
        <v>734</v>
      </c>
      <c r="H1829" s="151">
        <f t="shared" si="61"/>
        <v>2</v>
      </c>
      <c r="I1829" s="161" t="s">
        <v>2074</v>
      </c>
      <c r="J1829" s="157" t="s">
        <v>2076</v>
      </c>
      <c r="K1829" s="151" t="str">
        <f t="shared" si="62"/>
        <v>ESP002People facing minimal humanitarian needs (level 1)</v>
      </c>
      <c r="L1829" s="165">
        <v>43510</v>
      </c>
    </row>
    <row r="1830" spans="1:12" ht="15.6" thickTop="1" thickBot="1" x14ac:dyDescent="0.35">
      <c r="A1830" s="158" t="s">
        <v>1313</v>
      </c>
      <c r="B1830" s="159" t="str">
        <f>VLOOKUP(A1830,Lists!A:B,2,FALSE)</f>
        <v>ESP002</v>
      </c>
      <c r="C1830" s="159" t="str">
        <f>VLOOKUP(A1830,Lists!A:D,4,FALSE)</f>
        <v>ESP</v>
      </c>
      <c r="D1830" s="159" t="s">
        <v>760</v>
      </c>
      <c r="E1830" s="159">
        <v>0</v>
      </c>
      <c r="F1830" s="159"/>
      <c r="G1830" s="159" t="s">
        <v>733</v>
      </c>
      <c r="H1830" s="151">
        <f t="shared" si="61"/>
        <v>3</v>
      </c>
      <c r="I1830" s="162"/>
      <c r="J1830" s="159" t="s">
        <v>2076</v>
      </c>
      <c r="K1830" s="151" t="str">
        <f t="shared" si="62"/>
        <v>ESP002People facing stressed humanitarian needs (level 2)</v>
      </c>
      <c r="L1830" s="163">
        <v>43510</v>
      </c>
    </row>
    <row r="1831" spans="1:12" ht="15.6" thickTop="1" thickBot="1" x14ac:dyDescent="0.35">
      <c r="A1831" s="156" t="s">
        <v>1313</v>
      </c>
      <c r="B1831" s="157" t="str">
        <f>VLOOKUP(A1831,Lists!A:B,2,FALSE)</f>
        <v>ESP002</v>
      </c>
      <c r="C1831" s="157" t="str">
        <f>VLOOKUP(A1831,Lists!A:D,4,FALSE)</f>
        <v>ESP</v>
      </c>
      <c r="D1831" s="157" t="s">
        <v>763</v>
      </c>
      <c r="E1831" s="157">
        <v>0</v>
      </c>
      <c r="F1831" s="157"/>
      <c r="G1831" s="157" t="s">
        <v>733</v>
      </c>
      <c r="H1831" s="151">
        <f t="shared" si="61"/>
        <v>3</v>
      </c>
      <c r="I1831" s="161"/>
      <c r="J1831" s="157" t="s">
        <v>2076</v>
      </c>
      <c r="K1831" s="151" t="str">
        <f t="shared" si="62"/>
        <v>ESP002People  facing moderate humanitarian needs (level 3)</v>
      </c>
      <c r="L1831" s="165">
        <v>43510</v>
      </c>
    </row>
    <row r="1832" spans="1:12" ht="15.6" thickTop="1" thickBot="1" x14ac:dyDescent="0.35">
      <c r="A1832" s="158" t="s">
        <v>1313</v>
      </c>
      <c r="B1832" s="159" t="str">
        <f>VLOOKUP(A1832,Lists!A:B,2,FALSE)</f>
        <v>ESP002</v>
      </c>
      <c r="C1832" s="159" t="str">
        <f>VLOOKUP(A1832,Lists!A:D,4,FALSE)</f>
        <v>ESP</v>
      </c>
      <c r="D1832" s="159" t="s">
        <v>765</v>
      </c>
      <c r="E1832" s="159">
        <v>0</v>
      </c>
      <c r="F1832" s="159"/>
      <c r="G1832" s="159" t="s">
        <v>733</v>
      </c>
      <c r="H1832" s="151">
        <f t="shared" si="61"/>
        <v>3</v>
      </c>
      <c r="I1832" s="162"/>
      <c r="J1832" s="159" t="s">
        <v>2076</v>
      </c>
      <c r="K1832" s="151" t="str">
        <f t="shared" si="62"/>
        <v>ESP002People facing severe humanitarian needs (level 4)</v>
      </c>
      <c r="L1832" s="163">
        <v>43510</v>
      </c>
    </row>
    <row r="1833" spans="1:12" ht="15.6" thickTop="1" thickBot="1" x14ac:dyDescent="0.35">
      <c r="A1833" s="156" t="s">
        <v>1313</v>
      </c>
      <c r="B1833" s="157" t="str">
        <f>VLOOKUP(A1833,Lists!A:B,2,FALSE)</f>
        <v>ESP002</v>
      </c>
      <c r="C1833" s="157" t="str">
        <f>VLOOKUP(A1833,Lists!A:D,4,FALSE)</f>
        <v>ESP</v>
      </c>
      <c r="D1833" s="157" t="s">
        <v>766</v>
      </c>
      <c r="E1833" s="157">
        <v>0</v>
      </c>
      <c r="F1833" s="157"/>
      <c r="G1833" s="157" t="s">
        <v>733</v>
      </c>
      <c r="H1833" s="151">
        <f t="shared" si="61"/>
        <v>3</v>
      </c>
      <c r="I1833" s="161"/>
      <c r="J1833" s="157" t="s">
        <v>2076</v>
      </c>
      <c r="K1833" s="151" t="str">
        <f t="shared" si="62"/>
        <v>ESP002People facing extreme humanitarian needs (level 5)</v>
      </c>
      <c r="L1833" s="165">
        <v>43510</v>
      </c>
    </row>
    <row r="1834" spans="1:12" ht="15.6" thickTop="1" thickBot="1" x14ac:dyDescent="0.35">
      <c r="A1834" s="158" t="s">
        <v>1313</v>
      </c>
      <c r="B1834" s="159" t="str">
        <f>VLOOKUP(A1834,Lists!A:B,2,FALSE)</f>
        <v>ESP002</v>
      </c>
      <c r="C1834" s="159" t="str">
        <f>VLOOKUP(A1834,Lists!A:D,4,FALSE)</f>
        <v>ESP</v>
      </c>
      <c r="D1834" s="159" t="s">
        <v>768</v>
      </c>
      <c r="E1834" s="159">
        <v>563</v>
      </c>
      <c r="F1834" s="159" t="s">
        <v>2073</v>
      </c>
      <c r="G1834" s="159" t="s">
        <v>734</v>
      </c>
      <c r="H1834" s="151">
        <f t="shared" si="61"/>
        <v>2</v>
      </c>
      <c r="I1834" s="162" t="s">
        <v>2074</v>
      </c>
      <c r="J1834" s="159" t="s">
        <v>2075</v>
      </c>
      <c r="K1834" s="151" t="str">
        <f t="shared" si="62"/>
        <v>ESP002People killed in all crises</v>
      </c>
      <c r="L1834" s="163">
        <v>43510</v>
      </c>
    </row>
    <row r="1835" spans="1:12" ht="15.6" thickTop="1" thickBot="1" x14ac:dyDescent="0.35">
      <c r="A1835" s="156" t="s">
        <v>1313</v>
      </c>
      <c r="B1835" s="157" t="str">
        <f>VLOOKUP(A1835,Lists!A:B,2,FALSE)</f>
        <v>ESP002</v>
      </c>
      <c r="C1835" s="157" t="str">
        <f>VLOOKUP(A1835,Lists!A:D,4,FALSE)</f>
        <v>ESP</v>
      </c>
      <c r="D1835" s="157" t="s">
        <v>680</v>
      </c>
      <c r="E1835" s="157">
        <v>2</v>
      </c>
      <c r="F1835" s="157"/>
      <c r="G1835" s="157" t="s">
        <v>734</v>
      </c>
      <c r="H1835" s="151">
        <f t="shared" si="61"/>
        <v>2</v>
      </c>
      <c r="I1835" s="161"/>
      <c r="J1835" s="157" t="s">
        <v>2077</v>
      </c>
      <c r="K1835" s="151" t="str">
        <f t="shared" si="62"/>
        <v>ESP002Crisis affected groups</v>
      </c>
      <c r="L1835" s="165">
        <v>43510</v>
      </c>
    </row>
    <row r="1836" spans="1:12" ht="15.6" thickTop="1" thickBot="1" x14ac:dyDescent="0.35">
      <c r="A1836" s="158" t="s">
        <v>1313</v>
      </c>
      <c r="B1836" s="159" t="str">
        <f>VLOOKUP(A1836,Lists!A:B,2,FALSE)</f>
        <v>ESP002</v>
      </c>
      <c r="C1836" s="159" t="str">
        <f>VLOOKUP(A1836,Lists!A:D,4,FALSE)</f>
        <v>ESP</v>
      </c>
      <c r="D1836" s="159" t="s">
        <v>683</v>
      </c>
      <c r="E1836" s="159" t="s">
        <v>445</v>
      </c>
      <c r="F1836" s="159"/>
      <c r="G1836" s="159" t="s">
        <v>733</v>
      </c>
      <c r="H1836" s="151">
        <f t="shared" si="61"/>
        <v>3</v>
      </c>
      <c r="I1836" s="162"/>
      <c r="J1836" s="159"/>
      <c r="K1836" s="151" t="str">
        <f t="shared" si="62"/>
        <v>ESP002People facing limited access constraints</v>
      </c>
      <c r="L1836" s="163">
        <v>43510</v>
      </c>
    </row>
    <row r="1837" spans="1:12" ht="15.6" thickTop="1" thickBot="1" x14ac:dyDescent="0.35">
      <c r="A1837" s="156" t="s">
        <v>1313</v>
      </c>
      <c r="B1837" s="157" t="str">
        <f>VLOOKUP(A1837,Lists!A:B,2,FALSE)</f>
        <v>ESP002</v>
      </c>
      <c r="C1837" s="157" t="str">
        <f>VLOOKUP(A1837,Lists!A:D,4,FALSE)</f>
        <v>ESP</v>
      </c>
      <c r="D1837" s="157" t="s">
        <v>684</v>
      </c>
      <c r="E1837" s="157" t="s">
        <v>445</v>
      </c>
      <c r="F1837" s="157"/>
      <c r="G1837" s="157" t="s">
        <v>733</v>
      </c>
      <c r="H1837" s="151">
        <f t="shared" si="61"/>
        <v>3</v>
      </c>
      <c r="I1837" s="161"/>
      <c r="J1837" s="157"/>
      <c r="K1837" s="151" t="str">
        <f t="shared" si="62"/>
        <v>ESP002People facing restricted access constraints</v>
      </c>
      <c r="L1837" s="165">
        <v>43510</v>
      </c>
    </row>
    <row r="1838" spans="1:12" ht="15.6" thickTop="1" thickBot="1" x14ac:dyDescent="0.35">
      <c r="A1838" s="158" t="s">
        <v>1313</v>
      </c>
      <c r="B1838" s="159" t="str">
        <f>VLOOKUP(A1838,Lists!A:B,2,FALSE)</f>
        <v>ESP002</v>
      </c>
      <c r="C1838" s="159" t="str">
        <f>VLOOKUP(A1838,Lists!A:D,4,FALSE)</f>
        <v>ESP</v>
      </c>
      <c r="D1838" s="159" t="s">
        <v>637</v>
      </c>
      <c r="E1838" s="159" t="s">
        <v>445</v>
      </c>
      <c r="F1838" s="159"/>
      <c r="G1838" s="159" t="s">
        <v>733</v>
      </c>
      <c r="H1838" s="151">
        <f t="shared" si="61"/>
        <v>3</v>
      </c>
      <c r="I1838" s="162"/>
      <c r="J1838" s="159"/>
      <c r="K1838" s="151" t="str">
        <f t="shared" si="62"/>
        <v>ESP002Impediments to entry into country (bureaucratic and administrative)</v>
      </c>
      <c r="L1838" s="163">
        <v>43510</v>
      </c>
    </row>
    <row r="1839" spans="1:12" ht="15.6" thickTop="1" thickBot="1" x14ac:dyDescent="0.35">
      <c r="A1839" s="156" t="s">
        <v>1313</v>
      </c>
      <c r="B1839" s="157" t="str">
        <f>VLOOKUP(A1839,Lists!A:B,2,FALSE)</f>
        <v>ESP002</v>
      </c>
      <c r="C1839" s="157" t="str">
        <f>VLOOKUP(A1839,Lists!A:D,4,FALSE)</f>
        <v>ESP</v>
      </c>
      <c r="D1839" s="157" t="s">
        <v>638</v>
      </c>
      <c r="E1839" s="157" t="s">
        <v>445</v>
      </c>
      <c r="F1839" s="157"/>
      <c r="G1839" s="157" t="s">
        <v>733</v>
      </c>
      <c r="H1839" s="151">
        <f t="shared" si="61"/>
        <v>3</v>
      </c>
      <c r="I1839" s="161"/>
      <c r="J1839" s="157"/>
      <c r="K1839" s="151" t="str">
        <f t="shared" si="62"/>
        <v>ESP002Restriction of movement (impediments to freedom of movement and/or administrative restrictions)</v>
      </c>
      <c r="L1839" s="165">
        <v>43510</v>
      </c>
    </row>
    <row r="1840" spans="1:12" ht="15.6" thickTop="1" thickBot="1" x14ac:dyDescent="0.35">
      <c r="A1840" s="158" t="s">
        <v>1313</v>
      </c>
      <c r="B1840" s="159" t="str">
        <f>VLOOKUP(A1840,Lists!A:B,2,FALSE)</f>
        <v>ESP002</v>
      </c>
      <c r="C1840" s="159" t="str">
        <f>VLOOKUP(A1840,Lists!A:D,4,FALSE)</f>
        <v>ESP</v>
      </c>
      <c r="D1840" s="159" t="s">
        <v>639</v>
      </c>
      <c r="E1840" s="159" t="s">
        <v>445</v>
      </c>
      <c r="F1840" s="159"/>
      <c r="G1840" s="159" t="s">
        <v>733</v>
      </c>
      <c r="H1840" s="151">
        <f t="shared" si="61"/>
        <v>3</v>
      </c>
      <c r="I1840" s="162"/>
      <c r="J1840" s="159"/>
      <c r="K1840" s="151" t="str">
        <f t="shared" si="62"/>
        <v>ESP002Interference into implementation of humanitarian activities</v>
      </c>
      <c r="L1840" s="163">
        <v>43510</v>
      </c>
    </row>
    <row r="1841" spans="1:12" ht="15.6" thickTop="1" thickBot="1" x14ac:dyDescent="0.35">
      <c r="A1841" s="156" t="s">
        <v>1313</v>
      </c>
      <c r="B1841" s="157" t="str">
        <f>VLOOKUP(A1841,Lists!A:B,2,FALSE)</f>
        <v>ESP002</v>
      </c>
      <c r="C1841" s="157" t="str">
        <f>VLOOKUP(A1841,Lists!A:D,4,FALSE)</f>
        <v>ESP</v>
      </c>
      <c r="D1841" s="157" t="s">
        <v>640</v>
      </c>
      <c r="E1841" s="157" t="s">
        <v>445</v>
      </c>
      <c r="F1841" s="157"/>
      <c r="G1841" s="157" t="s">
        <v>733</v>
      </c>
      <c r="H1841" s="151">
        <f t="shared" si="61"/>
        <v>3</v>
      </c>
      <c r="I1841" s="161"/>
      <c r="J1841" s="157"/>
      <c r="K1841" s="151" t="str">
        <f t="shared" si="62"/>
        <v>ESP002Violence against personnel, facilities and assets</v>
      </c>
      <c r="L1841" s="165">
        <v>43510</v>
      </c>
    </row>
    <row r="1842" spans="1:12" ht="15.6" thickTop="1" thickBot="1" x14ac:dyDescent="0.35">
      <c r="A1842" s="158" t="s">
        <v>1313</v>
      </c>
      <c r="B1842" s="159" t="str">
        <f>VLOOKUP(A1842,Lists!A:B,2,FALSE)</f>
        <v>ESP002</v>
      </c>
      <c r="C1842" s="159" t="str">
        <f>VLOOKUP(A1842,Lists!A:D,4,FALSE)</f>
        <v>ESP</v>
      </c>
      <c r="D1842" s="159" t="s">
        <v>641</v>
      </c>
      <c r="E1842" s="159" t="s">
        <v>445</v>
      </c>
      <c r="F1842" s="159"/>
      <c r="G1842" s="159" t="s">
        <v>733</v>
      </c>
      <c r="H1842" s="151">
        <f t="shared" si="61"/>
        <v>3</v>
      </c>
      <c r="I1842" s="162"/>
      <c r="J1842" s="159"/>
      <c r="K1842" s="151" t="str">
        <f t="shared" si="62"/>
        <v>ESP002Denial of existence of humanitarian needs or entitlements to assistance</v>
      </c>
      <c r="L1842" s="163">
        <v>43510</v>
      </c>
    </row>
    <row r="1843" spans="1:12" ht="15.6" thickTop="1" thickBot="1" x14ac:dyDescent="0.35">
      <c r="A1843" s="156" t="s">
        <v>1313</v>
      </c>
      <c r="B1843" s="157" t="str">
        <f>VLOOKUP(A1843,Lists!A:B,2,FALSE)</f>
        <v>ESP002</v>
      </c>
      <c r="C1843" s="157" t="str">
        <f>VLOOKUP(A1843,Lists!A:D,4,FALSE)</f>
        <v>ESP</v>
      </c>
      <c r="D1843" s="157" t="s">
        <v>642</v>
      </c>
      <c r="E1843" s="157" t="s">
        <v>445</v>
      </c>
      <c r="F1843" s="157"/>
      <c r="G1843" s="157" t="s">
        <v>733</v>
      </c>
      <c r="H1843" s="151">
        <f t="shared" si="61"/>
        <v>3</v>
      </c>
      <c r="I1843" s="161"/>
      <c r="J1843" s="157"/>
      <c r="K1843" s="151" t="str">
        <f t="shared" si="62"/>
        <v>ESP002Restriction and obstruction of access to services and assistance</v>
      </c>
      <c r="L1843" s="165">
        <v>43510</v>
      </c>
    </row>
    <row r="1844" spans="1:12" ht="15.6" thickTop="1" thickBot="1" x14ac:dyDescent="0.35">
      <c r="A1844" s="158" t="s">
        <v>1313</v>
      </c>
      <c r="B1844" s="159" t="str">
        <f>VLOOKUP(A1844,Lists!A:B,2,FALSE)</f>
        <v>ESP002</v>
      </c>
      <c r="C1844" s="159" t="str">
        <f>VLOOKUP(A1844,Lists!A:D,4,FALSE)</f>
        <v>ESP</v>
      </c>
      <c r="D1844" s="159" t="s">
        <v>643</v>
      </c>
      <c r="E1844" s="159" t="s">
        <v>445</v>
      </c>
      <c r="F1844" s="159"/>
      <c r="G1844" s="159" t="s">
        <v>733</v>
      </c>
      <c r="H1844" s="151">
        <f t="shared" si="61"/>
        <v>3</v>
      </c>
      <c r="I1844" s="162"/>
      <c r="J1844" s="159"/>
      <c r="K1844" s="151" t="str">
        <f t="shared" si="62"/>
        <v>ESP002Ongoing insecurity/hostilities affecting humanitarian assistance</v>
      </c>
      <c r="L1844" s="163">
        <v>43510</v>
      </c>
    </row>
    <row r="1845" spans="1:12" ht="15.6" thickTop="1" thickBot="1" x14ac:dyDescent="0.35">
      <c r="A1845" s="156" t="s">
        <v>1313</v>
      </c>
      <c r="B1845" s="157" t="str">
        <f>VLOOKUP(A1845,Lists!A:B,2,FALSE)</f>
        <v>ESP002</v>
      </c>
      <c r="C1845" s="157" t="str">
        <f>VLOOKUP(A1845,Lists!A:D,4,FALSE)</f>
        <v>ESP</v>
      </c>
      <c r="D1845" s="157" t="s">
        <v>644</v>
      </c>
      <c r="E1845" s="157" t="s">
        <v>445</v>
      </c>
      <c r="F1845" s="157"/>
      <c r="G1845" s="157" t="s">
        <v>733</v>
      </c>
      <c r="H1845" s="151">
        <f t="shared" si="61"/>
        <v>3</v>
      </c>
      <c r="I1845" s="161"/>
      <c r="J1845" s="157"/>
      <c r="K1845" s="151" t="str">
        <f t="shared" si="62"/>
        <v xml:space="preserve">ESP002Presence of mines and improvised explosive devices </v>
      </c>
      <c r="L1845" s="165">
        <v>43510</v>
      </c>
    </row>
    <row r="1846" spans="1:12" ht="15.6" thickTop="1" thickBot="1" x14ac:dyDescent="0.35">
      <c r="A1846" s="158" t="s">
        <v>1313</v>
      </c>
      <c r="B1846" s="159" t="str">
        <f>VLOOKUP(A1846,Lists!A:B,2,FALSE)</f>
        <v>ESP002</v>
      </c>
      <c r="C1846" s="159" t="str">
        <f>VLOOKUP(A1846,Lists!A:D,4,FALSE)</f>
        <v>ESP</v>
      </c>
      <c r="D1846" s="159" t="s">
        <v>645</v>
      </c>
      <c r="E1846" s="159" t="s">
        <v>445</v>
      </c>
      <c r="F1846" s="159"/>
      <c r="G1846" s="159" t="s">
        <v>733</v>
      </c>
      <c r="H1846" s="151">
        <f t="shared" si="61"/>
        <v>3</v>
      </c>
      <c r="I1846" s="162"/>
      <c r="J1846" s="159"/>
      <c r="K1846" s="151" t="str">
        <f t="shared" si="62"/>
        <v>ESP002Physical constraints in the environment (obstacles related to terrain, climate, lack of infrastructure, etc.)</v>
      </c>
      <c r="L1846" s="163">
        <v>43510</v>
      </c>
    </row>
    <row r="1847" spans="1:12" ht="15.6" thickTop="1" thickBot="1" x14ac:dyDescent="0.35">
      <c r="A1847" s="156" t="s">
        <v>2918</v>
      </c>
      <c r="B1847" s="157" t="str">
        <f>VLOOKUP(A1847,Lists!A:B,2,FALSE)</f>
        <v>MRT002</v>
      </c>
      <c r="C1847" s="157" t="str">
        <f>VLOOKUP(A1847,Lists!A:D,4,FALSE)</f>
        <v>MRT</v>
      </c>
      <c r="D1847" s="157" t="s">
        <v>785</v>
      </c>
      <c r="E1847" s="157">
        <v>4119406</v>
      </c>
      <c r="F1847" s="157" t="s">
        <v>2078</v>
      </c>
      <c r="G1847" s="157" t="s">
        <v>735</v>
      </c>
      <c r="H1847" s="151">
        <f t="shared" si="61"/>
        <v>1</v>
      </c>
      <c r="I1847" s="161"/>
      <c r="J1847" s="157" t="s">
        <v>2079</v>
      </c>
      <c r="K1847" s="151" t="str">
        <f t="shared" si="62"/>
        <v>MRT002Total population in country</v>
      </c>
      <c r="L1847" s="165">
        <v>43510</v>
      </c>
    </row>
    <row r="1848" spans="1:12" ht="15.6" thickTop="1" thickBot="1" x14ac:dyDescent="0.35">
      <c r="A1848" s="158" t="s">
        <v>2918</v>
      </c>
      <c r="B1848" s="159" t="str">
        <f>VLOOKUP(A1848,Lists!A:B,2,FALSE)</f>
        <v>MRT002</v>
      </c>
      <c r="C1848" s="159" t="str">
        <f>VLOOKUP(A1848,Lists!A:D,4,FALSE)</f>
        <v>MRT</v>
      </c>
      <c r="D1848" s="159" t="s">
        <v>455</v>
      </c>
      <c r="E1848" s="159">
        <v>75</v>
      </c>
      <c r="F1848" s="159" t="s">
        <v>2078</v>
      </c>
      <c r="G1848" s="159" t="s">
        <v>735</v>
      </c>
      <c r="H1848" s="151">
        <f t="shared" si="61"/>
        <v>1</v>
      </c>
      <c r="I1848" s="162"/>
      <c r="J1848" s="159" t="s">
        <v>2080</v>
      </c>
      <c r="K1848" s="151" t="str">
        <f t="shared" si="62"/>
        <v>MRT002Landmass affected by disaster</v>
      </c>
      <c r="L1848" s="163">
        <v>43510</v>
      </c>
    </row>
    <row r="1849" spans="1:12" ht="15.6" thickTop="1" thickBot="1" x14ac:dyDescent="0.35">
      <c r="A1849" s="156" t="s">
        <v>2918</v>
      </c>
      <c r="B1849" s="157" t="str">
        <f>VLOOKUP(A1849,Lists!A:B,2,FALSE)</f>
        <v>MRT002</v>
      </c>
      <c r="C1849" s="157" t="str">
        <f>VLOOKUP(A1849,Lists!A:D,4,FALSE)</f>
        <v>MRT</v>
      </c>
      <c r="D1849" s="157" t="s">
        <v>740</v>
      </c>
      <c r="E1849" s="157">
        <v>10561</v>
      </c>
      <c r="F1849" s="157" t="s">
        <v>2081</v>
      </c>
      <c r="G1849" s="157" t="s">
        <v>733</v>
      </c>
      <c r="H1849" s="151">
        <f t="shared" si="61"/>
        <v>3</v>
      </c>
      <c r="I1849" s="161" t="s">
        <v>2082</v>
      </c>
      <c r="J1849" s="157" t="s">
        <v>2080</v>
      </c>
      <c r="K1849" s="151" t="str">
        <f t="shared" si="62"/>
        <v>MRT002People exposed</v>
      </c>
      <c r="L1849" s="165">
        <v>43510</v>
      </c>
    </row>
    <row r="1850" spans="1:12" ht="15.6" thickTop="1" thickBot="1" x14ac:dyDescent="0.35">
      <c r="A1850" s="158" t="s">
        <v>2918</v>
      </c>
      <c r="B1850" s="159" t="str">
        <f>VLOOKUP(A1850,Lists!A:B,2,FALSE)</f>
        <v>MRT002</v>
      </c>
      <c r="C1850" s="159" t="str">
        <f>VLOOKUP(A1850,Lists!A:D,4,FALSE)</f>
        <v>MRT</v>
      </c>
      <c r="D1850" s="159" t="s">
        <v>742</v>
      </c>
      <c r="E1850" s="159">
        <v>68042</v>
      </c>
      <c r="F1850" s="159"/>
      <c r="G1850" s="159" t="s">
        <v>733</v>
      </c>
      <c r="H1850" s="151">
        <f t="shared" si="61"/>
        <v>3</v>
      </c>
      <c r="I1850" s="162"/>
      <c r="J1850" s="159"/>
      <c r="K1850" s="151" t="str">
        <f t="shared" si="62"/>
        <v>MRT002People affected by the crisis</v>
      </c>
      <c r="L1850" s="163">
        <v>43510</v>
      </c>
    </row>
    <row r="1851" spans="1:12" ht="15.6" thickTop="1" thickBot="1" x14ac:dyDescent="0.35">
      <c r="A1851" s="156" t="s">
        <v>2918</v>
      </c>
      <c r="B1851" s="157" t="str">
        <f>VLOOKUP(A1851,Lists!A:B,2,FALSE)</f>
        <v>MRT002</v>
      </c>
      <c r="C1851" s="157" t="str">
        <f>VLOOKUP(A1851,Lists!A:D,4,FALSE)</f>
        <v>MRT</v>
      </c>
      <c r="D1851" s="157" t="s">
        <v>470</v>
      </c>
      <c r="E1851" s="157">
        <v>55782</v>
      </c>
      <c r="F1851" s="157" t="s">
        <v>1160</v>
      </c>
      <c r="G1851" s="157" t="s">
        <v>735</v>
      </c>
      <c r="H1851" s="151">
        <f t="shared" si="61"/>
        <v>1</v>
      </c>
      <c r="I1851" s="161" t="s">
        <v>2084</v>
      </c>
      <c r="J1851" s="157" t="s">
        <v>1348</v>
      </c>
      <c r="K1851" s="151" t="str">
        <f t="shared" si="62"/>
        <v>MRT002Total # of crisis related displaced people</v>
      </c>
      <c r="L1851" s="165">
        <v>43510</v>
      </c>
    </row>
    <row r="1852" spans="1:12" ht="15.6" thickTop="1" thickBot="1" x14ac:dyDescent="0.35">
      <c r="A1852" s="158" t="s">
        <v>2918</v>
      </c>
      <c r="B1852" s="159" t="str">
        <f>VLOOKUP(A1852,Lists!A:B,2,FALSE)</f>
        <v>MRT002</v>
      </c>
      <c r="C1852" s="159" t="str">
        <f>VLOOKUP(A1852,Lists!A:D,4,FALSE)</f>
        <v>MRT</v>
      </c>
      <c r="D1852" s="159" t="s">
        <v>743</v>
      </c>
      <c r="E1852" s="159" t="s">
        <v>445</v>
      </c>
      <c r="F1852" s="159"/>
      <c r="G1852" s="159"/>
      <c r="H1852" s="151" t="b">
        <f t="shared" si="61"/>
        <v>0</v>
      </c>
      <c r="I1852" s="162"/>
      <c r="J1852" s="159"/>
      <c r="K1852" s="151" t="str">
        <f t="shared" si="62"/>
        <v>MRT002Crisis related Injuries</v>
      </c>
      <c r="L1852" s="163">
        <v>43510</v>
      </c>
    </row>
    <row r="1853" spans="1:12" ht="15.6" thickTop="1" thickBot="1" x14ac:dyDescent="0.35">
      <c r="A1853" s="156" t="s">
        <v>2918</v>
      </c>
      <c r="B1853" s="157" t="str">
        <f>VLOOKUP(A1853,Lists!A:B,2,FALSE)</f>
        <v>MRT002</v>
      </c>
      <c r="C1853" s="157" t="str">
        <f>VLOOKUP(A1853,Lists!A:D,4,FALSE)</f>
        <v>MRT</v>
      </c>
      <c r="D1853" s="157" t="s">
        <v>661</v>
      </c>
      <c r="E1853" s="157" t="s">
        <v>445</v>
      </c>
      <c r="F1853" s="157"/>
      <c r="G1853" s="157"/>
      <c r="H1853" s="151" t="b">
        <f t="shared" si="61"/>
        <v>0</v>
      </c>
      <c r="I1853" s="161"/>
      <c r="J1853" s="157"/>
      <c r="K1853" s="151" t="str">
        <f t="shared" si="62"/>
        <v>MRT002Total # of illness cases reported</v>
      </c>
      <c r="L1853" s="165">
        <v>43510</v>
      </c>
    </row>
    <row r="1854" spans="1:12" ht="15.6" thickTop="1" thickBot="1" x14ac:dyDescent="0.35">
      <c r="A1854" s="158" t="s">
        <v>2918</v>
      </c>
      <c r="B1854" s="159" t="str">
        <f>VLOOKUP(A1854,Lists!A:B,2,FALSE)</f>
        <v>MRT002</v>
      </c>
      <c r="C1854" s="159" t="str">
        <f>VLOOKUP(A1854,Lists!A:D,4,FALSE)</f>
        <v>MRT</v>
      </c>
      <c r="D1854" s="159" t="s">
        <v>663</v>
      </c>
      <c r="E1854" s="159" t="s">
        <v>445</v>
      </c>
      <c r="F1854" s="159"/>
      <c r="G1854" s="159"/>
      <c r="H1854" s="151" t="b">
        <f t="shared" si="61"/>
        <v>0</v>
      </c>
      <c r="I1854" s="162"/>
      <c r="J1854" s="159"/>
      <c r="K1854" s="151" t="str">
        <f t="shared" si="62"/>
        <v>MRT002Crisis related fatalities</v>
      </c>
      <c r="L1854" s="163">
        <v>43510</v>
      </c>
    </row>
    <row r="1855" spans="1:12" ht="15.6" thickTop="1" thickBot="1" x14ac:dyDescent="0.35">
      <c r="A1855" s="156" t="s">
        <v>2918</v>
      </c>
      <c r="B1855" s="157" t="str">
        <f>VLOOKUP(A1855,Lists!A:B,2,FALSE)</f>
        <v>MRT002</v>
      </c>
      <c r="C1855" s="157" t="str">
        <f>VLOOKUP(A1855,Lists!A:D,4,FALSE)</f>
        <v>MRT</v>
      </c>
      <c r="D1855" s="157" t="s">
        <v>459</v>
      </c>
      <c r="E1855" s="157" t="s">
        <v>445</v>
      </c>
      <c r="F1855" s="157"/>
      <c r="G1855" s="157"/>
      <c r="H1855" s="151" t="b">
        <f t="shared" si="61"/>
        <v>0</v>
      </c>
      <c r="I1855" s="161"/>
      <c r="J1855" s="157"/>
      <c r="K1855" s="151" t="str">
        <f t="shared" si="62"/>
        <v>MRT002Building partially damaged</v>
      </c>
      <c r="L1855" s="165">
        <v>43510</v>
      </c>
    </row>
    <row r="1856" spans="1:12" ht="15.6" thickTop="1" thickBot="1" x14ac:dyDescent="0.35">
      <c r="A1856" s="158" t="s">
        <v>2918</v>
      </c>
      <c r="B1856" s="159" t="str">
        <f>VLOOKUP(A1856,Lists!A:B,2,FALSE)</f>
        <v>MRT002</v>
      </c>
      <c r="C1856" s="159" t="str">
        <f>VLOOKUP(A1856,Lists!A:D,4,FALSE)</f>
        <v>MRT</v>
      </c>
      <c r="D1856" s="159" t="s">
        <v>460</v>
      </c>
      <c r="E1856" s="159" t="s">
        <v>445</v>
      </c>
      <c r="F1856" s="159"/>
      <c r="G1856" s="159"/>
      <c r="H1856" s="151" t="b">
        <f t="shared" si="61"/>
        <v>0</v>
      </c>
      <c r="I1856" s="162"/>
      <c r="J1856" s="159"/>
      <c r="K1856" s="151" t="str">
        <f t="shared" si="62"/>
        <v>MRT002Building totally damaged</v>
      </c>
      <c r="L1856" s="163">
        <v>43510</v>
      </c>
    </row>
    <row r="1857" spans="1:12" ht="15.6" thickTop="1" thickBot="1" x14ac:dyDescent="0.35">
      <c r="A1857" s="156" t="s">
        <v>2918</v>
      </c>
      <c r="B1857" s="157" t="str">
        <f>VLOOKUP(A1857,Lists!A:B,2,FALSE)</f>
        <v>MRT002</v>
      </c>
      <c r="C1857" s="157" t="str">
        <f>VLOOKUP(A1857,Lists!A:D,4,FALSE)</f>
        <v>MRT</v>
      </c>
      <c r="D1857" s="157" t="s">
        <v>745</v>
      </c>
      <c r="E1857" s="157" t="s">
        <v>445</v>
      </c>
      <c r="F1857" s="157"/>
      <c r="G1857" s="157"/>
      <c r="H1857" s="151" t="b">
        <f t="shared" si="61"/>
        <v>0</v>
      </c>
      <c r="I1857" s="161"/>
      <c r="J1857" s="157"/>
      <c r="K1857" s="151" t="str">
        <f t="shared" si="62"/>
        <v>MRT002Economic Losses</v>
      </c>
      <c r="L1857" s="165">
        <v>43510</v>
      </c>
    </row>
    <row r="1858" spans="1:12" ht="15.6" thickTop="1" thickBot="1" x14ac:dyDescent="0.35">
      <c r="A1858" s="158" t="s">
        <v>2918</v>
      </c>
      <c r="B1858" s="159" t="str">
        <f>VLOOKUP(A1858,Lists!A:B,2,FALSE)</f>
        <v>MRT002</v>
      </c>
      <c r="C1858" s="159" t="str">
        <f>VLOOKUP(A1858,Lists!A:D,4,FALSE)</f>
        <v>MRT</v>
      </c>
      <c r="D1858" s="159" t="s">
        <v>755</v>
      </c>
      <c r="E1858" s="159">
        <v>55782</v>
      </c>
      <c r="F1858" s="159" t="s">
        <v>1160</v>
      </c>
      <c r="G1858" s="159" t="s">
        <v>735</v>
      </c>
      <c r="H1858" s="151">
        <f t="shared" si="61"/>
        <v>1</v>
      </c>
      <c r="I1858" s="162" t="s">
        <v>2084</v>
      </c>
      <c r="J1858" s="159"/>
      <c r="K1858" s="151" t="str">
        <f t="shared" si="62"/>
        <v>MRT002People in Need</v>
      </c>
      <c r="L1858" s="163">
        <v>43510</v>
      </c>
    </row>
    <row r="1859" spans="1:12" ht="15.6" thickTop="1" thickBot="1" x14ac:dyDescent="0.35">
      <c r="A1859" s="156" t="s">
        <v>2918</v>
      </c>
      <c r="B1859" s="157" t="str">
        <f>VLOOKUP(A1859,Lists!A:B,2,FALSE)</f>
        <v>MRT002</v>
      </c>
      <c r="C1859" s="157" t="str">
        <f>VLOOKUP(A1859,Lists!A:D,4,FALSE)</f>
        <v>MRT</v>
      </c>
      <c r="D1859" s="157" t="s">
        <v>761</v>
      </c>
      <c r="E1859" s="157">
        <v>0</v>
      </c>
      <c r="F1859" s="157" t="s">
        <v>1160</v>
      </c>
      <c r="G1859" s="157" t="s">
        <v>735</v>
      </c>
      <c r="H1859" s="151">
        <f t="shared" si="61"/>
        <v>1</v>
      </c>
      <c r="I1859" s="161" t="s">
        <v>2084</v>
      </c>
      <c r="J1859" s="157"/>
      <c r="K1859" s="151" t="str">
        <f t="shared" si="62"/>
        <v>MRT002People facing minimal humanitarian needs (level 1)</v>
      </c>
      <c r="L1859" s="165">
        <v>43510</v>
      </c>
    </row>
    <row r="1860" spans="1:12" ht="15.6" thickTop="1" thickBot="1" x14ac:dyDescent="0.35">
      <c r="A1860" s="158" t="s">
        <v>2918</v>
      </c>
      <c r="B1860" s="159" t="str">
        <f>VLOOKUP(A1860,Lists!A:B,2,FALSE)</f>
        <v>MRT002</v>
      </c>
      <c r="C1860" s="159" t="str">
        <f>VLOOKUP(A1860,Lists!A:D,4,FALSE)</f>
        <v>MRT</v>
      </c>
      <c r="D1860" s="159" t="s">
        <v>760</v>
      </c>
      <c r="E1860" s="159">
        <v>0</v>
      </c>
      <c r="F1860" s="159" t="s">
        <v>1160</v>
      </c>
      <c r="G1860" s="159" t="s">
        <v>735</v>
      </c>
      <c r="H1860" s="151">
        <f t="shared" si="61"/>
        <v>1</v>
      </c>
      <c r="I1860" s="162" t="s">
        <v>2084</v>
      </c>
      <c r="J1860" s="159"/>
      <c r="K1860" s="151" t="str">
        <f t="shared" si="62"/>
        <v>MRT002People facing stressed humanitarian needs (level 2)</v>
      </c>
      <c r="L1860" s="163">
        <v>43510</v>
      </c>
    </row>
    <row r="1861" spans="1:12" ht="15.6" thickTop="1" thickBot="1" x14ac:dyDescent="0.35">
      <c r="A1861" s="156" t="s">
        <v>2918</v>
      </c>
      <c r="B1861" s="157" t="str">
        <f>VLOOKUP(A1861,Lists!A:B,2,FALSE)</f>
        <v>MRT002</v>
      </c>
      <c r="C1861" s="157" t="str">
        <f>VLOOKUP(A1861,Lists!A:D,4,FALSE)</f>
        <v>MRT</v>
      </c>
      <c r="D1861" s="157" t="s">
        <v>763</v>
      </c>
      <c r="E1861" s="157">
        <v>55782</v>
      </c>
      <c r="F1861" s="157" t="s">
        <v>1160</v>
      </c>
      <c r="G1861" s="157" t="s">
        <v>735</v>
      </c>
      <c r="H1861" s="151">
        <f t="shared" si="61"/>
        <v>1</v>
      </c>
      <c r="I1861" s="161" t="s">
        <v>2084</v>
      </c>
      <c r="J1861" s="157"/>
      <c r="K1861" s="151" t="str">
        <f t="shared" si="62"/>
        <v>MRT002People  facing moderate humanitarian needs (level 3)</v>
      </c>
      <c r="L1861" s="165">
        <v>43510</v>
      </c>
    </row>
    <row r="1862" spans="1:12" ht="15.6" thickTop="1" thickBot="1" x14ac:dyDescent="0.35">
      <c r="A1862" s="158" t="s">
        <v>2918</v>
      </c>
      <c r="B1862" s="159" t="str">
        <f>VLOOKUP(A1862,Lists!A:B,2,FALSE)</f>
        <v>MRT002</v>
      </c>
      <c r="C1862" s="159" t="str">
        <f>VLOOKUP(A1862,Lists!A:D,4,FALSE)</f>
        <v>MRT</v>
      </c>
      <c r="D1862" s="159" t="s">
        <v>765</v>
      </c>
      <c r="E1862" s="159">
        <v>0</v>
      </c>
      <c r="F1862" s="159" t="s">
        <v>1160</v>
      </c>
      <c r="G1862" s="159" t="s">
        <v>735</v>
      </c>
      <c r="H1862" s="151">
        <f t="shared" si="61"/>
        <v>1</v>
      </c>
      <c r="I1862" s="162" t="s">
        <v>2084</v>
      </c>
      <c r="J1862" s="159"/>
      <c r="K1862" s="151" t="str">
        <f t="shared" si="62"/>
        <v>MRT002People facing severe humanitarian needs (level 4)</v>
      </c>
      <c r="L1862" s="163">
        <v>43510</v>
      </c>
    </row>
    <row r="1863" spans="1:12" ht="15.6" thickTop="1" thickBot="1" x14ac:dyDescent="0.35">
      <c r="A1863" s="156" t="s">
        <v>2918</v>
      </c>
      <c r="B1863" s="157" t="str">
        <f>VLOOKUP(A1863,Lists!A:B,2,FALSE)</f>
        <v>MRT002</v>
      </c>
      <c r="C1863" s="157" t="str">
        <f>VLOOKUP(A1863,Lists!A:D,4,FALSE)</f>
        <v>MRT</v>
      </c>
      <c r="D1863" s="157" t="s">
        <v>766</v>
      </c>
      <c r="E1863" s="157">
        <v>0</v>
      </c>
      <c r="F1863" s="157" t="s">
        <v>1160</v>
      </c>
      <c r="G1863" s="157" t="s">
        <v>735</v>
      </c>
      <c r="H1863" s="151">
        <f t="shared" si="61"/>
        <v>1</v>
      </c>
      <c r="I1863" s="161" t="s">
        <v>2084</v>
      </c>
      <c r="J1863" s="157"/>
      <c r="K1863" s="151" t="str">
        <f t="shared" si="62"/>
        <v>MRT002People facing extreme humanitarian needs (level 5)</v>
      </c>
      <c r="L1863" s="165">
        <v>43510</v>
      </c>
    </row>
    <row r="1864" spans="1:12" ht="15.6" thickTop="1" thickBot="1" x14ac:dyDescent="0.35">
      <c r="A1864" s="158" t="s">
        <v>2918</v>
      </c>
      <c r="B1864" s="159" t="str">
        <f>VLOOKUP(A1864,Lists!A:B,2,FALSE)</f>
        <v>MRT002</v>
      </c>
      <c r="C1864" s="159" t="str">
        <f>VLOOKUP(A1864,Lists!A:D,4,FALSE)</f>
        <v>MRT</v>
      </c>
      <c r="D1864" s="159" t="s">
        <v>768</v>
      </c>
      <c r="E1864" s="159" t="s">
        <v>445</v>
      </c>
      <c r="F1864" s="159"/>
      <c r="G1864" s="159"/>
      <c r="H1864" s="151" t="b">
        <f t="shared" si="61"/>
        <v>0</v>
      </c>
      <c r="I1864" s="162"/>
      <c r="J1864" s="159"/>
      <c r="K1864" s="151" t="str">
        <f t="shared" si="62"/>
        <v>MRT002People killed in all crises</v>
      </c>
      <c r="L1864" s="163">
        <v>43510</v>
      </c>
    </row>
    <row r="1865" spans="1:12" ht="15.6" thickTop="1" thickBot="1" x14ac:dyDescent="0.35">
      <c r="A1865" s="156" t="s">
        <v>2918</v>
      </c>
      <c r="B1865" s="157" t="str">
        <f>VLOOKUP(A1865,Lists!A:B,2,FALSE)</f>
        <v>MRT002</v>
      </c>
      <c r="C1865" s="157" t="str">
        <f>VLOOKUP(A1865,Lists!A:D,4,FALSE)</f>
        <v>MRT</v>
      </c>
      <c r="D1865" s="157" t="s">
        <v>683</v>
      </c>
      <c r="E1865" s="157" t="s">
        <v>445</v>
      </c>
      <c r="F1865" s="157"/>
      <c r="G1865" s="157"/>
      <c r="H1865" s="151" t="b">
        <f t="shared" si="61"/>
        <v>0</v>
      </c>
      <c r="I1865" s="161"/>
      <c r="J1865" s="157"/>
      <c r="K1865" s="151" t="str">
        <f t="shared" si="62"/>
        <v>MRT002People facing limited access constraints</v>
      </c>
      <c r="L1865" s="165">
        <v>43510</v>
      </c>
    </row>
    <row r="1866" spans="1:12" ht="15.6" thickTop="1" thickBot="1" x14ac:dyDescent="0.35">
      <c r="A1866" s="158" t="s">
        <v>2918</v>
      </c>
      <c r="B1866" s="159" t="str">
        <f>VLOOKUP(A1866,Lists!A:B,2,FALSE)</f>
        <v>MRT002</v>
      </c>
      <c r="C1866" s="159" t="str">
        <f>VLOOKUP(A1866,Lists!A:D,4,FALSE)</f>
        <v>MRT</v>
      </c>
      <c r="D1866" s="159" t="s">
        <v>680</v>
      </c>
      <c r="E1866" s="159">
        <v>2</v>
      </c>
      <c r="F1866" s="159"/>
      <c r="G1866" s="159"/>
      <c r="H1866" s="151" t="b">
        <f t="shared" si="61"/>
        <v>0</v>
      </c>
      <c r="I1866" s="162"/>
      <c r="J1866" s="159" t="s">
        <v>2083</v>
      </c>
      <c r="K1866" s="151" t="str">
        <f t="shared" si="62"/>
        <v>MRT002Crisis affected groups</v>
      </c>
      <c r="L1866" s="163">
        <v>43510</v>
      </c>
    </row>
    <row r="1867" spans="1:12" ht="15.6" thickTop="1" thickBot="1" x14ac:dyDescent="0.35">
      <c r="A1867" s="156" t="s">
        <v>2918</v>
      </c>
      <c r="B1867" s="157" t="str">
        <f>VLOOKUP(A1867,Lists!A:B,2,FALSE)</f>
        <v>MRT002</v>
      </c>
      <c r="C1867" s="157" t="str">
        <f>VLOOKUP(A1867,Lists!A:D,4,FALSE)</f>
        <v>MRT</v>
      </c>
      <c r="D1867" s="157" t="s">
        <v>684</v>
      </c>
      <c r="E1867" s="157" t="s">
        <v>445</v>
      </c>
      <c r="F1867" s="157"/>
      <c r="G1867" s="157"/>
      <c r="H1867" s="151" t="b">
        <f t="shared" si="61"/>
        <v>0</v>
      </c>
      <c r="I1867" s="161"/>
      <c r="J1867" s="157"/>
      <c r="K1867" s="151" t="str">
        <f t="shared" si="62"/>
        <v>MRT002People facing restricted access constraints</v>
      </c>
      <c r="L1867" s="165">
        <v>43510</v>
      </c>
    </row>
    <row r="1868" spans="1:12" ht="15.6" thickTop="1" thickBot="1" x14ac:dyDescent="0.35">
      <c r="A1868" s="158" t="s">
        <v>2918</v>
      </c>
      <c r="B1868" s="159" t="str">
        <f>VLOOKUP(A1868,Lists!A:B,2,FALSE)</f>
        <v>MRT002</v>
      </c>
      <c r="C1868" s="159" t="str">
        <f>VLOOKUP(A1868,Lists!A:D,4,FALSE)</f>
        <v>MRT</v>
      </c>
      <c r="D1868" s="159" t="s">
        <v>637</v>
      </c>
      <c r="E1868" s="159">
        <v>1</v>
      </c>
      <c r="F1868" s="159"/>
      <c r="G1868" s="159" t="s">
        <v>735</v>
      </c>
      <c r="H1868" s="151">
        <f t="shared" si="61"/>
        <v>1</v>
      </c>
      <c r="I1868" s="162"/>
      <c r="J1868" s="159"/>
      <c r="K1868" s="151" t="str">
        <f t="shared" si="62"/>
        <v>MRT002Impediments to entry into country (bureaucratic and administrative)</v>
      </c>
      <c r="L1868" s="163">
        <v>43510</v>
      </c>
    </row>
    <row r="1869" spans="1:12" ht="15.6" thickTop="1" thickBot="1" x14ac:dyDescent="0.35">
      <c r="A1869" s="156" t="s">
        <v>2918</v>
      </c>
      <c r="B1869" s="157" t="str">
        <f>VLOOKUP(A1869,Lists!A:B,2,FALSE)</f>
        <v>MRT002</v>
      </c>
      <c r="C1869" s="157" t="str">
        <f>VLOOKUP(A1869,Lists!A:D,4,FALSE)</f>
        <v>MRT</v>
      </c>
      <c r="D1869" s="157" t="s">
        <v>638</v>
      </c>
      <c r="E1869" s="157">
        <v>0</v>
      </c>
      <c r="F1869" s="157"/>
      <c r="G1869" s="157" t="s">
        <v>735</v>
      </c>
      <c r="H1869" s="151">
        <f t="shared" si="61"/>
        <v>1</v>
      </c>
      <c r="I1869" s="161"/>
      <c r="J1869" s="157"/>
      <c r="K1869" s="151" t="str">
        <f t="shared" si="62"/>
        <v>MRT002Restriction of movement (impediments to freedom of movement and/or administrative restrictions)</v>
      </c>
      <c r="L1869" s="165">
        <v>43510</v>
      </c>
    </row>
    <row r="1870" spans="1:12" ht="15.6" thickTop="1" thickBot="1" x14ac:dyDescent="0.35">
      <c r="A1870" s="158" t="s">
        <v>2918</v>
      </c>
      <c r="B1870" s="159" t="str">
        <f>VLOOKUP(A1870,Lists!A:B,2,FALSE)</f>
        <v>MRT002</v>
      </c>
      <c r="C1870" s="159" t="str">
        <f>VLOOKUP(A1870,Lists!A:D,4,FALSE)</f>
        <v>MRT</v>
      </c>
      <c r="D1870" s="159" t="s">
        <v>639</v>
      </c>
      <c r="E1870" s="159">
        <v>1</v>
      </c>
      <c r="F1870" s="159"/>
      <c r="G1870" s="159" t="s">
        <v>735</v>
      </c>
      <c r="H1870" s="151">
        <f t="shared" si="61"/>
        <v>1</v>
      </c>
      <c r="I1870" s="162"/>
      <c r="J1870" s="159"/>
      <c r="K1870" s="151" t="str">
        <f t="shared" si="62"/>
        <v>MRT002Interference into implementation of humanitarian activities</v>
      </c>
      <c r="L1870" s="163">
        <v>43510</v>
      </c>
    </row>
    <row r="1871" spans="1:12" ht="15.6" thickTop="1" thickBot="1" x14ac:dyDescent="0.35">
      <c r="A1871" s="156" t="s">
        <v>2918</v>
      </c>
      <c r="B1871" s="157" t="str">
        <f>VLOOKUP(A1871,Lists!A:B,2,FALSE)</f>
        <v>MRT002</v>
      </c>
      <c r="C1871" s="157" t="str">
        <f>VLOOKUP(A1871,Lists!A:D,4,FALSE)</f>
        <v>MRT</v>
      </c>
      <c r="D1871" s="157" t="s">
        <v>640</v>
      </c>
      <c r="E1871" s="157">
        <v>1</v>
      </c>
      <c r="F1871" s="157"/>
      <c r="G1871" s="157" t="s">
        <v>735</v>
      </c>
      <c r="H1871" s="151">
        <f t="shared" si="61"/>
        <v>1</v>
      </c>
      <c r="I1871" s="161"/>
      <c r="J1871" s="157"/>
      <c r="K1871" s="151" t="str">
        <f t="shared" si="62"/>
        <v>MRT002Violence against personnel, facilities and assets</v>
      </c>
      <c r="L1871" s="165">
        <v>43510</v>
      </c>
    </row>
    <row r="1872" spans="1:12" ht="15.6" thickTop="1" thickBot="1" x14ac:dyDescent="0.35">
      <c r="A1872" s="158" t="s">
        <v>2918</v>
      </c>
      <c r="B1872" s="159" t="str">
        <f>VLOOKUP(A1872,Lists!A:B,2,FALSE)</f>
        <v>MRT002</v>
      </c>
      <c r="C1872" s="159" t="str">
        <f>VLOOKUP(A1872,Lists!A:D,4,FALSE)</f>
        <v>MRT</v>
      </c>
      <c r="D1872" s="159" t="s">
        <v>641</v>
      </c>
      <c r="E1872" s="159">
        <v>1</v>
      </c>
      <c r="F1872" s="159"/>
      <c r="G1872" s="159" t="s">
        <v>735</v>
      </c>
      <c r="H1872" s="151">
        <f t="shared" si="61"/>
        <v>1</v>
      </c>
      <c r="I1872" s="162"/>
      <c r="J1872" s="159"/>
      <c r="K1872" s="151" t="str">
        <f t="shared" si="62"/>
        <v>MRT002Denial of existence of humanitarian needs or entitlements to assistance</v>
      </c>
      <c r="L1872" s="163">
        <v>43510</v>
      </c>
    </row>
    <row r="1873" spans="1:12" ht="15.6" thickTop="1" thickBot="1" x14ac:dyDescent="0.35">
      <c r="A1873" s="156" t="s">
        <v>2918</v>
      </c>
      <c r="B1873" s="157" t="str">
        <f>VLOOKUP(A1873,Lists!A:B,2,FALSE)</f>
        <v>MRT002</v>
      </c>
      <c r="C1873" s="157" t="str">
        <f>VLOOKUP(A1873,Lists!A:D,4,FALSE)</f>
        <v>MRT</v>
      </c>
      <c r="D1873" s="157" t="s">
        <v>642</v>
      </c>
      <c r="E1873" s="157">
        <v>0</v>
      </c>
      <c r="F1873" s="157"/>
      <c r="G1873" s="157" t="s">
        <v>735</v>
      </c>
      <c r="H1873" s="151">
        <f t="shared" si="61"/>
        <v>1</v>
      </c>
      <c r="I1873" s="161"/>
      <c r="J1873" s="157"/>
      <c r="K1873" s="151" t="str">
        <f t="shared" si="62"/>
        <v>MRT002Restriction and obstruction of access to services and assistance</v>
      </c>
      <c r="L1873" s="165">
        <v>43510</v>
      </c>
    </row>
    <row r="1874" spans="1:12" ht="15.6" thickTop="1" thickBot="1" x14ac:dyDescent="0.35">
      <c r="A1874" s="158" t="s">
        <v>2918</v>
      </c>
      <c r="B1874" s="159" t="str">
        <f>VLOOKUP(A1874,Lists!A:B,2,FALSE)</f>
        <v>MRT002</v>
      </c>
      <c r="C1874" s="159" t="str">
        <f>VLOOKUP(A1874,Lists!A:D,4,FALSE)</f>
        <v>MRT</v>
      </c>
      <c r="D1874" s="159" t="s">
        <v>643</v>
      </c>
      <c r="E1874" s="159">
        <v>0</v>
      </c>
      <c r="F1874" s="159"/>
      <c r="G1874" s="159" t="s">
        <v>735</v>
      </c>
      <c r="H1874" s="151">
        <f t="shared" si="61"/>
        <v>1</v>
      </c>
      <c r="I1874" s="162"/>
      <c r="J1874" s="159"/>
      <c r="K1874" s="151" t="str">
        <f t="shared" si="62"/>
        <v>MRT002Ongoing insecurity/hostilities affecting humanitarian assistance</v>
      </c>
      <c r="L1874" s="163">
        <v>43510</v>
      </c>
    </row>
    <row r="1875" spans="1:12" ht="15.6" thickTop="1" thickBot="1" x14ac:dyDescent="0.35">
      <c r="A1875" s="156" t="s">
        <v>2918</v>
      </c>
      <c r="B1875" s="157" t="str">
        <f>VLOOKUP(A1875,Lists!A:B,2,FALSE)</f>
        <v>MRT002</v>
      </c>
      <c r="C1875" s="157" t="str">
        <f>VLOOKUP(A1875,Lists!A:D,4,FALSE)</f>
        <v>MRT</v>
      </c>
      <c r="D1875" s="157" t="s">
        <v>644</v>
      </c>
      <c r="E1875" s="157">
        <v>0</v>
      </c>
      <c r="F1875" s="157"/>
      <c r="G1875" s="157" t="s">
        <v>735</v>
      </c>
      <c r="H1875" s="151">
        <f t="shared" si="61"/>
        <v>1</v>
      </c>
      <c r="I1875" s="161"/>
      <c r="J1875" s="157"/>
      <c r="K1875" s="151" t="str">
        <f t="shared" si="62"/>
        <v xml:space="preserve">MRT002Presence of mines and improvised explosive devices </v>
      </c>
      <c r="L1875" s="165">
        <v>43510</v>
      </c>
    </row>
    <row r="1876" spans="1:12" ht="15.6" thickTop="1" thickBot="1" x14ac:dyDescent="0.35">
      <c r="A1876" s="158" t="s">
        <v>2918</v>
      </c>
      <c r="B1876" s="159" t="str">
        <f>VLOOKUP(A1876,Lists!A:B,2,FALSE)</f>
        <v>MRT002</v>
      </c>
      <c r="C1876" s="159" t="str">
        <f>VLOOKUP(A1876,Lists!A:D,4,FALSE)</f>
        <v>MRT</v>
      </c>
      <c r="D1876" s="159" t="s">
        <v>645</v>
      </c>
      <c r="E1876" s="159">
        <v>1</v>
      </c>
      <c r="F1876" s="159"/>
      <c r="G1876" s="159" t="s">
        <v>735</v>
      </c>
      <c r="H1876" s="151">
        <f t="shared" si="61"/>
        <v>1</v>
      </c>
      <c r="I1876" s="162"/>
      <c r="J1876" s="159"/>
      <c r="K1876" s="151" t="str">
        <f t="shared" si="62"/>
        <v>MRT002Physical constraints in the environment (obstacles related to terrain, climate, lack of infrastructure, etc.)</v>
      </c>
      <c r="L1876" s="163">
        <v>43510</v>
      </c>
    </row>
    <row r="1877" spans="1:12" ht="15.6" thickTop="1" thickBot="1" x14ac:dyDescent="0.35">
      <c r="A1877" s="156" t="s">
        <v>1281</v>
      </c>
      <c r="B1877" s="157" t="str">
        <f>VLOOKUP(A1877,Lists!A:B,2,FALSE)</f>
        <v>ECU002</v>
      </c>
      <c r="C1877" s="157" t="str">
        <f>VLOOKUP(A1877,Lists!A:D,4,FALSE)</f>
        <v>ECU</v>
      </c>
      <c r="D1877" s="157" t="s">
        <v>785</v>
      </c>
      <c r="E1877" s="157">
        <v>16878358</v>
      </c>
      <c r="F1877" s="157" t="s">
        <v>921</v>
      </c>
      <c r="G1877" s="157" t="s">
        <v>735</v>
      </c>
      <c r="H1877" s="151">
        <f t="shared" si="61"/>
        <v>1</v>
      </c>
      <c r="I1877" s="161" t="s">
        <v>2085</v>
      </c>
      <c r="J1877" s="157" t="s">
        <v>1348</v>
      </c>
      <c r="K1877" s="151" t="str">
        <f t="shared" si="62"/>
        <v>ECU002Total population in country</v>
      </c>
      <c r="L1877" s="165">
        <v>43510</v>
      </c>
    </row>
    <row r="1878" spans="1:12" ht="15.6" thickTop="1" thickBot="1" x14ac:dyDescent="0.35">
      <c r="A1878" s="158" t="s">
        <v>1281</v>
      </c>
      <c r="B1878" s="159" t="str">
        <f>VLOOKUP(A1878,Lists!A:B,2,FALSE)</f>
        <v>ECU002</v>
      </c>
      <c r="C1878" s="159" t="str">
        <f>VLOOKUP(A1878,Lists!A:D,4,FALSE)</f>
        <v>ECU</v>
      </c>
      <c r="D1878" s="159" t="s">
        <v>455</v>
      </c>
      <c r="E1878" s="159">
        <v>1324</v>
      </c>
      <c r="F1878" s="159" t="s">
        <v>2088</v>
      </c>
      <c r="G1878" s="159" t="s">
        <v>735</v>
      </c>
      <c r="H1878" s="151">
        <f t="shared" ref="H1878:H1940" si="63">IF(G1878="Low",3,IF(G1878="Medium",2,IF(G1878="High",1,FALSE)))</f>
        <v>1</v>
      </c>
      <c r="I1878" s="162"/>
      <c r="J1878" s="159"/>
      <c r="K1878" s="151" t="str">
        <f t="shared" ref="K1878:K1914" si="64">B1878&amp;""&amp;D1878</f>
        <v>ECU002Landmass affected by disaster</v>
      </c>
      <c r="L1878" s="163">
        <v>43510</v>
      </c>
    </row>
    <row r="1879" spans="1:12" ht="15.6" thickTop="1" thickBot="1" x14ac:dyDescent="0.35">
      <c r="A1879" s="156" t="s">
        <v>1281</v>
      </c>
      <c r="B1879" s="157" t="str">
        <f>VLOOKUP(A1879,Lists!A:B,2,FALSE)</f>
        <v>ECU002</v>
      </c>
      <c r="C1879" s="157" t="str">
        <f>VLOOKUP(A1879,Lists!A:D,4,FALSE)</f>
        <v>ECU</v>
      </c>
      <c r="D1879" s="157" t="s">
        <v>740</v>
      </c>
      <c r="E1879" s="157">
        <v>2918132</v>
      </c>
      <c r="F1879" s="157"/>
      <c r="G1879" s="157" t="s">
        <v>735</v>
      </c>
      <c r="H1879" s="151">
        <f t="shared" si="63"/>
        <v>1</v>
      </c>
      <c r="I1879" s="161"/>
      <c r="J1879" s="157"/>
      <c r="K1879" s="151" t="str">
        <f t="shared" si="64"/>
        <v>ECU002People exposed</v>
      </c>
      <c r="L1879" s="165">
        <v>43510</v>
      </c>
    </row>
    <row r="1880" spans="1:12" ht="15.6" thickTop="1" thickBot="1" x14ac:dyDescent="0.35">
      <c r="A1880" s="158" t="s">
        <v>1281</v>
      </c>
      <c r="B1880" s="159" t="str">
        <f>VLOOKUP(A1880,Lists!A:B,2,FALSE)</f>
        <v>ECU002</v>
      </c>
      <c r="C1880" s="159" t="str">
        <f>VLOOKUP(A1880,Lists!A:D,4,FALSE)</f>
        <v>ECU</v>
      </c>
      <c r="D1880" s="159" t="s">
        <v>742</v>
      </c>
      <c r="E1880" s="159">
        <v>3171632</v>
      </c>
      <c r="F1880" s="159" t="s">
        <v>2088</v>
      </c>
      <c r="G1880" s="159" t="s">
        <v>735</v>
      </c>
      <c r="H1880" s="151">
        <f t="shared" si="63"/>
        <v>1</v>
      </c>
      <c r="I1880" s="162"/>
      <c r="J1880" s="159"/>
      <c r="K1880" s="151" t="str">
        <f t="shared" si="64"/>
        <v>ECU002People affected by the crisis</v>
      </c>
      <c r="L1880" s="163">
        <v>43510</v>
      </c>
    </row>
    <row r="1881" spans="1:12" ht="15.6" thickTop="1" thickBot="1" x14ac:dyDescent="0.35">
      <c r="A1881" s="156" t="s">
        <v>1281</v>
      </c>
      <c r="B1881" s="157" t="str">
        <f>VLOOKUP(A1881,Lists!A:B,2,FALSE)</f>
        <v>ECU002</v>
      </c>
      <c r="C1881" s="157" t="str">
        <f>VLOOKUP(A1881,Lists!A:D,4,FALSE)</f>
        <v>ECU</v>
      </c>
      <c r="D1881" s="157" t="s">
        <v>470</v>
      </c>
      <c r="E1881" s="157">
        <v>253500</v>
      </c>
      <c r="F1881" s="157"/>
      <c r="G1881" s="157" t="s">
        <v>735</v>
      </c>
      <c r="H1881" s="151">
        <f t="shared" si="63"/>
        <v>1</v>
      </c>
      <c r="I1881" s="161"/>
      <c r="J1881" s="157"/>
      <c r="K1881" s="151" t="str">
        <f t="shared" si="64"/>
        <v>ECU002Total # of crisis related displaced people</v>
      </c>
      <c r="L1881" s="165">
        <v>43510</v>
      </c>
    </row>
    <row r="1882" spans="1:12" ht="15.6" thickTop="1" thickBot="1" x14ac:dyDescent="0.35">
      <c r="A1882" s="158" t="s">
        <v>1281</v>
      </c>
      <c r="B1882" s="159" t="str">
        <f>VLOOKUP(A1882,Lists!A:B,2,FALSE)</f>
        <v>ECU002</v>
      </c>
      <c r="C1882" s="159" t="str">
        <f>VLOOKUP(A1882,Lists!A:D,4,FALSE)</f>
        <v>ECU</v>
      </c>
      <c r="D1882" s="159" t="s">
        <v>743</v>
      </c>
      <c r="E1882" s="159" t="s">
        <v>445</v>
      </c>
      <c r="F1882" s="159"/>
      <c r="G1882" s="159" t="s">
        <v>735</v>
      </c>
      <c r="H1882" s="151">
        <f t="shared" si="63"/>
        <v>1</v>
      </c>
      <c r="I1882" s="162"/>
      <c r="J1882" s="159"/>
      <c r="K1882" s="151" t="str">
        <f t="shared" si="64"/>
        <v>ECU002Crisis related Injuries</v>
      </c>
      <c r="L1882" s="163">
        <v>43510</v>
      </c>
    </row>
    <row r="1883" spans="1:12" ht="15.6" thickTop="1" thickBot="1" x14ac:dyDescent="0.35">
      <c r="A1883" s="156" t="s">
        <v>1281</v>
      </c>
      <c r="B1883" s="157" t="str">
        <f>VLOOKUP(A1883,Lists!A:B,2,FALSE)</f>
        <v>ECU002</v>
      </c>
      <c r="C1883" s="157" t="str">
        <f>VLOOKUP(A1883,Lists!A:D,4,FALSE)</f>
        <v>ECU</v>
      </c>
      <c r="D1883" s="157" t="s">
        <v>661</v>
      </c>
      <c r="E1883" s="157" t="s">
        <v>445</v>
      </c>
      <c r="F1883" s="157"/>
      <c r="G1883" s="157" t="s">
        <v>735</v>
      </c>
      <c r="H1883" s="151">
        <f t="shared" si="63"/>
        <v>1</v>
      </c>
      <c r="I1883" s="161"/>
      <c r="J1883" s="157"/>
      <c r="K1883" s="151" t="str">
        <f t="shared" si="64"/>
        <v>ECU002Total # of illness cases reported</v>
      </c>
      <c r="L1883" s="165">
        <v>43510</v>
      </c>
    </row>
    <row r="1884" spans="1:12" ht="15.6" thickTop="1" thickBot="1" x14ac:dyDescent="0.35">
      <c r="A1884" s="158" t="s">
        <v>1281</v>
      </c>
      <c r="B1884" s="159" t="str">
        <f>VLOOKUP(A1884,Lists!A:B,2,FALSE)</f>
        <v>ECU002</v>
      </c>
      <c r="C1884" s="159" t="str">
        <f>VLOOKUP(A1884,Lists!A:D,4,FALSE)</f>
        <v>ECU</v>
      </c>
      <c r="D1884" s="159" t="s">
        <v>663</v>
      </c>
      <c r="E1884" s="159" t="s">
        <v>445</v>
      </c>
      <c r="F1884" s="159"/>
      <c r="G1884" s="159" t="s">
        <v>735</v>
      </c>
      <c r="H1884" s="151">
        <f t="shared" si="63"/>
        <v>1</v>
      </c>
      <c r="I1884" s="162"/>
      <c r="J1884" s="159"/>
      <c r="K1884" s="151" t="str">
        <f t="shared" si="64"/>
        <v>ECU002Crisis related fatalities</v>
      </c>
      <c r="L1884" s="163">
        <v>43510</v>
      </c>
    </row>
    <row r="1885" spans="1:12" ht="15.6" thickTop="1" thickBot="1" x14ac:dyDescent="0.35">
      <c r="A1885" s="156" t="s">
        <v>1281</v>
      </c>
      <c r="B1885" s="157" t="str">
        <f>VLOOKUP(A1885,Lists!A:B,2,FALSE)</f>
        <v>ECU002</v>
      </c>
      <c r="C1885" s="157" t="str">
        <f>VLOOKUP(A1885,Lists!A:D,4,FALSE)</f>
        <v>ECU</v>
      </c>
      <c r="D1885" s="157" t="s">
        <v>459</v>
      </c>
      <c r="E1885" s="157" t="s">
        <v>445</v>
      </c>
      <c r="F1885" s="157"/>
      <c r="G1885" s="157" t="s">
        <v>735</v>
      </c>
      <c r="H1885" s="151">
        <f t="shared" si="63"/>
        <v>1</v>
      </c>
      <c r="I1885" s="161"/>
      <c r="J1885" s="157"/>
      <c r="K1885" s="151" t="str">
        <f t="shared" si="64"/>
        <v>ECU002Building partially damaged</v>
      </c>
      <c r="L1885" s="165">
        <v>43510</v>
      </c>
    </row>
    <row r="1886" spans="1:12" ht="15.6" thickTop="1" thickBot="1" x14ac:dyDescent="0.35">
      <c r="A1886" s="158" t="s">
        <v>1281</v>
      </c>
      <c r="B1886" s="159" t="str">
        <f>VLOOKUP(A1886,Lists!A:B,2,FALSE)</f>
        <v>ECU002</v>
      </c>
      <c r="C1886" s="159" t="str">
        <f>VLOOKUP(A1886,Lists!A:D,4,FALSE)</f>
        <v>ECU</v>
      </c>
      <c r="D1886" s="159" t="s">
        <v>460</v>
      </c>
      <c r="E1886" s="159" t="s">
        <v>445</v>
      </c>
      <c r="F1886" s="159"/>
      <c r="G1886" s="159" t="s">
        <v>735</v>
      </c>
      <c r="H1886" s="151">
        <f t="shared" si="63"/>
        <v>1</v>
      </c>
      <c r="I1886" s="162"/>
      <c r="J1886" s="159"/>
      <c r="K1886" s="151" t="str">
        <f t="shared" si="64"/>
        <v>ECU002Building totally damaged</v>
      </c>
      <c r="L1886" s="163">
        <v>43510</v>
      </c>
    </row>
    <row r="1887" spans="1:12" ht="15.6" thickTop="1" thickBot="1" x14ac:dyDescent="0.35">
      <c r="A1887" s="156" t="s">
        <v>1281</v>
      </c>
      <c r="B1887" s="157" t="str">
        <f>VLOOKUP(A1887,Lists!A:B,2,FALSE)</f>
        <v>ECU002</v>
      </c>
      <c r="C1887" s="157" t="str">
        <f>VLOOKUP(A1887,Lists!A:D,4,FALSE)</f>
        <v>ECU</v>
      </c>
      <c r="D1887" s="157" t="s">
        <v>745</v>
      </c>
      <c r="E1887" s="157" t="s">
        <v>445</v>
      </c>
      <c r="F1887" s="157"/>
      <c r="G1887" s="157" t="s">
        <v>735</v>
      </c>
      <c r="H1887" s="151">
        <f t="shared" si="63"/>
        <v>1</v>
      </c>
      <c r="I1887" s="161"/>
      <c r="J1887" s="157"/>
      <c r="K1887" s="151" t="str">
        <f t="shared" si="64"/>
        <v>ECU002Economic Losses</v>
      </c>
      <c r="L1887" s="165">
        <v>43510</v>
      </c>
    </row>
    <row r="1888" spans="1:12" ht="15.6" thickTop="1" thickBot="1" x14ac:dyDescent="0.35">
      <c r="A1888" s="158" t="s">
        <v>1281</v>
      </c>
      <c r="B1888" s="159" t="str">
        <f>VLOOKUP(A1888,Lists!A:B,2,FALSE)</f>
        <v>ECU002</v>
      </c>
      <c r="C1888" s="159" t="str">
        <f>VLOOKUP(A1888,Lists!A:D,4,FALSE)</f>
        <v>ECU</v>
      </c>
      <c r="D1888" s="159" t="s">
        <v>755</v>
      </c>
      <c r="E1888" s="159">
        <v>253500</v>
      </c>
      <c r="F1888" s="159"/>
      <c r="G1888" s="159" t="s">
        <v>735</v>
      </c>
      <c r="H1888" s="151">
        <f t="shared" si="63"/>
        <v>1</v>
      </c>
      <c r="I1888" s="162"/>
      <c r="J1888" s="159"/>
      <c r="K1888" s="151" t="str">
        <f t="shared" si="64"/>
        <v>ECU002People in Need</v>
      </c>
      <c r="L1888" s="163">
        <v>43510</v>
      </c>
    </row>
    <row r="1889" spans="1:12" ht="15.6" thickTop="1" thickBot="1" x14ac:dyDescent="0.35">
      <c r="A1889" s="156" t="s">
        <v>1281</v>
      </c>
      <c r="B1889" s="157" t="str">
        <f>VLOOKUP(A1889,Lists!A:B,2,FALSE)</f>
        <v>ECU002</v>
      </c>
      <c r="C1889" s="157" t="str">
        <f>VLOOKUP(A1889,Lists!A:D,4,FALSE)</f>
        <v>ECU</v>
      </c>
      <c r="D1889" s="157" t="s">
        <v>761</v>
      </c>
      <c r="E1889" s="157">
        <v>0</v>
      </c>
      <c r="F1889" s="157"/>
      <c r="G1889" s="157" t="s">
        <v>735</v>
      </c>
      <c r="H1889" s="151">
        <f t="shared" si="63"/>
        <v>1</v>
      </c>
      <c r="I1889" s="161" t="s">
        <v>2087</v>
      </c>
      <c r="J1889" s="157" t="s">
        <v>2086</v>
      </c>
      <c r="K1889" s="151" t="str">
        <f t="shared" si="64"/>
        <v>ECU002People facing minimal humanitarian needs (level 1)</v>
      </c>
      <c r="L1889" s="165">
        <v>43510</v>
      </c>
    </row>
    <row r="1890" spans="1:12" ht="15.6" thickTop="1" thickBot="1" x14ac:dyDescent="0.35">
      <c r="A1890" s="158" t="s">
        <v>1281</v>
      </c>
      <c r="B1890" s="159" t="str">
        <f>VLOOKUP(A1890,Lists!A:B,2,FALSE)</f>
        <v>ECU002</v>
      </c>
      <c r="C1890" s="159" t="str">
        <f>VLOOKUP(A1890,Lists!A:D,4,FALSE)</f>
        <v>ECU</v>
      </c>
      <c r="D1890" s="159" t="s">
        <v>760</v>
      </c>
      <c r="E1890" s="159">
        <v>114075</v>
      </c>
      <c r="F1890" s="159"/>
      <c r="G1890" s="159" t="s">
        <v>735</v>
      </c>
      <c r="H1890" s="151">
        <f t="shared" si="63"/>
        <v>1</v>
      </c>
      <c r="I1890" s="162" t="s">
        <v>2087</v>
      </c>
      <c r="J1890" s="159" t="s">
        <v>2086</v>
      </c>
      <c r="K1890" s="151" t="str">
        <f t="shared" si="64"/>
        <v>ECU002People facing stressed humanitarian needs (level 2)</v>
      </c>
      <c r="L1890" s="163">
        <v>43510</v>
      </c>
    </row>
    <row r="1891" spans="1:12" ht="15.6" thickTop="1" thickBot="1" x14ac:dyDescent="0.35">
      <c r="A1891" s="156" t="s">
        <v>1281</v>
      </c>
      <c r="B1891" s="157" t="str">
        <f>VLOOKUP(A1891,Lists!A:B,2,FALSE)</f>
        <v>ECU002</v>
      </c>
      <c r="C1891" s="157" t="str">
        <f>VLOOKUP(A1891,Lists!A:D,4,FALSE)</f>
        <v>ECU</v>
      </c>
      <c r="D1891" s="157" t="s">
        <v>763</v>
      </c>
      <c r="E1891" s="157">
        <v>139425</v>
      </c>
      <c r="F1891" s="157"/>
      <c r="G1891" s="157" t="s">
        <v>735</v>
      </c>
      <c r="H1891" s="151">
        <f t="shared" si="63"/>
        <v>1</v>
      </c>
      <c r="I1891" s="161" t="s">
        <v>2087</v>
      </c>
      <c r="J1891" s="157" t="s">
        <v>2086</v>
      </c>
      <c r="K1891" s="151" t="str">
        <f t="shared" si="64"/>
        <v>ECU002People  facing moderate humanitarian needs (level 3)</v>
      </c>
      <c r="L1891" s="165">
        <v>43510</v>
      </c>
    </row>
    <row r="1892" spans="1:12" ht="15.6" thickTop="1" thickBot="1" x14ac:dyDescent="0.35">
      <c r="A1892" s="158" t="s">
        <v>1281</v>
      </c>
      <c r="B1892" s="159" t="str">
        <f>VLOOKUP(A1892,Lists!A:B,2,FALSE)</f>
        <v>ECU002</v>
      </c>
      <c r="C1892" s="159" t="str">
        <f>VLOOKUP(A1892,Lists!A:D,4,FALSE)</f>
        <v>ECU</v>
      </c>
      <c r="D1892" s="159" t="s">
        <v>765</v>
      </c>
      <c r="E1892" s="159">
        <v>0</v>
      </c>
      <c r="F1892" s="159"/>
      <c r="G1892" s="159" t="s">
        <v>735</v>
      </c>
      <c r="H1892" s="151">
        <f t="shared" si="63"/>
        <v>1</v>
      </c>
      <c r="I1892" s="162" t="s">
        <v>2087</v>
      </c>
      <c r="J1892" s="159" t="s">
        <v>2086</v>
      </c>
      <c r="K1892" s="151" t="str">
        <f t="shared" si="64"/>
        <v>ECU002People facing severe humanitarian needs (level 4)</v>
      </c>
      <c r="L1892" s="163">
        <v>43510</v>
      </c>
    </row>
    <row r="1893" spans="1:12" ht="15.6" thickTop="1" thickBot="1" x14ac:dyDescent="0.35">
      <c r="A1893" s="156" t="s">
        <v>1281</v>
      </c>
      <c r="B1893" s="157" t="str">
        <f>VLOOKUP(A1893,Lists!A:B,2,FALSE)</f>
        <v>ECU002</v>
      </c>
      <c r="C1893" s="157" t="str">
        <f>VLOOKUP(A1893,Lists!A:D,4,FALSE)</f>
        <v>ECU</v>
      </c>
      <c r="D1893" s="157" t="s">
        <v>766</v>
      </c>
      <c r="E1893" s="157">
        <v>0</v>
      </c>
      <c r="F1893" s="157"/>
      <c r="G1893" s="157" t="s">
        <v>735</v>
      </c>
      <c r="H1893" s="151">
        <f t="shared" si="63"/>
        <v>1</v>
      </c>
      <c r="I1893" s="161" t="s">
        <v>2087</v>
      </c>
      <c r="J1893" s="157" t="s">
        <v>2086</v>
      </c>
      <c r="K1893" s="151" t="str">
        <f t="shared" si="64"/>
        <v>ECU002People facing extreme humanitarian needs (level 5)</v>
      </c>
      <c r="L1893" s="165">
        <v>43510</v>
      </c>
    </row>
    <row r="1894" spans="1:12" ht="15.6" thickTop="1" thickBot="1" x14ac:dyDescent="0.35">
      <c r="A1894" s="158" t="s">
        <v>1281</v>
      </c>
      <c r="B1894" s="159" t="str">
        <f>VLOOKUP(A1894,Lists!A:B,2,FALSE)</f>
        <v>ECU002</v>
      </c>
      <c r="C1894" s="159" t="str">
        <f>VLOOKUP(A1894,Lists!A:D,4,FALSE)</f>
        <v>ECU</v>
      </c>
      <c r="D1894" s="159" t="s">
        <v>768</v>
      </c>
      <c r="E1894" s="159">
        <v>0</v>
      </c>
      <c r="F1894" s="159"/>
      <c r="G1894" s="159" t="s">
        <v>735</v>
      </c>
      <c r="H1894" s="151">
        <f t="shared" si="63"/>
        <v>1</v>
      </c>
      <c r="I1894" s="162"/>
      <c r="J1894" s="159"/>
      <c r="K1894" s="151" t="str">
        <f t="shared" si="64"/>
        <v>ECU002People killed in all crises</v>
      </c>
      <c r="L1894" s="163">
        <v>43510</v>
      </c>
    </row>
    <row r="1895" spans="1:12" ht="15.6" thickTop="1" thickBot="1" x14ac:dyDescent="0.35">
      <c r="A1895" s="156" t="s">
        <v>1281</v>
      </c>
      <c r="B1895" s="157" t="str">
        <f>VLOOKUP(A1895,Lists!A:B,2,FALSE)</f>
        <v>ECU002</v>
      </c>
      <c r="C1895" s="157" t="str">
        <f>VLOOKUP(A1895,Lists!A:D,4,FALSE)</f>
        <v>ECU</v>
      </c>
      <c r="D1895" s="157" t="s">
        <v>680</v>
      </c>
      <c r="E1895" s="157">
        <v>2</v>
      </c>
      <c r="F1895" s="157"/>
      <c r="G1895" s="157" t="s">
        <v>735</v>
      </c>
      <c r="H1895" s="151">
        <f t="shared" si="63"/>
        <v>1</v>
      </c>
      <c r="I1895" s="161"/>
      <c r="J1895" s="157" t="s">
        <v>2083</v>
      </c>
      <c r="K1895" s="151" t="str">
        <f t="shared" si="64"/>
        <v>ECU002Crisis affected groups</v>
      </c>
      <c r="L1895" s="165">
        <v>43510</v>
      </c>
    </row>
    <row r="1896" spans="1:12" ht="15.6" thickTop="1" thickBot="1" x14ac:dyDescent="0.35">
      <c r="A1896" s="158" t="s">
        <v>1281</v>
      </c>
      <c r="B1896" s="159" t="str">
        <f>VLOOKUP(A1896,Lists!A:B,2,FALSE)</f>
        <v>ECU002</v>
      </c>
      <c r="C1896" s="159" t="str">
        <f>VLOOKUP(A1896,Lists!A:D,4,FALSE)</f>
        <v>ECU</v>
      </c>
      <c r="D1896" s="159" t="s">
        <v>683</v>
      </c>
      <c r="E1896" s="159" t="s">
        <v>445</v>
      </c>
      <c r="F1896" s="159"/>
      <c r="G1896" s="159" t="s">
        <v>735</v>
      </c>
      <c r="H1896" s="151">
        <f t="shared" si="63"/>
        <v>1</v>
      </c>
      <c r="I1896" s="162"/>
      <c r="J1896" s="159"/>
      <c r="K1896" s="151" t="str">
        <f t="shared" si="64"/>
        <v>ECU002People facing limited access constraints</v>
      </c>
      <c r="L1896" s="163">
        <v>43510</v>
      </c>
    </row>
    <row r="1897" spans="1:12" ht="15.6" thickTop="1" thickBot="1" x14ac:dyDescent="0.35">
      <c r="A1897" s="156" t="s">
        <v>1281</v>
      </c>
      <c r="B1897" s="157" t="str">
        <f>VLOOKUP(A1897,Lists!A:B,2,FALSE)</f>
        <v>ECU002</v>
      </c>
      <c r="C1897" s="157" t="str">
        <f>VLOOKUP(A1897,Lists!A:D,4,FALSE)</f>
        <v>ECU</v>
      </c>
      <c r="D1897" s="157" t="s">
        <v>684</v>
      </c>
      <c r="E1897" s="157" t="s">
        <v>445</v>
      </c>
      <c r="F1897" s="157"/>
      <c r="G1897" s="157" t="s">
        <v>735</v>
      </c>
      <c r="H1897" s="151">
        <f t="shared" si="63"/>
        <v>1</v>
      </c>
      <c r="I1897" s="161"/>
      <c r="J1897" s="157"/>
      <c r="K1897" s="151" t="str">
        <f t="shared" si="64"/>
        <v>ECU002People facing restricted access constraints</v>
      </c>
      <c r="L1897" s="165">
        <v>43510</v>
      </c>
    </row>
    <row r="1898" spans="1:12" ht="15.6" thickTop="1" thickBot="1" x14ac:dyDescent="0.35">
      <c r="A1898" s="158" t="s">
        <v>1281</v>
      </c>
      <c r="B1898" s="159" t="str">
        <f>VLOOKUP(A1898,Lists!A:B,2,FALSE)</f>
        <v>ECU002</v>
      </c>
      <c r="C1898" s="159" t="str">
        <f>VLOOKUP(A1898,Lists!A:D,4,FALSE)</f>
        <v>ECU</v>
      </c>
      <c r="D1898" s="159" t="s">
        <v>637</v>
      </c>
      <c r="E1898" s="159" t="s">
        <v>445</v>
      </c>
      <c r="F1898" s="159"/>
      <c r="G1898" s="159" t="s">
        <v>735</v>
      </c>
      <c r="H1898" s="151">
        <f t="shared" si="63"/>
        <v>1</v>
      </c>
      <c r="I1898" s="162"/>
      <c r="J1898" s="159"/>
      <c r="K1898" s="151" t="str">
        <f t="shared" si="64"/>
        <v>ECU002Impediments to entry into country (bureaucratic and administrative)</v>
      </c>
      <c r="L1898" s="163">
        <v>43510</v>
      </c>
    </row>
    <row r="1899" spans="1:12" ht="15.6" thickTop="1" thickBot="1" x14ac:dyDescent="0.35">
      <c r="A1899" s="156" t="s">
        <v>1281</v>
      </c>
      <c r="B1899" s="157" t="str">
        <f>VLOOKUP(A1899,Lists!A:B,2,FALSE)</f>
        <v>ECU002</v>
      </c>
      <c r="C1899" s="157" t="str">
        <f>VLOOKUP(A1899,Lists!A:D,4,FALSE)</f>
        <v>ECU</v>
      </c>
      <c r="D1899" s="157" t="s">
        <v>638</v>
      </c>
      <c r="E1899" s="157" t="s">
        <v>445</v>
      </c>
      <c r="F1899" s="157"/>
      <c r="G1899" s="157" t="s">
        <v>735</v>
      </c>
      <c r="H1899" s="151">
        <f t="shared" si="63"/>
        <v>1</v>
      </c>
      <c r="I1899" s="161"/>
      <c r="J1899" s="157"/>
      <c r="K1899" s="151" t="str">
        <f t="shared" si="64"/>
        <v>ECU002Restriction of movement (impediments to freedom of movement and/or administrative restrictions)</v>
      </c>
      <c r="L1899" s="165">
        <v>43510</v>
      </c>
    </row>
    <row r="1900" spans="1:12" ht="15.6" thickTop="1" thickBot="1" x14ac:dyDescent="0.35">
      <c r="A1900" s="158" t="s">
        <v>1281</v>
      </c>
      <c r="B1900" s="159" t="str">
        <f>VLOOKUP(A1900,Lists!A:B,2,FALSE)</f>
        <v>ECU002</v>
      </c>
      <c r="C1900" s="159" t="str">
        <f>VLOOKUP(A1900,Lists!A:D,4,FALSE)</f>
        <v>ECU</v>
      </c>
      <c r="D1900" s="159" t="s">
        <v>639</v>
      </c>
      <c r="E1900" s="159" t="s">
        <v>445</v>
      </c>
      <c r="F1900" s="159"/>
      <c r="G1900" s="159" t="s">
        <v>735</v>
      </c>
      <c r="H1900" s="151">
        <f t="shared" si="63"/>
        <v>1</v>
      </c>
      <c r="I1900" s="162"/>
      <c r="J1900" s="159"/>
      <c r="K1900" s="151" t="str">
        <f t="shared" si="64"/>
        <v>ECU002Interference into implementation of humanitarian activities</v>
      </c>
      <c r="L1900" s="163">
        <v>43510</v>
      </c>
    </row>
    <row r="1901" spans="1:12" ht="15.6" thickTop="1" thickBot="1" x14ac:dyDescent="0.35">
      <c r="A1901" s="156" t="s">
        <v>1281</v>
      </c>
      <c r="B1901" s="157" t="str">
        <f>VLOOKUP(A1901,Lists!A:B,2,FALSE)</f>
        <v>ECU002</v>
      </c>
      <c r="C1901" s="157" t="str">
        <f>VLOOKUP(A1901,Lists!A:D,4,FALSE)</f>
        <v>ECU</v>
      </c>
      <c r="D1901" s="157" t="s">
        <v>640</v>
      </c>
      <c r="E1901" s="157" t="s">
        <v>445</v>
      </c>
      <c r="F1901" s="157"/>
      <c r="G1901" s="157" t="s">
        <v>735</v>
      </c>
      <c r="H1901" s="151">
        <f t="shared" si="63"/>
        <v>1</v>
      </c>
      <c r="I1901" s="161"/>
      <c r="J1901" s="157"/>
      <c r="K1901" s="151" t="str">
        <f t="shared" si="64"/>
        <v>ECU002Violence against personnel, facilities and assets</v>
      </c>
      <c r="L1901" s="165">
        <v>43510</v>
      </c>
    </row>
    <row r="1902" spans="1:12" ht="15.6" thickTop="1" thickBot="1" x14ac:dyDescent="0.35">
      <c r="A1902" s="158" t="s">
        <v>1281</v>
      </c>
      <c r="B1902" s="159" t="str">
        <f>VLOOKUP(A1902,Lists!A:B,2,FALSE)</f>
        <v>ECU002</v>
      </c>
      <c r="C1902" s="159" t="str">
        <f>VLOOKUP(A1902,Lists!A:D,4,FALSE)</f>
        <v>ECU</v>
      </c>
      <c r="D1902" s="159" t="s">
        <v>641</v>
      </c>
      <c r="E1902" s="159" t="s">
        <v>445</v>
      </c>
      <c r="F1902" s="159"/>
      <c r="G1902" s="159" t="s">
        <v>735</v>
      </c>
      <c r="H1902" s="151">
        <f t="shared" si="63"/>
        <v>1</v>
      </c>
      <c r="I1902" s="162"/>
      <c r="J1902" s="159"/>
      <c r="K1902" s="151" t="str">
        <f t="shared" si="64"/>
        <v>ECU002Denial of existence of humanitarian needs or entitlements to assistance</v>
      </c>
      <c r="L1902" s="163">
        <v>43510</v>
      </c>
    </row>
    <row r="1903" spans="1:12" ht="15.6" thickTop="1" thickBot="1" x14ac:dyDescent="0.35">
      <c r="A1903" s="156" t="s">
        <v>1281</v>
      </c>
      <c r="B1903" s="157" t="str">
        <f>VLOOKUP(A1903,Lists!A:B,2,FALSE)</f>
        <v>ECU002</v>
      </c>
      <c r="C1903" s="157" t="str">
        <f>VLOOKUP(A1903,Lists!A:D,4,FALSE)</f>
        <v>ECU</v>
      </c>
      <c r="D1903" s="157" t="s">
        <v>642</v>
      </c>
      <c r="E1903" s="157" t="s">
        <v>445</v>
      </c>
      <c r="F1903" s="157"/>
      <c r="G1903" s="157" t="s">
        <v>735</v>
      </c>
      <c r="H1903" s="151">
        <f t="shared" si="63"/>
        <v>1</v>
      </c>
      <c r="I1903" s="161"/>
      <c r="J1903" s="157"/>
      <c r="K1903" s="151" t="str">
        <f t="shared" si="64"/>
        <v>ECU002Restriction and obstruction of access to services and assistance</v>
      </c>
      <c r="L1903" s="165">
        <v>43510</v>
      </c>
    </row>
    <row r="1904" spans="1:12" ht="15.6" thickTop="1" thickBot="1" x14ac:dyDescent="0.35">
      <c r="A1904" s="158" t="s">
        <v>1281</v>
      </c>
      <c r="B1904" s="159" t="str">
        <f>VLOOKUP(A1904,Lists!A:B,2,FALSE)</f>
        <v>ECU002</v>
      </c>
      <c r="C1904" s="159" t="str">
        <f>VLOOKUP(A1904,Lists!A:D,4,FALSE)</f>
        <v>ECU</v>
      </c>
      <c r="D1904" s="159" t="s">
        <v>643</v>
      </c>
      <c r="E1904" s="159" t="s">
        <v>445</v>
      </c>
      <c r="F1904" s="159"/>
      <c r="G1904" s="159" t="s">
        <v>735</v>
      </c>
      <c r="H1904" s="151">
        <f t="shared" si="63"/>
        <v>1</v>
      </c>
      <c r="I1904" s="162"/>
      <c r="J1904" s="159"/>
      <c r="K1904" s="151" t="str">
        <f t="shared" si="64"/>
        <v>ECU002Ongoing insecurity/hostilities affecting humanitarian assistance</v>
      </c>
      <c r="L1904" s="163">
        <v>43510</v>
      </c>
    </row>
    <row r="1905" spans="1:12" ht="15.6" thickTop="1" thickBot="1" x14ac:dyDescent="0.35">
      <c r="A1905" s="156" t="s">
        <v>1281</v>
      </c>
      <c r="B1905" s="157" t="str">
        <f>VLOOKUP(A1905,Lists!A:B,2,FALSE)</f>
        <v>ECU002</v>
      </c>
      <c r="C1905" s="157" t="str">
        <f>VLOOKUP(A1905,Lists!A:D,4,FALSE)</f>
        <v>ECU</v>
      </c>
      <c r="D1905" s="157" t="s">
        <v>644</v>
      </c>
      <c r="E1905" s="157" t="s">
        <v>445</v>
      </c>
      <c r="F1905" s="157"/>
      <c r="G1905" s="157" t="s">
        <v>735</v>
      </c>
      <c r="H1905" s="151">
        <f t="shared" si="63"/>
        <v>1</v>
      </c>
      <c r="I1905" s="161"/>
      <c r="J1905" s="157"/>
      <c r="K1905" s="151" t="str">
        <f t="shared" si="64"/>
        <v xml:space="preserve">ECU002Presence of mines and improvised explosive devices </v>
      </c>
      <c r="L1905" s="165">
        <v>43510</v>
      </c>
    </row>
    <row r="1906" spans="1:12" ht="15.6" thickTop="1" thickBot="1" x14ac:dyDescent="0.35">
      <c r="A1906" s="158" t="s">
        <v>1281</v>
      </c>
      <c r="B1906" s="159" t="str">
        <f>VLOOKUP(A1906,Lists!A:B,2,FALSE)</f>
        <v>ECU002</v>
      </c>
      <c r="C1906" s="159" t="str">
        <f>VLOOKUP(A1906,Lists!A:D,4,FALSE)</f>
        <v>ECU</v>
      </c>
      <c r="D1906" s="159" t="s">
        <v>645</v>
      </c>
      <c r="E1906" s="159" t="s">
        <v>445</v>
      </c>
      <c r="F1906" s="159"/>
      <c r="G1906" s="159" t="s">
        <v>735</v>
      </c>
      <c r="H1906" s="151">
        <f t="shared" si="63"/>
        <v>1</v>
      </c>
      <c r="I1906" s="162"/>
      <c r="J1906" s="159"/>
      <c r="K1906" s="151" t="str">
        <f t="shared" si="64"/>
        <v>ECU002Physical constraints in the environment (obstacles related to terrain, climate, lack of infrastructure, etc.)</v>
      </c>
      <c r="L1906" s="163">
        <v>43510</v>
      </c>
    </row>
    <row r="1907" spans="1:12" ht="15.6" thickTop="1" thickBot="1" x14ac:dyDescent="0.35">
      <c r="A1907" s="156" t="s">
        <v>67</v>
      </c>
      <c r="B1907" s="157" t="str">
        <f>VLOOKUP(A1907,Lists!A:B,2,FALSE)</f>
        <v>COL001</v>
      </c>
      <c r="C1907" s="157" t="str">
        <f>VLOOKUP(A1907,Lists!A:D,4,FALSE)</f>
        <v>COL</v>
      </c>
      <c r="D1907" s="157" t="s">
        <v>785</v>
      </c>
      <c r="E1907" s="157">
        <v>46800000</v>
      </c>
      <c r="F1907" s="157" t="s">
        <v>2091</v>
      </c>
      <c r="G1907" s="157" t="s">
        <v>735</v>
      </c>
      <c r="H1907" s="151">
        <f t="shared" si="63"/>
        <v>1</v>
      </c>
      <c r="I1907" s="161" t="s">
        <v>2122</v>
      </c>
      <c r="J1907" s="157" t="s">
        <v>2153</v>
      </c>
      <c r="K1907" s="151" t="str">
        <f t="shared" si="64"/>
        <v>COL001Total population in country</v>
      </c>
      <c r="L1907" s="165">
        <v>43510</v>
      </c>
    </row>
    <row r="1908" spans="1:12" ht="15.6" thickTop="1" thickBot="1" x14ac:dyDescent="0.35">
      <c r="A1908" s="158" t="s">
        <v>67</v>
      </c>
      <c r="B1908" s="159" t="str">
        <f>VLOOKUP(A1908,Lists!A:B,2,FALSE)</f>
        <v>COL001</v>
      </c>
      <c r="C1908" s="159" t="str">
        <f>VLOOKUP(A1908,Lists!A:D,4,FALSE)</f>
        <v>COL</v>
      </c>
      <c r="D1908" s="159" t="s">
        <v>455</v>
      </c>
      <c r="E1908" s="159">
        <v>1142000</v>
      </c>
      <c r="F1908" s="159" t="s">
        <v>513</v>
      </c>
      <c r="G1908" s="159" t="s">
        <v>735</v>
      </c>
      <c r="H1908" s="151">
        <f t="shared" si="63"/>
        <v>1</v>
      </c>
      <c r="I1908" s="162" t="s">
        <v>2123</v>
      </c>
      <c r="J1908" s="159"/>
      <c r="K1908" s="151" t="str">
        <f t="shared" si="64"/>
        <v>COL001Landmass affected by disaster</v>
      </c>
      <c r="L1908" s="163">
        <v>43510</v>
      </c>
    </row>
    <row r="1909" spans="1:12" ht="15.6" thickTop="1" thickBot="1" x14ac:dyDescent="0.35">
      <c r="A1909" s="156" t="s">
        <v>67</v>
      </c>
      <c r="B1909" s="157" t="str">
        <f>VLOOKUP(A1909,Lists!A:B,2,FALSE)</f>
        <v>COL001</v>
      </c>
      <c r="C1909" s="157" t="str">
        <f>VLOOKUP(A1909,Lists!A:D,4,FALSE)</f>
        <v>COL</v>
      </c>
      <c r="D1909" s="157" t="s">
        <v>740</v>
      </c>
      <c r="E1909" s="157">
        <v>46800000</v>
      </c>
      <c r="F1909" s="157" t="s">
        <v>2091</v>
      </c>
      <c r="G1909" s="157" t="s">
        <v>735</v>
      </c>
      <c r="H1909" s="151">
        <f t="shared" si="63"/>
        <v>1</v>
      </c>
      <c r="I1909" s="161" t="s">
        <v>2122</v>
      </c>
      <c r="J1909" s="157" t="s">
        <v>2153</v>
      </c>
      <c r="K1909" s="151" t="str">
        <f t="shared" si="64"/>
        <v>COL001People exposed</v>
      </c>
      <c r="L1909" s="165">
        <v>43510</v>
      </c>
    </row>
    <row r="1910" spans="1:12" ht="15.6" thickTop="1" thickBot="1" x14ac:dyDescent="0.35">
      <c r="A1910" s="158" t="s">
        <v>67</v>
      </c>
      <c r="B1910" s="159" t="str">
        <f>VLOOKUP(A1910,Lists!A:B,2,FALSE)</f>
        <v>COL001</v>
      </c>
      <c r="C1910" s="159" t="str">
        <f>VLOOKUP(A1910,Lists!A:D,4,FALSE)</f>
        <v>COL</v>
      </c>
      <c r="D1910" s="159" t="s">
        <v>742</v>
      </c>
      <c r="E1910" s="159">
        <v>7280000</v>
      </c>
      <c r="F1910" s="159" t="s">
        <v>2092</v>
      </c>
      <c r="G1910" s="159" t="s">
        <v>734</v>
      </c>
      <c r="H1910" s="151">
        <f t="shared" si="63"/>
        <v>2</v>
      </c>
      <c r="I1910" s="162" t="s">
        <v>2124</v>
      </c>
      <c r="J1910" s="159" t="s">
        <v>2154</v>
      </c>
      <c r="K1910" s="151" t="str">
        <f t="shared" si="64"/>
        <v>COL001People affected by the crisis</v>
      </c>
      <c r="L1910" s="163">
        <v>43510</v>
      </c>
    </row>
    <row r="1911" spans="1:12" ht="15.6" thickTop="1" thickBot="1" x14ac:dyDescent="0.35">
      <c r="A1911" s="156" t="s">
        <v>67</v>
      </c>
      <c r="B1911" s="157" t="str">
        <f>VLOOKUP(A1911,Lists!A:B,2,FALSE)</f>
        <v>COL001</v>
      </c>
      <c r="C1911" s="157" t="str">
        <f>VLOOKUP(A1911,Lists!A:D,4,FALSE)</f>
        <v>COL</v>
      </c>
      <c r="D1911" s="157" t="s">
        <v>470</v>
      </c>
      <c r="E1911" s="157">
        <v>2334000</v>
      </c>
      <c r="F1911" s="157" t="s">
        <v>2093</v>
      </c>
      <c r="G1911" s="157" t="s">
        <v>734</v>
      </c>
      <c r="H1911" s="151">
        <f t="shared" si="63"/>
        <v>2</v>
      </c>
      <c r="I1911" s="161" t="s">
        <v>2125</v>
      </c>
      <c r="J1911" s="157" t="s">
        <v>2155</v>
      </c>
      <c r="K1911" s="151" t="str">
        <f t="shared" si="64"/>
        <v>COL001Total # of crisis related displaced people</v>
      </c>
      <c r="L1911" s="165">
        <v>43510</v>
      </c>
    </row>
    <row r="1912" spans="1:12" ht="15.6" thickTop="1" thickBot="1" x14ac:dyDescent="0.35">
      <c r="A1912" s="158" t="s">
        <v>67</v>
      </c>
      <c r="B1912" s="159" t="str">
        <f>VLOOKUP(A1912,Lists!A:B,2,FALSE)</f>
        <v>COL001</v>
      </c>
      <c r="C1912" s="159" t="str">
        <f>VLOOKUP(A1912,Lists!A:D,4,FALSE)</f>
        <v>COL</v>
      </c>
      <c r="D1912" s="159" t="s">
        <v>661</v>
      </c>
      <c r="E1912" s="159">
        <v>173</v>
      </c>
      <c r="F1912" s="159" t="s">
        <v>2094</v>
      </c>
      <c r="G1912" s="159" t="s">
        <v>735</v>
      </c>
      <c r="H1912" s="151">
        <f t="shared" si="63"/>
        <v>1</v>
      </c>
      <c r="I1912" s="162" t="s">
        <v>2126</v>
      </c>
      <c r="J1912" s="159" t="s">
        <v>2156</v>
      </c>
      <c r="K1912" s="151" t="str">
        <f t="shared" si="64"/>
        <v>COL001Total # of illness cases reported</v>
      </c>
      <c r="L1912" s="163">
        <v>43510</v>
      </c>
    </row>
    <row r="1913" spans="1:12" ht="15.6" thickTop="1" thickBot="1" x14ac:dyDescent="0.35">
      <c r="A1913" s="156" t="s">
        <v>67</v>
      </c>
      <c r="B1913" s="157" t="str">
        <f>VLOOKUP(A1913,Lists!A:B,2,FALSE)</f>
        <v>COL001</v>
      </c>
      <c r="C1913" s="157" t="str">
        <f>VLOOKUP(A1913,Lists!A:D,4,FALSE)</f>
        <v>COL</v>
      </c>
      <c r="D1913" s="157" t="s">
        <v>743</v>
      </c>
      <c r="E1913" s="157">
        <v>74</v>
      </c>
      <c r="F1913" s="157" t="s">
        <v>2095</v>
      </c>
      <c r="G1913" s="157" t="s">
        <v>735</v>
      </c>
      <c r="H1913" s="151">
        <f t="shared" si="63"/>
        <v>1</v>
      </c>
      <c r="I1913" s="161" t="s">
        <v>2127</v>
      </c>
      <c r="J1913" s="157" t="s">
        <v>2157</v>
      </c>
      <c r="K1913" s="151" t="str">
        <f t="shared" si="64"/>
        <v>COL001Crisis related Injuries</v>
      </c>
      <c r="L1913" s="165">
        <v>43510</v>
      </c>
    </row>
    <row r="1914" spans="1:12" ht="15.6" thickTop="1" thickBot="1" x14ac:dyDescent="0.35">
      <c r="A1914" s="158" t="s">
        <v>67</v>
      </c>
      <c r="B1914" s="159" t="str">
        <f>VLOOKUP(A1914,Lists!A:B,2,FALSE)</f>
        <v>COL001</v>
      </c>
      <c r="C1914" s="159" t="str">
        <f>VLOOKUP(A1914,Lists!A:D,4,FALSE)</f>
        <v>COL</v>
      </c>
      <c r="D1914" s="159" t="s">
        <v>663</v>
      </c>
      <c r="E1914" s="159">
        <v>176</v>
      </c>
      <c r="F1914" s="159" t="s">
        <v>2096</v>
      </c>
      <c r="G1914" s="159" t="s">
        <v>735</v>
      </c>
      <c r="H1914" s="151">
        <f t="shared" si="63"/>
        <v>1</v>
      </c>
      <c r="I1914" s="162" t="s">
        <v>2128</v>
      </c>
      <c r="J1914" s="159" t="s">
        <v>2158</v>
      </c>
      <c r="K1914" s="151" t="str">
        <f t="shared" si="64"/>
        <v>COL001Crisis related fatalities</v>
      </c>
      <c r="L1914" s="163">
        <v>43510</v>
      </c>
    </row>
    <row r="1915" spans="1:12" ht="15.6" thickTop="1" thickBot="1" x14ac:dyDescent="0.35">
      <c r="A1915" s="156" t="s">
        <v>67</v>
      </c>
      <c r="B1915" s="157" t="str">
        <f>VLOOKUP(A1915,Lists!A:B,2,FALSE)</f>
        <v>COL001</v>
      </c>
      <c r="C1915" s="157" t="str">
        <f>VLOOKUP(A1915,Lists!A:D,4,FALSE)</f>
        <v>COL</v>
      </c>
      <c r="D1915" s="157" t="s">
        <v>459</v>
      </c>
      <c r="E1915" s="157" t="s">
        <v>445</v>
      </c>
      <c r="F1915" s="157" t="s">
        <v>2097</v>
      </c>
      <c r="G1915" s="157"/>
      <c r="H1915" s="151" t="b">
        <f t="shared" si="63"/>
        <v>0</v>
      </c>
      <c r="I1915" s="161"/>
      <c r="J1915" s="157"/>
      <c r="K1915" s="151" t="str">
        <f t="shared" ref="K1915:K1940" si="65">B1915&amp;""&amp;D1915</f>
        <v>COL001Building partially damaged</v>
      </c>
      <c r="L1915" s="165">
        <v>43510</v>
      </c>
    </row>
    <row r="1916" spans="1:12" ht="15.6" thickTop="1" thickBot="1" x14ac:dyDescent="0.35">
      <c r="A1916" s="158" t="s">
        <v>67</v>
      </c>
      <c r="B1916" s="159" t="str">
        <f>VLOOKUP(A1916,Lists!A:B,2,FALSE)</f>
        <v>COL001</v>
      </c>
      <c r="C1916" s="159" t="str">
        <f>VLOOKUP(A1916,Lists!A:D,4,FALSE)</f>
        <v>COL</v>
      </c>
      <c r="D1916" s="159" t="s">
        <v>460</v>
      </c>
      <c r="E1916" s="159" t="s">
        <v>445</v>
      </c>
      <c r="F1916" s="159" t="s">
        <v>2097</v>
      </c>
      <c r="G1916" s="159"/>
      <c r="H1916" s="151" t="b">
        <f t="shared" si="63"/>
        <v>0</v>
      </c>
      <c r="I1916" s="162"/>
      <c r="J1916" s="159"/>
      <c r="K1916" s="151" t="str">
        <f t="shared" si="65"/>
        <v>COL001Building totally damaged</v>
      </c>
      <c r="L1916" s="163">
        <v>43510</v>
      </c>
    </row>
    <row r="1917" spans="1:12" ht="15.6" thickTop="1" thickBot="1" x14ac:dyDescent="0.35">
      <c r="A1917" s="156" t="s">
        <v>67</v>
      </c>
      <c r="B1917" s="157" t="str">
        <f>VLOOKUP(A1917,Lists!A:B,2,FALSE)</f>
        <v>COL001</v>
      </c>
      <c r="C1917" s="157" t="str">
        <f>VLOOKUP(A1917,Lists!A:D,4,FALSE)</f>
        <v>COL</v>
      </c>
      <c r="D1917" s="157" t="s">
        <v>745</v>
      </c>
      <c r="E1917" s="157" t="s">
        <v>445</v>
      </c>
      <c r="F1917" s="157" t="s">
        <v>2097</v>
      </c>
      <c r="G1917" s="157"/>
      <c r="H1917" s="151" t="b">
        <f t="shared" si="63"/>
        <v>0</v>
      </c>
      <c r="I1917" s="161"/>
      <c r="J1917" s="157"/>
      <c r="K1917" s="151" t="str">
        <f t="shared" si="65"/>
        <v>COL001Economic Losses</v>
      </c>
      <c r="L1917" s="165">
        <v>43510</v>
      </c>
    </row>
    <row r="1918" spans="1:12" ht="15.6" thickTop="1" thickBot="1" x14ac:dyDescent="0.35">
      <c r="A1918" s="158" t="s">
        <v>67</v>
      </c>
      <c r="B1918" s="159" t="str">
        <f>VLOOKUP(A1918,Lists!A:B,2,FALSE)</f>
        <v>COL001</v>
      </c>
      <c r="C1918" s="159" t="str">
        <f>VLOOKUP(A1918,Lists!A:D,4,FALSE)</f>
        <v>COL</v>
      </c>
      <c r="D1918" s="159" t="s">
        <v>755</v>
      </c>
      <c r="E1918" s="159">
        <v>7000000</v>
      </c>
      <c r="F1918" s="159" t="s">
        <v>2092</v>
      </c>
      <c r="G1918" s="159" t="s">
        <v>734</v>
      </c>
      <c r="H1918" s="151">
        <f t="shared" si="63"/>
        <v>2</v>
      </c>
      <c r="I1918" s="162" t="s">
        <v>2129</v>
      </c>
      <c r="J1918" s="159"/>
      <c r="K1918" s="151" t="str">
        <f t="shared" si="65"/>
        <v>COL001People in Need</v>
      </c>
      <c r="L1918" s="163">
        <v>43510</v>
      </c>
    </row>
    <row r="1919" spans="1:12" ht="15.6" thickTop="1" thickBot="1" x14ac:dyDescent="0.35">
      <c r="A1919" s="156" t="s">
        <v>67</v>
      </c>
      <c r="B1919" s="157" t="str">
        <f>VLOOKUP(A1919,Lists!A:B,2,FALSE)</f>
        <v>COL001</v>
      </c>
      <c r="C1919" s="157" t="str">
        <f>VLOOKUP(A1919,Lists!A:D,4,FALSE)</f>
        <v>COL</v>
      </c>
      <c r="D1919" s="157" t="s">
        <v>761</v>
      </c>
      <c r="E1919" s="157">
        <v>0</v>
      </c>
      <c r="F1919" s="157" t="s">
        <v>2092</v>
      </c>
      <c r="G1919" s="157" t="s">
        <v>734</v>
      </c>
      <c r="H1919" s="151">
        <f t="shared" si="63"/>
        <v>2</v>
      </c>
      <c r="I1919" s="161" t="s">
        <v>2129</v>
      </c>
      <c r="J1919" s="157"/>
      <c r="K1919" s="151" t="str">
        <f t="shared" si="65"/>
        <v>COL001People facing minimal humanitarian needs (level 1)</v>
      </c>
      <c r="L1919" s="165">
        <v>43510</v>
      </c>
    </row>
    <row r="1920" spans="1:12" ht="15.6" thickTop="1" thickBot="1" x14ac:dyDescent="0.35">
      <c r="A1920" s="158" t="s">
        <v>67</v>
      </c>
      <c r="B1920" s="159" t="str">
        <f>VLOOKUP(A1920,Lists!A:B,2,FALSE)</f>
        <v>COL001</v>
      </c>
      <c r="C1920" s="159" t="str">
        <f>VLOOKUP(A1920,Lists!A:D,4,FALSE)</f>
        <v>COL</v>
      </c>
      <c r="D1920" s="159" t="s">
        <v>760</v>
      </c>
      <c r="E1920" s="159">
        <v>1600000</v>
      </c>
      <c r="F1920" s="159" t="s">
        <v>2092</v>
      </c>
      <c r="G1920" s="159" t="s">
        <v>734</v>
      </c>
      <c r="H1920" s="151">
        <f t="shared" si="63"/>
        <v>2</v>
      </c>
      <c r="I1920" s="162" t="s">
        <v>2129</v>
      </c>
      <c r="J1920" s="159" t="s">
        <v>2159</v>
      </c>
      <c r="K1920" s="151" t="str">
        <f t="shared" si="65"/>
        <v>COL001People facing stressed humanitarian needs (level 2)</v>
      </c>
      <c r="L1920" s="163">
        <v>43510</v>
      </c>
    </row>
    <row r="1921" spans="1:12" ht="15.6" thickTop="1" thickBot="1" x14ac:dyDescent="0.35">
      <c r="A1921" s="156" t="s">
        <v>67</v>
      </c>
      <c r="B1921" s="157" t="str">
        <f>VLOOKUP(A1921,Lists!A:B,2,FALSE)</f>
        <v>COL001</v>
      </c>
      <c r="C1921" s="157" t="str">
        <f>VLOOKUP(A1921,Lists!A:D,4,FALSE)</f>
        <v>COL</v>
      </c>
      <c r="D1921" s="157" t="s">
        <v>763</v>
      </c>
      <c r="E1921" s="157">
        <v>3200000</v>
      </c>
      <c r="F1921" s="157" t="s">
        <v>2092</v>
      </c>
      <c r="G1921" s="157" t="s">
        <v>734</v>
      </c>
      <c r="H1921" s="151">
        <f t="shared" si="63"/>
        <v>2</v>
      </c>
      <c r="I1921" s="161" t="s">
        <v>2129</v>
      </c>
      <c r="J1921" s="157" t="s">
        <v>2160</v>
      </c>
      <c r="K1921" s="151" t="str">
        <f t="shared" si="65"/>
        <v>COL001People  facing moderate humanitarian needs (level 3)</v>
      </c>
      <c r="L1921" s="165">
        <v>43510</v>
      </c>
    </row>
    <row r="1922" spans="1:12" ht="15.6" thickTop="1" thickBot="1" x14ac:dyDescent="0.35">
      <c r="A1922" s="158" t="s">
        <v>67</v>
      </c>
      <c r="B1922" s="159" t="str">
        <f>VLOOKUP(A1922,Lists!A:B,2,FALSE)</f>
        <v>COL001</v>
      </c>
      <c r="C1922" s="159" t="str">
        <f>VLOOKUP(A1922,Lists!A:D,4,FALSE)</f>
        <v>COL</v>
      </c>
      <c r="D1922" s="159" t="s">
        <v>765</v>
      </c>
      <c r="E1922" s="159">
        <v>2200000</v>
      </c>
      <c r="F1922" s="159" t="s">
        <v>2092</v>
      </c>
      <c r="G1922" s="159" t="s">
        <v>734</v>
      </c>
      <c r="H1922" s="151">
        <f t="shared" si="63"/>
        <v>2</v>
      </c>
      <c r="I1922" s="162" t="s">
        <v>2129</v>
      </c>
      <c r="J1922" s="159" t="s">
        <v>2161</v>
      </c>
      <c r="K1922" s="151" t="str">
        <f t="shared" si="65"/>
        <v>COL001People facing severe humanitarian needs (level 4)</v>
      </c>
      <c r="L1922" s="163">
        <v>43510</v>
      </c>
    </row>
    <row r="1923" spans="1:12" ht="15.6" thickTop="1" thickBot="1" x14ac:dyDescent="0.35">
      <c r="A1923" s="156" t="s">
        <v>67</v>
      </c>
      <c r="B1923" s="157" t="str">
        <f>VLOOKUP(A1923,Lists!A:B,2,FALSE)</f>
        <v>COL001</v>
      </c>
      <c r="C1923" s="157" t="str">
        <f>VLOOKUP(A1923,Lists!A:D,4,FALSE)</f>
        <v>COL</v>
      </c>
      <c r="D1923" s="157" t="s">
        <v>766</v>
      </c>
      <c r="E1923" s="157">
        <v>0</v>
      </c>
      <c r="F1923" s="157" t="s">
        <v>2092</v>
      </c>
      <c r="G1923" s="157" t="s">
        <v>734</v>
      </c>
      <c r="H1923" s="151">
        <f t="shared" si="63"/>
        <v>2</v>
      </c>
      <c r="I1923" s="161" t="s">
        <v>2129</v>
      </c>
      <c r="J1923" s="157"/>
      <c r="K1923" s="151" t="str">
        <f t="shared" si="65"/>
        <v>COL001People facing extreme humanitarian needs (level 5)</v>
      </c>
      <c r="L1923" s="165">
        <v>43510</v>
      </c>
    </row>
    <row r="1924" spans="1:12" ht="15.6" thickTop="1" thickBot="1" x14ac:dyDescent="0.35">
      <c r="A1924" s="158" t="s">
        <v>67</v>
      </c>
      <c r="B1924" s="159" t="str">
        <f>VLOOKUP(A1924,Lists!A:B,2,FALSE)</f>
        <v>COL001</v>
      </c>
      <c r="C1924" s="159" t="str">
        <f>VLOOKUP(A1924,Lists!A:D,4,FALSE)</f>
        <v>COL</v>
      </c>
      <c r="D1924" s="159" t="s">
        <v>768</v>
      </c>
      <c r="E1924" s="159">
        <v>176</v>
      </c>
      <c r="F1924" s="159" t="s">
        <v>2096</v>
      </c>
      <c r="G1924" s="159" t="s">
        <v>735</v>
      </c>
      <c r="H1924" s="151">
        <f t="shared" si="63"/>
        <v>1</v>
      </c>
      <c r="I1924" s="162" t="s">
        <v>2128</v>
      </c>
      <c r="J1924" s="159" t="s">
        <v>2158</v>
      </c>
      <c r="K1924" s="151" t="str">
        <f t="shared" si="65"/>
        <v>COL001People killed in all crises</v>
      </c>
      <c r="L1924" s="163">
        <v>43510</v>
      </c>
    </row>
    <row r="1925" spans="1:12" ht="15.6" thickTop="1" thickBot="1" x14ac:dyDescent="0.35">
      <c r="A1925" s="156" t="s">
        <v>67</v>
      </c>
      <c r="B1925" s="157" t="str">
        <f>VLOOKUP(A1925,Lists!A:B,2,FALSE)</f>
        <v>COL001</v>
      </c>
      <c r="C1925" s="157" t="str">
        <f>VLOOKUP(A1925,Lists!A:D,4,FALSE)</f>
        <v>COL</v>
      </c>
      <c r="D1925" s="157" t="s">
        <v>680</v>
      </c>
      <c r="E1925" s="157">
        <v>5</v>
      </c>
      <c r="F1925" s="157"/>
      <c r="G1925" s="157" t="s">
        <v>735</v>
      </c>
      <c r="H1925" s="151">
        <f t="shared" si="63"/>
        <v>1</v>
      </c>
      <c r="I1925" s="161"/>
      <c r="J1925" s="157" t="s">
        <v>2162</v>
      </c>
      <c r="K1925" s="151" t="str">
        <f t="shared" si="65"/>
        <v>COL001Crisis affected groups</v>
      </c>
      <c r="L1925" s="165">
        <v>43510</v>
      </c>
    </row>
    <row r="1926" spans="1:12" ht="15.6" thickTop="1" thickBot="1" x14ac:dyDescent="0.35">
      <c r="A1926" s="158" t="s">
        <v>67</v>
      </c>
      <c r="B1926" s="159" t="str">
        <f>VLOOKUP(A1926,Lists!A:B,2,FALSE)</f>
        <v>COL001</v>
      </c>
      <c r="C1926" s="159" t="str">
        <f>VLOOKUP(A1926,Lists!A:D,4,FALSE)</f>
        <v>COL</v>
      </c>
      <c r="D1926" s="159" t="s">
        <v>683</v>
      </c>
      <c r="E1926" s="159">
        <v>1800000</v>
      </c>
      <c r="F1926" s="159" t="s">
        <v>2092</v>
      </c>
      <c r="G1926" s="159" t="s">
        <v>734</v>
      </c>
      <c r="H1926" s="151">
        <f t="shared" si="63"/>
        <v>2</v>
      </c>
      <c r="I1926" s="162" t="s">
        <v>2129</v>
      </c>
      <c r="J1926" s="159"/>
      <c r="K1926" s="151" t="str">
        <f t="shared" si="65"/>
        <v>COL001People facing limited access constraints</v>
      </c>
      <c r="L1926" s="163">
        <v>43510</v>
      </c>
    </row>
    <row r="1927" spans="1:12" ht="15.6" thickTop="1" thickBot="1" x14ac:dyDescent="0.35">
      <c r="A1927" s="156" t="s">
        <v>67</v>
      </c>
      <c r="B1927" s="157" t="str">
        <f>VLOOKUP(A1927,Lists!A:B,2,FALSE)</f>
        <v>COL001</v>
      </c>
      <c r="C1927" s="157" t="str">
        <f>VLOOKUP(A1927,Lists!A:D,4,FALSE)</f>
        <v>COL</v>
      </c>
      <c r="D1927" s="157" t="s">
        <v>684</v>
      </c>
      <c r="E1927" s="157">
        <v>11500</v>
      </c>
      <c r="F1927" s="157" t="s">
        <v>2092</v>
      </c>
      <c r="G1927" s="157" t="s">
        <v>734</v>
      </c>
      <c r="H1927" s="151">
        <f t="shared" si="63"/>
        <v>2</v>
      </c>
      <c r="I1927" s="161" t="s">
        <v>2129</v>
      </c>
      <c r="J1927" s="157"/>
      <c r="K1927" s="151" t="str">
        <f t="shared" si="65"/>
        <v>COL001People facing restricted access constraints</v>
      </c>
      <c r="L1927" s="165">
        <v>43510</v>
      </c>
    </row>
    <row r="1928" spans="1:12" ht="15.6" thickTop="1" thickBot="1" x14ac:dyDescent="0.35">
      <c r="A1928" s="158" t="s">
        <v>67</v>
      </c>
      <c r="B1928" s="159" t="str">
        <f>VLOOKUP(A1928,Lists!A:B,2,FALSE)</f>
        <v>COL001</v>
      </c>
      <c r="C1928" s="159" t="str">
        <f>VLOOKUP(A1928,Lists!A:D,4,FALSE)</f>
        <v>COL</v>
      </c>
      <c r="D1928" s="159" t="s">
        <v>637</v>
      </c>
      <c r="E1928" s="159">
        <v>0</v>
      </c>
      <c r="F1928" s="159"/>
      <c r="G1928" s="159" t="s">
        <v>735</v>
      </c>
      <c r="H1928" s="151">
        <f t="shared" si="63"/>
        <v>1</v>
      </c>
      <c r="I1928" s="162"/>
      <c r="J1928" s="159"/>
      <c r="K1928" s="151" t="str">
        <f t="shared" si="65"/>
        <v>COL001Impediments to entry into country (bureaucratic and administrative)</v>
      </c>
      <c r="L1928" s="163">
        <v>43510</v>
      </c>
    </row>
    <row r="1929" spans="1:12" ht="15.6" thickTop="1" thickBot="1" x14ac:dyDescent="0.35">
      <c r="A1929" s="156" t="s">
        <v>67</v>
      </c>
      <c r="B1929" s="157" t="str">
        <f>VLOOKUP(A1929,Lists!A:B,2,FALSE)</f>
        <v>COL001</v>
      </c>
      <c r="C1929" s="157" t="str">
        <f>VLOOKUP(A1929,Lists!A:D,4,FALSE)</f>
        <v>COL</v>
      </c>
      <c r="D1929" s="157" t="s">
        <v>638</v>
      </c>
      <c r="E1929" s="157">
        <v>0</v>
      </c>
      <c r="F1929" s="157"/>
      <c r="G1929" s="157" t="s">
        <v>735</v>
      </c>
      <c r="H1929" s="151">
        <f t="shared" si="63"/>
        <v>1</v>
      </c>
      <c r="I1929" s="161"/>
      <c r="J1929" s="157"/>
      <c r="K1929" s="151" t="str">
        <f t="shared" si="65"/>
        <v>COL001Restriction of movement (impediments to freedom of movement and/or administrative restrictions)</v>
      </c>
      <c r="L1929" s="165">
        <v>43510</v>
      </c>
    </row>
    <row r="1930" spans="1:12" ht="15.6" thickTop="1" thickBot="1" x14ac:dyDescent="0.35">
      <c r="A1930" s="158" t="s">
        <v>67</v>
      </c>
      <c r="B1930" s="159" t="str">
        <f>VLOOKUP(A1930,Lists!A:B,2,FALSE)</f>
        <v>COL001</v>
      </c>
      <c r="C1930" s="159" t="str">
        <f>VLOOKUP(A1930,Lists!A:D,4,FALSE)</f>
        <v>COL</v>
      </c>
      <c r="D1930" s="159" t="s">
        <v>639</v>
      </c>
      <c r="E1930" s="159">
        <v>0</v>
      </c>
      <c r="F1930" s="159"/>
      <c r="G1930" s="159" t="s">
        <v>735</v>
      </c>
      <c r="H1930" s="151">
        <f t="shared" si="63"/>
        <v>1</v>
      </c>
      <c r="I1930" s="162"/>
      <c r="J1930" s="159"/>
      <c r="K1930" s="151" t="str">
        <f t="shared" si="65"/>
        <v>COL001Interference into implementation of humanitarian activities</v>
      </c>
      <c r="L1930" s="163">
        <v>43510</v>
      </c>
    </row>
    <row r="1931" spans="1:12" ht="15.6" thickTop="1" thickBot="1" x14ac:dyDescent="0.35">
      <c r="A1931" s="156" t="s">
        <v>67</v>
      </c>
      <c r="B1931" s="157" t="str">
        <f>VLOOKUP(A1931,Lists!A:B,2,FALSE)</f>
        <v>COL001</v>
      </c>
      <c r="C1931" s="157" t="str">
        <f>VLOOKUP(A1931,Lists!A:D,4,FALSE)</f>
        <v>COL</v>
      </c>
      <c r="D1931" s="157" t="s">
        <v>640</v>
      </c>
      <c r="E1931" s="157">
        <v>1</v>
      </c>
      <c r="F1931" s="157"/>
      <c r="G1931" s="157" t="s">
        <v>735</v>
      </c>
      <c r="H1931" s="151">
        <f t="shared" si="63"/>
        <v>1</v>
      </c>
      <c r="I1931" s="161"/>
      <c r="J1931" s="157"/>
      <c r="K1931" s="151" t="str">
        <f t="shared" si="65"/>
        <v>COL001Violence against personnel, facilities and assets</v>
      </c>
      <c r="L1931" s="165">
        <v>43510</v>
      </c>
    </row>
    <row r="1932" spans="1:12" ht="15.6" thickTop="1" thickBot="1" x14ac:dyDescent="0.35">
      <c r="A1932" s="158" t="s">
        <v>67</v>
      </c>
      <c r="B1932" s="159" t="str">
        <f>VLOOKUP(A1932,Lists!A:B,2,FALSE)</f>
        <v>COL001</v>
      </c>
      <c r="C1932" s="159" t="str">
        <f>VLOOKUP(A1932,Lists!A:D,4,FALSE)</f>
        <v>COL</v>
      </c>
      <c r="D1932" s="159" t="s">
        <v>641</v>
      </c>
      <c r="E1932" s="159">
        <v>0</v>
      </c>
      <c r="F1932" s="159"/>
      <c r="G1932" s="159" t="s">
        <v>735</v>
      </c>
      <c r="H1932" s="151">
        <f t="shared" si="63"/>
        <v>1</v>
      </c>
      <c r="I1932" s="162"/>
      <c r="J1932" s="159"/>
      <c r="K1932" s="151" t="str">
        <f t="shared" si="65"/>
        <v>COL001Denial of existence of humanitarian needs or entitlements to assistance</v>
      </c>
      <c r="L1932" s="163">
        <v>43510</v>
      </c>
    </row>
    <row r="1933" spans="1:12" ht="15.6" thickTop="1" thickBot="1" x14ac:dyDescent="0.35">
      <c r="A1933" s="156" t="s">
        <v>67</v>
      </c>
      <c r="B1933" s="157" t="str">
        <f>VLOOKUP(A1933,Lists!A:B,2,FALSE)</f>
        <v>COL001</v>
      </c>
      <c r="C1933" s="157" t="str">
        <f>VLOOKUP(A1933,Lists!A:D,4,FALSE)</f>
        <v>COL</v>
      </c>
      <c r="D1933" s="157" t="s">
        <v>642</v>
      </c>
      <c r="E1933" s="157">
        <v>2</v>
      </c>
      <c r="F1933" s="157"/>
      <c r="G1933" s="157" t="s">
        <v>735</v>
      </c>
      <c r="H1933" s="151">
        <f t="shared" si="63"/>
        <v>1</v>
      </c>
      <c r="I1933" s="161"/>
      <c r="J1933" s="157"/>
      <c r="K1933" s="151" t="str">
        <f t="shared" si="65"/>
        <v>COL001Restriction and obstruction of access to services and assistance</v>
      </c>
      <c r="L1933" s="165">
        <v>43510</v>
      </c>
    </row>
    <row r="1934" spans="1:12" ht="15.6" thickTop="1" thickBot="1" x14ac:dyDescent="0.35">
      <c r="A1934" s="158" t="s">
        <v>67</v>
      </c>
      <c r="B1934" s="159" t="str">
        <f>VLOOKUP(A1934,Lists!A:B,2,FALSE)</f>
        <v>COL001</v>
      </c>
      <c r="C1934" s="159" t="str">
        <f>VLOOKUP(A1934,Lists!A:D,4,FALSE)</f>
        <v>COL</v>
      </c>
      <c r="D1934" s="159" t="s">
        <v>643</v>
      </c>
      <c r="E1934" s="159">
        <v>2</v>
      </c>
      <c r="F1934" s="159"/>
      <c r="G1934" s="159" t="s">
        <v>735</v>
      </c>
      <c r="H1934" s="151">
        <f t="shared" si="63"/>
        <v>1</v>
      </c>
      <c r="I1934" s="162"/>
      <c r="J1934" s="159"/>
      <c r="K1934" s="151" t="str">
        <f t="shared" si="65"/>
        <v>COL001Ongoing insecurity/hostilities affecting humanitarian assistance</v>
      </c>
      <c r="L1934" s="163">
        <v>43510</v>
      </c>
    </row>
    <row r="1935" spans="1:12" ht="15.6" thickTop="1" thickBot="1" x14ac:dyDescent="0.35">
      <c r="A1935" s="156" t="s">
        <v>67</v>
      </c>
      <c r="B1935" s="157" t="str">
        <f>VLOOKUP(A1935,Lists!A:B,2,FALSE)</f>
        <v>COL001</v>
      </c>
      <c r="C1935" s="157" t="str">
        <f>VLOOKUP(A1935,Lists!A:D,4,FALSE)</f>
        <v>COL</v>
      </c>
      <c r="D1935" s="157" t="s">
        <v>644</v>
      </c>
      <c r="E1935" s="157">
        <v>2</v>
      </c>
      <c r="F1935" s="157"/>
      <c r="G1935" s="157" t="s">
        <v>735</v>
      </c>
      <c r="H1935" s="151">
        <f t="shared" si="63"/>
        <v>1</v>
      </c>
      <c r="I1935" s="161"/>
      <c r="J1935" s="157"/>
      <c r="K1935" s="151" t="str">
        <f t="shared" si="65"/>
        <v xml:space="preserve">COL001Presence of mines and improvised explosive devices </v>
      </c>
      <c r="L1935" s="165">
        <v>43510</v>
      </c>
    </row>
    <row r="1936" spans="1:12" ht="15.6" thickTop="1" thickBot="1" x14ac:dyDescent="0.35">
      <c r="A1936" s="158" t="s">
        <v>67</v>
      </c>
      <c r="B1936" s="159" t="str">
        <f>VLOOKUP(A1936,Lists!A:B,2,FALSE)</f>
        <v>COL001</v>
      </c>
      <c r="C1936" s="159" t="str">
        <f>VLOOKUP(A1936,Lists!A:D,4,FALSE)</f>
        <v>COL</v>
      </c>
      <c r="D1936" s="159" t="s">
        <v>645</v>
      </c>
      <c r="E1936" s="159">
        <v>2</v>
      </c>
      <c r="F1936" s="159"/>
      <c r="G1936" s="159" t="s">
        <v>735</v>
      </c>
      <c r="H1936" s="151">
        <f t="shared" si="63"/>
        <v>1</v>
      </c>
      <c r="I1936" s="162"/>
      <c r="J1936" s="159"/>
      <c r="K1936" s="151" t="str">
        <f t="shared" si="65"/>
        <v>COL001Physical constraints in the environment (obstacles related to terrain, climate, lack of infrastructure, etc.)</v>
      </c>
      <c r="L1936" s="163">
        <v>43510</v>
      </c>
    </row>
    <row r="1937" spans="1:12" ht="15.6" thickTop="1" thickBot="1" x14ac:dyDescent="0.35">
      <c r="A1937" s="156" t="s">
        <v>1282</v>
      </c>
      <c r="B1937" s="157" t="str">
        <f>VLOOKUP(A1937,Lists!A:B,2,FALSE)</f>
        <v>COL002</v>
      </c>
      <c r="C1937" s="157" t="str">
        <f>VLOOKUP(A1937,Lists!A:D,4,FALSE)</f>
        <v>COL</v>
      </c>
      <c r="D1937" s="157" t="s">
        <v>785</v>
      </c>
      <c r="E1937" s="157">
        <v>46800000</v>
      </c>
      <c r="F1937" s="157" t="s">
        <v>2091</v>
      </c>
      <c r="G1937" s="157" t="s">
        <v>735</v>
      </c>
      <c r="H1937" s="151">
        <f t="shared" si="63"/>
        <v>1</v>
      </c>
      <c r="I1937" s="161" t="s">
        <v>2122</v>
      </c>
      <c r="J1937" s="157" t="s">
        <v>2153</v>
      </c>
      <c r="K1937" s="151" t="str">
        <f t="shared" si="65"/>
        <v>COL002Total population in country</v>
      </c>
      <c r="L1937" s="165">
        <v>43510</v>
      </c>
    </row>
    <row r="1938" spans="1:12" ht="15.6" thickTop="1" thickBot="1" x14ac:dyDescent="0.35">
      <c r="A1938" s="158" t="s">
        <v>1282</v>
      </c>
      <c r="B1938" s="159" t="str">
        <f>VLOOKUP(A1938,Lists!A:B,2,FALSE)</f>
        <v>COL002</v>
      </c>
      <c r="C1938" s="159" t="str">
        <f>VLOOKUP(A1938,Lists!A:D,4,FALSE)</f>
        <v>COL</v>
      </c>
      <c r="D1938" s="159" t="s">
        <v>455</v>
      </c>
      <c r="E1938" s="159">
        <v>1142000</v>
      </c>
      <c r="F1938" s="159" t="s">
        <v>513</v>
      </c>
      <c r="G1938" s="159" t="s">
        <v>735</v>
      </c>
      <c r="H1938" s="151">
        <f t="shared" si="63"/>
        <v>1</v>
      </c>
      <c r="I1938" s="162" t="s">
        <v>2123</v>
      </c>
      <c r="J1938" s="159"/>
      <c r="K1938" s="151" t="str">
        <f t="shared" si="65"/>
        <v>COL002Landmass affected by disaster</v>
      </c>
      <c r="L1938" s="163">
        <v>43510</v>
      </c>
    </row>
    <row r="1939" spans="1:12" ht="15.6" thickTop="1" thickBot="1" x14ac:dyDescent="0.35">
      <c r="A1939" s="156" t="s">
        <v>1282</v>
      </c>
      <c r="B1939" s="157" t="str">
        <f>VLOOKUP(A1939,Lists!A:B,2,FALSE)</f>
        <v>COL002</v>
      </c>
      <c r="C1939" s="157" t="str">
        <f>VLOOKUP(A1939,Lists!A:D,4,FALSE)</f>
        <v>COL</v>
      </c>
      <c r="D1939" s="157" t="s">
        <v>740</v>
      </c>
      <c r="E1939" s="157">
        <v>46800000</v>
      </c>
      <c r="F1939" s="157" t="s">
        <v>2091</v>
      </c>
      <c r="G1939" s="157" t="s">
        <v>735</v>
      </c>
      <c r="H1939" s="151">
        <f t="shared" si="63"/>
        <v>1</v>
      </c>
      <c r="I1939" s="161" t="s">
        <v>2122</v>
      </c>
      <c r="J1939" s="157" t="s">
        <v>2153</v>
      </c>
      <c r="K1939" s="151" t="str">
        <f t="shared" si="65"/>
        <v>COL002People exposed</v>
      </c>
      <c r="L1939" s="165">
        <v>43510</v>
      </c>
    </row>
    <row r="1940" spans="1:12" ht="15.6" thickTop="1" thickBot="1" x14ac:dyDescent="0.35">
      <c r="A1940" s="158" t="s">
        <v>1282</v>
      </c>
      <c r="B1940" s="159" t="str">
        <f>VLOOKUP(A1940,Lists!A:B,2,FALSE)</f>
        <v>COL002</v>
      </c>
      <c r="C1940" s="159" t="str">
        <f>VLOOKUP(A1940,Lists!A:D,4,FALSE)</f>
        <v>COL</v>
      </c>
      <c r="D1940" s="159" t="s">
        <v>742</v>
      </c>
      <c r="E1940" s="159">
        <v>3718000</v>
      </c>
      <c r="F1940" s="159" t="s">
        <v>2092</v>
      </c>
      <c r="G1940" s="159" t="s">
        <v>734</v>
      </c>
      <c r="H1940" s="151">
        <f t="shared" si="63"/>
        <v>2</v>
      </c>
      <c r="I1940" s="162" t="s">
        <v>2129</v>
      </c>
      <c r="J1940" s="159" t="s">
        <v>2163</v>
      </c>
      <c r="K1940" s="151" t="str">
        <f t="shared" si="65"/>
        <v>COL002People affected by the crisis</v>
      </c>
      <c r="L1940" s="163">
        <v>43510</v>
      </c>
    </row>
    <row r="1941" spans="1:12" ht="15.6" thickTop="1" thickBot="1" x14ac:dyDescent="0.35">
      <c r="A1941" s="156" t="s">
        <v>1282</v>
      </c>
      <c r="B1941" s="157" t="str">
        <f>VLOOKUP(A1941,Lists!A:B,2,FALSE)</f>
        <v>COL002</v>
      </c>
      <c r="C1941" s="157" t="str">
        <f>VLOOKUP(A1941,Lists!A:D,4,FALSE)</f>
        <v>COL</v>
      </c>
      <c r="D1941" s="157" t="s">
        <v>470</v>
      </c>
      <c r="E1941" s="157">
        <v>1870000</v>
      </c>
      <c r="F1941" s="157" t="s">
        <v>2092</v>
      </c>
      <c r="G1941" s="157" t="s">
        <v>734</v>
      </c>
      <c r="H1941" s="151">
        <f t="shared" ref="H1941:H2004" si="66">IF(G1941="Low",3,IF(G1941="Medium",2,IF(G1941="High",1,FALSE)))</f>
        <v>2</v>
      </c>
      <c r="I1941" s="161" t="s">
        <v>2129</v>
      </c>
      <c r="J1941" s="157" t="s">
        <v>2164</v>
      </c>
      <c r="K1941" s="151" t="str">
        <f t="shared" ref="K1941:K2004" si="67">B1941&amp;""&amp;D1941</f>
        <v>COL002Total # of crisis related displaced people</v>
      </c>
      <c r="L1941" s="165">
        <v>43510</v>
      </c>
    </row>
    <row r="1942" spans="1:12" ht="15.6" thickTop="1" thickBot="1" x14ac:dyDescent="0.35">
      <c r="A1942" s="158" t="s">
        <v>1282</v>
      </c>
      <c r="B1942" s="159" t="str">
        <f>VLOOKUP(A1942,Lists!A:B,2,FALSE)</f>
        <v>COL002</v>
      </c>
      <c r="C1942" s="159" t="str">
        <f>VLOOKUP(A1942,Lists!A:D,4,FALSE)</f>
        <v>COL</v>
      </c>
      <c r="D1942" s="159" t="s">
        <v>661</v>
      </c>
      <c r="E1942" s="159">
        <v>173</v>
      </c>
      <c r="F1942" s="159" t="s">
        <v>2094</v>
      </c>
      <c r="G1942" s="159" t="s">
        <v>735</v>
      </c>
      <c r="H1942" s="151">
        <f t="shared" si="66"/>
        <v>1</v>
      </c>
      <c r="I1942" s="162" t="s">
        <v>2126</v>
      </c>
      <c r="J1942" s="159" t="s">
        <v>2156</v>
      </c>
      <c r="K1942" s="151" t="str">
        <f t="shared" si="67"/>
        <v>COL002Total # of illness cases reported</v>
      </c>
      <c r="L1942" s="163">
        <v>43510</v>
      </c>
    </row>
    <row r="1943" spans="1:12" ht="15.6" thickTop="1" thickBot="1" x14ac:dyDescent="0.35">
      <c r="A1943" s="156" t="s">
        <v>1282</v>
      </c>
      <c r="B1943" s="157" t="str">
        <f>VLOOKUP(A1943,Lists!A:B,2,FALSE)</f>
        <v>COL002</v>
      </c>
      <c r="C1943" s="157" t="str">
        <f>VLOOKUP(A1943,Lists!A:D,4,FALSE)</f>
        <v>COL</v>
      </c>
      <c r="D1943" s="157" t="s">
        <v>743</v>
      </c>
      <c r="E1943" s="157" t="s">
        <v>445</v>
      </c>
      <c r="F1943" s="157"/>
      <c r="G1943" s="157"/>
      <c r="H1943" s="151" t="b">
        <f t="shared" si="66"/>
        <v>0</v>
      </c>
      <c r="I1943" s="161"/>
      <c r="J1943" s="157"/>
      <c r="K1943" s="151" t="str">
        <f t="shared" si="67"/>
        <v>COL002Crisis related Injuries</v>
      </c>
      <c r="L1943" s="165">
        <v>43510</v>
      </c>
    </row>
    <row r="1944" spans="1:12" ht="15.6" thickTop="1" thickBot="1" x14ac:dyDescent="0.35">
      <c r="A1944" s="158" t="s">
        <v>1282</v>
      </c>
      <c r="B1944" s="159" t="str">
        <f>VLOOKUP(A1944,Lists!A:B,2,FALSE)</f>
        <v>COL002</v>
      </c>
      <c r="C1944" s="159" t="str">
        <f>VLOOKUP(A1944,Lists!A:D,4,FALSE)</f>
        <v>COL</v>
      </c>
      <c r="D1944" s="159" t="s">
        <v>663</v>
      </c>
      <c r="E1944" s="159" t="s">
        <v>445</v>
      </c>
      <c r="F1944" s="159"/>
      <c r="G1944" s="159"/>
      <c r="H1944" s="151" t="b">
        <f t="shared" si="66"/>
        <v>0</v>
      </c>
      <c r="I1944" s="162"/>
      <c r="J1944" s="159" t="s">
        <v>2165</v>
      </c>
      <c r="K1944" s="151" t="str">
        <f t="shared" si="67"/>
        <v>COL002Crisis related fatalities</v>
      </c>
      <c r="L1944" s="163">
        <v>43510</v>
      </c>
    </row>
    <row r="1945" spans="1:12" ht="15.6" thickTop="1" thickBot="1" x14ac:dyDescent="0.35">
      <c r="A1945" s="156" t="s">
        <v>1282</v>
      </c>
      <c r="B1945" s="157" t="str">
        <f>VLOOKUP(A1945,Lists!A:B,2,FALSE)</f>
        <v>COL002</v>
      </c>
      <c r="C1945" s="157" t="str">
        <f>VLOOKUP(A1945,Lists!A:D,4,FALSE)</f>
        <v>COL</v>
      </c>
      <c r="D1945" s="157" t="s">
        <v>459</v>
      </c>
      <c r="E1945" s="157" t="s">
        <v>445</v>
      </c>
      <c r="F1945" s="157"/>
      <c r="G1945" s="157"/>
      <c r="H1945" s="151" t="b">
        <f t="shared" si="66"/>
        <v>0</v>
      </c>
      <c r="I1945" s="161"/>
      <c r="J1945" s="157"/>
      <c r="K1945" s="151" t="str">
        <f t="shared" si="67"/>
        <v>COL002Building partially damaged</v>
      </c>
      <c r="L1945" s="165">
        <v>43510</v>
      </c>
    </row>
    <row r="1946" spans="1:12" ht="15.6" thickTop="1" thickBot="1" x14ac:dyDescent="0.35">
      <c r="A1946" s="158" t="s">
        <v>1282</v>
      </c>
      <c r="B1946" s="159" t="str">
        <f>VLOOKUP(A1946,Lists!A:B,2,FALSE)</f>
        <v>COL002</v>
      </c>
      <c r="C1946" s="159" t="str">
        <f>VLOOKUP(A1946,Lists!A:D,4,FALSE)</f>
        <v>COL</v>
      </c>
      <c r="D1946" s="159" t="s">
        <v>460</v>
      </c>
      <c r="E1946" s="159" t="s">
        <v>445</v>
      </c>
      <c r="F1946" s="159"/>
      <c r="G1946" s="159"/>
      <c r="H1946" s="151" t="b">
        <f t="shared" si="66"/>
        <v>0</v>
      </c>
      <c r="I1946" s="162"/>
      <c r="J1946" s="159"/>
      <c r="K1946" s="151" t="str">
        <f t="shared" si="67"/>
        <v>COL002Building totally damaged</v>
      </c>
      <c r="L1946" s="163">
        <v>43510</v>
      </c>
    </row>
    <row r="1947" spans="1:12" ht="15.6" thickTop="1" thickBot="1" x14ac:dyDescent="0.35">
      <c r="A1947" s="156" t="s">
        <v>1282</v>
      </c>
      <c r="B1947" s="157" t="str">
        <f>VLOOKUP(A1947,Lists!A:B,2,FALSE)</f>
        <v>COL002</v>
      </c>
      <c r="C1947" s="157" t="str">
        <f>VLOOKUP(A1947,Lists!A:D,4,FALSE)</f>
        <v>COL</v>
      </c>
      <c r="D1947" s="157" t="s">
        <v>745</v>
      </c>
      <c r="E1947" s="157" t="s">
        <v>445</v>
      </c>
      <c r="F1947" s="157"/>
      <c r="G1947" s="157"/>
      <c r="H1947" s="151" t="b">
        <f t="shared" si="66"/>
        <v>0</v>
      </c>
      <c r="I1947" s="161"/>
      <c r="J1947" s="157"/>
      <c r="K1947" s="151" t="str">
        <f t="shared" si="67"/>
        <v>COL002Economic Losses</v>
      </c>
      <c r="L1947" s="165">
        <v>43510</v>
      </c>
    </row>
    <row r="1948" spans="1:12" ht="15.6" thickTop="1" thickBot="1" x14ac:dyDescent="0.35">
      <c r="A1948" s="158" t="s">
        <v>1282</v>
      </c>
      <c r="B1948" s="159" t="str">
        <f>VLOOKUP(A1948,Lists!A:B,2,FALSE)</f>
        <v>COL002</v>
      </c>
      <c r="C1948" s="159" t="str">
        <f>VLOOKUP(A1948,Lists!A:D,4,FALSE)</f>
        <v>COL</v>
      </c>
      <c r="D1948" s="159" t="s">
        <v>755</v>
      </c>
      <c r="E1948" s="159">
        <v>1900000</v>
      </c>
      <c r="F1948" s="159" t="s">
        <v>2092</v>
      </c>
      <c r="G1948" s="159" t="s">
        <v>734</v>
      </c>
      <c r="H1948" s="151">
        <f t="shared" si="66"/>
        <v>2</v>
      </c>
      <c r="I1948" s="162" t="s">
        <v>2129</v>
      </c>
      <c r="J1948" s="159" t="s">
        <v>2166</v>
      </c>
      <c r="K1948" s="151" t="str">
        <f t="shared" si="67"/>
        <v>COL002People in Need</v>
      </c>
      <c r="L1948" s="163">
        <v>43510</v>
      </c>
    </row>
    <row r="1949" spans="1:12" ht="15.6" thickTop="1" thickBot="1" x14ac:dyDescent="0.35">
      <c r="A1949" s="156" t="s">
        <v>1282</v>
      </c>
      <c r="B1949" s="157" t="str">
        <f>VLOOKUP(A1949,Lists!A:B,2,FALSE)</f>
        <v>COL002</v>
      </c>
      <c r="C1949" s="157" t="str">
        <f>VLOOKUP(A1949,Lists!A:D,4,FALSE)</f>
        <v>COL</v>
      </c>
      <c r="D1949" s="157" t="s">
        <v>761</v>
      </c>
      <c r="E1949" s="157">
        <v>0</v>
      </c>
      <c r="F1949" s="157" t="s">
        <v>2093</v>
      </c>
      <c r="G1949" s="157" t="s">
        <v>734</v>
      </c>
      <c r="H1949" s="151">
        <f t="shared" si="66"/>
        <v>2</v>
      </c>
      <c r="I1949" s="161" t="s">
        <v>2129</v>
      </c>
      <c r="J1949" s="157"/>
      <c r="K1949" s="151" t="str">
        <f t="shared" si="67"/>
        <v>COL002People facing minimal humanitarian needs (level 1)</v>
      </c>
      <c r="L1949" s="165">
        <v>43510</v>
      </c>
    </row>
    <row r="1950" spans="1:12" ht="15.6" thickTop="1" thickBot="1" x14ac:dyDescent="0.35">
      <c r="A1950" s="158" t="s">
        <v>1282</v>
      </c>
      <c r="B1950" s="159" t="str">
        <f>VLOOKUP(A1950,Lists!A:B,2,FALSE)</f>
        <v>COL002</v>
      </c>
      <c r="C1950" s="159" t="str">
        <f>VLOOKUP(A1950,Lists!A:D,4,FALSE)</f>
        <v>COL</v>
      </c>
      <c r="D1950" s="159" t="s">
        <v>760</v>
      </c>
      <c r="E1950" s="159">
        <v>511000</v>
      </c>
      <c r="F1950" s="159" t="s">
        <v>2098</v>
      </c>
      <c r="G1950" s="159" t="s">
        <v>734</v>
      </c>
      <c r="H1950" s="151">
        <f t="shared" si="66"/>
        <v>2</v>
      </c>
      <c r="I1950" s="162" t="s">
        <v>2129</v>
      </c>
      <c r="J1950" s="159"/>
      <c r="K1950" s="151" t="str">
        <f t="shared" si="67"/>
        <v>COL002People facing stressed humanitarian needs (level 2)</v>
      </c>
      <c r="L1950" s="163">
        <v>43510</v>
      </c>
    </row>
    <row r="1951" spans="1:12" ht="15.6" thickTop="1" thickBot="1" x14ac:dyDescent="0.35">
      <c r="A1951" s="156" t="s">
        <v>1282</v>
      </c>
      <c r="B1951" s="157" t="str">
        <f>VLOOKUP(A1951,Lists!A:B,2,FALSE)</f>
        <v>COL002</v>
      </c>
      <c r="C1951" s="157" t="str">
        <f>VLOOKUP(A1951,Lists!A:D,4,FALSE)</f>
        <v>COL</v>
      </c>
      <c r="D1951" s="157" t="s">
        <v>763</v>
      </c>
      <c r="E1951" s="157">
        <v>904000</v>
      </c>
      <c r="F1951" s="157" t="s">
        <v>2099</v>
      </c>
      <c r="G1951" s="157" t="s">
        <v>734</v>
      </c>
      <c r="H1951" s="151">
        <f t="shared" si="66"/>
        <v>2</v>
      </c>
      <c r="I1951" s="161" t="s">
        <v>2129</v>
      </c>
      <c r="J1951" s="157"/>
      <c r="K1951" s="151" t="str">
        <f t="shared" si="67"/>
        <v>COL002People  facing moderate humanitarian needs (level 3)</v>
      </c>
      <c r="L1951" s="165">
        <v>43510</v>
      </c>
    </row>
    <row r="1952" spans="1:12" ht="15.6" thickTop="1" thickBot="1" x14ac:dyDescent="0.35">
      <c r="A1952" s="158" t="s">
        <v>1282</v>
      </c>
      <c r="B1952" s="159" t="str">
        <f>VLOOKUP(A1952,Lists!A:B,2,FALSE)</f>
        <v>COL002</v>
      </c>
      <c r="C1952" s="159" t="str">
        <f>VLOOKUP(A1952,Lists!A:D,4,FALSE)</f>
        <v>COL</v>
      </c>
      <c r="D1952" s="159" t="s">
        <v>765</v>
      </c>
      <c r="E1952" s="159">
        <v>455000</v>
      </c>
      <c r="F1952" s="159" t="s">
        <v>2100</v>
      </c>
      <c r="G1952" s="159" t="s">
        <v>734</v>
      </c>
      <c r="H1952" s="151">
        <f t="shared" si="66"/>
        <v>2</v>
      </c>
      <c r="I1952" s="162" t="s">
        <v>2129</v>
      </c>
      <c r="J1952" s="159"/>
      <c r="K1952" s="151" t="str">
        <f t="shared" si="67"/>
        <v>COL002People facing severe humanitarian needs (level 4)</v>
      </c>
      <c r="L1952" s="163">
        <v>43510</v>
      </c>
    </row>
    <row r="1953" spans="1:12" ht="15.6" thickTop="1" thickBot="1" x14ac:dyDescent="0.35">
      <c r="A1953" s="156" t="s">
        <v>1282</v>
      </c>
      <c r="B1953" s="157" t="str">
        <f>VLOOKUP(A1953,Lists!A:B,2,FALSE)</f>
        <v>COL002</v>
      </c>
      <c r="C1953" s="157" t="str">
        <f>VLOOKUP(A1953,Lists!A:D,4,FALSE)</f>
        <v>COL</v>
      </c>
      <c r="D1953" s="157" t="s">
        <v>766</v>
      </c>
      <c r="E1953" s="157">
        <v>0</v>
      </c>
      <c r="F1953" s="157" t="s">
        <v>2101</v>
      </c>
      <c r="G1953" s="157" t="s">
        <v>734</v>
      </c>
      <c r="H1953" s="151">
        <f t="shared" si="66"/>
        <v>2</v>
      </c>
      <c r="I1953" s="161" t="s">
        <v>2129</v>
      </c>
      <c r="J1953" s="157"/>
      <c r="K1953" s="151" t="str">
        <f t="shared" si="67"/>
        <v>COL002People facing extreme humanitarian needs (level 5)</v>
      </c>
      <c r="L1953" s="165">
        <v>43510</v>
      </c>
    </row>
    <row r="1954" spans="1:12" ht="15.6" thickTop="1" thickBot="1" x14ac:dyDescent="0.35">
      <c r="A1954" s="158" t="s">
        <v>1282</v>
      </c>
      <c r="B1954" s="159" t="str">
        <f>VLOOKUP(A1954,Lists!A:B,2,FALSE)</f>
        <v>COL002</v>
      </c>
      <c r="C1954" s="159" t="str">
        <f>VLOOKUP(A1954,Lists!A:D,4,FALSE)</f>
        <v>COL</v>
      </c>
      <c r="D1954" s="159" t="s">
        <v>680</v>
      </c>
      <c r="E1954" s="159">
        <v>3</v>
      </c>
      <c r="F1954" s="159"/>
      <c r="G1954" s="159"/>
      <c r="H1954" s="151" t="b">
        <f t="shared" si="66"/>
        <v>0</v>
      </c>
      <c r="I1954" s="162"/>
      <c r="J1954" s="159" t="s">
        <v>2167</v>
      </c>
      <c r="K1954" s="151" t="str">
        <f t="shared" si="67"/>
        <v>COL002Crisis affected groups</v>
      </c>
      <c r="L1954" s="163">
        <v>43510</v>
      </c>
    </row>
    <row r="1955" spans="1:12" ht="15.6" thickTop="1" thickBot="1" x14ac:dyDescent="0.35">
      <c r="A1955" s="156" t="s">
        <v>1282</v>
      </c>
      <c r="B1955" s="157" t="str">
        <f>VLOOKUP(A1955,Lists!A:B,2,FALSE)</f>
        <v>COL002</v>
      </c>
      <c r="C1955" s="157" t="str">
        <f>VLOOKUP(A1955,Lists!A:D,4,FALSE)</f>
        <v>COL</v>
      </c>
      <c r="D1955" s="157" t="s">
        <v>768</v>
      </c>
      <c r="E1955" s="157">
        <v>176</v>
      </c>
      <c r="F1955" s="157" t="s">
        <v>2096</v>
      </c>
      <c r="G1955" s="157" t="s">
        <v>735</v>
      </c>
      <c r="H1955" s="151">
        <f t="shared" si="66"/>
        <v>1</v>
      </c>
      <c r="I1955" s="161" t="s">
        <v>2128</v>
      </c>
      <c r="J1955" s="157" t="s">
        <v>2158</v>
      </c>
      <c r="K1955" s="151" t="str">
        <f t="shared" si="67"/>
        <v>COL002People killed in all crises</v>
      </c>
      <c r="L1955" s="165">
        <v>43510</v>
      </c>
    </row>
    <row r="1956" spans="1:12" ht="15.6" thickTop="1" thickBot="1" x14ac:dyDescent="0.35">
      <c r="A1956" s="158" t="s">
        <v>1282</v>
      </c>
      <c r="B1956" s="159" t="str">
        <f>VLOOKUP(A1956,Lists!A:B,2,FALSE)</f>
        <v>COL002</v>
      </c>
      <c r="C1956" s="159" t="str">
        <f>VLOOKUP(A1956,Lists!A:D,4,FALSE)</f>
        <v>COL</v>
      </c>
      <c r="D1956" s="159" t="s">
        <v>683</v>
      </c>
      <c r="E1956" s="159" t="s">
        <v>445</v>
      </c>
      <c r="F1956" s="159"/>
      <c r="G1956" s="159"/>
      <c r="H1956" s="151" t="b">
        <f t="shared" si="66"/>
        <v>0</v>
      </c>
      <c r="I1956" s="162"/>
      <c r="J1956" s="159"/>
      <c r="K1956" s="151" t="str">
        <f t="shared" si="67"/>
        <v>COL002People facing limited access constraints</v>
      </c>
      <c r="L1956" s="163">
        <v>43510</v>
      </c>
    </row>
    <row r="1957" spans="1:12" ht="15.6" thickTop="1" thickBot="1" x14ac:dyDescent="0.35">
      <c r="A1957" s="156" t="s">
        <v>1282</v>
      </c>
      <c r="B1957" s="157" t="str">
        <f>VLOOKUP(A1957,Lists!A:B,2,FALSE)</f>
        <v>COL002</v>
      </c>
      <c r="C1957" s="157" t="str">
        <f>VLOOKUP(A1957,Lists!A:D,4,FALSE)</f>
        <v>COL</v>
      </c>
      <c r="D1957" s="157" t="s">
        <v>684</v>
      </c>
      <c r="E1957" s="157" t="s">
        <v>445</v>
      </c>
      <c r="F1957" s="157"/>
      <c r="G1957" s="157"/>
      <c r="H1957" s="151" t="b">
        <f t="shared" si="66"/>
        <v>0</v>
      </c>
      <c r="I1957" s="161"/>
      <c r="J1957" s="157"/>
      <c r="K1957" s="151" t="str">
        <f t="shared" si="67"/>
        <v>COL002People facing restricted access constraints</v>
      </c>
      <c r="L1957" s="165">
        <v>43510</v>
      </c>
    </row>
    <row r="1958" spans="1:12" ht="15.6" thickTop="1" thickBot="1" x14ac:dyDescent="0.35">
      <c r="A1958" s="158" t="s">
        <v>1282</v>
      </c>
      <c r="B1958" s="159" t="str">
        <f>VLOOKUP(A1958,Lists!A:B,2,FALSE)</f>
        <v>COL002</v>
      </c>
      <c r="C1958" s="159" t="str">
        <f>VLOOKUP(A1958,Lists!A:D,4,FALSE)</f>
        <v>COL</v>
      </c>
      <c r="D1958" s="159" t="s">
        <v>637</v>
      </c>
      <c r="E1958" s="159">
        <v>0</v>
      </c>
      <c r="F1958" s="159"/>
      <c r="G1958" s="159"/>
      <c r="H1958" s="151" t="b">
        <f t="shared" si="66"/>
        <v>0</v>
      </c>
      <c r="I1958" s="162"/>
      <c r="J1958" s="159"/>
      <c r="K1958" s="151" t="str">
        <f t="shared" si="67"/>
        <v>COL002Impediments to entry into country (bureaucratic and administrative)</v>
      </c>
      <c r="L1958" s="163">
        <v>43510</v>
      </c>
    </row>
    <row r="1959" spans="1:12" ht="15.6" thickTop="1" thickBot="1" x14ac:dyDescent="0.35">
      <c r="A1959" s="156" t="s">
        <v>1282</v>
      </c>
      <c r="B1959" s="157" t="str">
        <f>VLOOKUP(A1959,Lists!A:B,2,FALSE)</f>
        <v>COL002</v>
      </c>
      <c r="C1959" s="157" t="str">
        <f>VLOOKUP(A1959,Lists!A:D,4,FALSE)</f>
        <v>COL</v>
      </c>
      <c r="D1959" s="157" t="s">
        <v>638</v>
      </c>
      <c r="E1959" s="157">
        <v>0</v>
      </c>
      <c r="F1959" s="157"/>
      <c r="G1959" s="157"/>
      <c r="H1959" s="151" t="b">
        <f t="shared" si="66"/>
        <v>0</v>
      </c>
      <c r="I1959" s="161"/>
      <c r="J1959" s="157"/>
      <c r="K1959" s="151" t="str">
        <f t="shared" si="67"/>
        <v>COL002Restriction of movement (impediments to freedom of movement and/or administrative restrictions)</v>
      </c>
      <c r="L1959" s="165">
        <v>43510</v>
      </c>
    </row>
    <row r="1960" spans="1:12" ht="15.6" thickTop="1" thickBot="1" x14ac:dyDescent="0.35">
      <c r="A1960" s="158" t="s">
        <v>1282</v>
      </c>
      <c r="B1960" s="159" t="str">
        <f>VLOOKUP(A1960,Lists!A:B,2,FALSE)</f>
        <v>COL002</v>
      </c>
      <c r="C1960" s="159" t="str">
        <f>VLOOKUP(A1960,Lists!A:D,4,FALSE)</f>
        <v>COL</v>
      </c>
      <c r="D1960" s="159" t="s">
        <v>639</v>
      </c>
      <c r="E1960" s="159">
        <v>0</v>
      </c>
      <c r="F1960" s="159"/>
      <c r="G1960" s="159"/>
      <c r="H1960" s="151" t="b">
        <f t="shared" si="66"/>
        <v>0</v>
      </c>
      <c r="I1960" s="162"/>
      <c r="J1960" s="159"/>
      <c r="K1960" s="151" t="str">
        <f t="shared" si="67"/>
        <v>COL002Interference into implementation of humanitarian activities</v>
      </c>
      <c r="L1960" s="163">
        <v>43510</v>
      </c>
    </row>
    <row r="1961" spans="1:12" ht="15.6" thickTop="1" thickBot="1" x14ac:dyDescent="0.35">
      <c r="A1961" s="156" t="s">
        <v>1282</v>
      </c>
      <c r="B1961" s="157" t="str">
        <f>VLOOKUP(A1961,Lists!A:B,2,FALSE)</f>
        <v>COL002</v>
      </c>
      <c r="C1961" s="157" t="str">
        <f>VLOOKUP(A1961,Lists!A:D,4,FALSE)</f>
        <v>COL</v>
      </c>
      <c r="D1961" s="157" t="s">
        <v>640</v>
      </c>
      <c r="E1961" s="157">
        <v>1</v>
      </c>
      <c r="F1961" s="157"/>
      <c r="G1961" s="157"/>
      <c r="H1961" s="151" t="b">
        <f t="shared" si="66"/>
        <v>0</v>
      </c>
      <c r="I1961" s="161"/>
      <c r="J1961" s="157"/>
      <c r="K1961" s="151" t="str">
        <f t="shared" si="67"/>
        <v>COL002Violence against personnel, facilities and assets</v>
      </c>
      <c r="L1961" s="165">
        <v>43510</v>
      </c>
    </row>
    <row r="1962" spans="1:12" ht="15.6" thickTop="1" thickBot="1" x14ac:dyDescent="0.35">
      <c r="A1962" s="158" t="s">
        <v>1282</v>
      </c>
      <c r="B1962" s="159" t="str">
        <f>VLOOKUP(A1962,Lists!A:B,2,FALSE)</f>
        <v>COL002</v>
      </c>
      <c r="C1962" s="159" t="str">
        <f>VLOOKUP(A1962,Lists!A:D,4,FALSE)</f>
        <v>COL</v>
      </c>
      <c r="D1962" s="159" t="s">
        <v>641</v>
      </c>
      <c r="E1962" s="159">
        <v>0</v>
      </c>
      <c r="F1962" s="159"/>
      <c r="G1962" s="159"/>
      <c r="H1962" s="151" t="b">
        <f t="shared" si="66"/>
        <v>0</v>
      </c>
      <c r="I1962" s="162"/>
      <c r="J1962" s="159"/>
      <c r="K1962" s="151" t="str">
        <f t="shared" si="67"/>
        <v>COL002Denial of existence of humanitarian needs or entitlements to assistance</v>
      </c>
      <c r="L1962" s="163">
        <v>43510</v>
      </c>
    </row>
    <row r="1963" spans="1:12" ht="15.6" thickTop="1" thickBot="1" x14ac:dyDescent="0.35">
      <c r="A1963" s="156" t="s">
        <v>1282</v>
      </c>
      <c r="B1963" s="157" t="str">
        <f>VLOOKUP(A1963,Lists!A:B,2,FALSE)</f>
        <v>COL002</v>
      </c>
      <c r="C1963" s="157" t="str">
        <f>VLOOKUP(A1963,Lists!A:D,4,FALSE)</f>
        <v>COL</v>
      </c>
      <c r="D1963" s="157" t="s">
        <v>642</v>
      </c>
      <c r="E1963" s="157">
        <v>2</v>
      </c>
      <c r="F1963" s="157"/>
      <c r="G1963" s="157"/>
      <c r="H1963" s="151" t="b">
        <f t="shared" si="66"/>
        <v>0</v>
      </c>
      <c r="I1963" s="161"/>
      <c r="J1963" s="157"/>
      <c r="K1963" s="151" t="str">
        <f t="shared" si="67"/>
        <v>COL002Restriction and obstruction of access to services and assistance</v>
      </c>
      <c r="L1963" s="165">
        <v>43510</v>
      </c>
    </row>
    <row r="1964" spans="1:12" ht="15.6" thickTop="1" thickBot="1" x14ac:dyDescent="0.35">
      <c r="A1964" s="158" t="s">
        <v>1282</v>
      </c>
      <c r="B1964" s="159" t="str">
        <f>VLOOKUP(A1964,Lists!A:B,2,FALSE)</f>
        <v>COL002</v>
      </c>
      <c r="C1964" s="159" t="str">
        <f>VLOOKUP(A1964,Lists!A:D,4,FALSE)</f>
        <v>COL</v>
      </c>
      <c r="D1964" s="159" t="s">
        <v>643</v>
      </c>
      <c r="E1964" s="159">
        <v>2</v>
      </c>
      <c r="F1964" s="159"/>
      <c r="G1964" s="159"/>
      <c r="H1964" s="151" t="b">
        <f t="shared" si="66"/>
        <v>0</v>
      </c>
      <c r="I1964" s="162"/>
      <c r="J1964" s="159"/>
      <c r="K1964" s="151" t="str">
        <f t="shared" si="67"/>
        <v>COL002Ongoing insecurity/hostilities affecting humanitarian assistance</v>
      </c>
      <c r="L1964" s="163">
        <v>43510</v>
      </c>
    </row>
    <row r="1965" spans="1:12" ht="15.6" thickTop="1" thickBot="1" x14ac:dyDescent="0.35">
      <c r="A1965" s="156" t="s">
        <v>1282</v>
      </c>
      <c r="B1965" s="157" t="str">
        <f>VLOOKUP(A1965,Lists!A:B,2,FALSE)</f>
        <v>COL002</v>
      </c>
      <c r="C1965" s="157" t="str">
        <f>VLOOKUP(A1965,Lists!A:D,4,FALSE)</f>
        <v>COL</v>
      </c>
      <c r="D1965" s="157" t="s">
        <v>644</v>
      </c>
      <c r="E1965" s="157">
        <v>2</v>
      </c>
      <c r="F1965" s="157"/>
      <c r="G1965" s="157"/>
      <c r="H1965" s="151" t="b">
        <f t="shared" si="66"/>
        <v>0</v>
      </c>
      <c r="I1965" s="161"/>
      <c r="J1965" s="157"/>
      <c r="K1965" s="151" t="str">
        <f t="shared" si="67"/>
        <v xml:space="preserve">COL002Presence of mines and improvised explosive devices </v>
      </c>
      <c r="L1965" s="165">
        <v>43510</v>
      </c>
    </row>
    <row r="1966" spans="1:12" ht="15.6" thickTop="1" thickBot="1" x14ac:dyDescent="0.35">
      <c r="A1966" s="158" t="s">
        <v>1282</v>
      </c>
      <c r="B1966" s="159" t="str">
        <f>VLOOKUP(A1966,Lists!A:B,2,FALSE)</f>
        <v>COL002</v>
      </c>
      <c r="C1966" s="159" t="str">
        <f>VLOOKUP(A1966,Lists!A:D,4,FALSE)</f>
        <v>COL</v>
      </c>
      <c r="D1966" s="159" t="s">
        <v>645</v>
      </c>
      <c r="E1966" s="159">
        <v>2</v>
      </c>
      <c r="F1966" s="159"/>
      <c r="G1966" s="159"/>
      <c r="H1966" s="151" t="b">
        <f t="shared" si="66"/>
        <v>0</v>
      </c>
      <c r="I1966" s="162"/>
      <c r="J1966" s="159"/>
      <c r="K1966" s="151" t="str">
        <f t="shared" si="67"/>
        <v>COL002Physical constraints in the environment (obstacles related to terrain, climate, lack of infrastructure, etc.)</v>
      </c>
      <c r="L1966" s="163">
        <v>43510</v>
      </c>
    </row>
    <row r="1967" spans="1:12" ht="15.6" thickTop="1" thickBot="1" x14ac:dyDescent="0.35">
      <c r="A1967" s="156" t="s">
        <v>2089</v>
      </c>
      <c r="B1967" s="157" t="str">
        <f>VLOOKUP(A1967,Lists!A:B,2,FALSE)</f>
        <v>COL003</v>
      </c>
      <c r="C1967" s="157" t="str">
        <f>VLOOKUP(A1967,Lists!A:D,4,FALSE)</f>
        <v>COL</v>
      </c>
      <c r="D1967" s="157" t="s">
        <v>785</v>
      </c>
      <c r="E1967" s="157">
        <v>46800000</v>
      </c>
      <c r="F1967" s="157" t="s">
        <v>2091</v>
      </c>
      <c r="G1967" s="157" t="s">
        <v>735</v>
      </c>
      <c r="H1967" s="151">
        <f t="shared" si="66"/>
        <v>1</v>
      </c>
      <c r="I1967" s="161" t="s">
        <v>2122</v>
      </c>
      <c r="J1967" s="157" t="s">
        <v>2153</v>
      </c>
      <c r="K1967" s="151" t="str">
        <f t="shared" si="67"/>
        <v>COL003Total population in country</v>
      </c>
      <c r="L1967" s="165">
        <v>43510</v>
      </c>
    </row>
    <row r="1968" spans="1:12" ht="15.6" thickTop="1" thickBot="1" x14ac:dyDescent="0.35">
      <c r="A1968" s="158" t="s">
        <v>2089</v>
      </c>
      <c r="B1968" s="159" t="str">
        <f>VLOOKUP(A1968,Lists!A:B,2,FALSE)</f>
        <v>COL003</v>
      </c>
      <c r="C1968" s="159" t="str">
        <f>VLOOKUP(A1968,Lists!A:D,4,FALSE)</f>
        <v>COL</v>
      </c>
      <c r="D1968" s="159" t="s">
        <v>455</v>
      </c>
      <c r="E1968" s="159">
        <v>1142000</v>
      </c>
      <c r="F1968" s="159" t="s">
        <v>513</v>
      </c>
      <c r="G1968" s="159" t="s">
        <v>735</v>
      </c>
      <c r="H1968" s="151">
        <f t="shared" si="66"/>
        <v>1</v>
      </c>
      <c r="I1968" s="162" t="s">
        <v>2123</v>
      </c>
      <c r="J1968" s="159"/>
      <c r="K1968" s="151" t="str">
        <f t="shared" si="67"/>
        <v>COL003Landmass affected by disaster</v>
      </c>
      <c r="L1968" s="163">
        <v>43510</v>
      </c>
    </row>
    <row r="1969" spans="1:12" ht="15.6" thickTop="1" thickBot="1" x14ac:dyDescent="0.35">
      <c r="A1969" s="156" t="s">
        <v>2089</v>
      </c>
      <c r="B1969" s="157" t="str">
        <f>VLOOKUP(A1969,Lists!A:B,2,FALSE)</f>
        <v>COL003</v>
      </c>
      <c r="C1969" s="157" t="str">
        <f>VLOOKUP(A1969,Lists!A:D,4,FALSE)</f>
        <v>COL</v>
      </c>
      <c r="D1969" s="157" t="s">
        <v>740</v>
      </c>
      <c r="E1969" s="157">
        <v>46800000</v>
      </c>
      <c r="F1969" s="157" t="s">
        <v>2091</v>
      </c>
      <c r="G1969" s="157" t="s">
        <v>735</v>
      </c>
      <c r="H1969" s="151">
        <f t="shared" si="66"/>
        <v>1</v>
      </c>
      <c r="I1969" s="161" t="s">
        <v>2122</v>
      </c>
      <c r="J1969" s="157" t="s">
        <v>2153</v>
      </c>
      <c r="K1969" s="151" t="str">
        <f t="shared" si="67"/>
        <v>COL003People exposed</v>
      </c>
      <c r="L1969" s="165">
        <v>43510</v>
      </c>
    </row>
    <row r="1970" spans="1:12" ht="15.6" thickTop="1" thickBot="1" x14ac:dyDescent="0.35">
      <c r="A1970" s="158" t="s">
        <v>2089</v>
      </c>
      <c r="B1970" s="159" t="str">
        <f>VLOOKUP(A1970,Lists!A:B,2,FALSE)</f>
        <v>COL003</v>
      </c>
      <c r="C1970" s="159" t="str">
        <f>VLOOKUP(A1970,Lists!A:D,4,FALSE)</f>
        <v>COL</v>
      </c>
      <c r="D1970" s="159" t="s">
        <v>742</v>
      </c>
      <c r="E1970" s="159">
        <v>5100000</v>
      </c>
      <c r="F1970" s="159" t="s">
        <v>2100</v>
      </c>
      <c r="G1970" s="159" t="s">
        <v>734</v>
      </c>
      <c r="H1970" s="151">
        <f t="shared" si="66"/>
        <v>2</v>
      </c>
      <c r="I1970" s="162" t="s">
        <v>2129</v>
      </c>
      <c r="J1970" s="159" t="s">
        <v>2168</v>
      </c>
      <c r="K1970" s="151" t="str">
        <f t="shared" si="67"/>
        <v>COL003People affected by the crisis</v>
      </c>
      <c r="L1970" s="163">
        <v>43510</v>
      </c>
    </row>
    <row r="1971" spans="1:12" ht="15.6" thickTop="1" thickBot="1" x14ac:dyDescent="0.35">
      <c r="A1971" s="156" t="s">
        <v>2089</v>
      </c>
      <c r="B1971" s="157" t="str">
        <f>VLOOKUP(A1971,Lists!A:B,2,FALSE)</f>
        <v>COL003</v>
      </c>
      <c r="C1971" s="157" t="str">
        <f>VLOOKUP(A1971,Lists!A:D,4,FALSE)</f>
        <v>COL</v>
      </c>
      <c r="D1971" s="157" t="s">
        <v>470</v>
      </c>
      <c r="E1971" s="157">
        <v>464000</v>
      </c>
      <c r="F1971" s="157" t="s">
        <v>2100</v>
      </c>
      <c r="G1971" s="157" t="s">
        <v>734</v>
      </c>
      <c r="H1971" s="151">
        <f t="shared" si="66"/>
        <v>2</v>
      </c>
      <c r="I1971" s="161" t="s">
        <v>2129</v>
      </c>
      <c r="J1971" s="157" t="s">
        <v>2169</v>
      </c>
      <c r="K1971" s="151" t="str">
        <f t="shared" si="67"/>
        <v>COL003Total # of crisis related displaced people</v>
      </c>
      <c r="L1971" s="165">
        <v>43510</v>
      </c>
    </row>
    <row r="1972" spans="1:12" ht="15.6" thickTop="1" thickBot="1" x14ac:dyDescent="0.35">
      <c r="A1972" s="158" t="s">
        <v>2089</v>
      </c>
      <c r="B1972" s="159" t="str">
        <f>VLOOKUP(A1972,Lists!A:B,2,FALSE)</f>
        <v>COL003</v>
      </c>
      <c r="C1972" s="159" t="str">
        <f>VLOOKUP(A1972,Lists!A:D,4,FALSE)</f>
        <v>COL</v>
      </c>
      <c r="D1972" s="159" t="s">
        <v>661</v>
      </c>
      <c r="E1972" s="159" t="s">
        <v>445</v>
      </c>
      <c r="F1972" s="159"/>
      <c r="G1972" s="159"/>
      <c r="H1972" s="151" t="b">
        <f t="shared" si="66"/>
        <v>0</v>
      </c>
      <c r="I1972" s="162"/>
      <c r="J1972" s="159" t="s">
        <v>2170</v>
      </c>
      <c r="K1972" s="151" t="str">
        <f t="shared" si="67"/>
        <v>COL003Total # of illness cases reported</v>
      </c>
      <c r="L1972" s="163">
        <v>43510</v>
      </c>
    </row>
    <row r="1973" spans="1:12" ht="15.6" thickTop="1" thickBot="1" x14ac:dyDescent="0.35">
      <c r="A1973" s="156" t="s">
        <v>2089</v>
      </c>
      <c r="B1973" s="157" t="str">
        <f>VLOOKUP(A1973,Lists!A:B,2,FALSE)</f>
        <v>COL003</v>
      </c>
      <c r="C1973" s="157" t="str">
        <f>VLOOKUP(A1973,Lists!A:D,4,FALSE)</f>
        <v>COL</v>
      </c>
      <c r="D1973" s="157" t="s">
        <v>743</v>
      </c>
      <c r="E1973" s="157">
        <v>74</v>
      </c>
      <c r="F1973" s="157" t="s">
        <v>2095</v>
      </c>
      <c r="G1973" s="157" t="s">
        <v>735</v>
      </c>
      <c r="H1973" s="151">
        <f t="shared" si="66"/>
        <v>1</v>
      </c>
      <c r="I1973" s="161" t="s">
        <v>2127</v>
      </c>
      <c r="J1973" s="157" t="s">
        <v>2157</v>
      </c>
      <c r="K1973" s="151" t="str">
        <f t="shared" si="67"/>
        <v>COL003Crisis related Injuries</v>
      </c>
      <c r="L1973" s="165">
        <v>43510</v>
      </c>
    </row>
    <row r="1974" spans="1:12" ht="15.6" thickTop="1" thickBot="1" x14ac:dyDescent="0.35">
      <c r="A1974" s="158" t="s">
        <v>2089</v>
      </c>
      <c r="B1974" s="159" t="str">
        <f>VLOOKUP(A1974,Lists!A:B,2,FALSE)</f>
        <v>COL003</v>
      </c>
      <c r="C1974" s="159" t="str">
        <f>VLOOKUP(A1974,Lists!A:D,4,FALSE)</f>
        <v>COL</v>
      </c>
      <c r="D1974" s="159" t="s">
        <v>663</v>
      </c>
      <c r="E1974" s="159">
        <v>176</v>
      </c>
      <c r="F1974" s="159" t="s">
        <v>2096</v>
      </c>
      <c r="G1974" s="159" t="s">
        <v>735</v>
      </c>
      <c r="H1974" s="151">
        <f t="shared" si="66"/>
        <v>1</v>
      </c>
      <c r="I1974" s="162" t="s">
        <v>2128</v>
      </c>
      <c r="J1974" s="159" t="s">
        <v>2158</v>
      </c>
      <c r="K1974" s="151" t="str">
        <f t="shared" si="67"/>
        <v>COL003Crisis related fatalities</v>
      </c>
      <c r="L1974" s="163">
        <v>43510</v>
      </c>
    </row>
    <row r="1975" spans="1:12" ht="15.6" thickTop="1" thickBot="1" x14ac:dyDescent="0.35">
      <c r="A1975" s="156" t="s">
        <v>2089</v>
      </c>
      <c r="B1975" s="157" t="str">
        <f>VLOOKUP(A1975,Lists!A:B,2,FALSE)</f>
        <v>COL003</v>
      </c>
      <c r="C1975" s="157" t="str">
        <f>VLOOKUP(A1975,Lists!A:D,4,FALSE)</f>
        <v>COL</v>
      </c>
      <c r="D1975" s="157" t="s">
        <v>459</v>
      </c>
      <c r="E1975" s="157" t="s">
        <v>445</v>
      </c>
      <c r="F1975" s="157"/>
      <c r="G1975" s="157"/>
      <c r="H1975" s="151" t="b">
        <f t="shared" si="66"/>
        <v>0</v>
      </c>
      <c r="I1975" s="161"/>
      <c r="J1975" s="157"/>
      <c r="K1975" s="151" t="str">
        <f t="shared" si="67"/>
        <v>COL003Building partially damaged</v>
      </c>
      <c r="L1975" s="165">
        <v>43510</v>
      </c>
    </row>
    <row r="1976" spans="1:12" ht="15.6" thickTop="1" thickBot="1" x14ac:dyDescent="0.35">
      <c r="A1976" s="158" t="s">
        <v>2089</v>
      </c>
      <c r="B1976" s="159" t="str">
        <f>VLOOKUP(A1976,Lists!A:B,2,FALSE)</f>
        <v>COL003</v>
      </c>
      <c r="C1976" s="159" t="str">
        <f>VLOOKUP(A1976,Lists!A:D,4,FALSE)</f>
        <v>COL</v>
      </c>
      <c r="D1976" s="159" t="s">
        <v>460</v>
      </c>
      <c r="E1976" s="159" t="s">
        <v>445</v>
      </c>
      <c r="F1976" s="159"/>
      <c r="G1976" s="159"/>
      <c r="H1976" s="151" t="b">
        <f t="shared" si="66"/>
        <v>0</v>
      </c>
      <c r="I1976" s="162"/>
      <c r="J1976" s="159"/>
      <c r="K1976" s="151" t="str">
        <f t="shared" si="67"/>
        <v>COL003Building totally damaged</v>
      </c>
      <c r="L1976" s="163">
        <v>43510</v>
      </c>
    </row>
    <row r="1977" spans="1:12" ht="15.6" thickTop="1" thickBot="1" x14ac:dyDescent="0.35">
      <c r="A1977" s="156" t="s">
        <v>2089</v>
      </c>
      <c r="B1977" s="157" t="str">
        <f>VLOOKUP(A1977,Lists!A:B,2,FALSE)</f>
        <v>COL003</v>
      </c>
      <c r="C1977" s="157" t="str">
        <f>VLOOKUP(A1977,Lists!A:D,4,FALSE)</f>
        <v>COL</v>
      </c>
      <c r="D1977" s="157" t="s">
        <v>745</v>
      </c>
      <c r="E1977" s="157" t="s">
        <v>445</v>
      </c>
      <c r="F1977" s="157"/>
      <c r="G1977" s="157"/>
      <c r="H1977" s="151" t="b">
        <f t="shared" si="66"/>
        <v>0</v>
      </c>
      <c r="I1977" s="161"/>
      <c r="J1977" s="157"/>
      <c r="K1977" s="151" t="str">
        <f t="shared" si="67"/>
        <v>COL003Economic Losses</v>
      </c>
      <c r="L1977" s="165">
        <v>43510</v>
      </c>
    </row>
    <row r="1978" spans="1:12" ht="15.6" thickTop="1" thickBot="1" x14ac:dyDescent="0.35">
      <c r="A1978" s="158" t="s">
        <v>2089</v>
      </c>
      <c r="B1978" s="159" t="str">
        <f>VLOOKUP(A1978,Lists!A:B,2,FALSE)</f>
        <v>COL003</v>
      </c>
      <c r="C1978" s="159" t="str">
        <f>VLOOKUP(A1978,Lists!A:D,4,FALSE)</f>
        <v>COL</v>
      </c>
      <c r="D1978" s="159" t="s">
        <v>755</v>
      </c>
      <c r="E1978" s="159">
        <v>5100000</v>
      </c>
      <c r="F1978" s="159" t="s">
        <v>2100</v>
      </c>
      <c r="G1978" s="159" t="s">
        <v>734</v>
      </c>
      <c r="H1978" s="151">
        <f t="shared" si="66"/>
        <v>2</v>
      </c>
      <c r="I1978" s="162" t="s">
        <v>2129</v>
      </c>
      <c r="J1978" s="159"/>
      <c r="K1978" s="151" t="str">
        <f t="shared" si="67"/>
        <v>COL003People in Need</v>
      </c>
      <c r="L1978" s="163">
        <v>43510</v>
      </c>
    </row>
    <row r="1979" spans="1:12" ht="15.6" thickTop="1" thickBot="1" x14ac:dyDescent="0.35">
      <c r="A1979" s="156" t="s">
        <v>2089</v>
      </c>
      <c r="B1979" s="157" t="str">
        <f>VLOOKUP(A1979,Lists!A:B,2,FALSE)</f>
        <v>COL003</v>
      </c>
      <c r="C1979" s="157" t="str">
        <f>VLOOKUP(A1979,Lists!A:D,4,FALSE)</f>
        <v>COL</v>
      </c>
      <c r="D1979" s="157" t="s">
        <v>761</v>
      </c>
      <c r="E1979" s="157">
        <v>0</v>
      </c>
      <c r="F1979" s="157" t="s">
        <v>2100</v>
      </c>
      <c r="G1979" s="157" t="s">
        <v>734</v>
      </c>
      <c r="H1979" s="151">
        <f t="shared" si="66"/>
        <v>2</v>
      </c>
      <c r="I1979" s="161" t="s">
        <v>2129</v>
      </c>
      <c r="J1979" s="157"/>
      <c r="K1979" s="151" t="str">
        <f t="shared" si="67"/>
        <v>COL003People facing minimal humanitarian needs (level 1)</v>
      </c>
      <c r="L1979" s="165">
        <v>43510</v>
      </c>
    </row>
    <row r="1980" spans="1:12" ht="15.6" thickTop="1" thickBot="1" x14ac:dyDescent="0.35">
      <c r="A1980" s="158" t="s">
        <v>2089</v>
      </c>
      <c r="B1980" s="159" t="str">
        <f>VLOOKUP(A1980,Lists!A:B,2,FALSE)</f>
        <v>COL003</v>
      </c>
      <c r="C1980" s="159" t="str">
        <f>VLOOKUP(A1980,Lists!A:D,4,FALSE)</f>
        <v>COL</v>
      </c>
      <c r="D1980" s="159" t="s">
        <v>760</v>
      </c>
      <c r="E1980" s="159">
        <v>1088000</v>
      </c>
      <c r="F1980" s="159" t="s">
        <v>2100</v>
      </c>
      <c r="G1980" s="159" t="s">
        <v>734</v>
      </c>
      <c r="H1980" s="151">
        <f t="shared" si="66"/>
        <v>2</v>
      </c>
      <c r="I1980" s="162" t="s">
        <v>2129</v>
      </c>
      <c r="J1980" s="159" t="s">
        <v>2171</v>
      </c>
      <c r="K1980" s="151" t="str">
        <f t="shared" si="67"/>
        <v>COL003People facing stressed humanitarian needs (level 2)</v>
      </c>
      <c r="L1980" s="163">
        <v>43510</v>
      </c>
    </row>
    <row r="1981" spans="1:12" ht="15.6" thickTop="1" thickBot="1" x14ac:dyDescent="0.35">
      <c r="A1981" s="156" t="s">
        <v>2089</v>
      </c>
      <c r="B1981" s="157" t="str">
        <f>VLOOKUP(A1981,Lists!A:B,2,FALSE)</f>
        <v>COL003</v>
      </c>
      <c r="C1981" s="157" t="str">
        <f>VLOOKUP(A1981,Lists!A:D,4,FALSE)</f>
        <v>COL</v>
      </c>
      <c r="D1981" s="157" t="s">
        <v>763</v>
      </c>
      <c r="E1981" s="157">
        <v>2294000</v>
      </c>
      <c r="F1981" s="157" t="s">
        <v>2100</v>
      </c>
      <c r="G1981" s="157" t="s">
        <v>734</v>
      </c>
      <c r="H1981" s="151">
        <f t="shared" si="66"/>
        <v>2</v>
      </c>
      <c r="I1981" s="161" t="s">
        <v>2129</v>
      </c>
      <c r="J1981" s="157" t="s">
        <v>2172</v>
      </c>
      <c r="K1981" s="151" t="str">
        <f t="shared" si="67"/>
        <v>COL003People  facing moderate humanitarian needs (level 3)</v>
      </c>
      <c r="L1981" s="165">
        <v>43510</v>
      </c>
    </row>
    <row r="1982" spans="1:12" ht="15.6" thickTop="1" thickBot="1" x14ac:dyDescent="0.35">
      <c r="A1982" s="158" t="s">
        <v>2089</v>
      </c>
      <c r="B1982" s="159" t="str">
        <f>VLOOKUP(A1982,Lists!A:B,2,FALSE)</f>
        <v>COL003</v>
      </c>
      <c r="C1982" s="159" t="str">
        <f>VLOOKUP(A1982,Lists!A:D,4,FALSE)</f>
        <v>COL</v>
      </c>
      <c r="D1982" s="159" t="s">
        <v>765</v>
      </c>
      <c r="E1982" s="159">
        <v>1795000</v>
      </c>
      <c r="F1982" s="159" t="s">
        <v>2100</v>
      </c>
      <c r="G1982" s="159" t="s">
        <v>734</v>
      </c>
      <c r="H1982" s="151">
        <f t="shared" si="66"/>
        <v>2</v>
      </c>
      <c r="I1982" s="162" t="s">
        <v>2129</v>
      </c>
      <c r="J1982" s="159" t="s">
        <v>2173</v>
      </c>
      <c r="K1982" s="151" t="str">
        <f t="shared" si="67"/>
        <v>COL003People facing severe humanitarian needs (level 4)</v>
      </c>
      <c r="L1982" s="163">
        <v>43510</v>
      </c>
    </row>
    <row r="1983" spans="1:12" ht="15.6" thickTop="1" thickBot="1" x14ac:dyDescent="0.35">
      <c r="A1983" s="156" t="s">
        <v>2089</v>
      </c>
      <c r="B1983" s="157" t="str">
        <f>VLOOKUP(A1983,Lists!A:B,2,FALSE)</f>
        <v>COL003</v>
      </c>
      <c r="C1983" s="157" t="str">
        <f>VLOOKUP(A1983,Lists!A:D,4,FALSE)</f>
        <v>COL</v>
      </c>
      <c r="D1983" s="157" t="s">
        <v>766</v>
      </c>
      <c r="E1983" s="157">
        <v>0</v>
      </c>
      <c r="F1983" s="157" t="s">
        <v>2100</v>
      </c>
      <c r="G1983" s="157" t="s">
        <v>734</v>
      </c>
      <c r="H1983" s="151">
        <f t="shared" si="66"/>
        <v>2</v>
      </c>
      <c r="I1983" s="161" t="s">
        <v>2129</v>
      </c>
      <c r="J1983" s="157"/>
      <c r="K1983" s="151" t="str">
        <f t="shared" si="67"/>
        <v>COL003People facing extreme humanitarian needs (level 5)</v>
      </c>
      <c r="L1983" s="165">
        <v>43510</v>
      </c>
    </row>
    <row r="1984" spans="1:12" ht="15.6" thickTop="1" thickBot="1" x14ac:dyDescent="0.35">
      <c r="A1984" s="158" t="s">
        <v>2089</v>
      </c>
      <c r="B1984" s="159" t="str">
        <f>VLOOKUP(A1984,Lists!A:B,2,FALSE)</f>
        <v>COL003</v>
      </c>
      <c r="C1984" s="159" t="str">
        <f>VLOOKUP(A1984,Lists!A:D,4,FALSE)</f>
        <v>COL</v>
      </c>
      <c r="D1984" s="159" t="s">
        <v>680</v>
      </c>
      <c r="E1984" s="159">
        <v>5</v>
      </c>
      <c r="F1984" s="159"/>
      <c r="G1984" s="159"/>
      <c r="H1984" s="151" t="b">
        <f t="shared" si="66"/>
        <v>0</v>
      </c>
      <c r="I1984" s="162"/>
      <c r="J1984" s="159"/>
      <c r="K1984" s="151" t="str">
        <f t="shared" si="67"/>
        <v>COL003Crisis affected groups</v>
      </c>
      <c r="L1984" s="163">
        <v>43510</v>
      </c>
    </row>
    <row r="1985" spans="1:12" ht="15.6" thickTop="1" thickBot="1" x14ac:dyDescent="0.35">
      <c r="A1985" s="156" t="s">
        <v>2089</v>
      </c>
      <c r="B1985" s="157" t="str">
        <f>VLOOKUP(A1985,Lists!A:B,2,FALSE)</f>
        <v>COL003</v>
      </c>
      <c r="C1985" s="157" t="str">
        <f>VLOOKUP(A1985,Lists!A:D,4,FALSE)</f>
        <v>COL</v>
      </c>
      <c r="D1985" s="157" t="s">
        <v>768</v>
      </c>
      <c r="E1985" s="157">
        <v>176</v>
      </c>
      <c r="F1985" s="157" t="s">
        <v>2096</v>
      </c>
      <c r="G1985" s="157" t="s">
        <v>735</v>
      </c>
      <c r="H1985" s="151">
        <f t="shared" si="66"/>
        <v>1</v>
      </c>
      <c r="I1985" s="161" t="s">
        <v>2128</v>
      </c>
      <c r="J1985" s="157" t="s">
        <v>2158</v>
      </c>
      <c r="K1985" s="151" t="str">
        <f t="shared" si="67"/>
        <v>COL003People killed in all crises</v>
      </c>
      <c r="L1985" s="165">
        <v>43510</v>
      </c>
    </row>
    <row r="1986" spans="1:12" ht="15.6" thickTop="1" thickBot="1" x14ac:dyDescent="0.35">
      <c r="A1986" s="158" t="s">
        <v>2089</v>
      </c>
      <c r="B1986" s="159" t="str">
        <f>VLOOKUP(A1986,Lists!A:B,2,FALSE)</f>
        <v>COL003</v>
      </c>
      <c r="C1986" s="159" t="str">
        <f>VLOOKUP(A1986,Lists!A:D,4,FALSE)</f>
        <v>COL</v>
      </c>
      <c r="D1986" s="159" t="s">
        <v>683</v>
      </c>
      <c r="E1986" s="159">
        <v>1800000</v>
      </c>
      <c r="F1986" s="159" t="s">
        <v>2100</v>
      </c>
      <c r="G1986" s="159" t="s">
        <v>734</v>
      </c>
      <c r="H1986" s="151">
        <f t="shared" si="66"/>
        <v>2</v>
      </c>
      <c r="I1986" s="162" t="s">
        <v>2129</v>
      </c>
      <c r="J1986" s="159"/>
      <c r="K1986" s="151" t="str">
        <f t="shared" si="67"/>
        <v>COL003People facing limited access constraints</v>
      </c>
      <c r="L1986" s="163">
        <v>43510</v>
      </c>
    </row>
    <row r="1987" spans="1:12" ht="15.6" thickTop="1" thickBot="1" x14ac:dyDescent="0.35">
      <c r="A1987" s="156" t="s">
        <v>2089</v>
      </c>
      <c r="B1987" s="157" t="str">
        <f>VLOOKUP(A1987,Lists!A:B,2,FALSE)</f>
        <v>COL003</v>
      </c>
      <c r="C1987" s="157" t="str">
        <f>VLOOKUP(A1987,Lists!A:D,4,FALSE)</f>
        <v>COL</v>
      </c>
      <c r="D1987" s="157" t="s">
        <v>684</v>
      </c>
      <c r="E1987" s="157">
        <v>11500</v>
      </c>
      <c r="F1987" s="157" t="s">
        <v>2100</v>
      </c>
      <c r="G1987" s="157" t="s">
        <v>734</v>
      </c>
      <c r="H1987" s="151">
        <f t="shared" si="66"/>
        <v>2</v>
      </c>
      <c r="I1987" s="161" t="s">
        <v>2129</v>
      </c>
      <c r="J1987" s="157"/>
      <c r="K1987" s="151" t="str">
        <f t="shared" si="67"/>
        <v>COL003People facing restricted access constraints</v>
      </c>
      <c r="L1987" s="165">
        <v>43510</v>
      </c>
    </row>
    <row r="1988" spans="1:12" ht="15.6" thickTop="1" thickBot="1" x14ac:dyDescent="0.35">
      <c r="A1988" s="158" t="s">
        <v>2089</v>
      </c>
      <c r="B1988" s="159" t="str">
        <f>VLOOKUP(A1988,Lists!A:B,2,FALSE)</f>
        <v>COL003</v>
      </c>
      <c r="C1988" s="159" t="str">
        <f>VLOOKUP(A1988,Lists!A:D,4,FALSE)</f>
        <v>COL</v>
      </c>
      <c r="D1988" s="159" t="s">
        <v>637</v>
      </c>
      <c r="E1988" s="159">
        <v>0</v>
      </c>
      <c r="F1988" s="159"/>
      <c r="G1988" s="159"/>
      <c r="H1988" s="151" t="b">
        <f t="shared" si="66"/>
        <v>0</v>
      </c>
      <c r="I1988" s="162"/>
      <c r="J1988" s="159"/>
      <c r="K1988" s="151" t="str">
        <f t="shared" si="67"/>
        <v>COL003Impediments to entry into country (bureaucratic and administrative)</v>
      </c>
      <c r="L1988" s="163">
        <v>43510</v>
      </c>
    </row>
    <row r="1989" spans="1:12" ht="15.6" thickTop="1" thickBot="1" x14ac:dyDescent="0.35">
      <c r="A1989" s="156" t="s">
        <v>2089</v>
      </c>
      <c r="B1989" s="157" t="str">
        <f>VLOOKUP(A1989,Lists!A:B,2,FALSE)</f>
        <v>COL003</v>
      </c>
      <c r="C1989" s="157" t="str">
        <f>VLOOKUP(A1989,Lists!A:D,4,FALSE)</f>
        <v>COL</v>
      </c>
      <c r="D1989" s="157" t="s">
        <v>638</v>
      </c>
      <c r="E1989" s="157">
        <v>0</v>
      </c>
      <c r="F1989" s="157"/>
      <c r="G1989" s="157"/>
      <c r="H1989" s="151" t="b">
        <f t="shared" si="66"/>
        <v>0</v>
      </c>
      <c r="I1989" s="161"/>
      <c r="J1989" s="157"/>
      <c r="K1989" s="151" t="str">
        <f t="shared" si="67"/>
        <v>COL003Restriction of movement (impediments to freedom of movement and/or administrative restrictions)</v>
      </c>
      <c r="L1989" s="165">
        <v>43510</v>
      </c>
    </row>
    <row r="1990" spans="1:12" ht="15.6" thickTop="1" thickBot="1" x14ac:dyDescent="0.35">
      <c r="A1990" s="158" t="s">
        <v>2089</v>
      </c>
      <c r="B1990" s="159" t="str">
        <f>VLOOKUP(A1990,Lists!A:B,2,FALSE)</f>
        <v>COL003</v>
      </c>
      <c r="C1990" s="159" t="str">
        <f>VLOOKUP(A1990,Lists!A:D,4,FALSE)</f>
        <v>COL</v>
      </c>
      <c r="D1990" s="159" t="s">
        <v>639</v>
      </c>
      <c r="E1990" s="159">
        <v>0</v>
      </c>
      <c r="F1990" s="159"/>
      <c r="G1990" s="159"/>
      <c r="H1990" s="151" t="b">
        <f t="shared" si="66"/>
        <v>0</v>
      </c>
      <c r="I1990" s="162"/>
      <c r="J1990" s="159"/>
      <c r="K1990" s="151" t="str">
        <f t="shared" si="67"/>
        <v>COL003Interference into implementation of humanitarian activities</v>
      </c>
      <c r="L1990" s="163">
        <v>43510</v>
      </c>
    </row>
    <row r="1991" spans="1:12" ht="15.6" thickTop="1" thickBot="1" x14ac:dyDescent="0.35">
      <c r="A1991" s="156" t="s">
        <v>2089</v>
      </c>
      <c r="B1991" s="157" t="str">
        <f>VLOOKUP(A1991,Lists!A:B,2,FALSE)</f>
        <v>COL003</v>
      </c>
      <c r="C1991" s="157" t="str">
        <f>VLOOKUP(A1991,Lists!A:D,4,FALSE)</f>
        <v>COL</v>
      </c>
      <c r="D1991" s="157" t="s">
        <v>640</v>
      </c>
      <c r="E1991" s="157">
        <v>1</v>
      </c>
      <c r="F1991" s="157"/>
      <c r="G1991" s="157"/>
      <c r="H1991" s="151" t="b">
        <f t="shared" si="66"/>
        <v>0</v>
      </c>
      <c r="I1991" s="161"/>
      <c r="J1991" s="157"/>
      <c r="K1991" s="151" t="str">
        <f t="shared" si="67"/>
        <v>COL003Violence against personnel, facilities and assets</v>
      </c>
      <c r="L1991" s="165">
        <v>43510</v>
      </c>
    </row>
    <row r="1992" spans="1:12" ht="15.6" thickTop="1" thickBot="1" x14ac:dyDescent="0.35">
      <c r="A1992" s="158" t="s">
        <v>2089</v>
      </c>
      <c r="B1992" s="159" t="str">
        <f>VLOOKUP(A1992,Lists!A:B,2,FALSE)</f>
        <v>COL003</v>
      </c>
      <c r="C1992" s="159" t="str">
        <f>VLOOKUP(A1992,Lists!A:D,4,FALSE)</f>
        <v>COL</v>
      </c>
      <c r="D1992" s="159" t="s">
        <v>641</v>
      </c>
      <c r="E1992" s="159">
        <v>0</v>
      </c>
      <c r="F1992" s="159"/>
      <c r="G1992" s="159"/>
      <c r="H1992" s="151" t="b">
        <f t="shared" si="66"/>
        <v>0</v>
      </c>
      <c r="I1992" s="162"/>
      <c r="J1992" s="159"/>
      <c r="K1992" s="151" t="str">
        <f t="shared" si="67"/>
        <v>COL003Denial of existence of humanitarian needs or entitlements to assistance</v>
      </c>
      <c r="L1992" s="163">
        <v>43510</v>
      </c>
    </row>
    <row r="1993" spans="1:12" ht="15.6" thickTop="1" thickBot="1" x14ac:dyDescent="0.35">
      <c r="A1993" s="156" t="s">
        <v>2089</v>
      </c>
      <c r="B1993" s="157" t="str">
        <f>VLOOKUP(A1993,Lists!A:B,2,FALSE)</f>
        <v>COL003</v>
      </c>
      <c r="C1993" s="157" t="str">
        <f>VLOOKUP(A1993,Lists!A:D,4,FALSE)</f>
        <v>COL</v>
      </c>
      <c r="D1993" s="157" t="s">
        <v>642</v>
      </c>
      <c r="E1993" s="157">
        <v>2</v>
      </c>
      <c r="F1993" s="157"/>
      <c r="G1993" s="157"/>
      <c r="H1993" s="151" t="b">
        <f t="shared" si="66"/>
        <v>0</v>
      </c>
      <c r="I1993" s="161"/>
      <c r="J1993" s="157"/>
      <c r="K1993" s="151" t="str">
        <f t="shared" si="67"/>
        <v>COL003Restriction and obstruction of access to services and assistance</v>
      </c>
      <c r="L1993" s="165">
        <v>43510</v>
      </c>
    </row>
    <row r="1994" spans="1:12" ht="15.6" thickTop="1" thickBot="1" x14ac:dyDescent="0.35">
      <c r="A1994" s="158" t="s">
        <v>2089</v>
      </c>
      <c r="B1994" s="159" t="str">
        <f>VLOOKUP(A1994,Lists!A:B,2,FALSE)</f>
        <v>COL003</v>
      </c>
      <c r="C1994" s="159" t="str">
        <f>VLOOKUP(A1994,Lists!A:D,4,FALSE)</f>
        <v>COL</v>
      </c>
      <c r="D1994" s="159" t="s">
        <v>643</v>
      </c>
      <c r="E1994" s="159">
        <v>2</v>
      </c>
      <c r="F1994" s="159"/>
      <c r="G1994" s="159"/>
      <c r="H1994" s="151" t="b">
        <f t="shared" si="66"/>
        <v>0</v>
      </c>
      <c r="I1994" s="162"/>
      <c r="J1994" s="159"/>
      <c r="K1994" s="151" t="str">
        <f t="shared" si="67"/>
        <v>COL003Ongoing insecurity/hostilities affecting humanitarian assistance</v>
      </c>
      <c r="L1994" s="163">
        <v>43510</v>
      </c>
    </row>
    <row r="1995" spans="1:12" ht="15.6" thickTop="1" thickBot="1" x14ac:dyDescent="0.35">
      <c r="A1995" s="156" t="s">
        <v>2089</v>
      </c>
      <c r="B1995" s="157" t="str">
        <f>VLOOKUP(A1995,Lists!A:B,2,FALSE)</f>
        <v>COL003</v>
      </c>
      <c r="C1995" s="157" t="str">
        <f>VLOOKUP(A1995,Lists!A:D,4,FALSE)</f>
        <v>COL</v>
      </c>
      <c r="D1995" s="157" t="s">
        <v>644</v>
      </c>
      <c r="E1995" s="157">
        <v>2</v>
      </c>
      <c r="F1995" s="157"/>
      <c r="G1995" s="157"/>
      <c r="H1995" s="151" t="b">
        <f t="shared" si="66"/>
        <v>0</v>
      </c>
      <c r="I1995" s="161"/>
      <c r="J1995" s="157"/>
      <c r="K1995" s="151" t="str">
        <f t="shared" si="67"/>
        <v xml:space="preserve">COL003Presence of mines and improvised explosive devices </v>
      </c>
      <c r="L1995" s="165">
        <v>43510</v>
      </c>
    </row>
    <row r="1996" spans="1:12" ht="15.6" thickTop="1" thickBot="1" x14ac:dyDescent="0.35">
      <c r="A1996" s="158" t="s">
        <v>2089</v>
      </c>
      <c r="B1996" s="159" t="str">
        <f>VLOOKUP(A1996,Lists!A:B,2,FALSE)</f>
        <v>COL003</v>
      </c>
      <c r="C1996" s="159" t="str">
        <f>VLOOKUP(A1996,Lists!A:D,4,FALSE)</f>
        <v>COL</v>
      </c>
      <c r="D1996" s="159" t="s">
        <v>645</v>
      </c>
      <c r="E1996" s="159">
        <v>2</v>
      </c>
      <c r="F1996" s="159"/>
      <c r="G1996" s="159"/>
      <c r="H1996" s="151" t="b">
        <f t="shared" si="66"/>
        <v>0</v>
      </c>
      <c r="I1996" s="162"/>
      <c r="J1996" s="159"/>
      <c r="K1996" s="151" t="str">
        <f t="shared" si="67"/>
        <v>COL003Physical constraints in the environment (obstacles related to terrain, climate, lack of infrastructure, etc.)</v>
      </c>
      <c r="L1996" s="163">
        <v>43510</v>
      </c>
    </row>
    <row r="1997" spans="1:12" ht="15.6" thickTop="1" thickBot="1" x14ac:dyDescent="0.35">
      <c r="A1997" s="156" t="s">
        <v>1320</v>
      </c>
      <c r="B1997" s="157" t="str">
        <f>VLOOKUP(A1997,Lists!A:B,2,FALSE)</f>
        <v>DJI002</v>
      </c>
      <c r="C1997" s="157" t="str">
        <f>VLOOKUP(A1997,Lists!A:D,4,FALSE)</f>
        <v>DJI</v>
      </c>
      <c r="D1997" s="157" t="s">
        <v>785</v>
      </c>
      <c r="E1997" s="157">
        <v>1006000</v>
      </c>
      <c r="F1997" s="157" t="s">
        <v>513</v>
      </c>
      <c r="G1997" s="157"/>
      <c r="H1997" s="151" t="b">
        <f t="shared" si="66"/>
        <v>0</v>
      </c>
      <c r="I1997" s="161" t="s">
        <v>2130</v>
      </c>
      <c r="J1997" s="157" t="s">
        <v>2174</v>
      </c>
      <c r="K1997" s="151" t="str">
        <f t="shared" si="67"/>
        <v>DJI002Total population in country</v>
      </c>
      <c r="L1997" s="165">
        <v>43510</v>
      </c>
    </row>
    <row r="1998" spans="1:12" ht="15.6" thickTop="1" thickBot="1" x14ac:dyDescent="0.35">
      <c r="A1998" s="158" t="s">
        <v>1320</v>
      </c>
      <c r="B1998" s="159" t="str">
        <f>VLOOKUP(A1998,Lists!A:B,2,FALSE)</f>
        <v>DJI002</v>
      </c>
      <c r="C1998" s="159" t="str">
        <f>VLOOKUP(A1998,Lists!A:D,4,FALSE)</f>
        <v>DJI</v>
      </c>
      <c r="D1998" s="159" t="s">
        <v>455</v>
      </c>
      <c r="E1998" s="159">
        <v>23244</v>
      </c>
      <c r="F1998" s="159" t="s">
        <v>513</v>
      </c>
      <c r="G1998" s="159"/>
      <c r="H1998" s="151" t="b">
        <f t="shared" si="66"/>
        <v>0</v>
      </c>
      <c r="I1998" s="162" t="s">
        <v>2130</v>
      </c>
      <c r="J1998" s="159" t="s">
        <v>2175</v>
      </c>
      <c r="K1998" s="151" t="str">
        <f t="shared" si="67"/>
        <v>DJI002Landmass affected by disaster</v>
      </c>
      <c r="L1998" s="163">
        <v>43510</v>
      </c>
    </row>
    <row r="1999" spans="1:12" ht="15.6" thickTop="1" thickBot="1" x14ac:dyDescent="0.35">
      <c r="A1999" s="156" t="s">
        <v>1320</v>
      </c>
      <c r="B1999" s="157" t="str">
        <f>VLOOKUP(A1999,Lists!A:B,2,FALSE)</f>
        <v>DJI002</v>
      </c>
      <c r="C1999" s="157" t="str">
        <f>VLOOKUP(A1999,Lists!A:D,4,FALSE)</f>
        <v>DJI</v>
      </c>
      <c r="D1999" s="157" t="s">
        <v>740</v>
      </c>
      <c r="E1999" s="157">
        <v>1006000</v>
      </c>
      <c r="F1999" s="157" t="s">
        <v>513</v>
      </c>
      <c r="G1999" s="157"/>
      <c r="H1999" s="151" t="b">
        <f t="shared" si="66"/>
        <v>0</v>
      </c>
      <c r="I1999" s="161" t="s">
        <v>2130</v>
      </c>
      <c r="J1999" s="157" t="s">
        <v>2174</v>
      </c>
      <c r="K1999" s="151" t="str">
        <f t="shared" si="67"/>
        <v>DJI002People exposed</v>
      </c>
      <c r="L1999" s="165">
        <v>43510</v>
      </c>
    </row>
    <row r="2000" spans="1:12" ht="15.6" thickTop="1" thickBot="1" x14ac:dyDescent="0.35">
      <c r="A2000" s="158" t="s">
        <v>1320</v>
      </c>
      <c r="B2000" s="159" t="str">
        <f>VLOOKUP(A2000,Lists!A:B,2,FALSE)</f>
        <v>DJI002</v>
      </c>
      <c r="C2000" s="159" t="str">
        <f>VLOOKUP(A2000,Lists!A:D,4,FALSE)</f>
        <v>DJI</v>
      </c>
      <c r="D2000" s="159" t="s">
        <v>742</v>
      </c>
      <c r="E2000" s="159">
        <v>49000</v>
      </c>
      <c r="F2000" s="159" t="s">
        <v>1160</v>
      </c>
      <c r="G2000" s="159"/>
      <c r="H2000" s="151" t="b">
        <f t="shared" si="66"/>
        <v>0</v>
      </c>
      <c r="I2000" s="162" t="s">
        <v>2131</v>
      </c>
      <c r="J2000" s="159" t="s">
        <v>2176</v>
      </c>
      <c r="K2000" s="151" t="str">
        <f t="shared" si="67"/>
        <v>DJI002People affected by the crisis</v>
      </c>
      <c r="L2000" s="163">
        <v>43510</v>
      </c>
    </row>
    <row r="2001" spans="1:12" ht="15.6" thickTop="1" thickBot="1" x14ac:dyDescent="0.35">
      <c r="A2001" s="156" t="s">
        <v>1320</v>
      </c>
      <c r="B2001" s="157" t="str">
        <f>VLOOKUP(A2001,Lists!A:B,2,FALSE)</f>
        <v>DJI002</v>
      </c>
      <c r="C2001" s="157" t="str">
        <f>VLOOKUP(A2001,Lists!A:D,4,FALSE)</f>
        <v>DJI</v>
      </c>
      <c r="D2001" s="157" t="s">
        <v>470</v>
      </c>
      <c r="E2001" s="157">
        <v>49000</v>
      </c>
      <c r="F2001" s="157" t="s">
        <v>1160</v>
      </c>
      <c r="G2001" s="157"/>
      <c r="H2001" s="151" t="b">
        <f t="shared" si="66"/>
        <v>0</v>
      </c>
      <c r="I2001" s="161" t="s">
        <v>2131</v>
      </c>
      <c r="J2001" s="157" t="s">
        <v>2177</v>
      </c>
      <c r="K2001" s="151" t="str">
        <f t="shared" si="67"/>
        <v>DJI002Total # of crisis related displaced people</v>
      </c>
      <c r="L2001" s="165">
        <v>43510</v>
      </c>
    </row>
    <row r="2002" spans="1:12" ht="15.6" thickTop="1" thickBot="1" x14ac:dyDescent="0.35">
      <c r="A2002" s="158" t="s">
        <v>1320</v>
      </c>
      <c r="B2002" s="159" t="str">
        <f>VLOOKUP(A2002,Lists!A:B,2,FALSE)</f>
        <v>DJI002</v>
      </c>
      <c r="C2002" s="159" t="str">
        <f>VLOOKUP(A2002,Lists!A:D,4,FALSE)</f>
        <v>DJI</v>
      </c>
      <c r="D2002" s="159" t="s">
        <v>661</v>
      </c>
      <c r="E2002" s="159" t="s">
        <v>445</v>
      </c>
      <c r="F2002" s="159" t="s">
        <v>2102</v>
      </c>
      <c r="G2002" s="159"/>
      <c r="H2002" s="151" t="b">
        <f t="shared" si="66"/>
        <v>0</v>
      </c>
      <c r="I2002" s="162" t="s">
        <v>2132</v>
      </c>
      <c r="J2002" s="159" t="s">
        <v>2178</v>
      </c>
      <c r="K2002" s="151" t="str">
        <f t="shared" si="67"/>
        <v>DJI002Total # of illness cases reported</v>
      </c>
      <c r="L2002" s="163">
        <v>43510</v>
      </c>
    </row>
    <row r="2003" spans="1:12" ht="15.6" thickTop="1" thickBot="1" x14ac:dyDescent="0.35">
      <c r="A2003" s="156" t="s">
        <v>1320</v>
      </c>
      <c r="B2003" s="157" t="str">
        <f>VLOOKUP(A2003,Lists!A:B,2,FALSE)</f>
        <v>DJI002</v>
      </c>
      <c r="C2003" s="157" t="str">
        <f>VLOOKUP(A2003,Lists!A:D,4,FALSE)</f>
        <v>DJI</v>
      </c>
      <c r="D2003" s="157" t="s">
        <v>743</v>
      </c>
      <c r="E2003" s="157" t="s">
        <v>445</v>
      </c>
      <c r="F2003" s="157" t="s">
        <v>2097</v>
      </c>
      <c r="G2003" s="157"/>
      <c r="H2003" s="151" t="b">
        <f t="shared" si="66"/>
        <v>0</v>
      </c>
      <c r="I2003" s="161"/>
      <c r="J2003" s="157"/>
      <c r="K2003" s="151" t="str">
        <f t="shared" si="67"/>
        <v>DJI002Crisis related Injuries</v>
      </c>
      <c r="L2003" s="165">
        <v>43510</v>
      </c>
    </row>
    <row r="2004" spans="1:12" ht="15.6" thickTop="1" thickBot="1" x14ac:dyDescent="0.35">
      <c r="A2004" s="158" t="s">
        <v>1320</v>
      </c>
      <c r="B2004" s="159" t="str">
        <f>VLOOKUP(A2004,Lists!A:B,2,FALSE)</f>
        <v>DJI002</v>
      </c>
      <c r="C2004" s="159" t="str">
        <f>VLOOKUP(A2004,Lists!A:D,4,FALSE)</f>
        <v>DJI</v>
      </c>
      <c r="D2004" s="159" t="s">
        <v>663</v>
      </c>
      <c r="E2004" s="159">
        <v>88</v>
      </c>
      <c r="F2004" s="159" t="s">
        <v>2103</v>
      </c>
      <c r="G2004" s="159"/>
      <c r="H2004" s="151" t="b">
        <f t="shared" si="66"/>
        <v>0</v>
      </c>
      <c r="I2004" s="162" t="s">
        <v>2133</v>
      </c>
      <c r="J2004" s="159" t="s">
        <v>2179</v>
      </c>
      <c r="K2004" s="151" t="str">
        <f t="shared" si="67"/>
        <v>DJI002Crisis related fatalities</v>
      </c>
      <c r="L2004" s="163">
        <v>43510</v>
      </c>
    </row>
    <row r="2005" spans="1:12" ht="15.6" thickTop="1" thickBot="1" x14ac:dyDescent="0.35">
      <c r="A2005" s="156" t="s">
        <v>1320</v>
      </c>
      <c r="B2005" s="157" t="str">
        <f>VLOOKUP(A2005,Lists!A:B,2,FALSE)</f>
        <v>DJI002</v>
      </c>
      <c r="C2005" s="157" t="str">
        <f>VLOOKUP(A2005,Lists!A:D,4,FALSE)</f>
        <v>DJI</v>
      </c>
      <c r="D2005" s="157" t="s">
        <v>459</v>
      </c>
      <c r="E2005" s="157">
        <v>0</v>
      </c>
      <c r="F2005" s="157"/>
      <c r="G2005" s="157"/>
      <c r="H2005" s="151" t="b">
        <f t="shared" ref="H2005:H2068" si="68">IF(G2005="Low",3,IF(G2005="Medium",2,IF(G2005="High",1,FALSE)))</f>
        <v>0</v>
      </c>
      <c r="I2005" s="161"/>
      <c r="J2005" s="157"/>
      <c r="K2005" s="151" t="str">
        <f t="shared" ref="K2005:K2068" si="69">B2005&amp;""&amp;D2005</f>
        <v>DJI002Building partially damaged</v>
      </c>
      <c r="L2005" s="165">
        <v>43510</v>
      </c>
    </row>
    <row r="2006" spans="1:12" ht="15.6" thickTop="1" thickBot="1" x14ac:dyDescent="0.35">
      <c r="A2006" s="158" t="s">
        <v>1320</v>
      </c>
      <c r="B2006" s="159" t="str">
        <f>VLOOKUP(A2006,Lists!A:B,2,FALSE)</f>
        <v>DJI002</v>
      </c>
      <c r="C2006" s="159" t="str">
        <f>VLOOKUP(A2006,Lists!A:D,4,FALSE)</f>
        <v>DJI</v>
      </c>
      <c r="D2006" s="159" t="s">
        <v>460</v>
      </c>
      <c r="E2006" s="159">
        <v>0</v>
      </c>
      <c r="F2006" s="159"/>
      <c r="G2006" s="159"/>
      <c r="H2006" s="151" t="b">
        <f t="shared" si="68"/>
        <v>0</v>
      </c>
      <c r="I2006" s="162"/>
      <c r="J2006" s="159"/>
      <c r="K2006" s="151" t="str">
        <f t="shared" si="69"/>
        <v>DJI002Building totally damaged</v>
      </c>
      <c r="L2006" s="163">
        <v>43510</v>
      </c>
    </row>
    <row r="2007" spans="1:12" ht="15.6" thickTop="1" thickBot="1" x14ac:dyDescent="0.35">
      <c r="A2007" s="156" t="s">
        <v>1320</v>
      </c>
      <c r="B2007" s="157" t="str">
        <f>VLOOKUP(A2007,Lists!A:B,2,FALSE)</f>
        <v>DJI002</v>
      </c>
      <c r="C2007" s="157" t="str">
        <f>VLOOKUP(A2007,Lists!A:D,4,FALSE)</f>
        <v>DJI</v>
      </c>
      <c r="D2007" s="157" t="s">
        <v>745</v>
      </c>
      <c r="E2007" s="157">
        <v>0</v>
      </c>
      <c r="F2007" s="157"/>
      <c r="G2007" s="157"/>
      <c r="H2007" s="151" t="b">
        <f t="shared" si="68"/>
        <v>0</v>
      </c>
      <c r="I2007" s="161"/>
      <c r="J2007" s="157"/>
      <c r="K2007" s="151" t="str">
        <f t="shared" si="69"/>
        <v>DJI002Economic Losses</v>
      </c>
      <c r="L2007" s="165">
        <v>43510</v>
      </c>
    </row>
    <row r="2008" spans="1:12" ht="15.6" thickTop="1" thickBot="1" x14ac:dyDescent="0.35">
      <c r="A2008" s="158" t="s">
        <v>1320</v>
      </c>
      <c r="B2008" s="159" t="str">
        <f>VLOOKUP(A2008,Lists!A:B,2,FALSE)</f>
        <v>DJI002</v>
      </c>
      <c r="C2008" s="159" t="str">
        <f>VLOOKUP(A2008,Lists!A:D,4,FALSE)</f>
        <v>DJI</v>
      </c>
      <c r="D2008" s="159" t="s">
        <v>755</v>
      </c>
      <c r="E2008" s="159">
        <v>49000</v>
      </c>
      <c r="F2008" s="159" t="s">
        <v>2104</v>
      </c>
      <c r="G2008" s="159"/>
      <c r="H2008" s="151" t="b">
        <f t="shared" si="68"/>
        <v>0</v>
      </c>
      <c r="I2008" s="162" t="s">
        <v>2131</v>
      </c>
      <c r="J2008" s="159" t="s">
        <v>2176</v>
      </c>
      <c r="K2008" s="151" t="str">
        <f t="shared" si="69"/>
        <v>DJI002People in Need</v>
      </c>
      <c r="L2008" s="163">
        <v>43510</v>
      </c>
    </row>
    <row r="2009" spans="1:12" ht="15.6" thickTop="1" thickBot="1" x14ac:dyDescent="0.35">
      <c r="A2009" s="156" t="s">
        <v>1320</v>
      </c>
      <c r="B2009" s="157" t="str">
        <f>VLOOKUP(A2009,Lists!A:B,2,FALSE)</f>
        <v>DJI002</v>
      </c>
      <c r="C2009" s="157" t="str">
        <f>VLOOKUP(A2009,Lists!A:D,4,FALSE)</f>
        <v>DJI</v>
      </c>
      <c r="D2009" s="157" t="s">
        <v>761</v>
      </c>
      <c r="E2009" s="157">
        <v>0</v>
      </c>
      <c r="F2009" s="157"/>
      <c r="G2009" s="157"/>
      <c r="H2009" s="151" t="b">
        <f t="shared" si="68"/>
        <v>0</v>
      </c>
      <c r="I2009" s="161"/>
      <c r="J2009" s="157"/>
      <c r="K2009" s="151" t="str">
        <f t="shared" si="69"/>
        <v>DJI002People facing minimal humanitarian needs (level 1)</v>
      </c>
      <c r="L2009" s="165">
        <v>43510</v>
      </c>
    </row>
    <row r="2010" spans="1:12" ht="15.6" thickTop="1" thickBot="1" x14ac:dyDescent="0.35">
      <c r="A2010" s="158" t="s">
        <v>1320</v>
      </c>
      <c r="B2010" s="159" t="str">
        <f>VLOOKUP(A2010,Lists!A:B,2,FALSE)</f>
        <v>DJI002</v>
      </c>
      <c r="C2010" s="159" t="str">
        <f>VLOOKUP(A2010,Lists!A:D,4,FALSE)</f>
        <v>DJI</v>
      </c>
      <c r="D2010" s="159" t="s">
        <v>760</v>
      </c>
      <c r="E2010" s="159">
        <v>29000</v>
      </c>
      <c r="F2010" s="159" t="s">
        <v>2104</v>
      </c>
      <c r="G2010" s="159"/>
      <c r="H2010" s="151" t="b">
        <f t="shared" si="68"/>
        <v>0</v>
      </c>
      <c r="I2010" s="162" t="s">
        <v>2131</v>
      </c>
      <c r="J2010" s="159" t="s">
        <v>2180</v>
      </c>
      <c r="K2010" s="151" t="str">
        <f t="shared" si="69"/>
        <v>DJI002People facing stressed humanitarian needs (level 2)</v>
      </c>
      <c r="L2010" s="163">
        <v>43510</v>
      </c>
    </row>
    <row r="2011" spans="1:12" ht="15.6" thickTop="1" thickBot="1" x14ac:dyDescent="0.35">
      <c r="A2011" s="156" t="s">
        <v>1320</v>
      </c>
      <c r="B2011" s="157" t="str">
        <f>VLOOKUP(A2011,Lists!A:B,2,FALSE)</f>
        <v>DJI002</v>
      </c>
      <c r="C2011" s="157" t="str">
        <f>VLOOKUP(A2011,Lists!A:D,4,FALSE)</f>
        <v>DJI</v>
      </c>
      <c r="D2011" s="157" t="s">
        <v>763</v>
      </c>
      <c r="E2011" s="157">
        <v>0</v>
      </c>
      <c r="F2011" s="157"/>
      <c r="G2011" s="157"/>
      <c r="H2011" s="151" t="b">
        <f t="shared" si="68"/>
        <v>0</v>
      </c>
      <c r="I2011" s="161"/>
      <c r="J2011" s="157"/>
      <c r="K2011" s="151" t="str">
        <f t="shared" si="69"/>
        <v>DJI002People  facing moderate humanitarian needs (level 3)</v>
      </c>
      <c r="L2011" s="165">
        <v>43510</v>
      </c>
    </row>
    <row r="2012" spans="1:12" ht="15.6" thickTop="1" thickBot="1" x14ac:dyDescent="0.35">
      <c r="A2012" s="158" t="s">
        <v>1320</v>
      </c>
      <c r="B2012" s="159" t="str">
        <f>VLOOKUP(A2012,Lists!A:B,2,FALSE)</f>
        <v>DJI002</v>
      </c>
      <c r="C2012" s="159" t="str">
        <f>VLOOKUP(A2012,Lists!A:D,4,FALSE)</f>
        <v>DJI</v>
      </c>
      <c r="D2012" s="159" t="s">
        <v>765</v>
      </c>
      <c r="E2012" s="159">
        <v>20000</v>
      </c>
      <c r="F2012" s="159" t="s">
        <v>2104</v>
      </c>
      <c r="G2012" s="159"/>
      <c r="H2012" s="151" t="b">
        <f t="shared" si="68"/>
        <v>0</v>
      </c>
      <c r="I2012" s="162" t="s">
        <v>2131</v>
      </c>
      <c r="J2012" s="159" t="s">
        <v>2181</v>
      </c>
      <c r="K2012" s="151" t="str">
        <f t="shared" si="69"/>
        <v>DJI002People facing severe humanitarian needs (level 4)</v>
      </c>
      <c r="L2012" s="163">
        <v>43510</v>
      </c>
    </row>
    <row r="2013" spans="1:12" ht="15.6" thickTop="1" thickBot="1" x14ac:dyDescent="0.35">
      <c r="A2013" s="156" t="s">
        <v>1320</v>
      </c>
      <c r="B2013" s="157" t="str">
        <f>VLOOKUP(A2013,Lists!A:B,2,FALSE)</f>
        <v>DJI002</v>
      </c>
      <c r="C2013" s="157" t="str">
        <f>VLOOKUP(A2013,Lists!A:D,4,FALSE)</f>
        <v>DJI</v>
      </c>
      <c r="D2013" s="157" t="s">
        <v>766</v>
      </c>
      <c r="E2013" s="157">
        <v>0</v>
      </c>
      <c r="F2013" s="157"/>
      <c r="G2013" s="157"/>
      <c r="H2013" s="151" t="b">
        <f t="shared" si="68"/>
        <v>0</v>
      </c>
      <c r="I2013" s="161"/>
      <c r="J2013" s="157"/>
      <c r="K2013" s="151" t="str">
        <f t="shared" si="69"/>
        <v>DJI002People facing extreme humanitarian needs (level 5)</v>
      </c>
      <c r="L2013" s="165">
        <v>43510</v>
      </c>
    </row>
    <row r="2014" spans="1:12" ht="15.6" thickTop="1" thickBot="1" x14ac:dyDescent="0.35">
      <c r="A2014" s="158" t="s">
        <v>1320</v>
      </c>
      <c r="B2014" s="159" t="str">
        <f>VLOOKUP(A2014,Lists!A:B,2,FALSE)</f>
        <v>DJI002</v>
      </c>
      <c r="C2014" s="159" t="str">
        <f>VLOOKUP(A2014,Lists!A:D,4,FALSE)</f>
        <v>DJI</v>
      </c>
      <c r="D2014" s="159" t="s">
        <v>680</v>
      </c>
      <c r="E2014" s="159">
        <v>2</v>
      </c>
      <c r="F2014" s="159"/>
      <c r="G2014" s="159"/>
      <c r="H2014" s="151" t="b">
        <f t="shared" si="68"/>
        <v>0</v>
      </c>
      <c r="I2014" s="162"/>
      <c r="J2014" s="159" t="s">
        <v>2182</v>
      </c>
      <c r="K2014" s="151" t="str">
        <f t="shared" si="69"/>
        <v>DJI002Crisis affected groups</v>
      </c>
      <c r="L2014" s="163">
        <v>43510</v>
      </c>
    </row>
    <row r="2015" spans="1:12" ht="15.6" thickTop="1" thickBot="1" x14ac:dyDescent="0.35">
      <c r="A2015" s="156" t="s">
        <v>1320</v>
      </c>
      <c r="B2015" s="157" t="str">
        <f>VLOOKUP(A2015,Lists!A:B,2,FALSE)</f>
        <v>DJI002</v>
      </c>
      <c r="C2015" s="157" t="str">
        <f>VLOOKUP(A2015,Lists!A:D,4,FALSE)</f>
        <v>DJI</v>
      </c>
      <c r="D2015" s="157" t="s">
        <v>768</v>
      </c>
      <c r="E2015" s="157">
        <v>88</v>
      </c>
      <c r="F2015" s="157" t="s">
        <v>2103</v>
      </c>
      <c r="G2015" s="157"/>
      <c r="H2015" s="151" t="b">
        <f t="shared" si="68"/>
        <v>0</v>
      </c>
      <c r="I2015" s="161" t="s">
        <v>2133</v>
      </c>
      <c r="J2015" s="157" t="s">
        <v>2179</v>
      </c>
      <c r="K2015" s="151" t="str">
        <f t="shared" si="69"/>
        <v>DJI002People killed in all crises</v>
      </c>
      <c r="L2015" s="165">
        <v>43510</v>
      </c>
    </row>
    <row r="2016" spans="1:12" ht="15.6" thickTop="1" thickBot="1" x14ac:dyDescent="0.35">
      <c r="A2016" s="158" t="s">
        <v>1320</v>
      </c>
      <c r="B2016" s="159" t="str">
        <f>VLOOKUP(A2016,Lists!A:B,2,FALSE)</f>
        <v>DJI002</v>
      </c>
      <c r="C2016" s="159" t="str">
        <f>VLOOKUP(A2016,Lists!A:D,4,FALSE)</f>
        <v>DJI</v>
      </c>
      <c r="D2016" s="159" t="s">
        <v>683</v>
      </c>
      <c r="E2016" s="159">
        <v>0</v>
      </c>
      <c r="F2016" s="159"/>
      <c r="G2016" s="159"/>
      <c r="H2016" s="151" t="b">
        <f t="shared" si="68"/>
        <v>0</v>
      </c>
      <c r="I2016" s="162"/>
      <c r="J2016" s="159"/>
      <c r="K2016" s="151" t="str">
        <f t="shared" si="69"/>
        <v>DJI002People facing limited access constraints</v>
      </c>
      <c r="L2016" s="163">
        <v>43510</v>
      </c>
    </row>
    <row r="2017" spans="1:12" ht="15.6" thickTop="1" thickBot="1" x14ac:dyDescent="0.35">
      <c r="A2017" s="156" t="s">
        <v>1320</v>
      </c>
      <c r="B2017" s="157" t="str">
        <f>VLOOKUP(A2017,Lists!A:B,2,FALSE)</f>
        <v>DJI002</v>
      </c>
      <c r="C2017" s="157" t="str">
        <f>VLOOKUP(A2017,Lists!A:D,4,FALSE)</f>
        <v>DJI</v>
      </c>
      <c r="D2017" s="157" t="s">
        <v>684</v>
      </c>
      <c r="E2017" s="157">
        <v>0</v>
      </c>
      <c r="F2017" s="157"/>
      <c r="G2017" s="157"/>
      <c r="H2017" s="151" t="b">
        <f t="shared" si="68"/>
        <v>0</v>
      </c>
      <c r="I2017" s="161"/>
      <c r="J2017" s="157"/>
      <c r="K2017" s="151" t="str">
        <f t="shared" si="69"/>
        <v>DJI002People facing restricted access constraints</v>
      </c>
      <c r="L2017" s="165">
        <v>43510</v>
      </c>
    </row>
    <row r="2018" spans="1:12" ht="15.6" thickTop="1" thickBot="1" x14ac:dyDescent="0.35">
      <c r="A2018" s="158" t="s">
        <v>1320</v>
      </c>
      <c r="B2018" s="159" t="str">
        <f>VLOOKUP(A2018,Lists!A:B,2,FALSE)</f>
        <v>DJI002</v>
      </c>
      <c r="C2018" s="159" t="str">
        <f>VLOOKUP(A2018,Lists!A:D,4,FALSE)</f>
        <v>DJI</v>
      </c>
      <c r="D2018" s="159" t="s">
        <v>637</v>
      </c>
      <c r="E2018" s="159">
        <v>0</v>
      </c>
      <c r="F2018" s="159"/>
      <c r="G2018" s="159"/>
      <c r="H2018" s="151" t="b">
        <f t="shared" si="68"/>
        <v>0</v>
      </c>
      <c r="I2018" s="162"/>
      <c r="J2018" s="159"/>
      <c r="K2018" s="151" t="str">
        <f t="shared" si="69"/>
        <v>DJI002Impediments to entry into country (bureaucratic and administrative)</v>
      </c>
      <c r="L2018" s="163">
        <v>43510</v>
      </c>
    </row>
    <row r="2019" spans="1:12" ht="15.6" thickTop="1" thickBot="1" x14ac:dyDescent="0.35">
      <c r="A2019" s="156" t="s">
        <v>1320</v>
      </c>
      <c r="B2019" s="157" t="str">
        <f>VLOOKUP(A2019,Lists!A:B,2,FALSE)</f>
        <v>DJI002</v>
      </c>
      <c r="C2019" s="157" t="str">
        <f>VLOOKUP(A2019,Lists!A:D,4,FALSE)</f>
        <v>DJI</v>
      </c>
      <c r="D2019" s="157" t="s">
        <v>638</v>
      </c>
      <c r="E2019" s="157">
        <v>0</v>
      </c>
      <c r="F2019" s="157"/>
      <c r="G2019" s="157"/>
      <c r="H2019" s="151" t="b">
        <f t="shared" si="68"/>
        <v>0</v>
      </c>
      <c r="I2019" s="161"/>
      <c r="J2019" s="157"/>
      <c r="K2019" s="151" t="str">
        <f t="shared" si="69"/>
        <v>DJI002Restriction of movement (impediments to freedom of movement and/or administrative restrictions)</v>
      </c>
      <c r="L2019" s="165">
        <v>43510</v>
      </c>
    </row>
    <row r="2020" spans="1:12" ht="15.6" thickTop="1" thickBot="1" x14ac:dyDescent="0.35">
      <c r="A2020" s="158" t="s">
        <v>1320</v>
      </c>
      <c r="B2020" s="159" t="str">
        <f>VLOOKUP(A2020,Lists!A:B,2,FALSE)</f>
        <v>DJI002</v>
      </c>
      <c r="C2020" s="159" t="str">
        <f>VLOOKUP(A2020,Lists!A:D,4,FALSE)</f>
        <v>DJI</v>
      </c>
      <c r="D2020" s="159" t="s">
        <v>639</v>
      </c>
      <c r="E2020" s="159">
        <v>0</v>
      </c>
      <c r="F2020" s="159"/>
      <c r="G2020" s="159"/>
      <c r="H2020" s="151" t="b">
        <f t="shared" si="68"/>
        <v>0</v>
      </c>
      <c r="I2020" s="162"/>
      <c r="J2020" s="159"/>
      <c r="K2020" s="151" t="str">
        <f t="shared" si="69"/>
        <v>DJI002Interference into implementation of humanitarian activities</v>
      </c>
      <c r="L2020" s="163">
        <v>43510</v>
      </c>
    </row>
    <row r="2021" spans="1:12" ht="15.6" thickTop="1" thickBot="1" x14ac:dyDescent="0.35">
      <c r="A2021" s="156" t="s">
        <v>1320</v>
      </c>
      <c r="B2021" s="157" t="str">
        <f>VLOOKUP(A2021,Lists!A:B,2,FALSE)</f>
        <v>DJI002</v>
      </c>
      <c r="C2021" s="157" t="str">
        <f>VLOOKUP(A2021,Lists!A:D,4,FALSE)</f>
        <v>DJI</v>
      </c>
      <c r="D2021" s="157" t="s">
        <v>640</v>
      </c>
      <c r="E2021" s="157">
        <v>0</v>
      </c>
      <c r="F2021" s="157"/>
      <c r="G2021" s="157"/>
      <c r="H2021" s="151" t="b">
        <f t="shared" si="68"/>
        <v>0</v>
      </c>
      <c r="I2021" s="161"/>
      <c r="J2021" s="157"/>
      <c r="K2021" s="151" t="str">
        <f t="shared" si="69"/>
        <v>DJI002Violence against personnel, facilities and assets</v>
      </c>
      <c r="L2021" s="165">
        <v>43510</v>
      </c>
    </row>
    <row r="2022" spans="1:12" ht="15.6" thickTop="1" thickBot="1" x14ac:dyDescent="0.35">
      <c r="A2022" s="158" t="s">
        <v>1320</v>
      </c>
      <c r="B2022" s="159" t="str">
        <f>VLOOKUP(A2022,Lists!A:B,2,FALSE)</f>
        <v>DJI002</v>
      </c>
      <c r="C2022" s="159" t="str">
        <f>VLOOKUP(A2022,Lists!A:D,4,FALSE)</f>
        <v>DJI</v>
      </c>
      <c r="D2022" s="159" t="s">
        <v>641</v>
      </c>
      <c r="E2022" s="159">
        <v>0</v>
      </c>
      <c r="F2022" s="159"/>
      <c r="G2022" s="159"/>
      <c r="H2022" s="151" t="b">
        <f t="shared" si="68"/>
        <v>0</v>
      </c>
      <c r="I2022" s="162"/>
      <c r="J2022" s="159"/>
      <c r="K2022" s="151" t="str">
        <f t="shared" si="69"/>
        <v>DJI002Denial of existence of humanitarian needs or entitlements to assistance</v>
      </c>
      <c r="L2022" s="163">
        <v>43510</v>
      </c>
    </row>
    <row r="2023" spans="1:12" ht="15.6" thickTop="1" thickBot="1" x14ac:dyDescent="0.35">
      <c r="A2023" s="156" t="s">
        <v>1320</v>
      </c>
      <c r="B2023" s="157" t="str">
        <f>VLOOKUP(A2023,Lists!A:B,2,FALSE)</f>
        <v>DJI002</v>
      </c>
      <c r="C2023" s="157" t="str">
        <f>VLOOKUP(A2023,Lists!A:D,4,FALSE)</f>
        <v>DJI</v>
      </c>
      <c r="D2023" s="157" t="s">
        <v>642</v>
      </c>
      <c r="E2023" s="157">
        <v>0</v>
      </c>
      <c r="F2023" s="157"/>
      <c r="G2023" s="157"/>
      <c r="H2023" s="151" t="b">
        <f t="shared" si="68"/>
        <v>0</v>
      </c>
      <c r="I2023" s="161"/>
      <c r="J2023" s="157"/>
      <c r="K2023" s="151" t="str">
        <f t="shared" si="69"/>
        <v>DJI002Restriction and obstruction of access to services and assistance</v>
      </c>
      <c r="L2023" s="165">
        <v>43510</v>
      </c>
    </row>
    <row r="2024" spans="1:12" ht="15.6" thickTop="1" thickBot="1" x14ac:dyDescent="0.35">
      <c r="A2024" s="158" t="s">
        <v>1320</v>
      </c>
      <c r="B2024" s="159" t="str">
        <f>VLOOKUP(A2024,Lists!A:B,2,FALSE)</f>
        <v>DJI002</v>
      </c>
      <c r="C2024" s="159" t="str">
        <f>VLOOKUP(A2024,Lists!A:D,4,FALSE)</f>
        <v>DJI</v>
      </c>
      <c r="D2024" s="159" t="s">
        <v>643</v>
      </c>
      <c r="E2024" s="159">
        <v>0</v>
      </c>
      <c r="F2024" s="159"/>
      <c r="G2024" s="159"/>
      <c r="H2024" s="151" t="b">
        <f t="shared" si="68"/>
        <v>0</v>
      </c>
      <c r="I2024" s="162"/>
      <c r="J2024" s="159"/>
      <c r="K2024" s="151" t="str">
        <f t="shared" si="69"/>
        <v>DJI002Ongoing insecurity/hostilities affecting humanitarian assistance</v>
      </c>
      <c r="L2024" s="163">
        <v>43510</v>
      </c>
    </row>
    <row r="2025" spans="1:12" ht="15.6" thickTop="1" thickBot="1" x14ac:dyDescent="0.35">
      <c r="A2025" s="156" t="s">
        <v>1320</v>
      </c>
      <c r="B2025" s="157" t="str">
        <f>VLOOKUP(A2025,Lists!A:B,2,FALSE)</f>
        <v>DJI002</v>
      </c>
      <c r="C2025" s="157" t="str">
        <f>VLOOKUP(A2025,Lists!A:D,4,FALSE)</f>
        <v>DJI</v>
      </c>
      <c r="D2025" s="157" t="s">
        <v>644</v>
      </c>
      <c r="E2025" s="157">
        <v>0</v>
      </c>
      <c r="F2025" s="157"/>
      <c r="G2025" s="157"/>
      <c r="H2025" s="151" t="b">
        <f t="shared" si="68"/>
        <v>0</v>
      </c>
      <c r="I2025" s="161"/>
      <c r="J2025" s="157"/>
      <c r="K2025" s="151" t="str">
        <f t="shared" si="69"/>
        <v xml:space="preserve">DJI002Presence of mines and improvised explosive devices </v>
      </c>
      <c r="L2025" s="165">
        <v>43510</v>
      </c>
    </row>
    <row r="2026" spans="1:12" ht="15.6" thickTop="1" thickBot="1" x14ac:dyDescent="0.35">
      <c r="A2026" s="158" t="s">
        <v>1320</v>
      </c>
      <c r="B2026" s="159" t="str">
        <f>VLOOKUP(A2026,Lists!A:B,2,FALSE)</f>
        <v>DJI002</v>
      </c>
      <c r="C2026" s="159" t="str">
        <f>VLOOKUP(A2026,Lists!A:D,4,FALSE)</f>
        <v>DJI</v>
      </c>
      <c r="D2026" s="159" t="s">
        <v>645</v>
      </c>
      <c r="E2026" s="159">
        <v>0</v>
      </c>
      <c r="F2026" s="159"/>
      <c r="G2026" s="159"/>
      <c r="H2026" s="151" t="b">
        <f t="shared" si="68"/>
        <v>0</v>
      </c>
      <c r="I2026" s="162"/>
      <c r="J2026" s="159"/>
      <c r="K2026" s="151" t="str">
        <f t="shared" si="69"/>
        <v>DJI002Physical constraints in the environment (obstacles related to terrain, climate, lack of infrastructure, etc.)</v>
      </c>
      <c r="L2026" s="163">
        <v>43510</v>
      </c>
    </row>
    <row r="2027" spans="1:12" ht="15.6" thickTop="1" thickBot="1" x14ac:dyDescent="0.35">
      <c r="A2027" s="156" t="s">
        <v>1321</v>
      </c>
      <c r="B2027" s="157" t="str">
        <f>VLOOKUP(A2027,Lists!A:B,2,FALSE)</f>
        <v>DJI003</v>
      </c>
      <c r="C2027" s="157" t="str">
        <f>VLOOKUP(A2027,Lists!A:D,4,FALSE)</f>
        <v>DJI</v>
      </c>
      <c r="D2027" s="157" t="s">
        <v>785</v>
      </c>
      <c r="E2027" s="157">
        <v>1006000</v>
      </c>
      <c r="F2027" s="157" t="s">
        <v>513</v>
      </c>
      <c r="G2027" s="157" t="s">
        <v>735</v>
      </c>
      <c r="H2027" s="151">
        <f t="shared" si="68"/>
        <v>1</v>
      </c>
      <c r="I2027" s="161" t="s">
        <v>2130</v>
      </c>
      <c r="J2027" s="157" t="s">
        <v>2174</v>
      </c>
      <c r="K2027" s="151" t="str">
        <f t="shared" si="69"/>
        <v>DJI003Total population in country</v>
      </c>
      <c r="L2027" s="165">
        <v>43510</v>
      </c>
    </row>
    <row r="2028" spans="1:12" ht="15.6" thickTop="1" thickBot="1" x14ac:dyDescent="0.35">
      <c r="A2028" s="158" t="s">
        <v>1321</v>
      </c>
      <c r="B2028" s="159" t="str">
        <f>VLOOKUP(A2028,Lists!A:B,2,FALSE)</f>
        <v>DJI003</v>
      </c>
      <c r="C2028" s="159" t="str">
        <f>VLOOKUP(A2028,Lists!A:D,4,FALSE)</f>
        <v>DJI</v>
      </c>
      <c r="D2028" s="159" t="s">
        <v>455</v>
      </c>
      <c r="E2028" s="159">
        <v>23200</v>
      </c>
      <c r="F2028" s="159" t="s">
        <v>513</v>
      </c>
      <c r="G2028" s="159" t="s">
        <v>735</v>
      </c>
      <c r="H2028" s="151">
        <f t="shared" si="68"/>
        <v>1</v>
      </c>
      <c r="I2028" s="162" t="s">
        <v>2130</v>
      </c>
      <c r="J2028" s="159" t="s">
        <v>2183</v>
      </c>
      <c r="K2028" s="151" t="str">
        <f t="shared" si="69"/>
        <v>DJI003Landmass affected by disaster</v>
      </c>
      <c r="L2028" s="163">
        <v>43510</v>
      </c>
    </row>
    <row r="2029" spans="1:12" ht="15.6" thickTop="1" thickBot="1" x14ac:dyDescent="0.35">
      <c r="A2029" s="156" t="s">
        <v>1321</v>
      </c>
      <c r="B2029" s="157" t="str">
        <f>VLOOKUP(A2029,Lists!A:B,2,FALSE)</f>
        <v>DJI003</v>
      </c>
      <c r="C2029" s="157" t="str">
        <f>VLOOKUP(A2029,Lists!A:D,4,FALSE)</f>
        <v>DJI</v>
      </c>
      <c r="D2029" s="157" t="s">
        <v>742</v>
      </c>
      <c r="E2029" s="157">
        <v>362000</v>
      </c>
      <c r="F2029" s="157" t="s">
        <v>2105</v>
      </c>
      <c r="G2029" s="157" t="s">
        <v>734</v>
      </c>
      <c r="H2029" s="151">
        <f t="shared" si="68"/>
        <v>2</v>
      </c>
      <c r="I2029" s="161" t="s">
        <v>2134</v>
      </c>
      <c r="J2029" s="157" t="s">
        <v>2184</v>
      </c>
      <c r="K2029" s="151" t="str">
        <f t="shared" si="69"/>
        <v>DJI003People affected by the crisis</v>
      </c>
      <c r="L2029" s="165">
        <v>43510</v>
      </c>
    </row>
    <row r="2030" spans="1:12" ht="15.6" thickTop="1" thickBot="1" x14ac:dyDescent="0.35">
      <c r="A2030" s="158" t="s">
        <v>1321</v>
      </c>
      <c r="B2030" s="159" t="str">
        <f>VLOOKUP(A2030,Lists!A:B,2,FALSE)</f>
        <v>DJI003</v>
      </c>
      <c r="C2030" s="159" t="str">
        <f>VLOOKUP(A2030,Lists!A:D,4,FALSE)</f>
        <v>DJI</v>
      </c>
      <c r="D2030" s="159" t="s">
        <v>740</v>
      </c>
      <c r="E2030" s="159">
        <v>532000</v>
      </c>
      <c r="F2030" s="159" t="s">
        <v>513</v>
      </c>
      <c r="G2030" s="159" t="s">
        <v>735</v>
      </c>
      <c r="H2030" s="151">
        <f t="shared" si="68"/>
        <v>1</v>
      </c>
      <c r="I2030" s="162" t="s">
        <v>2134</v>
      </c>
      <c r="J2030" s="159" t="s">
        <v>2185</v>
      </c>
      <c r="K2030" s="151" t="str">
        <f t="shared" si="69"/>
        <v>DJI003People exposed</v>
      </c>
      <c r="L2030" s="163">
        <v>43510</v>
      </c>
    </row>
    <row r="2031" spans="1:12" ht="15.6" thickTop="1" thickBot="1" x14ac:dyDescent="0.35">
      <c r="A2031" s="156" t="s">
        <v>1321</v>
      </c>
      <c r="B2031" s="157" t="str">
        <f>VLOOKUP(A2031,Lists!A:B,2,FALSE)</f>
        <v>DJI003</v>
      </c>
      <c r="C2031" s="157" t="str">
        <f>VLOOKUP(A2031,Lists!A:D,4,FALSE)</f>
        <v>DJI</v>
      </c>
      <c r="D2031" s="157" t="s">
        <v>470</v>
      </c>
      <c r="E2031" s="157" t="s">
        <v>445</v>
      </c>
      <c r="F2031" s="157"/>
      <c r="G2031" s="157"/>
      <c r="H2031" s="151" t="b">
        <f t="shared" si="68"/>
        <v>0</v>
      </c>
      <c r="I2031" s="161"/>
      <c r="J2031" s="157"/>
      <c r="K2031" s="151" t="str">
        <f t="shared" si="69"/>
        <v>DJI003Total # of crisis related displaced people</v>
      </c>
      <c r="L2031" s="165">
        <v>43510</v>
      </c>
    </row>
    <row r="2032" spans="1:12" ht="15.6" thickTop="1" thickBot="1" x14ac:dyDescent="0.35">
      <c r="A2032" s="158" t="s">
        <v>1321</v>
      </c>
      <c r="B2032" s="159" t="str">
        <f>VLOOKUP(A2032,Lists!A:B,2,FALSE)</f>
        <v>DJI003</v>
      </c>
      <c r="C2032" s="159" t="str">
        <f>VLOOKUP(A2032,Lists!A:D,4,FALSE)</f>
        <v>DJI</v>
      </c>
      <c r="D2032" s="159" t="s">
        <v>661</v>
      </c>
      <c r="E2032" s="159">
        <v>20000</v>
      </c>
      <c r="F2032" s="159" t="s">
        <v>2102</v>
      </c>
      <c r="G2032" s="159" t="s">
        <v>735</v>
      </c>
      <c r="H2032" s="151">
        <f t="shared" si="68"/>
        <v>1</v>
      </c>
      <c r="I2032" s="162" t="s">
        <v>2132</v>
      </c>
      <c r="J2032" s="159" t="s">
        <v>2186</v>
      </c>
      <c r="K2032" s="151" t="str">
        <f t="shared" si="69"/>
        <v>DJI003Total # of illness cases reported</v>
      </c>
      <c r="L2032" s="163">
        <v>43510</v>
      </c>
    </row>
    <row r="2033" spans="1:12" ht="15.6" thickTop="1" thickBot="1" x14ac:dyDescent="0.35">
      <c r="A2033" s="156" t="s">
        <v>1321</v>
      </c>
      <c r="B2033" s="157" t="str">
        <f>VLOOKUP(A2033,Lists!A:B,2,FALSE)</f>
        <v>DJI003</v>
      </c>
      <c r="C2033" s="157" t="str">
        <f>VLOOKUP(A2033,Lists!A:D,4,FALSE)</f>
        <v>DJI</v>
      </c>
      <c r="D2033" s="157" t="s">
        <v>743</v>
      </c>
      <c r="E2033" s="157">
        <v>0</v>
      </c>
      <c r="F2033" s="157"/>
      <c r="G2033" s="157"/>
      <c r="H2033" s="151" t="b">
        <f t="shared" si="68"/>
        <v>0</v>
      </c>
      <c r="I2033" s="161"/>
      <c r="J2033" s="157"/>
      <c r="K2033" s="151" t="str">
        <f t="shared" si="69"/>
        <v>DJI003Crisis related Injuries</v>
      </c>
      <c r="L2033" s="165">
        <v>43510</v>
      </c>
    </row>
    <row r="2034" spans="1:12" ht="15.6" thickTop="1" thickBot="1" x14ac:dyDescent="0.35">
      <c r="A2034" s="158" t="s">
        <v>1321</v>
      </c>
      <c r="B2034" s="159" t="str">
        <f>VLOOKUP(A2034,Lists!A:B,2,FALSE)</f>
        <v>DJI003</v>
      </c>
      <c r="C2034" s="159" t="str">
        <f>VLOOKUP(A2034,Lists!A:D,4,FALSE)</f>
        <v>DJI</v>
      </c>
      <c r="D2034" s="159" t="s">
        <v>663</v>
      </c>
      <c r="E2034" s="159">
        <v>18</v>
      </c>
      <c r="F2034" s="159" t="s">
        <v>2103</v>
      </c>
      <c r="G2034" s="159" t="s">
        <v>735</v>
      </c>
      <c r="H2034" s="151">
        <f t="shared" si="68"/>
        <v>1</v>
      </c>
      <c r="I2034" s="162" t="s">
        <v>2133</v>
      </c>
      <c r="J2034" s="159" t="s">
        <v>2187</v>
      </c>
      <c r="K2034" s="151" t="str">
        <f t="shared" si="69"/>
        <v>DJI003Crisis related fatalities</v>
      </c>
      <c r="L2034" s="163">
        <v>43510</v>
      </c>
    </row>
    <row r="2035" spans="1:12" ht="15.6" thickTop="1" thickBot="1" x14ac:dyDescent="0.35">
      <c r="A2035" s="156" t="s">
        <v>1321</v>
      </c>
      <c r="B2035" s="157" t="str">
        <f>VLOOKUP(A2035,Lists!A:B,2,FALSE)</f>
        <v>DJI003</v>
      </c>
      <c r="C2035" s="157" t="str">
        <f>VLOOKUP(A2035,Lists!A:D,4,FALSE)</f>
        <v>DJI</v>
      </c>
      <c r="D2035" s="157" t="s">
        <v>459</v>
      </c>
      <c r="E2035" s="157">
        <v>0</v>
      </c>
      <c r="F2035" s="157"/>
      <c r="G2035" s="157"/>
      <c r="H2035" s="151" t="b">
        <f t="shared" si="68"/>
        <v>0</v>
      </c>
      <c r="I2035" s="161"/>
      <c r="J2035" s="157"/>
      <c r="K2035" s="151" t="str">
        <f t="shared" si="69"/>
        <v>DJI003Building partially damaged</v>
      </c>
      <c r="L2035" s="165">
        <v>43510</v>
      </c>
    </row>
    <row r="2036" spans="1:12" ht="15.6" thickTop="1" thickBot="1" x14ac:dyDescent="0.35">
      <c r="A2036" s="158" t="s">
        <v>1321</v>
      </c>
      <c r="B2036" s="159" t="str">
        <f>VLOOKUP(A2036,Lists!A:B,2,FALSE)</f>
        <v>DJI003</v>
      </c>
      <c r="C2036" s="159" t="str">
        <f>VLOOKUP(A2036,Lists!A:D,4,FALSE)</f>
        <v>DJI</v>
      </c>
      <c r="D2036" s="159" t="s">
        <v>460</v>
      </c>
      <c r="E2036" s="159">
        <v>0</v>
      </c>
      <c r="F2036" s="159"/>
      <c r="G2036" s="159"/>
      <c r="H2036" s="151" t="b">
        <f t="shared" si="68"/>
        <v>0</v>
      </c>
      <c r="I2036" s="162"/>
      <c r="J2036" s="159"/>
      <c r="K2036" s="151" t="str">
        <f t="shared" si="69"/>
        <v>DJI003Building totally damaged</v>
      </c>
      <c r="L2036" s="163">
        <v>43510</v>
      </c>
    </row>
    <row r="2037" spans="1:12" ht="15.6" thickTop="1" thickBot="1" x14ac:dyDescent="0.35">
      <c r="A2037" s="156" t="s">
        <v>1321</v>
      </c>
      <c r="B2037" s="157" t="str">
        <f>VLOOKUP(A2037,Lists!A:B,2,FALSE)</f>
        <v>DJI003</v>
      </c>
      <c r="C2037" s="157" t="str">
        <f>VLOOKUP(A2037,Lists!A:D,4,FALSE)</f>
        <v>DJI</v>
      </c>
      <c r="D2037" s="157" t="s">
        <v>745</v>
      </c>
      <c r="E2037" s="157" t="s">
        <v>445</v>
      </c>
      <c r="F2037" s="157"/>
      <c r="G2037" s="157"/>
      <c r="H2037" s="151" t="b">
        <f t="shared" si="68"/>
        <v>0</v>
      </c>
      <c r="I2037" s="161"/>
      <c r="J2037" s="157"/>
      <c r="K2037" s="151" t="str">
        <f t="shared" si="69"/>
        <v>DJI003Economic Losses</v>
      </c>
      <c r="L2037" s="165">
        <v>43510</v>
      </c>
    </row>
    <row r="2038" spans="1:12" ht="15.6" thickTop="1" thickBot="1" x14ac:dyDescent="0.35">
      <c r="A2038" s="158" t="s">
        <v>1321</v>
      </c>
      <c r="B2038" s="159" t="str">
        <f>VLOOKUP(A2038,Lists!A:B,2,FALSE)</f>
        <v>DJI003</v>
      </c>
      <c r="C2038" s="159" t="str">
        <f>VLOOKUP(A2038,Lists!A:D,4,FALSE)</f>
        <v>DJI</v>
      </c>
      <c r="D2038" s="159" t="s">
        <v>755</v>
      </c>
      <c r="E2038" s="159">
        <v>208000</v>
      </c>
      <c r="F2038" s="159" t="s">
        <v>2106</v>
      </c>
      <c r="G2038" s="159" t="s">
        <v>734</v>
      </c>
      <c r="H2038" s="151">
        <f t="shared" si="68"/>
        <v>2</v>
      </c>
      <c r="I2038" s="162" t="s">
        <v>2135</v>
      </c>
      <c r="J2038" s="159" t="s">
        <v>2188</v>
      </c>
      <c r="K2038" s="151" t="str">
        <f t="shared" si="69"/>
        <v>DJI003People in Need</v>
      </c>
      <c r="L2038" s="163">
        <v>43510</v>
      </c>
    </row>
    <row r="2039" spans="1:12" ht="15.6" thickTop="1" thickBot="1" x14ac:dyDescent="0.35">
      <c r="A2039" s="156" t="s">
        <v>1321</v>
      </c>
      <c r="B2039" s="157" t="str">
        <f>VLOOKUP(A2039,Lists!A:B,2,FALSE)</f>
        <v>DJI003</v>
      </c>
      <c r="C2039" s="157" t="str">
        <f>VLOOKUP(A2039,Lists!A:D,4,FALSE)</f>
        <v>DJI</v>
      </c>
      <c r="D2039" s="157" t="s">
        <v>761</v>
      </c>
      <c r="E2039" s="157">
        <v>0</v>
      </c>
      <c r="F2039" s="157"/>
      <c r="G2039" s="157"/>
      <c r="H2039" s="151" t="b">
        <f t="shared" si="68"/>
        <v>0</v>
      </c>
      <c r="I2039" s="161"/>
      <c r="J2039" s="157"/>
      <c r="K2039" s="151" t="str">
        <f t="shared" si="69"/>
        <v>DJI003People facing minimal humanitarian needs (level 1)</v>
      </c>
      <c r="L2039" s="165">
        <v>43510</v>
      </c>
    </row>
    <row r="2040" spans="1:12" ht="15.6" thickTop="1" thickBot="1" x14ac:dyDescent="0.35">
      <c r="A2040" s="158" t="s">
        <v>1321</v>
      </c>
      <c r="B2040" s="159" t="str">
        <f>VLOOKUP(A2040,Lists!A:B,2,FALSE)</f>
        <v>DJI003</v>
      </c>
      <c r="C2040" s="159" t="str">
        <f>VLOOKUP(A2040,Lists!A:D,4,FALSE)</f>
        <v>DJI</v>
      </c>
      <c r="D2040" s="159" t="s">
        <v>760</v>
      </c>
      <c r="E2040" s="159">
        <v>57000</v>
      </c>
      <c r="F2040" s="159" t="s">
        <v>2106</v>
      </c>
      <c r="G2040" s="159" t="s">
        <v>734</v>
      </c>
      <c r="H2040" s="151">
        <f t="shared" si="68"/>
        <v>2</v>
      </c>
      <c r="I2040" s="162" t="s">
        <v>2135</v>
      </c>
      <c r="J2040" s="159" t="s">
        <v>2189</v>
      </c>
      <c r="K2040" s="151" t="str">
        <f t="shared" si="69"/>
        <v>DJI003People facing stressed humanitarian needs (level 2)</v>
      </c>
      <c r="L2040" s="163">
        <v>43510</v>
      </c>
    </row>
    <row r="2041" spans="1:12" ht="15.6" thickTop="1" thickBot="1" x14ac:dyDescent="0.35">
      <c r="A2041" s="156" t="s">
        <v>1321</v>
      </c>
      <c r="B2041" s="157" t="str">
        <f>VLOOKUP(A2041,Lists!A:B,2,FALSE)</f>
        <v>DJI003</v>
      </c>
      <c r="C2041" s="157" t="str">
        <f>VLOOKUP(A2041,Lists!A:D,4,FALSE)</f>
        <v>DJI</v>
      </c>
      <c r="D2041" s="157" t="s">
        <v>763</v>
      </c>
      <c r="E2041" s="157">
        <v>86000</v>
      </c>
      <c r="F2041" s="157" t="s">
        <v>2106</v>
      </c>
      <c r="G2041" s="157" t="s">
        <v>734</v>
      </c>
      <c r="H2041" s="151">
        <f t="shared" si="68"/>
        <v>2</v>
      </c>
      <c r="I2041" s="161" t="s">
        <v>2135</v>
      </c>
      <c r="J2041" s="157" t="s">
        <v>2190</v>
      </c>
      <c r="K2041" s="151" t="str">
        <f t="shared" si="69"/>
        <v>DJI003People  facing moderate humanitarian needs (level 3)</v>
      </c>
      <c r="L2041" s="165">
        <v>43510</v>
      </c>
    </row>
    <row r="2042" spans="1:12" ht="15.6" thickTop="1" thickBot="1" x14ac:dyDescent="0.35">
      <c r="A2042" s="158" t="s">
        <v>1321</v>
      </c>
      <c r="B2042" s="159" t="str">
        <f>VLOOKUP(A2042,Lists!A:B,2,FALSE)</f>
        <v>DJI003</v>
      </c>
      <c r="C2042" s="159" t="str">
        <f>VLOOKUP(A2042,Lists!A:D,4,FALSE)</f>
        <v>DJI</v>
      </c>
      <c r="D2042" s="159" t="s">
        <v>765</v>
      </c>
      <c r="E2042" s="159">
        <v>65000</v>
      </c>
      <c r="F2042" s="159" t="s">
        <v>2106</v>
      </c>
      <c r="G2042" s="159" t="s">
        <v>734</v>
      </c>
      <c r="H2042" s="151">
        <f t="shared" si="68"/>
        <v>2</v>
      </c>
      <c r="I2042" s="162" t="s">
        <v>2135</v>
      </c>
      <c r="J2042" s="159" t="s">
        <v>2191</v>
      </c>
      <c r="K2042" s="151" t="str">
        <f t="shared" si="69"/>
        <v>DJI003People facing severe humanitarian needs (level 4)</v>
      </c>
      <c r="L2042" s="163">
        <v>43510</v>
      </c>
    </row>
    <row r="2043" spans="1:12" ht="15.6" thickTop="1" thickBot="1" x14ac:dyDescent="0.35">
      <c r="A2043" s="156" t="s">
        <v>1321</v>
      </c>
      <c r="B2043" s="157" t="str">
        <f>VLOOKUP(A2043,Lists!A:B,2,FALSE)</f>
        <v>DJI003</v>
      </c>
      <c r="C2043" s="157" t="str">
        <f>VLOOKUP(A2043,Lists!A:D,4,FALSE)</f>
        <v>DJI</v>
      </c>
      <c r="D2043" s="157" t="s">
        <v>766</v>
      </c>
      <c r="E2043" s="157">
        <v>0</v>
      </c>
      <c r="F2043" s="157"/>
      <c r="G2043" s="157"/>
      <c r="H2043" s="151" t="b">
        <f t="shared" si="68"/>
        <v>0</v>
      </c>
      <c r="I2043" s="161"/>
      <c r="J2043" s="157"/>
      <c r="K2043" s="151" t="str">
        <f t="shared" si="69"/>
        <v>DJI003People facing extreme humanitarian needs (level 5)</v>
      </c>
      <c r="L2043" s="165">
        <v>43510</v>
      </c>
    </row>
    <row r="2044" spans="1:12" ht="15.6" thickTop="1" thickBot="1" x14ac:dyDescent="0.35">
      <c r="A2044" s="158" t="s">
        <v>1321</v>
      </c>
      <c r="B2044" s="159" t="str">
        <f>VLOOKUP(A2044,Lists!A:B,2,FALSE)</f>
        <v>DJI003</v>
      </c>
      <c r="C2044" s="159" t="str">
        <f>VLOOKUP(A2044,Lists!A:D,4,FALSE)</f>
        <v>DJI</v>
      </c>
      <c r="D2044" s="159" t="s">
        <v>680</v>
      </c>
      <c r="E2044" s="159">
        <v>3</v>
      </c>
      <c r="F2044" s="159"/>
      <c r="G2044" s="159"/>
      <c r="H2044" s="151" t="b">
        <f t="shared" si="68"/>
        <v>0</v>
      </c>
      <c r="I2044" s="162"/>
      <c r="J2044" s="159" t="s">
        <v>2192</v>
      </c>
      <c r="K2044" s="151" t="str">
        <f t="shared" si="69"/>
        <v>DJI003Crisis affected groups</v>
      </c>
      <c r="L2044" s="163">
        <v>43510</v>
      </c>
    </row>
    <row r="2045" spans="1:12" ht="15.6" thickTop="1" thickBot="1" x14ac:dyDescent="0.35">
      <c r="A2045" s="156" t="s">
        <v>1321</v>
      </c>
      <c r="B2045" s="157" t="str">
        <f>VLOOKUP(A2045,Lists!A:B,2,FALSE)</f>
        <v>DJI003</v>
      </c>
      <c r="C2045" s="157" t="str">
        <f>VLOOKUP(A2045,Lists!A:D,4,FALSE)</f>
        <v>DJI</v>
      </c>
      <c r="D2045" s="157" t="s">
        <v>768</v>
      </c>
      <c r="E2045" s="157">
        <v>88</v>
      </c>
      <c r="F2045" s="157" t="s">
        <v>2103</v>
      </c>
      <c r="G2045" s="157" t="s">
        <v>735</v>
      </c>
      <c r="H2045" s="151">
        <f t="shared" si="68"/>
        <v>1</v>
      </c>
      <c r="I2045" s="161" t="s">
        <v>2133</v>
      </c>
      <c r="J2045" s="157" t="s">
        <v>2179</v>
      </c>
      <c r="K2045" s="151" t="str">
        <f t="shared" si="69"/>
        <v>DJI003People killed in all crises</v>
      </c>
      <c r="L2045" s="165">
        <v>43510</v>
      </c>
    </row>
    <row r="2046" spans="1:12" ht="15.6" thickTop="1" thickBot="1" x14ac:dyDescent="0.35">
      <c r="A2046" s="158" t="s">
        <v>1321</v>
      </c>
      <c r="B2046" s="159" t="str">
        <f>VLOOKUP(A2046,Lists!A:B,2,FALSE)</f>
        <v>DJI003</v>
      </c>
      <c r="C2046" s="159" t="str">
        <f>VLOOKUP(A2046,Lists!A:D,4,FALSE)</f>
        <v>DJI</v>
      </c>
      <c r="D2046" s="159" t="s">
        <v>683</v>
      </c>
      <c r="E2046" s="159">
        <v>0</v>
      </c>
      <c r="F2046" s="159"/>
      <c r="G2046" s="159"/>
      <c r="H2046" s="151" t="b">
        <f t="shared" si="68"/>
        <v>0</v>
      </c>
      <c r="I2046" s="162"/>
      <c r="J2046" s="159"/>
      <c r="K2046" s="151" t="str">
        <f t="shared" si="69"/>
        <v>DJI003People facing limited access constraints</v>
      </c>
      <c r="L2046" s="163">
        <v>43510</v>
      </c>
    </row>
    <row r="2047" spans="1:12" ht="15.6" thickTop="1" thickBot="1" x14ac:dyDescent="0.35">
      <c r="A2047" s="156" t="s">
        <v>1321</v>
      </c>
      <c r="B2047" s="157" t="str">
        <f>VLOOKUP(A2047,Lists!A:B,2,FALSE)</f>
        <v>DJI003</v>
      </c>
      <c r="C2047" s="157" t="str">
        <f>VLOOKUP(A2047,Lists!A:D,4,FALSE)</f>
        <v>DJI</v>
      </c>
      <c r="D2047" s="157" t="s">
        <v>684</v>
      </c>
      <c r="E2047" s="157">
        <v>0</v>
      </c>
      <c r="F2047" s="157"/>
      <c r="G2047" s="157"/>
      <c r="H2047" s="151" t="b">
        <f t="shared" si="68"/>
        <v>0</v>
      </c>
      <c r="I2047" s="161"/>
      <c r="J2047" s="157"/>
      <c r="K2047" s="151" t="str">
        <f t="shared" si="69"/>
        <v>DJI003People facing restricted access constraints</v>
      </c>
      <c r="L2047" s="165">
        <v>43510</v>
      </c>
    </row>
    <row r="2048" spans="1:12" ht="15.6" thickTop="1" thickBot="1" x14ac:dyDescent="0.35">
      <c r="A2048" s="158" t="s">
        <v>1321</v>
      </c>
      <c r="B2048" s="159" t="str">
        <f>VLOOKUP(A2048,Lists!A:B,2,FALSE)</f>
        <v>DJI003</v>
      </c>
      <c r="C2048" s="159" t="str">
        <f>VLOOKUP(A2048,Lists!A:D,4,FALSE)</f>
        <v>DJI</v>
      </c>
      <c r="D2048" s="159" t="s">
        <v>637</v>
      </c>
      <c r="E2048" s="159">
        <v>0</v>
      </c>
      <c r="F2048" s="159"/>
      <c r="G2048" s="159"/>
      <c r="H2048" s="151" t="b">
        <f t="shared" si="68"/>
        <v>0</v>
      </c>
      <c r="I2048" s="162"/>
      <c r="J2048" s="159"/>
      <c r="K2048" s="151" t="str">
        <f t="shared" si="69"/>
        <v>DJI003Impediments to entry into country (bureaucratic and administrative)</v>
      </c>
      <c r="L2048" s="163">
        <v>43510</v>
      </c>
    </row>
    <row r="2049" spans="1:12" ht="15.6" thickTop="1" thickBot="1" x14ac:dyDescent="0.35">
      <c r="A2049" s="156" t="s">
        <v>1321</v>
      </c>
      <c r="B2049" s="157" t="str">
        <f>VLOOKUP(A2049,Lists!A:B,2,FALSE)</f>
        <v>DJI003</v>
      </c>
      <c r="C2049" s="157" t="str">
        <f>VLOOKUP(A2049,Lists!A:D,4,FALSE)</f>
        <v>DJI</v>
      </c>
      <c r="D2049" s="157" t="s">
        <v>638</v>
      </c>
      <c r="E2049" s="157">
        <v>0</v>
      </c>
      <c r="F2049" s="157"/>
      <c r="G2049" s="157"/>
      <c r="H2049" s="151" t="b">
        <f t="shared" si="68"/>
        <v>0</v>
      </c>
      <c r="I2049" s="161"/>
      <c r="J2049" s="157"/>
      <c r="K2049" s="151" t="str">
        <f t="shared" si="69"/>
        <v>DJI003Restriction of movement (impediments to freedom of movement and/or administrative restrictions)</v>
      </c>
      <c r="L2049" s="165">
        <v>43510</v>
      </c>
    </row>
    <row r="2050" spans="1:12" ht="15.6" thickTop="1" thickBot="1" x14ac:dyDescent="0.35">
      <c r="A2050" s="158" t="s">
        <v>1321</v>
      </c>
      <c r="B2050" s="159" t="str">
        <f>VLOOKUP(A2050,Lists!A:B,2,FALSE)</f>
        <v>DJI003</v>
      </c>
      <c r="C2050" s="159" t="str">
        <f>VLOOKUP(A2050,Lists!A:D,4,FALSE)</f>
        <v>DJI</v>
      </c>
      <c r="D2050" s="159" t="s">
        <v>639</v>
      </c>
      <c r="E2050" s="159">
        <v>0</v>
      </c>
      <c r="F2050" s="159"/>
      <c r="G2050" s="159"/>
      <c r="H2050" s="151" t="b">
        <f t="shared" si="68"/>
        <v>0</v>
      </c>
      <c r="I2050" s="162"/>
      <c r="J2050" s="159"/>
      <c r="K2050" s="151" t="str">
        <f t="shared" si="69"/>
        <v>DJI003Interference into implementation of humanitarian activities</v>
      </c>
      <c r="L2050" s="163">
        <v>43510</v>
      </c>
    </row>
    <row r="2051" spans="1:12" ht="15.6" thickTop="1" thickBot="1" x14ac:dyDescent="0.35">
      <c r="A2051" s="156" t="s">
        <v>1321</v>
      </c>
      <c r="B2051" s="157" t="str">
        <f>VLOOKUP(A2051,Lists!A:B,2,FALSE)</f>
        <v>DJI003</v>
      </c>
      <c r="C2051" s="157" t="str">
        <f>VLOOKUP(A2051,Lists!A:D,4,FALSE)</f>
        <v>DJI</v>
      </c>
      <c r="D2051" s="157" t="s">
        <v>640</v>
      </c>
      <c r="E2051" s="157">
        <v>0</v>
      </c>
      <c r="F2051" s="157"/>
      <c r="G2051" s="157"/>
      <c r="H2051" s="151" t="b">
        <f t="shared" si="68"/>
        <v>0</v>
      </c>
      <c r="I2051" s="161"/>
      <c r="J2051" s="157"/>
      <c r="K2051" s="151" t="str">
        <f t="shared" si="69"/>
        <v>DJI003Violence against personnel, facilities and assets</v>
      </c>
      <c r="L2051" s="165">
        <v>43510</v>
      </c>
    </row>
    <row r="2052" spans="1:12" ht="15.6" thickTop="1" thickBot="1" x14ac:dyDescent="0.35">
      <c r="A2052" s="158" t="s">
        <v>1321</v>
      </c>
      <c r="B2052" s="159" t="str">
        <f>VLOOKUP(A2052,Lists!A:B,2,FALSE)</f>
        <v>DJI003</v>
      </c>
      <c r="C2052" s="159" t="str">
        <f>VLOOKUP(A2052,Lists!A:D,4,FALSE)</f>
        <v>DJI</v>
      </c>
      <c r="D2052" s="159" t="s">
        <v>641</v>
      </c>
      <c r="E2052" s="159">
        <v>0</v>
      </c>
      <c r="F2052" s="159"/>
      <c r="G2052" s="159"/>
      <c r="H2052" s="151" t="b">
        <f t="shared" si="68"/>
        <v>0</v>
      </c>
      <c r="I2052" s="162"/>
      <c r="J2052" s="159"/>
      <c r="K2052" s="151" t="str">
        <f t="shared" si="69"/>
        <v>DJI003Denial of existence of humanitarian needs or entitlements to assistance</v>
      </c>
      <c r="L2052" s="163">
        <v>43510</v>
      </c>
    </row>
    <row r="2053" spans="1:12" ht="15.6" thickTop="1" thickBot="1" x14ac:dyDescent="0.35">
      <c r="A2053" s="156" t="s">
        <v>1321</v>
      </c>
      <c r="B2053" s="157" t="str">
        <f>VLOOKUP(A2053,Lists!A:B,2,FALSE)</f>
        <v>DJI003</v>
      </c>
      <c r="C2053" s="157" t="str">
        <f>VLOOKUP(A2053,Lists!A:D,4,FALSE)</f>
        <v>DJI</v>
      </c>
      <c r="D2053" s="157" t="s">
        <v>642</v>
      </c>
      <c r="E2053" s="157">
        <v>0</v>
      </c>
      <c r="F2053" s="157"/>
      <c r="G2053" s="157"/>
      <c r="H2053" s="151" t="b">
        <f t="shared" si="68"/>
        <v>0</v>
      </c>
      <c r="I2053" s="161"/>
      <c r="J2053" s="157"/>
      <c r="K2053" s="151" t="str">
        <f t="shared" si="69"/>
        <v>DJI003Restriction and obstruction of access to services and assistance</v>
      </c>
      <c r="L2053" s="165">
        <v>43510</v>
      </c>
    </row>
    <row r="2054" spans="1:12" ht="15.6" thickTop="1" thickBot="1" x14ac:dyDescent="0.35">
      <c r="A2054" s="158" t="s">
        <v>1321</v>
      </c>
      <c r="B2054" s="159" t="str">
        <f>VLOOKUP(A2054,Lists!A:B,2,FALSE)</f>
        <v>DJI003</v>
      </c>
      <c r="C2054" s="159" t="str">
        <f>VLOOKUP(A2054,Lists!A:D,4,FALSE)</f>
        <v>DJI</v>
      </c>
      <c r="D2054" s="159" t="s">
        <v>643</v>
      </c>
      <c r="E2054" s="159">
        <v>0</v>
      </c>
      <c r="F2054" s="159"/>
      <c r="G2054" s="159"/>
      <c r="H2054" s="151" t="b">
        <f t="shared" si="68"/>
        <v>0</v>
      </c>
      <c r="I2054" s="162"/>
      <c r="J2054" s="159"/>
      <c r="K2054" s="151" t="str">
        <f t="shared" si="69"/>
        <v>DJI003Ongoing insecurity/hostilities affecting humanitarian assistance</v>
      </c>
      <c r="L2054" s="163">
        <v>43510</v>
      </c>
    </row>
    <row r="2055" spans="1:12" ht="15.6" thickTop="1" thickBot="1" x14ac:dyDescent="0.35">
      <c r="A2055" s="156" t="s">
        <v>1321</v>
      </c>
      <c r="B2055" s="157" t="str">
        <f>VLOOKUP(A2055,Lists!A:B,2,FALSE)</f>
        <v>DJI003</v>
      </c>
      <c r="C2055" s="157" t="str">
        <f>VLOOKUP(A2055,Lists!A:D,4,FALSE)</f>
        <v>DJI</v>
      </c>
      <c r="D2055" s="157" t="s">
        <v>644</v>
      </c>
      <c r="E2055" s="157">
        <v>0</v>
      </c>
      <c r="F2055" s="157"/>
      <c r="G2055" s="157"/>
      <c r="H2055" s="151" t="b">
        <f t="shared" si="68"/>
        <v>0</v>
      </c>
      <c r="I2055" s="161"/>
      <c r="J2055" s="157"/>
      <c r="K2055" s="151" t="str">
        <f t="shared" si="69"/>
        <v xml:space="preserve">DJI003Presence of mines and improvised explosive devices </v>
      </c>
      <c r="L2055" s="165">
        <v>43510</v>
      </c>
    </row>
    <row r="2056" spans="1:12" ht="15.6" thickTop="1" thickBot="1" x14ac:dyDescent="0.35">
      <c r="A2056" s="158" t="s">
        <v>1321</v>
      </c>
      <c r="B2056" s="159" t="str">
        <f>VLOOKUP(A2056,Lists!A:B,2,FALSE)</f>
        <v>DJI003</v>
      </c>
      <c r="C2056" s="159" t="str">
        <f>VLOOKUP(A2056,Lists!A:D,4,FALSE)</f>
        <v>DJI</v>
      </c>
      <c r="D2056" s="159" t="s">
        <v>645</v>
      </c>
      <c r="E2056" s="159">
        <v>0</v>
      </c>
      <c r="F2056" s="159"/>
      <c r="G2056" s="159"/>
      <c r="H2056" s="151" t="b">
        <f t="shared" si="68"/>
        <v>0</v>
      </c>
      <c r="I2056" s="162"/>
      <c r="J2056" s="159"/>
      <c r="K2056" s="151" t="str">
        <f t="shared" si="69"/>
        <v>DJI003Physical constraints in the environment (obstacles related to terrain, climate, lack of infrastructure, etc.)</v>
      </c>
      <c r="L2056" s="163">
        <v>43510</v>
      </c>
    </row>
    <row r="2057" spans="1:12" ht="15.6" thickTop="1" thickBot="1" x14ac:dyDescent="0.35">
      <c r="A2057" s="156" t="s">
        <v>86</v>
      </c>
      <c r="B2057" s="157" t="str">
        <f>VLOOKUP(A2057,Lists!A:B,2,FALSE)</f>
        <v>DJI001</v>
      </c>
      <c r="C2057" s="157" t="str">
        <f>VLOOKUP(A2057,Lists!A:D,4,FALSE)</f>
        <v>DJI</v>
      </c>
      <c r="D2057" s="157" t="s">
        <v>785</v>
      </c>
      <c r="E2057" s="157">
        <v>1006000</v>
      </c>
      <c r="F2057" s="157" t="s">
        <v>513</v>
      </c>
      <c r="G2057" s="157" t="s">
        <v>735</v>
      </c>
      <c r="H2057" s="151">
        <f t="shared" si="68"/>
        <v>1</v>
      </c>
      <c r="I2057" s="161" t="s">
        <v>2130</v>
      </c>
      <c r="J2057" s="157" t="s">
        <v>2174</v>
      </c>
      <c r="K2057" s="151" t="str">
        <f t="shared" si="69"/>
        <v>DJI001Total population in country</v>
      </c>
      <c r="L2057" s="165">
        <v>43510</v>
      </c>
    </row>
    <row r="2058" spans="1:12" ht="15.6" thickTop="1" thickBot="1" x14ac:dyDescent="0.35">
      <c r="A2058" s="158" t="s">
        <v>86</v>
      </c>
      <c r="B2058" s="159" t="str">
        <f>VLOOKUP(A2058,Lists!A:B,2,FALSE)</f>
        <v>DJI001</v>
      </c>
      <c r="C2058" s="159" t="str">
        <f>VLOOKUP(A2058,Lists!A:D,4,FALSE)</f>
        <v>DJI</v>
      </c>
      <c r="D2058" s="159" t="s">
        <v>455</v>
      </c>
      <c r="E2058" s="159">
        <v>23244</v>
      </c>
      <c r="F2058" s="159" t="s">
        <v>513</v>
      </c>
      <c r="G2058" s="159" t="s">
        <v>735</v>
      </c>
      <c r="H2058" s="151">
        <f t="shared" si="68"/>
        <v>1</v>
      </c>
      <c r="I2058" s="162" t="s">
        <v>2130</v>
      </c>
      <c r="J2058" s="159" t="s">
        <v>2175</v>
      </c>
      <c r="K2058" s="151" t="str">
        <f t="shared" si="69"/>
        <v>DJI001Landmass affected by disaster</v>
      </c>
      <c r="L2058" s="163">
        <v>43510</v>
      </c>
    </row>
    <row r="2059" spans="1:12" ht="15.6" thickTop="1" thickBot="1" x14ac:dyDescent="0.35">
      <c r="A2059" s="156" t="s">
        <v>86</v>
      </c>
      <c r="B2059" s="157" t="str">
        <f>VLOOKUP(A2059,Lists!A:B,2,FALSE)</f>
        <v>DJI001</v>
      </c>
      <c r="C2059" s="157" t="str">
        <f>VLOOKUP(A2059,Lists!A:D,4,FALSE)</f>
        <v>DJI</v>
      </c>
      <c r="D2059" s="157" t="s">
        <v>740</v>
      </c>
      <c r="E2059" s="157">
        <v>1006000</v>
      </c>
      <c r="F2059" s="157" t="s">
        <v>513</v>
      </c>
      <c r="G2059" s="157" t="s">
        <v>735</v>
      </c>
      <c r="H2059" s="151">
        <f t="shared" si="68"/>
        <v>1</v>
      </c>
      <c r="I2059" s="161"/>
      <c r="J2059" s="157" t="s">
        <v>2174</v>
      </c>
      <c r="K2059" s="151" t="str">
        <f t="shared" si="69"/>
        <v>DJI001People exposed</v>
      </c>
      <c r="L2059" s="165">
        <v>43510</v>
      </c>
    </row>
    <row r="2060" spans="1:12" ht="15.6" thickTop="1" thickBot="1" x14ac:dyDescent="0.35">
      <c r="A2060" s="158" t="s">
        <v>86</v>
      </c>
      <c r="B2060" s="159" t="str">
        <f>VLOOKUP(A2060,Lists!A:B,2,FALSE)</f>
        <v>DJI001</v>
      </c>
      <c r="C2060" s="159" t="str">
        <f>VLOOKUP(A2060,Lists!A:D,4,FALSE)</f>
        <v>DJI</v>
      </c>
      <c r="D2060" s="159" t="s">
        <v>742</v>
      </c>
      <c r="E2060" s="159">
        <v>362000</v>
      </c>
      <c r="F2060" s="159" t="s">
        <v>2105</v>
      </c>
      <c r="G2060" s="159" t="s">
        <v>734</v>
      </c>
      <c r="H2060" s="151">
        <f t="shared" si="68"/>
        <v>2</v>
      </c>
      <c r="I2060" s="162" t="s">
        <v>2134</v>
      </c>
      <c r="J2060" s="159" t="s">
        <v>2184</v>
      </c>
      <c r="K2060" s="151" t="str">
        <f t="shared" si="69"/>
        <v>DJI001People affected by the crisis</v>
      </c>
      <c r="L2060" s="163">
        <v>43510</v>
      </c>
    </row>
    <row r="2061" spans="1:12" ht="15.6" thickTop="1" thickBot="1" x14ac:dyDescent="0.35">
      <c r="A2061" s="156" t="s">
        <v>86</v>
      </c>
      <c r="B2061" s="157" t="str">
        <f>VLOOKUP(A2061,Lists!A:B,2,FALSE)</f>
        <v>DJI001</v>
      </c>
      <c r="C2061" s="157" t="str">
        <f>VLOOKUP(A2061,Lists!A:D,4,FALSE)</f>
        <v>DJI</v>
      </c>
      <c r="D2061" s="157" t="s">
        <v>470</v>
      </c>
      <c r="E2061" s="157" t="s">
        <v>445</v>
      </c>
      <c r="F2061" s="157"/>
      <c r="G2061" s="157"/>
      <c r="H2061" s="151" t="b">
        <f t="shared" si="68"/>
        <v>0</v>
      </c>
      <c r="I2061" s="161"/>
      <c r="J2061" s="157"/>
      <c r="K2061" s="151" t="str">
        <f t="shared" si="69"/>
        <v>DJI001Total # of crisis related displaced people</v>
      </c>
      <c r="L2061" s="165">
        <v>43510</v>
      </c>
    </row>
    <row r="2062" spans="1:12" ht="15.6" thickTop="1" thickBot="1" x14ac:dyDescent="0.35">
      <c r="A2062" s="158" t="s">
        <v>86</v>
      </c>
      <c r="B2062" s="159" t="str">
        <f>VLOOKUP(A2062,Lists!A:B,2,FALSE)</f>
        <v>DJI001</v>
      </c>
      <c r="C2062" s="159" t="str">
        <f>VLOOKUP(A2062,Lists!A:D,4,FALSE)</f>
        <v>DJI</v>
      </c>
      <c r="D2062" s="159" t="s">
        <v>661</v>
      </c>
      <c r="E2062" s="159">
        <v>20000</v>
      </c>
      <c r="F2062" s="159" t="s">
        <v>2102</v>
      </c>
      <c r="G2062" s="159" t="s">
        <v>735</v>
      </c>
      <c r="H2062" s="151">
        <f t="shared" si="68"/>
        <v>1</v>
      </c>
      <c r="I2062" s="162" t="s">
        <v>2132</v>
      </c>
      <c r="J2062" s="159" t="s">
        <v>2186</v>
      </c>
      <c r="K2062" s="151" t="str">
        <f t="shared" si="69"/>
        <v>DJI001Total # of illness cases reported</v>
      </c>
      <c r="L2062" s="163">
        <v>43510</v>
      </c>
    </row>
    <row r="2063" spans="1:12" ht="15.6" thickTop="1" thickBot="1" x14ac:dyDescent="0.35">
      <c r="A2063" s="156" t="s">
        <v>86</v>
      </c>
      <c r="B2063" s="157" t="str">
        <f>VLOOKUP(A2063,Lists!A:B,2,FALSE)</f>
        <v>DJI001</v>
      </c>
      <c r="C2063" s="157" t="str">
        <f>VLOOKUP(A2063,Lists!A:D,4,FALSE)</f>
        <v>DJI</v>
      </c>
      <c r="D2063" s="157" t="s">
        <v>743</v>
      </c>
      <c r="E2063" s="157">
        <v>0</v>
      </c>
      <c r="F2063" s="157"/>
      <c r="G2063" s="157"/>
      <c r="H2063" s="151" t="b">
        <f t="shared" si="68"/>
        <v>0</v>
      </c>
      <c r="I2063" s="161"/>
      <c r="J2063" s="157"/>
      <c r="K2063" s="151" t="str">
        <f t="shared" si="69"/>
        <v>DJI001Crisis related Injuries</v>
      </c>
      <c r="L2063" s="165">
        <v>43510</v>
      </c>
    </row>
    <row r="2064" spans="1:12" ht="15.6" thickTop="1" thickBot="1" x14ac:dyDescent="0.35">
      <c r="A2064" s="158" t="s">
        <v>86</v>
      </c>
      <c r="B2064" s="159" t="str">
        <f>VLOOKUP(A2064,Lists!A:B,2,FALSE)</f>
        <v>DJI001</v>
      </c>
      <c r="C2064" s="159" t="str">
        <f>VLOOKUP(A2064,Lists!A:D,4,FALSE)</f>
        <v>DJI</v>
      </c>
      <c r="D2064" s="159" t="s">
        <v>663</v>
      </c>
      <c r="E2064" s="159">
        <v>18</v>
      </c>
      <c r="F2064" s="159" t="s">
        <v>2103</v>
      </c>
      <c r="G2064" s="159" t="s">
        <v>735</v>
      </c>
      <c r="H2064" s="151">
        <f t="shared" si="68"/>
        <v>1</v>
      </c>
      <c r="I2064" s="162" t="s">
        <v>2133</v>
      </c>
      <c r="J2064" s="159" t="s">
        <v>2187</v>
      </c>
      <c r="K2064" s="151" t="str">
        <f t="shared" si="69"/>
        <v>DJI001Crisis related fatalities</v>
      </c>
      <c r="L2064" s="163">
        <v>43510</v>
      </c>
    </row>
    <row r="2065" spans="1:12" ht="15.6" thickTop="1" thickBot="1" x14ac:dyDescent="0.35">
      <c r="A2065" s="156" t="s">
        <v>86</v>
      </c>
      <c r="B2065" s="157" t="str">
        <f>VLOOKUP(A2065,Lists!A:B,2,FALSE)</f>
        <v>DJI001</v>
      </c>
      <c r="C2065" s="157" t="str">
        <f>VLOOKUP(A2065,Lists!A:D,4,FALSE)</f>
        <v>DJI</v>
      </c>
      <c r="D2065" s="157" t="s">
        <v>459</v>
      </c>
      <c r="E2065" s="157">
        <v>0</v>
      </c>
      <c r="F2065" s="157"/>
      <c r="G2065" s="157"/>
      <c r="H2065" s="151" t="b">
        <f t="shared" si="68"/>
        <v>0</v>
      </c>
      <c r="I2065" s="161"/>
      <c r="J2065" s="157"/>
      <c r="K2065" s="151" t="str">
        <f t="shared" si="69"/>
        <v>DJI001Building partially damaged</v>
      </c>
      <c r="L2065" s="165">
        <v>43510</v>
      </c>
    </row>
    <row r="2066" spans="1:12" ht="15.6" thickTop="1" thickBot="1" x14ac:dyDescent="0.35">
      <c r="A2066" s="158" t="s">
        <v>86</v>
      </c>
      <c r="B2066" s="159" t="str">
        <f>VLOOKUP(A2066,Lists!A:B,2,FALSE)</f>
        <v>DJI001</v>
      </c>
      <c r="C2066" s="159" t="str">
        <f>VLOOKUP(A2066,Lists!A:D,4,FALSE)</f>
        <v>DJI</v>
      </c>
      <c r="D2066" s="159" t="s">
        <v>460</v>
      </c>
      <c r="E2066" s="159">
        <v>0</v>
      </c>
      <c r="F2066" s="159"/>
      <c r="G2066" s="159"/>
      <c r="H2066" s="151" t="b">
        <f t="shared" si="68"/>
        <v>0</v>
      </c>
      <c r="I2066" s="162"/>
      <c r="J2066" s="159"/>
      <c r="K2066" s="151" t="str">
        <f t="shared" si="69"/>
        <v>DJI001Building totally damaged</v>
      </c>
      <c r="L2066" s="163">
        <v>43510</v>
      </c>
    </row>
    <row r="2067" spans="1:12" ht="15.6" thickTop="1" thickBot="1" x14ac:dyDescent="0.35">
      <c r="A2067" s="156" t="s">
        <v>86</v>
      </c>
      <c r="B2067" s="157" t="str">
        <f>VLOOKUP(A2067,Lists!A:B,2,FALSE)</f>
        <v>DJI001</v>
      </c>
      <c r="C2067" s="157" t="str">
        <f>VLOOKUP(A2067,Lists!A:D,4,FALSE)</f>
        <v>DJI</v>
      </c>
      <c r="D2067" s="157" t="s">
        <v>745</v>
      </c>
      <c r="E2067" s="157" t="s">
        <v>445</v>
      </c>
      <c r="F2067" s="157"/>
      <c r="G2067" s="157"/>
      <c r="H2067" s="151" t="b">
        <f t="shared" si="68"/>
        <v>0</v>
      </c>
      <c r="I2067" s="161"/>
      <c r="J2067" s="157"/>
      <c r="K2067" s="151" t="str">
        <f t="shared" si="69"/>
        <v>DJI001Economic Losses</v>
      </c>
      <c r="L2067" s="165">
        <v>43510</v>
      </c>
    </row>
    <row r="2068" spans="1:12" ht="15.6" thickTop="1" thickBot="1" x14ac:dyDescent="0.35">
      <c r="A2068" s="158" t="s">
        <v>86</v>
      </c>
      <c r="B2068" s="159" t="str">
        <f>VLOOKUP(A2068,Lists!A:B,2,FALSE)</f>
        <v>DJI001</v>
      </c>
      <c r="C2068" s="159" t="str">
        <f>VLOOKUP(A2068,Lists!A:D,4,FALSE)</f>
        <v>DJI</v>
      </c>
      <c r="D2068" s="159" t="s">
        <v>755</v>
      </c>
      <c r="E2068" s="159">
        <v>208000</v>
      </c>
      <c r="F2068" s="159" t="s">
        <v>2106</v>
      </c>
      <c r="G2068" s="159" t="s">
        <v>734</v>
      </c>
      <c r="H2068" s="151">
        <f t="shared" si="68"/>
        <v>2</v>
      </c>
      <c r="I2068" s="162" t="s">
        <v>2135</v>
      </c>
      <c r="J2068" s="159" t="s">
        <v>2188</v>
      </c>
      <c r="K2068" s="151" t="str">
        <f t="shared" si="69"/>
        <v>DJI001People in Need</v>
      </c>
      <c r="L2068" s="163">
        <v>43510</v>
      </c>
    </row>
    <row r="2069" spans="1:12" ht="15.6" thickTop="1" thickBot="1" x14ac:dyDescent="0.35">
      <c r="A2069" s="156" t="s">
        <v>86</v>
      </c>
      <c r="B2069" s="157" t="str">
        <f>VLOOKUP(A2069,Lists!A:B,2,FALSE)</f>
        <v>DJI001</v>
      </c>
      <c r="C2069" s="157" t="str">
        <f>VLOOKUP(A2069,Lists!A:D,4,FALSE)</f>
        <v>DJI</v>
      </c>
      <c r="D2069" s="157" t="s">
        <v>761</v>
      </c>
      <c r="E2069" s="157">
        <v>0</v>
      </c>
      <c r="F2069" s="157"/>
      <c r="G2069" s="157"/>
      <c r="H2069" s="151" t="b">
        <f t="shared" ref="H2069:H2132" si="70">IF(G2069="Low",3,IF(G2069="Medium",2,IF(G2069="High",1,FALSE)))</f>
        <v>0</v>
      </c>
      <c r="I2069" s="161"/>
      <c r="J2069" s="157"/>
      <c r="K2069" s="151" t="str">
        <f t="shared" ref="K2069:K2132" si="71">B2069&amp;""&amp;D2069</f>
        <v>DJI001People facing minimal humanitarian needs (level 1)</v>
      </c>
      <c r="L2069" s="165">
        <v>43510</v>
      </c>
    </row>
    <row r="2070" spans="1:12" ht="15.6" thickTop="1" thickBot="1" x14ac:dyDescent="0.35">
      <c r="A2070" s="158" t="s">
        <v>86</v>
      </c>
      <c r="B2070" s="159" t="str">
        <f>VLOOKUP(A2070,Lists!A:B,2,FALSE)</f>
        <v>DJI001</v>
      </c>
      <c r="C2070" s="159" t="str">
        <f>VLOOKUP(A2070,Lists!A:D,4,FALSE)</f>
        <v>DJI</v>
      </c>
      <c r="D2070" s="159" t="s">
        <v>760</v>
      </c>
      <c r="E2070" s="159">
        <v>57000</v>
      </c>
      <c r="F2070" s="159" t="s">
        <v>2106</v>
      </c>
      <c r="G2070" s="159" t="s">
        <v>734</v>
      </c>
      <c r="H2070" s="151">
        <f t="shared" si="70"/>
        <v>2</v>
      </c>
      <c r="I2070" s="162" t="s">
        <v>2135</v>
      </c>
      <c r="J2070" s="159" t="s">
        <v>2189</v>
      </c>
      <c r="K2070" s="151" t="str">
        <f t="shared" si="71"/>
        <v>DJI001People facing stressed humanitarian needs (level 2)</v>
      </c>
      <c r="L2070" s="163">
        <v>43510</v>
      </c>
    </row>
    <row r="2071" spans="1:12" ht="15.6" thickTop="1" thickBot="1" x14ac:dyDescent="0.35">
      <c r="A2071" s="156" t="s">
        <v>86</v>
      </c>
      <c r="B2071" s="157" t="str">
        <f>VLOOKUP(A2071,Lists!A:B,2,FALSE)</f>
        <v>DJI001</v>
      </c>
      <c r="C2071" s="157" t="str">
        <f>VLOOKUP(A2071,Lists!A:D,4,FALSE)</f>
        <v>DJI</v>
      </c>
      <c r="D2071" s="157" t="s">
        <v>763</v>
      </c>
      <c r="E2071" s="157">
        <v>86000</v>
      </c>
      <c r="F2071" s="157" t="s">
        <v>2106</v>
      </c>
      <c r="G2071" s="157" t="s">
        <v>734</v>
      </c>
      <c r="H2071" s="151">
        <f t="shared" si="70"/>
        <v>2</v>
      </c>
      <c r="I2071" s="161" t="s">
        <v>2135</v>
      </c>
      <c r="J2071" s="157" t="s">
        <v>2190</v>
      </c>
      <c r="K2071" s="151" t="str">
        <f t="shared" si="71"/>
        <v>DJI001People  facing moderate humanitarian needs (level 3)</v>
      </c>
      <c r="L2071" s="165">
        <v>43510</v>
      </c>
    </row>
    <row r="2072" spans="1:12" ht="15.6" thickTop="1" thickBot="1" x14ac:dyDescent="0.35">
      <c r="A2072" s="158" t="s">
        <v>86</v>
      </c>
      <c r="B2072" s="159" t="str">
        <f>VLOOKUP(A2072,Lists!A:B,2,FALSE)</f>
        <v>DJI001</v>
      </c>
      <c r="C2072" s="159" t="str">
        <f>VLOOKUP(A2072,Lists!A:D,4,FALSE)</f>
        <v>DJI</v>
      </c>
      <c r="D2072" s="159" t="s">
        <v>765</v>
      </c>
      <c r="E2072" s="159">
        <v>65000</v>
      </c>
      <c r="F2072" s="159" t="s">
        <v>2106</v>
      </c>
      <c r="G2072" s="159" t="s">
        <v>734</v>
      </c>
      <c r="H2072" s="151">
        <f t="shared" si="70"/>
        <v>2</v>
      </c>
      <c r="I2072" s="162" t="s">
        <v>2135</v>
      </c>
      <c r="J2072" s="159" t="s">
        <v>2191</v>
      </c>
      <c r="K2072" s="151" t="str">
        <f t="shared" si="71"/>
        <v>DJI001People facing severe humanitarian needs (level 4)</v>
      </c>
      <c r="L2072" s="163">
        <v>43510</v>
      </c>
    </row>
    <row r="2073" spans="1:12" ht="15.6" thickTop="1" thickBot="1" x14ac:dyDescent="0.35">
      <c r="A2073" s="156" t="s">
        <v>86</v>
      </c>
      <c r="B2073" s="157" t="str">
        <f>VLOOKUP(A2073,Lists!A:B,2,FALSE)</f>
        <v>DJI001</v>
      </c>
      <c r="C2073" s="157" t="str">
        <f>VLOOKUP(A2073,Lists!A:D,4,FALSE)</f>
        <v>DJI</v>
      </c>
      <c r="D2073" s="157" t="s">
        <v>766</v>
      </c>
      <c r="E2073" s="157">
        <v>0</v>
      </c>
      <c r="F2073" s="157"/>
      <c r="G2073" s="157"/>
      <c r="H2073" s="151" t="b">
        <f t="shared" si="70"/>
        <v>0</v>
      </c>
      <c r="I2073" s="161"/>
      <c r="J2073" s="157"/>
      <c r="K2073" s="151" t="str">
        <f t="shared" si="71"/>
        <v>DJI001People facing extreme humanitarian needs (level 5)</v>
      </c>
      <c r="L2073" s="165">
        <v>43510</v>
      </c>
    </row>
    <row r="2074" spans="1:12" ht="15.6" thickTop="1" thickBot="1" x14ac:dyDescent="0.35">
      <c r="A2074" s="158" t="s">
        <v>86</v>
      </c>
      <c r="B2074" s="159" t="str">
        <f>VLOOKUP(A2074,Lists!A:B,2,FALSE)</f>
        <v>DJI001</v>
      </c>
      <c r="C2074" s="159" t="str">
        <f>VLOOKUP(A2074,Lists!A:D,4,FALSE)</f>
        <v>DJI</v>
      </c>
      <c r="D2074" s="159" t="s">
        <v>680</v>
      </c>
      <c r="E2074" s="159">
        <v>3</v>
      </c>
      <c r="F2074" s="159"/>
      <c r="G2074" s="159"/>
      <c r="H2074" s="151" t="b">
        <f t="shared" si="70"/>
        <v>0</v>
      </c>
      <c r="I2074" s="162"/>
      <c r="J2074" s="159" t="s">
        <v>2192</v>
      </c>
      <c r="K2074" s="151" t="str">
        <f t="shared" si="71"/>
        <v>DJI001Crisis affected groups</v>
      </c>
      <c r="L2074" s="163">
        <v>43510</v>
      </c>
    </row>
    <row r="2075" spans="1:12" ht="15.6" thickTop="1" thickBot="1" x14ac:dyDescent="0.35">
      <c r="A2075" s="156" t="s">
        <v>86</v>
      </c>
      <c r="B2075" s="157" t="str">
        <f>VLOOKUP(A2075,Lists!A:B,2,FALSE)</f>
        <v>DJI001</v>
      </c>
      <c r="C2075" s="157" t="str">
        <f>VLOOKUP(A2075,Lists!A:D,4,FALSE)</f>
        <v>DJI</v>
      </c>
      <c r="D2075" s="157" t="s">
        <v>768</v>
      </c>
      <c r="E2075" s="157">
        <v>88</v>
      </c>
      <c r="F2075" s="157" t="s">
        <v>2103</v>
      </c>
      <c r="G2075" s="157" t="s">
        <v>735</v>
      </c>
      <c r="H2075" s="151">
        <f t="shared" si="70"/>
        <v>1</v>
      </c>
      <c r="I2075" s="161" t="s">
        <v>2133</v>
      </c>
      <c r="J2075" s="157" t="s">
        <v>2179</v>
      </c>
      <c r="K2075" s="151" t="str">
        <f t="shared" si="71"/>
        <v>DJI001People killed in all crises</v>
      </c>
      <c r="L2075" s="165">
        <v>43510</v>
      </c>
    </row>
    <row r="2076" spans="1:12" ht="15.6" thickTop="1" thickBot="1" x14ac:dyDescent="0.35">
      <c r="A2076" s="158" t="s">
        <v>86</v>
      </c>
      <c r="B2076" s="159" t="str">
        <f>VLOOKUP(A2076,Lists!A:B,2,FALSE)</f>
        <v>DJI001</v>
      </c>
      <c r="C2076" s="159" t="str">
        <f>VLOOKUP(A2076,Lists!A:D,4,FALSE)</f>
        <v>DJI</v>
      </c>
      <c r="D2076" s="159" t="s">
        <v>683</v>
      </c>
      <c r="E2076" s="159">
        <v>0</v>
      </c>
      <c r="F2076" s="159"/>
      <c r="G2076" s="159"/>
      <c r="H2076" s="151" t="b">
        <f t="shared" si="70"/>
        <v>0</v>
      </c>
      <c r="I2076" s="162"/>
      <c r="J2076" s="159"/>
      <c r="K2076" s="151" t="str">
        <f t="shared" si="71"/>
        <v>DJI001People facing limited access constraints</v>
      </c>
      <c r="L2076" s="163">
        <v>43510</v>
      </c>
    </row>
    <row r="2077" spans="1:12" ht="15.6" thickTop="1" thickBot="1" x14ac:dyDescent="0.35">
      <c r="A2077" s="156" t="s">
        <v>86</v>
      </c>
      <c r="B2077" s="157" t="str">
        <f>VLOOKUP(A2077,Lists!A:B,2,FALSE)</f>
        <v>DJI001</v>
      </c>
      <c r="C2077" s="157" t="str">
        <f>VLOOKUP(A2077,Lists!A:D,4,FALSE)</f>
        <v>DJI</v>
      </c>
      <c r="D2077" s="157" t="s">
        <v>684</v>
      </c>
      <c r="E2077" s="157">
        <v>0</v>
      </c>
      <c r="F2077" s="157"/>
      <c r="G2077" s="157"/>
      <c r="H2077" s="151" t="b">
        <f t="shared" si="70"/>
        <v>0</v>
      </c>
      <c r="I2077" s="161"/>
      <c r="J2077" s="157"/>
      <c r="K2077" s="151" t="str">
        <f t="shared" si="71"/>
        <v>DJI001People facing restricted access constraints</v>
      </c>
      <c r="L2077" s="165">
        <v>43510</v>
      </c>
    </row>
    <row r="2078" spans="1:12" ht="15.6" thickTop="1" thickBot="1" x14ac:dyDescent="0.35">
      <c r="A2078" s="158" t="s">
        <v>86</v>
      </c>
      <c r="B2078" s="159" t="str">
        <f>VLOOKUP(A2078,Lists!A:B,2,FALSE)</f>
        <v>DJI001</v>
      </c>
      <c r="C2078" s="159" t="str">
        <f>VLOOKUP(A2078,Lists!A:D,4,FALSE)</f>
        <v>DJI</v>
      </c>
      <c r="D2078" s="159" t="s">
        <v>637</v>
      </c>
      <c r="E2078" s="159">
        <v>0</v>
      </c>
      <c r="F2078" s="159"/>
      <c r="G2078" s="159"/>
      <c r="H2078" s="151" t="b">
        <f t="shared" si="70"/>
        <v>0</v>
      </c>
      <c r="I2078" s="162"/>
      <c r="J2078" s="159"/>
      <c r="K2078" s="151" t="str">
        <f t="shared" si="71"/>
        <v>DJI001Impediments to entry into country (bureaucratic and administrative)</v>
      </c>
      <c r="L2078" s="163">
        <v>43510</v>
      </c>
    </row>
    <row r="2079" spans="1:12" ht="15.6" thickTop="1" thickBot="1" x14ac:dyDescent="0.35">
      <c r="A2079" s="156" t="s">
        <v>86</v>
      </c>
      <c r="B2079" s="157" t="str">
        <f>VLOOKUP(A2079,Lists!A:B,2,FALSE)</f>
        <v>DJI001</v>
      </c>
      <c r="C2079" s="157" t="str">
        <f>VLOOKUP(A2079,Lists!A:D,4,FALSE)</f>
        <v>DJI</v>
      </c>
      <c r="D2079" s="157" t="s">
        <v>638</v>
      </c>
      <c r="E2079" s="157">
        <v>0</v>
      </c>
      <c r="F2079" s="157"/>
      <c r="G2079" s="157"/>
      <c r="H2079" s="151" t="b">
        <f t="shared" si="70"/>
        <v>0</v>
      </c>
      <c r="I2079" s="161"/>
      <c r="J2079" s="157"/>
      <c r="K2079" s="151" t="str">
        <f t="shared" si="71"/>
        <v>DJI001Restriction of movement (impediments to freedom of movement and/or administrative restrictions)</v>
      </c>
      <c r="L2079" s="165">
        <v>43510</v>
      </c>
    </row>
    <row r="2080" spans="1:12" ht="15.6" thickTop="1" thickBot="1" x14ac:dyDescent="0.35">
      <c r="A2080" s="158" t="s">
        <v>86</v>
      </c>
      <c r="B2080" s="159" t="str">
        <f>VLOOKUP(A2080,Lists!A:B,2,FALSE)</f>
        <v>DJI001</v>
      </c>
      <c r="C2080" s="159" t="str">
        <f>VLOOKUP(A2080,Lists!A:D,4,FALSE)</f>
        <v>DJI</v>
      </c>
      <c r="D2080" s="159" t="s">
        <v>639</v>
      </c>
      <c r="E2080" s="159">
        <v>0</v>
      </c>
      <c r="F2080" s="159"/>
      <c r="G2080" s="159"/>
      <c r="H2080" s="151" t="b">
        <f t="shared" si="70"/>
        <v>0</v>
      </c>
      <c r="I2080" s="162"/>
      <c r="J2080" s="159"/>
      <c r="K2080" s="151" t="str">
        <f t="shared" si="71"/>
        <v>DJI001Interference into implementation of humanitarian activities</v>
      </c>
      <c r="L2080" s="163">
        <v>43510</v>
      </c>
    </row>
    <row r="2081" spans="1:12" ht="15.6" thickTop="1" thickBot="1" x14ac:dyDescent="0.35">
      <c r="A2081" s="156" t="s">
        <v>86</v>
      </c>
      <c r="B2081" s="157" t="str">
        <f>VLOOKUP(A2081,Lists!A:B,2,FALSE)</f>
        <v>DJI001</v>
      </c>
      <c r="C2081" s="157" t="str">
        <f>VLOOKUP(A2081,Lists!A:D,4,FALSE)</f>
        <v>DJI</v>
      </c>
      <c r="D2081" s="157" t="s">
        <v>640</v>
      </c>
      <c r="E2081" s="157">
        <v>0</v>
      </c>
      <c r="F2081" s="157"/>
      <c r="G2081" s="157"/>
      <c r="H2081" s="151" t="b">
        <f t="shared" si="70"/>
        <v>0</v>
      </c>
      <c r="I2081" s="161"/>
      <c r="J2081" s="157"/>
      <c r="K2081" s="151" t="str">
        <f t="shared" si="71"/>
        <v>DJI001Violence against personnel, facilities and assets</v>
      </c>
      <c r="L2081" s="165">
        <v>43510</v>
      </c>
    </row>
    <row r="2082" spans="1:12" ht="15.6" thickTop="1" thickBot="1" x14ac:dyDescent="0.35">
      <c r="A2082" s="158" t="s">
        <v>86</v>
      </c>
      <c r="B2082" s="159" t="str">
        <f>VLOOKUP(A2082,Lists!A:B,2,FALSE)</f>
        <v>DJI001</v>
      </c>
      <c r="C2082" s="159" t="str">
        <f>VLOOKUP(A2082,Lists!A:D,4,FALSE)</f>
        <v>DJI</v>
      </c>
      <c r="D2082" s="159" t="s">
        <v>641</v>
      </c>
      <c r="E2082" s="159">
        <v>0</v>
      </c>
      <c r="F2082" s="159"/>
      <c r="G2082" s="159"/>
      <c r="H2082" s="151" t="b">
        <f t="shared" si="70"/>
        <v>0</v>
      </c>
      <c r="I2082" s="162"/>
      <c r="J2082" s="159"/>
      <c r="K2082" s="151" t="str">
        <f t="shared" si="71"/>
        <v>DJI001Denial of existence of humanitarian needs or entitlements to assistance</v>
      </c>
      <c r="L2082" s="163">
        <v>43510</v>
      </c>
    </row>
    <row r="2083" spans="1:12" ht="15.6" thickTop="1" thickBot="1" x14ac:dyDescent="0.35">
      <c r="A2083" s="156" t="s">
        <v>86</v>
      </c>
      <c r="B2083" s="157" t="str">
        <f>VLOOKUP(A2083,Lists!A:B,2,FALSE)</f>
        <v>DJI001</v>
      </c>
      <c r="C2083" s="157" t="str">
        <f>VLOOKUP(A2083,Lists!A:D,4,FALSE)</f>
        <v>DJI</v>
      </c>
      <c r="D2083" s="157" t="s">
        <v>642</v>
      </c>
      <c r="E2083" s="157">
        <v>0</v>
      </c>
      <c r="F2083" s="157"/>
      <c r="G2083" s="157"/>
      <c r="H2083" s="151" t="b">
        <f t="shared" si="70"/>
        <v>0</v>
      </c>
      <c r="I2083" s="161"/>
      <c r="J2083" s="157"/>
      <c r="K2083" s="151" t="str">
        <f t="shared" si="71"/>
        <v>DJI001Restriction and obstruction of access to services and assistance</v>
      </c>
      <c r="L2083" s="165">
        <v>43510</v>
      </c>
    </row>
    <row r="2084" spans="1:12" ht="15.6" thickTop="1" thickBot="1" x14ac:dyDescent="0.35">
      <c r="A2084" s="158" t="s">
        <v>86</v>
      </c>
      <c r="B2084" s="159" t="str">
        <f>VLOOKUP(A2084,Lists!A:B,2,FALSE)</f>
        <v>DJI001</v>
      </c>
      <c r="C2084" s="159" t="str">
        <f>VLOOKUP(A2084,Lists!A:D,4,FALSE)</f>
        <v>DJI</v>
      </c>
      <c r="D2084" s="159" t="s">
        <v>643</v>
      </c>
      <c r="E2084" s="159">
        <v>0</v>
      </c>
      <c r="F2084" s="159"/>
      <c r="G2084" s="159"/>
      <c r="H2084" s="151" t="b">
        <f t="shared" si="70"/>
        <v>0</v>
      </c>
      <c r="I2084" s="162"/>
      <c r="J2084" s="159"/>
      <c r="K2084" s="151" t="str">
        <f t="shared" si="71"/>
        <v>DJI001Ongoing insecurity/hostilities affecting humanitarian assistance</v>
      </c>
      <c r="L2084" s="163">
        <v>43510</v>
      </c>
    </row>
    <row r="2085" spans="1:12" ht="15.6" thickTop="1" thickBot="1" x14ac:dyDescent="0.35">
      <c r="A2085" s="156" t="s">
        <v>86</v>
      </c>
      <c r="B2085" s="157" t="str">
        <f>VLOOKUP(A2085,Lists!A:B,2,FALSE)</f>
        <v>DJI001</v>
      </c>
      <c r="C2085" s="157" t="str">
        <f>VLOOKUP(A2085,Lists!A:D,4,FALSE)</f>
        <v>DJI</v>
      </c>
      <c r="D2085" s="157" t="s">
        <v>644</v>
      </c>
      <c r="E2085" s="157">
        <v>0</v>
      </c>
      <c r="F2085" s="157"/>
      <c r="G2085" s="157"/>
      <c r="H2085" s="151" t="b">
        <f t="shared" si="70"/>
        <v>0</v>
      </c>
      <c r="I2085" s="161"/>
      <c r="J2085" s="157"/>
      <c r="K2085" s="151" t="str">
        <f t="shared" si="71"/>
        <v xml:space="preserve">DJI001Presence of mines and improvised explosive devices </v>
      </c>
      <c r="L2085" s="165">
        <v>43510</v>
      </c>
    </row>
    <row r="2086" spans="1:12" ht="15.6" thickTop="1" thickBot="1" x14ac:dyDescent="0.35">
      <c r="A2086" s="158" t="s">
        <v>86</v>
      </c>
      <c r="B2086" s="159" t="str">
        <f>VLOOKUP(A2086,Lists!A:B,2,FALSE)</f>
        <v>DJI001</v>
      </c>
      <c r="C2086" s="159" t="str">
        <f>VLOOKUP(A2086,Lists!A:D,4,FALSE)</f>
        <v>DJI</v>
      </c>
      <c r="D2086" s="159" t="s">
        <v>645</v>
      </c>
      <c r="E2086" s="159">
        <v>0</v>
      </c>
      <c r="F2086" s="159"/>
      <c r="G2086" s="159"/>
      <c r="H2086" s="151" t="b">
        <f t="shared" si="70"/>
        <v>0</v>
      </c>
      <c r="I2086" s="162"/>
      <c r="J2086" s="159"/>
      <c r="K2086" s="151" t="str">
        <f t="shared" si="71"/>
        <v>DJI001Physical constraints in the environment (obstacles related to terrain, climate, lack of infrastructure, etc.)</v>
      </c>
      <c r="L2086" s="163">
        <v>43510</v>
      </c>
    </row>
    <row r="2087" spans="1:12" ht="15.6" thickTop="1" thickBot="1" x14ac:dyDescent="0.35">
      <c r="A2087" s="156" t="s">
        <v>299</v>
      </c>
      <c r="B2087" s="157" t="str">
        <f>VLOOKUP(A2087,Lists!A:B,2,FALSE)</f>
        <v>SSD001</v>
      </c>
      <c r="C2087" s="157" t="str">
        <f>VLOOKUP(A2087,Lists!A:D,4,FALSE)</f>
        <v>SSD</v>
      </c>
      <c r="D2087" s="157" t="s">
        <v>785</v>
      </c>
      <c r="E2087" s="157">
        <v>12360000</v>
      </c>
      <c r="F2087" s="157" t="s">
        <v>2107</v>
      </c>
      <c r="G2087" s="157" t="s">
        <v>734</v>
      </c>
      <c r="H2087" s="151">
        <f t="shared" si="70"/>
        <v>2</v>
      </c>
      <c r="I2087" s="161" t="s">
        <v>2136</v>
      </c>
      <c r="J2087" s="157" t="s">
        <v>2193</v>
      </c>
      <c r="K2087" s="151" t="str">
        <f t="shared" si="71"/>
        <v>SSD001Total population in country</v>
      </c>
      <c r="L2087" s="165">
        <v>43510</v>
      </c>
    </row>
    <row r="2088" spans="1:12" ht="15.6" thickTop="1" thickBot="1" x14ac:dyDescent="0.35">
      <c r="A2088" s="158" t="s">
        <v>299</v>
      </c>
      <c r="B2088" s="159" t="str">
        <f>VLOOKUP(A2088,Lists!A:B,2,FALSE)</f>
        <v>SSD001</v>
      </c>
      <c r="C2088" s="159" t="str">
        <f>VLOOKUP(A2088,Lists!A:D,4,FALSE)</f>
        <v>SSD</v>
      </c>
      <c r="D2088" s="159" t="s">
        <v>455</v>
      </c>
      <c r="E2088" s="159">
        <v>659000</v>
      </c>
      <c r="F2088" s="159" t="s">
        <v>2108</v>
      </c>
      <c r="G2088" s="159" t="s">
        <v>734</v>
      </c>
      <c r="H2088" s="151">
        <f t="shared" si="70"/>
        <v>2</v>
      </c>
      <c r="I2088" s="162" t="s">
        <v>2137</v>
      </c>
      <c r="J2088" s="159" t="s">
        <v>2194</v>
      </c>
      <c r="K2088" s="151" t="str">
        <f t="shared" si="71"/>
        <v>SSD001Landmass affected by disaster</v>
      </c>
      <c r="L2088" s="163">
        <v>43510</v>
      </c>
    </row>
    <row r="2089" spans="1:12" ht="15.6" thickTop="1" thickBot="1" x14ac:dyDescent="0.35">
      <c r="A2089" s="156" t="s">
        <v>299</v>
      </c>
      <c r="B2089" s="157" t="str">
        <f>VLOOKUP(A2089,Lists!A:B,2,FALSE)</f>
        <v>SSD001</v>
      </c>
      <c r="C2089" s="157" t="str">
        <f>VLOOKUP(A2089,Lists!A:D,4,FALSE)</f>
        <v>SSD</v>
      </c>
      <c r="D2089" s="157" t="s">
        <v>740</v>
      </c>
      <c r="E2089" s="157">
        <v>12360000</v>
      </c>
      <c r="F2089" s="157" t="s">
        <v>2107</v>
      </c>
      <c r="G2089" s="157" t="s">
        <v>734</v>
      </c>
      <c r="H2089" s="151">
        <f t="shared" si="70"/>
        <v>2</v>
      </c>
      <c r="I2089" s="161" t="s">
        <v>2136</v>
      </c>
      <c r="J2089" s="157" t="s">
        <v>2193</v>
      </c>
      <c r="K2089" s="151" t="str">
        <f t="shared" si="71"/>
        <v>SSD001People exposed</v>
      </c>
      <c r="L2089" s="165">
        <v>43510</v>
      </c>
    </row>
    <row r="2090" spans="1:12" ht="15.6" thickTop="1" thickBot="1" x14ac:dyDescent="0.35">
      <c r="A2090" s="158" t="s">
        <v>299</v>
      </c>
      <c r="B2090" s="159" t="str">
        <f>VLOOKUP(A2090,Lists!A:B,2,FALSE)</f>
        <v>SSD001</v>
      </c>
      <c r="C2090" s="159" t="str">
        <f>VLOOKUP(A2090,Lists!A:D,4,FALSE)</f>
        <v>SSD</v>
      </c>
      <c r="D2090" s="159" t="s">
        <v>742</v>
      </c>
      <c r="E2090" s="159">
        <v>12360000</v>
      </c>
      <c r="F2090" s="159" t="s">
        <v>2107</v>
      </c>
      <c r="G2090" s="159" t="s">
        <v>734</v>
      </c>
      <c r="H2090" s="151">
        <f t="shared" si="70"/>
        <v>2</v>
      </c>
      <c r="I2090" s="162" t="s">
        <v>2136</v>
      </c>
      <c r="J2090" s="159" t="s">
        <v>2193</v>
      </c>
      <c r="K2090" s="151" t="str">
        <f t="shared" si="71"/>
        <v>SSD001People affected by the crisis</v>
      </c>
      <c r="L2090" s="163">
        <v>43510</v>
      </c>
    </row>
    <row r="2091" spans="1:12" ht="15.6" thickTop="1" thickBot="1" x14ac:dyDescent="0.35">
      <c r="A2091" s="156" t="s">
        <v>299</v>
      </c>
      <c r="B2091" s="157" t="str">
        <f>VLOOKUP(A2091,Lists!A:B,2,FALSE)</f>
        <v>SSD001</v>
      </c>
      <c r="C2091" s="157" t="str">
        <f>VLOOKUP(A2091,Lists!A:D,4,FALSE)</f>
        <v>SSD</v>
      </c>
      <c r="D2091" s="157" t="s">
        <v>470</v>
      </c>
      <c r="E2091" s="157">
        <v>4200000</v>
      </c>
      <c r="F2091" s="157" t="s">
        <v>2109</v>
      </c>
      <c r="G2091" s="157" t="s">
        <v>734</v>
      </c>
      <c r="H2091" s="151">
        <f t="shared" si="70"/>
        <v>2</v>
      </c>
      <c r="I2091" s="161" t="s">
        <v>2138</v>
      </c>
      <c r="J2091" s="157" t="s">
        <v>2195</v>
      </c>
      <c r="K2091" s="151" t="str">
        <f t="shared" si="71"/>
        <v>SSD001Total # of crisis related displaced people</v>
      </c>
      <c r="L2091" s="165">
        <v>43510</v>
      </c>
    </row>
    <row r="2092" spans="1:12" ht="15.6" thickTop="1" thickBot="1" x14ac:dyDescent="0.35">
      <c r="A2092" s="158" t="s">
        <v>299</v>
      </c>
      <c r="B2092" s="159" t="str">
        <f>VLOOKUP(A2092,Lists!A:B,2,FALSE)</f>
        <v>SSD001</v>
      </c>
      <c r="C2092" s="159" t="str">
        <f>VLOOKUP(A2092,Lists!A:D,4,FALSE)</f>
        <v>SSD</v>
      </c>
      <c r="D2092" s="159" t="s">
        <v>661</v>
      </c>
      <c r="E2092" s="159">
        <v>1655000</v>
      </c>
      <c r="F2092" s="159" t="s">
        <v>2110</v>
      </c>
      <c r="G2092" s="159" t="s">
        <v>735</v>
      </c>
      <c r="H2092" s="151">
        <f t="shared" si="70"/>
        <v>1</v>
      </c>
      <c r="I2092" s="162" t="s">
        <v>2139</v>
      </c>
      <c r="J2092" s="159" t="s">
        <v>2196</v>
      </c>
      <c r="K2092" s="151" t="str">
        <f t="shared" si="71"/>
        <v>SSD001Total # of illness cases reported</v>
      </c>
      <c r="L2092" s="163">
        <v>43510</v>
      </c>
    </row>
    <row r="2093" spans="1:12" ht="15.6" thickTop="1" thickBot="1" x14ac:dyDescent="0.35">
      <c r="A2093" s="156" t="s">
        <v>299</v>
      </c>
      <c r="B2093" s="157" t="str">
        <f>VLOOKUP(A2093,Lists!A:B,2,FALSE)</f>
        <v>SSD001</v>
      </c>
      <c r="C2093" s="157" t="str">
        <f>VLOOKUP(A2093,Lists!A:D,4,FALSE)</f>
        <v>SSD</v>
      </c>
      <c r="D2093" s="157" t="s">
        <v>743</v>
      </c>
      <c r="E2093" s="157" t="s">
        <v>445</v>
      </c>
      <c r="F2093" s="157"/>
      <c r="G2093" s="157"/>
      <c r="H2093" s="151" t="b">
        <f t="shared" si="70"/>
        <v>0</v>
      </c>
      <c r="I2093" s="161"/>
      <c r="J2093" s="157"/>
      <c r="K2093" s="151" t="str">
        <f t="shared" si="71"/>
        <v>SSD001Crisis related Injuries</v>
      </c>
      <c r="L2093" s="165">
        <v>43510</v>
      </c>
    </row>
    <row r="2094" spans="1:12" ht="15.6" thickTop="1" thickBot="1" x14ac:dyDescent="0.35">
      <c r="A2094" s="158" t="s">
        <v>299</v>
      </c>
      <c r="B2094" s="159" t="str">
        <f>VLOOKUP(A2094,Lists!A:B,2,FALSE)</f>
        <v>SSD001</v>
      </c>
      <c r="C2094" s="159" t="str">
        <f>VLOOKUP(A2094,Lists!A:D,4,FALSE)</f>
        <v>SSD</v>
      </c>
      <c r="D2094" s="159" t="s">
        <v>663</v>
      </c>
      <c r="E2094" s="159">
        <v>554</v>
      </c>
      <c r="F2094" s="159" t="s">
        <v>1467</v>
      </c>
      <c r="G2094" s="159" t="s">
        <v>734</v>
      </c>
      <c r="H2094" s="151">
        <f t="shared" si="70"/>
        <v>2</v>
      </c>
      <c r="I2094" s="162" t="s">
        <v>1413</v>
      </c>
      <c r="J2094" s="159" t="s">
        <v>2197</v>
      </c>
      <c r="K2094" s="151" t="str">
        <f t="shared" si="71"/>
        <v>SSD001Crisis related fatalities</v>
      </c>
      <c r="L2094" s="163">
        <v>43510</v>
      </c>
    </row>
    <row r="2095" spans="1:12" ht="15.6" thickTop="1" thickBot="1" x14ac:dyDescent="0.35">
      <c r="A2095" s="156" t="s">
        <v>299</v>
      </c>
      <c r="B2095" s="157" t="str">
        <f>VLOOKUP(A2095,Lists!A:B,2,FALSE)</f>
        <v>SSD001</v>
      </c>
      <c r="C2095" s="157" t="str">
        <f>VLOOKUP(A2095,Lists!A:D,4,FALSE)</f>
        <v>SSD</v>
      </c>
      <c r="D2095" s="157" t="s">
        <v>459</v>
      </c>
      <c r="E2095" s="157" t="s">
        <v>445</v>
      </c>
      <c r="F2095" s="157"/>
      <c r="G2095" s="157"/>
      <c r="H2095" s="151" t="b">
        <f t="shared" si="70"/>
        <v>0</v>
      </c>
      <c r="I2095" s="161"/>
      <c r="J2095" s="157"/>
      <c r="K2095" s="151" t="str">
        <f t="shared" si="71"/>
        <v>SSD001Building partially damaged</v>
      </c>
      <c r="L2095" s="165">
        <v>43510</v>
      </c>
    </row>
    <row r="2096" spans="1:12" ht="15.6" thickTop="1" thickBot="1" x14ac:dyDescent="0.35">
      <c r="A2096" s="158" t="s">
        <v>299</v>
      </c>
      <c r="B2096" s="159" t="str">
        <f>VLOOKUP(A2096,Lists!A:B,2,FALSE)</f>
        <v>SSD001</v>
      </c>
      <c r="C2096" s="159" t="str">
        <f>VLOOKUP(A2096,Lists!A:D,4,FALSE)</f>
        <v>SSD</v>
      </c>
      <c r="D2096" s="159" t="s">
        <v>460</v>
      </c>
      <c r="E2096" s="159" t="s">
        <v>445</v>
      </c>
      <c r="F2096" s="159"/>
      <c r="G2096" s="159"/>
      <c r="H2096" s="151" t="b">
        <f t="shared" si="70"/>
        <v>0</v>
      </c>
      <c r="I2096" s="162"/>
      <c r="J2096" s="159"/>
      <c r="K2096" s="151" t="str">
        <f t="shared" si="71"/>
        <v>SSD001Building totally damaged</v>
      </c>
      <c r="L2096" s="163">
        <v>43510</v>
      </c>
    </row>
    <row r="2097" spans="1:12" ht="15.6" thickTop="1" thickBot="1" x14ac:dyDescent="0.35">
      <c r="A2097" s="156" t="s">
        <v>299</v>
      </c>
      <c r="B2097" s="157" t="str">
        <f>VLOOKUP(A2097,Lists!A:B,2,FALSE)</f>
        <v>SSD001</v>
      </c>
      <c r="C2097" s="157" t="str">
        <f>VLOOKUP(A2097,Lists!A:D,4,FALSE)</f>
        <v>SSD</v>
      </c>
      <c r="D2097" s="157" t="s">
        <v>745</v>
      </c>
      <c r="E2097" s="157">
        <v>14369</v>
      </c>
      <c r="F2097" s="157" t="s">
        <v>513</v>
      </c>
      <c r="G2097" s="157" t="s">
        <v>735</v>
      </c>
      <c r="H2097" s="151">
        <f t="shared" si="70"/>
        <v>1</v>
      </c>
      <c r="I2097" s="161" t="s">
        <v>2140</v>
      </c>
      <c r="J2097" s="157" t="s">
        <v>2198</v>
      </c>
      <c r="K2097" s="151" t="str">
        <f t="shared" si="71"/>
        <v>SSD001Economic Losses</v>
      </c>
      <c r="L2097" s="165">
        <v>43510</v>
      </c>
    </row>
    <row r="2098" spans="1:12" ht="15.6" thickTop="1" thickBot="1" x14ac:dyDescent="0.35">
      <c r="A2098" s="158" t="s">
        <v>299</v>
      </c>
      <c r="B2098" s="159" t="str">
        <f>VLOOKUP(A2098,Lists!A:B,2,FALSE)</f>
        <v>SSD001</v>
      </c>
      <c r="C2098" s="159" t="str">
        <f>VLOOKUP(A2098,Lists!A:D,4,FALSE)</f>
        <v>SSD</v>
      </c>
      <c r="D2098" s="159" t="s">
        <v>755</v>
      </c>
      <c r="E2098" s="159">
        <v>7100000</v>
      </c>
      <c r="F2098" s="159" t="s">
        <v>2109</v>
      </c>
      <c r="G2098" s="159" t="s">
        <v>734</v>
      </c>
      <c r="H2098" s="151">
        <f t="shared" si="70"/>
        <v>2</v>
      </c>
      <c r="I2098" s="162" t="s">
        <v>2138</v>
      </c>
      <c r="J2098" s="159" t="s">
        <v>2199</v>
      </c>
      <c r="K2098" s="151" t="str">
        <f t="shared" si="71"/>
        <v>SSD001People in Need</v>
      </c>
      <c r="L2098" s="163">
        <v>43510</v>
      </c>
    </row>
    <row r="2099" spans="1:12" ht="15.6" thickTop="1" thickBot="1" x14ac:dyDescent="0.35">
      <c r="A2099" s="156" t="s">
        <v>299</v>
      </c>
      <c r="B2099" s="157" t="str">
        <f>VLOOKUP(A2099,Lists!A:B,2,FALSE)</f>
        <v>SSD001</v>
      </c>
      <c r="C2099" s="157" t="str">
        <f>VLOOKUP(A2099,Lists!A:D,4,FALSE)</f>
        <v>SSD</v>
      </c>
      <c r="D2099" s="157" t="s">
        <v>761</v>
      </c>
      <c r="E2099" s="157">
        <v>0</v>
      </c>
      <c r="F2099" s="157"/>
      <c r="G2099" s="157"/>
      <c r="H2099" s="151" t="b">
        <f t="shared" si="70"/>
        <v>0</v>
      </c>
      <c r="I2099" s="161"/>
      <c r="J2099" s="157"/>
      <c r="K2099" s="151" t="str">
        <f t="shared" si="71"/>
        <v>SSD001People facing minimal humanitarian needs (level 1)</v>
      </c>
      <c r="L2099" s="165">
        <v>43510</v>
      </c>
    </row>
    <row r="2100" spans="1:12" ht="15.6" thickTop="1" thickBot="1" x14ac:dyDescent="0.35">
      <c r="A2100" s="158" t="s">
        <v>299</v>
      </c>
      <c r="B2100" s="159" t="str">
        <f>VLOOKUP(A2100,Lists!A:B,2,FALSE)</f>
        <v>SSD001</v>
      </c>
      <c r="C2100" s="159" t="str">
        <f>VLOOKUP(A2100,Lists!A:D,4,FALSE)</f>
        <v>SSD</v>
      </c>
      <c r="D2100" s="159" t="s">
        <v>760</v>
      </c>
      <c r="E2100" s="159">
        <v>190000</v>
      </c>
      <c r="F2100" s="159" t="s">
        <v>2109</v>
      </c>
      <c r="G2100" s="159" t="s">
        <v>734</v>
      </c>
      <c r="H2100" s="151">
        <f t="shared" si="70"/>
        <v>2</v>
      </c>
      <c r="I2100" s="162" t="s">
        <v>2138</v>
      </c>
      <c r="J2100" s="159" t="s">
        <v>2200</v>
      </c>
      <c r="K2100" s="151" t="str">
        <f t="shared" si="71"/>
        <v>SSD001People facing stressed humanitarian needs (level 2)</v>
      </c>
      <c r="L2100" s="163">
        <v>43510</v>
      </c>
    </row>
    <row r="2101" spans="1:12" ht="15.6" thickTop="1" thickBot="1" x14ac:dyDescent="0.35">
      <c r="A2101" s="156" t="s">
        <v>299</v>
      </c>
      <c r="B2101" s="157" t="str">
        <f>VLOOKUP(A2101,Lists!A:B,2,FALSE)</f>
        <v>SSD001</v>
      </c>
      <c r="C2101" s="157" t="str">
        <f>VLOOKUP(A2101,Lists!A:D,4,FALSE)</f>
        <v>SSD</v>
      </c>
      <c r="D2101" s="157" t="s">
        <v>763</v>
      </c>
      <c r="E2101" s="157">
        <v>1680000</v>
      </c>
      <c r="F2101" s="157" t="s">
        <v>2109</v>
      </c>
      <c r="G2101" s="157" t="s">
        <v>734</v>
      </c>
      <c r="H2101" s="151">
        <f t="shared" si="70"/>
        <v>2</v>
      </c>
      <c r="I2101" s="161" t="s">
        <v>2138</v>
      </c>
      <c r="J2101" s="157"/>
      <c r="K2101" s="151" t="str">
        <f t="shared" si="71"/>
        <v>SSD001People  facing moderate humanitarian needs (level 3)</v>
      </c>
      <c r="L2101" s="165">
        <v>43510</v>
      </c>
    </row>
    <row r="2102" spans="1:12" ht="15.6" thickTop="1" thickBot="1" x14ac:dyDescent="0.35">
      <c r="A2102" s="158" t="s">
        <v>299</v>
      </c>
      <c r="B2102" s="159" t="str">
        <f>VLOOKUP(A2102,Lists!A:B,2,FALSE)</f>
        <v>SSD001</v>
      </c>
      <c r="C2102" s="159" t="str">
        <f>VLOOKUP(A2102,Lists!A:D,4,FALSE)</f>
        <v>SSD</v>
      </c>
      <c r="D2102" s="159" t="s">
        <v>765</v>
      </c>
      <c r="E2102" s="159">
        <v>5216000</v>
      </c>
      <c r="F2102" s="159" t="s">
        <v>2109</v>
      </c>
      <c r="G2102" s="159" t="s">
        <v>734</v>
      </c>
      <c r="H2102" s="151">
        <f t="shared" si="70"/>
        <v>2</v>
      </c>
      <c r="I2102" s="162" t="s">
        <v>2138</v>
      </c>
      <c r="J2102" s="159"/>
      <c r="K2102" s="151" t="str">
        <f t="shared" si="71"/>
        <v>SSD001People facing severe humanitarian needs (level 4)</v>
      </c>
      <c r="L2102" s="163">
        <v>43510</v>
      </c>
    </row>
    <row r="2103" spans="1:12" ht="15.6" thickTop="1" thickBot="1" x14ac:dyDescent="0.35">
      <c r="A2103" s="156" t="s">
        <v>299</v>
      </c>
      <c r="B2103" s="157" t="str">
        <f>VLOOKUP(A2103,Lists!A:B,2,FALSE)</f>
        <v>SSD001</v>
      </c>
      <c r="C2103" s="157" t="str">
        <f>VLOOKUP(A2103,Lists!A:D,4,FALSE)</f>
        <v>SSD</v>
      </c>
      <c r="D2103" s="157" t="s">
        <v>766</v>
      </c>
      <c r="E2103" s="157">
        <v>36000</v>
      </c>
      <c r="F2103" s="157" t="s">
        <v>2111</v>
      </c>
      <c r="G2103" s="157" t="s">
        <v>734</v>
      </c>
      <c r="H2103" s="151">
        <f t="shared" si="70"/>
        <v>2</v>
      </c>
      <c r="I2103" s="161" t="s">
        <v>2141</v>
      </c>
      <c r="J2103" s="157" t="s">
        <v>2201</v>
      </c>
      <c r="K2103" s="151" t="str">
        <f t="shared" si="71"/>
        <v>SSD001People facing extreme humanitarian needs (level 5)</v>
      </c>
      <c r="L2103" s="165">
        <v>43510</v>
      </c>
    </row>
    <row r="2104" spans="1:12" ht="15.6" thickTop="1" thickBot="1" x14ac:dyDescent="0.35">
      <c r="A2104" s="158" t="s">
        <v>299</v>
      </c>
      <c r="B2104" s="159" t="str">
        <f>VLOOKUP(A2104,Lists!A:B,2,FALSE)</f>
        <v>SSD001</v>
      </c>
      <c r="C2104" s="159" t="str">
        <f>VLOOKUP(A2104,Lists!A:D,4,FALSE)</f>
        <v>SSD</v>
      </c>
      <c r="D2104" s="159" t="s">
        <v>680</v>
      </c>
      <c r="E2104" s="159">
        <v>5</v>
      </c>
      <c r="F2104" s="159"/>
      <c r="G2104" s="159"/>
      <c r="H2104" s="151" t="b">
        <f t="shared" si="70"/>
        <v>0</v>
      </c>
      <c r="I2104" s="162"/>
      <c r="J2104" s="159" t="s">
        <v>2202</v>
      </c>
      <c r="K2104" s="151" t="str">
        <f t="shared" si="71"/>
        <v>SSD001Crisis affected groups</v>
      </c>
      <c r="L2104" s="163">
        <v>43510</v>
      </c>
    </row>
    <row r="2105" spans="1:12" ht="15.6" thickTop="1" thickBot="1" x14ac:dyDescent="0.35">
      <c r="A2105" s="156" t="s">
        <v>299</v>
      </c>
      <c r="B2105" s="157" t="str">
        <f>VLOOKUP(A2105,Lists!A:B,2,FALSE)</f>
        <v>SSD001</v>
      </c>
      <c r="C2105" s="157" t="str">
        <f>VLOOKUP(A2105,Lists!A:D,4,FALSE)</f>
        <v>SSD</v>
      </c>
      <c r="D2105" s="157" t="s">
        <v>768</v>
      </c>
      <c r="E2105" s="157">
        <v>554</v>
      </c>
      <c r="F2105" s="157" t="s">
        <v>1467</v>
      </c>
      <c r="G2105" s="157" t="s">
        <v>734</v>
      </c>
      <c r="H2105" s="151">
        <f t="shared" si="70"/>
        <v>2</v>
      </c>
      <c r="I2105" s="161" t="s">
        <v>1413</v>
      </c>
      <c r="J2105" s="157" t="s">
        <v>2197</v>
      </c>
      <c r="K2105" s="151" t="str">
        <f t="shared" si="71"/>
        <v>SSD001People killed in all crises</v>
      </c>
      <c r="L2105" s="165">
        <v>43510</v>
      </c>
    </row>
    <row r="2106" spans="1:12" ht="15.6" thickTop="1" thickBot="1" x14ac:dyDescent="0.35">
      <c r="A2106" s="158" t="s">
        <v>299</v>
      </c>
      <c r="B2106" s="159" t="str">
        <f>VLOOKUP(A2106,Lists!A:B,2,FALSE)</f>
        <v>SSD001</v>
      </c>
      <c r="C2106" s="159" t="str">
        <f>VLOOKUP(A2106,Lists!A:D,4,FALSE)</f>
        <v>SSD</v>
      </c>
      <c r="D2106" s="159" t="s">
        <v>683</v>
      </c>
      <c r="E2106" s="159" t="s">
        <v>445</v>
      </c>
      <c r="F2106" s="159"/>
      <c r="G2106" s="159"/>
      <c r="H2106" s="151" t="b">
        <f t="shared" si="70"/>
        <v>0</v>
      </c>
      <c r="I2106" s="162"/>
      <c r="J2106" s="159"/>
      <c r="K2106" s="151" t="str">
        <f t="shared" si="71"/>
        <v>SSD001People facing limited access constraints</v>
      </c>
      <c r="L2106" s="163">
        <v>43510</v>
      </c>
    </row>
    <row r="2107" spans="1:12" ht="15.6" thickTop="1" thickBot="1" x14ac:dyDescent="0.35">
      <c r="A2107" s="156" t="s">
        <v>299</v>
      </c>
      <c r="B2107" s="157" t="str">
        <f>VLOOKUP(A2107,Lists!A:B,2,FALSE)</f>
        <v>SSD001</v>
      </c>
      <c r="C2107" s="157" t="str">
        <f>VLOOKUP(A2107,Lists!A:D,4,FALSE)</f>
        <v>SSD</v>
      </c>
      <c r="D2107" s="157" t="s">
        <v>684</v>
      </c>
      <c r="E2107" s="157">
        <v>1500000</v>
      </c>
      <c r="F2107" s="157" t="s">
        <v>2109</v>
      </c>
      <c r="G2107" s="157" t="s">
        <v>734</v>
      </c>
      <c r="H2107" s="151">
        <f t="shared" si="70"/>
        <v>2</v>
      </c>
      <c r="I2107" s="161" t="s">
        <v>2138</v>
      </c>
      <c r="J2107" s="157"/>
      <c r="K2107" s="151" t="str">
        <f t="shared" si="71"/>
        <v>SSD001People facing restricted access constraints</v>
      </c>
      <c r="L2107" s="165">
        <v>43510</v>
      </c>
    </row>
    <row r="2108" spans="1:12" ht="15.6" thickTop="1" thickBot="1" x14ac:dyDescent="0.35">
      <c r="A2108" s="158" t="s">
        <v>299</v>
      </c>
      <c r="B2108" s="159" t="str">
        <f>VLOOKUP(A2108,Lists!A:B,2,FALSE)</f>
        <v>SSD001</v>
      </c>
      <c r="C2108" s="159" t="str">
        <f>VLOOKUP(A2108,Lists!A:D,4,FALSE)</f>
        <v>SSD</v>
      </c>
      <c r="D2108" s="159" t="s">
        <v>637</v>
      </c>
      <c r="E2108" s="159">
        <v>2</v>
      </c>
      <c r="F2108" s="159"/>
      <c r="G2108" s="159"/>
      <c r="H2108" s="151" t="b">
        <f t="shared" si="70"/>
        <v>0</v>
      </c>
      <c r="I2108" s="162"/>
      <c r="J2108" s="159"/>
      <c r="K2108" s="151" t="str">
        <f t="shared" si="71"/>
        <v>SSD001Impediments to entry into country (bureaucratic and administrative)</v>
      </c>
      <c r="L2108" s="163">
        <v>43510</v>
      </c>
    </row>
    <row r="2109" spans="1:12" ht="15.6" thickTop="1" thickBot="1" x14ac:dyDescent="0.35">
      <c r="A2109" s="156" t="s">
        <v>299</v>
      </c>
      <c r="B2109" s="157" t="str">
        <f>VLOOKUP(A2109,Lists!A:B,2,FALSE)</f>
        <v>SSD001</v>
      </c>
      <c r="C2109" s="157" t="str">
        <f>VLOOKUP(A2109,Lists!A:D,4,FALSE)</f>
        <v>SSD</v>
      </c>
      <c r="D2109" s="157" t="s">
        <v>638</v>
      </c>
      <c r="E2109" s="157">
        <v>2</v>
      </c>
      <c r="F2109" s="157"/>
      <c r="G2109" s="157"/>
      <c r="H2109" s="151" t="b">
        <f t="shared" si="70"/>
        <v>0</v>
      </c>
      <c r="I2109" s="161"/>
      <c r="J2109" s="157"/>
      <c r="K2109" s="151" t="str">
        <f t="shared" si="71"/>
        <v>SSD001Restriction of movement (impediments to freedom of movement and/or administrative restrictions)</v>
      </c>
      <c r="L2109" s="165">
        <v>43510</v>
      </c>
    </row>
    <row r="2110" spans="1:12" ht="15.6" thickTop="1" thickBot="1" x14ac:dyDescent="0.35">
      <c r="A2110" s="158" t="s">
        <v>299</v>
      </c>
      <c r="B2110" s="159" t="str">
        <f>VLOOKUP(A2110,Lists!A:B,2,FALSE)</f>
        <v>SSD001</v>
      </c>
      <c r="C2110" s="159" t="str">
        <f>VLOOKUP(A2110,Lists!A:D,4,FALSE)</f>
        <v>SSD</v>
      </c>
      <c r="D2110" s="159" t="s">
        <v>639</v>
      </c>
      <c r="E2110" s="159">
        <v>2</v>
      </c>
      <c r="F2110" s="159"/>
      <c r="G2110" s="159"/>
      <c r="H2110" s="151" t="b">
        <f t="shared" si="70"/>
        <v>0</v>
      </c>
      <c r="I2110" s="162"/>
      <c r="J2110" s="159"/>
      <c r="K2110" s="151" t="str">
        <f t="shared" si="71"/>
        <v>SSD001Interference into implementation of humanitarian activities</v>
      </c>
      <c r="L2110" s="163">
        <v>43510</v>
      </c>
    </row>
    <row r="2111" spans="1:12" ht="15.6" thickTop="1" thickBot="1" x14ac:dyDescent="0.35">
      <c r="A2111" s="156" t="s">
        <v>299</v>
      </c>
      <c r="B2111" s="157" t="str">
        <f>VLOOKUP(A2111,Lists!A:B,2,FALSE)</f>
        <v>SSD001</v>
      </c>
      <c r="C2111" s="157" t="str">
        <f>VLOOKUP(A2111,Lists!A:D,4,FALSE)</f>
        <v>SSD</v>
      </c>
      <c r="D2111" s="157" t="s">
        <v>640</v>
      </c>
      <c r="E2111" s="157">
        <v>3</v>
      </c>
      <c r="F2111" s="157"/>
      <c r="G2111" s="157"/>
      <c r="H2111" s="151" t="b">
        <f t="shared" si="70"/>
        <v>0</v>
      </c>
      <c r="I2111" s="161"/>
      <c r="J2111" s="157"/>
      <c r="K2111" s="151" t="str">
        <f t="shared" si="71"/>
        <v>SSD001Violence against personnel, facilities and assets</v>
      </c>
      <c r="L2111" s="165">
        <v>43510</v>
      </c>
    </row>
    <row r="2112" spans="1:12" ht="15.6" thickTop="1" thickBot="1" x14ac:dyDescent="0.35">
      <c r="A2112" s="158" t="s">
        <v>299</v>
      </c>
      <c r="B2112" s="159" t="str">
        <f>VLOOKUP(A2112,Lists!A:B,2,FALSE)</f>
        <v>SSD001</v>
      </c>
      <c r="C2112" s="159" t="str">
        <f>VLOOKUP(A2112,Lists!A:D,4,FALSE)</f>
        <v>SSD</v>
      </c>
      <c r="D2112" s="159" t="s">
        <v>641</v>
      </c>
      <c r="E2112" s="159">
        <v>0</v>
      </c>
      <c r="F2112" s="159"/>
      <c r="G2112" s="159"/>
      <c r="H2112" s="151" t="b">
        <f t="shared" si="70"/>
        <v>0</v>
      </c>
      <c r="I2112" s="162"/>
      <c r="J2112" s="159"/>
      <c r="K2112" s="151" t="str">
        <f t="shared" si="71"/>
        <v>SSD001Denial of existence of humanitarian needs or entitlements to assistance</v>
      </c>
      <c r="L2112" s="163">
        <v>43510</v>
      </c>
    </row>
    <row r="2113" spans="1:12" ht="15.6" thickTop="1" thickBot="1" x14ac:dyDescent="0.35">
      <c r="A2113" s="156" t="s">
        <v>299</v>
      </c>
      <c r="B2113" s="157" t="str">
        <f>VLOOKUP(A2113,Lists!A:B,2,FALSE)</f>
        <v>SSD001</v>
      </c>
      <c r="C2113" s="157" t="str">
        <f>VLOOKUP(A2113,Lists!A:D,4,FALSE)</f>
        <v>SSD</v>
      </c>
      <c r="D2113" s="157" t="s">
        <v>642</v>
      </c>
      <c r="E2113" s="157">
        <v>2</v>
      </c>
      <c r="F2113" s="157"/>
      <c r="G2113" s="157"/>
      <c r="H2113" s="151" t="b">
        <f t="shared" si="70"/>
        <v>0</v>
      </c>
      <c r="I2113" s="161"/>
      <c r="J2113" s="157"/>
      <c r="K2113" s="151" t="str">
        <f t="shared" si="71"/>
        <v>SSD001Restriction and obstruction of access to services and assistance</v>
      </c>
      <c r="L2113" s="165">
        <v>43510</v>
      </c>
    </row>
    <row r="2114" spans="1:12" ht="15.6" thickTop="1" thickBot="1" x14ac:dyDescent="0.35">
      <c r="A2114" s="158" t="s">
        <v>299</v>
      </c>
      <c r="B2114" s="159" t="str">
        <f>VLOOKUP(A2114,Lists!A:B,2,FALSE)</f>
        <v>SSD001</v>
      </c>
      <c r="C2114" s="159" t="str">
        <f>VLOOKUP(A2114,Lists!A:D,4,FALSE)</f>
        <v>SSD</v>
      </c>
      <c r="D2114" s="159" t="s">
        <v>643</v>
      </c>
      <c r="E2114" s="159">
        <v>3</v>
      </c>
      <c r="F2114" s="159"/>
      <c r="G2114" s="159"/>
      <c r="H2114" s="151" t="b">
        <f t="shared" si="70"/>
        <v>0</v>
      </c>
      <c r="I2114" s="162"/>
      <c r="J2114" s="159"/>
      <c r="K2114" s="151" t="str">
        <f t="shared" si="71"/>
        <v>SSD001Ongoing insecurity/hostilities affecting humanitarian assistance</v>
      </c>
      <c r="L2114" s="163">
        <v>43510</v>
      </c>
    </row>
    <row r="2115" spans="1:12" ht="15.6" thickTop="1" thickBot="1" x14ac:dyDescent="0.35">
      <c r="A2115" s="156" t="s">
        <v>299</v>
      </c>
      <c r="B2115" s="157" t="str">
        <f>VLOOKUP(A2115,Lists!A:B,2,FALSE)</f>
        <v>SSD001</v>
      </c>
      <c r="C2115" s="157" t="str">
        <f>VLOOKUP(A2115,Lists!A:D,4,FALSE)</f>
        <v>SSD</v>
      </c>
      <c r="D2115" s="157" t="s">
        <v>644</v>
      </c>
      <c r="E2115" s="157">
        <v>3</v>
      </c>
      <c r="F2115" s="157"/>
      <c r="G2115" s="157"/>
      <c r="H2115" s="151" t="b">
        <f t="shared" si="70"/>
        <v>0</v>
      </c>
      <c r="I2115" s="161"/>
      <c r="J2115" s="157"/>
      <c r="K2115" s="151" t="str">
        <f t="shared" si="71"/>
        <v xml:space="preserve">SSD001Presence of mines and improvised explosive devices </v>
      </c>
      <c r="L2115" s="165">
        <v>43510</v>
      </c>
    </row>
    <row r="2116" spans="1:12" ht="15.6" thickTop="1" thickBot="1" x14ac:dyDescent="0.35">
      <c r="A2116" s="158" t="s">
        <v>299</v>
      </c>
      <c r="B2116" s="159" t="str">
        <f>VLOOKUP(A2116,Lists!A:B,2,FALSE)</f>
        <v>SSD001</v>
      </c>
      <c r="C2116" s="159" t="str">
        <f>VLOOKUP(A2116,Lists!A:D,4,FALSE)</f>
        <v>SSD</v>
      </c>
      <c r="D2116" s="159" t="s">
        <v>645</v>
      </c>
      <c r="E2116" s="159">
        <v>3</v>
      </c>
      <c r="F2116" s="159"/>
      <c r="G2116" s="159"/>
      <c r="H2116" s="151" t="b">
        <f t="shared" si="70"/>
        <v>0</v>
      </c>
      <c r="I2116" s="162"/>
      <c r="J2116" s="159"/>
      <c r="K2116" s="151" t="str">
        <f t="shared" si="71"/>
        <v>SSD001Physical constraints in the environment (obstacles related to terrain, climate, lack of infrastructure, etc.)</v>
      </c>
      <c r="L2116" s="163">
        <v>43510</v>
      </c>
    </row>
    <row r="2117" spans="1:12" ht="15.6" thickTop="1" thickBot="1" x14ac:dyDescent="0.35">
      <c r="A2117" s="156" t="s">
        <v>1773</v>
      </c>
      <c r="B2117" s="157" t="str">
        <f>VLOOKUP(A2117,Lists!A:B,2,FALSE)</f>
        <v>COG002</v>
      </c>
      <c r="C2117" s="157" t="str">
        <f>VLOOKUP(A2117,Lists!A:D,4,FALSE)</f>
        <v>COG</v>
      </c>
      <c r="D2117" s="157" t="s">
        <v>785</v>
      </c>
      <c r="E2117" s="157">
        <v>5308000</v>
      </c>
      <c r="F2117" s="157" t="s">
        <v>2112</v>
      </c>
      <c r="G2117" s="157" t="s">
        <v>735</v>
      </c>
      <c r="H2117" s="151">
        <f t="shared" si="70"/>
        <v>1</v>
      </c>
      <c r="I2117" s="161" t="s">
        <v>2142</v>
      </c>
      <c r="J2117" s="157" t="s">
        <v>2203</v>
      </c>
      <c r="K2117" s="151" t="str">
        <f t="shared" si="71"/>
        <v>COG002Total population in country</v>
      </c>
      <c r="L2117" s="165">
        <v>43510</v>
      </c>
    </row>
    <row r="2118" spans="1:12" ht="15.6" thickTop="1" thickBot="1" x14ac:dyDescent="0.35">
      <c r="A2118" s="158" t="s">
        <v>1773</v>
      </c>
      <c r="B2118" s="159" t="str">
        <f>VLOOKUP(A2118,Lists!A:B,2,FALSE)</f>
        <v>COG002</v>
      </c>
      <c r="C2118" s="159" t="str">
        <f>VLOOKUP(A2118,Lists!A:D,4,FALSE)</f>
        <v>COG</v>
      </c>
      <c r="D2118" s="159" t="s">
        <v>455</v>
      </c>
      <c r="E2118" s="159">
        <v>34000</v>
      </c>
      <c r="F2118" s="159" t="s">
        <v>2113</v>
      </c>
      <c r="G2118" s="159" t="s">
        <v>733</v>
      </c>
      <c r="H2118" s="151">
        <f t="shared" si="70"/>
        <v>3</v>
      </c>
      <c r="I2118" s="162" t="s">
        <v>2143</v>
      </c>
      <c r="J2118" s="159" t="s">
        <v>2204</v>
      </c>
      <c r="K2118" s="151" t="str">
        <f t="shared" si="71"/>
        <v>COG002Landmass affected by disaster</v>
      </c>
      <c r="L2118" s="163">
        <v>43510</v>
      </c>
    </row>
    <row r="2119" spans="1:12" ht="15.6" thickTop="1" thickBot="1" x14ac:dyDescent="0.35">
      <c r="A2119" s="156" t="s">
        <v>1773</v>
      </c>
      <c r="B2119" s="157" t="str">
        <f>VLOOKUP(A2119,Lists!A:B,2,FALSE)</f>
        <v>COG002</v>
      </c>
      <c r="C2119" s="157" t="str">
        <f>VLOOKUP(A2119,Lists!A:D,4,FALSE)</f>
        <v>COG</v>
      </c>
      <c r="D2119" s="157" t="s">
        <v>740</v>
      </c>
      <c r="E2119" s="157">
        <v>300000</v>
      </c>
      <c r="F2119" s="157" t="s">
        <v>2114</v>
      </c>
      <c r="G2119" s="157" t="s">
        <v>734</v>
      </c>
      <c r="H2119" s="151">
        <f t="shared" si="70"/>
        <v>2</v>
      </c>
      <c r="I2119" s="161" t="s">
        <v>2144</v>
      </c>
      <c r="J2119" s="157" t="s">
        <v>2205</v>
      </c>
      <c r="K2119" s="151" t="str">
        <f t="shared" si="71"/>
        <v>COG002People exposed</v>
      </c>
      <c r="L2119" s="165">
        <v>43510</v>
      </c>
    </row>
    <row r="2120" spans="1:12" ht="15.6" thickTop="1" thickBot="1" x14ac:dyDescent="0.35">
      <c r="A2120" s="158" t="s">
        <v>1773</v>
      </c>
      <c r="B2120" s="159" t="str">
        <f>VLOOKUP(A2120,Lists!A:B,2,FALSE)</f>
        <v>COG002</v>
      </c>
      <c r="C2120" s="159" t="str">
        <f>VLOOKUP(A2120,Lists!A:D,4,FALSE)</f>
        <v>COG</v>
      </c>
      <c r="D2120" s="159" t="s">
        <v>742</v>
      </c>
      <c r="E2120" s="159">
        <v>160000</v>
      </c>
      <c r="F2120" s="159" t="s">
        <v>2114</v>
      </c>
      <c r="G2120" s="159" t="s">
        <v>734</v>
      </c>
      <c r="H2120" s="151">
        <f t="shared" si="70"/>
        <v>2</v>
      </c>
      <c r="I2120" s="162" t="s">
        <v>2144</v>
      </c>
      <c r="J2120" s="159" t="s">
        <v>2206</v>
      </c>
      <c r="K2120" s="151" t="str">
        <f t="shared" si="71"/>
        <v>COG002People affected by the crisis</v>
      </c>
      <c r="L2120" s="163">
        <v>43510</v>
      </c>
    </row>
    <row r="2121" spans="1:12" ht="15.6" thickTop="1" thickBot="1" x14ac:dyDescent="0.35">
      <c r="A2121" s="156" t="s">
        <v>1773</v>
      </c>
      <c r="B2121" s="157" t="str">
        <f>VLOOKUP(A2121,Lists!A:B,2,FALSE)</f>
        <v>COG002</v>
      </c>
      <c r="C2121" s="157" t="str">
        <f>VLOOKUP(A2121,Lists!A:D,4,FALSE)</f>
        <v>COG</v>
      </c>
      <c r="D2121" s="157" t="s">
        <v>470</v>
      </c>
      <c r="E2121" s="157">
        <v>108000</v>
      </c>
      <c r="F2121" s="157" t="s">
        <v>2115</v>
      </c>
      <c r="G2121" s="157" t="s">
        <v>734</v>
      </c>
      <c r="H2121" s="151">
        <f t="shared" si="70"/>
        <v>2</v>
      </c>
      <c r="I2121" s="161" t="s">
        <v>2145</v>
      </c>
      <c r="J2121" s="157" t="s">
        <v>2207</v>
      </c>
      <c r="K2121" s="151" t="str">
        <f t="shared" si="71"/>
        <v>COG002Total # of crisis related displaced people</v>
      </c>
      <c r="L2121" s="165">
        <v>43510</v>
      </c>
    </row>
    <row r="2122" spans="1:12" ht="15.6" thickTop="1" thickBot="1" x14ac:dyDescent="0.35">
      <c r="A2122" s="158" t="s">
        <v>1773</v>
      </c>
      <c r="B2122" s="159" t="str">
        <f>VLOOKUP(A2122,Lists!A:B,2,FALSE)</f>
        <v>COG002</v>
      </c>
      <c r="C2122" s="159" t="str">
        <f>VLOOKUP(A2122,Lists!A:D,4,FALSE)</f>
        <v>COG</v>
      </c>
      <c r="D2122" s="159" t="s">
        <v>661</v>
      </c>
      <c r="E2122" s="159" t="s">
        <v>445</v>
      </c>
      <c r="F2122" s="159"/>
      <c r="G2122" s="159"/>
      <c r="H2122" s="151" t="b">
        <f t="shared" si="70"/>
        <v>0</v>
      </c>
      <c r="I2122" s="162"/>
      <c r="J2122" s="159"/>
      <c r="K2122" s="151" t="str">
        <f t="shared" si="71"/>
        <v>COG002Total # of illness cases reported</v>
      </c>
      <c r="L2122" s="163">
        <v>43510</v>
      </c>
    </row>
    <row r="2123" spans="1:12" ht="15.6" thickTop="1" thickBot="1" x14ac:dyDescent="0.35">
      <c r="A2123" s="156" t="s">
        <v>1773</v>
      </c>
      <c r="B2123" s="157" t="str">
        <f>VLOOKUP(A2123,Lists!A:B,2,FALSE)</f>
        <v>COG002</v>
      </c>
      <c r="C2123" s="157" t="str">
        <f>VLOOKUP(A2123,Lists!A:D,4,FALSE)</f>
        <v>COG</v>
      </c>
      <c r="D2123" s="157" t="s">
        <v>743</v>
      </c>
      <c r="E2123" s="157" t="s">
        <v>445</v>
      </c>
      <c r="F2123" s="157"/>
      <c r="G2123" s="157"/>
      <c r="H2123" s="151" t="b">
        <f t="shared" si="70"/>
        <v>0</v>
      </c>
      <c r="I2123" s="161"/>
      <c r="J2123" s="157"/>
      <c r="K2123" s="151" t="str">
        <f t="shared" si="71"/>
        <v>COG002Crisis related Injuries</v>
      </c>
      <c r="L2123" s="165">
        <v>43510</v>
      </c>
    </row>
    <row r="2124" spans="1:12" ht="15.6" thickTop="1" thickBot="1" x14ac:dyDescent="0.35">
      <c r="A2124" s="158" t="s">
        <v>1773</v>
      </c>
      <c r="B2124" s="159" t="str">
        <f>VLOOKUP(A2124,Lists!A:B,2,FALSE)</f>
        <v>COG002</v>
      </c>
      <c r="C2124" s="159" t="str">
        <f>VLOOKUP(A2124,Lists!A:D,4,FALSE)</f>
        <v>COG</v>
      </c>
      <c r="D2124" s="159" t="s">
        <v>663</v>
      </c>
      <c r="E2124" s="159">
        <v>13</v>
      </c>
      <c r="F2124" s="159" t="s">
        <v>1467</v>
      </c>
      <c r="G2124" s="159" t="s">
        <v>734</v>
      </c>
      <c r="H2124" s="151">
        <f t="shared" si="70"/>
        <v>2</v>
      </c>
      <c r="I2124" s="162" t="s">
        <v>1413</v>
      </c>
      <c r="J2124" s="159" t="s">
        <v>2208</v>
      </c>
      <c r="K2124" s="151" t="str">
        <f t="shared" si="71"/>
        <v>COG002Crisis related fatalities</v>
      </c>
      <c r="L2124" s="163">
        <v>43510</v>
      </c>
    </row>
    <row r="2125" spans="1:12" ht="15.6" thickTop="1" thickBot="1" x14ac:dyDescent="0.35">
      <c r="A2125" s="156" t="s">
        <v>1773</v>
      </c>
      <c r="B2125" s="157" t="str">
        <f>VLOOKUP(A2125,Lists!A:B,2,FALSE)</f>
        <v>COG002</v>
      </c>
      <c r="C2125" s="157" t="str">
        <f>VLOOKUP(A2125,Lists!A:D,4,FALSE)</f>
        <v>COG</v>
      </c>
      <c r="D2125" s="157" t="s">
        <v>459</v>
      </c>
      <c r="E2125" s="157" t="s">
        <v>445</v>
      </c>
      <c r="F2125" s="157"/>
      <c r="G2125" s="157"/>
      <c r="H2125" s="151" t="b">
        <f t="shared" si="70"/>
        <v>0</v>
      </c>
      <c r="I2125" s="161"/>
      <c r="J2125" s="157"/>
      <c r="K2125" s="151" t="str">
        <f t="shared" si="71"/>
        <v>COG002Building partially damaged</v>
      </c>
      <c r="L2125" s="165">
        <v>43510</v>
      </c>
    </row>
    <row r="2126" spans="1:12" ht="15.6" thickTop="1" thickBot="1" x14ac:dyDescent="0.35">
      <c r="A2126" s="158" t="s">
        <v>1773</v>
      </c>
      <c r="B2126" s="159" t="str">
        <f>VLOOKUP(A2126,Lists!A:B,2,FALSE)</f>
        <v>COG002</v>
      </c>
      <c r="C2126" s="159" t="str">
        <f>VLOOKUP(A2126,Lists!A:D,4,FALSE)</f>
        <v>COG</v>
      </c>
      <c r="D2126" s="159" t="s">
        <v>460</v>
      </c>
      <c r="E2126" s="159">
        <v>105</v>
      </c>
      <c r="F2126" s="159" t="s">
        <v>2116</v>
      </c>
      <c r="G2126" s="159" t="s">
        <v>733</v>
      </c>
      <c r="H2126" s="151">
        <f t="shared" si="70"/>
        <v>3</v>
      </c>
      <c r="I2126" s="162" t="s">
        <v>2146</v>
      </c>
      <c r="J2126" s="159" t="s">
        <v>2209</v>
      </c>
      <c r="K2126" s="151" t="str">
        <f t="shared" si="71"/>
        <v>COG002Building totally damaged</v>
      </c>
      <c r="L2126" s="163">
        <v>43510</v>
      </c>
    </row>
    <row r="2127" spans="1:12" ht="15.6" thickTop="1" thickBot="1" x14ac:dyDescent="0.35">
      <c r="A2127" s="156" t="s">
        <v>1773</v>
      </c>
      <c r="B2127" s="157" t="str">
        <f>VLOOKUP(A2127,Lists!A:B,2,FALSE)</f>
        <v>COG002</v>
      </c>
      <c r="C2127" s="157" t="str">
        <f>VLOOKUP(A2127,Lists!A:D,4,FALSE)</f>
        <v>COG</v>
      </c>
      <c r="D2127" s="157" t="s">
        <v>745</v>
      </c>
      <c r="E2127" s="157">
        <v>334</v>
      </c>
      <c r="F2127" s="157" t="s">
        <v>513</v>
      </c>
      <c r="G2127" s="157" t="s">
        <v>735</v>
      </c>
      <c r="H2127" s="151">
        <f t="shared" si="70"/>
        <v>1</v>
      </c>
      <c r="I2127" s="161" t="s">
        <v>2147</v>
      </c>
      <c r="J2127" s="157" t="s">
        <v>2210</v>
      </c>
      <c r="K2127" s="151" t="str">
        <f t="shared" si="71"/>
        <v>COG002Economic Losses</v>
      </c>
      <c r="L2127" s="165">
        <v>43510</v>
      </c>
    </row>
    <row r="2128" spans="1:12" ht="15.6" thickTop="1" thickBot="1" x14ac:dyDescent="0.35">
      <c r="A2128" s="158" t="s">
        <v>1773</v>
      </c>
      <c r="B2128" s="159" t="str">
        <f>VLOOKUP(A2128,Lists!A:B,2,FALSE)</f>
        <v>COG002</v>
      </c>
      <c r="C2128" s="159" t="str">
        <f>VLOOKUP(A2128,Lists!A:D,4,FALSE)</f>
        <v>COG</v>
      </c>
      <c r="D2128" s="159" t="s">
        <v>755</v>
      </c>
      <c r="E2128" s="159">
        <v>114000</v>
      </c>
      <c r="F2128" s="159" t="s">
        <v>2117</v>
      </c>
      <c r="G2128" s="159" t="s">
        <v>734</v>
      </c>
      <c r="H2128" s="151">
        <f t="shared" si="70"/>
        <v>2</v>
      </c>
      <c r="I2128" s="162" t="s">
        <v>2148</v>
      </c>
      <c r="J2128" s="159" t="s">
        <v>2211</v>
      </c>
      <c r="K2128" s="151" t="str">
        <f t="shared" si="71"/>
        <v>COG002People in Need</v>
      </c>
      <c r="L2128" s="163">
        <v>43510</v>
      </c>
    </row>
    <row r="2129" spans="1:12" ht="15.6" thickTop="1" thickBot="1" x14ac:dyDescent="0.35">
      <c r="A2129" s="156" t="s">
        <v>1773</v>
      </c>
      <c r="B2129" s="157" t="str">
        <f>VLOOKUP(A2129,Lists!A:B,2,FALSE)</f>
        <v>COG002</v>
      </c>
      <c r="C2129" s="157" t="str">
        <f>VLOOKUP(A2129,Lists!A:D,4,FALSE)</f>
        <v>COG</v>
      </c>
      <c r="D2129" s="157" t="s">
        <v>761</v>
      </c>
      <c r="E2129" s="157">
        <v>0</v>
      </c>
      <c r="F2129" s="157"/>
      <c r="G2129" s="157"/>
      <c r="H2129" s="151" t="b">
        <f t="shared" si="70"/>
        <v>0</v>
      </c>
      <c r="I2129" s="161"/>
      <c r="J2129" s="157"/>
      <c r="K2129" s="151" t="str">
        <f t="shared" si="71"/>
        <v>COG002People facing minimal humanitarian needs (level 1)</v>
      </c>
      <c r="L2129" s="165">
        <v>43510</v>
      </c>
    </row>
    <row r="2130" spans="1:12" ht="15.6" thickTop="1" thickBot="1" x14ac:dyDescent="0.35">
      <c r="A2130" s="158" t="s">
        <v>1773</v>
      </c>
      <c r="B2130" s="159" t="str">
        <f>VLOOKUP(A2130,Lists!A:B,2,FALSE)</f>
        <v>COG002</v>
      </c>
      <c r="C2130" s="159" t="str">
        <f>VLOOKUP(A2130,Lists!A:D,4,FALSE)</f>
        <v>COG</v>
      </c>
      <c r="D2130" s="159" t="s">
        <v>760</v>
      </c>
      <c r="E2130" s="159">
        <v>0</v>
      </c>
      <c r="F2130" s="159"/>
      <c r="G2130" s="159"/>
      <c r="H2130" s="151" t="b">
        <f t="shared" si="70"/>
        <v>0</v>
      </c>
      <c r="I2130" s="162"/>
      <c r="J2130" s="159"/>
      <c r="K2130" s="151" t="str">
        <f t="shared" si="71"/>
        <v>COG002People facing stressed humanitarian needs (level 2)</v>
      </c>
      <c r="L2130" s="163">
        <v>43510</v>
      </c>
    </row>
    <row r="2131" spans="1:12" ht="15.6" thickTop="1" thickBot="1" x14ac:dyDescent="0.35">
      <c r="A2131" s="156" t="s">
        <v>1773</v>
      </c>
      <c r="B2131" s="157" t="str">
        <f>VLOOKUP(A2131,Lists!A:B,2,FALSE)</f>
        <v>COG002</v>
      </c>
      <c r="C2131" s="157" t="str">
        <f>VLOOKUP(A2131,Lists!A:D,4,FALSE)</f>
        <v>COG</v>
      </c>
      <c r="D2131" s="157" t="s">
        <v>763</v>
      </c>
      <c r="E2131" s="157">
        <v>114000</v>
      </c>
      <c r="F2131" s="157" t="s">
        <v>2117</v>
      </c>
      <c r="G2131" s="157" t="s">
        <v>734</v>
      </c>
      <c r="H2131" s="151">
        <f t="shared" si="70"/>
        <v>2</v>
      </c>
      <c r="I2131" s="161" t="s">
        <v>2148</v>
      </c>
      <c r="J2131" s="157" t="s">
        <v>2211</v>
      </c>
      <c r="K2131" s="151" t="str">
        <f t="shared" si="71"/>
        <v>COG002People  facing moderate humanitarian needs (level 3)</v>
      </c>
      <c r="L2131" s="165">
        <v>43510</v>
      </c>
    </row>
    <row r="2132" spans="1:12" ht="15.6" thickTop="1" thickBot="1" x14ac:dyDescent="0.35">
      <c r="A2132" s="158" t="s">
        <v>1773</v>
      </c>
      <c r="B2132" s="159" t="str">
        <f>VLOOKUP(A2132,Lists!A:B,2,FALSE)</f>
        <v>COG002</v>
      </c>
      <c r="C2132" s="159" t="str">
        <f>VLOOKUP(A2132,Lists!A:D,4,FALSE)</f>
        <v>COG</v>
      </c>
      <c r="D2132" s="159" t="s">
        <v>765</v>
      </c>
      <c r="E2132" s="159">
        <v>0</v>
      </c>
      <c r="F2132" s="159"/>
      <c r="G2132" s="159"/>
      <c r="H2132" s="151" t="b">
        <f t="shared" si="70"/>
        <v>0</v>
      </c>
      <c r="I2132" s="162"/>
      <c r="J2132" s="159"/>
      <c r="K2132" s="151" t="str">
        <f t="shared" si="71"/>
        <v>COG002People facing severe humanitarian needs (level 4)</v>
      </c>
      <c r="L2132" s="163">
        <v>43510</v>
      </c>
    </row>
    <row r="2133" spans="1:12" ht="15.6" thickTop="1" thickBot="1" x14ac:dyDescent="0.35">
      <c r="A2133" s="156" t="s">
        <v>1773</v>
      </c>
      <c r="B2133" s="157" t="str">
        <f>VLOOKUP(A2133,Lists!A:B,2,FALSE)</f>
        <v>COG002</v>
      </c>
      <c r="C2133" s="157" t="str">
        <f>VLOOKUP(A2133,Lists!A:D,4,FALSE)</f>
        <v>COG</v>
      </c>
      <c r="D2133" s="157" t="s">
        <v>766</v>
      </c>
      <c r="E2133" s="157">
        <v>0</v>
      </c>
      <c r="F2133" s="157"/>
      <c r="G2133" s="157"/>
      <c r="H2133" s="151" t="b">
        <f t="shared" ref="H2133:H2195" si="72">IF(G2133="Low",3,IF(G2133="Medium",2,IF(G2133="High",1,FALSE)))</f>
        <v>0</v>
      </c>
      <c r="I2133" s="161"/>
      <c r="J2133" s="157" t="s">
        <v>2212</v>
      </c>
      <c r="K2133" s="151" t="str">
        <f t="shared" ref="K2133:K2195" si="73">B2133&amp;""&amp;D2133</f>
        <v>COG002People facing extreme humanitarian needs (level 5)</v>
      </c>
      <c r="L2133" s="165">
        <v>43510</v>
      </c>
    </row>
    <row r="2134" spans="1:12" ht="15.6" thickTop="1" thickBot="1" x14ac:dyDescent="0.35">
      <c r="A2134" s="158" t="s">
        <v>1773</v>
      </c>
      <c r="B2134" s="159" t="str">
        <f>VLOOKUP(A2134,Lists!A:B,2,FALSE)</f>
        <v>COG002</v>
      </c>
      <c r="C2134" s="159" t="str">
        <f>VLOOKUP(A2134,Lists!A:D,4,FALSE)</f>
        <v>COG</v>
      </c>
      <c r="D2134" s="159" t="s">
        <v>680</v>
      </c>
      <c r="E2134" s="159">
        <v>4</v>
      </c>
      <c r="F2134" s="159"/>
      <c r="G2134" s="159"/>
      <c r="H2134" s="151" t="b">
        <f t="shared" si="72"/>
        <v>0</v>
      </c>
      <c r="I2134" s="162"/>
      <c r="J2134" s="159" t="s">
        <v>2213</v>
      </c>
      <c r="K2134" s="151" t="str">
        <f t="shared" si="73"/>
        <v>COG002Crisis affected groups</v>
      </c>
      <c r="L2134" s="163">
        <v>43510</v>
      </c>
    </row>
    <row r="2135" spans="1:12" ht="15.6" thickTop="1" thickBot="1" x14ac:dyDescent="0.35">
      <c r="A2135" s="156" t="s">
        <v>1773</v>
      </c>
      <c r="B2135" s="157" t="str">
        <f>VLOOKUP(A2135,Lists!A:B,2,FALSE)</f>
        <v>COG002</v>
      </c>
      <c r="C2135" s="157" t="str">
        <f>VLOOKUP(A2135,Lists!A:D,4,FALSE)</f>
        <v>COG</v>
      </c>
      <c r="D2135" s="157" t="s">
        <v>768</v>
      </c>
      <c r="E2135" s="157">
        <v>13</v>
      </c>
      <c r="F2135" s="157" t="s">
        <v>1467</v>
      </c>
      <c r="G2135" s="157" t="s">
        <v>734</v>
      </c>
      <c r="H2135" s="151">
        <f t="shared" si="72"/>
        <v>2</v>
      </c>
      <c r="I2135" s="161" t="s">
        <v>1413</v>
      </c>
      <c r="J2135" s="157" t="s">
        <v>2208</v>
      </c>
      <c r="K2135" s="151" t="str">
        <f t="shared" si="73"/>
        <v>COG002People killed in all crises</v>
      </c>
      <c r="L2135" s="165">
        <v>43510</v>
      </c>
    </row>
    <row r="2136" spans="1:12" ht="15.6" thickTop="1" thickBot="1" x14ac:dyDescent="0.35">
      <c r="A2136" s="158" t="s">
        <v>1773</v>
      </c>
      <c r="B2136" s="159" t="str">
        <f>VLOOKUP(A2136,Lists!A:B,2,FALSE)</f>
        <v>COG002</v>
      </c>
      <c r="C2136" s="159" t="str">
        <f>VLOOKUP(A2136,Lists!A:D,4,FALSE)</f>
        <v>COG</v>
      </c>
      <c r="D2136" s="159" t="s">
        <v>683</v>
      </c>
      <c r="E2136" s="159" t="s">
        <v>445</v>
      </c>
      <c r="F2136" s="159"/>
      <c r="G2136" s="159"/>
      <c r="H2136" s="151" t="b">
        <f t="shared" si="72"/>
        <v>0</v>
      </c>
      <c r="I2136" s="162"/>
      <c r="J2136" s="159"/>
      <c r="K2136" s="151" t="str">
        <f t="shared" si="73"/>
        <v>COG002People facing limited access constraints</v>
      </c>
      <c r="L2136" s="163">
        <v>43510</v>
      </c>
    </row>
    <row r="2137" spans="1:12" ht="15.6" thickTop="1" thickBot="1" x14ac:dyDescent="0.35">
      <c r="A2137" s="156" t="s">
        <v>1773</v>
      </c>
      <c r="B2137" s="157" t="str">
        <f>VLOOKUP(A2137,Lists!A:B,2,FALSE)</f>
        <v>COG002</v>
      </c>
      <c r="C2137" s="157" t="str">
        <f>VLOOKUP(A2137,Lists!A:D,4,FALSE)</f>
        <v>COG</v>
      </c>
      <c r="D2137" s="157" t="s">
        <v>684</v>
      </c>
      <c r="E2137" s="157" t="s">
        <v>445</v>
      </c>
      <c r="F2137" s="157"/>
      <c r="G2137" s="157"/>
      <c r="H2137" s="151" t="b">
        <f t="shared" si="72"/>
        <v>0</v>
      </c>
      <c r="I2137" s="161"/>
      <c r="J2137" s="157"/>
      <c r="K2137" s="151" t="str">
        <f t="shared" si="73"/>
        <v>COG002People facing restricted access constraints</v>
      </c>
      <c r="L2137" s="165">
        <v>43510</v>
      </c>
    </row>
    <row r="2138" spans="1:12" ht="15.6" thickTop="1" thickBot="1" x14ac:dyDescent="0.35">
      <c r="A2138" s="158" t="s">
        <v>1773</v>
      </c>
      <c r="B2138" s="159" t="str">
        <f>VLOOKUP(A2138,Lists!A:B,2,FALSE)</f>
        <v>COG002</v>
      </c>
      <c r="C2138" s="159" t="str">
        <f>VLOOKUP(A2138,Lists!A:D,4,FALSE)</f>
        <v>COG</v>
      </c>
      <c r="D2138" s="159" t="s">
        <v>637</v>
      </c>
      <c r="E2138" s="159" t="s">
        <v>445</v>
      </c>
      <c r="F2138" s="159"/>
      <c r="G2138" s="159"/>
      <c r="H2138" s="151" t="b">
        <f t="shared" si="72"/>
        <v>0</v>
      </c>
      <c r="I2138" s="162"/>
      <c r="J2138" s="159"/>
      <c r="K2138" s="151" t="str">
        <f t="shared" si="73"/>
        <v>COG002Impediments to entry into country (bureaucratic and administrative)</v>
      </c>
      <c r="L2138" s="163">
        <v>43510</v>
      </c>
    </row>
    <row r="2139" spans="1:12" ht="15.6" thickTop="1" thickBot="1" x14ac:dyDescent="0.35">
      <c r="A2139" s="156" t="s">
        <v>1773</v>
      </c>
      <c r="B2139" s="157" t="str">
        <f>VLOOKUP(A2139,Lists!A:B,2,FALSE)</f>
        <v>COG002</v>
      </c>
      <c r="C2139" s="157" t="str">
        <f>VLOOKUP(A2139,Lists!A:D,4,FALSE)</f>
        <v>COG</v>
      </c>
      <c r="D2139" s="157" t="s">
        <v>638</v>
      </c>
      <c r="E2139" s="157" t="s">
        <v>445</v>
      </c>
      <c r="F2139" s="157"/>
      <c r="G2139" s="157"/>
      <c r="H2139" s="151" t="b">
        <f t="shared" si="72"/>
        <v>0</v>
      </c>
      <c r="I2139" s="161"/>
      <c r="J2139" s="157"/>
      <c r="K2139" s="151" t="str">
        <f t="shared" si="73"/>
        <v>COG002Restriction of movement (impediments to freedom of movement and/or administrative restrictions)</v>
      </c>
      <c r="L2139" s="165">
        <v>43510</v>
      </c>
    </row>
    <row r="2140" spans="1:12" ht="15.6" thickTop="1" thickBot="1" x14ac:dyDescent="0.35">
      <c r="A2140" s="158" t="s">
        <v>1773</v>
      </c>
      <c r="B2140" s="159" t="str">
        <f>VLOOKUP(A2140,Lists!A:B,2,FALSE)</f>
        <v>COG002</v>
      </c>
      <c r="C2140" s="159" t="str">
        <f>VLOOKUP(A2140,Lists!A:D,4,FALSE)</f>
        <v>COG</v>
      </c>
      <c r="D2140" s="159" t="s">
        <v>639</v>
      </c>
      <c r="E2140" s="159" t="s">
        <v>445</v>
      </c>
      <c r="F2140" s="159"/>
      <c r="G2140" s="159"/>
      <c r="H2140" s="151" t="b">
        <f t="shared" si="72"/>
        <v>0</v>
      </c>
      <c r="I2140" s="162"/>
      <c r="J2140" s="159"/>
      <c r="K2140" s="151" t="str">
        <f t="shared" si="73"/>
        <v>COG002Interference into implementation of humanitarian activities</v>
      </c>
      <c r="L2140" s="163">
        <v>43510</v>
      </c>
    </row>
    <row r="2141" spans="1:12" ht="15.6" thickTop="1" thickBot="1" x14ac:dyDescent="0.35">
      <c r="A2141" s="156" t="s">
        <v>1773</v>
      </c>
      <c r="B2141" s="157" t="str">
        <f>VLOOKUP(A2141,Lists!A:B,2,FALSE)</f>
        <v>COG002</v>
      </c>
      <c r="C2141" s="157" t="str">
        <f>VLOOKUP(A2141,Lists!A:D,4,FALSE)</f>
        <v>COG</v>
      </c>
      <c r="D2141" s="157" t="s">
        <v>640</v>
      </c>
      <c r="E2141" s="157" t="s">
        <v>445</v>
      </c>
      <c r="F2141" s="157"/>
      <c r="G2141" s="157"/>
      <c r="H2141" s="151" t="b">
        <f t="shared" si="72"/>
        <v>0</v>
      </c>
      <c r="I2141" s="161"/>
      <c r="J2141" s="157"/>
      <c r="K2141" s="151" t="str">
        <f t="shared" si="73"/>
        <v>COG002Violence against personnel, facilities and assets</v>
      </c>
      <c r="L2141" s="165">
        <v>43510</v>
      </c>
    </row>
    <row r="2142" spans="1:12" ht="15.6" thickTop="1" thickBot="1" x14ac:dyDescent="0.35">
      <c r="A2142" s="158" t="s">
        <v>1773</v>
      </c>
      <c r="B2142" s="159" t="str">
        <f>VLOOKUP(A2142,Lists!A:B,2,FALSE)</f>
        <v>COG002</v>
      </c>
      <c r="C2142" s="159" t="str">
        <f>VLOOKUP(A2142,Lists!A:D,4,FALSE)</f>
        <v>COG</v>
      </c>
      <c r="D2142" s="159" t="s">
        <v>641</v>
      </c>
      <c r="E2142" s="159">
        <v>0</v>
      </c>
      <c r="F2142" s="159"/>
      <c r="G2142" s="159"/>
      <c r="H2142" s="151" t="b">
        <f t="shared" si="72"/>
        <v>0</v>
      </c>
      <c r="I2142" s="162"/>
      <c r="J2142" s="159"/>
      <c r="K2142" s="151" t="str">
        <f t="shared" si="73"/>
        <v>COG002Denial of existence of humanitarian needs or entitlements to assistance</v>
      </c>
      <c r="L2142" s="163">
        <v>43510</v>
      </c>
    </row>
    <row r="2143" spans="1:12" ht="15.6" thickTop="1" thickBot="1" x14ac:dyDescent="0.35">
      <c r="A2143" s="156" t="s">
        <v>1773</v>
      </c>
      <c r="B2143" s="157" t="str">
        <f>VLOOKUP(A2143,Lists!A:B,2,FALSE)</f>
        <v>COG002</v>
      </c>
      <c r="C2143" s="157" t="str">
        <f>VLOOKUP(A2143,Lists!A:D,4,FALSE)</f>
        <v>COG</v>
      </c>
      <c r="D2143" s="157" t="s">
        <v>642</v>
      </c>
      <c r="E2143" s="157">
        <v>1</v>
      </c>
      <c r="F2143" s="157"/>
      <c r="G2143" s="157"/>
      <c r="H2143" s="151" t="b">
        <f t="shared" si="72"/>
        <v>0</v>
      </c>
      <c r="I2143" s="161"/>
      <c r="J2143" s="157"/>
      <c r="K2143" s="151" t="str">
        <f t="shared" si="73"/>
        <v>COG002Restriction and obstruction of access to services and assistance</v>
      </c>
      <c r="L2143" s="165">
        <v>43510</v>
      </c>
    </row>
    <row r="2144" spans="1:12" ht="15.6" thickTop="1" thickBot="1" x14ac:dyDescent="0.35">
      <c r="A2144" s="158" t="s">
        <v>1773</v>
      </c>
      <c r="B2144" s="159" t="str">
        <f>VLOOKUP(A2144,Lists!A:B,2,FALSE)</f>
        <v>COG002</v>
      </c>
      <c r="C2144" s="159" t="str">
        <f>VLOOKUP(A2144,Lists!A:D,4,FALSE)</f>
        <v>COG</v>
      </c>
      <c r="D2144" s="159" t="s">
        <v>643</v>
      </c>
      <c r="E2144" s="159">
        <v>2</v>
      </c>
      <c r="F2144" s="159"/>
      <c r="G2144" s="159"/>
      <c r="H2144" s="151" t="b">
        <f t="shared" si="72"/>
        <v>0</v>
      </c>
      <c r="I2144" s="162"/>
      <c r="J2144" s="159"/>
      <c r="K2144" s="151" t="str">
        <f t="shared" si="73"/>
        <v>COG002Ongoing insecurity/hostilities affecting humanitarian assistance</v>
      </c>
      <c r="L2144" s="163">
        <v>43510</v>
      </c>
    </row>
    <row r="2145" spans="1:12" ht="15.6" thickTop="1" thickBot="1" x14ac:dyDescent="0.35">
      <c r="A2145" s="156" t="s">
        <v>1773</v>
      </c>
      <c r="B2145" s="157" t="str">
        <f>VLOOKUP(A2145,Lists!A:B,2,FALSE)</f>
        <v>COG002</v>
      </c>
      <c r="C2145" s="157" t="str">
        <f>VLOOKUP(A2145,Lists!A:D,4,FALSE)</f>
        <v>COG</v>
      </c>
      <c r="D2145" s="157" t="s">
        <v>644</v>
      </c>
      <c r="E2145" s="157">
        <v>0</v>
      </c>
      <c r="F2145" s="157"/>
      <c r="G2145" s="157"/>
      <c r="H2145" s="151" t="b">
        <f t="shared" si="72"/>
        <v>0</v>
      </c>
      <c r="I2145" s="161"/>
      <c r="J2145" s="157"/>
      <c r="K2145" s="151" t="str">
        <f t="shared" si="73"/>
        <v xml:space="preserve">COG002Presence of mines and improvised explosive devices </v>
      </c>
      <c r="L2145" s="165">
        <v>43510</v>
      </c>
    </row>
    <row r="2146" spans="1:12" ht="15.6" thickTop="1" thickBot="1" x14ac:dyDescent="0.35">
      <c r="A2146" s="158" t="s">
        <v>1773</v>
      </c>
      <c r="B2146" s="159" t="str">
        <f>VLOOKUP(A2146,Lists!A:B,2,FALSE)</f>
        <v>COG002</v>
      </c>
      <c r="C2146" s="159" t="str">
        <f>VLOOKUP(A2146,Lists!A:D,4,FALSE)</f>
        <v>COG</v>
      </c>
      <c r="D2146" s="159" t="s">
        <v>645</v>
      </c>
      <c r="E2146" s="159">
        <v>1</v>
      </c>
      <c r="F2146" s="159"/>
      <c r="G2146" s="159"/>
      <c r="H2146" s="151" t="b">
        <f t="shared" si="72"/>
        <v>0</v>
      </c>
      <c r="I2146" s="162"/>
      <c r="J2146" s="159"/>
      <c r="K2146" s="151" t="str">
        <f t="shared" si="73"/>
        <v>COG002Physical constraints in the environment (obstacles related to terrain, climate, lack of infrastructure, etc.)</v>
      </c>
      <c r="L2146" s="163">
        <v>43510</v>
      </c>
    </row>
    <row r="2147" spans="1:12" ht="15.6" thickTop="1" thickBot="1" x14ac:dyDescent="0.35">
      <c r="A2147" s="156" t="s">
        <v>1303</v>
      </c>
      <c r="B2147" s="157" t="str">
        <f>VLOOKUP(A2147,Lists!A:B,2,FALSE)</f>
        <v>MOZ002</v>
      </c>
      <c r="C2147" s="157" t="str">
        <f>VLOOKUP(A2147,Lists!A:D,4,FALSE)</f>
        <v>MOZ</v>
      </c>
      <c r="D2147" s="157" t="s">
        <v>785</v>
      </c>
      <c r="E2147" s="157">
        <v>28860000</v>
      </c>
      <c r="F2147" s="157" t="s">
        <v>2118</v>
      </c>
      <c r="G2147" s="157" t="s">
        <v>735</v>
      </c>
      <c r="H2147" s="151">
        <f t="shared" si="72"/>
        <v>1</v>
      </c>
      <c r="I2147" s="161" t="s">
        <v>2149</v>
      </c>
      <c r="J2147" s="157" t="s">
        <v>2214</v>
      </c>
      <c r="K2147" s="151" t="str">
        <f t="shared" si="73"/>
        <v>MOZ002Total population in country</v>
      </c>
      <c r="L2147" s="165">
        <v>43510</v>
      </c>
    </row>
    <row r="2148" spans="1:12" ht="15.6" thickTop="1" thickBot="1" x14ac:dyDescent="0.35">
      <c r="A2148" s="158" t="s">
        <v>1303</v>
      </c>
      <c r="B2148" s="159" t="str">
        <f>VLOOKUP(A2148,Lists!A:B,2,FALSE)</f>
        <v>MOZ002</v>
      </c>
      <c r="C2148" s="159" t="str">
        <f>VLOOKUP(A2148,Lists!A:D,4,FALSE)</f>
        <v>MOZ</v>
      </c>
      <c r="D2148" s="159" t="s">
        <v>455</v>
      </c>
      <c r="E2148" s="159">
        <v>782000</v>
      </c>
      <c r="F2148" s="159" t="s">
        <v>2119</v>
      </c>
      <c r="G2148" s="159" t="s">
        <v>735</v>
      </c>
      <c r="H2148" s="151">
        <f t="shared" si="72"/>
        <v>1</v>
      </c>
      <c r="I2148" s="162" t="s">
        <v>2150</v>
      </c>
      <c r="J2148" s="159"/>
      <c r="K2148" s="151" t="str">
        <f t="shared" si="73"/>
        <v>MOZ002Landmass affected by disaster</v>
      </c>
      <c r="L2148" s="163">
        <v>43510</v>
      </c>
    </row>
    <row r="2149" spans="1:12" ht="15.6" thickTop="1" thickBot="1" x14ac:dyDescent="0.35">
      <c r="A2149" s="156" t="s">
        <v>1303</v>
      </c>
      <c r="B2149" s="157" t="str">
        <f>VLOOKUP(A2149,Lists!A:B,2,FALSE)</f>
        <v>MOZ002</v>
      </c>
      <c r="C2149" s="157" t="str">
        <f>VLOOKUP(A2149,Lists!A:D,4,FALSE)</f>
        <v>MOZ</v>
      </c>
      <c r="D2149" s="157" t="s">
        <v>740</v>
      </c>
      <c r="E2149" s="157">
        <v>28860000</v>
      </c>
      <c r="F2149" s="157" t="s">
        <v>2118</v>
      </c>
      <c r="G2149" s="157" t="s">
        <v>735</v>
      </c>
      <c r="H2149" s="151">
        <f t="shared" si="72"/>
        <v>1</v>
      </c>
      <c r="I2149" s="161" t="s">
        <v>2149</v>
      </c>
      <c r="J2149" s="157" t="s">
        <v>2214</v>
      </c>
      <c r="K2149" s="151" t="str">
        <f t="shared" si="73"/>
        <v>MOZ002People exposed</v>
      </c>
      <c r="L2149" s="165">
        <v>43510</v>
      </c>
    </row>
    <row r="2150" spans="1:12" ht="15.6" thickTop="1" thickBot="1" x14ac:dyDescent="0.35">
      <c r="A2150" s="158" t="s">
        <v>1303</v>
      </c>
      <c r="B2150" s="159" t="str">
        <f>VLOOKUP(A2150,Lists!A:B,2,FALSE)</f>
        <v>MOZ002</v>
      </c>
      <c r="C2150" s="159" t="str">
        <f>VLOOKUP(A2150,Lists!A:D,4,FALSE)</f>
        <v>MOZ</v>
      </c>
      <c r="D2150" s="159" t="s">
        <v>742</v>
      </c>
      <c r="E2150" s="159">
        <v>28860000</v>
      </c>
      <c r="F2150" s="159" t="s">
        <v>2118</v>
      </c>
      <c r="G2150" s="159" t="s">
        <v>735</v>
      </c>
      <c r="H2150" s="151">
        <f t="shared" si="72"/>
        <v>1</v>
      </c>
      <c r="I2150" s="162" t="s">
        <v>2149</v>
      </c>
      <c r="J2150" s="159" t="s">
        <v>2214</v>
      </c>
      <c r="K2150" s="151" t="str">
        <f t="shared" si="73"/>
        <v>MOZ002People affected by the crisis</v>
      </c>
      <c r="L2150" s="163">
        <v>43510</v>
      </c>
    </row>
    <row r="2151" spans="1:12" ht="15.6" thickTop="1" thickBot="1" x14ac:dyDescent="0.35">
      <c r="A2151" s="156" t="s">
        <v>1303</v>
      </c>
      <c r="B2151" s="157" t="str">
        <f>VLOOKUP(A2151,Lists!A:B,2,FALSE)</f>
        <v>MOZ002</v>
      </c>
      <c r="C2151" s="157" t="str">
        <f>VLOOKUP(A2151,Lists!A:D,4,FALSE)</f>
        <v>MOZ</v>
      </c>
      <c r="D2151" s="157" t="s">
        <v>470</v>
      </c>
      <c r="E2151" s="157">
        <v>0</v>
      </c>
      <c r="F2151" s="157"/>
      <c r="G2151" s="157"/>
      <c r="H2151" s="151" t="b">
        <f t="shared" si="72"/>
        <v>0</v>
      </c>
      <c r="I2151" s="161"/>
      <c r="J2151" s="157"/>
      <c r="K2151" s="151" t="str">
        <f t="shared" si="73"/>
        <v>MOZ002Total # of crisis related displaced people</v>
      </c>
      <c r="L2151" s="165">
        <v>43510</v>
      </c>
    </row>
    <row r="2152" spans="1:12" ht="15.6" thickTop="1" thickBot="1" x14ac:dyDescent="0.35">
      <c r="A2152" s="158" t="s">
        <v>1303</v>
      </c>
      <c r="B2152" s="159" t="str">
        <f>VLOOKUP(A2152,Lists!A:B,2,FALSE)</f>
        <v>MOZ002</v>
      </c>
      <c r="C2152" s="159" t="str">
        <f>VLOOKUP(A2152,Lists!A:D,4,FALSE)</f>
        <v>MOZ</v>
      </c>
      <c r="D2152" s="159" t="s">
        <v>661</v>
      </c>
      <c r="E2152" s="159">
        <v>19500</v>
      </c>
      <c r="F2152" s="159" t="s">
        <v>2120</v>
      </c>
      <c r="G2152" s="159" t="s">
        <v>735</v>
      </c>
      <c r="H2152" s="151">
        <f t="shared" si="72"/>
        <v>1</v>
      </c>
      <c r="I2152" s="162" t="s">
        <v>2151</v>
      </c>
      <c r="J2152" s="159" t="s">
        <v>2215</v>
      </c>
      <c r="K2152" s="151" t="str">
        <f t="shared" si="73"/>
        <v>MOZ002Total # of illness cases reported</v>
      </c>
      <c r="L2152" s="163">
        <v>43510</v>
      </c>
    </row>
    <row r="2153" spans="1:12" ht="15.6" thickTop="1" thickBot="1" x14ac:dyDescent="0.35">
      <c r="A2153" s="156" t="s">
        <v>1303</v>
      </c>
      <c r="B2153" s="157" t="str">
        <f>VLOOKUP(A2153,Lists!A:B,2,FALSE)</f>
        <v>MOZ002</v>
      </c>
      <c r="C2153" s="157" t="str">
        <f>VLOOKUP(A2153,Lists!A:D,4,FALSE)</f>
        <v>MOZ</v>
      </c>
      <c r="D2153" s="157" t="s">
        <v>743</v>
      </c>
      <c r="E2153" s="157">
        <v>0</v>
      </c>
      <c r="F2153" s="157"/>
      <c r="G2153" s="157"/>
      <c r="H2153" s="151" t="b">
        <f t="shared" si="72"/>
        <v>0</v>
      </c>
      <c r="I2153" s="161"/>
      <c r="J2153" s="157"/>
      <c r="K2153" s="151" t="str">
        <f t="shared" si="73"/>
        <v>MOZ002Crisis related Injuries</v>
      </c>
      <c r="L2153" s="165">
        <v>43510</v>
      </c>
    </row>
    <row r="2154" spans="1:12" ht="15.6" thickTop="1" thickBot="1" x14ac:dyDescent="0.35">
      <c r="A2154" s="158" t="s">
        <v>1303</v>
      </c>
      <c r="B2154" s="159" t="str">
        <f>VLOOKUP(A2154,Lists!A:B,2,FALSE)</f>
        <v>MOZ002</v>
      </c>
      <c r="C2154" s="159" t="str">
        <f>VLOOKUP(A2154,Lists!A:D,4,FALSE)</f>
        <v>MOZ</v>
      </c>
      <c r="D2154" s="159" t="s">
        <v>663</v>
      </c>
      <c r="E2154" s="159" t="s">
        <v>445</v>
      </c>
      <c r="F2154" s="159"/>
      <c r="G2154" s="159"/>
      <c r="H2154" s="151" t="b">
        <f t="shared" si="72"/>
        <v>0</v>
      </c>
      <c r="I2154" s="162"/>
      <c r="J2154" s="159"/>
      <c r="K2154" s="151" t="str">
        <f t="shared" si="73"/>
        <v>MOZ002Crisis related fatalities</v>
      </c>
      <c r="L2154" s="163">
        <v>43510</v>
      </c>
    </row>
    <row r="2155" spans="1:12" ht="15.6" thickTop="1" thickBot="1" x14ac:dyDescent="0.35">
      <c r="A2155" s="156" t="s">
        <v>1303</v>
      </c>
      <c r="B2155" s="157" t="str">
        <f>VLOOKUP(A2155,Lists!A:B,2,FALSE)</f>
        <v>MOZ002</v>
      </c>
      <c r="C2155" s="157" t="str">
        <f>VLOOKUP(A2155,Lists!A:D,4,FALSE)</f>
        <v>MOZ</v>
      </c>
      <c r="D2155" s="157" t="s">
        <v>459</v>
      </c>
      <c r="E2155" s="157">
        <v>0</v>
      </c>
      <c r="F2155" s="157"/>
      <c r="G2155" s="157"/>
      <c r="H2155" s="151" t="b">
        <f t="shared" si="72"/>
        <v>0</v>
      </c>
      <c r="I2155" s="161"/>
      <c r="J2155" s="157"/>
      <c r="K2155" s="151" t="str">
        <f t="shared" si="73"/>
        <v>MOZ002Building partially damaged</v>
      </c>
      <c r="L2155" s="165">
        <v>43510</v>
      </c>
    </row>
    <row r="2156" spans="1:12" ht="15.6" thickTop="1" thickBot="1" x14ac:dyDescent="0.35">
      <c r="A2156" s="158" t="s">
        <v>1303</v>
      </c>
      <c r="B2156" s="159" t="str">
        <f>VLOOKUP(A2156,Lists!A:B,2,FALSE)</f>
        <v>MOZ002</v>
      </c>
      <c r="C2156" s="159" t="str">
        <f>VLOOKUP(A2156,Lists!A:D,4,FALSE)</f>
        <v>MOZ</v>
      </c>
      <c r="D2156" s="159" t="s">
        <v>460</v>
      </c>
      <c r="E2156" s="159">
        <v>0</v>
      </c>
      <c r="F2156" s="159"/>
      <c r="G2156" s="159"/>
      <c r="H2156" s="151" t="b">
        <f t="shared" si="72"/>
        <v>0</v>
      </c>
      <c r="I2156" s="162"/>
      <c r="J2156" s="159"/>
      <c r="K2156" s="151" t="str">
        <f t="shared" si="73"/>
        <v>MOZ002Building totally damaged</v>
      </c>
      <c r="L2156" s="163">
        <v>43510</v>
      </c>
    </row>
    <row r="2157" spans="1:12" ht="15.6" thickTop="1" thickBot="1" x14ac:dyDescent="0.35">
      <c r="A2157" s="156" t="s">
        <v>1303</v>
      </c>
      <c r="B2157" s="157" t="str">
        <f>VLOOKUP(A2157,Lists!A:B,2,FALSE)</f>
        <v>MOZ002</v>
      </c>
      <c r="C2157" s="157" t="str">
        <f>VLOOKUP(A2157,Lists!A:D,4,FALSE)</f>
        <v>MOZ</v>
      </c>
      <c r="D2157" s="157" t="s">
        <v>745</v>
      </c>
      <c r="E2157" s="157" t="s">
        <v>445</v>
      </c>
      <c r="F2157" s="157"/>
      <c r="G2157" s="157"/>
      <c r="H2157" s="151" t="b">
        <f t="shared" si="72"/>
        <v>0</v>
      </c>
      <c r="I2157" s="161"/>
      <c r="J2157" s="157"/>
      <c r="K2157" s="151" t="str">
        <f t="shared" si="73"/>
        <v>MOZ002Economic Losses</v>
      </c>
      <c r="L2157" s="165">
        <v>43510</v>
      </c>
    </row>
    <row r="2158" spans="1:12" ht="15.6" thickTop="1" thickBot="1" x14ac:dyDescent="0.35">
      <c r="A2158" s="158" t="s">
        <v>1303</v>
      </c>
      <c r="B2158" s="159" t="str">
        <f>VLOOKUP(A2158,Lists!A:B,2,FALSE)</f>
        <v>MOZ002</v>
      </c>
      <c r="C2158" s="159" t="str">
        <f>VLOOKUP(A2158,Lists!A:D,4,FALSE)</f>
        <v>MOZ</v>
      </c>
      <c r="D2158" s="159" t="s">
        <v>755</v>
      </c>
      <c r="E2158" s="159">
        <v>2030000</v>
      </c>
      <c r="F2158" s="159" t="s">
        <v>2121</v>
      </c>
      <c r="G2158" s="159" t="s">
        <v>735</v>
      </c>
      <c r="H2158" s="151">
        <f t="shared" si="72"/>
        <v>1</v>
      </c>
      <c r="I2158" s="162" t="s">
        <v>2152</v>
      </c>
      <c r="J2158" s="159" t="s">
        <v>2216</v>
      </c>
      <c r="K2158" s="151" t="str">
        <f t="shared" si="73"/>
        <v>MOZ002People in Need</v>
      </c>
      <c r="L2158" s="163">
        <v>43510</v>
      </c>
    </row>
    <row r="2159" spans="1:12" ht="15.6" thickTop="1" thickBot="1" x14ac:dyDescent="0.35">
      <c r="A2159" s="156" t="s">
        <v>1303</v>
      </c>
      <c r="B2159" s="157" t="str">
        <f>VLOOKUP(A2159,Lists!A:B,2,FALSE)</f>
        <v>MOZ002</v>
      </c>
      <c r="C2159" s="157" t="str">
        <f>VLOOKUP(A2159,Lists!A:D,4,FALSE)</f>
        <v>MOZ</v>
      </c>
      <c r="D2159" s="157" t="s">
        <v>761</v>
      </c>
      <c r="E2159" s="157">
        <v>0</v>
      </c>
      <c r="F2159" s="157"/>
      <c r="G2159" s="157"/>
      <c r="H2159" s="151" t="b">
        <f t="shared" si="72"/>
        <v>0</v>
      </c>
      <c r="I2159" s="161"/>
      <c r="J2159" s="157"/>
      <c r="K2159" s="151" t="str">
        <f t="shared" si="73"/>
        <v>MOZ002People facing minimal humanitarian needs (level 1)</v>
      </c>
      <c r="L2159" s="165">
        <v>43510</v>
      </c>
    </row>
    <row r="2160" spans="1:12" ht="15.6" thickTop="1" thickBot="1" x14ac:dyDescent="0.35">
      <c r="A2160" s="158" t="s">
        <v>1303</v>
      </c>
      <c r="B2160" s="159" t="str">
        <f>VLOOKUP(A2160,Lists!A:B,2,FALSE)</f>
        <v>MOZ002</v>
      </c>
      <c r="C2160" s="159" t="str">
        <f>VLOOKUP(A2160,Lists!A:D,4,FALSE)</f>
        <v>MOZ</v>
      </c>
      <c r="D2160" s="159" t="s">
        <v>760</v>
      </c>
      <c r="E2160" s="159">
        <v>0</v>
      </c>
      <c r="F2160" s="159"/>
      <c r="G2160" s="159"/>
      <c r="H2160" s="151" t="b">
        <f t="shared" si="72"/>
        <v>0</v>
      </c>
      <c r="I2160" s="162"/>
      <c r="J2160" s="159"/>
      <c r="K2160" s="151" t="str">
        <f t="shared" si="73"/>
        <v>MOZ002People facing stressed humanitarian needs (level 2)</v>
      </c>
      <c r="L2160" s="163">
        <v>43510</v>
      </c>
    </row>
    <row r="2161" spans="1:12" ht="15.6" thickTop="1" thickBot="1" x14ac:dyDescent="0.35">
      <c r="A2161" s="156" t="s">
        <v>1303</v>
      </c>
      <c r="B2161" s="157" t="str">
        <f>VLOOKUP(A2161,Lists!A:B,2,FALSE)</f>
        <v>MOZ002</v>
      </c>
      <c r="C2161" s="157" t="str">
        <f>VLOOKUP(A2161,Lists!A:D,4,FALSE)</f>
        <v>MOZ</v>
      </c>
      <c r="D2161" s="157" t="s">
        <v>763</v>
      </c>
      <c r="E2161" s="157">
        <v>1566000</v>
      </c>
      <c r="F2161" s="157" t="s">
        <v>2121</v>
      </c>
      <c r="G2161" s="157"/>
      <c r="H2161" s="151" t="b">
        <f t="shared" si="72"/>
        <v>0</v>
      </c>
      <c r="I2161" s="161" t="s">
        <v>2152</v>
      </c>
      <c r="J2161" s="157" t="s">
        <v>2217</v>
      </c>
      <c r="K2161" s="151" t="str">
        <f t="shared" si="73"/>
        <v>MOZ002People  facing moderate humanitarian needs (level 3)</v>
      </c>
      <c r="L2161" s="165">
        <v>43510</v>
      </c>
    </row>
    <row r="2162" spans="1:12" ht="15.6" thickTop="1" thickBot="1" x14ac:dyDescent="0.35">
      <c r="A2162" s="158" t="s">
        <v>1303</v>
      </c>
      <c r="B2162" s="159" t="str">
        <f>VLOOKUP(A2162,Lists!A:B,2,FALSE)</f>
        <v>MOZ002</v>
      </c>
      <c r="C2162" s="159" t="str">
        <f>VLOOKUP(A2162,Lists!A:D,4,FALSE)</f>
        <v>MOZ</v>
      </c>
      <c r="D2162" s="159" t="s">
        <v>765</v>
      </c>
      <c r="E2162" s="159">
        <v>464000</v>
      </c>
      <c r="F2162" s="159" t="s">
        <v>2121</v>
      </c>
      <c r="G2162" s="159"/>
      <c r="H2162" s="151" t="b">
        <f t="shared" si="72"/>
        <v>0</v>
      </c>
      <c r="I2162" s="162" t="s">
        <v>2152</v>
      </c>
      <c r="J2162" s="159" t="s">
        <v>2218</v>
      </c>
      <c r="K2162" s="151" t="str">
        <f t="shared" si="73"/>
        <v>MOZ002People facing severe humanitarian needs (level 4)</v>
      </c>
      <c r="L2162" s="163">
        <v>43510</v>
      </c>
    </row>
    <row r="2163" spans="1:12" ht="15.6" thickTop="1" thickBot="1" x14ac:dyDescent="0.35">
      <c r="A2163" s="156" t="s">
        <v>1303</v>
      </c>
      <c r="B2163" s="157" t="str">
        <f>VLOOKUP(A2163,Lists!A:B,2,FALSE)</f>
        <v>MOZ002</v>
      </c>
      <c r="C2163" s="157" t="str">
        <f>VLOOKUP(A2163,Lists!A:D,4,FALSE)</f>
        <v>MOZ</v>
      </c>
      <c r="D2163" s="157" t="s">
        <v>766</v>
      </c>
      <c r="E2163" s="157">
        <v>0</v>
      </c>
      <c r="F2163" s="157"/>
      <c r="G2163" s="157"/>
      <c r="H2163" s="151" t="b">
        <f t="shared" si="72"/>
        <v>0</v>
      </c>
      <c r="I2163" s="161"/>
      <c r="J2163" s="157"/>
      <c r="K2163" s="151" t="str">
        <f t="shared" si="73"/>
        <v>MOZ002People facing extreme humanitarian needs (level 5)</v>
      </c>
      <c r="L2163" s="165">
        <v>43510</v>
      </c>
    </row>
    <row r="2164" spans="1:12" ht="15.6" thickTop="1" thickBot="1" x14ac:dyDescent="0.35">
      <c r="A2164" s="158" t="s">
        <v>1303</v>
      </c>
      <c r="B2164" s="159" t="str">
        <f>VLOOKUP(A2164,Lists!A:B,2,FALSE)</f>
        <v>MOZ002</v>
      </c>
      <c r="C2164" s="159" t="str">
        <f>VLOOKUP(A2164,Lists!A:D,4,FALSE)</f>
        <v>MOZ</v>
      </c>
      <c r="D2164" s="159" t="s">
        <v>680</v>
      </c>
      <c r="E2164" s="159">
        <v>2</v>
      </c>
      <c r="F2164" s="159"/>
      <c r="G2164" s="159"/>
      <c r="H2164" s="151" t="b">
        <f t="shared" si="72"/>
        <v>0</v>
      </c>
      <c r="I2164" s="162"/>
      <c r="J2164" s="159" t="s">
        <v>2219</v>
      </c>
      <c r="K2164" s="151" t="str">
        <f t="shared" si="73"/>
        <v>MOZ002Crisis affected groups</v>
      </c>
      <c r="L2164" s="163">
        <v>43510</v>
      </c>
    </row>
    <row r="2165" spans="1:12" ht="15.6" thickTop="1" thickBot="1" x14ac:dyDescent="0.35">
      <c r="A2165" s="156" t="s">
        <v>1303</v>
      </c>
      <c r="B2165" s="157" t="str">
        <f>VLOOKUP(A2165,Lists!A:B,2,FALSE)</f>
        <v>MOZ002</v>
      </c>
      <c r="C2165" s="157" t="str">
        <f>VLOOKUP(A2165,Lists!A:D,4,FALSE)</f>
        <v>MOZ</v>
      </c>
      <c r="D2165" s="157" t="s">
        <v>768</v>
      </c>
      <c r="E2165" s="157" t="s">
        <v>445</v>
      </c>
      <c r="F2165" s="157"/>
      <c r="G2165" s="157"/>
      <c r="H2165" s="151" t="b">
        <f t="shared" si="72"/>
        <v>0</v>
      </c>
      <c r="I2165" s="161"/>
      <c r="J2165" s="157"/>
      <c r="K2165" s="151" t="str">
        <f t="shared" si="73"/>
        <v>MOZ002People killed in all crises</v>
      </c>
      <c r="L2165" s="165">
        <v>43510</v>
      </c>
    </row>
    <row r="2166" spans="1:12" ht="15.6" thickTop="1" thickBot="1" x14ac:dyDescent="0.35">
      <c r="A2166" s="158" t="s">
        <v>1303</v>
      </c>
      <c r="B2166" s="159" t="str">
        <f>VLOOKUP(A2166,Lists!A:B,2,FALSE)</f>
        <v>MOZ002</v>
      </c>
      <c r="C2166" s="159" t="str">
        <f>VLOOKUP(A2166,Lists!A:D,4,FALSE)</f>
        <v>MOZ</v>
      </c>
      <c r="D2166" s="159" t="s">
        <v>683</v>
      </c>
      <c r="E2166" s="159">
        <v>0</v>
      </c>
      <c r="F2166" s="159"/>
      <c r="G2166" s="159"/>
      <c r="H2166" s="151" t="b">
        <f t="shared" si="72"/>
        <v>0</v>
      </c>
      <c r="I2166" s="162"/>
      <c r="J2166" s="159"/>
      <c r="K2166" s="151" t="str">
        <f t="shared" si="73"/>
        <v>MOZ002People facing limited access constraints</v>
      </c>
      <c r="L2166" s="163">
        <v>43510</v>
      </c>
    </row>
    <row r="2167" spans="1:12" ht="15.6" thickTop="1" thickBot="1" x14ac:dyDescent="0.35">
      <c r="A2167" s="156" t="s">
        <v>1303</v>
      </c>
      <c r="B2167" s="157" t="str">
        <f>VLOOKUP(A2167,Lists!A:B,2,FALSE)</f>
        <v>MOZ002</v>
      </c>
      <c r="C2167" s="157" t="str">
        <f>VLOOKUP(A2167,Lists!A:D,4,FALSE)</f>
        <v>MOZ</v>
      </c>
      <c r="D2167" s="157" t="s">
        <v>684</v>
      </c>
      <c r="E2167" s="157">
        <v>0</v>
      </c>
      <c r="F2167" s="157"/>
      <c r="G2167" s="157"/>
      <c r="H2167" s="151" t="b">
        <f t="shared" si="72"/>
        <v>0</v>
      </c>
      <c r="I2167" s="161"/>
      <c r="J2167" s="157"/>
      <c r="K2167" s="151" t="str">
        <f t="shared" si="73"/>
        <v>MOZ002People facing restricted access constraints</v>
      </c>
      <c r="L2167" s="165">
        <v>43510</v>
      </c>
    </row>
    <row r="2168" spans="1:12" ht="15.6" thickTop="1" thickBot="1" x14ac:dyDescent="0.35">
      <c r="A2168" s="158" t="s">
        <v>1303</v>
      </c>
      <c r="B2168" s="159" t="str">
        <f>VLOOKUP(A2168,Lists!A:B,2,FALSE)</f>
        <v>MOZ002</v>
      </c>
      <c r="C2168" s="159" t="str">
        <f>VLOOKUP(A2168,Lists!A:D,4,FALSE)</f>
        <v>MOZ</v>
      </c>
      <c r="D2168" s="159" t="s">
        <v>637</v>
      </c>
      <c r="E2168" s="159">
        <v>0</v>
      </c>
      <c r="F2168" s="159"/>
      <c r="G2168" s="159"/>
      <c r="H2168" s="151" t="b">
        <f t="shared" si="72"/>
        <v>0</v>
      </c>
      <c r="I2168" s="162"/>
      <c r="J2168" s="159"/>
      <c r="K2168" s="151" t="str">
        <f t="shared" si="73"/>
        <v>MOZ002Impediments to entry into country (bureaucratic and administrative)</v>
      </c>
      <c r="L2168" s="163">
        <v>43510</v>
      </c>
    </row>
    <row r="2169" spans="1:12" ht="15.6" thickTop="1" thickBot="1" x14ac:dyDescent="0.35">
      <c r="A2169" s="156" t="s">
        <v>1303</v>
      </c>
      <c r="B2169" s="157" t="str">
        <f>VLOOKUP(A2169,Lists!A:B,2,FALSE)</f>
        <v>MOZ002</v>
      </c>
      <c r="C2169" s="157" t="str">
        <f>VLOOKUP(A2169,Lists!A:D,4,FALSE)</f>
        <v>MOZ</v>
      </c>
      <c r="D2169" s="157" t="s">
        <v>638</v>
      </c>
      <c r="E2169" s="157">
        <v>0</v>
      </c>
      <c r="F2169" s="157"/>
      <c r="G2169" s="157"/>
      <c r="H2169" s="151" t="b">
        <f t="shared" si="72"/>
        <v>0</v>
      </c>
      <c r="I2169" s="161"/>
      <c r="J2169" s="157"/>
      <c r="K2169" s="151" t="str">
        <f t="shared" si="73"/>
        <v>MOZ002Restriction of movement (impediments to freedom of movement and/or administrative restrictions)</v>
      </c>
      <c r="L2169" s="165">
        <v>43510</v>
      </c>
    </row>
    <row r="2170" spans="1:12" ht="15.6" thickTop="1" thickBot="1" x14ac:dyDescent="0.35">
      <c r="A2170" s="158" t="s">
        <v>1303</v>
      </c>
      <c r="B2170" s="159" t="str">
        <f>VLOOKUP(A2170,Lists!A:B,2,FALSE)</f>
        <v>MOZ002</v>
      </c>
      <c r="C2170" s="159" t="str">
        <f>VLOOKUP(A2170,Lists!A:D,4,FALSE)</f>
        <v>MOZ</v>
      </c>
      <c r="D2170" s="159" t="s">
        <v>639</v>
      </c>
      <c r="E2170" s="159">
        <v>0</v>
      </c>
      <c r="F2170" s="159"/>
      <c r="G2170" s="159"/>
      <c r="H2170" s="151" t="b">
        <f t="shared" si="72"/>
        <v>0</v>
      </c>
      <c r="I2170" s="162"/>
      <c r="J2170" s="159"/>
      <c r="K2170" s="151" t="str">
        <f t="shared" si="73"/>
        <v>MOZ002Interference into implementation of humanitarian activities</v>
      </c>
      <c r="L2170" s="163">
        <v>43510</v>
      </c>
    </row>
    <row r="2171" spans="1:12" ht="15.6" thickTop="1" thickBot="1" x14ac:dyDescent="0.35">
      <c r="A2171" s="156" t="s">
        <v>1303</v>
      </c>
      <c r="B2171" s="157" t="str">
        <f>VLOOKUP(A2171,Lists!A:B,2,FALSE)</f>
        <v>MOZ002</v>
      </c>
      <c r="C2171" s="157" t="str">
        <f>VLOOKUP(A2171,Lists!A:D,4,FALSE)</f>
        <v>MOZ</v>
      </c>
      <c r="D2171" s="157" t="s">
        <v>640</v>
      </c>
      <c r="E2171" s="157">
        <v>0</v>
      </c>
      <c r="F2171" s="157"/>
      <c r="G2171" s="157"/>
      <c r="H2171" s="151" t="b">
        <f t="shared" si="72"/>
        <v>0</v>
      </c>
      <c r="I2171" s="161"/>
      <c r="J2171" s="157"/>
      <c r="K2171" s="151" t="str">
        <f t="shared" si="73"/>
        <v>MOZ002Violence against personnel, facilities and assets</v>
      </c>
      <c r="L2171" s="165">
        <v>43510</v>
      </c>
    </row>
    <row r="2172" spans="1:12" ht="15.6" thickTop="1" thickBot="1" x14ac:dyDescent="0.35">
      <c r="A2172" s="158" t="s">
        <v>1303</v>
      </c>
      <c r="B2172" s="159" t="str">
        <f>VLOOKUP(A2172,Lists!A:B,2,FALSE)</f>
        <v>MOZ002</v>
      </c>
      <c r="C2172" s="159" t="str">
        <f>VLOOKUP(A2172,Lists!A:D,4,FALSE)</f>
        <v>MOZ</v>
      </c>
      <c r="D2172" s="159" t="s">
        <v>641</v>
      </c>
      <c r="E2172" s="159">
        <v>0</v>
      </c>
      <c r="F2172" s="159"/>
      <c r="G2172" s="159"/>
      <c r="H2172" s="151" t="b">
        <f t="shared" si="72"/>
        <v>0</v>
      </c>
      <c r="I2172" s="162"/>
      <c r="J2172" s="159"/>
      <c r="K2172" s="151" t="str">
        <f t="shared" si="73"/>
        <v>MOZ002Denial of existence of humanitarian needs or entitlements to assistance</v>
      </c>
      <c r="L2172" s="163">
        <v>43510</v>
      </c>
    </row>
    <row r="2173" spans="1:12" ht="15.6" thickTop="1" thickBot="1" x14ac:dyDescent="0.35">
      <c r="A2173" s="156" t="s">
        <v>1303</v>
      </c>
      <c r="B2173" s="157" t="str">
        <f>VLOOKUP(A2173,Lists!A:B,2,FALSE)</f>
        <v>MOZ002</v>
      </c>
      <c r="C2173" s="157" t="str">
        <f>VLOOKUP(A2173,Lists!A:D,4,FALSE)</f>
        <v>MOZ</v>
      </c>
      <c r="D2173" s="157" t="s">
        <v>642</v>
      </c>
      <c r="E2173" s="157">
        <v>0</v>
      </c>
      <c r="F2173" s="157"/>
      <c r="G2173" s="157"/>
      <c r="H2173" s="151" t="b">
        <f t="shared" si="72"/>
        <v>0</v>
      </c>
      <c r="I2173" s="161"/>
      <c r="J2173" s="157"/>
      <c r="K2173" s="151" t="str">
        <f t="shared" si="73"/>
        <v>MOZ002Restriction and obstruction of access to services and assistance</v>
      </c>
      <c r="L2173" s="165">
        <v>43510</v>
      </c>
    </row>
    <row r="2174" spans="1:12" ht="15.6" thickTop="1" thickBot="1" x14ac:dyDescent="0.35">
      <c r="A2174" s="158" t="s">
        <v>1303</v>
      </c>
      <c r="B2174" s="159" t="str">
        <f>VLOOKUP(A2174,Lists!A:B,2,FALSE)</f>
        <v>MOZ002</v>
      </c>
      <c r="C2174" s="159" t="str">
        <f>VLOOKUP(A2174,Lists!A:D,4,FALSE)</f>
        <v>MOZ</v>
      </c>
      <c r="D2174" s="159" t="s">
        <v>643</v>
      </c>
      <c r="E2174" s="159">
        <v>2</v>
      </c>
      <c r="F2174" s="159"/>
      <c r="G2174" s="159"/>
      <c r="H2174" s="151" t="b">
        <f t="shared" si="72"/>
        <v>0</v>
      </c>
      <c r="I2174" s="162"/>
      <c r="J2174" s="159"/>
      <c r="K2174" s="151" t="str">
        <f t="shared" si="73"/>
        <v>MOZ002Ongoing insecurity/hostilities affecting humanitarian assistance</v>
      </c>
      <c r="L2174" s="163">
        <v>43510</v>
      </c>
    </row>
    <row r="2175" spans="1:12" ht="15.6" thickTop="1" thickBot="1" x14ac:dyDescent="0.35">
      <c r="A2175" s="156" t="s">
        <v>1303</v>
      </c>
      <c r="B2175" s="157" t="str">
        <f>VLOOKUP(A2175,Lists!A:B,2,FALSE)</f>
        <v>MOZ002</v>
      </c>
      <c r="C2175" s="157" t="str">
        <f>VLOOKUP(A2175,Lists!A:D,4,FALSE)</f>
        <v>MOZ</v>
      </c>
      <c r="D2175" s="157" t="s">
        <v>644</v>
      </c>
      <c r="E2175" s="157">
        <v>0</v>
      </c>
      <c r="F2175" s="157"/>
      <c r="G2175" s="157"/>
      <c r="H2175" s="151" t="b">
        <f t="shared" si="72"/>
        <v>0</v>
      </c>
      <c r="I2175" s="161"/>
      <c r="J2175" s="157"/>
      <c r="K2175" s="151" t="str">
        <f t="shared" si="73"/>
        <v xml:space="preserve">MOZ002Presence of mines and improvised explosive devices </v>
      </c>
      <c r="L2175" s="165">
        <v>43510</v>
      </c>
    </row>
    <row r="2176" spans="1:12" ht="15.6" thickTop="1" thickBot="1" x14ac:dyDescent="0.35">
      <c r="A2176" s="158" t="s">
        <v>1303</v>
      </c>
      <c r="B2176" s="159" t="str">
        <f>VLOOKUP(A2176,Lists!A:B,2,FALSE)</f>
        <v>MOZ002</v>
      </c>
      <c r="C2176" s="159" t="str">
        <f>VLOOKUP(A2176,Lists!A:D,4,FALSE)</f>
        <v>MOZ</v>
      </c>
      <c r="D2176" s="159" t="s">
        <v>645</v>
      </c>
      <c r="E2176" s="159">
        <v>1</v>
      </c>
      <c r="F2176" s="159"/>
      <c r="G2176" s="159"/>
      <c r="H2176" s="151" t="b">
        <f t="shared" si="72"/>
        <v>0</v>
      </c>
      <c r="I2176" s="162"/>
      <c r="J2176" s="159"/>
      <c r="K2176" s="151" t="str">
        <f t="shared" si="73"/>
        <v>MOZ002Physical constraints in the environment (obstacles related to terrain, climate, lack of infrastructure, etc.)</v>
      </c>
      <c r="L2176" s="163">
        <v>43510</v>
      </c>
    </row>
    <row r="2177" spans="1:12" ht="15.6" thickTop="1" thickBot="1" x14ac:dyDescent="0.35">
      <c r="A2177" s="156" t="s">
        <v>1311</v>
      </c>
      <c r="B2177" s="157" t="str">
        <f>VLOOKUP(A2177,Lists!A:B,2,FALSE)</f>
        <v>UKR002</v>
      </c>
      <c r="C2177" s="157" t="str">
        <f>VLOOKUP(A2177,Lists!A:D,4,FALSE)</f>
        <v>UKR</v>
      </c>
      <c r="D2177" s="157" t="s">
        <v>785</v>
      </c>
      <c r="E2177" s="157">
        <v>42073797</v>
      </c>
      <c r="F2177" s="157" t="s">
        <v>2220</v>
      </c>
      <c r="G2177" s="157" t="s">
        <v>735</v>
      </c>
      <c r="H2177" s="151">
        <f t="shared" si="72"/>
        <v>1</v>
      </c>
      <c r="I2177" s="161" t="s">
        <v>2228</v>
      </c>
      <c r="J2177" s="157" t="s">
        <v>2229</v>
      </c>
      <c r="K2177" s="151" t="str">
        <f t="shared" si="73"/>
        <v>UKR002Total population in country</v>
      </c>
      <c r="L2177" s="165">
        <v>43511</v>
      </c>
    </row>
    <row r="2178" spans="1:12" ht="15.6" thickTop="1" thickBot="1" x14ac:dyDescent="0.35">
      <c r="A2178" s="158" t="s">
        <v>1311</v>
      </c>
      <c r="B2178" s="159" t="str">
        <f>VLOOKUP(A2178,Lists!A:B,2,FALSE)</f>
        <v>UKR002</v>
      </c>
      <c r="C2178" s="159" t="str">
        <f>VLOOKUP(A2178,Lists!A:D,4,FALSE)</f>
        <v>UKR</v>
      </c>
      <c r="D2178" s="159" t="s">
        <v>455</v>
      </c>
      <c r="E2178" s="159">
        <v>53206</v>
      </c>
      <c r="F2178" s="159" t="s">
        <v>2221</v>
      </c>
      <c r="G2178" s="159" t="s">
        <v>735</v>
      </c>
      <c r="H2178" s="151">
        <f t="shared" si="72"/>
        <v>1</v>
      </c>
      <c r="I2178" s="162" t="s">
        <v>2230</v>
      </c>
      <c r="J2178" s="159" t="s">
        <v>2231</v>
      </c>
      <c r="K2178" s="151" t="str">
        <f t="shared" si="73"/>
        <v>UKR002Landmass affected by disaster</v>
      </c>
      <c r="L2178" s="163">
        <v>43511</v>
      </c>
    </row>
    <row r="2179" spans="1:12" ht="15.6" thickTop="1" thickBot="1" x14ac:dyDescent="0.35">
      <c r="A2179" s="156" t="s">
        <v>1311</v>
      </c>
      <c r="B2179" s="157" t="str">
        <f>VLOOKUP(A2179,Lists!A:B,2,FALSE)</f>
        <v>UKR002</v>
      </c>
      <c r="C2179" s="157" t="str">
        <f>VLOOKUP(A2179,Lists!A:D,4,FALSE)</f>
        <v>UKR</v>
      </c>
      <c r="D2179" s="157" t="s">
        <v>740</v>
      </c>
      <c r="E2179" s="157">
        <v>6308827</v>
      </c>
      <c r="F2179" s="157" t="s">
        <v>2220</v>
      </c>
      <c r="G2179" s="157" t="s">
        <v>734</v>
      </c>
      <c r="H2179" s="151">
        <f t="shared" si="72"/>
        <v>2</v>
      </c>
      <c r="I2179" s="161" t="s">
        <v>2232</v>
      </c>
      <c r="J2179" s="157" t="s">
        <v>2233</v>
      </c>
      <c r="K2179" s="151" t="str">
        <f t="shared" si="73"/>
        <v>UKR002People exposed</v>
      </c>
      <c r="L2179" s="165">
        <v>43511</v>
      </c>
    </row>
    <row r="2180" spans="1:12" ht="15.6" thickTop="1" thickBot="1" x14ac:dyDescent="0.35">
      <c r="A2180" s="158" t="s">
        <v>1311</v>
      </c>
      <c r="B2180" s="159" t="str">
        <f>VLOOKUP(A2180,Lists!A:B,2,FALSE)</f>
        <v>UKR002</v>
      </c>
      <c r="C2180" s="159" t="str">
        <f>VLOOKUP(A2180,Lists!A:D,4,FALSE)</f>
        <v>UKR</v>
      </c>
      <c r="D2180" s="159" t="s">
        <v>742</v>
      </c>
      <c r="E2180" s="159">
        <v>5200000</v>
      </c>
      <c r="F2180" s="159" t="s">
        <v>2222</v>
      </c>
      <c r="G2180" s="159" t="s">
        <v>735</v>
      </c>
      <c r="H2180" s="151">
        <f t="shared" si="72"/>
        <v>1</v>
      </c>
      <c r="I2180" s="162" t="s">
        <v>2234</v>
      </c>
      <c r="J2180" s="159"/>
      <c r="K2180" s="151" t="str">
        <f t="shared" si="73"/>
        <v>UKR002People affected by the crisis</v>
      </c>
      <c r="L2180" s="163">
        <v>43511</v>
      </c>
    </row>
    <row r="2181" spans="1:12" ht="15.6" thickTop="1" thickBot="1" x14ac:dyDescent="0.35">
      <c r="A2181" s="156" t="s">
        <v>1311</v>
      </c>
      <c r="B2181" s="157" t="str">
        <f>VLOOKUP(A2181,Lists!A:B,2,FALSE)</f>
        <v>UKR002</v>
      </c>
      <c r="C2181" s="157" t="str">
        <f>VLOOKUP(A2181,Lists!A:D,4,FALSE)</f>
        <v>UKR</v>
      </c>
      <c r="D2181" s="157" t="s">
        <v>470</v>
      </c>
      <c r="E2181" s="157">
        <v>1992459</v>
      </c>
      <c r="F2181" s="157" t="s">
        <v>2223</v>
      </c>
      <c r="G2181" s="157" t="s">
        <v>734</v>
      </c>
      <c r="H2181" s="151">
        <f t="shared" si="72"/>
        <v>2</v>
      </c>
      <c r="I2181" s="161" t="s">
        <v>2235</v>
      </c>
      <c r="J2181" s="157" t="s">
        <v>2236</v>
      </c>
      <c r="K2181" s="151" t="str">
        <f t="shared" si="73"/>
        <v>UKR002Total # of crisis related displaced people</v>
      </c>
      <c r="L2181" s="165">
        <v>43511</v>
      </c>
    </row>
    <row r="2182" spans="1:12" ht="15.6" thickTop="1" thickBot="1" x14ac:dyDescent="0.35">
      <c r="A2182" s="158" t="s">
        <v>1311</v>
      </c>
      <c r="B2182" s="159" t="str">
        <f>VLOOKUP(A2182,Lists!A:B,2,FALSE)</f>
        <v>UKR002</v>
      </c>
      <c r="C2182" s="159" t="str">
        <f>VLOOKUP(A2182,Lists!A:D,4,FALSE)</f>
        <v>UKR</v>
      </c>
      <c r="D2182" s="159" t="s">
        <v>743</v>
      </c>
      <c r="E2182" s="159">
        <v>65</v>
      </c>
      <c r="F2182" s="159" t="s">
        <v>2224</v>
      </c>
      <c r="G2182" s="159" t="s">
        <v>735</v>
      </c>
      <c r="H2182" s="151">
        <f t="shared" si="72"/>
        <v>1</v>
      </c>
      <c r="I2182" s="162" t="s">
        <v>2237</v>
      </c>
      <c r="J2182" s="159" t="s">
        <v>2238</v>
      </c>
      <c r="K2182" s="151" t="str">
        <f t="shared" si="73"/>
        <v>UKR002Crisis related Injuries</v>
      </c>
      <c r="L2182" s="163">
        <v>43511</v>
      </c>
    </row>
    <row r="2183" spans="1:12" ht="15.6" thickTop="1" thickBot="1" x14ac:dyDescent="0.35">
      <c r="A2183" s="156" t="s">
        <v>1311</v>
      </c>
      <c r="B2183" s="157" t="str">
        <f>VLOOKUP(A2183,Lists!A:B,2,FALSE)</f>
        <v>UKR002</v>
      </c>
      <c r="C2183" s="157" t="str">
        <f>VLOOKUP(A2183,Lists!A:D,4,FALSE)</f>
        <v>UKR</v>
      </c>
      <c r="D2183" s="157" t="s">
        <v>661</v>
      </c>
      <c r="E2183" s="157" t="s">
        <v>445</v>
      </c>
      <c r="F2183" s="157"/>
      <c r="G2183" s="157"/>
      <c r="H2183" s="151" t="b">
        <f t="shared" si="72"/>
        <v>0</v>
      </c>
      <c r="I2183" s="161"/>
      <c r="J2183" s="157" t="s">
        <v>2239</v>
      </c>
      <c r="K2183" s="151" t="str">
        <f t="shared" si="73"/>
        <v>UKR002Total # of illness cases reported</v>
      </c>
      <c r="L2183" s="165">
        <v>43511</v>
      </c>
    </row>
    <row r="2184" spans="1:12" ht="15.6" thickTop="1" thickBot="1" x14ac:dyDescent="0.35">
      <c r="A2184" s="158" t="s">
        <v>1311</v>
      </c>
      <c r="B2184" s="159" t="str">
        <f>VLOOKUP(A2184,Lists!A:B,2,FALSE)</f>
        <v>UKR002</v>
      </c>
      <c r="C2184" s="159" t="str">
        <f>VLOOKUP(A2184,Lists!A:D,4,FALSE)</f>
        <v>UKR</v>
      </c>
      <c r="D2184" s="159" t="s">
        <v>663</v>
      </c>
      <c r="E2184" s="159">
        <v>18</v>
      </c>
      <c r="F2184" s="159" t="s">
        <v>2224</v>
      </c>
      <c r="G2184" s="159" t="s">
        <v>735</v>
      </c>
      <c r="H2184" s="151">
        <f t="shared" si="72"/>
        <v>1</v>
      </c>
      <c r="I2184" s="162" t="s">
        <v>2237</v>
      </c>
      <c r="J2184" s="159" t="s">
        <v>2240</v>
      </c>
      <c r="K2184" s="151" t="str">
        <f t="shared" si="73"/>
        <v>UKR002Crisis related fatalities</v>
      </c>
      <c r="L2184" s="163">
        <v>43511</v>
      </c>
    </row>
    <row r="2185" spans="1:12" ht="15.6" thickTop="1" thickBot="1" x14ac:dyDescent="0.35">
      <c r="A2185" s="156" t="s">
        <v>1311</v>
      </c>
      <c r="B2185" s="157" t="str">
        <f>VLOOKUP(A2185,Lists!A:B,2,FALSE)</f>
        <v>UKR002</v>
      </c>
      <c r="C2185" s="157" t="str">
        <f>VLOOKUP(A2185,Lists!A:D,4,FALSE)</f>
        <v>UKR</v>
      </c>
      <c r="D2185" s="157" t="s">
        <v>459</v>
      </c>
      <c r="E2185" s="157" t="s">
        <v>445</v>
      </c>
      <c r="F2185" s="157"/>
      <c r="G2185" s="157"/>
      <c r="H2185" s="151" t="b">
        <f t="shared" si="72"/>
        <v>0</v>
      </c>
      <c r="I2185" s="161"/>
      <c r="J2185" s="157"/>
      <c r="K2185" s="151" t="str">
        <f t="shared" si="73"/>
        <v>UKR002Building partially damaged</v>
      </c>
      <c r="L2185" s="165">
        <v>43511</v>
      </c>
    </row>
    <row r="2186" spans="1:12" ht="15.6" thickTop="1" thickBot="1" x14ac:dyDescent="0.35">
      <c r="A2186" s="158" t="s">
        <v>1311</v>
      </c>
      <c r="B2186" s="159" t="str">
        <f>VLOOKUP(A2186,Lists!A:B,2,FALSE)</f>
        <v>UKR002</v>
      </c>
      <c r="C2186" s="159" t="str">
        <f>VLOOKUP(A2186,Lists!A:D,4,FALSE)</f>
        <v>UKR</v>
      </c>
      <c r="D2186" s="159" t="s">
        <v>460</v>
      </c>
      <c r="E2186" s="159" t="s">
        <v>445</v>
      </c>
      <c r="F2186" s="159"/>
      <c r="G2186" s="159"/>
      <c r="H2186" s="151" t="b">
        <f t="shared" si="72"/>
        <v>0</v>
      </c>
      <c r="I2186" s="162"/>
      <c r="J2186" s="159"/>
      <c r="K2186" s="151" t="str">
        <f t="shared" si="73"/>
        <v>UKR002Building totally damaged</v>
      </c>
      <c r="L2186" s="163">
        <v>43511</v>
      </c>
    </row>
    <row r="2187" spans="1:12" ht="15.6" thickTop="1" thickBot="1" x14ac:dyDescent="0.35">
      <c r="A2187" s="156" t="s">
        <v>1311</v>
      </c>
      <c r="B2187" s="157" t="str">
        <f>VLOOKUP(A2187,Lists!A:B,2,FALSE)</f>
        <v>UKR002</v>
      </c>
      <c r="C2187" s="157" t="str">
        <f>VLOOKUP(A2187,Lists!A:D,4,FALSE)</f>
        <v>UKR</v>
      </c>
      <c r="D2187" s="157" t="s">
        <v>745</v>
      </c>
      <c r="E2187" s="157">
        <v>22430</v>
      </c>
      <c r="F2187" s="157" t="s">
        <v>2225</v>
      </c>
      <c r="G2187" s="157" t="s">
        <v>734</v>
      </c>
      <c r="H2187" s="151">
        <f t="shared" si="72"/>
        <v>2</v>
      </c>
      <c r="I2187" s="161" t="s">
        <v>2241</v>
      </c>
      <c r="J2187" s="157" t="s">
        <v>2242</v>
      </c>
      <c r="K2187" s="151" t="str">
        <f t="shared" si="73"/>
        <v>UKR002Economic Losses</v>
      </c>
      <c r="L2187" s="165">
        <v>43511</v>
      </c>
    </row>
    <row r="2188" spans="1:12" ht="15.6" thickTop="1" thickBot="1" x14ac:dyDescent="0.35">
      <c r="A2188" s="158" t="s">
        <v>1311</v>
      </c>
      <c r="B2188" s="159" t="str">
        <f>VLOOKUP(A2188,Lists!A:B,2,FALSE)</f>
        <v>UKR002</v>
      </c>
      <c r="C2188" s="159" t="str">
        <f>VLOOKUP(A2188,Lists!A:D,4,FALSE)</f>
        <v>UKR</v>
      </c>
      <c r="D2188" s="159" t="s">
        <v>755</v>
      </c>
      <c r="E2188" s="159">
        <v>3500000</v>
      </c>
      <c r="F2188" s="159" t="s">
        <v>2226</v>
      </c>
      <c r="G2188" s="159" t="s">
        <v>734</v>
      </c>
      <c r="H2188" s="151">
        <f t="shared" si="72"/>
        <v>2</v>
      </c>
      <c r="I2188" s="162" t="s">
        <v>2243</v>
      </c>
      <c r="J2188" s="159" t="s">
        <v>2244</v>
      </c>
      <c r="K2188" s="151" t="str">
        <f t="shared" si="73"/>
        <v>UKR002People in Need</v>
      </c>
      <c r="L2188" s="163">
        <v>43511</v>
      </c>
    </row>
    <row r="2189" spans="1:12" ht="15.6" thickTop="1" thickBot="1" x14ac:dyDescent="0.35">
      <c r="A2189" s="156" t="s">
        <v>1311</v>
      </c>
      <c r="B2189" s="157" t="str">
        <f>VLOOKUP(A2189,Lists!A:B,2,FALSE)</f>
        <v>UKR002</v>
      </c>
      <c r="C2189" s="157" t="str">
        <f>VLOOKUP(A2189,Lists!A:D,4,FALSE)</f>
        <v>UKR</v>
      </c>
      <c r="D2189" s="157" t="s">
        <v>761</v>
      </c>
      <c r="E2189" s="157">
        <v>500000</v>
      </c>
      <c r="F2189" s="157" t="s">
        <v>2226</v>
      </c>
      <c r="G2189" s="157" t="s">
        <v>734</v>
      </c>
      <c r="H2189" s="151">
        <f t="shared" si="72"/>
        <v>2</v>
      </c>
      <c r="I2189" s="161" t="s">
        <v>2243</v>
      </c>
      <c r="J2189" s="157" t="s">
        <v>2245</v>
      </c>
      <c r="K2189" s="151" t="str">
        <f t="shared" si="73"/>
        <v>UKR002People facing minimal humanitarian needs (level 1)</v>
      </c>
      <c r="L2189" s="165">
        <v>43511</v>
      </c>
    </row>
    <row r="2190" spans="1:12" ht="15.6" thickTop="1" thickBot="1" x14ac:dyDescent="0.35">
      <c r="A2190" s="158" t="s">
        <v>1311</v>
      </c>
      <c r="B2190" s="159" t="str">
        <f>VLOOKUP(A2190,Lists!A:B,2,FALSE)</f>
        <v>UKR002</v>
      </c>
      <c r="C2190" s="159" t="str">
        <f>VLOOKUP(A2190,Lists!A:D,4,FALSE)</f>
        <v>UKR</v>
      </c>
      <c r="D2190" s="159" t="s">
        <v>760</v>
      </c>
      <c r="E2190" s="159">
        <v>800000</v>
      </c>
      <c r="F2190" s="159" t="s">
        <v>2226</v>
      </c>
      <c r="G2190" s="159" t="s">
        <v>734</v>
      </c>
      <c r="H2190" s="151">
        <f t="shared" si="72"/>
        <v>2</v>
      </c>
      <c r="I2190" s="162" t="s">
        <v>2243</v>
      </c>
      <c r="J2190" s="159" t="s">
        <v>2246</v>
      </c>
      <c r="K2190" s="151" t="str">
        <f t="shared" si="73"/>
        <v>UKR002People facing stressed humanitarian needs (level 2)</v>
      </c>
      <c r="L2190" s="163">
        <v>43511</v>
      </c>
    </row>
    <row r="2191" spans="1:12" ht="15.6" thickTop="1" thickBot="1" x14ac:dyDescent="0.35">
      <c r="A2191" s="156" t="s">
        <v>1311</v>
      </c>
      <c r="B2191" s="157" t="str">
        <f>VLOOKUP(A2191,Lists!A:B,2,FALSE)</f>
        <v>UKR002</v>
      </c>
      <c r="C2191" s="157" t="str">
        <f>VLOOKUP(A2191,Lists!A:D,4,FALSE)</f>
        <v>UKR</v>
      </c>
      <c r="D2191" s="157" t="s">
        <v>763</v>
      </c>
      <c r="E2191" s="157">
        <v>2200000</v>
      </c>
      <c r="F2191" s="157" t="s">
        <v>2226</v>
      </c>
      <c r="G2191" s="157" t="s">
        <v>734</v>
      </c>
      <c r="H2191" s="151">
        <f t="shared" si="72"/>
        <v>2</v>
      </c>
      <c r="I2191" s="161" t="s">
        <v>2243</v>
      </c>
      <c r="J2191" s="157" t="s">
        <v>2247</v>
      </c>
      <c r="K2191" s="151" t="str">
        <f t="shared" si="73"/>
        <v>UKR002People  facing moderate humanitarian needs (level 3)</v>
      </c>
      <c r="L2191" s="165">
        <v>43511</v>
      </c>
    </row>
    <row r="2192" spans="1:12" ht="15.6" thickTop="1" thickBot="1" x14ac:dyDescent="0.35">
      <c r="A2192" s="158" t="s">
        <v>1311</v>
      </c>
      <c r="B2192" s="159" t="str">
        <f>VLOOKUP(A2192,Lists!A:B,2,FALSE)</f>
        <v>UKR002</v>
      </c>
      <c r="C2192" s="159" t="str">
        <f>VLOOKUP(A2192,Lists!A:D,4,FALSE)</f>
        <v>UKR</v>
      </c>
      <c r="D2192" s="159" t="s">
        <v>765</v>
      </c>
      <c r="E2192" s="159">
        <v>0</v>
      </c>
      <c r="F2192" s="159" t="s">
        <v>2226</v>
      </c>
      <c r="G2192" s="159" t="s">
        <v>734</v>
      </c>
      <c r="H2192" s="151">
        <f t="shared" si="72"/>
        <v>2</v>
      </c>
      <c r="I2192" s="162" t="s">
        <v>2243</v>
      </c>
      <c r="J2192" s="159" t="s">
        <v>2248</v>
      </c>
      <c r="K2192" s="151" t="str">
        <f t="shared" si="73"/>
        <v>UKR002People facing severe humanitarian needs (level 4)</v>
      </c>
      <c r="L2192" s="163">
        <v>43511</v>
      </c>
    </row>
    <row r="2193" spans="1:12" ht="15.6" thickTop="1" thickBot="1" x14ac:dyDescent="0.35">
      <c r="A2193" s="156" t="s">
        <v>1311</v>
      </c>
      <c r="B2193" s="157" t="str">
        <f>VLOOKUP(A2193,Lists!A:B,2,FALSE)</f>
        <v>UKR002</v>
      </c>
      <c r="C2193" s="157" t="str">
        <f>VLOOKUP(A2193,Lists!A:D,4,FALSE)</f>
        <v>UKR</v>
      </c>
      <c r="D2193" s="157" t="s">
        <v>766</v>
      </c>
      <c r="E2193" s="157">
        <v>0</v>
      </c>
      <c r="F2193" s="157" t="s">
        <v>2226</v>
      </c>
      <c r="G2193" s="157" t="s">
        <v>734</v>
      </c>
      <c r="H2193" s="151">
        <f t="shared" si="72"/>
        <v>2</v>
      </c>
      <c r="I2193" s="161" t="s">
        <v>2243</v>
      </c>
      <c r="J2193" s="157" t="s">
        <v>2248</v>
      </c>
      <c r="K2193" s="151" t="str">
        <f t="shared" si="73"/>
        <v>UKR002People facing extreme humanitarian needs (level 5)</v>
      </c>
      <c r="L2193" s="165">
        <v>43511</v>
      </c>
    </row>
    <row r="2194" spans="1:12" ht="15.6" thickTop="1" thickBot="1" x14ac:dyDescent="0.35">
      <c r="A2194" s="158" t="s">
        <v>1311</v>
      </c>
      <c r="B2194" s="159" t="str">
        <f>VLOOKUP(A2194,Lists!A:B,2,FALSE)</f>
        <v>UKR002</v>
      </c>
      <c r="C2194" s="159" t="str">
        <f>VLOOKUP(A2194,Lists!A:D,4,FALSE)</f>
        <v>UKR</v>
      </c>
      <c r="D2194" s="159" t="s">
        <v>768</v>
      </c>
      <c r="E2194" s="159">
        <v>18</v>
      </c>
      <c r="F2194" s="159"/>
      <c r="G2194" s="159"/>
      <c r="H2194" s="151" t="b">
        <f t="shared" si="72"/>
        <v>0</v>
      </c>
      <c r="I2194" s="162"/>
      <c r="J2194" s="159" t="s">
        <v>2249</v>
      </c>
      <c r="K2194" s="151" t="str">
        <f t="shared" si="73"/>
        <v>UKR002People killed in all crises</v>
      </c>
      <c r="L2194" s="163">
        <v>43511</v>
      </c>
    </row>
    <row r="2195" spans="1:12" ht="15.6" thickTop="1" thickBot="1" x14ac:dyDescent="0.35">
      <c r="A2195" s="156" t="s">
        <v>1311</v>
      </c>
      <c r="B2195" s="157" t="str">
        <f>VLOOKUP(A2195,Lists!A:B,2,FALSE)</f>
        <v>UKR002</v>
      </c>
      <c r="C2195" s="157" t="str">
        <f>VLOOKUP(A2195,Lists!A:D,4,FALSE)</f>
        <v>UKR</v>
      </c>
      <c r="D2195" s="157" t="s">
        <v>683</v>
      </c>
      <c r="E2195" s="157">
        <v>2200000</v>
      </c>
      <c r="F2195" s="157" t="s">
        <v>2226</v>
      </c>
      <c r="G2195" s="157" t="s">
        <v>734</v>
      </c>
      <c r="H2195" s="151">
        <f t="shared" si="72"/>
        <v>2</v>
      </c>
      <c r="I2195" s="161" t="s">
        <v>2243</v>
      </c>
      <c r="J2195" s="157" t="s">
        <v>2250</v>
      </c>
      <c r="K2195" s="151" t="str">
        <f t="shared" si="73"/>
        <v>UKR002People facing limited access constraints</v>
      </c>
      <c r="L2195" s="165">
        <v>43511</v>
      </c>
    </row>
    <row r="2196" spans="1:12" ht="15.6" thickTop="1" thickBot="1" x14ac:dyDescent="0.35">
      <c r="A2196" s="158" t="s">
        <v>1311</v>
      </c>
      <c r="B2196" s="159" t="str">
        <f>VLOOKUP(A2196,Lists!A:B,2,FALSE)</f>
        <v>UKR002</v>
      </c>
      <c r="C2196" s="159" t="str">
        <f>VLOOKUP(A2196,Lists!A:D,4,FALSE)</f>
        <v>UKR</v>
      </c>
      <c r="D2196" s="159" t="s">
        <v>684</v>
      </c>
      <c r="E2196" s="159" t="s">
        <v>445</v>
      </c>
      <c r="F2196" s="159"/>
      <c r="G2196" s="159"/>
      <c r="H2196" s="151" t="b">
        <f t="shared" ref="H2196:H2257" si="74">IF(G2196="Low",3,IF(G2196="Medium",2,IF(G2196="High",1,FALSE)))</f>
        <v>0</v>
      </c>
      <c r="I2196" s="162"/>
      <c r="J2196" s="159"/>
      <c r="K2196" s="151" t="str">
        <f t="shared" ref="K2196:K2257" si="75">B2196&amp;""&amp;D2196</f>
        <v>UKR002People facing restricted access constraints</v>
      </c>
      <c r="L2196" s="163">
        <v>43511</v>
      </c>
    </row>
    <row r="2197" spans="1:12" ht="15.6" thickTop="1" thickBot="1" x14ac:dyDescent="0.35">
      <c r="A2197" s="156" t="s">
        <v>1311</v>
      </c>
      <c r="B2197" s="157" t="str">
        <f>VLOOKUP(A2197,Lists!A:B,2,FALSE)</f>
        <v>UKR002</v>
      </c>
      <c r="C2197" s="157" t="str">
        <f>VLOOKUP(A2197,Lists!A:D,4,FALSE)</f>
        <v>UKR</v>
      </c>
      <c r="D2197" s="157" t="s">
        <v>637</v>
      </c>
      <c r="E2197" s="157"/>
      <c r="F2197" s="157" t="s">
        <v>2227</v>
      </c>
      <c r="G2197" s="157" t="s">
        <v>734</v>
      </c>
      <c r="H2197" s="151">
        <f t="shared" si="74"/>
        <v>2</v>
      </c>
      <c r="I2197" s="161" t="s">
        <v>1173</v>
      </c>
      <c r="J2197" s="157"/>
      <c r="K2197" s="151" t="str">
        <f t="shared" si="75"/>
        <v>UKR002Impediments to entry into country (bureaucratic and administrative)</v>
      </c>
      <c r="L2197" s="165">
        <v>43511</v>
      </c>
    </row>
    <row r="2198" spans="1:12" ht="15.6" thickTop="1" thickBot="1" x14ac:dyDescent="0.35">
      <c r="A2198" s="158" t="s">
        <v>1311</v>
      </c>
      <c r="B2198" s="159" t="str">
        <f>VLOOKUP(A2198,Lists!A:B,2,FALSE)</f>
        <v>UKR002</v>
      </c>
      <c r="C2198" s="159" t="str">
        <f>VLOOKUP(A2198,Lists!A:D,4,FALSE)</f>
        <v>UKR</v>
      </c>
      <c r="D2198" s="159" t="s">
        <v>638</v>
      </c>
      <c r="E2198" s="159"/>
      <c r="F2198" s="159" t="s">
        <v>2227</v>
      </c>
      <c r="G2198" s="159" t="s">
        <v>734</v>
      </c>
      <c r="H2198" s="151">
        <f t="shared" si="74"/>
        <v>2</v>
      </c>
      <c r="I2198" s="162" t="s">
        <v>1173</v>
      </c>
      <c r="J2198" s="159"/>
      <c r="K2198" s="151" t="str">
        <f t="shared" si="75"/>
        <v>UKR002Restriction of movement (impediments to freedom of movement and/or administrative restrictions)</v>
      </c>
      <c r="L2198" s="163">
        <v>43511</v>
      </c>
    </row>
    <row r="2199" spans="1:12" ht="15.6" thickTop="1" thickBot="1" x14ac:dyDescent="0.35">
      <c r="A2199" s="156" t="s">
        <v>1311</v>
      </c>
      <c r="B2199" s="157" t="str">
        <f>VLOOKUP(A2199,Lists!A:B,2,FALSE)</f>
        <v>UKR002</v>
      </c>
      <c r="C2199" s="157" t="str">
        <f>VLOOKUP(A2199,Lists!A:D,4,FALSE)</f>
        <v>UKR</v>
      </c>
      <c r="D2199" s="157" t="s">
        <v>639</v>
      </c>
      <c r="E2199" s="157"/>
      <c r="F2199" s="157" t="s">
        <v>2227</v>
      </c>
      <c r="G2199" s="157" t="s">
        <v>734</v>
      </c>
      <c r="H2199" s="151">
        <f t="shared" si="74"/>
        <v>2</v>
      </c>
      <c r="I2199" s="161" t="s">
        <v>1173</v>
      </c>
      <c r="J2199" s="157"/>
      <c r="K2199" s="151" t="str">
        <f t="shared" si="75"/>
        <v>UKR002Interference into implementation of humanitarian activities</v>
      </c>
      <c r="L2199" s="165">
        <v>43511</v>
      </c>
    </row>
    <row r="2200" spans="1:12" ht="15.6" thickTop="1" thickBot="1" x14ac:dyDescent="0.35">
      <c r="A2200" s="158" t="s">
        <v>1311</v>
      </c>
      <c r="B2200" s="159" t="str">
        <f>VLOOKUP(A2200,Lists!A:B,2,FALSE)</f>
        <v>UKR002</v>
      </c>
      <c r="C2200" s="159" t="str">
        <f>VLOOKUP(A2200,Lists!A:D,4,FALSE)</f>
        <v>UKR</v>
      </c>
      <c r="D2200" s="159" t="s">
        <v>640</v>
      </c>
      <c r="E2200" s="159"/>
      <c r="F2200" s="159" t="s">
        <v>2227</v>
      </c>
      <c r="G2200" s="159" t="s">
        <v>734</v>
      </c>
      <c r="H2200" s="151">
        <f t="shared" si="74"/>
        <v>2</v>
      </c>
      <c r="I2200" s="162" t="s">
        <v>1173</v>
      </c>
      <c r="J2200" s="159"/>
      <c r="K2200" s="151" t="str">
        <f t="shared" si="75"/>
        <v>UKR002Violence against personnel, facilities and assets</v>
      </c>
      <c r="L2200" s="163">
        <v>43511</v>
      </c>
    </row>
    <row r="2201" spans="1:12" ht="15.6" thickTop="1" thickBot="1" x14ac:dyDescent="0.35">
      <c r="A2201" s="156" t="s">
        <v>1311</v>
      </c>
      <c r="B2201" s="157" t="str">
        <f>VLOOKUP(A2201,Lists!A:B,2,FALSE)</f>
        <v>UKR002</v>
      </c>
      <c r="C2201" s="157" t="str">
        <f>VLOOKUP(A2201,Lists!A:D,4,FALSE)</f>
        <v>UKR</v>
      </c>
      <c r="D2201" s="157" t="s">
        <v>641</v>
      </c>
      <c r="E2201" s="157"/>
      <c r="F2201" s="157" t="s">
        <v>2227</v>
      </c>
      <c r="G2201" s="157" t="s">
        <v>734</v>
      </c>
      <c r="H2201" s="151">
        <f t="shared" si="74"/>
        <v>2</v>
      </c>
      <c r="I2201" s="161" t="s">
        <v>1173</v>
      </c>
      <c r="J2201" s="157"/>
      <c r="K2201" s="151" t="str">
        <f t="shared" si="75"/>
        <v>UKR002Denial of existence of humanitarian needs or entitlements to assistance</v>
      </c>
      <c r="L2201" s="165">
        <v>43511</v>
      </c>
    </row>
    <row r="2202" spans="1:12" ht="15.6" thickTop="1" thickBot="1" x14ac:dyDescent="0.35">
      <c r="A2202" s="158" t="s">
        <v>1311</v>
      </c>
      <c r="B2202" s="159" t="str">
        <f>VLOOKUP(A2202,Lists!A:B,2,FALSE)</f>
        <v>UKR002</v>
      </c>
      <c r="C2202" s="159" t="str">
        <f>VLOOKUP(A2202,Lists!A:D,4,FALSE)</f>
        <v>UKR</v>
      </c>
      <c r="D2202" s="159" t="s">
        <v>642</v>
      </c>
      <c r="E2202" s="159"/>
      <c r="F2202" s="159" t="s">
        <v>2227</v>
      </c>
      <c r="G2202" s="159" t="s">
        <v>734</v>
      </c>
      <c r="H2202" s="151">
        <f t="shared" si="74"/>
        <v>2</v>
      </c>
      <c r="I2202" s="162" t="s">
        <v>1173</v>
      </c>
      <c r="J2202" s="159"/>
      <c r="K2202" s="151" t="str">
        <f t="shared" si="75"/>
        <v>UKR002Restriction and obstruction of access to services and assistance</v>
      </c>
      <c r="L2202" s="163">
        <v>43511</v>
      </c>
    </row>
    <row r="2203" spans="1:12" ht="15.6" thickTop="1" thickBot="1" x14ac:dyDescent="0.35">
      <c r="A2203" s="156" t="s">
        <v>1311</v>
      </c>
      <c r="B2203" s="157" t="str">
        <f>VLOOKUP(A2203,Lists!A:B,2,FALSE)</f>
        <v>UKR002</v>
      </c>
      <c r="C2203" s="157" t="str">
        <f>VLOOKUP(A2203,Lists!A:D,4,FALSE)</f>
        <v>UKR</v>
      </c>
      <c r="D2203" s="157" t="s">
        <v>643</v>
      </c>
      <c r="E2203" s="157"/>
      <c r="F2203" s="157" t="s">
        <v>2227</v>
      </c>
      <c r="G2203" s="157" t="s">
        <v>734</v>
      </c>
      <c r="H2203" s="151">
        <f t="shared" si="74"/>
        <v>2</v>
      </c>
      <c r="I2203" s="161" t="s">
        <v>1173</v>
      </c>
      <c r="J2203" s="157"/>
      <c r="K2203" s="151" t="str">
        <f t="shared" si="75"/>
        <v>UKR002Ongoing insecurity/hostilities affecting humanitarian assistance</v>
      </c>
      <c r="L2203" s="165">
        <v>43511</v>
      </c>
    </row>
    <row r="2204" spans="1:12" ht="15.6" thickTop="1" thickBot="1" x14ac:dyDescent="0.35">
      <c r="A2204" s="158" t="s">
        <v>1311</v>
      </c>
      <c r="B2204" s="159" t="str">
        <f>VLOOKUP(A2204,Lists!A:B,2,FALSE)</f>
        <v>UKR002</v>
      </c>
      <c r="C2204" s="159" t="str">
        <f>VLOOKUP(A2204,Lists!A:D,4,FALSE)</f>
        <v>UKR</v>
      </c>
      <c r="D2204" s="159" t="s">
        <v>644</v>
      </c>
      <c r="E2204" s="159"/>
      <c r="F2204" s="159" t="s">
        <v>2227</v>
      </c>
      <c r="G2204" s="159" t="s">
        <v>734</v>
      </c>
      <c r="H2204" s="151">
        <f t="shared" si="74"/>
        <v>2</v>
      </c>
      <c r="I2204" s="162" t="s">
        <v>1173</v>
      </c>
      <c r="J2204" s="159"/>
      <c r="K2204" s="151" t="str">
        <f t="shared" si="75"/>
        <v xml:space="preserve">UKR002Presence of mines and improvised explosive devices </v>
      </c>
      <c r="L2204" s="163">
        <v>43511</v>
      </c>
    </row>
    <row r="2205" spans="1:12" ht="15.6" thickTop="1" thickBot="1" x14ac:dyDescent="0.35">
      <c r="A2205" s="156" t="s">
        <v>1311</v>
      </c>
      <c r="B2205" s="157" t="str">
        <f>VLOOKUP(A2205,Lists!A:B,2,FALSE)</f>
        <v>UKR002</v>
      </c>
      <c r="C2205" s="157" t="str">
        <f>VLOOKUP(A2205,Lists!A:D,4,FALSE)</f>
        <v>UKR</v>
      </c>
      <c r="D2205" s="157" t="s">
        <v>645</v>
      </c>
      <c r="E2205" s="157"/>
      <c r="F2205" s="157" t="s">
        <v>2227</v>
      </c>
      <c r="G2205" s="157" t="s">
        <v>734</v>
      </c>
      <c r="H2205" s="151">
        <f t="shared" si="74"/>
        <v>2</v>
      </c>
      <c r="I2205" s="161" t="s">
        <v>1173</v>
      </c>
      <c r="J2205" s="157"/>
      <c r="K2205" s="151" t="str">
        <f t="shared" si="75"/>
        <v>UKR002Physical constraints in the environment (obstacles related to terrain, climate, lack of infrastructure, etc.)</v>
      </c>
      <c r="L2205" s="165">
        <v>43511</v>
      </c>
    </row>
    <row r="2206" spans="1:12" ht="15.6" thickTop="1" thickBot="1" x14ac:dyDescent="0.35">
      <c r="A2206" s="158" t="s">
        <v>1283</v>
      </c>
      <c r="B2206" s="159" t="str">
        <f>VLOOKUP(A2206,Lists!A:B,2,FALSE)</f>
        <v>PER002</v>
      </c>
      <c r="C2206" s="159" t="str">
        <f>VLOOKUP(A2206,Lists!A:D,4,FALSE)</f>
        <v>PER</v>
      </c>
      <c r="D2206" s="159" t="s">
        <v>785</v>
      </c>
      <c r="E2206" s="159">
        <v>31827792</v>
      </c>
      <c r="F2206" s="159" t="s">
        <v>2252</v>
      </c>
      <c r="G2206" s="159" t="s">
        <v>733</v>
      </c>
      <c r="H2206" s="151">
        <f t="shared" si="74"/>
        <v>3</v>
      </c>
      <c r="I2206" s="162" t="s">
        <v>2253</v>
      </c>
      <c r="J2206" s="159" t="s">
        <v>2257</v>
      </c>
      <c r="K2206" s="151" t="str">
        <f t="shared" si="75"/>
        <v>PER002Total population in country</v>
      </c>
      <c r="L2206" s="163">
        <v>43511</v>
      </c>
    </row>
    <row r="2207" spans="1:12" ht="15.6" thickTop="1" thickBot="1" x14ac:dyDescent="0.35">
      <c r="A2207" s="156" t="s">
        <v>1283</v>
      </c>
      <c r="B2207" s="157" t="str">
        <f>VLOOKUP(A2207,Lists!A:B,2,FALSE)</f>
        <v>PER002</v>
      </c>
      <c r="C2207" s="157" t="str">
        <f>VLOOKUP(A2207,Lists!A:D,4,FALSE)</f>
        <v>PER</v>
      </c>
      <c r="D2207" s="157" t="s">
        <v>455</v>
      </c>
      <c r="E2207" s="157">
        <v>149791</v>
      </c>
      <c r="F2207" s="157" t="s">
        <v>2255</v>
      </c>
      <c r="G2207" s="157" t="s">
        <v>733</v>
      </c>
      <c r="H2207" s="151">
        <f t="shared" si="74"/>
        <v>3</v>
      </c>
      <c r="I2207" s="161" t="s">
        <v>2256</v>
      </c>
      <c r="J2207" s="157" t="s">
        <v>2254</v>
      </c>
      <c r="K2207" s="151" t="str">
        <f t="shared" si="75"/>
        <v>PER002Landmass affected by disaster</v>
      </c>
      <c r="L2207" s="165">
        <v>43511</v>
      </c>
    </row>
    <row r="2208" spans="1:12" ht="15.6" thickTop="1" thickBot="1" x14ac:dyDescent="0.35">
      <c r="A2208" s="158" t="s">
        <v>1283</v>
      </c>
      <c r="B2208" s="159" t="str">
        <f>VLOOKUP(A2208,Lists!A:B,2,FALSE)</f>
        <v>PER002</v>
      </c>
      <c r="C2208" s="159" t="str">
        <f>VLOOKUP(A2208,Lists!A:D,4,FALSE)</f>
        <v>PER</v>
      </c>
      <c r="D2208" s="159" t="s">
        <v>740</v>
      </c>
      <c r="E2208" s="159">
        <v>15020266</v>
      </c>
      <c r="F2208" s="159" t="s">
        <v>2258</v>
      </c>
      <c r="G2208" s="159" t="s">
        <v>733</v>
      </c>
      <c r="H2208" s="151">
        <f t="shared" si="74"/>
        <v>3</v>
      </c>
      <c r="I2208" s="162" t="s">
        <v>2259</v>
      </c>
      <c r="J2208" s="159" t="s">
        <v>2260</v>
      </c>
      <c r="K2208" s="151" t="str">
        <f t="shared" si="75"/>
        <v>PER002People exposed</v>
      </c>
      <c r="L2208" s="163">
        <v>43511</v>
      </c>
    </row>
    <row r="2209" spans="1:12" ht="15.6" thickTop="1" thickBot="1" x14ac:dyDescent="0.35">
      <c r="A2209" s="156" t="s">
        <v>1283</v>
      </c>
      <c r="B2209" s="157" t="str">
        <f>VLOOKUP(A2209,Lists!A:B,2,FALSE)</f>
        <v>PER002</v>
      </c>
      <c r="C2209" s="157" t="str">
        <f>VLOOKUP(A2209,Lists!A:D,4,FALSE)</f>
        <v>PER</v>
      </c>
      <c r="D2209" s="157" t="s">
        <v>742</v>
      </c>
      <c r="E2209" s="157">
        <v>1290000</v>
      </c>
      <c r="F2209" s="157" t="s">
        <v>2262</v>
      </c>
      <c r="G2209" s="157" t="s">
        <v>734</v>
      </c>
      <c r="H2209" s="151">
        <f t="shared" si="74"/>
        <v>2</v>
      </c>
      <c r="I2209" s="161" t="s">
        <v>2263</v>
      </c>
      <c r="J2209" s="157" t="s">
        <v>2261</v>
      </c>
      <c r="K2209" s="151" t="str">
        <f t="shared" si="75"/>
        <v>PER002People affected by the crisis</v>
      </c>
      <c r="L2209" s="165">
        <v>43511</v>
      </c>
    </row>
    <row r="2210" spans="1:12" ht="15.6" thickTop="1" thickBot="1" x14ac:dyDescent="0.35">
      <c r="A2210" s="158" t="s">
        <v>1283</v>
      </c>
      <c r="B2210" s="159" t="str">
        <f>VLOOKUP(A2210,Lists!A:B,2,FALSE)</f>
        <v>PER002</v>
      </c>
      <c r="C2210" s="159" t="str">
        <f>VLOOKUP(A2210,Lists!A:D,4,FALSE)</f>
        <v>PER</v>
      </c>
      <c r="D2210" s="159" t="s">
        <v>470</v>
      </c>
      <c r="E2210" s="159">
        <v>660000</v>
      </c>
      <c r="F2210" s="159" t="s">
        <v>2264</v>
      </c>
      <c r="G2210" s="159" t="s">
        <v>734</v>
      </c>
      <c r="H2210" s="151">
        <f t="shared" si="74"/>
        <v>2</v>
      </c>
      <c r="I2210" s="162" t="s">
        <v>2265</v>
      </c>
      <c r="J2210" s="159" t="s">
        <v>2266</v>
      </c>
      <c r="K2210" s="151" t="str">
        <f t="shared" si="75"/>
        <v>PER002Total # of crisis related displaced people</v>
      </c>
      <c r="L2210" s="163">
        <v>43511</v>
      </c>
    </row>
    <row r="2211" spans="1:12" ht="15.6" thickTop="1" thickBot="1" x14ac:dyDescent="0.35">
      <c r="A2211" s="156" t="s">
        <v>1283</v>
      </c>
      <c r="B2211" s="157" t="str">
        <f>VLOOKUP(A2211,Lists!A:B,2,FALSE)</f>
        <v>PER002</v>
      </c>
      <c r="C2211" s="157" t="str">
        <f>VLOOKUP(A2211,Lists!A:D,4,FALSE)</f>
        <v>PER</v>
      </c>
      <c r="D2211" s="157" t="s">
        <v>661</v>
      </c>
      <c r="E2211" s="157" t="s">
        <v>445</v>
      </c>
      <c r="F2211" s="157" t="s">
        <v>2267</v>
      </c>
      <c r="G2211" s="157"/>
      <c r="H2211" s="151" t="b">
        <f t="shared" si="74"/>
        <v>0</v>
      </c>
      <c r="I2211" s="161" t="s">
        <v>2270</v>
      </c>
      <c r="J2211" s="157" t="s">
        <v>2269</v>
      </c>
      <c r="K2211" s="151" t="str">
        <f t="shared" si="75"/>
        <v>PER002Total # of illness cases reported</v>
      </c>
      <c r="L2211" s="165">
        <v>43511</v>
      </c>
    </row>
    <row r="2212" spans="1:12" ht="15.6" thickTop="1" thickBot="1" x14ac:dyDescent="0.35">
      <c r="A2212" s="158" t="s">
        <v>1283</v>
      </c>
      <c r="B2212" s="159" t="str">
        <f>VLOOKUP(A2212,Lists!A:B,2,FALSE)</f>
        <v>PER002</v>
      </c>
      <c r="C2212" s="159" t="str">
        <f>VLOOKUP(A2212,Lists!A:D,4,FALSE)</f>
        <v>PER</v>
      </c>
      <c r="D2212" s="159" t="s">
        <v>743</v>
      </c>
      <c r="E2212" s="159" t="s">
        <v>445</v>
      </c>
      <c r="F2212" s="159"/>
      <c r="G2212" s="159"/>
      <c r="H2212" s="151" t="b">
        <f t="shared" si="74"/>
        <v>0</v>
      </c>
      <c r="I2212" s="162"/>
      <c r="J2212" s="159" t="s">
        <v>2268</v>
      </c>
      <c r="K2212" s="151" t="str">
        <f t="shared" si="75"/>
        <v>PER002Crisis related Injuries</v>
      </c>
      <c r="L2212" s="163">
        <v>43511</v>
      </c>
    </row>
    <row r="2213" spans="1:12" ht="15.6" thickTop="1" thickBot="1" x14ac:dyDescent="0.35">
      <c r="A2213" s="156" t="s">
        <v>1283</v>
      </c>
      <c r="B2213" s="157" t="str">
        <f>VLOOKUP(A2213,Lists!A:B,2,FALSE)</f>
        <v>PER002</v>
      </c>
      <c r="C2213" s="157" t="str">
        <f>VLOOKUP(A2213,Lists!A:D,4,FALSE)</f>
        <v>PER</v>
      </c>
      <c r="D2213" s="157" t="s">
        <v>663</v>
      </c>
      <c r="E2213" s="157" t="s">
        <v>445</v>
      </c>
      <c r="F2213" s="157"/>
      <c r="G2213" s="157"/>
      <c r="H2213" s="151" t="b">
        <f t="shared" si="74"/>
        <v>0</v>
      </c>
      <c r="I2213" s="161"/>
      <c r="J2213" s="157" t="s">
        <v>2273</v>
      </c>
      <c r="K2213" s="151" t="str">
        <f t="shared" si="75"/>
        <v>PER002Crisis related fatalities</v>
      </c>
      <c r="L2213" s="165">
        <v>43511</v>
      </c>
    </row>
    <row r="2214" spans="1:12" ht="15.6" thickTop="1" thickBot="1" x14ac:dyDescent="0.35">
      <c r="A2214" s="158" t="s">
        <v>1283</v>
      </c>
      <c r="B2214" s="159" t="str">
        <f>VLOOKUP(A2214,Lists!A:B,2,FALSE)</f>
        <v>PER002</v>
      </c>
      <c r="C2214" s="159" t="str">
        <f>VLOOKUP(A2214,Lists!A:D,4,FALSE)</f>
        <v>PER</v>
      </c>
      <c r="D2214" s="159" t="s">
        <v>459</v>
      </c>
      <c r="E2214" s="159">
        <v>0</v>
      </c>
      <c r="F2214" s="159"/>
      <c r="G2214" s="159"/>
      <c r="H2214" s="151" t="b">
        <f t="shared" si="74"/>
        <v>0</v>
      </c>
      <c r="I2214" s="162"/>
      <c r="J2214" s="159"/>
      <c r="K2214" s="151" t="str">
        <f t="shared" si="75"/>
        <v>PER002Building partially damaged</v>
      </c>
      <c r="L2214" s="163">
        <v>43511</v>
      </c>
    </row>
    <row r="2215" spans="1:12" ht="15.6" thickTop="1" thickBot="1" x14ac:dyDescent="0.35">
      <c r="A2215" s="156" t="s">
        <v>1283</v>
      </c>
      <c r="B2215" s="157" t="str">
        <f>VLOOKUP(A2215,Lists!A:B,2,FALSE)</f>
        <v>PER002</v>
      </c>
      <c r="C2215" s="157" t="str">
        <f>VLOOKUP(A2215,Lists!A:D,4,FALSE)</f>
        <v>PER</v>
      </c>
      <c r="D2215" s="157" t="s">
        <v>460</v>
      </c>
      <c r="E2215" s="157">
        <v>0</v>
      </c>
      <c r="F2215" s="157"/>
      <c r="G2215" s="157"/>
      <c r="H2215" s="151" t="b">
        <f t="shared" si="74"/>
        <v>0</v>
      </c>
      <c r="I2215" s="161"/>
      <c r="J2215" s="157"/>
      <c r="K2215" s="151" t="str">
        <f t="shared" si="75"/>
        <v>PER002Building totally damaged</v>
      </c>
      <c r="L2215" s="165">
        <v>43511</v>
      </c>
    </row>
    <row r="2216" spans="1:12" ht="15.6" thickTop="1" thickBot="1" x14ac:dyDescent="0.35">
      <c r="A2216" s="158" t="s">
        <v>1283</v>
      </c>
      <c r="B2216" s="159" t="str">
        <f>VLOOKUP(A2216,Lists!A:B,2,FALSE)</f>
        <v>PER002</v>
      </c>
      <c r="C2216" s="159" t="str">
        <f>VLOOKUP(A2216,Lists!A:D,4,FALSE)</f>
        <v>PER</v>
      </c>
      <c r="D2216" s="159" t="s">
        <v>745</v>
      </c>
      <c r="E2216" s="159" t="s">
        <v>445</v>
      </c>
      <c r="F2216" s="159"/>
      <c r="G2216" s="159"/>
      <c r="H2216" s="151" t="b">
        <f t="shared" si="74"/>
        <v>0</v>
      </c>
      <c r="I2216" s="162"/>
      <c r="J2216" s="159" t="s">
        <v>2274</v>
      </c>
      <c r="K2216" s="151" t="str">
        <f t="shared" si="75"/>
        <v>PER002Economic Losses</v>
      </c>
      <c r="L2216" s="163">
        <v>43511</v>
      </c>
    </row>
    <row r="2217" spans="1:12" ht="15.6" thickTop="1" thickBot="1" x14ac:dyDescent="0.35">
      <c r="A2217" s="156" t="s">
        <v>1283</v>
      </c>
      <c r="B2217" s="157" t="str">
        <f>VLOOKUP(A2217,Lists!A:B,2,FALSE)</f>
        <v>PER002</v>
      </c>
      <c r="C2217" s="157" t="str">
        <f>VLOOKUP(A2217,Lists!A:D,4,FALSE)</f>
        <v>PER</v>
      </c>
      <c r="D2217" s="157" t="s">
        <v>755</v>
      </c>
      <c r="E2217" s="157">
        <v>660000</v>
      </c>
      <c r="F2217" s="157" t="s">
        <v>2276</v>
      </c>
      <c r="G2217" s="157" t="s">
        <v>734</v>
      </c>
      <c r="H2217" s="151">
        <f t="shared" si="74"/>
        <v>2</v>
      </c>
      <c r="I2217" s="161" t="s">
        <v>2277</v>
      </c>
      <c r="J2217" s="157" t="s">
        <v>2275</v>
      </c>
      <c r="K2217" s="151" t="str">
        <f t="shared" si="75"/>
        <v>PER002People in Need</v>
      </c>
      <c r="L2217" s="165">
        <v>43511</v>
      </c>
    </row>
    <row r="2218" spans="1:12" ht="15.6" thickTop="1" thickBot="1" x14ac:dyDescent="0.35">
      <c r="A2218" s="158" t="s">
        <v>1283</v>
      </c>
      <c r="B2218" s="159" t="str">
        <f>VLOOKUP(A2218,Lists!A:B,2,FALSE)</f>
        <v>PER002</v>
      </c>
      <c r="C2218" s="159" t="str">
        <f>VLOOKUP(A2218,Lists!A:D,4,FALSE)</f>
        <v>PER</v>
      </c>
      <c r="D2218" s="159" t="s">
        <v>761</v>
      </c>
      <c r="E2218" s="159">
        <v>600000</v>
      </c>
      <c r="F2218" s="159" t="s">
        <v>2276</v>
      </c>
      <c r="G2218" s="159" t="s">
        <v>734</v>
      </c>
      <c r="H2218" s="151">
        <f t="shared" si="74"/>
        <v>2</v>
      </c>
      <c r="I2218" s="162" t="s">
        <v>2277</v>
      </c>
      <c r="J2218" s="159" t="s">
        <v>2278</v>
      </c>
      <c r="K2218" s="151" t="str">
        <f t="shared" si="75"/>
        <v>PER002People facing minimal humanitarian needs (level 1)</v>
      </c>
      <c r="L2218" s="163">
        <v>43511</v>
      </c>
    </row>
    <row r="2219" spans="1:12" ht="15.6" thickTop="1" thickBot="1" x14ac:dyDescent="0.35">
      <c r="A2219" s="156" t="s">
        <v>1283</v>
      </c>
      <c r="B2219" s="157" t="str">
        <f>VLOOKUP(A2219,Lists!A:B,2,FALSE)</f>
        <v>PER002</v>
      </c>
      <c r="C2219" s="157" t="str">
        <f>VLOOKUP(A2219,Lists!A:D,4,FALSE)</f>
        <v>PER</v>
      </c>
      <c r="D2219" s="157" t="s">
        <v>760</v>
      </c>
      <c r="E2219" s="157">
        <v>60000</v>
      </c>
      <c r="F2219" s="157" t="s">
        <v>2276</v>
      </c>
      <c r="G2219" s="157" t="s">
        <v>734</v>
      </c>
      <c r="H2219" s="151">
        <f t="shared" si="74"/>
        <v>2</v>
      </c>
      <c r="I2219" s="161" t="s">
        <v>2277</v>
      </c>
      <c r="J2219" s="157" t="s">
        <v>2279</v>
      </c>
      <c r="K2219" s="151" t="str">
        <f t="shared" si="75"/>
        <v>PER002People facing stressed humanitarian needs (level 2)</v>
      </c>
      <c r="L2219" s="165">
        <v>43511</v>
      </c>
    </row>
    <row r="2220" spans="1:12" ht="15.6" thickTop="1" thickBot="1" x14ac:dyDescent="0.35">
      <c r="A2220" s="158" t="s">
        <v>1283</v>
      </c>
      <c r="B2220" s="159" t="str">
        <f>VLOOKUP(A2220,Lists!A:B,2,FALSE)</f>
        <v>PER002</v>
      </c>
      <c r="C2220" s="159" t="str">
        <f>VLOOKUP(A2220,Lists!A:D,4,FALSE)</f>
        <v>PER</v>
      </c>
      <c r="D2220" s="159" t="s">
        <v>763</v>
      </c>
      <c r="E2220" s="159">
        <v>0</v>
      </c>
      <c r="F2220" s="159" t="s">
        <v>2276</v>
      </c>
      <c r="G2220" s="159" t="s">
        <v>734</v>
      </c>
      <c r="H2220" s="151">
        <f t="shared" si="74"/>
        <v>2</v>
      </c>
      <c r="I2220" s="162" t="s">
        <v>2277</v>
      </c>
      <c r="J2220" s="159" t="s">
        <v>2280</v>
      </c>
      <c r="K2220" s="151" t="str">
        <f t="shared" si="75"/>
        <v>PER002People  facing moderate humanitarian needs (level 3)</v>
      </c>
      <c r="L2220" s="163">
        <v>43511</v>
      </c>
    </row>
    <row r="2221" spans="1:12" ht="15.6" thickTop="1" thickBot="1" x14ac:dyDescent="0.35">
      <c r="A2221" s="156" t="s">
        <v>1283</v>
      </c>
      <c r="B2221" s="157" t="str">
        <f>VLOOKUP(A2221,Lists!A:B,2,FALSE)</f>
        <v>PER002</v>
      </c>
      <c r="C2221" s="157" t="str">
        <f>VLOOKUP(A2221,Lists!A:D,4,FALSE)</f>
        <v>PER</v>
      </c>
      <c r="D2221" s="157" t="s">
        <v>765</v>
      </c>
      <c r="E2221" s="157">
        <v>0</v>
      </c>
      <c r="F2221" s="157" t="s">
        <v>2276</v>
      </c>
      <c r="G2221" s="157" t="s">
        <v>734</v>
      </c>
      <c r="H2221" s="151">
        <f t="shared" si="74"/>
        <v>2</v>
      </c>
      <c r="I2221" s="161" t="s">
        <v>2277</v>
      </c>
      <c r="J2221" s="157" t="s">
        <v>2281</v>
      </c>
      <c r="K2221" s="151" t="str">
        <f t="shared" si="75"/>
        <v>PER002People facing severe humanitarian needs (level 4)</v>
      </c>
      <c r="L2221" s="165">
        <v>43511</v>
      </c>
    </row>
    <row r="2222" spans="1:12" ht="15.6" thickTop="1" thickBot="1" x14ac:dyDescent="0.35">
      <c r="A2222" s="158" t="s">
        <v>1283</v>
      </c>
      <c r="B2222" s="159" t="str">
        <f>VLOOKUP(A2222,Lists!A:B,2,FALSE)</f>
        <v>PER002</v>
      </c>
      <c r="C2222" s="159" t="str">
        <f>VLOOKUP(A2222,Lists!A:D,4,FALSE)</f>
        <v>PER</v>
      </c>
      <c r="D2222" s="159" t="s">
        <v>766</v>
      </c>
      <c r="E2222" s="159">
        <v>0</v>
      </c>
      <c r="F2222" s="159" t="s">
        <v>2276</v>
      </c>
      <c r="G2222" s="159" t="s">
        <v>734</v>
      </c>
      <c r="H2222" s="151">
        <f t="shared" si="74"/>
        <v>2</v>
      </c>
      <c r="I2222" s="162" t="s">
        <v>2277</v>
      </c>
      <c r="J2222" s="159" t="s">
        <v>2281</v>
      </c>
      <c r="K2222" s="151" t="str">
        <f t="shared" si="75"/>
        <v>PER002People facing extreme humanitarian needs (level 5)</v>
      </c>
      <c r="L2222" s="163">
        <v>43511</v>
      </c>
    </row>
    <row r="2223" spans="1:12" ht="15.6" thickTop="1" thickBot="1" x14ac:dyDescent="0.35">
      <c r="A2223" s="156" t="s">
        <v>1283</v>
      </c>
      <c r="B2223" s="157" t="str">
        <f>VLOOKUP(A2223,Lists!A:B,2,FALSE)</f>
        <v>PER002</v>
      </c>
      <c r="C2223" s="157" t="str">
        <f>VLOOKUP(A2223,Lists!A:D,4,FALSE)</f>
        <v>PER</v>
      </c>
      <c r="D2223" s="157" t="s">
        <v>768</v>
      </c>
      <c r="E2223" s="157" t="s">
        <v>445</v>
      </c>
      <c r="F2223" s="157"/>
      <c r="G2223" s="157"/>
      <c r="H2223" s="151" t="b">
        <f t="shared" si="74"/>
        <v>0</v>
      </c>
      <c r="I2223" s="161"/>
      <c r="J2223" s="157"/>
      <c r="K2223" s="151" t="str">
        <f t="shared" si="75"/>
        <v>PER002People killed in all crises</v>
      </c>
      <c r="L2223" s="165">
        <v>43511</v>
      </c>
    </row>
    <row r="2224" spans="1:12" ht="15.6" thickTop="1" thickBot="1" x14ac:dyDescent="0.35">
      <c r="A2224" s="158" t="s">
        <v>1283</v>
      </c>
      <c r="B2224" s="159" t="str">
        <f>VLOOKUP(A2224,Lists!A:B,2,FALSE)</f>
        <v>PER002</v>
      </c>
      <c r="C2224" s="159" t="str">
        <f>VLOOKUP(A2224,Lists!A:D,4,FALSE)</f>
        <v>PER</v>
      </c>
      <c r="D2224" s="159" t="s">
        <v>683</v>
      </c>
      <c r="E2224" s="159">
        <v>0</v>
      </c>
      <c r="F2224" s="159"/>
      <c r="G2224" s="159"/>
      <c r="H2224" s="151" t="b">
        <f t="shared" si="74"/>
        <v>0</v>
      </c>
      <c r="I2224" s="162"/>
      <c r="J2224" s="159" t="s">
        <v>2271</v>
      </c>
      <c r="K2224" s="151" t="str">
        <f t="shared" si="75"/>
        <v>PER002People facing limited access constraints</v>
      </c>
      <c r="L2224" s="163">
        <v>43511</v>
      </c>
    </row>
    <row r="2225" spans="1:12" ht="15.6" thickTop="1" thickBot="1" x14ac:dyDescent="0.35">
      <c r="A2225" s="156" t="s">
        <v>1283</v>
      </c>
      <c r="B2225" s="157" t="str">
        <f>VLOOKUP(A2225,Lists!A:B,2,FALSE)</f>
        <v>PER002</v>
      </c>
      <c r="C2225" s="157" t="str">
        <f>VLOOKUP(A2225,Lists!A:D,4,FALSE)</f>
        <v>PER</v>
      </c>
      <c r="D2225" s="157" t="s">
        <v>684</v>
      </c>
      <c r="E2225" s="157">
        <v>0</v>
      </c>
      <c r="F2225" s="157"/>
      <c r="G2225" s="157"/>
      <c r="H2225" s="151" t="b">
        <f t="shared" si="74"/>
        <v>0</v>
      </c>
      <c r="I2225" s="161"/>
      <c r="J2225" s="157" t="s">
        <v>2272</v>
      </c>
      <c r="K2225" s="151" t="str">
        <f t="shared" si="75"/>
        <v>PER002People facing restricted access constraints</v>
      </c>
      <c r="L2225" s="165">
        <v>43511</v>
      </c>
    </row>
    <row r="2226" spans="1:12" ht="15.6" thickTop="1" thickBot="1" x14ac:dyDescent="0.35">
      <c r="A2226" s="158" t="s">
        <v>1283</v>
      </c>
      <c r="B2226" s="159" t="str">
        <f>VLOOKUP(A2226,Lists!A:B,2,FALSE)</f>
        <v>PER002</v>
      </c>
      <c r="C2226" s="159" t="str">
        <f>VLOOKUP(A2226,Lists!A:D,4,FALSE)</f>
        <v>PER</v>
      </c>
      <c r="D2226" s="159" t="s">
        <v>637</v>
      </c>
      <c r="E2226" s="159">
        <v>0</v>
      </c>
      <c r="F2226" s="159" t="s">
        <v>2227</v>
      </c>
      <c r="G2226" s="159" t="s">
        <v>734</v>
      </c>
      <c r="H2226" s="151">
        <f t="shared" si="74"/>
        <v>2</v>
      </c>
      <c r="I2226" s="162" t="s">
        <v>1173</v>
      </c>
      <c r="J2226" s="159" t="s">
        <v>2251</v>
      </c>
      <c r="K2226" s="151" t="str">
        <f t="shared" si="75"/>
        <v>PER002Impediments to entry into country (bureaucratic and administrative)</v>
      </c>
      <c r="L2226" s="163">
        <v>43511</v>
      </c>
    </row>
    <row r="2227" spans="1:12" ht="15.6" thickTop="1" thickBot="1" x14ac:dyDescent="0.35">
      <c r="A2227" s="156" t="s">
        <v>1283</v>
      </c>
      <c r="B2227" s="157" t="str">
        <f>VLOOKUP(A2227,Lists!A:B,2,FALSE)</f>
        <v>PER002</v>
      </c>
      <c r="C2227" s="157" t="str">
        <f>VLOOKUP(A2227,Lists!A:D,4,FALSE)</f>
        <v>PER</v>
      </c>
      <c r="D2227" s="157" t="s">
        <v>638</v>
      </c>
      <c r="E2227" s="157">
        <v>0</v>
      </c>
      <c r="F2227" s="157" t="s">
        <v>2227</v>
      </c>
      <c r="G2227" s="157" t="s">
        <v>734</v>
      </c>
      <c r="H2227" s="151">
        <f t="shared" si="74"/>
        <v>2</v>
      </c>
      <c r="I2227" s="161" t="s">
        <v>1173</v>
      </c>
      <c r="J2227" s="157" t="s">
        <v>2251</v>
      </c>
      <c r="K2227" s="151" t="str">
        <f t="shared" si="75"/>
        <v>PER002Restriction of movement (impediments to freedom of movement and/or administrative restrictions)</v>
      </c>
      <c r="L2227" s="165">
        <v>43511</v>
      </c>
    </row>
    <row r="2228" spans="1:12" ht="15.6" thickTop="1" thickBot="1" x14ac:dyDescent="0.35">
      <c r="A2228" s="158" t="s">
        <v>1283</v>
      </c>
      <c r="B2228" s="159" t="str">
        <f>VLOOKUP(A2228,Lists!A:B,2,FALSE)</f>
        <v>PER002</v>
      </c>
      <c r="C2228" s="159" t="str">
        <f>VLOOKUP(A2228,Lists!A:D,4,FALSE)</f>
        <v>PER</v>
      </c>
      <c r="D2228" s="159" t="s">
        <v>639</v>
      </c>
      <c r="E2228" s="159">
        <v>0</v>
      </c>
      <c r="F2228" s="159" t="s">
        <v>2227</v>
      </c>
      <c r="G2228" s="159" t="s">
        <v>734</v>
      </c>
      <c r="H2228" s="151">
        <f t="shared" si="74"/>
        <v>2</v>
      </c>
      <c r="I2228" s="162" t="s">
        <v>1173</v>
      </c>
      <c r="J2228" s="159" t="s">
        <v>2251</v>
      </c>
      <c r="K2228" s="151" t="str">
        <f t="shared" si="75"/>
        <v>PER002Interference into implementation of humanitarian activities</v>
      </c>
      <c r="L2228" s="163">
        <v>43511</v>
      </c>
    </row>
    <row r="2229" spans="1:12" ht="15.6" thickTop="1" thickBot="1" x14ac:dyDescent="0.35">
      <c r="A2229" s="156" t="s">
        <v>1283</v>
      </c>
      <c r="B2229" s="157" t="str">
        <f>VLOOKUP(A2229,Lists!A:B,2,FALSE)</f>
        <v>PER002</v>
      </c>
      <c r="C2229" s="157" t="str">
        <f>VLOOKUP(A2229,Lists!A:D,4,FALSE)</f>
        <v>PER</v>
      </c>
      <c r="D2229" s="157" t="s">
        <v>640</v>
      </c>
      <c r="E2229" s="157">
        <v>0</v>
      </c>
      <c r="F2229" s="157" t="s">
        <v>2227</v>
      </c>
      <c r="G2229" s="157" t="s">
        <v>734</v>
      </c>
      <c r="H2229" s="151">
        <f t="shared" si="74"/>
        <v>2</v>
      </c>
      <c r="I2229" s="161" t="s">
        <v>1173</v>
      </c>
      <c r="J2229" s="157" t="s">
        <v>2251</v>
      </c>
      <c r="K2229" s="151" t="str">
        <f t="shared" si="75"/>
        <v>PER002Violence against personnel, facilities and assets</v>
      </c>
      <c r="L2229" s="165">
        <v>43511</v>
      </c>
    </row>
    <row r="2230" spans="1:12" ht="15.6" thickTop="1" thickBot="1" x14ac:dyDescent="0.35">
      <c r="A2230" s="158" t="s">
        <v>1283</v>
      </c>
      <c r="B2230" s="159" t="str">
        <f>VLOOKUP(A2230,Lists!A:B,2,FALSE)</f>
        <v>PER002</v>
      </c>
      <c r="C2230" s="159" t="str">
        <f>VLOOKUP(A2230,Lists!A:D,4,FALSE)</f>
        <v>PER</v>
      </c>
      <c r="D2230" s="159" t="s">
        <v>641</v>
      </c>
      <c r="E2230" s="159">
        <v>0</v>
      </c>
      <c r="F2230" s="159" t="s">
        <v>2227</v>
      </c>
      <c r="G2230" s="159" t="s">
        <v>734</v>
      </c>
      <c r="H2230" s="151">
        <f t="shared" si="74"/>
        <v>2</v>
      </c>
      <c r="I2230" s="162" t="s">
        <v>1173</v>
      </c>
      <c r="J2230" s="159" t="s">
        <v>2251</v>
      </c>
      <c r="K2230" s="151" t="str">
        <f t="shared" si="75"/>
        <v>PER002Denial of existence of humanitarian needs or entitlements to assistance</v>
      </c>
      <c r="L2230" s="163">
        <v>43511</v>
      </c>
    </row>
    <row r="2231" spans="1:12" ht="15.6" thickTop="1" thickBot="1" x14ac:dyDescent="0.35">
      <c r="A2231" s="156" t="s">
        <v>1283</v>
      </c>
      <c r="B2231" s="157" t="str">
        <f>VLOOKUP(A2231,Lists!A:B,2,FALSE)</f>
        <v>PER002</v>
      </c>
      <c r="C2231" s="157" t="str">
        <f>VLOOKUP(A2231,Lists!A:D,4,FALSE)</f>
        <v>PER</v>
      </c>
      <c r="D2231" s="157" t="s">
        <v>642</v>
      </c>
      <c r="E2231" s="157">
        <v>0</v>
      </c>
      <c r="F2231" s="157" t="s">
        <v>2227</v>
      </c>
      <c r="G2231" s="157" t="s">
        <v>734</v>
      </c>
      <c r="H2231" s="151">
        <f t="shared" si="74"/>
        <v>2</v>
      </c>
      <c r="I2231" s="161" t="s">
        <v>1173</v>
      </c>
      <c r="J2231" s="157" t="s">
        <v>2251</v>
      </c>
      <c r="K2231" s="151" t="str">
        <f t="shared" si="75"/>
        <v>PER002Restriction and obstruction of access to services and assistance</v>
      </c>
      <c r="L2231" s="165">
        <v>43511</v>
      </c>
    </row>
    <row r="2232" spans="1:12" ht="15.6" thickTop="1" thickBot="1" x14ac:dyDescent="0.35">
      <c r="A2232" s="158" t="s">
        <v>1283</v>
      </c>
      <c r="B2232" s="159" t="str">
        <f>VLOOKUP(A2232,Lists!A:B,2,FALSE)</f>
        <v>PER002</v>
      </c>
      <c r="C2232" s="159" t="str">
        <f>VLOOKUP(A2232,Lists!A:D,4,FALSE)</f>
        <v>PER</v>
      </c>
      <c r="D2232" s="159" t="s">
        <v>643</v>
      </c>
      <c r="E2232" s="159">
        <v>0</v>
      </c>
      <c r="F2232" s="159" t="s">
        <v>2227</v>
      </c>
      <c r="G2232" s="159" t="s">
        <v>734</v>
      </c>
      <c r="H2232" s="151">
        <f t="shared" si="74"/>
        <v>2</v>
      </c>
      <c r="I2232" s="162" t="s">
        <v>1173</v>
      </c>
      <c r="J2232" s="159" t="s">
        <v>2251</v>
      </c>
      <c r="K2232" s="151" t="str">
        <f t="shared" si="75"/>
        <v>PER002Ongoing insecurity/hostilities affecting humanitarian assistance</v>
      </c>
      <c r="L2232" s="163">
        <v>43511</v>
      </c>
    </row>
    <row r="2233" spans="1:12" ht="15.6" thickTop="1" thickBot="1" x14ac:dyDescent="0.35">
      <c r="A2233" s="156" t="s">
        <v>1283</v>
      </c>
      <c r="B2233" s="157" t="str">
        <f>VLOOKUP(A2233,Lists!A:B,2,FALSE)</f>
        <v>PER002</v>
      </c>
      <c r="C2233" s="157" t="str">
        <f>VLOOKUP(A2233,Lists!A:D,4,FALSE)</f>
        <v>PER</v>
      </c>
      <c r="D2233" s="157" t="s">
        <v>644</v>
      </c>
      <c r="E2233" s="157">
        <v>1</v>
      </c>
      <c r="F2233" s="157" t="s">
        <v>2227</v>
      </c>
      <c r="G2233" s="157" t="s">
        <v>734</v>
      </c>
      <c r="H2233" s="151">
        <f t="shared" si="74"/>
        <v>2</v>
      </c>
      <c r="I2233" s="161" t="s">
        <v>1173</v>
      </c>
      <c r="J2233" s="157" t="s">
        <v>2251</v>
      </c>
      <c r="K2233" s="151" t="str">
        <f t="shared" si="75"/>
        <v xml:space="preserve">PER002Presence of mines and improvised explosive devices </v>
      </c>
      <c r="L2233" s="165">
        <v>43511</v>
      </c>
    </row>
    <row r="2234" spans="1:12" ht="15.6" thickTop="1" thickBot="1" x14ac:dyDescent="0.35">
      <c r="A2234" s="158" t="s">
        <v>1283</v>
      </c>
      <c r="B2234" s="159" t="str">
        <f>VLOOKUP(A2234,Lists!A:B,2,FALSE)</f>
        <v>PER002</v>
      </c>
      <c r="C2234" s="159" t="str">
        <f>VLOOKUP(A2234,Lists!A:D,4,FALSE)</f>
        <v>PER</v>
      </c>
      <c r="D2234" s="159" t="s">
        <v>645</v>
      </c>
      <c r="E2234" s="159">
        <v>0</v>
      </c>
      <c r="F2234" s="159" t="s">
        <v>2227</v>
      </c>
      <c r="G2234" s="159" t="s">
        <v>734</v>
      </c>
      <c r="H2234" s="151">
        <f t="shared" si="74"/>
        <v>2</v>
      </c>
      <c r="I2234" s="162" t="s">
        <v>1173</v>
      </c>
      <c r="J2234" s="159" t="s">
        <v>2251</v>
      </c>
      <c r="K2234" s="151" t="str">
        <f t="shared" si="75"/>
        <v>PER002Physical constraints in the environment (obstacles related to terrain, climate, lack of infrastructure, etc.)</v>
      </c>
      <c r="L2234" s="163">
        <v>43511</v>
      </c>
    </row>
    <row r="2235" spans="1:12" ht="15.6" thickTop="1" thickBot="1" x14ac:dyDescent="0.35">
      <c r="A2235" s="156" t="s">
        <v>1310</v>
      </c>
      <c r="B2235" s="157" t="str">
        <f>VLOOKUP(A2235,Lists!A:B,2,FALSE)</f>
        <v>MAR002</v>
      </c>
      <c r="C2235" s="157" t="str">
        <f>VLOOKUP(A2235,Lists!A:D,4,FALSE)</f>
        <v>MAR</v>
      </c>
      <c r="D2235" s="157" t="s">
        <v>785</v>
      </c>
      <c r="E2235" s="157">
        <v>35215500</v>
      </c>
      <c r="F2235" s="157" t="s">
        <v>2286</v>
      </c>
      <c r="G2235" s="157" t="s">
        <v>733</v>
      </c>
      <c r="H2235" s="151">
        <f t="shared" si="74"/>
        <v>3</v>
      </c>
      <c r="I2235" s="161" t="s">
        <v>2287</v>
      </c>
      <c r="J2235" s="157" t="s">
        <v>2288</v>
      </c>
      <c r="K2235" s="151" t="str">
        <f t="shared" si="75"/>
        <v>MAR002Total population in country</v>
      </c>
      <c r="L2235" s="165">
        <v>43511</v>
      </c>
    </row>
    <row r="2236" spans="1:12" ht="15.6" thickTop="1" thickBot="1" x14ac:dyDescent="0.35">
      <c r="A2236" s="158" t="s">
        <v>1310</v>
      </c>
      <c r="B2236" s="159" t="str">
        <f>VLOOKUP(A2236,Lists!A:B,2,FALSE)</f>
        <v>MAR002</v>
      </c>
      <c r="C2236" s="159" t="str">
        <f>VLOOKUP(A2236,Lists!A:D,4,FALSE)</f>
        <v>MAR</v>
      </c>
      <c r="D2236" s="159" t="s">
        <v>455</v>
      </c>
      <c r="E2236" s="159">
        <v>340037</v>
      </c>
      <c r="F2236" s="159" t="s">
        <v>2289</v>
      </c>
      <c r="G2236" s="159" t="s">
        <v>734</v>
      </c>
      <c r="H2236" s="151">
        <f t="shared" si="74"/>
        <v>2</v>
      </c>
      <c r="I2236" s="162" t="s">
        <v>2290</v>
      </c>
      <c r="J2236" s="159" t="s">
        <v>2291</v>
      </c>
      <c r="K2236" s="151" t="str">
        <f t="shared" si="75"/>
        <v>MAR002Landmass affected by disaster</v>
      </c>
      <c r="L2236" s="163">
        <v>43511</v>
      </c>
    </row>
    <row r="2237" spans="1:12" ht="15.6" thickTop="1" thickBot="1" x14ac:dyDescent="0.35">
      <c r="A2237" s="156" t="s">
        <v>1310</v>
      </c>
      <c r="B2237" s="157" t="str">
        <f>VLOOKUP(A2237,Lists!A:B,2,FALSE)</f>
        <v>MAR002</v>
      </c>
      <c r="C2237" s="157" t="str">
        <f>VLOOKUP(A2237,Lists!A:D,4,FALSE)</f>
        <v>MAR</v>
      </c>
      <c r="D2237" s="157" t="s">
        <v>740</v>
      </c>
      <c r="E2237" s="157">
        <v>30226925</v>
      </c>
      <c r="F2237" s="157" t="s">
        <v>2292</v>
      </c>
      <c r="G2237" s="157" t="s">
        <v>734</v>
      </c>
      <c r="H2237" s="151">
        <f t="shared" si="74"/>
        <v>2</v>
      </c>
      <c r="I2237" s="161" t="s">
        <v>2293</v>
      </c>
      <c r="J2237" s="157" t="s">
        <v>2294</v>
      </c>
      <c r="K2237" s="151" t="str">
        <f t="shared" si="75"/>
        <v>MAR002People exposed</v>
      </c>
      <c r="L2237" s="165">
        <v>43511</v>
      </c>
    </row>
    <row r="2238" spans="1:12" ht="15.6" thickTop="1" thickBot="1" x14ac:dyDescent="0.35">
      <c r="A2238" s="158" t="s">
        <v>1310</v>
      </c>
      <c r="B2238" s="159" t="str">
        <f>VLOOKUP(A2238,Lists!A:B,2,FALSE)</f>
        <v>MAR002</v>
      </c>
      <c r="C2238" s="159" t="str">
        <f>VLOOKUP(A2238,Lists!A:D,4,FALSE)</f>
        <v>MAR</v>
      </c>
      <c r="D2238" s="159" t="s">
        <v>742</v>
      </c>
      <c r="E2238" s="159" t="s">
        <v>445</v>
      </c>
      <c r="F2238" s="159" t="s">
        <v>2295</v>
      </c>
      <c r="G2238" s="159" t="s">
        <v>733</v>
      </c>
      <c r="H2238" s="151">
        <f t="shared" si="74"/>
        <v>3</v>
      </c>
      <c r="I2238" s="162" t="s">
        <v>2297</v>
      </c>
      <c r="J2238" s="159" t="s">
        <v>2296</v>
      </c>
      <c r="K2238" s="151" t="str">
        <f t="shared" si="75"/>
        <v>MAR002People affected by the crisis</v>
      </c>
      <c r="L2238" s="163">
        <v>43511</v>
      </c>
    </row>
    <row r="2239" spans="1:12" ht="15.6" thickTop="1" thickBot="1" x14ac:dyDescent="0.35">
      <c r="A2239" s="156" t="s">
        <v>1310</v>
      </c>
      <c r="B2239" s="157" t="str">
        <f>VLOOKUP(A2239,Lists!A:B,2,FALSE)</f>
        <v>MAR002</v>
      </c>
      <c r="C2239" s="157" t="str">
        <f>VLOOKUP(A2239,Lists!A:D,4,FALSE)</f>
        <v>MAR</v>
      </c>
      <c r="D2239" s="157" t="s">
        <v>470</v>
      </c>
      <c r="E2239" s="157" t="s">
        <v>445</v>
      </c>
      <c r="F2239" s="157"/>
      <c r="G2239" s="157"/>
      <c r="H2239" s="151" t="b">
        <f t="shared" si="74"/>
        <v>0</v>
      </c>
      <c r="I2239" s="161"/>
      <c r="J2239" s="157" t="s">
        <v>2298</v>
      </c>
      <c r="K2239" s="151" t="str">
        <f t="shared" si="75"/>
        <v>MAR002Total # of crisis related displaced people</v>
      </c>
      <c r="L2239" s="165">
        <v>43511</v>
      </c>
    </row>
    <row r="2240" spans="1:12" ht="15.6" thickTop="1" thickBot="1" x14ac:dyDescent="0.35">
      <c r="A2240" s="158" t="s">
        <v>1310</v>
      </c>
      <c r="B2240" s="159" t="str">
        <f>VLOOKUP(A2240,Lists!A:B,2,FALSE)</f>
        <v>MAR002</v>
      </c>
      <c r="C2240" s="159" t="str">
        <f>VLOOKUP(A2240,Lists!A:D,4,FALSE)</f>
        <v>MAR</v>
      </c>
      <c r="D2240" s="159" t="s">
        <v>661</v>
      </c>
      <c r="E2240" s="159" t="s">
        <v>445</v>
      </c>
      <c r="F2240" s="159" t="s">
        <v>2300</v>
      </c>
      <c r="G2240" s="159" t="s">
        <v>733</v>
      </c>
      <c r="H2240" s="151">
        <f t="shared" si="74"/>
        <v>3</v>
      </c>
      <c r="I2240" s="162" t="s">
        <v>2301</v>
      </c>
      <c r="J2240" s="159" t="s">
        <v>2299</v>
      </c>
      <c r="K2240" s="151" t="str">
        <f t="shared" si="75"/>
        <v>MAR002Total # of illness cases reported</v>
      </c>
      <c r="L2240" s="163">
        <v>43511</v>
      </c>
    </row>
    <row r="2241" spans="1:12" ht="15.6" thickTop="1" thickBot="1" x14ac:dyDescent="0.35">
      <c r="A2241" s="156" t="s">
        <v>1310</v>
      </c>
      <c r="B2241" s="157" t="str">
        <f>VLOOKUP(A2241,Lists!A:B,2,FALSE)</f>
        <v>MAR002</v>
      </c>
      <c r="C2241" s="157" t="str">
        <f>VLOOKUP(A2241,Lists!A:D,4,FALSE)</f>
        <v>MAR</v>
      </c>
      <c r="D2241" s="157" t="s">
        <v>743</v>
      </c>
      <c r="E2241" s="157" t="s">
        <v>445</v>
      </c>
      <c r="F2241" s="157"/>
      <c r="G2241" s="157"/>
      <c r="H2241" s="151" t="b">
        <f t="shared" si="74"/>
        <v>0</v>
      </c>
      <c r="I2241" s="161"/>
      <c r="J2241" s="157" t="s">
        <v>2302</v>
      </c>
      <c r="K2241" s="151" t="str">
        <f t="shared" si="75"/>
        <v>MAR002Crisis related Injuries</v>
      </c>
      <c r="L2241" s="165">
        <v>43511</v>
      </c>
    </row>
    <row r="2242" spans="1:12" ht="15.6" thickTop="1" thickBot="1" x14ac:dyDescent="0.35">
      <c r="A2242" s="158" t="s">
        <v>1310</v>
      </c>
      <c r="B2242" s="159" t="str">
        <f>VLOOKUP(A2242,Lists!A:B,2,FALSE)</f>
        <v>MAR002</v>
      </c>
      <c r="C2242" s="159" t="str">
        <f>VLOOKUP(A2242,Lists!A:D,4,FALSE)</f>
        <v>MAR</v>
      </c>
      <c r="D2242" s="159" t="s">
        <v>663</v>
      </c>
      <c r="E2242" s="159">
        <v>248</v>
      </c>
      <c r="F2242" s="159" t="s">
        <v>2303</v>
      </c>
      <c r="G2242" s="159" t="s">
        <v>734</v>
      </c>
      <c r="H2242" s="151">
        <f t="shared" si="74"/>
        <v>2</v>
      </c>
      <c r="I2242" s="162" t="s">
        <v>2133</v>
      </c>
      <c r="J2242" s="159" t="s">
        <v>2304</v>
      </c>
      <c r="K2242" s="151" t="str">
        <f t="shared" si="75"/>
        <v>MAR002Crisis related fatalities</v>
      </c>
      <c r="L2242" s="163">
        <v>43511</v>
      </c>
    </row>
    <row r="2243" spans="1:12" ht="15.6" thickTop="1" thickBot="1" x14ac:dyDescent="0.35">
      <c r="A2243" s="156" t="s">
        <v>1310</v>
      </c>
      <c r="B2243" s="157" t="str">
        <f>VLOOKUP(A2243,Lists!A:B,2,FALSE)</f>
        <v>MAR002</v>
      </c>
      <c r="C2243" s="157" t="str">
        <f>VLOOKUP(A2243,Lists!A:D,4,FALSE)</f>
        <v>MAR</v>
      </c>
      <c r="D2243" s="157" t="s">
        <v>459</v>
      </c>
      <c r="E2243" s="157">
        <v>0</v>
      </c>
      <c r="F2243" s="157"/>
      <c r="G2243" s="157"/>
      <c r="H2243" s="151" t="b">
        <f t="shared" si="74"/>
        <v>0</v>
      </c>
      <c r="I2243" s="161"/>
      <c r="J2243" s="157" t="s">
        <v>2307</v>
      </c>
      <c r="K2243" s="151" t="str">
        <f t="shared" si="75"/>
        <v>MAR002Building partially damaged</v>
      </c>
      <c r="L2243" s="165">
        <v>43511</v>
      </c>
    </row>
    <row r="2244" spans="1:12" ht="15.6" thickTop="1" thickBot="1" x14ac:dyDescent="0.35">
      <c r="A2244" s="158" t="s">
        <v>1310</v>
      </c>
      <c r="B2244" s="159" t="str">
        <f>VLOOKUP(A2244,Lists!A:B,2,FALSE)</f>
        <v>MAR002</v>
      </c>
      <c r="C2244" s="159" t="str">
        <f>VLOOKUP(A2244,Lists!A:D,4,FALSE)</f>
        <v>MAR</v>
      </c>
      <c r="D2244" s="159" t="s">
        <v>460</v>
      </c>
      <c r="E2244" s="159">
        <v>0</v>
      </c>
      <c r="F2244" s="159"/>
      <c r="G2244" s="159"/>
      <c r="H2244" s="151" t="b">
        <f t="shared" si="74"/>
        <v>0</v>
      </c>
      <c r="I2244" s="162"/>
      <c r="J2244" s="159" t="s">
        <v>2307</v>
      </c>
      <c r="K2244" s="151" t="str">
        <f t="shared" si="75"/>
        <v>MAR002Building totally damaged</v>
      </c>
      <c r="L2244" s="163">
        <v>43511</v>
      </c>
    </row>
    <row r="2245" spans="1:12" ht="15.6" thickTop="1" thickBot="1" x14ac:dyDescent="0.35">
      <c r="A2245" s="156" t="s">
        <v>1310</v>
      </c>
      <c r="B2245" s="157" t="str">
        <f>VLOOKUP(A2245,Lists!A:B,2,FALSE)</f>
        <v>MAR002</v>
      </c>
      <c r="C2245" s="157" t="str">
        <f>VLOOKUP(A2245,Lists!A:D,4,FALSE)</f>
        <v>MAR</v>
      </c>
      <c r="D2245" s="157" t="s">
        <v>745</v>
      </c>
      <c r="E2245" s="157">
        <v>0</v>
      </c>
      <c r="F2245" s="157"/>
      <c r="G2245" s="157"/>
      <c r="H2245" s="151" t="b">
        <f t="shared" si="74"/>
        <v>0</v>
      </c>
      <c r="I2245" s="161"/>
      <c r="J2245" s="157" t="s">
        <v>2306</v>
      </c>
      <c r="K2245" s="151" t="str">
        <f t="shared" si="75"/>
        <v>MAR002Economic Losses</v>
      </c>
      <c r="L2245" s="165">
        <v>43511</v>
      </c>
    </row>
    <row r="2246" spans="1:12" ht="15.6" thickTop="1" thickBot="1" x14ac:dyDescent="0.35">
      <c r="A2246" s="158" t="s">
        <v>1310</v>
      </c>
      <c r="B2246" s="159" t="str">
        <f>VLOOKUP(A2246,Lists!A:B,2,FALSE)</f>
        <v>MAR002</v>
      </c>
      <c r="C2246" s="159" t="str">
        <f>VLOOKUP(A2246,Lists!A:D,4,FALSE)</f>
        <v>MAR</v>
      </c>
      <c r="D2246" s="159" t="s">
        <v>755</v>
      </c>
      <c r="E2246" s="159" t="s">
        <v>445</v>
      </c>
      <c r="F2246" s="159"/>
      <c r="G2246" s="159"/>
      <c r="H2246" s="151" t="b">
        <f t="shared" si="74"/>
        <v>0</v>
      </c>
      <c r="I2246" s="162"/>
      <c r="J2246" s="159" t="s">
        <v>2284</v>
      </c>
      <c r="K2246" s="151" t="str">
        <f t="shared" si="75"/>
        <v>MAR002People in Need</v>
      </c>
      <c r="L2246" s="163">
        <v>43511</v>
      </c>
    </row>
    <row r="2247" spans="1:12" ht="15.6" thickTop="1" thickBot="1" x14ac:dyDescent="0.35">
      <c r="A2247" s="156" t="s">
        <v>1310</v>
      </c>
      <c r="B2247" s="157" t="str">
        <f>VLOOKUP(A2247,Lists!A:B,2,FALSE)</f>
        <v>MAR002</v>
      </c>
      <c r="C2247" s="157" t="str">
        <f>VLOOKUP(A2247,Lists!A:D,4,FALSE)</f>
        <v>MAR</v>
      </c>
      <c r="D2247" s="157" t="s">
        <v>761</v>
      </c>
      <c r="E2247" s="157" t="s">
        <v>445</v>
      </c>
      <c r="F2247" s="157"/>
      <c r="G2247" s="157"/>
      <c r="H2247" s="151" t="b">
        <f t="shared" si="74"/>
        <v>0</v>
      </c>
      <c r="I2247" s="161"/>
      <c r="J2247" s="157"/>
      <c r="K2247" s="151" t="str">
        <f t="shared" si="75"/>
        <v>MAR002People facing minimal humanitarian needs (level 1)</v>
      </c>
      <c r="L2247" s="165">
        <v>43511</v>
      </c>
    </row>
    <row r="2248" spans="1:12" ht="15.6" thickTop="1" thickBot="1" x14ac:dyDescent="0.35">
      <c r="A2248" s="158" t="s">
        <v>1310</v>
      </c>
      <c r="B2248" s="159" t="str">
        <f>VLOOKUP(A2248,Lists!A:B,2,FALSE)</f>
        <v>MAR002</v>
      </c>
      <c r="C2248" s="159" t="str">
        <f>VLOOKUP(A2248,Lists!A:D,4,FALSE)</f>
        <v>MAR</v>
      </c>
      <c r="D2248" s="159" t="s">
        <v>760</v>
      </c>
      <c r="E2248" s="159" t="s">
        <v>445</v>
      </c>
      <c r="F2248" s="159"/>
      <c r="G2248" s="159"/>
      <c r="H2248" s="151" t="b">
        <f t="shared" si="74"/>
        <v>0</v>
      </c>
      <c r="I2248" s="162"/>
      <c r="J2248" s="159"/>
      <c r="K2248" s="151" t="str">
        <f t="shared" si="75"/>
        <v>MAR002People facing stressed humanitarian needs (level 2)</v>
      </c>
      <c r="L2248" s="163">
        <v>43511</v>
      </c>
    </row>
    <row r="2249" spans="1:12" ht="15.6" thickTop="1" thickBot="1" x14ac:dyDescent="0.35">
      <c r="A2249" s="156" t="s">
        <v>1310</v>
      </c>
      <c r="B2249" s="157" t="str">
        <f>VLOOKUP(A2249,Lists!A:B,2,FALSE)</f>
        <v>MAR002</v>
      </c>
      <c r="C2249" s="157" t="str">
        <f>VLOOKUP(A2249,Lists!A:D,4,FALSE)</f>
        <v>MAR</v>
      </c>
      <c r="D2249" s="157" t="s">
        <v>763</v>
      </c>
      <c r="E2249" s="157" t="s">
        <v>445</v>
      </c>
      <c r="F2249" s="157"/>
      <c r="G2249" s="157"/>
      <c r="H2249" s="151" t="b">
        <f t="shared" si="74"/>
        <v>0</v>
      </c>
      <c r="I2249" s="161"/>
      <c r="J2249" s="157"/>
      <c r="K2249" s="151" t="str">
        <f t="shared" si="75"/>
        <v>MAR002People  facing moderate humanitarian needs (level 3)</v>
      </c>
      <c r="L2249" s="165">
        <v>43511</v>
      </c>
    </row>
    <row r="2250" spans="1:12" ht="15.6" thickTop="1" thickBot="1" x14ac:dyDescent="0.35">
      <c r="A2250" s="158" t="s">
        <v>1310</v>
      </c>
      <c r="B2250" s="159" t="str">
        <f>VLOOKUP(A2250,Lists!A:B,2,FALSE)</f>
        <v>MAR002</v>
      </c>
      <c r="C2250" s="159" t="str">
        <f>VLOOKUP(A2250,Lists!A:D,4,FALSE)</f>
        <v>MAR</v>
      </c>
      <c r="D2250" s="159" t="s">
        <v>765</v>
      </c>
      <c r="E2250" s="159">
        <v>0</v>
      </c>
      <c r="F2250" s="159"/>
      <c r="G2250" s="159"/>
      <c r="H2250" s="151" t="b">
        <f t="shared" si="74"/>
        <v>0</v>
      </c>
      <c r="I2250" s="162"/>
      <c r="J2250" s="159" t="s">
        <v>2285</v>
      </c>
      <c r="K2250" s="151" t="str">
        <f t="shared" si="75"/>
        <v>MAR002People facing severe humanitarian needs (level 4)</v>
      </c>
      <c r="L2250" s="163">
        <v>43511</v>
      </c>
    </row>
    <row r="2251" spans="1:12" ht="15.6" thickTop="1" thickBot="1" x14ac:dyDescent="0.35">
      <c r="A2251" s="156" t="s">
        <v>1310</v>
      </c>
      <c r="B2251" s="157" t="str">
        <f>VLOOKUP(A2251,Lists!A:B,2,FALSE)</f>
        <v>MAR002</v>
      </c>
      <c r="C2251" s="157" t="str">
        <f>VLOOKUP(A2251,Lists!A:D,4,FALSE)</f>
        <v>MAR</v>
      </c>
      <c r="D2251" s="157" t="s">
        <v>766</v>
      </c>
      <c r="E2251" s="157">
        <v>0</v>
      </c>
      <c r="F2251" s="157"/>
      <c r="G2251" s="157"/>
      <c r="H2251" s="151" t="b">
        <f t="shared" si="74"/>
        <v>0</v>
      </c>
      <c r="I2251" s="161"/>
      <c r="J2251" s="157" t="s">
        <v>2285</v>
      </c>
      <c r="K2251" s="151" t="str">
        <f t="shared" si="75"/>
        <v>MAR002People facing extreme humanitarian needs (level 5)</v>
      </c>
      <c r="L2251" s="165">
        <v>43511</v>
      </c>
    </row>
    <row r="2252" spans="1:12" ht="15.6" thickTop="1" thickBot="1" x14ac:dyDescent="0.35">
      <c r="A2252" s="158" t="s">
        <v>1310</v>
      </c>
      <c r="B2252" s="159" t="str">
        <f>VLOOKUP(A2252,Lists!A:B,2,FALSE)</f>
        <v>MAR002</v>
      </c>
      <c r="C2252" s="159" t="str">
        <f>VLOOKUP(A2252,Lists!A:D,4,FALSE)</f>
        <v>MAR</v>
      </c>
      <c r="D2252" s="159" t="s">
        <v>768</v>
      </c>
      <c r="E2252" s="159">
        <v>248</v>
      </c>
      <c r="F2252" s="159" t="s">
        <v>2303</v>
      </c>
      <c r="G2252" s="159" t="s">
        <v>734</v>
      </c>
      <c r="H2252" s="151">
        <f t="shared" si="74"/>
        <v>2</v>
      </c>
      <c r="I2252" s="162" t="s">
        <v>2133</v>
      </c>
      <c r="J2252" s="159" t="s">
        <v>2305</v>
      </c>
      <c r="K2252" s="151" t="str">
        <f t="shared" si="75"/>
        <v>MAR002People killed in all crises</v>
      </c>
      <c r="L2252" s="163">
        <v>43511</v>
      </c>
    </row>
    <row r="2253" spans="1:12" ht="15.6" thickTop="1" thickBot="1" x14ac:dyDescent="0.35">
      <c r="A2253" s="156" t="s">
        <v>1310</v>
      </c>
      <c r="B2253" s="157" t="str">
        <f>VLOOKUP(A2253,Lists!A:B,2,FALSE)</f>
        <v>MAR002</v>
      </c>
      <c r="C2253" s="157" t="str">
        <f>VLOOKUP(A2253,Lists!A:D,4,FALSE)</f>
        <v>MAR</v>
      </c>
      <c r="D2253" s="157" t="s">
        <v>683</v>
      </c>
      <c r="E2253" s="157">
        <v>0</v>
      </c>
      <c r="F2253" s="157"/>
      <c r="G2253" s="157"/>
      <c r="H2253" s="151" t="b">
        <f t="shared" si="74"/>
        <v>0</v>
      </c>
      <c r="I2253" s="161"/>
      <c r="J2253" s="157" t="s">
        <v>2283</v>
      </c>
      <c r="K2253" s="151" t="str">
        <f t="shared" si="75"/>
        <v>MAR002People facing limited access constraints</v>
      </c>
      <c r="L2253" s="165">
        <v>43511</v>
      </c>
    </row>
    <row r="2254" spans="1:12" ht="15.6" thickTop="1" thickBot="1" x14ac:dyDescent="0.35">
      <c r="A2254" s="158" t="s">
        <v>1310</v>
      </c>
      <c r="B2254" s="159" t="str">
        <f>VLOOKUP(A2254,Lists!A:B,2,FALSE)</f>
        <v>MAR002</v>
      </c>
      <c r="C2254" s="159" t="str">
        <f>VLOOKUP(A2254,Lists!A:D,4,FALSE)</f>
        <v>MAR</v>
      </c>
      <c r="D2254" s="159" t="s">
        <v>684</v>
      </c>
      <c r="E2254" s="159">
        <v>0</v>
      </c>
      <c r="F2254" s="159"/>
      <c r="G2254" s="159"/>
      <c r="H2254" s="151" t="b">
        <f t="shared" si="74"/>
        <v>0</v>
      </c>
      <c r="I2254" s="162"/>
      <c r="J2254" s="159" t="s">
        <v>2283</v>
      </c>
      <c r="K2254" s="151" t="str">
        <f t="shared" si="75"/>
        <v>MAR002People facing restricted access constraints</v>
      </c>
      <c r="L2254" s="163">
        <v>43511</v>
      </c>
    </row>
    <row r="2255" spans="1:12" ht="15.6" thickTop="1" thickBot="1" x14ac:dyDescent="0.35">
      <c r="A2255" s="156" t="s">
        <v>1310</v>
      </c>
      <c r="B2255" s="157" t="str">
        <f>VLOOKUP(A2255,Lists!A:B,2,FALSE)</f>
        <v>MAR002</v>
      </c>
      <c r="C2255" s="157" t="str">
        <f>VLOOKUP(A2255,Lists!A:D,4,FALSE)</f>
        <v>MAR</v>
      </c>
      <c r="D2255" s="157" t="s">
        <v>637</v>
      </c>
      <c r="E2255" s="157">
        <v>0</v>
      </c>
      <c r="F2255" s="157" t="s">
        <v>2227</v>
      </c>
      <c r="G2255" s="157" t="s">
        <v>734</v>
      </c>
      <c r="H2255" s="151">
        <f t="shared" si="74"/>
        <v>2</v>
      </c>
      <c r="I2255" s="161"/>
      <c r="J2255" s="157" t="s">
        <v>2282</v>
      </c>
      <c r="K2255" s="151" t="str">
        <f t="shared" si="75"/>
        <v>MAR002Impediments to entry into country (bureaucratic and administrative)</v>
      </c>
      <c r="L2255" s="165">
        <v>43511</v>
      </c>
    </row>
    <row r="2256" spans="1:12" ht="15.6" thickTop="1" thickBot="1" x14ac:dyDescent="0.35">
      <c r="A2256" s="158" t="s">
        <v>1310</v>
      </c>
      <c r="B2256" s="159" t="str">
        <f>VLOOKUP(A2256,Lists!A:B,2,FALSE)</f>
        <v>MAR002</v>
      </c>
      <c r="C2256" s="159" t="str">
        <f>VLOOKUP(A2256,Lists!A:D,4,FALSE)</f>
        <v>MAR</v>
      </c>
      <c r="D2256" s="159" t="s">
        <v>638</v>
      </c>
      <c r="E2256" s="159">
        <v>0</v>
      </c>
      <c r="F2256" s="159" t="s">
        <v>2227</v>
      </c>
      <c r="G2256" s="159" t="s">
        <v>734</v>
      </c>
      <c r="H2256" s="151">
        <f t="shared" si="74"/>
        <v>2</v>
      </c>
      <c r="I2256" s="162"/>
      <c r="J2256" s="159" t="s">
        <v>2282</v>
      </c>
      <c r="K2256" s="151" t="str">
        <f t="shared" si="75"/>
        <v>MAR002Restriction of movement (impediments to freedom of movement and/or administrative restrictions)</v>
      </c>
      <c r="L2256" s="163">
        <v>43511</v>
      </c>
    </row>
    <row r="2257" spans="1:12" ht="15.6" thickTop="1" thickBot="1" x14ac:dyDescent="0.35">
      <c r="A2257" s="156" t="s">
        <v>1310</v>
      </c>
      <c r="B2257" s="157" t="str">
        <f>VLOOKUP(A2257,Lists!A:B,2,FALSE)</f>
        <v>MAR002</v>
      </c>
      <c r="C2257" s="157" t="str">
        <f>VLOOKUP(A2257,Lists!A:D,4,FALSE)</f>
        <v>MAR</v>
      </c>
      <c r="D2257" s="157" t="s">
        <v>639</v>
      </c>
      <c r="E2257" s="157">
        <v>0</v>
      </c>
      <c r="F2257" s="157" t="s">
        <v>2227</v>
      </c>
      <c r="G2257" s="157" t="s">
        <v>734</v>
      </c>
      <c r="H2257" s="151">
        <f t="shared" si="74"/>
        <v>2</v>
      </c>
      <c r="I2257" s="161"/>
      <c r="J2257" s="157" t="s">
        <v>2282</v>
      </c>
      <c r="K2257" s="151" t="str">
        <f t="shared" si="75"/>
        <v>MAR002Interference into implementation of humanitarian activities</v>
      </c>
      <c r="L2257" s="165">
        <v>43511</v>
      </c>
    </row>
    <row r="2258" spans="1:12" ht="15.6" thickTop="1" thickBot="1" x14ac:dyDescent="0.35">
      <c r="A2258" s="158" t="s">
        <v>1310</v>
      </c>
      <c r="B2258" s="159" t="str">
        <f>VLOOKUP(A2258,Lists!A:B,2,FALSE)</f>
        <v>MAR002</v>
      </c>
      <c r="C2258" s="159" t="str">
        <f>VLOOKUP(A2258,Lists!A:D,4,FALSE)</f>
        <v>MAR</v>
      </c>
      <c r="D2258" s="159" t="s">
        <v>640</v>
      </c>
      <c r="E2258" s="159">
        <v>0</v>
      </c>
      <c r="F2258" s="159" t="s">
        <v>2227</v>
      </c>
      <c r="G2258" s="159" t="s">
        <v>734</v>
      </c>
      <c r="H2258" s="151">
        <f t="shared" ref="H2258:H2319" si="76">IF(G2258="Low",3,IF(G2258="Medium",2,IF(G2258="High",1,FALSE)))</f>
        <v>2</v>
      </c>
      <c r="I2258" s="162"/>
      <c r="J2258" s="159" t="s">
        <v>2282</v>
      </c>
      <c r="K2258" s="151" t="str">
        <f t="shared" ref="K2258:K2319" si="77">B2258&amp;""&amp;D2258</f>
        <v>MAR002Violence against personnel, facilities and assets</v>
      </c>
      <c r="L2258" s="163">
        <v>43511</v>
      </c>
    </row>
    <row r="2259" spans="1:12" ht="15.6" thickTop="1" thickBot="1" x14ac:dyDescent="0.35">
      <c r="A2259" s="156" t="s">
        <v>1310</v>
      </c>
      <c r="B2259" s="157" t="str">
        <f>VLOOKUP(A2259,Lists!A:B,2,FALSE)</f>
        <v>MAR002</v>
      </c>
      <c r="C2259" s="157" t="str">
        <f>VLOOKUP(A2259,Lists!A:D,4,FALSE)</f>
        <v>MAR</v>
      </c>
      <c r="D2259" s="157" t="s">
        <v>641</v>
      </c>
      <c r="E2259" s="157">
        <v>0</v>
      </c>
      <c r="F2259" s="157" t="s">
        <v>2227</v>
      </c>
      <c r="G2259" s="157" t="s">
        <v>734</v>
      </c>
      <c r="H2259" s="151">
        <f t="shared" si="76"/>
        <v>2</v>
      </c>
      <c r="I2259" s="161"/>
      <c r="J2259" s="157" t="s">
        <v>2282</v>
      </c>
      <c r="K2259" s="151" t="str">
        <f t="shared" si="77"/>
        <v>MAR002Denial of existence of humanitarian needs or entitlements to assistance</v>
      </c>
      <c r="L2259" s="165">
        <v>43511</v>
      </c>
    </row>
    <row r="2260" spans="1:12" ht="15.6" thickTop="1" thickBot="1" x14ac:dyDescent="0.35">
      <c r="A2260" s="158" t="s">
        <v>1310</v>
      </c>
      <c r="B2260" s="159" t="str">
        <f>VLOOKUP(A2260,Lists!A:B,2,FALSE)</f>
        <v>MAR002</v>
      </c>
      <c r="C2260" s="159" t="str">
        <f>VLOOKUP(A2260,Lists!A:D,4,FALSE)</f>
        <v>MAR</v>
      </c>
      <c r="D2260" s="159" t="s">
        <v>642</v>
      </c>
      <c r="E2260" s="159">
        <v>0</v>
      </c>
      <c r="F2260" s="159" t="s">
        <v>2227</v>
      </c>
      <c r="G2260" s="159" t="s">
        <v>734</v>
      </c>
      <c r="H2260" s="151">
        <f t="shared" si="76"/>
        <v>2</v>
      </c>
      <c r="I2260" s="162"/>
      <c r="J2260" s="159" t="s">
        <v>2282</v>
      </c>
      <c r="K2260" s="151" t="str">
        <f t="shared" si="77"/>
        <v>MAR002Restriction and obstruction of access to services and assistance</v>
      </c>
      <c r="L2260" s="163">
        <v>43511</v>
      </c>
    </row>
    <row r="2261" spans="1:12" ht="15.6" thickTop="1" thickBot="1" x14ac:dyDescent="0.35">
      <c r="A2261" s="156" t="s">
        <v>1310</v>
      </c>
      <c r="B2261" s="157" t="str">
        <f>VLOOKUP(A2261,Lists!A:B,2,FALSE)</f>
        <v>MAR002</v>
      </c>
      <c r="C2261" s="157" t="str">
        <f>VLOOKUP(A2261,Lists!A:D,4,FALSE)</f>
        <v>MAR</v>
      </c>
      <c r="D2261" s="157" t="s">
        <v>643</v>
      </c>
      <c r="E2261" s="157">
        <v>0</v>
      </c>
      <c r="F2261" s="157" t="s">
        <v>2227</v>
      </c>
      <c r="G2261" s="157" t="s">
        <v>734</v>
      </c>
      <c r="H2261" s="151">
        <f t="shared" si="76"/>
        <v>2</v>
      </c>
      <c r="I2261" s="161"/>
      <c r="J2261" s="157" t="s">
        <v>2282</v>
      </c>
      <c r="K2261" s="151" t="str">
        <f t="shared" si="77"/>
        <v>MAR002Ongoing insecurity/hostilities affecting humanitarian assistance</v>
      </c>
      <c r="L2261" s="165">
        <v>43511</v>
      </c>
    </row>
    <row r="2262" spans="1:12" ht="15.6" thickTop="1" thickBot="1" x14ac:dyDescent="0.35">
      <c r="A2262" s="158" t="s">
        <v>1310</v>
      </c>
      <c r="B2262" s="159" t="str">
        <f>VLOOKUP(A2262,Lists!A:B,2,FALSE)</f>
        <v>MAR002</v>
      </c>
      <c r="C2262" s="159" t="str">
        <f>VLOOKUP(A2262,Lists!A:D,4,FALSE)</f>
        <v>MAR</v>
      </c>
      <c r="D2262" s="159" t="s">
        <v>644</v>
      </c>
      <c r="E2262" s="159">
        <v>0</v>
      </c>
      <c r="F2262" s="159" t="s">
        <v>2227</v>
      </c>
      <c r="G2262" s="159" t="s">
        <v>734</v>
      </c>
      <c r="H2262" s="151">
        <f t="shared" si="76"/>
        <v>2</v>
      </c>
      <c r="I2262" s="162"/>
      <c r="J2262" s="159" t="s">
        <v>2282</v>
      </c>
      <c r="K2262" s="151" t="str">
        <f t="shared" si="77"/>
        <v xml:space="preserve">MAR002Presence of mines and improvised explosive devices </v>
      </c>
      <c r="L2262" s="163">
        <v>43511</v>
      </c>
    </row>
    <row r="2263" spans="1:12" ht="15.6" thickTop="1" thickBot="1" x14ac:dyDescent="0.35">
      <c r="A2263" s="156" t="s">
        <v>1310</v>
      </c>
      <c r="B2263" s="157" t="str">
        <f>VLOOKUP(A2263,Lists!A:B,2,FALSE)</f>
        <v>MAR002</v>
      </c>
      <c r="C2263" s="157" t="str">
        <f>VLOOKUP(A2263,Lists!A:D,4,FALSE)</f>
        <v>MAR</v>
      </c>
      <c r="D2263" s="157" t="s">
        <v>645</v>
      </c>
      <c r="E2263" s="157">
        <v>0</v>
      </c>
      <c r="F2263" s="157" t="s">
        <v>2227</v>
      </c>
      <c r="G2263" s="157" t="s">
        <v>734</v>
      </c>
      <c r="H2263" s="151">
        <f t="shared" si="76"/>
        <v>2</v>
      </c>
      <c r="I2263" s="161"/>
      <c r="J2263" s="157" t="s">
        <v>2282</v>
      </c>
      <c r="K2263" s="151" t="str">
        <f t="shared" si="77"/>
        <v>MAR002Physical constraints in the environment (obstacles related to terrain, climate, lack of infrastructure, etc.)</v>
      </c>
      <c r="L2263" s="165">
        <v>43511</v>
      </c>
    </row>
    <row r="2264" spans="1:12" ht="15.6" thickTop="1" thickBot="1" x14ac:dyDescent="0.35">
      <c r="A2264" s="158" t="s">
        <v>1225</v>
      </c>
      <c r="B2264" s="159" t="str">
        <f>VLOOKUP(A2264,Lists!A:B,2,FALSE)</f>
        <v>AFG002</v>
      </c>
      <c r="C2264" s="159" t="str">
        <f>VLOOKUP(A2264,Lists!A:D,4,FALSE)</f>
        <v>AFG</v>
      </c>
      <c r="D2264" s="159" t="s">
        <v>740</v>
      </c>
      <c r="E2264" s="159">
        <v>17000000</v>
      </c>
      <c r="F2264" s="159" t="s">
        <v>1205</v>
      </c>
      <c r="G2264" s="159" t="s">
        <v>734</v>
      </c>
      <c r="H2264" s="151">
        <f t="shared" si="76"/>
        <v>2</v>
      </c>
      <c r="I2264" s="162" t="s">
        <v>1204</v>
      </c>
      <c r="J2264" s="159" t="s">
        <v>2308</v>
      </c>
      <c r="K2264" s="151" t="str">
        <f t="shared" si="77"/>
        <v>AFG002People exposed</v>
      </c>
      <c r="L2264" s="163">
        <v>43511</v>
      </c>
    </row>
    <row r="2265" spans="1:12" ht="15.6" thickTop="1" thickBot="1" x14ac:dyDescent="0.35">
      <c r="A2265" s="156" t="s">
        <v>1295</v>
      </c>
      <c r="B2265" s="157" t="str">
        <f>VLOOKUP(A2265,Lists!A:B,2,FALSE)</f>
        <v>BDI002</v>
      </c>
      <c r="C2265" s="157" t="str">
        <f>VLOOKUP(A2265,Lists!A:D,4,FALSE)</f>
        <v>BDI</v>
      </c>
      <c r="D2265" s="157" t="s">
        <v>785</v>
      </c>
      <c r="E2265" s="157">
        <v>11347122</v>
      </c>
      <c r="F2265" s="157" t="s">
        <v>2309</v>
      </c>
      <c r="G2265" s="157" t="s">
        <v>734</v>
      </c>
      <c r="H2265" s="151">
        <f t="shared" si="76"/>
        <v>2</v>
      </c>
      <c r="I2265" s="161" t="s">
        <v>2318</v>
      </c>
      <c r="J2265" s="157" t="s">
        <v>2319</v>
      </c>
      <c r="K2265" s="151" t="str">
        <f t="shared" si="77"/>
        <v>BDI002Total population in country</v>
      </c>
      <c r="L2265" s="165">
        <v>43511</v>
      </c>
    </row>
    <row r="2266" spans="1:12" ht="15.6" thickTop="1" thickBot="1" x14ac:dyDescent="0.35">
      <c r="A2266" s="158" t="s">
        <v>1295</v>
      </c>
      <c r="B2266" s="159" t="str">
        <f>VLOOKUP(A2266,Lists!A:B,2,FALSE)</f>
        <v>BDI002</v>
      </c>
      <c r="C2266" s="159" t="str">
        <f>VLOOKUP(A2266,Lists!A:D,4,FALSE)</f>
        <v>BDI</v>
      </c>
      <c r="D2266" s="159" t="s">
        <v>455</v>
      </c>
      <c r="E2266" s="159">
        <v>25950</v>
      </c>
      <c r="F2266" s="159" t="s">
        <v>2310</v>
      </c>
      <c r="G2266" s="159" t="s">
        <v>735</v>
      </c>
      <c r="H2266" s="151">
        <f t="shared" si="76"/>
        <v>1</v>
      </c>
      <c r="I2266" s="162" t="s">
        <v>2320</v>
      </c>
      <c r="J2266" s="159" t="s">
        <v>2321</v>
      </c>
      <c r="K2266" s="151" t="str">
        <f t="shared" si="77"/>
        <v>BDI002Landmass affected by disaster</v>
      </c>
      <c r="L2266" s="163">
        <v>43511</v>
      </c>
    </row>
    <row r="2267" spans="1:12" ht="15.6" thickTop="1" thickBot="1" x14ac:dyDescent="0.35">
      <c r="A2267" s="156" t="s">
        <v>1295</v>
      </c>
      <c r="B2267" s="157" t="str">
        <f>VLOOKUP(A2267,Lists!A:B,2,FALSE)</f>
        <v>BDI002</v>
      </c>
      <c r="C2267" s="157" t="str">
        <f>VLOOKUP(A2267,Lists!A:D,4,FALSE)</f>
        <v>BDI</v>
      </c>
      <c r="D2267" s="157" t="s">
        <v>740</v>
      </c>
      <c r="E2267" s="157">
        <v>11347122</v>
      </c>
      <c r="F2267" s="157" t="s">
        <v>2309</v>
      </c>
      <c r="G2267" s="157" t="s">
        <v>734</v>
      </c>
      <c r="H2267" s="151">
        <f t="shared" si="76"/>
        <v>2</v>
      </c>
      <c r="I2267" s="161" t="s">
        <v>2318</v>
      </c>
      <c r="J2267" s="157" t="s">
        <v>519</v>
      </c>
      <c r="K2267" s="151" t="str">
        <f t="shared" si="77"/>
        <v>BDI002People exposed</v>
      </c>
      <c r="L2267" s="165">
        <v>43511</v>
      </c>
    </row>
    <row r="2268" spans="1:12" ht="15.6" thickTop="1" thickBot="1" x14ac:dyDescent="0.35">
      <c r="A2268" s="158" t="s">
        <v>1295</v>
      </c>
      <c r="B2268" s="159" t="str">
        <f>VLOOKUP(A2268,Lists!A:B,2,FALSE)</f>
        <v>BDI002</v>
      </c>
      <c r="C2268" s="159" t="str">
        <f>VLOOKUP(A2268,Lists!A:D,4,FALSE)</f>
        <v>BDI</v>
      </c>
      <c r="D2268" s="159" t="s">
        <v>742</v>
      </c>
      <c r="E2268" s="159">
        <v>11347122</v>
      </c>
      <c r="F2268" s="159" t="s">
        <v>2309</v>
      </c>
      <c r="G2268" s="159" t="s">
        <v>734</v>
      </c>
      <c r="H2268" s="151">
        <f t="shared" si="76"/>
        <v>2</v>
      </c>
      <c r="I2268" s="162" t="s">
        <v>2318</v>
      </c>
      <c r="J2268" s="159" t="s">
        <v>2322</v>
      </c>
      <c r="K2268" s="151" t="str">
        <f t="shared" si="77"/>
        <v>BDI002People affected by the crisis</v>
      </c>
      <c r="L2268" s="163">
        <v>43511</v>
      </c>
    </row>
    <row r="2269" spans="1:12" ht="15.6" thickTop="1" thickBot="1" x14ac:dyDescent="0.35">
      <c r="A2269" s="156" t="s">
        <v>1295</v>
      </c>
      <c r="B2269" s="157" t="str">
        <f>VLOOKUP(A2269,Lists!A:B,2,FALSE)</f>
        <v>BDI002</v>
      </c>
      <c r="C2269" s="157" t="str">
        <f>VLOOKUP(A2269,Lists!A:D,4,FALSE)</f>
        <v>BDI</v>
      </c>
      <c r="D2269" s="157" t="s">
        <v>470</v>
      </c>
      <c r="E2269" s="157">
        <v>342063</v>
      </c>
      <c r="F2269" s="157" t="s">
        <v>2311</v>
      </c>
      <c r="G2269" s="157" t="s">
        <v>734</v>
      </c>
      <c r="H2269" s="151">
        <f t="shared" si="76"/>
        <v>2</v>
      </c>
      <c r="I2269" s="161" t="s">
        <v>2323</v>
      </c>
      <c r="J2269" s="157" t="s">
        <v>2324</v>
      </c>
      <c r="K2269" s="151" t="str">
        <f t="shared" si="77"/>
        <v>BDI002Total # of crisis related displaced people</v>
      </c>
      <c r="L2269" s="165">
        <v>43511</v>
      </c>
    </row>
    <row r="2270" spans="1:12" ht="15.6" thickTop="1" thickBot="1" x14ac:dyDescent="0.35">
      <c r="A2270" s="158" t="s">
        <v>1295</v>
      </c>
      <c r="B2270" s="159" t="str">
        <f>VLOOKUP(A2270,Lists!A:B,2,FALSE)</f>
        <v>BDI002</v>
      </c>
      <c r="C2270" s="159" t="str">
        <f>VLOOKUP(A2270,Lists!A:D,4,FALSE)</f>
        <v>BDI</v>
      </c>
      <c r="D2270" s="159" t="s">
        <v>743</v>
      </c>
      <c r="E2270" s="159" t="s">
        <v>445</v>
      </c>
      <c r="F2270" s="159"/>
      <c r="G2270" s="159"/>
      <c r="H2270" s="151" t="b">
        <f t="shared" si="76"/>
        <v>0</v>
      </c>
      <c r="I2270" s="162"/>
      <c r="J2270" s="159" t="s">
        <v>2325</v>
      </c>
      <c r="K2270" s="151" t="str">
        <f t="shared" si="77"/>
        <v>BDI002Crisis related Injuries</v>
      </c>
      <c r="L2270" s="163">
        <v>43511</v>
      </c>
    </row>
    <row r="2271" spans="1:12" ht="15.6" thickTop="1" thickBot="1" x14ac:dyDescent="0.35">
      <c r="A2271" s="156" t="s">
        <v>1295</v>
      </c>
      <c r="B2271" s="157" t="str">
        <f>VLOOKUP(A2271,Lists!A:B,2,FALSE)</f>
        <v>BDI002</v>
      </c>
      <c r="C2271" s="157" t="str">
        <f>VLOOKUP(A2271,Lists!A:D,4,FALSE)</f>
        <v>BDI</v>
      </c>
      <c r="D2271" s="157" t="s">
        <v>661</v>
      </c>
      <c r="E2271" s="157">
        <v>70141</v>
      </c>
      <c r="F2271" s="157" t="s">
        <v>2312</v>
      </c>
      <c r="G2271" s="157" t="s">
        <v>734</v>
      </c>
      <c r="H2271" s="151">
        <f t="shared" si="76"/>
        <v>2</v>
      </c>
      <c r="I2271" s="161" t="s">
        <v>2326</v>
      </c>
      <c r="J2271" s="157" t="s">
        <v>2327</v>
      </c>
      <c r="K2271" s="151" t="str">
        <f t="shared" si="77"/>
        <v>BDI002Total # of illness cases reported</v>
      </c>
      <c r="L2271" s="165">
        <v>43511</v>
      </c>
    </row>
    <row r="2272" spans="1:12" ht="15.6" thickTop="1" thickBot="1" x14ac:dyDescent="0.35">
      <c r="A2272" s="158" t="s">
        <v>1295</v>
      </c>
      <c r="B2272" s="159" t="str">
        <f>VLOOKUP(A2272,Lists!A:B,2,FALSE)</f>
        <v>BDI002</v>
      </c>
      <c r="C2272" s="159" t="str">
        <f>VLOOKUP(A2272,Lists!A:D,4,FALSE)</f>
        <v>BDI</v>
      </c>
      <c r="D2272" s="159" t="s">
        <v>663</v>
      </c>
      <c r="E2272" s="159" t="s">
        <v>445</v>
      </c>
      <c r="F2272" s="159" t="s">
        <v>2313</v>
      </c>
      <c r="G2272" s="159" t="s">
        <v>733</v>
      </c>
      <c r="H2272" s="151">
        <f t="shared" si="76"/>
        <v>3</v>
      </c>
      <c r="I2272" s="162" t="s">
        <v>2328</v>
      </c>
      <c r="J2272" s="159" t="s">
        <v>2329</v>
      </c>
      <c r="K2272" s="151" t="str">
        <f t="shared" si="77"/>
        <v>BDI002Crisis related fatalities</v>
      </c>
      <c r="L2272" s="163">
        <v>43511</v>
      </c>
    </row>
    <row r="2273" spans="1:12" ht="15.6" thickTop="1" thickBot="1" x14ac:dyDescent="0.35">
      <c r="A2273" s="156" t="s">
        <v>1295</v>
      </c>
      <c r="B2273" s="157" t="str">
        <f>VLOOKUP(A2273,Lists!A:B,2,FALSE)</f>
        <v>BDI002</v>
      </c>
      <c r="C2273" s="157" t="str">
        <f>VLOOKUP(A2273,Lists!A:D,4,FALSE)</f>
        <v>BDI</v>
      </c>
      <c r="D2273" s="157" t="s">
        <v>459</v>
      </c>
      <c r="E2273" s="157" t="s">
        <v>445</v>
      </c>
      <c r="F2273" s="157"/>
      <c r="G2273" s="157"/>
      <c r="H2273" s="151" t="b">
        <f t="shared" si="76"/>
        <v>0</v>
      </c>
      <c r="I2273" s="161"/>
      <c r="J2273" s="157"/>
      <c r="K2273" s="151" t="str">
        <f t="shared" si="77"/>
        <v>BDI002Building partially damaged</v>
      </c>
      <c r="L2273" s="165">
        <v>43511</v>
      </c>
    </row>
    <row r="2274" spans="1:12" ht="15.6" thickTop="1" thickBot="1" x14ac:dyDescent="0.35">
      <c r="A2274" s="158" t="s">
        <v>1295</v>
      </c>
      <c r="B2274" s="159" t="str">
        <f>VLOOKUP(A2274,Lists!A:B,2,FALSE)</f>
        <v>BDI002</v>
      </c>
      <c r="C2274" s="159" t="str">
        <f>VLOOKUP(A2274,Lists!A:D,4,FALSE)</f>
        <v>BDI</v>
      </c>
      <c r="D2274" s="159" t="s">
        <v>460</v>
      </c>
      <c r="E2274" s="159" t="s">
        <v>445</v>
      </c>
      <c r="F2274" s="159"/>
      <c r="G2274" s="159"/>
      <c r="H2274" s="151" t="b">
        <f t="shared" si="76"/>
        <v>0</v>
      </c>
      <c r="I2274" s="162"/>
      <c r="J2274" s="159" t="s">
        <v>2330</v>
      </c>
      <c r="K2274" s="151" t="str">
        <f t="shared" si="77"/>
        <v>BDI002Building totally damaged</v>
      </c>
      <c r="L2274" s="163">
        <v>43511</v>
      </c>
    </row>
    <row r="2275" spans="1:12" ht="15.6" thickTop="1" thickBot="1" x14ac:dyDescent="0.35">
      <c r="A2275" s="156" t="s">
        <v>1295</v>
      </c>
      <c r="B2275" s="157" t="str">
        <f>VLOOKUP(A2275,Lists!A:B,2,FALSE)</f>
        <v>BDI002</v>
      </c>
      <c r="C2275" s="157" t="str">
        <f>VLOOKUP(A2275,Lists!A:D,4,FALSE)</f>
        <v>BDI</v>
      </c>
      <c r="D2275" s="157" t="s">
        <v>745</v>
      </c>
      <c r="E2275" s="157">
        <v>444</v>
      </c>
      <c r="F2275" s="157" t="s">
        <v>2314</v>
      </c>
      <c r="G2275" s="157" t="s">
        <v>734</v>
      </c>
      <c r="H2275" s="151">
        <f t="shared" si="76"/>
        <v>2</v>
      </c>
      <c r="I2275" s="161" t="s">
        <v>2331</v>
      </c>
      <c r="J2275" s="157" t="s">
        <v>2332</v>
      </c>
      <c r="K2275" s="151" t="str">
        <f t="shared" si="77"/>
        <v>BDI002Economic Losses</v>
      </c>
      <c r="L2275" s="165">
        <v>43511</v>
      </c>
    </row>
    <row r="2276" spans="1:12" ht="15.6" thickTop="1" thickBot="1" x14ac:dyDescent="0.35">
      <c r="A2276" s="158" t="s">
        <v>1295</v>
      </c>
      <c r="B2276" s="159" t="str">
        <f>VLOOKUP(A2276,Lists!A:B,2,FALSE)</f>
        <v>BDI002</v>
      </c>
      <c r="C2276" s="159" t="str">
        <f>VLOOKUP(A2276,Lists!A:D,4,FALSE)</f>
        <v>BDI</v>
      </c>
      <c r="D2276" s="159" t="s">
        <v>755</v>
      </c>
      <c r="E2276" s="159">
        <v>1800000</v>
      </c>
      <c r="F2276" s="159" t="s">
        <v>2315</v>
      </c>
      <c r="G2276" s="159" t="s">
        <v>734</v>
      </c>
      <c r="H2276" s="151">
        <f t="shared" si="76"/>
        <v>2</v>
      </c>
      <c r="I2276" s="162" t="s">
        <v>2333</v>
      </c>
      <c r="J2276" s="159" t="s">
        <v>2334</v>
      </c>
      <c r="K2276" s="151" t="str">
        <f t="shared" si="77"/>
        <v>BDI002People in Need</v>
      </c>
      <c r="L2276" s="163">
        <v>43511</v>
      </c>
    </row>
    <row r="2277" spans="1:12" ht="15.6" thickTop="1" thickBot="1" x14ac:dyDescent="0.35">
      <c r="A2277" s="156" t="s">
        <v>1295</v>
      </c>
      <c r="B2277" s="157" t="str">
        <f>VLOOKUP(A2277,Lists!A:B,2,FALSE)</f>
        <v>BDI002</v>
      </c>
      <c r="C2277" s="157" t="str">
        <f>VLOOKUP(A2277,Lists!A:D,4,FALSE)</f>
        <v>BDI</v>
      </c>
      <c r="D2277" s="157" t="s">
        <v>761</v>
      </c>
      <c r="E2277" s="157">
        <v>0</v>
      </c>
      <c r="F2277" s="157" t="s">
        <v>2316</v>
      </c>
      <c r="G2277" s="157" t="s">
        <v>733</v>
      </c>
      <c r="H2277" s="151">
        <f t="shared" si="76"/>
        <v>3</v>
      </c>
      <c r="I2277" s="161" t="s">
        <v>2335</v>
      </c>
      <c r="J2277" s="157" t="s">
        <v>2336</v>
      </c>
      <c r="K2277" s="151" t="str">
        <f t="shared" si="77"/>
        <v>BDI002People facing minimal humanitarian needs (level 1)</v>
      </c>
      <c r="L2277" s="165">
        <v>43511</v>
      </c>
    </row>
    <row r="2278" spans="1:12" ht="15.6" thickTop="1" thickBot="1" x14ac:dyDescent="0.35">
      <c r="A2278" s="158" t="s">
        <v>1295</v>
      </c>
      <c r="B2278" s="159" t="str">
        <f>VLOOKUP(A2278,Lists!A:B,2,FALSE)</f>
        <v>BDI002</v>
      </c>
      <c r="C2278" s="159" t="str">
        <f>VLOOKUP(A2278,Lists!A:D,4,FALSE)</f>
        <v>BDI</v>
      </c>
      <c r="D2278" s="159" t="s">
        <v>760</v>
      </c>
      <c r="E2278" s="159">
        <v>80000</v>
      </c>
      <c r="F2278" s="159" t="s">
        <v>2317</v>
      </c>
      <c r="G2278" s="159" t="s">
        <v>734</v>
      </c>
      <c r="H2278" s="151">
        <f t="shared" si="76"/>
        <v>2</v>
      </c>
      <c r="I2278" s="162" t="s">
        <v>2333</v>
      </c>
      <c r="J2278" s="159" t="s">
        <v>2337</v>
      </c>
      <c r="K2278" s="151" t="str">
        <f t="shared" si="77"/>
        <v>BDI002People facing stressed humanitarian needs (level 2)</v>
      </c>
      <c r="L2278" s="163">
        <v>43511</v>
      </c>
    </row>
    <row r="2279" spans="1:12" ht="15.6" thickTop="1" thickBot="1" x14ac:dyDescent="0.35">
      <c r="A2279" s="156" t="s">
        <v>1295</v>
      </c>
      <c r="B2279" s="157" t="str">
        <f>VLOOKUP(A2279,Lists!A:B,2,FALSE)</f>
        <v>BDI002</v>
      </c>
      <c r="C2279" s="157" t="str">
        <f>VLOOKUP(A2279,Lists!A:D,4,FALSE)</f>
        <v>BDI</v>
      </c>
      <c r="D2279" s="157" t="s">
        <v>763</v>
      </c>
      <c r="E2279" s="157">
        <v>1622000</v>
      </c>
      <c r="F2279" s="157" t="s">
        <v>2315</v>
      </c>
      <c r="G2279" s="157" t="s">
        <v>734</v>
      </c>
      <c r="H2279" s="151">
        <f t="shared" si="76"/>
        <v>2</v>
      </c>
      <c r="I2279" s="161" t="s">
        <v>2333</v>
      </c>
      <c r="J2279" s="157" t="s">
        <v>2338</v>
      </c>
      <c r="K2279" s="151" t="str">
        <f t="shared" si="77"/>
        <v>BDI002People  facing moderate humanitarian needs (level 3)</v>
      </c>
      <c r="L2279" s="165">
        <v>43511</v>
      </c>
    </row>
    <row r="2280" spans="1:12" ht="15.6" thickTop="1" thickBot="1" x14ac:dyDescent="0.35">
      <c r="A2280" s="158" t="s">
        <v>1295</v>
      </c>
      <c r="B2280" s="159" t="str">
        <f>VLOOKUP(A2280,Lists!A:B,2,FALSE)</f>
        <v>BDI002</v>
      </c>
      <c r="C2280" s="159" t="str">
        <f>VLOOKUP(A2280,Lists!A:D,4,FALSE)</f>
        <v>BDI</v>
      </c>
      <c r="D2280" s="159" t="s">
        <v>765</v>
      </c>
      <c r="E2280" s="159">
        <v>98000</v>
      </c>
      <c r="F2280" s="159" t="s">
        <v>2315</v>
      </c>
      <c r="G2280" s="159" t="s">
        <v>734</v>
      </c>
      <c r="H2280" s="151">
        <f t="shared" si="76"/>
        <v>2</v>
      </c>
      <c r="I2280" s="162" t="s">
        <v>2333</v>
      </c>
      <c r="J2280" s="159" t="s">
        <v>2339</v>
      </c>
      <c r="K2280" s="151" t="str">
        <f t="shared" si="77"/>
        <v>BDI002People facing severe humanitarian needs (level 4)</v>
      </c>
      <c r="L2280" s="163">
        <v>43511</v>
      </c>
    </row>
    <row r="2281" spans="1:12" ht="15.6" thickTop="1" thickBot="1" x14ac:dyDescent="0.35">
      <c r="A2281" s="156" t="s">
        <v>1295</v>
      </c>
      <c r="B2281" s="157" t="str">
        <f>VLOOKUP(A2281,Lists!A:B,2,FALSE)</f>
        <v>BDI002</v>
      </c>
      <c r="C2281" s="157" t="str">
        <f>VLOOKUP(A2281,Lists!A:D,4,FALSE)</f>
        <v>BDI</v>
      </c>
      <c r="D2281" s="157" t="s">
        <v>766</v>
      </c>
      <c r="E2281" s="157">
        <v>0</v>
      </c>
      <c r="F2281" s="157"/>
      <c r="G2281" s="157"/>
      <c r="H2281" s="151" t="b">
        <f t="shared" si="76"/>
        <v>0</v>
      </c>
      <c r="I2281" s="161"/>
      <c r="J2281" s="157" t="s">
        <v>2340</v>
      </c>
      <c r="K2281" s="151" t="str">
        <f t="shared" si="77"/>
        <v>BDI002People facing extreme humanitarian needs (level 5)</v>
      </c>
      <c r="L2281" s="165">
        <v>43511</v>
      </c>
    </row>
    <row r="2282" spans="1:12" ht="15.6" thickTop="1" thickBot="1" x14ac:dyDescent="0.35">
      <c r="A2282" s="158" t="s">
        <v>1295</v>
      </c>
      <c r="B2282" s="159" t="str">
        <f>VLOOKUP(A2282,Lists!A:B,2,FALSE)</f>
        <v>BDI002</v>
      </c>
      <c r="C2282" s="159" t="str">
        <f>VLOOKUP(A2282,Lists!A:D,4,FALSE)</f>
        <v>BDI</v>
      </c>
      <c r="D2282" s="159" t="s">
        <v>768</v>
      </c>
      <c r="E2282" s="159" t="s">
        <v>445</v>
      </c>
      <c r="F2282" s="159"/>
      <c r="G2282" s="159"/>
      <c r="H2282" s="151" t="b">
        <f t="shared" si="76"/>
        <v>0</v>
      </c>
      <c r="I2282" s="162"/>
      <c r="J2282" s="159"/>
      <c r="K2282" s="151" t="str">
        <f t="shared" si="77"/>
        <v>BDI002People killed in all crises</v>
      </c>
      <c r="L2282" s="163">
        <v>43511</v>
      </c>
    </row>
    <row r="2283" spans="1:12" ht="15.6" thickTop="1" thickBot="1" x14ac:dyDescent="0.35">
      <c r="A2283" s="156" t="s">
        <v>1295</v>
      </c>
      <c r="B2283" s="157" t="str">
        <f>VLOOKUP(A2283,Lists!A:B,2,FALSE)</f>
        <v>BDI002</v>
      </c>
      <c r="C2283" s="157" t="str">
        <f>VLOOKUP(A2283,Lists!A:D,4,FALSE)</f>
        <v>BDI</v>
      </c>
      <c r="D2283" s="157" t="s">
        <v>683</v>
      </c>
      <c r="E2283" s="157" t="s">
        <v>445</v>
      </c>
      <c r="F2283" s="157"/>
      <c r="G2283" s="157"/>
      <c r="H2283" s="151" t="b">
        <f t="shared" si="76"/>
        <v>0</v>
      </c>
      <c r="I2283" s="161"/>
      <c r="J2283" s="157"/>
      <c r="K2283" s="151" t="str">
        <f t="shared" si="77"/>
        <v>BDI002People facing limited access constraints</v>
      </c>
      <c r="L2283" s="165">
        <v>43511</v>
      </c>
    </row>
    <row r="2284" spans="1:12" ht="15.6" thickTop="1" thickBot="1" x14ac:dyDescent="0.35">
      <c r="A2284" s="158" t="s">
        <v>1295</v>
      </c>
      <c r="B2284" s="159" t="str">
        <f>VLOOKUP(A2284,Lists!A:B,2,FALSE)</f>
        <v>BDI002</v>
      </c>
      <c r="C2284" s="159" t="str">
        <f>VLOOKUP(A2284,Lists!A:D,4,FALSE)</f>
        <v>BDI</v>
      </c>
      <c r="D2284" s="159" t="s">
        <v>684</v>
      </c>
      <c r="E2284" s="159" t="s">
        <v>445</v>
      </c>
      <c r="F2284" s="159"/>
      <c r="G2284" s="159"/>
      <c r="H2284" s="151" t="b">
        <f t="shared" si="76"/>
        <v>0</v>
      </c>
      <c r="I2284" s="162"/>
      <c r="J2284" s="159"/>
      <c r="K2284" s="151" t="str">
        <f t="shared" si="77"/>
        <v>BDI002People facing restricted access constraints</v>
      </c>
      <c r="L2284" s="163">
        <v>43511</v>
      </c>
    </row>
    <row r="2285" spans="1:12" ht="15.6" thickTop="1" thickBot="1" x14ac:dyDescent="0.35">
      <c r="A2285" s="156" t="s">
        <v>1295</v>
      </c>
      <c r="B2285" s="157" t="str">
        <f>VLOOKUP(A2285,Lists!A:B,2,FALSE)</f>
        <v>BDI002</v>
      </c>
      <c r="C2285" s="157" t="str">
        <f>VLOOKUP(A2285,Lists!A:D,4,FALSE)</f>
        <v>BDI</v>
      </c>
      <c r="D2285" s="157" t="s">
        <v>637</v>
      </c>
      <c r="E2285" s="157">
        <v>2</v>
      </c>
      <c r="F2285" s="157" t="s">
        <v>2227</v>
      </c>
      <c r="G2285" s="157" t="s">
        <v>734</v>
      </c>
      <c r="H2285" s="151">
        <f t="shared" si="76"/>
        <v>2</v>
      </c>
      <c r="I2285" s="161" t="s">
        <v>1173</v>
      </c>
      <c r="J2285" s="157"/>
      <c r="K2285" s="151" t="str">
        <f t="shared" si="77"/>
        <v>BDI002Impediments to entry into country (bureaucratic and administrative)</v>
      </c>
      <c r="L2285" s="165">
        <v>43511</v>
      </c>
    </row>
    <row r="2286" spans="1:12" ht="15.6" thickTop="1" thickBot="1" x14ac:dyDescent="0.35">
      <c r="A2286" s="158" t="s">
        <v>1295</v>
      </c>
      <c r="B2286" s="159" t="str">
        <f>VLOOKUP(A2286,Lists!A:B,2,FALSE)</f>
        <v>BDI002</v>
      </c>
      <c r="C2286" s="159" t="str">
        <f>VLOOKUP(A2286,Lists!A:D,4,FALSE)</f>
        <v>BDI</v>
      </c>
      <c r="D2286" s="159" t="s">
        <v>638</v>
      </c>
      <c r="E2286" s="159">
        <v>2</v>
      </c>
      <c r="F2286" s="159" t="s">
        <v>2227</v>
      </c>
      <c r="G2286" s="159" t="s">
        <v>734</v>
      </c>
      <c r="H2286" s="151">
        <f t="shared" si="76"/>
        <v>2</v>
      </c>
      <c r="I2286" s="162" t="s">
        <v>1173</v>
      </c>
      <c r="J2286" s="159"/>
      <c r="K2286" s="151" t="str">
        <f t="shared" si="77"/>
        <v>BDI002Restriction of movement (impediments to freedom of movement and/or administrative restrictions)</v>
      </c>
      <c r="L2286" s="163">
        <v>43511</v>
      </c>
    </row>
    <row r="2287" spans="1:12" ht="15.6" thickTop="1" thickBot="1" x14ac:dyDescent="0.35">
      <c r="A2287" s="156" t="s">
        <v>1295</v>
      </c>
      <c r="B2287" s="157" t="str">
        <f>VLOOKUP(A2287,Lists!A:B,2,FALSE)</f>
        <v>BDI002</v>
      </c>
      <c r="C2287" s="157" t="str">
        <f>VLOOKUP(A2287,Lists!A:D,4,FALSE)</f>
        <v>BDI</v>
      </c>
      <c r="D2287" s="157" t="s">
        <v>639</v>
      </c>
      <c r="E2287" s="157">
        <v>2</v>
      </c>
      <c r="F2287" s="157" t="s">
        <v>2227</v>
      </c>
      <c r="G2287" s="157" t="s">
        <v>734</v>
      </c>
      <c r="H2287" s="151">
        <f t="shared" si="76"/>
        <v>2</v>
      </c>
      <c r="I2287" s="161" t="s">
        <v>1173</v>
      </c>
      <c r="J2287" s="157"/>
      <c r="K2287" s="151" t="str">
        <f t="shared" si="77"/>
        <v>BDI002Interference into implementation of humanitarian activities</v>
      </c>
      <c r="L2287" s="165">
        <v>43511</v>
      </c>
    </row>
    <row r="2288" spans="1:12" ht="15.6" thickTop="1" thickBot="1" x14ac:dyDescent="0.35">
      <c r="A2288" s="158" t="s">
        <v>1295</v>
      </c>
      <c r="B2288" s="159" t="str">
        <f>VLOOKUP(A2288,Lists!A:B,2,FALSE)</f>
        <v>BDI002</v>
      </c>
      <c r="C2288" s="159" t="str">
        <f>VLOOKUP(A2288,Lists!A:D,4,FALSE)</f>
        <v>BDI</v>
      </c>
      <c r="D2288" s="159" t="s">
        <v>640</v>
      </c>
      <c r="E2288" s="159">
        <v>0</v>
      </c>
      <c r="F2288" s="159" t="s">
        <v>2227</v>
      </c>
      <c r="G2288" s="159" t="s">
        <v>734</v>
      </c>
      <c r="H2288" s="151">
        <f t="shared" si="76"/>
        <v>2</v>
      </c>
      <c r="I2288" s="162" t="s">
        <v>1173</v>
      </c>
      <c r="J2288" s="159"/>
      <c r="K2288" s="151" t="str">
        <f t="shared" si="77"/>
        <v>BDI002Violence against personnel, facilities and assets</v>
      </c>
      <c r="L2288" s="163">
        <v>43511</v>
      </c>
    </row>
    <row r="2289" spans="1:12" ht="15.6" thickTop="1" thickBot="1" x14ac:dyDescent="0.35">
      <c r="A2289" s="156" t="s">
        <v>1295</v>
      </c>
      <c r="B2289" s="157" t="str">
        <f>VLOOKUP(A2289,Lists!A:B,2,FALSE)</f>
        <v>BDI002</v>
      </c>
      <c r="C2289" s="157" t="str">
        <f>VLOOKUP(A2289,Lists!A:D,4,FALSE)</f>
        <v>BDI</v>
      </c>
      <c r="D2289" s="157" t="s">
        <v>641</v>
      </c>
      <c r="E2289" s="157">
        <v>3</v>
      </c>
      <c r="F2289" s="157" t="s">
        <v>2227</v>
      </c>
      <c r="G2289" s="157" t="s">
        <v>734</v>
      </c>
      <c r="H2289" s="151">
        <f t="shared" si="76"/>
        <v>2</v>
      </c>
      <c r="I2289" s="161" t="s">
        <v>1173</v>
      </c>
      <c r="J2289" s="157"/>
      <c r="K2289" s="151" t="str">
        <f t="shared" si="77"/>
        <v>BDI002Denial of existence of humanitarian needs or entitlements to assistance</v>
      </c>
      <c r="L2289" s="165">
        <v>43511</v>
      </c>
    </row>
    <row r="2290" spans="1:12" ht="15.6" thickTop="1" thickBot="1" x14ac:dyDescent="0.35">
      <c r="A2290" s="158" t="s">
        <v>1295</v>
      </c>
      <c r="B2290" s="159" t="str">
        <f>VLOOKUP(A2290,Lists!A:B,2,FALSE)</f>
        <v>BDI002</v>
      </c>
      <c r="C2290" s="159" t="str">
        <f>VLOOKUP(A2290,Lists!A:D,4,FALSE)</f>
        <v>BDI</v>
      </c>
      <c r="D2290" s="159" t="s">
        <v>642</v>
      </c>
      <c r="E2290" s="159">
        <v>2</v>
      </c>
      <c r="F2290" s="159" t="s">
        <v>2227</v>
      </c>
      <c r="G2290" s="159" t="s">
        <v>734</v>
      </c>
      <c r="H2290" s="151">
        <f t="shared" si="76"/>
        <v>2</v>
      </c>
      <c r="I2290" s="162" t="s">
        <v>1173</v>
      </c>
      <c r="J2290" s="159"/>
      <c r="K2290" s="151" t="str">
        <f t="shared" si="77"/>
        <v>BDI002Restriction and obstruction of access to services and assistance</v>
      </c>
      <c r="L2290" s="163">
        <v>43511</v>
      </c>
    </row>
    <row r="2291" spans="1:12" ht="15.6" thickTop="1" thickBot="1" x14ac:dyDescent="0.35">
      <c r="A2291" s="156" t="s">
        <v>1295</v>
      </c>
      <c r="B2291" s="157" t="str">
        <f>VLOOKUP(A2291,Lists!A:B,2,FALSE)</f>
        <v>BDI002</v>
      </c>
      <c r="C2291" s="157" t="str">
        <f>VLOOKUP(A2291,Lists!A:D,4,FALSE)</f>
        <v>BDI</v>
      </c>
      <c r="D2291" s="157" t="s">
        <v>643</v>
      </c>
      <c r="E2291" s="157">
        <v>1</v>
      </c>
      <c r="F2291" s="157" t="s">
        <v>2227</v>
      </c>
      <c r="G2291" s="157" t="s">
        <v>734</v>
      </c>
      <c r="H2291" s="151">
        <f t="shared" si="76"/>
        <v>2</v>
      </c>
      <c r="I2291" s="161" t="s">
        <v>1173</v>
      </c>
      <c r="J2291" s="157"/>
      <c r="K2291" s="151" t="str">
        <f t="shared" si="77"/>
        <v>BDI002Ongoing insecurity/hostilities affecting humanitarian assistance</v>
      </c>
      <c r="L2291" s="165">
        <v>43511</v>
      </c>
    </row>
    <row r="2292" spans="1:12" ht="15.6" thickTop="1" thickBot="1" x14ac:dyDescent="0.35">
      <c r="A2292" s="158" t="s">
        <v>1295</v>
      </c>
      <c r="B2292" s="159" t="str">
        <f>VLOOKUP(A2292,Lists!A:B,2,FALSE)</f>
        <v>BDI002</v>
      </c>
      <c r="C2292" s="159" t="str">
        <f>VLOOKUP(A2292,Lists!A:D,4,FALSE)</f>
        <v>BDI</v>
      </c>
      <c r="D2292" s="159" t="s">
        <v>644</v>
      </c>
      <c r="E2292" s="159">
        <v>0</v>
      </c>
      <c r="F2292" s="159" t="s">
        <v>2227</v>
      </c>
      <c r="G2292" s="159" t="s">
        <v>734</v>
      </c>
      <c r="H2292" s="151">
        <f t="shared" si="76"/>
        <v>2</v>
      </c>
      <c r="I2292" s="162" t="s">
        <v>1173</v>
      </c>
      <c r="J2292" s="159"/>
      <c r="K2292" s="151" t="str">
        <f t="shared" si="77"/>
        <v xml:space="preserve">BDI002Presence of mines and improvised explosive devices </v>
      </c>
      <c r="L2292" s="163">
        <v>43511</v>
      </c>
    </row>
    <row r="2293" spans="1:12" ht="15.6" thickTop="1" thickBot="1" x14ac:dyDescent="0.35">
      <c r="A2293" s="156" t="s">
        <v>1295</v>
      </c>
      <c r="B2293" s="157" t="str">
        <f>VLOOKUP(A2293,Lists!A:B,2,FALSE)</f>
        <v>BDI002</v>
      </c>
      <c r="C2293" s="157" t="str">
        <f>VLOOKUP(A2293,Lists!A:D,4,FALSE)</f>
        <v>BDI</v>
      </c>
      <c r="D2293" s="157" t="s">
        <v>645</v>
      </c>
      <c r="E2293" s="157">
        <v>1</v>
      </c>
      <c r="F2293" s="157" t="s">
        <v>2227</v>
      </c>
      <c r="G2293" s="157" t="s">
        <v>734</v>
      </c>
      <c r="H2293" s="151">
        <f t="shared" si="76"/>
        <v>2</v>
      </c>
      <c r="I2293" s="161" t="s">
        <v>1173</v>
      </c>
      <c r="J2293" s="157"/>
      <c r="K2293" s="151" t="str">
        <f t="shared" si="77"/>
        <v>BDI002Physical constraints in the environment (obstacles related to terrain, climate, lack of infrastructure, etc.)</v>
      </c>
      <c r="L2293" s="165">
        <v>43511</v>
      </c>
    </row>
    <row r="2294" spans="1:12" ht="15.6" thickTop="1" thickBot="1" x14ac:dyDescent="0.35">
      <c r="A2294" s="158" t="s">
        <v>1295</v>
      </c>
      <c r="B2294" s="159" t="str">
        <f>VLOOKUP(A2294,Lists!A:B,2,FALSE)</f>
        <v>BDI002</v>
      </c>
      <c r="C2294" s="159" t="str">
        <f>VLOOKUP(A2294,Lists!A:D,4,FALSE)</f>
        <v>BDI</v>
      </c>
      <c r="D2294" s="159" t="s">
        <v>680</v>
      </c>
      <c r="E2294" s="159">
        <v>5</v>
      </c>
      <c r="F2294" s="159"/>
      <c r="G2294" s="159" t="s">
        <v>734</v>
      </c>
      <c r="H2294" s="151">
        <f t="shared" si="76"/>
        <v>2</v>
      </c>
      <c r="I2294" s="162"/>
      <c r="J2294" s="159"/>
      <c r="K2294" s="151" t="str">
        <f t="shared" si="77"/>
        <v>BDI002Crisis affected groups</v>
      </c>
      <c r="L2294" s="163">
        <v>43511</v>
      </c>
    </row>
    <row r="2295" spans="1:12" ht="15.6" thickTop="1" thickBot="1" x14ac:dyDescent="0.35">
      <c r="A2295" s="156" t="s">
        <v>1323</v>
      </c>
      <c r="B2295" s="157" t="str">
        <f>VLOOKUP(A2295,Lists!A:B,2,FALSE)</f>
        <v>RWA002</v>
      </c>
      <c r="C2295" s="157" t="str">
        <f>VLOOKUP(A2295,Lists!A:D,4,FALSE)</f>
        <v>RWA</v>
      </c>
      <c r="D2295" s="157" t="s">
        <v>785</v>
      </c>
      <c r="E2295" s="157">
        <v>9660525</v>
      </c>
      <c r="F2295" s="157" t="s">
        <v>2341</v>
      </c>
      <c r="G2295" s="157" t="s">
        <v>733</v>
      </c>
      <c r="H2295" s="151">
        <f t="shared" si="76"/>
        <v>3</v>
      </c>
      <c r="I2295" s="161" t="s">
        <v>2349</v>
      </c>
      <c r="J2295" s="157" t="s">
        <v>2350</v>
      </c>
      <c r="K2295" s="151" t="str">
        <f t="shared" si="77"/>
        <v>RWA002Total population in country</v>
      </c>
      <c r="L2295" s="165">
        <v>43511</v>
      </c>
    </row>
    <row r="2296" spans="1:12" ht="15.6" thickTop="1" thickBot="1" x14ac:dyDescent="0.35">
      <c r="A2296" s="158" t="s">
        <v>1323</v>
      </c>
      <c r="B2296" s="159" t="str">
        <f>VLOOKUP(A2296,Lists!A:B,2,FALSE)</f>
        <v>RWA002</v>
      </c>
      <c r="C2296" s="159" t="str">
        <f>VLOOKUP(A2296,Lists!A:D,4,FALSE)</f>
        <v>RWA</v>
      </c>
      <c r="D2296" s="159" t="s">
        <v>455</v>
      </c>
      <c r="E2296" s="159">
        <v>10646</v>
      </c>
      <c r="F2296" s="159" t="s">
        <v>2342</v>
      </c>
      <c r="G2296" s="159" t="s">
        <v>734</v>
      </c>
      <c r="H2296" s="151">
        <f t="shared" si="76"/>
        <v>2</v>
      </c>
      <c r="I2296" s="162" t="s">
        <v>2351</v>
      </c>
      <c r="J2296" s="159" t="s">
        <v>2352</v>
      </c>
      <c r="K2296" s="151" t="str">
        <f t="shared" si="77"/>
        <v>RWA002Landmass affected by disaster</v>
      </c>
      <c r="L2296" s="163">
        <v>43511</v>
      </c>
    </row>
    <row r="2297" spans="1:12" ht="15.6" thickTop="1" thickBot="1" x14ac:dyDescent="0.35">
      <c r="A2297" s="156" t="s">
        <v>1323</v>
      </c>
      <c r="B2297" s="157" t="str">
        <f>VLOOKUP(A2297,Lists!A:B,2,FALSE)</f>
        <v>RWA002</v>
      </c>
      <c r="C2297" s="157" t="str">
        <f>VLOOKUP(A2297,Lists!A:D,4,FALSE)</f>
        <v>RWA</v>
      </c>
      <c r="D2297" s="157" t="s">
        <v>740</v>
      </c>
      <c r="E2297" s="157">
        <v>4725583</v>
      </c>
      <c r="F2297" s="157" t="s">
        <v>2343</v>
      </c>
      <c r="G2297" s="157" t="s">
        <v>733</v>
      </c>
      <c r="H2297" s="151">
        <f t="shared" si="76"/>
        <v>3</v>
      </c>
      <c r="I2297" s="161" t="s">
        <v>2353</v>
      </c>
      <c r="J2297" s="157" t="s">
        <v>2354</v>
      </c>
      <c r="K2297" s="151" t="str">
        <f t="shared" si="77"/>
        <v>RWA002People exposed</v>
      </c>
      <c r="L2297" s="165">
        <v>43511</v>
      </c>
    </row>
    <row r="2298" spans="1:12" ht="15.6" thickTop="1" thickBot="1" x14ac:dyDescent="0.35">
      <c r="A2298" s="158" t="s">
        <v>1323</v>
      </c>
      <c r="B2298" s="159" t="str">
        <f>VLOOKUP(A2298,Lists!A:B,2,FALSE)</f>
        <v>RWA002</v>
      </c>
      <c r="C2298" s="159" t="str">
        <f>VLOOKUP(A2298,Lists!A:D,4,FALSE)</f>
        <v>RWA</v>
      </c>
      <c r="D2298" s="159" t="s">
        <v>742</v>
      </c>
      <c r="E2298" s="159">
        <v>273448</v>
      </c>
      <c r="F2298" s="159" t="s">
        <v>2344</v>
      </c>
      <c r="G2298" s="159" t="s">
        <v>734</v>
      </c>
      <c r="H2298" s="151">
        <f t="shared" si="76"/>
        <v>2</v>
      </c>
      <c r="I2298" s="162" t="s">
        <v>2355</v>
      </c>
      <c r="J2298" s="159" t="s">
        <v>2356</v>
      </c>
      <c r="K2298" s="151" t="str">
        <f t="shared" si="77"/>
        <v>RWA002People affected by the crisis</v>
      </c>
      <c r="L2298" s="163">
        <v>43511</v>
      </c>
    </row>
    <row r="2299" spans="1:12" ht="15.6" thickTop="1" thickBot="1" x14ac:dyDescent="0.35">
      <c r="A2299" s="156" t="s">
        <v>1323</v>
      </c>
      <c r="B2299" s="157" t="str">
        <f>VLOOKUP(A2299,Lists!A:B,2,FALSE)</f>
        <v>RWA002</v>
      </c>
      <c r="C2299" s="157" t="str">
        <f>VLOOKUP(A2299,Lists!A:D,4,FALSE)</f>
        <v>RWA</v>
      </c>
      <c r="D2299" s="157" t="s">
        <v>470</v>
      </c>
      <c r="E2299" s="157">
        <v>150448</v>
      </c>
      <c r="F2299" s="157" t="s">
        <v>2345</v>
      </c>
      <c r="G2299" s="157" t="s">
        <v>735</v>
      </c>
      <c r="H2299" s="151">
        <f t="shared" si="76"/>
        <v>1</v>
      </c>
      <c r="I2299" s="161" t="s">
        <v>2357</v>
      </c>
      <c r="J2299" s="157" t="s">
        <v>2358</v>
      </c>
      <c r="K2299" s="151" t="str">
        <f t="shared" si="77"/>
        <v>RWA002Total # of crisis related displaced people</v>
      </c>
      <c r="L2299" s="165">
        <v>43511</v>
      </c>
    </row>
    <row r="2300" spans="1:12" ht="15.6" thickTop="1" thickBot="1" x14ac:dyDescent="0.35">
      <c r="A2300" s="158" t="s">
        <v>1323</v>
      </c>
      <c r="B2300" s="159" t="str">
        <f>VLOOKUP(A2300,Lists!A:B,2,FALSE)</f>
        <v>RWA002</v>
      </c>
      <c r="C2300" s="159" t="str">
        <f>VLOOKUP(A2300,Lists!A:D,4,FALSE)</f>
        <v>RWA</v>
      </c>
      <c r="D2300" s="159" t="s">
        <v>743</v>
      </c>
      <c r="E2300" s="159" t="s">
        <v>445</v>
      </c>
      <c r="F2300" s="159" t="s">
        <v>1037</v>
      </c>
      <c r="G2300" s="159" t="s">
        <v>734</v>
      </c>
      <c r="H2300" s="151">
        <f t="shared" si="76"/>
        <v>2</v>
      </c>
      <c r="I2300" s="162" t="s">
        <v>2359</v>
      </c>
      <c r="J2300" s="159" t="s">
        <v>2360</v>
      </c>
      <c r="K2300" s="151" t="str">
        <f t="shared" si="77"/>
        <v>RWA002Crisis related Injuries</v>
      </c>
      <c r="L2300" s="163">
        <v>43511</v>
      </c>
    </row>
    <row r="2301" spans="1:12" ht="15.6" thickTop="1" thickBot="1" x14ac:dyDescent="0.35">
      <c r="A2301" s="156" t="s">
        <v>1323</v>
      </c>
      <c r="B2301" s="157" t="str">
        <f>VLOOKUP(A2301,Lists!A:B,2,FALSE)</f>
        <v>RWA002</v>
      </c>
      <c r="C2301" s="157" t="str">
        <f>VLOOKUP(A2301,Lists!A:D,4,FALSE)</f>
        <v>RWA</v>
      </c>
      <c r="D2301" s="157" t="s">
        <v>661</v>
      </c>
      <c r="E2301" s="157" t="s">
        <v>445</v>
      </c>
      <c r="F2301" s="157" t="s">
        <v>1037</v>
      </c>
      <c r="G2301" s="157" t="s">
        <v>734</v>
      </c>
      <c r="H2301" s="151">
        <f t="shared" si="76"/>
        <v>2</v>
      </c>
      <c r="I2301" s="161" t="s">
        <v>2359</v>
      </c>
      <c r="J2301" s="157" t="s">
        <v>2361</v>
      </c>
      <c r="K2301" s="151" t="str">
        <f t="shared" si="77"/>
        <v>RWA002Total # of illness cases reported</v>
      </c>
      <c r="L2301" s="165">
        <v>43511</v>
      </c>
    </row>
    <row r="2302" spans="1:12" ht="15.6" thickTop="1" thickBot="1" x14ac:dyDescent="0.35">
      <c r="A2302" s="158" t="s">
        <v>1323</v>
      </c>
      <c r="B2302" s="159" t="str">
        <f>VLOOKUP(A2302,Lists!A:B,2,FALSE)</f>
        <v>RWA002</v>
      </c>
      <c r="C2302" s="159" t="str">
        <f>VLOOKUP(A2302,Lists!A:D,4,FALSE)</f>
        <v>RWA</v>
      </c>
      <c r="D2302" s="159" t="s">
        <v>663</v>
      </c>
      <c r="E2302" s="159" t="s">
        <v>445</v>
      </c>
      <c r="F2302" s="159"/>
      <c r="G2302" s="159"/>
      <c r="H2302" s="151" t="b">
        <f t="shared" si="76"/>
        <v>0</v>
      </c>
      <c r="I2302" s="162"/>
      <c r="J2302" s="159" t="s">
        <v>2362</v>
      </c>
      <c r="K2302" s="151" t="str">
        <f t="shared" si="77"/>
        <v>RWA002Crisis related fatalities</v>
      </c>
      <c r="L2302" s="163">
        <v>43511</v>
      </c>
    </row>
    <row r="2303" spans="1:12" ht="15.6" thickTop="1" thickBot="1" x14ac:dyDescent="0.35">
      <c r="A2303" s="156" t="s">
        <v>1323</v>
      </c>
      <c r="B2303" s="157" t="str">
        <f>VLOOKUP(A2303,Lists!A:B,2,FALSE)</f>
        <v>RWA002</v>
      </c>
      <c r="C2303" s="157" t="str">
        <f>VLOOKUP(A2303,Lists!A:D,4,FALSE)</f>
        <v>RWA</v>
      </c>
      <c r="D2303" s="157" t="s">
        <v>459</v>
      </c>
      <c r="E2303" s="157">
        <v>0</v>
      </c>
      <c r="F2303" s="157"/>
      <c r="G2303" s="157"/>
      <c r="H2303" s="151" t="b">
        <f t="shared" si="76"/>
        <v>0</v>
      </c>
      <c r="I2303" s="161"/>
      <c r="J2303" s="157" t="s">
        <v>2363</v>
      </c>
      <c r="K2303" s="151" t="str">
        <f t="shared" si="77"/>
        <v>RWA002Building partially damaged</v>
      </c>
      <c r="L2303" s="165">
        <v>43511</v>
      </c>
    </row>
    <row r="2304" spans="1:12" ht="15.6" thickTop="1" thickBot="1" x14ac:dyDescent="0.35">
      <c r="A2304" s="158" t="s">
        <v>1323</v>
      </c>
      <c r="B2304" s="159" t="str">
        <f>VLOOKUP(A2304,Lists!A:B,2,FALSE)</f>
        <v>RWA002</v>
      </c>
      <c r="C2304" s="159" t="str">
        <f>VLOOKUP(A2304,Lists!A:D,4,FALSE)</f>
        <v>RWA</v>
      </c>
      <c r="D2304" s="159" t="s">
        <v>460</v>
      </c>
      <c r="E2304" s="159">
        <v>0</v>
      </c>
      <c r="F2304" s="159"/>
      <c r="G2304" s="159"/>
      <c r="H2304" s="151" t="b">
        <f t="shared" si="76"/>
        <v>0</v>
      </c>
      <c r="I2304" s="162"/>
      <c r="J2304" s="159" t="s">
        <v>2363</v>
      </c>
      <c r="K2304" s="151" t="str">
        <f t="shared" si="77"/>
        <v>RWA002Building totally damaged</v>
      </c>
      <c r="L2304" s="163">
        <v>43511</v>
      </c>
    </row>
    <row r="2305" spans="1:12" ht="15.6" thickTop="1" thickBot="1" x14ac:dyDescent="0.35">
      <c r="A2305" s="156" t="s">
        <v>1323</v>
      </c>
      <c r="B2305" s="157" t="str">
        <f>VLOOKUP(A2305,Lists!A:B,2,FALSE)</f>
        <v>RWA002</v>
      </c>
      <c r="C2305" s="157" t="str">
        <f>VLOOKUP(A2305,Lists!A:D,4,FALSE)</f>
        <v>RWA</v>
      </c>
      <c r="D2305" s="157" t="s">
        <v>745</v>
      </c>
      <c r="E2305" s="157">
        <v>0</v>
      </c>
      <c r="F2305" s="157"/>
      <c r="G2305" s="157"/>
      <c r="H2305" s="151" t="b">
        <f t="shared" si="76"/>
        <v>0</v>
      </c>
      <c r="I2305" s="161"/>
      <c r="J2305" s="157" t="s">
        <v>2364</v>
      </c>
      <c r="K2305" s="151" t="str">
        <f t="shared" si="77"/>
        <v>RWA002Economic Losses</v>
      </c>
      <c r="L2305" s="165">
        <v>43511</v>
      </c>
    </row>
    <row r="2306" spans="1:12" ht="15.6" thickTop="1" thickBot="1" x14ac:dyDescent="0.35">
      <c r="A2306" s="158" t="s">
        <v>1323</v>
      </c>
      <c r="B2306" s="159" t="str">
        <f>VLOOKUP(A2306,Lists!A:B,2,FALSE)</f>
        <v>RWA002</v>
      </c>
      <c r="C2306" s="159" t="str">
        <f>VLOOKUP(A2306,Lists!A:D,4,FALSE)</f>
        <v>RWA</v>
      </c>
      <c r="D2306" s="159" t="s">
        <v>755</v>
      </c>
      <c r="E2306" s="159">
        <v>133270</v>
      </c>
      <c r="F2306" s="159" t="s">
        <v>2346</v>
      </c>
      <c r="G2306" s="159" t="s">
        <v>734</v>
      </c>
      <c r="H2306" s="151">
        <f t="shared" si="76"/>
        <v>2</v>
      </c>
      <c r="I2306" s="162" t="s">
        <v>2365</v>
      </c>
      <c r="J2306" s="159" t="s">
        <v>2366</v>
      </c>
      <c r="K2306" s="151" t="str">
        <f t="shared" si="77"/>
        <v>RWA002People in Need</v>
      </c>
      <c r="L2306" s="163">
        <v>43511</v>
      </c>
    </row>
    <row r="2307" spans="1:12" ht="15.6" thickTop="1" thickBot="1" x14ac:dyDescent="0.35">
      <c r="A2307" s="156" t="s">
        <v>1323</v>
      </c>
      <c r="B2307" s="157" t="str">
        <f>VLOOKUP(A2307,Lists!A:B,2,FALSE)</f>
        <v>RWA002</v>
      </c>
      <c r="C2307" s="157" t="str">
        <f>VLOOKUP(A2307,Lists!A:D,4,FALSE)</f>
        <v>RWA</v>
      </c>
      <c r="D2307" s="157" t="s">
        <v>761</v>
      </c>
      <c r="E2307" s="157">
        <v>0</v>
      </c>
      <c r="F2307" s="157" t="s">
        <v>2347</v>
      </c>
      <c r="G2307" s="157" t="s">
        <v>734</v>
      </c>
      <c r="H2307" s="151">
        <f t="shared" si="76"/>
        <v>2</v>
      </c>
      <c r="I2307" s="161" t="s">
        <v>2367</v>
      </c>
      <c r="J2307" s="157" t="s">
        <v>2368</v>
      </c>
      <c r="K2307" s="151" t="str">
        <f t="shared" si="77"/>
        <v>RWA002People facing minimal humanitarian needs (level 1)</v>
      </c>
      <c r="L2307" s="165">
        <v>43511</v>
      </c>
    </row>
    <row r="2308" spans="1:12" ht="15.6" thickTop="1" thickBot="1" x14ac:dyDescent="0.35">
      <c r="A2308" s="158" t="s">
        <v>1323</v>
      </c>
      <c r="B2308" s="159" t="str">
        <f>VLOOKUP(A2308,Lists!A:B,2,FALSE)</f>
        <v>RWA002</v>
      </c>
      <c r="C2308" s="159" t="str">
        <f>VLOOKUP(A2308,Lists!A:D,4,FALSE)</f>
        <v>RWA</v>
      </c>
      <c r="D2308" s="159" t="s">
        <v>760</v>
      </c>
      <c r="E2308" s="159">
        <v>133270</v>
      </c>
      <c r="F2308" s="159" t="s">
        <v>2348</v>
      </c>
      <c r="G2308" s="159" t="s">
        <v>734</v>
      </c>
      <c r="H2308" s="151">
        <f t="shared" si="76"/>
        <v>2</v>
      </c>
      <c r="I2308" s="162" t="s">
        <v>2369</v>
      </c>
      <c r="J2308" s="159" t="s">
        <v>2370</v>
      </c>
      <c r="K2308" s="151" t="str">
        <f t="shared" si="77"/>
        <v>RWA002People facing stressed humanitarian needs (level 2)</v>
      </c>
      <c r="L2308" s="163">
        <v>43511</v>
      </c>
    </row>
    <row r="2309" spans="1:12" ht="15.6" thickTop="1" thickBot="1" x14ac:dyDescent="0.35">
      <c r="A2309" s="156" t="s">
        <v>1323</v>
      </c>
      <c r="B2309" s="157" t="str">
        <f>VLOOKUP(A2309,Lists!A:B,2,FALSE)</f>
        <v>RWA002</v>
      </c>
      <c r="C2309" s="157" t="str">
        <f>VLOOKUP(A2309,Lists!A:D,4,FALSE)</f>
        <v>RWA</v>
      </c>
      <c r="D2309" s="157" t="s">
        <v>763</v>
      </c>
      <c r="E2309" s="157">
        <v>0</v>
      </c>
      <c r="F2309" s="157"/>
      <c r="G2309" s="157"/>
      <c r="H2309" s="151" t="b">
        <f t="shared" si="76"/>
        <v>0</v>
      </c>
      <c r="I2309" s="161"/>
      <c r="J2309" s="157" t="s">
        <v>2371</v>
      </c>
      <c r="K2309" s="151" t="str">
        <f t="shared" si="77"/>
        <v>RWA002People  facing moderate humanitarian needs (level 3)</v>
      </c>
      <c r="L2309" s="165">
        <v>43511</v>
      </c>
    </row>
    <row r="2310" spans="1:12" ht="15.6" thickTop="1" thickBot="1" x14ac:dyDescent="0.35">
      <c r="A2310" s="158" t="s">
        <v>1323</v>
      </c>
      <c r="B2310" s="159" t="str">
        <f>VLOOKUP(A2310,Lists!A:B,2,FALSE)</f>
        <v>RWA002</v>
      </c>
      <c r="C2310" s="159" t="str">
        <f>VLOOKUP(A2310,Lists!A:D,4,FALSE)</f>
        <v>RWA</v>
      </c>
      <c r="D2310" s="159" t="s">
        <v>765</v>
      </c>
      <c r="E2310" s="159">
        <v>0</v>
      </c>
      <c r="F2310" s="159"/>
      <c r="G2310" s="159"/>
      <c r="H2310" s="151" t="b">
        <f t="shared" si="76"/>
        <v>0</v>
      </c>
      <c r="I2310" s="162"/>
      <c r="J2310" s="159" t="s">
        <v>2372</v>
      </c>
      <c r="K2310" s="151" t="str">
        <f t="shared" si="77"/>
        <v>RWA002People facing severe humanitarian needs (level 4)</v>
      </c>
      <c r="L2310" s="163">
        <v>43511</v>
      </c>
    </row>
    <row r="2311" spans="1:12" ht="15.6" thickTop="1" thickBot="1" x14ac:dyDescent="0.35">
      <c r="A2311" s="156" t="s">
        <v>1323</v>
      </c>
      <c r="B2311" s="157" t="str">
        <f>VLOOKUP(A2311,Lists!A:B,2,FALSE)</f>
        <v>RWA002</v>
      </c>
      <c r="C2311" s="157" t="str">
        <f>VLOOKUP(A2311,Lists!A:D,4,FALSE)</f>
        <v>RWA</v>
      </c>
      <c r="D2311" s="157" t="s">
        <v>766</v>
      </c>
      <c r="E2311" s="157">
        <v>0</v>
      </c>
      <c r="F2311" s="157"/>
      <c r="G2311" s="157"/>
      <c r="H2311" s="151" t="b">
        <f t="shared" si="76"/>
        <v>0</v>
      </c>
      <c r="I2311" s="161"/>
      <c r="J2311" s="157" t="s">
        <v>2372</v>
      </c>
      <c r="K2311" s="151" t="str">
        <f t="shared" si="77"/>
        <v>RWA002People facing extreme humanitarian needs (level 5)</v>
      </c>
      <c r="L2311" s="165">
        <v>43511</v>
      </c>
    </row>
    <row r="2312" spans="1:12" ht="15.6" thickTop="1" thickBot="1" x14ac:dyDescent="0.35">
      <c r="A2312" s="158" t="s">
        <v>1323</v>
      </c>
      <c r="B2312" s="159" t="str">
        <f>VLOOKUP(A2312,Lists!A:B,2,FALSE)</f>
        <v>RWA002</v>
      </c>
      <c r="C2312" s="159" t="str">
        <f>VLOOKUP(A2312,Lists!A:D,4,FALSE)</f>
        <v>RWA</v>
      </c>
      <c r="D2312" s="159" t="s">
        <v>768</v>
      </c>
      <c r="E2312" s="159" t="s">
        <v>445</v>
      </c>
      <c r="F2312" s="159"/>
      <c r="G2312" s="159"/>
      <c r="H2312" s="151" t="b">
        <f t="shared" si="76"/>
        <v>0</v>
      </c>
      <c r="I2312" s="162"/>
      <c r="J2312" s="159" t="s">
        <v>2373</v>
      </c>
      <c r="K2312" s="151" t="str">
        <f t="shared" si="77"/>
        <v>RWA002People killed in all crises</v>
      </c>
      <c r="L2312" s="163">
        <v>43511</v>
      </c>
    </row>
    <row r="2313" spans="1:12" ht="15.6" thickTop="1" thickBot="1" x14ac:dyDescent="0.35">
      <c r="A2313" s="156" t="s">
        <v>1323</v>
      </c>
      <c r="B2313" s="157" t="str">
        <f>VLOOKUP(A2313,Lists!A:B,2,FALSE)</f>
        <v>RWA002</v>
      </c>
      <c r="C2313" s="157" t="str">
        <f>VLOOKUP(A2313,Lists!A:D,4,FALSE)</f>
        <v>RWA</v>
      </c>
      <c r="D2313" s="157" t="s">
        <v>683</v>
      </c>
      <c r="E2313" s="157">
        <v>0</v>
      </c>
      <c r="F2313" s="157"/>
      <c r="G2313" s="157"/>
      <c r="H2313" s="151" t="b">
        <f t="shared" si="76"/>
        <v>0</v>
      </c>
      <c r="I2313" s="161"/>
      <c r="J2313" s="157" t="s">
        <v>2374</v>
      </c>
      <c r="K2313" s="151" t="str">
        <f t="shared" si="77"/>
        <v>RWA002People facing limited access constraints</v>
      </c>
      <c r="L2313" s="165">
        <v>43511</v>
      </c>
    </row>
    <row r="2314" spans="1:12" ht="15.6" thickTop="1" thickBot="1" x14ac:dyDescent="0.35">
      <c r="A2314" s="158" t="s">
        <v>1323</v>
      </c>
      <c r="B2314" s="159" t="str">
        <f>VLOOKUP(A2314,Lists!A:B,2,FALSE)</f>
        <v>RWA002</v>
      </c>
      <c r="C2314" s="159" t="str">
        <f>VLOOKUP(A2314,Lists!A:D,4,FALSE)</f>
        <v>RWA</v>
      </c>
      <c r="D2314" s="159" t="s">
        <v>684</v>
      </c>
      <c r="E2314" s="159">
        <v>0</v>
      </c>
      <c r="F2314" s="159"/>
      <c r="G2314" s="159"/>
      <c r="H2314" s="151" t="b">
        <f t="shared" si="76"/>
        <v>0</v>
      </c>
      <c r="I2314" s="162"/>
      <c r="J2314" s="159"/>
      <c r="K2314" s="151" t="str">
        <f t="shared" si="77"/>
        <v>RWA002People facing restricted access constraints</v>
      </c>
      <c r="L2314" s="163">
        <v>43511</v>
      </c>
    </row>
    <row r="2315" spans="1:12" ht="15.6" thickTop="1" thickBot="1" x14ac:dyDescent="0.35">
      <c r="A2315" s="156" t="s">
        <v>1323</v>
      </c>
      <c r="B2315" s="157" t="str">
        <f>VLOOKUP(A2315,Lists!A:B,2,FALSE)</f>
        <v>RWA002</v>
      </c>
      <c r="C2315" s="157" t="str">
        <f>VLOOKUP(A2315,Lists!A:D,4,FALSE)</f>
        <v>RWA</v>
      </c>
      <c r="D2315" s="157" t="s">
        <v>637</v>
      </c>
      <c r="E2315" s="157">
        <v>0</v>
      </c>
      <c r="F2315" s="157" t="s">
        <v>2227</v>
      </c>
      <c r="G2315" s="157"/>
      <c r="H2315" s="151" t="b">
        <f t="shared" si="76"/>
        <v>0</v>
      </c>
      <c r="I2315" s="161"/>
      <c r="J2315" s="157" t="s">
        <v>2375</v>
      </c>
      <c r="K2315" s="151" t="str">
        <f t="shared" si="77"/>
        <v>RWA002Impediments to entry into country (bureaucratic and administrative)</v>
      </c>
      <c r="L2315" s="165">
        <v>43511</v>
      </c>
    </row>
    <row r="2316" spans="1:12" ht="15.6" thickTop="1" thickBot="1" x14ac:dyDescent="0.35">
      <c r="A2316" s="158" t="s">
        <v>1323</v>
      </c>
      <c r="B2316" s="159" t="str">
        <f>VLOOKUP(A2316,Lists!A:B,2,FALSE)</f>
        <v>RWA002</v>
      </c>
      <c r="C2316" s="159" t="str">
        <f>VLOOKUP(A2316,Lists!A:D,4,FALSE)</f>
        <v>RWA</v>
      </c>
      <c r="D2316" s="159" t="s">
        <v>638</v>
      </c>
      <c r="E2316" s="159">
        <v>0</v>
      </c>
      <c r="F2316" s="159" t="s">
        <v>2227</v>
      </c>
      <c r="G2316" s="159"/>
      <c r="H2316" s="151" t="b">
        <f t="shared" si="76"/>
        <v>0</v>
      </c>
      <c r="I2316" s="162"/>
      <c r="J2316" s="159" t="s">
        <v>2375</v>
      </c>
      <c r="K2316" s="151" t="str">
        <f t="shared" si="77"/>
        <v>RWA002Restriction of movement (impediments to freedom of movement and/or administrative restrictions)</v>
      </c>
      <c r="L2316" s="163">
        <v>43511</v>
      </c>
    </row>
    <row r="2317" spans="1:12" ht="15.6" thickTop="1" thickBot="1" x14ac:dyDescent="0.35">
      <c r="A2317" s="156" t="s">
        <v>1323</v>
      </c>
      <c r="B2317" s="157" t="str">
        <f>VLOOKUP(A2317,Lists!A:B,2,FALSE)</f>
        <v>RWA002</v>
      </c>
      <c r="C2317" s="157" t="str">
        <f>VLOOKUP(A2317,Lists!A:D,4,FALSE)</f>
        <v>RWA</v>
      </c>
      <c r="D2317" s="157" t="s">
        <v>639</v>
      </c>
      <c r="E2317" s="157">
        <v>0</v>
      </c>
      <c r="F2317" s="157" t="s">
        <v>2227</v>
      </c>
      <c r="G2317" s="157"/>
      <c r="H2317" s="151" t="b">
        <f t="shared" si="76"/>
        <v>0</v>
      </c>
      <c r="I2317" s="161"/>
      <c r="J2317" s="157" t="s">
        <v>2375</v>
      </c>
      <c r="K2317" s="151" t="str">
        <f t="shared" si="77"/>
        <v>RWA002Interference into implementation of humanitarian activities</v>
      </c>
      <c r="L2317" s="165">
        <v>43511</v>
      </c>
    </row>
    <row r="2318" spans="1:12" ht="15.6" thickTop="1" thickBot="1" x14ac:dyDescent="0.35">
      <c r="A2318" s="158" t="s">
        <v>1323</v>
      </c>
      <c r="B2318" s="159" t="str">
        <f>VLOOKUP(A2318,Lists!A:B,2,FALSE)</f>
        <v>RWA002</v>
      </c>
      <c r="C2318" s="159" t="str">
        <f>VLOOKUP(A2318,Lists!A:D,4,FALSE)</f>
        <v>RWA</v>
      </c>
      <c r="D2318" s="159" t="s">
        <v>640</v>
      </c>
      <c r="E2318" s="159">
        <v>0</v>
      </c>
      <c r="F2318" s="159" t="s">
        <v>2227</v>
      </c>
      <c r="G2318" s="159"/>
      <c r="H2318" s="151" t="b">
        <f t="shared" si="76"/>
        <v>0</v>
      </c>
      <c r="I2318" s="162"/>
      <c r="J2318" s="159" t="s">
        <v>2375</v>
      </c>
      <c r="K2318" s="151" t="str">
        <f t="shared" si="77"/>
        <v>RWA002Violence against personnel, facilities and assets</v>
      </c>
      <c r="L2318" s="163">
        <v>43511</v>
      </c>
    </row>
    <row r="2319" spans="1:12" ht="15.6" thickTop="1" thickBot="1" x14ac:dyDescent="0.35">
      <c r="A2319" s="156" t="s">
        <v>1323</v>
      </c>
      <c r="B2319" s="157" t="str">
        <f>VLOOKUP(A2319,Lists!A:B,2,FALSE)</f>
        <v>RWA002</v>
      </c>
      <c r="C2319" s="157" t="str">
        <f>VLOOKUP(A2319,Lists!A:D,4,FALSE)</f>
        <v>RWA</v>
      </c>
      <c r="D2319" s="157" t="s">
        <v>641</v>
      </c>
      <c r="E2319" s="157">
        <v>0</v>
      </c>
      <c r="F2319" s="157" t="s">
        <v>2227</v>
      </c>
      <c r="G2319" s="157"/>
      <c r="H2319" s="151" t="b">
        <f t="shared" si="76"/>
        <v>0</v>
      </c>
      <c r="I2319" s="161"/>
      <c r="J2319" s="157" t="s">
        <v>2375</v>
      </c>
      <c r="K2319" s="151" t="str">
        <f t="shared" si="77"/>
        <v>RWA002Denial of existence of humanitarian needs or entitlements to assistance</v>
      </c>
      <c r="L2319" s="165">
        <v>43511</v>
      </c>
    </row>
    <row r="2320" spans="1:12" ht="15.6" thickTop="1" thickBot="1" x14ac:dyDescent="0.35">
      <c r="A2320" s="158" t="s">
        <v>1323</v>
      </c>
      <c r="B2320" s="159" t="str">
        <f>VLOOKUP(A2320,Lists!A:B,2,FALSE)</f>
        <v>RWA002</v>
      </c>
      <c r="C2320" s="159" t="str">
        <f>VLOOKUP(A2320,Lists!A:D,4,FALSE)</f>
        <v>RWA</v>
      </c>
      <c r="D2320" s="159" t="s">
        <v>642</v>
      </c>
      <c r="E2320" s="159">
        <v>0</v>
      </c>
      <c r="F2320" s="159" t="s">
        <v>2227</v>
      </c>
      <c r="G2320" s="159"/>
      <c r="H2320" s="151" t="b">
        <f t="shared" ref="H2320:H2381" si="78">IF(G2320="Low",3,IF(G2320="Medium",2,IF(G2320="High",1,FALSE)))</f>
        <v>0</v>
      </c>
      <c r="I2320" s="162"/>
      <c r="J2320" s="159" t="s">
        <v>2375</v>
      </c>
      <c r="K2320" s="151" t="str">
        <f t="shared" ref="K2320:K2381" si="79">B2320&amp;""&amp;D2320</f>
        <v>RWA002Restriction and obstruction of access to services and assistance</v>
      </c>
      <c r="L2320" s="163">
        <v>43511</v>
      </c>
    </row>
    <row r="2321" spans="1:12" ht="15.6" thickTop="1" thickBot="1" x14ac:dyDescent="0.35">
      <c r="A2321" s="156" t="s">
        <v>1323</v>
      </c>
      <c r="B2321" s="157" t="str">
        <f>VLOOKUP(A2321,Lists!A:B,2,FALSE)</f>
        <v>RWA002</v>
      </c>
      <c r="C2321" s="157" t="str">
        <f>VLOOKUP(A2321,Lists!A:D,4,FALSE)</f>
        <v>RWA</v>
      </c>
      <c r="D2321" s="157" t="s">
        <v>643</v>
      </c>
      <c r="E2321" s="157">
        <v>1</v>
      </c>
      <c r="F2321" s="157" t="s">
        <v>2227</v>
      </c>
      <c r="G2321" s="157"/>
      <c r="H2321" s="151" t="b">
        <f t="shared" si="78"/>
        <v>0</v>
      </c>
      <c r="I2321" s="161"/>
      <c r="J2321" s="157" t="s">
        <v>2375</v>
      </c>
      <c r="K2321" s="151" t="str">
        <f t="shared" si="79"/>
        <v>RWA002Ongoing insecurity/hostilities affecting humanitarian assistance</v>
      </c>
      <c r="L2321" s="165">
        <v>43511</v>
      </c>
    </row>
    <row r="2322" spans="1:12" ht="15.6" thickTop="1" thickBot="1" x14ac:dyDescent="0.35">
      <c r="A2322" s="158" t="s">
        <v>1323</v>
      </c>
      <c r="B2322" s="159" t="str">
        <f>VLOOKUP(A2322,Lists!A:B,2,FALSE)</f>
        <v>RWA002</v>
      </c>
      <c r="C2322" s="159" t="str">
        <f>VLOOKUP(A2322,Lists!A:D,4,FALSE)</f>
        <v>RWA</v>
      </c>
      <c r="D2322" s="159" t="s">
        <v>644</v>
      </c>
      <c r="E2322" s="159">
        <v>0</v>
      </c>
      <c r="F2322" s="159" t="s">
        <v>2227</v>
      </c>
      <c r="G2322" s="159"/>
      <c r="H2322" s="151" t="b">
        <f t="shared" si="78"/>
        <v>0</v>
      </c>
      <c r="I2322" s="162"/>
      <c r="J2322" s="159" t="s">
        <v>2375</v>
      </c>
      <c r="K2322" s="151" t="str">
        <f t="shared" si="79"/>
        <v xml:space="preserve">RWA002Presence of mines and improvised explosive devices </v>
      </c>
      <c r="L2322" s="163">
        <v>43511</v>
      </c>
    </row>
    <row r="2323" spans="1:12" ht="15.6" thickTop="1" thickBot="1" x14ac:dyDescent="0.35">
      <c r="A2323" s="156" t="s">
        <v>1323</v>
      </c>
      <c r="B2323" s="157" t="str">
        <f>VLOOKUP(A2323,Lists!A:B,2,FALSE)</f>
        <v>RWA002</v>
      </c>
      <c r="C2323" s="157" t="str">
        <f>VLOOKUP(A2323,Lists!A:D,4,FALSE)</f>
        <v>RWA</v>
      </c>
      <c r="D2323" s="157" t="s">
        <v>645</v>
      </c>
      <c r="E2323" s="157">
        <v>0</v>
      </c>
      <c r="F2323" s="157" t="s">
        <v>2227</v>
      </c>
      <c r="G2323" s="157"/>
      <c r="H2323" s="151" t="b">
        <f t="shared" si="78"/>
        <v>0</v>
      </c>
      <c r="I2323" s="161"/>
      <c r="J2323" s="157" t="s">
        <v>2375</v>
      </c>
      <c r="K2323" s="151" t="str">
        <f t="shared" si="79"/>
        <v>RWA002Physical constraints in the environment (obstacles related to terrain, climate, lack of infrastructure, etc.)</v>
      </c>
      <c r="L2323" s="165">
        <v>43511</v>
      </c>
    </row>
    <row r="2324" spans="1:12" ht="15.6" thickTop="1" thickBot="1" x14ac:dyDescent="0.35">
      <c r="A2324" s="158" t="s">
        <v>1323</v>
      </c>
      <c r="B2324" s="159" t="str">
        <f>VLOOKUP(A2324,Lists!A:B,2,FALSE)</f>
        <v>RWA002</v>
      </c>
      <c r="C2324" s="159" t="str">
        <f>VLOOKUP(A2324,Lists!A:D,4,FALSE)</f>
        <v>RWA</v>
      </c>
      <c r="D2324" s="159" t="s">
        <v>680</v>
      </c>
      <c r="E2324" s="159">
        <v>2</v>
      </c>
      <c r="F2324" s="159"/>
      <c r="G2324" s="159"/>
      <c r="H2324" s="151" t="b">
        <f t="shared" si="78"/>
        <v>0</v>
      </c>
      <c r="I2324" s="162"/>
      <c r="J2324" s="159"/>
      <c r="K2324" s="151" t="str">
        <f t="shared" si="79"/>
        <v>RWA002Crisis affected groups</v>
      </c>
      <c r="L2324" s="163">
        <v>43511</v>
      </c>
    </row>
    <row r="2325" spans="1:12" ht="15.6" thickTop="1" thickBot="1" x14ac:dyDescent="0.35">
      <c r="A2325" s="156" t="s">
        <v>1311</v>
      </c>
      <c r="B2325" s="157" t="str">
        <f>VLOOKUP(A2325,Lists!A:B,2,FALSE)</f>
        <v>UKR002</v>
      </c>
      <c r="C2325" s="157" t="str">
        <f>VLOOKUP(A2325,Lists!A:D,4,FALSE)</f>
        <v>UKR</v>
      </c>
      <c r="D2325" s="157" t="s">
        <v>680</v>
      </c>
      <c r="E2325" s="157">
        <v>3</v>
      </c>
      <c r="F2325" s="157"/>
      <c r="G2325" s="157"/>
      <c r="H2325" s="151" t="b">
        <f t="shared" si="78"/>
        <v>0</v>
      </c>
      <c r="I2325" s="161"/>
      <c r="J2325" s="157"/>
      <c r="K2325" s="151" t="str">
        <f t="shared" si="79"/>
        <v>UKR002Crisis affected groups</v>
      </c>
      <c r="L2325" s="165">
        <v>43511</v>
      </c>
    </row>
    <row r="2326" spans="1:12" ht="15.6" thickTop="1" thickBot="1" x14ac:dyDescent="0.35">
      <c r="A2326" s="158" t="s">
        <v>1283</v>
      </c>
      <c r="B2326" s="159" t="str">
        <f>VLOOKUP(A2326,Lists!A:B,2,FALSE)</f>
        <v>PER002</v>
      </c>
      <c r="C2326" s="159" t="str">
        <f>VLOOKUP(A2326,Lists!A:D,4,FALSE)</f>
        <v>PER</v>
      </c>
      <c r="D2326" s="159" t="s">
        <v>680</v>
      </c>
      <c r="E2326" s="159">
        <v>2</v>
      </c>
      <c r="F2326" s="159"/>
      <c r="G2326" s="159"/>
      <c r="H2326" s="151" t="b">
        <f t="shared" si="78"/>
        <v>0</v>
      </c>
      <c r="I2326" s="162"/>
      <c r="J2326" s="159"/>
      <c r="K2326" s="151" t="str">
        <f t="shared" si="79"/>
        <v>PER002Crisis affected groups</v>
      </c>
      <c r="L2326" s="163">
        <v>43511</v>
      </c>
    </row>
    <row r="2327" spans="1:12" ht="15.6" thickTop="1" thickBot="1" x14ac:dyDescent="0.35">
      <c r="A2327" s="156" t="s">
        <v>1310</v>
      </c>
      <c r="B2327" s="157" t="str">
        <f>VLOOKUP(A2327,Lists!A:B,2,FALSE)</f>
        <v>MAR002</v>
      </c>
      <c r="C2327" s="157" t="str">
        <f>VLOOKUP(A2327,Lists!A:D,4,FALSE)</f>
        <v>MAR</v>
      </c>
      <c r="D2327" s="157" t="s">
        <v>680</v>
      </c>
      <c r="E2327" s="157">
        <v>1</v>
      </c>
      <c r="F2327" s="157"/>
      <c r="G2327" s="157"/>
      <c r="H2327" s="151" t="b">
        <f t="shared" si="78"/>
        <v>0</v>
      </c>
      <c r="I2327" s="161"/>
      <c r="J2327" s="157"/>
      <c r="K2327" s="151" t="str">
        <f t="shared" si="79"/>
        <v>MAR002Crisis affected groups</v>
      </c>
      <c r="L2327" s="165">
        <v>43511</v>
      </c>
    </row>
    <row r="2328" spans="1:12" ht="15.6" thickTop="1" thickBot="1" x14ac:dyDescent="0.35">
      <c r="A2328" s="158" t="s">
        <v>1309</v>
      </c>
      <c r="B2328" s="159" t="str">
        <f>VLOOKUP(A2328,Lists!A:B,2,FALSE)</f>
        <v>DZA002</v>
      </c>
      <c r="C2328" s="159" t="str">
        <f>VLOOKUP(A2328,Lists!A:D,4,FALSE)</f>
        <v>DZA</v>
      </c>
      <c r="D2328" s="159" t="s">
        <v>785</v>
      </c>
      <c r="E2328" s="159">
        <v>33263000</v>
      </c>
      <c r="F2328" s="159" t="s">
        <v>2376</v>
      </c>
      <c r="G2328" s="159" t="s">
        <v>734</v>
      </c>
      <c r="H2328" s="151">
        <f t="shared" si="78"/>
        <v>2</v>
      </c>
      <c r="I2328" s="162" t="s">
        <v>2377</v>
      </c>
      <c r="J2328" s="159" t="s">
        <v>2378</v>
      </c>
      <c r="K2328" s="151" t="str">
        <f t="shared" si="79"/>
        <v>DZA002Total population in country</v>
      </c>
      <c r="L2328" s="163">
        <v>43511</v>
      </c>
    </row>
    <row r="2329" spans="1:12" ht="15.6" thickTop="1" thickBot="1" x14ac:dyDescent="0.35">
      <c r="A2329" s="156" t="s">
        <v>1309</v>
      </c>
      <c r="B2329" s="157" t="str">
        <f>VLOOKUP(A2329,Lists!A:B,2,FALSE)</f>
        <v>DZA002</v>
      </c>
      <c r="C2329" s="157" t="str">
        <f>VLOOKUP(A2329,Lists!A:D,4,FALSE)</f>
        <v>DZA</v>
      </c>
      <c r="D2329" s="157" t="s">
        <v>455</v>
      </c>
      <c r="E2329" s="157">
        <v>2381000</v>
      </c>
      <c r="F2329" s="157" t="s">
        <v>1672</v>
      </c>
      <c r="G2329" s="157" t="s">
        <v>733</v>
      </c>
      <c r="H2329" s="151">
        <f t="shared" si="78"/>
        <v>3</v>
      </c>
      <c r="I2329" s="161" t="s">
        <v>2380</v>
      </c>
      <c r="J2329" s="157" t="s">
        <v>2379</v>
      </c>
      <c r="K2329" s="151" t="str">
        <f t="shared" si="79"/>
        <v>DZA002Landmass affected by disaster</v>
      </c>
      <c r="L2329" s="165">
        <v>43511</v>
      </c>
    </row>
    <row r="2330" spans="1:12" ht="15.6" thickTop="1" thickBot="1" x14ac:dyDescent="0.35">
      <c r="A2330" s="158" t="s">
        <v>1309</v>
      </c>
      <c r="B2330" s="159" t="str">
        <f>VLOOKUP(A2330,Lists!A:B,2,FALSE)</f>
        <v>DZA002</v>
      </c>
      <c r="C2330" s="159" t="str">
        <f>VLOOKUP(A2330,Lists!A:D,4,FALSE)</f>
        <v>DZA</v>
      </c>
      <c r="D2330" s="159" t="s">
        <v>740</v>
      </c>
      <c r="E2330" s="159">
        <v>33263000</v>
      </c>
      <c r="F2330" s="159" t="s">
        <v>2376</v>
      </c>
      <c r="G2330" s="159" t="s">
        <v>734</v>
      </c>
      <c r="H2330" s="151">
        <f t="shared" si="78"/>
        <v>2</v>
      </c>
      <c r="I2330" s="162" t="s">
        <v>2377</v>
      </c>
      <c r="J2330" s="159" t="s">
        <v>2381</v>
      </c>
      <c r="K2330" s="151" t="str">
        <f t="shared" si="79"/>
        <v>DZA002People exposed</v>
      </c>
      <c r="L2330" s="163">
        <v>43511</v>
      </c>
    </row>
    <row r="2331" spans="1:12" ht="15.6" thickTop="1" thickBot="1" x14ac:dyDescent="0.35">
      <c r="A2331" s="156" t="s">
        <v>1309</v>
      </c>
      <c r="B2331" s="157" t="str">
        <f>VLOOKUP(A2331,Lists!A:B,2,FALSE)</f>
        <v>DZA002</v>
      </c>
      <c r="C2331" s="157" t="str">
        <f>VLOOKUP(A2331,Lists!A:D,4,FALSE)</f>
        <v>DZA</v>
      </c>
      <c r="D2331" s="157" t="s">
        <v>742</v>
      </c>
      <c r="E2331" s="157" t="s">
        <v>933</v>
      </c>
      <c r="F2331" s="157"/>
      <c r="G2331" s="157"/>
      <c r="H2331" s="151" t="b">
        <f t="shared" si="78"/>
        <v>0</v>
      </c>
      <c r="I2331" s="161"/>
      <c r="J2331" s="157" t="s">
        <v>2382</v>
      </c>
      <c r="K2331" s="151" t="str">
        <f t="shared" si="79"/>
        <v>DZA002People affected by the crisis</v>
      </c>
      <c r="L2331" s="165">
        <v>43511</v>
      </c>
    </row>
    <row r="2332" spans="1:12" ht="15.6" thickTop="1" thickBot="1" x14ac:dyDescent="0.35">
      <c r="A2332" s="158" t="s">
        <v>1309</v>
      </c>
      <c r="B2332" s="159" t="str">
        <f>VLOOKUP(A2332,Lists!A:B,2,FALSE)</f>
        <v>DZA002</v>
      </c>
      <c r="C2332" s="159" t="str">
        <f>VLOOKUP(A2332,Lists!A:D,4,FALSE)</f>
        <v>DZA</v>
      </c>
      <c r="D2332" s="159" t="s">
        <v>470</v>
      </c>
      <c r="E2332" s="159" t="s">
        <v>933</v>
      </c>
      <c r="F2332" s="159"/>
      <c r="G2332" s="159"/>
      <c r="H2332" s="151" t="b">
        <f t="shared" si="78"/>
        <v>0</v>
      </c>
      <c r="I2332" s="162"/>
      <c r="J2332" s="159" t="s">
        <v>934</v>
      </c>
      <c r="K2332" s="151" t="str">
        <f t="shared" si="79"/>
        <v>DZA002Total # of crisis related displaced people</v>
      </c>
      <c r="L2332" s="163">
        <v>43511</v>
      </c>
    </row>
    <row r="2333" spans="1:12" ht="15.6" thickTop="1" thickBot="1" x14ac:dyDescent="0.35">
      <c r="A2333" s="156" t="s">
        <v>1309</v>
      </c>
      <c r="B2333" s="157" t="str">
        <f>VLOOKUP(A2333,Lists!A:B,2,FALSE)</f>
        <v>DZA002</v>
      </c>
      <c r="C2333" s="157" t="str">
        <f>VLOOKUP(A2333,Lists!A:D,4,FALSE)</f>
        <v>DZA</v>
      </c>
      <c r="D2333" s="157" t="s">
        <v>661</v>
      </c>
      <c r="E2333" s="157" t="s">
        <v>933</v>
      </c>
      <c r="F2333" s="157"/>
      <c r="G2333" s="157"/>
      <c r="H2333" s="151" t="b">
        <f t="shared" si="78"/>
        <v>0</v>
      </c>
      <c r="I2333" s="161" t="s">
        <v>2386</v>
      </c>
      <c r="J2333" s="157" t="s">
        <v>2383</v>
      </c>
      <c r="K2333" s="151" t="str">
        <f t="shared" si="79"/>
        <v>DZA002Total # of illness cases reported</v>
      </c>
      <c r="L2333" s="165">
        <v>43511</v>
      </c>
    </row>
    <row r="2334" spans="1:12" ht="15.6" thickTop="1" thickBot="1" x14ac:dyDescent="0.35">
      <c r="A2334" s="158" t="s">
        <v>1309</v>
      </c>
      <c r="B2334" s="159" t="str">
        <f>VLOOKUP(A2334,Lists!A:B,2,FALSE)</f>
        <v>DZA002</v>
      </c>
      <c r="C2334" s="159" t="str">
        <f>VLOOKUP(A2334,Lists!A:D,4,FALSE)</f>
        <v>DZA</v>
      </c>
      <c r="D2334" s="159" t="s">
        <v>743</v>
      </c>
      <c r="E2334" s="159" t="s">
        <v>933</v>
      </c>
      <c r="F2334" s="159"/>
      <c r="G2334" s="159"/>
      <c r="H2334" s="151" t="b">
        <f t="shared" si="78"/>
        <v>0</v>
      </c>
      <c r="I2334" s="162" t="s">
        <v>2386</v>
      </c>
      <c r="J2334" s="159" t="s">
        <v>2384</v>
      </c>
      <c r="K2334" s="151" t="str">
        <f t="shared" si="79"/>
        <v>DZA002Crisis related Injuries</v>
      </c>
      <c r="L2334" s="163">
        <v>43511</v>
      </c>
    </row>
    <row r="2335" spans="1:12" ht="15.6" thickTop="1" thickBot="1" x14ac:dyDescent="0.35">
      <c r="A2335" s="156" t="s">
        <v>1309</v>
      </c>
      <c r="B2335" s="157" t="str">
        <f>VLOOKUP(A2335,Lists!A:B,2,FALSE)</f>
        <v>DZA002</v>
      </c>
      <c r="C2335" s="157" t="str">
        <f>VLOOKUP(A2335,Lists!A:D,4,FALSE)</f>
        <v>DZA</v>
      </c>
      <c r="D2335" s="157" t="s">
        <v>663</v>
      </c>
      <c r="E2335" s="157" t="s">
        <v>933</v>
      </c>
      <c r="F2335" s="157"/>
      <c r="G2335" s="157"/>
      <c r="H2335" s="151" t="b">
        <f t="shared" si="78"/>
        <v>0</v>
      </c>
      <c r="I2335" s="161" t="s">
        <v>2386</v>
      </c>
      <c r="J2335" s="157" t="s">
        <v>2385</v>
      </c>
      <c r="K2335" s="151" t="str">
        <f t="shared" si="79"/>
        <v>DZA002Crisis related fatalities</v>
      </c>
      <c r="L2335" s="165">
        <v>43511</v>
      </c>
    </row>
    <row r="2336" spans="1:12" ht="15.6" thickTop="1" thickBot="1" x14ac:dyDescent="0.35">
      <c r="A2336" s="158" t="s">
        <v>1309</v>
      </c>
      <c r="B2336" s="159" t="str">
        <f>VLOOKUP(A2336,Lists!A:B,2,FALSE)</f>
        <v>DZA002</v>
      </c>
      <c r="C2336" s="159" t="str">
        <f>VLOOKUP(A2336,Lists!A:D,4,FALSE)</f>
        <v>DZA</v>
      </c>
      <c r="D2336" s="159" t="s">
        <v>768</v>
      </c>
      <c r="E2336" s="159" t="s">
        <v>933</v>
      </c>
      <c r="F2336" s="159"/>
      <c r="G2336" s="159"/>
      <c r="H2336" s="151" t="b">
        <f t="shared" si="78"/>
        <v>0</v>
      </c>
      <c r="I2336" s="162"/>
      <c r="J2336" s="159" t="s">
        <v>1389</v>
      </c>
      <c r="K2336" s="151" t="str">
        <f t="shared" si="79"/>
        <v>DZA002People killed in all crises</v>
      </c>
      <c r="L2336" s="163">
        <v>43511</v>
      </c>
    </row>
    <row r="2337" spans="1:12" ht="15.6" thickTop="1" thickBot="1" x14ac:dyDescent="0.35">
      <c r="A2337" s="156" t="s">
        <v>1309</v>
      </c>
      <c r="B2337" s="157" t="str">
        <f>VLOOKUP(A2337,Lists!A:B,2,FALSE)</f>
        <v>DZA002</v>
      </c>
      <c r="C2337" s="157" t="str">
        <f>VLOOKUP(A2337,Lists!A:D,4,FALSE)</f>
        <v>DZA</v>
      </c>
      <c r="D2337" s="157" t="s">
        <v>459</v>
      </c>
      <c r="E2337" s="157">
        <v>0</v>
      </c>
      <c r="F2337" s="157"/>
      <c r="G2337" s="157"/>
      <c r="H2337" s="151" t="b">
        <f t="shared" si="78"/>
        <v>0</v>
      </c>
      <c r="I2337" s="161"/>
      <c r="J2337" s="157" t="s">
        <v>2387</v>
      </c>
      <c r="K2337" s="151" t="str">
        <f t="shared" si="79"/>
        <v>DZA002Building partially damaged</v>
      </c>
      <c r="L2337" s="165">
        <v>43511</v>
      </c>
    </row>
    <row r="2338" spans="1:12" ht="15.6" thickTop="1" thickBot="1" x14ac:dyDescent="0.35">
      <c r="A2338" s="158" t="s">
        <v>1309</v>
      </c>
      <c r="B2338" s="159" t="str">
        <f>VLOOKUP(A2338,Lists!A:B,2,FALSE)</f>
        <v>DZA002</v>
      </c>
      <c r="C2338" s="159" t="str">
        <f>VLOOKUP(A2338,Lists!A:D,4,FALSE)</f>
        <v>DZA</v>
      </c>
      <c r="D2338" s="159" t="s">
        <v>460</v>
      </c>
      <c r="E2338" s="159">
        <v>0</v>
      </c>
      <c r="F2338" s="159"/>
      <c r="G2338" s="159"/>
      <c r="H2338" s="151" t="b">
        <f t="shared" si="78"/>
        <v>0</v>
      </c>
      <c r="I2338" s="162"/>
      <c r="J2338" s="159" t="s">
        <v>2387</v>
      </c>
      <c r="K2338" s="151" t="str">
        <f t="shared" si="79"/>
        <v>DZA002Building totally damaged</v>
      </c>
      <c r="L2338" s="163">
        <v>43511</v>
      </c>
    </row>
    <row r="2339" spans="1:12" ht="15.6" thickTop="1" thickBot="1" x14ac:dyDescent="0.35">
      <c r="A2339" s="156" t="s">
        <v>1309</v>
      </c>
      <c r="B2339" s="157" t="str">
        <f>VLOOKUP(A2339,Lists!A:B,2,FALSE)</f>
        <v>DZA002</v>
      </c>
      <c r="C2339" s="157" t="str">
        <f>VLOOKUP(A2339,Lists!A:D,4,FALSE)</f>
        <v>DZA</v>
      </c>
      <c r="D2339" s="157" t="s">
        <v>745</v>
      </c>
      <c r="E2339" s="157" t="s">
        <v>933</v>
      </c>
      <c r="F2339" s="157"/>
      <c r="G2339" s="157"/>
      <c r="H2339" s="151" t="b">
        <f t="shared" si="78"/>
        <v>0</v>
      </c>
      <c r="I2339" s="161"/>
      <c r="J2339" s="157" t="s">
        <v>934</v>
      </c>
      <c r="K2339" s="151" t="str">
        <f t="shared" si="79"/>
        <v>DZA002Economic Losses</v>
      </c>
      <c r="L2339" s="165">
        <v>43511</v>
      </c>
    </row>
    <row r="2340" spans="1:12" ht="15.6" thickTop="1" thickBot="1" x14ac:dyDescent="0.35">
      <c r="A2340" s="158" t="s">
        <v>1309</v>
      </c>
      <c r="B2340" s="159" t="str">
        <f>VLOOKUP(A2340,Lists!A:B,2,FALSE)</f>
        <v>DZA002</v>
      </c>
      <c r="C2340" s="159" t="str">
        <f>VLOOKUP(A2340,Lists!A:D,4,FALSE)</f>
        <v>DZA</v>
      </c>
      <c r="D2340" s="159" t="s">
        <v>755</v>
      </c>
      <c r="E2340" s="159" t="s">
        <v>933</v>
      </c>
      <c r="F2340" s="159"/>
      <c r="G2340" s="159" t="s">
        <v>733</v>
      </c>
      <c r="H2340" s="151">
        <f t="shared" si="78"/>
        <v>3</v>
      </c>
      <c r="I2340" s="162"/>
      <c r="J2340" s="159" t="s">
        <v>2388</v>
      </c>
      <c r="K2340" s="151" t="str">
        <f t="shared" si="79"/>
        <v>DZA002People in Need</v>
      </c>
      <c r="L2340" s="163">
        <v>43511</v>
      </c>
    </row>
    <row r="2341" spans="1:12" ht="15.6" thickTop="1" thickBot="1" x14ac:dyDescent="0.35">
      <c r="A2341" s="156" t="s">
        <v>1309</v>
      </c>
      <c r="B2341" s="157" t="str">
        <f>VLOOKUP(A2341,Lists!A:B,2,FALSE)</f>
        <v>DZA002</v>
      </c>
      <c r="C2341" s="157" t="str">
        <f>VLOOKUP(A2341,Lists!A:D,4,FALSE)</f>
        <v>DZA</v>
      </c>
      <c r="D2341" s="157" t="s">
        <v>761</v>
      </c>
      <c r="E2341" s="157" t="s">
        <v>933</v>
      </c>
      <c r="F2341" s="157"/>
      <c r="G2341" s="157" t="s">
        <v>733</v>
      </c>
      <c r="H2341" s="151">
        <f t="shared" si="78"/>
        <v>3</v>
      </c>
      <c r="I2341" s="161"/>
      <c r="J2341" s="157" t="s">
        <v>2388</v>
      </c>
      <c r="K2341" s="151" t="str">
        <f t="shared" si="79"/>
        <v>DZA002People facing minimal humanitarian needs (level 1)</v>
      </c>
      <c r="L2341" s="165">
        <v>43511</v>
      </c>
    </row>
    <row r="2342" spans="1:12" ht="15.6" thickTop="1" thickBot="1" x14ac:dyDescent="0.35">
      <c r="A2342" s="158" t="s">
        <v>1309</v>
      </c>
      <c r="B2342" s="159" t="str">
        <f>VLOOKUP(A2342,Lists!A:B,2,FALSE)</f>
        <v>DZA002</v>
      </c>
      <c r="C2342" s="159" t="str">
        <f>VLOOKUP(A2342,Lists!A:D,4,FALSE)</f>
        <v>DZA</v>
      </c>
      <c r="D2342" s="159" t="s">
        <v>760</v>
      </c>
      <c r="E2342" s="159" t="s">
        <v>933</v>
      </c>
      <c r="F2342" s="159"/>
      <c r="G2342" s="159" t="s">
        <v>733</v>
      </c>
      <c r="H2342" s="151">
        <f t="shared" si="78"/>
        <v>3</v>
      </c>
      <c r="I2342" s="162"/>
      <c r="J2342" s="159" t="s">
        <v>2388</v>
      </c>
      <c r="K2342" s="151" t="str">
        <f t="shared" si="79"/>
        <v>DZA002People facing stressed humanitarian needs (level 2)</v>
      </c>
      <c r="L2342" s="163">
        <v>43511</v>
      </c>
    </row>
    <row r="2343" spans="1:12" ht="15.6" thickTop="1" thickBot="1" x14ac:dyDescent="0.35">
      <c r="A2343" s="156" t="s">
        <v>1309</v>
      </c>
      <c r="B2343" s="157" t="str">
        <f>VLOOKUP(A2343,Lists!A:B,2,FALSE)</f>
        <v>DZA002</v>
      </c>
      <c r="C2343" s="157" t="str">
        <f>VLOOKUP(A2343,Lists!A:D,4,FALSE)</f>
        <v>DZA</v>
      </c>
      <c r="D2343" s="157" t="s">
        <v>763</v>
      </c>
      <c r="E2343" s="157" t="s">
        <v>933</v>
      </c>
      <c r="F2343" s="157"/>
      <c r="G2343" s="157" t="s">
        <v>733</v>
      </c>
      <c r="H2343" s="151">
        <f t="shared" si="78"/>
        <v>3</v>
      </c>
      <c r="I2343" s="161"/>
      <c r="J2343" s="157" t="s">
        <v>2388</v>
      </c>
      <c r="K2343" s="151" t="str">
        <f t="shared" si="79"/>
        <v>DZA002People  facing moderate humanitarian needs (level 3)</v>
      </c>
      <c r="L2343" s="165">
        <v>43511</v>
      </c>
    </row>
    <row r="2344" spans="1:12" ht="15.6" thickTop="1" thickBot="1" x14ac:dyDescent="0.35">
      <c r="A2344" s="158" t="s">
        <v>1309</v>
      </c>
      <c r="B2344" s="159" t="str">
        <f>VLOOKUP(A2344,Lists!A:B,2,FALSE)</f>
        <v>DZA002</v>
      </c>
      <c r="C2344" s="159" t="str">
        <f>VLOOKUP(A2344,Lists!A:D,4,FALSE)</f>
        <v>DZA</v>
      </c>
      <c r="D2344" s="159" t="s">
        <v>765</v>
      </c>
      <c r="E2344" s="159" t="s">
        <v>933</v>
      </c>
      <c r="F2344" s="159"/>
      <c r="G2344" s="159" t="s">
        <v>733</v>
      </c>
      <c r="H2344" s="151">
        <f t="shared" si="78"/>
        <v>3</v>
      </c>
      <c r="I2344" s="162"/>
      <c r="J2344" s="159" t="s">
        <v>2388</v>
      </c>
      <c r="K2344" s="151" t="str">
        <f t="shared" si="79"/>
        <v>DZA002People facing severe humanitarian needs (level 4)</v>
      </c>
      <c r="L2344" s="163">
        <v>43511</v>
      </c>
    </row>
    <row r="2345" spans="1:12" ht="15.6" thickTop="1" thickBot="1" x14ac:dyDescent="0.35">
      <c r="A2345" s="156" t="s">
        <v>1309</v>
      </c>
      <c r="B2345" s="157" t="str">
        <f>VLOOKUP(A2345,Lists!A:B,2,FALSE)</f>
        <v>DZA002</v>
      </c>
      <c r="C2345" s="157" t="str">
        <f>VLOOKUP(A2345,Lists!A:D,4,FALSE)</f>
        <v>DZA</v>
      </c>
      <c r="D2345" s="157" t="s">
        <v>766</v>
      </c>
      <c r="E2345" s="157" t="s">
        <v>933</v>
      </c>
      <c r="F2345" s="157"/>
      <c r="G2345" s="157" t="s">
        <v>733</v>
      </c>
      <c r="H2345" s="151">
        <f t="shared" si="78"/>
        <v>3</v>
      </c>
      <c r="I2345" s="161"/>
      <c r="J2345" s="157" t="s">
        <v>2388</v>
      </c>
      <c r="K2345" s="151" t="str">
        <f t="shared" si="79"/>
        <v>DZA002People facing extreme humanitarian needs (level 5)</v>
      </c>
      <c r="L2345" s="165">
        <v>43511</v>
      </c>
    </row>
    <row r="2346" spans="1:12" ht="15.6" thickTop="1" thickBot="1" x14ac:dyDescent="0.35">
      <c r="A2346" s="158" t="s">
        <v>1309</v>
      </c>
      <c r="B2346" s="159" t="str">
        <f>VLOOKUP(A2346,Lists!A:B,2,FALSE)</f>
        <v>DZA002</v>
      </c>
      <c r="C2346" s="159" t="str">
        <f>VLOOKUP(A2346,Lists!A:D,4,FALSE)</f>
        <v>DZA</v>
      </c>
      <c r="D2346" s="159" t="s">
        <v>680</v>
      </c>
      <c r="E2346" s="159">
        <v>1</v>
      </c>
      <c r="F2346" s="159"/>
      <c r="G2346" s="159"/>
      <c r="H2346" s="151" t="b">
        <f t="shared" si="78"/>
        <v>0</v>
      </c>
      <c r="I2346" s="162"/>
      <c r="J2346" s="159" t="s">
        <v>2181</v>
      </c>
      <c r="K2346" s="151" t="str">
        <f t="shared" si="79"/>
        <v>DZA002Crisis affected groups</v>
      </c>
      <c r="L2346" s="163">
        <v>43511</v>
      </c>
    </row>
    <row r="2347" spans="1:12" ht="15.6" thickTop="1" thickBot="1" x14ac:dyDescent="0.35">
      <c r="A2347" s="156" t="s">
        <v>1309</v>
      </c>
      <c r="B2347" s="157" t="str">
        <f>VLOOKUP(A2347,Lists!A:B,2,FALSE)</f>
        <v>DZA002</v>
      </c>
      <c r="C2347" s="157" t="str">
        <f>VLOOKUP(A2347,Lists!A:D,4,FALSE)</f>
        <v>DZA</v>
      </c>
      <c r="D2347" s="157" t="s">
        <v>683</v>
      </c>
      <c r="E2347" s="157" t="s">
        <v>933</v>
      </c>
      <c r="F2347" s="157"/>
      <c r="G2347" s="157"/>
      <c r="H2347" s="151" t="b">
        <f t="shared" si="78"/>
        <v>0</v>
      </c>
      <c r="I2347" s="161"/>
      <c r="J2347" s="157" t="s">
        <v>2389</v>
      </c>
      <c r="K2347" s="151" t="str">
        <f t="shared" si="79"/>
        <v>DZA002People facing limited access constraints</v>
      </c>
      <c r="L2347" s="165">
        <v>43511</v>
      </c>
    </row>
    <row r="2348" spans="1:12" ht="15.6" thickTop="1" thickBot="1" x14ac:dyDescent="0.35">
      <c r="A2348" s="158" t="s">
        <v>1309</v>
      </c>
      <c r="B2348" s="159" t="str">
        <f>VLOOKUP(A2348,Lists!A:B,2,FALSE)</f>
        <v>DZA002</v>
      </c>
      <c r="C2348" s="159" t="str">
        <f>VLOOKUP(A2348,Lists!A:D,4,FALSE)</f>
        <v>DZA</v>
      </c>
      <c r="D2348" s="159" t="s">
        <v>684</v>
      </c>
      <c r="E2348" s="159" t="s">
        <v>933</v>
      </c>
      <c r="F2348" s="159"/>
      <c r="G2348" s="159"/>
      <c r="H2348" s="151" t="b">
        <f t="shared" si="78"/>
        <v>0</v>
      </c>
      <c r="I2348" s="162"/>
      <c r="J2348" s="159" t="s">
        <v>2389</v>
      </c>
      <c r="K2348" s="151" t="str">
        <f t="shared" si="79"/>
        <v>DZA002People facing restricted access constraints</v>
      </c>
      <c r="L2348" s="163">
        <v>43511</v>
      </c>
    </row>
    <row r="2349" spans="1:12" ht="15.6" thickTop="1" thickBot="1" x14ac:dyDescent="0.35">
      <c r="A2349" s="156" t="s">
        <v>1309</v>
      </c>
      <c r="B2349" s="157" t="str">
        <f>VLOOKUP(A2349,Lists!A:B,2,FALSE)</f>
        <v>DZA002</v>
      </c>
      <c r="C2349" s="157" t="str">
        <f>VLOOKUP(A2349,Lists!A:D,4,FALSE)</f>
        <v>DZA</v>
      </c>
      <c r="D2349" s="157" t="s">
        <v>637</v>
      </c>
      <c r="E2349" s="157">
        <v>0</v>
      </c>
      <c r="F2349" s="157" t="s">
        <v>2227</v>
      </c>
      <c r="G2349" s="157"/>
      <c r="H2349" s="151" t="b">
        <f t="shared" si="78"/>
        <v>0</v>
      </c>
      <c r="I2349" s="161"/>
      <c r="J2349" s="157"/>
      <c r="K2349" s="151" t="str">
        <f t="shared" si="79"/>
        <v>DZA002Impediments to entry into country (bureaucratic and administrative)</v>
      </c>
      <c r="L2349" s="165">
        <v>43511</v>
      </c>
    </row>
    <row r="2350" spans="1:12" ht="15.6" thickTop="1" thickBot="1" x14ac:dyDescent="0.35">
      <c r="A2350" s="158" t="s">
        <v>1309</v>
      </c>
      <c r="B2350" s="159" t="str">
        <f>VLOOKUP(A2350,Lists!A:B,2,FALSE)</f>
        <v>DZA002</v>
      </c>
      <c r="C2350" s="159" t="str">
        <f>VLOOKUP(A2350,Lists!A:D,4,FALSE)</f>
        <v>DZA</v>
      </c>
      <c r="D2350" s="159" t="s">
        <v>638</v>
      </c>
      <c r="E2350" s="159">
        <v>0</v>
      </c>
      <c r="F2350" s="159" t="s">
        <v>2227</v>
      </c>
      <c r="G2350" s="159"/>
      <c r="H2350" s="151" t="b">
        <f t="shared" si="78"/>
        <v>0</v>
      </c>
      <c r="I2350" s="162"/>
      <c r="J2350" s="159"/>
      <c r="K2350" s="151" t="str">
        <f t="shared" si="79"/>
        <v>DZA002Restriction of movement (impediments to freedom of movement and/or administrative restrictions)</v>
      </c>
      <c r="L2350" s="163">
        <v>43511</v>
      </c>
    </row>
    <row r="2351" spans="1:12" ht="15.6" thickTop="1" thickBot="1" x14ac:dyDescent="0.35">
      <c r="A2351" s="156" t="s">
        <v>1309</v>
      </c>
      <c r="B2351" s="157" t="str">
        <f>VLOOKUP(A2351,Lists!A:B,2,FALSE)</f>
        <v>DZA002</v>
      </c>
      <c r="C2351" s="157" t="str">
        <f>VLOOKUP(A2351,Lists!A:D,4,FALSE)</f>
        <v>DZA</v>
      </c>
      <c r="D2351" s="157" t="s">
        <v>639</v>
      </c>
      <c r="E2351" s="157">
        <v>0</v>
      </c>
      <c r="F2351" s="157" t="s">
        <v>2227</v>
      </c>
      <c r="G2351" s="157"/>
      <c r="H2351" s="151" t="b">
        <f t="shared" si="78"/>
        <v>0</v>
      </c>
      <c r="I2351" s="161"/>
      <c r="J2351" s="157"/>
      <c r="K2351" s="151" t="str">
        <f t="shared" si="79"/>
        <v>DZA002Interference into implementation of humanitarian activities</v>
      </c>
      <c r="L2351" s="165">
        <v>43511</v>
      </c>
    </row>
    <row r="2352" spans="1:12" ht="15.6" thickTop="1" thickBot="1" x14ac:dyDescent="0.35">
      <c r="A2352" s="158" t="s">
        <v>1309</v>
      </c>
      <c r="B2352" s="159" t="str">
        <f>VLOOKUP(A2352,Lists!A:B,2,FALSE)</f>
        <v>DZA002</v>
      </c>
      <c r="C2352" s="159" t="str">
        <f>VLOOKUP(A2352,Lists!A:D,4,FALSE)</f>
        <v>DZA</v>
      </c>
      <c r="D2352" s="159" t="s">
        <v>640</v>
      </c>
      <c r="E2352" s="159">
        <v>0</v>
      </c>
      <c r="F2352" s="159" t="s">
        <v>2227</v>
      </c>
      <c r="G2352" s="159"/>
      <c r="H2352" s="151" t="b">
        <f t="shared" si="78"/>
        <v>0</v>
      </c>
      <c r="I2352" s="162"/>
      <c r="J2352" s="159"/>
      <c r="K2352" s="151" t="str">
        <f t="shared" si="79"/>
        <v>DZA002Violence against personnel, facilities and assets</v>
      </c>
      <c r="L2352" s="163">
        <v>43511</v>
      </c>
    </row>
    <row r="2353" spans="1:12" ht="15.6" thickTop="1" thickBot="1" x14ac:dyDescent="0.35">
      <c r="A2353" s="156" t="s">
        <v>1309</v>
      </c>
      <c r="B2353" s="157" t="str">
        <f>VLOOKUP(A2353,Lists!A:B,2,FALSE)</f>
        <v>DZA002</v>
      </c>
      <c r="C2353" s="157" t="str">
        <f>VLOOKUP(A2353,Lists!A:D,4,FALSE)</f>
        <v>DZA</v>
      </c>
      <c r="D2353" s="157" t="s">
        <v>641</v>
      </c>
      <c r="E2353" s="157">
        <v>0</v>
      </c>
      <c r="F2353" s="157" t="s">
        <v>2227</v>
      </c>
      <c r="G2353" s="157"/>
      <c r="H2353" s="151" t="b">
        <f t="shared" si="78"/>
        <v>0</v>
      </c>
      <c r="I2353" s="161"/>
      <c r="J2353" s="157"/>
      <c r="K2353" s="151" t="str">
        <f t="shared" si="79"/>
        <v>DZA002Denial of existence of humanitarian needs or entitlements to assistance</v>
      </c>
      <c r="L2353" s="165">
        <v>43511</v>
      </c>
    </row>
    <row r="2354" spans="1:12" ht="15.6" thickTop="1" thickBot="1" x14ac:dyDescent="0.35">
      <c r="A2354" s="158" t="s">
        <v>1309</v>
      </c>
      <c r="B2354" s="159" t="str">
        <f>VLOOKUP(A2354,Lists!A:B,2,FALSE)</f>
        <v>DZA002</v>
      </c>
      <c r="C2354" s="159" t="str">
        <f>VLOOKUP(A2354,Lists!A:D,4,FALSE)</f>
        <v>DZA</v>
      </c>
      <c r="D2354" s="159" t="s">
        <v>642</v>
      </c>
      <c r="E2354" s="159">
        <v>0</v>
      </c>
      <c r="F2354" s="159" t="s">
        <v>2227</v>
      </c>
      <c r="G2354" s="159"/>
      <c r="H2354" s="151" t="b">
        <f t="shared" si="78"/>
        <v>0</v>
      </c>
      <c r="I2354" s="162"/>
      <c r="J2354" s="159"/>
      <c r="K2354" s="151" t="str">
        <f t="shared" si="79"/>
        <v>DZA002Restriction and obstruction of access to services and assistance</v>
      </c>
      <c r="L2354" s="163">
        <v>43511</v>
      </c>
    </row>
    <row r="2355" spans="1:12" ht="15.6" thickTop="1" thickBot="1" x14ac:dyDescent="0.35">
      <c r="A2355" s="156" t="s">
        <v>1309</v>
      </c>
      <c r="B2355" s="157" t="str">
        <f>VLOOKUP(A2355,Lists!A:B,2,FALSE)</f>
        <v>DZA002</v>
      </c>
      <c r="C2355" s="157" t="str">
        <f>VLOOKUP(A2355,Lists!A:D,4,FALSE)</f>
        <v>DZA</v>
      </c>
      <c r="D2355" s="157" t="s">
        <v>643</v>
      </c>
      <c r="E2355" s="157">
        <v>0</v>
      </c>
      <c r="F2355" s="157" t="s">
        <v>2227</v>
      </c>
      <c r="G2355" s="157"/>
      <c r="H2355" s="151" t="b">
        <f t="shared" si="78"/>
        <v>0</v>
      </c>
      <c r="I2355" s="161"/>
      <c r="J2355" s="157"/>
      <c r="K2355" s="151" t="str">
        <f t="shared" si="79"/>
        <v>DZA002Ongoing insecurity/hostilities affecting humanitarian assistance</v>
      </c>
      <c r="L2355" s="165">
        <v>43511</v>
      </c>
    </row>
    <row r="2356" spans="1:12" ht="15.6" thickTop="1" thickBot="1" x14ac:dyDescent="0.35">
      <c r="A2356" s="158" t="s">
        <v>1309</v>
      </c>
      <c r="B2356" s="159" t="str">
        <f>VLOOKUP(A2356,Lists!A:B,2,FALSE)</f>
        <v>DZA002</v>
      </c>
      <c r="C2356" s="159" t="str">
        <f>VLOOKUP(A2356,Lists!A:D,4,FALSE)</f>
        <v>DZA</v>
      </c>
      <c r="D2356" s="159" t="s">
        <v>644</v>
      </c>
      <c r="E2356" s="159">
        <v>0</v>
      </c>
      <c r="F2356" s="159" t="s">
        <v>2227</v>
      </c>
      <c r="G2356" s="159"/>
      <c r="H2356" s="151" t="b">
        <f t="shared" si="78"/>
        <v>0</v>
      </c>
      <c r="I2356" s="162"/>
      <c r="J2356" s="159"/>
      <c r="K2356" s="151" t="str">
        <f t="shared" si="79"/>
        <v xml:space="preserve">DZA002Presence of mines and improvised explosive devices </v>
      </c>
      <c r="L2356" s="163">
        <v>43511</v>
      </c>
    </row>
    <row r="2357" spans="1:12" ht="15.6" thickTop="1" thickBot="1" x14ac:dyDescent="0.35">
      <c r="A2357" s="156" t="s">
        <v>1309</v>
      </c>
      <c r="B2357" s="157" t="str">
        <f>VLOOKUP(A2357,Lists!A:B,2,FALSE)</f>
        <v>DZA002</v>
      </c>
      <c r="C2357" s="157" t="str">
        <f>VLOOKUP(A2357,Lists!A:D,4,FALSE)</f>
        <v>DZA</v>
      </c>
      <c r="D2357" s="157" t="s">
        <v>645</v>
      </c>
      <c r="E2357" s="157">
        <v>0</v>
      </c>
      <c r="F2357" s="157" t="s">
        <v>2227</v>
      </c>
      <c r="G2357" s="157"/>
      <c r="H2357" s="151" t="b">
        <f t="shared" si="78"/>
        <v>0</v>
      </c>
      <c r="I2357" s="161"/>
      <c r="J2357" s="157"/>
      <c r="K2357" s="151" t="str">
        <f t="shared" si="79"/>
        <v>DZA002Physical constraints in the environment (obstacles related to terrain, climate, lack of infrastructure, etc.)</v>
      </c>
      <c r="L2357" s="165">
        <v>43511</v>
      </c>
    </row>
    <row r="2358" spans="1:12" ht="15.6" thickTop="1" thickBot="1" x14ac:dyDescent="0.35">
      <c r="A2358" s="158" t="s">
        <v>1772</v>
      </c>
      <c r="B2358" s="159" t="str">
        <f>VLOOKUP(A2358,Lists!A:B,2,FALSE)</f>
        <v>DZA003</v>
      </c>
      <c r="C2358" s="159" t="str">
        <f>VLOOKUP(A2358,Lists!A:D,4,FALSE)</f>
        <v>DZA</v>
      </c>
      <c r="D2358" s="159" t="s">
        <v>785</v>
      </c>
      <c r="E2358" s="159">
        <v>33263000</v>
      </c>
      <c r="F2358" s="159" t="s">
        <v>2376</v>
      </c>
      <c r="G2358" s="159" t="s">
        <v>734</v>
      </c>
      <c r="H2358" s="151">
        <f t="shared" si="78"/>
        <v>2</v>
      </c>
      <c r="I2358" s="162" t="s">
        <v>2377</v>
      </c>
      <c r="J2358" s="159" t="s">
        <v>2378</v>
      </c>
      <c r="K2358" s="151" t="str">
        <f t="shared" si="79"/>
        <v>DZA003Total population in country</v>
      </c>
      <c r="L2358" s="163">
        <v>43511</v>
      </c>
    </row>
    <row r="2359" spans="1:12" ht="15.6" thickTop="1" thickBot="1" x14ac:dyDescent="0.35">
      <c r="A2359" s="156" t="s">
        <v>1772</v>
      </c>
      <c r="B2359" s="157" t="str">
        <f>VLOOKUP(A2359,Lists!A:B,2,FALSE)</f>
        <v>DZA003</v>
      </c>
      <c r="C2359" s="157" t="str">
        <f>VLOOKUP(A2359,Lists!A:D,4,FALSE)</f>
        <v>DZA</v>
      </c>
      <c r="D2359" s="157" t="s">
        <v>455</v>
      </c>
      <c r="E2359" s="157">
        <v>159000</v>
      </c>
      <c r="F2359" s="157" t="s">
        <v>2391</v>
      </c>
      <c r="G2359" s="157" t="s">
        <v>734</v>
      </c>
      <c r="H2359" s="151">
        <f t="shared" si="78"/>
        <v>2</v>
      </c>
      <c r="I2359" s="161" t="s">
        <v>2392</v>
      </c>
      <c r="J2359" s="157" t="s">
        <v>2393</v>
      </c>
      <c r="K2359" s="151" t="str">
        <f t="shared" si="79"/>
        <v>DZA003Landmass affected by disaster</v>
      </c>
      <c r="L2359" s="165">
        <v>43511</v>
      </c>
    </row>
    <row r="2360" spans="1:12" ht="15.6" thickTop="1" thickBot="1" x14ac:dyDescent="0.35">
      <c r="A2360" s="158" t="s">
        <v>1772</v>
      </c>
      <c r="B2360" s="159" t="str">
        <f>VLOOKUP(A2360,Lists!A:B,2,FALSE)</f>
        <v>DZA003</v>
      </c>
      <c r="C2360" s="159" t="str">
        <f>VLOOKUP(A2360,Lists!A:D,4,FALSE)</f>
        <v>DZA</v>
      </c>
      <c r="D2360" s="159" t="s">
        <v>740</v>
      </c>
      <c r="E2360" s="159">
        <v>222800</v>
      </c>
      <c r="F2360" s="159" t="s">
        <v>2376</v>
      </c>
      <c r="G2360" s="159" t="s">
        <v>734</v>
      </c>
      <c r="H2360" s="151">
        <f t="shared" si="78"/>
        <v>2</v>
      </c>
      <c r="I2360" s="162" t="s">
        <v>2377</v>
      </c>
      <c r="J2360" s="159" t="s">
        <v>2394</v>
      </c>
      <c r="K2360" s="151" t="str">
        <f t="shared" si="79"/>
        <v>DZA003People exposed</v>
      </c>
      <c r="L2360" s="163">
        <v>43511</v>
      </c>
    </row>
    <row r="2361" spans="1:12" ht="15.6" thickTop="1" thickBot="1" x14ac:dyDescent="0.35">
      <c r="A2361" s="156" t="s">
        <v>1772</v>
      </c>
      <c r="B2361" s="157" t="str">
        <f>VLOOKUP(A2361,Lists!A:B,2,FALSE)</f>
        <v>DZA003</v>
      </c>
      <c r="C2361" s="157" t="str">
        <f>VLOOKUP(A2361,Lists!A:D,4,FALSE)</f>
        <v>DZA</v>
      </c>
      <c r="D2361" s="157" t="s">
        <v>742</v>
      </c>
      <c r="E2361" s="157">
        <v>173600</v>
      </c>
      <c r="F2361" s="157" t="s">
        <v>2395</v>
      </c>
      <c r="G2361" s="157" t="s">
        <v>734</v>
      </c>
      <c r="H2361" s="151">
        <f t="shared" si="78"/>
        <v>2</v>
      </c>
      <c r="I2361" s="161" t="s">
        <v>2397</v>
      </c>
      <c r="J2361" s="157" t="s">
        <v>2396</v>
      </c>
      <c r="K2361" s="151" t="str">
        <f t="shared" si="79"/>
        <v>DZA003People affected by the crisis</v>
      </c>
      <c r="L2361" s="165">
        <v>43511</v>
      </c>
    </row>
    <row r="2362" spans="1:12" ht="15.6" thickTop="1" thickBot="1" x14ac:dyDescent="0.35">
      <c r="A2362" s="158" t="s">
        <v>1772</v>
      </c>
      <c r="B2362" s="159" t="str">
        <f>VLOOKUP(A2362,Lists!A:B,2,FALSE)</f>
        <v>DZA003</v>
      </c>
      <c r="C2362" s="159" t="str">
        <f>VLOOKUP(A2362,Lists!A:D,4,FALSE)</f>
        <v>DZA</v>
      </c>
      <c r="D2362" s="159" t="s">
        <v>470</v>
      </c>
      <c r="E2362" s="159">
        <v>173600</v>
      </c>
      <c r="F2362" s="159" t="s">
        <v>2395</v>
      </c>
      <c r="G2362" s="159" t="s">
        <v>734</v>
      </c>
      <c r="H2362" s="151">
        <f t="shared" si="78"/>
        <v>2</v>
      </c>
      <c r="I2362" s="162" t="s">
        <v>2397</v>
      </c>
      <c r="J2362" s="159" t="s">
        <v>2396</v>
      </c>
      <c r="K2362" s="151" t="str">
        <f t="shared" si="79"/>
        <v>DZA003Total # of crisis related displaced people</v>
      </c>
      <c r="L2362" s="163">
        <v>43511</v>
      </c>
    </row>
    <row r="2363" spans="1:12" ht="15.6" thickTop="1" thickBot="1" x14ac:dyDescent="0.35">
      <c r="A2363" s="156" t="s">
        <v>1772</v>
      </c>
      <c r="B2363" s="157" t="str">
        <f>VLOOKUP(A2363,Lists!A:B,2,FALSE)</f>
        <v>DZA003</v>
      </c>
      <c r="C2363" s="157" t="str">
        <f>VLOOKUP(A2363,Lists!A:D,4,FALSE)</f>
        <v>DZA</v>
      </c>
      <c r="D2363" s="157" t="s">
        <v>661</v>
      </c>
      <c r="E2363" s="157" t="s">
        <v>933</v>
      </c>
      <c r="F2363" s="157"/>
      <c r="G2363" s="157"/>
      <c r="H2363" s="151" t="b">
        <f t="shared" si="78"/>
        <v>0</v>
      </c>
      <c r="I2363" s="161"/>
      <c r="J2363" s="157" t="s">
        <v>934</v>
      </c>
      <c r="K2363" s="151" t="str">
        <f t="shared" si="79"/>
        <v>DZA003Total # of illness cases reported</v>
      </c>
      <c r="L2363" s="165">
        <v>43511</v>
      </c>
    </row>
    <row r="2364" spans="1:12" ht="15.6" thickTop="1" thickBot="1" x14ac:dyDescent="0.35">
      <c r="A2364" s="158" t="s">
        <v>1772</v>
      </c>
      <c r="B2364" s="159" t="str">
        <f>VLOOKUP(A2364,Lists!A:B,2,FALSE)</f>
        <v>DZA003</v>
      </c>
      <c r="C2364" s="159" t="str">
        <f>VLOOKUP(A2364,Lists!A:D,4,FALSE)</f>
        <v>DZA</v>
      </c>
      <c r="D2364" s="159" t="s">
        <v>743</v>
      </c>
      <c r="E2364" s="159">
        <v>0</v>
      </c>
      <c r="F2364" s="159"/>
      <c r="G2364" s="159"/>
      <c r="H2364" s="151" t="b">
        <f t="shared" si="78"/>
        <v>0</v>
      </c>
      <c r="I2364" s="162"/>
      <c r="J2364" s="159" t="s">
        <v>2398</v>
      </c>
      <c r="K2364" s="151" t="str">
        <f t="shared" si="79"/>
        <v>DZA003Crisis related Injuries</v>
      </c>
      <c r="L2364" s="163">
        <v>43511</v>
      </c>
    </row>
    <row r="2365" spans="1:12" ht="15.6" thickTop="1" thickBot="1" x14ac:dyDescent="0.35">
      <c r="A2365" s="156" t="s">
        <v>1772</v>
      </c>
      <c r="B2365" s="157" t="str">
        <f>VLOOKUP(A2365,Lists!A:B,2,FALSE)</f>
        <v>DZA003</v>
      </c>
      <c r="C2365" s="157" t="str">
        <f>VLOOKUP(A2365,Lists!A:D,4,FALSE)</f>
        <v>DZA</v>
      </c>
      <c r="D2365" s="157" t="s">
        <v>663</v>
      </c>
      <c r="E2365" s="157">
        <v>0</v>
      </c>
      <c r="F2365" s="157"/>
      <c r="G2365" s="157"/>
      <c r="H2365" s="151" t="b">
        <f t="shared" si="78"/>
        <v>0</v>
      </c>
      <c r="I2365" s="161"/>
      <c r="J2365" s="157" t="s">
        <v>2399</v>
      </c>
      <c r="K2365" s="151" t="str">
        <f t="shared" si="79"/>
        <v>DZA003Crisis related fatalities</v>
      </c>
      <c r="L2365" s="165">
        <v>43511</v>
      </c>
    </row>
    <row r="2366" spans="1:12" ht="15.6" thickTop="1" thickBot="1" x14ac:dyDescent="0.35">
      <c r="A2366" s="158" t="s">
        <v>1772</v>
      </c>
      <c r="B2366" s="159" t="str">
        <f>VLOOKUP(A2366,Lists!A:B,2,FALSE)</f>
        <v>DZA003</v>
      </c>
      <c r="C2366" s="159" t="str">
        <f>VLOOKUP(A2366,Lists!A:D,4,FALSE)</f>
        <v>DZA</v>
      </c>
      <c r="D2366" s="159" t="s">
        <v>768</v>
      </c>
      <c r="E2366" s="159" t="s">
        <v>933</v>
      </c>
      <c r="F2366" s="159"/>
      <c r="G2366" s="159"/>
      <c r="H2366" s="151" t="b">
        <f t="shared" si="78"/>
        <v>0</v>
      </c>
      <c r="I2366" s="162"/>
      <c r="J2366" s="159" t="s">
        <v>934</v>
      </c>
      <c r="K2366" s="151" t="str">
        <f t="shared" si="79"/>
        <v>DZA003People killed in all crises</v>
      </c>
      <c r="L2366" s="163">
        <v>43511</v>
      </c>
    </row>
    <row r="2367" spans="1:12" ht="15.6" thickTop="1" thickBot="1" x14ac:dyDescent="0.35">
      <c r="A2367" s="156" t="s">
        <v>1772</v>
      </c>
      <c r="B2367" s="157" t="str">
        <f>VLOOKUP(A2367,Lists!A:B,2,FALSE)</f>
        <v>DZA003</v>
      </c>
      <c r="C2367" s="157" t="str">
        <f>VLOOKUP(A2367,Lists!A:D,4,FALSE)</f>
        <v>DZA</v>
      </c>
      <c r="D2367" s="157" t="s">
        <v>459</v>
      </c>
      <c r="E2367" s="157">
        <v>0</v>
      </c>
      <c r="F2367" s="157"/>
      <c r="G2367" s="157"/>
      <c r="H2367" s="151" t="b">
        <f t="shared" si="78"/>
        <v>0</v>
      </c>
      <c r="I2367" s="161" t="s">
        <v>2401</v>
      </c>
      <c r="J2367" s="157" t="s">
        <v>2400</v>
      </c>
      <c r="K2367" s="151" t="str">
        <f t="shared" si="79"/>
        <v>DZA003Building partially damaged</v>
      </c>
      <c r="L2367" s="165">
        <v>43511</v>
      </c>
    </row>
    <row r="2368" spans="1:12" ht="15.6" thickTop="1" thickBot="1" x14ac:dyDescent="0.35">
      <c r="A2368" s="158" t="s">
        <v>1772</v>
      </c>
      <c r="B2368" s="159" t="str">
        <f>VLOOKUP(A2368,Lists!A:B,2,FALSE)</f>
        <v>DZA003</v>
      </c>
      <c r="C2368" s="159" t="str">
        <f>VLOOKUP(A2368,Lists!A:D,4,FALSE)</f>
        <v>DZA</v>
      </c>
      <c r="D2368" s="159" t="s">
        <v>460</v>
      </c>
      <c r="E2368" s="159">
        <v>0</v>
      </c>
      <c r="F2368" s="159"/>
      <c r="G2368" s="159"/>
      <c r="H2368" s="151" t="b">
        <f t="shared" si="78"/>
        <v>0</v>
      </c>
      <c r="I2368" s="162" t="s">
        <v>2401</v>
      </c>
      <c r="J2368" s="159" t="s">
        <v>2400</v>
      </c>
      <c r="K2368" s="151" t="str">
        <f t="shared" si="79"/>
        <v>DZA003Building totally damaged</v>
      </c>
      <c r="L2368" s="163">
        <v>43511</v>
      </c>
    </row>
    <row r="2369" spans="1:12" ht="15.6" thickTop="1" thickBot="1" x14ac:dyDescent="0.35">
      <c r="A2369" s="156" t="s">
        <v>1772</v>
      </c>
      <c r="B2369" s="157" t="str">
        <f>VLOOKUP(A2369,Lists!A:B,2,FALSE)</f>
        <v>DZA003</v>
      </c>
      <c r="C2369" s="157" t="str">
        <f>VLOOKUP(A2369,Lists!A:D,4,FALSE)</f>
        <v>DZA</v>
      </c>
      <c r="D2369" s="157" t="s">
        <v>745</v>
      </c>
      <c r="E2369" s="157" t="s">
        <v>933</v>
      </c>
      <c r="F2369" s="157"/>
      <c r="G2369" s="157"/>
      <c r="H2369" s="151" t="b">
        <f t="shared" si="78"/>
        <v>0</v>
      </c>
      <c r="I2369" s="161"/>
      <c r="J2369" s="157" t="s">
        <v>934</v>
      </c>
      <c r="K2369" s="151" t="str">
        <f t="shared" si="79"/>
        <v>DZA003Economic Losses</v>
      </c>
      <c r="L2369" s="165">
        <v>43511</v>
      </c>
    </row>
    <row r="2370" spans="1:12" ht="15.6" thickTop="1" thickBot="1" x14ac:dyDescent="0.35">
      <c r="A2370" s="158" t="s">
        <v>1772</v>
      </c>
      <c r="B2370" s="159" t="str">
        <f>VLOOKUP(A2370,Lists!A:B,2,FALSE)</f>
        <v>DZA003</v>
      </c>
      <c r="C2370" s="159" t="str">
        <f>VLOOKUP(A2370,Lists!A:D,4,FALSE)</f>
        <v>DZA</v>
      </c>
      <c r="D2370" s="159" t="s">
        <v>755</v>
      </c>
      <c r="E2370" s="159">
        <v>173600</v>
      </c>
      <c r="F2370" s="159" t="s">
        <v>2395</v>
      </c>
      <c r="G2370" s="159" t="s">
        <v>734</v>
      </c>
      <c r="H2370" s="151">
        <f t="shared" si="78"/>
        <v>2</v>
      </c>
      <c r="I2370" s="162" t="s">
        <v>2397</v>
      </c>
      <c r="J2370" s="159" t="s">
        <v>2402</v>
      </c>
      <c r="K2370" s="151" t="str">
        <f t="shared" si="79"/>
        <v>DZA003People in Need</v>
      </c>
      <c r="L2370" s="163">
        <v>43511</v>
      </c>
    </row>
    <row r="2371" spans="1:12" ht="15.6" thickTop="1" thickBot="1" x14ac:dyDescent="0.35">
      <c r="A2371" s="156" t="s">
        <v>1772</v>
      </c>
      <c r="B2371" s="157" t="str">
        <f>VLOOKUP(A2371,Lists!A:B,2,FALSE)</f>
        <v>DZA003</v>
      </c>
      <c r="C2371" s="157" t="str">
        <f>VLOOKUP(A2371,Lists!A:D,4,FALSE)</f>
        <v>DZA</v>
      </c>
      <c r="D2371" s="157" t="s">
        <v>761</v>
      </c>
      <c r="E2371" s="157">
        <v>0</v>
      </c>
      <c r="F2371" s="157" t="s">
        <v>2408</v>
      </c>
      <c r="G2371" s="157" t="s">
        <v>734</v>
      </c>
      <c r="H2371" s="151">
        <f t="shared" si="78"/>
        <v>2</v>
      </c>
      <c r="I2371" s="161" t="s">
        <v>2407</v>
      </c>
      <c r="J2371" s="157" t="s">
        <v>2403</v>
      </c>
      <c r="K2371" s="151" t="str">
        <f t="shared" si="79"/>
        <v>DZA003People facing minimal humanitarian needs (level 1)</v>
      </c>
      <c r="L2371" s="165">
        <v>43511</v>
      </c>
    </row>
    <row r="2372" spans="1:12" ht="15.6" thickTop="1" thickBot="1" x14ac:dyDescent="0.35">
      <c r="A2372" s="158" t="s">
        <v>1772</v>
      </c>
      <c r="B2372" s="159" t="str">
        <f>VLOOKUP(A2372,Lists!A:B,2,FALSE)</f>
        <v>DZA003</v>
      </c>
      <c r="C2372" s="159" t="str">
        <f>VLOOKUP(A2372,Lists!A:D,4,FALSE)</f>
        <v>DZA</v>
      </c>
      <c r="D2372" s="159" t="s">
        <v>760</v>
      </c>
      <c r="E2372" s="159">
        <v>83600</v>
      </c>
      <c r="F2372" s="159" t="s">
        <v>2408</v>
      </c>
      <c r="G2372" s="159" t="s">
        <v>734</v>
      </c>
      <c r="H2372" s="151">
        <f t="shared" si="78"/>
        <v>2</v>
      </c>
      <c r="I2372" s="162" t="s">
        <v>2407</v>
      </c>
      <c r="J2372" s="159" t="s">
        <v>2403</v>
      </c>
      <c r="K2372" s="151" t="str">
        <f t="shared" si="79"/>
        <v>DZA003People facing stressed humanitarian needs (level 2)</v>
      </c>
      <c r="L2372" s="163">
        <v>43511</v>
      </c>
    </row>
    <row r="2373" spans="1:12" ht="15.6" thickTop="1" thickBot="1" x14ac:dyDescent="0.35">
      <c r="A2373" s="156" t="s">
        <v>1772</v>
      </c>
      <c r="B2373" s="157" t="str">
        <f>VLOOKUP(A2373,Lists!A:B,2,FALSE)</f>
        <v>DZA003</v>
      </c>
      <c r="C2373" s="157" t="str">
        <f>VLOOKUP(A2373,Lists!A:D,4,FALSE)</f>
        <v>DZA</v>
      </c>
      <c r="D2373" s="157" t="s">
        <v>763</v>
      </c>
      <c r="E2373" s="157">
        <v>90000</v>
      </c>
      <c r="F2373" s="157" t="s">
        <v>2408</v>
      </c>
      <c r="G2373" s="157" t="s">
        <v>734</v>
      </c>
      <c r="H2373" s="151">
        <f t="shared" si="78"/>
        <v>2</v>
      </c>
      <c r="I2373" s="161" t="s">
        <v>2407</v>
      </c>
      <c r="J2373" s="157" t="s">
        <v>2403</v>
      </c>
      <c r="K2373" s="151" t="str">
        <f t="shared" si="79"/>
        <v>DZA003People  facing moderate humanitarian needs (level 3)</v>
      </c>
      <c r="L2373" s="165">
        <v>43511</v>
      </c>
    </row>
    <row r="2374" spans="1:12" ht="15.6" thickTop="1" thickBot="1" x14ac:dyDescent="0.35">
      <c r="A2374" s="158" t="s">
        <v>1772</v>
      </c>
      <c r="B2374" s="159" t="str">
        <f>VLOOKUP(A2374,Lists!A:B,2,FALSE)</f>
        <v>DZA003</v>
      </c>
      <c r="C2374" s="159" t="str">
        <f>VLOOKUP(A2374,Lists!A:D,4,FALSE)</f>
        <v>DZA</v>
      </c>
      <c r="D2374" s="159" t="s">
        <v>765</v>
      </c>
      <c r="E2374" s="159">
        <v>0</v>
      </c>
      <c r="F2374" s="159" t="s">
        <v>2408</v>
      </c>
      <c r="G2374" s="159" t="s">
        <v>734</v>
      </c>
      <c r="H2374" s="151">
        <f t="shared" si="78"/>
        <v>2</v>
      </c>
      <c r="I2374" s="162" t="s">
        <v>2407</v>
      </c>
      <c r="J2374" s="159" t="s">
        <v>2403</v>
      </c>
      <c r="K2374" s="151" t="str">
        <f t="shared" si="79"/>
        <v>DZA003People facing severe humanitarian needs (level 4)</v>
      </c>
      <c r="L2374" s="163">
        <v>43511</v>
      </c>
    </row>
    <row r="2375" spans="1:12" ht="15.6" thickTop="1" thickBot="1" x14ac:dyDescent="0.35">
      <c r="A2375" s="156" t="s">
        <v>1772</v>
      </c>
      <c r="B2375" s="157" t="str">
        <f>VLOOKUP(A2375,Lists!A:B,2,FALSE)</f>
        <v>DZA003</v>
      </c>
      <c r="C2375" s="157" t="str">
        <f>VLOOKUP(A2375,Lists!A:D,4,FALSE)</f>
        <v>DZA</v>
      </c>
      <c r="D2375" s="157" t="s">
        <v>766</v>
      </c>
      <c r="E2375" s="157">
        <v>0</v>
      </c>
      <c r="F2375" s="157" t="s">
        <v>2408</v>
      </c>
      <c r="G2375" s="157" t="s">
        <v>734</v>
      </c>
      <c r="H2375" s="151">
        <f t="shared" si="78"/>
        <v>2</v>
      </c>
      <c r="I2375" s="161" t="s">
        <v>2407</v>
      </c>
      <c r="J2375" s="157" t="s">
        <v>2403</v>
      </c>
      <c r="K2375" s="151" t="str">
        <f t="shared" si="79"/>
        <v>DZA003People facing extreme humanitarian needs (level 5)</v>
      </c>
      <c r="L2375" s="165">
        <v>43511</v>
      </c>
    </row>
    <row r="2376" spans="1:12" ht="15.6" thickTop="1" thickBot="1" x14ac:dyDescent="0.35">
      <c r="A2376" s="158" t="s">
        <v>1772</v>
      </c>
      <c r="B2376" s="159" t="str">
        <f>VLOOKUP(A2376,Lists!A:B,2,FALSE)</f>
        <v>DZA003</v>
      </c>
      <c r="C2376" s="159" t="str">
        <f>VLOOKUP(A2376,Lists!A:D,4,FALSE)</f>
        <v>DZA</v>
      </c>
      <c r="D2376" s="159" t="s">
        <v>680</v>
      </c>
      <c r="E2376" s="159">
        <v>1</v>
      </c>
      <c r="F2376" s="159"/>
      <c r="G2376" s="159"/>
      <c r="H2376" s="151" t="b">
        <f t="shared" si="78"/>
        <v>0</v>
      </c>
      <c r="I2376" s="162"/>
      <c r="J2376" s="159" t="s">
        <v>2404</v>
      </c>
      <c r="K2376" s="151" t="str">
        <f t="shared" si="79"/>
        <v>DZA003Crisis affected groups</v>
      </c>
      <c r="L2376" s="163">
        <v>43511</v>
      </c>
    </row>
    <row r="2377" spans="1:12" ht="15.6" thickTop="1" thickBot="1" x14ac:dyDescent="0.35">
      <c r="A2377" s="156" t="s">
        <v>1772</v>
      </c>
      <c r="B2377" s="157" t="str">
        <f>VLOOKUP(A2377,Lists!A:B,2,FALSE)</f>
        <v>DZA003</v>
      </c>
      <c r="C2377" s="157" t="str">
        <f>VLOOKUP(A2377,Lists!A:D,4,FALSE)</f>
        <v>DZA</v>
      </c>
      <c r="D2377" s="157" t="s">
        <v>683</v>
      </c>
      <c r="E2377" s="157">
        <v>0</v>
      </c>
      <c r="F2377" s="157"/>
      <c r="G2377" s="157"/>
      <c r="H2377" s="151" t="b">
        <f t="shared" si="78"/>
        <v>0</v>
      </c>
      <c r="I2377" s="161"/>
      <c r="J2377" s="157" t="s">
        <v>2405</v>
      </c>
      <c r="K2377" s="151" t="str">
        <f t="shared" si="79"/>
        <v>DZA003People facing limited access constraints</v>
      </c>
      <c r="L2377" s="165">
        <v>43511</v>
      </c>
    </row>
    <row r="2378" spans="1:12" ht="15.6" thickTop="1" thickBot="1" x14ac:dyDescent="0.35">
      <c r="A2378" s="158" t="s">
        <v>1772</v>
      </c>
      <c r="B2378" s="159" t="str">
        <f>VLOOKUP(A2378,Lists!A:B,2,FALSE)</f>
        <v>DZA003</v>
      </c>
      <c r="C2378" s="159" t="str">
        <f>VLOOKUP(A2378,Lists!A:D,4,FALSE)</f>
        <v>DZA</v>
      </c>
      <c r="D2378" s="159" t="s">
        <v>684</v>
      </c>
      <c r="E2378" s="159">
        <v>0</v>
      </c>
      <c r="F2378" s="159"/>
      <c r="G2378" s="159"/>
      <c r="H2378" s="151" t="b">
        <f t="shared" si="78"/>
        <v>0</v>
      </c>
      <c r="I2378" s="162"/>
      <c r="J2378" s="159" t="s">
        <v>2405</v>
      </c>
      <c r="K2378" s="151" t="str">
        <f t="shared" si="79"/>
        <v>DZA003People facing restricted access constraints</v>
      </c>
      <c r="L2378" s="163">
        <v>43511</v>
      </c>
    </row>
    <row r="2379" spans="1:12" ht="15.6" thickTop="1" thickBot="1" x14ac:dyDescent="0.35">
      <c r="A2379" s="156" t="s">
        <v>1772</v>
      </c>
      <c r="B2379" s="157" t="str">
        <f>VLOOKUP(A2379,Lists!A:B,2,FALSE)</f>
        <v>DZA003</v>
      </c>
      <c r="C2379" s="157" t="str">
        <f>VLOOKUP(A2379,Lists!A:D,4,FALSE)</f>
        <v>DZA</v>
      </c>
      <c r="D2379" s="157" t="s">
        <v>637</v>
      </c>
      <c r="E2379" s="157">
        <v>0</v>
      </c>
      <c r="F2379" s="157" t="s">
        <v>2227</v>
      </c>
      <c r="G2379" s="157"/>
      <c r="H2379" s="151" t="b">
        <f t="shared" si="78"/>
        <v>0</v>
      </c>
      <c r="I2379" s="161"/>
      <c r="J2379" s="157"/>
      <c r="K2379" s="151" t="str">
        <f t="shared" si="79"/>
        <v>DZA003Impediments to entry into country (bureaucratic and administrative)</v>
      </c>
      <c r="L2379" s="165">
        <v>43511</v>
      </c>
    </row>
    <row r="2380" spans="1:12" ht="15.6" thickTop="1" thickBot="1" x14ac:dyDescent="0.35">
      <c r="A2380" s="158" t="s">
        <v>1772</v>
      </c>
      <c r="B2380" s="159" t="str">
        <f>VLOOKUP(A2380,Lists!A:B,2,FALSE)</f>
        <v>DZA003</v>
      </c>
      <c r="C2380" s="159" t="str">
        <f>VLOOKUP(A2380,Lists!A:D,4,FALSE)</f>
        <v>DZA</v>
      </c>
      <c r="D2380" s="159" t="s">
        <v>638</v>
      </c>
      <c r="E2380" s="159">
        <v>0</v>
      </c>
      <c r="F2380" s="159" t="s">
        <v>2227</v>
      </c>
      <c r="G2380" s="159"/>
      <c r="H2380" s="151" t="b">
        <f t="shared" si="78"/>
        <v>0</v>
      </c>
      <c r="I2380" s="162"/>
      <c r="J2380" s="159"/>
      <c r="K2380" s="151" t="str">
        <f t="shared" si="79"/>
        <v>DZA003Restriction of movement (impediments to freedom of movement and/or administrative restrictions)</v>
      </c>
      <c r="L2380" s="163">
        <v>43511</v>
      </c>
    </row>
    <row r="2381" spans="1:12" ht="15.6" thickTop="1" thickBot="1" x14ac:dyDescent="0.35">
      <c r="A2381" s="156" t="s">
        <v>1772</v>
      </c>
      <c r="B2381" s="157" t="str">
        <f>VLOOKUP(A2381,Lists!A:B,2,FALSE)</f>
        <v>DZA003</v>
      </c>
      <c r="C2381" s="157" t="str">
        <f>VLOOKUP(A2381,Lists!A:D,4,FALSE)</f>
        <v>DZA</v>
      </c>
      <c r="D2381" s="157" t="s">
        <v>639</v>
      </c>
      <c r="E2381" s="157">
        <v>0</v>
      </c>
      <c r="F2381" s="157" t="s">
        <v>2227</v>
      </c>
      <c r="G2381" s="157"/>
      <c r="H2381" s="151" t="b">
        <f t="shared" si="78"/>
        <v>0</v>
      </c>
      <c r="I2381" s="161"/>
      <c r="J2381" s="157"/>
      <c r="K2381" s="151" t="str">
        <f t="shared" si="79"/>
        <v>DZA003Interference into implementation of humanitarian activities</v>
      </c>
      <c r="L2381" s="165">
        <v>43511</v>
      </c>
    </row>
    <row r="2382" spans="1:12" ht="15.6" thickTop="1" thickBot="1" x14ac:dyDescent="0.35">
      <c r="A2382" s="158" t="s">
        <v>1772</v>
      </c>
      <c r="B2382" s="159" t="str">
        <f>VLOOKUP(A2382,Lists!A:B,2,FALSE)</f>
        <v>DZA003</v>
      </c>
      <c r="C2382" s="159" t="str">
        <f>VLOOKUP(A2382,Lists!A:D,4,FALSE)</f>
        <v>DZA</v>
      </c>
      <c r="D2382" s="159" t="s">
        <v>640</v>
      </c>
      <c r="E2382" s="159">
        <v>0</v>
      </c>
      <c r="F2382" s="159" t="s">
        <v>2227</v>
      </c>
      <c r="G2382" s="159"/>
      <c r="H2382" s="151" t="b">
        <f t="shared" ref="H2382:H2443" si="80">IF(G2382="Low",3,IF(G2382="Medium",2,IF(G2382="High",1,FALSE)))</f>
        <v>0</v>
      </c>
      <c r="I2382" s="162"/>
      <c r="J2382" s="159"/>
      <c r="K2382" s="151" t="str">
        <f t="shared" ref="K2382:K2443" si="81">B2382&amp;""&amp;D2382</f>
        <v>DZA003Violence against personnel, facilities and assets</v>
      </c>
      <c r="L2382" s="163">
        <v>43511</v>
      </c>
    </row>
    <row r="2383" spans="1:12" ht="15.6" thickTop="1" thickBot="1" x14ac:dyDescent="0.35">
      <c r="A2383" s="156" t="s">
        <v>1772</v>
      </c>
      <c r="B2383" s="157" t="str">
        <f>VLOOKUP(A2383,Lists!A:B,2,FALSE)</f>
        <v>DZA003</v>
      </c>
      <c r="C2383" s="157" t="str">
        <f>VLOOKUP(A2383,Lists!A:D,4,FALSE)</f>
        <v>DZA</v>
      </c>
      <c r="D2383" s="157" t="s">
        <v>641</v>
      </c>
      <c r="E2383" s="157">
        <v>0</v>
      </c>
      <c r="F2383" s="157" t="s">
        <v>2227</v>
      </c>
      <c r="G2383" s="157"/>
      <c r="H2383" s="151" t="b">
        <f t="shared" si="80"/>
        <v>0</v>
      </c>
      <c r="I2383" s="161"/>
      <c r="J2383" s="157"/>
      <c r="K2383" s="151" t="str">
        <f t="shared" si="81"/>
        <v>DZA003Denial of existence of humanitarian needs or entitlements to assistance</v>
      </c>
      <c r="L2383" s="165">
        <v>43511</v>
      </c>
    </row>
    <row r="2384" spans="1:12" ht="15.6" thickTop="1" thickBot="1" x14ac:dyDescent="0.35">
      <c r="A2384" s="158" t="s">
        <v>1772</v>
      </c>
      <c r="B2384" s="159" t="str">
        <f>VLOOKUP(A2384,Lists!A:B,2,FALSE)</f>
        <v>DZA003</v>
      </c>
      <c r="C2384" s="159" t="str">
        <f>VLOOKUP(A2384,Lists!A:D,4,FALSE)</f>
        <v>DZA</v>
      </c>
      <c r="D2384" s="159" t="s">
        <v>642</v>
      </c>
      <c r="E2384" s="159">
        <v>0</v>
      </c>
      <c r="F2384" s="159" t="s">
        <v>2227</v>
      </c>
      <c r="G2384" s="159"/>
      <c r="H2384" s="151" t="b">
        <f t="shared" si="80"/>
        <v>0</v>
      </c>
      <c r="I2384" s="162"/>
      <c r="J2384" s="159"/>
      <c r="K2384" s="151" t="str">
        <f t="shared" si="81"/>
        <v>DZA003Restriction and obstruction of access to services and assistance</v>
      </c>
      <c r="L2384" s="163">
        <v>43511</v>
      </c>
    </row>
    <row r="2385" spans="1:12" ht="15.6" thickTop="1" thickBot="1" x14ac:dyDescent="0.35">
      <c r="A2385" s="156" t="s">
        <v>1772</v>
      </c>
      <c r="B2385" s="157" t="str">
        <f>VLOOKUP(A2385,Lists!A:B,2,FALSE)</f>
        <v>DZA003</v>
      </c>
      <c r="C2385" s="157" t="str">
        <f>VLOOKUP(A2385,Lists!A:D,4,FALSE)</f>
        <v>DZA</v>
      </c>
      <c r="D2385" s="157" t="s">
        <v>643</v>
      </c>
      <c r="E2385" s="157">
        <v>0</v>
      </c>
      <c r="F2385" s="157" t="s">
        <v>2227</v>
      </c>
      <c r="G2385" s="157"/>
      <c r="H2385" s="151" t="b">
        <f t="shared" si="80"/>
        <v>0</v>
      </c>
      <c r="I2385" s="161"/>
      <c r="J2385" s="157"/>
      <c r="K2385" s="151" t="str">
        <f t="shared" si="81"/>
        <v>DZA003Ongoing insecurity/hostilities affecting humanitarian assistance</v>
      </c>
      <c r="L2385" s="165">
        <v>43511</v>
      </c>
    </row>
    <row r="2386" spans="1:12" ht="15.6" thickTop="1" thickBot="1" x14ac:dyDescent="0.35">
      <c r="A2386" s="158" t="s">
        <v>1772</v>
      </c>
      <c r="B2386" s="159" t="str">
        <f>VLOOKUP(A2386,Lists!A:B,2,FALSE)</f>
        <v>DZA003</v>
      </c>
      <c r="C2386" s="159" t="str">
        <f>VLOOKUP(A2386,Lists!A:D,4,FALSE)</f>
        <v>DZA</v>
      </c>
      <c r="D2386" s="159" t="s">
        <v>644</v>
      </c>
      <c r="E2386" s="159">
        <v>0</v>
      </c>
      <c r="F2386" s="159" t="s">
        <v>2227</v>
      </c>
      <c r="G2386" s="159"/>
      <c r="H2386" s="151" t="b">
        <f t="shared" si="80"/>
        <v>0</v>
      </c>
      <c r="I2386" s="162"/>
      <c r="J2386" s="159"/>
      <c r="K2386" s="151" t="str">
        <f t="shared" si="81"/>
        <v xml:space="preserve">DZA003Presence of mines and improvised explosive devices </v>
      </c>
      <c r="L2386" s="163">
        <v>43511</v>
      </c>
    </row>
    <row r="2387" spans="1:12" ht="15.6" thickTop="1" thickBot="1" x14ac:dyDescent="0.35">
      <c r="A2387" s="156" t="s">
        <v>1772</v>
      </c>
      <c r="B2387" s="157" t="str">
        <f>VLOOKUP(A2387,Lists!A:B,2,FALSE)</f>
        <v>DZA003</v>
      </c>
      <c r="C2387" s="157" t="str">
        <f>VLOOKUP(A2387,Lists!A:D,4,FALSE)</f>
        <v>DZA</v>
      </c>
      <c r="D2387" s="157" t="s">
        <v>645</v>
      </c>
      <c r="E2387" s="157">
        <v>0</v>
      </c>
      <c r="F2387" s="157" t="s">
        <v>2227</v>
      </c>
      <c r="G2387" s="157"/>
      <c r="H2387" s="151" t="b">
        <f t="shared" si="80"/>
        <v>0</v>
      </c>
      <c r="I2387" s="161"/>
      <c r="J2387" s="157"/>
      <c r="K2387" s="151" t="str">
        <f t="shared" si="81"/>
        <v>DZA003Physical constraints in the environment (obstacles related to terrain, climate, lack of infrastructure, etc.)</v>
      </c>
      <c r="L2387" s="165">
        <v>43511</v>
      </c>
    </row>
    <row r="2388" spans="1:12" ht="15.6" thickTop="1" thickBot="1" x14ac:dyDescent="0.35">
      <c r="A2388" s="158" t="s">
        <v>5</v>
      </c>
      <c r="B2388" s="159" t="str">
        <f>VLOOKUP(A2388,Lists!A:B,2,FALSE)</f>
        <v>DZA001</v>
      </c>
      <c r="C2388" s="159" t="str">
        <f>VLOOKUP(A2388,Lists!A:D,4,FALSE)</f>
        <v>DZA</v>
      </c>
      <c r="D2388" s="159" t="s">
        <v>785</v>
      </c>
      <c r="E2388" s="159">
        <v>33263000</v>
      </c>
      <c r="F2388" s="159" t="s">
        <v>2376</v>
      </c>
      <c r="G2388" s="159" t="s">
        <v>734</v>
      </c>
      <c r="H2388" s="151">
        <f t="shared" si="80"/>
        <v>2</v>
      </c>
      <c r="I2388" s="162" t="s">
        <v>2377</v>
      </c>
      <c r="J2388" s="159" t="s">
        <v>2378</v>
      </c>
      <c r="K2388" s="151" t="str">
        <f t="shared" si="81"/>
        <v>DZA001Total population in country</v>
      </c>
      <c r="L2388" s="163">
        <v>43511</v>
      </c>
    </row>
    <row r="2389" spans="1:12" ht="15.6" thickTop="1" thickBot="1" x14ac:dyDescent="0.35">
      <c r="A2389" s="156" t="s">
        <v>5</v>
      </c>
      <c r="B2389" s="157" t="str">
        <f>VLOOKUP(A2389,Lists!A:B,2,FALSE)</f>
        <v>DZA001</v>
      </c>
      <c r="C2389" s="157" t="str">
        <f>VLOOKUP(A2389,Lists!A:D,4,FALSE)</f>
        <v>DZA</v>
      </c>
      <c r="D2389" s="157" t="s">
        <v>455</v>
      </c>
      <c r="E2389" s="157">
        <v>2381000</v>
      </c>
      <c r="F2389" s="157" t="s">
        <v>1672</v>
      </c>
      <c r="G2389" s="157" t="s">
        <v>733</v>
      </c>
      <c r="H2389" s="151">
        <f t="shared" si="80"/>
        <v>3</v>
      </c>
      <c r="I2389" s="161" t="s">
        <v>2380</v>
      </c>
      <c r="J2389" s="157" t="s">
        <v>2413</v>
      </c>
      <c r="K2389" s="151" t="str">
        <f t="shared" si="81"/>
        <v>DZA001Landmass affected by disaster</v>
      </c>
      <c r="L2389" s="165">
        <v>43511</v>
      </c>
    </row>
    <row r="2390" spans="1:12" ht="15.6" thickTop="1" thickBot="1" x14ac:dyDescent="0.35">
      <c r="A2390" s="158" t="s">
        <v>5</v>
      </c>
      <c r="B2390" s="159" t="str">
        <f>VLOOKUP(A2390,Lists!A:B,2,FALSE)</f>
        <v>DZA001</v>
      </c>
      <c r="C2390" s="159" t="str">
        <f>VLOOKUP(A2390,Lists!A:D,4,FALSE)</f>
        <v>DZA</v>
      </c>
      <c r="D2390" s="159" t="s">
        <v>740</v>
      </c>
      <c r="E2390" s="159">
        <v>33263000</v>
      </c>
      <c r="F2390" s="159" t="s">
        <v>2376</v>
      </c>
      <c r="G2390" s="159" t="s">
        <v>733</v>
      </c>
      <c r="H2390" s="151">
        <f t="shared" si="80"/>
        <v>3</v>
      </c>
      <c r="I2390" s="162" t="s">
        <v>2377</v>
      </c>
      <c r="J2390" s="159" t="s">
        <v>2414</v>
      </c>
      <c r="K2390" s="151" t="str">
        <f t="shared" si="81"/>
        <v>DZA001People exposed</v>
      </c>
      <c r="L2390" s="163">
        <v>43511</v>
      </c>
    </row>
    <row r="2391" spans="1:12" ht="15.6" thickTop="1" thickBot="1" x14ac:dyDescent="0.35">
      <c r="A2391" s="156" t="s">
        <v>5</v>
      </c>
      <c r="B2391" s="157" t="str">
        <f>VLOOKUP(A2391,Lists!A:B,2,FALSE)</f>
        <v>DZA001</v>
      </c>
      <c r="C2391" s="157" t="str">
        <f>VLOOKUP(A2391,Lists!A:D,4,FALSE)</f>
        <v>DZA</v>
      </c>
      <c r="D2391" s="157" t="s">
        <v>742</v>
      </c>
      <c r="E2391" s="157">
        <v>173600</v>
      </c>
      <c r="F2391" s="157" t="s">
        <v>2395</v>
      </c>
      <c r="G2391" s="157" t="s">
        <v>733</v>
      </c>
      <c r="H2391" s="151">
        <f t="shared" si="80"/>
        <v>3</v>
      </c>
      <c r="I2391" s="161" t="s">
        <v>2397</v>
      </c>
      <c r="J2391" s="157" t="s">
        <v>2412</v>
      </c>
      <c r="K2391" s="151" t="str">
        <f t="shared" si="81"/>
        <v>DZA001People affected by the crisis</v>
      </c>
      <c r="L2391" s="165">
        <v>43511</v>
      </c>
    </row>
    <row r="2392" spans="1:12" ht="15.6" thickTop="1" thickBot="1" x14ac:dyDescent="0.35">
      <c r="A2392" s="158" t="s">
        <v>5</v>
      </c>
      <c r="B2392" s="159" t="str">
        <f>VLOOKUP(A2392,Lists!A:B,2,FALSE)</f>
        <v>DZA001</v>
      </c>
      <c r="C2392" s="159" t="str">
        <f>VLOOKUP(A2392,Lists!A:D,4,FALSE)</f>
        <v>DZA</v>
      </c>
      <c r="D2392" s="159" t="s">
        <v>470</v>
      </c>
      <c r="E2392" s="159">
        <v>182900</v>
      </c>
      <c r="F2392" s="159" t="s">
        <v>2395</v>
      </c>
      <c r="G2392" s="159" t="s">
        <v>733</v>
      </c>
      <c r="H2392" s="151">
        <f t="shared" si="80"/>
        <v>3</v>
      </c>
      <c r="I2392" s="162" t="s">
        <v>2397</v>
      </c>
      <c r="J2392" s="159" t="s">
        <v>2411</v>
      </c>
      <c r="K2392" s="151" t="str">
        <f t="shared" si="81"/>
        <v>DZA001Total # of crisis related displaced people</v>
      </c>
      <c r="L2392" s="163">
        <v>43511</v>
      </c>
    </row>
    <row r="2393" spans="1:12" ht="15.6" thickTop="1" thickBot="1" x14ac:dyDescent="0.35">
      <c r="A2393" s="156" t="s">
        <v>5</v>
      </c>
      <c r="B2393" s="157" t="str">
        <f>VLOOKUP(A2393,Lists!A:B,2,FALSE)</f>
        <v>DZA001</v>
      </c>
      <c r="C2393" s="157" t="str">
        <f>VLOOKUP(A2393,Lists!A:D,4,FALSE)</f>
        <v>DZA</v>
      </c>
      <c r="D2393" s="157" t="s">
        <v>661</v>
      </c>
      <c r="E2393" s="157" t="s">
        <v>933</v>
      </c>
      <c r="F2393" s="157"/>
      <c r="G2393" s="157"/>
      <c r="H2393" s="151" t="b">
        <f t="shared" si="80"/>
        <v>0</v>
      </c>
      <c r="I2393" s="161"/>
      <c r="J2393" s="157"/>
      <c r="K2393" s="151" t="str">
        <f t="shared" si="81"/>
        <v>DZA001Total # of illness cases reported</v>
      </c>
      <c r="L2393" s="165">
        <v>43511</v>
      </c>
    </row>
    <row r="2394" spans="1:12" ht="15.6" thickTop="1" thickBot="1" x14ac:dyDescent="0.35">
      <c r="A2394" s="158" t="s">
        <v>5</v>
      </c>
      <c r="B2394" s="159" t="str">
        <f>VLOOKUP(A2394,Lists!A:B,2,FALSE)</f>
        <v>DZA001</v>
      </c>
      <c r="C2394" s="159" t="str">
        <f>VLOOKUP(A2394,Lists!A:D,4,FALSE)</f>
        <v>DZA</v>
      </c>
      <c r="D2394" s="159" t="s">
        <v>743</v>
      </c>
      <c r="E2394" s="159" t="s">
        <v>933</v>
      </c>
      <c r="F2394" s="159"/>
      <c r="G2394" s="159"/>
      <c r="H2394" s="151" t="b">
        <f t="shared" si="80"/>
        <v>0</v>
      </c>
      <c r="I2394" s="162"/>
      <c r="J2394" s="159"/>
      <c r="K2394" s="151" t="str">
        <f t="shared" si="81"/>
        <v>DZA001Crisis related Injuries</v>
      </c>
      <c r="L2394" s="163">
        <v>43511</v>
      </c>
    </row>
    <row r="2395" spans="1:12" ht="15.6" thickTop="1" thickBot="1" x14ac:dyDescent="0.35">
      <c r="A2395" s="156" t="s">
        <v>5</v>
      </c>
      <c r="B2395" s="157" t="str">
        <f>VLOOKUP(A2395,Lists!A:B,2,FALSE)</f>
        <v>DZA001</v>
      </c>
      <c r="C2395" s="157" t="str">
        <f>VLOOKUP(A2395,Lists!A:D,4,FALSE)</f>
        <v>DZA</v>
      </c>
      <c r="D2395" s="157" t="s">
        <v>663</v>
      </c>
      <c r="E2395" s="157" t="s">
        <v>933</v>
      </c>
      <c r="F2395" s="157"/>
      <c r="G2395" s="157"/>
      <c r="H2395" s="151" t="b">
        <f t="shared" si="80"/>
        <v>0</v>
      </c>
      <c r="I2395" s="161"/>
      <c r="J2395" s="157"/>
      <c r="K2395" s="151" t="str">
        <f t="shared" si="81"/>
        <v>DZA001Crisis related fatalities</v>
      </c>
      <c r="L2395" s="165">
        <v>43511</v>
      </c>
    </row>
    <row r="2396" spans="1:12" ht="15.6" thickTop="1" thickBot="1" x14ac:dyDescent="0.35">
      <c r="A2396" s="158" t="s">
        <v>5</v>
      </c>
      <c r="B2396" s="159" t="str">
        <f>VLOOKUP(A2396,Lists!A:B,2,FALSE)</f>
        <v>DZA001</v>
      </c>
      <c r="C2396" s="159" t="str">
        <f>VLOOKUP(A2396,Lists!A:D,4,FALSE)</f>
        <v>DZA</v>
      </c>
      <c r="D2396" s="159" t="s">
        <v>768</v>
      </c>
      <c r="E2396" s="159" t="s">
        <v>933</v>
      </c>
      <c r="F2396" s="159"/>
      <c r="G2396" s="159"/>
      <c r="H2396" s="151" t="b">
        <f t="shared" si="80"/>
        <v>0</v>
      </c>
      <c r="I2396" s="162"/>
      <c r="J2396" s="159"/>
      <c r="K2396" s="151" t="str">
        <f t="shared" si="81"/>
        <v>DZA001People killed in all crises</v>
      </c>
      <c r="L2396" s="163">
        <v>43511</v>
      </c>
    </row>
    <row r="2397" spans="1:12" ht="15.6" thickTop="1" thickBot="1" x14ac:dyDescent="0.35">
      <c r="A2397" s="156" t="s">
        <v>5</v>
      </c>
      <c r="B2397" s="157" t="str">
        <f>VLOOKUP(A2397,Lists!A:B,2,FALSE)</f>
        <v>DZA001</v>
      </c>
      <c r="C2397" s="157" t="str">
        <f>VLOOKUP(A2397,Lists!A:D,4,FALSE)</f>
        <v>DZA</v>
      </c>
      <c r="D2397" s="157" t="s">
        <v>459</v>
      </c>
      <c r="E2397" s="157">
        <v>0</v>
      </c>
      <c r="F2397" s="157"/>
      <c r="G2397" s="157"/>
      <c r="H2397" s="151" t="b">
        <f t="shared" si="80"/>
        <v>0</v>
      </c>
      <c r="I2397" s="161"/>
      <c r="J2397" s="157"/>
      <c r="K2397" s="151" t="str">
        <f t="shared" si="81"/>
        <v>DZA001Building partially damaged</v>
      </c>
      <c r="L2397" s="165">
        <v>43511</v>
      </c>
    </row>
    <row r="2398" spans="1:12" ht="15.6" thickTop="1" thickBot="1" x14ac:dyDescent="0.35">
      <c r="A2398" s="158" t="s">
        <v>5</v>
      </c>
      <c r="B2398" s="159" t="str">
        <f>VLOOKUP(A2398,Lists!A:B,2,FALSE)</f>
        <v>DZA001</v>
      </c>
      <c r="C2398" s="159" t="str">
        <f>VLOOKUP(A2398,Lists!A:D,4,FALSE)</f>
        <v>DZA</v>
      </c>
      <c r="D2398" s="159" t="s">
        <v>460</v>
      </c>
      <c r="E2398" s="159">
        <v>0</v>
      </c>
      <c r="F2398" s="159"/>
      <c r="G2398" s="159"/>
      <c r="H2398" s="151" t="b">
        <f t="shared" si="80"/>
        <v>0</v>
      </c>
      <c r="I2398" s="162"/>
      <c r="J2398" s="159"/>
      <c r="K2398" s="151" t="str">
        <f t="shared" si="81"/>
        <v>DZA001Building totally damaged</v>
      </c>
      <c r="L2398" s="163">
        <v>43511</v>
      </c>
    </row>
    <row r="2399" spans="1:12" ht="15.6" thickTop="1" thickBot="1" x14ac:dyDescent="0.35">
      <c r="A2399" s="156" t="s">
        <v>5</v>
      </c>
      <c r="B2399" s="157" t="str">
        <f>VLOOKUP(A2399,Lists!A:B,2,FALSE)</f>
        <v>DZA001</v>
      </c>
      <c r="C2399" s="157" t="str">
        <f>VLOOKUP(A2399,Lists!A:D,4,FALSE)</f>
        <v>DZA</v>
      </c>
      <c r="D2399" s="157" t="s">
        <v>745</v>
      </c>
      <c r="E2399" s="157" t="s">
        <v>933</v>
      </c>
      <c r="F2399" s="157"/>
      <c r="G2399" s="157"/>
      <c r="H2399" s="151" t="b">
        <f t="shared" si="80"/>
        <v>0</v>
      </c>
      <c r="I2399" s="161"/>
      <c r="J2399" s="157"/>
      <c r="K2399" s="151" t="str">
        <f t="shared" si="81"/>
        <v>DZA001Economic Losses</v>
      </c>
      <c r="L2399" s="165">
        <v>43511</v>
      </c>
    </row>
    <row r="2400" spans="1:12" ht="15.6" thickTop="1" thickBot="1" x14ac:dyDescent="0.35">
      <c r="A2400" s="158" t="s">
        <v>5</v>
      </c>
      <c r="B2400" s="159" t="str">
        <f>VLOOKUP(A2400,Lists!A:B,2,FALSE)</f>
        <v>DZA001</v>
      </c>
      <c r="C2400" s="159" t="str">
        <f>VLOOKUP(A2400,Lists!A:D,4,FALSE)</f>
        <v>DZA</v>
      </c>
      <c r="D2400" s="159" t="s">
        <v>755</v>
      </c>
      <c r="E2400" s="159">
        <v>173600</v>
      </c>
      <c r="F2400" s="159" t="s">
        <v>2395</v>
      </c>
      <c r="G2400" s="159" t="s">
        <v>733</v>
      </c>
      <c r="H2400" s="151">
        <f t="shared" si="80"/>
        <v>3</v>
      </c>
      <c r="I2400" s="162" t="s">
        <v>2397</v>
      </c>
      <c r="J2400" s="159" t="s">
        <v>2406</v>
      </c>
      <c r="K2400" s="151" t="str">
        <f t="shared" si="81"/>
        <v>DZA001People in Need</v>
      </c>
      <c r="L2400" s="163">
        <v>43511</v>
      </c>
    </row>
    <row r="2401" spans="1:12" ht="15.6" thickTop="1" thickBot="1" x14ac:dyDescent="0.35">
      <c r="A2401" s="156" t="s">
        <v>5</v>
      </c>
      <c r="B2401" s="157" t="str">
        <f>VLOOKUP(A2401,Lists!A:B,2,FALSE)</f>
        <v>DZA001</v>
      </c>
      <c r="C2401" s="157" t="str">
        <f>VLOOKUP(A2401,Lists!A:D,4,FALSE)</f>
        <v>DZA</v>
      </c>
      <c r="D2401" s="157" t="s">
        <v>761</v>
      </c>
      <c r="E2401" s="157">
        <v>0</v>
      </c>
      <c r="F2401" s="157" t="s">
        <v>2408</v>
      </c>
      <c r="G2401" s="157" t="s">
        <v>733</v>
      </c>
      <c r="H2401" s="151">
        <f t="shared" si="80"/>
        <v>3</v>
      </c>
      <c r="I2401" s="161" t="s">
        <v>2407</v>
      </c>
      <c r="J2401" s="157" t="s">
        <v>2403</v>
      </c>
      <c r="K2401" s="151" t="str">
        <f t="shared" si="81"/>
        <v>DZA001People facing minimal humanitarian needs (level 1)</v>
      </c>
      <c r="L2401" s="165">
        <v>43511</v>
      </c>
    </row>
    <row r="2402" spans="1:12" ht="15.6" thickTop="1" thickBot="1" x14ac:dyDescent="0.35">
      <c r="A2402" s="158" t="s">
        <v>5</v>
      </c>
      <c r="B2402" s="159" t="str">
        <f>VLOOKUP(A2402,Lists!A:B,2,FALSE)</f>
        <v>DZA001</v>
      </c>
      <c r="C2402" s="159" t="str">
        <f>VLOOKUP(A2402,Lists!A:D,4,FALSE)</f>
        <v>DZA</v>
      </c>
      <c r="D2402" s="159" t="s">
        <v>760</v>
      </c>
      <c r="E2402" s="159">
        <v>83600</v>
      </c>
      <c r="F2402" s="159" t="s">
        <v>2408</v>
      </c>
      <c r="G2402" s="159" t="s">
        <v>733</v>
      </c>
      <c r="H2402" s="151">
        <f t="shared" si="80"/>
        <v>3</v>
      </c>
      <c r="I2402" s="162" t="s">
        <v>2407</v>
      </c>
      <c r="J2402" s="159" t="s">
        <v>2403</v>
      </c>
      <c r="K2402" s="151" t="str">
        <f t="shared" si="81"/>
        <v>DZA001People facing stressed humanitarian needs (level 2)</v>
      </c>
      <c r="L2402" s="163">
        <v>43511</v>
      </c>
    </row>
    <row r="2403" spans="1:12" ht="15.6" thickTop="1" thickBot="1" x14ac:dyDescent="0.35">
      <c r="A2403" s="156" t="s">
        <v>5</v>
      </c>
      <c r="B2403" s="157" t="str">
        <f>VLOOKUP(A2403,Lists!A:B,2,FALSE)</f>
        <v>DZA001</v>
      </c>
      <c r="C2403" s="157" t="str">
        <f>VLOOKUP(A2403,Lists!A:D,4,FALSE)</f>
        <v>DZA</v>
      </c>
      <c r="D2403" s="157" t="s">
        <v>763</v>
      </c>
      <c r="E2403" s="157">
        <v>90000</v>
      </c>
      <c r="F2403" s="157" t="s">
        <v>2408</v>
      </c>
      <c r="G2403" s="157" t="s">
        <v>733</v>
      </c>
      <c r="H2403" s="151">
        <f t="shared" si="80"/>
        <v>3</v>
      </c>
      <c r="I2403" s="161" t="s">
        <v>2407</v>
      </c>
      <c r="J2403" s="157" t="s">
        <v>2403</v>
      </c>
      <c r="K2403" s="151" t="str">
        <f t="shared" si="81"/>
        <v>DZA001People  facing moderate humanitarian needs (level 3)</v>
      </c>
      <c r="L2403" s="165">
        <v>43511</v>
      </c>
    </row>
    <row r="2404" spans="1:12" ht="15.6" thickTop="1" thickBot="1" x14ac:dyDescent="0.35">
      <c r="A2404" s="158" t="s">
        <v>5</v>
      </c>
      <c r="B2404" s="159" t="str">
        <f>VLOOKUP(A2404,Lists!A:B,2,FALSE)</f>
        <v>DZA001</v>
      </c>
      <c r="C2404" s="159" t="str">
        <f>VLOOKUP(A2404,Lists!A:D,4,FALSE)</f>
        <v>DZA</v>
      </c>
      <c r="D2404" s="159" t="s">
        <v>765</v>
      </c>
      <c r="E2404" s="159">
        <v>0</v>
      </c>
      <c r="F2404" s="159" t="s">
        <v>2408</v>
      </c>
      <c r="G2404" s="159" t="s">
        <v>733</v>
      </c>
      <c r="H2404" s="151">
        <f t="shared" si="80"/>
        <v>3</v>
      </c>
      <c r="I2404" s="162" t="s">
        <v>2407</v>
      </c>
      <c r="J2404" s="159" t="s">
        <v>2403</v>
      </c>
      <c r="K2404" s="151" t="str">
        <f t="shared" si="81"/>
        <v>DZA001People facing severe humanitarian needs (level 4)</v>
      </c>
      <c r="L2404" s="163">
        <v>43511</v>
      </c>
    </row>
    <row r="2405" spans="1:12" ht="15.6" thickTop="1" thickBot="1" x14ac:dyDescent="0.35">
      <c r="A2405" s="156" t="s">
        <v>5</v>
      </c>
      <c r="B2405" s="157" t="str">
        <f>VLOOKUP(A2405,Lists!A:B,2,FALSE)</f>
        <v>DZA001</v>
      </c>
      <c r="C2405" s="157" t="str">
        <f>VLOOKUP(A2405,Lists!A:D,4,FALSE)</f>
        <v>DZA</v>
      </c>
      <c r="D2405" s="157" t="s">
        <v>766</v>
      </c>
      <c r="E2405" s="157">
        <v>0</v>
      </c>
      <c r="F2405" s="157" t="s">
        <v>2408</v>
      </c>
      <c r="G2405" s="157" t="s">
        <v>733</v>
      </c>
      <c r="H2405" s="151">
        <f t="shared" si="80"/>
        <v>3</v>
      </c>
      <c r="I2405" s="161" t="s">
        <v>2407</v>
      </c>
      <c r="J2405" s="157" t="s">
        <v>2403</v>
      </c>
      <c r="K2405" s="151" t="str">
        <f t="shared" si="81"/>
        <v>DZA001People facing extreme humanitarian needs (level 5)</v>
      </c>
      <c r="L2405" s="165">
        <v>43511</v>
      </c>
    </row>
    <row r="2406" spans="1:12" ht="15.6" thickTop="1" thickBot="1" x14ac:dyDescent="0.35">
      <c r="A2406" s="158" t="s">
        <v>5</v>
      </c>
      <c r="B2406" s="159" t="str">
        <f>VLOOKUP(A2406,Lists!A:B,2,FALSE)</f>
        <v>DZA001</v>
      </c>
      <c r="C2406" s="159" t="str">
        <f>VLOOKUP(A2406,Lists!A:D,4,FALSE)</f>
        <v>DZA</v>
      </c>
      <c r="D2406" s="159" t="s">
        <v>680</v>
      </c>
      <c r="E2406" s="159">
        <v>2</v>
      </c>
      <c r="F2406" s="159"/>
      <c r="G2406" s="159"/>
      <c r="H2406" s="151" t="b">
        <f t="shared" si="80"/>
        <v>0</v>
      </c>
      <c r="I2406" s="162"/>
      <c r="J2406" s="159" t="s">
        <v>2409</v>
      </c>
      <c r="K2406" s="151" t="str">
        <f t="shared" si="81"/>
        <v>DZA001Crisis affected groups</v>
      </c>
      <c r="L2406" s="163">
        <v>43511</v>
      </c>
    </row>
    <row r="2407" spans="1:12" ht="15.6" thickTop="1" thickBot="1" x14ac:dyDescent="0.35">
      <c r="A2407" s="156" t="s">
        <v>5</v>
      </c>
      <c r="B2407" s="157" t="str">
        <f>VLOOKUP(A2407,Lists!A:B,2,FALSE)</f>
        <v>DZA001</v>
      </c>
      <c r="C2407" s="157" t="str">
        <f>VLOOKUP(A2407,Lists!A:D,4,FALSE)</f>
        <v>DZA</v>
      </c>
      <c r="D2407" s="157" t="s">
        <v>683</v>
      </c>
      <c r="E2407" s="157" t="s">
        <v>933</v>
      </c>
      <c r="F2407" s="157"/>
      <c r="G2407" s="157"/>
      <c r="H2407" s="151" t="b">
        <f t="shared" si="80"/>
        <v>0</v>
      </c>
      <c r="I2407" s="161"/>
      <c r="J2407" s="157" t="s">
        <v>2410</v>
      </c>
      <c r="K2407" s="151" t="str">
        <f t="shared" si="81"/>
        <v>DZA001People facing limited access constraints</v>
      </c>
      <c r="L2407" s="165">
        <v>43511</v>
      </c>
    </row>
    <row r="2408" spans="1:12" ht="15.6" thickTop="1" thickBot="1" x14ac:dyDescent="0.35">
      <c r="A2408" s="158" t="s">
        <v>5</v>
      </c>
      <c r="B2408" s="159" t="str">
        <f>VLOOKUP(A2408,Lists!A:B,2,FALSE)</f>
        <v>DZA001</v>
      </c>
      <c r="C2408" s="159" t="str">
        <f>VLOOKUP(A2408,Lists!A:D,4,FALSE)</f>
        <v>DZA</v>
      </c>
      <c r="D2408" s="159" t="s">
        <v>684</v>
      </c>
      <c r="E2408" s="159" t="s">
        <v>933</v>
      </c>
      <c r="F2408" s="159"/>
      <c r="G2408" s="159"/>
      <c r="H2408" s="151" t="b">
        <f t="shared" si="80"/>
        <v>0</v>
      </c>
      <c r="I2408" s="162"/>
      <c r="J2408" s="159" t="s">
        <v>2410</v>
      </c>
      <c r="K2408" s="151" t="str">
        <f t="shared" si="81"/>
        <v>DZA001People facing restricted access constraints</v>
      </c>
      <c r="L2408" s="163">
        <v>43511</v>
      </c>
    </row>
    <row r="2409" spans="1:12" ht="15.6" thickTop="1" thickBot="1" x14ac:dyDescent="0.35">
      <c r="A2409" s="156" t="s">
        <v>5</v>
      </c>
      <c r="B2409" s="157" t="str">
        <f>VLOOKUP(A2409,Lists!A:B,2,FALSE)</f>
        <v>DZA001</v>
      </c>
      <c r="C2409" s="157" t="str">
        <f>VLOOKUP(A2409,Lists!A:D,4,FALSE)</f>
        <v>DZA</v>
      </c>
      <c r="D2409" s="157" t="s">
        <v>637</v>
      </c>
      <c r="E2409" s="157">
        <v>0</v>
      </c>
      <c r="F2409" s="157" t="s">
        <v>2227</v>
      </c>
      <c r="G2409" s="157"/>
      <c r="H2409" s="151" t="b">
        <f t="shared" si="80"/>
        <v>0</v>
      </c>
      <c r="I2409" s="161"/>
      <c r="J2409" s="157"/>
      <c r="K2409" s="151" t="str">
        <f t="shared" si="81"/>
        <v>DZA001Impediments to entry into country (bureaucratic and administrative)</v>
      </c>
      <c r="L2409" s="165">
        <v>43511</v>
      </c>
    </row>
    <row r="2410" spans="1:12" ht="15.6" thickTop="1" thickBot="1" x14ac:dyDescent="0.35">
      <c r="A2410" s="158" t="s">
        <v>5</v>
      </c>
      <c r="B2410" s="159" t="str">
        <f>VLOOKUP(A2410,Lists!A:B,2,FALSE)</f>
        <v>DZA001</v>
      </c>
      <c r="C2410" s="159" t="str">
        <f>VLOOKUP(A2410,Lists!A:D,4,FALSE)</f>
        <v>DZA</v>
      </c>
      <c r="D2410" s="159" t="s">
        <v>638</v>
      </c>
      <c r="E2410" s="159">
        <v>0</v>
      </c>
      <c r="F2410" s="159" t="s">
        <v>2227</v>
      </c>
      <c r="G2410" s="159"/>
      <c r="H2410" s="151" t="b">
        <f t="shared" si="80"/>
        <v>0</v>
      </c>
      <c r="I2410" s="162"/>
      <c r="J2410" s="159"/>
      <c r="K2410" s="151" t="str">
        <f t="shared" si="81"/>
        <v>DZA001Restriction of movement (impediments to freedom of movement and/or administrative restrictions)</v>
      </c>
      <c r="L2410" s="163">
        <v>43511</v>
      </c>
    </row>
    <row r="2411" spans="1:12" ht="15.6" thickTop="1" thickBot="1" x14ac:dyDescent="0.35">
      <c r="A2411" s="156" t="s">
        <v>5</v>
      </c>
      <c r="B2411" s="157" t="str">
        <f>VLOOKUP(A2411,Lists!A:B,2,FALSE)</f>
        <v>DZA001</v>
      </c>
      <c r="C2411" s="157" t="str">
        <f>VLOOKUP(A2411,Lists!A:D,4,FALSE)</f>
        <v>DZA</v>
      </c>
      <c r="D2411" s="157" t="s">
        <v>639</v>
      </c>
      <c r="E2411" s="157">
        <v>0</v>
      </c>
      <c r="F2411" s="157" t="s">
        <v>2227</v>
      </c>
      <c r="G2411" s="157"/>
      <c r="H2411" s="151" t="b">
        <f t="shared" si="80"/>
        <v>0</v>
      </c>
      <c r="I2411" s="161"/>
      <c r="J2411" s="157"/>
      <c r="K2411" s="151" t="str">
        <f t="shared" si="81"/>
        <v>DZA001Interference into implementation of humanitarian activities</v>
      </c>
      <c r="L2411" s="165">
        <v>43511</v>
      </c>
    </row>
    <row r="2412" spans="1:12" ht="15.6" thickTop="1" thickBot="1" x14ac:dyDescent="0.35">
      <c r="A2412" s="158" t="s">
        <v>5</v>
      </c>
      <c r="B2412" s="159" t="str">
        <f>VLOOKUP(A2412,Lists!A:B,2,FALSE)</f>
        <v>DZA001</v>
      </c>
      <c r="C2412" s="159" t="str">
        <f>VLOOKUP(A2412,Lists!A:D,4,FALSE)</f>
        <v>DZA</v>
      </c>
      <c r="D2412" s="159" t="s">
        <v>640</v>
      </c>
      <c r="E2412" s="159">
        <v>0</v>
      </c>
      <c r="F2412" s="159" t="s">
        <v>2227</v>
      </c>
      <c r="G2412" s="159"/>
      <c r="H2412" s="151" t="b">
        <f t="shared" si="80"/>
        <v>0</v>
      </c>
      <c r="I2412" s="162"/>
      <c r="J2412" s="159"/>
      <c r="K2412" s="151" t="str">
        <f t="shared" si="81"/>
        <v>DZA001Violence against personnel, facilities and assets</v>
      </c>
      <c r="L2412" s="163">
        <v>43511</v>
      </c>
    </row>
    <row r="2413" spans="1:12" ht="15.6" thickTop="1" thickBot="1" x14ac:dyDescent="0.35">
      <c r="A2413" s="156" t="s">
        <v>5</v>
      </c>
      <c r="B2413" s="157" t="str">
        <f>VLOOKUP(A2413,Lists!A:B,2,FALSE)</f>
        <v>DZA001</v>
      </c>
      <c r="C2413" s="157" t="str">
        <f>VLOOKUP(A2413,Lists!A:D,4,FALSE)</f>
        <v>DZA</v>
      </c>
      <c r="D2413" s="157" t="s">
        <v>641</v>
      </c>
      <c r="E2413" s="157">
        <v>0</v>
      </c>
      <c r="F2413" s="157" t="s">
        <v>2227</v>
      </c>
      <c r="G2413" s="157"/>
      <c r="H2413" s="151" t="b">
        <f t="shared" si="80"/>
        <v>0</v>
      </c>
      <c r="I2413" s="161"/>
      <c r="J2413" s="157"/>
      <c r="K2413" s="151" t="str">
        <f t="shared" si="81"/>
        <v>DZA001Denial of existence of humanitarian needs or entitlements to assistance</v>
      </c>
      <c r="L2413" s="165">
        <v>43511</v>
      </c>
    </row>
    <row r="2414" spans="1:12" ht="15.6" thickTop="1" thickBot="1" x14ac:dyDescent="0.35">
      <c r="A2414" s="158" t="s">
        <v>5</v>
      </c>
      <c r="B2414" s="159" t="str">
        <f>VLOOKUP(A2414,Lists!A:B,2,FALSE)</f>
        <v>DZA001</v>
      </c>
      <c r="C2414" s="159" t="str">
        <f>VLOOKUP(A2414,Lists!A:D,4,FALSE)</f>
        <v>DZA</v>
      </c>
      <c r="D2414" s="159" t="s">
        <v>642</v>
      </c>
      <c r="E2414" s="159">
        <v>0</v>
      </c>
      <c r="F2414" s="159" t="s">
        <v>2227</v>
      </c>
      <c r="G2414" s="159"/>
      <c r="H2414" s="151" t="b">
        <f t="shared" si="80"/>
        <v>0</v>
      </c>
      <c r="I2414" s="162"/>
      <c r="J2414" s="159"/>
      <c r="K2414" s="151" t="str">
        <f t="shared" si="81"/>
        <v>DZA001Restriction and obstruction of access to services and assistance</v>
      </c>
      <c r="L2414" s="163">
        <v>43511</v>
      </c>
    </row>
    <row r="2415" spans="1:12" ht="15.6" thickTop="1" thickBot="1" x14ac:dyDescent="0.35">
      <c r="A2415" s="156" t="s">
        <v>5</v>
      </c>
      <c r="B2415" s="157" t="str">
        <f>VLOOKUP(A2415,Lists!A:B,2,FALSE)</f>
        <v>DZA001</v>
      </c>
      <c r="C2415" s="157" t="str">
        <f>VLOOKUP(A2415,Lists!A:D,4,FALSE)</f>
        <v>DZA</v>
      </c>
      <c r="D2415" s="157" t="s">
        <v>643</v>
      </c>
      <c r="E2415" s="157">
        <v>0</v>
      </c>
      <c r="F2415" s="157" t="s">
        <v>2227</v>
      </c>
      <c r="G2415" s="157"/>
      <c r="H2415" s="151" t="b">
        <f t="shared" si="80"/>
        <v>0</v>
      </c>
      <c r="I2415" s="161"/>
      <c r="J2415" s="157"/>
      <c r="K2415" s="151" t="str">
        <f t="shared" si="81"/>
        <v>DZA001Ongoing insecurity/hostilities affecting humanitarian assistance</v>
      </c>
      <c r="L2415" s="165">
        <v>43511</v>
      </c>
    </row>
    <row r="2416" spans="1:12" ht="15.6" thickTop="1" thickBot="1" x14ac:dyDescent="0.35">
      <c r="A2416" s="158" t="s">
        <v>5</v>
      </c>
      <c r="B2416" s="159" t="str">
        <f>VLOOKUP(A2416,Lists!A:B,2,FALSE)</f>
        <v>DZA001</v>
      </c>
      <c r="C2416" s="159" t="str">
        <f>VLOOKUP(A2416,Lists!A:D,4,FALSE)</f>
        <v>DZA</v>
      </c>
      <c r="D2416" s="159" t="s">
        <v>644</v>
      </c>
      <c r="E2416" s="159">
        <v>0</v>
      </c>
      <c r="F2416" s="159" t="s">
        <v>2227</v>
      </c>
      <c r="G2416" s="159"/>
      <c r="H2416" s="151" t="b">
        <f t="shared" si="80"/>
        <v>0</v>
      </c>
      <c r="I2416" s="162"/>
      <c r="J2416" s="159"/>
      <c r="K2416" s="151" t="str">
        <f t="shared" si="81"/>
        <v xml:space="preserve">DZA001Presence of mines and improvised explosive devices </v>
      </c>
      <c r="L2416" s="163">
        <v>43511</v>
      </c>
    </row>
    <row r="2417" spans="1:12" ht="15.6" thickTop="1" thickBot="1" x14ac:dyDescent="0.35">
      <c r="A2417" s="156" t="s">
        <v>5</v>
      </c>
      <c r="B2417" s="157" t="str">
        <f>VLOOKUP(A2417,Lists!A:B,2,FALSE)</f>
        <v>DZA001</v>
      </c>
      <c r="C2417" s="157" t="str">
        <f>VLOOKUP(A2417,Lists!A:D,4,FALSE)</f>
        <v>DZA</v>
      </c>
      <c r="D2417" s="157" t="s">
        <v>645</v>
      </c>
      <c r="E2417" s="157">
        <v>0</v>
      </c>
      <c r="F2417" s="157" t="s">
        <v>2227</v>
      </c>
      <c r="G2417" s="157"/>
      <c r="H2417" s="151" t="b">
        <f t="shared" si="80"/>
        <v>0</v>
      </c>
      <c r="I2417" s="161"/>
      <c r="J2417" s="157"/>
      <c r="K2417" s="151" t="str">
        <f t="shared" si="81"/>
        <v>DZA001Physical constraints in the environment (obstacles related to terrain, climate, lack of infrastructure, etc.)</v>
      </c>
      <c r="L2417" s="165">
        <v>43511</v>
      </c>
    </row>
    <row r="2418" spans="1:12" ht="15.6" thickTop="1" thickBot="1" x14ac:dyDescent="0.35">
      <c r="A2418" s="158" t="s">
        <v>1319</v>
      </c>
      <c r="B2418" s="159" t="str">
        <f>VLOOKUP(A2418,Lists!A:B,2,FALSE)</f>
        <v>BFA002</v>
      </c>
      <c r="C2418" s="159" t="str">
        <f>VLOOKUP(A2418,Lists!A:D,4,FALSE)</f>
        <v>BFA</v>
      </c>
      <c r="D2418" s="159" t="s">
        <v>785</v>
      </c>
      <c r="E2418" s="159">
        <v>21508000</v>
      </c>
      <c r="F2418" s="159" t="s">
        <v>2417</v>
      </c>
      <c r="G2418" s="159" t="s">
        <v>735</v>
      </c>
      <c r="H2418" s="151">
        <f t="shared" si="80"/>
        <v>1</v>
      </c>
      <c r="I2418" s="162"/>
      <c r="J2418" s="159"/>
      <c r="K2418" s="151" t="str">
        <f t="shared" si="81"/>
        <v>BFA002Total population in country</v>
      </c>
      <c r="L2418" s="163">
        <v>43511</v>
      </c>
    </row>
    <row r="2419" spans="1:12" ht="15.6" thickTop="1" thickBot="1" x14ac:dyDescent="0.35">
      <c r="A2419" s="156" t="s">
        <v>1319</v>
      </c>
      <c r="B2419" s="157" t="str">
        <f>VLOOKUP(A2419,Lists!A:B,2,FALSE)</f>
        <v>BFA002</v>
      </c>
      <c r="C2419" s="157" t="str">
        <f>VLOOKUP(A2419,Lists!A:D,4,FALSE)</f>
        <v>BFA</v>
      </c>
      <c r="D2419" s="157" t="s">
        <v>455</v>
      </c>
      <c r="E2419" s="157">
        <v>141300</v>
      </c>
      <c r="F2419" s="157" t="s">
        <v>2415</v>
      </c>
      <c r="G2419" s="157" t="s">
        <v>734</v>
      </c>
      <c r="H2419" s="151">
        <f t="shared" si="80"/>
        <v>2</v>
      </c>
      <c r="I2419" s="161"/>
      <c r="J2419" s="157"/>
      <c r="K2419" s="151" t="str">
        <f t="shared" si="81"/>
        <v>BFA002Landmass affected by disaster</v>
      </c>
      <c r="L2419" s="165">
        <v>43511</v>
      </c>
    </row>
    <row r="2420" spans="1:12" ht="15.6" thickTop="1" thickBot="1" x14ac:dyDescent="0.35">
      <c r="A2420" s="158" t="s">
        <v>1319</v>
      </c>
      <c r="B2420" s="159" t="str">
        <f>VLOOKUP(A2420,Lists!A:B,2,FALSE)</f>
        <v>BFA002</v>
      </c>
      <c r="C2420" s="159" t="str">
        <f>VLOOKUP(A2420,Lists!A:D,4,FALSE)</f>
        <v>BFA</v>
      </c>
      <c r="D2420" s="159" t="s">
        <v>740</v>
      </c>
      <c r="E2420" s="159">
        <v>21508000</v>
      </c>
      <c r="F2420" s="159" t="s">
        <v>2416</v>
      </c>
      <c r="G2420" s="159" t="s">
        <v>734</v>
      </c>
      <c r="H2420" s="151">
        <f t="shared" si="80"/>
        <v>2</v>
      </c>
      <c r="I2420" s="162"/>
      <c r="J2420" s="159"/>
      <c r="K2420" s="151" t="str">
        <f t="shared" si="81"/>
        <v>BFA002People exposed</v>
      </c>
      <c r="L2420" s="163">
        <v>43511</v>
      </c>
    </row>
    <row r="2421" spans="1:12" ht="15.6" thickTop="1" thickBot="1" x14ac:dyDescent="0.35">
      <c r="A2421" s="156" t="s">
        <v>1319</v>
      </c>
      <c r="B2421" s="157" t="str">
        <f>VLOOKUP(A2421,Lists!A:B,2,FALSE)</f>
        <v>BFA002</v>
      </c>
      <c r="C2421" s="157" t="str">
        <f>VLOOKUP(A2421,Lists!A:D,4,FALSE)</f>
        <v>BFA</v>
      </c>
      <c r="D2421" s="157" t="s">
        <v>742</v>
      </c>
      <c r="E2421" s="157">
        <v>3367109</v>
      </c>
      <c r="F2421" s="157" t="s">
        <v>2416</v>
      </c>
      <c r="G2421" s="157" t="s">
        <v>734</v>
      </c>
      <c r="H2421" s="151">
        <f t="shared" si="80"/>
        <v>2</v>
      </c>
      <c r="I2421" s="161"/>
      <c r="J2421" s="157"/>
      <c r="K2421" s="151" t="str">
        <f t="shared" si="81"/>
        <v>BFA002People affected by the crisis</v>
      </c>
      <c r="L2421" s="165">
        <v>43511</v>
      </c>
    </row>
    <row r="2422" spans="1:12" ht="15.6" thickTop="1" thickBot="1" x14ac:dyDescent="0.35">
      <c r="A2422" s="158" t="s">
        <v>1319</v>
      </c>
      <c r="B2422" s="159" t="str">
        <f>VLOOKUP(A2422,Lists!A:B,2,FALSE)</f>
        <v>BFA002</v>
      </c>
      <c r="C2422" s="159" t="str">
        <f>VLOOKUP(A2422,Lists!A:D,4,FALSE)</f>
        <v>BFA</v>
      </c>
      <c r="D2422" s="159" t="s">
        <v>470</v>
      </c>
      <c r="E2422" s="159">
        <v>87900</v>
      </c>
      <c r="F2422" s="159" t="s">
        <v>2417</v>
      </c>
      <c r="G2422" s="159" t="s">
        <v>735</v>
      </c>
      <c r="H2422" s="151">
        <f t="shared" si="80"/>
        <v>1</v>
      </c>
      <c r="I2422" s="162"/>
      <c r="J2422" s="159"/>
      <c r="K2422" s="151" t="str">
        <f t="shared" si="81"/>
        <v>BFA002Total # of crisis related displaced people</v>
      </c>
      <c r="L2422" s="163">
        <v>43511</v>
      </c>
    </row>
    <row r="2423" spans="1:12" ht="15.6" thickTop="1" thickBot="1" x14ac:dyDescent="0.35">
      <c r="A2423" s="156" t="s">
        <v>1319</v>
      </c>
      <c r="B2423" s="157" t="str">
        <f>VLOOKUP(A2423,Lists!A:B,2,FALSE)</f>
        <v>BFA002</v>
      </c>
      <c r="C2423" s="157" t="str">
        <f>VLOOKUP(A2423,Lists!A:D,4,FALSE)</f>
        <v>BFA</v>
      </c>
      <c r="D2423" s="157" t="s">
        <v>661</v>
      </c>
      <c r="E2423" s="157" t="s">
        <v>933</v>
      </c>
      <c r="F2423" s="157"/>
      <c r="G2423" s="157"/>
      <c r="H2423" s="151" t="b">
        <f t="shared" si="80"/>
        <v>0</v>
      </c>
      <c r="I2423" s="161"/>
      <c r="J2423" s="157"/>
      <c r="K2423" s="151" t="str">
        <f t="shared" si="81"/>
        <v>BFA002Total # of illness cases reported</v>
      </c>
      <c r="L2423" s="165">
        <v>43511</v>
      </c>
    </row>
    <row r="2424" spans="1:12" ht="15.6" thickTop="1" thickBot="1" x14ac:dyDescent="0.35">
      <c r="A2424" s="158" t="s">
        <v>1319</v>
      </c>
      <c r="B2424" s="159" t="str">
        <f>VLOOKUP(A2424,Lists!A:B,2,FALSE)</f>
        <v>BFA002</v>
      </c>
      <c r="C2424" s="159" t="str">
        <f>VLOOKUP(A2424,Lists!A:D,4,FALSE)</f>
        <v>BFA</v>
      </c>
      <c r="D2424" s="159" t="s">
        <v>743</v>
      </c>
      <c r="E2424" s="159" t="s">
        <v>933</v>
      </c>
      <c r="F2424" s="159"/>
      <c r="G2424" s="159"/>
      <c r="H2424" s="151" t="b">
        <f t="shared" si="80"/>
        <v>0</v>
      </c>
      <c r="I2424" s="162"/>
      <c r="J2424" s="159"/>
      <c r="K2424" s="151" t="str">
        <f t="shared" si="81"/>
        <v>BFA002Crisis related Injuries</v>
      </c>
      <c r="L2424" s="163">
        <v>43511</v>
      </c>
    </row>
    <row r="2425" spans="1:12" ht="15.6" thickTop="1" thickBot="1" x14ac:dyDescent="0.35">
      <c r="A2425" s="156" t="s">
        <v>1319</v>
      </c>
      <c r="B2425" s="157" t="str">
        <f>VLOOKUP(A2425,Lists!A:B,2,FALSE)</f>
        <v>BFA002</v>
      </c>
      <c r="C2425" s="157" t="str">
        <f>VLOOKUP(A2425,Lists!A:D,4,FALSE)</f>
        <v>BFA</v>
      </c>
      <c r="D2425" s="157" t="s">
        <v>663</v>
      </c>
      <c r="E2425" s="157">
        <v>332</v>
      </c>
      <c r="F2425" s="157" t="s">
        <v>2418</v>
      </c>
      <c r="G2425" s="157" t="s">
        <v>733</v>
      </c>
      <c r="H2425" s="151">
        <f t="shared" si="80"/>
        <v>3</v>
      </c>
      <c r="I2425" s="161"/>
      <c r="J2425" s="157"/>
      <c r="K2425" s="151" t="str">
        <f t="shared" si="81"/>
        <v>BFA002Crisis related fatalities</v>
      </c>
      <c r="L2425" s="165">
        <v>43511</v>
      </c>
    </row>
    <row r="2426" spans="1:12" ht="15.6" thickTop="1" thickBot="1" x14ac:dyDescent="0.35">
      <c r="A2426" s="158" t="s">
        <v>1319</v>
      </c>
      <c r="B2426" s="159" t="str">
        <f>VLOOKUP(A2426,Lists!A:B,2,FALSE)</f>
        <v>BFA002</v>
      </c>
      <c r="C2426" s="159" t="str">
        <f>VLOOKUP(A2426,Lists!A:D,4,FALSE)</f>
        <v>BFA</v>
      </c>
      <c r="D2426" s="159" t="s">
        <v>768</v>
      </c>
      <c r="E2426" s="159">
        <v>332</v>
      </c>
      <c r="F2426" s="159" t="s">
        <v>2418</v>
      </c>
      <c r="G2426" s="159" t="s">
        <v>733</v>
      </c>
      <c r="H2426" s="151">
        <f t="shared" si="80"/>
        <v>3</v>
      </c>
      <c r="I2426" s="162"/>
      <c r="J2426" s="159"/>
      <c r="K2426" s="151" t="str">
        <f t="shared" si="81"/>
        <v>BFA002People killed in all crises</v>
      </c>
      <c r="L2426" s="163">
        <v>43511</v>
      </c>
    </row>
    <row r="2427" spans="1:12" ht="15.6" thickTop="1" thickBot="1" x14ac:dyDescent="0.35">
      <c r="A2427" s="156" t="s">
        <v>1319</v>
      </c>
      <c r="B2427" s="157" t="str">
        <f>VLOOKUP(A2427,Lists!A:B,2,FALSE)</f>
        <v>BFA002</v>
      </c>
      <c r="C2427" s="157" t="str">
        <f>VLOOKUP(A2427,Lists!A:D,4,FALSE)</f>
        <v>BFA</v>
      </c>
      <c r="D2427" s="157" t="s">
        <v>459</v>
      </c>
      <c r="E2427" s="157" t="s">
        <v>933</v>
      </c>
      <c r="F2427" s="157"/>
      <c r="G2427" s="157"/>
      <c r="H2427" s="151" t="b">
        <f t="shared" si="80"/>
        <v>0</v>
      </c>
      <c r="I2427" s="161"/>
      <c r="J2427" s="157"/>
      <c r="K2427" s="151" t="str">
        <f t="shared" si="81"/>
        <v>BFA002Building partially damaged</v>
      </c>
      <c r="L2427" s="165">
        <v>43511</v>
      </c>
    </row>
    <row r="2428" spans="1:12" ht="15.6" thickTop="1" thickBot="1" x14ac:dyDescent="0.35">
      <c r="A2428" s="158" t="s">
        <v>1319</v>
      </c>
      <c r="B2428" s="159" t="str">
        <f>VLOOKUP(A2428,Lists!A:B,2,FALSE)</f>
        <v>BFA002</v>
      </c>
      <c r="C2428" s="159" t="str">
        <f>VLOOKUP(A2428,Lists!A:D,4,FALSE)</f>
        <v>BFA</v>
      </c>
      <c r="D2428" s="159" t="s">
        <v>460</v>
      </c>
      <c r="E2428" s="159" t="s">
        <v>933</v>
      </c>
      <c r="F2428" s="159"/>
      <c r="G2428" s="159"/>
      <c r="H2428" s="151" t="b">
        <f t="shared" si="80"/>
        <v>0</v>
      </c>
      <c r="I2428" s="162"/>
      <c r="J2428" s="159"/>
      <c r="K2428" s="151" t="str">
        <f t="shared" si="81"/>
        <v>BFA002Building totally damaged</v>
      </c>
      <c r="L2428" s="163">
        <v>43511</v>
      </c>
    </row>
    <row r="2429" spans="1:12" ht="15.6" thickTop="1" thickBot="1" x14ac:dyDescent="0.35">
      <c r="A2429" s="156" t="s">
        <v>1319</v>
      </c>
      <c r="B2429" s="157" t="str">
        <f>VLOOKUP(A2429,Lists!A:B,2,FALSE)</f>
        <v>BFA002</v>
      </c>
      <c r="C2429" s="157" t="str">
        <f>VLOOKUP(A2429,Lists!A:D,4,FALSE)</f>
        <v>BFA</v>
      </c>
      <c r="D2429" s="157" t="s">
        <v>745</v>
      </c>
      <c r="E2429" s="157" t="s">
        <v>933</v>
      </c>
      <c r="F2429" s="157"/>
      <c r="G2429" s="157"/>
      <c r="H2429" s="151" t="b">
        <f t="shared" si="80"/>
        <v>0</v>
      </c>
      <c r="I2429" s="161"/>
      <c r="J2429" s="157"/>
      <c r="K2429" s="151" t="str">
        <f t="shared" si="81"/>
        <v>BFA002Economic Losses</v>
      </c>
      <c r="L2429" s="165">
        <v>43511</v>
      </c>
    </row>
    <row r="2430" spans="1:12" ht="15.6" thickTop="1" thickBot="1" x14ac:dyDescent="0.35">
      <c r="A2430" s="158" t="s">
        <v>1319</v>
      </c>
      <c r="B2430" s="159" t="str">
        <f>VLOOKUP(A2430,Lists!A:B,2,FALSE)</f>
        <v>BFA002</v>
      </c>
      <c r="C2430" s="159" t="str">
        <f>VLOOKUP(A2430,Lists!A:D,4,FALSE)</f>
        <v>BFA</v>
      </c>
      <c r="D2430" s="159" t="s">
        <v>755</v>
      </c>
      <c r="E2430" s="159">
        <v>1168000</v>
      </c>
      <c r="F2430" s="159" t="s">
        <v>2422</v>
      </c>
      <c r="G2430" s="159"/>
      <c r="H2430" s="151" t="b">
        <f t="shared" si="80"/>
        <v>0</v>
      </c>
      <c r="I2430" s="162" t="s">
        <v>2423</v>
      </c>
      <c r="J2430" s="159" t="s">
        <v>2421</v>
      </c>
      <c r="K2430" s="151" t="str">
        <f t="shared" si="81"/>
        <v>BFA002People in Need</v>
      </c>
      <c r="L2430" s="163">
        <v>43511</v>
      </c>
    </row>
    <row r="2431" spans="1:12" ht="15.6" thickTop="1" thickBot="1" x14ac:dyDescent="0.35">
      <c r="A2431" s="156" t="s">
        <v>1319</v>
      </c>
      <c r="B2431" s="157" t="str">
        <f>VLOOKUP(A2431,Lists!A:B,2,FALSE)</f>
        <v>BFA002</v>
      </c>
      <c r="C2431" s="157" t="str">
        <f>VLOOKUP(A2431,Lists!A:D,4,FALSE)</f>
        <v>BFA</v>
      </c>
      <c r="D2431" s="157" t="s">
        <v>761</v>
      </c>
      <c r="E2431" s="157">
        <v>70000</v>
      </c>
      <c r="F2431" s="157" t="s">
        <v>2424</v>
      </c>
      <c r="G2431" s="157" t="s">
        <v>734</v>
      </c>
      <c r="H2431" s="151">
        <f t="shared" si="80"/>
        <v>2</v>
      </c>
      <c r="I2431" s="161" t="s">
        <v>2426</v>
      </c>
      <c r="J2431" s="157" t="s">
        <v>2420</v>
      </c>
      <c r="K2431" s="151" t="str">
        <f t="shared" si="81"/>
        <v>BFA002People facing minimal humanitarian needs (level 1)</v>
      </c>
      <c r="L2431" s="165">
        <v>43511</v>
      </c>
    </row>
    <row r="2432" spans="1:12" ht="15.6" thickTop="1" thickBot="1" x14ac:dyDescent="0.35">
      <c r="A2432" s="158" t="s">
        <v>1319</v>
      </c>
      <c r="B2432" s="159" t="str">
        <f>VLOOKUP(A2432,Lists!A:B,2,FALSE)</f>
        <v>BFA002</v>
      </c>
      <c r="C2432" s="159" t="str">
        <f>VLOOKUP(A2432,Lists!A:D,4,FALSE)</f>
        <v>BFA</v>
      </c>
      <c r="D2432" s="159" t="s">
        <v>760</v>
      </c>
      <c r="E2432" s="159">
        <v>184000</v>
      </c>
      <c r="F2432" s="159" t="s">
        <v>2424</v>
      </c>
      <c r="G2432" s="159" t="s">
        <v>734</v>
      </c>
      <c r="H2432" s="151">
        <f t="shared" si="80"/>
        <v>2</v>
      </c>
      <c r="I2432" s="162" t="s">
        <v>2426</v>
      </c>
      <c r="J2432" s="159" t="s">
        <v>2420</v>
      </c>
      <c r="K2432" s="151" t="str">
        <f t="shared" si="81"/>
        <v>BFA002People facing stressed humanitarian needs (level 2)</v>
      </c>
      <c r="L2432" s="163">
        <v>43511</v>
      </c>
    </row>
    <row r="2433" spans="1:12" ht="15.6" thickTop="1" thickBot="1" x14ac:dyDescent="0.35">
      <c r="A2433" s="156" t="s">
        <v>1319</v>
      </c>
      <c r="B2433" s="157" t="str">
        <f>VLOOKUP(A2433,Lists!A:B,2,FALSE)</f>
        <v>BFA002</v>
      </c>
      <c r="C2433" s="157" t="str">
        <f>VLOOKUP(A2433,Lists!A:D,4,FALSE)</f>
        <v>BFA</v>
      </c>
      <c r="D2433" s="157" t="s">
        <v>763</v>
      </c>
      <c r="E2433" s="157">
        <v>826100</v>
      </c>
      <c r="F2433" s="157" t="s">
        <v>2424</v>
      </c>
      <c r="G2433" s="157" t="s">
        <v>734</v>
      </c>
      <c r="H2433" s="151">
        <f t="shared" si="80"/>
        <v>2</v>
      </c>
      <c r="I2433" s="161" t="s">
        <v>2426</v>
      </c>
      <c r="J2433" s="157" t="s">
        <v>2420</v>
      </c>
      <c r="K2433" s="151" t="str">
        <f t="shared" si="81"/>
        <v>BFA002People  facing moderate humanitarian needs (level 3)</v>
      </c>
      <c r="L2433" s="165">
        <v>43511</v>
      </c>
    </row>
    <row r="2434" spans="1:12" ht="15.6" thickTop="1" thickBot="1" x14ac:dyDescent="0.35">
      <c r="A2434" s="158" t="s">
        <v>1319</v>
      </c>
      <c r="B2434" s="159" t="str">
        <f>VLOOKUP(A2434,Lists!A:B,2,FALSE)</f>
        <v>BFA002</v>
      </c>
      <c r="C2434" s="159" t="str">
        <f>VLOOKUP(A2434,Lists!A:D,4,FALSE)</f>
        <v>BFA</v>
      </c>
      <c r="D2434" s="159" t="s">
        <v>765</v>
      </c>
      <c r="E2434" s="159">
        <v>87900</v>
      </c>
      <c r="F2434" s="159" t="s">
        <v>2424</v>
      </c>
      <c r="G2434" s="159" t="s">
        <v>734</v>
      </c>
      <c r="H2434" s="151">
        <f t="shared" si="80"/>
        <v>2</v>
      </c>
      <c r="I2434" s="162" t="s">
        <v>2426</v>
      </c>
      <c r="J2434" s="159" t="s">
        <v>2420</v>
      </c>
      <c r="K2434" s="151" t="str">
        <f t="shared" si="81"/>
        <v>BFA002People facing severe humanitarian needs (level 4)</v>
      </c>
      <c r="L2434" s="163">
        <v>43511</v>
      </c>
    </row>
    <row r="2435" spans="1:12" ht="15.6" thickTop="1" thickBot="1" x14ac:dyDescent="0.35">
      <c r="A2435" s="156" t="s">
        <v>1319</v>
      </c>
      <c r="B2435" s="157" t="str">
        <f>VLOOKUP(A2435,Lists!A:B,2,FALSE)</f>
        <v>BFA002</v>
      </c>
      <c r="C2435" s="157" t="str">
        <f>VLOOKUP(A2435,Lists!A:D,4,FALSE)</f>
        <v>BFA</v>
      </c>
      <c r="D2435" s="157" t="s">
        <v>766</v>
      </c>
      <c r="E2435" s="157">
        <v>0</v>
      </c>
      <c r="F2435" s="157" t="s">
        <v>2424</v>
      </c>
      <c r="G2435" s="157" t="s">
        <v>734</v>
      </c>
      <c r="H2435" s="151">
        <f t="shared" si="80"/>
        <v>2</v>
      </c>
      <c r="I2435" s="161" t="s">
        <v>2426</v>
      </c>
      <c r="J2435" s="157" t="s">
        <v>2420</v>
      </c>
      <c r="K2435" s="151" t="str">
        <f t="shared" si="81"/>
        <v>BFA002People facing extreme humanitarian needs (level 5)</v>
      </c>
      <c r="L2435" s="165">
        <v>43511</v>
      </c>
    </row>
    <row r="2436" spans="1:12" ht="15.6" thickTop="1" thickBot="1" x14ac:dyDescent="0.35">
      <c r="A2436" s="158" t="s">
        <v>1319</v>
      </c>
      <c r="B2436" s="159" t="str">
        <f>VLOOKUP(A2436,Lists!A:B,2,FALSE)</f>
        <v>BFA002</v>
      </c>
      <c r="C2436" s="159" t="str">
        <f>VLOOKUP(A2436,Lists!A:D,4,FALSE)</f>
        <v>BFA</v>
      </c>
      <c r="D2436" s="159" t="s">
        <v>680</v>
      </c>
      <c r="E2436" s="159">
        <v>4</v>
      </c>
      <c r="F2436" s="159"/>
      <c r="G2436" s="159"/>
      <c r="H2436" s="151" t="b">
        <f t="shared" si="80"/>
        <v>0</v>
      </c>
      <c r="I2436" s="162"/>
      <c r="J2436" s="159" t="s">
        <v>2425</v>
      </c>
      <c r="K2436" s="151" t="str">
        <f t="shared" si="81"/>
        <v>BFA002Crisis affected groups</v>
      </c>
      <c r="L2436" s="163">
        <v>43511</v>
      </c>
    </row>
    <row r="2437" spans="1:12" ht="15.6" thickTop="1" thickBot="1" x14ac:dyDescent="0.35">
      <c r="A2437" s="156" t="s">
        <v>1319</v>
      </c>
      <c r="B2437" s="157" t="str">
        <f>VLOOKUP(A2437,Lists!A:B,2,FALSE)</f>
        <v>BFA002</v>
      </c>
      <c r="C2437" s="157" t="str">
        <f>VLOOKUP(A2437,Lists!A:D,4,FALSE)</f>
        <v>BFA</v>
      </c>
      <c r="D2437" s="157" t="s">
        <v>683</v>
      </c>
      <c r="E2437" s="157" t="s">
        <v>933</v>
      </c>
      <c r="F2437" s="157"/>
      <c r="G2437" s="157"/>
      <c r="H2437" s="151" t="b">
        <f t="shared" si="80"/>
        <v>0</v>
      </c>
      <c r="I2437" s="161"/>
      <c r="J2437" s="157" t="s">
        <v>2419</v>
      </c>
      <c r="K2437" s="151" t="str">
        <f t="shared" si="81"/>
        <v>BFA002People facing limited access constraints</v>
      </c>
      <c r="L2437" s="165">
        <v>43511</v>
      </c>
    </row>
    <row r="2438" spans="1:12" ht="15.6" thickTop="1" thickBot="1" x14ac:dyDescent="0.35">
      <c r="A2438" s="158" t="s">
        <v>1319</v>
      </c>
      <c r="B2438" s="159" t="str">
        <f>VLOOKUP(A2438,Lists!A:B,2,FALSE)</f>
        <v>BFA002</v>
      </c>
      <c r="C2438" s="159" t="str">
        <f>VLOOKUP(A2438,Lists!A:D,4,FALSE)</f>
        <v>BFA</v>
      </c>
      <c r="D2438" s="159" t="s">
        <v>684</v>
      </c>
      <c r="E2438" s="159" t="s">
        <v>933</v>
      </c>
      <c r="F2438" s="159"/>
      <c r="G2438" s="159"/>
      <c r="H2438" s="151" t="b">
        <f t="shared" si="80"/>
        <v>0</v>
      </c>
      <c r="I2438" s="162"/>
      <c r="J2438" s="159" t="s">
        <v>2419</v>
      </c>
      <c r="K2438" s="151" t="str">
        <f t="shared" si="81"/>
        <v>BFA002People facing restricted access constraints</v>
      </c>
      <c r="L2438" s="163">
        <v>43511</v>
      </c>
    </row>
    <row r="2439" spans="1:12" ht="15.6" thickTop="1" thickBot="1" x14ac:dyDescent="0.35">
      <c r="A2439" s="156" t="s">
        <v>1319</v>
      </c>
      <c r="B2439" s="157" t="str">
        <f>VLOOKUP(A2439,Lists!A:B,2,FALSE)</f>
        <v>BFA002</v>
      </c>
      <c r="C2439" s="157" t="str">
        <f>VLOOKUP(A2439,Lists!A:D,4,FALSE)</f>
        <v>BFA</v>
      </c>
      <c r="D2439" s="157" t="s">
        <v>637</v>
      </c>
      <c r="E2439" s="157">
        <v>0</v>
      </c>
      <c r="F2439" s="157" t="s">
        <v>2227</v>
      </c>
      <c r="G2439" s="157"/>
      <c r="H2439" s="151" t="b">
        <f t="shared" si="80"/>
        <v>0</v>
      </c>
      <c r="I2439" s="161"/>
      <c r="J2439" s="157"/>
      <c r="K2439" s="151" t="str">
        <f t="shared" si="81"/>
        <v>BFA002Impediments to entry into country (bureaucratic and administrative)</v>
      </c>
      <c r="L2439" s="165">
        <v>43511</v>
      </c>
    </row>
    <row r="2440" spans="1:12" ht="15.6" thickTop="1" thickBot="1" x14ac:dyDescent="0.35">
      <c r="A2440" s="158" t="s">
        <v>1319</v>
      </c>
      <c r="B2440" s="159" t="str">
        <f>VLOOKUP(A2440,Lists!A:B,2,FALSE)</f>
        <v>BFA002</v>
      </c>
      <c r="C2440" s="159" t="str">
        <f>VLOOKUP(A2440,Lists!A:D,4,FALSE)</f>
        <v>BFA</v>
      </c>
      <c r="D2440" s="159" t="s">
        <v>638</v>
      </c>
      <c r="E2440" s="159">
        <v>1</v>
      </c>
      <c r="F2440" s="159" t="s">
        <v>2227</v>
      </c>
      <c r="G2440" s="159"/>
      <c r="H2440" s="151" t="b">
        <f t="shared" si="80"/>
        <v>0</v>
      </c>
      <c r="I2440" s="162"/>
      <c r="J2440" s="159"/>
      <c r="K2440" s="151" t="str">
        <f t="shared" si="81"/>
        <v>BFA002Restriction of movement (impediments to freedom of movement and/or administrative restrictions)</v>
      </c>
      <c r="L2440" s="163">
        <v>43511</v>
      </c>
    </row>
    <row r="2441" spans="1:12" ht="15.6" thickTop="1" thickBot="1" x14ac:dyDescent="0.35">
      <c r="A2441" s="156" t="s">
        <v>1319</v>
      </c>
      <c r="B2441" s="157" t="str">
        <f>VLOOKUP(A2441,Lists!A:B,2,FALSE)</f>
        <v>BFA002</v>
      </c>
      <c r="C2441" s="157" t="str">
        <f>VLOOKUP(A2441,Lists!A:D,4,FALSE)</f>
        <v>BFA</v>
      </c>
      <c r="D2441" s="157" t="s">
        <v>639</v>
      </c>
      <c r="E2441" s="157">
        <v>1</v>
      </c>
      <c r="F2441" s="157" t="s">
        <v>2227</v>
      </c>
      <c r="G2441" s="157"/>
      <c r="H2441" s="151" t="b">
        <f t="shared" si="80"/>
        <v>0</v>
      </c>
      <c r="I2441" s="161"/>
      <c r="J2441" s="157"/>
      <c r="K2441" s="151" t="str">
        <f t="shared" si="81"/>
        <v>BFA002Interference into implementation of humanitarian activities</v>
      </c>
      <c r="L2441" s="165">
        <v>43511</v>
      </c>
    </row>
    <row r="2442" spans="1:12" ht="15.6" thickTop="1" thickBot="1" x14ac:dyDescent="0.35">
      <c r="A2442" s="158" t="s">
        <v>1319</v>
      </c>
      <c r="B2442" s="159" t="str">
        <f>VLOOKUP(A2442,Lists!A:B,2,FALSE)</f>
        <v>BFA002</v>
      </c>
      <c r="C2442" s="159" t="str">
        <f>VLOOKUP(A2442,Lists!A:D,4,FALSE)</f>
        <v>BFA</v>
      </c>
      <c r="D2442" s="159" t="s">
        <v>640</v>
      </c>
      <c r="E2442" s="159">
        <v>0</v>
      </c>
      <c r="F2442" s="159" t="s">
        <v>2227</v>
      </c>
      <c r="G2442" s="159"/>
      <c r="H2442" s="151" t="b">
        <f t="shared" si="80"/>
        <v>0</v>
      </c>
      <c r="I2442" s="162"/>
      <c r="J2442" s="159"/>
      <c r="K2442" s="151" t="str">
        <f t="shared" si="81"/>
        <v>BFA002Violence against personnel, facilities and assets</v>
      </c>
      <c r="L2442" s="163">
        <v>43511</v>
      </c>
    </row>
    <row r="2443" spans="1:12" ht="15.6" thickTop="1" thickBot="1" x14ac:dyDescent="0.35">
      <c r="A2443" s="156" t="s">
        <v>1319</v>
      </c>
      <c r="B2443" s="157" t="str">
        <f>VLOOKUP(A2443,Lists!A:B,2,FALSE)</f>
        <v>BFA002</v>
      </c>
      <c r="C2443" s="157" t="str">
        <f>VLOOKUP(A2443,Lists!A:D,4,FALSE)</f>
        <v>BFA</v>
      </c>
      <c r="D2443" s="157" t="s">
        <v>641</v>
      </c>
      <c r="E2443" s="157">
        <v>1</v>
      </c>
      <c r="F2443" s="157" t="s">
        <v>2227</v>
      </c>
      <c r="G2443" s="157"/>
      <c r="H2443" s="151" t="b">
        <f t="shared" si="80"/>
        <v>0</v>
      </c>
      <c r="I2443" s="161"/>
      <c r="J2443" s="157"/>
      <c r="K2443" s="151" t="str">
        <f t="shared" si="81"/>
        <v>BFA002Denial of existence of humanitarian needs or entitlements to assistance</v>
      </c>
      <c r="L2443" s="165">
        <v>43511</v>
      </c>
    </row>
    <row r="2444" spans="1:12" ht="15.6" thickTop="1" thickBot="1" x14ac:dyDescent="0.35">
      <c r="A2444" s="158" t="s">
        <v>1319</v>
      </c>
      <c r="B2444" s="159" t="str">
        <f>VLOOKUP(A2444,Lists!A:B,2,FALSE)</f>
        <v>BFA002</v>
      </c>
      <c r="C2444" s="159" t="str">
        <f>VLOOKUP(A2444,Lists!A:D,4,FALSE)</f>
        <v>BFA</v>
      </c>
      <c r="D2444" s="159" t="s">
        <v>642</v>
      </c>
      <c r="E2444" s="159">
        <v>0</v>
      </c>
      <c r="F2444" s="159" t="s">
        <v>2227</v>
      </c>
      <c r="G2444" s="159"/>
      <c r="H2444" s="151" t="b">
        <f t="shared" ref="H2444:H2505" si="82">IF(G2444="Low",3,IF(G2444="Medium",2,IF(G2444="High",1,FALSE)))</f>
        <v>0</v>
      </c>
      <c r="I2444" s="162"/>
      <c r="J2444" s="159"/>
      <c r="K2444" s="151" t="str">
        <f t="shared" ref="K2444:K2505" si="83">B2444&amp;""&amp;D2444</f>
        <v>BFA002Restriction and obstruction of access to services and assistance</v>
      </c>
      <c r="L2444" s="163">
        <v>43511</v>
      </c>
    </row>
    <row r="2445" spans="1:12" ht="15.6" thickTop="1" thickBot="1" x14ac:dyDescent="0.35">
      <c r="A2445" s="156" t="s">
        <v>1319</v>
      </c>
      <c r="B2445" s="157" t="str">
        <f>VLOOKUP(A2445,Lists!A:B,2,FALSE)</f>
        <v>BFA002</v>
      </c>
      <c r="C2445" s="157" t="str">
        <f>VLOOKUP(A2445,Lists!A:D,4,FALSE)</f>
        <v>BFA</v>
      </c>
      <c r="D2445" s="157" t="s">
        <v>643</v>
      </c>
      <c r="E2445" s="157">
        <v>0</v>
      </c>
      <c r="F2445" s="157" t="s">
        <v>2227</v>
      </c>
      <c r="G2445" s="157"/>
      <c r="H2445" s="151" t="b">
        <f t="shared" si="82"/>
        <v>0</v>
      </c>
      <c r="I2445" s="161"/>
      <c r="J2445" s="157"/>
      <c r="K2445" s="151" t="str">
        <f t="shared" si="83"/>
        <v>BFA002Ongoing insecurity/hostilities affecting humanitarian assistance</v>
      </c>
      <c r="L2445" s="165">
        <v>43511</v>
      </c>
    </row>
    <row r="2446" spans="1:12" ht="15.6" thickTop="1" thickBot="1" x14ac:dyDescent="0.35">
      <c r="A2446" s="158" t="s">
        <v>1319</v>
      </c>
      <c r="B2446" s="159" t="str">
        <f>VLOOKUP(A2446,Lists!A:B,2,FALSE)</f>
        <v>BFA002</v>
      </c>
      <c r="C2446" s="159" t="str">
        <f>VLOOKUP(A2446,Lists!A:D,4,FALSE)</f>
        <v>BFA</v>
      </c>
      <c r="D2446" s="159" t="s">
        <v>644</v>
      </c>
      <c r="E2446" s="159">
        <v>0</v>
      </c>
      <c r="F2446" s="159" t="s">
        <v>2227</v>
      </c>
      <c r="G2446" s="159"/>
      <c r="H2446" s="151" t="b">
        <f t="shared" si="82"/>
        <v>0</v>
      </c>
      <c r="I2446" s="162"/>
      <c r="J2446" s="159"/>
      <c r="K2446" s="151" t="str">
        <f t="shared" si="83"/>
        <v xml:space="preserve">BFA002Presence of mines and improvised explosive devices </v>
      </c>
      <c r="L2446" s="163">
        <v>43511</v>
      </c>
    </row>
    <row r="2447" spans="1:12" ht="15.6" thickTop="1" thickBot="1" x14ac:dyDescent="0.35">
      <c r="A2447" s="156" t="s">
        <v>1319</v>
      </c>
      <c r="B2447" s="157" t="str">
        <f>VLOOKUP(A2447,Lists!A:B,2,FALSE)</f>
        <v>BFA002</v>
      </c>
      <c r="C2447" s="157" t="str">
        <f>VLOOKUP(A2447,Lists!A:D,4,FALSE)</f>
        <v>BFA</v>
      </c>
      <c r="D2447" s="157" t="s">
        <v>645</v>
      </c>
      <c r="E2447" s="157">
        <v>0</v>
      </c>
      <c r="F2447" s="157" t="s">
        <v>2227</v>
      </c>
      <c r="G2447" s="157"/>
      <c r="H2447" s="151" t="b">
        <f t="shared" si="82"/>
        <v>0</v>
      </c>
      <c r="I2447" s="161"/>
      <c r="J2447" s="157"/>
      <c r="K2447" s="151" t="str">
        <f t="shared" si="83"/>
        <v>BFA002Physical constraints in the environment (obstacles related to terrain, climate, lack of infrastructure, etc.)</v>
      </c>
      <c r="L2447" s="165">
        <v>43511</v>
      </c>
    </row>
    <row r="2448" spans="1:12" ht="15.6" thickTop="1" thickBot="1" x14ac:dyDescent="0.35">
      <c r="A2448" s="158" t="s">
        <v>1318</v>
      </c>
      <c r="B2448" s="159" t="str">
        <f>VLOOKUP(A2448,Lists!A:B,2,FALSE)</f>
        <v>KEN002</v>
      </c>
      <c r="C2448" s="159" t="str">
        <f>VLOOKUP(A2448,Lists!A:D,4,FALSE)</f>
        <v>KEN</v>
      </c>
      <c r="D2448" s="159" t="s">
        <v>785</v>
      </c>
      <c r="E2448" s="159">
        <v>50162000</v>
      </c>
      <c r="F2448" s="159" t="s">
        <v>2427</v>
      </c>
      <c r="G2448" s="159" t="s">
        <v>734</v>
      </c>
      <c r="H2448" s="151">
        <f t="shared" si="82"/>
        <v>2</v>
      </c>
      <c r="I2448" s="162" t="s">
        <v>2431</v>
      </c>
      <c r="J2448" s="159" t="s">
        <v>2436</v>
      </c>
      <c r="K2448" s="151" t="str">
        <f t="shared" si="83"/>
        <v>KEN002Total population in country</v>
      </c>
      <c r="L2448" s="163">
        <v>43511</v>
      </c>
    </row>
    <row r="2449" spans="1:12" ht="15.6" thickTop="1" thickBot="1" x14ac:dyDescent="0.35">
      <c r="A2449" s="156" t="s">
        <v>1318</v>
      </c>
      <c r="B2449" s="157" t="str">
        <f>VLOOKUP(A2449,Lists!A:B,2,FALSE)</f>
        <v>KEN002</v>
      </c>
      <c r="C2449" s="157" t="str">
        <f>VLOOKUP(A2449,Lists!A:D,4,FALSE)</f>
        <v>KEN</v>
      </c>
      <c r="D2449" s="157" t="s">
        <v>455</v>
      </c>
      <c r="E2449" s="157">
        <v>123000</v>
      </c>
      <c r="F2449" s="157" t="s">
        <v>2428</v>
      </c>
      <c r="G2449" s="157" t="s">
        <v>734</v>
      </c>
      <c r="H2449" s="151">
        <f t="shared" si="82"/>
        <v>2</v>
      </c>
      <c r="I2449" s="161" t="s">
        <v>2432</v>
      </c>
      <c r="J2449" s="157" t="s">
        <v>2437</v>
      </c>
      <c r="K2449" s="151" t="str">
        <f t="shared" si="83"/>
        <v>KEN002Landmass affected by disaster</v>
      </c>
      <c r="L2449" s="165">
        <v>43511</v>
      </c>
    </row>
    <row r="2450" spans="1:12" ht="15.6" thickTop="1" thickBot="1" x14ac:dyDescent="0.35">
      <c r="A2450" s="158" t="s">
        <v>1318</v>
      </c>
      <c r="B2450" s="159" t="str">
        <f>VLOOKUP(A2450,Lists!A:B,2,FALSE)</f>
        <v>KEN002</v>
      </c>
      <c r="C2450" s="159" t="str">
        <f>VLOOKUP(A2450,Lists!A:D,4,FALSE)</f>
        <v>KEN</v>
      </c>
      <c r="D2450" s="159" t="s">
        <v>740</v>
      </c>
      <c r="E2450" s="159">
        <v>4721000</v>
      </c>
      <c r="F2450" s="159" t="s">
        <v>2428</v>
      </c>
      <c r="G2450" s="159" t="s">
        <v>734</v>
      </c>
      <c r="H2450" s="151">
        <f t="shared" si="82"/>
        <v>2</v>
      </c>
      <c r="I2450" s="162" t="s">
        <v>2432</v>
      </c>
      <c r="J2450" s="159" t="s">
        <v>2438</v>
      </c>
      <c r="K2450" s="151" t="str">
        <f t="shared" si="83"/>
        <v>KEN002People exposed</v>
      </c>
      <c r="L2450" s="163">
        <v>43511</v>
      </c>
    </row>
    <row r="2451" spans="1:12" ht="15.6" thickTop="1" thickBot="1" x14ac:dyDescent="0.35">
      <c r="A2451" s="156" t="s">
        <v>1318</v>
      </c>
      <c r="B2451" s="157" t="str">
        <f>VLOOKUP(A2451,Lists!A:B,2,FALSE)</f>
        <v>KEN002</v>
      </c>
      <c r="C2451" s="157" t="str">
        <f>VLOOKUP(A2451,Lists!A:D,4,FALSE)</f>
        <v>KEN</v>
      </c>
      <c r="D2451" s="157" t="s">
        <v>742</v>
      </c>
      <c r="E2451" s="157">
        <v>475000</v>
      </c>
      <c r="F2451" s="157" t="s">
        <v>2429</v>
      </c>
      <c r="G2451" s="157" t="s">
        <v>734</v>
      </c>
      <c r="H2451" s="151">
        <f t="shared" si="82"/>
        <v>2</v>
      </c>
      <c r="I2451" s="161" t="s">
        <v>2433</v>
      </c>
      <c r="J2451" s="157" t="s">
        <v>2439</v>
      </c>
      <c r="K2451" s="151" t="str">
        <f t="shared" si="83"/>
        <v>KEN002People affected by the crisis</v>
      </c>
      <c r="L2451" s="165">
        <v>43511</v>
      </c>
    </row>
    <row r="2452" spans="1:12" ht="15.6" thickTop="1" thickBot="1" x14ac:dyDescent="0.35">
      <c r="A2452" s="158" t="s">
        <v>1318</v>
      </c>
      <c r="B2452" s="159" t="str">
        <f>VLOOKUP(A2452,Lists!A:B,2,FALSE)</f>
        <v>KEN002</v>
      </c>
      <c r="C2452" s="159" t="str">
        <f>VLOOKUP(A2452,Lists!A:D,4,FALSE)</f>
        <v>KEN</v>
      </c>
      <c r="D2452" s="159" t="s">
        <v>470</v>
      </c>
      <c r="E2452" s="159">
        <v>475000</v>
      </c>
      <c r="F2452" s="159" t="s">
        <v>2429</v>
      </c>
      <c r="G2452" s="159" t="s">
        <v>734</v>
      </c>
      <c r="H2452" s="151">
        <f t="shared" si="82"/>
        <v>2</v>
      </c>
      <c r="I2452" s="162" t="s">
        <v>2433</v>
      </c>
      <c r="J2452" s="159" t="s">
        <v>2440</v>
      </c>
      <c r="K2452" s="151" t="str">
        <f t="shared" si="83"/>
        <v>KEN002Total # of crisis related displaced people</v>
      </c>
      <c r="L2452" s="163">
        <v>43511</v>
      </c>
    </row>
    <row r="2453" spans="1:12" ht="15.6" thickTop="1" thickBot="1" x14ac:dyDescent="0.35">
      <c r="A2453" s="156" t="s">
        <v>1318</v>
      </c>
      <c r="B2453" s="157" t="str">
        <f>VLOOKUP(A2453,Lists!A:B,2,FALSE)</f>
        <v>KEN002</v>
      </c>
      <c r="C2453" s="157" t="str">
        <f>VLOOKUP(A2453,Lists!A:D,4,FALSE)</f>
        <v>KEN</v>
      </c>
      <c r="D2453" s="157" t="s">
        <v>743</v>
      </c>
      <c r="E2453" s="157" t="s">
        <v>445</v>
      </c>
      <c r="F2453" s="157"/>
      <c r="G2453" s="157"/>
      <c r="H2453" s="151" t="b">
        <f t="shared" si="82"/>
        <v>0</v>
      </c>
      <c r="I2453" s="161"/>
      <c r="J2453" s="157" t="s">
        <v>1389</v>
      </c>
      <c r="K2453" s="151" t="str">
        <f t="shared" si="83"/>
        <v>KEN002Crisis related Injuries</v>
      </c>
      <c r="L2453" s="165">
        <v>43511</v>
      </c>
    </row>
    <row r="2454" spans="1:12" ht="15.6" thickTop="1" thickBot="1" x14ac:dyDescent="0.35">
      <c r="A2454" s="158" t="s">
        <v>1318</v>
      </c>
      <c r="B2454" s="159" t="str">
        <f>VLOOKUP(A2454,Lists!A:B,2,FALSE)</f>
        <v>KEN002</v>
      </c>
      <c r="C2454" s="159" t="str">
        <f>VLOOKUP(A2454,Lists!A:D,4,FALSE)</f>
        <v>KEN</v>
      </c>
      <c r="D2454" s="159" t="s">
        <v>661</v>
      </c>
      <c r="E2454" s="159" t="s">
        <v>445</v>
      </c>
      <c r="F2454" s="159"/>
      <c r="G2454" s="159"/>
      <c r="H2454" s="151" t="b">
        <f t="shared" si="82"/>
        <v>0</v>
      </c>
      <c r="I2454" s="162"/>
      <c r="J2454" s="159" t="s">
        <v>1389</v>
      </c>
      <c r="K2454" s="151" t="str">
        <f t="shared" si="83"/>
        <v>KEN002Total # of illness cases reported</v>
      </c>
      <c r="L2454" s="163">
        <v>43511</v>
      </c>
    </row>
    <row r="2455" spans="1:12" ht="15.6" thickTop="1" thickBot="1" x14ac:dyDescent="0.35">
      <c r="A2455" s="156" t="s">
        <v>1318</v>
      </c>
      <c r="B2455" s="157" t="str">
        <f>VLOOKUP(A2455,Lists!A:B,2,FALSE)</f>
        <v>KEN002</v>
      </c>
      <c r="C2455" s="157" t="str">
        <f>VLOOKUP(A2455,Lists!A:D,4,FALSE)</f>
        <v>KEN</v>
      </c>
      <c r="D2455" s="157" t="s">
        <v>663</v>
      </c>
      <c r="E2455" s="157" t="s">
        <v>445</v>
      </c>
      <c r="F2455" s="157"/>
      <c r="G2455" s="157"/>
      <c r="H2455" s="151" t="b">
        <f t="shared" si="82"/>
        <v>0</v>
      </c>
      <c r="I2455" s="161"/>
      <c r="J2455" s="157" t="s">
        <v>1389</v>
      </c>
      <c r="K2455" s="151" t="str">
        <f t="shared" si="83"/>
        <v>KEN002Crisis related fatalities</v>
      </c>
      <c r="L2455" s="165">
        <v>43511</v>
      </c>
    </row>
    <row r="2456" spans="1:12" ht="15.6" thickTop="1" thickBot="1" x14ac:dyDescent="0.35">
      <c r="A2456" s="158" t="s">
        <v>1318</v>
      </c>
      <c r="B2456" s="159" t="str">
        <f>VLOOKUP(A2456,Lists!A:B,2,FALSE)</f>
        <v>KEN002</v>
      </c>
      <c r="C2456" s="159" t="str">
        <f>VLOOKUP(A2456,Lists!A:D,4,FALSE)</f>
        <v>KEN</v>
      </c>
      <c r="D2456" s="159" t="s">
        <v>459</v>
      </c>
      <c r="E2456" s="159" t="s">
        <v>445</v>
      </c>
      <c r="F2456" s="159"/>
      <c r="G2456" s="159"/>
      <c r="H2456" s="151" t="b">
        <f t="shared" si="82"/>
        <v>0</v>
      </c>
      <c r="I2456" s="162"/>
      <c r="J2456" s="159" t="s">
        <v>1389</v>
      </c>
      <c r="K2456" s="151" t="str">
        <f t="shared" si="83"/>
        <v>KEN002Building partially damaged</v>
      </c>
      <c r="L2456" s="163">
        <v>43511</v>
      </c>
    </row>
    <row r="2457" spans="1:12" ht="15.6" thickTop="1" thickBot="1" x14ac:dyDescent="0.35">
      <c r="A2457" s="156" t="s">
        <v>1318</v>
      </c>
      <c r="B2457" s="157" t="str">
        <f>VLOOKUP(A2457,Lists!A:B,2,FALSE)</f>
        <v>KEN002</v>
      </c>
      <c r="C2457" s="157" t="str">
        <f>VLOOKUP(A2457,Lists!A:D,4,FALSE)</f>
        <v>KEN</v>
      </c>
      <c r="D2457" s="157" t="s">
        <v>460</v>
      </c>
      <c r="E2457" s="157" t="s">
        <v>445</v>
      </c>
      <c r="F2457" s="157"/>
      <c r="G2457" s="157"/>
      <c r="H2457" s="151" t="b">
        <f t="shared" si="82"/>
        <v>0</v>
      </c>
      <c r="I2457" s="161"/>
      <c r="J2457" s="157" t="s">
        <v>1389</v>
      </c>
      <c r="K2457" s="151" t="str">
        <f t="shared" si="83"/>
        <v>KEN002Building totally damaged</v>
      </c>
      <c r="L2457" s="165">
        <v>43511</v>
      </c>
    </row>
    <row r="2458" spans="1:12" ht="15.6" thickTop="1" thickBot="1" x14ac:dyDescent="0.35">
      <c r="A2458" s="158" t="s">
        <v>1318</v>
      </c>
      <c r="B2458" s="159" t="str">
        <f>VLOOKUP(A2458,Lists!A:B,2,FALSE)</f>
        <v>KEN002</v>
      </c>
      <c r="C2458" s="159" t="str">
        <f>VLOOKUP(A2458,Lists!A:D,4,FALSE)</f>
        <v>KEN</v>
      </c>
      <c r="D2458" s="159" t="s">
        <v>745</v>
      </c>
      <c r="E2458" s="159" t="s">
        <v>445</v>
      </c>
      <c r="F2458" s="159"/>
      <c r="G2458" s="159"/>
      <c r="H2458" s="151" t="b">
        <f t="shared" si="82"/>
        <v>0</v>
      </c>
      <c r="I2458" s="162"/>
      <c r="J2458" s="159" t="s">
        <v>1389</v>
      </c>
      <c r="K2458" s="151" t="str">
        <f t="shared" si="83"/>
        <v>KEN002Economic Losses</v>
      </c>
      <c r="L2458" s="163">
        <v>43511</v>
      </c>
    </row>
    <row r="2459" spans="1:12" ht="15.6" thickTop="1" thickBot="1" x14ac:dyDescent="0.35">
      <c r="A2459" s="156" t="s">
        <v>1318</v>
      </c>
      <c r="B2459" s="157" t="str">
        <f>VLOOKUP(A2459,Lists!A:B,2,FALSE)</f>
        <v>KEN002</v>
      </c>
      <c r="C2459" s="157" t="str">
        <f>VLOOKUP(A2459,Lists!A:D,4,FALSE)</f>
        <v>KEN</v>
      </c>
      <c r="D2459" s="157" t="s">
        <v>755</v>
      </c>
      <c r="E2459" s="157">
        <v>475000</v>
      </c>
      <c r="F2459" s="157" t="s">
        <v>2429</v>
      </c>
      <c r="G2459" s="157" t="s">
        <v>734</v>
      </c>
      <c r="H2459" s="151">
        <f t="shared" si="82"/>
        <v>2</v>
      </c>
      <c r="I2459" s="161" t="s">
        <v>2433</v>
      </c>
      <c r="J2459" s="157" t="s">
        <v>2441</v>
      </c>
      <c r="K2459" s="151" t="str">
        <f t="shared" si="83"/>
        <v>KEN002People in Need</v>
      </c>
      <c r="L2459" s="165">
        <v>43511</v>
      </c>
    </row>
    <row r="2460" spans="1:12" ht="15.6" thickTop="1" thickBot="1" x14ac:dyDescent="0.35">
      <c r="A2460" s="158" t="s">
        <v>1318</v>
      </c>
      <c r="B2460" s="159" t="str">
        <f>VLOOKUP(A2460,Lists!A:B,2,FALSE)</f>
        <v>KEN002</v>
      </c>
      <c r="C2460" s="159" t="str">
        <f>VLOOKUP(A2460,Lists!A:D,4,FALSE)</f>
        <v>KEN</v>
      </c>
      <c r="D2460" s="159" t="s">
        <v>761</v>
      </c>
      <c r="E2460" s="159">
        <v>0</v>
      </c>
      <c r="F2460" s="159" t="s">
        <v>2429</v>
      </c>
      <c r="G2460" s="159" t="s">
        <v>734</v>
      </c>
      <c r="H2460" s="151">
        <f t="shared" si="82"/>
        <v>2</v>
      </c>
      <c r="I2460" s="162" t="s">
        <v>2434</v>
      </c>
      <c r="J2460" s="159" t="s">
        <v>2442</v>
      </c>
      <c r="K2460" s="151" t="str">
        <f t="shared" si="83"/>
        <v>KEN002People facing minimal humanitarian needs (level 1)</v>
      </c>
      <c r="L2460" s="163">
        <v>43511</v>
      </c>
    </row>
    <row r="2461" spans="1:12" ht="15.6" thickTop="1" thickBot="1" x14ac:dyDescent="0.35">
      <c r="A2461" s="156" t="s">
        <v>1318</v>
      </c>
      <c r="B2461" s="157" t="str">
        <f>VLOOKUP(A2461,Lists!A:B,2,FALSE)</f>
        <v>KEN002</v>
      </c>
      <c r="C2461" s="157" t="str">
        <f>VLOOKUP(A2461,Lists!A:D,4,FALSE)</f>
        <v>KEN</v>
      </c>
      <c r="D2461" s="157" t="s">
        <v>760</v>
      </c>
      <c r="E2461" s="157">
        <v>475000</v>
      </c>
      <c r="F2461" s="157" t="s">
        <v>2429</v>
      </c>
      <c r="G2461" s="157" t="s">
        <v>734</v>
      </c>
      <c r="H2461" s="151">
        <f t="shared" si="82"/>
        <v>2</v>
      </c>
      <c r="I2461" s="161" t="s">
        <v>2434</v>
      </c>
      <c r="J2461" s="157" t="s">
        <v>2443</v>
      </c>
      <c r="K2461" s="151" t="str">
        <f t="shared" si="83"/>
        <v>KEN002People facing stressed humanitarian needs (level 2)</v>
      </c>
      <c r="L2461" s="165">
        <v>43511</v>
      </c>
    </row>
    <row r="2462" spans="1:12" ht="15.6" thickTop="1" thickBot="1" x14ac:dyDescent="0.35">
      <c r="A2462" s="158" t="s">
        <v>1318</v>
      </c>
      <c r="B2462" s="159" t="str">
        <f>VLOOKUP(A2462,Lists!A:B,2,FALSE)</f>
        <v>KEN002</v>
      </c>
      <c r="C2462" s="159" t="str">
        <f>VLOOKUP(A2462,Lists!A:D,4,FALSE)</f>
        <v>KEN</v>
      </c>
      <c r="D2462" s="159" t="s">
        <v>763</v>
      </c>
      <c r="E2462" s="159">
        <v>0</v>
      </c>
      <c r="F2462" s="159" t="s">
        <v>2429</v>
      </c>
      <c r="G2462" s="159" t="s">
        <v>734</v>
      </c>
      <c r="H2462" s="151">
        <f t="shared" si="82"/>
        <v>2</v>
      </c>
      <c r="I2462" s="162" t="s">
        <v>2434</v>
      </c>
      <c r="J2462" s="159" t="s">
        <v>2444</v>
      </c>
      <c r="K2462" s="151" t="str">
        <f t="shared" si="83"/>
        <v>KEN002People  facing moderate humanitarian needs (level 3)</v>
      </c>
      <c r="L2462" s="163">
        <v>43511</v>
      </c>
    </row>
    <row r="2463" spans="1:12" ht="15.6" thickTop="1" thickBot="1" x14ac:dyDescent="0.35">
      <c r="A2463" s="156" t="s">
        <v>1318</v>
      </c>
      <c r="B2463" s="157" t="str">
        <f>VLOOKUP(A2463,Lists!A:B,2,FALSE)</f>
        <v>KEN002</v>
      </c>
      <c r="C2463" s="157" t="str">
        <f>VLOOKUP(A2463,Lists!A:D,4,FALSE)</f>
        <v>KEN</v>
      </c>
      <c r="D2463" s="157" t="s">
        <v>765</v>
      </c>
      <c r="E2463" s="157">
        <v>0</v>
      </c>
      <c r="F2463" s="157" t="s">
        <v>2429</v>
      </c>
      <c r="G2463" s="157" t="s">
        <v>734</v>
      </c>
      <c r="H2463" s="151">
        <f t="shared" si="82"/>
        <v>2</v>
      </c>
      <c r="I2463" s="161" t="s">
        <v>2434</v>
      </c>
      <c r="J2463" s="157" t="s">
        <v>2444</v>
      </c>
      <c r="K2463" s="151" t="str">
        <f t="shared" si="83"/>
        <v>KEN002People facing severe humanitarian needs (level 4)</v>
      </c>
      <c r="L2463" s="165">
        <v>43511</v>
      </c>
    </row>
    <row r="2464" spans="1:12" ht="15.6" thickTop="1" thickBot="1" x14ac:dyDescent="0.35">
      <c r="A2464" s="158" t="s">
        <v>1318</v>
      </c>
      <c r="B2464" s="159" t="str">
        <f>VLOOKUP(A2464,Lists!A:B,2,FALSE)</f>
        <v>KEN002</v>
      </c>
      <c r="C2464" s="159" t="str">
        <f>VLOOKUP(A2464,Lists!A:D,4,FALSE)</f>
        <v>KEN</v>
      </c>
      <c r="D2464" s="159" t="s">
        <v>766</v>
      </c>
      <c r="E2464" s="159">
        <v>0</v>
      </c>
      <c r="F2464" s="159" t="s">
        <v>2429</v>
      </c>
      <c r="G2464" s="159" t="s">
        <v>734</v>
      </c>
      <c r="H2464" s="151">
        <f t="shared" si="82"/>
        <v>2</v>
      </c>
      <c r="I2464" s="162" t="s">
        <v>2434</v>
      </c>
      <c r="J2464" s="159" t="s">
        <v>2444</v>
      </c>
      <c r="K2464" s="151" t="str">
        <f t="shared" si="83"/>
        <v>KEN002People facing extreme humanitarian needs (level 5)</v>
      </c>
      <c r="L2464" s="163">
        <v>43511</v>
      </c>
    </row>
    <row r="2465" spans="1:12" ht="15.6" thickTop="1" thickBot="1" x14ac:dyDescent="0.35">
      <c r="A2465" s="156" t="s">
        <v>1318</v>
      </c>
      <c r="B2465" s="157" t="str">
        <f>VLOOKUP(A2465,Lists!A:B,2,FALSE)</f>
        <v>KEN002</v>
      </c>
      <c r="C2465" s="157" t="str">
        <f>VLOOKUP(A2465,Lists!A:D,4,FALSE)</f>
        <v>KEN</v>
      </c>
      <c r="D2465" s="157" t="s">
        <v>768</v>
      </c>
      <c r="E2465" s="157" t="s">
        <v>445</v>
      </c>
      <c r="F2465" s="157"/>
      <c r="G2465" s="157"/>
      <c r="H2465" s="151" t="b">
        <f t="shared" si="82"/>
        <v>0</v>
      </c>
      <c r="I2465" s="161"/>
      <c r="J2465" s="157" t="s">
        <v>1389</v>
      </c>
      <c r="K2465" s="151" t="str">
        <f t="shared" si="83"/>
        <v>KEN002People killed in all crises</v>
      </c>
      <c r="L2465" s="165">
        <v>43511</v>
      </c>
    </row>
    <row r="2466" spans="1:12" ht="15.6" thickTop="1" thickBot="1" x14ac:dyDescent="0.35">
      <c r="A2466" s="158" t="s">
        <v>1318</v>
      </c>
      <c r="B2466" s="159" t="str">
        <f>VLOOKUP(A2466,Lists!A:B,2,FALSE)</f>
        <v>KEN002</v>
      </c>
      <c r="C2466" s="159" t="str">
        <f>VLOOKUP(A2466,Lists!A:D,4,FALSE)</f>
        <v>KEN</v>
      </c>
      <c r="D2466" s="159" t="s">
        <v>680</v>
      </c>
      <c r="E2466" s="159">
        <v>2</v>
      </c>
      <c r="F2466" s="159" t="s">
        <v>2430</v>
      </c>
      <c r="G2466" s="159" t="s">
        <v>734</v>
      </c>
      <c r="H2466" s="151">
        <f t="shared" si="82"/>
        <v>2</v>
      </c>
      <c r="I2466" s="162" t="s">
        <v>2435</v>
      </c>
      <c r="J2466" s="159" t="s">
        <v>2445</v>
      </c>
      <c r="K2466" s="151" t="str">
        <f t="shared" si="83"/>
        <v>KEN002Crisis affected groups</v>
      </c>
      <c r="L2466" s="163">
        <v>43511</v>
      </c>
    </row>
    <row r="2467" spans="1:12" ht="15.6" thickTop="1" thickBot="1" x14ac:dyDescent="0.35">
      <c r="A2467" s="156" t="s">
        <v>1318</v>
      </c>
      <c r="B2467" s="157" t="str">
        <f>VLOOKUP(A2467,Lists!A:B,2,FALSE)</f>
        <v>KEN002</v>
      </c>
      <c r="C2467" s="157" t="str">
        <f>VLOOKUP(A2467,Lists!A:D,4,FALSE)</f>
        <v>KEN</v>
      </c>
      <c r="D2467" s="157" t="s">
        <v>683</v>
      </c>
      <c r="E2467" s="157" t="s">
        <v>445</v>
      </c>
      <c r="F2467" s="157"/>
      <c r="G2467" s="157"/>
      <c r="H2467" s="151" t="b">
        <f t="shared" si="82"/>
        <v>0</v>
      </c>
      <c r="I2467" s="161"/>
      <c r="J2467" s="157" t="s">
        <v>1389</v>
      </c>
      <c r="K2467" s="151" t="str">
        <f t="shared" si="83"/>
        <v>KEN002People facing limited access constraints</v>
      </c>
      <c r="L2467" s="165">
        <v>43511</v>
      </c>
    </row>
    <row r="2468" spans="1:12" ht="15.6" thickTop="1" thickBot="1" x14ac:dyDescent="0.35">
      <c r="A2468" s="158" t="s">
        <v>1318</v>
      </c>
      <c r="B2468" s="159" t="str">
        <f>VLOOKUP(A2468,Lists!A:B,2,FALSE)</f>
        <v>KEN002</v>
      </c>
      <c r="C2468" s="159" t="str">
        <f>VLOOKUP(A2468,Lists!A:D,4,FALSE)</f>
        <v>KEN</v>
      </c>
      <c r="D2468" s="159" t="s">
        <v>684</v>
      </c>
      <c r="E2468" s="159" t="s">
        <v>445</v>
      </c>
      <c r="F2468" s="159"/>
      <c r="G2468" s="159"/>
      <c r="H2468" s="151" t="b">
        <f t="shared" si="82"/>
        <v>0</v>
      </c>
      <c r="I2468" s="162"/>
      <c r="J2468" s="159" t="s">
        <v>1389</v>
      </c>
      <c r="K2468" s="151" t="str">
        <f t="shared" si="83"/>
        <v>KEN002People facing restricted access constraints</v>
      </c>
      <c r="L2468" s="163">
        <v>43511</v>
      </c>
    </row>
    <row r="2469" spans="1:12" ht="15.6" thickTop="1" thickBot="1" x14ac:dyDescent="0.35">
      <c r="A2469" s="156" t="s">
        <v>1318</v>
      </c>
      <c r="B2469" s="157" t="str">
        <f>VLOOKUP(A2469,Lists!A:B,2,FALSE)</f>
        <v>KEN002</v>
      </c>
      <c r="C2469" s="157" t="str">
        <f>VLOOKUP(A2469,Lists!A:D,4,FALSE)</f>
        <v>KEN</v>
      </c>
      <c r="D2469" s="157" t="s">
        <v>637</v>
      </c>
      <c r="E2469" s="157">
        <v>0</v>
      </c>
      <c r="F2469" s="157" t="s">
        <v>1473</v>
      </c>
      <c r="G2469" s="157"/>
      <c r="H2469" s="151" t="b">
        <f t="shared" si="82"/>
        <v>0</v>
      </c>
      <c r="I2469" s="161"/>
      <c r="J2469" s="157"/>
      <c r="K2469" s="151" t="str">
        <f t="shared" si="83"/>
        <v>KEN002Impediments to entry into country (bureaucratic and administrative)</v>
      </c>
      <c r="L2469" s="165">
        <v>43511</v>
      </c>
    </row>
    <row r="2470" spans="1:12" ht="15.6" thickTop="1" thickBot="1" x14ac:dyDescent="0.35">
      <c r="A2470" s="158" t="s">
        <v>1318</v>
      </c>
      <c r="B2470" s="159" t="str">
        <f>VLOOKUP(A2470,Lists!A:B,2,FALSE)</f>
        <v>KEN002</v>
      </c>
      <c r="C2470" s="159" t="str">
        <f>VLOOKUP(A2470,Lists!A:D,4,FALSE)</f>
        <v>KEN</v>
      </c>
      <c r="D2470" s="159" t="s">
        <v>638</v>
      </c>
      <c r="E2470" s="159">
        <v>0</v>
      </c>
      <c r="F2470" s="159" t="s">
        <v>1473</v>
      </c>
      <c r="G2470" s="159"/>
      <c r="H2470" s="151" t="b">
        <f t="shared" si="82"/>
        <v>0</v>
      </c>
      <c r="I2470" s="162"/>
      <c r="J2470" s="159"/>
      <c r="K2470" s="151" t="str">
        <f t="shared" si="83"/>
        <v>KEN002Restriction of movement (impediments to freedom of movement and/or administrative restrictions)</v>
      </c>
      <c r="L2470" s="163">
        <v>43511</v>
      </c>
    </row>
    <row r="2471" spans="1:12" ht="15.6" thickTop="1" thickBot="1" x14ac:dyDescent="0.35">
      <c r="A2471" s="156" t="s">
        <v>1318</v>
      </c>
      <c r="B2471" s="157" t="str">
        <f>VLOOKUP(A2471,Lists!A:B,2,FALSE)</f>
        <v>KEN002</v>
      </c>
      <c r="C2471" s="157" t="str">
        <f>VLOOKUP(A2471,Lists!A:D,4,FALSE)</f>
        <v>KEN</v>
      </c>
      <c r="D2471" s="157" t="s">
        <v>639</v>
      </c>
      <c r="E2471" s="157">
        <v>0</v>
      </c>
      <c r="F2471" s="157" t="s">
        <v>1473</v>
      </c>
      <c r="G2471" s="157"/>
      <c r="H2471" s="151" t="b">
        <f t="shared" si="82"/>
        <v>0</v>
      </c>
      <c r="I2471" s="161"/>
      <c r="J2471" s="157"/>
      <c r="K2471" s="151" t="str">
        <f t="shared" si="83"/>
        <v>KEN002Interference into implementation of humanitarian activities</v>
      </c>
      <c r="L2471" s="165">
        <v>43511</v>
      </c>
    </row>
    <row r="2472" spans="1:12" ht="15.6" thickTop="1" thickBot="1" x14ac:dyDescent="0.35">
      <c r="A2472" s="158" t="s">
        <v>1318</v>
      </c>
      <c r="B2472" s="159" t="str">
        <f>VLOOKUP(A2472,Lists!A:B,2,FALSE)</f>
        <v>KEN002</v>
      </c>
      <c r="C2472" s="159" t="str">
        <f>VLOOKUP(A2472,Lists!A:D,4,FALSE)</f>
        <v>KEN</v>
      </c>
      <c r="D2472" s="159" t="s">
        <v>640</v>
      </c>
      <c r="E2472" s="159">
        <v>0</v>
      </c>
      <c r="F2472" s="159" t="s">
        <v>1473</v>
      </c>
      <c r="G2472" s="159"/>
      <c r="H2472" s="151" t="b">
        <f t="shared" si="82"/>
        <v>0</v>
      </c>
      <c r="I2472" s="162"/>
      <c r="J2472" s="159"/>
      <c r="K2472" s="151" t="str">
        <f t="shared" si="83"/>
        <v>KEN002Violence against personnel, facilities and assets</v>
      </c>
      <c r="L2472" s="163">
        <v>43511</v>
      </c>
    </row>
    <row r="2473" spans="1:12" ht="15.6" thickTop="1" thickBot="1" x14ac:dyDescent="0.35">
      <c r="A2473" s="156" t="s">
        <v>1318</v>
      </c>
      <c r="B2473" s="157" t="str">
        <f>VLOOKUP(A2473,Lists!A:B,2,FALSE)</f>
        <v>KEN002</v>
      </c>
      <c r="C2473" s="157" t="str">
        <f>VLOOKUP(A2473,Lists!A:D,4,FALSE)</f>
        <v>KEN</v>
      </c>
      <c r="D2473" s="157" t="s">
        <v>641</v>
      </c>
      <c r="E2473" s="157">
        <v>0</v>
      </c>
      <c r="F2473" s="157" t="s">
        <v>1473</v>
      </c>
      <c r="G2473" s="157"/>
      <c r="H2473" s="151" t="b">
        <f t="shared" si="82"/>
        <v>0</v>
      </c>
      <c r="I2473" s="161"/>
      <c r="J2473" s="157"/>
      <c r="K2473" s="151" t="str">
        <f t="shared" si="83"/>
        <v>KEN002Denial of existence of humanitarian needs or entitlements to assistance</v>
      </c>
      <c r="L2473" s="165">
        <v>43511</v>
      </c>
    </row>
    <row r="2474" spans="1:12" ht="15.6" thickTop="1" thickBot="1" x14ac:dyDescent="0.35">
      <c r="A2474" s="158" t="s">
        <v>1318</v>
      </c>
      <c r="B2474" s="159" t="str">
        <f>VLOOKUP(A2474,Lists!A:B,2,FALSE)</f>
        <v>KEN002</v>
      </c>
      <c r="C2474" s="159" t="str">
        <f>VLOOKUP(A2474,Lists!A:D,4,FALSE)</f>
        <v>KEN</v>
      </c>
      <c r="D2474" s="159" t="s">
        <v>645</v>
      </c>
      <c r="E2474" s="159">
        <v>1</v>
      </c>
      <c r="F2474" s="159" t="s">
        <v>1473</v>
      </c>
      <c r="G2474" s="159"/>
      <c r="H2474" s="151" t="b">
        <f t="shared" si="82"/>
        <v>0</v>
      </c>
      <c r="I2474" s="162"/>
      <c r="J2474" s="159"/>
      <c r="K2474" s="151" t="str">
        <f t="shared" si="83"/>
        <v>KEN002Physical constraints in the environment (obstacles related to terrain, climate, lack of infrastructure, etc.)</v>
      </c>
      <c r="L2474" s="163">
        <v>43511</v>
      </c>
    </row>
    <row r="2475" spans="1:12" ht="15.6" thickTop="1" thickBot="1" x14ac:dyDescent="0.35">
      <c r="A2475" s="156" t="s">
        <v>1318</v>
      </c>
      <c r="B2475" s="157" t="str">
        <f>VLOOKUP(A2475,Lists!A:B,2,FALSE)</f>
        <v>KEN002</v>
      </c>
      <c r="C2475" s="157" t="str">
        <f>VLOOKUP(A2475,Lists!A:D,4,FALSE)</f>
        <v>KEN</v>
      </c>
      <c r="D2475" s="157" t="s">
        <v>644</v>
      </c>
      <c r="E2475" s="157">
        <v>0</v>
      </c>
      <c r="F2475" s="157" t="s">
        <v>1473</v>
      </c>
      <c r="G2475" s="157"/>
      <c r="H2475" s="151" t="b">
        <f t="shared" si="82"/>
        <v>0</v>
      </c>
      <c r="I2475" s="161"/>
      <c r="J2475" s="157"/>
      <c r="K2475" s="151" t="str">
        <f t="shared" si="83"/>
        <v xml:space="preserve">KEN002Presence of mines and improvised explosive devices </v>
      </c>
      <c r="L2475" s="165">
        <v>43511</v>
      </c>
    </row>
    <row r="2476" spans="1:12" ht="15.6" thickTop="1" thickBot="1" x14ac:dyDescent="0.35">
      <c r="A2476" s="158" t="s">
        <v>1318</v>
      </c>
      <c r="B2476" s="159" t="str">
        <f>VLOOKUP(A2476,Lists!A:B,2,FALSE)</f>
        <v>KEN002</v>
      </c>
      <c r="C2476" s="159" t="str">
        <f>VLOOKUP(A2476,Lists!A:D,4,FALSE)</f>
        <v>KEN</v>
      </c>
      <c r="D2476" s="159" t="s">
        <v>643</v>
      </c>
      <c r="E2476" s="159">
        <v>1</v>
      </c>
      <c r="F2476" s="159" t="s">
        <v>1473</v>
      </c>
      <c r="G2476" s="159"/>
      <c r="H2476" s="151" t="b">
        <f t="shared" si="82"/>
        <v>0</v>
      </c>
      <c r="I2476" s="162"/>
      <c r="J2476" s="159"/>
      <c r="K2476" s="151" t="str">
        <f t="shared" si="83"/>
        <v>KEN002Ongoing insecurity/hostilities affecting humanitarian assistance</v>
      </c>
      <c r="L2476" s="163">
        <v>43511</v>
      </c>
    </row>
    <row r="2477" spans="1:12" ht="15.6" thickTop="1" thickBot="1" x14ac:dyDescent="0.35">
      <c r="A2477" s="156" t="s">
        <v>1318</v>
      </c>
      <c r="B2477" s="157" t="str">
        <f>VLOOKUP(A2477,Lists!A:B,2,FALSE)</f>
        <v>KEN002</v>
      </c>
      <c r="C2477" s="157" t="str">
        <f>VLOOKUP(A2477,Lists!A:D,4,FALSE)</f>
        <v>KEN</v>
      </c>
      <c r="D2477" s="157" t="s">
        <v>642</v>
      </c>
      <c r="E2477" s="157">
        <v>0</v>
      </c>
      <c r="F2477" s="157" t="s">
        <v>1473</v>
      </c>
      <c r="G2477" s="157"/>
      <c r="H2477" s="151" t="b">
        <f t="shared" si="82"/>
        <v>0</v>
      </c>
      <c r="I2477" s="161"/>
      <c r="J2477" s="157"/>
      <c r="K2477" s="151" t="str">
        <f t="shared" si="83"/>
        <v>KEN002Restriction and obstruction of access to services and assistance</v>
      </c>
      <c r="L2477" s="165">
        <v>43511</v>
      </c>
    </row>
    <row r="2478" spans="1:12" ht="15.6" thickTop="1" thickBot="1" x14ac:dyDescent="0.35">
      <c r="A2478" s="158" t="s">
        <v>1315</v>
      </c>
      <c r="B2478" s="159" t="str">
        <f>VLOOKUP(A2478,Lists!A:B,2,FALSE)</f>
        <v>BIH002</v>
      </c>
      <c r="C2478" s="159" t="str">
        <f>VLOOKUP(A2478,Lists!A:D,4,FALSE)</f>
        <v>BIH</v>
      </c>
      <c r="D2478" s="159" t="s">
        <v>785</v>
      </c>
      <c r="E2478" s="159">
        <v>3400000</v>
      </c>
      <c r="F2478" s="159" t="s">
        <v>2450</v>
      </c>
      <c r="G2478" s="159" t="s">
        <v>735</v>
      </c>
      <c r="H2478" s="151">
        <f t="shared" si="82"/>
        <v>1</v>
      </c>
      <c r="I2478" s="162" t="s">
        <v>2455</v>
      </c>
      <c r="J2478" s="159" t="s">
        <v>2460</v>
      </c>
      <c r="K2478" s="151" t="str">
        <f t="shared" si="83"/>
        <v>BIH002Total population in country</v>
      </c>
      <c r="L2478" s="163">
        <v>43511</v>
      </c>
    </row>
    <row r="2479" spans="1:12" ht="15.6" thickTop="1" thickBot="1" x14ac:dyDescent="0.35">
      <c r="A2479" s="156" t="s">
        <v>1315</v>
      </c>
      <c r="B2479" s="157" t="str">
        <f>VLOOKUP(A2479,Lists!A:B,2,FALSE)</f>
        <v>BIH002</v>
      </c>
      <c r="C2479" s="157" t="str">
        <f>VLOOKUP(A2479,Lists!A:D,4,FALSE)</f>
        <v>BIH</v>
      </c>
      <c r="D2479" s="157" t="s">
        <v>455</v>
      </c>
      <c r="E2479" s="157">
        <v>9800</v>
      </c>
      <c r="F2479" s="157" t="s">
        <v>2451</v>
      </c>
      <c r="G2479" s="157" t="s">
        <v>734</v>
      </c>
      <c r="H2479" s="151">
        <f t="shared" si="82"/>
        <v>2</v>
      </c>
      <c r="I2479" s="161" t="s">
        <v>2456</v>
      </c>
      <c r="J2479" s="157" t="s">
        <v>2461</v>
      </c>
      <c r="K2479" s="151" t="str">
        <f t="shared" si="83"/>
        <v>BIH002Landmass affected by disaster</v>
      </c>
      <c r="L2479" s="165">
        <v>43511</v>
      </c>
    </row>
    <row r="2480" spans="1:12" ht="15.6" thickTop="1" thickBot="1" x14ac:dyDescent="0.35">
      <c r="A2480" s="158" t="s">
        <v>1315</v>
      </c>
      <c r="B2480" s="159" t="str">
        <f>VLOOKUP(A2480,Lists!A:B,2,FALSE)</f>
        <v>BIH002</v>
      </c>
      <c r="C2480" s="159" t="str">
        <f>VLOOKUP(A2480,Lists!A:D,4,FALSE)</f>
        <v>BIH</v>
      </c>
      <c r="D2480" s="159" t="s">
        <v>740</v>
      </c>
      <c r="E2480" s="159">
        <v>910000</v>
      </c>
      <c r="F2480" s="159" t="s">
        <v>2452</v>
      </c>
      <c r="G2480" s="159" t="s">
        <v>734</v>
      </c>
      <c r="H2480" s="151">
        <f t="shared" si="82"/>
        <v>2</v>
      </c>
      <c r="I2480" s="162" t="s">
        <v>2457</v>
      </c>
      <c r="J2480" s="159" t="s">
        <v>2462</v>
      </c>
      <c r="K2480" s="151" t="str">
        <f t="shared" si="83"/>
        <v>BIH002People exposed</v>
      </c>
      <c r="L2480" s="163">
        <v>43511</v>
      </c>
    </row>
    <row r="2481" spans="1:12" ht="15.6" thickTop="1" thickBot="1" x14ac:dyDescent="0.35">
      <c r="A2481" s="156" t="s">
        <v>1315</v>
      </c>
      <c r="B2481" s="157" t="str">
        <f>VLOOKUP(A2481,Lists!A:B,2,FALSE)</f>
        <v>BIH002</v>
      </c>
      <c r="C2481" s="157" t="str">
        <f>VLOOKUP(A2481,Lists!A:D,4,FALSE)</f>
        <v>BIH</v>
      </c>
      <c r="D2481" s="157" t="s">
        <v>742</v>
      </c>
      <c r="E2481" s="157">
        <v>276000</v>
      </c>
      <c r="F2481" s="157" t="s">
        <v>2453</v>
      </c>
      <c r="G2481" s="157" t="s">
        <v>734</v>
      </c>
      <c r="H2481" s="151">
        <f t="shared" si="82"/>
        <v>2</v>
      </c>
      <c r="I2481" s="161" t="s">
        <v>2458</v>
      </c>
      <c r="J2481" s="157" t="s">
        <v>2463</v>
      </c>
      <c r="K2481" s="151" t="str">
        <f t="shared" si="83"/>
        <v>BIH002People affected by the crisis</v>
      </c>
      <c r="L2481" s="165">
        <v>43511</v>
      </c>
    </row>
    <row r="2482" spans="1:12" ht="15.6" thickTop="1" thickBot="1" x14ac:dyDescent="0.35">
      <c r="A2482" s="158" t="s">
        <v>1315</v>
      </c>
      <c r="B2482" s="159" t="str">
        <f>VLOOKUP(A2482,Lists!A:B,2,FALSE)</f>
        <v>BIH002</v>
      </c>
      <c r="C2482" s="159" t="str">
        <f>VLOOKUP(A2482,Lists!A:D,4,FALSE)</f>
        <v>BIH</v>
      </c>
      <c r="D2482" s="159" t="s">
        <v>470</v>
      </c>
      <c r="E2482" s="159">
        <v>5400</v>
      </c>
      <c r="F2482" s="159" t="s">
        <v>2454</v>
      </c>
      <c r="G2482" s="159" t="s">
        <v>734</v>
      </c>
      <c r="H2482" s="151">
        <f t="shared" si="82"/>
        <v>2</v>
      </c>
      <c r="I2482" s="162" t="s">
        <v>2459</v>
      </c>
      <c r="J2482" s="159" t="s">
        <v>2464</v>
      </c>
      <c r="K2482" s="151" t="str">
        <f t="shared" si="83"/>
        <v>BIH002Total # of crisis related displaced people</v>
      </c>
      <c r="L2482" s="163">
        <v>43511</v>
      </c>
    </row>
    <row r="2483" spans="1:12" ht="15.6" thickTop="1" thickBot="1" x14ac:dyDescent="0.35">
      <c r="A2483" s="156" t="s">
        <v>1315</v>
      </c>
      <c r="B2483" s="157" t="str">
        <f>VLOOKUP(A2483,Lists!A:B,2,FALSE)</f>
        <v>BIH002</v>
      </c>
      <c r="C2483" s="157" t="str">
        <f>VLOOKUP(A2483,Lists!A:D,4,FALSE)</f>
        <v>BIH</v>
      </c>
      <c r="D2483" s="157" t="s">
        <v>743</v>
      </c>
      <c r="E2483" s="157" t="s">
        <v>445</v>
      </c>
      <c r="F2483" s="157"/>
      <c r="G2483" s="157"/>
      <c r="H2483" s="151" t="b">
        <f t="shared" si="82"/>
        <v>0</v>
      </c>
      <c r="I2483" s="161"/>
      <c r="J2483" s="157" t="s">
        <v>2465</v>
      </c>
      <c r="K2483" s="151" t="str">
        <f t="shared" si="83"/>
        <v>BIH002Crisis related Injuries</v>
      </c>
      <c r="L2483" s="165">
        <v>43511</v>
      </c>
    </row>
    <row r="2484" spans="1:12" ht="15.6" thickTop="1" thickBot="1" x14ac:dyDescent="0.35">
      <c r="A2484" s="158" t="s">
        <v>1315</v>
      </c>
      <c r="B2484" s="159" t="str">
        <f>VLOOKUP(A2484,Lists!A:B,2,FALSE)</f>
        <v>BIH002</v>
      </c>
      <c r="C2484" s="159" t="str">
        <f>VLOOKUP(A2484,Lists!A:D,4,FALSE)</f>
        <v>BIH</v>
      </c>
      <c r="D2484" s="159" t="s">
        <v>661</v>
      </c>
      <c r="E2484" s="159" t="s">
        <v>445</v>
      </c>
      <c r="F2484" s="159"/>
      <c r="G2484" s="159"/>
      <c r="H2484" s="151" t="b">
        <f t="shared" si="82"/>
        <v>0</v>
      </c>
      <c r="I2484" s="162"/>
      <c r="J2484" s="159" t="s">
        <v>2465</v>
      </c>
      <c r="K2484" s="151" t="str">
        <f t="shared" si="83"/>
        <v>BIH002Total # of illness cases reported</v>
      </c>
      <c r="L2484" s="163">
        <v>43511</v>
      </c>
    </row>
    <row r="2485" spans="1:12" ht="15.6" thickTop="1" thickBot="1" x14ac:dyDescent="0.35">
      <c r="A2485" s="156" t="s">
        <v>1315</v>
      </c>
      <c r="B2485" s="157" t="str">
        <f>VLOOKUP(A2485,Lists!A:B,2,FALSE)</f>
        <v>BIH002</v>
      </c>
      <c r="C2485" s="157" t="str">
        <f>VLOOKUP(A2485,Lists!A:D,4,FALSE)</f>
        <v>BIH</v>
      </c>
      <c r="D2485" s="157" t="s">
        <v>663</v>
      </c>
      <c r="E2485" s="157" t="s">
        <v>445</v>
      </c>
      <c r="F2485" s="157"/>
      <c r="G2485" s="157"/>
      <c r="H2485" s="151" t="b">
        <f t="shared" si="82"/>
        <v>0</v>
      </c>
      <c r="I2485" s="161"/>
      <c r="J2485" s="157" t="s">
        <v>2465</v>
      </c>
      <c r="K2485" s="151" t="str">
        <f t="shared" si="83"/>
        <v>BIH002Crisis related fatalities</v>
      </c>
      <c r="L2485" s="165">
        <v>43511</v>
      </c>
    </row>
    <row r="2486" spans="1:12" ht="15.6" thickTop="1" thickBot="1" x14ac:dyDescent="0.35">
      <c r="A2486" s="158" t="s">
        <v>1315</v>
      </c>
      <c r="B2486" s="159" t="str">
        <f>VLOOKUP(A2486,Lists!A:B,2,FALSE)</f>
        <v>BIH002</v>
      </c>
      <c r="C2486" s="159" t="str">
        <f>VLOOKUP(A2486,Lists!A:D,4,FALSE)</f>
        <v>BIH</v>
      </c>
      <c r="D2486" s="159" t="s">
        <v>459</v>
      </c>
      <c r="E2486" s="159" t="s">
        <v>445</v>
      </c>
      <c r="F2486" s="159"/>
      <c r="G2486" s="159"/>
      <c r="H2486" s="151" t="b">
        <f t="shared" si="82"/>
        <v>0</v>
      </c>
      <c r="I2486" s="162"/>
      <c r="J2486" s="159" t="s">
        <v>2465</v>
      </c>
      <c r="K2486" s="151" t="str">
        <f t="shared" si="83"/>
        <v>BIH002Building partially damaged</v>
      </c>
      <c r="L2486" s="163">
        <v>43511</v>
      </c>
    </row>
    <row r="2487" spans="1:12" ht="15.6" thickTop="1" thickBot="1" x14ac:dyDescent="0.35">
      <c r="A2487" s="156" t="s">
        <v>1315</v>
      </c>
      <c r="B2487" s="157" t="str">
        <f>VLOOKUP(A2487,Lists!A:B,2,FALSE)</f>
        <v>BIH002</v>
      </c>
      <c r="C2487" s="157" t="str">
        <f>VLOOKUP(A2487,Lists!A:D,4,FALSE)</f>
        <v>BIH</v>
      </c>
      <c r="D2487" s="157" t="s">
        <v>460</v>
      </c>
      <c r="E2487" s="157">
        <v>0</v>
      </c>
      <c r="F2487" s="157"/>
      <c r="G2487" s="157"/>
      <c r="H2487" s="151" t="b">
        <f t="shared" si="82"/>
        <v>0</v>
      </c>
      <c r="I2487" s="161"/>
      <c r="J2487" s="157"/>
      <c r="K2487" s="151" t="str">
        <f t="shared" si="83"/>
        <v>BIH002Building totally damaged</v>
      </c>
      <c r="L2487" s="165">
        <v>43511</v>
      </c>
    </row>
    <row r="2488" spans="1:12" ht="15.6" thickTop="1" thickBot="1" x14ac:dyDescent="0.35">
      <c r="A2488" s="158" t="s">
        <v>1315</v>
      </c>
      <c r="B2488" s="159" t="str">
        <f>VLOOKUP(A2488,Lists!A:B,2,FALSE)</f>
        <v>BIH002</v>
      </c>
      <c r="C2488" s="159" t="str">
        <f>VLOOKUP(A2488,Lists!A:D,4,FALSE)</f>
        <v>BIH</v>
      </c>
      <c r="D2488" s="159" t="s">
        <v>745</v>
      </c>
      <c r="E2488" s="159" t="s">
        <v>445</v>
      </c>
      <c r="F2488" s="159"/>
      <c r="G2488" s="159"/>
      <c r="H2488" s="151" t="b">
        <f t="shared" si="82"/>
        <v>0</v>
      </c>
      <c r="I2488" s="162"/>
      <c r="J2488" s="159" t="s">
        <v>2465</v>
      </c>
      <c r="K2488" s="151" t="str">
        <f t="shared" si="83"/>
        <v>BIH002Economic Losses</v>
      </c>
      <c r="L2488" s="163">
        <v>43511</v>
      </c>
    </row>
    <row r="2489" spans="1:12" ht="15.6" thickTop="1" thickBot="1" x14ac:dyDescent="0.35">
      <c r="A2489" s="156" t="s">
        <v>1315</v>
      </c>
      <c r="B2489" s="157" t="str">
        <f>VLOOKUP(A2489,Lists!A:B,2,FALSE)</f>
        <v>BIH002</v>
      </c>
      <c r="C2489" s="157" t="str">
        <f>VLOOKUP(A2489,Lists!A:D,4,FALSE)</f>
        <v>BIH</v>
      </c>
      <c r="D2489" s="157" t="s">
        <v>755</v>
      </c>
      <c r="E2489" s="157">
        <v>5400</v>
      </c>
      <c r="F2489" s="157" t="s">
        <v>2454</v>
      </c>
      <c r="G2489" s="157" t="s">
        <v>734</v>
      </c>
      <c r="H2489" s="151">
        <f t="shared" si="82"/>
        <v>2</v>
      </c>
      <c r="I2489" s="161" t="s">
        <v>2459</v>
      </c>
      <c r="J2489" s="157" t="s">
        <v>2464</v>
      </c>
      <c r="K2489" s="151" t="str">
        <f t="shared" si="83"/>
        <v>BIH002People in Need</v>
      </c>
      <c r="L2489" s="165">
        <v>43511</v>
      </c>
    </row>
    <row r="2490" spans="1:12" ht="15.6" thickTop="1" thickBot="1" x14ac:dyDescent="0.35">
      <c r="A2490" s="158" t="s">
        <v>1315</v>
      </c>
      <c r="B2490" s="159" t="str">
        <f>VLOOKUP(A2490,Lists!A:B,2,FALSE)</f>
        <v>BIH002</v>
      </c>
      <c r="C2490" s="159" t="str">
        <f>VLOOKUP(A2490,Lists!A:D,4,FALSE)</f>
        <v>BIH</v>
      </c>
      <c r="D2490" s="159" t="s">
        <v>761</v>
      </c>
      <c r="E2490" s="159">
        <v>4700</v>
      </c>
      <c r="F2490" s="159" t="s">
        <v>2454</v>
      </c>
      <c r="G2490" s="159" t="s">
        <v>734</v>
      </c>
      <c r="H2490" s="151">
        <f t="shared" si="82"/>
        <v>2</v>
      </c>
      <c r="I2490" s="162" t="s">
        <v>2459</v>
      </c>
      <c r="J2490" s="159" t="s">
        <v>2466</v>
      </c>
      <c r="K2490" s="151" t="str">
        <f t="shared" si="83"/>
        <v>BIH002People facing minimal humanitarian needs (level 1)</v>
      </c>
      <c r="L2490" s="163">
        <v>43511</v>
      </c>
    </row>
    <row r="2491" spans="1:12" ht="15.6" thickTop="1" thickBot="1" x14ac:dyDescent="0.35">
      <c r="A2491" s="156" t="s">
        <v>1315</v>
      </c>
      <c r="B2491" s="157" t="str">
        <f>VLOOKUP(A2491,Lists!A:B,2,FALSE)</f>
        <v>BIH002</v>
      </c>
      <c r="C2491" s="157" t="str">
        <f>VLOOKUP(A2491,Lists!A:D,4,FALSE)</f>
        <v>BIH</v>
      </c>
      <c r="D2491" s="157" t="s">
        <v>760</v>
      </c>
      <c r="E2491" s="157">
        <v>700</v>
      </c>
      <c r="F2491" s="157" t="s">
        <v>2454</v>
      </c>
      <c r="G2491" s="157" t="s">
        <v>734</v>
      </c>
      <c r="H2491" s="151">
        <f t="shared" si="82"/>
        <v>2</v>
      </c>
      <c r="I2491" s="161" t="s">
        <v>2459</v>
      </c>
      <c r="J2491" s="157" t="s">
        <v>2467</v>
      </c>
      <c r="K2491" s="151" t="str">
        <f t="shared" si="83"/>
        <v>BIH002People facing stressed humanitarian needs (level 2)</v>
      </c>
      <c r="L2491" s="165">
        <v>43511</v>
      </c>
    </row>
    <row r="2492" spans="1:12" ht="15.6" thickTop="1" thickBot="1" x14ac:dyDescent="0.35">
      <c r="A2492" s="158" t="s">
        <v>1315</v>
      </c>
      <c r="B2492" s="159" t="str">
        <f>VLOOKUP(A2492,Lists!A:B,2,FALSE)</f>
        <v>BIH002</v>
      </c>
      <c r="C2492" s="159" t="str">
        <f>VLOOKUP(A2492,Lists!A:D,4,FALSE)</f>
        <v>BIH</v>
      </c>
      <c r="D2492" s="159" t="s">
        <v>763</v>
      </c>
      <c r="E2492" s="159">
        <v>0</v>
      </c>
      <c r="F2492" s="159"/>
      <c r="G2492" s="159"/>
      <c r="H2492" s="151" t="b">
        <f t="shared" si="82"/>
        <v>0</v>
      </c>
      <c r="I2492" s="162"/>
      <c r="J2492" s="159"/>
      <c r="K2492" s="151" t="str">
        <f t="shared" si="83"/>
        <v>BIH002People  facing moderate humanitarian needs (level 3)</v>
      </c>
      <c r="L2492" s="163">
        <v>43511</v>
      </c>
    </row>
    <row r="2493" spans="1:12" ht="15.6" thickTop="1" thickBot="1" x14ac:dyDescent="0.35">
      <c r="A2493" s="156" t="s">
        <v>1315</v>
      </c>
      <c r="B2493" s="157" t="str">
        <f>VLOOKUP(A2493,Lists!A:B,2,FALSE)</f>
        <v>BIH002</v>
      </c>
      <c r="C2493" s="157" t="str">
        <f>VLOOKUP(A2493,Lists!A:D,4,FALSE)</f>
        <v>BIH</v>
      </c>
      <c r="D2493" s="157" t="s">
        <v>765</v>
      </c>
      <c r="E2493" s="157">
        <v>0</v>
      </c>
      <c r="F2493" s="157"/>
      <c r="G2493" s="157"/>
      <c r="H2493" s="151" t="b">
        <f t="shared" si="82"/>
        <v>0</v>
      </c>
      <c r="I2493" s="161"/>
      <c r="J2493" s="157"/>
      <c r="K2493" s="151" t="str">
        <f t="shared" si="83"/>
        <v>BIH002People facing severe humanitarian needs (level 4)</v>
      </c>
      <c r="L2493" s="165">
        <v>43511</v>
      </c>
    </row>
    <row r="2494" spans="1:12" ht="15.6" thickTop="1" thickBot="1" x14ac:dyDescent="0.35">
      <c r="A2494" s="158" t="s">
        <v>1315</v>
      </c>
      <c r="B2494" s="159" t="str">
        <f>VLOOKUP(A2494,Lists!A:B,2,FALSE)</f>
        <v>BIH002</v>
      </c>
      <c r="C2494" s="159" t="str">
        <f>VLOOKUP(A2494,Lists!A:D,4,FALSE)</f>
        <v>BIH</v>
      </c>
      <c r="D2494" s="159" t="s">
        <v>766</v>
      </c>
      <c r="E2494" s="159">
        <v>0</v>
      </c>
      <c r="F2494" s="159"/>
      <c r="G2494" s="159"/>
      <c r="H2494" s="151" t="b">
        <f t="shared" si="82"/>
        <v>0</v>
      </c>
      <c r="I2494" s="162"/>
      <c r="J2494" s="159"/>
      <c r="K2494" s="151" t="str">
        <f t="shared" si="83"/>
        <v>BIH002People facing extreme humanitarian needs (level 5)</v>
      </c>
      <c r="L2494" s="163">
        <v>43511</v>
      </c>
    </row>
    <row r="2495" spans="1:12" ht="15.6" thickTop="1" thickBot="1" x14ac:dyDescent="0.35">
      <c r="A2495" s="156" t="s">
        <v>1315</v>
      </c>
      <c r="B2495" s="157" t="str">
        <f>VLOOKUP(A2495,Lists!A:B,2,FALSE)</f>
        <v>BIH002</v>
      </c>
      <c r="C2495" s="157" t="str">
        <f>VLOOKUP(A2495,Lists!A:D,4,FALSE)</f>
        <v>BIH</v>
      </c>
      <c r="D2495" s="157" t="s">
        <v>768</v>
      </c>
      <c r="E2495" s="157" t="s">
        <v>445</v>
      </c>
      <c r="F2495" s="157"/>
      <c r="G2495" s="157"/>
      <c r="H2495" s="151" t="b">
        <f t="shared" si="82"/>
        <v>0</v>
      </c>
      <c r="I2495" s="161"/>
      <c r="J2495" s="157" t="s">
        <v>2465</v>
      </c>
      <c r="K2495" s="151" t="str">
        <f t="shared" si="83"/>
        <v>BIH002People killed in all crises</v>
      </c>
      <c r="L2495" s="165">
        <v>43511</v>
      </c>
    </row>
    <row r="2496" spans="1:12" ht="15.6" thickTop="1" thickBot="1" x14ac:dyDescent="0.35">
      <c r="A2496" s="158" t="s">
        <v>1315</v>
      </c>
      <c r="B2496" s="159" t="str">
        <f>VLOOKUP(A2496,Lists!A:B,2,FALSE)</f>
        <v>BIH002</v>
      </c>
      <c r="C2496" s="159" t="str">
        <f>VLOOKUP(A2496,Lists!A:D,4,FALSE)</f>
        <v>BIH</v>
      </c>
      <c r="D2496" s="159" t="s">
        <v>680</v>
      </c>
      <c r="E2496" s="159">
        <v>2</v>
      </c>
      <c r="F2496" s="159"/>
      <c r="G2496" s="159"/>
      <c r="H2496" s="151" t="b">
        <f t="shared" si="82"/>
        <v>0</v>
      </c>
      <c r="I2496" s="162"/>
      <c r="J2496" s="159" t="s">
        <v>2468</v>
      </c>
      <c r="K2496" s="151" t="str">
        <f t="shared" si="83"/>
        <v>BIH002Crisis affected groups</v>
      </c>
      <c r="L2496" s="163">
        <v>43511</v>
      </c>
    </row>
    <row r="2497" spans="1:12" ht="15.6" thickTop="1" thickBot="1" x14ac:dyDescent="0.35">
      <c r="A2497" s="156" t="s">
        <v>1315</v>
      </c>
      <c r="B2497" s="157" t="str">
        <f>VLOOKUP(A2497,Lists!A:B,2,FALSE)</f>
        <v>BIH002</v>
      </c>
      <c r="C2497" s="157" t="str">
        <f>VLOOKUP(A2497,Lists!A:D,4,FALSE)</f>
        <v>BIH</v>
      </c>
      <c r="D2497" s="157" t="s">
        <v>683</v>
      </c>
      <c r="E2497" s="157" t="s">
        <v>445</v>
      </c>
      <c r="F2497" s="157"/>
      <c r="G2497" s="157"/>
      <c r="H2497" s="151" t="b">
        <f t="shared" si="82"/>
        <v>0</v>
      </c>
      <c r="I2497" s="161"/>
      <c r="J2497" s="157" t="s">
        <v>2465</v>
      </c>
      <c r="K2497" s="151" t="str">
        <f t="shared" si="83"/>
        <v>BIH002People facing limited access constraints</v>
      </c>
      <c r="L2497" s="165">
        <v>43511</v>
      </c>
    </row>
    <row r="2498" spans="1:12" ht="15.6" thickTop="1" thickBot="1" x14ac:dyDescent="0.35">
      <c r="A2498" s="158" t="s">
        <v>1315</v>
      </c>
      <c r="B2498" s="159" t="str">
        <f>VLOOKUP(A2498,Lists!A:B,2,FALSE)</f>
        <v>BIH002</v>
      </c>
      <c r="C2498" s="159" t="str">
        <f>VLOOKUP(A2498,Lists!A:D,4,FALSE)</f>
        <v>BIH</v>
      </c>
      <c r="D2498" s="159" t="s">
        <v>684</v>
      </c>
      <c r="E2498" s="159" t="s">
        <v>445</v>
      </c>
      <c r="F2498" s="159"/>
      <c r="G2498" s="159"/>
      <c r="H2498" s="151" t="b">
        <f t="shared" si="82"/>
        <v>0</v>
      </c>
      <c r="I2498" s="162"/>
      <c r="J2498" s="159" t="s">
        <v>2465</v>
      </c>
      <c r="K2498" s="151" t="str">
        <f t="shared" si="83"/>
        <v>BIH002People facing restricted access constraints</v>
      </c>
      <c r="L2498" s="163">
        <v>43511</v>
      </c>
    </row>
    <row r="2499" spans="1:12" ht="15.6" thickTop="1" thickBot="1" x14ac:dyDescent="0.35">
      <c r="A2499" s="156" t="s">
        <v>1315</v>
      </c>
      <c r="B2499" s="157" t="str">
        <f>VLOOKUP(A2499,Lists!A:B,2,FALSE)</f>
        <v>BIH002</v>
      </c>
      <c r="C2499" s="157" t="str">
        <f>VLOOKUP(A2499,Lists!A:D,4,FALSE)</f>
        <v>BIH</v>
      </c>
      <c r="D2499" s="157" t="s">
        <v>637</v>
      </c>
      <c r="E2499" s="157" t="s">
        <v>445</v>
      </c>
      <c r="F2499" s="157" t="s">
        <v>1408</v>
      </c>
      <c r="G2499" s="157" t="s">
        <v>734</v>
      </c>
      <c r="H2499" s="151">
        <f t="shared" si="82"/>
        <v>2</v>
      </c>
      <c r="I2499" s="161" t="s">
        <v>1416</v>
      </c>
      <c r="J2499" s="157" t="s">
        <v>2465</v>
      </c>
      <c r="K2499" s="151" t="str">
        <f t="shared" si="83"/>
        <v>BIH002Impediments to entry into country (bureaucratic and administrative)</v>
      </c>
      <c r="L2499" s="165">
        <v>43511</v>
      </c>
    </row>
    <row r="2500" spans="1:12" ht="15.6" thickTop="1" thickBot="1" x14ac:dyDescent="0.35">
      <c r="A2500" s="158" t="s">
        <v>1315</v>
      </c>
      <c r="B2500" s="159" t="str">
        <f>VLOOKUP(A2500,Lists!A:B,2,FALSE)</f>
        <v>BIH002</v>
      </c>
      <c r="C2500" s="159" t="str">
        <f>VLOOKUP(A2500,Lists!A:D,4,FALSE)</f>
        <v>BIH</v>
      </c>
      <c r="D2500" s="159" t="s">
        <v>638</v>
      </c>
      <c r="E2500" s="159" t="s">
        <v>445</v>
      </c>
      <c r="F2500" s="159" t="s">
        <v>1408</v>
      </c>
      <c r="G2500" s="159" t="s">
        <v>734</v>
      </c>
      <c r="H2500" s="151">
        <f t="shared" si="82"/>
        <v>2</v>
      </c>
      <c r="I2500" s="162" t="s">
        <v>1416</v>
      </c>
      <c r="J2500" s="159" t="s">
        <v>2465</v>
      </c>
      <c r="K2500" s="151" t="str">
        <f t="shared" si="83"/>
        <v>BIH002Restriction of movement (impediments to freedom of movement and/or administrative restrictions)</v>
      </c>
      <c r="L2500" s="163">
        <v>43511</v>
      </c>
    </row>
    <row r="2501" spans="1:12" ht="15.6" thickTop="1" thickBot="1" x14ac:dyDescent="0.35">
      <c r="A2501" s="156" t="s">
        <v>1315</v>
      </c>
      <c r="B2501" s="157" t="str">
        <f>VLOOKUP(A2501,Lists!A:B,2,FALSE)</f>
        <v>BIH002</v>
      </c>
      <c r="C2501" s="157" t="str">
        <f>VLOOKUP(A2501,Lists!A:D,4,FALSE)</f>
        <v>BIH</v>
      </c>
      <c r="D2501" s="157" t="s">
        <v>639</v>
      </c>
      <c r="E2501" s="157" t="s">
        <v>445</v>
      </c>
      <c r="F2501" s="157" t="s">
        <v>1408</v>
      </c>
      <c r="G2501" s="157" t="s">
        <v>734</v>
      </c>
      <c r="H2501" s="151">
        <f t="shared" si="82"/>
        <v>2</v>
      </c>
      <c r="I2501" s="161" t="s">
        <v>1416</v>
      </c>
      <c r="J2501" s="157" t="s">
        <v>2465</v>
      </c>
      <c r="K2501" s="151" t="str">
        <f t="shared" si="83"/>
        <v>BIH002Interference into implementation of humanitarian activities</v>
      </c>
      <c r="L2501" s="165">
        <v>43511</v>
      </c>
    </row>
    <row r="2502" spans="1:12" ht="15.6" thickTop="1" thickBot="1" x14ac:dyDescent="0.35">
      <c r="A2502" s="158" t="s">
        <v>1315</v>
      </c>
      <c r="B2502" s="159" t="str">
        <f>VLOOKUP(A2502,Lists!A:B,2,FALSE)</f>
        <v>BIH002</v>
      </c>
      <c r="C2502" s="159" t="str">
        <f>VLOOKUP(A2502,Lists!A:D,4,FALSE)</f>
        <v>BIH</v>
      </c>
      <c r="D2502" s="159" t="s">
        <v>640</v>
      </c>
      <c r="E2502" s="159" t="s">
        <v>445</v>
      </c>
      <c r="F2502" s="159" t="s">
        <v>1408</v>
      </c>
      <c r="G2502" s="159" t="s">
        <v>734</v>
      </c>
      <c r="H2502" s="151">
        <f t="shared" si="82"/>
        <v>2</v>
      </c>
      <c r="I2502" s="162" t="s">
        <v>1416</v>
      </c>
      <c r="J2502" s="159" t="s">
        <v>2465</v>
      </c>
      <c r="K2502" s="151" t="str">
        <f t="shared" si="83"/>
        <v>BIH002Violence against personnel, facilities and assets</v>
      </c>
      <c r="L2502" s="163">
        <v>43511</v>
      </c>
    </row>
    <row r="2503" spans="1:12" ht="15.6" thickTop="1" thickBot="1" x14ac:dyDescent="0.35">
      <c r="A2503" s="156" t="s">
        <v>1315</v>
      </c>
      <c r="B2503" s="157" t="str">
        <f>VLOOKUP(A2503,Lists!A:B,2,FALSE)</f>
        <v>BIH002</v>
      </c>
      <c r="C2503" s="157" t="str">
        <f>VLOOKUP(A2503,Lists!A:D,4,FALSE)</f>
        <v>BIH</v>
      </c>
      <c r="D2503" s="157" t="s">
        <v>641</v>
      </c>
      <c r="E2503" s="157" t="s">
        <v>445</v>
      </c>
      <c r="F2503" s="157" t="s">
        <v>1408</v>
      </c>
      <c r="G2503" s="157" t="s">
        <v>734</v>
      </c>
      <c r="H2503" s="151">
        <f t="shared" si="82"/>
        <v>2</v>
      </c>
      <c r="I2503" s="161" t="s">
        <v>1416</v>
      </c>
      <c r="J2503" s="157" t="s">
        <v>2465</v>
      </c>
      <c r="K2503" s="151" t="str">
        <f t="shared" si="83"/>
        <v>BIH002Denial of existence of humanitarian needs or entitlements to assistance</v>
      </c>
      <c r="L2503" s="165">
        <v>43511</v>
      </c>
    </row>
    <row r="2504" spans="1:12" ht="15.6" thickTop="1" thickBot="1" x14ac:dyDescent="0.35">
      <c r="A2504" s="158" t="s">
        <v>1315</v>
      </c>
      <c r="B2504" s="159" t="str">
        <f>VLOOKUP(A2504,Lists!A:B,2,FALSE)</f>
        <v>BIH002</v>
      </c>
      <c r="C2504" s="159" t="str">
        <f>VLOOKUP(A2504,Lists!A:D,4,FALSE)</f>
        <v>BIH</v>
      </c>
      <c r="D2504" s="159" t="s">
        <v>642</v>
      </c>
      <c r="E2504" s="159" t="s">
        <v>445</v>
      </c>
      <c r="F2504" s="159" t="s">
        <v>1408</v>
      </c>
      <c r="G2504" s="159" t="s">
        <v>734</v>
      </c>
      <c r="H2504" s="151">
        <f t="shared" si="82"/>
        <v>2</v>
      </c>
      <c r="I2504" s="162" t="s">
        <v>1416</v>
      </c>
      <c r="J2504" s="159" t="s">
        <v>2465</v>
      </c>
      <c r="K2504" s="151" t="str">
        <f t="shared" si="83"/>
        <v>BIH002Restriction and obstruction of access to services and assistance</v>
      </c>
      <c r="L2504" s="163">
        <v>43511</v>
      </c>
    </row>
    <row r="2505" spans="1:12" ht="15.6" thickTop="1" thickBot="1" x14ac:dyDescent="0.35">
      <c r="A2505" s="156" t="s">
        <v>1315</v>
      </c>
      <c r="B2505" s="157" t="str">
        <f>VLOOKUP(A2505,Lists!A:B,2,FALSE)</f>
        <v>BIH002</v>
      </c>
      <c r="C2505" s="157" t="str">
        <f>VLOOKUP(A2505,Lists!A:D,4,FALSE)</f>
        <v>BIH</v>
      </c>
      <c r="D2505" s="157" t="s">
        <v>643</v>
      </c>
      <c r="E2505" s="157" t="s">
        <v>445</v>
      </c>
      <c r="F2505" s="157" t="s">
        <v>1408</v>
      </c>
      <c r="G2505" s="157" t="s">
        <v>734</v>
      </c>
      <c r="H2505" s="151">
        <f t="shared" si="82"/>
        <v>2</v>
      </c>
      <c r="I2505" s="161" t="s">
        <v>1416</v>
      </c>
      <c r="J2505" s="157" t="s">
        <v>2465</v>
      </c>
      <c r="K2505" s="151" t="str">
        <f t="shared" si="83"/>
        <v>BIH002Ongoing insecurity/hostilities affecting humanitarian assistance</v>
      </c>
      <c r="L2505" s="165">
        <v>43511</v>
      </c>
    </row>
    <row r="2506" spans="1:12" ht="15.6" thickTop="1" thickBot="1" x14ac:dyDescent="0.35">
      <c r="A2506" s="158" t="s">
        <v>1315</v>
      </c>
      <c r="B2506" s="159" t="str">
        <f>VLOOKUP(A2506,Lists!A:B,2,FALSE)</f>
        <v>BIH002</v>
      </c>
      <c r="C2506" s="159" t="str">
        <f>VLOOKUP(A2506,Lists!A:D,4,FALSE)</f>
        <v>BIH</v>
      </c>
      <c r="D2506" s="159" t="s">
        <v>644</v>
      </c>
      <c r="E2506" s="159" t="s">
        <v>445</v>
      </c>
      <c r="F2506" s="159" t="s">
        <v>1408</v>
      </c>
      <c r="G2506" s="159" t="s">
        <v>734</v>
      </c>
      <c r="H2506" s="151">
        <f t="shared" ref="H2506:H2567" si="84">IF(G2506="Low",3,IF(G2506="Medium",2,IF(G2506="High",1,FALSE)))</f>
        <v>2</v>
      </c>
      <c r="I2506" s="162" t="s">
        <v>1416</v>
      </c>
      <c r="J2506" s="159" t="s">
        <v>2465</v>
      </c>
      <c r="K2506" s="151" t="str">
        <f t="shared" ref="K2506:K2567" si="85">B2506&amp;""&amp;D2506</f>
        <v xml:space="preserve">BIH002Presence of mines and improvised explosive devices </v>
      </c>
      <c r="L2506" s="163">
        <v>43511</v>
      </c>
    </row>
    <row r="2507" spans="1:12" ht="15.6" thickTop="1" thickBot="1" x14ac:dyDescent="0.35">
      <c r="A2507" s="156" t="s">
        <v>1315</v>
      </c>
      <c r="B2507" s="157" t="str">
        <f>VLOOKUP(A2507,Lists!A:B,2,FALSE)</f>
        <v>BIH002</v>
      </c>
      <c r="C2507" s="157" t="str">
        <f>VLOOKUP(A2507,Lists!A:D,4,FALSE)</f>
        <v>BIH</v>
      </c>
      <c r="D2507" s="157" t="s">
        <v>645</v>
      </c>
      <c r="E2507" s="157" t="s">
        <v>445</v>
      </c>
      <c r="F2507" s="157" t="s">
        <v>1408</v>
      </c>
      <c r="G2507" s="157" t="s">
        <v>734</v>
      </c>
      <c r="H2507" s="151">
        <f t="shared" si="84"/>
        <v>2</v>
      </c>
      <c r="I2507" s="161" t="s">
        <v>1416</v>
      </c>
      <c r="J2507" s="157" t="s">
        <v>2465</v>
      </c>
      <c r="K2507" s="151" t="str">
        <f t="shared" si="85"/>
        <v>BIH002Physical constraints in the environment (obstacles related to terrain, climate, lack of infrastructure, etc.)</v>
      </c>
      <c r="L2507" s="165">
        <v>43511</v>
      </c>
    </row>
    <row r="2508" spans="1:12" ht="15.6" thickTop="1" thickBot="1" x14ac:dyDescent="0.35">
      <c r="A2508" s="158" t="s">
        <v>1285</v>
      </c>
      <c r="B2508" s="159" t="str">
        <f>VLOOKUP(A2508,Lists!A:B,2,FALSE)</f>
        <v>PAN002</v>
      </c>
      <c r="C2508" s="159" t="str">
        <f>VLOOKUP(A2508,Lists!A:D,4,FALSE)</f>
        <v>PAN</v>
      </c>
      <c r="D2508" s="159" t="s">
        <v>785</v>
      </c>
      <c r="E2508" s="159">
        <v>3500000</v>
      </c>
      <c r="F2508" s="159" t="s">
        <v>2469</v>
      </c>
      <c r="G2508" s="159" t="s">
        <v>735</v>
      </c>
      <c r="H2508" s="151">
        <f t="shared" si="84"/>
        <v>1</v>
      </c>
      <c r="I2508" s="162" t="s">
        <v>2473</v>
      </c>
      <c r="J2508" s="159" t="s">
        <v>2477</v>
      </c>
      <c r="K2508" s="151" t="str">
        <f t="shared" si="85"/>
        <v>PAN002Total population in country</v>
      </c>
      <c r="L2508" s="163">
        <v>43511</v>
      </c>
    </row>
    <row r="2509" spans="1:12" ht="15.6" thickTop="1" thickBot="1" x14ac:dyDescent="0.35">
      <c r="A2509" s="156" t="s">
        <v>1285</v>
      </c>
      <c r="B2509" s="157" t="str">
        <f>VLOOKUP(A2509,Lists!A:B,2,FALSE)</f>
        <v>PAN002</v>
      </c>
      <c r="C2509" s="157" t="str">
        <f>VLOOKUP(A2509,Lists!A:D,4,FALSE)</f>
        <v>PAN</v>
      </c>
      <c r="D2509" s="157" t="s">
        <v>455</v>
      </c>
      <c r="E2509" s="157">
        <v>11300</v>
      </c>
      <c r="F2509" s="157" t="s">
        <v>2470</v>
      </c>
      <c r="G2509" s="157" t="s">
        <v>735</v>
      </c>
      <c r="H2509" s="151">
        <f t="shared" si="84"/>
        <v>1</v>
      </c>
      <c r="I2509" s="161" t="s">
        <v>2474</v>
      </c>
      <c r="J2509" s="157" t="s">
        <v>2478</v>
      </c>
      <c r="K2509" s="151" t="str">
        <f t="shared" si="85"/>
        <v>PAN002Landmass affected by disaster</v>
      </c>
      <c r="L2509" s="165">
        <v>43511</v>
      </c>
    </row>
    <row r="2510" spans="1:12" ht="15.6" thickTop="1" thickBot="1" x14ac:dyDescent="0.35">
      <c r="A2510" s="158" t="s">
        <v>1285</v>
      </c>
      <c r="B2510" s="159" t="str">
        <f>VLOOKUP(A2510,Lists!A:B,2,FALSE)</f>
        <v>PAN002</v>
      </c>
      <c r="C2510" s="159" t="str">
        <f>VLOOKUP(A2510,Lists!A:D,4,FALSE)</f>
        <v>PAN</v>
      </c>
      <c r="D2510" s="159" t="s">
        <v>740</v>
      </c>
      <c r="E2510" s="159">
        <v>1800000</v>
      </c>
      <c r="F2510" s="159" t="s">
        <v>2470</v>
      </c>
      <c r="G2510" s="159" t="s">
        <v>734</v>
      </c>
      <c r="H2510" s="151">
        <f t="shared" si="84"/>
        <v>2</v>
      </c>
      <c r="I2510" s="162" t="s">
        <v>2474</v>
      </c>
      <c r="J2510" s="159" t="s">
        <v>2479</v>
      </c>
      <c r="K2510" s="151" t="str">
        <f t="shared" si="85"/>
        <v>PAN002People exposed</v>
      </c>
      <c r="L2510" s="163">
        <v>43511</v>
      </c>
    </row>
    <row r="2511" spans="1:12" ht="15.6" thickTop="1" thickBot="1" x14ac:dyDescent="0.35">
      <c r="A2511" s="156" t="s">
        <v>1285</v>
      </c>
      <c r="B2511" s="157" t="str">
        <f>VLOOKUP(A2511,Lists!A:B,2,FALSE)</f>
        <v>PAN002</v>
      </c>
      <c r="C2511" s="157" t="str">
        <f>VLOOKUP(A2511,Lists!A:D,4,FALSE)</f>
        <v>PAN</v>
      </c>
      <c r="D2511" s="157" t="s">
        <v>742</v>
      </c>
      <c r="E2511" s="157">
        <v>94000</v>
      </c>
      <c r="F2511" s="157" t="s">
        <v>2471</v>
      </c>
      <c r="G2511" s="157" t="s">
        <v>734</v>
      </c>
      <c r="H2511" s="151">
        <f t="shared" si="84"/>
        <v>2</v>
      </c>
      <c r="I2511" s="161" t="s">
        <v>2475</v>
      </c>
      <c r="J2511" s="157" t="s">
        <v>2480</v>
      </c>
      <c r="K2511" s="151" t="str">
        <f t="shared" si="85"/>
        <v>PAN002People affected by the crisis</v>
      </c>
      <c r="L2511" s="165">
        <v>43511</v>
      </c>
    </row>
    <row r="2512" spans="1:12" ht="15.6" thickTop="1" thickBot="1" x14ac:dyDescent="0.35">
      <c r="A2512" s="158" t="s">
        <v>1285</v>
      </c>
      <c r="B2512" s="159" t="str">
        <f>VLOOKUP(A2512,Lists!A:B,2,FALSE)</f>
        <v>PAN002</v>
      </c>
      <c r="C2512" s="159" t="str">
        <f>VLOOKUP(A2512,Lists!A:D,4,FALSE)</f>
        <v>PAN</v>
      </c>
      <c r="D2512" s="159" t="s">
        <v>470</v>
      </c>
      <c r="E2512" s="159">
        <v>94000</v>
      </c>
      <c r="F2512" s="159" t="s">
        <v>2471</v>
      </c>
      <c r="G2512" s="159" t="s">
        <v>734</v>
      </c>
      <c r="H2512" s="151">
        <f t="shared" si="84"/>
        <v>2</v>
      </c>
      <c r="I2512" s="162" t="s">
        <v>2475</v>
      </c>
      <c r="J2512" s="159" t="s">
        <v>2480</v>
      </c>
      <c r="K2512" s="151" t="str">
        <f t="shared" si="85"/>
        <v>PAN002Total # of crisis related displaced people</v>
      </c>
      <c r="L2512" s="163">
        <v>43511</v>
      </c>
    </row>
    <row r="2513" spans="1:12" ht="15.6" thickTop="1" thickBot="1" x14ac:dyDescent="0.35">
      <c r="A2513" s="156" t="s">
        <v>1285</v>
      </c>
      <c r="B2513" s="157" t="str">
        <f>VLOOKUP(A2513,Lists!A:B,2,FALSE)</f>
        <v>PAN002</v>
      </c>
      <c r="C2513" s="157" t="str">
        <f>VLOOKUP(A2513,Lists!A:D,4,FALSE)</f>
        <v>PAN</v>
      </c>
      <c r="D2513" s="157" t="s">
        <v>743</v>
      </c>
      <c r="E2513" s="157" t="s">
        <v>445</v>
      </c>
      <c r="F2513" s="157"/>
      <c r="G2513" s="157"/>
      <c r="H2513" s="151" t="b">
        <f t="shared" si="84"/>
        <v>0</v>
      </c>
      <c r="I2513" s="161"/>
      <c r="J2513" s="157" t="s">
        <v>2465</v>
      </c>
      <c r="K2513" s="151" t="str">
        <f t="shared" si="85"/>
        <v>PAN002Crisis related Injuries</v>
      </c>
      <c r="L2513" s="165">
        <v>43511</v>
      </c>
    </row>
    <row r="2514" spans="1:12" ht="15.6" thickTop="1" thickBot="1" x14ac:dyDescent="0.35">
      <c r="A2514" s="158" t="s">
        <v>1285</v>
      </c>
      <c r="B2514" s="159" t="str">
        <f>VLOOKUP(A2514,Lists!A:B,2,FALSE)</f>
        <v>PAN002</v>
      </c>
      <c r="C2514" s="159" t="str">
        <f>VLOOKUP(A2514,Lists!A:D,4,FALSE)</f>
        <v>PAN</v>
      </c>
      <c r="D2514" s="159" t="s">
        <v>661</v>
      </c>
      <c r="E2514" s="159" t="s">
        <v>445</v>
      </c>
      <c r="F2514" s="159"/>
      <c r="G2514" s="159"/>
      <c r="H2514" s="151" t="b">
        <f t="shared" si="84"/>
        <v>0</v>
      </c>
      <c r="I2514" s="162"/>
      <c r="J2514" s="159" t="s">
        <v>2465</v>
      </c>
      <c r="K2514" s="151" t="str">
        <f t="shared" si="85"/>
        <v>PAN002Total # of illness cases reported</v>
      </c>
      <c r="L2514" s="163">
        <v>43511</v>
      </c>
    </row>
    <row r="2515" spans="1:12" ht="15.6" thickTop="1" thickBot="1" x14ac:dyDescent="0.35">
      <c r="A2515" s="156" t="s">
        <v>1285</v>
      </c>
      <c r="B2515" s="157" t="str">
        <f>VLOOKUP(A2515,Lists!A:B,2,FALSE)</f>
        <v>PAN002</v>
      </c>
      <c r="C2515" s="157" t="str">
        <f>VLOOKUP(A2515,Lists!A:D,4,FALSE)</f>
        <v>PAN</v>
      </c>
      <c r="D2515" s="157" t="s">
        <v>663</v>
      </c>
      <c r="E2515" s="157" t="s">
        <v>445</v>
      </c>
      <c r="F2515" s="157"/>
      <c r="G2515" s="157"/>
      <c r="H2515" s="151" t="b">
        <f t="shared" si="84"/>
        <v>0</v>
      </c>
      <c r="I2515" s="161"/>
      <c r="J2515" s="157" t="s">
        <v>2465</v>
      </c>
      <c r="K2515" s="151" t="str">
        <f t="shared" si="85"/>
        <v>PAN002Crisis related fatalities</v>
      </c>
      <c r="L2515" s="165">
        <v>43511</v>
      </c>
    </row>
    <row r="2516" spans="1:12" ht="15.6" thickTop="1" thickBot="1" x14ac:dyDescent="0.35">
      <c r="A2516" s="158" t="s">
        <v>1285</v>
      </c>
      <c r="B2516" s="159" t="str">
        <f>VLOOKUP(A2516,Lists!A:B,2,FALSE)</f>
        <v>PAN002</v>
      </c>
      <c r="C2516" s="159" t="str">
        <f>VLOOKUP(A2516,Lists!A:D,4,FALSE)</f>
        <v>PAN</v>
      </c>
      <c r="D2516" s="159" t="s">
        <v>459</v>
      </c>
      <c r="E2516" s="159">
        <v>0</v>
      </c>
      <c r="F2516" s="159"/>
      <c r="G2516" s="159"/>
      <c r="H2516" s="151" t="b">
        <f t="shared" si="84"/>
        <v>0</v>
      </c>
      <c r="I2516" s="162"/>
      <c r="J2516" s="159"/>
      <c r="K2516" s="151" t="str">
        <f t="shared" si="85"/>
        <v>PAN002Building partially damaged</v>
      </c>
      <c r="L2516" s="163">
        <v>43511</v>
      </c>
    </row>
    <row r="2517" spans="1:12" ht="15.6" thickTop="1" thickBot="1" x14ac:dyDescent="0.35">
      <c r="A2517" s="156" t="s">
        <v>1285</v>
      </c>
      <c r="B2517" s="157" t="str">
        <f>VLOOKUP(A2517,Lists!A:B,2,FALSE)</f>
        <v>PAN002</v>
      </c>
      <c r="C2517" s="157" t="str">
        <f>VLOOKUP(A2517,Lists!A:D,4,FALSE)</f>
        <v>PAN</v>
      </c>
      <c r="D2517" s="157" t="s">
        <v>460</v>
      </c>
      <c r="E2517" s="157">
        <v>0</v>
      </c>
      <c r="F2517" s="157"/>
      <c r="G2517" s="157"/>
      <c r="H2517" s="151" t="b">
        <f t="shared" si="84"/>
        <v>0</v>
      </c>
      <c r="I2517" s="161"/>
      <c r="J2517" s="157"/>
      <c r="K2517" s="151" t="str">
        <f t="shared" si="85"/>
        <v>PAN002Building totally damaged</v>
      </c>
      <c r="L2517" s="165">
        <v>43511</v>
      </c>
    </row>
    <row r="2518" spans="1:12" ht="15.6" thickTop="1" thickBot="1" x14ac:dyDescent="0.35">
      <c r="A2518" s="158" t="s">
        <v>1285</v>
      </c>
      <c r="B2518" s="159" t="str">
        <f>VLOOKUP(A2518,Lists!A:B,2,FALSE)</f>
        <v>PAN002</v>
      </c>
      <c r="C2518" s="159" t="str">
        <f>VLOOKUP(A2518,Lists!A:D,4,FALSE)</f>
        <v>PAN</v>
      </c>
      <c r="D2518" s="159" t="s">
        <v>745</v>
      </c>
      <c r="E2518" s="159" t="s">
        <v>445</v>
      </c>
      <c r="F2518" s="159"/>
      <c r="G2518" s="159"/>
      <c r="H2518" s="151" t="b">
        <f t="shared" si="84"/>
        <v>0</v>
      </c>
      <c r="I2518" s="162"/>
      <c r="J2518" s="159" t="s">
        <v>2465</v>
      </c>
      <c r="K2518" s="151" t="str">
        <f t="shared" si="85"/>
        <v>PAN002Economic Losses</v>
      </c>
      <c r="L2518" s="163">
        <v>43511</v>
      </c>
    </row>
    <row r="2519" spans="1:12" ht="15.6" thickTop="1" thickBot="1" x14ac:dyDescent="0.35">
      <c r="A2519" s="156" t="s">
        <v>1285</v>
      </c>
      <c r="B2519" s="157" t="str">
        <f>VLOOKUP(A2519,Lists!A:B,2,FALSE)</f>
        <v>PAN002</v>
      </c>
      <c r="C2519" s="157" t="str">
        <f>VLOOKUP(A2519,Lists!A:D,4,FALSE)</f>
        <v>PAN</v>
      </c>
      <c r="D2519" s="157" t="s">
        <v>755</v>
      </c>
      <c r="E2519" s="157">
        <v>94000</v>
      </c>
      <c r="F2519" s="157" t="s">
        <v>2472</v>
      </c>
      <c r="G2519" s="157" t="s">
        <v>734</v>
      </c>
      <c r="H2519" s="151">
        <f t="shared" si="84"/>
        <v>2</v>
      </c>
      <c r="I2519" s="161" t="s">
        <v>2476</v>
      </c>
      <c r="J2519" s="157" t="s">
        <v>2481</v>
      </c>
      <c r="K2519" s="151" t="str">
        <f t="shared" si="85"/>
        <v>PAN002People in Need</v>
      </c>
      <c r="L2519" s="165">
        <v>43511</v>
      </c>
    </row>
    <row r="2520" spans="1:12" ht="15.6" thickTop="1" thickBot="1" x14ac:dyDescent="0.35">
      <c r="A2520" s="158" t="s">
        <v>1285</v>
      </c>
      <c r="B2520" s="159" t="str">
        <f>VLOOKUP(A2520,Lists!A:B,2,FALSE)</f>
        <v>PAN002</v>
      </c>
      <c r="C2520" s="159" t="str">
        <f>VLOOKUP(A2520,Lists!A:D,4,FALSE)</f>
        <v>PAN</v>
      </c>
      <c r="D2520" s="159" t="s">
        <v>761</v>
      </c>
      <c r="E2520" s="159">
        <v>94000</v>
      </c>
      <c r="F2520" s="159" t="s">
        <v>2472</v>
      </c>
      <c r="G2520" s="159" t="s">
        <v>734</v>
      </c>
      <c r="H2520" s="151">
        <f t="shared" si="84"/>
        <v>2</v>
      </c>
      <c r="I2520" s="162" t="s">
        <v>2476</v>
      </c>
      <c r="J2520" s="159" t="s">
        <v>2482</v>
      </c>
      <c r="K2520" s="151" t="str">
        <f t="shared" si="85"/>
        <v>PAN002People facing minimal humanitarian needs (level 1)</v>
      </c>
      <c r="L2520" s="163">
        <v>43511</v>
      </c>
    </row>
    <row r="2521" spans="1:12" ht="15.6" thickTop="1" thickBot="1" x14ac:dyDescent="0.35">
      <c r="A2521" s="156" t="s">
        <v>1285</v>
      </c>
      <c r="B2521" s="157" t="str">
        <f>VLOOKUP(A2521,Lists!A:B,2,FALSE)</f>
        <v>PAN002</v>
      </c>
      <c r="C2521" s="157" t="str">
        <f>VLOOKUP(A2521,Lists!A:D,4,FALSE)</f>
        <v>PAN</v>
      </c>
      <c r="D2521" s="157" t="s">
        <v>760</v>
      </c>
      <c r="E2521" s="157">
        <v>0</v>
      </c>
      <c r="F2521" s="157"/>
      <c r="G2521" s="157"/>
      <c r="H2521" s="151" t="b">
        <f t="shared" si="84"/>
        <v>0</v>
      </c>
      <c r="I2521" s="161"/>
      <c r="J2521" s="157"/>
      <c r="K2521" s="151" t="str">
        <f t="shared" si="85"/>
        <v>PAN002People facing stressed humanitarian needs (level 2)</v>
      </c>
      <c r="L2521" s="165">
        <v>43511</v>
      </c>
    </row>
    <row r="2522" spans="1:12" ht="15.6" thickTop="1" thickBot="1" x14ac:dyDescent="0.35">
      <c r="A2522" s="158" t="s">
        <v>1285</v>
      </c>
      <c r="B2522" s="159" t="str">
        <f>VLOOKUP(A2522,Lists!A:B,2,FALSE)</f>
        <v>PAN002</v>
      </c>
      <c r="C2522" s="159" t="str">
        <f>VLOOKUP(A2522,Lists!A:D,4,FALSE)</f>
        <v>PAN</v>
      </c>
      <c r="D2522" s="159" t="s">
        <v>763</v>
      </c>
      <c r="E2522" s="159">
        <v>0</v>
      </c>
      <c r="F2522" s="159"/>
      <c r="G2522" s="159"/>
      <c r="H2522" s="151" t="b">
        <f t="shared" si="84"/>
        <v>0</v>
      </c>
      <c r="I2522" s="162"/>
      <c r="J2522" s="159"/>
      <c r="K2522" s="151" t="str">
        <f t="shared" si="85"/>
        <v>PAN002People  facing moderate humanitarian needs (level 3)</v>
      </c>
      <c r="L2522" s="163">
        <v>43511</v>
      </c>
    </row>
    <row r="2523" spans="1:12" ht="15.6" thickTop="1" thickBot="1" x14ac:dyDescent="0.35">
      <c r="A2523" s="156" t="s">
        <v>1285</v>
      </c>
      <c r="B2523" s="157" t="str">
        <f>VLOOKUP(A2523,Lists!A:B,2,FALSE)</f>
        <v>PAN002</v>
      </c>
      <c r="C2523" s="157" t="str">
        <f>VLOOKUP(A2523,Lists!A:D,4,FALSE)</f>
        <v>PAN</v>
      </c>
      <c r="D2523" s="157" t="s">
        <v>765</v>
      </c>
      <c r="E2523" s="157">
        <v>0</v>
      </c>
      <c r="F2523" s="157"/>
      <c r="G2523" s="157"/>
      <c r="H2523" s="151" t="b">
        <f t="shared" si="84"/>
        <v>0</v>
      </c>
      <c r="I2523" s="161"/>
      <c r="J2523" s="157"/>
      <c r="K2523" s="151" t="str">
        <f t="shared" si="85"/>
        <v>PAN002People facing severe humanitarian needs (level 4)</v>
      </c>
      <c r="L2523" s="165">
        <v>43511</v>
      </c>
    </row>
    <row r="2524" spans="1:12" ht="15.6" thickTop="1" thickBot="1" x14ac:dyDescent="0.35">
      <c r="A2524" s="158" t="s">
        <v>1285</v>
      </c>
      <c r="B2524" s="159" t="str">
        <f>VLOOKUP(A2524,Lists!A:B,2,FALSE)</f>
        <v>PAN002</v>
      </c>
      <c r="C2524" s="159" t="str">
        <f>VLOOKUP(A2524,Lists!A:D,4,FALSE)</f>
        <v>PAN</v>
      </c>
      <c r="D2524" s="159" t="s">
        <v>766</v>
      </c>
      <c r="E2524" s="159">
        <v>0</v>
      </c>
      <c r="F2524" s="159"/>
      <c r="G2524" s="159"/>
      <c r="H2524" s="151" t="b">
        <f t="shared" si="84"/>
        <v>0</v>
      </c>
      <c r="I2524" s="162"/>
      <c r="J2524" s="159"/>
      <c r="K2524" s="151" t="str">
        <f t="shared" si="85"/>
        <v>PAN002People facing extreme humanitarian needs (level 5)</v>
      </c>
      <c r="L2524" s="163">
        <v>43511</v>
      </c>
    </row>
    <row r="2525" spans="1:12" ht="15.6" thickTop="1" thickBot="1" x14ac:dyDescent="0.35">
      <c r="A2525" s="156" t="s">
        <v>1285</v>
      </c>
      <c r="B2525" s="157" t="str">
        <f>VLOOKUP(A2525,Lists!A:B,2,FALSE)</f>
        <v>PAN002</v>
      </c>
      <c r="C2525" s="157" t="str">
        <f>VLOOKUP(A2525,Lists!A:D,4,FALSE)</f>
        <v>PAN</v>
      </c>
      <c r="D2525" s="157" t="s">
        <v>768</v>
      </c>
      <c r="E2525" s="157" t="s">
        <v>445</v>
      </c>
      <c r="F2525" s="157"/>
      <c r="G2525" s="157"/>
      <c r="H2525" s="151" t="b">
        <f t="shared" si="84"/>
        <v>0</v>
      </c>
      <c r="I2525" s="161"/>
      <c r="J2525" s="157" t="s">
        <v>2465</v>
      </c>
      <c r="K2525" s="151" t="str">
        <f t="shared" si="85"/>
        <v>PAN002People killed in all crises</v>
      </c>
      <c r="L2525" s="165">
        <v>43511</v>
      </c>
    </row>
    <row r="2526" spans="1:12" ht="15.6" thickTop="1" thickBot="1" x14ac:dyDescent="0.35">
      <c r="A2526" s="158" t="s">
        <v>1285</v>
      </c>
      <c r="B2526" s="159" t="str">
        <f>VLOOKUP(A2526,Lists!A:B,2,FALSE)</f>
        <v>PAN002</v>
      </c>
      <c r="C2526" s="159" t="str">
        <f>VLOOKUP(A2526,Lists!A:D,4,FALSE)</f>
        <v>PAN</v>
      </c>
      <c r="D2526" s="159" t="s">
        <v>680</v>
      </c>
      <c r="E2526" s="159">
        <v>1</v>
      </c>
      <c r="F2526" s="159"/>
      <c r="G2526" s="159"/>
      <c r="H2526" s="151" t="b">
        <f t="shared" si="84"/>
        <v>0</v>
      </c>
      <c r="I2526" s="162"/>
      <c r="J2526" s="159" t="s">
        <v>2483</v>
      </c>
      <c r="K2526" s="151" t="str">
        <f t="shared" si="85"/>
        <v>PAN002Crisis affected groups</v>
      </c>
      <c r="L2526" s="163">
        <v>43511</v>
      </c>
    </row>
    <row r="2527" spans="1:12" ht="15.6" thickTop="1" thickBot="1" x14ac:dyDescent="0.35">
      <c r="A2527" s="156" t="s">
        <v>1285</v>
      </c>
      <c r="B2527" s="157" t="str">
        <f>VLOOKUP(A2527,Lists!A:B,2,FALSE)</f>
        <v>PAN002</v>
      </c>
      <c r="C2527" s="157" t="str">
        <f>VLOOKUP(A2527,Lists!A:D,4,FALSE)</f>
        <v>PAN</v>
      </c>
      <c r="D2527" s="157" t="s">
        <v>683</v>
      </c>
      <c r="E2527" s="157" t="s">
        <v>445</v>
      </c>
      <c r="F2527" s="157"/>
      <c r="G2527" s="157"/>
      <c r="H2527" s="151" t="b">
        <f t="shared" si="84"/>
        <v>0</v>
      </c>
      <c r="I2527" s="161"/>
      <c r="J2527" s="157" t="s">
        <v>2465</v>
      </c>
      <c r="K2527" s="151" t="str">
        <f t="shared" si="85"/>
        <v>PAN002People facing limited access constraints</v>
      </c>
      <c r="L2527" s="165">
        <v>43511</v>
      </c>
    </row>
    <row r="2528" spans="1:12" ht="15.6" thickTop="1" thickBot="1" x14ac:dyDescent="0.35">
      <c r="A2528" s="158" t="s">
        <v>1285</v>
      </c>
      <c r="B2528" s="159" t="str">
        <f>VLOOKUP(A2528,Lists!A:B,2,FALSE)</f>
        <v>PAN002</v>
      </c>
      <c r="C2528" s="159" t="str">
        <f>VLOOKUP(A2528,Lists!A:D,4,FALSE)</f>
        <v>PAN</v>
      </c>
      <c r="D2528" s="159" t="s">
        <v>684</v>
      </c>
      <c r="E2528" s="159" t="s">
        <v>445</v>
      </c>
      <c r="F2528" s="159"/>
      <c r="G2528" s="159"/>
      <c r="H2528" s="151" t="b">
        <f t="shared" si="84"/>
        <v>0</v>
      </c>
      <c r="I2528" s="162"/>
      <c r="J2528" s="159" t="s">
        <v>2465</v>
      </c>
      <c r="K2528" s="151" t="str">
        <f t="shared" si="85"/>
        <v>PAN002People facing restricted access constraints</v>
      </c>
      <c r="L2528" s="163">
        <v>43511</v>
      </c>
    </row>
    <row r="2529" spans="1:12" ht="15.6" thickTop="1" thickBot="1" x14ac:dyDescent="0.35">
      <c r="A2529" s="156" t="s">
        <v>1285</v>
      </c>
      <c r="B2529" s="157" t="str">
        <f>VLOOKUP(A2529,Lists!A:B,2,FALSE)</f>
        <v>PAN002</v>
      </c>
      <c r="C2529" s="157" t="str">
        <f>VLOOKUP(A2529,Lists!A:D,4,FALSE)</f>
        <v>PAN</v>
      </c>
      <c r="D2529" s="157" t="s">
        <v>637</v>
      </c>
      <c r="E2529" s="157" t="s">
        <v>445</v>
      </c>
      <c r="F2529" s="157" t="s">
        <v>1408</v>
      </c>
      <c r="G2529" s="157" t="s">
        <v>734</v>
      </c>
      <c r="H2529" s="151">
        <f t="shared" si="84"/>
        <v>2</v>
      </c>
      <c r="I2529" s="161" t="s">
        <v>1416</v>
      </c>
      <c r="J2529" s="157" t="s">
        <v>2465</v>
      </c>
      <c r="K2529" s="151" t="str">
        <f t="shared" si="85"/>
        <v>PAN002Impediments to entry into country (bureaucratic and administrative)</v>
      </c>
      <c r="L2529" s="165">
        <v>43511</v>
      </c>
    </row>
    <row r="2530" spans="1:12" ht="15.6" thickTop="1" thickBot="1" x14ac:dyDescent="0.35">
      <c r="A2530" s="158" t="s">
        <v>1285</v>
      </c>
      <c r="B2530" s="159" t="str">
        <f>VLOOKUP(A2530,Lists!A:B,2,FALSE)</f>
        <v>PAN002</v>
      </c>
      <c r="C2530" s="159" t="str">
        <f>VLOOKUP(A2530,Lists!A:D,4,FALSE)</f>
        <v>PAN</v>
      </c>
      <c r="D2530" s="159" t="s">
        <v>638</v>
      </c>
      <c r="E2530" s="159" t="s">
        <v>445</v>
      </c>
      <c r="F2530" s="159" t="s">
        <v>1408</v>
      </c>
      <c r="G2530" s="159" t="s">
        <v>734</v>
      </c>
      <c r="H2530" s="151">
        <f t="shared" si="84"/>
        <v>2</v>
      </c>
      <c r="I2530" s="162" t="s">
        <v>1416</v>
      </c>
      <c r="J2530" s="159" t="s">
        <v>2465</v>
      </c>
      <c r="K2530" s="151" t="str">
        <f t="shared" si="85"/>
        <v>PAN002Restriction of movement (impediments to freedom of movement and/or administrative restrictions)</v>
      </c>
      <c r="L2530" s="163">
        <v>43511</v>
      </c>
    </row>
    <row r="2531" spans="1:12" ht="15.6" thickTop="1" thickBot="1" x14ac:dyDescent="0.35">
      <c r="A2531" s="156" t="s">
        <v>1285</v>
      </c>
      <c r="B2531" s="157" t="str">
        <f>VLOOKUP(A2531,Lists!A:B,2,FALSE)</f>
        <v>PAN002</v>
      </c>
      <c r="C2531" s="157" t="str">
        <f>VLOOKUP(A2531,Lists!A:D,4,FALSE)</f>
        <v>PAN</v>
      </c>
      <c r="D2531" s="157" t="s">
        <v>639</v>
      </c>
      <c r="E2531" s="157" t="s">
        <v>445</v>
      </c>
      <c r="F2531" s="157" t="s">
        <v>1408</v>
      </c>
      <c r="G2531" s="157" t="s">
        <v>734</v>
      </c>
      <c r="H2531" s="151">
        <f t="shared" si="84"/>
        <v>2</v>
      </c>
      <c r="I2531" s="161" t="s">
        <v>1416</v>
      </c>
      <c r="J2531" s="157" t="s">
        <v>2465</v>
      </c>
      <c r="K2531" s="151" t="str">
        <f t="shared" si="85"/>
        <v>PAN002Interference into implementation of humanitarian activities</v>
      </c>
      <c r="L2531" s="165">
        <v>43511</v>
      </c>
    </row>
    <row r="2532" spans="1:12" ht="15.6" thickTop="1" thickBot="1" x14ac:dyDescent="0.35">
      <c r="A2532" s="158" t="s">
        <v>1285</v>
      </c>
      <c r="B2532" s="159" t="str">
        <f>VLOOKUP(A2532,Lists!A:B,2,FALSE)</f>
        <v>PAN002</v>
      </c>
      <c r="C2532" s="159" t="str">
        <f>VLOOKUP(A2532,Lists!A:D,4,FALSE)</f>
        <v>PAN</v>
      </c>
      <c r="D2532" s="159" t="s">
        <v>640</v>
      </c>
      <c r="E2532" s="159" t="s">
        <v>445</v>
      </c>
      <c r="F2532" s="159" t="s">
        <v>1408</v>
      </c>
      <c r="G2532" s="159" t="s">
        <v>734</v>
      </c>
      <c r="H2532" s="151">
        <f t="shared" si="84"/>
        <v>2</v>
      </c>
      <c r="I2532" s="162" t="s">
        <v>1416</v>
      </c>
      <c r="J2532" s="159" t="s">
        <v>2465</v>
      </c>
      <c r="K2532" s="151" t="str">
        <f t="shared" si="85"/>
        <v>PAN002Violence against personnel, facilities and assets</v>
      </c>
      <c r="L2532" s="163">
        <v>43511</v>
      </c>
    </row>
    <row r="2533" spans="1:12" ht="15.6" thickTop="1" thickBot="1" x14ac:dyDescent="0.35">
      <c r="A2533" s="156" t="s">
        <v>1285</v>
      </c>
      <c r="B2533" s="157" t="str">
        <f>VLOOKUP(A2533,Lists!A:B,2,FALSE)</f>
        <v>PAN002</v>
      </c>
      <c r="C2533" s="157" t="str">
        <f>VLOOKUP(A2533,Lists!A:D,4,FALSE)</f>
        <v>PAN</v>
      </c>
      <c r="D2533" s="157" t="s">
        <v>641</v>
      </c>
      <c r="E2533" s="157" t="s">
        <v>445</v>
      </c>
      <c r="F2533" s="157" t="s">
        <v>1408</v>
      </c>
      <c r="G2533" s="157" t="s">
        <v>734</v>
      </c>
      <c r="H2533" s="151">
        <f t="shared" si="84"/>
        <v>2</v>
      </c>
      <c r="I2533" s="161" t="s">
        <v>1416</v>
      </c>
      <c r="J2533" s="157" t="s">
        <v>2465</v>
      </c>
      <c r="K2533" s="151" t="str">
        <f t="shared" si="85"/>
        <v>PAN002Denial of existence of humanitarian needs or entitlements to assistance</v>
      </c>
      <c r="L2533" s="165">
        <v>43511</v>
      </c>
    </row>
    <row r="2534" spans="1:12" ht="15.6" thickTop="1" thickBot="1" x14ac:dyDescent="0.35">
      <c r="A2534" s="158" t="s">
        <v>1285</v>
      </c>
      <c r="B2534" s="159" t="str">
        <f>VLOOKUP(A2534,Lists!A:B,2,FALSE)</f>
        <v>PAN002</v>
      </c>
      <c r="C2534" s="159" t="str">
        <f>VLOOKUP(A2534,Lists!A:D,4,FALSE)</f>
        <v>PAN</v>
      </c>
      <c r="D2534" s="159" t="s">
        <v>642</v>
      </c>
      <c r="E2534" s="159" t="s">
        <v>445</v>
      </c>
      <c r="F2534" s="159" t="s">
        <v>1408</v>
      </c>
      <c r="G2534" s="159" t="s">
        <v>734</v>
      </c>
      <c r="H2534" s="151">
        <f t="shared" si="84"/>
        <v>2</v>
      </c>
      <c r="I2534" s="162" t="s">
        <v>1416</v>
      </c>
      <c r="J2534" s="159" t="s">
        <v>2465</v>
      </c>
      <c r="K2534" s="151" t="str">
        <f t="shared" si="85"/>
        <v>PAN002Restriction and obstruction of access to services and assistance</v>
      </c>
      <c r="L2534" s="163">
        <v>43511</v>
      </c>
    </row>
    <row r="2535" spans="1:12" ht="15.6" thickTop="1" thickBot="1" x14ac:dyDescent="0.35">
      <c r="A2535" s="156" t="s">
        <v>1285</v>
      </c>
      <c r="B2535" s="157" t="str">
        <f>VLOOKUP(A2535,Lists!A:B,2,FALSE)</f>
        <v>PAN002</v>
      </c>
      <c r="C2535" s="157" t="str">
        <f>VLOOKUP(A2535,Lists!A:D,4,FALSE)</f>
        <v>PAN</v>
      </c>
      <c r="D2535" s="157" t="s">
        <v>643</v>
      </c>
      <c r="E2535" s="157" t="s">
        <v>445</v>
      </c>
      <c r="F2535" s="157" t="s">
        <v>1408</v>
      </c>
      <c r="G2535" s="157" t="s">
        <v>734</v>
      </c>
      <c r="H2535" s="151">
        <f t="shared" si="84"/>
        <v>2</v>
      </c>
      <c r="I2535" s="161" t="s">
        <v>1416</v>
      </c>
      <c r="J2535" s="157" t="s">
        <v>2465</v>
      </c>
      <c r="K2535" s="151" t="str">
        <f t="shared" si="85"/>
        <v>PAN002Ongoing insecurity/hostilities affecting humanitarian assistance</v>
      </c>
      <c r="L2535" s="165">
        <v>43511</v>
      </c>
    </row>
    <row r="2536" spans="1:12" ht="15.6" thickTop="1" thickBot="1" x14ac:dyDescent="0.35">
      <c r="A2536" s="158" t="s">
        <v>1285</v>
      </c>
      <c r="B2536" s="159" t="str">
        <f>VLOOKUP(A2536,Lists!A:B,2,FALSE)</f>
        <v>PAN002</v>
      </c>
      <c r="C2536" s="159" t="str">
        <f>VLOOKUP(A2536,Lists!A:D,4,FALSE)</f>
        <v>PAN</v>
      </c>
      <c r="D2536" s="159" t="s">
        <v>644</v>
      </c>
      <c r="E2536" s="159" t="s">
        <v>445</v>
      </c>
      <c r="F2536" s="159" t="s">
        <v>1408</v>
      </c>
      <c r="G2536" s="159" t="s">
        <v>734</v>
      </c>
      <c r="H2536" s="151">
        <f t="shared" si="84"/>
        <v>2</v>
      </c>
      <c r="I2536" s="162" t="s">
        <v>1416</v>
      </c>
      <c r="J2536" s="159" t="s">
        <v>2465</v>
      </c>
      <c r="K2536" s="151" t="str">
        <f t="shared" si="85"/>
        <v xml:space="preserve">PAN002Presence of mines and improvised explosive devices </v>
      </c>
      <c r="L2536" s="163">
        <v>43511</v>
      </c>
    </row>
    <row r="2537" spans="1:12" ht="15.6" thickTop="1" thickBot="1" x14ac:dyDescent="0.35">
      <c r="A2537" s="156" t="s">
        <v>1285</v>
      </c>
      <c r="B2537" s="157" t="str">
        <f>VLOOKUP(A2537,Lists!A:B,2,FALSE)</f>
        <v>PAN002</v>
      </c>
      <c r="C2537" s="157" t="str">
        <f>VLOOKUP(A2537,Lists!A:D,4,FALSE)</f>
        <v>PAN</v>
      </c>
      <c r="D2537" s="157" t="s">
        <v>645</v>
      </c>
      <c r="E2537" s="157" t="s">
        <v>445</v>
      </c>
      <c r="F2537" s="157" t="s">
        <v>1408</v>
      </c>
      <c r="G2537" s="157" t="s">
        <v>734</v>
      </c>
      <c r="H2537" s="151">
        <f t="shared" si="84"/>
        <v>2</v>
      </c>
      <c r="I2537" s="161" t="s">
        <v>1416</v>
      </c>
      <c r="J2537" s="157" t="s">
        <v>2465</v>
      </c>
      <c r="K2537" s="151" t="str">
        <f t="shared" si="85"/>
        <v>PAN002Physical constraints in the environment (obstacles related to terrain, climate, lack of infrastructure, etc.)</v>
      </c>
      <c r="L2537" s="165">
        <v>43511</v>
      </c>
    </row>
    <row r="2538" spans="1:12" ht="15.6" thickTop="1" thickBot="1" x14ac:dyDescent="0.35">
      <c r="A2538" s="158" t="s">
        <v>1286</v>
      </c>
      <c r="B2538" s="159" t="str">
        <f>VLOOKUP(A2538,Lists!A:B,2,FALSE)</f>
        <v>ARG002</v>
      </c>
      <c r="C2538" s="159" t="str">
        <f>VLOOKUP(A2538,Lists!A:D,4,FALSE)</f>
        <v>ARG</v>
      </c>
      <c r="D2538" s="159" t="s">
        <v>785</v>
      </c>
      <c r="E2538" s="159">
        <v>44625000</v>
      </c>
      <c r="F2538" s="159" t="s">
        <v>2484</v>
      </c>
      <c r="G2538" s="159" t="s">
        <v>734</v>
      </c>
      <c r="H2538" s="151">
        <f t="shared" si="84"/>
        <v>2</v>
      </c>
      <c r="I2538" s="162" t="s">
        <v>2488</v>
      </c>
      <c r="J2538" s="159" t="s">
        <v>2492</v>
      </c>
      <c r="K2538" s="151" t="str">
        <f t="shared" si="85"/>
        <v>ARG002Total population in country</v>
      </c>
      <c r="L2538" s="163">
        <v>43511</v>
      </c>
    </row>
    <row r="2539" spans="1:12" ht="15.6" thickTop="1" thickBot="1" x14ac:dyDescent="0.35">
      <c r="A2539" s="156" t="s">
        <v>1286</v>
      </c>
      <c r="B2539" s="157" t="str">
        <f>VLOOKUP(A2539,Lists!A:B,2,FALSE)</f>
        <v>ARG002</v>
      </c>
      <c r="C2539" s="157" t="str">
        <f>VLOOKUP(A2539,Lists!A:D,4,FALSE)</f>
        <v>ARG</v>
      </c>
      <c r="D2539" s="157" t="s">
        <v>455</v>
      </c>
      <c r="E2539" s="157">
        <v>200</v>
      </c>
      <c r="F2539" s="157" t="s">
        <v>2485</v>
      </c>
      <c r="G2539" s="157" t="s">
        <v>734</v>
      </c>
      <c r="H2539" s="151">
        <f t="shared" si="84"/>
        <v>2</v>
      </c>
      <c r="I2539" s="161" t="s">
        <v>2489</v>
      </c>
      <c r="J2539" s="157" t="s">
        <v>2493</v>
      </c>
      <c r="K2539" s="151" t="str">
        <f t="shared" si="85"/>
        <v>ARG002Landmass affected by disaster</v>
      </c>
      <c r="L2539" s="165">
        <v>43511</v>
      </c>
    </row>
    <row r="2540" spans="1:12" ht="15.6" thickTop="1" thickBot="1" x14ac:dyDescent="0.35">
      <c r="A2540" s="158" t="s">
        <v>1286</v>
      </c>
      <c r="B2540" s="159" t="str">
        <f>VLOOKUP(A2540,Lists!A:B,2,FALSE)</f>
        <v>ARG002</v>
      </c>
      <c r="C2540" s="159" t="str">
        <f>VLOOKUP(A2540,Lists!A:D,4,FALSE)</f>
        <v>ARG</v>
      </c>
      <c r="D2540" s="159" t="s">
        <v>740</v>
      </c>
      <c r="E2540" s="159">
        <v>3180000</v>
      </c>
      <c r="F2540" s="159" t="s">
        <v>2486</v>
      </c>
      <c r="G2540" s="159" t="s">
        <v>734</v>
      </c>
      <c r="H2540" s="151">
        <f t="shared" si="84"/>
        <v>2</v>
      </c>
      <c r="I2540" s="162" t="s">
        <v>2490</v>
      </c>
      <c r="J2540" s="159" t="s">
        <v>2494</v>
      </c>
      <c r="K2540" s="151" t="str">
        <f t="shared" si="85"/>
        <v>ARG002People exposed</v>
      </c>
      <c r="L2540" s="163">
        <v>43511</v>
      </c>
    </row>
    <row r="2541" spans="1:12" ht="15.6" thickTop="1" thickBot="1" x14ac:dyDescent="0.35">
      <c r="A2541" s="156" t="s">
        <v>1286</v>
      </c>
      <c r="B2541" s="157" t="str">
        <f>VLOOKUP(A2541,Lists!A:B,2,FALSE)</f>
        <v>ARG002</v>
      </c>
      <c r="C2541" s="157" t="str">
        <f>VLOOKUP(A2541,Lists!A:D,4,FALSE)</f>
        <v>ARG</v>
      </c>
      <c r="D2541" s="157" t="s">
        <v>742</v>
      </c>
      <c r="E2541" s="157">
        <v>130000</v>
      </c>
      <c r="F2541" s="157" t="s">
        <v>2487</v>
      </c>
      <c r="G2541" s="157" t="s">
        <v>734</v>
      </c>
      <c r="H2541" s="151">
        <f t="shared" si="84"/>
        <v>2</v>
      </c>
      <c r="I2541" s="161" t="s">
        <v>2491</v>
      </c>
      <c r="J2541" s="157" t="s">
        <v>2495</v>
      </c>
      <c r="K2541" s="151" t="str">
        <f t="shared" si="85"/>
        <v>ARG002People affected by the crisis</v>
      </c>
      <c r="L2541" s="165">
        <v>43511</v>
      </c>
    </row>
    <row r="2542" spans="1:12" ht="15.6" thickTop="1" thickBot="1" x14ac:dyDescent="0.35">
      <c r="A2542" s="158" t="s">
        <v>1286</v>
      </c>
      <c r="B2542" s="159" t="str">
        <f>VLOOKUP(A2542,Lists!A:B,2,FALSE)</f>
        <v>ARG002</v>
      </c>
      <c r="C2542" s="159" t="str">
        <f>VLOOKUP(A2542,Lists!A:D,4,FALSE)</f>
        <v>ARG</v>
      </c>
      <c r="D2542" s="159" t="s">
        <v>470</v>
      </c>
      <c r="E2542" s="159">
        <v>130000</v>
      </c>
      <c r="F2542" s="159" t="s">
        <v>2487</v>
      </c>
      <c r="G2542" s="159" t="s">
        <v>734</v>
      </c>
      <c r="H2542" s="151">
        <f t="shared" si="84"/>
        <v>2</v>
      </c>
      <c r="I2542" s="162" t="s">
        <v>2491</v>
      </c>
      <c r="J2542" s="159" t="s">
        <v>2495</v>
      </c>
      <c r="K2542" s="151" t="str">
        <f t="shared" si="85"/>
        <v>ARG002Total # of crisis related displaced people</v>
      </c>
      <c r="L2542" s="163">
        <v>43511</v>
      </c>
    </row>
    <row r="2543" spans="1:12" ht="15.6" thickTop="1" thickBot="1" x14ac:dyDescent="0.35">
      <c r="A2543" s="156" t="s">
        <v>1286</v>
      </c>
      <c r="B2543" s="157" t="str">
        <f>VLOOKUP(A2543,Lists!A:B,2,FALSE)</f>
        <v>ARG002</v>
      </c>
      <c r="C2543" s="157" t="str">
        <f>VLOOKUP(A2543,Lists!A:D,4,FALSE)</f>
        <v>ARG</v>
      </c>
      <c r="D2543" s="157" t="s">
        <v>743</v>
      </c>
      <c r="E2543" s="157" t="s">
        <v>445</v>
      </c>
      <c r="F2543" s="157"/>
      <c r="G2543" s="157"/>
      <c r="H2543" s="151" t="b">
        <f t="shared" si="84"/>
        <v>0</v>
      </c>
      <c r="I2543" s="161"/>
      <c r="J2543" s="157" t="s">
        <v>1796</v>
      </c>
      <c r="K2543" s="151" t="str">
        <f t="shared" si="85"/>
        <v>ARG002Crisis related Injuries</v>
      </c>
      <c r="L2543" s="165">
        <v>43511</v>
      </c>
    </row>
    <row r="2544" spans="1:12" ht="15.6" thickTop="1" thickBot="1" x14ac:dyDescent="0.35">
      <c r="A2544" s="158" t="s">
        <v>1286</v>
      </c>
      <c r="B2544" s="159" t="str">
        <f>VLOOKUP(A2544,Lists!A:B,2,FALSE)</f>
        <v>ARG002</v>
      </c>
      <c r="C2544" s="159" t="str">
        <f>VLOOKUP(A2544,Lists!A:D,4,FALSE)</f>
        <v>ARG</v>
      </c>
      <c r="D2544" s="159" t="s">
        <v>661</v>
      </c>
      <c r="E2544" s="159" t="s">
        <v>445</v>
      </c>
      <c r="F2544" s="159"/>
      <c r="G2544" s="159"/>
      <c r="H2544" s="151" t="b">
        <f t="shared" si="84"/>
        <v>0</v>
      </c>
      <c r="I2544" s="162"/>
      <c r="J2544" s="159" t="s">
        <v>2465</v>
      </c>
      <c r="K2544" s="151" t="str">
        <f t="shared" si="85"/>
        <v>ARG002Total # of illness cases reported</v>
      </c>
      <c r="L2544" s="163">
        <v>43511</v>
      </c>
    </row>
    <row r="2545" spans="1:12" ht="15.6" thickTop="1" thickBot="1" x14ac:dyDescent="0.35">
      <c r="A2545" s="156" t="s">
        <v>1286</v>
      </c>
      <c r="B2545" s="157" t="str">
        <f>VLOOKUP(A2545,Lists!A:B,2,FALSE)</f>
        <v>ARG002</v>
      </c>
      <c r="C2545" s="157" t="str">
        <f>VLOOKUP(A2545,Lists!A:D,4,FALSE)</f>
        <v>ARG</v>
      </c>
      <c r="D2545" s="157" t="s">
        <v>663</v>
      </c>
      <c r="E2545" s="157" t="s">
        <v>445</v>
      </c>
      <c r="F2545" s="157"/>
      <c r="G2545" s="157"/>
      <c r="H2545" s="151" t="b">
        <f t="shared" si="84"/>
        <v>0</v>
      </c>
      <c r="I2545" s="161"/>
      <c r="J2545" s="157" t="s">
        <v>1796</v>
      </c>
      <c r="K2545" s="151" t="str">
        <f t="shared" si="85"/>
        <v>ARG002Crisis related fatalities</v>
      </c>
      <c r="L2545" s="165">
        <v>43511</v>
      </c>
    </row>
    <row r="2546" spans="1:12" ht="15.6" thickTop="1" thickBot="1" x14ac:dyDescent="0.35">
      <c r="A2546" s="158" t="s">
        <v>1286</v>
      </c>
      <c r="B2546" s="159" t="str">
        <f>VLOOKUP(A2546,Lists!A:B,2,FALSE)</f>
        <v>ARG002</v>
      </c>
      <c r="C2546" s="159" t="str">
        <f>VLOOKUP(A2546,Lists!A:D,4,FALSE)</f>
        <v>ARG</v>
      </c>
      <c r="D2546" s="159" t="s">
        <v>459</v>
      </c>
      <c r="E2546" s="159" t="s">
        <v>445</v>
      </c>
      <c r="F2546" s="159"/>
      <c r="G2546" s="159"/>
      <c r="H2546" s="151" t="b">
        <f t="shared" si="84"/>
        <v>0</v>
      </c>
      <c r="I2546" s="162"/>
      <c r="J2546" s="159" t="s">
        <v>2465</v>
      </c>
      <c r="K2546" s="151" t="str">
        <f t="shared" si="85"/>
        <v>ARG002Building partially damaged</v>
      </c>
      <c r="L2546" s="163">
        <v>43511</v>
      </c>
    </row>
    <row r="2547" spans="1:12" ht="15.6" thickTop="1" thickBot="1" x14ac:dyDescent="0.35">
      <c r="A2547" s="156" t="s">
        <v>1286</v>
      </c>
      <c r="B2547" s="157" t="str">
        <f>VLOOKUP(A2547,Lists!A:B,2,FALSE)</f>
        <v>ARG002</v>
      </c>
      <c r="C2547" s="157" t="str">
        <f>VLOOKUP(A2547,Lists!A:D,4,FALSE)</f>
        <v>ARG</v>
      </c>
      <c r="D2547" s="157" t="s">
        <v>460</v>
      </c>
      <c r="E2547" s="157">
        <v>0</v>
      </c>
      <c r="F2547" s="157"/>
      <c r="G2547" s="157"/>
      <c r="H2547" s="151" t="b">
        <f t="shared" si="84"/>
        <v>0</v>
      </c>
      <c r="I2547" s="161"/>
      <c r="J2547" s="157"/>
      <c r="K2547" s="151" t="str">
        <f t="shared" si="85"/>
        <v>ARG002Building totally damaged</v>
      </c>
      <c r="L2547" s="165">
        <v>43511</v>
      </c>
    </row>
    <row r="2548" spans="1:12" ht="15.6" thickTop="1" thickBot="1" x14ac:dyDescent="0.35">
      <c r="A2548" s="158" t="s">
        <v>1286</v>
      </c>
      <c r="B2548" s="159" t="str">
        <f>VLOOKUP(A2548,Lists!A:B,2,FALSE)</f>
        <v>ARG002</v>
      </c>
      <c r="C2548" s="159" t="str">
        <f>VLOOKUP(A2548,Lists!A:D,4,FALSE)</f>
        <v>ARG</v>
      </c>
      <c r="D2548" s="159" t="s">
        <v>745</v>
      </c>
      <c r="E2548" s="159" t="s">
        <v>445</v>
      </c>
      <c r="F2548" s="159"/>
      <c r="G2548" s="159"/>
      <c r="H2548" s="151" t="b">
        <f t="shared" si="84"/>
        <v>0</v>
      </c>
      <c r="I2548" s="162"/>
      <c r="J2548" s="159" t="s">
        <v>1796</v>
      </c>
      <c r="K2548" s="151" t="str">
        <f t="shared" si="85"/>
        <v>ARG002Economic Losses</v>
      </c>
      <c r="L2548" s="163">
        <v>43511</v>
      </c>
    </row>
    <row r="2549" spans="1:12" ht="15.6" thickTop="1" thickBot="1" x14ac:dyDescent="0.35">
      <c r="A2549" s="156" t="s">
        <v>1286</v>
      </c>
      <c r="B2549" s="157" t="str">
        <f>VLOOKUP(A2549,Lists!A:B,2,FALSE)</f>
        <v>ARG002</v>
      </c>
      <c r="C2549" s="157" t="str">
        <f>VLOOKUP(A2549,Lists!A:D,4,FALSE)</f>
        <v>ARG</v>
      </c>
      <c r="D2549" s="157" t="s">
        <v>755</v>
      </c>
      <c r="E2549" s="157">
        <v>130000</v>
      </c>
      <c r="F2549" s="157" t="s">
        <v>2487</v>
      </c>
      <c r="G2549" s="157" t="s">
        <v>734</v>
      </c>
      <c r="H2549" s="151">
        <f t="shared" si="84"/>
        <v>2</v>
      </c>
      <c r="I2549" s="161" t="s">
        <v>2491</v>
      </c>
      <c r="J2549" s="157" t="s">
        <v>2495</v>
      </c>
      <c r="K2549" s="151" t="str">
        <f t="shared" si="85"/>
        <v>ARG002People in Need</v>
      </c>
      <c r="L2549" s="165">
        <v>43511</v>
      </c>
    </row>
    <row r="2550" spans="1:12" ht="15.6" thickTop="1" thickBot="1" x14ac:dyDescent="0.35">
      <c r="A2550" s="158" t="s">
        <v>1286</v>
      </c>
      <c r="B2550" s="159" t="str">
        <f>VLOOKUP(A2550,Lists!A:B,2,FALSE)</f>
        <v>ARG002</v>
      </c>
      <c r="C2550" s="159" t="str">
        <f>VLOOKUP(A2550,Lists!A:D,4,FALSE)</f>
        <v>ARG</v>
      </c>
      <c r="D2550" s="159" t="s">
        <v>761</v>
      </c>
      <c r="E2550" s="159">
        <v>130000</v>
      </c>
      <c r="F2550" s="159" t="s">
        <v>2487</v>
      </c>
      <c r="G2550" s="159" t="s">
        <v>734</v>
      </c>
      <c r="H2550" s="151">
        <f t="shared" si="84"/>
        <v>2</v>
      </c>
      <c r="I2550" s="162" t="s">
        <v>2491</v>
      </c>
      <c r="J2550" s="159" t="s">
        <v>2496</v>
      </c>
      <c r="K2550" s="151" t="str">
        <f t="shared" si="85"/>
        <v>ARG002People facing minimal humanitarian needs (level 1)</v>
      </c>
      <c r="L2550" s="163">
        <v>43511</v>
      </c>
    </row>
    <row r="2551" spans="1:12" ht="15.6" thickTop="1" thickBot="1" x14ac:dyDescent="0.35">
      <c r="A2551" s="156" t="s">
        <v>1286</v>
      </c>
      <c r="B2551" s="157" t="str">
        <f>VLOOKUP(A2551,Lists!A:B,2,FALSE)</f>
        <v>ARG002</v>
      </c>
      <c r="C2551" s="157" t="str">
        <f>VLOOKUP(A2551,Lists!A:D,4,FALSE)</f>
        <v>ARG</v>
      </c>
      <c r="D2551" s="157" t="s">
        <v>760</v>
      </c>
      <c r="E2551" s="157">
        <v>0</v>
      </c>
      <c r="F2551" s="157"/>
      <c r="G2551" s="157"/>
      <c r="H2551" s="151" t="b">
        <f t="shared" si="84"/>
        <v>0</v>
      </c>
      <c r="I2551" s="161"/>
      <c r="J2551" s="157"/>
      <c r="K2551" s="151" t="str">
        <f t="shared" si="85"/>
        <v>ARG002People facing stressed humanitarian needs (level 2)</v>
      </c>
      <c r="L2551" s="165">
        <v>43511</v>
      </c>
    </row>
    <row r="2552" spans="1:12" ht="15.6" thickTop="1" thickBot="1" x14ac:dyDescent="0.35">
      <c r="A2552" s="158" t="s">
        <v>1286</v>
      </c>
      <c r="B2552" s="159" t="str">
        <f>VLOOKUP(A2552,Lists!A:B,2,FALSE)</f>
        <v>ARG002</v>
      </c>
      <c r="C2552" s="159" t="str">
        <f>VLOOKUP(A2552,Lists!A:D,4,FALSE)</f>
        <v>ARG</v>
      </c>
      <c r="D2552" s="159" t="s">
        <v>763</v>
      </c>
      <c r="E2552" s="159">
        <v>0</v>
      </c>
      <c r="F2552" s="159"/>
      <c r="G2552" s="159"/>
      <c r="H2552" s="151" t="b">
        <f t="shared" si="84"/>
        <v>0</v>
      </c>
      <c r="I2552" s="162"/>
      <c r="J2552" s="159"/>
      <c r="K2552" s="151" t="str">
        <f t="shared" si="85"/>
        <v>ARG002People  facing moderate humanitarian needs (level 3)</v>
      </c>
      <c r="L2552" s="163">
        <v>43511</v>
      </c>
    </row>
    <row r="2553" spans="1:12" ht="15.6" thickTop="1" thickBot="1" x14ac:dyDescent="0.35">
      <c r="A2553" s="156" t="s">
        <v>1286</v>
      </c>
      <c r="B2553" s="157" t="str">
        <f>VLOOKUP(A2553,Lists!A:B,2,FALSE)</f>
        <v>ARG002</v>
      </c>
      <c r="C2553" s="157" t="str">
        <f>VLOOKUP(A2553,Lists!A:D,4,FALSE)</f>
        <v>ARG</v>
      </c>
      <c r="D2553" s="157" t="s">
        <v>765</v>
      </c>
      <c r="E2553" s="157">
        <v>0</v>
      </c>
      <c r="F2553" s="157"/>
      <c r="G2553" s="157"/>
      <c r="H2553" s="151" t="b">
        <f t="shared" si="84"/>
        <v>0</v>
      </c>
      <c r="I2553" s="161"/>
      <c r="J2553" s="157"/>
      <c r="K2553" s="151" t="str">
        <f t="shared" si="85"/>
        <v>ARG002People facing severe humanitarian needs (level 4)</v>
      </c>
      <c r="L2553" s="165">
        <v>43511</v>
      </c>
    </row>
    <row r="2554" spans="1:12" ht="15.6" thickTop="1" thickBot="1" x14ac:dyDescent="0.35">
      <c r="A2554" s="158" t="s">
        <v>1286</v>
      </c>
      <c r="B2554" s="159" t="str">
        <f>VLOOKUP(A2554,Lists!A:B,2,FALSE)</f>
        <v>ARG002</v>
      </c>
      <c r="C2554" s="159" t="str">
        <f>VLOOKUP(A2554,Lists!A:D,4,FALSE)</f>
        <v>ARG</v>
      </c>
      <c r="D2554" s="159" t="s">
        <v>766</v>
      </c>
      <c r="E2554" s="159">
        <v>0</v>
      </c>
      <c r="F2554" s="159"/>
      <c r="G2554" s="159"/>
      <c r="H2554" s="151" t="b">
        <f t="shared" si="84"/>
        <v>0</v>
      </c>
      <c r="I2554" s="162"/>
      <c r="J2554" s="159"/>
      <c r="K2554" s="151" t="str">
        <f t="shared" si="85"/>
        <v>ARG002People facing extreme humanitarian needs (level 5)</v>
      </c>
      <c r="L2554" s="163">
        <v>43511</v>
      </c>
    </row>
    <row r="2555" spans="1:12" ht="15.6" thickTop="1" thickBot="1" x14ac:dyDescent="0.35">
      <c r="A2555" s="156" t="s">
        <v>1286</v>
      </c>
      <c r="B2555" s="157" t="str">
        <f>VLOOKUP(A2555,Lists!A:B,2,FALSE)</f>
        <v>ARG002</v>
      </c>
      <c r="C2555" s="157" t="str">
        <f>VLOOKUP(A2555,Lists!A:D,4,FALSE)</f>
        <v>ARG</v>
      </c>
      <c r="D2555" s="157" t="s">
        <v>768</v>
      </c>
      <c r="E2555" s="157" t="s">
        <v>445</v>
      </c>
      <c r="F2555" s="157"/>
      <c r="G2555" s="157"/>
      <c r="H2555" s="151" t="b">
        <f t="shared" si="84"/>
        <v>0</v>
      </c>
      <c r="I2555" s="161"/>
      <c r="J2555" s="157" t="s">
        <v>2465</v>
      </c>
      <c r="K2555" s="151" t="str">
        <f t="shared" si="85"/>
        <v>ARG002People killed in all crises</v>
      </c>
      <c r="L2555" s="165">
        <v>43511</v>
      </c>
    </row>
    <row r="2556" spans="1:12" ht="15.6" thickTop="1" thickBot="1" x14ac:dyDescent="0.35">
      <c r="A2556" s="158" t="s">
        <v>1286</v>
      </c>
      <c r="B2556" s="159" t="str">
        <f>VLOOKUP(A2556,Lists!A:B,2,FALSE)</f>
        <v>ARG002</v>
      </c>
      <c r="C2556" s="159" t="str">
        <f>VLOOKUP(A2556,Lists!A:D,4,FALSE)</f>
        <v>ARG</v>
      </c>
      <c r="D2556" s="159" t="s">
        <v>680</v>
      </c>
      <c r="E2556" s="159">
        <v>1</v>
      </c>
      <c r="F2556" s="159"/>
      <c r="G2556" s="159"/>
      <c r="H2556" s="151" t="b">
        <f t="shared" si="84"/>
        <v>0</v>
      </c>
      <c r="I2556" s="162"/>
      <c r="J2556" s="159" t="s">
        <v>2483</v>
      </c>
      <c r="K2556" s="151" t="str">
        <f t="shared" si="85"/>
        <v>ARG002Crisis affected groups</v>
      </c>
      <c r="L2556" s="163">
        <v>43511</v>
      </c>
    </row>
    <row r="2557" spans="1:12" ht="15.6" thickTop="1" thickBot="1" x14ac:dyDescent="0.35">
      <c r="A2557" s="156" t="s">
        <v>1286</v>
      </c>
      <c r="B2557" s="157" t="str">
        <f>VLOOKUP(A2557,Lists!A:B,2,FALSE)</f>
        <v>ARG002</v>
      </c>
      <c r="C2557" s="157" t="str">
        <f>VLOOKUP(A2557,Lists!A:D,4,FALSE)</f>
        <v>ARG</v>
      </c>
      <c r="D2557" s="157" t="s">
        <v>683</v>
      </c>
      <c r="E2557" s="157" t="s">
        <v>445</v>
      </c>
      <c r="F2557" s="157"/>
      <c r="G2557" s="157"/>
      <c r="H2557" s="151" t="b">
        <f t="shared" si="84"/>
        <v>0</v>
      </c>
      <c r="I2557" s="161"/>
      <c r="J2557" s="157" t="s">
        <v>2465</v>
      </c>
      <c r="K2557" s="151" t="str">
        <f t="shared" si="85"/>
        <v>ARG002People facing limited access constraints</v>
      </c>
      <c r="L2557" s="165">
        <v>43511</v>
      </c>
    </row>
    <row r="2558" spans="1:12" ht="15.6" thickTop="1" thickBot="1" x14ac:dyDescent="0.35">
      <c r="A2558" s="158" t="s">
        <v>1286</v>
      </c>
      <c r="B2558" s="159" t="str">
        <f>VLOOKUP(A2558,Lists!A:B,2,FALSE)</f>
        <v>ARG002</v>
      </c>
      <c r="C2558" s="159" t="str">
        <f>VLOOKUP(A2558,Lists!A:D,4,FALSE)</f>
        <v>ARG</v>
      </c>
      <c r="D2558" s="159" t="s">
        <v>684</v>
      </c>
      <c r="E2558" s="159" t="s">
        <v>445</v>
      </c>
      <c r="F2558" s="159"/>
      <c r="G2558" s="159"/>
      <c r="H2558" s="151" t="b">
        <f t="shared" si="84"/>
        <v>0</v>
      </c>
      <c r="I2558" s="162"/>
      <c r="J2558" s="159" t="s">
        <v>2465</v>
      </c>
      <c r="K2558" s="151" t="str">
        <f t="shared" si="85"/>
        <v>ARG002People facing restricted access constraints</v>
      </c>
      <c r="L2558" s="163">
        <v>43511</v>
      </c>
    </row>
    <row r="2559" spans="1:12" ht="15.6" thickTop="1" thickBot="1" x14ac:dyDescent="0.35">
      <c r="A2559" s="156" t="s">
        <v>1286</v>
      </c>
      <c r="B2559" s="157" t="str">
        <f>VLOOKUP(A2559,Lists!A:B,2,FALSE)</f>
        <v>ARG002</v>
      </c>
      <c r="C2559" s="157" t="str">
        <f>VLOOKUP(A2559,Lists!A:D,4,FALSE)</f>
        <v>ARG</v>
      </c>
      <c r="D2559" s="157" t="s">
        <v>637</v>
      </c>
      <c r="E2559" s="157" t="s">
        <v>445</v>
      </c>
      <c r="F2559" s="157" t="s">
        <v>1408</v>
      </c>
      <c r="G2559" s="157" t="s">
        <v>734</v>
      </c>
      <c r="H2559" s="151">
        <f t="shared" si="84"/>
        <v>2</v>
      </c>
      <c r="I2559" s="161" t="s">
        <v>1416</v>
      </c>
      <c r="J2559" s="157" t="s">
        <v>2465</v>
      </c>
      <c r="K2559" s="151" t="str">
        <f t="shared" si="85"/>
        <v>ARG002Impediments to entry into country (bureaucratic and administrative)</v>
      </c>
      <c r="L2559" s="165">
        <v>43511</v>
      </c>
    </row>
    <row r="2560" spans="1:12" ht="15.6" thickTop="1" thickBot="1" x14ac:dyDescent="0.35">
      <c r="A2560" s="158" t="s">
        <v>1286</v>
      </c>
      <c r="B2560" s="159" t="str">
        <f>VLOOKUP(A2560,Lists!A:B,2,FALSE)</f>
        <v>ARG002</v>
      </c>
      <c r="C2560" s="159" t="str">
        <f>VLOOKUP(A2560,Lists!A:D,4,FALSE)</f>
        <v>ARG</v>
      </c>
      <c r="D2560" s="159" t="s">
        <v>638</v>
      </c>
      <c r="E2560" s="159" t="s">
        <v>445</v>
      </c>
      <c r="F2560" s="159" t="s">
        <v>1408</v>
      </c>
      <c r="G2560" s="159" t="s">
        <v>734</v>
      </c>
      <c r="H2560" s="151">
        <f t="shared" si="84"/>
        <v>2</v>
      </c>
      <c r="I2560" s="162" t="s">
        <v>1416</v>
      </c>
      <c r="J2560" s="159" t="s">
        <v>2465</v>
      </c>
      <c r="K2560" s="151" t="str">
        <f t="shared" si="85"/>
        <v>ARG002Restriction of movement (impediments to freedom of movement and/or administrative restrictions)</v>
      </c>
      <c r="L2560" s="163">
        <v>43511</v>
      </c>
    </row>
    <row r="2561" spans="1:12" ht="15.6" thickTop="1" thickBot="1" x14ac:dyDescent="0.35">
      <c r="A2561" s="156" t="s">
        <v>1286</v>
      </c>
      <c r="B2561" s="157" t="str">
        <f>VLOOKUP(A2561,Lists!A:B,2,FALSE)</f>
        <v>ARG002</v>
      </c>
      <c r="C2561" s="157" t="str">
        <f>VLOOKUP(A2561,Lists!A:D,4,FALSE)</f>
        <v>ARG</v>
      </c>
      <c r="D2561" s="157" t="s">
        <v>639</v>
      </c>
      <c r="E2561" s="157" t="s">
        <v>445</v>
      </c>
      <c r="F2561" s="157" t="s">
        <v>1408</v>
      </c>
      <c r="G2561" s="157" t="s">
        <v>734</v>
      </c>
      <c r="H2561" s="151">
        <f t="shared" si="84"/>
        <v>2</v>
      </c>
      <c r="I2561" s="161" t="s">
        <v>1416</v>
      </c>
      <c r="J2561" s="157" t="s">
        <v>2465</v>
      </c>
      <c r="K2561" s="151" t="str">
        <f t="shared" si="85"/>
        <v>ARG002Interference into implementation of humanitarian activities</v>
      </c>
      <c r="L2561" s="165">
        <v>43511</v>
      </c>
    </row>
    <row r="2562" spans="1:12" ht="15.6" thickTop="1" thickBot="1" x14ac:dyDescent="0.35">
      <c r="A2562" s="158" t="s">
        <v>1286</v>
      </c>
      <c r="B2562" s="159" t="str">
        <f>VLOOKUP(A2562,Lists!A:B,2,FALSE)</f>
        <v>ARG002</v>
      </c>
      <c r="C2562" s="159" t="str">
        <f>VLOOKUP(A2562,Lists!A:D,4,FALSE)</f>
        <v>ARG</v>
      </c>
      <c r="D2562" s="159" t="s">
        <v>640</v>
      </c>
      <c r="E2562" s="159" t="s">
        <v>445</v>
      </c>
      <c r="F2562" s="159" t="s">
        <v>1408</v>
      </c>
      <c r="G2562" s="159" t="s">
        <v>734</v>
      </c>
      <c r="H2562" s="151">
        <f t="shared" si="84"/>
        <v>2</v>
      </c>
      <c r="I2562" s="162" t="s">
        <v>1416</v>
      </c>
      <c r="J2562" s="159" t="s">
        <v>2465</v>
      </c>
      <c r="K2562" s="151" t="str">
        <f t="shared" si="85"/>
        <v>ARG002Violence against personnel, facilities and assets</v>
      </c>
      <c r="L2562" s="163">
        <v>43511</v>
      </c>
    </row>
    <row r="2563" spans="1:12" ht="15.6" thickTop="1" thickBot="1" x14ac:dyDescent="0.35">
      <c r="A2563" s="156" t="s">
        <v>1286</v>
      </c>
      <c r="B2563" s="157" t="str">
        <f>VLOOKUP(A2563,Lists!A:B,2,FALSE)</f>
        <v>ARG002</v>
      </c>
      <c r="C2563" s="157" t="str">
        <f>VLOOKUP(A2563,Lists!A:D,4,FALSE)</f>
        <v>ARG</v>
      </c>
      <c r="D2563" s="157" t="s">
        <v>641</v>
      </c>
      <c r="E2563" s="157" t="s">
        <v>445</v>
      </c>
      <c r="F2563" s="157" t="s">
        <v>1408</v>
      </c>
      <c r="G2563" s="157" t="s">
        <v>734</v>
      </c>
      <c r="H2563" s="151">
        <f t="shared" si="84"/>
        <v>2</v>
      </c>
      <c r="I2563" s="161" t="s">
        <v>1416</v>
      </c>
      <c r="J2563" s="157" t="s">
        <v>2465</v>
      </c>
      <c r="K2563" s="151" t="str">
        <f t="shared" si="85"/>
        <v>ARG002Denial of existence of humanitarian needs or entitlements to assistance</v>
      </c>
      <c r="L2563" s="165">
        <v>43511</v>
      </c>
    </row>
    <row r="2564" spans="1:12" ht="15.6" thickTop="1" thickBot="1" x14ac:dyDescent="0.35">
      <c r="A2564" s="158" t="s">
        <v>1286</v>
      </c>
      <c r="B2564" s="159" t="str">
        <f>VLOOKUP(A2564,Lists!A:B,2,FALSE)</f>
        <v>ARG002</v>
      </c>
      <c r="C2564" s="159" t="str">
        <f>VLOOKUP(A2564,Lists!A:D,4,FALSE)</f>
        <v>ARG</v>
      </c>
      <c r="D2564" s="159" t="s">
        <v>642</v>
      </c>
      <c r="E2564" s="159" t="s">
        <v>445</v>
      </c>
      <c r="F2564" s="159" t="s">
        <v>1408</v>
      </c>
      <c r="G2564" s="159" t="s">
        <v>734</v>
      </c>
      <c r="H2564" s="151">
        <f t="shared" si="84"/>
        <v>2</v>
      </c>
      <c r="I2564" s="162" t="s">
        <v>1416</v>
      </c>
      <c r="J2564" s="159" t="s">
        <v>2465</v>
      </c>
      <c r="K2564" s="151" t="str">
        <f t="shared" si="85"/>
        <v>ARG002Restriction and obstruction of access to services and assistance</v>
      </c>
      <c r="L2564" s="163">
        <v>43511</v>
      </c>
    </row>
    <row r="2565" spans="1:12" ht="15.6" thickTop="1" thickBot="1" x14ac:dyDescent="0.35">
      <c r="A2565" s="156" t="s">
        <v>1286</v>
      </c>
      <c r="B2565" s="157" t="str">
        <f>VLOOKUP(A2565,Lists!A:B,2,FALSE)</f>
        <v>ARG002</v>
      </c>
      <c r="C2565" s="157" t="str">
        <f>VLOOKUP(A2565,Lists!A:D,4,FALSE)</f>
        <v>ARG</v>
      </c>
      <c r="D2565" s="157" t="s">
        <v>643</v>
      </c>
      <c r="E2565" s="157" t="s">
        <v>445</v>
      </c>
      <c r="F2565" s="157" t="s">
        <v>1408</v>
      </c>
      <c r="G2565" s="157" t="s">
        <v>734</v>
      </c>
      <c r="H2565" s="151">
        <f t="shared" si="84"/>
        <v>2</v>
      </c>
      <c r="I2565" s="161" t="s">
        <v>1416</v>
      </c>
      <c r="J2565" s="157" t="s">
        <v>2465</v>
      </c>
      <c r="K2565" s="151" t="str">
        <f t="shared" si="85"/>
        <v>ARG002Ongoing insecurity/hostilities affecting humanitarian assistance</v>
      </c>
      <c r="L2565" s="165">
        <v>43511</v>
      </c>
    </row>
    <row r="2566" spans="1:12" ht="15.6" thickTop="1" thickBot="1" x14ac:dyDescent="0.35">
      <c r="A2566" s="158" t="s">
        <v>1286</v>
      </c>
      <c r="B2566" s="159" t="str">
        <f>VLOOKUP(A2566,Lists!A:B,2,FALSE)</f>
        <v>ARG002</v>
      </c>
      <c r="C2566" s="159" t="str">
        <f>VLOOKUP(A2566,Lists!A:D,4,FALSE)</f>
        <v>ARG</v>
      </c>
      <c r="D2566" s="159" t="s">
        <v>644</v>
      </c>
      <c r="E2566" s="159" t="s">
        <v>445</v>
      </c>
      <c r="F2566" s="159" t="s">
        <v>1408</v>
      </c>
      <c r="G2566" s="159" t="s">
        <v>734</v>
      </c>
      <c r="H2566" s="151">
        <f t="shared" si="84"/>
        <v>2</v>
      </c>
      <c r="I2566" s="162" t="s">
        <v>1416</v>
      </c>
      <c r="J2566" s="159" t="s">
        <v>2465</v>
      </c>
      <c r="K2566" s="151" t="str">
        <f t="shared" si="85"/>
        <v xml:space="preserve">ARG002Presence of mines and improvised explosive devices </v>
      </c>
      <c r="L2566" s="163">
        <v>43511</v>
      </c>
    </row>
    <row r="2567" spans="1:12" ht="15.6" thickTop="1" thickBot="1" x14ac:dyDescent="0.35">
      <c r="A2567" s="156" t="s">
        <v>1286</v>
      </c>
      <c r="B2567" s="157" t="str">
        <f>VLOOKUP(A2567,Lists!A:B,2,FALSE)</f>
        <v>ARG002</v>
      </c>
      <c r="C2567" s="157" t="str">
        <f>VLOOKUP(A2567,Lists!A:D,4,FALSE)</f>
        <v>ARG</v>
      </c>
      <c r="D2567" s="157" t="s">
        <v>645</v>
      </c>
      <c r="E2567" s="157" t="s">
        <v>445</v>
      </c>
      <c r="F2567" s="157" t="s">
        <v>1408</v>
      </c>
      <c r="G2567" s="157" t="s">
        <v>734</v>
      </c>
      <c r="H2567" s="151">
        <f t="shared" si="84"/>
        <v>2</v>
      </c>
      <c r="I2567" s="161" t="s">
        <v>1416</v>
      </c>
      <c r="J2567" s="157" t="s">
        <v>2465</v>
      </c>
      <c r="K2567" s="151" t="str">
        <f t="shared" si="85"/>
        <v>ARG002Physical constraints in the environment (obstacles related to terrain, climate, lack of infrastructure, etc.)</v>
      </c>
      <c r="L2567" s="165">
        <v>43511</v>
      </c>
    </row>
    <row r="2568" spans="1:12" ht="15.6" thickTop="1" thickBot="1" x14ac:dyDescent="0.35">
      <c r="A2568" s="158" t="s">
        <v>335</v>
      </c>
      <c r="B2568" s="159" t="str">
        <f>VLOOKUP(A2568,Lists!A:B,2,FALSE)</f>
        <v>UGA001</v>
      </c>
      <c r="C2568" s="159" t="str">
        <f>VLOOKUP(A2568,Lists!A:D,4,FALSE)</f>
        <v>UGA</v>
      </c>
      <c r="D2568" s="159" t="s">
        <v>785</v>
      </c>
      <c r="E2568" s="159">
        <v>40029013</v>
      </c>
      <c r="F2568" s="159" t="s">
        <v>2497</v>
      </c>
      <c r="G2568" s="159" t="s">
        <v>735</v>
      </c>
      <c r="H2568" s="151">
        <f t="shared" ref="H2568:H2629" si="86">IF(G2568="Low",3,IF(G2568="Medium",2,IF(G2568="High",1,FALSE)))</f>
        <v>1</v>
      </c>
      <c r="I2568" s="162" t="s">
        <v>2561</v>
      </c>
      <c r="J2568" s="159" t="s">
        <v>2510</v>
      </c>
      <c r="K2568" s="151" t="str">
        <f t="shared" ref="K2568:K2629" si="87">B2568&amp;""&amp;D2568</f>
        <v>UGA001Total population in country</v>
      </c>
      <c r="L2568" s="163">
        <v>43511</v>
      </c>
    </row>
    <row r="2569" spans="1:12" ht="15.6" thickTop="1" thickBot="1" x14ac:dyDescent="0.35">
      <c r="A2569" s="156" t="s">
        <v>335</v>
      </c>
      <c r="B2569" s="157" t="str">
        <f>VLOOKUP(A2569,Lists!A:B,2,FALSE)</f>
        <v>UGA001</v>
      </c>
      <c r="C2569" s="157" t="str">
        <f>VLOOKUP(A2569,Lists!A:D,4,FALSE)</f>
        <v>UGA</v>
      </c>
      <c r="D2569" s="157" t="s">
        <v>455</v>
      </c>
      <c r="E2569" s="157">
        <v>55217</v>
      </c>
      <c r="F2569" s="157" t="s">
        <v>2498</v>
      </c>
      <c r="G2569" s="157" t="s">
        <v>734</v>
      </c>
      <c r="H2569" s="151">
        <f t="shared" si="86"/>
        <v>2</v>
      </c>
      <c r="I2569" s="161" t="s">
        <v>2506</v>
      </c>
      <c r="J2569" s="157" t="s">
        <v>2511</v>
      </c>
      <c r="K2569" s="151" t="str">
        <f t="shared" si="87"/>
        <v>UGA001Landmass affected by disaster</v>
      </c>
      <c r="L2569" s="165">
        <v>43511</v>
      </c>
    </row>
    <row r="2570" spans="1:12" ht="15.6" thickTop="1" thickBot="1" x14ac:dyDescent="0.35">
      <c r="A2570" s="158" t="s">
        <v>335</v>
      </c>
      <c r="B2570" s="159" t="str">
        <f>VLOOKUP(A2570,Lists!A:B,2,FALSE)</f>
        <v>UGA001</v>
      </c>
      <c r="C2570" s="159" t="str">
        <f>VLOOKUP(A2570,Lists!A:D,4,FALSE)</f>
        <v>UGA</v>
      </c>
      <c r="D2570" s="159" t="s">
        <v>740</v>
      </c>
      <c r="E2570" s="159">
        <v>7811286</v>
      </c>
      <c r="F2570" s="159" t="s">
        <v>2499</v>
      </c>
      <c r="G2570" s="159" t="s">
        <v>734</v>
      </c>
      <c r="H2570" s="151">
        <f t="shared" si="86"/>
        <v>2</v>
      </c>
      <c r="I2570" s="162" t="s">
        <v>2507</v>
      </c>
      <c r="J2570" s="159" t="s">
        <v>2512</v>
      </c>
      <c r="K2570" s="151" t="str">
        <f t="shared" si="87"/>
        <v>UGA001People exposed</v>
      </c>
      <c r="L2570" s="163">
        <v>43511</v>
      </c>
    </row>
    <row r="2571" spans="1:12" ht="15.6" thickTop="1" thickBot="1" x14ac:dyDescent="0.35">
      <c r="A2571" s="156" t="s">
        <v>335</v>
      </c>
      <c r="B2571" s="157" t="str">
        <f>VLOOKUP(A2571,Lists!A:B,2,FALSE)</f>
        <v>UGA001</v>
      </c>
      <c r="C2571" s="157" t="str">
        <f>VLOOKUP(A2571,Lists!A:D,4,FALSE)</f>
        <v>UGA</v>
      </c>
      <c r="D2571" s="157" t="s">
        <v>742</v>
      </c>
      <c r="E2571" s="157">
        <v>5812608</v>
      </c>
      <c r="F2571" s="157" t="s">
        <v>2499</v>
      </c>
      <c r="G2571" s="157" t="s">
        <v>734</v>
      </c>
      <c r="H2571" s="151">
        <f t="shared" si="86"/>
        <v>2</v>
      </c>
      <c r="I2571" s="161" t="s">
        <v>2508</v>
      </c>
      <c r="J2571" s="157" t="s">
        <v>2513</v>
      </c>
      <c r="K2571" s="151" t="str">
        <f t="shared" si="87"/>
        <v>UGA001People affected by the crisis</v>
      </c>
      <c r="L2571" s="165">
        <v>43511</v>
      </c>
    </row>
    <row r="2572" spans="1:12" ht="15.6" thickTop="1" thickBot="1" x14ac:dyDescent="0.35">
      <c r="A2572" s="158" t="s">
        <v>335</v>
      </c>
      <c r="B2572" s="159" t="str">
        <f>VLOOKUP(A2572,Lists!A:B,2,FALSE)</f>
        <v>UGA001</v>
      </c>
      <c r="C2572" s="159" t="str">
        <f>VLOOKUP(A2572,Lists!A:D,4,FALSE)</f>
        <v>UGA</v>
      </c>
      <c r="D2572" s="159" t="s">
        <v>470</v>
      </c>
      <c r="E2572" s="159">
        <v>1113858</v>
      </c>
      <c r="F2572" s="159" t="s">
        <v>2500</v>
      </c>
      <c r="G2572" s="159" t="s">
        <v>735</v>
      </c>
      <c r="H2572" s="151">
        <f t="shared" si="86"/>
        <v>1</v>
      </c>
      <c r="I2572" s="162" t="s">
        <v>2509</v>
      </c>
      <c r="J2572" s="159" t="s">
        <v>2514</v>
      </c>
      <c r="K2572" s="151" t="str">
        <f t="shared" si="87"/>
        <v>UGA001Total # of crisis related displaced people</v>
      </c>
      <c r="L2572" s="163">
        <v>43511</v>
      </c>
    </row>
    <row r="2573" spans="1:12" ht="15.6" thickTop="1" thickBot="1" x14ac:dyDescent="0.35">
      <c r="A2573" s="156" t="s">
        <v>335</v>
      </c>
      <c r="B2573" s="157" t="str">
        <f>VLOOKUP(A2573,Lists!A:B,2,FALSE)</f>
        <v>UGA001</v>
      </c>
      <c r="C2573" s="157" t="str">
        <f>VLOOKUP(A2573,Lists!A:D,4,FALSE)</f>
        <v>UGA</v>
      </c>
      <c r="D2573" s="157" t="s">
        <v>743</v>
      </c>
      <c r="E2573" s="157" t="s">
        <v>445</v>
      </c>
      <c r="F2573" s="157" t="s">
        <v>445</v>
      </c>
      <c r="G2573" s="157"/>
      <c r="H2573" s="151" t="b">
        <f t="shared" si="86"/>
        <v>0</v>
      </c>
      <c r="I2573" s="161" t="s">
        <v>445</v>
      </c>
      <c r="J2573" s="157" t="s">
        <v>445</v>
      </c>
      <c r="K2573" s="151" t="str">
        <f t="shared" si="87"/>
        <v>UGA001Crisis related Injuries</v>
      </c>
      <c r="L2573" s="165">
        <v>43511</v>
      </c>
    </row>
    <row r="2574" spans="1:12" ht="15.6" thickTop="1" thickBot="1" x14ac:dyDescent="0.35">
      <c r="A2574" s="158" t="s">
        <v>335</v>
      </c>
      <c r="B2574" s="159" t="str">
        <f>VLOOKUP(A2574,Lists!A:B,2,FALSE)</f>
        <v>UGA001</v>
      </c>
      <c r="C2574" s="159" t="str">
        <f>VLOOKUP(A2574,Lists!A:D,4,FALSE)</f>
        <v>UGA</v>
      </c>
      <c r="D2574" s="159" t="s">
        <v>661</v>
      </c>
      <c r="E2574" s="159" t="s">
        <v>445</v>
      </c>
      <c r="F2574" s="159" t="s">
        <v>445</v>
      </c>
      <c r="G2574" s="159"/>
      <c r="H2574" s="151" t="b">
        <f t="shared" si="86"/>
        <v>0</v>
      </c>
      <c r="I2574" s="162" t="s">
        <v>445</v>
      </c>
      <c r="J2574" s="159" t="s">
        <v>2515</v>
      </c>
      <c r="K2574" s="151" t="str">
        <f t="shared" si="87"/>
        <v>UGA001Total # of illness cases reported</v>
      </c>
      <c r="L2574" s="163">
        <v>43511</v>
      </c>
    </row>
    <row r="2575" spans="1:12" ht="15.6" thickTop="1" thickBot="1" x14ac:dyDescent="0.35">
      <c r="A2575" s="156" t="s">
        <v>335</v>
      </c>
      <c r="B2575" s="157" t="str">
        <f>VLOOKUP(A2575,Lists!A:B,2,FALSE)</f>
        <v>UGA001</v>
      </c>
      <c r="C2575" s="157" t="str">
        <f>VLOOKUP(A2575,Lists!A:D,4,FALSE)</f>
        <v>UGA</v>
      </c>
      <c r="D2575" s="157" t="s">
        <v>663</v>
      </c>
      <c r="E2575" s="157" t="s">
        <v>445</v>
      </c>
      <c r="F2575" s="157" t="s">
        <v>445</v>
      </c>
      <c r="G2575" s="157"/>
      <c r="H2575" s="151" t="b">
        <f t="shared" si="86"/>
        <v>0</v>
      </c>
      <c r="I2575" s="161" t="s">
        <v>445</v>
      </c>
      <c r="J2575" s="157" t="s">
        <v>445</v>
      </c>
      <c r="K2575" s="151" t="str">
        <f t="shared" si="87"/>
        <v>UGA001Crisis related fatalities</v>
      </c>
      <c r="L2575" s="165">
        <v>43511</v>
      </c>
    </row>
    <row r="2576" spans="1:12" ht="15.6" thickTop="1" thickBot="1" x14ac:dyDescent="0.35">
      <c r="A2576" s="158" t="s">
        <v>335</v>
      </c>
      <c r="B2576" s="159" t="str">
        <f>VLOOKUP(A2576,Lists!A:B,2,FALSE)</f>
        <v>UGA001</v>
      </c>
      <c r="C2576" s="159" t="str">
        <f>VLOOKUP(A2576,Lists!A:D,4,FALSE)</f>
        <v>UGA</v>
      </c>
      <c r="D2576" s="159" t="s">
        <v>459</v>
      </c>
      <c r="E2576" s="159" t="s">
        <v>445</v>
      </c>
      <c r="F2576" s="159" t="s">
        <v>445</v>
      </c>
      <c r="G2576" s="159"/>
      <c r="H2576" s="151" t="b">
        <f t="shared" si="86"/>
        <v>0</v>
      </c>
      <c r="I2576" s="162" t="s">
        <v>445</v>
      </c>
      <c r="J2576" s="159" t="s">
        <v>445</v>
      </c>
      <c r="K2576" s="151" t="str">
        <f t="shared" si="87"/>
        <v>UGA001Building partially damaged</v>
      </c>
      <c r="L2576" s="163">
        <v>43511</v>
      </c>
    </row>
    <row r="2577" spans="1:12" ht="15.6" thickTop="1" thickBot="1" x14ac:dyDescent="0.35">
      <c r="A2577" s="156" t="s">
        <v>335</v>
      </c>
      <c r="B2577" s="157" t="str">
        <f>VLOOKUP(A2577,Lists!A:B,2,FALSE)</f>
        <v>UGA001</v>
      </c>
      <c r="C2577" s="157" t="str">
        <f>VLOOKUP(A2577,Lists!A:D,4,FALSE)</f>
        <v>UGA</v>
      </c>
      <c r="D2577" s="157" t="s">
        <v>460</v>
      </c>
      <c r="E2577" s="157" t="s">
        <v>445</v>
      </c>
      <c r="F2577" s="157" t="s">
        <v>445</v>
      </c>
      <c r="G2577" s="157"/>
      <c r="H2577" s="151" t="b">
        <f t="shared" si="86"/>
        <v>0</v>
      </c>
      <c r="I2577" s="161" t="s">
        <v>445</v>
      </c>
      <c r="J2577" s="157" t="s">
        <v>445</v>
      </c>
      <c r="K2577" s="151" t="str">
        <f t="shared" si="87"/>
        <v>UGA001Building totally damaged</v>
      </c>
      <c r="L2577" s="165">
        <v>43511</v>
      </c>
    </row>
    <row r="2578" spans="1:12" ht="15.6" thickTop="1" thickBot="1" x14ac:dyDescent="0.35">
      <c r="A2578" s="158" t="s">
        <v>335</v>
      </c>
      <c r="B2578" s="159" t="str">
        <f>VLOOKUP(A2578,Lists!A:B,2,FALSE)</f>
        <v>UGA001</v>
      </c>
      <c r="C2578" s="159" t="str">
        <f>VLOOKUP(A2578,Lists!A:D,4,FALSE)</f>
        <v>UGA</v>
      </c>
      <c r="D2578" s="159" t="s">
        <v>745</v>
      </c>
      <c r="E2578" s="159" t="s">
        <v>445</v>
      </c>
      <c r="F2578" s="159" t="s">
        <v>445</v>
      </c>
      <c r="G2578" s="159"/>
      <c r="H2578" s="151" t="b">
        <f t="shared" si="86"/>
        <v>0</v>
      </c>
      <c r="I2578" s="162" t="s">
        <v>445</v>
      </c>
      <c r="J2578" s="159" t="s">
        <v>445</v>
      </c>
      <c r="K2578" s="151" t="str">
        <f t="shared" si="87"/>
        <v>UGA001Economic Losses</v>
      </c>
      <c r="L2578" s="163">
        <v>43511</v>
      </c>
    </row>
    <row r="2579" spans="1:12" ht="15.6" thickTop="1" thickBot="1" x14ac:dyDescent="0.35">
      <c r="A2579" s="156" t="s">
        <v>335</v>
      </c>
      <c r="B2579" s="157" t="str">
        <f>VLOOKUP(A2579,Lists!A:B,2,FALSE)</f>
        <v>UGA001</v>
      </c>
      <c r="C2579" s="157" t="str">
        <f>VLOOKUP(A2579,Lists!A:D,4,FALSE)</f>
        <v>UGA</v>
      </c>
      <c r="D2579" s="157" t="s">
        <v>755</v>
      </c>
      <c r="E2579" s="157">
        <v>1513858</v>
      </c>
      <c r="F2579" s="157" t="s">
        <v>2501</v>
      </c>
      <c r="G2579" s="157" t="s">
        <v>734</v>
      </c>
      <c r="H2579" s="151">
        <f t="shared" si="86"/>
        <v>2</v>
      </c>
      <c r="I2579" s="161" t="s">
        <v>2562</v>
      </c>
      <c r="J2579" s="157" t="s">
        <v>2516</v>
      </c>
      <c r="K2579" s="151" t="str">
        <f t="shared" si="87"/>
        <v>UGA001People in Need</v>
      </c>
      <c r="L2579" s="165">
        <v>43511</v>
      </c>
    </row>
    <row r="2580" spans="1:12" ht="15.6" thickTop="1" thickBot="1" x14ac:dyDescent="0.35">
      <c r="A2580" s="158" t="s">
        <v>335</v>
      </c>
      <c r="B2580" s="159" t="str">
        <f>VLOOKUP(A2580,Lists!A:B,2,FALSE)</f>
        <v>UGA001</v>
      </c>
      <c r="C2580" s="159" t="str">
        <f>VLOOKUP(A2580,Lists!A:D,4,FALSE)</f>
        <v>UGA</v>
      </c>
      <c r="D2580" s="159" t="s">
        <v>761</v>
      </c>
      <c r="E2580" s="159">
        <v>424737</v>
      </c>
      <c r="F2580" s="159" t="s">
        <v>2501</v>
      </c>
      <c r="G2580" s="159" t="s">
        <v>733</v>
      </c>
      <c r="H2580" s="151">
        <f t="shared" si="86"/>
        <v>3</v>
      </c>
      <c r="I2580" s="162" t="s">
        <v>2562</v>
      </c>
      <c r="J2580" s="159" t="s">
        <v>2516</v>
      </c>
      <c r="K2580" s="151" t="str">
        <f t="shared" si="87"/>
        <v>UGA001People facing minimal humanitarian needs (level 1)</v>
      </c>
      <c r="L2580" s="163">
        <v>43511</v>
      </c>
    </row>
    <row r="2581" spans="1:12" ht="15.6" thickTop="1" thickBot="1" x14ac:dyDescent="0.35">
      <c r="A2581" s="156" t="s">
        <v>335</v>
      </c>
      <c r="B2581" s="157" t="str">
        <f>VLOOKUP(A2581,Lists!A:B,2,FALSE)</f>
        <v>UGA001</v>
      </c>
      <c r="C2581" s="157" t="str">
        <f>VLOOKUP(A2581,Lists!A:D,4,FALSE)</f>
        <v>UGA</v>
      </c>
      <c r="D2581" s="157" t="s">
        <v>760</v>
      </c>
      <c r="E2581" s="157">
        <v>511022</v>
      </c>
      <c r="F2581" s="157" t="s">
        <v>2501</v>
      </c>
      <c r="G2581" s="157" t="s">
        <v>733</v>
      </c>
      <c r="H2581" s="151">
        <f t="shared" si="86"/>
        <v>3</v>
      </c>
      <c r="I2581" s="161" t="s">
        <v>2562</v>
      </c>
      <c r="J2581" s="157" t="s">
        <v>2516</v>
      </c>
      <c r="K2581" s="151" t="str">
        <f t="shared" si="87"/>
        <v>UGA001People facing stressed humanitarian needs (level 2)</v>
      </c>
      <c r="L2581" s="165">
        <v>43511</v>
      </c>
    </row>
    <row r="2582" spans="1:12" ht="15.6" thickTop="1" thickBot="1" x14ac:dyDescent="0.35">
      <c r="A2582" s="158" t="s">
        <v>335</v>
      </c>
      <c r="B2582" s="159" t="str">
        <f>VLOOKUP(A2582,Lists!A:B,2,FALSE)</f>
        <v>UGA001</v>
      </c>
      <c r="C2582" s="159" t="str">
        <f>VLOOKUP(A2582,Lists!A:D,4,FALSE)</f>
        <v>UGA</v>
      </c>
      <c r="D2582" s="159" t="s">
        <v>763</v>
      </c>
      <c r="E2582" s="159">
        <v>578099</v>
      </c>
      <c r="F2582" s="159" t="s">
        <v>2501</v>
      </c>
      <c r="G2582" s="159" t="s">
        <v>733</v>
      </c>
      <c r="H2582" s="151">
        <f t="shared" si="86"/>
        <v>3</v>
      </c>
      <c r="I2582" s="162" t="s">
        <v>2562</v>
      </c>
      <c r="J2582" s="159" t="s">
        <v>2516</v>
      </c>
      <c r="K2582" s="151" t="str">
        <f t="shared" si="87"/>
        <v>UGA001People  facing moderate humanitarian needs (level 3)</v>
      </c>
      <c r="L2582" s="163">
        <v>43511</v>
      </c>
    </row>
    <row r="2583" spans="1:12" ht="15.6" thickTop="1" thickBot="1" x14ac:dyDescent="0.35">
      <c r="A2583" s="156" t="s">
        <v>335</v>
      </c>
      <c r="B2583" s="157" t="str">
        <f>VLOOKUP(A2583,Lists!A:B,2,FALSE)</f>
        <v>UGA001</v>
      </c>
      <c r="C2583" s="157" t="str">
        <f>VLOOKUP(A2583,Lists!A:D,4,FALSE)</f>
        <v>UGA</v>
      </c>
      <c r="D2583" s="157" t="s">
        <v>765</v>
      </c>
      <c r="E2583" s="157">
        <v>0</v>
      </c>
      <c r="F2583" s="157" t="s">
        <v>2501</v>
      </c>
      <c r="G2583" s="157" t="s">
        <v>733</v>
      </c>
      <c r="H2583" s="151">
        <f t="shared" si="86"/>
        <v>3</v>
      </c>
      <c r="I2583" s="161" t="s">
        <v>2562</v>
      </c>
      <c r="J2583" s="157" t="s">
        <v>2516</v>
      </c>
      <c r="K2583" s="151" t="str">
        <f t="shared" si="87"/>
        <v>UGA001People facing severe humanitarian needs (level 4)</v>
      </c>
      <c r="L2583" s="165">
        <v>43511</v>
      </c>
    </row>
    <row r="2584" spans="1:12" ht="15.6" thickTop="1" thickBot="1" x14ac:dyDescent="0.35">
      <c r="A2584" s="158" t="s">
        <v>335</v>
      </c>
      <c r="B2584" s="159" t="str">
        <f>VLOOKUP(A2584,Lists!A:B,2,FALSE)</f>
        <v>UGA001</v>
      </c>
      <c r="C2584" s="159" t="str">
        <f>VLOOKUP(A2584,Lists!A:D,4,FALSE)</f>
        <v>UGA</v>
      </c>
      <c r="D2584" s="159" t="s">
        <v>766</v>
      </c>
      <c r="E2584" s="159">
        <v>0</v>
      </c>
      <c r="F2584" s="159" t="s">
        <v>2501</v>
      </c>
      <c r="G2584" s="159" t="s">
        <v>734</v>
      </c>
      <c r="H2584" s="151">
        <f t="shared" si="86"/>
        <v>2</v>
      </c>
      <c r="I2584" s="162" t="s">
        <v>2562</v>
      </c>
      <c r="J2584" s="159" t="s">
        <v>2516</v>
      </c>
      <c r="K2584" s="151" t="str">
        <f t="shared" si="87"/>
        <v>UGA001People facing extreme humanitarian needs (level 5)</v>
      </c>
      <c r="L2584" s="163">
        <v>43511</v>
      </c>
    </row>
    <row r="2585" spans="1:12" ht="15.6" thickTop="1" thickBot="1" x14ac:dyDescent="0.35">
      <c r="A2585" s="156" t="s">
        <v>335</v>
      </c>
      <c r="B2585" s="157" t="str">
        <f>VLOOKUP(A2585,Lists!A:B,2,FALSE)</f>
        <v>UGA001</v>
      </c>
      <c r="C2585" s="157" t="str">
        <f>VLOOKUP(A2585,Lists!A:D,4,FALSE)</f>
        <v>UGA</v>
      </c>
      <c r="D2585" s="157" t="s">
        <v>768</v>
      </c>
      <c r="E2585" s="157" t="s">
        <v>445</v>
      </c>
      <c r="F2585" s="157" t="s">
        <v>445</v>
      </c>
      <c r="G2585" s="157"/>
      <c r="H2585" s="151" t="b">
        <f t="shared" si="86"/>
        <v>0</v>
      </c>
      <c r="I2585" s="161" t="s">
        <v>445</v>
      </c>
      <c r="J2585" s="157" t="s">
        <v>445</v>
      </c>
      <c r="K2585" s="151" t="str">
        <f t="shared" si="87"/>
        <v>UGA001People killed in all crises</v>
      </c>
      <c r="L2585" s="165">
        <v>43511</v>
      </c>
    </row>
    <row r="2586" spans="1:12" ht="15.6" thickTop="1" thickBot="1" x14ac:dyDescent="0.35">
      <c r="A2586" s="158" t="s">
        <v>335</v>
      </c>
      <c r="B2586" s="159" t="str">
        <f>VLOOKUP(A2586,Lists!A:B,2,FALSE)</f>
        <v>UGA001</v>
      </c>
      <c r="C2586" s="159" t="str">
        <f>VLOOKUP(A2586,Lists!A:D,4,FALSE)</f>
        <v>UGA</v>
      </c>
      <c r="D2586" s="159" t="s">
        <v>680</v>
      </c>
      <c r="E2586" s="159">
        <v>3</v>
      </c>
      <c r="F2586" s="159" t="s">
        <v>2502</v>
      </c>
      <c r="G2586" s="159"/>
      <c r="H2586" s="151" t="b">
        <f t="shared" si="86"/>
        <v>0</v>
      </c>
      <c r="I2586" s="162" t="s">
        <v>2562</v>
      </c>
      <c r="J2586" s="159" t="s">
        <v>2517</v>
      </c>
      <c r="K2586" s="151" t="str">
        <f t="shared" si="87"/>
        <v>UGA001Crisis affected groups</v>
      </c>
      <c r="L2586" s="163">
        <v>43511</v>
      </c>
    </row>
    <row r="2587" spans="1:12" ht="15.6" thickTop="1" thickBot="1" x14ac:dyDescent="0.35">
      <c r="A2587" s="156" t="s">
        <v>335</v>
      </c>
      <c r="B2587" s="157" t="str">
        <f>VLOOKUP(A2587,Lists!A:B,2,FALSE)</f>
        <v>UGA001</v>
      </c>
      <c r="C2587" s="157" t="str">
        <f>VLOOKUP(A2587,Lists!A:D,4,FALSE)</f>
        <v>UGA</v>
      </c>
      <c r="D2587" s="157" t="s">
        <v>683</v>
      </c>
      <c r="E2587" s="157">
        <v>0</v>
      </c>
      <c r="F2587" s="157" t="s">
        <v>2503</v>
      </c>
      <c r="G2587" s="157"/>
      <c r="H2587" s="151" t="b">
        <f t="shared" si="86"/>
        <v>0</v>
      </c>
      <c r="I2587" s="161"/>
      <c r="J2587" s="157" t="s">
        <v>2518</v>
      </c>
      <c r="K2587" s="151" t="str">
        <f t="shared" si="87"/>
        <v>UGA001People facing limited access constraints</v>
      </c>
      <c r="L2587" s="165">
        <v>43511</v>
      </c>
    </row>
    <row r="2588" spans="1:12" ht="15.6" thickTop="1" thickBot="1" x14ac:dyDescent="0.35">
      <c r="A2588" s="158" t="s">
        <v>335</v>
      </c>
      <c r="B2588" s="159" t="str">
        <f>VLOOKUP(A2588,Lists!A:B,2,FALSE)</f>
        <v>UGA001</v>
      </c>
      <c r="C2588" s="159" t="str">
        <f>VLOOKUP(A2588,Lists!A:D,4,FALSE)</f>
        <v>UGA</v>
      </c>
      <c r="D2588" s="159" t="s">
        <v>684</v>
      </c>
      <c r="E2588" s="159">
        <v>0</v>
      </c>
      <c r="F2588" s="159" t="s">
        <v>2503</v>
      </c>
      <c r="G2588" s="159"/>
      <c r="H2588" s="151" t="b">
        <f t="shared" si="86"/>
        <v>0</v>
      </c>
      <c r="I2588" s="162"/>
      <c r="J2588" s="159" t="s">
        <v>2518</v>
      </c>
      <c r="K2588" s="151" t="str">
        <f t="shared" si="87"/>
        <v>UGA001People facing restricted access constraints</v>
      </c>
      <c r="L2588" s="163">
        <v>43511</v>
      </c>
    </row>
    <row r="2589" spans="1:12" ht="15.6" thickTop="1" thickBot="1" x14ac:dyDescent="0.35">
      <c r="A2589" s="156" t="s">
        <v>335</v>
      </c>
      <c r="B2589" s="157" t="str">
        <f>VLOOKUP(A2589,Lists!A:B,2,FALSE)</f>
        <v>UGA001</v>
      </c>
      <c r="C2589" s="157" t="str">
        <f>VLOOKUP(A2589,Lists!A:D,4,FALSE)</f>
        <v>UGA</v>
      </c>
      <c r="D2589" s="157" t="s">
        <v>637</v>
      </c>
      <c r="E2589" s="157">
        <v>0</v>
      </c>
      <c r="F2589" s="157" t="s">
        <v>2504</v>
      </c>
      <c r="G2589" s="157"/>
      <c r="H2589" s="151" t="b">
        <f t="shared" si="86"/>
        <v>0</v>
      </c>
      <c r="I2589" s="161"/>
      <c r="J2589" s="157"/>
      <c r="K2589" s="151" t="str">
        <f t="shared" si="87"/>
        <v>UGA001Impediments to entry into country (bureaucratic and administrative)</v>
      </c>
      <c r="L2589" s="165">
        <v>43511</v>
      </c>
    </row>
    <row r="2590" spans="1:12" ht="15.6" thickTop="1" thickBot="1" x14ac:dyDescent="0.35">
      <c r="A2590" s="158" t="s">
        <v>335</v>
      </c>
      <c r="B2590" s="159" t="str">
        <f>VLOOKUP(A2590,Lists!A:B,2,FALSE)</f>
        <v>UGA001</v>
      </c>
      <c r="C2590" s="159" t="str">
        <f>VLOOKUP(A2590,Lists!A:D,4,FALSE)</f>
        <v>UGA</v>
      </c>
      <c r="D2590" s="159" t="s">
        <v>638</v>
      </c>
      <c r="E2590" s="159">
        <v>0</v>
      </c>
      <c r="F2590" s="159" t="s">
        <v>2504</v>
      </c>
      <c r="G2590" s="159"/>
      <c r="H2590" s="151" t="b">
        <f t="shared" si="86"/>
        <v>0</v>
      </c>
      <c r="I2590" s="162"/>
      <c r="J2590" s="159"/>
      <c r="K2590" s="151" t="str">
        <f t="shared" si="87"/>
        <v>UGA001Restriction of movement (impediments to freedom of movement and/or administrative restrictions)</v>
      </c>
      <c r="L2590" s="163">
        <v>43511</v>
      </c>
    </row>
    <row r="2591" spans="1:12" ht="15.6" thickTop="1" thickBot="1" x14ac:dyDescent="0.35">
      <c r="A2591" s="156" t="s">
        <v>335</v>
      </c>
      <c r="B2591" s="157" t="str">
        <f>VLOOKUP(A2591,Lists!A:B,2,FALSE)</f>
        <v>UGA001</v>
      </c>
      <c r="C2591" s="157" t="str">
        <f>VLOOKUP(A2591,Lists!A:D,4,FALSE)</f>
        <v>UGA</v>
      </c>
      <c r="D2591" s="157" t="s">
        <v>639</v>
      </c>
      <c r="E2591" s="157">
        <v>0</v>
      </c>
      <c r="F2591" s="157" t="s">
        <v>2504</v>
      </c>
      <c r="G2591" s="157"/>
      <c r="H2591" s="151" t="b">
        <f t="shared" si="86"/>
        <v>0</v>
      </c>
      <c r="I2591" s="161"/>
      <c r="J2591" s="157"/>
      <c r="K2591" s="151" t="str">
        <f t="shared" si="87"/>
        <v>UGA001Interference into implementation of humanitarian activities</v>
      </c>
      <c r="L2591" s="165">
        <v>43511</v>
      </c>
    </row>
    <row r="2592" spans="1:12" ht="15.6" thickTop="1" thickBot="1" x14ac:dyDescent="0.35">
      <c r="A2592" s="158" t="s">
        <v>335</v>
      </c>
      <c r="B2592" s="159" t="str">
        <f>VLOOKUP(A2592,Lists!A:B,2,FALSE)</f>
        <v>UGA001</v>
      </c>
      <c r="C2592" s="159" t="str">
        <f>VLOOKUP(A2592,Lists!A:D,4,FALSE)</f>
        <v>UGA</v>
      </c>
      <c r="D2592" s="159" t="s">
        <v>640</v>
      </c>
      <c r="E2592" s="159">
        <v>0</v>
      </c>
      <c r="F2592" s="159" t="s">
        <v>2504</v>
      </c>
      <c r="G2592" s="159"/>
      <c r="H2592" s="151" t="b">
        <f t="shared" si="86"/>
        <v>0</v>
      </c>
      <c r="I2592" s="162"/>
      <c r="J2592" s="159"/>
      <c r="K2592" s="151" t="str">
        <f t="shared" si="87"/>
        <v>UGA001Violence against personnel, facilities and assets</v>
      </c>
      <c r="L2592" s="163">
        <v>43511</v>
      </c>
    </row>
    <row r="2593" spans="1:12" ht="15.6" thickTop="1" thickBot="1" x14ac:dyDescent="0.35">
      <c r="A2593" s="156" t="s">
        <v>335</v>
      </c>
      <c r="B2593" s="157" t="str">
        <f>VLOOKUP(A2593,Lists!A:B,2,FALSE)</f>
        <v>UGA001</v>
      </c>
      <c r="C2593" s="157" t="str">
        <f>VLOOKUP(A2593,Lists!A:D,4,FALSE)</f>
        <v>UGA</v>
      </c>
      <c r="D2593" s="157" t="s">
        <v>641</v>
      </c>
      <c r="E2593" s="157">
        <v>0</v>
      </c>
      <c r="F2593" s="157" t="s">
        <v>2504</v>
      </c>
      <c r="G2593" s="157"/>
      <c r="H2593" s="151" t="b">
        <f t="shared" si="86"/>
        <v>0</v>
      </c>
      <c r="I2593" s="161"/>
      <c r="J2593" s="157"/>
      <c r="K2593" s="151" t="str">
        <f t="shared" si="87"/>
        <v>UGA001Denial of existence of humanitarian needs or entitlements to assistance</v>
      </c>
      <c r="L2593" s="165">
        <v>43511</v>
      </c>
    </row>
    <row r="2594" spans="1:12" ht="15.6" thickTop="1" thickBot="1" x14ac:dyDescent="0.35">
      <c r="A2594" s="158" t="s">
        <v>335</v>
      </c>
      <c r="B2594" s="159" t="str">
        <f>VLOOKUP(A2594,Lists!A:B,2,FALSE)</f>
        <v>UGA001</v>
      </c>
      <c r="C2594" s="159" t="str">
        <f>VLOOKUP(A2594,Lists!A:D,4,FALSE)</f>
        <v>UGA</v>
      </c>
      <c r="D2594" s="159" t="s">
        <v>642</v>
      </c>
      <c r="E2594" s="159">
        <v>0</v>
      </c>
      <c r="F2594" s="159" t="s">
        <v>2504</v>
      </c>
      <c r="G2594" s="159"/>
      <c r="H2594" s="151" t="b">
        <f t="shared" si="86"/>
        <v>0</v>
      </c>
      <c r="I2594" s="162"/>
      <c r="J2594" s="159"/>
      <c r="K2594" s="151" t="str">
        <f t="shared" si="87"/>
        <v>UGA001Restriction and obstruction of access to services and assistance</v>
      </c>
      <c r="L2594" s="163">
        <v>43511</v>
      </c>
    </row>
    <row r="2595" spans="1:12" ht="15.6" thickTop="1" thickBot="1" x14ac:dyDescent="0.35">
      <c r="A2595" s="156" t="s">
        <v>335</v>
      </c>
      <c r="B2595" s="157" t="str">
        <f>VLOOKUP(A2595,Lists!A:B,2,FALSE)</f>
        <v>UGA001</v>
      </c>
      <c r="C2595" s="157" t="str">
        <f>VLOOKUP(A2595,Lists!A:D,4,FALSE)</f>
        <v>UGA</v>
      </c>
      <c r="D2595" s="157" t="s">
        <v>643</v>
      </c>
      <c r="E2595" s="157">
        <v>0</v>
      </c>
      <c r="F2595" s="157" t="s">
        <v>2504</v>
      </c>
      <c r="G2595" s="157"/>
      <c r="H2595" s="151" t="b">
        <f t="shared" si="86"/>
        <v>0</v>
      </c>
      <c r="I2595" s="161"/>
      <c r="J2595" s="157"/>
      <c r="K2595" s="151" t="str">
        <f t="shared" si="87"/>
        <v>UGA001Ongoing insecurity/hostilities affecting humanitarian assistance</v>
      </c>
      <c r="L2595" s="165">
        <v>43511</v>
      </c>
    </row>
    <row r="2596" spans="1:12" ht="15.6" thickTop="1" thickBot="1" x14ac:dyDescent="0.35">
      <c r="A2596" s="158" t="s">
        <v>335</v>
      </c>
      <c r="B2596" s="159" t="str">
        <f>VLOOKUP(A2596,Lists!A:B,2,FALSE)</f>
        <v>UGA001</v>
      </c>
      <c r="C2596" s="159" t="str">
        <f>VLOOKUP(A2596,Lists!A:D,4,FALSE)</f>
        <v>UGA</v>
      </c>
      <c r="D2596" s="159" t="s">
        <v>644</v>
      </c>
      <c r="E2596" s="159">
        <v>0</v>
      </c>
      <c r="F2596" s="159" t="s">
        <v>2504</v>
      </c>
      <c r="G2596" s="159"/>
      <c r="H2596" s="151" t="b">
        <f>IF(G2597="Low",3,IF(G2597="Medium",2,IF(G2597="High",1,FALSE)))</f>
        <v>0</v>
      </c>
      <c r="I2596" s="162"/>
      <c r="J2596" s="159"/>
      <c r="K2596" s="151" t="str">
        <f t="shared" si="87"/>
        <v xml:space="preserve">UGA001Presence of mines and improvised explosive devices </v>
      </c>
      <c r="L2596" s="163">
        <v>43511</v>
      </c>
    </row>
    <row r="2597" spans="1:12" ht="15.6" thickTop="1" thickBot="1" x14ac:dyDescent="0.35">
      <c r="A2597" s="156" t="s">
        <v>335</v>
      </c>
      <c r="B2597" s="157" t="str">
        <f>VLOOKUP(A2597,Lists!A:B,2,FALSE)</f>
        <v>UGA001</v>
      </c>
      <c r="C2597" s="157" t="str">
        <f>VLOOKUP(A2597,Lists!A:D,4,FALSE)</f>
        <v>UGA</v>
      </c>
      <c r="D2597" s="157" t="s">
        <v>645</v>
      </c>
      <c r="E2597" s="157">
        <v>1</v>
      </c>
      <c r="F2597" s="157" t="s">
        <v>2504</v>
      </c>
      <c r="G2597" s="157"/>
      <c r="H2597" s="151" t="e">
        <f>IF(#REF!="Low",3,IF(#REF!="Medium",2,IF(#REF!="High",1,FALSE)))</f>
        <v>#REF!</v>
      </c>
      <c r="I2597" s="161"/>
      <c r="J2597" s="157"/>
      <c r="K2597" s="151" t="str">
        <f t="shared" si="87"/>
        <v>UGA001Physical constraints in the environment (obstacles related to terrain, climate, lack of infrastructure, etc.)</v>
      </c>
      <c r="L2597" s="165">
        <v>43511</v>
      </c>
    </row>
    <row r="2598" spans="1:12" ht="15.6" thickTop="1" thickBot="1" x14ac:dyDescent="0.35">
      <c r="A2598" s="158" t="s">
        <v>799</v>
      </c>
      <c r="B2598" s="159" t="str">
        <f>VLOOKUP(A2598,Lists!A:B,2,FALSE)</f>
        <v>UGA002</v>
      </c>
      <c r="C2598" s="159" t="str">
        <f>VLOOKUP(A2598,Lists!A:D,4,FALSE)</f>
        <v>UGA</v>
      </c>
      <c r="D2598" s="159" t="s">
        <v>785</v>
      </c>
      <c r="E2598" s="159">
        <v>40029013</v>
      </c>
      <c r="F2598" s="159" t="s">
        <v>2519</v>
      </c>
      <c r="G2598" s="159" t="s">
        <v>735</v>
      </c>
      <c r="H2598" s="151">
        <f t="shared" si="86"/>
        <v>1</v>
      </c>
      <c r="I2598" s="162" t="s">
        <v>2523</v>
      </c>
      <c r="J2598" s="159" t="s">
        <v>2510</v>
      </c>
      <c r="K2598" s="151" t="str">
        <f t="shared" si="87"/>
        <v>UGA002Total population in country</v>
      </c>
      <c r="L2598" s="163">
        <v>43511</v>
      </c>
    </row>
    <row r="2599" spans="1:12" ht="15.6" thickTop="1" thickBot="1" x14ac:dyDescent="0.35">
      <c r="A2599" s="156" t="s">
        <v>799</v>
      </c>
      <c r="B2599" s="157" t="str">
        <f>VLOOKUP(A2599,Lists!A:B,2,FALSE)</f>
        <v>UGA002</v>
      </c>
      <c r="C2599" s="157" t="str">
        <f>VLOOKUP(A2599,Lists!A:D,4,FALSE)</f>
        <v>UGA</v>
      </c>
      <c r="D2599" s="157" t="s">
        <v>455</v>
      </c>
      <c r="E2599" s="157">
        <v>20441</v>
      </c>
      <c r="F2599" s="157" t="s">
        <v>2520</v>
      </c>
      <c r="G2599" s="157" t="s">
        <v>734</v>
      </c>
      <c r="H2599" s="151">
        <f t="shared" si="86"/>
        <v>2</v>
      </c>
      <c r="I2599" s="161" t="s">
        <v>2524</v>
      </c>
      <c r="J2599" s="157" t="s">
        <v>2526</v>
      </c>
      <c r="K2599" s="151" t="str">
        <f t="shared" si="87"/>
        <v>UGA002Landmass affected by disaster</v>
      </c>
      <c r="L2599" s="165">
        <v>43511</v>
      </c>
    </row>
    <row r="2600" spans="1:12" ht="15.6" thickTop="1" thickBot="1" x14ac:dyDescent="0.35">
      <c r="A2600" s="158" t="s">
        <v>799</v>
      </c>
      <c r="B2600" s="159" t="str">
        <f>VLOOKUP(A2600,Lists!A:B,2,FALSE)</f>
        <v>UGA002</v>
      </c>
      <c r="C2600" s="159" t="str">
        <f>VLOOKUP(A2600,Lists!A:D,4,FALSE)</f>
        <v>UGA</v>
      </c>
      <c r="D2600" s="159" t="s">
        <v>740</v>
      </c>
      <c r="E2600" s="159">
        <v>3299299</v>
      </c>
      <c r="F2600" s="159" t="s">
        <v>2521</v>
      </c>
      <c r="G2600" s="159" t="s">
        <v>734</v>
      </c>
      <c r="H2600" s="151">
        <f t="shared" si="86"/>
        <v>2</v>
      </c>
      <c r="I2600" s="162" t="s">
        <v>2525</v>
      </c>
      <c r="J2600" s="159" t="s">
        <v>2527</v>
      </c>
      <c r="K2600" s="151" t="str">
        <f t="shared" si="87"/>
        <v>UGA002People exposed</v>
      </c>
      <c r="L2600" s="163">
        <v>43511</v>
      </c>
    </row>
    <row r="2601" spans="1:12" ht="15.6" thickTop="1" thickBot="1" x14ac:dyDescent="0.35">
      <c r="A2601" s="156" t="s">
        <v>799</v>
      </c>
      <c r="B2601" s="157" t="str">
        <f>VLOOKUP(A2601,Lists!A:B,2,FALSE)</f>
        <v>UGA002</v>
      </c>
      <c r="C2601" s="157" t="str">
        <f>VLOOKUP(A2601,Lists!A:D,4,FALSE)</f>
        <v>UGA</v>
      </c>
      <c r="D2601" s="157" t="s">
        <v>742</v>
      </c>
      <c r="E2601" s="157">
        <v>3304597</v>
      </c>
      <c r="F2601" s="157" t="s">
        <v>2521</v>
      </c>
      <c r="G2601" s="157" t="s">
        <v>734</v>
      </c>
      <c r="H2601" s="151">
        <f t="shared" si="86"/>
        <v>2</v>
      </c>
      <c r="I2601" s="161" t="s">
        <v>2525</v>
      </c>
      <c r="J2601" s="157" t="s">
        <v>2528</v>
      </c>
      <c r="K2601" s="151" t="str">
        <f t="shared" si="87"/>
        <v>UGA002People affected by the crisis</v>
      </c>
      <c r="L2601" s="165">
        <v>43511</v>
      </c>
    </row>
    <row r="2602" spans="1:12" ht="15.6" thickTop="1" thickBot="1" x14ac:dyDescent="0.35">
      <c r="A2602" s="158" t="s">
        <v>799</v>
      </c>
      <c r="B2602" s="159" t="str">
        <f>VLOOKUP(A2602,Lists!A:B,2,FALSE)</f>
        <v>UGA002</v>
      </c>
      <c r="C2602" s="159" t="str">
        <f>VLOOKUP(A2602,Lists!A:D,4,FALSE)</f>
        <v>UGA</v>
      </c>
      <c r="D2602" s="159" t="s">
        <v>470</v>
      </c>
      <c r="E2602" s="159">
        <v>794397</v>
      </c>
      <c r="F2602" s="159" t="s">
        <v>2500</v>
      </c>
      <c r="G2602" s="159" t="s">
        <v>735</v>
      </c>
      <c r="H2602" s="151">
        <f t="shared" si="86"/>
        <v>1</v>
      </c>
      <c r="I2602" s="162" t="s">
        <v>2509</v>
      </c>
      <c r="J2602" s="159" t="s">
        <v>2529</v>
      </c>
      <c r="K2602" s="151" t="str">
        <f t="shared" si="87"/>
        <v>UGA002Total # of crisis related displaced people</v>
      </c>
      <c r="L2602" s="163">
        <v>43511</v>
      </c>
    </row>
    <row r="2603" spans="1:12" ht="15.6" thickTop="1" thickBot="1" x14ac:dyDescent="0.35">
      <c r="A2603" s="156" t="s">
        <v>799</v>
      </c>
      <c r="B2603" s="157" t="str">
        <f>VLOOKUP(A2603,Lists!A:B,2,FALSE)</f>
        <v>UGA002</v>
      </c>
      <c r="C2603" s="157" t="str">
        <f>VLOOKUP(A2603,Lists!A:D,4,FALSE)</f>
        <v>UGA</v>
      </c>
      <c r="D2603" s="157" t="s">
        <v>743</v>
      </c>
      <c r="E2603" s="157" t="s">
        <v>445</v>
      </c>
      <c r="F2603" s="157"/>
      <c r="G2603" s="157"/>
      <c r="H2603" s="151" t="b">
        <f t="shared" si="86"/>
        <v>0</v>
      </c>
      <c r="I2603" s="161"/>
      <c r="J2603" s="157"/>
      <c r="K2603" s="151" t="str">
        <f t="shared" si="87"/>
        <v>UGA002Crisis related Injuries</v>
      </c>
      <c r="L2603" s="165">
        <v>43511</v>
      </c>
    </row>
    <row r="2604" spans="1:12" ht="15.6" thickTop="1" thickBot="1" x14ac:dyDescent="0.35">
      <c r="A2604" s="158" t="s">
        <v>799</v>
      </c>
      <c r="B2604" s="159" t="str">
        <f>VLOOKUP(A2604,Lists!A:B,2,FALSE)</f>
        <v>UGA002</v>
      </c>
      <c r="C2604" s="159" t="str">
        <f>VLOOKUP(A2604,Lists!A:D,4,FALSE)</f>
        <v>UGA</v>
      </c>
      <c r="D2604" s="159" t="s">
        <v>661</v>
      </c>
      <c r="E2604" s="159" t="s">
        <v>445</v>
      </c>
      <c r="F2604" s="159"/>
      <c r="G2604" s="159"/>
      <c r="H2604" s="151" t="b">
        <f t="shared" si="86"/>
        <v>0</v>
      </c>
      <c r="I2604" s="162"/>
      <c r="J2604" s="159" t="s">
        <v>2515</v>
      </c>
      <c r="K2604" s="151" t="str">
        <f t="shared" si="87"/>
        <v>UGA002Total # of illness cases reported</v>
      </c>
      <c r="L2604" s="163">
        <v>43511</v>
      </c>
    </row>
    <row r="2605" spans="1:12" ht="15.6" thickTop="1" thickBot="1" x14ac:dyDescent="0.35">
      <c r="A2605" s="156" t="s">
        <v>799</v>
      </c>
      <c r="B2605" s="157" t="str">
        <f>VLOOKUP(A2605,Lists!A:B,2,FALSE)</f>
        <v>UGA002</v>
      </c>
      <c r="C2605" s="157" t="str">
        <f>VLOOKUP(A2605,Lists!A:D,4,FALSE)</f>
        <v>UGA</v>
      </c>
      <c r="D2605" s="157" t="s">
        <v>663</v>
      </c>
      <c r="E2605" s="157" t="s">
        <v>445</v>
      </c>
      <c r="F2605" s="157"/>
      <c r="G2605" s="157"/>
      <c r="H2605" s="151" t="b">
        <f t="shared" si="86"/>
        <v>0</v>
      </c>
      <c r="I2605" s="161"/>
      <c r="J2605" s="157"/>
      <c r="K2605" s="151" t="str">
        <f t="shared" si="87"/>
        <v>UGA002Crisis related fatalities</v>
      </c>
      <c r="L2605" s="165">
        <v>43511</v>
      </c>
    </row>
    <row r="2606" spans="1:12" ht="15.6" thickTop="1" thickBot="1" x14ac:dyDescent="0.35">
      <c r="A2606" s="158" t="s">
        <v>799</v>
      </c>
      <c r="B2606" s="159" t="str">
        <f>VLOOKUP(A2606,Lists!A:B,2,FALSE)</f>
        <v>UGA002</v>
      </c>
      <c r="C2606" s="159" t="str">
        <f>VLOOKUP(A2606,Lists!A:D,4,FALSE)</f>
        <v>UGA</v>
      </c>
      <c r="D2606" s="159" t="s">
        <v>459</v>
      </c>
      <c r="E2606" s="159" t="s">
        <v>445</v>
      </c>
      <c r="F2606" s="159"/>
      <c r="G2606" s="159"/>
      <c r="H2606" s="151" t="b">
        <f t="shared" si="86"/>
        <v>0</v>
      </c>
      <c r="I2606" s="162"/>
      <c r="J2606" s="159"/>
      <c r="K2606" s="151" t="str">
        <f t="shared" si="87"/>
        <v>UGA002Building partially damaged</v>
      </c>
      <c r="L2606" s="163">
        <v>43511</v>
      </c>
    </row>
    <row r="2607" spans="1:12" ht="15.6" thickTop="1" thickBot="1" x14ac:dyDescent="0.35">
      <c r="A2607" s="156" t="s">
        <v>799</v>
      </c>
      <c r="B2607" s="157" t="str">
        <f>VLOOKUP(A2607,Lists!A:B,2,FALSE)</f>
        <v>UGA002</v>
      </c>
      <c r="C2607" s="157" t="str">
        <f>VLOOKUP(A2607,Lists!A:D,4,FALSE)</f>
        <v>UGA</v>
      </c>
      <c r="D2607" s="157" t="s">
        <v>460</v>
      </c>
      <c r="E2607" s="157" t="s">
        <v>445</v>
      </c>
      <c r="F2607" s="157"/>
      <c r="G2607" s="157"/>
      <c r="H2607" s="151" t="b">
        <f t="shared" si="86"/>
        <v>0</v>
      </c>
      <c r="I2607" s="161"/>
      <c r="J2607" s="157"/>
      <c r="K2607" s="151" t="str">
        <f t="shared" si="87"/>
        <v>UGA002Building totally damaged</v>
      </c>
      <c r="L2607" s="165">
        <v>43511</v>
      </c>
    </row>
    <row r="2608" spans="1:12" ht="15.6" thickTop="1" thickBot="1" x14ac:dyDescent="0.35">
      <c r="A2608" s="158" t="s">
        <v>799</v>
      </c>
      <c r="B2608" s="159" t="str">
        <f>VLOOKUP(A2608,Lists!A:B,2,FALSE)</f>
        <v>UGA002</v>
      </c>
      <c r="C2608" s="159" t="str">
        <f>VLOOKUP(A2608,Lists!A:D,4,FALSE)</f>
        <v>UGA</v>
      </c>
      <c r="D2608" s="159" t="s">
        <v>745</v>
      </c>
      <c r="E2608" s="159" t="s">
        <v>445</v>
      </c>
      <c r="F2608" s="159"/>
      <c r="G2608" s="159"/>
      <c r="H2608" s="151" t="b">
        <f t="shared" si="86"/>
        <v>0</v>
      </c>
      <c r="I2608" s="162"/>
      <c r="J2608" s="159"/>
      <c r="K2608" s="151" t="str">
        <f t="shared" si="87"/>
        <v>UGA002Economic Losses</v>
      </c>
      <c r="L2608" s="163">
        <v>43511</v>
      </c>
    </row>
    <row r="2609" spans="1:12" ht="15.6" thickTop="1" thickBot="1" x14ac:dyDescent="0.35">
      <c r="A2609" s="156" t="s">
        <v>799</v>
      </c>
      <c r="B2609" s="157" t="str">
        <f>VLOOKUP(A2609,Lists!A:B,2,FALSE)</f>
        <v>UGA002</v>
      </c>
      <c r="C2609" s="157" t="str">
        <f>VLOOKUP(A2609,Lists!A:D,4,FALSE)</f>
        <v>UGA</v>
      </c>
      <c r="D2609" s="157" t="s">
        <v>755</v>
      </c>
      <c r="E2609" s="157">
        <v>794397</v>
      </c>
      <c r="F2609" s="157" t="s">
        <v>2522</v>
      </c>
      <c r="G2609" s="157" t="s">
        <v>733</v>
      </c>
      <c r="H2609" s="151">
        <f t="shared" si="86"/>
        <v>3</v>
      </c>
      <c r="I2609" s="161" t="s">
        <v>2562</v>
      </c>
      <c r="J2609" s="157" t="s">
        <v>2530</v>
      </c>
      <c r="K2609" s="151" t="str">
        <f t="shared" si="87"/>
        <v>UGA002People in Need</v>
      </c>
      <c r="L2609" s="165">
        <v>43511</v>
      </c>
    </row>
    <row r="2610" spans="1:12" ht="15.6" thickTop="1" thickBot="1" x14ac:dyDescent="0.35">
      <c r="A2610" s="158" t="s">
        <v>799</v>
      </c>
      <c r="B2610" s="159" t="str">
        <f>VLOOKUP(A2610,Lists!A:B,2,FALSE)</f>
        <v>UGA002</v>
      </c>
      <c r="C2610" s="159" t="str">
        <f>VLOOKUP(A2610,Lists!A:D,4,FALSE)</f>
        <v>UGA</v>
      </c>
      <c r="D2610" s="159" t="s">
        <v>761</v>
      </c>
      <c r="E2610" s="159">
        <v>325704</v>
      </c>
      <c r="F2610" s="159" t="s">
        <v>2522</v>
      </c>
      <c r="G2610" s="159" t="s">
        <v>733</v>
      </c>
      <c r="H2610" s="151">
        <f t="shared" si="86"/>
        <v>3</v>
      </c>
      <c r="I2610" s="162" t="s">
        <v>2562</v>
      </c>
      <c r="J2610" s="159" t="s">
        <v>2531</v>
      </c>
      <c r="K2610" s="151" t="str">
        <f t="shared" si="87"/>
        <v>UGA002People facing minimal humanitarian needs (level 1)</v>
      </c>
      <c r="L2610" s="163">
        <v>43511</v>
      </c>
    </row>
    <row r="2611" spans="1:12" ht="15.6" thickTop="1" thickBot="1" x14ac:dyDescent="0.35">
      <c r="A2611" s="156" t="s">
        <v>799</v>
      </c>
      <c r="B2611" s="157" t="str">
        <f>VLOOKUP(A2611,Lists!A:B,2,FALSE)</f>
        <v>UGA002</v>
      </c>
      <c r="C2611" s="157" t="str">
        <f>VLOOKUP(A2611,Lists!A:D,4,FALSE)</f>
        <v>UGA</v>
      </c>
      <c r="D2611" s="157" t="s">
        <v>760</v>
      </c>
      <c r="E2611" s="157">
        <v>198599</v>
      </c>
      <c r="F2611" s="157" t="s">
        <v>2522</v>
      </c>
      <c r="G2611" s="157" t="s">
        <v>733</v>
      </c>
      <c r="H2611" s="151">
        <f t="shared" si="86"/>
        <v>3</v>
      </c>
      <c r="I2611" s="161" t="s">
        <v>2562</v>
      </c>
      <c r="J2611" s="157" t="s">
        <v>2532</v>
      </c>
      <c r="K2611" s="151" t="str">
        <f t="shared" si="87"/>
        <v>UGA002People facing stressed humanitarian needs (level 2)</v>
      </c>
      <c r="L2611" s="165">
        <v>43511</v>
      </c>
    </row>
    <row r="2612" spans="1:12" ht="15.6" thickTop="1" thickBot="1" x14ac:dyDescent="0.35">
      <c r="A2612" s="158" t="s">
        <v>799</v>
      </c>
      <c r="B2612" s="159" t="str">
        <f>VLOOKUP(A2612,Lists!A:B,2,FALSE)</f>
        <v>UGA002</v>
      </c>
      <c r="C2612" s="159" t="str">
        <f>VLOOKUP(A2612,Lists!A:D,4,FALSE)</f>
        <v>UGA</v>
      </c>
      <c r="D2612" s="159" t="s">
        <v>763</v>
      </c>
      <c r="E2612" s="159">
        <v>270094</v>
      </c>
      <c r="F2612" s="159" t="s">
        <v>2522</v>
      </c>
      <c r="G2612" s="159" t="s">
        <v>733</v>
      </c>
      <c r="H2612" s="151">
        <f t="shared" si="86"/>
        <v>3</v>
      </c>
      <c r="I2612" s="162" t="s">
        <v>2562</v>
      </c>
      <c r="J2612" s="159" t="s">
        <v>2533</v>
      </c>
      <c r="K2612" s="151" t="str">
        <f t="shared" si="87"/>
        <v>UGA002People  facing moderate humanitarian needs (level 3)</v>
      </c>
      <c r="L2612" s="163">
        <v>43511</v>
      </c>
    </row>
    <row r="2613" spans="1:12" ht="15.6" thickTop="1" thickBot="1" x14ac:dyDescent="0.35">
      <c r="A2613" s="156" t="s">
        <v>799</v>
      </c>
      <c r="B2613" s="157" t="str">
        <f>VLOOKUP(A2613,Lists!A:B,2,FALSE)</f>
        <v>UGA002</v>
      </c>
      <c r="C2613" s="157" t="str">
        <f>VLOOKUP(A2613,Lists!A:D,4,FALSE)</f>
        <v>UGA</v>
      </c>
      <c r="D2613" s="157" t="s">
        <v>765</v>
      </c>
      <c r="E2613" s="157">
        <v>0</v>
      </c>
      <c r="F2613" s="157" t="s">
        <v>2522</v>
      </c>
      <c r="G2613" s="157" t="s">
        <v>734</v>
      </c>
      <c r="H2613" s="151">
        <f t="shared" si="86"/>
        <v>2</v>
      </c>
      <c r="I2613" s="161" t="s">
        <v>2562</v>
      </c>
      <c r="J2613" s="157" t="s">
        <v>2534</v>
      </c>
      <c r="K2613" s="151" t="str">
        <f t="shared" si="87"/>
        <v>UGA002People facing severe humanitarian needs (level 4)</v>
      </c>
      <c r="L2613" s="165">
        <v>43511</v>
      </c>
    </row>
    <row r="2614" spans="1:12" ht="15.6" thickTop="1" thickBot="1" x14ac:dyDescent="0.35">
      <c r="A2614" s="158" t="s">
        <v>799</v>
      </c>
      <c r="B2614" s="159" t="str">
        <f>VLOOKUP(A2614,Lists!A:B,2,FALSE)</f>
        <v>UGA002</v>
      </c>
      <c r="C2614" s="159" t="str">
        <f>VLOOKUP(A2614,Lists!A:D,4,FALSE)</f>
        <v>UGA</v>
      </c>
      <c r="D2614" s="159" t="s">
        <v>766</v>
      </c>
      <c r="E2614" s="159">
        <v>0</v>
      </c>
      <c r="F2614" s="159" t="s">
        <v>2522</v>
      </c>
      <c r="G2614" s="159" t="s">
        <v>735</v>
      </c>
      <c r="H2614" s="151">
        <f t="shared" si="86"/>
        <v>1</v>
      </c>
      <c r="I2614" s="162" t="s">
        <v>2562</v>
      </c>
      <c r="J2614" s="159" t="s">
        <v>2535</v>
      </c>
      <c r="K2614" s="151" t="str">
        <f t="shared" si="87"/>
        <v>UGA002People facing extreme humanitarian needs (level 5)</v>
      </c>
      <c r="L2614" s="163">
        <v>43511</v>
      </c>
    </row>
    <row r="2615" spans="1:12" ht="15.6" thickTop="1" thickBot="1" x14ac:dyDescent="0.35">
      <c r="A2615" s="156" t="s">
        <v>799</v>
      </c>
      <c r="B2615" s="157" t="str">
        <f>VLOOKUP(A2615,Lists!A:B,2,FALSE)</f>
        <v>UGA002</v>
      </c>
      <c r="C2615" s="157" t="str">
        <f>VLOOKUP(A2615,Lists!A:D,4,FALSE)</f>
        <v>UGA</v>
      </c>
      <c r="D2615" s="157" t="s">
        <v>768</v>
      </c>
      <c r="E2615" s="157" t="s">
        <v>445</v>
      </c>
      <c r="F2615" s="157" t="s">
        <v>445</v>
      </c>
      <c r="G2615" s="157"/>
      <c r="H2615" s="151" t="b">
        <f t="shared" si="86"/>
        <v>0</v>
      </c>
      <c r="I2615" s="161"/>
      <c r="J2615" s="157"/>
      <c r="K2615" s="151" t="str">
        <f t="shared" si="87"/>
        <v>UGA002People killed in all crises</v>
      </c>
      <c r="L2615" s="165">
        <v>43511</v>
      </c>
    </row>
    <row r="2616" spans="1:12" ht="15.6" thickTop="1" thickBot="1" x14ac:dyDescent="0.35">
      <c r="A2616" s="158" t="s">
        <v>799</v>
      </c>
      <c r="B2616" s="159" t="str">
        <f>VLOOKUP(A2616,Lists!A:B,2,FALSE)</f>
        <v>UGA002</v>
      </c>
      <c r="C2616" s="159" t="str">
        <f>VLOOKUP(A2616,Lists!A:D,4,FALSE)</f>
        <v>UGA</v>
      </c>
      <c r="D2616" s="159" t="s">
        <v>680</v>
      </c>
      <c r="E2616" s="159">
        <v>2</v>
      </c>
      <c r="F2616" s="159" t="s">
        <v>2522</v>
      </c>
      <c r="G2616" s="159" t="s">
        <v>735</v>
      </c>
      <c r="H2616" s="151">
        <f t="shared" si="86"/>
        <v>1</v>
      </c>
      <c r="I2616" s="162" t="s">
        <v>2525</v>
      </c>
      <c r="J2616" s="159" t="s">
        <v>2536</v>
      </c>
      <c r="K2616" s="151" t="str">
        <f t="shared" si="87"/>
        <v>UGA002Crisis affected groups</v>
      </c>
      <c r="L2616" s="163">
        <v>43511</v>
      </c>
    </row>
    <row r="2617" spans="1:12" ht="15.6" thickTop="1" thickBot="1" x14ac:dyDescent="0.35">
      <c r="A2617" s="156" t="s">
        <v>799</v>
      </c>
      <c r="B2617" s="157" t="str">
        <f>VLOOKUP(A2617,Lists!A:B,2,FALSE)</f>
        <v>UGA002</v>
      </c>
      <c r="C2617" s="157" t="str">
        <f>VLOOKUP(A2617,Lists!A:D,4,FALSE)</f>
        <v>UGA</v>
      </c>
      <c r="D2617" s="157" t="s">
        <v>683</v>
      </c>
      <c r="E2617" s="157">
        <v>0</v>
      </c>
      <c r="F2617" s="157" t="s">
        <v>2503</v>
      </c>
      <c r="G2617" s="157"/>
      <c r="H2617" s="151" t="b">
        <f t="shared" si="86"/>
        <v>0</v>
      </c>
      <c r="I2617" s="161"/>
      <c r="J2617" s="157" t="s">
        <v>2518</v>
      </c>
      <c r="K2617" s="151" t="str">
        <f t="shared" si="87"/>
        <v>UGA002People facing limited access constraints</v>
      </c>
      <c r="L2617" s="165">
        <v>43511</v>
      </c>
    </row>
    <row r="2618" spans="1:12" ht="15.6" thickTop="1" thickBot="1" x14ac:dyDescent="0.35">
      <c r="A2618" s="158" t="s">
        <v>799</v>
      </c>
      <c r="B2618" s="159" t="str">
        <f>VLOOKUP(A2618,Lists!A:B,2,FALSE)</f>
        <v>UGA002</v>
      </c>
      <c r="C2618" s="159" t="str">
        <f>VLOOKUP(A2618,Lists!A:D,4,FALSE)</f>
        <v>UGA</v>
      </c>
      <c r="D2618" s="159" t="s">
        <v>684</v>
      </c>
      <c r="E2618" s="159">
        <v>0</v>
      </c>
      <c r="F2618" s="159" t="s">
        <v>2503</v>
      </c>
      <c r="G2618" s="159"/>
      <c r="H2618" s="151" t="b">
        <f t="shared" si="86"/>
        <v>0</v>
      </c>
      <c r="I2618" s="162"/>
      <c r="J2618" s="159" t="s">
        <v>2518</v>
      </c>
      <c r="K2618" s="151" t="str">
        <f t="shared" si="87"/>
        <v>UGA002People facing restricted access constraints</v>
      </c>
      <c r="L2618" s="163">
        <v>43511</v>
      </c>
    </row>
    <row r="2619" spans="1:12" ht="15.6" thickTop="1" thickBot="1" x14ac:dyDescent="0.35">
      <c r="A2619" s="156" t="s">
        <v>799</v>
      </c>
      <c r="B2619" s="157" t="str">
        <f>VLOOKUP(A2619,Lists!A:B,2,FALSE)</f>
        <v>UGA002</v>
      </c>
      <c r="C2619" s="157" t="str">
        <f>VLOOKUP(A2619,Lists!A:D,4,FALSE)</f>
        <v>UGA</v>
      </c>
      <c r="D2619" s="157" t="s">
        <v>637</v>
      </c>
      <c r="E2619" s="157">
        <v>0</v>
      </c>
      <c r="F2619" s="157" t="s">
        <v>2504</v>
      </c>
      <c r="G2619" s="157"/>
      <c r="H2619" s="151" t="b">
        <f t="shared" si="86"/>
        <v>0</v>
      </c>
      <c r="I2619" s="161"/>
      <c r="J2619" s="157"/>
      <c r="K2619" s="151" t="str">
        <f t="shared" si="87"/>
        <v>UGA002Impediments to entry into country (bureaucratic and administrative)</v>
      </c>
      <c r="L2619" s="165">
        <v>43511</v>
      </c>
    </row>
    <row r="2620" spans="1:12" ht="15.6" thickTop="1" thickBot="1" x14ac:dyDescent="0.35">
      <c r="A2620" s="158" t="s">
        <v>799</v>
      </c>
      <c r="B2620" s="159" t="str">
        <f>VLOOKUP(A2620,Lists!A:B,2,FALSE)</f>
        <v>UGA002</v>
      </c>
      <c r="C2620" s="159" t="str">
        <f>VLOOKUP(A2620,Lists!A:D,4,FALSE)</f>
        <v>UGA</v>
      </c>
      <c r="D2620" s="159" t="s">
        <v>638</v>
      </c>
      <c r="E2620" s="159">
        <v>0</v>
      </c>
      <c r="F2620" s="159" t="s">
        <v>2504</v>
      </c>
      <c r="G2620" s="159"/>
      <c r="H2620" s="151" t="b">
        <f t="shared" si="86"/>
        <v>0</v>
      </c>
      <c r="I2620" s="162"/>
      <c r="J2620" s="159"/>
      <c r="K2620" s="151" t="str">
        <f t="shared" si="87"/>
        <v>UGA002Restriction of movement (impediments to freedom of movement and/or administrative restrictions)</v>
      </c>
      <c r="L2620" s="163">
        <v>43511</v>
      </c>
    </row>
    <row r="2621" spans="1:12" ht="15.6" thickTop="1" thickBot="1" x14ac:dyDescent="0.35">
      <c r="A2621" s="156" t="s">
        <v>799</v>
      </c>
      <c r="B2621" s="157" t="str">
        <f>VLOOKUP(A2621,Lists!A:B,2,FALSE)</f>
        <v>UGA002</v>
      </c>
      <c r="C2621" s="157" t="str">
        <f>VLOOKUP(A2621,Lists!A:D,4,FALSE)</f>
        <v>UGA</v>
      </c>
      <c r="D2621" s="157" t="s">
        <v>639</v>
      </c>
      <c r="E2621" s="157">
        <v>0</v>
      </c>
      <c r="F2621" s="157" t="s">
        <v>2504</v>
      </c>
      <c r="G2621" s="157"/>
      <c r="H2621" s="151" t="b">
        <f t="shared" si="86"/>
        <v>0</v>
      </c>
      <c r="I2621" s="161"/>
      <c r="J2621" s="157"/>
      <c r="K2621" s="151" t="str">
        <f t="shared" si="87"/>
        <v>UGA002Interference into implementation of humanitarian activities</v>
      </c>
      <c r="L2621" s="165">
        <v>43511</v>
      </c>
    </row>
    <row r="2622" spans="1:12" ht="15.6" thickTop="1" thickBot="1" x14ac:dyDescent="0.35">
      <c r="A2622" s="158" t="s">
        <v>799</v>
      </c>
      <c r="B2622" s="159" t="str">
        <f>VLOOKUP(A2622,Lists!A:B,2,FALSE)</f>
        <v>UGA002</v>
      </c>
      <c r="C2622" s="159" t="str">
        <f>VLOOKUP(A2622,Lists!A:D,4,FALSE)</f>
        <v>UGA</v>
      </c>
      <c r="D2622" s="159" t="s">
        <v>640</v>
      </c>
      <c r="E2622" s="159">
        <v>0</v>
      </c>
      <c r="F2622" s="159" t="s">
        <v>2504</v>
      </c>
      <c r="G2622" s="159"/>
      <c r="H2622" s="151" t="b">
        <f t="shared" si="86"/>
        <v>0</v>
      </c>
      <c r="I2622" s="162"/>
      <c r="J2622" s="159"/>
      <c r="K2622" s="151" t="str">
        <f t="shared" si="87"/>
        <v>UGA002Violence against personnel, facilities and assets</v>
      </c>
      <c r="L2622" s="163">
        <v>43511</v>
      </c>
    </row>
    <row r="2623" spans="1:12" ht="15.6" thickTop="1" thickBot="1" x14ac:dyDescent="0.35">
      <c r="A2623" s="156" t="s">
        <v>799</v>
      </c>
      <c r="B2623" s="157" t="str">
        <f>VLOOKUP(A2623,Lists!A:B,2,FALSE)</f>
        <v>UGA002</v>
      </c>
      <c r="C2623" s="157" t="str">
        <f>VLOOKUP(A2623,Lists!A:D,4,FALSE)</f>
        <v>UGA</v>
      </c>
      <c r="D2623" s="157" t="s">
        <v>641</v>
      </c>
      <c r="E2623" s="157">
        <v>0</v>
      </c>
      <c r="F2623" s="157" t="s">
        <v>2504</v>
      </c>
      <c r="G2623" s="157"/>
      <c r="H2623" s="151" t="b">
        <f t="shared" si="86"/>
        <v>0</v>
      </c>
      <c r="I2623" s="161"/>
      <c r="J2623" s="157"/>
      <c r="K2623" s="151" t="str">
        <f t="shared" si="87"/>
        <v>UGA002Denial of existence of humanitarian needs or entitlements to assistance</v>
      </c>
      <c r="L2623" s="165">
        <v>43511</v>
      </c>
    </row>
    <row r="2624" spans="1:12" ht="15.6" thickTop="1" thickBot="1" x14ac:dyDescent="0.35">
      <c r="A2624" s="158" t="s">
        <v>799</v>
      </c>
      <c r="B2624" s="159" t="str">
        <f>VLOOKUP(A2624,Lists!A:B,2,FALSE)</f>
        <v>UGA002</v>
      </c>
      <c r="C2624" s="159" t="str">
        <f>VLOOKUP(A2624,Lists!A:D,4,FALSE)</f>
        <v>UGA</v>
      </c>
      <c r="D2624" s="159" t="s">
        <v>642</v>
      </c>
      <c r="E2624" s="159">
        <v>0</v>
      </c>
      <c r="F2624" s="159" t="s">
        <v>2504</v>
      </c>
      <c r="G2624" s="159"/>
      <c r="H2624" s="151" t="b">
        <f t="shared" si="86"/>
        <v>0</v>
      </c>
      <c r="I2624" s="162"/>
      <c r="J2624" s="159"/>
      <c r="K2624" s="151" t="str">
        <f t="shared" si="87"/>
        <v>UGA002Restriction and obstruction of access to services and assistance</v>
      </c>
      <c r="L2624" s="163">
        <v>43511</v>
      </c>
    </row>
    <row r="2625" spans="1:12" ht="15.6" thickTop="1" thickBot="1" x14ac:dyDescent="0.35">
      <c r="A2625" s="156" t="s">
        <v>799</v>
      </c>
      <c r="B2625" s="157" t="str">
        <f>VLOOKUP(A2625,Lists!A:B,2,FALSE)</f>
        <v>UGA002</v>
      </c>
      <c r="C2625" s="157" t="str">
        <f>VLOOKUP(A2625,Lists!A:D,4,FALSE)</f>
        <v>UGA</v>
      </c>
      <c r="D2625" s="157" t="s">
        <v>643</v>
      </c>
      <c r="E2625" s="157">
        <v>0</v>
      </c>
      <c r="F2625" s="157" t="s">
        <v>2504</v>
      </c>
      <c r="G2625" s="157"/>
      <c r="H2625" s="151" t="b">
        <f t="shared" si="86"/>
        <v>0</v>
      </c>
      <c r="I2625" s="161"/>
      <c r="J2625" s="157"/>
      <c r="K2625" s="151" t="str">
        <f t="shared" si="87"/>
        <v>UGA002Ongoing insecurity/hostilities affecting humanitarian assistance</v>
      </c>
      <c r="L2625" s="165">
        <v>43511</v>
      </c>
    </row>
    <row r="2626" spans="1:12" ht="15.6" thickTop="1" thickBot="1" x14ac:dyDescent="0.35">
      <c r="A2626" s="158" t="s">
        <v>799</v>
      </c>
      <c r="B2626" s="159" t="str">
        <f>VLOOKUP(A2626,Lists!A:B,2,FALSE)</f>
        <v>UGA002</v>
      </c>
      <c r="C2626" s="159" t="str">
        <f>VLOOKUP(A2626,Lists!A:D,4,FALSE)</f>
        <v>UGA</v>
      </c>
      <c r="D2626" s="159" t="s">
        <v>644</v>
      </c>
      <c r="E2626" s="159">
        <v>0</v>
      </c>
      <c r="F2626" s="159" t="s">
        <v>2504</v>
      </c>
      <c r="G2626" s="159"/>
      <c r="H2626" s="151" t="b">
        <f t="shared" si="86"/>
        <v>0</v>
      </c>
      <c r="I2626" s="162"/>
      <c r="J2626" s="159"/>
      <c r="K2626" s="151" t="str">
        <f t="shared" si="87"/>
        <v xml:space="preserve">UGA002Presence of mines and improvised explosive devices </v>
      </c>
      <c r="L2626" s="163">
        <v>43511</v>
      </c>
    </row>
    <row r="2627" spans="1:12" ht="15.6" thickTop="1" thickBot="1" x14ac:dyDescent="0.35">
      <c r="A2627" s="156" t="s">
        <v>799</v>
      </c>
      <c r="B2627" s="157" t="str">
        <f>VLOOKUP(A2627,Lists!A:B,2,FALSE)</f>
        <v>UGA002</v>
      </c>
      <c r="C2627" s="157" t="str">
        <f>VLOOKUP(A2627,Lists!A:D,4,FALSE)</f>
        <v>UGA</v>
      </c>
      <c r="D2627" s="157" t="s">
        <v>645</v>
      </c>
      <c r="E2627" s="157">
        <v>1</v>
      </c>
      <c r="F2627" s="157" t="s">
        <v>2504</v>
      </c>
      <c r="G2627" s="157"/>
      <c r="H2627" s="151" t="b">
        <f t="shared" si="86"/>
        <v>0</v>
      </c>
      <c r="I2627" s="161"/>
      <c r="J2627" s="157"/>
      <c r="K2627" s="151" t="str">
        <f t="shared" si="87"/>
        <v>UGA002Physical constraints in the environment (obstacles related to terrain, climate, lack of infrastructure, etc.)</v>
      </c>
      <c r="L2627" s="165">
        <v>43511</v>
      </c>
    </row>
    <row r="2628" spans="1:12" ht="15.6" thickTop="1" thickBot="1" x14ac:dyDescent="0.35">
      <c r="A2628" s="158" t="s">
        <v>800</v>
      </c>
      <c r="B2628" s="159" t="str">
        <f>VLOOKUP(A2628,Lists!A:B,2,FALSE)</f>
        <v>UGA003</v>
      </c>
      <c r="C2628" s="159" t="str">
        <f>VLOOKUP(A2628,Lists!A:D,4,FALSE)</f>
        <v>UGA</v>
      </c>
      <c r="D2628" s="159" t="s">
        <v>785</v>
      </c>
      <c r="E2628" s="159">
        <v>40029013</v>
      </c>
      <c r="F2628" s="159" t="s">
        <v>2537</v>
      </c>
      <c r="G2628" s="159" t="s">
        <v>735</v>
      </c>
      <c r="H2628" s="151">
        <f t="shared" si="86"/>
        <v>1</v>
      </c>
      <c r="I2628" s="162" t="s">
        <v>2561</v>
      </c>
      <c r="J2628" s="159" t="s">
        <v>2510</v>
      </c>
      <c r="K2628" s="151" t="str">
        <f t="shared" si="87"/>
        <v>UGA003Total population in country</v>
      </c>
      <c r="L2628" s="163">
        <v>43511</v>
      </c>
    </row>
    <row r="2629" spans="1:12" ht="15.6" thickTop="1" thickBot="1" x14ac:dyDescent="0.35">
      <c r="A2629" s="156" t="s">
        <v>800</v>
      </c>
      <c r="B2629" s="157" t="str">
        <f>VLOOKUP(A2629,Lists!A:B,2,FALSE)</f>
        <v>UGA003</v>
      </c>
      <c r="C2629" s="157" t="str">
        <f>VLOOKUP(A2629,Lists!A:D,4,FALSE)</f>
        <v>UGA</v>
      </c>
      <c r="D2629" s="157" t="s">
        <v>455</v>
      </c>
      <c r="E2629" s="157">
        <v>8863</v>
      </c>
      <c r="F2629" s="157" t="s">
        <v>2520</v>
      </c>
      <c r="G2629" s="157" t="s">
        <v>734</v>
      </c>
      <c r="H2629" s="151">
        <f t="shared" si="86"/>
        <v>2</v>
      </c>
      <c r="I2629" s="161" t="s">
        <v>2524</v>
      </c>
      <c r="J2629" s="157" t="s">
        <v>2546</v>
      </c>
      <c r="K2629" s="151" t="str">
        <f t="shared" si="87"/>
        <v>UGA003Landmass affected by disaster</v>
      </c>
      <c r="L2629" s="165">
        <v>43511</v>
      </c>
    </row>
    <row r="2630" spans="1:12" ht="15.6" thickTop="1" thickBot="1" x14ac:dyDescent="0.35">
      <c r="A2630" s="158" t="s">
        <v>800</v>
      </c>
      <c r="B2630" s="159" t="str">
        <f>VLOOKUP(A2630,Lists!A:B,2,FALSE)</f>
        <v>UGA003</v>
      </c>
      <c r="C2630" s="159" t="str">
        <f>VLOOKUP(A2630,Lists!A:D,4,FALSE)</f>
        <v>UGA</v>
      </c>
      <c r="D2630" s="159" t="s">
        <v>740</v>
      </c>
      <c r="E2630" s="159">
        <v>3540687</v>
      </c>
      <c r="F2630" s="159" t="s">
        <v>2521</v>
      </c>
      <c r="G2630" s="159" t="s">
        <v>734</v>
      </c>
      <c r="H2630" s="151">
        <f t="shared" ref="H2630:H2691" si="88">IF(G2630="Low",3,IF(G2630="Medium",2,IF(G2630="High",1,FALSE)))</f>
        <v>2</v>
      </c>
      <c r="I2630" s="162" t="s">
        <v>2525</v>
      </c>
      <c r="J2630" s="159" t="s">
        <v>2547</v>
      </c>
      <c r="K2630" s="151" t="str">
        <f t="shared" ref="K2630:K2691" si="89">B2630&amp;""&amp;D2630</f>
        <v>UGA003People exposed</v>
      </c>
      <c r="L2630" s="163">
        <v>43511</v>
      </c>
    </row>
    <row r="2631" spans="1:12" ht="15.6" thickTop="1" thickBot="1" x14ac:dyDescent="0.35">
      <c r="A2631" s="156" t="s">
        <v>800</v>
      </c>
      <c r="B2631" s="157" t="str">
        <f>VLOOKUP(A2631,Lists!A:B,2,FALSE)</f>
        <v>UGA003</v>
      </c>
      <c r="C2631" s="157" t="str">
        <f>VLOOKUP(A2631,Lists!A:D,4,FALSE)</f>
        <v>UGA</v>
      </c>
      <c r="D2631" s="157" t="s">
        <v>742</v>
      </c>
      <c r="E2631" s="157">
        <v>2108011</v>
      </c>
      <c r="F2631" s="157" t="s">
        <v>2521</v>
      </c>
      <c r="G2631" s="157" t="s">
        <v>734</v>
      </c>
      <c r="H2631" s="151">
        <f t="shared" si="88"/>
        <v>2</v>
      </c>
      <c r="I2631" s="161" t="s">
        <v>2525</v>
      </c>
      <c r="J2631" s="157" t="s">
        <v>2548</v>
      </c>
      <c r="K2631" s="151" t="str">
        <f t="shared" si="89"/>
        <v>UGA003People affected by the crisis</v>
      </c>
      <c r="L2631" s="165">
        <v>43511</v>
      </c>
    </row>
    <row r="2632" spans="1:12" ht="15.6" thickTop="1" thickBot="1" x14ac:dyDescent="0.35">
      <c r="A2632" s="158" t="s">
        <v>800</v>
      </c>
      <c r="B2632" s="159" t="str">
        <f>VLOOKUP(A2632,Lists!A:B,2,FALSE)</f>
        <v>UGA003</v>
      </c>
      <c r="C2632" s="159" t="str">
        <f>VLOOKUP(A2632,Lists!A:D,4,FALSE)</f>
        <v>UGA</v>
      </c>
      <c r="D2632" s="159" t="s">
        <v>470</v>
      </c>
      <c r="E2632" s="159">
        <v>319461</v>
      </c>
      <c r="F2632" s="159" t="s">
        <v>2538</v>
      </c>
      <c r="G2632" s="159" t="s">
        <v>735</v>
      </c>
      <c r="H2632" s="151">
        <f t="shared" si="88"/>
        <v>1</v>
      </c>
      <c r="I2632" s="162" t="s">
        <v>2509</v>
      </c>
      <c r="J2632" s="159" t="s">
        <v>2549</v>
      </c>
      <c r="K2632" s="151" t="str">
        <f t="shared" si="89"/>
        <v>UGA003Total # of crisis related displaced people</v>
      </c>
      <c r="L2632" s="163">
        <v>43511</v>
      </c>
    </row>
    <row r="2633" spans="1:12" ht="15.6" thickTop="1" thickBot="1" x14ac:dyDescent="0.35">
      <c r="A2633" s="156" t="s">
        <v>800</v>
      </c>
      <c r="B2633" s="157" t="str">
        <f>VLOOKUP(A2633,Lists!A:B,2,FALSE)</f>
        <v>UGA003</v>
      </c>
      <c r="C2633" s="157" t="str">
        <f>VLOOKUP(A2633,Lists!A:D,4,FALSE)</f>
        <v>UGA</v>
      </c>
      <c r="D2633" s="157" t="s">
        <v>743</v>
      </c>
      <c r="E2633" s="157" t="s">
        <v>445</v>
      </c>
      <c r="F2633" s="157"/>
      <c r="G2633" s="157"/>
      <c r="H2633" s="151" t="b">
        <f t="shared" si="88"/>
        <v>0</v>
      </c>
      <c r="I2633" s="161"/>
      <c r="J2633" s="157"/>
      <c r="K2633" s="151" t="str">
        <f t="shared" si="89"/>
        <v>UGA003Crisis related Injuries</v>
      </c>
      <c r="L2633" s="165">
        <v>43511</v>
      </c>
    </row>
    <row r="2634" spans="1:12" ht="15.6" thickTop="1" thickBot="1" x14ac:dyDescent="0.35">
      <c r="A2634" s="158" t="s">
        <v>800</v>
      </c>
      <c r="B2634" s="159" t="str">
        <f>VLOOKUP(A2634,Lists!A:B,2,FALSE)</f>
        <v>UGA003</v>
      </c>
      <c r="C2634" s="159" t="str">
        <f>VLOOKUP(A2634,Lists!A:D,4,FALSE)</f>
        <v>UGA</v>
      </c>
      <c r="D2634" s="159" t="s">
        <v>661</v>
      </c>
      <c r="E2634" s="159" t="s">
        <v>445</v>
      </c>
      <c r="F2634" s="159"/>
      <c r="G2634" s="159"/>
      <c r="H2634" s="151" t="b">
        <f t="shared" si="88"/>
        <v>0</v>
      </c>
      <c r="I2634" s="162"/>
      <c r="J2634" s="159" t="s">
        <v>2515</v>
      </c>
      <c r="K2634" s="151" t="str">
        <f t="shared" si="89"/>
        <v>UGA003Total # of illness cases reported</v>
      </c>
      <c r="L2634" s="163">
        <v>43511</v>
      </c>
    </row>
    <row r="2635" spans="1:12" ht="15.6" thickTop="1" thickBot="1" x14ac:dyDescent="0.35">
      <c r="A2635" s="156" t="s">
        <v>800</v>
      </c>
      <c r="B2635" s="157" t="str">
        <f>VLOOKUP(A2635,Lists!A:B,2,FALSE)</f>
        <v>UGA003</v>
      </c>
      <c r="C2635" s="157" t="str">
        <f>VLOOKUP(A2635,Lists!A:D,4,FALSE)</f>
        <v>UGA</v>
      </c>
      <c r="D2635" s="157" t="s">
        <v>663</v>
      </c>
      <c r="E2635" s="157" t="s">
        <v>445</v>
      </c>
      <c r="F2635" s="157"/>
      <c r="G2635" s="157"/>
      <c r="H2635" s="151" t="b">
        <f t="shared" si="88"/>
        <v>0</v>
      </c>
      <c r="I2635" s="161"/>
      <c r="J2635" s="157"/>
      <c r="K2635" s="151" t="str">
        <f t="shared" si="89"/>
        <v>UGA003Crisis related fatalities</v>
      </c>
      <c r="L2635" s="165">
        <v>43511</v>
      </c>
    </row>
    <row r="2636" spans="1:12" ht="15.6" thickTop="1" thickBot="1" x14ac:dyDescent="0.35">
      <c r="A2636" s="158" t="s">
        <v>800</v>
      </c>
      <c r="B2636" s="159" t="str">
        <f>VLOOKUP(A2636,Lists!A:B,2,FALSE)</f>
        <v>UGA003</v>
      </c>
      <c r="C2636" s="159" t="str">
        <f>VLOOKUP(A2636,Lists!A:D,4,FALSE)</f>
        <v>UGA</v>
      </c>
      <c r="D2636" s="159" t="s">
        <v>459</v>
      </c>
      <c r="E2636" s="159" t="s">
        <v>445</v>
      </c>
      <c r="F2636" s="159"/>
      <c r="G2636" s="159"/>
      <c r="H2636" s="151" t="b">
        <f t="shared" si="88"/>
        <v>0</v>
      </c>
      <c r="I2636" s="162"/>
      <c r="J2636" s="159"/>
      <c r="K2636" s="151" t="str">
        <f t="shared" si="89"/>
        <v>UGA003Building partially damaged</v>
      </c>
      <c r="L2636" s="163">
        <v>43511</v>
      </c>
    </row>
    <row r="2637" spans="1:12" ht="15.6" thickTop="1" thickBot="1" x14ac:dyDescent="0.35">
      <c r="A2637" s="156" t="s">
        <v>800</v>
      </c>
      <c r="B2637" s="157" t="str">
        <f>VLOOKUP(A2637,Lists!A:B,2,FALSE)</f>
        <v>UGA003</v>
      </c>
      <c r="C2637" s="157" t="str">
        <f>VLOOKUP(A2637,Lists!A:D,4,FALSE)</f>
        <v>UGA</v>
      </c>
      <c r="D2637" s="157" t="s">
        <v>460</v>
      </c>
      <c r="E2637" s="157" t="s">
        <v>445</v>
      </c>
      <c r="F2637" s="157"/>
      <c r="G2637" s="157"/>
      <c r="H2637" s="151" t="b">
        <f t="shared" si="88"/>
        <v>0</v>
      </c>
      <c r="I2637" s="161"/>
      <c r="J2637" s="157"/>
      <c r="K2637" s="151" t="str">
        <f t="shared" si="89"/>
        <v>UGA003Building totally damaged</v>
      </c>
      <c r="L2637" s="165">
        <v>43511</v>
      </c>
    </row>
    <row r="2638" spans="1:12" ht="15.6" thickTop="1" thickBot="1" x14ac:dyDescent="0.35">
      <c r="A2638" s="158" t="s">
        <v>800</v>
      </c>
      <c r="B2638" s="159" t="str">
        <f>VLOOKUP(A2638,Lists!A:B,2,FALSE)</f>
        <v>UGA003</v>
      </c>
      <c r="C2638" s="159" t="str">
        <f>VLOOKUP(A2638,Lists!A:D,4,FALSE)</f>
        <v>UGA</v>
      </c>
      <c r="D2638" s="159" t="s">
        <v>745</v>
      </c>
      <c r="E2638" s="159" t="s">
        <v>445</v>
      </c>
      <c r="F2638" s="159"/>
      <c r="G2638" s="159"/>
      <c r="H2638" s="151" t="b">
        <f t="shared" si="88"/>
        <v>0</v>
      </c>
      <c r="I2638" s="162"/>
      <c r="J2638" s="159"/>
      <c r="K2638" s="151" t="str">
        <f t="shared" si="89"/>
        <v>UGA003Economic Losses</v>
      </c>
      <c r="L2638" s="163">
        <v>43511</v>
      </c>
    </row>
    <row r="2639" spans="1:12" ht="15.6" thickTop="1" thickBot="1" x14ac:dyDescent="0.35">
      <c r="A2639" s="156" t="s">
        <v>800</v>
      </c>
      <c r="B2639" s="157" t="str">
        <f>VLOOKUP(A2639,Lists!A:B,2,FALSE)</f>
        <v>UGA003</v>
      </c>
      <c r="C2639" s="157" t="str">
        <f>VLOOKUP(A2639,Lists!A:D,4,FALSE)</f>
        <v>UGA</v>
      </c>
      <c r="D2639" s="157" t="s">
        <v>755</v>
      </c>
      <c r="E2639" s="157">
        <v>319461</v>
      </c>
      <c r="F2639" s="157" t="s">
        <v>2539</v>
      </c>
      <c r="G2639" s="157" t="s">
        <v>733</v>
      </c>
      <c r="H2639" s="151">
        <f t="shared" si="88"/>
        <v>3</v>
      </c>
      <c r="I2639" s="161" t="s">
        <v>2563</v>
      </c>
      <c r="J2639" s="157" t="s">
        <v>2550</v>
      </c>
      <c r="K2639" s="151" t="str">
        <f t="shared" si="89"/>
        <v>UGA003People in Need</v>
      </c>
      <c r="L2639" s="165">
        <v>43511</v>
      </c>
    </row>
    <row r="2640" spans="1:12" ht="15.6" thickTop="1" thickBot="1" x14ac:dyDescent="0.35">
      <c r="A2640" s="158" t="s">
        <v>800</v>
      </c>
      <c r="B2640" s="159" t="str">
        <f>VLOOKUP(A2640,Lists!A:B,2,FALSE)</f>
        <v>UGA003</v>
      </c>
      <c r="C2640" s="159" t="str">
        <f>VLOOKUP(A2640,Lists!A:D,4,FALSE)</f>
        <v>UGA</v>
      </c>
      <c r="D2640" s="159" t="s">
        <v>761</v>
      </c>
      <c r="E2640" s="159">
        <v>99033</v>
      </c>
      <c r="F2640" s="159" t="s">
        <v>2539</v>
      </c>
      <c r="G2640" s="159" t="s">
        <v>733</v>
      </c>
      <c r="H2640" s="151">
        <f t="shared" si="88"/>
        <v>3</v>
      </c>
      <c r="I2640" s="162" t="s">
        <v>2563</v>
      </c>
      <c r="J2640" s="159" t="s">
        <v>2551</v>
      </c>
      <c r="K2640" s="151" t="str">
        <f t="shared" si="89"/>
        <v>UGA003People facing minimal humanitarian needs (level 1)</v>
      </c>
      <c r="L2640" s="163">
        <v>43511</v>
      </c>
    </row>
    <row r="2641" spans="1:12" ht="15.6" thickTop="1" thickBot="1" x14ac:dyDescent="0.35">
      <c r="A2641" s="156" t="s">
        <v>800</v>
      </c>
      <c r="B2641" s="157" t="str">
        <f>VLOOKUP(A2641,Lists!A:B,2,FALSE)</f>
        <v>UGA003</v>
      </c>
      <c r="C2641" s="157" t="str">
        <f>VLOOKUP(A2641,Lists!A:D,4,FALSE)</f>
        <v>UGA</v>
      </c>
      <c r="D2641" s="157" t="s">
        <v>760</v>
      </c>
      <c r="E2641" s="157">
        <v>67087</v>
      </c>
      <c r="F2641" s="157" t="s">
        <v>2539</v>
      </c>
      <c r="G2641" s="157" t="s">
        <v>733</v>
      </c>
      <c r="H2641" s="151">
        <f t="shared" si="88"/>
        <v>3</v>
      </c>
      <c r="I2641" s="161" t="s">
        <v>2563</v>
      </c>
      <c r="J2641" s="157" t="s">
        <v>2552</v>
      </c>
      <c r="K2641" s="151" t="str">
        <f t="shared" si="89"/>
        <v>UGA003People facing stressed humanitarian needs (level 2)</v>
      </c>
      <c r="L2641" s="165">
        <v>43511</v>
      </c>
    </row>
    <row r="2642" spans="1:12" ht="15.6" thickTop="1" thickBot="1" x14ac:dyDescent="0.35">
      <c r="A2642" s="158" t="s">
        <v>800</v>
      </c>
      <c r="B2642" s="159" t="str">
        <f>VLOOKUP(A2642,Lists!A:B,2,FALSE)</f>
        <v>UGA003</v>
      </c>
      <c r="C2642" s="159" t="str">
        <f>VLOOKUP(A2642,Lists!A:D,4,FALSE)</f>
        <v>UGA</v>
      </c>
      <c r="D2642" s="159" t="s">
        <v>763</v>
      </c>
      <c r="E2642" s="159">
        <v>153341</v>
      </c>
      <c r="F2642" s="159" t="s">
        <v>2539</v>
      </c>
      <c r="G2642" s="159" t="s">
        <v>733</v>
      </c>
      <c r="H2642" s="151">
        <f t="shared" si="88"/>
        <v>3</v>
      </c>
      <c r="I2642" s="162" t="s">
        <v>2563</v>
      </c>
      <c r="J2642" s="159" t="s">
        <v>2553</v>
      </c>
      <c r="K2642" s="151" t="str">
        <f t="shared" si="89"/>
        <v>UGA003People  facing moderate humanitarian needs (level 3)</v>
      </c>
      <c r="L2642" s="163">
        <v>43511</v>
      </c>
    </row>
    <row r="2643" spans="1:12" ht="15.6" thickTop="1" thickBot="1" x14ac:dyDescent="0.35">
      <c r="A2643" s="156" t="s">
        <v>800</v>
      </c>
      <c r="B2643" s="157" t="str">
        <f>VLOOKUP(A2643,Lists!A:B,2,FALSE)</f>
        <v>UGA003</v>
      </c>
      <c r="C2643" s="157" t="str">
        <f>VLOOKUP(A2643,Lists!A:D,4,FALSE)</f>
        <v>UGA</v>
      </c>
      <c r="D2643" s="157" t="s">
        <v>765</v>
      </c>
      <c r="E2643" s="157">
        <v>0</v>
      </c>
      <c r="F2643" s="157" t="s">
        <v>2522</v>
      </c>
      <c r="G2643" s="157" t="s">
        <v>734</v>
      </c>
      <c r="H2643" s="151">
        <f t="shared" si="88"/>
        <v>2</v>
      </c>
      <c r="I2643" s="161" t="s">
        <v>2563</v>
      </c>
      <c r="J2643" s="157" t="s">
        <v>2534</v>
      </c>
      <c r="K2643" s="151" t="str">
        <f t="shared" si="89"/>
        <v>UGA003People facing severe humanitarian needs (level 4)</v>
      </c>
      <c r="L2643" s="165">
        <v>43511</v>
      </c>
    </row>
    <row r="2644" spans="1:12" ht="15.6" thickTop="1" thickBot="1" x14ac:dyDescent="0.35">
      <c r="A2644" s="158" t="s">
        <v>800</v>
      </c>
      <c r="B2644" s="159" t="str">
        <f>VLOOKUP(A2644,Lists!A:B,2,FALSE)</f>
        <v>UGA003</v>
      </c>
      <c r="C2644" s="159" t="str">
        <f>VLOOKUP(A2644,Lists!A:D,4,FALSE)</f>
        <v>UGA</v>
      </c>
      <c r="D2644" s="159" t="s">
        <v>766</v>
      </c>
      <c r="E2644" s="159">
        <v>0</v>
      </c>
      <c r="F2644" s="159" t="s">
        <v>2522</v>
      </c>
      <c r="G2644" s="159" t="s">
        <v>735</v>
      </c>
      <c r="H2644" s="151">
        <f t="shared" si="88"/>
        <v>1</v>
      </c>
      <c r="I2644" s="162" t="s">
        <v>2563</v>
      </c>
      <c r="J2644" s="159" t="s">
        <v>2535</v>
      </c>
      <c r="K2644" s="151" t="str">
        <f t="shared" si="89"/>
        <v>UGA003People facing extreme humanitarian needs (level 5)</v>
      </c>
      <c r="L2644" s="163">
        <v>43511</v>
      </c>
    </row>
    <row r="2645" spans="1:12" ht="15.6" thickTop="1" thickBot="1" x14ac:dyDescent="0.35">
      <c r="A2645" s="156" t="s">
        <v>800</v>
      </c>
      <c r="B2645" s="157" t="str">
        <f>VLOOKUP(A2645,Lists!A:B,2,FALSE)</f>
        <v>UGA003</v>
      </c>
      <c r="C2645" s="157" t="str">
        <f>VLOOKUP(A2645,Lists!A:D,4,FALSE)</f>
        <v>UGA</v>
      </c>
      <c r="D2645" s="157" t="s">
        <v>768</v>
      </c>
      <c r="E2645" s="157" t="s">
        <v>445</v>
      </c>
      <c r="F2645" s="157" t="s">
        <v>445</v>
      </c>
      <c r="G2645" s="157"/>
      <c r="H2645" s="151" t="b">
        <f t="shared" si="88"/>
        <v>0</v>
      </c>
      <c r="I2645" s="161"/>
      <c r="J2645" s="157"/>
      <c r="K2645" s="151" t="str">
        <f t="shared" si="89"/>
        <v>UGA003People killed in all crises</v>
      </c>
      <c r="L2645" s="165">
        <v>43511</v>
      </c>
    </row>
    <row r="2646" spans="1:12" ht="15.6" thickTop="1" thickBot="1" x14ac:dyDescent="0.35">
      <c r="A2646" s="158" t="s">
        <v>800</v>
      </c>
      <c r="B2646" s="159" t="str">
        <f>VLOOKUP(A2646,Lists!A:B,2,FALSE)</f>
        <v>UGA003</v>
      </c>
      <c r="C2646" s="159" t="str">
        <f>VLOOKUP(A2646,Lists!A:D,4,FALSE)</f>
        <v>UGA</v>
      </c>
      <c r="D2646" s="159" t="s">
        <v>680</v>
      </c>
      <c r="E2646" s="159">
        <v>2</v>
      </c>
      <c r="F2646" s="159" t="s">
        <v>2522</v>
      </c>
      <c r="G2646" s="159" t="s">
        <v>735</v>
      </c>
      <c r="H2646" s="151">
        <f t="shared" si="88"/>
        <v>1</v>
      </c>
      <c r="I2646" s="162" t="s">
        <v>2525</v>
      </c>
      <c r="J2646" s="159"/>
      <c r="K2646" s="151" t="str">
        <f t="shared" si="89"/>
        <v>UGA003Crisis affected groups</v>
      </c>
      <c r="L2646" s="163">
        <v>43511</v>
      </c>
    </row>
    <row r="2647" spans="1:12" ht="15.6" thickTop="1" thickBot="1" x14ac:dyDescent="0.35">
      <c r="A2647" s="156" t="s">
        <v>800</v>
      </c>
      <c r="B2647" s="157" t="str">
        <f>VLOOKUP(A2647,Lists!A:B,2,FALSE)</f>
        <v>UGA003</v>
      </c>
      <c r="C2647" s="157" t="str">
        <f>VLOOKUP(A2647,Lists!A:D,4,FALSE)</f>
        <v>UGA</v>
      </c>
      <c r="D2647" s="157" t="s">
        <v>683</v>
      </c>
      <c r="E2647" s="157">
        <v>0</v>
      </c>
      <c r="F2647" s="157" t="s">
        <v>2503</v>
      </c>
      <c r="G2647" s="157" t="s">
        <v>735</v>
      </c>
      <c r="H2647" s="151">
        <f t="shared" si="88"/>
        <v>1</v>
      </c>
      <c r="I2647" s="161"/>
      <c r="J2647" s="157" t="s">
        <v>2554</v>
      </c>
      <c r="K2647" s="151" t="str">
        <f t="shared" si="89"/>
        <v>UGA003People facing limited access constraints</v>
      </c>
      <c r="L2647" s="165">
        <v>43511</v>
      </c>
    </row>
    <row r="2648" spans="1:12" ht="15.6" thickTop="1" thickBot="1" x14ac:dyDescent="0.35">
      <c r="A2648" s="158" t="s">
        <v>800</v>
      </c>
      <c r="B2648" s="159" t="str">
        <f>VLOOKUP(A2648,Lists!A:B,2,FALSE)</f>
        <v>UGA003</v>
      </c>
      <c r="C2648" s="159" t="str">
        <f>VLOOKUP(A2648,Lists!A:D,4,FALSE)</f>
        <v>UGA</v>
      </c>
      <c r="D2648" s="159" t="s">
        <v>684</v>
      </c>
      <c r="E2648" s="159">
        <v>0</v>
      </c>
      <c r="F2648" s="159" t="s">
        <v>2503</v>
      </c>
      <c r="G2648" s="159" t="s">
        <v>735</v>
      </c>
      <c r="H2648" s="151">
        <f t="shared" si="88"/>
        <v>1</v>
      </c>
      <c r="I2648" s="162"/>
      <c r="J2648" s="159" t="s">
        <v>2554</v>
      </c>
      <c r="K2648" s="151" t="str">
        <f t="shared" si="89"/>
        <v>UGA003People facing restricted access constraints</v>
      </c>
      <c r="L2648" s="163">
        <v>43511</v>
      </c>
    </row>
    <row r="2649" spans="1:12" ht="15.6" thickTop="1" thickBot="1" x14ac:dyDescent="0.35">
      <c r="A2649" s="156" t="s">
        <v>800</v>
      </c>
      <c r="B2649" s="157" t="str">
        <f>VLOOKUP(A2649,Lists!A:B,2,FALSE)</f>
        <v>UGA003</v>
      </c>
      <c r="C2649" s="157" t="str">
        <f>VLOOKUP(A2649,Lists!A:D,4,FALSE)</f>
        <v>UGA</v>
      </c>
      <c r="D2649" s="157" t="s">
        <v>637</v>
      </c>
      <c r="E2649" s="157">
        <v>0</v>
      </c>
      <c r="F2649" s="157" t="s">
        <v>2504</v>
      </c>
      <c r="G2649" s="157"/>
      <c r="H2649" s="151" t="b">
        <f t="shared" si="88"/>
        <v>0</v>
      </c>
      <c r="I2649" s="161"/>
      <c r="J2649" s="157"/>
      <c r="K2649" s="151" t="str">
        <f t="shared" si="89"/>
        <v>UGA003Impediments to entry into country (bureaucratic and administrative)</v>
      </c>
      <c r="L2649" s="165">
        <v>43511</v>
      </c>
    </row>
    <row r="2650" spans="1:12" ht="15.6" thickTop="1" thickBot="1" x14ac:dyDescent="0.35">
      <c r="A2650" s="158" t="s">
        <v>800</v>
      </c>
      <c r="B2650" s="159" t="str">
        <f>VLOOKUP(A2650,Lists!A:B,2,FALSE)</f>
        <v>UGA003</v>
      </c>
      <c r="C2650" s="159" t="str">
        <f>VLOOKUP(A2650,Lists!A:D,4,FALSE)</f>
        <v>UGA</v>
      </c>
      <c r="D2650" s="159" t="s">
        <v>638</v>
      </c>
      <c r="E2650" s="159">
        <v>0</v>
      </c>
      <c r="F2650" s="159" t="s">
        <v>2504</v>
      </c>
      <c r="G2650" s="159"/>
      <c r="H2650" s="151" t="b">
        <f t="shared" si="88"/>
        <v>0</v>
      </c>
      <c r="I2650" s="162"/>
      <c r="J2650" s="159"/>
      <c r="K2650" s="151" t="str">
        <f t="shared" si="89"/>
        <v>UGA003Restriction of movement (impediments to freedom of movement and/or administrative restrictions)</v>
      </c>
      <c r="L2650" s="163">
        <v>43511</v>
      </c>
    </row>
    <row r="2651" spans="1:12" ht="15.6" thickTop="1" thickBot="1" x14ac:dyDescent="0.35">
      <c r="A2651" s="156" t="s">
        <v>800</v>
      </c>
      <c r="B2651" s="157" t="str">
        <f>VLOOKUP(A2651,Lists!A:B,2,FALSE)</f>
        <v>UGA003</v>
      </c>
      <c r="C2651" s="157" t="str">
        <f>VLOOKUP(A2651,Lists!A:D,4,FALSE)</f>
        <v>UGA</v>
      </c>
      <c r="D2651" s="157" t="s">
        <v>639</v>
      </c>
      <c r="E2651" s="157">
        <v>0</v>
      </c>
      <c r="F2651" s="157" t="s">
        <v>2504</v>
      </c>
      <c r="G2651" s="157"/>
      <c r="H2651" s="151" t="b">
        <f t="shared" si="88"/>
        <v>0</v>
      </c>
      <c r="I2651" s="161"/>
      <c r="J2651" s="157"/>
      <c r="K2651" s="151" t="str">
        <f t="shared" si="89"/>
        <v>UGA003Interference into implementation of humanitarian activities</v>
      </c>
      <c r="L2651" s="165">
        <v>43511</v>
      </c>
    </row>
    <row r="2652" spans="1:12" ht="15.6" thickTop="1" thickBot="1" x14ac:dyDescent="0.35">
      <c r="A2652" s="158" t="s">
        <v>800</v>
      </c>
      <c r="B2652" s="159" t="str">
        <f>VLOOKUP(A2652,Lists!A:B,2,FALSE)</f>
        <v>UGA003</v>
      </c>
      <c r="C2652" s="159" t="str">
        <f>VLOOKUP(A2652,Lists!A:D,4,FALSE)</f>
        <v>UGA</v>
      </c>
      <c r="D2652" s="159" t="s">
        <v>640</v>
      </c>
      <c r="E2652" s="159">
        <v>0</v>
      </c>
      <c r="F2652" s="159" t="s">
        <v>2504</v>
      </c>
      <c r="G2652" s="159"/>
      <c r="H2652" s="151" t="b">
        <f t="shared" si="88"/>
        <v>0</v>
      </c>
      <c r="I2652" s="162"/>
      <c r="J2652" s="159"/>
      <c r="K2652" s="151" t="str">
        <f t="shared" si="89"/>
        <v>UGA003Violence against personnel, facilities and assets</v>
      </c>
      <c r="L2652" s="163">
        <v>43511</v>
      </c>
    </row>
    <row r="2653" spans="1:12" ht="15.6" thickTop="1" thickBot="1" x14ac:dyDescent="0.35">
      <c r="A2653" s="156" t="s">
        <v>800</v>
      </c>
      <c r="B2653" s="157" t="str">
        <f>VLOOKUP(A2653,Lists!A:B,2,FALSE)</f>
        <v>UGA003</v>
      </c>
      <c r="C2653" s="157" t="str">
        <f>VLOOKUP(A2653,Lists!A:D,4,FALSE)</f>
        <v>UGA</v>
      </c>
      <c r="D2653" s="157" t="s">
        <v>641</v>
      </c>
      <c r="E2653" s="157">
        <v>0</v>
      </c>
      <c r="F2653" s="157" t="s">
        <v>2504</v>
      </c>
      <c r="G2653" s="157"/>
      <c r="H2653" s="151" t="b">
        <f t="shared" si="88"/>
        <v>0</v>
      </c>
      <c r="I2653" s="161"/>
      <c r="J2653" s="157"/>
      <c r="K2653" s="151" t="str">
        <f t="shared" si="89"/>
        <v>UGA003Denial of existence of humanitarian needs or entitlements to assistance</v>
      </c>
      <c r="L2653" s="165">
        <v>43511</v>
      </c>
    </row>
    <row r="2654" spans="1:12" ht="15.6" thickTop="1" thickBot="1" x14ac:dyDescent="0.35">
      <c r="A2654" s="158" t="s">
        <v>800</v>
      </c>
      <c r="B2654" s="159" t="str">
        <f>VLOOKUP(A2654,Lists!A:B,2,FALSE)</f>
        <v>UGA003</v>
      </c>
      <c r="C2654" s="159" t="str">
        <f>VLOOKUP(A2654,Lists!A:D,4,FALSE)</f>
        <v>UGA</v>
      </c>
      <c r="D2654" s="159" t="s">
        <v>642</v>
      </c>
      <c r="E2654" s="159">
        <v>0</v>
      </c>
      <c r="F2654" s="159" t="s">
        <v>2504</v>
      </c>
      <c r="G2654" s="159"/>
      <c r="H2654" s="151" t="b">
        <f t="shared" si="88"/>
        <v>0</v>
      </c>
      <c r="I2654" s="162"/>
      <c r="J2654" s="159"/>
      <c r="K2654" s="151" t="str">
        <f t="shared" si="89"/>
        <v>UGA003Restriction and obstruction of access to services and assistance</v>
      </c>
      <c r="L2654" s="163">
        <v>43511</v>
      </c>
    </row>
    <row r="2655" spans="1:12" ht="15.6" thickTop="1" thickBot="1" x14ac:dyDescent="0.35">
      <c r="A2655" s="156" t="s">
        <v>800</v>
      </c>
      <c r="B2655" s="157" t="str">
        <f>VLOOKUP(A2655,Lists!A:B,2,FALSE)</f>
        <v>UGA003</v>
      </c>
      <c r="C2655" s="157" t="str">
        <f>VLOOKUP(A2655,Lists!A:D,4,FALSE)</f>
        <v>UGA</v>
      </c>
      <c r="D2655" s="157" t="s">
        <v>643</v>
      </c>
      <c r="E2655" s="157">
        <v>0</v>
      </c>
      <c r="F2655" s="157" t="s">
        <v>2504</v>
      </c>
      <c r="G2655" s="157"/>
      <c r="H2655" s="151" t="b">
        <f t="shared" si="88"/>
        <v>0</v>
      </c>
      <c r="I2655" s="161"/>
      <c r="J2655" s="157"/>
      <c r="K2655" s="151" t="str">
        <f t="shared" si="89"/>
        <v>UGA003Ongoing insecurity/hostilities affecting humanitarian assistance</v>
      </c>
      <c r="L2655" s="165">
        <v>43511</v>
      </c>
    </row>
    <row r="2656" spans="1:12" ht="15.6" thickTop="1" thickBot="1" x14ac:dyDescent="0.35">
      <c r="A2656" s="158" t="s">
        <v>800</v>
      </c>
      <c r="B2656" s="159" t="str">
        <f>VLOOKUP(A2656,Lists!A:B,2,FALSE)</f>
        <v>UGA003</v>
      </c>
      <c r="C2656" s="159" t="str">
        <f>VLOOKUP(A2656,Lists!A:D,4,FALSE)</f>
        <v>UGA</v>
      </c>
      <c r="D2656" s="159" t="s">
        <v>644</v>
      </c>
      <c r="E2656" s="159">
        <v>0</v>
      </c>
      <c r="F2656" s="159" t="s">
        <v>2504</v>
      </c>
      <c r="G2656" s="159"/>
      <c r="H2656" s="151" t="b">
        <f t="shared" si="88"/>
        <v>0</v>
      </c>
      <c r="I2656" s="162"/>
      <c r="J2656" s="159"/>
      <c r="K2656" s="151" t="str">
        <f t="shared" si="89"/>
        <v xml:space="preserve">UGA003Presence of mines and improvised explosive devices </v>
      </c>
      <c r="L2656" s="163">
        <v>43511</v>
      </c>
    </row>
    <row r="2657" spans="1:12" ht="15.6" thickTop="1" thickBot="1" x14ac:dyDescent="0.35">
      <c r="A2657" s="156" t="s">
        <v>800</v>
      </c>
      <c r="B2657" s="157" t="str">
        <f>VLOOKUP(A2657,Lists!A:B,2,FALSE)</f>
        <v>UGA003</v>
      </c>
      <c r="C2657" s="157" t="str">
        <f>VLOOKUP(A2657,Lists!A:D,4,FALSE)</f>
        <v>UGA</v>
      </c>
      <c r="D2657" s="157" t="s">
        <v>645</v>
      </c>
      <c r="E2657" s="157">
        <v>1</v>
      </c>
      <c r="F2657" s="157" t="s">
        <v>2504</v>
      </c>
      <c r="G2657" s="157"/>
      <c r="H2657" s="151" t="b">
        <f t="shared" si="88"/>
        <v>0</v>
      </c>
      <c r="I2657" s="161"/>
      <c r="J2657" s="157"/>
      <c r="K2657" s="151" t="str">
        <f t="shared" si="89"/>
        <v>UGA003Physical constraints in the environment (obstacles related to terrain, climate, lack of infrastructure, etc.)</v>
      </c>
      <c r="L2657" s="165">
        <v>43511</v>
      </c>
    </row>
    <row r="2658" spans="1:12" ht="15.6" thickTop="1" thickBot="1" x14ac:dyDescent="0.35">
      <c r="A2658" s="158" t="s">
        <v>1688</v>
      </c>
      <c r="B2658" s="159" t="str">
        <f>VLOOKUP(A2658,Lists!A:B,2,FALSE)</f>
        <v>UGA004</v>
      </c>
      <c r="C2658" s="159" t="str">
        <f>VLOOKUP(A2658,Lists!A:D,4,FALSE)</f>
        <v>UGA</v>
      </c>
      <c r="D2658" s="159" t="s">
        <v>785</v>
      </c>
      <c r="E2658" s="159">
        <v>40029013</v>
      </c>
      <c r="F2658" s="159" t="s">
        <v>2537</v>
      </c>
      <c r="G2658" s="159" t="s">
        <v>735</v>
      </c>
      <c r="H2658" s="151">
        <f t="shared" si="88"/>
        <v>1</v>
      </c>
      <c r="I2658" s="162" t="s">
        <v>2561</v>
      </c>
      <c r="J2658" s="159" t="s">
        <v>2505</v>
      </c>
      <c r="K2658" s="151" t="str">
        <f t="shared" si="89"/>
        <v>UGA004Total population in country</v>
      </c>
      <c r="L2658" s="163">
        <v>43511</v>
      </c>
    </row>
    <row r="2659" spans="1:12" ht="15.6" thickTop="1" thickBot="1" x14ac:dyDescent="0.35">
      <c r="A2659" s="156" t="s">
        <v>1688</v>
      </c>
      <c r="B2659" s="157" t="str">
        <f>VLOOKUP(A2659,Lists!A:B,2,FALSE)</f>
        <v>UGA004</v>
      </c>
      <c r="C2659" s="157" t="str">
        <f>VLOOKUP(A2659,Lists!A:D,4,FALSE)</f>
        <v>UGA</v>
      </c>
      <c r="D2659" s="157" t="s">
        <v>455</v>
      </c>
      <c r="E2659" s="157">
        <v>25912</v>
      </c>
      <c r="F2659" s="157" t="s">
        <v>2540</v>
      </c>
      <c r="G2659" s="157" t="s">
        <v>734</v>
      </c>
      <c r="H2659" s="151">
        <f t="shared" si="88"/>
        <v>2</v>
      </c>
      <c r="I2659" s="161" t="s">
        <v>2543</v>
      </c>
      <c r="J2659" s="157" t="s">
        <v>2555</v>
      </c>
      <c r="K2659" s="151" t="str">
        <f t="shared" si="89"/>
        <v>UGA004Landmass affected by disaster</v>
      </c>
      <c r="L2659" s="165">
        <v>43511</v>
      </c>
    </row>
    <row r="2660" spans="1:12" ht="15.6" thickTop="1" thickBot="1" x14ac:dyDescent="0.35">
      <c r="A2660" s="158" t="s">
        <v>1688</v>
      </c>
      <c r="B2660" s="159" t="str">
        <f>VLOOKUP(A2660,Lists!A:B,2,FALSE)</f>
        <v>UGA004</v>
      </c>
      <c r="C2660" s="159" t="str">
        <f>VLOOKUP(A2660,Lists!A:D,4,FALSE)</f>
        <v>UGA</v>
      </c>
      <c r="D2660" s="159" t="s">
        <v>740</v>
      </c>
      <c r="E2660" s="159">
        <v>971300</v>
      </c>
      <c r="F2660" s="159" t="s">
        <v>2541</v>
      </c>
      <c r="G2660" s="159" t="s">
        <v>734</v>
      </c>
      <c r="H2660" s="151">
        <f t="shared" si="88"/>
        <v>2</v>
      </c>
      <c r="I2660" s="162" t="s">
        <v>2545</v>
      </c>
      <c r="J2660" s="159" t="s">
        <v>2556</v>
      </c>
      <c r="K2660" s="151" t="str">
        <f t="shared" si="89"/>
        <v>UGA004People exposed</v>
      </c>
      <c r="L2660" s="163">
        <v>43511</v>
      </c>
    </row>
    <row r="2661" spans="1:12" ht="15.6" thickTop="1" thickBot="1" x14ac:dyDescent="0.35">
      <c r="A2661" s="156" t="s">
        <v>1688</v>
      </c>
      <c r="B2661" s="157" t="str">
        <f>VLOOKUP(A2661,Lists!A:B,2,FALSE)</f>
        <v>UGA004</v>
      </c>
      <c r="C2661" s="157" t="str">
        <f>VLOOKUP(A2661,Lists!A:D,4,FALSE)</f>
        <v>UGA</v>
      </c>
      <c r="D2661" s="157" t="s">
        <v>742</v>
      </c>
      <c r="E2661" s="157">
        <v>400000</v>
      </c>
      <c r="F2661" s="157" t="s">
        <v>1674</v>
      </c>
      <c r="G2661" s="157" t="s">
        <v>734</v>
      </c>
      <c r="H2661" s="151">
        <f t="shared" si="88"/>
        <v>2</v>
      </c>
      <c r="I2661" s="161" t="s">
        <v>2544</v>
      </c>
      <c r="J2661" s="157" t="s">
        <v>2557</v>
      </c>
      <c r="K2661" s="151" t="str">
        <f t="shared" si="89"/>
        <v>UGA004People affected by the crisis</v>
      </c>
      <c r="L2661" s="165">
        <v>43511</v>
      </c>
    </row>
    <row r="2662" spans="1:12" ht="15.6" thickTop="1" thickBot="1" x14ac:dyDescent="0.35">
      <c r="A2662" s="158" t="s">
        <v>1688</v>
      </c>
      <c r="B2662" s="159" t="str">
        <f>VLOOKUP(A2662,Lists!A:B,2,FALSE)</f>
        <v>UGA004</v>
      </c>
      <c r="C2662" s="159" t="str">
        <f>VLOOKUP(A2662,Lists!A:D,4,FALSE)</f>
        <v>UGA</v>
      </c>
      <c r="D2662" s="159" t="s">
        <v>470</v>
      </c>
      <c r="E2662" s="159">
        <v>0</v>
      </c>
      <c r="F2662" s="159"/>
      <c r="G2662" s="159" t="s">
        <v>735</v>
      </c>
      <c r="H2662" s="151">
        <f t="shared" si="88"/>
        <v>1</v>
      </c>
      <c r="I2662" s="162"/>
      <c r="J2662" s="159"/>
      <c r="K2662" s="151" t="str">
        <f t="shared" si="89"/>
        <v>UGA004Total # of crisis related displaced people</v>
      </c>
      <c r="L2662" s="163">
        <v>43511</v>
      </c>
    </row>
    <row r="2663" spans="1:12" ht="15.6" thickTop="1" thickBot="1" x14ac:dyDescent="0.35">
      <c r="A2663" s="156" t="s">
        <v>1688</v>
      </c>
      <c r="B2663" s="157" t="str">
        <f>VLOOKUP(A2663,Lists!A:B,2,FALSE)</f>
        <v>UGA004</v>
      </c>
      <c r="C2663" s="157" t="str">
        <f>VLOOKUP(A2663,Lists!A:D,4,FALSE)</f>
        <v>UGA</v>
      </c>
      <c r="D2663" s="157" t="s">
        <v>743</v>
      </c>
      <c r="E2663" s="157" t="s">
        <v>445</v>
      </c>
      <c r="F2663" s="157"/>
      <c r="G2663" s="157"/>
      <c r="H2663" s="151" t="b">
        <f t="shared" si="88"/>
        <v>0</v>
      </c>
      <c r="I2663" s="161"/>
      <c r="J2663" s="157"/>
      <c r="K2663" s="151" t="str">
        <f t="shared" si="89"/>
        <v>UGA004Crisis related Injuries</v>
      </c>
      <c r="L2663" s="165">
        <v>43511</v>
      </c>
    </row>
    <row r="2664" spans="1:12" ht="15.6" thickTop="1" thickBot="1" x14ac:dyDescent="0.35">
      <c r="A2664" s="158" t="s">
        <v>1688</v>
      </c>
      <c r="B2664" s="159" t="str">
        <f>VLOOKUP(A2664,Lists!A:B,2,FALSE)</f>
        <v>UGA004</v>
      </c>
      <c r="C2664" s="159" t="str">
        <f>VLOOKUP(A2664,Lists!A:D,4,FALSE)</f>
        <v>UGA</v>
      </c>
      <c r="D2664" s="159" t="s">
        <v>661</v>
      </c>
      <c r="E2664" s="159" t="s">
        <v>445</v>
      </c>
      <c r="F2664" s="159"/>
      <c r="G2664" s="159"/>
      <c r="H2664" s="151" t="b">
        <f t="shared" si="88"/>
        <v>0</v>
      </c>
      <c r="I2664" s="162"/>
      <c r="J2664" s="159"/>
      <c r="K2664" s="151" t="str">
        <f t="shared" si="89"/>
        <v>UGA004Total # of illness cases reported</v>
      </c>
      <c r="L2664" s="163">
        <v>43511</v>
      </c>
    </row>
    <row r="2665" spans="1:12" ht="15.6" thickTop="1" thickBot="1" x14ac:dyDescent="0.35">
      <c r="A2665" s="156" t="s">
        <v>1688</v>
      </c>
      <c r="B2665" s="157" t="str">
        <f>VLOOKUP(A2665,Lists!A:B,2,FALSE)</f>
        <v>UGA004</v>
      </c>
      <c r="C2665" s="157" t="str">
        <f>VLOOKUP(A2665,Lists!A:D,4,FALSE)</f>
        <v>UGA</v>
      </c>
      <c r="D2665" s="157" t="s">
        <v>663</v>
      </c>
      <c r="E2665" s="157" t="s">
        <v>445</v>
      </c>
      <c r="F2665" s="157"/>
      <c r="G2665" s="157"/>
      <c r="H2665" s="151" t="b">
        <f t="shared" si="88"/>
        <v>0</v>
      </c>
      <c r="I2665" s="161"/>
      <c r="J2665" s="157"/>
      <c r="K2665" s="151" t="str">
        <f t="shared" si="89"/>
        <v>UGA004Crisis related fatalities</v>
      </c>
      <c r="L2665" s="165">
        <v>43511</v>
      </c>
    </row>
    <row r="2666" spans="1:12" ht="15.6" thickTop="1" thickBot="1" x14ac:dyDescent="0.35">
      <c r="A2666" s="158" t="s">
        <v>1688</v>
      </c>
      <c r="B2666" s="159" t="str">
        <f>VLOOKUP(A2666,Lists!A:B,2,FALSE)</f>
        <v>UGA004</v>
      </c>
      <c r="C2666" s="159" t="str">
        <f>VLOOKUP(A2666,Lists!A:D,4,FALSE)</f>
        <v>UGA</v>
      </c>
      <c r="D2666" s="159" t="s">
        <v>459</v>
      </c>
      <c r="E2666" s="159" t="s">
        <v>445</v>
      </c>
      <c r="F2666" s="159"/>
      <c r="G2666" s="159"/>
      <c r="H2666" s="151" t="b">
        <f t="shared" si="88"/>
        <v>0</v>
      </c>
      <c r="I2666" s="162"/>
      <c r="J2666" s="159"/>
      <c r="K2666" s="151" t="str">
        <f t="shared" si="89"/>
        <v>UGA004Building partially damaged</v>
      </c>
      <c r="L2666" s="163">
        <v>43511</v>
      </c>
    </row>
    <row r="2667" spans="1:12" ht="15.6" thickTop="1" thickBot="1" x14ac:dyDescent="0.35">
      <c r="A2667" s="156" t="s">
        <v>1688</v>
      </c>
      <c r="B2667" s="157" t="str">
        <f>VLOOKUP(A2667,Lists!A:B,2,FALSE)</f>
        <v>UGA004</v>
      </c>
      <c r="C2667" s="157" t="str">
        <f>VLOOKUP(A2667,Lists!A:D,4,FALSE)</f>
        <v>UGA</v>
      </c>
      <c r="D2667" s="157" t="s">
        <v>460</v>
      </c>
      <c r="E2667" s="157" t="s">
        <v>445</v>
      </c>
      <c r="F2667" s="157"/>
      <c r="G2667" s="157"/>
      <c r="H2667" s="151" t="b">
        <f t="shared" si="88"/>
        <v>0</v>
      </c>
      <c r="I2667" s="161"/>
      <c r="J2667" s="157"/>
      <c r="K2667" s="151" t="str">
        <f t="shared" si="89"/>
        <v>UGA004Building totally damaged</v>
      </c>
      <c r="L2667" s="165">
        <v>43511</v>
      </c>
    </row>
    <row r="2668" spans="1:12" ht="15.6" thickTop="1" thickBot="1" x14ac:dyDescent="0.35">
      <c r="A2668" s="158" t="s">
        <v>1688</v>
      </c>
      <c r="B2668" s="159" t="str">
        <f>VLOOKUP(A2668,Lists!A:B,2,FALSE)</f>
        <v>UGA004</v>
      </c>
      <c r="C2668" s="159" t="str">
        <f>VLOOKUP(A2668,Lists!A:D,4,FALSE)</f>
        <v>UGA</v>
      </c>
      <c r="D2668" s="159" t="s">
        <v>745</v>
      </c>
      <c r="E2668" s="159" t="s">
        <v>445</v>
      </c>
      <c r="F2668" s="159"/>
      <c r="G2668" s="159"/>
      <c r="H2668" s="151" t="b">
        <f t="shared" si="88"/>
        <v>0</v>
      </c>
      <c r="I2668" s="162"/>
      <c r="J2668" s="159"/>
      <c r="K2668" s="151" t="str">
        <f t="shared" si="89"/>
        <v>UGA004Economic Losses</v>
      </c>
      <c r="L2668" s="163">
        <v>43511</v>
      </c>
    </row>
    <row r="2669" spans="1:12" ht="15.6" thickTop="1" thickBot="1" x14ac:dyDescent="0.35">
      <c r="A2669" s="156" t="s">
        <v>1688</v>
      </c>
      <c r="B2669" s="157" t="str">
        <f>VLOOKUP(A2669,Lists!A:B,2,FALSE)</f>
        <v>UGA004</v>
      </c>
      <c r="C2669" s="157" t="str">
        <f>VLOOKUP(A2669,Lists!A:D,4,FALSE)</f>
        <v>UGA</v>
      </c>
      <c r="D2669" s="157" t="s">
        <v>755</v>
      </c>
      <c r="E2669" s="157">
        <v>400000</v>
      </c>
      <c r="F2669" s="157" t="s">
        <v>1674</v>
      </c>
      <c r="G2669" s="157" t="s">
        <v>734</v>
      </c>
      <c r="H2669" s="151">
        <f t="shared" si="88"/>
        <v>2</v>
      </c>
      <c r="I2669" s="161"/>
      <c r="J2669" s="157"/>
      <c r="K2669" s="151" t="str">
        <f t="shared" si="89"/>
        <v>UGA004People in Need</v>
      </c>
      <c r="L2669" s="165">
        <v>43511</v>
      </c>
    </row>
    <row r="2670" spans="1:12" ht="15.6" thickTop="1" thickBot="1" x14ac:dyDescent="0.35">
      <c r="A2670" s="158" t="s">
        <v>1688</v>
      </c>
      <c r="B2670" s="159" t="str">
        <f>VLOOKUP(A2670,Lists!A:B,2,FALSE)</f>
        <v>UGA004</v>
      </c>
      <c r="C2670" s="159" t="str">
        <f>VLOOKUP(A2670,Lists!A:D,4,FALSE)</f>
        <v>UGA</v>
      </c>
      <c r="D2670" s="159" t="s">
        <v>761</v>
      </c>
      <c r="E2670" s="159">
        <v>0</v>
      </c>
      <c r="F2670" s="159" t="s">
        <v>2542</v>
      </c>
      <c r="G2670" s="159" t="s">
        <v>733</v>
      </c>
      <c r="H2670" s="151">
        <f t="shared" si="88"/>
        <v>3</v>
      </c>
      <c r="I2670" s="162" t="s">
        <v>2545</v>
      </c>
      <c r="J2670" s="159" t="s">
        <v>2558</v>
      </c>
      <c r="K2670" s="151" t="str">
        <f t="shared" si="89"/>
        <v>UGA004People facing minimal humanitarian needs (level 1)</v>
      </c>
      <c r="L2670" s="163">
        <v>43511</v>
      </c>
    </row>
    <row r="2671" spans="1:12" ht="15.6" thickTop="1" thickBot="1" x14ac:dyDescent="0.35">
      <c r="A2671" s="156" t="s">
        <v>1688</v>
      </c>
      <c r="B2671" s="157" t="str">
        <f>VLOOKUP(A2671,Lists!A:B,2,FALSE)</f>
        <v>UGA004</v>
      </c>
      <c r="C2671" s="157" t="str">
        <f>VLOOKUP(A2671,Lists!A:D,4,FALSE)</f>
        <v>UGA</v>
      </c>
      <c r="D2671" s="157" t="s">
        <v>760</v>
      </c>
      <c r="E2671" s="157">
        <v>245336</v>
      </c>
      <c r="F2671" s="157" t="s">
        <v>2542</v>
      </c>
      <c r="G2671" s="157" t="s">
        <v>733</v>
      </c>
      <c r="H2671" s="151">
        <f t="shared" si="88"/>
        <v>3</v>
      </c>
      <c r="I2671" s="161" t="s">
        <v>2545</v>
      </c>
      <c r="J2671" s="157" t="s">
        <v>2559</v>
      </c>
      <c r="K2671" s="151" t="str">
        <f t="shared" si="89"/>
        <v>UGA004People facing stressed humanitarian needs (level 2)</v>
      </c>
      <c r="L2671" s="165">
        <v>43511</v>
      </c>
    </row>
    <row r="2672" spans="1:12" ht="15.6" thickTop="1" thickBot="1" x14ac:dyDescent="0.35">
      <c r="A2672" s="158" t="s">
        <v>1688</v>
      </c>
      <c r="B2672" s="159" t="str">
        <f>VLOOKUP(A2672,Lists!A:B,2,FALSE)</f>
        <v>UGA004</v>
      </c>
      <c r="C2672" s="159" t="str">
        <f>VLOOKUP(A2672,Lists!A:D,4,FALSE)</f>
        <v>UGA</v>
      </c>
      <c r="D2672" s="159" t="s">
        <v>763</v>
      </c>
      <c r="E2672" s="159">
        <v>154664</v>
      </c>
      <c r="F2672" s="159" t="s">
        <v>2542</v>
      </c>
      <c r="G2672" s="159" t="s">
        <v>733</v>
      </c>
      <c r="H2672" s="151">
        <f t="shared" si="88"/>
        <v>3</v>
      </c>
      <c r="I2672" s="162" t="s">
        <v>2545</v>
      </c>
      <c r="J2672" s="159" t="s">
        <v>2560</v>
      </c>
      <c r="K2672" s="151" t="str">
        <f t="shared" si="89"/>
        <v>UGA004People  facing moderate humanitarian needs (level 3)</v>
      </c>
      <c r="L2672" s="163">
        <v>43511</v>
      </c>
    </row>
    <row r="2673" spans="1:12" ht="15.6" thickTop="1" thickBot="1" x14ac:dyDescent="0.35">
      <c r="A2673" s="156" t="s">
        <v>1688</v>
      </c>
      <c r="B2673" s="157" t="str">
        <f>VLOOKUP(A2673,Lists!A:B,2,FALSE)</f>
        <v>UGA004</v>
      </c>
      <c r="C2673" s="157" t="str">
        <f>VLOOKUP(A2673,Lists!A:D,4,FALSE)</f>
        <v>UGA</v>
      </c>
      <c r="D2673" s="157" t="s">
        <v>765</v>
      </c>
      <c r="E2673" s="157">
        <v>0</v>
      </c>
      <c r="F2673" s="157" t="s">
        <v>2522</v>
      </c>
      <c r="G2673" s="157" t="s">
        <v>733</v>
      </c>
      <c r="H2673" s="151">
        <f t="shared" si="88"/>
        <v>3</v>
      </c>
      <c r="I2673" s="161" t="s">
        <v>2545</v>
      </c>
      <c r="J2673" s="157" t="s">
        <v>2534</v>
      </c>
      <c r="K2673" s="151" t="str">
        <f t="shared" si="89"/>
        <v>UGA004People facing severe humanitarian needs (level 4)</v>
      </c>
      <c r="L2673" s="165">
        <v>43511</v>
      </c>
    </row>
    <row r="2674" spans="1:12" ht="15.6" thickTop="1" thickBot="1" x14ac:dyDescent="0.35">
      <c r="A2674" s="158" t="s">
        <v>1688</v>
      </c>
      <c r="B2674" s="159" t="str">
        <f>VLOOKUP(A2674,Lists!A:B,2,FALSE)</f>
        <v>UGA004</v>
      </c>
      <c r="C2674" s="159" t="str">
        <f>VLOOKUP(A2674,Lists!A:D,4,FALSE)</f>
        <v>UGA</v>
      </c>
      <c r="D2674" s="159" t="s">
        <v>766</v>
      </c>
      <c r="E2674" s="159">
        <v>0</v>
      </c>
      <c r="F2674" s="159" t="s">
        <v>2522</v>
      </c>
      <c r="G2674" s="159" t="s">
        <v>735</v>
      </c>
      <c r="H2674" s="151">
        <f t="shared" si="88"/>
        <v>1</v>
      </c>
      <c r="I2674" s="162" t="s">
        <v>2545</v>
      </c>
      <c r="J2674" s="159" t="s">
        <v>2535</v>
      </c>
      <c r="K2674" s="151" t="str">
        <f t="shared" si="89"/>
        <v>UGA004People facing extreme humanitarian needs (level 5)</v>
      </c>
      <c r="L2674" s="163">
        <v>43511</v>
      </c>
    </row>
    <row r="2675" spans="1:12" ht="15.6" thickTop="1" thickBot="1" x14ac:dyDescent="0.35">
      <c r="A2675" s="156" t="s">
        <v>1688</v>
      </c>
      <c r="B2675" s="157" t="str">
        <f>VLOOKUP(A2675,Lists!A:B,2,FALSE)</f>
        <v>UGA004</v>
      </c>
      <c r="C2675" s="157" t="str">
        <f>VLOOKUP(A2675,Lists!A:D,4,FALSE)</f>
        <v>UGA</v>
      </c>
      <c r="D2675" s="157" t="s">
        <v>768</v>
      </c>
      <c r="E2675" s="157" t="s">
        <v>445</v>
      </c>
      <c r="F2675" s="157" t="s">
        <v>445</v>
      </c>
      <c r="G2675" s="157"/>
      <c r="H2675" s="151" t="b">
        <f t="shared" si="88"/>
        <v>0</v>
      </c>
      <c r="I2675" s="161"/>
      <c r="J2675" s="157"/>
      <c r="K2675" s="151" t="str">
        <f t="shared" si="89"/>
        <v>UGA004People killed in all crises</v>
      </c>
      <c r="L2675" s="165">
        <v>43511</v>
      </c>
    </row>
    <row r="2676" spans="1:12" ht="15.6" thickTop="1" thickBot="1" x14ac:dyDescent="0.35">
      <c r="A2676" s="158" t="s">
        <v>1688</v>
      </c>
      <c r="B2676" s="159" t="str">
        <f>VLOOKUP(A2676,Lists!A:B,2,FALSE)</f>
        <v>UGA004</v>
      </c>
      <c r="C2676" s="159" t="str">
        <f>VLOOKUP(A2676,Lists!A:D,4,FALSE)</f>
        <v>UGA</v>
      </c>
      <c r="D2676" s="159" t="s">
        <v>680</v>
      </c>
      <c r="E2676" s="159">
        <v>1</v>
      </c>
      <c r="F2676" s="159" t="s">
        <v>2522</v>
      </c>
      <c r="G2676" s="159" t="s">
        <v>735</v>
      </c>
      <c r="H2676" s="151">
        <f t="shared" si="88"/>
        <v>1</v>
      </c>
      <c r="I2676" s="162" t="s">
        <v>2564</v>
      </c>
      <c r="J2676" s="159"/>
      <c r="K2676" s="151" t="str">
        <f t="shared" si="89"/>
        <v>UGA004Crisis affected groups</v>
      </c>
      <c r="L2676" s="163">
        <v>43511</v>
      </c>
    </row>
    <row r="2677" spans="1:12" ht="15.6" thickTop="1" thickBot="1" x14ac:dyDescent="0.35">
      <c r="A2677" s="156" t="s">
        <v>1688</v>
      </c>
      <c r="B2677" s="157" t="str">
        <f>VLOOKUP(A2677,Lists!A:B,2,FALSE)</f>
        <v>UGA004</v>
      </c>
      <c r="C2677" s="157" t="str">
        <f>VLOOKUP(A2677,Lists!A:D,4,FALSE)</f>
        <v>UGA</v>
      </c>
      <c r="D2677" s="157" t="s">
        <v>683</v>
      </c>
      <c r="E2677" s="157">
        <v>0</v>
      </c>
      <c r="F2677" s="157" t="s">
        <v>2503</v>
      </c>
      <c r="G2677" s="157"/>
      <c r="H2677" s="151" t="b">
        <f t="shared" si="88"/>
        <v>0</v>
      </c>
      <c r="I2677" s="161"/>
      <c r="J2677" s="157" t="s">
        <v>2554</v>
      </c>
      <c r="K2677" s="151" t="str">
        <f t="shared" si="89"/>
        <v>UGA004People facing limited access constraints</v>
      </c>
      <c r="L2677" s="165">
        <v>43511</v>
      </c>
    </row>
    <row r="2678" spans="1:12" ht="15.6" thickTop="1" thickBot="1" x14ac:dyDescent="0.35">
      <c r="A2678" s="158" t="s">
        <v>1688</v>
      </c>
      <c r="B2678" s="159" t="str">
        <f>VLOOKUP(A2678,Lists!A:B,2,FALSE)</f>
        <v>UGA004</v>
      </c>
      <c r="C2678" s="159" t="str">
        <f>VLOOKUP(A2678,Lists!A:D,4,FALSE)</f>
        <v>UGA</v>
      </c>
      <c r="D2678" s="159" t="s">
        <v>684</v>
      </c>
      <c r="E2678" s="159">
        <v>0</v>
      </c>
      <c r="F2678" s="159" t="s">
        <v>2503</v>
      </c>
      <c r="G2678" s="159"/>
      <c r="H2678" s="151" t="b">
        <f t="shared" si="88"/>
        <v>0</v>
      </c>
      <c r="I2678" s="162"/>
      <c r="J2678" s="159" t="s">
        <v>2554</v>
      </c>
      <c r="K2678" s="151" t="str">
        <f t="shared" si="89"/>
        <v>UGA004People facing restricted access constraints</v>
      </c>
      <c r="L2678" s="163">
        <v>43511</v>
      </c>
    </row>
    <row r="2679" spans="1:12" ht="15.6" thickTop="1" thickBot="1" x14ac:dyDescent="0.35">
      <c r="A2679" s="156" t="s">
        <v>1688</v>
      </c>
      <c r="B2679" s="157" t="str">
        <f>VLOOKUP(A2679,Lists!A:B,2,FALSE)</f>
        <v>UGA004</v>
      </c>
      <c r="C2679" s="157" t="str">
        <f>VLOOKUP(A2679,Lists!A:D,4,FALSE)</f>
        <v>UGA</v>
      </c>
      <c r="D2679" s="157" t="s">
        <v>637</v>
      </c>
      <c r="E2679" s="157">
        <v>0</v>
      </c>
      <c r="F2679" s="157" t="s">
        <v>2504</v>
      </c>
      <c r="G2679" s="157"/>
      <c r="H2679" s="151" t="b">
        <f t="shared" si="88"/>
        <v>0</v>
      </c>
      <c r="I2679" s="161"/>
      <c r="J2679" s="157"/>
      <c r="K2679" s="151" t="str">
        <f t="shared" si="89"/>
        <v>UGA004Impediments to entry into country (bureaucratic and administrative)</v>
      </c>
      <c r="L2679" s="165">
        <v>43511</v>
      </c>
    </row>
    <row r="2680" spans="1:12" ht="15.6" thickTop="1" thickBot="1" x14ac:dyDescent="0.35">
      <c r="A2680" s="158" t="s">
        <v>1688</v>
      </c>
      <c r="B2680" s="159" t="str">
        <f>VLOOKUP(A2680,Lists!A:B,2,FALSE)</f>
        <v>UGA004</v>
      </c>
      <c r="C2680" s="159" t="str">
        <f>VLOOKUP(A2680,Lists!A:D,4,FALSE)</f>
        <v>UGA</v>
      </c>
      <c r="D2680" s="159" t="s">
        <v>638</v>
      </c>
      <c r="E2680" s="159">
        <v>0</v>
      </c>
      <c r="F2680" s="159" t="s">
        <v>2504</v>
      </c>
      <c r="G2680" s="159"/>
      <c r="H2680" s="151" t="b">
        <f t="shared" si="88"/>
        <v>0</v>
      </c>
      <c r="I2680" s="162"/>
      <c r="J2680" s="159"/>
      <c r="K2680" s="151" t="str">
        <f t="shared" si="89"/>
        <v>UGA004Restriction of movement (impediments to freedom of movement and/or administrative restrictions)</v>
      </c>
      <c r="L2680" s="163">
        <v>43511</v>
      </c>
    </row>
    <row r="2681" spans="1:12" ht="15.6" thickTop="1" thickBot="1" x14ac:dyDescent="0.35">
      <c r="A2681" s="156" t="s">
        <v>1688</v>
      </c>
      <c r="B2681" s="157" t="str">
        <f>VLOOKUP(A2681,Lists!A:B,2,FALSE)</f>
        <v>UGA004</v>
      </c>
      <c r="C2681" s="157" t="str">
        <f>VLOOKUP(A2681,Lists!A:D,4,FALSE)</f>
        <v>UGA</v>
      </c>
      <c r="D2681" s="157" t="s">
        <v>639</v>
      </c>
      <c r="E2681" s="157">
        <v>0</v>
      </c>
      <c r="F2681" s="157" t="s">
        <v>2504</v>
      </c>
      <c r="G2681" s="157"/>
      <c r="H2681" s="151" t="b">
        <f t="shared" si="88"/>
        <v>0</v>
      </c>
      <c r="I2681" s="161"/>
      <c r="J2681" s="157"/>
      <c r="K2681" s="151" t="str">
        <f t="shared" si="89"/>
        <v>UGA004Interference into implementation of humanitarian activities</v>
      </c>
      <c r="L2681" s="165">
        <v>43511</v>
      </c>
    </row>
    <row r="2682" spans="1:12" ht="15.6" thickTop="1" thickBot="1" x14ac:dyDescent="0.35">
      <c r="A2682" s="158" t="s">
        <v>1688</v>
      </c>
      <c r="B2682" s="159" t="str">
        <f>VLOOKUP(A2682,Lists!A:B,2,FALSE)</f>
        <v>UGA004</v>
      </c>
      <c r="C2682" s="159" t="str">
        <f>VLOOKUP(A2682,Lists!A:D,4,FALSE)</f>
        <v>UGA</v>
      </c>
      <c r="D2682" s="159" t="s">
        <v>640</v>
      </c>
      <c r="E2682" s="159">
        <v>0</v>
      </c>
      <c r="F2682" s="159" t="s">
        <v>2504</v>
      </c>
      <c r="G2682" s="159"/>
      <c r="H2682" s="151" t="b">
        <f t="shared" si="88"/>
        <v>0</v>
      </c>
      <c r="I2682" s="162"/>
      <c r="J2682" s="159"/>
      <c r="K2682" s="151" t="str">
        <f t="shared" si="89"/>
        <v>UGA004Violence against personnel, facilities and assets</v>
      </c>
      <c r="L2682" s="163">
        <v>43511</v>
      </c>
    </row>
    <row r="2683" spans="1:12" ht="15.6" thickTop="1" thickBot="1" x14ac:dyDescent="0.35">
      <c r="A2683" s="156" t="s">
        <v>1688</v>
      </c>
      <c r="B2683" s="157" t="str">
        <f>VLOOKUP(A2683,Lists!A:B,2,FALSE)</f>
        <v>UGA004</v>
      </c>
      <c r="C2683" s="157" t="str">
        <f>VLOOKUP(A2683,Lists!A:D,4,FALSE)</f>
        <v>UGA</v>
      </c>
      <c r="D2683" s="157" t="s">
        <v>641</v>
      </c>
      <c r="E2683" s="157">
        <v>0</v>
      </c>
      <c r="F2683" s="157" t="s">
        <v>2504</v>
      </c>
      <c r="G2683" s="157"/>
      <c r="H2683" s="151" t="b">
        <f t="shared" si="88"/>
        <v>0</v>
      </c>
      <c r="I2683" s="161"/>
      <c r="J2683" s="157"/>
      <c r="K2683" s="151" t="str">
        <f t="shared" si="89"/>
        <v>UGA004Denial of existence of humanitarian needs or entitlements to assistance</v>
      </c>
      <c r="L2683" s="165">
        <v>43511</v>
      </c>
    </row>
    <row r="2684" spans="1:12" ht="15.6" thickTop="1" thickBot="1" x14ac:dyDescent="0.35">
      <c r="A2684" s="158" t="s">
        <v>1688</v>
      </c>
      <c r="B2684" s="159" t="str">
        <f>VLOOKUP(A2684,Lists!A:B,2,FALSE)</f>
        <v>UGA004</v>
      </c>
      <c r="C2684" s="159" t="str">
        <f>VLOOKUP(A2684,Lists!A:D,4,FALSE)</f>
        <v>UGA</v>
      </c>
      <c r="D2684" s="159" t="s">
        <v>642</v>
      </c>
      <c r="E2684" s="159">
        <v>0</v>
      </c>
      <c r="F2684" s="159" t="s">
        <v>2504</v>
      </c>
      <c r="G2684" s="159"/>
      <c r="H2684" s="151" t="b">
        <f t="shared" si="88"/>
        <v>0</v>
      </c>
      <c r="I2684" s="162"/>
      <c r="J2684" s="159"/>
      <c r="K2684" s="151" t="str">
        <f t="shared" si="89"/>
        <v>UGA004Restriction and obstruction of access to services and assistance</v>
      </c>
      <c r="L2684" s="163">
        <v>43511</v>
      </c>
    </row>
    <row r="2685" spans="1:12" ht="15.6" thickTop="1" thickBot="1" x14ac:dyDescent="0.35">
      <c r="A2685" s="156" t="s">
        <v>1688</v>
      </c>
      <c r="B2685" s="157" t="str">
        <f>VLOOKUP(A2685,Lists!A:B,2,FALSE)</f>
        <v>UGA004</v>
      </c>
      <c r="C2685" s="157" t="str">
        <f>VLOOKUP(A2685,Lists!A:D,4,FALSE)</f>
        <v>UGA</v>
      </c>
      <c r="D2685" s="157" t="s">
        <v>643</v>
      </c>
      <c r="E2685" s="157">
        <v>0</v>
      </c>
      <c r="F2685" s="157" t="s">
        <v>2504</v>
      </c>
      <c r="G2685" s="157"/>
      <c r="H2685" s="151" t="b">
        <f t="shared" si="88"/>
        <v>0</v>
      </c>
      <c r="I2685" s="161"/>
      <c r="J2685" s="157"/>
      <c r="K2685" s="151" t="str">
        <f t="shared" si="89"/>
        <v>UGA004Ongoing insecurity/hostilities affecting humanitarian assistance</v>
      </c>
      <c r="L2685" s="165">
        <v>43511</v>
      </c>
    </row>
    <row r="2686" spans="1:12" ht="15.6" thickTop="1" thickBot="1" x14ac:dyDescent="0.35">
      <c r="A2686" s="158" t="s">
        <v>1688</v>
      </c>
      <c r="B2686" s="159" t="str">
        <f>VLOOKUP(A2686,Lists!A:B,2,FALSE)</f>
        <v>UGA004</v>
      </c>
      <c r="C2686" s="159" t="str">
        <f>VLOOKUP(A2686,Lists!A:D,4,FALSE)</f>
        <v>UGA</v>
      </c>
      <c r="D2686" s="159" t="s">
        <v>644</v>
      </c>
      <c r="E2686" s="159">
        <v>0</v>
      </c>
      <c r="F2686" s="159" t="s">
        <v>2504</v>
      </c>
      <c r="G2686" s="159"/>
      <c r="H2686" s="151" t="b">
        <f t="shared" si="88"/>
        <v>0</v>
      </c>
      <c r="I2686" s="162"/>
      <c r="J2686" s="159"/>
      <c r="K2686" s="151" t="str">
        <f t="shared" si="89"/>
        <v xml:space="preserve">UGA004Presence of mines and improvised explosive devices </v>
      </c>
      <c r="L2686" s="163">
        <v>43511</v>
      </c>
    </row>
    <row r="2687" spans="1:12" ht="15.6" thickTop="1" thickBot="1" x14ac:dyDescent="0.35">
      <c r="A2687" s="156" t="s">
        <v>1688</v>
      </c>
      <c r="B2687" s="157" t="str">
        <f>VLOOKUP(A2687,Lists!A:B,2,FALSE)</f>
        <v>UGA004</v>
      </c>
      <c r="C2687" s="157" t="str">
        <f>VLOOKUP(A2687,Lists!A:D,4,FALSE)</f>
        <v>UGA</v>
      </c>
      <c r="D2687" s="157" t="s">
        <v>645</v>
      </c>
      <c r="E2687" s="157">
        <v>1</v>
      </c>
      <c r="F2687" s="157" t="s">
        <v>2504</v>
      </c>
      <c r="G2687" s="157"/>
      <c r="H2687" s="151" t="b">
        <f t="shared" si="88"/>
        <v>0</v>
      </c>
      <c r="I2687" s="161"/>
      <c r="J2687" s="157"/>
      <c r="K2687" s="151" t="str">
        <f t="shared" si="89"/>
        <v>UGA004Physical constraints in the environment (obstacles related to terrain, climate, lack of infrastructure, etc.)</v>
      </c>
      <c r="L2687" s="165">
        <v>43511</v>
      </c>
    </row>
    <row r="2688" spans="1:12" ht="15.6" thickTop="1" thickBot="1" x14ac:dyDescent="0.35">
      <c r="A2688" s="158" t="s">
        <v>159</v>
      </c>
      <c r="B2688" s="159" t="str">
        <f>VLOOKUP(A2688,Lists!A:B,2,FALSE)</f>
        <v>JOR001</v>
      </c>
      <c r="C2688" s="159" t="str">
        <f>VLOOKUP(A2688,Lists!A:D,4,FALSE)</f>
        <v>JOR</v>
      </c>
      <c r="D2688" s="159" t="s">
        <v>785</v>
      </c>
      <c r="E2688" s="159">
        <v>11090000</v>
      </c>
      <c r="F2688" s="159" t="s">
        <v>1403</v>
      </c>
      <c r="G2688" s="159" t="s">
        <v>734</v>
      </c>
      <c r="H2688" s="151">
        <f t="shared" si="88"/>
        <v>2</v>
      </c>
      <c r="I2688" s="162" t="s">
        <v>1409</v>
      </c>
      <c r="J2688" s="159" t="s">
        <v>1417</v>
      </c>
      <c r="K2688" s="151" t="str">
        <f t="shared" si="89"/>
        <v>JOR001Total population in country</v>
      </c>
      <c r="L2688" s="163">
        <v>43511</v>
      </c>
    </row>
    <row r="2689" spans="1:12" ht="15.6" thickTop="1" thickBot="1" x14ac:dyDescent="0.35">
      <c r="A2689" s="156" t="s">
        <v>159</v>
      </c>
      <c r="B2689" s="157" t="str">
        <f>VLOOKUP(A2689,Lists!A:B,2,FALSE)</f>
        <v>JOR001</v>
      </c>
      <c r="C2689" s="157" t="str">
        <f>VLOOKUP(A2689,Lists!A:D,4,FALSE)</f>
        <v>JOR</v>
      </c>
      <c r="D2689" s="157" t="s">
        <v>455</v>
      </c>
      <c r="E2689" s="157">
        <v>40500</v>
      </c>
      <c r="F2689" s="157" t="s">
        <v>1404</v>
      </c>
      <c r="G2689" s="157" t="s">
        <v>734</v>
      </c>
      <c r="H2689" s="151">
        <f t="shared" si="88"/>
        <v>2</v>
      </c>
      <c r="I2689" s="161" t="s">
        <v>1410</v>
      </c>
      <c r="J2689" s="157" t="s">
        <v>2573</v>
      </c>
      <c r="K2689" s="151" t="str">
        <f t="shared" si="89"/>
        <v>JOR001Landmass affected by disaster</v>
      </c>
      <c r="L2689" s="165">
        <v>43511</v>
      </c>
    </row>
    <row r="2690" spans="1:12" ht="15.6" thickTop="1" thickBot="1" x14ac:dyDescent="0.35">
      <c r="A2690" s="158" t="s">
        <v>159</v>
      </c>
      <c r="B2690" s="159" t="str">
        <f>VLOOKUP(A2690,Lists!A:B,2,FALSE)</f>
        <v>JOR001</v>
      </c>
      <c r="C2690" s="159" t="str">
        <f>VLOOKUP(A2690,Lists!A:D,4,FALSE)</f>
        <v>JOR</v>
      </c>
      <c r="D2690" s="159" t="s">
        <v>740</v>
      </c>
      <c r="E2690" s="159">
        <v>8906000</v>
      </c>
      <c r="F2690" s="159" t="s">
        <v>1405</v>
      </c>
      <c r="G2690" s="159" t="s">
        <v>734</v>
      </c>
      <c r="H2690" s="151">
        <f t="shared" si="88"/>
        <v>2</v>
      </c>
      <c r="I2690" s="162" t="s">
        <v>1411</v>
      </c>
      <c r="J2690" s="159" t="s">
        <v>1419</v>
      </c>
      <c r="K2690" s="151" t="str">
        <f t="shared" si="89"/>
        <v>JOR001People exposed</v>
      </c>
      <c r="L2690" s="163">
        <v>43511</v>
      </c>
    </row>
    <row r="2691" spans="1:12" ht="15.6" thickTop="1" thickBot="1" x14ac:dyDescent="0.35">
      <c r="A2691" s="156" t="s">
        <v>159</v>
      </c>
      <c r="B2691" s="157" t="str">
        <f>VLOOKUP(A2691,Lists!A:B,2,FALSE)</f>
        <v>JOR001</v>
      </c>
      <c r="C2691" s="157" t="str">
        <f>VLOOKUP(A2691,Lists!A:D,4,FALSE)</f>
        <v>JOR</v>
      </c>
      <c r="D2691" s="157" t="s">
        <v>742</v>
      </c>
      <c r="E2691" s="157">
        <v>1097000</v>
      </c>
      <c r="F2691" s="157" t="s">
        <v>2567</v>
      </c>
      <c r="G2691" s="157" t="s">
        <v>734</v>
      </c>
      <c r="H2691" s="151">
        <f t="shared" si="88"/>
        <v>2</v>
      </c>
      <c r="I2691" s="161" t="s">
        <v>2570</v>
      </c>
      <c r="J2691" s="157" t="s">
        <v>2574</v>
      </c>
      <c r="K2691" s="151" t="str">
        <f t="shared" si="89"/>
        <v>JOR001People affected by the crisis</v>
      </c>
      <c r="L2691" s="165">
        <v>43511</v>
      </c>
    </row>
    <row r="2692" spans="1:12" ht="15.6" thickTop="1" thickBot="1" x14ac:dyDescent="0.35">
      <c r="A2692" s="158" t="s">
        <v>159</v>
      </c>
      <c r="B2692" s="159" t="str">
        <f>VLOOKUP(A2692,Lists!A:B,2,FALSE)</f>
        <v>JOR001</v>
      </c>
      <c r="C2692" s="159" t="str">
        <f>VLOOKUP(A2692,Lists!A:D,4,FALSE)</f>
        <v>JOR</v>
      </c>
      <c r="D2692" s="159" t="s">
        <v>470</v>
      </c>
      <c r="E2692" s="159">
        <v>1097000</v>
      </c>
      <c r="F2692" s="159" t="s">
        <v>2567</v>
      </c>
      <c r="G2692" s="159" t="s">
        <v>734</v>
      </c>
      <c r="H2692" s="151">
        <f t="shared" ref="H2692:H2753" si="90">IF(G2692="Low",3,IF(G2692="Medium",2,IF(G2692="High",1,FALSE)))</f>
        <v>2</v>
      </c>
      <c r="I2692" s="162" t="s">
        <v>2570</v>
      </c>
      <c r="J2692" s="159" t="s">
        <v>2574</v>
      </c>
      <c r="K2692" s="151" t="str">
        <f t="shared" ref="K2692:K2753" si="91">B2692&amp;""&amp;D2692</f>
        <v>JOR001Total # of crisis related displaced people</v>
      </c>
      <c r="L2692" s="163">
        <v>43511</v>
      </c>
    </row>
    <row r="2693" spans="1:12" ht="15.6" thickTop="1" thickBot="1" x14ac:dyDescent="0.35">
      <c r="A2693" s="156" t="s">
        <v>159</v>
      </c>
      <c r="B2693" s="157" t="str">
        <f>VLOOKUP(A2693,Lists!A:B,2,FALSE)</f>
        <v>JOR001</v>
      </c>
      <c r="C2693" s="157" t="str">
        <f>VLOOKUP(A2693,Lists!A:D,4,FALSE)</f>
        <v>JOR</v>
      </c>
      <c r="D2693" s="157" t="s">
        <v>743</v>
      </c>
      <c r="E2693" s="157">
        <v>0</v>
      </c>
      <c r="F2693" s="157" t="s">
        <v>1407</v>
      </c>
      <c r="G2693" s="157" t="s">
        <v>734</v>
      </c>
      <c r="H2693" s="151">
        <f t="shared" si="90"/>
        <v>2</v>
      </c>
      <c r="I2693" s="161" t="s">
        <v>1413</v>
      </c>
      <c r="J2693" s="157"/>
      <c r="K2693" s="151" t="str">
        <f t="shared" si="91"/>
        <v>JOR001Crisis related Injuries</v>
      </c>
      <c r="L2693" s="165">
        <v>43511</v>
      </c>
    </row>
    <row r="2694" spans="1:12" ht="15.6" thickTop="1" thickBot="1" x14ac:dyDescent="0.35">
      <c r="A2694" s="158" t="s">
        <v>159</v>
      </c>
      <c r="B2694" s="159" t="str">
        <f>VLOOKUP(A2694,Lists!A:B,2,FALSE)</f>
        <v>JOR001</v>
      </c>
      <c r="C2694" s="159" t="str">
        <f>VLOOKUP(A2694,Lists!A:D,4,FALSE)</f>
        <v>JOR</v>
      </c>
      <c r="D2694" s="159" t="s">
        <v>661</v>
      </c>
      <c r="E2694" s="159" t="s">
        <v>445</v>
      </c>
      <c r="F2694" s="159"/>
      <c r="G2694" s="159"/>
      <c r="H2694" s="151" t="b">
        <f t="shared" si="90"/>
        <v>0</v>
      </c>
      <c r="I2694" s="162"/>
      <c r="J2694" s="159" t="s">
        <v>1796</v>
      </c>
      <c r="K2694" s="151" t="str">
        <f t="shared" si="91"/>
        <v>JOR001Total # of illness cases reported</v>
      </c>
      <c r="L2694" s="163">
        <v>43511</v>
      </c>
    </row>
    <row r="2695" spans="1:12" ht="15.6" thickTop="1" thickBot="1" x14ac:dyDescent="0.35">
      <c r="A2695" s="156" t="s">
        <v>159</v>
      </c>
      <c r="B2695" s="157" t="str">
        <f>VLOOKUP(A2695,Lists!A:B,2,FALSE)</f>
        <v>JOR001</v>
      </c>
      <c r="C2695" s="157" t="str">
        <f>VLOOKUP(A2695,Lists!A:D,4,FALSE)</f>
        <v>JOR</v>
      </c>
      <c r="D2695" s="157" t="s">
        <v>663</v>
      </c>
      <c r="E2695" s="157">
        <v>0</v>
      </c>
      <c r="F2695" s="157" t="s">
        <v>1407</v>
      </c>
      <c r="G2695" s="157" t="s">
        <v>734</v>
      </c>
      <c r="H2695" s="151">
        <f t="shared" si="90"/>
        <v>2</v>
      </c>
      <c r="I2695" s="161" t="s">
        <v>1413</v>
      </c>
      <c r="J2695" s="157"/>
      <c r="K2695" s="151" t="str">
        <f t="shared" si="91"/>
        <v>JOR001Crisis related fatalities</v>
      </c>
      <c r="L2695" s="165">
        <v>43511</v>
      </c>
    </row>
    <row r="2696" spans="1:12" ht="15.6" thickTop="1" thickBot="1" x14ac:dyDescent="0.35">
      <c r="A2696" s="158" t="s">
        <v>159</v>
      </c>
      <c r="B2696" s="159" t="str">
        <f>VLOOKUP(A2696,Lists!A:B,2,FALSE)</f>
        <v>JOR001</v>
      </c>
      <c r="C2696" s="159" t="str">
        <f>VLOOKUP(A2696,Lists!A:D,4,FALSE)</f>
        <v>JOR</v>
      </c>
      <c r="D2696" s="159" t="s">
        <v>459</v>
      </c>
      <c r="E2696" s="159">
        <v>0</v>
      </c>
      <c r="F2696" s="159"/>
      <c r="G2696" s="159"/>
      <c r="H2696" s="151" t="b">
        <f t="shared" si="90"/>
        <v>0</v>
      </c>
      <c r="I2696" s="162"/>
      <c r="J2696" s="159"/>
      <c r="K2696" s="151" t="str">
        <f t="shared" si="91"/>
        <v>JOR001Building partially damaged</v>
      </c>
      <c r="L2696" s="163">
        <v>43511</v>
      </c>
    </row>
    <row r="2697" spans="1:12" ht="15.6" thickTop="1" thickBot="1" x14ac:dyDescent="0.35">
      <c r="A2697" s="156" t="s">
        <v>159</v>
      </c>
      <c r="B2697" s="157" t="str">
        <f>VLOOKUP(A2697,Lists!A:B,2,FALSE)</f>
        <v>JOR001</v>
      </c>
      <c r="C2697" s="157" t="str">
        <f>VLOOKUP(A2697,Lists!A:D,4,FALSE)</f>
        <v>JOR</v>
      </c>
      <c r="D2697" s="157" t="s">
        <v>460</v>
      </c>
      <c r="E2697" s="157">
        <v>0</v>
      </c>
      <c r="F2697" s="157"/>
      <c r="G2697" s="157"/>
      <c r="H2697" s="151" t="b">
        <f t="shared" si="90"/>
        <v>0</v>
      </c>
      <c r="I2697" s="161"/>
      <c r="J2697" s="157"/>
      <c r="K2697" s="151" t="str">
        <f t="shared" si="91"/>
        <v>JOR001Building totally damaged</v>
      </c>
      <c r="L2697" s="165">
        <v>43511</v>
      </c>
    </row>
    <row r="2698" spans="1:12" ht="15.6" thickTop="1" thickBot="1" x14ac:dyDescent="0.35">
      <c r="A2698" s="158" t="s">
        <v>159</v>
      </c>
      <c r="B2698" s="159" t="str">
        <f>VLOOKUP(A2698,Lists!A:B,2,FALSE)</f>
        <v>JOR001</v>
      </c>
      <c r="C2698" s="159" t="str">
        <f>VLOOKUP(A2698,Lists!A:D,4,FALSE)</f>
        <v>JOR</v>
      </c>
      <c r="D2698" s="159" t="s">
        <v>745</v>
      </c>
      <c r="E2698" s="159" t="s">
        <v>445</v>
      </c>
      <c r="F2698" s="159"/>
      <c r="G2698" s="159"/>
      <c r="H2698" s="151" t="b">
        <f t="shared" si="90"/>
        <v>0</v>
      </c>
      <c r="I2698" s="162"/>
      <c r="J2698" s="159" t="s">
        <v>1796</v>
      </c>
      <c r="K2698" s="151" t="str">
        <f t="shared" si="91"/>
        <v>JOR001Economic Losses</v>
      </c>
      <c r="L2698" s="163">
        <v>43511</v>
      </c>
    </row>
    <row r="2699" spans="1:12" ht="15.6" thickTop="1" thickBot="1" x14ac:dyDescent="0.35">
      <c r="A2699" s="156" t="s">
        <v>159</v>
      </c>
      <c r="B2699" s="157" t="str">
        <f>VLOOKUP(A2699,Lists!A:B,2,FALSE)</f>
        <v>JOR001</v>
      </c>
      <c r="C2699" s="157" t="str">
        <f>VLOOKUP(A2699,Lists!A:D,4,FALSE)</f>
        <v>JOR</v>
      </c>
      <c r="D2699" s="157" t="s">
        <v>755</v>
      </c>
      <c r="E2699" s="157">
        <v>1097000</v>
      </c>
      <c r="F2699" s="157" t="s">
        <v>2568</v>
      </c>
      <c r="G2699" s="157" t="s">
        <v>734</v>
      </c>
      <c r="H2699" s="151">
        <f t="shared" si="90"/>
        <v>2</v>
      </c>
      <c r="I2699" s="161" t="s">
        <v>2571</v>
      </c>
      <c r="J2699" s="157" t="s">
        <v>2575</v>
      </c>
      <c r="K2699" s="151" t="str">
        <f t="shared" si="91"/>
        <v>JOR001People in Need</v>
      </c>
      <c r="L2699" s="165">
        <v>43511</v>
      </c>
    </row>
    <row r="2700" spans="1:12" ht="15.6" thickTop="1" thickBot="1" x14ac:dyDescent="0.35">
      <c r="A2700" s="158" t="s">
        <v>159</v>
      </c>
      <c r="B2700" s="159" t="str">
        <f>VLOOKUP(A2700,Lists!A:B,2,FALSE)</f>
        <v>JOR001</v>
      </c>
      <c r="C2700" s="159" t="str">
        <f>VLOOKUP(A2700,Lists!A:D,4,FALSE)</f>
        <v>JOR</v>
      </c>
      <c r="D2700" s="159" t="s">
        <v>761</v>
      </c>
      <c r="E2700" s="159">
        <v>117000</v>
      </c>
      <c r="F2700" s="159" t="s">
        <v>1084</v>
      </c>
      <c r="G2700" s="159" t="s">
        <v>734</v>
      </c>
      <c r="H2700" s="151">
        <f t="shared" si="90"/>
        <v>2</v>
      </c>
      <c r="I2700" s="162" t="s">
        <v>1415</v>
      </c>
      <c r="J2700" s="159" t="s">
        <v>1423</v>
      </c>
      <c r="K2700" s="151" t="str">
        <f t="shared" si="91"/>
        <v>JOR001People facing minimal humanitarian needs (level 1)</v>
      </c>
      <c r="L2700" s="163">
        <v>43511</v>
      </c>
    </row>
    <row r="2701" spans="1:12" ht="15.6" thickTop="1" thickBot="1" x14ac:dyDescent="0.35">
      <c r="A2701" s="156" t="s">
        <v>159</v>
      </c>
      <c r="B2701" s="157" t="str">
        <f>VLOOKUP(A2701,Lists!A:B,2,FALSE)</f>
        <v>JOR001</v>
      </c>
      <c r="C2701" s="157" t="str">
        <f>VLOOKUP(A2701,Lists!A:D,4,FALSE)</f>
        <v>JOR</v>
      </c>
      <c r="D2701" s="157" t="s">
        <v>760</v>
      </c>
      <c r="E2701" s="157">
        <v>980000</v>
      </c>
      <c r="F2701" s="157" t="s">
        <v>2569</v>
      </c>
      <c r="G2701" s="157" t="s">
        <v>734</v>
      </c>
      <c r="H2701" s="151">
        <f t="shared" si="90"/>
        <v>2</v>
      </c>
      <c r="I2701" s="161" t="s">
        <v>2572</v>
      </c>
      <c r="J2701" s="157" t="s">
        <v>2576</v>
      </c>
      <c r="K2701" s="151" t="str">
        <f t="shared" si="91"/>
        <v>JOR001People facing stressed humanitarian needs (level 2)</v>
      </c>
      <c r="L2701" s="165">
        <v>43511</v>
      </c>
    </row>
    <row r="2702" spans="1:12" ht="15.6" thickTop="1" thickBot="1" x14ac:dyDescent="0.35">
      <c r="A2702" s="158" t="s">
        <v>159</v>
      </c>
      <c r="B2702" s="159" t="str">
        <f>VLOOKUP(A2702,Lists!A:B,2,FALSE)</f>
        <v>JOR001</v>
      </c>
      <c r="C2702" s="159" t="str">
        <f>VLOOKUP(A2702,Lists!A:D,4,FALSE)</f>
        <v>JOR</v>
      </c>
      <c r="D2702" s="159" t="s">
        <v>763</v>
      </c>
      <c r="E2702" s="159">
        <v>0</v>
      </c>
      <c r="F2702" s="159"/>
      <c r="G2702" s="159"/>
      <c r="H2702" s="151" t="b">
        <f t="shared" si="90"/>
        <v>0</v>
      </c>
      <c r="I2702" s="162"/>
      <c r="J2702" s="159"/>
      <c r="K2702" s="151" t="str">
        <f t="shared" si="91"/>
        <v>JOR001People  facing moderate humanitarian needs (level 3)</v>
      </c>
      <c r="L2702" s="163">
        <v>43511</v>
      </c>
    </row>
    <row r="2703" spans="1:12" ht="15.6" thickTop="1" thickBot="1" x14ac:dyDescent="0.35">
      <c r="A2703" s="156" t="s">
        <v>159</v>
      </c>
      <c r="B2703" s="157" t="str">
        <f>VLOOKUP(A2703,Lists!A:B,2,FALSE)</f>
        <v>JOR001</v>
      </c>
      <c r="C2703" s="157" t="str">
        <f>VLOOKUP(A2703,Lists!A:D,4,FALSE)</f>
        <v>JOR</v>
      </c>
      <c r="D2703" s="157" t="s">
        <v>765</v>
      </c>
      <c r="E2703" s="157">
        <v>0</v>
      </c>
      <c r="F2703" s="157"/>
      <c r="G2703" s="157"/>
      <c r="H2703" s="151" t="b">
        <f t="shared" si="90"/>
        <v>0</v>
      </c>
      <c r="I2703" s="161"/>
      <c r="J2703" s="157"/>
      <c r="K2703" s="151" t="str">
        <f t="shared" si="91"/>
        <v>JOR001People facing severe humanitarian needs (level 4)</v>
      </c>
      <c r="L2703" s="165">
        <v>43511</v>
      </c>
    </row>
    <row r="2704" spans="1:12" ht="15.6" thickTop="1" thickBot="1" x14ac:dyDescent="0.35">
      <c r="A2704" s="158" t="s">
        <v>159</v>
      </c>
      <c r="B2704" s="159" t="str">
        <f>VLOOKUP(A2704,Lists!A:B,2,FALSE)</f>
        <v>JOR001</v>
      </c>
      <c r="C2704" s="159" t="str">
        <f>VLOOKUP(A2704,Lists!A:D,4,FALSE)</f>
        <v>JOR</v>
      </c>
      <c r="D2704" s="159" t="s">
        <v>766</v>
      </c>
      <c r="E2704" s="159">
        <v>0</v>
      </c>
      <c r="F2704" s="159"/>
      <c r="G2704" s="159"/>
      <c r="H2704" s="151" t="b">
        <f t="shared" si="90"/>
        <v>0</v>
      </c>
      <c r="I2704" s="162"/>
      <c r="J2704" s="159"/>
      <c r="K2704" s="151" t="str">
        <f t="shared" si="91"/>
        <v>JOR001People facing extreme humanitarian needs (level 5)</v>
      </c>
      <c r="L2704" s="163">
        <v>43511</v>
      </c>
    </row>
    <row r="2705" spans="1:12" ht="15.6" thickTop="1" thickBot="1" x14ac:dyDescent="0.35">
      <c r="A2705" s="156" t="s">
        <v>159</v>
      </c>
      <c r="B2705" s="157" t="str">
        <f>VLOOKUP(A2705,Lists!A:B,2,FALSE)</f>
        <v>JOR001</v>
      </c>
      <c r="C2705" s="157" t="str">
        <f>VLOOKUP(A2705,Lists!A:D,4,FALSE)</f>
        <v>JOR</v>
      </c>
      <c r="D2705" s="157" t="s">
        <v>768</v>
      </c>
      <c r="E2705" s="157">
        <v>0</v>
      </c>
      <c r="F2705" s="157" t="s">
        <v>1407</v>
      </c>
      <c r="G2705" s="157" t="s">
        <v>734</v>
      </c>
      <c r="H2705" s="151">
        <f t="shared" si="90"/>
        <v>2</v>
      </c>
      <c r="I2705" s="161" t="s">
        <v>1413</v>
      </c>
      <c r="J2705" s="157"/>
      <c r="K2705" s="151" t="str">
        <f t="shared" si="91"/>
        <v>JOR001People killed in all crises</v>
      </c>
      <c r="L2705" s="165">
        <v>43511</v>
      </c>
    </row>
    <row r="2706" spans="1:12" ht="15.6" thickTop="1" thickBot="1" x14ac:dyDescent="0.35">
      <c r="A2706" s="158" t="s">
        <v>159</v>
      </c>
      <c r="B2706" s="159" t="str">
        <f>VLOOKUP(A2706,Lists!A:B,2,FALSE)</f>
        <v>JOR001</v>
      </c>
      <c r="C2706" s="159" t="str">
        <f>VLOOKUP(A2706,Lists!A:D,4,FALSE)</f>
        <v>JOR</v>
      </c>
      <c r="D2706" s="159" t="s">
        <v>680</v>
      </c>
      <c r="E2706" s="159">
        <v>2</v>
      </c>
      <c r="F2706" s="159"/>
      <c r="G2706" s="159"/>
      <c r="H2706" s="151" t="b">
        <f t="shared" si="90"/>
        <v>0</v>
      </c>
      <c r="I2706" s="162"/>
      <c r="J2706" s="159" t="s">
        <v>1425</v>
      </c>
      <c r="K2706" s="151" t="str">
        <f t="shared" si="91"/>
        <v>JOR001Crisis affected groups</v>
      </c>
      <c r="L2706" s="163">
        <v>43511</v>
      </c>
    </row>
    <row r="2707" spans="1:12" ht="15.6" thickTop="1" thickBot="1" x14ac:dyDescent="0.35">
      <c r="A2707" s="156" t="s">
        <v>159</v>
      </c>
      <c r="B2707" s="157" t="str">
        <f>VLOOKUP(A2707,Lists!A:B,2,FALSE)</f>
        <v>JOR001</v>
      </c>
      <c r="C2707" s="157" t="str">
        <f>VLOOKUP(A2707,Lists!A:D,4,FALSE)</f>
        <v>JOR</v>
      </c>
      <c r="D2707" s="157" t="s">
        <v>683</v>
      </c>
      <c r="E2707" s="157" t="s">
        <v>445</v>
      </c>
      <c r="F2707" s="157"/>
      <c r="G2707" s="157"/>
      <c r="H2707" s="151" t="b">
        <f t="shared" si="90"/>
        <v>0</v>
      </c>
      <c r="I2707" s="161"/>
      <c r="J2707" s="157" t="s">
        <v>1796</v>
      </c>
      <c r="K2707" s="151" t="str">
        <f t="shared" si="91"/>
        <v>JOR001People facing limited access constraints</v>
      </c>
      <c r="L2707" s="165">
        <v>43511</v>
      </c>
    </row>
    <row r="2708" spans="1:12" ht="15.6" thickTop="1" thickBot="1" x14ac:dyDescent="0.35">
      <c r="A2708" s="158" t="s">
        <v>159</v>
      </c>
      <c r="B2708" s="159" t="str">
        <f>VLOOKUP(A2708,Lists!A:B,2,FALSE)</f>
        <v>JOR001</v>
      </c>
      <c r="C2708" s="159" t="str">
        <f>VLOOKUP(A2708,Lists!A:D,4,FALSE)</f>
        <v>JOR</v>
      </c>
      <c r="D2708" s="159" t="s">
        <v>684</v>
      </c>
      <c r="E2708" s="159" t="s">
        <v>445</v>
      </c>
      <c r="F2708" s="159"/>
      <c r="G2708" s="159"/>
      <c r="H2708" s="151" t="b">
        <f t="shared" si="90"/>
        <v>0</v>
      </c>
      <c r="I2708" s="162"/>
      <c r="J2708" s="159" t="s">
        <v>1796</v>
      </c>
      <c r="K2708" s="151" t="str">
        <f t="shared" si="91"/>
        <v>JOR001People facing restricted access constraints</v>
      </c>
      <c r="L2708" s="163">
        <v>43511</v>
      </c>
    </row>
    <row r="2709" spans="1:12" ht="15.6" thickTop="1" thickBot="1" x14ac:dyDescent="0.35">
      <c r="A2709" s="156" t="s">
        <v>159</v>
      </c>
      <c r="B2709" s="157" t="str">
        <f>VLOOKUP(A2709,Lists!A:B,2,FALSE)</f>
        <v>JOR001</v>
      </c>
      <c r="C2709" s="157" t="str">
        <f>VLOOKUP(A2709,Lists!A:D,4,FALSE)</f>
        <v>JOR</v>
      </c>
      <c r="D2709" s="157" t="s">
        <v>637</v>
      </c>
      <c r="E2709" s="157">
        <v>0</v>
      </c>
      <c r="F2709" s="157" t="s">
        <v>1408</v>
      </c>
      <c r="G2709" s="157" t="s">
        <v>734</v>
      </c>
      <c r="H2709" s="151">
        <f t="shared" si="90"/>
        <v>2</v>
      </c>
      <c r="I2709" s="161" t="s">
        <v>1416</v>
      </c>
      <c r="J2709" s="157"/>
      <c r="K2709" s="151" t="str">
        <f t="shared" si="91"/>
        <v>JOR001Impediments to entry into country (bureaucratic and administrative)</v>
      </c>
      <c r="L2709" s="165">
        <v>43511</v>
      </c>
    </row>
    <row r="2710" spans="1:12" ht="15.6" thickTop="1" thickBot="1" x14ac:dyDescent="0.35">
      <c r="A2710" s="158" t="s">
        <v>159</v>
      </c>
      <c r="B2710" s="159" t="str">
        <f>VLOOKUP(A2710,Lists!A:B,2,FALSE)</f>
        <v>JOR001</v>
      </c>
      <c r="C2710" s="159" t="str">
        <f>VLOOKUP(A2710,Lists!A:D,4,FALSE)</f>
        <v>JOR</v>
      </c>
      <c r="D2710" s="159" t="s">
        <v>638</v>
      </c>
      <c r="E2710" s="159">
        <v>1</v>
      </c>
      <c r="F2710" s="159" t="s">
        <v>1408</v>
      </c>
      <c r="G2710" s="159" t="s">
        <v>734</v>
      </c>
      <c r="H2710" s="151">
        <f t="shared" si="90"/>
        <v>2</v>
      </c>
      <c r="I2710" s="162" t="s">
        <v>1416</v>
      </c>
      <c r="J2710" s="159"/>
      <c r="K2710" s="151" t="str">
        <f t="shared" si="91"/>
        <v>JOR001Restriction of movement (impediments to freedom of movement and/or administrative restrictions)</v>
      </c>
      <c r="L2710" s="163">
        <v>43511</v>
      </c>
    </row>
    <row r="2711" spans="1:12" ht="15.6" thickTop="1" thickBot="1" x14ac:dyDescent="0.35">
      <c r="A2711" s="156" t="s">
        <v>159</v>
      </c>
      <c r="B2711" s="157" t="str">
        <f>VLOOKUP(A2711,Lists!A:B,2,FALSE)</f>
        <v>JOR001</v>
      </c>
      <c r="C2711" s="157" t="str">
        <f>VLOOKUP(A2711,Lists!A:D,4,FALSE)</f>
        <v>JOR</v>
      </c>
      <c r="D2711" s="157" t="s">
        <v>639</v>
      </c>
      <c r="E2711" s="157">
        <v>0</v>
      </c>
      <c r="F2711" s="157" t="s">
        <v>1408</v>
      </c>
      <c r="G2711" s="157" t="s">
        <v>734</v>
      </c>
      <c r="H2711" s="151">
        <f t="shared" si="90"/>
        <v>2</v>
      </c>
      <c r="I2711" s="161" t="s">
        <v>1416</v>
      </c>
      <c r="J2711" s="157"/>
      <c r="K2711" s="151" t="str">
        <f t="shared" si="91"/>
        <v>JOR001Interference into implementation of humanitarian activities</v>
      </c>
      <c r="L2711" s="165">
        <v>43511</v>
      </c>
    </row>
    <row r="2712" spans="1:12" ht="15.6" thickTop="1" thickBot="1" x14ac:dyDescent="0.35">
      <c r="A2712" s="158" t="s">
        <v>159</v>
      </c>
      <c r="B2712" s="159" t="str">
        <f>VLOOKUP(A2712,Lists!A:B,2,FALSE)</f>
        <v>JOR001</v>
      </c>
      <c r="C2712" s="159" t="str">
        <f>VLOOKUP(A2712,Lists!A:D,4,FALSE)</f>
        <v>JOR</v>
      </c>
      <c r="D2712" s="159" t="s">
        <v>640</v>
      </c>
      <c r="E2712" s="159">
        <v>0</v>
      </c>
      <c r="F2712" s="159" t="s">
        <v>1408</v>
      </c>
      <c r="G2712" s="159" t="s">
        <v>734</v>
      </c>
      <c r="H2712" s="151">
        <f t="shared" si="90"/>
        <v>2</v>
      </c>
      <c r="I2712" s="162" t="s">
        <v>1416</v>
      </c>
      <c r="J2712" s="159"/>
      <c r="K2712" s="151" t="str">
        <f t="shared" si="91"/>
        <v>JOR001Violence against personnel, facilities and assets</v>
      </c>
      <c r="L2712" s="163">
        <v>43511</v>
      </c>
    </row>
    <row r="2713" spans="1:12" ht="15.6" thickTop="1" thickBot="1" x14ac:dyDescent="0.35">
      <c r="A2713" s="156" t="s">
        <v>159</v>
      </c>
      <c r="B2713" s="157" t="str">
        <f>VLOOKUP(A2713,Lists!A:B,2,FALSE)</f>
        <v>JOR001</v>
      </c>
      <c r="C2713" s="157" t="str">
        <f>VLOOKUP(A2713,Lists!A:D,4,FALSE)</f>
        <v>JOR</v>
      </c>
      <c r="D2713" s="157" t="s">
        <v>641</v>
      </c>
      <c r="E2713" s="157">
        <v>0</v>
      </c>
      <c r="F2713" s="157" t="s">
        <v>1408</v>
      </c>
      <c r="G2713" s="157" t="s">
        <v>734</v>
      </c>
      <c r="H2713" s="151">
        <f t="shared" si="90"/>
        <v>2</v>
      </c>
      <c r="I2713" s="161" t="s">
        <v>1416</v>
      </c>
      <c r="J2713" s="157"/>
      <c r="K2713" s="151" t="str">
        <f t="shared" si="91"/>
        <v>JOR001Denial of existence of humanitarian needs or entitlements to assistance</v>
      </c>
      <c r="L2713" s="165">
        <v>43511</v>
      </c>
    </row>
    <row r="2714" spans="1:12" ht="15.6" thickTop="1" thickBot="1" x14ac:dyDescent="0.35">
      <c r="A2714" s="158" t="s">
        <v>159</v>
      </c>
      <c r="B2714" s="159" t="str">
        <f>VLOOKUP(A2714,Lists!A:B,2,FALSE)</f>
        <v>JOR001</v>
      </c>
      <c r="C2714" s="159" t="str">
        <f>VLOOKUP(A2714,Lists!A:D,4,FALSE)</f>
        <v>JOR</v>
      </c>
      <c r="D2714" s="159" t="s">
        <v>642</v>
      </c>
      <c r="E2714" s="159">
        <v>2</v>
      </c>
      <c r="F2714" s="159" t="s">
        <v>1408</v>
      </c>
      <c r="G2714" s="159" t="s">
        <v>734</v>
      </c>
      <c r="H2714" s="151">
        <f t="shared" si="90"/>
        <v>2</v>
      </c>
      <c r="I2714" s="162" t="s">
        <v>1416</v>
      </c>
      <c r="J2714" s="159"/>
      <c r="K2714" s="151" t="str">
        <f t="shared" si="91"/>
        <v>JOR001Restriction and obstruction of access to services and assistance</v>
      </c>
      <c r="L2714" s="163">
        <v>43511</v>
      </c>
    </row>
    <row r="2715" spans="1:12" ht="15.6" thickTop="1" thickBot="1" x14ac:dyDescent="0.35">
      <c r="A2715" s="156" t="s">
        <v>159</v>
      </c>
      <c r="B2715" s="157" t="str">
        <f>VLOOKUP(A2715,Lists!A:B,2,FALSE)</f>
        <v>JOR001</v>
      </c>
      <c r="C2715" s="157" t="str">
        <f>VLOOKUP(A2715,Lists!A:D,4,FALSE)</f>
        <v>JOR</v>
      </c>
      <c r="D2715" s="157" t="s">
        <v>643</v>
      </c>
      <c r="E2715" s="157">
        <v>0</v>
      </c>
      <c r="F2715" s="157" t="s">
        <v>1408</v>
      </c>
      <c r="G2715" s="157" t="s">
        <v>734</v>
      </c>
      <c r="H2715" s="151">
        <f t="shared" si="90"/>
        <v>2</v>
      </c>
      <c r="I2715" s="161" t="s">
        <v>1416</v>
      </c>
      <c r="J2715" s="157"/>
      <c r="K2715" s="151" t="str">
        <f t="shared" si="91"/>
        <v>JOR001Ongoing insecurity/hostilities affecting humanitarian assistance</v>
      </c>
      <c r="L2715" s="165">
        <v>43511</v>
      </c>
    </row>
    <row r="2716" spans="1:12" ht="15.6" thickTop="1" thickBot="1" x14ac:dyDescent="0.35">
      <c r="A2716" s="158" t="s">
        <v>159</v>
      </c>
      <c r="B2716" s="159" t="str">
        <f>VLOOKUP(A2716,Lists!A:B,2,FALSE)</f>
        <v>JOR001</v>
      </c>
      <c r="C2716" s="159" t="str">
        <f>VLOOKUP(A2716,Lists!A:D,4,FALSE)</f>
        <v>JOR</v>
      </c>
      <c r="D2716" s="159" t="s">
        <v>644</v>
      </c>
      <c r="E2716" s="159">
        <v>0</v>
      </c>
      <c r="F2716" s="159" t="s">
        <v>1408</v>
      </c>
      <c r="G2716" s="159" t="s">
        <v>734</v>
      </c>
      <c r="H2716" s="151">
        <f t="shared" si="90"/>
        <v>2</v>
      </c>
      <c r="I2716" s="162" t="s">
        <v>1416</v>
      </c>
      <c r="J2716" s="159"/>
      <c r="K2716" s="151" t="str">
        <f t="shared" si="91"/>
        <v xml:space="preserve">JOR001Presence of mines and improvised explosive devices </v>
      </c>
      <c r="L2716" s="163">
        <v>43511</v>
      </c>
    </row>
    <row r="2717" spans="1:12" ht="15.6" thickTop="1" thickBot="1" x14ac:dyDescent="0.35">
      <c r="A2717" s="156" t="s">
        <v>159</v>
      </c>
      <c r="B2717" s="157" t="str">
        <f>VLOOKUP(A2717,Lists!A:B,2,FALSE)</f>
        <v>JOR001</v>
      </c>
      <c r="C2717" s="157" t="str">
        <f>VLOOKUP(A2717,Lists!A:D,4,FALSE)</f>
        <v>JOR</v>
      </c>
      <c r="D2717" s="157" t="s">
        <v>645</v>
      </c>
      <c r="E2717" s="157">
        <v>0</v>
      </c>
      <c r="F2717" s="157" t="s">
        <v>1408</v>
      </c>
      <c r="G2717" s="157" t="s">
        <v>734</v>
      </c>
      <c r="H2717" s="151">
        <f t="shared" si="90"/>
        <v>2</v>
      </c>
      <c r="I2717" s="161" t="s">
        <v>1416</v>
      </c>
      <c r="J2717" s="157"/>
      <c r="K2717" s="151" t="str">
        <f t="shared" si="91"/>
        <v>JOR001Physical constraints in the environment (obstacles related to terrain, climate, lack of infrastructure, etc.)</v>
      </c>
      <c r="L2717" s="165">
        <v>43511</v>
      </c>
    </row>
    <row r="2718" spans="1:12" ht="15.6" thickTop="1" thickBot="1" x14ac:dyDescent="0.35">
      <c r="A2718" s="158" t="s">
        <v>2578</v>
      </c>
      <c r="B2718" s="159" t="str">
        <f>VLOOKUP(A2718,Lists!A:B,2,FALSE)</f>
        <v>JOR003</v>
      </c>
      <c r="C2718" s="159" t="str">
        <f>VLOOKUP(A2718,Lists!A:D,4,FALSE)</f>
        <v>JOR</v>
      </c>
      <c r="D2718" s="159" t="s">
        <v>785</v>
      </c>
      <c r="E2718" s="159">
        <v>11090000</v>
      </c>
      <c r="F2718" s="159" t="s">
        <v>1403</v>
      </c>
      <c r="G2718" s="159" t="s">
        <v>734</v>
      </c>
      <c r="H2718" s="151">
        <f t="shared" si="90"/>
        <v>2</v>
      </c>
      <c r="I2718" s="162" t="s">
        <v>1409</v>
      </c>
      <c r="J2718" s="159" t="s">
        <v>1417</v>
      </c>
      <c r="K2718" s="151" t="str">
        <f t="shared" si="91"/>
        <v>JOR003Total population in country</v>
      </c>
      <c r="L2718" s="163">
        <v>43511</v>
      </c>
    </row>
    <row r="2719" spans="1:12" ht="15.6" thickTop="1" thickBot="1" x14ac:dyDescent="0.35">
      <c r="A2719" s="156" t="s">
        <v>2578</v>
      </c>
      <c r="B2719" s="157" t="str">
        <f>VLOOKUP(A2719,Lists!A:B,2,FALSE)</f>
        <v>JOR003</v>
      </c>
      <c r="C2719" s="157" t="str">
        <f>VLOOKUP(A2719,Lists!A:D,4,FALSE)</f>
        <v>JOR</v>
      </c>
      <c r="D2719" s="157" t="s">
        <v>455</v>
      </c>
      <c r="E2719" s="157">
        <v>7580</v>
      </c>
      <c r="F2719" s="157" t="s">
        <v>2580</v>
      </c>
      <c r="G2719" s="157" t="s">
        <v>734</v>
      </c>
      <c r="H2719" s="151">
        <f t="shared" si="90"/>
        <v>2</v>
      </c>
      <c r="I2719" s="161" t="s">
        <v>2583</v>
      </c>
      <c r="J2719" s="157" t="s">
        <v>2585</v>
      </c>
      <c r="K2719" s="151" t="str">
        <f t="shared" si="91"/>
        <v>JOR003Landmass affected by disaster</v>
      </c>
      <c r="L2719" s="165">
        <v>43511</v>
      </c>
    </row>
    <row r="2720" spans="1:12" ht="15.6" thickTop="1" thickBot="1" x14ac:dyDescent="0.35">
      <c r="A2720" s="158" t="s">
        <v>2578</v>
      </c>
      <c r="B2720" s="159" t="str">
        <f>VLOOKUP(A2720,Lists!A:B,2,FALSE)</f>
        <v>JOR003</v>
      </c>
      <c r="C2720" s="159" t="str">
        <f>VLOOKUP(A2720,Lists!A:D,4,FALSE)</f>
        <v>JOR</v>
      </c>
      <c r="D2720" s="159" t="s">
        <v>740</v>
      </c>
      <c r="E2720" s="159">
        <v>408000</v>
      </c>
      <c r="F2720" s="159" t="s">
        <v>2581</v>
      </c>
      <c r="G2720" s="159" t="s">
        <v>734</v>
      </c>
      <c r="H2720" s="151">
        <f t="shared" si="90"/>
        <v>2</v>
      </c>
      <c r="I2720" s="162" t="s">
        <v>2584</v>
      </c>
      <c r="J2720" s="159" t="s">
        <v>2586</v>
      </c>
      <c r="K2720" s="151" t="str">
        <f t="shared" si="91"/>
        <v>JOR003People exposed</v>
      </c>
      <c r="L2720" s="163">
        <v>43511</v>
      </c>
    </row>
    <row r="2721" spans="1:12" ht="15.6" thickTop="1" thickBot="1" x14ac:dyDescent="0.35">
      <c r="A2721" s="156" t="s">
        <v>2578</v>
      </c>
      <c r="B2721" s="157" t="str">
        <f>VLOOKUP(A2721,Lists!A:B,2,FALSE)</f>
        <v>JOR003</v>
      </c>
      <c r="C2721" s="157" t="str">
        <f>VLOOKUP(A2721,Lists!A:D,4,FALSE)</f>
        <v>JOR</v>
      </c>
      <c r="D2721" s="157" t="s">
        <v>742</v>
      </c>
      <c r="E2721" s="157">
        <v>408000</v>
      </c>
      <c r="F2721" s="157" t="s">
        <v>2581</v>
      </c>
      <c r="G2721" s="157" t="s">
        <v>734</v>
      </c>
      <c r="H2721" s="151">
        <f t="shared" si="90"/>
        <v>2</v>
      </c>
      <c r="I2721" s="161" t="s">
        <v>2584</v>
      </c>
      <c r="J2721" s="157" t="s">
        <v>2587</v>
      </c>
      <c r="K2721" s="151" t="str">
        <f t="shared" si="91"/>
        <v>JOR003People affected by the crisis</v>
      </c>
      <c r="L2721" s="165">
        <v>43511</v>
      </c>
    </row>
    <row r="2722" spans="1:12" ht="15.6" thickTop="1" thickBot="1" x14ac:dyDescent="0.35">
      <c r="A2722" s="158" t="s">
        <v>2578</v>
      </c>
      <c r="B2722" s="159" t="str">
        <f>VLOOKUP(A2722,Lists!A:B,2,FALSE)</f>
        <v>JOR003</v>
      </c>
      <c r="C2722" s="159" t="str">
        <f>VLOOKUP(A2722,Lists!A:D,4,FALSE)</f>
        <v>JOR</v>
      </c>
      <c r="D2722" s="159" t="s">
        <v>470</v>
      </c>
      <c r="E2722" s="159">
        <v>408000</v>
      </c>
      <c r="F2722" s="159" t="s">
        <v>2581</v>
      </c>
      <c r="G2722" s="159" t="s">
        <v>734</v>
      </c>
      <c r="H2722" s="151">
        <f t="shared" si="90"/>
        <v>2</v>
      </c>
      <c r="I2722" s="162" t="s">
        <v>2584</v>
      </c>
      <c r="J2722" s="159" t="s">
        <v>2587</v>
      </c>
      <c r="K2722" s="151" t="str">
        <f t="shared" si="91"/>
        <v>JOR003Total # of crisis related displaced people</v>
      </c>
      <c r="L2722" s="163">
        <v>43511</v>
      </c>
    </row>
    <row r="2723" spans="1:12" ht="15.6" thickTop="1" thickBot="1" x14ac:dyDescent="0.35">
      <c r="A2723" s="156" t="s">
        <v>2578</v>
      </c>
      <c r="B2723" s="157" t="str">
        <f>VLOOKUP(A2723,Lists!A:B,2,FALSE)</f>
        <v>JOR003</v>
      </c>
      <c r="C2723" s="157" t="str">
        <f>VLOOKUP(A2723,Lists!A:D,4,FALSE)</f>
        <v>JOR</v>
      </c>
      <c r="D2723" s="157" t="s">
        <v>743</v>
      </c>
      <c r="E2723" s="157">
        <v>0</v>
      </c>
      <c r="F2723" s="157" t="s">
        <v>1407</v>
      </c>
      <c r="G2723" s="157" t="s">
        <v>734</v>
      </c>
      <c r="H2723" s="151">
        <f t="shared" si="90"/>
        <v>2</v>
      </c>
      <c r="I2723" s="161" t="s">
        <v>1413</v>
      </c>
      <c r="J2723" s="157"/>
      <c r="K2723" s="151" t="str">
        <f t="shared" si="91"/>
        <v>JOR003Crisis related Injuries</v>
      </c>
      <c r="L2723" s="165">
        <v>43511</v>
      </c>
    </row>
    <row r="2724" spans="1:12" ht="15.6" thickTop="1" thickBot="1" x14ac:dyDescent="0.35">
      <c r="A2724" s="158" t="s">
        <v>2578</v>
      </c>
      <c r="B2724" s="159" t="str">
        <f>VLOOKUP(A2724,Lists!A:B,2,FALSE)</f>
        <v>JOR003</v>
      </c>
      <c r="C2724" s="159" t="str">
        <f>VLOOKUP(A2724,Lists!A:D,4,FALSE)</f>
        <v>JOR</v>
      </c>
      <c r="D2724" s="159" t="s">
        <v>661</v>
      </c>
      <c r="E2724" s="159" t="s">
        <v>445</v>
      </c>
      <c r="F2724" s="159"/>
      <c r="G2724" s="159"/>
      <c r="H2724" s="151" t="b">
        <f t="shared" si="90"/>
        <v>0</v>
      </c>
      <c r="I2724" s="162"/>
      <c r="J2724" s="159" t="s">
        <v>1796</v>
      </c>
      <c r="K2724" s="151" t="str">
        <f t="shared" si="91"/>
        <v>JOR003Total # of illness cases reported</v>
      </c>
      <c r="L2724" s="163">
        <v>43511</v>
      </c>
    </row>
    <row r="2725" spans="1:12" ht="15.6" thickTop="1" thickBot="1" x14ac:dyDescent="0.35">
      <c r="A2725" s="156" t="s">
        <v>2578</v>
      </c>
      <c r="B2725" s="157" t="str">
        <f>VLOOKUP(A2725,Lists!A:B,2,FALSE)</f>
        <v>JOR003</v>
      </c>
      <c r="C2725" s="157" t="str">
        <f>VLOOKUP(A2725,Lists!A:D,4,FALSE)</f>
        <v>JOR</v>
      </c>
      <c r="D2725" s="157" t="s">
        <v>663</v>
      </c>
      <c r="E2725" s="157">
        <v>0</v>
      </c>
      <c r="F2725" s="157" t="s">
        <v>1407</v>
      </c>
      <c r="G2725" s="157" t="s">
        <v>734</v>
      </c>
      <c r="H2725" s="151">
        <f t="shared" si="90"/>
        <v>2</v>
      </c>
      <c r="I2725" s="161" t="s">
        <v>1413</v>
      </c>
      <c r="J2725" s="157"/>
      <c r="K2725" s="151" t="str">
        <f t="shared" si="91"/>
        <v>JOR003Crisis related fatalities</v>
      </c>
      <c r="L2725" s="165">
        <v>43511</v>
      </c>
    </row>
    <row r="2726" spans="1:12" ht="15.6" thickTop="1" thickBot="1" x14ac:dyDescent="0.35">
      <c r="A2726" s="158" t="s">
        <v>2578</v>
      </c>
      <c r="B2726" s="159" t="str">
        <f>VLOOKUP(A2726,Lists!A:B,2,FALSE)</f>
        <v>JOR003</v>
      </c>
      <c r="C2726" s="159" t="str">
        <f>VLOOKUP(A2726,Lists!A:D,4,FALSE)</f>
        <v>JOR</v>
      </c>
      <c r="D2726" s="159" t="s">
        <v>459</v>
      </c>
      <c r="E2726" s="159" t="s">
        <v>445</v>
      </c>
      <c r="F2726" s="159"/>
      <c r="G2726" s="159"/>
      <c r="H2726" s="151" t="b">
        <f t="shared" si="90"/>
        <v>0</v>
      </c>
      <c r="I2726" s="162"/>
      <c r="J2726" s="159" t="s">
        <v>1796</v>
      </c>
      <c r="K2726" s="151" t="str">
        <f t="shared" si="91"/>
        <v>JOR003Building partially damaged</v>
      </c>
      <c r="L2726" s="163">
        <v>43511</v>
      </c>
    </row>
    <row r="2727" spans="1:12" ht="15.6" thickTop="1" thickBot="1" x14ac:dyDescent="0.35">
      <c r="A2727" s="156" t="s">
        <v>2578</v>
      </c>
      <c r="B2727" s="157" t="str">
        <f>VLOOKUP(A2727,Lists!A:B,2,FALSE)</f>
        <v>JOR003</v>
      </c>
      <c r="C2727" s="157" t="str">
        <f>VLOOKUP(A2727,Lists!A:D,4,FALSE)</f>
        <v>JOR</v>
      </c>
      <c r="D2727" s="157" t="s">
        <v>460</v>
      </c>
      <c r="E2727" s="157" t="s">
        <v>445</v>
      </c>
      <c r="F2727" s="157"/>
      <c r="G2727" s="157"/>
      <c r="H2727" s="151" t="b">
        <f t="shared" si="90"/>
        <v>0</v>
      </c>
      <c r="I2727" s="161"/>
      <c r="J2727" s="157" t="s">
        <v>1796</v>
      </c>
      <c r="K2727" s="151" t="str">
        <f t="shared" si="91"/>
        <v>JOR003Building totally damaged</v>
      </c>
      <c r="L2727" s="165">
        <v>43511</v>
      </c>
    </row>
    <row r="2728" spans="1:12" ht="15.6" thickTop="1" thickBot="1" x14ac:dyDescent="0.35">
      <c r="A2728" s="158" t="s">
        <v>2578</v>
      </c>
      <c r="B2728" s="159" t="str">
        <f>VLOOKUP(A2728,Lists!A:B,2,FALSE)</f>
        <v>JOR003</v>
      </c>
      <c r="C2728" s="159" t="str">
        <f>VLOOKUP(A2728,Lists!A:D,4,FALSE)</f>
        <v>JOR</v>
      </c>
      <c r="D2728" s="159" t="s">
        <v>745</v>
      </c>
      <c r="E2728" s="159" t="s">
        <v>445</v>
      </c>
      <c r="F2728" s="159"/>
      <c r="G2728" s="159"/>
      <c r="H2728" s="151" t="b">
        <f t="shared" si="90"/>
        <v>0</v>
      </c>
      <c r="I2728" s="162"/>
      <c r="J2728" s="159" t="s">
        <v>1796</v>
      </c>
      <c r="K2728" s="151" t="str">
        <f t="shared" si="91"/>
        <v>JOR003Economic Losses</v>
      </c>
      <c r="L2728" s="163">
        <v>43511</v>
      </c>
    </row>
    <row r="2729" spans="1:12" ht="15.6" thickTop="1" thickBot="1" x14ac:dyDescent="0.35">
      <c r="A2729" s="156" t="s">
        <v>2578</v>
      </c>
      <c r="B2729" s="157" t="str">
        <f>VLOOKUP(A2729,Lists!A:B,2,FALSE)</f>
        <v>JOR003</v>
      </c>
      <c r="C2729" s="157" t="str">
        <f>VLOOKUP(A2729,Lists!A:D,4,FALSE)</f>
        <v>JOR</v>
      </c>
      <c r="D2729" s="157" t="s">
        <v>755</v>
      </c>
      <c r="E2729" s="157">
        <v>408000</v>
      </c>
      <c r="F2729" s="157" t="s">
        <v>2582</v>
      </c>
      <c r="G2729" s="157" t="s">
        <v>734</v>
      </c>
      <c r="H2729" s="151">
        <f t="shared" si="90"/>
        <v>2</v>
      </c>
      <c r="I2729" s="161" t="s">
        <v>2584</v>
      </c>
      <c r="J2729" s="157" t="s">
        <v>2588</v>
      </c>
      <c r="K2729" s="151" t="str">
        <f t="shared" si="91"/>
        <v>JOR003People in Need</v>
      </c>
      <c r="L2729" s="165">
        <v>43511</v>
      </c>
    </row>
    <row r="2730" spans="1:12" ht="15.6" thickTop="1" thickBot="1" x14ac:dyDescent="0.35">
      <c r="A2730" s="158" t="s">
        <v>2578</v>
      </c>
      <c r="B2730" s="159" t="str">
        <f>VLOOKUP(A2730,Lists!A:B,2,FALSE)</f>
        <v>JOR003</v>
      </c>
      <c r="C2730" s="159" t="str">
        <f>VLOOKUP(A2730,Lists!A:D,4,FALSE)</f>
        <v>JOR</v>
      </c>
      <c r="D2730" s="159" t="s">
        <v>761</v>
      </c>
      <c r="E2730" s="159">
        <v>0</v>
      </c>
      <c r="F2730" s="159"/>
      <c r="G2730" s="159"/>
      <c r="H2730" s="151" t="b">
        <f t="shared" si="90"/>
        <v>0</v>
      </c>
      <c r="I2730" s="162"/>
      <c r="J2730" s="159"/>
      <c r="K2730" s="151" t="str">
        <f t="shared" si="91"/>
        <v>JOR003People facing minimal humanitarian needs (level 1)</v>
      </c>
      <c r="L2730" s="163">
        <v>43511</v>
      </c>
    </row>
    <row r="2731" spans="1:12" ht="15.6" thickTop="1" thickBot="1" x14ac:dyDescent="0.35">
      <c r="A2731" s="156" t="s">
        <v>2578</v>
      </c>
      <c r="B2731" s="157" t="str">
        <f>VLOOKUP(A2731,Lists!A:B,2,FALSE)</f>
        <v>JOR003</v>
      </c>
      <c r="C2731" s="157" t="str">
        <f>VLOOKUP(A2731,Lists!A:D,4,FALSE)</f>
        <v>JOR</v>
      </c>
      <c r="D2731" s="157" t="s">
        <v>760</v>
      </c>
      <c r="E2731" s="157">
        <v>408000</v>
      </c>
      <c r="F2731" s="157" t="s">
        <v>2582</v>
      </c>
      <c r="G2731" s="157" t="s">
        <v>734</v>
      </c>
      <c r="H2731" s="151">
        <f t="shared" si="90"/>
        <v>2</v>
      </c>
      <c r="I2731" s="161" t="s">
        <v>2584</v>
      </c>
      <c r="J2731" s="157" t="s">
        <v>2589</v>
      </c>
      <c r="K2731" s="151" t="str">
        <f t="shared" si="91"/>
        <v>JOR003People facing stressed humanitarian needs (level 2)</v>
      </c>
      <c r="L2731" s="165">
        <v>43511</v>
      </c>
    </row>
    <row r="2732" spans="1:12" ht="15.6" thickTop="1" thickBot="1" x14ac:dyDescent="0.35">
      <c r="A2732" s="158" t="s">
        <v>2578</v>
      </c>
      <c r="B2732" s="159" t="str">
        <f>VLOOKUP(A2732,Lists!A:B,2,FALSE)</f>
        <v>JOR003</v>
      </c>
      <c r="C2732" s="159" t="str">
        <f>VLOOKUP(A2732,Lists!A:D,4,FALSE)</f>
        <v>JOR</v>
      </c>
      <c r="D2732" s="159" t="s">
        <v>763</v>
      </c>
      <c r="E2732" s="159">
        <v>0</v>
      </c>
      <c r="F2732" s="159"/>
      <c r="G2732" s="159"/>
      <c r="H2732" s="151" t="b">
        <f t="shared" si="90"/>
        <v>0</v>
      </c>
      <c r="I2732" s="162"/>
      <c r="J2732" s="159"/>
      <c r="K2732" s="151" t="str">
        <f t="shared" si="91"/>
        <v>JOR003People  facing moderate humanitarian needs (level 3)</v>
      </c>
      <c r="L2732" s="163">
        <v>43511</v>
      </c>
    </row>
    <row r="2733" spans="1:12" ht="15.6" thickTop="1" thickBot="1" x14ac:dyDescent="0.35">
      <c r="A2733" s="156" t="s">
        <v>2578</v>
      </c>
      <c r="B2733" s="157" t="str">
        <f>VLOOKUP(A2733,Lists!A:B,2,FALSE)</f>
        <v>JOR003</v>
      </c>
      <c r="C2733" s="157" t="str">
        <f>VLOOKUP(A2733,Lists!A:D,4,FALSE)</f>
        <v>JOR</v>
      </c>
      <c r="D2733" s="157" t="s">
        <v>765</v>
      </c>
      <c r="E2733" s="157">
        <v>0</v>
      </c>
      <c r="F2733" s="157"/>
      <c r="G2733" s="157"/>
      <c r="H2733" s="151" t="b">
        <f t="shared" si="90"/>
        <v>0</v>
      </c>
      <c r="I2733" s="161"/>
      <c r="J2733" s="157"/>
      <c r="K2733" s="151" t="str">
        <f t="shared" si="91"/>
        <v>JOR003People facing severe humanitarian needs (level 4)</v>
      </c>
      <c r="L2733" s="165">
        <v>43511</v>
      </c>
    </row>
    <row r="2734" spans="1:12" ht="15.6" thickTop="1" thickBot="1" x14ac:dyDescent="0.35">
      <c r="A2734" s="158" t="s">
        <v>2578</v>
      </c>
      <c r="B2734" s="159" t="str">
        <f>VLOOKUP(A2734,Lists!A:B,2,FALSE)</f>
        <v>JOR003</v>
      </c>
      <c r="C2734" s="159" t="str">
        <f>VLOOKUP(A2734,Lists!A:D,4,FALSE)</f>
        <v>JOR</v>
      </c>
      <c r="D2734" s="159" t="s">
        <v>766</v>
      </c>
      <c r="E2734" s="159">
        <v>0</v>
      </c>
      <c r="F2734" s="159"/>
      <c r="G2734" s="159"/>
      <c r="H2734" s="151" t="b">
        <f t="shared" si="90"/>
        <v>0</v>
      </c>
      <c r="I2734" s="162"/>
      <c r="J2734" s="159"/>
      <c r="K2734" s="151" t="str">
        <f t="shared" si="91"/>
        <v>JOR003People facing extreme humanitarian needs (level 5)</v>
      </c>
      <c r="L2734" s="163">
        <v>43511</v>
      </c>
    </row>
    <row r="2735" spans="1:12" ht="15.6" thickTop="1" thickBot="1" x14ac:dyDescent="0.35">
      <c r="A2735" s="156" t="s">
        <v>2578</v>
      </c>
      <c r="B2735" s="157" t="str">
        <f>VLOOKUP(A2735,Lists!A:B,2,FALSE)</f>
        <v>JOR003</v>
      </c>
      <c r="C2735" s="157" t="str">
        <f>VLOOKUP(A2735,Lists!A:D,4,FALSE)</f>
        <v>JOR</v>
      </c>
      <c r="D2735" s="157" t="s">
        <v>768</v>
      </c>
      <c r="E2735" s="157">
        <v>0</v>
      </c>
      <c r="F2735" s="157" t="s">
        <v>1407</v>
      </c>
      <c r="G2735" s="157" t="s">
        <v>734</v>
      </c>
      <c r="H2735" s="151">
        <f t="shared" si="90"/>
        <v>2</v>
      </c>
      <c r="I2735" s="161" t="s">
        <v>1413</v>
      </c>
      <c r="J2735" s="157"/>
      <c r="K2735" s="151" t="str">
        <f t="shared" si="91"/>
        <v>JOR003People killed in all crises</v>
      </c>
      <c r="L2735" s="165">
        <v>43511</v>
      </c>
    </row>
    <row r="2736" spans="1:12" ht="15.6" thickTop="1" thickBot="1" x14ac:dyDescent="0.35">
      <c r="A2736" s="158" t="s">
        <v>2578</v>
      </c>
      <c r="B2736" s="159" t="str">
        <f>VLOOKUP(A2736,Lists!A:B,2,FALSE)</f>
        <v>JOR003</v>
      </c>
      <c r="C2736" s="159" t="str">
        <f>VLOOKUP(A2736,Lists!A:D,4,FALSE)</f>
        <v>JOR</v>
      </c>
      <c r="D2736" s="159" t="s">
        <v>680</v>
      </c>
      <c r="E2736" s="159">
        <v>2</v>
      </c>
      <c r="F2736" s="159"/>
      <c r="G2736" s="159"/>
      <c r="H2736" s="151" t="b">
        <f t="shared" si="90"/>
        <v>0</v>
      </c>
      <c r="I2736" s="162"/>
      <c r="J2736" s="159" t="s">
        <v>1425</v>
      </c>
      <c r="K2736" s="151" t="str">
        <f t="shared" si="91"/>
        <v>JOR003Crisis affected groups</v>
      </c>
      <c r="L2736" s="163">
        <v>43511</v>
      </c>
    </row>
    <row r="2737" spans="1:12" ht="15.6" thickTop="1" thickBot="1" x14ac:dyDescent="0.35">
      <c r="A2737" s="156" t="s">
        <v>2578</v>
      </c>
      <c r="B2737" s="157" t="str">
        <f>VLOOKUP(A2737,Lists!A:B,2,FALSE)</f>
        <v>JOR003</v>
      </c>
      <c r="C2737" s="157" t="str">
        <f>VLOOKUP(A2737,Lists!A:D,4,FALSE)</f>
        <v>JOR</v>
      </c>
      <c r="D2737" s="157" t="s">
        <v>683</v>
      </c>
      <c r="E2737" s="157" t="s">
        <v>445</v>
      </c>
      <c r="F2737" s="157"/>
      <c r="G2737" s="157"/>
      <c r="H2737" s="151" t="b">
        <f t="shared" si="90"/>
        <v>0</v>
      </c>
      <c r="I2737" s="161"/>
      <c r="J2737" s="157" t="s">
        <v>1796</v>
      </c>
      <c r="K2737" s="151" t="str">
        <f t="shared" si="91"/>
        <v>JOR003People facing limited access constraints</v>
      </c>
      <c r="L2737" s="165">
        <v>43511</v>
      </c>
    </row>
    <row r="2738" spans="1:12" ht="15.6" thickTop="1" thickBot="1" x14ac:dyDescent="0.35">
      <c r="A2738" s="158" t="s">
        <v>2578</v>
      </c>
      <c r="B2738" s="159" t="str">
        <f>VLOOKUP(A2738,Lists!A:B,2,FALSE)</f>
        <v>JOR003</v>
      </c>
      <c r="C2738" s="159" t="str">
        <f>VLOOKUP(A2738,Lists!A:D,4,FALSE)</f>
        <v>JOR</v>
      </c>
      <c r="D2738" s="159" t="s">
        <v>684</v>
      </c>
      <c r="E2738" s="159" t="s">
        <v>445</v>
      </c>
      <c r="F2738" s="159"/>
      <c r="G2738" s="159"/>
      <c r="H2738" s="151" t="b">
        <f t="shared" si="90"/>
        <v>0</v>
      </c>
      <c r="I2738" s="162"/>
      <c r="J2738" s="159" t="s">
        <v>1796</v>
      </c>
      <c r="K2738" s="151" t="str">
        <f t="shared" si="91"/>
        <v>JOR003People facing restricted access constraints</v>
      </c>
      <c r="L2738" s="163">
        <v>43511</v>
      </c>
    </row>
    <row r="2739" spans="1:12" ht="15.6" thickTop="1" thickBot="1" x14ac:dyDescent="0.35">
      <c r="A2739" s="156" t="s">
        <v>2578</v>
      </c>
      <c r="B2739" s="157" t="str">
        <f>VLOOKUP(A2739,Lists!A:B,2,FALSE)</f>
        <v>JOR003</v>
      </c>
      <c r="C2739" s="157" t="str">
        <f>VLOOKUP(A2739,Lists!A:D,4,FALSE)</f>
        <v>JOR</v>
      </c>
      <c r="D2739" s="157" t="s">
        <v>637</v>
      </c>
      <c r="E2739" s="157">
        <v>0</v>
      </c>
      <c r="F2739" s="157" t="s">
        <v>1408</v>
      </c>
      <c r="G2739" s="157" t="s">
        <v>734</v>
      </c>
      <c r="H2739" s="151">
        <f t="shared" si="90"/>
        <v>2</v>
      </c>
      <c r="I2739" s="161" t="s">
        <v>1416</v>
      </c>
      <c r="J2739" s="157"/>
      <c r="K2739" s="151" t="str">
        <f t="shared" si="91"/>
        <v>JOR003Impediments to entry into country (bureaucratic and administrative)</v>
      </c>
      <c r="L2739" s="165">
        <v>43511</v>
      </c>
    </row>
    <row r="2740" spans="1:12" ht="15.6" thickTop="1" thickBot="1" x14ac:dyDescent="0.35">
      <c r="A2740" s="158" t="s">
        <v>2578</v>
      </c>
      <c r="B2740" s="159" t="str">
        <f>VLOOKUP(A2740,Lists!A:B,2,FALSE)</f>
        <v>JOR003</v>
      </c>
      <c r="C2740" s="159" t="str">
        <f>VLOOKUP(A2740,Lists!A:D,4,FALSE)</f>
        <v>JOR</v>
      </c>
      <c r="D2740" s="159" t="s">
        <v>638</v>
      </c>
      <c r="E2740" s="159">
        <v>1</v>
      </c>
      <c r="F2740" s="159" t="s">
        <v>1408</v>
      </c>
      <c r="G2740" s="159" t="s">
        <v>734</v>
      </c>
      <c r="H2740" s="151">
        <f t="shared" si="90"/>
        <v>2</v>
      </c>
      <c r="I2740" s="162" t="s">
        <v>1416</v>
      </c>
      <c r="J2740" s="159"/>
      <c r="K2740" s="151" t="str">
        <f t="shared" si="91"/>
        <v>JOR003Restriction of movement (impediments to freedom of movement and/or administrative restrictions)</v>
      </c>
      <c r="L2740" s="163">
        <v>43511</v>
      </c>
    </row>
    <row r="2741" spans="1:12" ht="15.6" thickTop="1" thickBot="1" x14ac:dyDescent="0.35">
      <c r="A2741" s="156" t="s">
        <v>2578</v>
      </c>
      <c r="B2741" s="157" t="str">
        <f>VLOOKUP(A2741,Lists!A:B,2,FALSE)</f>
        <v>JOR003</v>
      </c>
      <c r="C2741" s="157" t="str">
        <f>VLOOKUP(A2741,Lists!A:D,4,FALSE)</f>
        <v>JOR</v>
      </c>
      <c r="D2741" s="157" t="s">
        <v>639</v>
      </c>
      <c r="E2741" s="157">
        <v>0</v>
      </c>
      <c r="F2741" s="157" t="s">
        <v>1408</v>
      </c>
      <c r="G2741" s="157" t="s">
        <v>734</v>
      </c>
      <c r="H2741" s="151">
        <f t="shared" si="90"/>
        <v>2</v>
      </c>
      <c r="I2741" s="161" t="s">
        <v>1416</v>
      </c>
      <c r="J2741" s="157"/>
      <c r="K2741" s="151" t="str">
        <f t="shared" si="91"/>
        <v>JOR003Interference into implementation of humanitarian activities</v>
      </c>
      <c r="L2741" s="165">
        <v>43511</v>
      </c>
    </row>
    <row r="2742" spans="1:12" ht="15.6" thickTop="1" thickBot="1" x14ac:dyDescent="0.35">
      <c r="A2742" s="158" t="s">
        <v>2578</v>
      </c>
      <c r="B2742" s="159" t="str">
        <f>VLOOKUP(A2742,Lists!A:B,2,FALSE)</f>
        <v>JOR003</v>
      </c>
      <c r="C2742" s="159" t="str">
        <f>VLOOKUP(A2742,Lists!A:D,4,FALSE)</f>
        <v>JOR</v>
      </c>
      <c r="D2742" s="159" t="s">
        <v>640</v>
      </c>
      <c r="E2742" s="159">
        <v>0</v>
      </c>
      <c r="F2742" s="159" t="s">
        <v>1408</v>
      </c>
      <c r="G2742" s="159" t="s">
        <v>734</v>
      </c>
      <c r="H2742" s="151">
        <f t="shared" si="90"/>
        <v>2</v>
      </c>
      <c r="I2742" s="162" t="s">
        <v>1416</v>
      </c>
      <c r="J2742" s="159"/>
      <c r="K2742" s="151" t="str">
        <f t="shared" si="91"/>
        <v>JOR003Violence against personnel, facilities and assets</v>
      </c>
      <c r="L2742" s="163">
        <v>43511</v>
      </c>
    </row>
    <row r="2743" spans="1:12" ht="15.6" thickTop="1" thickBot="1" x14ac:dyDescent="0.35">
      <c r="A2743" s="156" t="s">
        <v>2578</v>
      </c>
      <c r="B2743" s="157" t="str">
        <f>VLOOKUP(A2743,Lists!A:B,2,FALSE)</f>
        <v>JOR003</v>
      </c>
      <c r="C2743" s="157" t="str">
        <f>VLOOKUP(A2743,Lists!A:D,4,FALSE)</f>
        <v>JOR</v>
      </c>
      <c r="D2743" s="157" t="s">
        <v>641</v>
      </c>
      <c r="E2743" s="157">
        <v>0</v>
      </c>
      <c r="F2743" s="157" t="s">
        <v>1408</v>
      </c>
      <c r="G2743" s="157" t="s">
        <v>734</v>
      </c>
      <c r="H2743" s="151">
        <f t="shared" si="90"/>
        <v>2</v>
      </c>
      <c r="I2743" s="161" t="s">
        <v>1416</v>
      </c>
      <c r="J2743" s="157"/>
      <c r="K2743" s="151" t="str">
        <f t="shared" si="91"/>
        <v>JOR003Denial of existence of humanitarian needs or entitlements to assistance</v>
      </c>
      <c r="L2743" s="165">
        <v>43511</v>
      </c>
    </row>
    <row r="2744" spans="1:12" ht="15.6" thickTop="1" thickBot="1" x14ac:dyDescent="0.35">
      <c r="A2744" s="158" t="s">
        <v>2578</v>
      </c>
      <c r="B2744" s="159" t="str">
        <f>VLOOKUP(A2744,Lists!A:B,2,FALSE)</f>
        <v>JOR003</v>
      </c>
      <c r="C2744" s="159" t="str">
        <f>VLOOKUP(A2744,Lists!A:D,4,FALSE)</f>
        <v>JOR</v>
      </c>
      <c r="D2744" s="159" t="s">
        <v>642</v>
      </c>
      <c r="E2744" s="159">
        <v>2</v>
      </c>
      <c r="F2744" s="159" t="s">
        <v>1408</v>
      </c>
      <c r="G2744" s="159" t="s">
        <v>734</v>
      </c>
      <c r="H2744" s="151">
        <f t="shared" si="90"/>
        <v>2</v>
      </c>
      <c r="I2744" s="162" t="s">
        <v>1416</v>
      </c>
      <c r="J2744" s="159"/>
      <c r="K2744" s="151" t="str">
        <f t="shared" si="91"/>
        <v>JOR003Restriction and obstruction of access to services and assistance</v>
      </c>
      <c r="L2744" s="163">
        <v>43511</v>
      </c>
    </row>
    <row r="2745" spans="1:12" ht="15.6" thickTop="1" thickBot="1" x14ac:dyDescent="0.35">
      <c r="A2745" s="156" t="s">
        <v>2578</v>
      </c>
      <c r="B2745" s="157" t="str">
        <f>VLOOKUP(A2745,Lists!A:B,2,FALSE)</f>
        <v>JOR003</v>
      </c>
      <c r="C2745" s="157" t="str">
        <f>VLOOKUP(A2745,Lists!A:D,4,FALSE)</f>
        <v>JOR</v>
      </c>
      <c r="D2745" s="157" t="s">
        <v>643</v>
      </c>
      <c r="E2745" s="157">
        <v>0</v>
      </c>
      <c r="F2745" s="157" t="s">
        <v>1408</v>
      </c>
      <c r="G2745" s="157" t="s">
        <v>734</v>
      </c>
      <c r="H2745" s="151">
        <f t="shared" si="90"/>
        <v>2</v>
      </c>
      <c r="I2745" s="161" t="s">
        <v>1416</v>
      </c>
      <c r="J2745" s="157"/>
      <c r="K2745" s="151" t="str">
        <f t="shared" si="91"/>
        <v>JOR003Ongoing insecurity/hostilities affecting humanitarian assistance</v>
      </c>
      <c r="L2745" s="165">
        <v>43511</v>
      </c>
    </row>
    <row r="2746" spans="1:12" ht="15.6" thickTop="1" thickBot="1" x14ac:dyDescent="0.35">
      <c r="A2746" s="158" t="s">
        <v>2578</v>
      </c>
      <c r="B2746" s="159" t="str">
        <f>VLOOKUP(A2746,Lists!A:B,2,FALSE)</f>
        <v>JOR003</v>
      </c>
      <c r="C2746" s="159" t="str">
        <f>VLOOKUP(A2746,Lists!A:D,4,FALSE)</f>
        <v>JOR</v>
      </c>
      <c r="D2746" s="159" t="s">
        <v>644</v>
      </c>
      <c r="E2746" s="159">
        <v>0</v>
      </c>
      <c r="F2746" s="159" t="s">
        <v>1408</v>
      </c>
      <c r="G2746" s="159" t="s">
        <v>734</v>
      </c>
      <c r="H2746" s="151">
        <f t="shared" si="90"/>
        <v>2</v>
      </c>
      <c r="I2746" s="162" t="s">
        <v>1416</v>
      </c>
      <c r="J2746" s="159"/>
      <c r="K2746" s="151" t="str">
        <f t="shared" si="91"/>
        <v xml:space="preserve">JOR003Presence of mines and improvised explosive devices </v>
      </c>
      <c r="L2746" s="163">
        <v>43511</v>
      </c>
    </row>
    <row r="2747" spans="1:12" ht="15.6" thickTop="1" thickBot="1" x14ac:dyDescent="0.35">
      <c r="A2747" s="156" t="s">
        <v>2578</v>
      </c>
      <c r="B2747" s="157" t="str">
        <f>VLOOKUP(A2747,Lists!A:B,2,FALSE)</f>
        <v>JOR003</v>
      </c>
      <c r="C2747" s="157" t="str">
        <f>VLOOKUP(A2747,Lists!A:D,4,FALSE)</f>
        <v>JOR</v>
      </c>
      <c r="D2747" s="157" t="s">
        <v>645</v>
      </c>
      <c r="E2747" s="157">
        <v>0</v>
      </c>
      <c r="F2747" s="157" t="s">
        <v>1408</v>
      </c>
      <c r="G2747" s="157" t="s">
        <v>734</v>
      </c>
      <c r="H2747" s="151">
        <f t="shared" si="90"/>
        <v>2</v>
      </c>
      <c r="I2747" s="161" t="s">
        <v>1416</v>
      </c>
      <c r="J2747" s="157"/>
      <c r="K2747" s="151" t="str">
        <f t="shared" si="91"/>
        <v>JOR003Physical constraints in the environment (obstacles related to terrain, climate, lack of infrastructure, etc.)</v>
      </c>
      <c r="L2747" s="165">
        <v>43511</v>
      </c>
    </row>
    <row r="2748" spans="1:12" ht="15.6" thickTop="1" thickBot="1" x14ac:dyDescent="0.35">
      <c r="A2748" s="158" t="s">
        <v>203</v>
      </c>
      <c r="B2748" s="159" t="str">
        <f>VLOOKUP(A2748,Lists!A:B,2,FALSE)</f>
        <v>MRT001</v>
      </c>
      <c r="C2748" s="159" t="str">
        <f>VLOOKUP(A2748,Lists!A:D,4,FALSE)</f>
        <v>MRT</v>
      </c>
      <c r="D2748" s="159" t="s">
        <v>785</v>
      </c>
      <c r="E2748" s="159">
        <v>4119406</v>
      </c>
      <c r="F2748" s="159" t="s">
        <v>2590</v>
      </c>
      <c r="G2748" s="159" t="s">
        <v>735</v>
      </c>
      <c r="H2748" s="151">
        <f t="shared" si="90"/>
        <v>1</v>
      </c>
      <c r="I2748" s="162" t="s">
        <v>2591</v>
      </c>
      <c r="J2748" s="159" t="s">
        <v>2592</v>
      </c>
      <c r="K2748" s="151" t="str">
        <f t="shared" si="91"/>
        <v>MRT001Total population in country</v>
      </c>
      <c r="L2748" s="163">
        <v>43511</v>
      </c>
    </row>
    <row r="2749" spans="1:12" ht="15.6" thickTop="1" thickBot="1" x14ac:dyDescent="0.35">
      <c r="A2749" s="156" t="s">
        <v>203</v>
      </c>
      <c r="B2749" s="157" t="str">
        <f>VLOOKUP(A2749,Lists!A:B,2,FALSE)</f>
        <v>MRT001</v>
      </c>
      <c r="C2749" s="157" t="str">
        <f>VLOOKUP(A2749,Lists!A:D,4,FALSE)</f>
        <v>MRT</v>
      </c>
      <c r="D2749" s="157" t="s">
        <v>455</v>
      </c>
      <c r="E2749" s="157">
        <v>1054234</v>
      </c>
      <c r="F2749" s="157" t="s">
        <v>2590</v>
      </c>
      <c r="G2749" s="157" t="s">
        <v>735</v>
      </c>
      <c r="H2749" s="151">
        <f t="shared" si="90"/>
        <v>1</v>
      </c>
      <c r="I2749" s="161" t="s">
        <v>2591</v>
      </c>
      <c r="J2749" s="157" t="s">
        <v>2593</v>
      </c>
      <c r="K2749" s="151" t="str">
        <f t="shared" si="91"/>
        <v>MRT001Landmass affected by disaster</v>
      </c>
      <c r="L2749" s="165">
        <v>43511</v>
      </c>
    </row>
    <row r="2750" spans="1:12" ht="15.6" thickTop="1" thickBot="1" x14ac:dyDescent="0.35">
      <c r="A2750" s="158" t="s">
        <v>203</v>
      </c>
      <c r="B2750" s="159" t="str">
        <f>VLOOKUP(A2750,Lists!A:B,2,FALSE)</f>
        <v>MRT001</v>
      </c>
      <c r="C2750" s="159" t="str">
        <f>VLOOKUP(A2750,Lists!A:D,4,FALSE)</f>
        <v>MRT</v>
      </c>
      <c r="D2750" s="159" t="s">
        <v>740</v>
      </c>
      <c r="E2750" s="159">
        <v>4119406</v>
      </c>
      <c r="F2750" s="159" t="s">
        <v>2590</v>
      </c>
      <c r="G2750" s="159" t="s">
        <v>735</v>
      </c>
      <c r="H2750" s="151">
        <f t="shared" si="90"/>
        <v>1</v>
      </c>
      <c r="I2750" s="162" t="s">
        <v>2591</v>
      </c>
      <c r="J2750" s="159" t="s">
        <v>2592</v>
      </c>
      <c r="K2750" s="151" t="str">
        <f t="shared" si="91"/>
        <v>MRT001People exposed</v>
      </c>
      <c r="L2750" s="163">
        <v>43511</v>
      </c>
    </row>
    <row r="2751" spans="1:12" ht="15.6" thickTop="1" thickBot="1" x14ac:dyDescent="0.35">
      <c r="A2751" s="156" t="s">
        <v>203</v>
      </c>
      <c r="B2751" s="157" t="str">
        <f>VLOOKUP(A2751,Lists!A:B,2,FALSE)</f>
        <v>MRT001</v>
      </c>
      <c r="C2751" s="157" t="str">
        <f>VLOOKUP(A2751,Lists!A:D,4,FALSE)</f>
        <v>MRT</v>
      </c>
      <c r="D2751" s="157" t="s">
        <v>742</v>
      </c>
      <c r="E2751" s="157">
        <v>4119406</v>
      </c>
      <c r="F2751" s="157" t="s">
        <v>2590</v>
      </c>
      <c r="G2751" s="157" t="s">
        <v>735</v>
      </c>
      <c r="H2751" s="151">
        <f t="shared" si="90"/>
        <v>1</v>
      </c>
      <c r="I2751" s="161" t="s">
        <v>2591</v>
      </c>
      <c r="J2751" s="157" t="s">
        <v>2592</v>
      </c>
      <c r="K2751" s="151" t="str">
        <f t="shared" si="91"/>
        <v>MRT001People affected by the crisis</v>
      </c>
      <c r="L2751" s="165">
        <v>43511</v>
      </c>
    </row>
    <row r="2752" spans="1:12" ht="15.6" thickTop="1" thickBot="1" x14ac:dyDescent="0.35">
      <c r="A2752" s="158" t="s">
        <v>203</v>
      </c>
      <c r="B2752" s="159" t="str">
        <f>VLOOKUP(A2752,Lists!A:B,2,FALSE)</f>
        <v>MRT001</v>
      </c>
      <c r="C2752" s="159" t="str">
        <f>VLOOKUP(A2752,Lists!A:D,4,FALSE)</f>
        <v>MRT</v>
      </c>
      <c r="D2752" s="159" t="s">
        <v>470</v>
      </c>
      <c r="E2752" s="159">
        <v>58286</v>
      </c>
      <c r="F2752" s="159" t="s">
        <v>1160</v>
      </c>
      <c r="G2752" s="159" t="s">
        <v>735</v>
      </c>
      <c r="H2752" s="151">
        <f t="shared" si="90"/>
        <v>1</v>
      </c>
      <c r="I2752" s="162" t="s">
        <v>2084</v>
      </c>
      <c r="J2752" s="159" t="s">
        <v>2594</v>
      </c>
      <c r="K2752" s="151" t="str">
        <f t="shared" si="91"/>
        <v>MRT001Total # of crisis related displaced people</v>
      </c>
      <c r="L2752" s="163">
        <v>43511</v>
      </c>
    </row>
    <row r="2753" spans="1:12" ht="15.6" thickTop="1" thickBot="1" x14ac:dyDescent="0.35">
      <c r="A2753" s="156" t="s">
        <v>203</v>
      </c>
      <c r="B2753" s="157" t="str">
        <f>VLOOKUP(A2753,Lists!A:B,2,FALSE)</f>
        <v>MRT001</v>
      </c>
      <c r="C2753" s="157" t="str">
        <f>VLOOKUP(A2753,Lists!A:D,4,FALSE)</f>
        <v>MRT</v>
      </c>
      <c r="D2753" s="157" t="s">
        <v>743</v>
      </c>
      <c r="E2753" s="157" t="s">
        <v>445</v>
      </c>
      <c r="F2753" s="157"/>
      <c r="G2753" s="157" t="s">
        <v>735</v>
      </c>
      <c r="H2753" s="151">
        <f t="shared" si="90"/>
        <v>1</v>
      </c>
      <c r="I2753" s="161"/>
      <c r="J2753" s="157"/>
      <c r="K2753" s="151" t="str">
        <f t="shared" si="91"/>
        <v>MRT001Crisis related Injuries</v>
      </c>
      <c r="L2753" s="165">
        <v>43511</v>
      </c>
    </row>
    <row r="2754" spans="1:12" ht="15.6" thickTop="1" thickBot="1" x14ac:dyDescent="0.35">
      <c r="A2754" s="158" t="s">
        <v>203</v>
      </c>
      <c r="B2754" s="159" t="str">
        <f>VLOOKUP(A2754,Lists!A:B,2,FALSE)</f>
        <v>MRT001</v>
      </c>
      <c r="C2754" s="159" t="str">
        <f>VLOOKUP(A2754,Lists!A:D,4,FALSE)</f>
        <v>MRT</v>
      </c>
      <c r="D2754" s="159" t="s">
        <v>661</v>
      </c>
      <c r="E2754" s="159" t="s">
        <v>445</v>
      </c>
      <c r="F2754" s="159"/>
      <c r="G2754" s="159" t="s">
        <v>735</v>
      </c>
      <c r="H2754" s="151">
        <f t="shared" ref="H2754:H2815" si="92">IF(G2754="Low",3,IF(G2754="Medium",2,IF(G2754="High",1,FALSE)))</f>
        <v>1</v>
      </c>
      <c r="I2754" s="162"/>
      <c r="J2754" s="159"/>
      <c r="K2754" s="151" t="str">
        <f t="shared" ref="K2754:K2815" si="93">B2754&amp;""&amp;D2754</f>
        <v>MRT001Total # of illness cases reported</v>
      </c>
      <c r="L2754" s="163">
        <v>43511</v>
      </c>
    </row>
    <row r="2755" spans="1:12" ht="15.6" thickTop="1" thickBot="1" x14ac:dyDescent="0.35">
      <c r="A2755" s="156" t="s">
        <v>203</v>
      </c>
      <c r="B2755" s="157" t="str">
        <f>VLOOKUP(A2755,Lists!A:B,2,FALSE)</f>
        <v>MRT001</v>
      </c>
      <c r="C2755" s="157" t="str">
        <f>VLOOKUP(A2755,Lists!A:D,4,FALSE)</f>
        <v>MRT</v>
      </c>
      <c r="D2755" s="157" t="s">
        <v>663</v>
      </c>
      <c r="E2755" s="157" t="s">
        <v>445</v>
      </c>
      <c r="F2755" s="157"/>
      <c r="G2755" s="157" t="s">
        <v>735</v>
      </c>
      <c r="H2755" s="151">
        <f t="shared" si="92"/>
        <v>1</v>
      </c>
      <c r="I2755" s="161"/>
      <c r="J2755" s="157"/>
      <c r="K2755" s="151" t="str">
        <f t="shared" si="93"/>
        <v>MRT001Crisis related fatalities</v>
      </c>
      <c r="L2755" s="165">
        <v>43511</v>
      </c>
    </row>
    <row r="2756" spans="1:12" ht="15.6" thickTop="1" thickBot="1" x14ac:dyDescent="0.35">
      <c r="A2756" s="158" t="s">
        <v>203</v>
      </c>
      <c r="B2756" s="159" t="str">
        <f>VLOOKUP(A2756,Lists!A:B,2,FALSE)</f>
        <v>MRT001</v>
      </c>
      <c r="C2756" s="159" t="str">
        <f>VLOOKUP(A2756,Lists!A:D,4,FALSE)</f>
        <v>MRT</v>
      </c>
      <c r="D2756" s="159" t="s">
        <v>459</v>
      </c>
      <c r="E2756" s="159" t="s">
        <v>445</v>
      </c>
      <c r="F2756" s="159"/>
      <c r="G2756" s="159" t="s">
        <v>735</v>
      </c>
      <c r="H2756" s="151">
        <f t="shared" si="92"/>
        <v>1</v>
      </c>
      <c r="I2756" s="162"/>
      <c r="J2756" s="159"/>
      <c r="K2756" s="151" t="str">
        <f t="shared" si="93"/>
        <v>MRT001Building partially damaged</v>
      </c>
      <c r="L2756" s="163">
        <v>43511</v>
      </c>
    </row>
    <row r="2757" spans="1:12" ht="15.6" thickTop="1" thickBot="1" x14ac:dyDescent="0.35">
      <c r="A2757" s="156" t="s">
        <v>203</v>
      </c>
      <c r="B2757" s="157" t="str">
        <f>VLOOKUP(A2757,Lists!A:B,2,FALSE)</f>
        <v>MRT001</v>
      </c>
      <c r="C2757" s="157" t="str">
        <f>VLOOKUP(A2757,Lists!A:D,4,FALSE)</f>
        <v>MRT</v>
      </c>
      <c r="D2757" s="157" t="s">
        <v>460</v>
      </c>
      <c r="E2757" s="157" t="s">
        <v>445</v>
      </c>
      <c r="F2757" s="157"/>
      <c r="G2757" s="157" t="s">
        <v>735</v>
      </c>
      <c r="H2757" s="151">
        <f t="shared" si="92"/>
        <v>1</v>
      </c>
      <c r="I2757" s="161"/>
      <c r="J2757" s="157"/>
      <c r="K2757" s="151" t="str">
        <f t="shared" si="93"/>
        <v>MRT001Building totally damaged</v>
      </c>
      <c r="L2757" s="165">
        <v>43511</v>
      </c>
    </row>
    <row r="2758" spans="1:12" ht="15.6" thickTop="1" thickBot="1" x14ac:dyDescent="0.35">
      <c r="A2758" s="158" t="s">
        <v>203</v>
      </c>
      <c r="B2758" s="159" t="str">
        <f>VLOOKUP(A2758,Lists!A:B,2,FALSE)</f>
        <v>MRT001</v>
      </c>
      <c r="C2758" s="159" t="str">
        <f>VLOOKUP(A2758,Lists!A:D,4,FALSE)</f>
        <v>MRT</v>
      </c>
      <c r="D2758" s="159" t="s">
        <v>745</v>
      </c>
      <c r="E2758" s="159" t="s">
        <v>445</v>
      </c>
      <c r="F2758" s="159"/>
      <c r="G2758" s="159" t="s">
        <v>735</v>
      </c>
      <c r="H2758" s="151">
        <f t="shared" si="92"/>
        <v>1</v>
      </c>
      <c r="I2758" s="162"/>
      <c r="J2758" s="159"/>
      <c r="K2758" s="151" t="str">
        <f t="shared" si="93"/>
        <v>MRT001Economic Losses</v>
      </c>
      <c r="L2758" s="163">
        <v>43511</v>
      </c>
    </row>
    <row r="2759" spans="1:12" ht="15.6" thickTop="1" thickBot="1" x14ac:dyDescent="0.35">
      <c r="A2759" s="156" t="s">
        <v>203</v>
      </c>
      <c r="B2759" s="157" t="str">
        <f>VLOOKUP(A2759,Lists!A:B,2,FALSE)</f>
        <v>MRT001</v>
      </c>
      <c r="C2759" s="157" t="str">
        <f>VLOOKUP(A2759,Lists!A:D,4,FALSE)</f>
        <v>MRT</v>
      </c>
      <c r="D2759" s="157" t="s">
        <v>755</v>
      </c>
      <c r="E2759" s="157">
        <v>1226247</v>
      </c>
      <c r="F2759" s="157" t="s">
        <v>2595</v>
      </c>
      <c r="G2759" s="157" t="s">
        <v>735</v>
      </c>
      <c r="H2759" s="151">
        <f t="shared" si="92"/>
        <v>1</v>
      </c>
      <c r="I2759" s="161" t="s">
        <v>948</v>
      </c>
      <c r="J2759" s="157" t="s">
        <v>2596</v>
      </c>
      <c r="K2759" s="151" t="str">
        <f t="shared" si="93"/>
        <v>MRT001People in Need</v>
      </c>
      <c r="L2759" s="165">
        <v>43511</v>
      </c>
    </row>
    <row r="2760" spans="1:12" ht="15.6" thickTop="1" thickBot="1" x14ac:dyDescent="0.35">
      <c r="A2760" s="158" t="s">
        <v>203</v>
      </c>
      <c r="B2760" s="159" t="str">
        <f>VLOOKUP(A2760,Lists!A:B,2,FALSE)</f>
        <v>MRT001</v>
      </c>
      <c r="C2760" s="159" t="str">
        <f>VLOOKUP(A2760,Lists!A:D,4,FALSE)</f>
        <v>MRT</v>
      </c>
      <c r="D2760" s="159" t="s">
        <v>761</v>
      </c>
      <c r="E2760" s="159">
        <v>0</v>
      </c>
      <c r="F2760" s="159" t="s">
        <v>2595</v>
      </c>
      <c r="G2760" s="159" t="s">
        <v>735</v>
      </c>
      <c r="H2760" s="151">
        <f t="shared" si="92"/>
        <v>1</v>
      </c>
      <c r="I2760" s="162" t="s">
        <v>948</v>
      </c>
      <c r="J2760" s="159" t="s">
        <v>1348</v>
      </c>
      <c r="K2760" s="151" t="str">
        <f t="shared" si="93"/>
        <v>MRT001People facing minimal humanitarian needs (level 1)</v>
      </c>
      <c r="L2760" s="163">
        <v>43511</v>
      </c>
    </row>
    <row r="2761" spans="1:12" ht="15.6" thickTop="1" thickBot="1" x14ac:dyDescent="0.35">
      <c r="A2761" s="156" t="s">
        <v>203</v>
      </c>
      <c r="B2761" s="157" t="str">
        <f>VLOOKUP(A2761,Lists!A:B,2,FALSE)</f>
        <v>MRT001</v>
      </c>
      <c r="C2761" s="157" t="str">
        <f>VLOOKUP(A2761,Lists!A:D,4,FALSE)</f>
        <v>MRT</v>
      </c>
      <c r="D2761" s="157" t="s">
        <v>760</v>
      </c>
      <c r="E2761" s="157">
        <v>943534</v>
      </c>
      <c r="F2761" s="157" t="s">
        <v>2595</v>
      </c>
      <c r="G2761" s="157" t="s">
        <v>735</v>
      </c>
      <c r="H2761" s="151">
        <f t="shared" si="92"/>
        <v>1</v>
      </c>
      <c r="I2761" s="161" t="s">
        <v>948</v>
      </c>
      <c r="J2761" s="157" t="s">
        <v>2597</v>
      </c>
      <c r="K2761" s="151" t="str">
        <f t="shared" si="93"/>
        <v>MRT001People facing stressed humanitarian needs (level 2)</v>
      </c>
      <c r="L2761" s="165">
        <v>43511</v>
      </c>
    </row>
    <row r="2762" spans="1:12" ht="15.6" thickTop="1" thickBot="1" x14ac:dyDescent="0.35">
      <c r="A2762" s="158" t="s">
        <v>203</v>
      </c>
      <c r="B2762" s="159" t="str">
        <f>VLOOKUP(A2762,Lists!A:B,2,FALSE)</f>
        <v>MRT001</v>
      </c>
      <c r="C2762" s="159" t="str">
        <f>VLOOKUP(A2762,Lists!A:D,4,FALSE)</f>
        <v>MRT</v>
      </c>
      <c r="D2762" s="159" t="s">
        <v>763</v>
      </c>
      <c r="E2762" s="159">
        <v>279628</v>
      </c>
      <c r="F2762" s="159" t="s">
        <v>2595</v>
      </c>
      <c r="G2762" s="159" t="s">
        <v>735</v>
      </c>
      <c r="H2762" s="151">
        <f t="shared" si="92"/>
        <v>1</v>
      </c>
      <c r="I2762" s="162" t="s">
        <v>948</v>
      </c>
      <c r="J2762" s="159" t="s">
        <v>2598</v>
      </c>
      <c r="K2762" s="151" t="str">
        <f t="shared" si="93"/>
        <v>MRT001People  facing moderate humanitarian needs (level 3)</v>
      </c>
      <c r="L2762" s="163">
        <v>43511</v>
      </c>
    </row>
    <row r="2763" spans="1:12" ht="15.6" thickTop="1" thickBot="1" x14ac:dyDescent="0.35">
      <c r="A2763" s="156" t="s">
        <v>203</v>
      </c>
      <c r="B2763" s="157" t="str">
        <f>VLOOKUP(A2763,Lists!A:B,2,FALSE)</f>
        <v>MRT001</v>
      </c>
      <c r="C2763" s="157" t="str">
        <f>VLOOKUP(A2763,Lists!A:D,4,FALSE)</f>
        <v>MRT</v>
      </c>
      <c r="D2763" s="157" t="s">
        <v>765</v>
      </c>
      <c r="E2763" s="157">
        <v>3085</v>
      </c>
      <c r="F2763" s="157" t="s">
        <v>2595</v>
      </c>
      <c r="G2763" s="157" t="s">
        <v>735</v>
      </c>
      <c r="H2763" s="151">
        <f t="shared" si="92"/>
        <v>1</v>
      </c>
      <c r="I2763" s="161" t="s">
        <v>948</v>
      </c>
      <c r="J2763" s="157" t="s">
        <v>2599</v>
      </c>
      <c r="K2763" s="151" t="str">
        <f t="shared" si="93"/>
        <v>MRT001People facing severe humanitarian needs (level 4)</v>
      </c>
      <c r="L2763" s="165">
        <v>43511</v>
      </c>
    </row>
    <row r="2764" spans="1:12" ht="15.6" thickTop="1" thickBot="1" x14ac:dyDescent="0.35">
      <c r="A2764" s="158" t="s">
        <v>203</v>
      </c>
      <c r="B2764" s="159" t="str">
        <f>VLOOKUP(A2764,Lists!A:B,2,FALSE)</f>
        <v>MRT001</v>
      </c>
      <c r="C2764" s="159" t="str">
        <f>VLOOKUP(A2764,Lists!A:D,4,FALSE)</f>
        <v>MRT</v>
      </c>
      <c r="D2764" s="159" t="s">
        <v>766</v>
      </c>
      <c r="E2764" s="159">
        <v>0</v>
      </c>
      <c r="F2764" s="159" t="s">
        <v>2595</v>
      </c>
      <c r="G2764" s="159" t="s">
        <v>735</v>
      </c>
      <c r="H2764" s="151">
        <f t="shared" si="92"/>
        <v>1</v>
      </c>
      <c r="I2764" s="162" t="s">
        <v>948</v>
      </c>
      <c r="J2764" s="159" t="s">
        <v>2599</v>
      </c>
      <c r="K2764" s="151" t="str">
        <f t="shared" si="93"/>
        <v>MRT001People facing extreme humanitarian needs (level 5)</v>
      </c>
      <c r="L2764" s="163">
        <v>43511</v>
      </c>
    </row>
    <row r="2765" spans="1:12" ht="15.6" thickTop="1" thickBot="1" x14ac:dyDescent="0.35">
      <c r="A2765" s="156" t="s">
        <v>203</v>
      </c>
      <c r="B2765" s="157" t="str">
        <f>VLOOKUP(A2765,Lists!A:B,2,FALSE)</f>
        <v>MRT001</v>
      </c>
      <c r="C2765" s="157" t="str">
        <f>VLOOKUP(A2765,Lists!A:D,4,FALSE)</f>
        <v>MRT</v>
      </c>
      <c r="D2765" s="157" t="s">
        <v>768</v>
      </c>
      <c r="E2765" s="157" t="s">
        <v>445</v>
      </c>
      <c r="F2765" s="157"/>
      <c r="G2765" s="157" t="s">
        <v>735</v>
      </c>
      <c r="H2765" s="151">
        <f t="shared" si="92"/>
        <v>1</v>
      </c>
      <c r="I2765" s="161"/>
      <c r="J2765" s="157"/>
      <c r="K2765" s="151" t="str">
        <f t="shared" si="93"/>
        <v>MRT001People killed in all crises</v>
      </c>
      <c r="L2765" s="165">
        <v>43511</v>
      </c>
    </row>
    <row r="2766" spans="1:12" ht="15.6" thickTop="1" thickBot="1" x14ac:dyDescent="0.35">
      <c r="A2766" s="158" t="s">
        <v>203</v>
      </c>
      <c r="B2766" s="159" t="str">
        <f>VLOOKUP(A2766,Lists!A:B,2,FALSE)</f>
        <v>MRT001</v>
      </c>
      <c r="C2766" s="159" t="str">
        <f>VLOOKUP(A2766,Lists!A:D,4,FALSE)</f>
        <v>MRT</v>
      </c>
      <c r="D2766" s="159" t="s">
        <v>680</v>
      </c>
      <c r="E2766" s="159">
        <v>3</v>
      </c>
      <c r="F2766" s="159" t="s">
        <v>2601</v>
      </c>
      <c r="G2766" s="159" t="s">
        <v>735</v>
      </c>
      <c r="H2766" s="151">
        <f t="shared" si="92"/>
        <v>1</v>
      </c>
      <c r="I2766" s="162"/>
      <c r="J2766" s="159" t="s">
        <v>2600</v>
      </c>
      <c r="K2766" s="151" t="str">
        <f t="shared" si="93"/>
        <v>MRT001Crisis affected groups</v>
      </c>
      <c r="L2766" s="163">
        <v>43511</v>
      </c>
    </row>
    <row r="2767" spans="1:12" ht="15.6" thickTop="1" thickBot="1" x14ac:dyDescent="0.35">
      <c r="A2767" s="156" t="s">
        <v>203</v>
      </c>
      <c r="B2767" s="157" t="str">
        <f>VLOOKUP(A2767,Lists!A:B,2,FALSE)</f>
        <v>MRT001</v>
      </c>
      <c r="C2767" s="157" t="str">
        <f>VLOOKUP(A2767,Lists!A:D,4,FALSE)</f>
        <v>MRT</v>
      </c>
      <c r="D2767" s="157" t="s">
        <v>683</v>
      </c>
      <c r="E2767" s="157" t="s">
        <v>445</v>
      </c>
      <c r="F2767" s="157"/>
      <c r="G2767" s="157" t="s">
        <v>735</v>
      </c>
      <c r="H2767" s="151">
        <f t="shared" si="92"/>
        <v>1</v>
      </c>
      <c r="I2767" s="161"/>
      <c r="J2767" s="157"/>
      <c r="K2767" s="151" t="str">
        <f t="shared" si="93"/>
        <v>MRT001People facing limited access constraints</v>
      </c>
      <c r="L2767" s="165">
        <v>43511</v>
      </c>
    </row>
    <row r="2768" spans="1:12" ht="15.6" thickTop="1" thickBot="1" x14ac:dyDescent="0.35">
      <c r="A2768" s="158" t="s">
        <v>203</v>
      </c>
      <c r="B2768" s="159" t="str">
        <f>VLOOKUP(A2768,Lists!A:B,2,FALSE)</f>
        <v>MRT001</v>
      </c>
      <c r="C2768" s="159" t="str">
        <f>VLOOKUP(A2768,Lists!A:D,4,FALSE)</f>
        <v>MRT</v>
      </c>
      <c r="D2768" s="159" t="s">
        <v>684</v>
      </c>
      <c r="E2768" s="159" t="s">
        <v>445</v>
      </c>
      <c r="F2768" s="159"/>
      <c r="G2768" s="159" t="s">
        <v>735</v>
      </c>
      <c r="H2768" s="151">
        <f t="shared" si="92"/>
        <v>1</v>
      </c>
      <c r="I2768" s="162"/>
      <c r="J2768" s="159"/>
      <c r="K2768" s="151" t="str">
        <f t="shared" si="93"/>
        <v>MRT001People facing restricted access constraints</v>
      </c>
      <c r="L2768" s="163">
        <v>43511</v>
      </c>
    </row>
    <row r="2769" spans="1:12" ht="15.6" thickTop="1" thickBot="1" x14ac:dyDescent="0.35">
      <c r="A2769" s="156" t="s">
        <v>203</v>
      </c>
      <c r="B2769" s="157" t="str">
        <f>VLOOKUP(A2769,Lists!A:B,2,FALSE)</f>
        <v>MRT001</v>
      </c>
      <c r="C2769" s="157" t="str">
        <f>VLOOKUP(A2769,Lists!A:D,4,FALSE)</f>
        <v>MRT</v>
      </c>
      <c r="D2769" s="157" t="s">
        <v>637</v>
      </c>
      <c r="E2769" s="157">
        <v>1</v>
      </c>
      <c r="F2769" s="157" t="s">
        <v>2601</v>
      </c>
      <c r="G2769" s="157" t="s">
        <v>735</v>
      </c>
      <c r="H2769" s="151">
        <f t="shared" si="92"/>
        <v>1</v>
      </c>
      <c r="I2769" s="161"/>
      <c r="J2769" s="157"/>
      <c r="K2769" s="151" t="str">
        <f t="shared" si="93"/>
        <v>MRT001Impediments to entry into country (bureaucratic and administrative)</v>
      </c>
      <c r="L2769" s="165">
        <v>43511</v>
      </c>
    </row>
    <row r="2770" spans="1:12" ht="15.6" thickTop="1" thickBot="1" x14ac:dyDescent="0.35">
      <c r="A2770" s="158" t="s">
        <v>203</v>
      </c>
      <c r="B2770" s="159" t="str">
        <f>VLOOKUP(A2770,Lists!A:B,2,FALSE)</f>
        <v>MRT001</v>
      </c>
      <c r="C2770" s="159" t="str">
        <f>VLOOKUP(A2770,Lists!A:D,4,FALSE)</f>
        <v>MRT</v>
      </c>
      <c r="D2770" s="159" t="s">
        <v>643</v>
      </c>
      <c r="E2770" s="159">
        <v>0</v>
      </c>
      <c r="F2770" s="159" t="s">
        <v>2601</v>
      </c>
      <c r="G2770" s="159" t="s">
        <v>735</v>
      </c>
      <c r="H2770" s="151">
        <f t="shared" si="92"/>
        <v>1</v>
      </c>
      <c r="I2770" s="162"/>
      <c r="J2770" s="159"/>
      <c r="K2770" s="151" t="str">
        <f t="shared" si="93"/>
        <v>MRT001Ongoing insecurity/hostilities affecting humanitarian assistance</v>
      </c>
      <c r="L2770" s="163">
        <v>43511</v>
      </c>
    </row>
    <row r="2771" spans="1:12" ht="15.6" thickTop="1" thickBot="1" x14ac:dyDescent="0.35">
      <c r="A2771" s="156" t="s">
        <v>203</v>
      </c>
      <c r="B2771" s="157" t="str">
        <f>VLOOKUP(A2771,Lists!A:B,2,FALSE)</f>
        <v>MRT001</v>
      </c>
      <c r="C2771" s="157" t="str">
        <f>VLOOKUP(A2771,Lists!A:D,4,FALSE)</f>
        <v>MRT</v>
      </c>
      <c r="D2771" s="157" t="s">
        <v>638</v>
      </c>
      <c r="E2771" s="157">
        <v>0</v>
      </c>
      <c r="F2771" s="157" t="s">
        <v>2601</v>
      </c>
      <c r="G2771" s="157" t="s">
        <v>735</v>
      </c>
      <c r="H2771" s="151">
        <f t="shared" si="92"/>
        <v>1</v>
      </c>
      <c r="I2771" s="161"/>
      <c r="J2771" s="157"/>
      <c r="K2771" s="151" t="str">
        <f t="shared" si="93"/>
        <v>MRT001Restriction of movement (impediments to freedom of movement and/or administrative restrictions)</v>
      </c>
      <c r="L2771" s="165">
        <v>43511</v>
      </c>
    </row>
    <row r="2772" spans="1:12" ht="15.6" thickTop="1" thickBot="1" x14ac:dyDescent="0.35">
      <c r="A2772" s="158" t="s">
        <v>203</v>
      </c>
      <c r="B2772" s="159" t="str">
        <f>VLOOKUP(A2772,Lists!A:B,2,FALSE)</f>
        <v>MRT001</v>
      </c>
      <c r="C2772" s="159" t="str">
        <f>VLOOKUP(A2772,Lists!A:D,4,FALSE)</f>
        <v>MRT</v>
      </c>
      <c r="D2772" s="159" t="s">
        <v>639</v>
      </c>
      <c r="E2772" s="159">
        <v>1</v>
      </c>
      <c r="F2772" s="159" t="s">
        <v>2601</v>
      </c>
      <c r="G2772" s="159" t="s">
        <v>735</v>
      </c>
      <c r="H2772" s="151">
        <f t="shared" si="92"/>
        <v>1</v>
      </c>
      <c r="I2772" s="162"/>
      <c r="J2772" s="159"/>
      <c r="K2772" s="151" t="str">
        <f t="shared" si="93"/>
        <v>MRT001Interference into implementation of humanitarian activities</v>
      </c>
      <c r="L2772" s="163">
        <v>43511</v>
      </c>
    </row>
    <row r="2773" spans="1:12" ht="15.6" thickTop="1" thickBot="1" x14ac:dyDescent="0.35">
      <c r="A2773" s="156" t="s">
        <v>203</v>
      </c>
      <c r="B2773" s="157" t="str">
        <f>VLOOKUP(A2773,Lists!A:B,2,FALSE)</f>
        <v>MRT001</v>
      </c>
      <c r="C2773" s="157" t="str">
        <f>VLOOKUP(A2773,Lists!A:D,4,FALSE)</f>
        <v>MRT</v>
      </c>
      <c r="D2773" s="157" t="s">
        <v>640</v>
      </c>
      <c r="E2773" s="157">
        <v>1</v>
      </c>
      <c r="F2773" s="157" t="s">
        <v>2601</v>
      </c>
      <c r="G2773" s="157" t="s">
        <v>735</v>
      </c>
      <c r="H2773" s="151">
        <f t="shared" si="92"/>
        <v>1</v>
      </c>
      <c r="I2773" s="161"/>
      <c r="J2773" s="157"/>
      <c r="K2773" s="151" t="str">
        <f t="shared" si="93"/>
        <v>MRT001Violence against personnel, facilities and assets</v>
      </c>
      <c r="L2773" s="165">
        <v>43511</v>
      </c>
    </row>
    <row r="2774" spans="1:12" ht="15.6" thickTop="1" thickBot="1" x14ac:dyDescent="0.35">
      <c r="A2774" s="158" t="s">
        <v>203</v>
      </c>
      <c r="B2774" s="159" t="str">
        <f>VLOOKUP(A2774,Lists!A:B,2,FALSE)</f>
        <v>MRT001</v>
      </c>
      <c r="C2774" s="159" t="str">
        <f>VLOOKUP(A2774,Lists!A:D,4,FALSE)</f>
        <v>MRT</v>
      </c>
      <c r="D2774" s="159" t="s">
        <v>641</v>
      </c>
      <c r="E2774" s="159">
        <v>1</v>
      </c>
      <c r="F2774" s="159" t="s">
        <v>2601</v>
      </c>
      <c r="G2774" s="159" t="s">
        <v>735</v>
      </c>
      <c r="H2774" s="151">
        <f t="shared" si="92"/>
        <v>1</v>
      </c>
      <c r="I2774" s="162"/>
      <c r="J2774" s="159"/>
      <c r="K2774" s="151" t="str">
        <f t="shared" si="93"/>
        <v>MRT001Denial of existence of humanitarian needs or entitlements to assistance</v>
      </c>
      <c r="L2774" s="163">
        <v>43511</v>
      </c>
    </row>
    <row r="2775" spans="1:12" ht="15.6" thickTop="1" thickBot="1" x14ac:dyDescent="0.35">
      <c r="A2775" s="156" t="s">
        <v>203</v>
      </c>
      <c r="B2775" s="157" t="str">
        <f>VLOOKUP(A2775,Lists!A:B,2,FALSE)</f>
        <v>MRT001</v>
      </c>
      <c r="C2775" s="157" t="str">
        <f>VLOOKUP(A2775,Lists!A:D,4,FALSE)</f>
        <v>MRT</v>
      </c>
      <c r="D2775" s="157" t="s">
        <v>642</v>
      </c>
      <c r="E2775" s="157">
        <v>0</v>
      </c>
      <c r="F2775" s="157" t="s">
        <v>2601</v>
      </c>
      <c r="G2775" s="157" t="s">
        <v>735</v>
      </c>
      <c r="H2775" s="151">
        <f t="shared" si="92"/>
        <v>1</v>
      </c>
      <c r="I2775" s="161"/>
      <c r="J2775" s="157"/>
      <c r="K2775" s="151" t="str">
        <f t="shared" si="93"/>
        <v>MRT001Restriction and obstruction of access to services and assistance</v>
      </c>
      <c r="L2775" s="165">
        <v>43511</v>
      </c>
    </row>
    <row r="2776" spans="1:12" ht="15.6" thickTop="1" thickBot="1" x14ac:dyDescent="0.35">
      <c r="A2776" s="158" t="s">
        <v>203</v>
      </c>
      <c r="B2776" s="159" t="str">
        <f>VLOOKUP(A2776,Lists!A:B,2,FALSE)</f>
        <v>MRT001</v>
      </c>
      <c r="C2776" s="159" t="str">
        <f>VLOOKUP(A2776,Lists!A:D,4,FALSE)</f>
        <v>MRT</v>
      </c>
      <c r="D2776" s="159" t="s">
        <v>644</v>
      </c>
      <c r="E2776" s="159">
        <v>0</v>
      </c>
      <c r="F2776" s="159" t="s">
        <v>2601</v>
      </c>
      <c r="G2776" s="159" t="s">
        <v>735</v>
      </c>
      <c r="H2776" s="151">
        <f t="shared" si="92"/>
        <v>1</v>
      </c>
      <c r="I2776" s="162"/>
      <c r="J2776" s="159"/>
      <c r="K2776" s="151" t="str">
        <f t="shared" si="93"/>
        <v xml:space="preserve">MRT001Presence of mines and improvised explosive devices </v>
      </c>
      <c r="L2776" s="163">
        <v>43511</v>
      </c>
    </row>
    <row r="2777" spans="1:12" ht="15.6" thickTop="1" thickBot="1" x14ac:dyDescent="0.35">
      <c r="A2777" s="156" t="s">
        <v>203</v>
      </c>
      <c r="B2777" s="157" t="str">
        <f>VLOOKUP(A2777,Lists!A:B,2,FALSE)</f>
        <v>MRT001</v>
      </c>
      <c r="C2777" s="157" t="str">
        <f>VLOOKUP(A2777,Lists!A:D,4,FALSE)</f>
        <v>MRT</v>
      </c>
      <c r="D2777" s="157" t="s">
        <v>645</v>
      </c>
      <c r="E2777" s="157">
        <v>1</v>
      </c>
      <c r="F2777" s="157" t="s">
        <v>2601</v>
      </c>
      <c r="G2777" s="157" t="s">
        <v>735</v>
      </c>
      <c r="H2777" s="151">
        <f t="shared" si="92"/>
        <v>1</v>
      </c>
      <c r="I2777" s="161"/>
      <c r="J2777" s="157"/>
      <c r="K2777" s="151" t="str">
        <f t="shared" si="93"/>
        <v>MRT001Physical constraints in the environment (obstacles related to terrain, climate, lack of infrastructure, etc.)</v>
      </c>
      <c r="L2777" s="165">
        <v>43511</v>
      </c>
    </row>
    <row r="2778" spans="1:12" ht="15.6" thickTop="1" thickBot="1" x14ac:dyDescent="0.35">
      <c r="A2778" s="158" t="s">
        <v>1296</v>
      </c>
      <c r="B2778" s="159" t="str">
        <f>VLOOKUP(A2778,Lists!A:B,2,FALSE)</f>
        <v>MRT003</v>
      </c>
      <c r="C2778" s="159" t="str">
        <f>VLOOKUP(A2778,Lists!A:D,4,FALSE)</f>
        <v>MRT</v>
      </c>
      <c r="D2778" s="159" t="s">
        <v>683</v>
      </c>
      <c r="E2778" s="159" t="s">
        <v>445</v>
      </c>
      <c r="F2778" s="159"/>
      <c r="G2778" s="159" t="s">
        <v>735</v>
      </c>
      <c r="H2778" s="151">
        <f t="shared" si="92"/>
        <v>1</v>
      </c>
      <c r="I2778" s="162"/>
      <c r="J2778" s="159"/>
      <c r="K2778" s="151" t="str">
        <f t="shared" si="93"/>
        <v>MRT003People facing limited access constraints</v>
      </c>
      <c r="L2778" s="163">
        <v>43511</v>
      </c>
    </row>
    <row r="2779" spans="1:12" ht="15.6" thickTop="1" thickBot="1" x14ac:dyDescent="0.35">
      <c r="A2779" s="156" t="s">
        <v>1296</v>
      </c>
      <c r="B2779" s="157" t="str">
        <f>VLOOKUP(A2779,Lists!A:B,2,FALSE)</f>
        <v>MRT003</v>
      </c>
      <c r="C2779" s="157" t="str">
        <f>VLOOKUP(A2779,Lists!A:D,4,FALSE)</f>
        <v>MRT</v>
      </c>
      <c r="D2779" s="157" t="s">
        <v>684</v>
      </c>
      <c r="E2779" s="157" t="s">
        <v>445</v>
      </c>
      <c r="F2779" s="157"/>
      <c r="G2779" s="157" t="s">
        <v>735</v>
      </c>
      <c r="H2779" s="151">
        <f t="shared" si="92"/>
        <v>1</v>
      </c>
      <c r="I2779" s="161"/>
      <c r="J2779" s="157"/>
      <c r="K2779" s="151" t="str">
        <f t="shared" si="93"/>
        <v>MRT003People facing restricted access constraints</v>
      </c>
      <c r="L2779" s="165">
        <v>43511</v>
      </c>
    </row>
    <row r="2780" spans="1:12" ht="15.6" thickTop="1" thickBot="1" x14ac:dyDescent="0.35">
      <c r="A2780" s="158" t="s">
        <v>1296</v>
      </c>
      <c r="B2780" s="159" t="str">
        <f>VLOOKUP(A2780,Lists!A:B,2,FALSE)</f>
        <v>MRT003</v>
      </c>
      <c r="C2780" s="159" t="str">
        <f>VLOOKUP(A2780,Lists!A:D,4,FALSE)</f>
        <v>MRT</v>
      </c>
      <c r="D2780" s="159" t="s">
        <v>637</v>
      </c>
      <c r="E2780" s="159">
        <v>1</v>
      </c>
      <c r="F2780" s="159" t="s">
        <v>2601</v>
      </c>
      <c r="G2780" s="159" t="s">
        <v>735</v>
      </c>
      <c r="H2780" s="151">
        <f t="shared" si="92"/>
        <v>1</v>
      </c>
      <c r="I2780" s="162"/>
      <c r="J2780" s="159"/>
      <c r="K2780" s="151" t="str">
        <f t="shared" si="93"/>
        <v>MRT003Impediments to entry into country (bureaucratic and administrative)</v>
      </c>
      <c r="L2780" s="163">
        <v>43511</v>
      </c>
    </row>
    <row r="2781" spans="1:12" ht="15.6" thickTop="1" thickBot="1" x14ac:dyDescent="0.35">
      <c r="A2781" s="156" t="s">
        <v>1296</v>
      </c>
      <c r="B2781" s="157" t="str">
        <f>VLOOKUP(A2781,Lists!A:B,2,FALSE)</f>
        <v>MRT003</v>
      </c>
      <c r="C2781" s="157" t="str">
        <f>VLOOKUP(A2781,Lists!A:D,4,FALSE)</f>
        <v>MRT</v>
      </c>
      <c r="D2781" s="157" t="s">
        <v>643</v>
      </c>
      <c r="E2781" s="157">
        <v>0</v>
      </c>
      <c r="F2781" s="157" t="s">
        <v>2601</v>
      </c>
      <c r="G2781" s="157" t="s">
        <v>735</v>
      </c>
      <c r="H2781" s="151">
        <f t="shared" si="92"/>
        <v>1</v>
      </c>
      <c r="I2781" s="161"/>
      <c r="J2781" s="157"/>
      <c r="K2781" s="151" t="str">
        <f t="shared" si="93"/>
        <v>MRT003Ongoing insecurity/hostilities affecting humanitarian assistance</v>
      </c>
      <c r="L2781" s="165">
        <v>43511</v>
      </c>
    </row>
    <row r="2782" spans="1:12" ht="15.6" thickTop="1" thickBot="1" x14ac:dyDescent="0.35">
      <c r="A2782" s="158" t="s">
        <v>1296</v>
      </c>
      <c r="B2782" s="159" t="str">
        <f>VLOOKUP(A2782,Lists!A:B,2,FALSE)</f>
        <v>MRT003</v>
      </c>
      <c r="C2782" s="159" t="str">
        <f>VLOOKUP(A2782,Lists!A:D,4,FALSE)</f>
        <v>MRT</v>
      </c>
      <c r="D2782" s="159" t="s">
        <v>638</v>
      </c>
      <c r="E2782" s="159">
        <v>0</v>
      </c>
      <c r="F2782" s="159" t="s">
        <v>2601</v>
      </c>
      <c r="G2782" s="159" t="s">
        <v>735</v>
      </c>
      <c r="H2782" s="151">
        <f t="shared" si="92"/>
        <v>1</v>
      </c>
      <c r="I2782" s="162"/>
      <c r="J2782" s="159"/>
      <c r="K2782" s="151" t="str">
        <f t="shared" si="93"/>
        <v>MRT003Restriction of movement (impediments to freedom of movement and/or administrative restrictions)</v>
      </c>
      <c r="L2782" s="163">
        <v>43511</v>
      </c>
    </row>
    <row r="2783" spans="1:12" ht="15.6" thickTop="1" thickBot="1" x14ac:dyDescent="0.35">
      <c r="A2783" s="156" t="s">
        <v>1296</v>
      </c>
      <c r="B2783" s="157" t="str">
        <f>VLOOKUP(A2783,Lists!A:B,2,FALSE)</f>
        <v>MRT003</v>
      </c>
      <c r="C2783" s="157" t="str">
        <f>VLOOKUP(A2783,Lists!A:D,4,FALSE)</f>
        <v>MRT</v>
      </c>
      <c r="D2783" s="157" t="s">
        <v>639</v>
      </c>
      <c r="E2783" s="157">
        <v>1</v>
      </c>
      <c r="F2783" s="157" t="s">
        <v>2601</v>
      </c>
      <c r="G2783" s="157" t="s">
        <v>735</v>
      </c>
      <c r="H2783" s="151">
        <f t="shared" si="92"/>
        <v>1</v>
      </c>
      <c r="I2783" s="161"/>
      <c r="J2783" s="157"/>
      <c r="K2783" s="151" t="str">
        <f t="shared" si="93"/>
        <v>MRT003Interference into implementation of humanitarian activities</v>
      </c>
      <c r="L2783" s="165">
        <v>43511</v>
      </c>
    </row>
    <row r="2784" spans="1:12" ht="15.6" thickTop="1" thickBot="1" x14ac:dyDescent="0.35">
      <c r="A2784" s="158" t="s">
        <v>1296</v>
      </c>
      <c r="B2784" s="159" t="str">
        <f>VLOOKUP(A2784,Lists!A:B,2,FALSE)</f>
        <v>MRT003</v>
      </c>
      <c r="C2784" s="159" t="str">
        <f>VLOOKUP(A2784,Lists!A:D,4,FALSE)</f>
        <v>MRT</v>
      </c>
      <c r="D2784" s="159" t="s">
        <v>640</v>
      </c>
      <c r="E2784" s="159">
        <v>1</v>
      </c>
      <c r="F2784" s="159" t="s">
        <v>2601</v>
      </c>
      <c r="G2784" s="159" t="s">
        <v>735</v>
      </c>
      <c r="H2784" s="151">
        <f t="shared" si="92"/>
        <v>1</v>
      </c>
      <c r="I2784" s="162"/>
      <c r="J2784" s="159"/>
      <c r="K2784" s="151" t="str">
        <f t="shared" si="93"/>
        <v>MRT003Violence against personnel, facilities and assets</v>
      </c>
      <c r="L2784" s="163">
        <v>43511</v>
      </c>
    </row>
    <row r="2785" spans="1:12" ht="15.6" thickTop="1" thickBot="1" x14ac:dyDescent="0.35">
      <c r="A2785" s="156" t="s">
        <v>1296</v>
      </c>
      <c r="B2785" s="157" t="str">
        <f>VLOOKUP(A2785,Lists!A:B,2,FALSE)</f>
        <v>MRT003</v>
      </c>
      <c r="C2785" s="157" t="str">
        <f>VLOOKUP(A2785,Lists!A:D,4,FALSE)</f>
        <v>MRT</v>
      </c>
      <c r="D2785" s="157" t="s">
        <v>641</v>
      </c>
      <c r="E2785" s="157">
        <v>1</v>
      </c>
      <c r="F2785" s="157" t="s">
        <v>2601</v>
      </c>
      <c r="G2785" s="157" t="s">
        <v>735</v>
      </c>
      <c r="H2785" s="151">
        <f t="shared" si="92"/>
        <v>1</v>
      </c>
      <c r="I2785" s="161"/>
      <c r="J2785" s="157"/>
      <c r="K2785" s="151" t="str">
        <f t="shared" si="93"/>
        <v>MRT003Denial of existence of humanitarian needs or entitlements to assistance</v>
      </c>
      <c r="L2785" s="165">
        <v>43511</v>
      </c>
    </row>
    <row r="2786" spans="1:12" ht="15.6" thickTop="1" thickBot="1" x14ac:dyDescent="0.35">
      <c r="A2786" s="158" t="s">
        <v>1296</v>
      </c>
      <c r="B2786" s="159" t="str">
        <f>VLOOKUP(A2786,Lists!A:B,2,FALSE)</f>
        <v>MRT003</v>
      </c>
      <c r="C2786" s="159" t="str">
        <f>VLOOKUP(A2786,Lists!A:D,4,FALSE)</f>
        <v>MRT</v>
      </c>
      <c r="D2786" s="159" t="s">
        <v>642</v>
      </c>
      <c r="E2786" s="159">
        <v>0</v>
      </c>
      <c r="F2786" s="159" t="s">
        <v>2601</v>
      </c>
      <c r="G2786" s="159" t="s">
        <v>735</v>
      </c>
      <c r="H2786" s="151">
        <f t="shared" si="92"/>
        <v>1</v>
      </c>
      <c r="I2786" s="162"/>
      <c r="J2786" s="159"/>
      <c r="K2786" s="151" t="str">
        <f t="shared" si="93"/>
        <v>MRT003Restriction and obstruction of access to services and assistance</v>
      </c>
      <c r="L2786" s="163">
        <v>43511</v>
      </c>
    </row>
    <row r="2787" spans="1:12" ht="15.6" thickTop="1" thickBot="1" x14ac:dyDescent="0.35">
      <c r="A2787" s="156" t="s">
        <v>1296</v>
      </c>
      <c r="B2787" s="157" t="str">
        <f>VLOOKUP(A2787,Lists!A:B,2,FALSE)</f>
        <v>MRT003</v>
      </c>
      <c r="C2787" s="157" t="str">
        <f>VLOOKUP(A2787,Lists!A:D,4,FALSE)</f>
        <v>MRT</v>
      </c>
      <c r="D2787" s="157" t="s">
        <v>644</v>
      </c>
      <c r="E2787" s="157">
        <v>0</v>
      </c>
      <c r="F2787" s="157" t="s">
        <v>2601</v>
      </c>
      <c r="G2787" s="157" t="s">
        <v>735</v>
      </c>
      <c r="H2787" s="151">
        <f t="shared" si="92"/>
        <v>1</v>
      </c>
      <c r="I2787" s="161"/>
      <c r="J2787" s="157"/>
      <c r="K2787" s="151" t="str">
        <f t="shared" si="93"/>
        <v xml:space="preserve">MRT003Presence of mines and improvised explosive devices </v>
      </c>
      <c r="L2787" s="165">
        <v>43511</v>
      </c>
    </row>
    <row r="2788" spans="1:12" ht="15.6" thickTop="1" thickBot="1" x14ac:dyDescent="0.35">
      <c r="A2788" s="158" t="s">
        <v>1296</v>
      </c>
      <c r="B2788" s="159" t="str">
        <f>VLOOKUP(A2788,Lists!A:B,2,FALSE)</f>
        <v>MRT003</v>
      </c>
      <c r="C2788" s="159" t="str">
        <f>VLOOKUP(A2788,Lists!A:D,4,FALSE)</f>
        <v>MRT</v>
      </c>
      <c r="D2788" s="159" t="s">
        <v>645</v>
      </c>
      <c r="E2788" s="159">
        <v>1</v>
      </c>
      <c r="F2788" s="159" t="s">
        <v>2601</v>
      </c>
      <c r="G2788" s="159" t="s">
        <v>735</v>
      </c>
      <c r="H2788" s="151">
        <f t="shared" si="92"/>
        <v>1</v>
      </c>
      <c r="I2788" s="162"/>
      <c r="J2788" s="159"/>
      <c r="K2788" s="151" t="str">
        <f t="shared" si="93"/>
        <v>MRT003Physical constraints in the environment (obstacles related to terrain, climate, lack of infrastructure, etc.)</v>
      </c>
      <c r="L2788" s="163">
        <v>43511</v>
      </c>
    </row>
    <row r="2789" spans="1:12" ht="15.6" thickTop="1" thickBot="1" x14ac:dyDescent="0.35">
      <c r="A2789" s="156" t="s">
        <v>1296</v>
      </c>
      <c r="B2789" s="157" t="str">
        <f>VLOOKUP(A2789,Lists!A:B,2,FALSE)</f>
        <v>MRT003</v>
      </c>
      <c r="C2789" s="157" t="str">
        <f>VLOOKUP(A2789,Lists!A:D,4,FALSE)</f>
        <v>MRT</v>
      </c>
      <c r="D2789" s="157" t="s">
        <v>785</v>
      </c>
      <c r="E2789" s="157">
        <v>4119406</v>
      </c>
      <c r="F2789" s="157" t="s">
        <v>2590</v>
      </c>
      <c r="G2789" s="157" t="s">
        <v>735</v>
      </c>
      <c r="H2789" s="151">
        <f t="shared" si="92"/>
        <v>1</v>
      </c>
      <c r="I2789" s="161" t="s">
        <v>2591</v>
      </c>
      <c r="J2789" s="157" t="s">
        <v>2602</v>
      </c>
      <c r="K2789" s="151" t="str">
        <f t="shared" si="93"/>
        <v>MRT003Total population in country</v>
      </c>
      <c r="L2789" s="165">
        <v>43511</v>
      </c>
    </row>
    <row r="2790" spans="1:12" ht="15.6" thickTop="1" thickBot="1" x14ac:dyDescent="0.35">
      <c r="A2790" s="158" t="s">
        <v>1296</v>
      </c>
      <c r="B2790" s="159" t="str">
        <f>VLOOKUP(A2790,Lists!A:B,2,FALSE)</f>
        <v>MRT003</v>
      </c>
      <c r="C2790" s="159" t="str">
        <f>VLOOKUP(A2790,Lists!A:D,4,FALSE)</f>
        <v>MRT</v>
      </c>
      <c r="D2790" s="159" t="s">
        <v>455</v>
      </c>
      <c r="E2790" s="159">
        <v>1054234</v>
      </c>
      <c r="F2790" s="159" t="s">
        <v>2603</v>
      </c>
      <c r="G2790" s="159" t="s">
        <v>735</v>
      </c>
      <c r="H2790" s="151">
        <f t="shared" si="92"/>
        <v>1</v>
      </c>
      <c r="I2790" s="162" t="s">
        <v>2591</v>
      </c>
      <c r="J2790" s="159" t="s">
        <v>2604</v>
      </c>
      <c r="K2790" s="151" t="str">
        <f t="shared" si="93"/>
        <v>MRT003Landmass affected by disaster</v>
      </c>
      <c r="L2790" s="163">
        <v>43511</v>
      </c>
    </row>
    <row r="2791" spans="1:12" ht="15.6" thickTop="1" thickBot="1" x14ac:dyDescent="0.35">
      <c r="A2791" s="156" t="s">
        <v>1296</v>
      </c>
      <c r="B2791" s="157" t="str">
        <f>VLOOKUP(A2791,Lists!A:B,2,FALSE)</f>
        <v>MRT003</v>
      </c>
      <c r="C2791" s="157" t="str">
        <f>VLOOKUP(A2791,Lists!A:D,4,FALSE)</f>
        <v>MRT</v>
      </c>
      <c r="D2791" s="157" t="s">
        <v>740</v>
      </c>
      <c r="E2791" s="157">
        <v>4063624</v>
      </c>
      <c r="F2791" s="157" t="s">
        <v>2590</v>
      </c>
      <c r="G2791" s="157" t="s">
        <v>735</v>
      </c>
      <c r="H2791" s="151">
        <f t="shared" si="92"/>
        <v>1</v>
      </c>
      <c r="I2791" s="161" t="s">
        <v>2591</v>
      </c>
      <c r="J2791" s="157" t="s">
        <v>2605</v>
      </c>
      <c r="K2791" s="151" t="str">
        <f t="shared" si="93"/>
        <v>MRT003People exposed</v>
      </c>
      <c r="L2791" s="165">
        <v>43511</v>
      </c>
    </row>
    <row r="2792" spans="1:12" ht="15.6" thickTop="1" thickBot="1" x14ac:dyDescent="0.35">
      <c r="A2792" s="158" t="s">
        <v>1296</v>
      </c>
      <c r="B2792" s="159" t="str">
        <f>VLOOKUP(A2792,Lists!A:B,2,FALSE)</f>
        <v>MRT003</v>
      </c>
      <c r="C2792" s="159" t="str">
        <f>VLOOKUP(A2792,Lists!A:D,4,FALSE)</f>
        <v>MRT</v>
      </c>
      <c r="D2792" s="159" t="s">
        <v>742</v>
      </c>
      <c r="E2792" s="159">
        <v>4063624</v>
      </c>
      <c r="F2792" s="159" t="s">
        <v>2590</v>
      </c>
      <c r="G2792" s="159" t="s">
        <v>735</v>
      </c>
      <c r="H2792" s="151">
        <f t="shared" si="92"/>
        <v>1</v>
      </c>
      <c r="I2792" s="162" t="s">
        <v>2591</v>
      </c>
      <c r="J2792" s="159" t="s">
        <v>2605</v>
      </c>
      <c r="K2792" s="151" t="str">
        <f t="shared" si="93"/>
        <v>MRT003People affected by the crisis</v>
      </c>
      <c r="L2792" s="163">
        <v>43511</v>
      </c>
    </row>
    <row r="2793" spans="1:12" ht="15.6" thickTop="1" thickBot="1" x14ac:dyDescent="0.35">
      <c r="A2793" s="156" t="s">
        <v>1296</v>
      </c>
      <c r="B2793" s="157" t="str">
        <f>VLOOKUP(A2793,Lists!A:B,2,FALSE)</f>
        <v>MRT003</v>
      </c>
      <c r="C2793" s="157" t="str">
        <f>VLOOKUP(A2793,Lists!A:D,4,FALSE)</f>
        <v>MRT</v>
      </c>
      <c r="D2793" s="157" t="s">
        <v>470</v>
      </c>
      <c r="E2793" s="157" t="s">
        <v>445</v>
      </c>
      <c r="F2793" s="157"/>
      <c r="G2793" s="157" t="s">
        <v>735</v>
      </c>
      <c r="H2793" s="151">
        <f t="shared" si="92"/>
        <v>1</v>
      </c>
      <c r="I2793" s="161"/>
      <c r="J2793" s="157"/>
      <c r="K2793" s="151" t="str">
        <f t="shared" si="93"/>
        <v>MRT003Total # of crisis related displaced people</v>
      </c>
      <c r="L2793" s="165">
        <v>43511</v>
      </c>
    </row>
    <row r="2794" spans="1:12" ht="15.6" thickTop="1" thickBot="1" x14ac:dyDescent="0.35">
      <c r="A2794" s="158" t="s">
        <v>1296</v>
      </c>
      <c r="B2794" s="159" t="str">
        <f>VLOOKUP(A2794,Lists!A:B,2,FALSE)</f>
        <v>MRT003</v>
      </c>
      <c r="C2794" s="159" t="str">
        <f>VLOOKUP(A2794,Lists!A:D,4,FALSE)</f>
        <v>MRT</v>
      </c>
      <c r="D2794" s="159" t="s">
        <v>743</v>
      </c>
      <c r="E2794" s="159" t="s">
        <v>445</v>
      </c>
      <c r="F2794" s="159"/>
      <c r="G2794" s="159" t="s">
        <v>735</v>
      </c>
      <c r="H2794" s="151">
        <f t="shared" si="92"/>
        <v>1</v>
      </c>
      <c r="I2794" s="162"/>
      <c r="J2794" s="159"/>
      <c r="K2794" s="151" t="str">
        <f t="shared" si="93"/>
        <v>MRT003Crisis related Injuries</v>
      </c>
      <c r="L2794" s="163">
        <v>43511</v>
      </c>
    </row>
    <row r="2795" spans="1:12" ht="15.6" thickTop="1" thickBot="1" x14ac:dyDescent="0.35">
      <c r="A2795" s="156" t="s">
        <v>1296</v>
      </c>
      <c r="B2795" s="157" t="str">
        <f>VLOOKUP(A2795,Lists!A:B,2,FALSE)</f>
        <v>MRT003</v>
      </c>
      <c r="C2795" s="157" t="str">
        <f>VLOOKUP(A2795,Lists!A:D,4,FALSE)</f>
        <v>MRT</v>
      </c>
      <c r="D2795" s="157" t="s">
        <v>661</v>
      </c>
      <c r="E2795" s="157" t="s">
        <v>445</v>
      </c>
      <c r="F2795" s="157"/>
      <c r="G2795" s="157" t="s">
        <v>735</v>
      </c>
      <c r="H2795" s="151">
        <f t="shared" si="92"/>
        <v>1</v>
      </c>
      <c r="I2795" s="161"/>
      <c r="J2795" s="157"/>
      <c r="K2795" s="151" t="str">
        <f t="shared" si="93"/>
        <v>MRT003Total # of illness cases reported</v>
      </c>
      <c r="L2795" s="165">
        <v>43511</v>
      </c>
    </row>
    <row r="2796" spans="1:12" ht="15.6" thickTop="1" thickBot="1" x14ac:dyDescent="0.35">
      <c r="A2796" s="158" t="s">
        <v>1296</v>
      </c>
      <c r="B2796" s="159" t="str">
        <f>VLOOKUP(A2796,Lists!A:B,2,FALSE)</f>
        <v>MRT003</v>
      </c>
      <c r="C2796" s="159" t="str">
        <f>VLOOKUP(A2796,Lists!A:D,4,FALSE)</f>
        <v>MRT</v>
      </c>
      <c r="D2796" s="159" t="s">
        <v>663</v>
      </c>
      <c r="E2796" s="159" t="s">
        <v>445</v>
      </c>
      <c r="F2796" s="159"/>
      <c r="G2796" s="159" t="s">
        <v>735</v>
      </c>
      <c r="H2796" s="151">
        <f t="shared" si="92"/>
        <v>1</v>
      </c>
      <c r="I2796" s="162"/>
      <c r="J2796" s="159"/>
      <c r="K2796" s="151" t="str">
        <f t="shared" si="93"/>
        <v>MRT003Crisis related fatalities</v>
      </c>
      <c r="L2796" s="163">
        <v>43511</v>
      </c>
    </row>
    <row r="2797" spans="1:12" ht="15.6" thickTop="1" thickBot="1" x14ac:dyDescent="0.35">
      <c r="A2797" s="156" t="s">
        <v>1296</v>
      </c>
      <c r="B2797" s="157" t="str">
        <f>VLOOKUP(A2797,Lists!A:B,2,FALSE)</f>
        <v>MRT003</v>
      </c>
      <c r="C2797" s="157" t="str">
        <f>VLOOKUP(A2797,Lists!A:D,4,FALSE)</f>
        <v>MRT</v>
      </c>
      <c r="D2797" s="157" t="s">
        <v>459</v>
      </c>
      <c r="E2797" s="157" t="s">
        <v>445</v>
      </c>
      <c r="F2797" s="157"/>
      <c r="G2797" s="157" t="s">
        <v>735</v>
      </c>
      <c r="H2797" s="151">
        <f t="shared" si="92"/>
        <v>1</v>
      </c>
      <c r="I2797" s="161"/>
      <c r="J2797" s="157"/>
      <c r="K2797" s="151" t="str">
        <f t="shared" si="93"/>
        <v>MRT003Building partially damaged</v>
      </c>
      <c r="L2797" s="165">
        <v>43511</v>
      </c>
    </row>
    <row r="2798" spans="1:12" ht="15.6" thickTop="1" thickBot="1" x14ac:dyDescent="0.35">
      <c r="A2798" s="158" t="s">
        <v>1296</v>
      </c>
      <c r="B2798" s="159" t="str">
        <f>VLOOKUP(A2798,Lists!A:B,2,FALSE)</f>
        <v>MRT003</v>
      </c>
      <c r="C2798" s="159" t="str">
        <f>VLOOKUP(A2798,Lists!A:D,4,FALSE)</f>
        <v>MRT</v>
      </c>
      <c r="D2798" s="159" t="s">
        <v>460</v>
      </c>
      <c r="E2798" s="159" t="s">
        <v>445</v>
      </c>
      <c r="F2798" s="159"/>
      <c r="G2798" s="159" t="s">
        <v>735</v>
      </c>
      <c r="H2798" s="151">
        <f t="shared" si="92"/>
        <v>1</v>
      </c>
      <c r="I2798" s="162"/>
      <c r="J2798" s="159"/>
      <c r="K2798" s="151" t="str">
        <f t="shared" si="93"/>
        <v>MRT003Building totally damaged</v>
      </c>
      <c r="L2798" s="163">
        <v>43511</v>
      </c>
    </row>
    <row r="2799" spans="1:12" ht="15.6" thickTop="1" thickBot="1" x14ac:dyDescent="0.35">
      <c r="A2799" s="156" t="s">
        <v>1296</v>
      </c>
      <c r="B2799" s="157" t="str">
        <f>VLOOKUP(A2799,Lists!A:B,2,FALSE)</f>
        <v>MRT003</v>
      </c>
      <c r="C2799" s="157" t="str">
        <f>VLOOKUP(A2799,Lists!A:D,4,FALSE)</f>
        <v>MRT</v>
      </c>
      <c r="D2799" s="157" t="s">
        <v>745</v>
      </c>
      <c r="E2799" s="157" t="s">
        <v>445</v>
      </c>
      <c r="F2799" s="157"/>
      <c r="G2799" s="157" t="s">
        <v>735</v>
      </c>
      <c r="H2799" s="151">
        <f t="shared" si="92"/>
        <v>1</v>
      </c>
      <c r="I2799" s="161"/>
      <c r="J2799" s="157"/>
      <c r="K2799" s="151" t="str">
        <f t="shared" si="93"/>
        <v>MRT003Economic Losses</v>
      </c>
      <c r="L2799" s="165">
        <v>43511</v>
      </c>
    </row>
    <row r="2800" spans="1:12" ht="15.6" thickTop="1" thickBot="1" x14ac:dyDescent="0.35">
      <c r="A2800" s="158" t="s">
        <v>1296</v>
      </c>
      <c r="B2800" s="159" t="str">
        <f>VLOOKUP(A2800,Lists!A:B,2,FALSE)</f>
        <v>MRT003</v>
      </c>
      <c r="C2800" s="159" t="str">
        <f>VLOOKUP(A2800,Lists!A:D,4,FALSE)</f>
        <v>MRT</v>
      </c>
      <c r="D2800" s="159" t="s">
        <v>755</v>
      </c>
      <c r="E2800" s="159">
        <v>1167961</v>
      </c>
      <c r="F2800" s="159" t="s">
        <v>2606</v>
      </c>
      <c r="G2800" s="159" t="s">
        <v>735</v>
      </c>
      <c r="H2800" s="151">
        <f t="shared" si="92"/>
        <v>1</v>
      </c>
      <c r="I2800" s="162" t="s">
        <v>948</v>
      </c>
      <c r="J2800" s="159" t="s">
        <v>2599</v>
      </c>
      <c r="K2800" s="151" t="str">
        <f t="shared" si="93"/>
        <v>MRT003People in Need</v>
      </c>
      <c r="L2800" s="163">
        <v>43511</v>
      </c>
    </row>
    <row r="2801" spans="1:12" ht="15.6" thickTop="1" thickBot="1" x14ac:dyDescent="0.35">
      <c r="A2801" s="156" t="s">
        <v>1296</v>
      </c>
      <c r="B2801" s="157" t="str">
        <f>VLOOKUP(A2801,Lists!A:B,2,FALSE)</f>
        <v>MRT003</v>
      </c>
      <c r="C2801" s="157" t="str">
        <f>VLOOKUP(A2801,Lists!A:D,4,FALSE)</f>
        <v>MRT</v>
      </c>
      <c r="D2801" s="157" t="s">
        <v>761</v>
      </c>
      <c r="E2801" s="157">
        <v>0</v>
      </c>
      <c r="F2801" s="157" t="s">
        <v>2606</v>
      </c>
      <c r="G2801" s="157" t="s">
        <v>735</v>
      </c>
      <c r="H2801" s="151">
        <f t="shared" si="92"/>
        <v>1</v>
      </c>
      <c r="I2801" s="161" t="s">
        <v>948</v>
      </c>
      <c r="J2801" s="157" t="s">
        <v>2599</v>
      </c>
      <c r="K2801" s="151" t="str">
        <f t="shared" si="93"/>
        <v>MRT003People facing minimal humanitarian needs (level 1)</v>
      </c>
      <c r="L2801" s="165">
        <v>43511</v>
      </c>
    </row>
    <row r="2802" spans="1:12" ht="15.6" thickTop="1" thickBot="1" x14ac:dyDescent="0.35">
      <c r="A2802" s="158" t="s">
        <v>1296</v>
      </c>
      <c r="B2802" s="159" t="str">
        <f>VLOOKUP(A2802,Lists!A:B,2,FALSE)</f>
        <v>MRT003</v>
      </c>
      <c r="C2802" s="159" t="str">
        <f>VLOOKUP(A2802,Lists!A:D,4,FALSE)</f>
        <v>MRT</v>
      </c>
      <c r="D2802" s="159" t="s">
        <v>760</v>
      </c>
      <c r="E2802" s="159">
        <v>941030</v>
      </c>
      <c r="F2802" s="159" t="s">
        <v>2606</v>
      </c>
      <c r="G2802" s="159" t="s">
        <v>735</v>
      </c>
      <c r="H2802" s="151">
        <f t="shared" si="92"/>
        <v>1</v>
      </c>
      <c r="I2802" s="162" t="s">
        <v>948</v>
      </c>
      <c r="J2802" s="159" t="s">
        <v>2599</v>
      </c>
      <c r="K2802" s="151" t="str">
        <f t="shared" si="93"/>
        <v>MRT003People facing stressed humanitarian needs (level 2)</v>
      </c>
      <c r="L2802" s="163">
        <v>43511</v>
      </c>
    </row>
    <row r="2803" spans="1:12" ht="15.6" thickTop="1" thickBot="1" x14ac:dyDescent="0.35">
      <c r="A2803" s="156" t="s">
        <v>1296</v>
      </c>
      <c r="B2803" s="157" t="str">
        <f>VLOOKUP(A2803,Lists!A:B,2,FALSE)</f>
        <v>MRT003</v>
      </c>
      <c r="C2803" s="157" t="str">
        <f>VLOOKUP(A2803,Lists!A:D,4,FALSE)</f>
        <v>MRT</v>
      </c>
      <c r="D2803" s="157" t="s">
        <v>763</v>
      </c>
      <c r="E2803" s="157">
        <v>223846</v>
      </c>
      <c r="F2803" s="157" t="s">
        <v>2606</v>
      </c>
      <c r="G2803" s="157" t="s">
        <v>735</v>
      </c>
      <c r="H2803" s="151">
        <f t="shared" si="92"/>
        <v>1</v>
      </c>
      <c r="I2803" s="161" t="s">
        <v>948</v>
      </c>
      <c r="J2803" s="157" t="s">
        <v>2599</v>
      </c>
      <c r="K2803" s="151" t="str">
        <f t="shared" si="93"/>
        <v>MRT003People  facing moderate humanitarian needs (level 3)</v>
      </c>
      <c r="L2803" s="165">
        <v>43511</v>
      </c>
    </row>
    <row r="2804" spans="1:12" ht="15.6" thickTop="1" thickBot="1" x14ac:dyDescent="0.35">
      <c r="A2804" s="158" t="s">
        <v>1296</v>
      </c>
      <c r="B2804" s="159" t="str">
        <f>VLOOKUP(A2804,Lists!A:B,2,FALSE)</f>
        <v>MRT003</v>
      </c>
      <c r="C2804" s="159" t="str">
        <f>VLOOKUP(A2804,Lists!A:D,4,FALSE)</f>
        <v>MRT</v>
      </c>
      <c r="D2804" s="159" t="s">
        <v>765</v>
      </c>
      <c r="E2804" s="159">
        <v>3085</v>
      </c>
      <c r="F2804" s="159" t="s">
        <v>2606</v>
      </c>
      <c r="G2804" s="159" t="s">
        <v>735</v>
      </c>
      <c r="H2804" s="151">
        <f t="shared" si="92"/>
        <v>1</v>
      </c>
      <c r="I2804" s="162" t="s">
        <v>948</v>
      </c>
      <c r="J2804" s="159" t="s">
        <v>2599</v>
      </c>
      <c r="K2804" s="151" t="str">
        <f t="shared" si="93"/>
        <v>MRT003People facing severe humanitarian needs (level 4)</v>
      </c>
      <c r="L2804" s="163">
        <v>43511</v>
      </c>
    </row>
    <row r="2805" spans="1:12" ht="15.6" thickTop="1" thickBot="1" x14ac:dyDescent="0.35">
      <c r="A2805" s="156" t="s">
        <v>1296</v>
      </c>
      <c r="B2805" s="157" t="str">
        <f>VLOOKUP(A2805,Lists!A:B,2,FALSE)</f>
        <v>MRT003</v>
      </c>
      <c r="C2805" s="157" t="str">
        <f>VLOOKUP(A2805,Lists!A:D,4,FALSE)</f>
        <v>MRT</v>
      </c>
      <c r="D2805" s="157" t="s">
        <v>766</v>
      </c>
      <c r="E2805" s="157">
        <v>0</v>
      </c>
      <c r="F2805" s="157" t="s">
        <v>2606</v>
      </c>
      <c r="G2805" s="157" t="s">
        <v>735</v>
      </c>
      <c r="H2805" s="151">
        <f t="shared" si="92"/>
        <v>1</v>
      </c>
      <c r="I2805" s="161" t="s">
        <v>948</v>
      </c>
      <c r="J2805" s="157" t="s">
        <v>2599</v>
      </c>
      <c r="K2805" s="151" t="str">
        <f t="shared" si="93"/>
        <v>MRT003People facing extreme humanitarian needs (level 5)</v>
      </c>
      <c r="L2805" s="165">
        <v>43511</v>
      </c>
    </row>
    <row r="2806" spans="1:12" ht="15.6" thickTop="1" thickBot="1" x14ac:dyDescent="0.35">
      <c r="A2806" s="158" t="s">
        <v>1296</v>
      </c>
      <c r="B2806" s="159" t="str">
        <f>VLOOKUP(A2806,Lists!A:B,2,FALSE)</f>
        <v>MRT003</v>
      </c>
      <c r="C2806" s="159" t="str">
        <f>VLOOKUP(A2806,Lists!A:D,4,FALSE)</f>
        <v>MRT</v>
      </c>
      <c r="D2806" s="159" t="s">
        <v>768</v>
      </c>
      <c r="E2806" s="159" t="s">
        <v>445</v>
      </c>
      <c r="F2806" s="159"/>
      <c r="G2806" s="159" t="s">
        <v>735</v>
      </c>
      <c r="H2806" s="151">
        <f t="shared" si="92"/>
        <v>1</v>
      </c>
      <c r="I2806" s="162"/>
      <c r="J2806" s="159"/>
      <c r="K2806" s="151" t="str">
        <f t="shared" si="93"/>
        <v>MRT003People killed in all crises</v>
      </c>
      <c r="L2806" s="163">
        <v>43511</v>
      </c>
    </row>
    <row r="2807" spans="1:12" ht="15.6" thickTop="1" thickBot="1" x14ac:dyDescent="0.35">
      <c r="A2807" s="156" t="s">
        <v>1296</v>
      </c>
      <c r="B2807" s="157" t="str">
        <f>VLOOKUP(A2807,Lists!A:B,2,FALSE)</f>
        <v>MRT003</v>
      </c>
      <c r="C2807" s="157" t="str">
        <f>VLOOKUP(A2807,Lists!A:D,4,FALSE)</f>
        <v>MRT</v>
      </c>
      <c r="D2807" s="157" t="s">
        <v>680</v>
      </c>
      <c r="E2807" s="157" t="s">
        <v>445</v>
      </c>
      <c r="F2807" s="157"/>
      <c r="G2807" s="157" t="s">
        <v>735</v>
      </c>
      <c r="H2807" s="151">
        <f t="shared" si="92"/>
        <v>1</v>
      </c>
      <c r="I2807" s="161"/>
      <c r="J2807" s="157"/>
      <c r="K2807" s="151" t="str">
        <f t="shared" si="93"/>
        <v>MRT003Crisis affected groups</v>
      </c>
      <c r="L2807" s="165">
        <v>43511</v>
      </c>
    </row>
    <row r="2808" spans="1:12" ht="15.6" thickTop="1" thickBot="1" x14ac:dyDescent="0.35">
      <c r="A2808" s="158" t="s">
        <v>1298</v>
      </c>
      <c r="B2808" s="159" t="str">
        <f>VLOOKUP(A2808,Lists!A:B,2,FALSE)</f>
        <v>TCD003</v>
      </c>
      <c r="C2808" s="159" t="str">
        <f>VLOOKUP(A2808,Lists!A:D,4,FALSE)</f>
        <v>TCD</v>
      </c>
      <c r="D2808" s="159" t="s">
        <v>785</v>
      </c>
      <c r="E2808" s="159">
        <v>16268000</v>
      </c>
      <c r="F2808" s="159" t="s">
        <v>2607</v>
      </c>
      <c r="G2808" s="159" t="s">
        <v>734</v>
      </c>
      <c r="H2808" s="151">
        <f t="shared" si="92"/>
        <v>2</v>
      </c>
      <c r="I2808" s="162" t="s">
        <v>2617</v>
      </c>
      <c r="J2808" s="159" t="s">
        <v>2618</v>
      </c>
      <c r="K2808" s="151" t="str">
        <f t="shared" si="93"/>
        <v>TCD003Total population in country</v>
      </c>
      <c r="L2808" s="163">
        <v>43511</v>
      </c>
    </row>
    <row r="2809" spans="1:12" ht="15.6" thickTop="1" thickBot="1" x14ac:dyDescent="0.35">
      <c r="A2809" s="156" t="s">
        <v>1298</v>
      </c>
      <c r="B2809" s="157" t="str">
        <f>VLOOKUP(A2809,Lists!A:B,2,FALSE)</f>
        <v>TCD003</v>
      </c>
      <c r="C2809" s="157" t="str">
        <f>VLOOKUP(A2809,Lists!A:D,4,FALSE)</f>
        <v>TCD</v>
      </c>
      <c r="D2809" s="157" t="s">
        <v>455</v>
      </c>
      <c r="E2809" s="157">
        <v>19915</v>
      </c>
      <c r="F2809" s="157" t="s">
        <v>2608</v>
      </c>
      <c r="G2809" s="157" t="s">
        <v>734</v>
      </c>
      <c r="H2809" s="151">
        <f t="shared" si="92"/>
        <v>2</v>
      </c>
      <c r="I2809" s="161" t="s">
        <v>2619</v>
      </c>
      <c r="J2809" s="157" t="s">
        <v>2620</v>
      </c>
      <c r="K2809" s="151" t="str">
        <f t="shared" si="93"/>
        <v>TCD003Landmass affected by disaster</v>
      </c>
      <c r="L2809" s="165">
        <v>43511</v>
      </c>
    </row>
    <row r="2810" spans="1:12" ht="15.6" thickTop="1" thickBot="1" x14ac:dyDescent="0.35">
      <c r="A2810" s="158" t="s">
        <v>1298</v>
      </c>
      <c r="B2810" s="159" t="str">
        <f>VLOOKUP(A2810,Lists!A:B,2,FALSE)</f>
        <v>TCD003</v>
      </c>
      <c r="C2810" s="159" t="str">
        <f>VLOOKUP(A2810,Lists!A:D,4,FALSE)</f>
        <v>TCD</v>
      </c>
      <c r="D2810" s="159" t="s">
        <v>740</v>
      </c>
      <c r="E2810" s="159">
        <v>669534</v>
      </c>
      <c r="F2810" s="159" t="s">
        <v>2609</v>
      </c>
      <c r="G2810" s="159" t="s">
        <v>734</v>
      </c>
      <c r="H2810" s="151">
        <f t="shared" si="92"/>
        <v>2</v>
      </c>
      <c r="I2810" s="162" t="s">
        <v>2621</v>
      </c>
      <c r="J2810" s="159" t="s">
        <v>2622</v>
      </c>
      <c r="K2810" s="151" t="str">
        <f t="shared" si="93"/>
        <v>TCD003People exposed</v>
      </c>
      <c r="L2810" s="163">
        <v>43511</v>
      </c>
    </row>
    <row r="2811" spans="1:12" ht="15.6" thickTop="1" thickBot="1" x14ac:dyDescent="0.35">
      <c r="A2811" s="156" t="s">
        <v>1298</v>
      </c>
      <c r="B2811" s="157" t="str">
        <f>VLOOKUP(A2811,Lists!A:B,2,FALSE)</f>
        <v>TCD003</v>
      </c>
      <c r="C2811" s="157" t="str">
        <f>VLOOKUP(A2811,Lists!A:D,4,FALSE)</f>
        <v>TCD</v>
      </c>
      <c r="D2811" s="157" t="s">
        <v>742</v>
      </c>
      <c r="E2811" s="157">
        <v>669534</v>
      </c>
      <c r="F2811" s="157" t="s">
        <v>2609</v>
      </c>
      <c r="G2811" s="157" t="s">
        <v>734</v>
      </c>
      <c r="H2811" s="151">
        <f t="shared" si="92"/>
        <v>2</v>
      </c>
      <c r="I2811" s="161" t="s">
        <v>2621</v>
      </c>
      <c r="J2811" s="157" t="s">
        <v>2623</v>
      </c>
      <c r="K2811" s="151" t="str">
        <f t="shared" si="93"/>
        <v>TCD003People affected by the crisis</v>
      </c>
      <c r="L2811" s="165">
        <v>43511</v>
      </c>
    </row>
    <row r="2812" spans="1:12" ht="15.6" thickTop="1" thickBot="1" x14ac:dyDescent="0.35">
      <c r="A2812" s="158" t="s">
        <v>1298</v>
      </c>
      <c r="B2812" s="159" t="str">
        <f>VLOOKUP(A2812,Lists!A:B,2,FALSE)</f>
        <v>TCD003</v>
      </c>
      <c r="C2812" s="159" t="str">
        <f>VLOOKUP(A2812,Lists!A:D,4,FALSE)</f>
        <v>TCD</v>
      </c>
      <c r="D2812" s="159" t="s">
        <v>470</v>
      </c>
      <c r="E2812" s="159">
        <v>137623</v>
      </c>
      <c r="F2812" s="159" t="s">
        <v>2610</v>
      </c>
      <c r="G2812" s="159" t="s">
        <v>734</v>
      </c>
      <c r="H2812" s="151">
        <f t="shared" si="92"/>
        <v>2</v>
      </c>
      <c r="I2812" s="162" t="s">
        <v>2624</v>
      </c>
      <c r="J2812" s="159" t="s">
        <v>2625</v>
      </c>
      <c r="K2812" s="151" t="str">
        <f t="shared" si="93"/>
        <v>TCD003Total # of crisis related displaced people</v>
      </c>
      <c r="L2812" s="163">
        <v>43511</v>
      </c>
    </row>
    <row r="2813" spans="1:12" ht="15.6" thickTop="1" thickBot="1" x14ac:dyDescent="0.35">
      <c r="A2813" s="156" t="s">
        <v>1298</v>
      </c>
      <c r="B2813" s="157" t="str">
        <f>VLOOKUP(A2813,Lists!A:B,2,FALSE)</f>
        <v>TCD003</v>
      </c>
      <c r="C2813" s="157" t="str">
        <f>VLOOKUP(A2813,Lists!A:D,4,FALSE)</f>
        <v>TCD</v>
      </c>
      <c r="D2813" s="157" t="s">
        <v>743</v>
      </c>
      <c r="E2813" s="157" t="s">
        <v>445</v>
      </c>
      <c r="F2813" s="157"/>
      <c r="G2813" s="157" t="s">
        <v>734</v>
      </c>
      <c r="H2813" s="151">
        <f t="shared" si="92"/>
        <v>2</v>
      </c>
      <c r="I2813" s="161"/>
      <c r="J2813" s="157" t="s">
        <v>934</v>
      </c>
      <c r="K2813" s="151" t="str">
        <f t="shared" si="93"/>
        <v>TCD003Crisis related Injuries</v>
      </c>
      <c r="L2813" s="165">
        <v>43511</v>
      </c>
    </row>
    <row r="2814" spans="1:12" ht="15.6" thickTop="1" thickBot="1" x14ac:dyDescent="0.35">
      <c r="A2814" s="158" t="s">
        <v>1298</v>
      </c>
      <c r="B2814" s="159" t="str">
        <f>VLOOKUP(A2814,Lists!A:B,2,FALSE)</f>
        <v>TCD003</v>
      </c>
      <c r="C2814" s="159" t="str">
        <f>VLOOKUP(A2814,Lists!A:D,4,FALSE)</f>
        <v>TCD</v>
      </c>
      <c r="D2814" s="159" t="s">
        <v>661</v>
      </c>
      <c r="E2814" s="159" t="s">
        <v>445</v>
      </c>
      <c r="F2814" s="159"/>
      <c r="G2814" s="159" t="s">
        <v>734</v>
      </c>
      <c r="H2814" s="151">
        <f t="shared" si="92"/>
        <v>2</v>
      </c>
      <c r="I2814" s="162"/>
      <c r="J2814" s="159" t="s">
        <v>934</v>
      </c>
      <c r="K2814" s="151" t="str">
        <f t="shared" si="93"/>
        <v>TCD003Total # of illness cases reported</v>
      </c>
      <c r="L2814" s="163">
        <v>43511</v>
      </c>
    </row>
    <row r="2815" spans="1:12" ht="15.6" thickTop="1" thickBot="1" x14ac:dyDescent="0.35">
      <c r="A2815" s="156" t="s">
        <v>1298</v>
      </c>
      <c r="B2815" s="157" t="str">
        <f>VLOOKUP(A2815,Lists!A:B,2,FALSE)</f>
        <v>TCD003</v>
      </c>
      <c r="C2815" s="157" t="str">
        <f>VLOOKUP(A2815,Lists!A:D,4,FALSE)</f>
        <v>TCD</v>
      </c>
      <c r="D2815" s="157" t="s">
        <v>460</v>
      </c>
      <c r="E2815" s="157" t="s">
        <v>445</v>
      </c>
      <c r="F2815" s="157"/>
      <c r="G2815" s="157" t="s">
        <v>734</v>
      </c>
      <c r="H2815" s="151">
        <f t="shared" si="92"/>
        <v>2</v>
      </c>
      <c r="I2815" s="161"/>
      <c r="J2815" s="157" t="s">
        <v>934</v>
      </c>
      <c r="K2815" s="151" t="str">
        <f t="shared" si="93"/>
        <v>TCD003Building totally damaged</v>
      </c>
      <c r="L2815" s="165">
        <v>43511</v>
      </c>
    </row>
    <row r="2816" spans="1:12" ht="15.6" thickTop="1" thickBot="1" x14ac:dyDescent="0.35">
      <c r="A2816" s="158" t="s">
        <v>1298</v>
      </c>
      <c r="B2816" s="159" t="str">
        <f>VLOOKUP(A2816,Lists!A:B,2,FALSE)</f>
        <v>TCD003</v>
      </c>
      <c r="C2816" s="159" t="str">
        <f>VLOOKUP(A2816,Lists!A:D,4,FALSE)</f>
        <v>TCD</v>
      </c>
      <c r="D2816" s="159" t="s">
        <v>459</v>
      </c>
      <c r="E2816" s="159" t="s">
        <v>445</v>
      </c>
      <c r="F2816" s="159"/>
      <c r="G2816" s="159" t="s">
        <v>734</v>
      </c>
      <c r="H2816" s="151">
        <f t="shared" ref="H2816:H2879" si="94">IF(G2816="Low",3,IF(G2816="Medium",2,IF(G2816="High",1,FALSE)))</f>
        <v>2</v>
      </c>
      <c r="I2816" s="162"/>
      <c r="J2816" s="159" t="s">
        <v>934</v>
      </c>
      <c r="K2816" s="151" t="str">
        <f t="shared" ref="K2816:K2879" si="95">B2816&amp;""&amp;D2816</f>
        <v>TCD003Building partially damaged</v>
      </c>
      <c r="L2816" s="163">
        <v>43511</v>
      </c>
    </row>
    <row r="2817" spans="1:12" ht="15.6" thickTop="1" thickBot="1" x14ac:dyDescent="0.35">
      <c r="A2817" s="156" t="s">
        <v>1298</v>
      </c>
      <c r="B2817" s="157" t="str">
        <f>VLOOKUP(A2817,Lists!A:B,2,FALSE)</f>
        <v>TCD003</v>
      </c>
      <c r="C2817" s="157" t="str">
        <f>VLOOKUP(A2817,Lists!A:D,4,FALSE)</f>
        <v>TCD</v>
      </c>
      <c r="D2817" s="157" t="s">
        <v>745</v>
      </c>
      <c r="E2817" s="157" t="s">
        <v>445</v>
      </c>
      <c r="F2817" s="157"/>
      <c r="G2817" s="157" t="s">
        <v>734</v>
      </c>
      <c r="H2817" s="151">
        <f t="shared" si="94"/>
        <v>2</v>
      </c>
      <c r="I2817" s="161"/>
      <c r="J2817" s="157" t="s">
        <v>934</v>
      </c>
      <c r="K2817" s="151" t="str">
        <f t="shared" si="95"/>
        <v>TCD003Economic Losses</v>
      </c>
      <c r="L2817" s="165">
        <v>43511</v>
      </c>
    </row>
    <row r="2818" spans="1:12" ht="15.6" thickTop="1" thickBot="1" x14ac:dyDescent="0.35">
      <c r="A2818" s="158" t="s">
        <v>1298</v>
      </c>
      <c r="B2818" s="159" t="str">
        <f>VLOOKUP(A2818,Lists!A:B,2,FALSE)</f>
        <v>TCD003</v>
      </c>
      <c r="C2818" s="159" t="str">
        <f>VLOOKUP(A2818,Lists!A:D,4,FALSE)</f>
        <v>TCD</v>
      </c>
      <c r="D2818" s="159" t="s">
        <v>755</v>
      </c>
      <c r="E2818" s="159">
        <v>486388</v>
      </c>
      <c r="F2818" s="159" t="s">
        <v>2611</v>
      </c>
      <c r="G2818" s="159" t="s">
        <v>734</v>
      </c>
      <c r="H2818" s="151">
        <f t="shared" si="94"/>
        <v>2</v>
      </c>
      <c r="I2818" s="162" t="s">
        <v>2626</v>
      </c>
      <c r="J2818" s="159" t="s">
        <v>2627</v>
      </c>
      <c r="K2818" s="151" t="str">
        <f t="shared" si="95"/>
        <v>TCD003People in Need</v>
      </c>
      <c r="L2818" s="163">
        <v>43511</v>
      </c>
    </row>
    <row r="2819" spans="1:12" ht="15.6" thickTop="1" thickBot="1" x14ac:dyDescent="0.35">
      <c r="A2819" s="156" t="s">
        <v>1298</v>
      </c>
      <c r="B2819" s="157" t="str">
        <f>VLOOKUP(A2819,Lists!A:B,2,FALSE)</f>
        <v>TCD003</v>
      </c>
      <c r="C2819" s="157" t="str">
        <f>VLOOKUP(A2819,Lists!A:D,4,FALSE)</f>
        <v>TCD</v>
      </c>
      <c r="D2819" s="157" t="s">
        <v>761</v>
      </c>
      <c r="E2819" s="157">
        <v>0</v>
      </c>
      <c r="F2819" s="157" t="s">
        <v>2611</v>
      </c>
      <c r="G2819" s="157" t="s">
        <v>734</v>
      </c>
      <c r="H2819" s="151">
        <f t="shared" si="94"/>
        <v>2</v>
      </c>
      <c r="I2819" s="161" t="s">
        <v>2626</v>
      </c>
      <c r="J2819" s="157" t="s">
        <v>2628</v>
      </c>
      <c r="K2819" s="151" t="str">
        <f t="shared" si="95"/>
        <v>TCD003People facing minimal humanitarian needs (level 1)</v>
      </c>
      <c r="L2819" s="165">
        <v>43511</v>
      </c>
    </row>
    <row r="2820" spans="1:12" ht="15.6" thickTop="1" thickBot="1" x14ac:dyDescent="0.35">
      <c r="A2820" s="158" t="s">
        <v>1298</v>
      </c>
      <c r="B2820" s="159" t="str">
        <f>VLOOKUP(A2820,Lists!A:B,2,FALSE)</f>
        <v>TCD003</v>
      </c>
      <c r="C2820" s="159" t="str">
        <f>VLOOKUP(A2820,Lists!A:D,4,FALSE)</f>
        <v>TCD</v>
      </c>
      <c r="D2820" s="159" t="s">
        <v>760</v>
      </c>
      <c r="E2820" s="159">
        <v>0</v>
      </c>
      <c r="F2820" s="159" t="s">
        <v>2611</v>
      </c>
      <c r="G2820" s="159" t="s">
        <v>734</v>
      </c>
      <c r="H2820" s="151">
        <f t="shared" si="94"/>
        <v>2</v>
      </c>
      <c r="I2820" s="162" t="s">
        <v>2626</v>
      </c>
      <c r="J2820" s="159" t="s">
        <v>2628</v>
      </c>
      <c r="K2820" s="151" t="str">
        <f t="shared" si="95"/>
        <v>TCD003People facing stressed humanitarian needs (level 2)</v>
      </c>
      <c r="L2820" s="163">
        <v>43511</v>
      </c>
    </row>
    <row r="2821" spans="1:12" ht="15.6" thickTop="1" thickBot="1" x14ac:dyDescent="0.35">
      <c r="A2821" s="156" t="s">
        <v>1298</v>
      </c>
      <c r="B2821" s="157" t="str">
        <f>VLOOKUP(A2821,Lists!A:B,2,FALSE)</f>
        <v>TCD003</v>
      </c>
      <c r="C2821" s="157" t="str">
        <f>VLOOKUP(A2821,Lists!A:D,4,FALSE)</f>
        <v>TCD</v>
      </c>
      <c r="D2821" s="157" t="s">
        <v>763</v>
      </c>
      <c r="E2821" s="157">
        <v>379757</v>
      </c>
      <c r="F2821" s="157" t="s">
        <v>2611</v>
      </c>
      <c r="G2821" s="157" t="s">
        <v>734</v>
      </c>
      <c r="H2821" s="151">
        <f t="shared" si="94"/>
        <v>2</v>
      </c>
      <c r="I2821" s="161" t="s">
        <v>2626</v>
      </c>
      <c r="J2821" s="157" t="s">
        <v>2629</v>
      </c>
      <c r="K2821" s="151" t="str">
        <f t="shared" si="95"/>
        <v>TCD003People  facing moderate humanitarian needs (level 3)</v>
      </c>
      <c r="L2821" s="165">
        <v>43511</v>
      </c>
    </row>
    <row r="2822" spans="1:12" ht="15.6" thickTop="1" thickBot="1" x14ac:dyDescent="0.35">
      <c r="A2822" s="158" t="s">
        <v>1298</v>
      </c>
      <c r="B2822" s="159" t="str">
        <f>VLOOKUP(A2822,Lists!A:B,2,FALSE)</f>
        <v>TCD003</v>
      </c>
      <c r="C2822" s="159" t="str">
        <f>VLOOKUP(A2822,Lists!A:D,4,FALSE)</f>
        <v>TCD</v>
      </c>
      <c r="D2822" s="159" t="s">
        <v>765</v>
      </c>
      <c r="E2822" s="159">
        <v>106631</v>
      </c>
      <c r="F2822" s="159" t="s">
        <v>2611</v>
      </c>
      <c r="G2822" s="159" t="s">
        <v>734</v>
      </c>
      <c r="H2822" s="151">
        <f t="shared" si="94"/>
        <v>2</v>
      </c>
      <c r="I2822" s="162" t="s">
        <v>2626</v>
      </c>
      <c r="J2822" s="159" t="s">
        <v>2630</v>
      </c>
      <c r="K2822" s="151" t="str">
        <f t="shared" si="95"/>
        <v>TCD003People facing severe humanitarian needs (level 4)</v>
      </c>
      <c r="L2822" s="163">
        <v>43511</v>
      </c>
    </row>
    <row r="2823" spans="1:12" ht="15.6" thickTop="1" thickBot="1" x14ac:dyDescent="0.35">
      <c r="A2823" s="156" t="s">
        <v>1298</v>
      </c>
      <c r="B2823" s="157" t="str">
        <f>VLOOKUP(A2823,Lists!A:B,2,FALSE)</f>
        <v>TCD003</v>
      </c>
      <c r="C2823" s="157" t="str">
        <f>VLOOKUP(A2823,Lists!A:D,4,FALSE)</f>
        <v>TCD</v>
      </c>
      <c r="D2823" s="157" t="s">
        <v>766</v>
      </c>
      <c r="E2823" s="157">
        <v>0</v>
      </c>
      <c r="F2823" s="157" t="s">
        <v>2611</v>
      </c>
      <c r="G2823" s="157" t="s">
        <v>734</v>
      </c>
      <c r="H2823" s="151">
        <f t="shared" si="94"/>
        <v>2</v>
      </c>
      <c r="I2823" s="161" t="s">
        <v>2626</v>
      </c>
      <c r="J2823" s="157" t="s">
        <v>2628</v>
      </c>
      <c r="K2823" s="151" t="str">
        <f t="shared" si="95"/>
        <v>TCD003People facing extreme humanitarian needs (level 5)</v>
      </c>
      <c r="L2823" s="165">
        <v>43511</v>
      </c>
    </row>
    <row r="2824" spans="1:12" ht="15.6" thickTop="1" thickBot="1" x14ac:dyDescent="0.35">
      <c r="A2824" s="158" t="s">
        <v>1298</v>
      </c>
      <c r="B2824" s="159" t="str">
        <f>VLOOKUP(A2824,Lists!A:B,2,FALSE)</f>
        <v>TCD003</v>
      </c>
      <c r="C2824" s="159" t="str">
        <f>VLOOKUP(A2824,Lists!A:D,4,FALSE)</f>
        <v>TCD</v>
      </c>
      <c r="D2824" s="159" t="s">
        <v>768</v>
      </c>
      <c r="E2824" s="159">
        <v>256</v>
      </c>
      <c r="F2824" s="159" t="s">
        <v>2612</v>
      </c>
      <c r="G2824" s="159" t="s">
        <v>734</v>
      </c>
      <c r="H2824" s="151">
        <f t="shared" si="94"/>
        <v>2</v>
      </c>
      <c r="I2824" s="162" t="s">
        <v>1413</v>
      </c>
      <c r="J2824" s="159" t="s">
        <v>2631</v>
      </c>
      <c r="K2824" s="151" t="str">
        <f t="shared" si="95"/>
        <v>TCD003People killed in all crises</v>
      </c>
      <c r="L2824" s="163">
        <v>43511</v>
      </c>
    </row>
    <row r="2825" spans="1:12" ht="15.6" thickTop="1" thickBot="1" x14ac:dyDescent="0.35">
      <c r="A2825" s="156" t="s">
        <v>1298</v>
      </c>
      <c r="B2825" s="157" t="str">
        <f>VLOOKUP(A2825,Lists!A:B,2,FALSE)</f>
        <v>TCD003</v>
      </c>
      <c r="C2825" s="157" t="str">
        <f>VLOOKUP(A2825,Lists!A:D,4,FALSE)</f>
        <v>TCD</v>
      </c>
      <c r="D2825" s="157" t="s">
        <v>680</v>
      </c>
      <c r="E2825" s="157">
        <v>5</v>
      </c>
      <c r="F2825" s="157"/>
      <c r="G2825" s="157" t="s">
        <v>734</v>
      </c>
      <c r="H2825" s="151">
        <f t="shared" si="94"/>
        <v>2</v>
      </c>
      <c r="I2825" s="161"/>
      <c r="J2825" s="157" t="s">
        <v>2632</v>
      </c>
      <c r="K2825" s="151" t="str">
        <f t="shared" si="95"/>
        <v>TCD003Crisis affected groups</v>
      </c>
      <c r="L2825" s="165">
        <v>43511</v>
      </c>
    </row>
    <row r="2826" spans="1:12" ht="15.6" thickTop="1" thickBot="1" x14ac:dyDescent="0.35">
      <c r="A2826" s="158" t="s">
        <v>1298</v>
      </c>
      <c r="B2826" s="159" t="str">
        <f>VLOOKUP(A2826,Lists!A:B,2,FALSE)</f>
        <v>TCD003</v>
      </c>
      <c r="C2826" s="159" t="str">
        <f>VLOOKUP(A2826,Lists!A:D,4,FALSE)</f>
        <v>TCD</v>
      </c>
      <c r="D2826" s="159" t="s">
        <v>683</v>
      </c>
      <c r="E2826" s="159" t="s">
        <v>445</v>
      </c>
      <c r="F2826" s="159"/>
      <c r="G2826" s="159" t="s">
        <v>734</v>
      </c>
      <c r="H2826" s="151">
        <f t="shared" si="94"/>
        <v>2</v>
      </c>
      <c r="I2826" s="162"/>
      <c r="J2826" s="159" t="s">
        <v>934</v>
      </c>
      <c r="K2826" s="151" t="str">
        <f t="shared" si="95"/>
        <v>TCD003People facing limited access constraints</v>
      </c>
      <c r="L2826" s="163">
        <v>43511</v>
      </c>
    </row>
    <row r="2827" spans="1:12" ht="15.6" thickTop="1" thickBot="1" x14ac:dyDescent="0.35">
      <c r="A2827" s="156" t="s">
        <v>1298</v>
      </c>
      <c r="B2827" s="157" t="str">
        <f>VLOOKUP(A2827,Lists!A:B,2,FALSE)</f>
        <v>TCD003</v>
      </c>
      <c r="C2827" s="157" t="str">
        <f>VLOOKUP(A2827,Lists!A:D,4,FALSE)</f>
        <v>TCD</v>
      </c>
      <c r="D2827" s="157" t="s">
        <v>684</v>
      </c>
      <c r="E2827" s="157" t="s">
        <v>445</v>
      </c>
      <c r="F2827" s="157"/>
      <c r="G2827" s="157" t="s">
        <v>734</v>
      </c>
      <c r="H2827" s="151">
        <f t="shared" si="94"/>
        <v>2</v>
      </c>
      <c r="I2827" s="161"/>
      <c r="J2827" s="157" t="s">
        <v>934</v>
      </c>
      <c r="K2827" s="151" t="str">
        <f t="shared" si="95"/>
        <v>TCD003People facing restricted access constraints</v>
      </c>
      <c r="L2827" s="165">
        <v>43511</v>
      </c>
    </row>
    <row r="2828" spans="1:12" ht="15.6" thickTop="1" thickBot="1" x14ac:dyDescent="0.35">
      <c r="A2828" s="158" t="s">
        <v>1298</v>
      </c>
      <c r="B2828" s="159" t="str">
        <f>VLOOKUP(A2828,Lists!A:B,2,FALSE)</f>
        <v>TCD003</v>
      </c>
      <c r="C2828" s="159" t="str">
        <f>VLOOKUP(A2828,Lists!A:D,4,FALSE)</f>
        <v>TCD</v>
      </c>
      <c r="D2828" s="159" t="s">
        <v>663</v>
      </c>
      <c r="E2828" s="159">
        <v>105</v>
      </c>
      <c r="F2828" s="159" t="s">
        <v>2612</v>
      </c>
      <c r="G2828" s="159" t="s">
        <v>734</v>
      </c>
      <c r="H2828" s="151">
        <f t="shared" si="94"/>
        <v>2</v>
      </c>
      <c r="I2828" s="162" t="s">
        <v>1413</v>
      </c>
      <c r="J2828" s="159" t="s">
        <v>2633</v>
      </c>
      <c r="K2828" s="151" t="str">
        <f t="shared" si="95"/>
        <v>TCD003Crisis related fatalities</v>
      </c>
      <c r="L2828" s="163">
        <v>43511</v>
      </c>
    </row>
    <row r="2829" spans="1:12" ht="15.6" thickTop="1" thickBot="1" x14ac:dyDescent="0.35">
      <c r="A2829" s="156" t="s">
        <v>1298</v>
      </c>
      <c r="B2829" s="157" t="str">
        <f>VLOOKUP(A2829,Lists!A:B,2,FALSE)</f>
        <v>TCD003</v>
      </c>
      <c r="C2829" s="157" t="str">
        <f>VLOOKUP(A2829,Lists!A:D,4,FALSE)</f>
        <v>TCD</v>
      </c>
      <c r="D2829" s="157" t="s">
        <v>683</v>
      </c>
      <c r="E2829" s="157" t="s">
        <v>445</v>
      </c>
      <c r="F2829" s="157"/>
      <c r="G2829" s="157" t="s">
        <v>734</v>
      </c>
      <c r="H2829" s="151">
        <f t="shared" si="94"/>
        <v>2</v>
      </c>
      <c r="I2829" s="161"/>
      <c r="J2829" s="157"/>
      <c r="K2829" s="151" t="str">
        <f t="shared" si="95"/>
        <v>TCD003People facing limited access constraints</v>
      </c>
      <c r="L2829" s="165">
        <v>43511</v>
      </c>
    </row>
    <row r="2830" spans="1:12" ht="15.6" thickTop="1" thickBot="1" x14ac:dyDescent="0.35">
      <c r="A2830" s="158" t="s">
        <v>1298</v>
      </c>
      <c r="B2830" s="159" t="str">
        <f>VLOOKUP(A2830,Lists!A:B,2,FALSE)</f>
        <v>TCD003</v>
      </c>
      <c r="C2830" s="159" t="str">
        <f>VLOOKUP(A2830,Lists!A:D,4,FALSE)</f>
        <v>TCD</v>
      </c>
      <c r="D2830" s="159" t="s">
        <v>684</v>
      </c>
      <c r="E2830" s="159" t="s">
        <v>445</v>
      </c>
      <c r="F2830" s="159"/>
      <c r="G2830" s="159" t="s">
        <v>734</v>
      </c>
      <c r="H2830" s="151">
        <f t="shared" si="94"/>
        <v>2</v>
      </c>
      <c r="I2830" s="162"/>
      <c r="J2830" s="159"/>
      <c r="K2830" s="151" t="str">
        <f t="shared" si="95"/>
        <v>TCD003People facing restricted access constraints</v>
      </c>
      <c r="L2830" s="163">
        <v>43511</v>
      </c>
    </row>
    <row r="2831" spans="1:12" ht="15.6" thickTop="1" thickBot="1" x14ac:dyDescent="0.35">
      <c r="A2831" s="156" t="s">
        <v>1298</v>
      </c>
      <c r="B2831" s="157" t="str">
        <f>VLOOKUP(A2831,Lists!A:B,2,FALSE)</f>
        <v>TCD003</v>
      </c>
      <c r="C2831" s="157" t="str">
        <f>VLOOKUP(A2831,Lists!A:D,4,FALSE)</f>
        <v>TCD</v>
      </c>
      <c r="D2831" s="157" t="s">
        <v>637</v>
      </c>
      <c r="E2831" s="157">
        <v>0</v>
      </c>
      <c r="F2831" s="157" t="s">
        <v>941</v>
      </c>
      <c r="G2831" s="157" t="s">
        <v>734</v>
      </c>
      <c r="H2831" s="151">
        <f t="shared" si="94"/>
        <v>2</v>
      </c>
      <c r="I2831" s="161" t="s">
        <v>1173</v>
      </c>
      <c r="J2831" s="157"/>
      <c r="K2831" s="151" t="str">
        <f t="shared" si="95"/>
        <v>TCD003Impediments to entry into country (bureaucratic and administrative)</v>
      </c>
      <c r="L2831" s="165">
        <v>43511</v>
      </c>
    </row>
    <row r="2832" spans="1:12" ht="15.6" thickTop="1" thickBot="1" x14ac:dyDescent="0.35">
      <c r="A2832" s="158" t="s">
        <v>1298</v>
      </c>
      <c r="B2832" s="159" t="str">
        <f>VLOOKUP(A2832,Lists!A:B,2,FALSE)</f>
        <v>TCD003</v>
      </c>
      <c r="C2832" s="159" t="str">
        <f>VLOOKUP(A2832,Lists!A:D,4,FALSE)</f>
        <v>TCD</v>
      </c>
      <c r="D2832" s="159" t="s">
        <v>638</v>
      </c>
      <c r="E2832" s="159">
        <v>0</v>
      </c>
      <c r="F2832" s="159" t="s">
        <v>941</v>
      </c>
      <c r="G2832" s="159" t="s">
        <v>734</v>
      </c>
      <c r="H2832" s="151">
        <f t="shared" si="94"/>
        <v>2</v>
      </c>
      <c r="I2832" s="162" t="s">
        <v>1173</v>
      </c>
      <c r="J2832" s="159"/>
      <c r="K2832" s="151" t="str">
        <f t="shared" si="95"/>
        <v>TCD003Restriction of movement (impediments to freedom of movement and/or administrative restrictions)</v>
      </c>
      <c r="L2832" s="163">
        <v>43511</v>
      </c>
    </row>
    <row r="2833" spans="1:12" ht="15.6" thickTop="1" thickBot="1" x14ac:dyDescent="0.35">
      <c r="A2833" s="156" t="s">
        <v>1298</v>
      </c>
      <c r="B2833" s="157" t="str">
        <f>VLOOKUP(A2833,Lists!A:B,2,FALSE)</f>
        <v>TCD003</v>
      </c>
      <c r="C2833" s="157" t="str">
        <f>VLOOKUP(A2833,Lists!A:D,4,FALSE)</f>
        <v>TCD</v>
      </c>
      <c r="D2833" s="157" t="s">
        <v>639</v>
      </c>
      <c r="E2833" s="157">
        <v>2</v>
      </c>
      <c r="F2833" s="157" t="s">
        <v>941</v>
      </c>
      <c r="G2833" s="157" t="s">
        <v>734</v>
      </c>
      <c r="H2833" s="151">
        <f t="shared" si="94"/>
        <v>2</v>
      </c>
      <c r="I2833" s="161" t="s">
        <v>1173</v>
      </c>
      <c r="J2833" s="157"/>
      <c r="K2833" s="151" t="str">
        <f t="shared" si="95"/>
        <v>TCD003Interference into implementation of humanitarian activities</v>
      </c>
      <c r="L2833" s="165">
        <v>43511</v>
      </c>
    </row>
    <row r="2834" spans="1:12" ht="15.6" thickTop="1" thickBot="1" x14ac:dyDescent="0.35">
      <c r="A2834" s="158" t="s">
        <v>1298</v>
      </c>
      <c r="B2834" s="159" t="str">
        <f>VLOOKUP(A2834,Lists!A:B,2,FALSE)</f>
        <v>TCD003</v>
      </c>
      <c r="C2834" s="159" t="str">
        <f>VLOOKUP(A2834,Lists!A:D,4,FALSE)</f>
        <v>TCD</v>
      </c>
      <c r="D2834" s="159" t="s">
        <v>640</v>
      </c>
      <c r="E2834" s="159">
        <v>0</v>
      </c>
      <c r="F2834" s="159" t="s">
        <v>941</v>
      </c>
      <c r="G2834" s="159" t="s">
        <v>734</v>
      </c>
      <c r="H2834" s="151">
        <f t="shared" si="94"/>
        <v>2</v>
      </c>
      <c r="I2834" s="162" t="s">
        <v>1173</v>
      </c>
      <c r="J2834" s="159"/>
      <c r="K2834" s="151" t="str">
        <f t="shared" si="95"/>
        <v>TCD003Violence against personnel, facilities and assets</v>
      </c>
      <c r="L2834" s="163">
        <v>43511</v>
      </c>
    </row>
    <row r="2835" spans="1:12" ht="15.6" thickTop="1" thickBot="1" x14ac:dyDescent="0.35">
      <c r="A2835" s="156" t="s">
        <v>1298</v>
      </c>
      <c r="B2835" s="157" t="str">
        <f>VLOOKUP(A2835,Lists!A:B,2,FALSE)</f>
        <v>TCD003</v>
      </c>
      <c r="C2835" s="157" t="str">
        <f>VLOOKUP(A2835,Lists!A:D,4,FALSE)</f>
        <v>TCD</v>
      </c>
      <c r="D2835" s="157" t="s">
        <v>641</v>
      </c>
      <c r="E2835" s="157">
        <v>0</v>
      </c>
      <c r="F2835" s="157" t="s">
        <v>941</v>
      </c>
      <c r="G2835" s="157" t="s">
        <v>734</v>
      </c>
      <c r="H2835" s="151">
        <f t="shared" si="94"/>
        <v>2</v>
      </c>
      <c r="I2835" s="161" t="s">
        <v>1173</v>
      </c>
      <c r="J2835" s="157"/>
      <c r="K2835" s="151" t="str">
        <f t="shared" si="95"/>
        <v>TCD003Denial of existence of humanitarian needs or entitlements to assistance</v>
      </c>
      <c r="L2835" s="165">
        <v>43511</v>
      </c>
    </row>
    <row r="2836" spans="1:12" ht="15.6" thickTop="1" thickBot="1" x14ac:dyDescent="0.35">
      <c r="A2836" s="158" t="s">
        <v>1298</v>
      </c>
      <c r="B2836" s="159" t="str">
        <f>VLOOKUP(A2836,Lists!A:B,2,FALSE)</f>
        <v>TCD003</v>
      </c>
      <c r="C2836" s="159" t="str">
        <f>VLOOKUP(A2836,Lists!A:D,4,FALSE)</f>
        <v>TCD</v>
      </c>
      <c r="D2836" s="159" t="s">
        <v>642</v>
      </c>
      <c r="E2836" s="159">
        <v>0</v>
      </c>
      <c r="F2836" s="159" t="s">
        <v>941</v>
      </c>
      <c r="G2836" s="159" t="s">
        <v>734</v>
      </c>
      <c r="H2836" s="151">
        <f t="shared" si="94"/>
        <v>2</v>
      </c>
      <c r="I2836" s="162" t="s">
        <v>1173</v>
      </c>
      <c r="J2836" s="159"/>
      <c r="K2836" s="151" t="str">
        <f t="shared" si="95"/>
        <v>TCD003Restriction and obstruction of access to services and assistance</v>
      </c>
      <c r="L2836" s="163">
        <v>43511</v>
      </c>
    </row>
    <row r="2837" spans="1:12" ht="15.6" thickTop="1" thickBot="1" x14ac:dyDescent="0.35">
      <c r="A2837" s="156" t="s">
        <v>1298</v>
      </c>
      <c r="B2837" s="157" t="str">
        <f>VLOOKUP(A2837,Lists!A:B,2,FALSE)</f>
        <v>TCD003</v>
      </c>
      <c r="C2837" s="157" t="str">
        <f>VLOOKUP(A2837,Lists!A:D,4,FALSE)</f>
        <v>TCD</v>
      </c>
      <c r="D2837" s="157" t="s">
        <v>643</v>
      </c>
      <c r="E2837" s="157">
        <v>2</v>
      </c>
      <c r="F2837" s="157" t="s">
        <v>941</v>
      </c>
      <c r="G2837" s="157" t="s">
        <v>734</v>
      </c>
      <c r="H2837" s="151">
        <f t="shared" si="94"/>
        <v>2</v>
      </c>
      <c r="I2837" s="161" t="s">
        <v>1173</v>
      </c>
      <c r="J2837" s="157"/>
      <c r="K2837" s="151" t="str">
        <f t="shared" si="95"/>
        <v>TCD003Ongoing insecurity/hostilities affecting humanitarian assistance</v>
      </c>
      <c r="L2837" s="165">
        <v>43511</v>
      </c>
    </row>
    <row r="2838" spans="1:12" ht="15.6" thickTop="1" thickBot="1" x14ac:dyDescent="0.35">
      <c r="A2838" s="158" t="s">
        <v>1298</v>
      </c>
      <c r="B2838" s="159" t="str">
        <f>VLOOKUP(A2838,Lists!A:B,2,FALSE)</f>
        <v>TCD003</v>
      </c>
      <c r="C2838" s="159" t="str">
        <f>VLOOKUP(A2838,Lists!A:D,4,FALSE)</f>
        <v>TCD</v>
      </c>
      <c r="D2838" s="159" t="s">
        <v>644</v>
      </c>
      <c r="E2838" s="159">
        <v>2</v>
      </c>
      <c r="F2838" s="159" t="s">
        <v>941</v>
      </c>
      <c r="G2838" s="159" t="s">
        <v>734</v>
      </c>
      <c r="H2838" s="151">
        <f t="shared" si="94"/>
        <v>2</v>
      </c>
      <c r="I2838" s="162" t="s">
        <v>1173</v>
      </c>
      <c r="J2838" s="159"/>
      <c r="K2838" s="151" t="str">
        <f t="shared" si="95"/>
        <v xml:space="preserve">TCD003Presence of mines and improvised explosive devices </v>
      </c>
      <c r="L2838" s="163">
        <v>43511</v>
      </c>
    </row>
    <row r="2839" spans="1:12" ht="15.6" thickTop="1" thickBot="1" x14ac:dyDescent="0.35">
      <c r="A2839" s="156" t="s">
        <v>1298</v>
      </c>
      <c r="B2839" s="157" t="str">
        <f>VLOOKUP(A2839,Lists!A:B,2,FALSE)</f>
        <v>TCD003</v>
      </c>
      <c r="C2839" s="157" t="str">
        <f>VLOOKUP(A2839,Lists!A:D,4,FALSE)</f>
        <v>TCD</v>
      </c>
      <c r="D2839" s="157" t="s">
        <v>645</v>
      </c>
      <c r="E2839" s="157">
        <v>2</v>
      </c>
      <c r="F2839" s="157" t="s">
        <v>941</v>
      </c>
      <c r="G2839" s="157" t="s">
        <v>734</v>
      </c>
      <c r="H2839" s="151">
        <f t="shared" si="94"/>
        <v>2</v>
      </c>
      <c r="I2839" s="161" t="s">
        <v>1173</v>
      </c>
      <c r="J2839" s="157"/>
      <c r="K2839" s="151" t="str">
        <f t="shared" si="95"/>
        <v>TCD003Physical constraints in the environment (obstacles related to terrain, climate, lack of infrastructure, etc.)</v>
      </c>
      <c r="L2839" s="165">
        <v>43511</v>
      </c>
    </row>
    <row r="2840" spans="1:12" ht="15.6" thickTop="1" thickBot="1" x14ac:dyDescent="0.35">
      <c r="A2840" s="158" t="s">
        <v>1297</v>
      </c>
      <c r="B2840" s="159" t="str">
        <f>VLOOKUP(A2840,Lists!A:B,2,FALSE)</f>
        <v>TCD002</v>
      </c>
      <c r="C2840" s="159" t="str">
        <f>VLOOKUP(A2840,Lists!A:D,4,FALSE)</f>
        <v>TCD</v>
      </c>
      <c r="D2840" s="159" t="s">
        <v>785</v>
      </c>
      <c r="E2840" s="159">
        <v>16268000</v>
      </c>
      <c r="F2840" s="159" t="s">
        <v>2613</v>
      </c>
      <c r="G2840" s="159" t="s">
        <v>734</v>
      </c>
      <c r="H2840" s="151">
        <f t="shared" si="94"/>
        <v>2</v>
      </c>
      <c r="I2840" s="162" t="s">
        <v>2634</v>
      </c>
      <c r="J2840" s="159" t="s">
        <v>2618</v>
      </c>
      <c r="K2840" s="151" t="str">
        <f t="shared" si="95"/>
        <v>TCD002Total population in country</v>
      </c>
      <c r="L2840" s="163">
        <v>43511</v>
      </c>
    </row>
    <row r="2841" spans="1:12" ht="15.6" thickTop="1" thickBot="1" x14ac:dyDescent="0.35">
      <c r="A2841" s="156" t="s">
        <v>1297</v>
      </c>
      <c r="B2841" s="157" t="str">
        <f>VLOOKUP(A2841,Lists!A:B,2,FALSE)</f>
        <v>TCD002</v>
      </c>
      <c r="C2841" s="157" t="str">
        <f>VLOOKUP(A2841,Lists!A:D,4,FALSE)</f>
        <v>TCD</v>
      </c>
      <c r="D2841" s="157" t="s">
        <v>455</v>
      </c>
      <c r="E2841" s="157">
        <v>1369110</v>
      </c>
      <c r="F2841" s="157" t="s">
        <v>2614</v>
      </c>
      <c r="G2841" s="157" t="s">
        <v>734</v>
      </c>
      <c r="H2841" s="151">
        <f t="shared" si="94"/>
        <v>2</v>
      </c>
      <c r="I2841" s="161" t="s">
        <v>2619</v>
      </c>
      <c r="J2841" s="157" t="s">
        <v>2635</v>
      </c>
      <c r="K2841" s="151" t="str">
        <f t="shared" si="95"/>
        <v>TCD002Landmass affected by disaster</v>
      </c>
      <c r="L2841" s="165">
        <v>43511</v>
      </c>
    </row>
    <row r="2842" spans="1:12" ht="15.6" thickTop="1" thickBot="1" x14ac:dyDescent="0.35">
      <c r="A2842" s="158" t="s">
        <v>1297</v>
      </c>
      <c r="B2842" s="159" t="str">
        <f>VLOOKUP(A2842,Lists!A:B,2,FALSE)</f>
        <v>TCD002</v>
      </c>
      <c r="C2842" s="159" t="str">
        <f>VLOOKUP(A2842,Lists!A:D,4,FALSE)</f>
        <v>TCD</v>
      </c>
      <c r="D2842" s="159" t="s">
        <v>740</v>
      </c>
      <c r="E2842" s="159">
        <v>16268000</v>
      </c>
      <c r="F2842" s="159" t="s">
        <v>2613</v>
      </c>
      <c r="G2842" s="159" t="s">
        <v>734</v>
      </c>
      <c r="H2842" s="151">
        <f t="shared" si="94"/>
        <v>2</v>
      </c>
      <c r="I2842" s="162" t="s">
        <v>2617</v>
      </c>
      <c r="J2842" s="159" t="s">
        <v>2636</v>
      </c>
      <c r="K2842" s="151" t="str">
        <f t="shared" si="95"/>
        <v>TCD002People exposed</v>
      </c>
      <c r="L2842" s="163">
        <v>43511</v>
      </c>
    </row>
    <row r="2843" spans="1:12" ht="15.6" thickTop="1" thickBot="1" x14ac:dyDescent="0.35">
      <c r="A2843" s="156" t="s">
        <v>1297</v>
      </c>
      <c r="B2843" s="157" t="str">
        <f>VLOOKUP(A2843,Lists!A:B,2,FALSE)</f>
        <v>TCD002</v>
      </c>
      <c r="C2843" s="157" t="str">
        <f>VLOOKUP(A2843,Lists!A:D,4,FALSE)</f>
        <v>TCD</v>
      </c>
      <c r="D2843" s="157" t="s">
        <v>742</v>
      </c>
      <c r="E2843" s="157">
        <v>16268000</v>
      </c>
      <c r="F2843" s="157" t="s">
        <v>2615</v>
      </c>
      <c r="G2843" s="157" t="s">
        <v>734</v>
      </c>
      <c r="H2843" s="151">
        <f t="shared" si="94"/>
        <v>2</v>
      </c>
      <c r="I2843" s="161" t="s">
        <v>2617</v>
      </c>
      <c r="J2843" s="157"/>
      <c r="K2843" s="151" t="str">
        <f t="shared" si="95"/>
        <v>TCD002People affected by the crisis</v>
      </c>
      <c r="L2843" s="165">
        <v>43511</v>
      </c>
    </row>
    <row r="2844" spans="1:12" ht="15.6" thickTop="1" thickBot="1" x14ac:dyDescent="0.35">
      <c r="A2844" s="158" t="s">
        <v>1297</v>
      </c>
      <c r="B2844" s="159" t="str">
        <f>VLOOKUP(A2844,Lists!A:B,2,FALSE)</f>
        <v>TCD002</v>
      </c>
      <c r="C2844" s="159" t="str">
        <f>VLOOKUP(A2844,Lists!A:D,4,FALSE)</f>
        <v>TCD</v>
      </c>
      <c r="D2844" s="159" t="s">
        <v>470</v>
      </c>
      <c r="E2844" s="159" t="s">
        <v>445</v>
      </c>
      <c r="F2844" s="159"/>
      <c r="G2844" s="159" t="s">
        <v>734</v>
      </c>
      <c r="H2844" s="151">
        <f t="shared" si="94"/>
        <v>2</v>
      </c>
      <c r="I2844" s="162"/>
      <c r="J2844" s="159"/>
      <c r="K2844" s="151" t="str">
        <f t="shared" si="95"/>
        <v>TCD002Total # of crisis related displaced people</v>
      </c>
      <c r="L2844" s="163">
        <v>43511</v>
      </c>
    </row>
    <row r="2845" spans="1:12" ht="15.6" thickTop="1" thickBot="1" x14ac:dyDescent="0.35">
      <c r="A2845" s="156" t="s">
        <v>1297</v>
      </c>
      <c r="B2845" s="157" t="str">
        <f>VLOOKUP(A2845,Lists!A:B,2,FALSE)</f>
        <v>TCD002</v>
      </c>
      <c r="C2845" s="157" t="str">
        <f>VLOOKUP(A2845,Lists!A:D,4,FALSE)</f>
        <v>TCD</v>
      </c>
      <c r="D2845" s="157" t="s">
        <v>743</v>
      </c>
      <c r="E2845" s="157" t="s">
        <v>445</v>
      </c>
      <c r="F2845" s="157"/>
      <c r="G2845" s="157" t="s">
        <v>734</v>
      </c>
      <c r="H2845" s="151">
        <f t="shared" si="94"/>
        <v>2</v>
      </c>
      <c r="I2845" s="161"/>
      <c r="J2845" s="157"/>
      <c r="K2845" s="151" t="str">
        <f t="shared" si="95"/>
        <v>TCD002Crisis related Injuries</v>
      </c>
      <c r="L2845" s="165">
        <v>43511</v>
      </c>
    </row>
    <row r="2846" spans="1:12" ht="15.6" thickTop="1" thickBot="1" x14ac:dyDescent="0.35">
      <c r="A2846" s="158" t="s">
        <v>1297</v>
      </c>
      <c r="B2846" s="159" t="str">
        <f>VLOOKUP(A2846,Lists!A:B,2,FALSE)</f>
        <v>TCD002</v>
      </c>
      <c r="C2846" s="159" t="str">
        <f>VLOOKUP(A2846,Lists!A:D,4,FALSE)</f>
        <v>TCD</v>
      </c>
      <c r="D2846" s="159" t="s">
        <v>661</v>
      </c>
      <c r="E2846" s="159" t="s">
        <v>445</v>
      </c>
      <c r="F2846" s="159"/>
      <c r="G2846" s="159" t="s">
        <v>734</v>
      </c>
      <c r="H2846" s="151">
        <f t="shared" si="94"/>
        <v>2</v>
      </c>
      <c r="I2846" s="162"/>
      <c r="J2846" s="159"/>
      <c r="K2846" s="151" t="str">
        <f t="shared" si="95"/>
        <v>TCD002Total # of illness cases reported</v>
      </c>
      <c r="L2846" s="163">
        <v>43511</v>
      </c>
    </row>
    <row r="2847" spans="1:12" ht="15.6" thickTop="1" thickBot="1" x14ac:dyDescent="0.35">
      <c r="A2847" s="156" t="s">
        <v>1297</v>
      </c>
      <c r="B2847" s="157" t="str">
        <f>VLOOKUP(A2847,Lists!A:B,2,FALSE)</f>
        <v>TCD002</v>
      </c>
      <c r="C2847" s="157" t="str">
        <f>VLOOKUP(A2847,Lists!A:D,4,FALSE)</f>
        <v>TCD</v>
      </c>
      <c r="D2847" s="157" t="s">
        <v>460</v>
      </c>
      <c r="E2847" s="157" t="s">
        <v>445</v>
      </c>
      <c r="F2847" s="157"/>
      <c r="G2847" s="157" t="s">
        <v>734</v>
      </c>
      <c r="H2847" s="151">
        <f t="shared" si="94"/>
        <v>2</v>
      </c>
      <c r="I2847" s="161"/>
      <c r="J2847" s="157"/>
      <c r="K2847" s="151" t="str">
        <f t="shared" si="95"/>
        <v>TCD002Building totally damaged</v>
      </c>
      <c r="L2847" s="165">
        <v>43511</v>
      </c>
    </row>
    <row r="2848" spans="1:12" ht="15.6" thickTop="1" thickBot="1" x14ac:dyDescent="0.35">
      <c r="A2848" s="158" t="s">
        <v>1297</v>
      </c>
      <c r="B2848" s="159" t="str">
        <f>VLOOKUP(A2848,Lists!A:B,2,FALSE)</f>
        <v>TCD002</v>
      </c>
      <c r="C2848" s="159" t="str">
        <f>VLOOKUP(A2848,Lists!A:D,4,FALSE)</f>
        <v>TCD</v>
      </c>
      <c r="D2848" s="159" t="s">
        <v>459</v>
      </c>
      <c r="E2848" s="159" t="s">
        <v>445</v>
      </c>
      <c r="F2848" s="159"/>
      <c r="G2848" s="159" t="s">
        <v>734</v>
      </c>
      <c r="H2848" s="151">
        <f t="shared" si="94"/>
        <v>2</v>
      </c>
      <c r="I2848" s="162"/>
      <c r="J2848" s="159"/>
      <c r="K2848" s="151" t="str">
        <f t="shared" si="95"/>
        <v>TCD002Building partially damaged</v>
      </c>
      <c r="L2848" s="163">
        <v>43511</v>
      </c>
    </row>
    <row r="2849" spans="1:12" ht="15.6" thickTop="1" thickBot="1" x14ac:dyDescent="0.35">
      <c r="A2849" s="156" t="s">
        <v>1297</v>
      </c>
      <c r="B2849" s="157" t="str">
        <f>VLOOKUP(A2849,Lists!A:B,2,FALSE)</f>
        <v>TCD002</v>
      </c>
      <c r="C2849" s="157" t="str">
        <f>VLOOKUP(A2849,Lists!A:D,4,FALSE)</f>
        <v>TCD</v>
      </c>
      <c r="D2849" s="157" t="s">
        <v>745</v>
      </c>
      <c r="E2849" s="157" t="s">
        <v>445</v>
      </c>
      <c r="F2849" s="157"/>
      <c r="G2849" s="157" t="s">
        <v>734</v>
      </c>
      <c r="H2849" s="151">
        <f t="shared" si="94"/>
        <v>2</v>
      </c>
      <c r="I2849" s="161"/>
      <c r="J2849" s="157"/>
      <c r="K2849" s="151" t="str">
        <f t="shared" si="95"/>
        <v>TCD002Economic Losses</v>
      </c>
      <c r="L2849" s="165">
        <v>43511</v>
      </c>
    </row>
    <row r="2850" spans="1:12" ht="15.6" thickTop="1" thickBot="1" x14ac:dyDescent="0.35">
      <c r="A2850" s="158" t="s">
        <v>1297</v>
      </c>
      <c r="B2850" s="159" t="str">
        <f>VLOOKUP(A2850,Lists!A:B,2,FALSE)</f>
        <v>TCD002</v>
      </c>
      <c r="C2850" s="159" t="str">
        <f>VLOOKUP(A2850,Lists!A:D,4,FALSE)</f>
        <v>TCD</v>
      </c>
      <c r="D2850" s="159" t="s">
        <v>755</v>
      </c>
      <c r="E2850" s="159">
        <v>3182542</v>
      </c>
      <c r="F2850" s="159"/>
      <c r="G2850" s="159" t="s">
        <v>734</v>
      </c>
      <c r="H2850" s="151">
        <f t="shared" si="94"/>
        <v>2</v>
      </c>
      <c r="I2850" s="162" t="s">
        <v>948</v>
      </c>
      <c r="J2850" s="159" t="s">
        <v>2637</v>
      </c>
      <c r="K2850" s="151" t="str">
        <f t="shared" si="95"/>
        <v>TCD002People in Need</v>
      </c>
      <c r="L2850" s="163">
        <v>43511</v>
      </c>
    </row>
    <row r="2851" spans="1:12" ht="15.6" thickTop="1" thickBot="1" x14ac:dyDescent="0.35">
      <c r="A2851" s="156" t="s">
        <v>1297</v>
      </c>
      <c r="B2851" s="157" t="str">
        <f>VLOOKUP(A2851,Lists!A:B,2,FALSE)</f>
        <v>TCD002</v>
      </c>
      <c r="C2851" s="157" t="str">
        <f>VLOOKUP(A2851,Lists!A:D,4,FALSE)</f>
        <v>TCD</v>
      </c>
      <c r="D2851" s="157" t="s">
        <v>761</v>
      </c>
      <c r="E2851" s="157">
        <v>0</v>
      </c>
      <c r="F2851" s="157"/>
      <c r="G2851" s="157" t="s">
        <v>734</v>
      </c>
      <c r="H2851" s="151">
        <f t="shared" si="94"/>
        <v>2</v>
      </c>
      <c r="I2851" s="161" t="s">
        <v>948</v>
      </c>
      <c r="J2851" s="157" t="s">
        <v>2638</v>
      </c>
      <c r="K2851" s="151" t="str">
        <f t="shared" si="95"/>
        <v>TCD002People facing minimal humanitarian needs (level 1)</v>
      </c>
      <c r="L2851" s="165">
        <v>43511</v>
      </c>
    </row>
    <row r="2852" spans="1:12" ht="15.6" thickTop="1" thickBot="1" x14ac:dyDescent="0.35">
      <c r="A2852" s="158" t="s">
        <v>1297</v>
      </c>
      <c r="B2852" s="159" t="str">
        <f>VLOOKUP(A2852,Lists!A:B,2,FALSE)</f>
        <v>TCD002</v>
      </c>
      <c r="C2852" s="159" t="str">
        <f>VLOOKUP(A2852,Lists!A:D,4,FALSE)</f>
        <v>TCD</v>
      </c>
      <c r="D2852" s="159" t="s">
        <v>760</v>
      </c>
      <c r="E2852" s="159">
        <v>2663416</v>
      </c>
      <c r="F2852" s="159"/>
      <c r="G2852" s="159" t="s">
        <v>734</v>
      </c>
      <c r="H2852" s="151">
        <f t="shared" si="94"/>
        <v>2</v>
      </c>
      <c r="I2852" s="162" t="s">
        <v>948</v>
      </c>
      <c r="J2852" s="159"/>
      <c r="K2852" s="151" t="str">
        <f t="shared" si="95"/>
        <v>TCD002People facing stressed humanitarian needs (level 2)</v>
      </c>
      <c r="L2852" s="163">
        <v>43511</v>
      </c>
    </row>
    <row r="2853" spans="1:12" ht="15.6" thickTop="1" thickBot="1" x14ac:dyDescent="0.35">
      <c r="A2853" s="156" t="s">
        <v>1297</v>
      </c>
      <c r="B2853" s="157" t="str">
        <f>VLOOKUP(A2853,Lists!A:B,2,FALSE)</f>
        <v>TCD002</v>
      </c>
      <c r="C2853" s="157" t="str">
        <f>VLOOKUP(A2853,Lists!A:D,4,FALSE)</f>
        <v>TCD</v>
      </c>
      <c r="D2853" s="157" t="s">
        <v>763</v>
      </c>
      <c r="E2853" s="157">
        <v>489088</v>
      </c>
      <c r="F2853" s="157"/>
      <c r="G2853" s="157" t="s">
        <v>734</v>
      </c>
      <c r="H2853" s="151">
        <f t="shared" si="94"/>
        <v>2</v>
      </c>
      <c r="I2853" s="161" t="s">
        <v>948</v>
      </c>
      <c r="J2853" s="157"/>
      <c r="K2853" s="151" t="str">
        <f t="shared" si="95"/>
        <v>TCD002People  facing moderate humanitarian needs (level 3)</v>
      </c>
      <c r="L2853" s="165">
        <v>43511</v>
      </c>
    </row>
    <row r="2854" spans="1:12" ht="15.6" thickTop="1" thickBot="1" x14ac:dyDescent="0.35">
      <c r="A2854" s="158" t="s">
        <v>1297</v>
      </c>
      <c r="B2854" s="159" t="str">
        <f>VLOOKUP(A2854,Lists!A:B,2,FALSE)</f>
        <v>TCD002</v>
      </c>
      <c r="C2854" s="159" t="str">
        <f>VLOOKUP(A2854,Lists!A:D,4,FALSE)</f>
        <v>TCD</v>
      </c>
      <c r="D2854" s="159" t="s">
        <v>765</v>
      </c>
      <c r="E2854" s="159">
        <v>30038</v>
      </c>
      <c r="F2854" s="159"/>
      <c r="G2854" s="159" t="s">
        <v>734</v>
      </c>
      <c r="H2854" s="151">
        <f t="shared" si="94"/>
        <v>2</v>
      </c>
      <c r="I2854" s="162" t="s">
        <v>948</v>
      </c>
      <c r="J2854" s="159"/>
      <c r="K2854" s="151" t="str">
        <f t="shared" si="95"/>
        <v>TCD002People facing severe humanitarian needs (level 4)</v>
      </c>
      <c r="L2854" s="163">
        <v>43511</v>
      </c>
    </row>
    <row r="2855" spans="1:12" ht="15.6" thickTop="1" thickBot="1" x14ac:dyDescent="0.35">
      <c r="A2855" s="156" t="s">
        <v>1297</v>
      </c>
      <c r="B2855" s="157" t="str">
        <f>VLOOKUP(A2855,Lists!A:B,2,FALSE)</f>
        <v>TCD002</v>
      </c>
      <c r="C2855" s="157" t="str">
        <f>VLOOKUP(A2855,Lists!A:D,4,FALSE)</f>
        <v>TCD</v>
      </c>
      <c r="D2855" s="157" t="s">
        <v>766</v>
      </c>
      <c r="E2855" s="157">
        <v>0</v>
      </c>
      <c r="F2855" s="157"/>
      <c r="G2855" s="157" t="s">
        <v>734</v>
      </c>
      <c r="H2855" s="151">
        <f t="shared" si="94"/>
        <v>2</v>
      </c>
      <c r="I2855" s="161" t="s">
        <v>948</v>
      </c>
      <c r="J2855" s="157"/>
      <c r="K2855" s="151" t="str">
        <f t="shared" si="95"/>
        <v>TCD002People facing extreme humanitarian needs (level 5)</v>
      </c>
      <c r="L2855" s="165">
        <v>43511</v>
      </c>
    </row>
    <row r="2856" spans="1:12" ht="15.6" thickTop="1" thickBot="1" x14ac:dyDescent="0.35">
      <c r="A2856" s="158" t="s">
        <v>1297</v>
      </c>
      <c r="B2856" s="159" t="str">
        <f>VLOOKUP(A2856,Lists!A:B,2,FALSE)</f>
        <v>TCD002</v>
      </c>
      <c r="C2856" s="159" t="str">
        <f>VLOOKUP(A2856,Lists!A:D,4,FALSE)</f>
        <v>TCD</v>
      </c>
      <c r="D2856" s="159" t="s">
        <v>768</v>
      </c>
      <c r="E2856" s="159">
        <v>256</v>
      </c>
      <c r="F2856" s="159" t="s">
        <v>2616</v>
      </c>
      <c r="G2856" s="159" t="s">
        <v>734</v>
      </c>
      <c r="H2856" s="151">
        <f t="shared" si="94"/>
        <v>2</v>
      </c>
      <c r="I2856" s="162" t="s">
        <v>1413</v>
      </c>
      <c r="J2856" s="159" t="s">
        <v>2631</v>
      </c>
      <c r="K2856" s="151" t="str">
        <f t="shared" si="95"/>
        <v>TCD002People killed in all crises</v>
      </c>
      <c r="L2856" s="163">
        <v>43511</v>
      </c>
    </row>
    <row r="2857" spans="1:12" ht="15.6" thickTop="1" thickBot="1" x14ac:dyDescent="0.35">
      <c r="A2857" s="156" t="s">
        <v>1297</v>
      </c>
      <c r="B2857" s="157" t="str">
        <f>VLOOKUP(A2857,Lists!A:B,2,FALSE)</f>
        <v>TCD002</v>
      </c>
      <c r="C2857" s="157" t="str">
        <f>VLOOKUP(A2857,Lists!A:D,4,FALSE)</f>
        <v>TCD</v>
      </c>
      <c r="D2857" s="157" t="s">
        <v>680</v>
      </c>
      <c r="E2857" s="157">
        <v>5</v>
      </c>
      <c r="F2857" s="157"/>
      <c r="G2857" s="157" t="s">
        <v>734</v>
      </c>
      <c r="H2857" s="151">
        <f t="shared" si="94"/>
        <v>2</v>
      </c>
      <c r="I2857" s="161"/>
      <c r="J2857" s="157"/>
      <c r="K2857" s="151" t="str">
        <f t="shared" si="95"/>
        <v>TCD002Crisis affected groups</v>
      </c>
      <c r="L2857" s="165">
        <v>43511</v>
      </c>
    </row>
    <row r="2858" spans="1:12" ht="15.6" thickTop="1" thickBot="1" x14ac:dyDescent="0.35">
      <c r="A2858" s="158" t="s">
        <v>1297</v>
      </c>
      <c r="B2858" s="159" t="str">
        <f>VLOOKUP(A2858,Lists!A:B,2,FALSE)</f>
        <v>TCD002</v>
      </c>
      <c r="C2858" s="159" t="str">
        <f>VLOOKUP(A2858,Lists!A:D,4,FALSE)</f>
        <v>TCD</v>
      </c>
      <c r="D2858" s="159" t="s">
        <v>683</v>
      </c>
      <c r="E2858" s="159" t="s">
        <v>933</v>
      </c>
      <c r="F2858" s="159"/>
      <c r="G2858" s="159" t="s">
        <v>734</v>
      </c>
      <c r="H2858" s="151">
        <f t="shared" si="94"/>
        <v>2</v>
      </c>
      <c r="I2858" s="162"/>
      <c r="J2858" s="159"/>
      <c r="K2858" s="151" t="str">
        <f t="shared" si="95"/>
        <v>TCD002People facing limited access constraints</v>
      </c>
      <c r="L2858" s="163">
        <v>43511</v>
      </c>
    </row>
    <row r="2859" spans="1:12" ht="15.6" thickTop="1" thickBot="1" x14ac:dyDescent="0.35">
      <c r="A2859" s="156" t="s">
        <v>1297</v>
      </c>
      <c r="B2859" s="157" t="str">
        <f>VLOOKUP(A2859,Lists!A:B,2,FALSE)</f>
        <v>TCD002</v>
      </c>
      <c r="C2859" s="157" t="str">
        <f>VLOOKUP(A2859,Lists!A:D,4,FALSE)</f>
        <v>TCD</v>
      </c>
      <c r="D2859" s="157" t="s">
        <v>684</v>
      </c>
      <c r="E2859" s="157" t="s">
        <v>933</v>
      </c>
      <c r="F2859" s="157"/>
      <c r="G2859" s="157" t="s">
        <v>734</v>
      </c>
      <c r="H2859" s="151">
        <f t="shared" si="94"/>
        <v>2</v>
      </c>
      <c r="I2859" s="161"/>
      <c r="J2859" s="157"/>
      <c r="K2859" s="151" t="str">
        <f t="shared" si="95"/>
        <v>TCD002People facing restricted access constraints</v>
      </c>
      <c r="L2859" s="165">
        <v>43511</v>
      </c>
    </row>
    <row r="2860" spans="1:12" ht="15.6" thickTop="1" thickBot="1" x14ac:dyDescent="0.35">
      <c r="A2860" s="158" t="s">
        <v>1297</v>
      </c>
      <c r="B2860" s="159" t="str">
        <f>VLOOKUP(A2860,Lists!A:B,2,FALSE)</f>
        <v>TCD002</v>
      </c>
      <c r="C2860" s="159" t="str">
        <f>VLOOKUP(A2860,Lists!A:D,4,FALSE)</f>
        <v>TCD</v>
      </c>
      <c r="D2860" s="159" t="s">
        <v>663</v>
      </c>
      <c r="E2860" s="159" t="s">
        <v>933</v>
      </c>
      <c r="F2860" s="159"/>
      <c r="G2860" s="159" t="s">
        <v>734</v>
      </c>
      <c r="H2860" s="151">
        <f t="shared" si="94"/>
        <v>2</v>
      </c>
      <c r="I2860" s="162"/>
      <c r="J2860" s="159"/>
      <c r="K2860" s="151" t="str">
        <f t="shared" si="95"/>
        <v>TCD002Crisis related fatalities</v>
      </c>
      <c r="L2860" s="163">
        <v>43511</v>
      </c>
    </row>
    <row r="2861" spans="1:12" ht="15.6" thickTop="1" thickBot="1" x14ac:dyDescent="0.35">
      <c r="A2861" s="156" t="s">
        <v>1297</v>
      </c>
      <c r="B2861" s="157" t="str">
        <f>VLOOKUP(A2861,Lists!A:B,2,FALSE)</f>
        <v>TCD002</v>
      </c>
      <c r="C2861" s="157" t="str">
        <f>VLOOKUP(A2861,Lists!A:D,4,FALSE)</f>
        <v>TCD</v>
      </c>
      <c r="D2861" s="157" t="s">
        <v>683</v>
      </c>
      <c r="E2861" s="157" t="s">
        <v>933</v>
      </c>
      <c r="F2861" s="157"/>
      <c r="G2861" s="157" t="s">
        <v>734</v>
      </c>
      <c r="H2861" s="151">
        <f t="shared" si="94"/>
        <v>2</v>
      </c>
      <c r="I2861" s="161"/>
      <c r="J2861" s="157"/>
      <c r="K2861" s="151" t="str">
        <f t="shared" si="95"/>
        <v>TCD002People facing limited access constraints</v>
      </c>
      <c r="L2861" s="165">
        <v>43511</v>
      </c>
    </row>
    <row r="2862" spans="1:12" ht="15.6" thickTop="1" thickBot="1" x14ac:dyDescent="0.35">
      <c r="A2862" s="158" t="s">
        <v>1297</v>
      </c>
      <c r="B2862" s="159" t="str">
        <f>VLOOKUP(A2862,Lists!A:B,2,FALSE)</f>
        <v>TCD002</v>
      </c>
      <c r="C2862" s="159" t="str">
        <f>VLOOKUP(A2862,Lists!A:D,4,FALSE)</f>
        <v>TCD</v>
      </c>
      <c r="D2862" s="159" t="s">
        <v>684</v>
      </c>
      <c r="E2862" s="159" t="s">
        <v>933</v>
      </c>
      <c r="F2862" s="159"/>
      <c r="G2862" s="159" t="s">
        <v>734</v>
      </c>
      <c r="H2862" s="151">
        <f t="shared" si="94"/>
        <v>2</v>
      </c>
      <c r="I2862" s="162"/>
      <c r="J2862" s="159"/>
      <c r="K2862" s="151" t="str">
        <f t="shared" si="95"/>
        <v>TCD002People facing restricted access constraints</v>
      </c>
      <c r="L2862" s="163">
        <v>43511</v>
      </c>
    </row>
    <row r="2863" spans="1:12" ht="15.6" thickTop="1" thickBot="1" x14ac:dyDescent="0.35">
      <c r="A2863" s="156" t="s">
        <v>1297</v>
      </c>
      <c r="B2863" s="157" t="str">
        <f>VLOOKUP(A2863,Lists!A:B,2,FALSE)</f>
        <v>TCD002</v>
      </c>
      <c r="C2863" s="157" t="str">
        <f>VLOOKUP(A2863,Lists!A:D,4,FALSE)</f>
        <v>TCD</v>
      </c>
      <c r="D2863" s="157" t="s">
        <v>637</v>
      </c>
      <c r="E2863" s="157">
        <v>0</v>
      </c>
      <c r="F2863" s="157" t="s">
        <v>941</v>
      </c>
      <c r="G2863" s="157" t="s">
        <v>734</v>
      </c>
      <c r="H2863" s="151">
        <f t="shared" si="94"/>
        <v>2</v>
      </c>
      <c r="I2863" s="161" t="s">
        <v>1173</v>
      </c>
      <c r="J2863" s="157"/>
      <c r="K2863" s="151" t="str">
        <f t="shared" si="95"/>
        <v>TCD002Impediments to entry into country (bureaucratic and administrative)</v>
      </c>
      <c r="L2863" s="165">
        <v>43511</v>
      </c>
    </row>
    <row r="2864" spans="1:12" ht="15.6" thickTop="1" thickBot="1" x14ac:dyDescent="0.35">
      <c r="A2864" s="158" t="s">
        <v>1297</v>
      </c>
      <c r="B2864" s="159" t="str">
        <f>VLOOKUP(A2864,Lists!A:B,2,FALSE)</f>
        <v>TCD002</v>
      </c>
      <c r="C2864" s="159" t="str">
        <f>VLOOKUP(A2864,Lists!A:D,4,FALSE)</f>
        <v>TCD</v>
      </c>
      <c r="D2864" s="159" t="s">
        <v>638</v>
      </c>
      <c r="E2864" s="159">
        <v>0</v>
      </c>
      <c r="F2864" s="159" t="s">
        <v>941</v>
      </c>
      <c r="G2864" s="159" t="s">
        <v>734</v>
      </c>
      <c r="H2864" s="151">
        <f t="shared" si="94"/>
        <v>2</v>
      </c>
      <c r="I2864" s="162" t="s">
        <v>1173</v>
      </c>
      <c r="J2864" s="159"/>
      <c r="K2864" s="151" t="str">
        <f t="shared" si="95"/>
        <v>TCD002Restriction of movement (impediments to freedom of movement and/or administrative restrictions)</v>
      </c>
      <c r="L2864" s="163">
        <v>43511</v>
      </c>
    </row>
    <row r="2865" spans="1:12" ht="15.6" thickTop="1" thickBot="1" x14ac:dyDescent="0.35">
      <c r="A2865" s="156" t="s">
        <v>1297</v>
      </c>
      <c r="B2865" s="157" t="str">
        <f>VLOOKUP(A2865,Lists!A:B,2,FALSE)</f>
        <v>TCD002</v>
      </c>
      <c r="C2865" s="157" t="str">
        <f>VLOOKUP(A2865,Lists!A:D,4,FALSE)</f>
        <v>TCD</v>
      </c>
      <c r="D2865" s="157" t="s">
        <v>639</v>
      </c>
      <c r="E2865" s="157">
        <v>2</v>
      </c>
      <c r="F2865" s="157" t="s">
        <v>941</v>
      </c>
      <c r="G2865" s="157" t="s">
        <v>734</v>
      </c>
      <c r="H2865" s="151">
        <f t="shared" si="94"/>
        <v>2</v>
      </c>
      <c r="I2865" s="161" t="s">
        <v>1173</v>
      </c>
      <c r="J2865" s="157"/>
      <c r="K2865" s="151" t="str">
        <f t="shared" si="95"/>
        <v>TCD002Interference into implementation of humanitarian activities</v>
      </c>
      <c r="L2865" s="165">
        <v>43511</v>
      </c>
    </row>
    <row r="2866" spans="1:12" ht="15.6" thickTop="1" thickBot="1" x14ac:dyDescent="0.35">
      <c r="A2866" s="158" t="s">
        <v>1297</v>
      </c>
      <c r="B2866" s="159" t="str">
        <f>VLOOKUP(A2866,Lists!A:B,2,FALSE)</f>
        <v>TCD002</v>
      </c>
      <c r="C2866" s="159" t="str">
        <f>VLOOKUP(A2866,Lists!A:D,4,FALSE)</f>
        <v>TCD</v>
      </c>
      <c r="D2866" s="159" t="s">
        <v>640</v>
      </c>
      <c r="E2866" s="159">
        <v>0</v>
      </c>
      <c r="F2866" s="159" t="s">
        <v>941</v>
      </c>
      <c r="G2866" s="159" t="s">
        <v>734</v>
      </c>
      <c r="H2866" s="151">
        <f t="shared" si="94"/>
        <v>2</v>
      </c>
      <c r="I2866" s="162" t="s">
        <v>1173</v>
      </c>
      <c r="J2866" s="159"/>
      <c r="K2866" s="151" t="str">
        <f t="shared" si="95"/>
        <v>TCD002Violence against personnel, facilities and assets</v>
      </c>
      <c r="L2866" s="163">
        <v>43511</v>
      </c>
    </row>
    <row r="2867" spans="1:12" ht="15.6" thickTop="1" thickBot="1" x14ac:dyDescent="0.35">
      <c r="A2867" s="156" t="s">
        <v>1297</v>
      </c>
      <c r="B2867" s="157" t="str">
        <f>VLOOKUP(A2867,Lists!A:B,2,FALSE)</f>
        <v>TCD002</v>
      </c>
      <c r="C2867" s="157" t="str">
        <f>VLOOKUP(A2867,Lists!A:D,4,FALSE)</f>
        <v>TCD</v>
      </c>
      <c r="D2867" s="157" t="s">
        <v>641</v>
      </c>
      <c r="E2867" s="157">
        <v>0</v>
      </c>
      <c r="F2867" s="157" t="s">
        <v>941</v>
      </c>
      <c r="G2867" s="157" t="s">
        <v>734</v>
      </c>
      <c r="H2867" s="151">
        <f t="shared" si="94"/>
        <v>2</v>
      </c>
      <c r="I2867" s="161" t="s">
        <v>1173</v>
      </c>
      <c r="J2867" s="157"/>
      <c r="K2867" s="151" t="str">
        <f t="shared" si="95"/>
        <v>TCD002Denial of existence of humanitarian needs or entitlements to assistance</v>
      </c>
      <c r="L2867" s="165">
        <v>43511</v>
      </c>
    </row>
    <row r="2868" spans="1:12" ht="15.6" thickTop="1" thickBot="1" x14ac:dyDescent="0.35">
      <c r="A2868" s="158" t="s">
        <v>1297</v>
      </c>
      <c r="B2868" s="159" t="str">
        <f>VLOOKUP(A2868,Lists!A:B,2,FALSE)</f>
        <v>TCD002</v>
      </c>
      <c r="C2868" s="159" t="str">
        <f>VLOOKUP(A2868,Lists!A:D,4,FALSE)</f>
        <v>TCD</v>
      </c>
      <c r="D2868" s="159" t="s">
        <v>642</v>
      </c>
      <c r="E2868" s="159">
        <v>0</v>
      </c>
      <c r="F2868" s="159" t="s">
        <v>941</v>
      </c>
      <c r="G2868" s="159" t="s">
        <v>734</v>
      </c>
      <c r="H2868" s="151">
        <f t="shared" si="94"/>
        <v>2</v>
      </c>
      <c r="I2868" s="162" t="s">
        <v>1173</v>
      </c>
      <c r="J2868" s="159"/>
      <c r="K2868" s="151" t="str">
        <f t="shared" si="95"/>
        <v>TCD002Restriction and obstruction of access to services and assistance</v>
      </c>
      <c r="L2868" s="163">
        <v>43511</v>
      </c>
    </row>
    <row r="2869" spans="1:12" ht="15.6" thickTop="1" thickBot="1" x14ac:dyDescent="0.35">
      <c r="A2869" s="156" t="s">
        <v>1297</v>
      </c>
      <c r="B2869" s="157" t="str">
        <f>VLOOKUP(A2869,Lists!A:B,2,FALSE)</f>
        <v>TCD002</v>
      </c>
      <c r="C2869" s="157" t="str">
        <f>VLOOKUP(A2869,Lists!A:D,4,FALSE)</f>
        <v>TCD</v>
      </c>
      <c r="D2869" s="157" t="s">
        <v>643</v>
      </c>
      <c r="E2869" s="157">
        <v>2</v>
      </c>
      <c r="F2869" s="157" t="s">
        <v>941</v>
      </c>
      <c r="G2869" s="157" t="s">
        <v>734</v>
      </c>
      <c r="H2869" s="151">
        <f t="shared" si="94"/>
        <v>2</v>
      </c>
      <c r="I2869" s="161" t="s">
        <v>1173</v>
      </c>
      <c r="J2869" s="157"/>
      <c r="K2869" s="151" t="str">
        <f t="shared" si="95"/>
        <v>TCD002Ongoing insecurity/hostilities affecting humanitarian assistance</v>
      </c>
      <c r="L2869" s="165">
        <v>43511</v>
      </c>
    </row>
    <row r="2870" spans="1:12" ht="15.6" thickTop="1" thickBot="1" x14ac:dyDescent="0.35">
      <c r="A2870" s="158" t="s">
        <v>1297</v>
      </c>
      <c r="B2870" s="159" t="str">
        <f>VLOOKUP(A2870,Lists!A:B,2,FALSE)</f>
        <v>TCD002</v>
      </c>
      <c r="C2870" s="159" t="str">
        <f>VLOOKUP(A2870,Lists!A:D,4,FALSE)</f>
        <v>TCD</v>
      </c>
      <c r="D2870" s="159" t="s">
        <v>644</v>
      </c>
      <c r="E2870" s="159">
        <v>2</v>
      </c>
      <c r="F2870" s="159" t="s">
        <v>941</v>
      </c>
      <c r="G2870" s="159" t="s">
        <v>734</v>
      </c>
      <c r="H2870" s="151">
        <f t="shared" si="94"/>
        <v>2</v>
      </c>
      <c r="I2870" s="162" t="s">
        <v>1173</v>
      </c>
      <c r="J2870" s="159"/>
      <c r="K2870" s="151" t="str">
        <f t="shared" si="95"/>
        <v xml:space="preserve">TCD002Presence of mines and improvised explosive devices </v>
      </c>
      <c r="L2870" s="163">
        <v>43511</v>
      </c>
    </row>
    <row r="2871" spans="1:12" ht="15.6" thickTop="1" thickBot="1" x14ac:dyDescent="0.35">
      <c r="A2871" s="156" t="s">
        <v>1297</v>
      </c>
      <c r="B2871" s="157" t="str">
        <f>VLOOKUP(A2871,Lists!A:B,2,FALSE)</f>
        <v>TCD002</v>
      </c>
      <c r="C2871" s="157" t="str">
        <f>VLOOKUP(A2871,Lists!A:D,4,FALSE)</f>
        <v>TCD</v>
      </c>
      <c r="D2871" s="157" t="s">
        <v>645</v>
      </c>
      <c r="E2871" s="157">
        <v>2</v>
      </c>
      <c r="F2871" s="157" t="s">
        <v>941</v>
      </c>
      <c r="G2871" s="157" t="s">
        <v>734</v>
      </c>
      <c r="H2871" s="151">
        <f t="shared" si="94"/>
        <v>2</v>
      </c>
      <c r="I2871" s="161" t="s">
        <v>1173</v>
      </c>
      <c r="J2871" s="157"/>
      <c r="K2871" s="151" t="str">
        <f t="shared" si="95"/>
        <v>TCD002Physical constraints in the environment (obstacles related to terrain, climate, lack of infrastructure, etc.)</v>
      </c>
      <c r="L2871" s="165">
        <v>43511</v>
      </c>
    </row>
    <row r="2872" spans="1:12" ht="15.6" thickTop="1" thickBot="1" x14ac:dyDescent="0.35">
      <c r="A2872" s="158" t="s">
        <v>62</v>
      </c>
      <c r="B2872" s="159" t="str">
        <f>VLOOKUP(A2872,Lists!A:B,2,FALSE)</f>
        <v>TCD001</v>
      </c>
      <c r="C2872" s="159" t="str">
        <f>VLOOKUP(A2872,Lists!A:D,4,FALSE)</f>
        <v>TCD</v>
      </c>
      <c r="D2872" s="159" t="s">
        <v>785</v>
      </c>
      <c r="E2872" s="159">
        <v>16268000</v>
      </c>
      <c r="F2872" s="159" t="s">
        <v>2613</v>
      </c>
      <c r="G2872" s="159" t="s">
        <v>734</v>
      </c>
      <c r="H2872" s="151">
        <f t="shared" si="94"/>
        <v>2</v>
      </c>
      <c r="I2872" s="162" t="s">
        <v>2617</v>
      </c>
      <c r="J2872" s="159" t="s">
        <v>2618</v>
      </c>
      <c r="K2872" s="151" t="str">
        <f t="shared" si="95"/>
        <v>TCD001Total population in country</v>
      </c>
      <c r="L2872" s="163">
        <v>43511</v>
      </c>
    </row>
    <row r="2873" spans="1:12" ht="15.6" thickTop="1" thickBot="1" x14ac:dyDescent="0.35">
      <c r="A2873" s="156" t="s">
        <v>62</v>
      </c>
      <c r="B2873" s="157" t="str">
        <f>VLOOKUP(A2873,Lists!A:B,2,FALSE)</f>
        <v>TCD001</v>
      </c>
      <c r="C2873" s="157" t="str">
        <f>VLOOKUP(A2873,Lists!A:D,4,FALSE)</f>
        <v>TCD</v>
      </c>
      <c r="D2873" s="157" t="s">
        <v>455</v>
      </c>
      <c r="E2873" s="157">
        <v>1369110</v>
      </c>
      <c r="F2873" s="157" t="s">
        <v>2614</v>
      </c>
      <c r="G2873" s="157" t="s">
        <v>734</v>
      </c>
      <c r="H2873" s="151">
        <f t="shared" si="94"/>
        <v>2</v>
      </c>
      <c r="I2873" s="161" t="s">
        <v>2619</v>
      </c>
      <c r="J2873" s="157" t="s">
        <v>2635</v>
      </c>
      <c r="K2873" s="151" t="str">
        <f t="shared" si="95"/>
        <v>TCD001Landmass affected by disaster</v>
      </c>
      <c r="L2873" s="165">
        <v>43511</v>
      </c>
    </row>
    <row r="2874" spans="1:12" ht="15.6" thickTop="1" thickBot="1" x14ac:dyDescent="0.35">
      <c r="A2874" s="158" t="s">
        <v>62</v>
      </c>
      <c r="B2874" s="159" t="str">
        <f>VLOOKUP(A2874,Lists!A:B,2,FALSE)</f>
        <v>TCD001</v>
      </c>
      <c r="C2874" s="159" t="str">
        <f>VLOOKUP(A2874,Lists!A:D,4,FALSE)</f>
        <v>TCD</v>
      </c>
      <c r="D2874" s="159" t="s">
        <v>740</v>
      </c>
      <c r="E2874" s="159">
        <v>16268000</v>
      </c>
      <c r="F2874" s="159" t="s">
        <v>2613</v>
      </c>
      <c r="G2874" s="159" t="s">
        <v>734</v>
      </c>
      <c r="H2874" s="151">
        <f t="shared" si="94"/>
        <v>2</v>
      </c>
      <c r="I2874" s="162" t="s">
        <v>2617</v>
      </c>
      <c r="J2874" s="159" t="s">
        <v>2618</v>
      </c>
      <c r="K2874" s="151" t="str">
        <f t="shared" si="95"/>
        <v>TCD001People exposed</v>
      </c>
      <c r="L2874" s="163">
        <v>43511</v>
      </c>
    </row>
    <row r="2875" spans="1:12" ht="15.6" thickTop="1" thickBot="1" x14ac:dyDescent="0.35">
      <c r="A2875" s="156" t="s">
        <v>62</v>
      </c>
      <c r="B2875" s="157" t="str">
        <f>VLOOKUP(A2875,Lists!A:B,2,FALSE)</f>
        <v>TCD001</v>
      </c>
      <c r="C2875" s="157" t="str">
        <f>VLOOKUP(A2875,Lists!A:D,4,FALSE)</f>
        <v>TCD</v>
      </c>
      <c r="D2875" s="157" t="s">
        <v>742</v>
      </c>
      <c r="E2875" s="157">
        <v>4269000</v>
      </c>
      <c r="F2875" s="157" t="s">
        <v>2613</v>
      </c>
      <c r="G2875" s="157" t="s">
        <v>734</v>
      </c>
      <c r="H2875" s="151">
        <f t="shared" si="94"/>
        <v>2</v>
      </c>
      <c r="I2875" s="161" t="s">
        <v>2617</v>
      </c>
      <c r="J2875" s="157" t="s">
        <v>2618</v>
      </c>
      <c r="K2875" s="151" t="str">
        <f t="shared" si="95"/>
        <v>TCD001People affected by the crisis</v>
      </c>
      <c r="L2875" s="165">
        <v>43511</v>
      </c>
    </row>
    <row r="2876" spans="1:12" ht="15.6" thickTop="1" thickBot="1" x14ac:dyDescent="0.35">
      <c r="A2876" s="158" t="s">
        <v>62</v>
      </c>
      <c r="B2876" s="159" t="str">
        <f>VLOOKUP(A2876,Lists!A:B,2,FALSE)</f>
        <v>TCD001</v>
      </c>
      <c r="C2876" s="159" t="str">
        <f>VLOOKUP(A2876,Lists!A:D,4,FALSE)</f>
        <v>TCD</v>
      </c>
      <c r="D2876" s="159" t="s">
        <v>470</v>
      </c>
      <c r="E2876" s="159">
        <v>658000</v>
      </c>
      <c r="F2876" s="159" t="s">
        <v>2611</v>
      </c>
      <c r="G2876" s="159" t="s">
        <v>734</v>
      </c>
      <c r="H2876" s="151">
        <f t="shared" si="94"/>
        <v>2</v>
      </c>
      <c r="I2876" s="162" t="s">
        <v>2639</v>
      </c>
      <c r="J2876" s="159" t="s">
        <v>2640</v>
      </c>
      <c r="K2876" s="151" t="str">
        <f t="shared" si="95"/>
        <v>TCD001Total # of crisis related displaced people</v>
      </c>
      <c r="L2876" s="163">
        <v>43511</v>
      </c>
    </row>
    <row r="2877" spans="1:12" ht="15.6" thickTop="1" thickBot="1" x14ac:dyDescent="0.35">
      <c r="A2877" s="156" t="s">
        <v>62</v>
      </c>
      <c r="B2877" s="157" t="str">
        <f>VLOOKUP(A2877,Lists!A:B,2,FALSE)</f>
        <v>TCD001</v>
      </c>
      <c r="C2877" s="157" t="str">
        <f>VLOOKUP(A2877,Lists!A:D,4,FALSE)</f>
        <v>TCD</v>
      </c>
      <c r="D2877" s="157" t="s">
        <v>743</v>
      </c>
      <c r="E2877" s="157" t="s">
        <v>445</v>
      </c>
      <c r="F2877" s="157"/>
      <c r="G2877" s="157" t="s">
        <v>734</v>
      </c>
      <c r="H2877" s="151">
        <f t="shared" si="94"/>
        <v>2</v>
      </c>
      <c r="I2877" s="161"/>
      <c r="J2877" s="157" t="s">
        <v>1796</v>
      </c>
      <c r="K2877" s="151" t="str">
        <f t="shared" si="95"/>
        <v>TCD001Crisis related Injuries</v>
      </c>
      <c r="L2877" s="165">
        <v>43511</v>
      </c>
    </row>
    <row r="2878" spans="1:12" ht="15.6" thickTop="1" thickBot="1" x14ac:dyDescent="0.35">
      <c r="A2878" s="158" t="s">
        <v>62</v>
      </c>
      <c r="B2878" s="159" t="str">
        <f>VLOOKUP(A2878,Lists!A:B,2,FALSE)</f>
        <v>TCD001</v>
      </c>
      <c r="C2878" s="159" t="str">
        <f>VLOOKUP(A2878,Lists!A:D,4,FALSE)</f>
        <v>TCD</v>
      </c>
      <c r="D2878" s="159" t="s">
        <v>661</v>
      </c>
      <c r="E2878" s="159" t="s">
        <v>445</v>
      </c>
      <c r="F2878" s="159"/>
      <c r="G2878" s="159" t="s">
        <v>734</v>
      </c>
      <c r="H2878" s="151">
        <f t="shared" si="94"/>
        <v>2</v>
      </c>
      <c r="I2878" s="162"/>
      <c r="J2878" s="159" t="s">
        <v>1796</v>
      </c>
      <c r="K2878" s="151" t="str">
        <f t="shared" si="95"/>
        <v>TCD001Total # of illness cases reported</v>
      </c>
      <c r="L2878" s="163">
        <v>43511</v>
      </c>
    </row>
    <row r="2879" spans="1:12" ht="15.6" thickTop="1" thickBot="1" x14ac:dyDescent="0.35">
      <c r="A2879" s="156" t="s">
        <v>62</v>
      </c>
      <c r="B2879" s="157" t="str">
        <f>VLOOKUP(A2879,Lists!A:B,2,FALSE)</f>
        <v>TCD001</v>
      </c>
      <c r="C2879" s="157" t="str">
        <f>VLOOKUP(A2879,Lists!A:D,4,FALSE)</f>
        <v>TCD</v>
      </c>
      <c r="D2879" s="157" t="s">
        <v>663</v>
      </c>
      <c r="E2879" s="157">
        <v>256</v>
      </c>
      <c r="F2879" s="157" t="s">
        <v>2612</v>
      </c>
      <c r="G2879" s="157" t="s">
        <v>734</v>
      </c>
      <c r="H2879" s="151">
        <f t="shared" si="94"/>
        <v>2</v>
      </c>
      <c r="I2879" s="161" t="s">
        <v>1413</v>
      </c>
      <c r="J2879" s="157" t="s">
        <v>2631</v>
      </c>
      <c r="K2879" s="151" t="str">
        <f t="shared" si="95"/>
        <v>TCD001Crisis related fatalities</v>
      </c>
      <c r="L2879" s="165">
        <v>43511</v>
      </c>
    </row>
    <row r="2880" spans="1:12" ht="15.6" thickTop="1" thickBot="1" x14ac:dyDescent="0.35">
      <c r="A2880" s="158" t="s">
        <v>62</v>
      </c>
      <c r="B2880" s="159" t="str">
        <f>VLOOKUP(A2880,Lists!A:B,2,FALSE)</f>
        <v>TCD001</v>
      </c>
      <c r="C2880" s="159" t="str">
        <f>VLOOKUP(A2880,Lists!A:D,4,FALSE)</f>
        <v>TCD</v>
      </c>
      <c r="D2880" s="159" t="s">
        <v>459</v>
      </c>
      <c r="E2880" s="159" t="s">
        <v>445</v>
      </c>
      <c r="F2880" s="159"/>
      <c r="G2880" s="159" t="s">
        <v>734</v>
      </c>
      <c r="H2880" s="151">
        <f t="shared" ref="H2880:H2943" si="96">IF(G2880="Low",3,IF(G2880="Medium",2,IF(G2880="High",1,FALSE)))</f>
        <v>2</v>
      </c>
      <c r="I2880" s="162"/>
      <c r="J2880" s="159" t="s">
        <v>1796</v>
      </c>
      <c r="K2880" s="151" t="str">
        <f t="shared" ref="K2880:K2943" si="97">B2880&amp;""&amp;D2880</f>
        <v>TCD001Building partially damaged</v>
      </c>
      <c r="L2880" s="163">
        <v>43511</v>
      </c>
    </row>
    <row r="2881" spans="1:12" ht="15.6" thickTop="1" thickBot="1" x14ac:dyDescent="0.35">
      <c r="A2881" s="156" t="s">
        <v>62</v>
      </c>
      <c r="B2881" s="157" t="str">
        <f>VLOOKUP(A2881,Lists!A:B,2,FALSE)</f>
        <v>TCD001</v>
      </c>
      <c r="C2881" s="157" t="str">
        <f>VLOOKUP(A2881,Lists!A:D,4,FALSE)</f>
        <v>TCD</v>
      </c>
      <c r="D2881" s="157" t="s">
        <v>460</v>
      </c>
      <c r="E2881" s="157" t="s">
        <v>445</v>
      </c>
      <c r="F2881" s="157"/>
      <c r="G2881" s="157" t="s">
        <v>734</v>
      </c>
      <c r="H2881" s="151">
        <f t="shared" si="96"/>
        <v>2</v>
      </c>
      <c r="I2881" s="161"/>
      <c r="J2881" s="157" t="s">
        <v>1796</v>
      </c>
      <c r="K2881" s="151" t="str">
        <f t="shared" si="97"/>
        <v>TCD001Building totally damaged</v>
      </c>
      <c r="L2881" s="165">
        <v>43511</v>
      </c>
    </row>
    <row r="2882" spans="1:12" ht="15.6" thickTop="1" thickBot="1" x14ac:dyDescent="0.35">
      <c r="A2882" s="158" t="s">
        <v>62</v>
      </c>
      <c r="B2882" s="159" t="str">
        <f>VLOOKUP(A2882,Lists!A:B,2,FALSE)</f>
        <v>TCD001</v>
      </c>
      <c r="C2882" s="159" t="str">
        <f>VLOOKUP(A2882,Lists!A:D,4,FALSE)</f>
        <v>TCD</v>
      </c>
      <c r="D2882" s="159" t="s">
        <v>459</v>
      </c>
      <c r="E2882" s="159" t="s">
        <v>445</v>
      </c>
      <c r="F2882" s="159"/>
      <c r="G2882" s="159" t="s">
        <v>734</v>
      </c>
      <c r="H2882" s="151">
        <f t="shared" si="96"/>
        <v>2</v>
      </c>
      <c r="I2882" s="162"/>
      <c r="J2882" s="159" t="s">
        <v>1796</v>
      </c>
      <c r="K2882" s="151" t="str">
        <f t="shared" si="97"/>
        <v>TCD001Building partially damaged</v>
      </c>
      <c r="L2882" s="163">
        <v>43511</v>
      </c>
    </row>
    <row r="2883" spans="1:12" ht="15.6" thickTop="1" thickBot="1" x14ac:dyDescent="0.35">
      <c r="A2883" s="156" t="s">
        <v>62</v>
      </c>
      <c r="B2883" s="157" t="str">
        <f>VLOOKUP(A2883,Lists!A:B,2,FALSE)</f>
        <v>TCD001</v>
      </c>
      <c r="C2883" s="157" t="str">
        <f>VLOOKUP(A2883,Lists!A:D,4,FALSE)</f>
        <v>TCD</v>
      </c>
      <c r="D2883" s="157" t="s">
        <v>745</v>
      </c>
      <c r="E2883" s="157" t="s">
        <v>445</v>
      </c>
      <c r="F2883" s="157"/>
      <c r="G2883" s="157" t="s">
        <v>734</v>
      </c>
      <c r="H2883" s="151">
        <f t="shared" si="96"/>
        <v>2</v>
      </c>
      <c r="I2883" s="161"/>
      <c r="J2883" s="157" t="s">
        <v>1796</v>
      </c>
      <c r="K2883" s="151" t="str">
        <f t="shared" si="97"/>
        <v>TCD001Economic Losses</v>
      </c>
      <c r="L2883" s="165">
        <v>43511</v>
      </c>
    </row>
    <row r="2884" spans="1:12" ht="15.6" thickTop="1" thickBot="1" x14ac:dyDescent="0.35">
      <c r="A2884" s="158" t="s">
        <v>62</v>
      </c>
      <c r="B2884" s="159" t="str">
        <f>VLOOKUP(A2884,Lists!A:B,2,FALSE)</f>
        <v>TCD001</v>
      </c>
      <c r="C2884" s="159" t="str">
        <f>VLOOKUP(A2884,Lists!A:D,4,FALSE)</f>
        <v>TCD</v>
      </c>
      <c r="D2884" s="159" t="s">
        <v>755</v>
      </c>
      <c r="E2884" s="159">
        <v>4269000</v>
      </c>
      <c r="F2884" s="159" t="s">
        <v>2611</v>
      </c>
      <c r="G2884" s="159" t="s">
        <v>734</v>
      </c>
      <c r="H2884" s="151">
        <f t="shared" si="96"/>
        <v>2</v>
      </c>
      <c r="I2884" s="162" t="s">
        <v>2639</v>
      </c>
      <c r="J2884" s="159" t="s">
        <v>2641</v>
      </c>
      <c r="K2884" s="151" t="str">
        <f t="shared" si="97"/>
        <v>TCD001People in Need</v>
      </c>
      <c r="L2884" s="163">
        <v>43511</v>
      </c>
    </row>
    <row r="2885" spans="1:12" ht="15.6" thickTop="1" thickBot="1" x14ac:dyDescent="0.35">
      <c r="A2885" s="156" t="s">
        <v>62</v>
      </c>
      <c r="B2885" s="157" t="str">
        <f>VLOOKUP(A2885,Lists!A:B,2,FALSE)</f>
        <v>TCD001</v>
      </c>
      <c r="C2885" s="157" t="str">
        <f>VLOOKUP(A2885,Lists!A:D,4,FALSE)</f>
        <v>TCD</v>
      </c>
      <c r="D2885" s="157" t="s">
        <v>761</v>
      </c>
      <c r="E2885" s="157">
        <v>1164000</v>
      </c>
      <c r="F2885" s="157" t="s">
        <v>2611</v>
      </c>
      <c r="G2885" s="157" t="s">
        <v>734</v>
      </c>
      <c r="H2885" s="151">
        <f t="shared" si="96"/>
        <v>2</v>
      </c>
      <c r="I2885" s="161" t="s">
        <v>2639</v>
      </c>
      <c r="J2885" s="157" t="s">
        <v>2642</v>
      </c>
      <c r="K2885" s="151" t="str">
        <f t="shared" si="97"/>
        <v>TCD001People facing minimal humanitarian needs (level 1)</v>
      </c>
      <c r="L2885" s="165">
        <v>43511</v>
      </c>
    </row>
    <row r="2886" spans="1:12" ht="15.6" thickTop="1" thickBot="1" x14ac:dyDescent="0.35">
      <c r="A2886" s="158" t="s">
        <v>62</v>
      </c>
      <c r="B2886" s="159" t="str">
        <f>VLOOKUP(A2886,Lists!A:B,2,FALSE)</f>
        <v>TCD001</v>
      </c>
      <c r="C2886" s="159" t="str">
        <f>VLOOKUP(A2886,Lists!A:D,4,FALSE)</f>
        <v>TCD</v>
      </c>
      <c r="D2886" s="159" t="s">
        <v>760</v>
      </c>
      <c r="E2886" s="159">
        <v>2011000</v>
      </c>
      <c r="F2886" s="159" t="s">
        <v>2611</v>
      </c>
      <c r="G2886" s="159" t="s">
        <v>734</v>
      </c>
      <c r="H2886" s="151">
        <f t="shared" si="96"/>
        <v>2</v>
      </c>
      <c r="I2886" s="162" t="s">
        <v>2639</v>
      </c>
      <c r="J2886" s="159" t="s">
        <v>2643</v>
      </c>
      <c r="K2886" s="151" t="str">
        <f t="shared" si="97"/>
        <v>TCD001People facing stressed humanitarian needs (level 2)</v>
      </c>
      <c r="L2886" s="163">
        <v>43511</v>
      </c>
    </row>
    <row r="2887" spans="1:12" ht="15.6" thickTop="1" thickBot="1" x14ac:dyDescent="0.35">
      <c r="A2887" s="156" t="s">
        <v>62</v>
      </c>
      <c r="B2887" s="157" t="str">
        <f>VLOOKUP(A2887,Lists!A:B,2,FALSE)</f>
        <v>TCD001</v>
      </c>
      <c r="C2887" s="157" t="str">
        <f>VLOOKUP(A2887,Lists!A:D,4,FALSE)</f>
        <v>TCD</v>
      </c>
      <c r="D2887" s="157" t="s">
        <v>763</v>
      </c>
      <c r="E2887" s="157">
        <v>882000</v>
      </c>
      <c r="F2887" s="157" t="s">
        <v>2611</v>
      </c>
      <c r="G2887" s="157" t="s">
        <v>734</v>
      </c>
      <c r="H2887" s="151">
        <f t="shared" si="96"/>
        <v>2</v>
      </c>
      <c r="I2887" s="161" t="s">
        <v>2639</v>
      </c>
      <c r="J2887" s="157" t="s">
        <v>2644</v>
      </c>
      <c r="K2887" s="151" t="str">
        <f t="shared" si="97"/>
        <v>TCD001People  facing moderate humanitarian needs (level 3)</v>
      </c>
      <c r="L2887" s="165">
        <v>43511</v>
      </c>
    </row>
    <row r="2888" spans="1:12" ht="15.6" thickTop="1" thickBot="1" x14ac:dyDescent="0.35">
      <c r="A2888" s="158" t="s">
        <v>62</v>
      </c>
      <c r="B2888" s="159" t="str">
        <f>VLOOKUP(A2888,Lists!A:B,2,FALSE)</f>
        <v>TCD001</v>
      </c>
      <c r="C2888" s="159" t="str">
        <f>VLOOKUP(A2888,Lists!A:D,4,FALSE)</f>
        <v>TCD</v>
      </c>
      <c r="D2888" s="159" t="s">
        <v>765</v>
      </c>
      <c r="E2888" s="159">
        <v>213000</v>
      </c>
      <c r="F2888" s="159" t="s">
        <v>2611</v>
      </c>
      <c r="G2888" s="159" t="s">
        <v>734</v>
      </c>
      <c r="H2888" s="151">
        <f t="shared" si="96"/>
        <v>2</v>
      </c>
      <c r="I2888" s="162" t="s">
        <v>2639</v>
      </c>
      <c r="J2888" s="159" t="s">
        <v>2645</v>
      </c>
      <c r="K2888" s="151" t="str">
        <f t="shared" si="97"/>
        <v>TCD001People facing severe humanitarian needs (level 4)</v>
      </c>
      <c r="L2888" s="163">
        <v>43511</v>
      </c>
    </row>
    <row r="2889" spans="1:12" ht="15.6" thickTop="1" thickBot="1" x14ac:dyDescent="0.35">
      <c r="A2889" s="156" t="s">
        <v>62</v>
      </c>
      <c r="B2889" s="157" t="str">
        <f>VLOOKUP(A2889,Lists!A:B,2,FALSE)</f>
        <v>TCD001</v>
      </c>
      <c r="C2889" s="157" t="str">
        <f>VLOOKUP(A2889,Lists!A:D,4,FALSE)</f>
        <v>TCD</v>
      </c>
      <c r="D2889" s="157" t="s">
        <v>766</v>
      </c>
      <c r="E2889" s="157">
        <v>0</v>
      </c>
      <c r="F2889" s="157" t="s">
        <v>2611</v>
      </c>
      <c r="G2889" s="157" t="s">
        <v>734</v>
      </c>
      <c r="H2889" s="151">
        <f t="shared" si="96"/>
        <v>2</v>
      </c>
      <c r="I2889" s="161" t="s">
        <v>2639</v>
      </c>
      <c r="J2889" s="157" t="s">
        <v>2646</v>
      </c>
      <c r="K2889" s="151" t="str">
        <f t="shared" si="97"/>
        <v>TCD001People facing extreme humanitarian needs (level 5)</v>
      </c>
      <c r="L2889" s="165">
        <v>43511</v>
      </c>
    </row>
    <row r="2890" spans="1:12" ht="15.6" thickTop="1" thickBot="1" x14ac:dyDescent="0.35">
      <c r="A2890" s="158" t="s">
        <v>62</v>
      </c>
      <c r="B2890" s="159" t="str">
        <f>VLOOKUP(A2890,Lists!A:B,2,FALSE)</f>
        <v>TCD001</v>
      </c>
      <c r="C2890" s="159" t="str">
        <f>VLOOKUP(A2890,Lists!A:D,4,FALSE)</f>
        <v>TCD</v>
      </c>
      <c r="D2890" s="159" t="s">
        <v>768</v>
      </c>
      <c r="E2890" s="159">
        <v>256</v>
      </c>
      <c r="F2890" s="159" t="s">
        <v>2612</v>
      </c>
      <c r="G2890" s="159" t="s">
        <v>734</v>
      </c>
      <c r="H2890" s="151">
        <f t="shared" si="96"/>
        <v>2</v>
      </c>
      <c r="I2890" s="162" t="s">
        <v>1413</v>
      </c>
      <c r="J2890" s="159" t="s">
        <v>2631</v>
      </c>
      <c r="K2890" s="151" t="str">
        <f t="shared" si="97"/>
        <v>TCD001People killed in all crises</v>
      </c>
      <c r="L2890" s="163">
        <v>43511</v>
      </c>
    </row>
    <row r="2891" spans="1:12" ht="15.6" thickTop="1" thickBot="1" x14ac:dyDescent="0.35">
      <c r="A2891" s="156" t="s">
        <v>62</v>
      </c>
      <c r="B2891" s="157" t="str">
        <f>VLOOKUP(A2891,Lists!A:B,2,FALSE)</f>
        <v>TCD001</v>
      </c>
      <c r="C2891" s="157" t="str">
        <f>VLOOKUP(A2891,Lists!A:D,4,FALSE)</f>
        <v>TCD</v>
      </c>
      <c r="D2891" s="157" t="s">
        <v>680</v>
      </c>
      <c r="E2891" s="157">
        <v>5</v>
      </c>
      <c r="F2891" s="157"/>
      <c r="G2891" s="157" t="s">
        <v>734</v>
      </c>
      <c r="H2891" s="151">
        <f t="shared" si="96"/>
        <v>2</v>
      </c>
      <c r="I2891" s="161"/>
      <c r="J2891" s="157" t="s">
        <v>2647</v>
      </c>
      <c r="K2891" s="151" t="str">
        <f t="shared" si="97"/>
        <v>TCD001Crisis affected groups</v>
      </c>
      <c r="L2891" s="165">
        <v>43511</v>
      </c>
    </row>
    <row r="2892" spans="1:12" ht="15.6" thickTop="1" thickBot="1" x14ac:dyDescent="0.35">
      <c r="A2892" s="158" t="s">
        <v>62</v>
      </c>
      <c r="B2892" s="159" t="str">
        <f>VLOOKUP(A2892,Lists!A:B,2,FALSE)</f>
        <v>TCD001</v>
      </c>
      <c r="C2892" s="159" t="str">
        <f>VLOOKUP(A2892,Lists!A:D,4,FALSE)</f>
        <v>TCD</v>
      </c>
      <c r="D2892" s="159" t="s">
        <v>683</v>
      </c>
      <c r="E2892" s="159" t="s">
        <v>445</v>
      </c>
      <c r="F2892" s="159"/>
      <c r="G2892" s="159" t="s">
        <v>734</v>
      </c>
      <c r="H2892" s="151">
        <f t="shared" si="96"/>
        <v>2</v>
      </c>
      <c r="I2892" s="162"/>
      <c r="J2892" s="159" t="s">
        <v>1796</v>
      </c>
      <c r="K2892" s="151" t="str">
        <f t="shared" si="97"/>
        <v>TCD001People facing limited access constraints</v>
      </c>
      <c r="L2892" s="163">
        <v>43511</v>
      </c>
    </row>
    <row r="2893" spans="1:12" ht="15.6" thickTop="1" thickBot="1" x14ac:dyDescent="0.35">
      <c r="A2893" s="156" t="s">
        <v>62</v>
      </c>
      <c r="B2893" s="157" t="str">
        <f>VLOOKUP(A2893,Lists!A:B,2,FALSE)</f>
        <v>TCD001</v>
      </c>
      <c r="C2893" s="157" t="str">
        <f>VLOOKUP(A2893,Lists!A:D,4,FALSE)</f>
        <v>TCD</v>
      </c>
      <c r="D2893" s="157" t="s">
        <v>684</v>
      </c>
      <c r="E2893" s="157" t="s">
        <v>445</v>
      </c>
      <c r="F2893" s="157"/>
      <c r="G2893" s="157" t="s">
        <v>734</v>
      </c>
      <c r="H2893" s="151">
        <f t="shared" si="96"/>
        <v>2</v>
      </c>
      <c r="I2893" s="161"/>
      <c r="J2893" s="157" t="s">
        <v>1796</v>
      </c>
      <c r="K2893" s="151" t="str">
        <f t="shared" si="97"/>
        <v>TCD001People facing restricted access constraints</v>
      </c>
      <c r="L2893" s="165">
        <v>43511</v>
      </c>
    </row>
    <row r="2894" spans="1:12" ht="15.6" thickTop="1" thickBot="1" x14ac:dyDescent="0.35">
      <c r="A2894" s="158" t="s">
        <v>62</v>
      </c>
      <c r="B2894" s="159" t="str">
        <f>VLOOKUP(A2894,Lists!A:B,2,FALSE)</f>
        <v>TCD001</v>
      </c>
      <c r="C2894" s="159" t="str">
        <f>VLOOKUP(A2894,Lists!A:D,4,FALSE)</f>
        <v>TCD</v>
      </c>
      <c r="D2894" s="159" t="s">
        <v>637</v>
      </c>
      <c r="E2894" s="159">
        <v>0</v>
      </c>
      <c r="F2894" s="159" t="s">
        <v>1408</v>
      </c>
      <c r="G2894" s="159" t="s">
        <v>734</v>
      </c>
      <c r="H2894" s="151">
        <f t="shared" si="96"/>
        <v>2</v>
      </c>
      <c r="I2894" s="162" t="s">
        <v>1416</v>
      </c>
      <c r="J2894" s="159"/>
      <c r="K2894" s="151" t="str">
        <f t="shared" si="97"/>
        <v>TCD001Impediments to entry into country (bureaucratic and administrative)</v>
      </c>
      <c r="L2894" s="163">
        <v>43511</v>
      </c>
    </row>
    <row r="2895" spans="1:12" ht="15.6" thickTop="1" thickBot="1" x14ac:dyDescent="0.35">
      <c r="A2895" s="156" t="s">
        <v>62</v>
      </c>
      <c r="B2895" s="157" t="str">
        <f>VLOOKUP(A2895,Lists!A:B,2,FALSE)</f>
        <v>TCD001</v>
      </c>
      <c r="C2895" s="157" t="str">
        <f>VLOOKUP(A2895,Lists!A:D,4,FALSE)</f>
        <v>TCD</v>
      </c>
      <c r="D2895" s="157" t="s">
        <v>638</v>
      </c>
      <c r="E2895" s="157">
        <v>0</v>
      </c>
      <c r="F2895" s="157" t="s">
        <v>1408</v>
      </c>
      <c r="G2895" s="157" t="s">
        <v>734</v>
      </c>
      <c r="H2895" s="151">
        <f t="shared" si="96"/>
        <v>2</v>
      </c>
      <c r="I2895" s="161" t="s">
        <v>1416</v>
      </c>
      <c r="J2895" s="157"/>
      <c r="K2895" s="151" t="str">
        <f t="shared" si="97"/>
        <v>TCD001Restriction of movement (impediments to freedom of movement and/or administrative restrictions)</v>
      </c>
      <c r="L2895" s="165">
        <v>43511</v>
      </c>
    </row>
    <row r="2896" spans="1:12" ht="15.6" thickTop="1" thickBot="1" x14ac:dyDescent="0.35">
      <c r="A2896" s="158" t="s">
        <v>62</v>
      </c>
      <c r="B2896" s="159" t="str">
        <f>VLOOKUP(A2896,Lists!A:B,2,FALSE)</f>
        <v>TCD001</v>
      </c>
      <c r="C2896" s="159" t="str">
        <f>VLOOKUP(A2896,Lists!A:D,4,FALSE)</f>
        <v>TCD</v>
      </c>
      <c r="D2896" s="159" t="s">
        <v>639</v>
      </c>
      <c r="E2896" s="159">
        <v>2</v>
      </c>
      <c r="F2896" s="159" t="s">
        <v>1408</v>
      </c>
      <c r="G2896" s="159" t="s">
        <v>734</v>
      </c>
      <c r="H2896" s="151">
        <f t="shared" si="96"/>
        <v>2</v>
      </c>
      <c r="I2896" s="162" t="s">
        <v>1416</v>
      </c>
      <c r="J2896" s="159"/>
      <c r="K2896" s="151" t="str">
        <f t="shared" si="97"/>
        <v>TCD001Interference into implementation of humanitarian activities</v>
      </c>
      <c r="L2896" s="163">
        <v>43511</v>
      </c>
    </row>
    <row r="2897" spans="1:12" ht="15.6" thickTop="1" thickBot="1" x14ac:dyDescent="0.35">
      <c r="A2897" s="156" t="s">
        <v>62</v>
      </c>
      <c r="B2897" s="157" t="str">
        <f>VLOOKUP(A2897,Lists!A:B,2,FALSE)</f>
        <v>TCD001</v>
      </c>
      <c r="C2897" s="157" t="str">
        <f>VLOOKUP(A2897,Lists!A:D,4,FALSE)</f>
        <v>TCD</v>
      </c>
      <c r="D2897" s="157" t="s">
        <v>640</v>
      </c>
      <c r="E2897" s="157">
        <v>0</v>
      </c>
      <c r="F2897" s="157" t="s">
        <v>1408</v>
      </c>
      <c r="G2897" s="157" t="s">
        <v>734</v>
      </c>
      <c r="H2897" s="151">
        <f t="shared" si="96"/>
        <v>2</v>
      </c>
      <c r="I2897" s="161" t="s">
        <v>1416</v>
      </c>
      <c r="J2897" s="157"/>
      <c r="K2897" s="151" t="str">
        <f t="shared" si="97"/>
        <v>TCD001Violence against personnel, facilities and assets</v>
      </c>
      <c r="L2897" s="165">
        <v>43511</v>
      </c>
    </row>
    <row r="2898" spans="1:12" ht="15.6" thickTop="1" thickBot="1" x14ac:dyDescent="0.35">
      <c r="A2898" s="158" t="s">
        <v>62</v>
      </c>
      <c r="B2898" s="159" t="str">
        <f>VLOOKUP(A2898,Lists!A:B,2,FALSE)</f>
        <v>TCD001</v>
      </c>
      <c r="C2898" s="159" t="str">
        <f>VLOOKUP(A2898,Lists!A:D,4,FALSE)</f>
        <v>TCD</v>
      </c>
      <c r="D2898" s="159" t="s">
        <v>641</v>
      </c>
      <c r="E2898" s="159">
        <v>0</v>
      </c>
      <c r="F2898" s="159" t="s">
        <v>1408</v>
      </c>
      <c r="G2898" s="159" t="s">
        <v>734</v>
      </c>
      <c r="H2898" s="151">
        <f t="shared" si="96"/>
        <v>2</v>
      </c>
      <c r="I2898" s="162" t="s">
        <v>1416</v>
      </c>
      <c r="J2898" s="159"/>
      <c r="K2898" s="151" t="str">
        <f t="shared" si="97"/>
        <v>TCD001Denial of existence of humanitarian needs or entitlements to assistance</v>
      </c>
      <c r="L2898" s="163">
        <v>43511</v>
      </c>
    </row>
    <row r="2899" spans="1:12" ht="15.6" thickTop="1" thickBot="1" x14ac:dyDescent="0.35">
      <c r="A2899" s="156" t="s">
        <v>62</v>
      </c>
      <c r="B2899" s="157" t="str">
        <f>VLOOKUP(A2899,Lists!A:B,2,FALSE)</f>
        <v>TCD001</v>
      </c>
      <c r="C2899" s="157" t="str">
        <f>VLOOKUP(A2899,Lists!A:D,4,FALSE)</f>
        <v>TCD</v>
      </c>
      <c r="D2899" s="157" t="s">
        <v>642</v>
      </c>
      <c r="E2899" s="157">
        <v>0</v>
      </c>
      <c r="F2899" s="157" t="s">
        <v>1408</v>
      </c>
      <c r="G2899" s="157" t="s">
        <v>734</v>
      </c>
      <c r="H2899" s="151">
        <f t="shared" si="96"/>
        <v>2</v>
      </c>
      <c r="I2899" s="161" t="s">
        <v>1416</v>
      </c>
      <c r="J2899" s="157"/>
      <c r="K2899" s="151" t="str">
        <f t="shared" si="97"/>
        <v>TCD001Restriction and obstruction of access to services and assistance</v>
      </c>
      <c r="L2899" s="165">
        <v>43511</v>
      </c>
    </row>
    <row r="2900" spans="1:12" ht="15.6" thickTop="1" thickBot="1" x14ac:dyDescent="0.35">
      <c r="A2900" s="158" t="s">
        <v>62</v>
      </c>
      <c r="B2900" s="159" t="str">
        <f>VLOOKUP(A2900,Lists!A:B,2,FALSE)</f>
        <v>TCD001</v>
      </c>
      <c r="C2900" s="159" t="str">
        <f>VLOOKUP(A2900,Lists!A:D,4,FALSE)</f>
        <v>TCD</v>
      </c>
      <c r="D2900" s="159" t="s">
        <v>643</v>
      </c>
      <c r="E2900" s="159">
        <v>2</v>
      </c>
      <c r="F2900" s="159" t="s">
        <v>1408</v>
      </c>
      <c r="G2900" s="159" t="s">
        <v>734</v>
      </c>
      <c r="H2900" s="151">
        <f t="shared" si="96"/>
        <v>2</v>
      </c>
      <c r="I2900" s="162" t="s">
        <v>1416</v>
      </c>
      <c r="J2900" s="159"/>
      <c r="K2900" s="151" t="str">
        <f t="shared" si="97"/>
        <v>TCD001Ongoing insecurity/hostilities affecting humanitarian assistance</v>
      </c>
      <c r="L2900" s="163">
        <v>43511</v>
      </c>
    </row>
    <row r="2901" spans="1:12" ht="15.6" thickTop="1" thickBot="1" x14ac:dyDescent="0.35">
      <c r="A2901" s="156" t="s">
        <v>62</v>
      </c>
      <c r="B2901" s="157" t="str">
        <f>VLOOKUP(A2901,Lists!A:B,2,FALSE)</f>
        <v>TCD001</v>
      </c>
      <c r="C2901" s="157" t="str">
        <f>VLOOKUP(A2901,Lists!A:D,4,FALSE)</f>
        <v>TCD</v>
      </c>
      <c r="D2901" s="157" t="s">
        <v>644</v>
      </c>
      <c r="E2901" s="157">
        <v>2</v>
      </c>
      <c r="F2901" s="157" t="s">
        <v>1408</v>
      </c>
      <c r="G2901" s="157" t="s">
        <v>734</v>
      </c>
      <c r="H2901" s="151">
        <f t="shared" si="96"/>
        <v>2</v>
      </c>
      <c r="I2901" s="161" t="s">
        <v>1416</v>
      </c>
      <c r="J2901" s="157"/>
      <c r="K2901" s="151" t="str">
        <f t="shared" si="97"/>
        <v xml:space="preserve">TCD001Presence of mines and improvised explosive devices </v>
      </c>
      <c r="L2901" s="165">
        <v>43511</v>
      </c>
    </row>
    <row r="2902" spans="1:12" ht="15.6" thickTop="1" thickBot="1" x14ac:dyDescent="0.35">
      <c r="A2902" s="158" t="s">
        <v>62</v>
      </c>
      <c r="B2902" s="159" t="str">
        <f>VLOOKUP(A2902,Lists!A:B,2,FALSE)</f>
        <v>TCD001</v>
      </c>
      <c r="C2902" s="159" t="str">
        <f>VLOOKUP(A2902,Lists!A:D,4,FALSE)</f>
        <v>TCD</v>
      </c>
      <c r="D2902" s="159" t="s">
        <v>645</v>
      </c>
      <c r="E2902" s="159">
        <v>2</v>
      </c>
      <c r="F2902" s="159" t="s">
        <v>1408</v>
      </c>
      <c r="G2902" s="159" t="s">
        <v>734</v>
      </c>
      <c r="H2902" s="151">
        <f t="shared" si="96"/>
        <v>2</v>
      </c>
      <c r="I2902" s="162" t="s">
        <v>1416</v>
      </c>
      <c r="J2902" s="159"/>
      <c r="K2902" s="151" t="str">
        <f t="shared" si="97"/>
        <v>TCD001Physical constraints in the environment (obstacles related to terrain, climate, lack of infrastructure, etc.)</v>
      </c>
      <c r="L2902" s="163">
        <v>43511</v>
      </c>
    </row>
    <row r="2903" spans="1:12" ht="15.6" thickTop="1" thickBot="1" x14ac:dyDescent="0.35">
      <c r="A2903" s="156" t="s">
        <v>1301</v>
      </c>
      <c r="B2903" s="157" t="str">
        <f>VLOOKUP(A2903,Lists!A:B,2,FALSE)</f>
        <v>TCD006</v>
      </c>
      <c r="C2903" s="157" t="str">
        <f>VLOOKUP(A2903,Lists!A:D,4,FALSE)</f>
        <v>TCD</v>
      </c>
      <c r="D2903" s="157" t="s">
        <v>785</v>
      </c>
      <c r="E2903" s="157">
        <v>16268000</v>
      </c>
      <c r="F2903" s="157" t="s">
        <v>1408</v>
      </c>
      <c r="G2903" s="157" t="s">
        <v>734</v>
      </c>
      <c r="H2903" s="151">
        <f t="shared" si="96"/>
        <v>2</v>
      </c>
      <c r="I2903" s="161" t="s">
        <v>2639</v>
      </c>
      <c r="J2903" s="157" t="s">
        <v>2648</v>
      </c>
      <c r="K2903" s="151" t="str">
        <f t="shared" si="97"/>
        <v>TCD006Total population in country</v>
      </c>
      <c r="L2903" s="165">
        <v>43511</v>
      </c>
    </row>
    <row r="2904" spans="1:12" ht="15.6" thickTop="1" thickBot="1" x14ac:dyDescent="0.35">
      <c r="A2904" s="158" t="s">
        <v>1301</v>
      </c>
      <c r="B2904" s="159" t="str">
        <f>VLOOKUP(A2904,Lists!A:B,2,FALSE)</f>
        <v>TCD006</v>
      </c>
      <c r="C2904" s="159" t="str">
        <f>VLOOKUP(A2904,Lists!A:D,4,FALSE)</f>
        <v>TCD</v>
      </c>
      <c r="D2904" s="159" t="s">
        <v>455</v>
      </c>
      <c r="E2904" s="159">
        <v>220000</v>
      </c>
      <c r="F2904" s="159"/>
      <c r="G2904" s="159" t="s">
        <v>734</v>
      </c>
      <c r="H2904" s="151">
        <f t="shared" si="96"/>
        <v>2</v>
      </c>
      <c r="I2904" s="162"/>
      <c r="J2904" s="159" t="s">
        <v>2649</v>
      </c>
      <c r="K2904" s="151" t="str">
        <f t="shared" si="97"/>
        <v>TCD006Landmass affected by disaster</v>
      </c>
      <c r="L2904" s="163">
        <v>43511</v>
      </c>
    </row>
    <row r="2905" spans="1:12" ht="15.6" thickTop="1" thickBot="1" x14ac:dyDescent="0.35">
      <c r="A2905" s="156" t="s">
        <v>1301</v>
      </c>
      <c r="B2905" s="157" t="str">
        <f>VLOOKUP(A2905,Lists!A:B,2,FALSE)</f>
        <v>TCD006</v>
      </c>
      <c r="C2905" s="157" t="str">
        <f>VLOOKUP(A2905,Lists!A:D,4,FALSE)</f>
        <v>TCD</v>
      </c>
      <c r="D2905" s="157" t="s">
        <v>740</v>
      </c>
      <c r="E2905" s="157">
        <v>36600</v>
      </c>
      <c r="F2905" s="157"/>
      <c r="G2905" s="157" t="s">
        <v>734</v>
      </c>
      <c r="H2905" s="151">
        <f t="shared" si="96"/>
        <v>2</v>
      </c>
      <c r="I2905" s="161"/>
      <c r="J2905" s="157" t="s">
        <v>2650</v>
      </c>
      <c r="K2905" s="151" t="str">
        <f t="shared" si="97"/>
        <v>TCD006People exposed</v>
      </c>
      <c r="L2905" s="165">
        <v>43511</v>
      </c>
    </row>
    <row r="2906" spans="1:12" ht="15.6" thickTop="1" thickBot="1" x14ac:dyDescent="0.35">
      <c r="A2906" s="158" t="s">
        <v>1301</v>
      </c>
      <c r="B2906" s="159" t="str">
        <f>VLOOKUP(A2906,Lists!A:B,2,FALSE)</f>
        <v>TCD006</v>
      </c>
      <c r="C2906" s="159" t="str">
        <f>VLOOKUP(A2906,Lists!A:D,4,FALSE)</f>
        <v>TCD</v>
      </c>
      <c r="D2906" s="159" t="s">
        <v>742</v>
      </c>
      <c r="E2906" s="159">
        <v>36600</v>
      </c>
      <c r="F2906" s="159"/>
      <c r="G2906" s="159" t="s">
        <v>734</v>
      </c>
      <c r="H2906" s="151">
        <f t="shared" si="96"/>
        <v>2</v>
      </c>
      <c r="I2906" s="162"/>
      <c r="J2906" s="159" t="s">
        <v>2651</v>
      </c>
      <c r="K2906" s="151" t="str">
        <f t="shared" si="97"/>
        <v>TCD006People affected by the crisis</v>
      </c>
      <c r="L2906" s="163">
        <v>43511</v>
      </c>
    </row>
    <row r="2907" spans="1:12" ht="15.6" thickTop="1" thickBot="1" x14ac:dyDescent="0.35">
      <c r="A2907" s="156" t="s">
        <v>1301</v>
      </c>
      <c r="B2907" s="157" t="str">
        <f>VLOOKUP(A2907,Lists!A:B,2,FALSE)</f>
        <v>TCD006</v>
      </c>
      <c r="C2907" s="157" t="str">
        <f>VLOOKUP(A2907,Lists!A:D,4,FALSE)</f>
        <v>TCD</v>
      </c>
      <c r="D2907" s="157" t="s">
        <v>470</v>
      </c>
      <c r="E2907" s="157" t="s">
        <v>445</v>
      </c>
      <c r="F2907" s="157"/>
      <c r="G2907" s="157" t="s">
        <v>734</v>
      </c>
      <c r="H2907" s="151">
        <f t="shared" si="96"/>
        <v>2</v>
      </c>
      <c r="I2907" s="161"/>
      <c r="J2907" s="157" t="s">
        <v>1796</v>
      </c>
      <c r="K2907" s="151" t="str">
        <f t="shared" si="97"/>
        <v>TCD006Total # of crisis related displaced people</v>
      </c>
      <c r="L2907" s="165">
        <v>43511</v>
      </c>
    </row>
    <row r="2908" spans="1:12" ht="15.6" thickTop="1" thickBot="1" x14ac:dyDescent="0.35">
      <c r="A2908" s="158" t="s">
        <v>1301</v>
      </c>
      <c r="B2908" s="159" t="str">
        <f>VLOOKUP(A2908,Lists!A:B,2,FALSE)</f>
        <v>TCD006</v>
      </c>
      <c r="C2908" s="159" t="str">
        <f>VLOOKUP(A2908,Lists!A:D,4,FALSE)</f>
        <v>TCD</v>
      </c>
      <c r="D2908" s="159" t="s">
        <v>743</v>
      </c>
      <c r="E2908" s="159" t="s">
        <v>445</v>
      </c>
      <c r="F2908" s="159"/>
      <c r="G2908" s="159" t="s">
        <v>734</v>
      </c>
      <c r="H2908" s="151">
        <f t="shared" si="96"/>
        <v>2</v>
      </c>
      <c r="I2908" s="162"/>
      <c r="J2908" s="159" t="s">
        <v>1796</v>
      </c>
      <c r="K2908" s="151" t="str">
        <f t="shared" si="97"/>
        <v>TCD006Crisis related Injuries</v>
      </c>
      <c r="L2908" s="163">
        <v>43511</v>
      </c>
    </row>
    <row r="2909" spans="1:12" ht="15.6" thickTop="1" thickBot="1" x14ac:dyDescent="0.35">
      <c r="A2909" s="156" t="s">
        <v>1301</v>
      </c>
      <c r="B2909" s="157" t="str">
        <f>VLOOKUP(A2909,Lists!A:B,2,FALSE)</f>
        <v>TCD006</v>
      </c>
      <c r="C2909" s="157" t="str">
        <f>VLOOKUP(A2909,Lists!A:D,4,FALSE)</f>
        <v>TCD</v>
      </c>
      <c r="D2909" s="157" t="s">
        <v>661</v>
      </c>
      <c r="E2909" s="157" t="s">
        <v>445</v>
      </c>
      <c r="F2909" s="157"/>
      <c r="G2909" s="157" t="s">
        <v>734</v>
      </c>
      <c r="H2909" s="151">
        <f t="shared" si="96"/>
        <v>2</v>
      </c>
      <c r="I2909" s="161"/>
      <c r="J2909" s="157" t="s">
        <v>1796</v>
      </c>
      <c r="K2909" s="151" t="str">
        <f t="shared" si="97"/>
        <v>TCD006Total # of illness cases reported</v>
      </c>
      <c r="L2909" s="165">
        <v>43511</v>
      </c>
    </row>
    <row r="2910" spans="1:12" ht="15.6" thickTop="1" thickBot="1" x14ac:dyDescent="0.35">
      <c r="A2910" s="158" t="s">
        <v>1301</v>
      </c>
      <c r="B2910" s="159" t="str">
        <f>VLOOKUP(A2910,Lists!A:B,2,FALSE)</f>
        <v>TCD006</v>
      </c>
      <c r="C2910" s="159" t="str">
        <f>VLOOKUP(A2910,Lists!A:D,4,FALSE)</f>
        <v>TCD</v>
      </c>
      <c r="D2910" s="159" t="s">
        <v>663</v>
      </c>
      <c r="E2910" s="159">
        <v>102</v>
      </c>
      <c r="F2910" s="159" t="s">
        <v>2612</v>
      </c>
      <c r="G2910" s="159" t="s">
        <v>734</v>
      </c>
      <c r="H2910" s="151">
        <f t="shared" si="96"/>
        <v>2</v>
      </c>
      <c r="I2910" s="162" t="s">
        <v>1413</v>
      </c>
      <c r="J2910" s="159" t="s">
        <v>2652</v>
      </c>
      <c r="K2910" s="151" t="str">
        <f t="shared" si="97"/>
        <v>TCD006Crisis related fatalities</v>
      </c>
      <c r="L2910" s="163">
        <v>43511</v>
      </c>
    </row>
    <row r="2911" spans="1:12" ht="15.6" thickTop="1" thickBot="1" x14ac:dyDescent="0.35">
      <c r="A2911" s="156" t="s">
        <v>1301</v>
      </c>
      <c r="B2911" s="157" t="str">
        <f>VLOOKUP(A2911,Lists!A:B,2,FALSE)</f>
        <v>TCD006</v>
      </c>
      <c r="C2911" s="157" t="str">
        <f>VLOOKUP(A2911,Lists!A:D,4,FALSE)</f>
        <v>TCD</v>
      </c>
      <c r="D2911" s="157" t="s">
        <v>459</v>
      </c>
      <c r="E2911" s="157" t="s">
        <v>445</v>
      </c>
      <c r="F2911" s="157"/>
      <c r="G2911" s="157" t="s">
        <v>734</v>
      </c>
      <c r="H2911" s="151">
        <f t="shared" si="96"/>
        <v>2</v>
      </c>
      <c r="I2911" s="161"/>
      <c r="J2911" s="157" t="s">
        <v>1796</v>
      </c>
      <c r="K2911" s="151" t="str">
        <f t="shared" si="97"/>
        <v>TCD006Building partially damaged</v>
      </c>
      <c r="L2911" s="165">
        <v>43511</v>
      </c>
    </row>
    <row r="2912" spans="1:12" ht="15.6" thickTop="1" thickBot="1" x14ac:dyDescent="0.35">
      <c r="A2912" s="158" t="s">
        <v>1301</v>
      </c>
      <c r="B2912" s="159" t="str">
        <f>VLOOKUP(A2912,Lists!A:B,2,FALSE)</f>
        <v>TCD006</v>
      </c>
      <c r="C2912" s="159" t="str">
        <f>VLOOKUP(A2912,Lists!A:D,4,FALSE)</f>
        <v>TCD</v>
      </c>
      <c r="D2912" s="159" t="s">
        <v>460</v>
      </c>
      <c r="E2912" s="159" t="s">
        <v>445</v>
      </c>
      <c r="F2912" s="159"/>
      <c r="G2912" s="159" t="s">
        <v>734</v>
      </c>
      <c r="H2912" s="151">
        <f t="shared" si="96"/>
        <v>2</v>
      </c>
      <c r="I2912" s="162"/>
      <c r="J2912" s="159" t="s">
        <v>1796</v>
      </c>
      <c r="K2912" s="151" t="str">
        <f t="shared" si="97"/>
        <v>TCD006Building totally damaged</v>
      </c>
      <c r="L2912" s="163">
        <v>43511</v>
      </c>
    </row>
    <row r="2913" spans="1:12" ht="15.6" thickTop="1" thickBot="1" x14ac:dyDescent="0.35">
      <c r="A2913" s="156" t="s">
        <v>1301</v>
      </c>
      <c r="B2913" s="157" t="str">
        <f>VLOOKUP(A2913,Lists!A:B,2,FALSE)</f>
        <v>TCD006</v>
      </c>
      <c r="C2913" s="157" t="str">
        <f>VLOOKUP(A2913,Lists!A:D,4,FALSE)</f>
        <v>TCD</v>
      </c>
      <c r="D2913" s="157" t="s">
        <v>459</v>
      </c>
      <c r="E2913" s="157" t="s">
        <v>445</v>
      </c>
      <c r="F2913" s="157"/>
      <c r="G2913" s="157" t="s">
        <v>734</v>
      </c>
      <c r="H2913" s="151">
        <f t="shared" si="96"/>
        <v>2</v>
      </c>
      <c r="I2913" s="161"/>
      <c r="J2913" s="157" t="s">
        <v>1796</v>
      </c>
      <c r="K2913" s="151" t="str">
        <f t="shared" si="97"/>
        <v>TCD006Building partially damaged</v>
      </c>
      <c r="L2913" s="165">
        <v>43511</v>
      </c>
    </row>
    <row r="2914" spans="1:12" ht="15.6" thickTop="1" thickBot="1" x14ac:dyDescent="0.35">
      <c r="A2914" s="158" t="s">
        <v>1301</v>
      </c>
      <c r="B2914" s="159" t="str">
        <f>VLOOKUP(A2914,Lists!A:B,2,FALSE)</f>
        <v>TCD006</v>
      </c>
      <c r="C2914" s="159" t="str">
        <f>VLOOKUP(A2914,Lists!A:D,4,FALSE)</f>
        <v>TCD</v>
      </c>
      <c r="D2914" s="159" t="s">
        <v>745</v>
      </c>
      <c r="E2914" s="159" t="s">
        <v>445</v>
      </c>
      <c r="F2914" s="159"/>
      <c r="G2914" s="159" t="s">
        <v>734</v>
      </c>
      <c r="H2914" s="151">
        <f t="shared" si="96"/>
        <v>2</v>
      </c>
      <c r="I2914" s="162"/>
      <c r="J2914" s="159" t="s">
        <v>1796</v>
      </c>
      <c r="K2914" s="151" t="str">
        <f t="shared" si="97"/>
        <v>TCD006Economic Losses</v>
      </c>
      <c r="L2914" s="163">
        <v>43511</v>
      </c>
    </row>
    <row r="2915" spans="1:12" ht="15.6" thickTop="1" thickBot="1" x14ac:dyDescent="0.35">
      <c r="A2915" s="156" t="s">
        <v>1301</v>
      </c>
      <c r="B2915" s="157" t="str">
        <f>VLOOKUP(A2915,Lists!A:B,2,FALSE)</f>
        <v>TCD006</v>
      </c>
      <c r="C2915" s="157" t="str">
        <f>VLOOKUP(A2915,Lists!A:D,4,FALSE)</f>
        <v>TCD</v>
      </c>
      <c r="D2915" s="157" t="s">
        <v>755</v>
      </c>
      <c r="E2915" s="157" t="s">
        <v>445</v>
      </c>
      <c r="F2915" s="157"/>
      <c r="G2915" s="157" t="s">
        <v>734</v>
      </c>
      <c r="H2915" s="151">
        <f t="shared" si="96"/>
        <v>2</v>
      </c>
      <c r="I2915" s="161"/>
      <c r="J2915" s="157" t="s">
        <v>1796</v>
      </c>
      <c r="K2915" s="151" t="str">
        <f t="shared" si="97"/>
        <v>TCD006People in Need</v>
      </c>
      <c r="L2915" s="165">
        <v>43511</v>
      </c>
    </row>
    <row r="2916" spans="1:12" ht="15.6" thickTop="1" thickBot="1" x14ac:dyDescent="0.35">
      <c r="A2916" s="158" t="s">
        <v>1301</v>
      </c>
      <c r="B2916" s="159" t="str">
        <f>VLOOKUP(A2916,Lists!A:B,2,FALSE)</f>
        <v>TCD006</v>
      </c>
      <c r="C2916" s="159" t="str">
        <f>VLOOKUP(A2916,Lists!A:D,4,FALSE)</f>
        <v>TCD</v>
      </c>
      <c r="D2916" s="159" t="s">
        <v>761</v>
      </c>
      <c r="E2916" s="159" t="s">
        <v>445</v>
      </c>
      <c r="F2916" s="159"/>
      <c r="G2916" s="159" t="s">
        <v>734</v>
      </c>
      <c r="H2916" s="151">
        <f t="shared" si="96"/>
        <v>2</v>
      </c>
      <c r="I2916" s="162"/>
      <c r="J2916" s="159" t="s">
        <v>1796</v>
      </c>
      <c r="K2916" s="151" t="str">
        <f t="shared" si="97"/>
        <v>TCD006People facing minimal humanitarian needs (level 1)</v>
      </c>
      <c r="L2916" s="163">
        <v>43511</v>
      </c>
    </row>
    <row r="2917" spans="1:12" ht="15.6" thickTop="1" thickBot="1" x14ac:dyDescent="0.35">
      <c r="A2917" s="156" t="s">
        <v>1301</v>
      </c>
      <c r="B2917" s="157" t="str">
        <f>VLOOKUP(A2917,Lists!A:B,2,FALSE)</f>
        <v>TCD006</v>
      </c>
      <c r="C2917" s="157" t="str">
        <f>VLOOKUP(A2917,Lists!A:D,4,FALSE)</f>
        <v>TCD</v>
      </c>
      <c r="D2917" s="157" t="s">
        <v>760</v>
      </c>
      <c r="E2917" s="157" t="s">
        <v>445</v>
      </c>
      <c r="F2917" s="157"/>
      <c r="G2917" s="157" t="s">
        <v>734</v>
      </c>
      <c r="H2917" s="151">
        <f t="shared" si="96"/>
        <v>2</v>
      </c>
      <c r="I2917" s="161"/>
      <c r="J2917" s="157" t="s">
        <v>1796</v>
      </c>
      <c r="K2917" s="151" t="str">
        <f t="shared" si="97"/>
        <v>TCD006People facing stressed humanitarian needs (level 2)</v>
      </c>
      <c r="L2917" s="165">
        <v>43511</v>
      </c>
    </row>
    <row r="2918" spans="1:12" ht="15.6" thickTop="1" thickBot="1" x14ac:dyDescent="0.35">
      <c r="A2918" s="158" t="s">
        <v>1301</v>
      </c>
      <c r="B2918" s="159" t="str">
        <f>VLOOKUP(A2918,Lists!A:B,2,FALSE)</f>
        <v>TCD006</v>
      </c>
      <c r="C2918" s="159" t="str">
        <f>VLOOKUP(A2918,Lists!A:D,4,FALSE)</f>
        <v>TCD</v>
      </c>
      <c r="D2918" s="159" t="s">
        <v>763</v>
      </c>
      <c r="E2918" s="159" t="s">
        <v>445</v>
      </c>
      <c r="F2918" s="159"/>
      <c r="G2918" s="159" t="s">
        <v>734</v>
      </c>
      <c r="H2918" s="151">
        <f t="shared" si="96"/>
        <v>2</v>
      </c>
      <c r="I2918" s="162"/>
      <c r="J2918" s="159" t="s">
        <v>1796</v>
      </c>
      <c r="K2918" s="151" t="str">
        <f t="shared" si="97"/>
        <v>TCD006People  facing moderate humanitarian needs (level 3)</v>
      </c>
      <c r="L2918" s="163">
        <v>43511</v>
      </c>
    </row>
    <row r="2919" spans="1:12" ht="15.6" thickTop="1" thickBot="1" x14ac:dyDescent="0.35">
      <c r="A2919" s="156" t="s">
        <v>1301</v>
      </c>
      <c r="B2919" s="157" t="str">
        <f>VLOOKUP(A2919,Lists!A:B,2,FALSE)</f>
        <v>TCD006</v>
      </c>
      <c r="C2919" s="157" t="str">
        <f>VLOOKUP(A2919,Lists!A:D,4,FALSE)</f>
        <v>TCD</v>
      </c>
      <c r="D2919" s="157" t="s">
        <v>765</v>
      </c>
      <c r="E2919" s="157" t="s">
        <v>445</v>
      </c>
      <c r="F2919" s="157"/>
      <c r="G2919" s="157" t="s">
        <v>734</v>
      </c>
      <c r="H2919" s="151">
        <f t="shared" si="96"/>
        <v>2</v>
      </c>
      <c r="I2919" s="161"/>
      <c r="J2919" s="157" t="s">
        <v>1796</v>
      </c>
      <c r="K2919" s="151" t="str">
        <f t="shared" si="97"/>
        <v>TCD006People facing severe humanitarian needs (level 4)</v>
      </c>
      <c r="L2919" s="165">
        <v>43511</v>
      </c>
    </row>
    <row r="2920" spans="1:12" ht="15.6" thickTop="1" thickBot="1" x14ac:dyDescent="0.35">
      <c r="A2920" s="158" t="s">
        <v>1301</v>
      </c>
      <c r="B2920" s="159" t="str">
        <f>VLOOKUP(A2920,Lists!A:B,2,FALSE)</f>
        <v>TCD006</v>
      </c>
      <c r="C2920" s="159" t="str">
        <f>VLOOKUP(A2920,Lists!A:D,4,FALSE)</f>
        <v>TCD</v>
      </c>
      <c r="D2920" s="159" t="s">
        <v>766</v>
      </c>
      <c r="E2920" s="159" t="s">
        <v>445</v>
      </c>
      <c r="F2920" s="159"/>
      <c r="G2920" s="159" t="s">
        <v>734</v>
      </c>
      <c r="H2920" s="151">
        <f t="shared" si="96"/>
        <v>2</v>
      </c>
      <c r="I2920" s="162"/>
      <c r="J2920" s="159" t="s">
        <v>1796</v>
      </c>
      <c r="K2920" s="151" t="str">
        <f t="shared" si="97"/>
        <v>TCD006People facing extreme humanitarian needs (level 5)</v>
      </c>
      <c r="L2920" s="163">
        <v>43511</v>
      </c>
    </row>
    <row r="2921" spans="1:12" ht="15.6" thickTop="1" thickBot="1" x14ac:dyDescent="0.35">
      <c r="A2921" s="156" t="s">
        <v>1301</v>
      </c>
      <c r="B2921" s="157" t="str">
        <f>VLOOKUP(A2921,Lists!A:B,2,FALSE)</f>
        <v>TCD006</v>
      </c>
      <c r="C2921" s="157" t="str">
        <f>VLOOKUP(A2921,Lists!A:D,4,FALSE)</f>
        <v>TCD</v>
      </c>
      <c r="D2921" s="157" t="s">
        <v>768</v>
      </c>
      <c r="E2921" s="157">
        <v>102</v>
      </c>
      <c r="F2921" s="157" t="s">
        <v>2612</v>
      </c>
      <c r="G2921" s="157" t="s">
        <v>734</v>
      </c>
      <c r="H2921" s="151">
        <f t="shared" si="96"/>
        <v>2</v>
      </c>
      <c r="I2921" s="161" t="s">
        <v>1413</v>
      </c>
      <c r="J2921" s="157" t="s">
        <v>2652</v>
      </c>
      <c r="K2921" s="151" t="str">
        <f t="shared" si="97"/>
        <v>TCD006People killed in all crises</v>
      </c>
      <c r="L2921" s="165">
        <v>43511</v>
      </c>
    </row>
    <row r="2922" spans="1:12" ht="15.6" thickTop="1" thickBot="1" x14ac:dyDescent="0.35">
      <c r="A2922" s="158" t="s">
        <v>1301</v>
      </c>
      <c r="B2922" s="159" t="str">
        <f>VLOOKUP(A2922,Lists!A:B,2,FALSE)</f>
        <v>TCD006</v>
      </c>
      <c r="C2922" s="159" t="str">
        <f>VLOOKUP(A2922,Lists!A:D,4,FALSE)</f>
        <v>TCD</v>
      </c>
      <c r="D2922" s="159" t="s">
        <v>680</v>
      </c>
      <c r="E2922" s="159">
        <v>1</v>
      </c>
      <c r="F2922" s="159"/>
      <c r="G2922" s="159" t="s">
        <v>734</v>
      </c>
      <c r="H2922" s="151">
        <f t="shared" si="96"/>
        <v>2</v>
      </c>
      <c r="I2922" s="162"/>
      <c r="J2922" s="159" t="s">
        <v>1796</v>
      </c>
      <c r="K2922" s="151" t="str">
        <f t="shared" si="97"/>
        <v>TCD006Crisis affected groups</v>
      </c>
      <c r="L2922" s="163">
        <v>43511</v>
      </c>
    </row>
    <row r="2923" spans="1:12" ht="15.6" thickTop="1" thickBot="1" x14ac:dyDescent="0.35">
      <c r="A2923" s="156" t="s">
        <v>1301</v>
      </c>
      <c r="B2923" s="157" t="str">
        <f>VLOOKUP(A2923,Lists!A:B,2,FALSE)</f>
        <v>TCD006</v>
      </c>
      <c r="C2923" s="157" t="str">
        <f>VLOOKUP(A2923,Lists!A:D,4,FALSE)</f>
        <v>TCD</v>
      </c>
      <c r="D2923" s="157" t="s">
        <v>683</v>
      </c>
      <c r="E2923" s="157" t="s">
        <v>445</v>
      </c>
      <c r="F2923" s="157"/>
      <c r="G2923" s="157" t="s">
        <v>734</v>
      </c>
      <c r="H2923" s="151">
        <f t="shared" si="96"/>
        <v>2</v>
      </c>
      <c r="I2923" s="161"/>
      <c r="J2923" s="157" t="s">
        <v>1796</v>
      </c>
      <c r="K2923" s="151" t="str">
        <f t="shared" si="97"/>
        <v>TCD006People facing limited access constraints</v>
      </c>
      <c r="L2923" s="165">
        <v>43511</v>
      </c>
    </row>
    <row r="2924" spans="1:12" ht="15.6" thickTop="1" thickBot="1" x14ac:dyDescent="0.35">
      <c r="A2924" s="158" t="s">
        <v>1301</v>
      </c>
      <c r="B2924" s="159" t="str">
        <f>VLOOKUP(A2924,Lists!A:B,2,FALSE)</f>
        <v>TCD006</v>
      </c>
      <c r="C2924" s="159" t="str">
        <f>VLOOKUP(A2924,Lists!A:D,4,FALSE)</f>
        <v>TCD</v>
      </c>
      <c r="D2924" s="159" t="s">
        <v>684</v>
      </c>
      <c r="E2924" s="159" t="s">
        <v>445</v>
      </c>
      <c r="F2924" s="159"/>
      <c r="G2924" s="159" t="s">
        <v>734</v>
      </c>
      <c r="H2924" s="151">
        <f t="shared" si="96"/>
        <v>2</v>
      </c>
      <c r="I2924" s="162"/>
      <c r="J2924" s="159" t="s">
        <v>1796</v>
      </c>
      <c r="K2924" s="151" t="str">
        <f t="shared" si="97"/>
        <v>TCD006People facing restricted access constraints</v>
      </c>
      <c r="L2924" s="163">
        <v>43511</v>
      </c>
    </row>
    <row r="2925" spans="1:12" ht="15.6" thickTop="1" thickBot="1" x14ac:dyDescent="0.35">
      <c r="A2925" s="156" t="s">
        <v>1301</v>
      </c>
      <c r="B2925" s="157" t="str">
        <f>VLOOKUP(A2925,Lists!A:B,2,FALSE)</f>
        <v>TCD006</v>
      </c>
      <c r="C2925" s="157" t="str">
        <f>VLOOKUP(A2925,Lists!A:D,4,FALSE)</f>
        <v>TCD</v>
      </c>
      <c r="D2925" s="157" t="s">
        <v>637</v>
      </c>
      <c r="E2925" s="157">
        <v>0</v>
      </c>
      <c r="F2925" s="157" t="s">
        <v>1408</v>
      </c>
      <c r="G2925" s="157" t="s">
        <v>734</v>
      </c>
      <c r="H2925" s="151">
        <f t="shared" si="96"/>
        <v>2</v>
      </c>
      <c r="I2925" s="161" t="s">
        <v>1416</v>
      </c>
      <c r="J2925" s="157" t="s">
        <v>1796</v>
      </c>
      <c r="K2925" s="151" t="str">
        <f t="shared" si="97"/>
        <v>TCD006Impediments to entry into country (bureaucratic and administrative)</v>
      </c>
      <c r="L2925" s="165">
        <v>43511</v>
      </c>
    </row>
    <row r="2926" spans="1:12" ht="15.6" thickTop="1" thickBot="1" x14ac:dyDescent="0.35">
      <c r="A2926" s="158" t="s">
        <v>1301</v>
      </c>
      <c r="B2926" s="159" t="str">
        <f>VLOOKUP(A2926,Lists!A:B,2,FALSE)</f>
        <v>TCD006</v>
      </c>
      <c r="C2926" s="159" t="str">
        <f>VLOOKUP(A2926,Lists!A:D,4,FALSE)</f>
        <v>TCD</v>
      </c>
      <c r="D2926" s="159" t="s">
        <v>638</v>
      </c>
      <c r="E2926" s="159">
        <v>0</v>
      </c>
      <c r="F2926" s="159" t="s">
        <v>1408</v>
      </c>
      <c r="G2926" s="159" t="s">
        <v>734</v>
      </c>
      <c r="H2926" s="151">
        <f t="shared" si="96"/>
        <v>2</v>
      </c>
      <c r="I2926" s="162" t="s">
        <v>1416</v>
      </c>
      <c r="J2926" s="159"/>
      <c r="K2926" s="151" t="str">
        <f t="shared" si="97"/>
        <v>TCD006Restriction of movement (impediments to freedom of movement and/or administrative restrictions)</v>
      </c>
      <c r="L2926" s="163">
        <v>43511</v>
      </c>
    </row>
    <row r="2927" spans="1:12" ht="15.6" thickTop="1" thickBot="1" x14ac:dyDescent="0.35">
      <c r="A2927" s="156" t="s">
        <v>1301</v>
      </c>
      <c r="B2927" s="157" t="str">
        <f>VLOOKUP(A2927,Lists!A:B,2,FALSE)</f>
        <v>TCD006</v>
      </c>
      <c r="C2927" s="157" t="str">
        <f>VLOOKUP(A2927,Lists!A:D,4,FALSE)</f>
        <v>TCD</v>
      </c>
      <c r="D2927" s="157" t="s">
        <v>639</v>
      </c>
      <c r="E2927" s="157">
        <v>2</v>
      </c>
      <c r="F2927" s="157" t="s">
        <v>1408</v>
      </c>
      <c r="G2927" s="157" t="s">
        <v>734</v>
      </c>
      <c r="H2927" s="151">
        <f t="shared" si="96"/>
        <v>2</v>
      </c>
      <c r="I2927" s="161" t="s">
        <v>1416</v>
      </c>
      <c r="J2927" s="157"/>
      <c r="K2927" s="151" t="str">
        <f t="shared" si="97"/>
        <v>TCD006Interference into implementation of humanitarian activities</v>
      </c>
      <c r="L2927" s="165">
        <v>43511</v>
      </c>
    </row>
    <row r="2928" spans="1:12" ht="15.6" thickTop="1" thickBot="1" x14ac:dyDescent="0.35">
      <c r="A2928" s="158" t="s">
        <v>1301</v>
      </c>
      <c r="B2928" s="159" t="str">
        <f>VLOOKUP(A2928,Lists!A:B,2,FALSE)</f>
        <v>TCD006</v>
      </c>
      <c r="C2928" s="159" t="str">
        <f>VLOOKUP(A2928,Lists!A:D,4,FALSE)</f>
        <v>TCD</v>
      </c>
      <c r="D2928" s="159" t="s">
        <v>640</v>
      </c>
      <c r="E2928" s="159">
        <v>0</v>
      </c>
      <c r="F2928" s="159" t="s">
        <v>1408</v>
      </c>
      <c r="G2928" s="159" t="s">
        <v>734</v>
      </c>
      <c r="H2928" s="151">
        <f t="shared" si="96"/>
        <v>2</v>
      </c>
      <c r="I2928" s="162" t="s">
        <v>1416</v>
      </c>
      <c r="J2928" s="159"/>
      <c r="K2928" s="151" t="str">
        <f t="shared" si="97"/>
        <v>TCD006Violence against personnel, facilities and assets</v>
      </c>
      <c r="L2928" s="163">
        <v>43511</v>
      </c>
    </row>
    <row r="2929" spans="1:12" ht="15.6" thickTop="1" thickBot="1" x14ac:dyDescent="0.35">
      <c r="A2929" s="156" t="s">
        <v>1301</v>
      </c>
      <c r="B2929" s="157" t="str">
        <f>VLOOKUP(A2929,Lists!A:B,2,FALSE)</f>
        <v>TCD006</v>
      </c>
      <c r="C2929" s="157" t="str">
        <f>VLOOKUP(A2929,Lists!A:D,4,FALSE)</f>
        <v>TCD</v>
      </c>
      <c r="D2929" s="157" t="s">
        <v>641</v>
      </c>
      <c r="E2929" s="157">
        <v>0</v>
      </c>
      <c r="F2929" s="157" t="s">
        <v>1408</v>
      </c>
      <c r="G2929" s="157" t="s">
        <v>734</v>
      </c>
      <c r="H2929" s="151">
        <f t="shared" si="96"/>
        <v>2</v>
      </c>
      <c r="I2929" s="161" t="s">
        <v>1416</v>
      </c>
      <c r="J2929" s="157"/>
      <c r="K2929" s="151" t="str">
        <f t="shared" si="97"/>
        <v>TCD006Denial of existence of humanitarian needs or entitlements to assistance</v>
      </c>
      <c r="L2929" s="165">
        <v>43511</v>
      </c>
    </row>
    <row r="2930" spans="1:12" ht="15.6" thickTop="1" thickBot="1" x14ac:dyDescent="0.35">
      <c r="A2930" s="158" t="s">
        <v>1301</v>
      </c>
      <c r="B2930" s="159" t="str">
        <f>VLOOKUP(A2930,Lists!A:B,2,FALSE)</f>
        <v>TCD006</v>
      </c>
      <c r="C2930" s="159" t="str">
        <f>VLOOKUP(A2930,Lists!A:D,4,FALSE)</f>
        <v>TCD</v>
      </c>
      <c r="D2930" s="159" t="s">
        <v>642</v>
      </c>
      <c r="E2930" s="159">
        <v>0</v>
      </c>
      <c r="F2930" s="159" t="s">
        <v>1408</v>
      </c>
      <c r="G2930" s="159" t="s">
        <v>734</v>
      </c>
      <c r="H2930" s="151">
        <f t="shared" si="96"/>
        <v>2</v>
      </c>
      <c r="I2930" s="162" t="s">
        <v>1416</v>
      </c>
      <c r="J2930" s="159"/>
      <c r="K2930" s="151" t="str">
        <f t="shared" si="97"/>
        <v>TCD006Restriction and obstruction of access to services and assistance</v>
      </c>
      <c r="L2930" s="163">
        <v>43511</v>
      </c>
    </row>
    <row r="2931" spans="1:12" ht="15.6" thickTop="1" thickBot="1" x14ac:dyDescent="0.35">
      <c r="A2931" s="156" t="s">
        <v>1301</v>
      </c>
      <c r="B2931" s="157" t="str">
        <f>VLOOKUP(A2931,Lists!A:B,2,FALSE)</f>
        <v>TCD006</v>
      </c>
      <c r="C2931" s="157" t="str">
        <f>VLOOKUP(A2931,Lists!A:D,4,FALSE)</f>
        <v>TCD</v>
      </c>
      <c r="D2931" s="157" t="s">
        <v>643</v>
      </c>
      <c r="E2931" s="157">
        <v>2</v>
      </c>
      <c r="F2931" s="157" t="s">
        <v>1408</v>
      </c>
      <c r="G2931" s="157" t="s">
        <v>734</v>
      </c>
      <c r="H2931" s="151">
        <f t="shared" si="96"/>
        <v>2</v>
      </c>
      <c r="I2931" s="161" t="s">
        <v>1416</v>
      </c>
      <c r="J2931" s="157"/>
      <c r="K2931" s="151" t="str">
        <f t="shared" si="97"/>
        <v>TCD006Ongoing insecurity/hostilities affecting humanitarian assistance</v>
      </c>
      <c r="L2931" s="165">
        <v>43511</v>
      </c>
    </row>
    <row r="2932" spans="1:12" ht="15.6" thickTop="1" thickBot="1" x14ac:dyDescent="0.35">
      <c r="A2932" s="158" t="s">
        <v>1301</v>
      </c>
      <c r="B2932" s="159" t="str">
        <f>VLOOKUP(A2932,Lists!A:B,2,FALSE)</f>
        <v>TCD006</v>
      </c>
      <c r="C2932" s="159" t="str">
        <f>VLOOKUP(A2932,Lists!A:D,4,FALSE)</f>
        <v>TCD</v>
      </c>
      <c r="D2932" s="159" t="s">
        <v>644</v>
      </c>
      <c r="E2932" s="159">
        <v>2</v>
      </c>
      <c r="F2932" s="159" t="s">
        <v>1408</v>
      </c>
      <c r="G2932" s="159" t="s">
        <v>734</v>
      </c>
      <c r="H2932" s="151">
        <f t="shared" si="96"/>
        <v>2</v>
      </c>
      <c r="I2932" s="162" t="s">
        <v>1416</v>
      </c>
      <c r="J2932" s="159"/>
      <c r="K2932" s="151" t="str">
        <f t="shared" si="97"/>
        <v xml:space="preserve">TCD006Presence of mines and improvised explosive devices </v>
      </c>
      <c r="L2932" s="163">
        <v>43511</v>
      </c>
    </row>
    <row r="2933" spans="1:12" ht="15.6" thickTop="1" thickBot="1" x14ac:dyDescent="0.35">
      <c r="A2933" s="156" t="s">
        <v>1301</v>
      </c>
      <c r="B2933" s="157" t="str">
        <f>VLOOKUP(A2933,Lists!A:B,2,FALSE)</f>
        <v>TCD006</v>
      </c>
      <c r="C2933" s="157" t="str">
        <f>VLOOKUP(A2933,Lists!A:D,4,FALSE)</f>
        <v>TCD</v>
      </c>
      <c r="D2933" s="157" t="s">
        <v>645</v>
      </c>
      <c r="E2933" s="157">
        <v>2</v>
      </c>
      <c r="F2933" s="157" t="s">
        <v>1408</v>
      </c>
      <c r="G2933" s="157" t="s">
        <v>734</v>
      </c>
      <c r="H2933" s="151">
        <f t="shared" si="96"/>
        <v>2</v>
      </c>
      <c r="I2933" s="161" t="s">
        <v>1416</v>
      </c>
      <c r="J2933" s="157"/>
      <c r="K2933" s="151" t="str">
        <f t="shared" si="97"/>
        <v>TCD006Physical constraints in the environment (obstacles related to terrain, climate, lack of infrastructure, etc.)</v>
      </c>
      <c r="L2933" s="165">
        <v>43511</v>
      </c>
    </row>
    <row r="2934" spans="1:12" ht="15.6" thickTop="1" thickBot="1" x14ac:dyDescent="0.35">
      <c r="A2934" s="158" t="s">
        <v>329</v>
      </c>
      <c r="B2934" s="159" t="str">
        <f>VLOOKUP(A2934,Lists!A:B,2,FALSE)</f>
        <v>TUR001</v>
      </c>
      <c r="C2934" s="159" t="str">
        <f>VLOOKUP(A2934,Lists!A:D,4,FALSE)</f>
        <v>TUR</v>
      </c>
      <c r="D2934" s="159" t="s">
        <v>785</v>
      </c>
      <c r="E2934" s="159">
        <v>80745020</v>
      </c>
      <c r="F2934" s="159" t="s">
        <v>921</v>
      </c>
      <c r="G2934" s="159" t="s">
        <v>734</v>
      </c>
      <c r="H2934" s="151">
        <f t="shared" si="96"/>
        <v>2</v>
      </c>
      <c r="I2934" s="162" t="s">
        <v>2667</v>
      </c>
      <c r="J2934" s="159" t="s">
        <v>2668</v>
      </c>
      <c r="K2934" s="151" t="str">
        <f t="shared" si="97"/>
        <v>TUR001Total population in country</v>
      </c>
      <c r="L2934" s="163">
        <v>43511</v>
      </c>
    </row>
    <row r="2935" spans="1:12" ht="15.6" thickTop="1" thickBot="1" x14ac:dyDescent="0.35">
      <c r="A2935" s="156" t="s">
        <v>329</v>
      </c>
      <c r="B2935" s="157" t="str">
        <f>VLOOKUP(A2935,Lists!A:B,2,FALSE)</f>
        <v>TUR001</v>
      </c>
      <c r="C2935" s="157" t="str">
        <f>VLOOKUP(A2935,Lists!A:D,4,FALSE)</f>
        <v>TUR</v>
      </c>
      <c r="D2935" s="157" t="s">
        <v>455</v>
      </c>
      <c r="E2935" s="157">
        <v>378923</v>
      </c>
      <c r="F2935" s="157" t="s">
        <v>2653</v>
      </c>
      <c r="G2935" s="157" t="s">
        <v>734</v>
      </c>
      <c r="H2935" s="151">
        <f t="shared" si="96"/>
        <v>2</v>
      </c>
      <c r="I2935" s="161" t="s">
        <v>2669</v>
      </c>
      <c r="J2935" s="157" t="s">
        <v>2670</v>
      </c>
      <c r="K2935" s="151" t="str">
        <f t="shared" si="97"/>
        <v>TUR001Landmass affected by disaster</v>
      </c>
      <c r="L2935" s="165">
        <v>43511</v>
      </c>
    </row>
    <row r="2936" spans="1:12" ht="15.6" thickTop="1" thickBot="1" x14ac:dyDescent="0.35">
      <c r="A2936" s="158" t="s">
        <v>329</v>
      </c>
      <c r="B2936" s="159" t="str">
        <f>VLOOKUP(A2936,Lists!A:B,2,FALSE)</f>
        <v>TUR001</v>
      </c>
      <c r="C2936" s="159" t="str">
        <f>VLOOKUP(A2936,Lists!A:D,4,FALSE)</f>
        <v>TUR</v>
      </c>
      <c r="D2936" s="159" t="s">
        <v>740</v>
      </c>
      <c r="E2936" s="159">
        <v>53610941</v>
      </c>
      <c r="F2936" s="159" t="s">
        <v>2654</v>
      </c>
      <c r="G2936" s="159" t="s">
        <v>734</v>
      </c>
      <c r="H2936" s="151">
        <f t="shared" si="96"/>
        <v>2</v>
      </c>
      <c r="I2936" s="162" t="s">
        <v>2671</v>
      </c>
      <c r="J2936" s="159" t="s">
        <v>2672</v>
      </c>
      <c r="K2936" s="151" t="str">
        <f t="shared" si="97"/>
        <v>TUR001People exposed</v>
      </c>
      <c r="L2936" s="163">
        <v>43511</v>
      </c>
    </row>
    <row r="2937" spans="1:12" ht="15.6" thickTop="1" thickBot="1" x14ac:dyDescent="0.35">
      <c r="A2937" s="156" t="s">
        <v>329</v>
      </c>
      <c r="B2937" s="157" t="str">
        <f>VLOOKUP(A2937,Lists!A:B,2,FALSE)</f>
        <v>TUR001</v>
      </c>
      <c r="C2937" s="157" t="str">
        <f>VLOOKUP(A2937,Lists!A:D,4,FALSE)</f>
        <v>TUR</v>
      </c>
      <c r="D2937" s="157" t="s">
        <v>742</v>
      </c>
      <c r="E2937" s="157">
        <v>4008696</v>
      </c>
      <c r="F2937" s="157"/>
      <c r="G2937" s="157" t="s">
        <v>734</v>
      </c>
      <c r="H2937" s="151">
        <f t="shared" si="96"/>
        <v>2</v>
      </c>
      <c r="I2937" s="161"/>
      <c r="J2937" s="157" t="s">
        <v>2673</v>
      </c>
      <c r="K2937" s="151" t="str">
        <f t="shared" si="97"/>
        <v>TUR001People affected by the crisis</v>
      </c>
      <c r="L2937" s="165">
        <v>43511</v>
      </c>
    </row>
    <row r="2938" spans="1:12" ht="15.6" thickTop="1" thickBot="1" x14ac:dyDescent="0.35">
      <c r="A2938" s="158" t="s">
        <v>329</v>
      </c>
      <c r="B2938" s="159" t="str">
        <f>VLOOKUP(A2938,Lists!A:B,2,FALSE)</f>
        <v>TUR001</v>
      </c>
      <c r="C2938" s="159" t="str">
        <f>VLOOKUP(A2938,Lists!A:D,4,FALSE)</f>
        <v>TUR</v>
      </c>
      <c r="D2938" s="159" t="s">
        <v>470</v>
      </c>
      <c r="E2938" s="159">
        <v>4008696</v>
      </c>
      <c r="F2938" s="159"/>
      <c r="G2938" s="159" t="s">
        <v>734</v>
      </c>
      <c r="H2938" s="151">
        <f t="shared" si="96"/>
        <v>2</v>
      </c>
      <c r="I2938" s="162"/>
      <c r="J2938" s="159" t="s">
        <v>2674</v>
      </c>
      <c r="K2938" s="151" t="str">
        <f t="shared" si="97"/>
        <v>TUR001Total # of crisis related displaced people</v>
      </c>
      <c r="L2938" s="163">
        <v>43511</v>
      </c>
    </row>
    <row r="2939" spans="1:12" ht="15.6" thickTop="1" thickBot="1" x14ac:dyDescent="0.35">
      <c r="A2939" s="156" t="s">
        <v>329</v>
      </c>
      <c r="B2939" s="157" t="str">
        <f>VLOOKUP(A2939,Lists!A:B,2,FALSE)</f>
        <v>TUR001</v>
      </c>
      <c r="C2939" s="157" t="str">
        <f>VLOOKUP(A2939,Lists!A:D,4,FALSE)</f>
        <v>TUR</v>
      </c>
      <c r="D2939" s="157" t="s">
        <v>661</v>
      </c>
      <c r="E2939" s="157" t="s">
        <v>445</v>
      </c>
      <c r="F2939" s="157"/>
      <c r="G2939" s="157" t="s">
        <v>734</v>
      </c>
      <c r="H2939" s="151">
        <f t="shared" si="96"/>
        <v>2</v>
      </c>
      <c r="I2939" s="161"/>
      <c r="J2939" s="157" t="s">
        <v>2675</v>
      </c>
      <c r="K2939" s="151" t="str">
        <f t="shared" si="97"/>
        <v>TUR001Total # of illness cases reported</v>
      </c>
      <c r="L2939" s="165">
        <v>43511</v>
      </c>
    </row>
    <row r="2940" spans="1:12" ht="15.6" thickTop="1" thickBot="1" x14ac:dyDescent="0.35">
      <c r="A2940" s="158" t="s">
        <v>329</v>
      </c>
      <c r="B2940" s="159" t="str">
        <f>VLOOKUP(A2940,Lists!A:B,2,FALSE)</f>
        <v>TUR001</v>
      </c>
      <c r="C2940" s="159" t="str">
        <f>VLOOKUP(A2940,Lists!A:D,4,FALSE)</f>
        <v>TUR</v>
      </c>
      <c r="D2940" s="159" t="s">
        <v>743</v>
      </c>
      <c r="E2940" s="159" t="s">
        <v>445</v>
      </c>
      <c r="F2940" s="159"/>
      <c r="G2940" s="159" t="s">
        <v>734</v>
      </c>
      <c r="H2940" s="151">
        <f t="shared" si="96"/>
        <v>2</v>
      </c>
      <c r="I2940" s="162"/>
      <c r="J2940" s="159" t="s">
        <v>2675</v>
      </c>
      <c r="K2940" s="151" t="str">
        <f t="shared" si="97"/>
        <v>TUR001Crisis related Injuries</v>
      </c>
      <c r="L2940" s="163">
        <v>43511</v>
      </c>
    </row>
    <row r="2941" spans="1:12" ht="15.6" thickTop="1" thickBot="1" x14ac:dyDescent="0.35">
      <c r="A2941" s="156" t="s">
        <v>329</v>
      </c>
      <c r="B2941" s="157" t="str">
        <f>VLOOKUP(A2941,Lists!A:B,2,FALSE)</f>
        <v>TUR001</v>
      </c>
      <c r="C2941" s="157" t="str">
        <f>VLOOKUP(A2941,Lists!A:D,4,FALSE)</f>
        <v>TUR</v>
      </c>
      <c r="D2941" s="157" t="s">
        <v>768</v>
      </c>
      <c r="E2941" s="157">
        <v>789</v>
      </c>
      <c r="F2941" s="157" t="s">
        <v>2655</v>
      </c>
      <c r="G2941" s="157" t="s">
        <v>734</v>
      </c>
      <c r="H2941" s="151">
        <f t="shared" si="96"/>
        <v>2</v>
      </c>
      <c r="I2941" s="161"/>
      <c r="J2941" s="157" t="s">
        <v>2676</v>
      </c>
      <c r="K2941" s="151" t="str">
        <f t="shared" si="97"/>
        <v>TUR001People killed in all crises</v>
      </c>
      <c r="L2941" s="165">
        <v>43511</v>
      </c>
    </row>
    <row r="2942" spans="1:12" ht="15.6" thickTop="1" thickBot="1" x14ac:dyDescent="0.35">
      <c r="A2942" s="158" t="s">
        <v>329</v>
      </c>
      <c r="B2942" s="159" t="str">
        <f>VLOOKUP(A2942,Lists!A:B,2,FALSE)</f>
        <v>TUR001</v>
      </c>
      <c r="C2942" s="159" t="str">
        <f>VLOOKUP(A2942,Lists!A:D,4,FALSE)</f>
        <v>TUR</v>
      </c>
      <c r="D2942" s="159" t="s">
        <v>459</v>
      </c>
      <c r="E2942" s="159">
        <v>789</v>
      </c>
      <c r="F2942" s="159" t="s">
        <v>2655</v>
      </c>
      <c r="G2942" s="159" t="s">
        <v>734</v>
      </c>
      <c r="H2942" s="151">
        <f t="shared" si="96"/>
        <v>2</v>
      </c>
      <c r="I2942" s="162"/>
      <c r="J2942" s="159" t="s">
        <v>2676</v>
      </c>
      <c r="K2942" s="151" t="str">
        <f t="shared" si="97"/>
        <v>TUR001Building partially damaged</v>
      </c>
      <c r="L2942" s="163">
        <v>43511</v>
      </c>
    </row>
    <row r="2943" spans="1:12" ht="15.6" thickTop="1" thickBot="1" x14ac:dyDescent="0.35">
      <c r="A2943" s="156" t="s">
        <v>329</v>
      </c>
      <c r="B2943" s="157" t="str">
        <f>VLOOKUP(A2943,Lists!A:B,2,FALSE)</f>
        <v>TUR001</v>
      </c>
      <c r="C2943" s="157" t="str">
        <f>VLOOKUP(A2943,Lists!A:D,4,FALSE)</f>
        <v>TUR</v>
      </c>
      <c r="D2943" s="157" t="s">
        <v>460</v>
      </c>
      <c r="E2943" s="157" t="s">
        <v>445</v>
      </c>
      <c r="F2943" s="157"/>
      <c r="G2943" s="157" t="s">
        <v>734</v>
      </c>
      <c r="H2943" s="151">
        <f t="shared" si="96"/>
        <v>2</v>
      </c>
      <c r="I2943" s="161"/>
      <c r="J2943" s="157" t="s">
        <v>2675</v>
      </c>
      <c r="K2943" s="151" t="str">
        <f t="shared" si="97"/>
        <v>TUR001Building totally damaged</v>
      </c>
      <c r="L2943" s="165">
        <v>43511</v>
      </c>
    </row>
    <row r="2944" spans="1:12" ht="15.6" thickTop="1" thickBot="1" x14ac:dyDescent="0.35">
      <c r="A2944" s="158" t="s">
        <v>329</v>
      </c>
      <c r="B2944" s="159" t="str">
        <f>VLOOKUP(A2944,Lists!A:B,2,FALSE)</f>
        <v>TUR001</v>
      </c>
      <c r="C2944" s="159" t="str">
        <f>VLOOKUP(A2944,Lists!A:D,4,FALSE)</f>
        <v>TUR</v>
      </c>
      <c r="D2944" s="159" t="s">
        <v>663</v>
      </c>
      <c r="E2944" s="159" t="s">
        <v>445</v>
      </c>
      <c r="F2944" s="159"/>
      <c r="G2944" s="159" t="s">
        <v>734</v>
      </c>
      <c r="H2944" s="151">
        <f t="shared" ref="H2944:H3007" si="98">IF(G2944="Low",3,IF(G2944="Medium",2,IF(G2944="High",1,FALSE)))</f>
        <v>2</v>
      </c>
      <c r="I2944" s="162"/>
      <c r="J2944" s="159" t="s">
        <v>2675</v>
      </c>
      <c r="K2944" s="151" t="str">
        <f t="shared" ref="K2944:K3007" si="99">B2944&amp;""&amp;D2944</f>
        <v>TUR001Crisis related fatalities</v>
      </c>
      <c r="L2944" s="163">
        <v>43511</v>
      </c>
    </row>
    <row r="2945" spans="1:12" ht="15.6" thickTop="1" thickBot="1" x14ac:dyDescent="0.35">
      <c r="A2945" s="156" t="s">
        <v>329</v>
      </c>
      <c r="B2945" s="157" t="str">
        <f>VLOOKUP(A2945,Lists!A:B,2,FALSE)</f>
        <v>TUR001</v>
      </c>
      <c r="C2945" s="157" t="str">
        <f>VLOOKUP(A2945,Lists!A:D,4,FALSE)</f>
        <v>TUR</v>
      </c>
      <c r="D2945" s="157" t="s">
        <v>745</v>
      </c>
      <c r="E2945" s="157" t="s">
        <v>445</v>
      </c>
      <c r="F2945" s="157"/>
      <c r="G2945" s="157" t="s">
        <v>734</v>
      </c>
      <c r="H2945" s="151">
        <f t="shared" si="98"/>
        <v>2</v>
      </c>
      <c r="I2945" s="161"/>
      <c r="J2945" s="157" t="s">
        <v>2675</v>
      </c>
      <c r="K2945" s="151" t="str">
        <f t="shared" si="99"/>
        <v>TUR001Economic Losses</v>
      </c>
      <c r="L2945" s="165">
        <v>43511</v>
      </c>
    </row>
    <row r="2946" spans="1:12" ht="15.6" thickTop="1" thickBot="1" x14ac:dyDescent="0.35">
      <c r="A2946" s="158" t="s">
        <v>329</v>
      </c>
      <c r="B2946" s="159" t="str">
        <f>VLOOKUP(A2946,Lists!A:B,2,FALSE)</f>
        <v>TUR001</v>
      </c>
      <c r="C2946" s="159" t="str">
        <f>VLOOKUP(A2946,Lists!A:D,4,FALSE)</f>
        <v>TUR</v>
      </c>
      <c r="D2946" s="159" t="s">
        <v>755</v>
      </c>
      <c r="E2946" s="159">
        <v>4008696</v>
      </c>
      <c r="F2946" s="159" t="s">
        <v>2656</v>
      </c>
      <c r="G2946" s="159" t="s">
        <v>734</v>
      </c>
      <c r="H2946" s="151">
        <f t="shared" si="98"/>
        <v>2</v>
      </c>
      <c r="I2946" s="162" t="s">
        <v>2677</v>
      </c>
      <c r="J2946" s="159" t="s">
        <v>2678</v>
      </c>
      <c r="K2946" s="151" t="str">
        <f t="shared" si="99"/>
        <v>TUR001People in Need</v>
      </c>
      <c r="L2946" s="163">
        <v>43511</v>
      </c>
    </row>
    <row r="2947" spans="1:12" ht="15.6" thickTop="1" thickBot="1" x14ac:dyDescent="0.35">
      <c r="A2947" s="156" t="s">
        <v>329</v>
      </c>
      <c r="B2947" s="157" t="str">
        <f>VLOOKUP(A2947,Lists!A:B,2,FALSE)</f>
        <v>TUR001</v>
      </c>
      <c r="C2947" s="157" t="str">
        <f>VLOOKUP(A2947,Lists!A:D,4,FALSE)</f>
        <v>TUR</v>
      </c>
      <c r="D2947" s="157" t="s">
        <v>761</v>
      </c>
      <c r="E2947" s="157">
        <v>1310568</v>
      </c>
      <c r="F2947" s="157" t="s">
        <v>2657</v>
      </c>
      <c r="G2947" s="157" t="s">
        <v>734</v>
      </c>
      <c r="H2947" s="151">
        <f t="shared" si="98"/>
        <v>2</v>
      </c>
      <c r="I2947" s="161" t="s">
        <v>2679</v>
      </c>
      <c r="J2947" s="157" t="s">
        <v>2680</v>
      </c>
      <c r="K2947" s="151" t="str">
        <f t="shared" si="99"/>
        <v>TUR001People facing minimal humanitarian needs (level 1)</v>
      </c>
      <c r="L2947" s="165">
        <v>43511</v>
      </c>
    </row>
    <row r="2948" spans="1:12" ht="15.6" thickTop="1" thickBot="1" x14ac:dyDescent="0.35">
      <c r="A2948" s="158" t="s">
        <v>329</v>
      </c>
      <c r="B2948" s="159" t="str">
        <f>VLOOKUP(A2948,Lists!A:B,2,FALSE)</f>
        <v>TUR001</v>
      </c>
      <c r="C2948" s="159" t="str">
        <f>VLOOKUP(A2948,Lists!A:D,4,FALSE)</f>
        <v>TUR</v>
      </c>
      <c r="D2948" s="159" t="s">
        <v>760</v>
      </c>
      <c r="E2948" s="159">
        <v>1660052</v>
      </c>
      <c r="F2948" s="159" t="s">
        <v>2658</v>
      </c>
      <c r="G2948" s="159" t="s">
        <v>734</v>
      </c>
      <c r="H2948" s="151">
        <f t="shared" si="98"/>
        <v>2</v>
      </c>
      <c r="I2948" s="162" t="s">
        <v>2679</v>
      </c>
      <c r="J2948" s="159" t="s">
        <v>2681</v>
      </c>
      <c r="K2948" s="151" t="str">
        <f t="shared" si="99"/>
        <v>TUR001People facing stressed humanitarian needs (level 2)</v>
      </c>
      <c r="L2948" s="163">
        <v>43511</v>
      </c>
    </row>
    <row r="2949" spans="1:12" ht="15.6" thickTop="1" thickBot="1" x14ac:dyDescent="0.35">
      <c r="A2949" s="156" t="s">
        <v>329</v>
      </c>
      <c r="B2949" s="157" t="str">
        <f>VLOOKUP(A2949,Lists!A:B,2,FALSE)</f>
        <v>TUR001</v>
      </c>
      <c r="C2949" s="157" t="str">
        <f>VLOOKUP(A2949,Lists!A:D,4,FALSE)</f>
        <v>TUR</v>
      </c>
      <c r="D2949" s="157" t="s">
        <v>763</v>
      </c>
      <c r="E2949" s="157">
        <v>1038075</v>
      </c>
      <c r="F2949" s="157" t="s">
        <v>2658</v>
      </c>
      <c r="G2949" s="157" t="s">
        <v>734</v>
      </c>
      <c r="H2949" s="151">
        <f t="shared" si="98"/>
        <v>2</v>
      </c>
      <c r="I2949" s="161" t="s">
        <v>2679</v>
      </c>
      <c r="J2949" s="157" t="s">
        <v>2682</v>
      </c>
      <c r="K2949" s="151" t="str">
        <f t="shared" si="99"/>
        <v>TUR001People  facing moderate humanitarian needs (level 3)</v>
      </c>
      <c r="L2949" s="165">
        <v>43511</v>
      </c>
    </row>
    <row r="2950" spans="1:12" ht="15.6" thickTop="1" thickBot="1" x14ac:dyDescent="0.35">
      <c r="A2950" s="158" t="s">
        <v>329</v>
      </c>
      <c r="B2950" s="159" t="str">
        <f>VLOOKUP(A2950,Lists!A:B,2,FALSE)</f>
        <v>TUR001</v>
      </c>
      <c r="C2950" s="159" t="str">
        <f>VLOOKUP(A2950,Lists!A:D,4,FALSE)</f>
        <v>TUR</v>
      </c>
      <c r="D2950" s="159" t="s">
        <v>765</v>
      </c>
      <c r="E2950" s="159">
        <v>0</v>
      </c>
      <c r="F2950" s="159" t="s">
        <v>2658</v>
      </c>
      <c r="G2950" s="159" t="s">
        <v>734</v>
      </c>
      <c r="H2950" s="151">
        <f t="shared" si="98"/>
        <v>2</v>
      </c>
      <c r="I2950" s="162"/>
      <c r="J2950" s="159" t="s">
        <v>2683</v>
      </c>
      <c r="K2950" s="151" t="str">
        <f t="shared" si="99"/>
        <v>TUR001People facing severe humanitarian needs (level 4)</v>
      </c>
      <c r="L2950" s="163">
        <v>43511</v>
      </c>
    </row>
    <row r="2951" spans="1:12" ht="15.6" thickTop="1" thickBot="1" x14ac:dyDescent="0.35">
      <c r="A2951" s="156" t="s">
        <v>329</v>
      </c>
      <c r="B2951" s="157" t="str">
        <f>VLOOKUP(A2951,Lists!A:B,2,FALSE)</f>
        <v>TUR001</v>
      </c>
      <c r="C2951" s="157" t="str">
        <f>VLOOKUP(A2951,Lists!A:D,4,FALSE)</f>
        <v>TUR</v>
      </c>
      <c r="D2951" s="157" t="s">
        <v>766</v>
      </c>
      <c r="E2951" s="157">
        <v>0</v>
      </c>
      <c r="F2951" s="157" t="s">
        <v>2658</v>
      </c>
      <c r="G2951" s="157" t="s">
        <v>734</v>
      </c>
      <c r="H2951" s="151">
        <f t="shared" si="98"/>
        <v>2</v>
      </c>
      <c r="I2951" s="161"/>
      <c r="J2951" s="157" t="s">
        <v>2684</v>
      </c>
      <c r="K2951" s="151" t="str">
        <f t="shared" si="99"/>
        <v>TUR001People facing extreme humanitarian needs (level 5)</v>
      </c>
      <c r="L2951" s="165">
        <v>43511</v>
      </c>
    </row>
    <row r="2952" spans="1:12" ht="15.6" thickTop="1" thickBot="1" x14ac:dyDescent="0.35">
      <c r="A2952" s="158" t="s">
        <v>329</v>
      </c>
      <c r="B2952" s="159" t="str">
        <f>VLOOKUP(A2952,Lists!A:B,2,FALSE)</f>
        <v>TUR001</v>
      </c>
      <c r="C2952" s="159" t="str">
        <f>VLOOKUP(A2952,Lists!A:D,4,FALSE)</f>
        <v>TUR</v>
      </c>
      <c r="D2952" s="159" t="s">
        <v>680</v>
      </c>
      <c r="E2952" s="159">
        <v>4</v>
      </c>
      <c r="F2952" s="159"/>
      <c r="G2952" s="159" t="s">
        <v>734</v>
      </c>
      <c r="H2952" s="151">
        <f t="shared" si="98"/>
        <v>2</v>
      </c>
      <c r="I2952" s="162"/>
      <c r="J2952" s="159" t="s">
        <v>2685</v>
      </c>
      <c r="K2952" s="151" t="str">
        <f t="shared" si="99"/>
        <v>TUR001Crisis affected groups</v>
      </c>
      <c r="L2952" s="163">
        <v>43511</v>
      </c>
    </row>
    <row r="2953" spans="1:12" ht="15.6" thickTop="1" thickBot="1" x14ac:dyDescent="0.35">
      <c r="A2953" s="156" t="s">
        <v>329</v>
      </c>
      <c r="B2953" s="157" t="str">
        <f>VLOOKUP(A2953,Lists!A:B,2,FALSE)</f>
        <v>TUR001</v>
      </c>
      <c r="C2953" s="157" t="str">
        <f>VLOOKUP(A2953,Lists!A:D,4,FALSE)</f>
        <v>TUR</v>
      </c>
      <c r="D2953" s="157" t="s">
        <v>683</v>
      </c>
      <c r="E2953" s="157" t="s">
        <v>445</v>
      </c>
      <c r="F2953" s="157"/>
      <c r="G2953" s="157" t="s">
        <v>734</v>
      </c>
      <c r="H2953" s="151">
        <f t="shared" si="98"/>
        <v>2</v>
      </c>
      <c r="I2953" s="161"/>
      <c r="J2953" s="157" t="s">
        <v>2675</v>
      </c>
      <c r="K2953" s="151" t="str">
        <f t="shared" si="99"/>
        <v>TUR001People facing limited access constraints</v>
      </c>
      <c r="L2953" s="165">
        <v>43511</v>
      </c>
    </row>
    <row r="2954" spans="1:12" ht="15.6" thickTop="1" thickBot="1" x14ac:dyDescent="0.35">
      <c r="A2954" s="158" t="s">
        <v>329</v>
      </c>
      <c r="B2954" s="159" t="str">
        <f>VLOOKUP(A2954,Lists!A:B,2,FALSE)</f>
        <v>TUR001</v>
      </c>
      <c r="C2954" s="159" t="str">
        <f>VLOOKUP(A2954,Lists!A:D,4,FALSE)</f>
        <v>TUR</v>
      </c>
      <c r="D2954" s="159" t="s">
        <v>684</v>
      </c>
      <c r="E2954" s="159" t="s">
        <v>445</v>
      </c>
      <c r="F2954" s="159"/>
      <c r="G2954" s="159" t="s">
        <v>734</v>
      </c>
      <c r="H2954" s="151">
        <f t="shared" si="98"/>
        <v>2</v>
      </c>
      <c r="I2954" s="162"/>
      <c r="J2954" s="159" t="s">
        <v>2675</v>
      </c>
      <c r="K2954" s="151" t="str">
        <f t="shared" si="99"/>
        <v>TUR001People facing restricted access constraints</v>
      </c>
      <c r="L2954" s="163">
        <v>43511</v>
      </c>
    </row>
    <row r="2955" spans="1:12" ht="15.6" thickTop="1" thickBot="1" x14ac:dyDescent="0.35">
      <c r="A2955" s="156" t="s">
        <v>329</v>
      </c>
      <c r="B2955" s="157" t="str">
        <f>VLOOKUP(A2955,Lists!A:B,2,FALSE)</f>
        <v>TUR001</v>
      </c>
      <c r="C2955" s="157" t="str">
        <f>VLOOKUP(A2955,Lists!A:D,4,FALSE)</f>
        <v>TUR</v>
      </c>
      <c r="D2955" s="157" t="s">
        <v>637</v>
      </c>
      <c r="E2955" s="157">
        <v>1</v>
      </c>
      <c r="F2955" s="157" t="s">
        <v>1473</v>
      </c>
      <c r="G2955" s="157" t="s">
        <v>734</v>
      </c>
      <c r="H2955" s="151">
        <f t="shared" si="98"/>
        <v>2</v>
      </c>
      <c r="I2955" s="161"/>
      <c r="J2955" s="157"/>
      <c r="K2955" s="151" t="str">
        <f t="shared" si="99"/>
        <v>TUR001Impediments to entry into country (bureaucratic and administrative)</v>
      </c>
      <c r="L2955" s="165">
        <v>43511</v>
      </c>
    </row>
    <row r="2956" spans="1:12" ht="15.6" thickTop="1" thickBot="1" x14ac:dyDescent="0.35">
      <c r="A2956" s="158" t="s">
        <v>329</v>
      </c>
      <c r="B2956" s="159" t="str">
        <f>VLOOKUP(A2956,Lists!A:B,2,FALSE)</f>
        <v>TUR001</v>
      </c>
      <c r="C2956" s="159" t="str">
        <f>VLOOKUP(A2956,Lists!A:D,4,FALSE)</f>
        <v>TUR</v>
      </c>
      <c r="D2956" s="159" t="s">
        <v>638</v>
      </c>
      <c r="E2956" s="159">
        <v>2</v>
      </c>
      <c r="F2956" s="159" t="s">
        <v>1473</v>
      </c>
      <c r="G2956" s="159" t="s">
        <v>734</v>
      </c>
      <c r="H2956" s="151">
        <f t="shared" si="98"/>
        <v>2</v>
      </c>
      <c r="I2956" s="162"/>
      <c r="J2956" s="159"/>
      <c r="K2956" s="151" t="str">
        <f t="shared" si="99"/>
        <v>TUR001Restriction of movement (impediments to freedom of movement and/or administrative restrictions)</v>
      </c>
      <c r="L2956" s="163">
        <v>43511</v>
      </c>
    </row>
    <row r="2957" spans="1:12" ht="15.6" thickTop="1" thickBot="1" x14ac:dyDescent="0.35">
      <c r="A2957" s="156" t="s">
        <v>329</v>
      </c>
      <c r="B2957" s="157" t="str">
        <f>VLOOKUP(A2957,Lists!A:B,2,FALSE)</f>
        <v>TUR001</v>
      </c>
      <c r="C2957" s="157" t="str">
        <f>VLOOKUP(A2957,Lists!A:D,4,FALSE)</f>
        <v>TUR</v>
      </c>
      <c r="D2957" s="157" t="s">
        <v>639</v>
      </c>
      <c r="E2957" s="157">
        <v>1</v>
      </c>
      <c r="F2957" s="157" t="s">
        <v>1473</v>
      </c>
      <c r="G2957" s="157" t="s">
        <v>734</v>
      </c>
      <c r="H2957" s="151">
        <f t="shared" si="98"/>
        <v>2</v>
      </c>
      <c r="I2957" s="161"/>
      <c r="J2957" s="157"/>
      <c r="K2957" s="151" t="str">
        <f t="shared" si="99"/>
        <v>TUR001Interference into implementation of humanitarian activities</v>
      </c>
      <c r="L2957" s="165">
        <v>43511</v>
      </c>
    </row>
    <row r="2958" spans="1:12" ht="15.6" thickTop="1" thickBot="1" x14ac:dyDescent="0.35">
      <c r="A2958" s="158" t="s">
        <v>329</v>
      </c>
      <c r="B2958" s="159" t="str">
        <f>VLOOKUP(A2958,Lists!A:B,2,FALSE)</f>
        <v>TUR001</v>
      </c>
      <c r="C2958" s="159" t="str">
        <f>VLOOKUP(A2958,Lists!A:D,4,FALSE)</f>
        <v>TUR</v>
      </c>
      <c r="D2958" s="159" t="s">
        <v>640</v>
      </c>
      <c r="E2958" s="159">
        <v>2</v>
      </c>
      <c r="F2958" s="159" t="s">
        <v>1473</v>
      </c>
      <c r="G2958" s="159" t="s">
        <v>734</v>
      </c>
      <c r="H2958" s="151">
        <f t="shared" si="98"/>
        <v>2</v>
      </c>
      <c r="I2958" s="162"/>
      <c r="J2958" s="159"/>
      <c r="K2958" s="151" t="str">
        <f t="shared" si="99"/>
        <v>TUR001Violence against personnel, facilities and assets</v>
      </c>
      <c r="L2958" s="163">
        <v>43511</v>
      </c>
    </row>
    <row r="2959" spans="1:12" ht="15.6" thickTop="1" thickBot="1" x14ac:dyDescent="0.35">
      <c r="A2959" s="156" t="s">
        <v>329</v>
      </c>
      <c r="B2959" s="157" t="str">
        <f>VLOOKUP(A2959,Lists!A:B,2,FALSE)</f>
        <v>TUR001</v>
      </c>
      <c r="C2959" s="157" t="str">
        <f>VLOOKUP(A2959,Lists!A:D,4,FALSE)</f>
        <v>TUR</v>
      </c>
      <c r="D2959" s="157" t="s">
        <v>641</v>
      </c>
      <c r="E2959" s="157">
        <v>1</v>
      </c>
      <c r="F2959" s="157" t="s">
        <v>1473</v>
      </c>
      <c r="G2959" s="157" t="s">
        <v>734</v>
      </c>
      <c r="H2959" s="151">
        <f t="shared" si="98"/>
        <v>2</v>
      </c>
      <c r="I2959" s="161"/>
      <c r="J2959" s="157"/>
      <c r="K2959" s="151" t="str">
        <f t="shared" si="99"/>
        <v>TUR001Denial of existence of humanitarian needs or entitlements to assistance</v>
      </c>
      <c r="L2959" s="165">
        <v>43511</v>
      </c>
    </row>
    <row r="2960" spans="1:12" ht="15.6" thickTop="1" thickBot="1" x14ac:dyDescent="0.35">
      <c r="A2960" s="158" t="s">
        <v>329</v>
      </c>
      <c r="B2960" s="159" t="str">
        <f>VLOOKUP(A2960,Lists!A:B,2,FALSE)</f>
        <v>TUR001</v>
      </c>
      <c r="C2960" s="159" t="str">
        <f>VLOOKUP(A2960,Lists!A:D,4,FALSE)</f>
        <v>TUR</v>
      </c>
      <c r="D2960" s="159" t="s">
        <v>642</v>
      </c>
      <c r="E2960" s="159">
        <v>1</v>
      </c>
      <c r="F2960" s="159" t="s">
        <v>1473</v>
      </c>
      <c r="G2960" s="159" t="s">
        <v>734</v>
      </c>
      <c r="H2960" s="151">
        <f t="shared" si="98"/>
        <v>2</v>
      </c>
      <c r="I2960" s="162"/>
      <c r="J2960" s="159"/>
      <c r="K2960" s="151" t="str">
        <f t="shared" si="99"/>
        <v>TUR001Restriction and obstruction of access to services and assistance</v>
      </c>
      <c r="L2960" s="163">
        <v>43511</v>
      </c>
    </row>
    <row r="2961" spans="1:12" ht="15.6" thickTop="1" thickBot="1" x14ac:dyDescent="0.35">
      <c r="A2961" s="156" t="s">
        <v>329</v>
      </c>
      <c r="B2961" s="157" t="str">
        <f>VLOOKUP(A2961,Lists!A:B,2,FALSE)</f>
        <v>TUR001</v>
      </c>
      <c r="C2961" s="157" t="str">
        <f>VLOOKUP(A2961,Lists!A:D,4,FALSE)</f>
        <v>TUR</v>
      </c>
      <c r="D2961" s="157" t="s">
        <v>643</v>
      </c>
      <c r="E2961" s="157">
        <v>1</v>
      </c>
      <c r="F2961" s="157" t="s">
        <v>1473</v>
      </c>
      <c r="G2961" s="157" t="s">
        <v>734</v>
      </c>
      <c r="H2961" s="151">
        <f t="shared" si="98"/>
        <v>2</v>
      </c>
      <c r="I2961" s="161"/>
      <c r="J2961" s="157"/>
      <c r="K2961" s="151" t="str">
        <f t="shared" si="99"/>
        <v>TUR001Ongoing insecurity/hostilities affecting humanitarian assistance</v>
      </c>
      <c r="L2961" s="165">
        <v>43511</v>
      </c>
    </row>
    <row r="2962" spans="1:12" ht="15.6" thickTop="1" thickBot="1" x14ac:dyDescent="0.35">
      <c r="A2962" s="158" t="s">
        <v>329</v>
      </c>
      <c r="B2962" s="159" t="str">
        <f>VLOOKUP(A2962,Lists!A:B,2,FALSE)</f>
        <v>TUR001</v>
      </c>
      <c r="C2962" s="159" t="str">
        <f>VLOOKUP(A2962,Lists!A:D,4,FALSE)</f>
        <v>TUR</v>
      </c>
      <c r="D2962" s="159" t="s">
        <v>645</v>
      </c>
      <c r="E2962" s="159">
        <v>1</v>
      </c>
      <c r="F2962" s="159" t="s">
        <v>1473</v>
      </c>
      <c r="G2962" s="159" t="s">
        <v>734</v>
      </c>
      <c r="H2962" s="151">
        <f t="shared" si="98"/>
        <v>2</v>
      </c>
      <c r="I2962" s="162"/>
      <c r="J2962" s="159"/>
      <c r="K2962" s="151" t="str">
        <f t="shared" si="99"/>
        <v>TUR001Physical constraints in the environment (obstacles related to terrain, climate, lack of infrastructure, etc.)</v>
      </c>
      <c r="L2962" s="163">
        <v>43511</v>
      </c>
    </row>
    <row r="2963" spans="1:12" ht="15.6" thickTop="1" thickBot="1" x14ac:dyDescent="0.35">
      <c r="A2963" s="156" t="s">
        <v>329</v>
      </c>
      <c r="B2963" s="157" t="str">
        <f>VLOOKUP(A2963,Lists!A:B,2,FALSE)</f>
        <v>TUR001</v>
      </c>
      <c r="C2963" s="157" t="str">
        <f>VLOOKUP(A2963,Lists!A:D,4,FALSE)</f>
        <v>TUR</v>
      </c>
      <c r="D2963" s="157" t="s">
        <v>644</v>
      </c>
      <c r="E2963" s="157">
        <v>2</v>
      </c>
      <c r="F2963" s="157" t="s">
        <v>1473</v>
      </c>
      <c r="G2963" s="157" t="s">
        <v>734</v>
      </c>
      <c r="H2963" s="151">
        <f t="shared" si="98"/>
        <v>2</v>
      </c>
      <c r="I2963" s="161"/>
      <c r="J2963" s="157"/>
      <c r="K2963" s="151" t="str">
        <f t="shared" si="99"/>
        <v xml:space="preserve">TUR001Presence of mines and improvised explosive devices </v>
      </c>
      <c r="L2963" s="165">
        <v>43511</v>
      </c>
    </row>
    <row r="2964" spans="1:12" ht="15.6" thickTop="1" thickBot="1" x14ac:dyDescent="0.35">
      <c r="A2964" s="158" t="s">
        <v>1272</v>
      </c>
      <c r="B2964" s="159" t="str">
        <f>VLOOKUP(A2964,Lists!A:B,2,FALSE)</f>
        <v>TUR002</v>
      </c>
      <c r="C2964" s="159" t="str">
        <f>VLOOKUP(A2964,Lists!A:D,4,FALSE)</f>
        <v>TUR</v>
      </c>
      <c r="D2964" s="159" t="s">
        <v>785</v>
      </c>
      <c r="E2964" s="159">
        <v>80745020</v>
      </c>
      <c r="F2964" s="159" t="s">
        <v>921</v>
      </c>
      <c r="G2964" s="159" t="s">
        <v>734</v>
      </c>
      <c r="H2964" s="151">
        <f t="shared" si="98"/>
        <v>2</v>
      </c>
      <c r="I2964" s="162" t="s">
        <v>2667</v>
      </c>
      <c r="J2964" s="159" t="s">
        <v>2668</v>
      </c>
      <c r="K2964" s="151" t="str">
        <f t="shared" si="99"/>
        <v>TUR002Total population in country</v>
      </c>
      <c r="L2964" s="163">
        <v>43511</v>
      </c>
    </row>
    <row r="2965" spans="1:12" ht="15.6" thickTop="1" thickBot="1" x14ac:dyDescent="0.35">
      <c r="A2965" s="156" t="s">
        <v>1272</v>
      </c>
      <c r="B2965" s="157" t="str">
        <f>VLOOKUP(A2965,Lists!A:B,2,FALSE)</f>
        <v>TUR002</v>
      </c>
      <c r="C2965" s="157" t="str">
        <f>VLOOKUP(A2965,Lists!A:D,4,FALSE)</f>
        <v>TUR</v>
      </c>
      <c r="D2965" s="157" t="s">
        <v>455</v>
      </c>
      <c r="E2965" s="157">
        <v>132028</v>
      </c>
      <c r="F2965" s="157" t="s">
        <v>2659</v>
      </c>
      <c r="G2965" s="157" t="s">
        <v>734</v>
      </c>
      <c r="H2965" s="151">
        <f t="shared" si="98"/>
        <v>2</v>
      </c>
      <c r="I2965" s="161" t="s">
        <v>2686</v>
      </c>
      <c r="J2965" s="157" t="s">
        <v>2687</v>
      </c>
      <c r="K2965" s="151" t="str">
        <f t="shared" si="99"/>
        <v>TUR002Landmass affected by disaster</v>
      </c>
      <c r="L2965" s="165">
        <v>43511</v>
      </c>
    </row>
    <row r="2966" spans="1:12" ht="15.6" thickTop="1" thickBot="1" x14ac:dyDescent="0.35">
      <c r="A2966" s="158" t="s">
        <v>1272</v>
      </c>
      <c r="B2966" s="159" t="str">
        <f>VLOOKUP(A2966,Lists!A:B,2,FALSE)</f>
        <v>TUR002</v>
      </c>
      <c r="C2966" s="159" t="str">
        <f>VLOOKUP(A2966,Lists!A:D,4,FALSE)</f>
        <v>TUR</v>
      </c>
      <c r="D2966" s="159" t="s">
        <v>740</v>
      </c>
      <c r="E2966" s="159">
        <v>36157529</v>
      </c>
      <c r="F2966" s="159" t="s">
        <v>2660</v>
      </c>
      <c r="G2966" s="159" t="s">
        <v>734</v>
      </c>
      <c r="H2966" s="151">
        <f t="shared" si="98"/>
        <v>2</v>
      </c>
      <c r="I2966" s="162" t="s">
        <v>2688</v>
      </c>
      <c r="J2966" s="159" t="s">
        <v>2689</v>
      </c>
      <c r="K2966" s="151" t="str">
        <f t="shared" si="99"/>
        <v>TUR002People exposed</v>
      </c>
      <c r="L2966" s="163">
        <v>43511</v>
      </c>
    </row>
    <row r="2967" spans="1:12" ht="15.6" thickTop="1" thickBot="1" x14ac:dyDescent="0.35">
      <c r="A2967" s="156" t="s">
        <v>1272</v>
      </c>
      <c r="B2967" s="157" t="str">
        <f>VLOOKUP(A2967,Lists!A:B,2,FALSE)</f>
        <v>TUR002</v>
      </c>
      <c r="C2967" s="157" t="str">
        <f>VLOOKUP(A2967,Lists!A:D,4,FALSE)</f>
        <v>TUR</v>
      </c>
      <c r="D2967" s="157" t="s">
        <v>742</v>
      </c>
      <c r="E2967" s="157">
        <v>3640466</v>
      </c>
      <c r="F2967" s="157" t="s">
        <v>2661</v>
      </c>
      <c r="G2967" s="157" t="s">
        <v>734</v>
      </c>
      <c r="H2967" s="151">
        <f t="shared" si="98"/>
        <v>2</v>
      </c>
      <c r="I2967" s="161" t="s">
        <v>2690</v>
      </c>
      <c r="J2967" s="157" t="s">
        <v>2691</v>
      </c>
      <c r="K2967" s="151" t="str">
        <f t="shared" si="99"/>
        <v>TUR002People affected by the crisis</v>
      </c>
      <c r="L2967" s="165">
        <v>43511</v>
      </c>
    </row>
    <row r="2968" spans="1:12" ht="15.6" thickTop="1" thickBot="1" x14ac:dyDescent="0.35">
      <c r="A2968" s="158" t="s">
        <v>1272</v>
      </c>
      <c r="B2968" s="159" t="str">
        <f>VLOOKUP(A2968,Lists!A:B,2,FALSE)</f>
        <v>TUR002</v>
      </c>
      <c r="C2968" s="159" t="str">
        <f>VLOOKUP(A2968,Lists!A:D,4,FALSE)</f>
        <v>TUR</v>
      </c>
      <c r="D2968" s="159" t="s">
        <v>470</v>
      </c>
      <c r="E2968" s="159">
        <v>3640466</v>
      </c>
      <c r="F2968" s="159" t="s">
        <v>2661</v>
      </c>
      <c r="G2968" s="159" t="s">
        <v>734</v>
      </c>
      <c r="H2968" s="151">
        <f t="shared" si="98"/>
        <v>2</v>
      </c>
      <c r="I2968" s="162" t="s">
        <v>2690</v>
      </c>
      <c r="J2968" s="159" t="s">
        <v>2692</v>
      </c>
      <c r="K2968" s="151" t="str">
        <f t="shared" si="99"/>
        <v>TUR002Total # of crisis related displaced people</v>
      </c>
      <c r="L2968" s="163">
        <v>43511</v>
      </c>
    </row>
    <row r="2969" spans="1:12" ht="15.6" thickTop="1" thickBot="1" x14ac:dyDescent="0.35">
      <c r="A2969" s="156" t="s">
        <v>1272</v>
      </c>
      <c r="B2969" s="157" t="str">
        <f>VLOOKUP(A2969,Lists!A:B,2,FALSE)</f>
        <v>TUR002</v>
      </c>
      <c r="C2969" s="157" t="str">
        <f>VLOOKUP(A2969,Lists!A:D,4,FALSE)</f>
        <v>TUR</v>
      </c>
      <c r="D2969" s="157" t="s">
        <v>661</v>
      </c>
      <c r="E2969" s="157" t="s">
        <v>445</v>
      </c>
      <c r="F2969" s="157"/>
      <c r="G2969" s="157" t="s">
        <v>734</v>
      </c>
      <c r="H2969" s="151">
        <f t="shared" si="98"/>
        <v>2</v>
      </c>
      <c r="I2969" s="161"/>
      <c r="J2969" s="157" t="s">
        <v>2693</v>
      </c>
      <c r="K2969" s="151" t="str">
        <f t="shared" si="99"/>
        <v>TUR002Total # of illness cases reported</v>
      </c>
      <c r="L2969" s="165">
        <v>43511</v>
      </c>
    </row>
    <row r="2970" spans="1:12" ht="15.6" thickTop="1" thickBot="1" x14ac:dyDescent="0.35">
      <c r="A2970" s="158" t="s">
        <v>1272</v>
      </c>
      <c r="B2970" s="159" t="str">
        <f>VLOOKUP(A2970,Lists!A:B,2,FALSE)</f>
        <v>TUR002</v>
      </c>
      <c r="C2970" s="159" t="str">
        <f>VLOOKUP(A2970,Lists!A:D,4,FALSE)</f>
        <v>TUR</v>
      </c>
      <c r="D2970" s="159" t="s">
        <v>743</v>
      </c>
      <c r="E2970" s="159" t="s">
        <v>445</v>
      </c>
      <c r="F2970" s="159"/>
      <c r="G2970" s="159" t="s">
        <v>734</v>
      </c>
      <c r="H2970" s="151">
        <f t="shared" si="98"/>
        <v>2</v>
      </c>
      <c r="I2970" s="162"/>
      <c r="J2970" s="159" t="s">
        <v>2694</v>
      </c>
      <c r="K2970" s="151" t="str">
        <f t="shared" si="99"/>
        <v>TUR002Crisis related Injuries</v>
      </c>
      <c r="L2970" s="163">
        <v>43511</v>
      </c>
    </row>
    <row r="2971" spans="1:12" ht="15.6" thickTop="1" thickBot="1" x14ac:dyDescent="0.35">
      <c r="A2971" s="156" t="s">
        <v>1272</v>
      </c>
      <c r="B2971" s="157" t="str">
        <f>VLOOKUP(A2971,Lists!A:B,2,FALSE)</f>
        <v>TUR002</v>
      </c>
      <c r="C2971" s="157" t="str">
        <f>VLOOKUP(A2971,Lists!A:D,4,FALSE)</f>
        <v>TUR</v>
      </c>
      <c r="D2971" s="157" t="s">
        <v>768</v>
      </c>
      <c r="E2971" s="157">
        <v>789</v>
      </c>
      <c r="F2971" s="157" t="s">
        <v>2655</v>
      </c>
      <c r="G2971" s="157" t="s">
        <v>734</v>
      </c>
      <c r="H2971" s="151">
        <f t="shared" si="98"/>
        <v>2</v>
      </c>
      <c r="I2971" s="161" t="s">
        <v>2695</v>
      </c>
      <c r="J2971" s="157" t="s">
        <v>2676</v>
      </c>
      <c r="K2971" s="151" t="str">
        <f t="shared" si="99"/>
        <v>TUR002People killed in all crises</v>
      </c>
      <c r="L2971" s="165">
        <v>43511</v>
      </c>
    </row>
    <row r="2972" spans="1:12" ht="15.6" thickTop="1" thickBot="1" x14ac:dyDescent="0.35">
      <c r="A2972" s="158" t="s">
        <v>1272</v>
      </c>
      <c r="B2972" s="159" t="str">
        <f>VLOOKUP(A2972,Lists!A:B,2,FALSE)</f>
        <v>TUR002</v>
      </c>
      <c r="C2972" s="159" t="str">
        <f>VLOOKUP(A2972,Lists!A:D,4,FALSE)</f>
        <v>TUR</v>
      </c>
      <c r="D2972" s="159" t="s">
        <v>459</v>
      </c>
      <c r="E2972" s="159">
        <v>0</v>
      </c>
      <c r="F2972" s="159"/>
      <c r="G2972" s="159" t="s">
        <v>734</v>
      </c>
      <c r="H2972" s="151">
        <f t="shared" si="98"/>
        <v>2</v>
      </c>
      <c r="I2972" s="162"/>
      <c r="J2972" s="159" t="s">
        <v>2696</v>
      </c>
      <c r="K2972" s="151" t="str">
        <f t="shared" si="99"/>
        <v>TUR002Building partially damaged</v>
      </c>
      <c r="L2972" s="163">
        <v>43511</v>
      </c>
    </row>
    <row r="2973" spans="1:12" ht="15.6" thickTop="1" thickBot="1" x14ac:dyDescent="0.35">
      <c r="A2973" s="156" t="s">
        <v>1272</v>
      </c>
      <c r="B2973" s="157" t="str">
        <f>VLOOKUP(A2973,Lists!A:B,2,FALSE)</f>
        <v>TUR002</v>
      </c>
      <c r="C2973" s="157" t="str">
        <f>VLOOKUP(A2973,Lists!A:D,4,FALSE)</f>
        <v>TUR</v>
      </c>
      <c r="D2973" s="157" t="s">
        <v>460</v>
      </c>
      <c r="E2973" s="157">
        <v>0</v>
      </c>
      <c r="F2973" s="157"/>
      <c r="G2973" s="157" t="s">
        <v>734</v>
      </c>
      <c r="H2973" s="151">
        <f t="shared" si="98"/>
        <v>2</v>
      </c>
      <c r="I2973" s="161"/>
      <c r="J2973" s="157" t="s">
        <v>2697</v>
      </c>
      <c r="K2973" s="151" t="str">
        <f t="shared" si="99"/>
        <v>TUR002Building totally damaged</v>
      </c>
      <c r="L2973" s="165">
        <v>43511</v>
      </c>
    </row>
    <row r="2974" spans="1:12" ht="15.6" thickTop="1" thickBot="1" x14ac:dyDescent="0.35">
      <c r="A2974" s="158" t="s">
        <v>1272</v>
      </c>
      <c r="B2974" s="159" t="str">
        <f>VLOOKUP(A2974,Lists!A:B,2,FALSE)</f>
        <v>TUR002</v>
      </c>
      <c r="C2974" s="159" t="str">
        <f>VLOOKUP(A2974,Lists!A:D,4,FALSE)</f>
        <v>TUR</v>
      </c>
      <c r="D2974" s="159" t="s">
        <v>663</v>
      </c>
      <c r="E2974" s="159" t="s">
        <v>445</v>
      </c>
      <c r="F2974" s="159"/>
      <c r="G2974" s="159" t="s">
        <v>734</v>
      </c>
      <c r="H2974" s="151">
        <f t="shared" si="98"/>
        <v>2</v>
      </c>
      <c r="I2974" s="162"/>
      <c r="J2974" s="159" t="s">
        <v>2698</v>
      </c>
      <c r="K2974" s="151" t="str">
        <f t="shared" si="99"/>
        <v>TUR002Crisis related fatalities</v>
      </c>
      <c r="L2974" s="163">
        <v>43511</v>
      </c>
    </row>
    <row r="2975" spans="1:12" ht="15.6" thickTop="1" thickBot="1" x14ac:dyDescent="0.35">
      <c r="A2975" s="156" t="s">
        <v>1272</v>
      </c>
      <c r="B2975" s="157" t="str">
        <f>VLOOKUP(A2975,Lists!A:B,2,FALSE)</f>
        <v>TUR002</v>
      </c>
      <c r="C2975" s="157" t="str">
        <f>VLOOKUP(A2975,Lists!A:D,4,FALSE)</f>
        <v>TUR</v>
      </c>
      <c r="D2975" s="157" t="s">
        <v>745</v>
      </c>
      <c r="E2975" s="157" t="s">
        <v>445</v>
      </c>
      <c r="F2975" s="157"/>
      <c r="G2975" s="157" t="s">
        <v>734</v>
      </c>
      <c r="H2975" s="151">
        <f t="shared" si="98"/>
        <v>2</v>
      </c>
      <c r="I2975" s="161"/>
      <c r="J2975" s="157" t="s">
        <v>2699</v>
      </c>
      <c r="K2975" s="151" t="str">
        <f t="shared" si="99"/>
        <v>TUR002Economic Losses</v>
      </c>
      <c r="L2975" s="165">
        <v>43511</v>
      </c>
    </row>
    <row r="2976" spans="1:12" ht="15.6" thickTop="1" thickBot="1" x14ac:dyDescent="0.35">
      <c r="A2976" s="158" t="s">
        <v>1272</v>
      </c>
      <c r="B2976" s="159" t="str">
        <f>VLOOKUP(A2976,Lists!A:B,2,FALSE)</f>
        <v>TUR002</v>
      </c>
      <c r="C2976" s="159" t="str">
        <f>VLOOKUP(A2976,Lists!A:D,4,FALSE)</f>
        <v>TUR</v>
      </c>
      <c r="D2976" s="159" t="s">
        <v>755</v>
      </c>
      <c r="E2976" s="159">
        <v>3640466</v>
      </c>
      <c r="F2976" s="159" t="s">
        <v>2661</v>
      </c>
      <c r="G2976" s="159" t="s">
        <v>734</v>
      </c>
      <c r="H2976" s="151">
        <f t="shared" si="98"/>
        <v>2</v>
      </c>
      <c r="I2976" s="162" t="s">
        <v>2690</v>
      </c>
      <c r="J2976" s="159" t="s">
        <v>2700</v>
      </c>
      <c r="K2976" s="151" t="str">
        <f t="shared" si="99"/>
        <v>TUR002People in Need</v>
      </c>
      <c r="L2976" s="163">
        <v>43511</v>
      </c>
    </row>
    <row r="2977" spans="1:12" ht="15.6" thickTop="1" thickBot="1" x14ac:dyDescent="0.35">
      <c r="A2977" s="156" t="s">
        <v>1272</v>
      </c>
      <c r="B2977" s="157" t="str">
        <f>VLOOKUP(A2977,Lists!A:B,2,FALSE)</f>
        <v>TUR002</v>
      </c>
      <c r="C2977" s="157" t="str">
        <f>VLOOKUP(A2977,Lists!A:D,4,FALSE)</f>
        <v>TUR</v>
      </c>
      <c r="D2977" s="157" t="s">
        <v>761</v>
      </c>
      <c r="E2977" s="157">
        <v>1310568</v>
      </c>
      <c r="F2977" s="157" t="s">
        <v>2662</v>
      </c>
      <c r="G2977" s="157" t="s">
        <v>734</v>
      </c>
      <c r="H2977" s="151">
        <f t="shared" si="98"/>
        <v>2</v>
      </c>
      <c r="I2977" s="161" t="s">
        <v>2677</v>
      </c>
      <c r="J2977" s="157" t="s">
        <v>2701</v>
      </c>
      <c r="K2977" s="151" t="str">
        <f t="shared" si="99"/>
        <v>TUR002People facing minimal humanitarian needs (level 1)</v>
      </c>
      <c r="L2977" s="165">
        <v>43511</v>
      </c>
    </row>
    <row r="2978" spans="1:12" ht="15.6" thickTop="1" thickBot="1" x14ac:dyDescent="0.35">
      <c r="A2978" s="158" t="s">
        <v>1272</v>
      </c>
      <c r="B2978" s="159" t="str">
        <f>VLOOKUP(A2978,Lists!A:B,2,FALSE)</f>
        <v>TUR002</v>
      </c>
      <c r="C2978" s="159" t="str">
        <f>VLOOKUP(A2978,Lists!A:D,4,FALSE)</f>
        <v>TUR</v>
      </c>
      <c r="D2978" s="159" t="s">
        <v>760</v>
      </c>
      <c r="E2978" s="159">
        <v>1660052</v>
      </c>
      <c r="F2978" s="159" t="s">
        <v>2658</v>
      </c>
      <c r="G2978" s="159" t="s">
        <v>734</v>
      </c>
      <c r="H2978" s="151">
        <f t="shared" si="98"/>
        <v>2</v>
      </c>
      <c r="I2978" s="162" t="s">
        <v>2679</v>
      </c>
      <c r="J2978" s="159" t="s">
        <v>2702</v>
      </c>
      <c r="K2978" s="151" t="str">
        <f t="shared" si="99"/>
        <v>TUR002People facing stressed humanitarian needs (level 2)</v>
      </c>
      <c r="L2978" s="163">
        <v>43511</v>
      </c>
    </row>
    <row r="2979" spans="1:12" ht="15.6" thickTop="1" thickBot="1" x14ac:dyDescent="0.35">
      <c r="A2979" s="156" t="s">
        <v>1272</v>
      </c>
      <c r="B2979" s="157" t="str">
        <f>VLOOKUP(A2979,Lists!A:B,2,FALSE)</f>
        <v>TUR002</v>
      </c>
      <c r="C2979" s="157" t="str">
        <f>VLOOKUP(A2979,Lists!A:D,4,FALSE)</f>
        <v>TUR</v>
      </c>
      <c r="D2979" s="157" t="s">
        <v>763</v>
      </c>
      <c r="E2979" s="157">
        <v>669845</v>
      </c>
      <c r="F2979" s="157" t="s">
        <v>2658</v>
      </c>
      <c r="G2979" s="157" t="s">
        <v>734</v>
      </c>
      <c r="H2979" s="151">
        <f t="shared" si="98"/>
        <v>2</v>
      </c>
      <c r="I2979" s="161" t="s">
        <v>2679</v>
      </c>
      <c r="J2979" s="157" t="s">
        <v>2703</v>
      </c>
      <c r="K2979" s="151" t="str">
        <f t="shared" si="99"/>
        <v>TUR002People  facing moderate humanitarian needs (level 3)</v>
      </c>
      <c r="L2979" s="165">
        <v>43511</v>
      </c>
    </row>
    <row r="2980" spans="1:12" ht="15.6" thickTop="1" thickBot="1" x14ac:dyDescent="0.35">
      <c r="A2980" s="158" t="s">
        <v>1272</v>
      </c>
      <c r="B2980" s="159" t="str">
        <f>VLOOKUP(A2980,Lists!A:B,2,FALSE)</f>
        <v>TUR002</v>
      </c>
      <c r="C2980" s="159" t="str">
        <f>VLOOKUP(A2980,Lists!A:D,4,FALSE)</f>
        <v>TUR</v>
      </c>
      <c r="D2980" s="159" t="s">
        <v>765</v>
      </c>
      <c r="E2980" s="159">
        <v>0</v>
      </c>
      <c r="F2980" s="159"/>
      <c r="G2980" s="159" t="s">
        <v>734</v>
      </c>
      <c r="H2980" s="151">
        <f t="shared" si="98"/>
        <v>2</v>
      </c>
      <c r="I2980" s="162"/>
      <c r="J2980" s="159" t="s">
        <v>2704</v>
      </c>
      <c r="K2980" s="151" t="str">
        <f t="shared" si="99"/>
        <v>TUR002People facing severe humanitarian needs (level 4)</v>
      </c>
      <c r="L2980" s="163">
        <v>43511</v>
      </c>
    </row>
    <row r="2981" spans="1:12" ht="15.6" thickTop="1" thickBot="1" x14ac:dyDescent="0.35">
      <c r="A2981" s="156" t="s">
        <v>1272</v>
      </c>
      <c r="B2981" s="157" t="str">
        <f>VLOOKUP(A2981,Lists!A:B,2,FALSE)</f>
        <v>TUR002</v>
      </c>
      <c r="C2981" s="157" t="str">
        <f>VLOOKUP(A2981,Lists!A:D,4,FALSE)</f>
        <v>TUR</v>
      </c>
      <c r="D2981" s="157" t="s">
        <v>766</v>
      </c>
      <c r="E2981" s="157">
        <v>0</v>
      </c>
      <c r="F2981" s="157"/>
      <c r="G2981" s="157" t="s">
        <v>734</v>
      </c>
      <c r="H2981" s="151">
        <f t="shared" si="98"/>
        <v>2</v>
      </c>
      <c r="I2981" s="161"/>
      <c r="J2981" s="157" t="s">
        <v>2704</v>
      </c>
      <c r="K2981" s="151" t="str">
        <f t="shared" si="99"/>
        <v>TUR002People facing extreme humanitarian needs (level 5)</v>
      </c>
      <c r="L2981" s="165">
        <v>43511</v>
      </c>
    </row>
    <row r="2982" spans="1:12" ht="15.6" thickTop="1" thickBot="1" x14ac:dyDescent="0.35">
      <c r="A2982" s="158" t="s">
        <v>1272</v>
      </c>
      <c r="B2982" s="159" t="str">
        <f>VLOOKUP(A2982,Lists!A:B,2,FALSE)</f>
        <v>TUR002</v>
      </c>
      <c r="C2982" s="159" t="str">
        <f>VLOOKUP(A2982,Lists!A:D,4,FALSE)</f>
        <v>TUR</v>
      </c>
      <c r="D2982" s="159" t="s">
        <v>680</v>
      </c>
      <c r="E2982" s="159">
        <v>2</v>
      </c>
      <c r="F2982" s="159"/>
      <c r="G2982" s="159" t="s">
        <v>734</v>
      </c>
      <c r="H2982" s="151">
        <f t="shared" si="98"/>
        <v>2</v>
      </c>
      <c r="I2982" s="162"/>
      <c r="J2982" s="159" t="s">
        <v>2705</v>
      </c>
      <c r="K2982" s="151" t="str">
        <f t="shared" si="99"/>
        <v>TUR002Crisis affected groups</v>
      </c>
      <c r="L2982" s="163">
        <v>43511</v>
      </c>
    </row>
    <row r="2983" spans="1:12" ht="15.6" thickTop="1" thickBot="1" x14ac:dyDescent="0.35">
      <c r="A2983" s="156" t="s">
        <v>1272</v>
      </c>
      <c r="B2983" s="157" t="str">
        <f>VLOOKUP(A2983,Lists!A:B,2,FALSE)</f>
        <v>TUR002</v>
      </c>
      <c r="C2983" s="157" t="str">
        <f>VLOOKUP(A2983,Lists!A:D,4,FALSE)</f>
        <v>TUR</v>
      </c>
      <c r="D2983" s="157" t="s">
        <v>683</v>
      </c>
      <c r="E2983" s="157" t="s">
        <v>445</v>
      </c>
      <c r="F2983" s="157"/>
      <c r="G2983" s="157" t="s">
        <v>734</v>
      </c>
      <c r="H2983" s="151">
        <f t="shared" si="98"/>
        <v>2</v>
      </c>
      <c r="I2983" s="161"/>
      <c r="J2983" s="157" t="s">
        <v>2706</v>
      </c>
      <c r="K2983" s="151" t="str">
        <f t="shared" si="99"/>
        <v>TUR002People facing limited access constraints</v>
      </c>
      <c r="L2983" s="165">
        <v>43511</v>
      </c>
    </row>
    <row r="2984" spans="1:12" ht="15.6" thickTop="1" thickBot="1" x14ac:dyDescent="0.35">
      <c r="A2984" s="158" t="s">
        <v>1272</v>
      </c>
      <c r="B2984" s="159" t="str">
        <f>VLOOKUP(A2984,Lists!A:B,2,FALSE)</f>
        <v>TUR002</v>
      </c>
      <c r="C2984" s="159" t="str">
        <f>VLOOKUP(A2984,Lists!A:D,4,FALSE)</f>
        <v>TUR</v>
      </c>
      <c r="D2984" s="159" t="s">
        <v>684</v>
      </c>
      <c r="E2984" s="159" t="s">
        <v>445</v>
      </c>
      <c r="F2984" s="159"/>
      <c r="G2984" s="159" t="s">
        <v>734</v>
      </c>
      <c r="H2984" s="151">
        <f t="shared" si="98"/>
        <v>2</v>
      </c>
      <c r="I2984" s="162"/>
      <c r="J2984" s="159" t="s">
        <v>2706</v>
      </c>
      <c r="K2984" s="151" t="str">
        <f t="shared" si="99"/>
        <v>TUR002People facing restricted access constraints</v>
      </c>
      <c r="L2984" s="163">
        <v>43511</v>
      </c>
    </row>
    <row r="2985" spans="1:12" ht="15.6" thickTop="1" thickBot="1" x14ac:dyDescent="0.35">
      <c r="A2985" s="156" t="s">
        <v>1272</v>
      </c>
      <c r="B2985" s="157" t="str">
        <f>VLOOKUP(A2985,Lists!A:B,2,FALSE)</f>
        <v>TUR002</v>
      </c>
      <c r="C2985" s="157" t="str">
        <f>VLOOKUP(A2985,Lists!A:D,4,FALSE)</f>
        <v>TUR</v>
      </c>
      <c r="D2985" s="157" t="s">
        <v>637</v>
      </c>
      <c r="E2985" s="157">
        <v>1</v>
      </c>
      <c r="F2985" s="157" t="s">
        <v>1473</v>
      </c>
      <c r="G2985" s="157" t="s">
        <v>734</v>
      </c>
      <c r="H2985" s="151">
        <f t="shared" si="98"/>
        <v>2</v>
      </c>
      <c r="I2985" s="161"/>
      <c r="J2985" s="157"/>
      <c r="K2985" s="151" t="str">
        <f t="shared" si="99"/>
        <v>TUR002Impediments to entry into country (bureaucratic and administrative)</v>
      </c>
      <c r="L2985" s="165">
        <v>43511</v>
      </c>
    </row>
    <row r="2986" spans="1:12" ht="15.6" thickTop="1" thickBot="1" x14ac:dyDescent="0.35">
      <c r="A2986" s="158" t="s">
        <v>1272</v>
      </c>
      <c r="B2986" s="159" t="str">
        <f>VLOOKUP(A2986,Lists!A:B,2,FALSE)</f>
        <v>TUR002</v>
      </c>
      <c r="C2986" s="159" t="str">
        <f>VLOOKUP(A2986,Lists!A:D,4,FALSE)</f>
        <v>TUR</v>
      </c>
      <c r="D2986" s="159" t="s">
        <v>638</v>
      </c>
      <c r="E2986" s="159">
        <v>2</v>
      </c>
      <c r="F2986" s="159" t="s">
        <v>1473</v>
      </c>
      <c r="G2986" s="159" t="s">
        <v>734</v>
      </c>
      <c r="H2986" s="151">
        <f t="shared" si="98"/>
        <v>2</v>
      </c>
      <c r="I2986" s="162"/>
      <c r="J2986" s="159"/>
      <c r="K2986" s="151" t="str">
        <f t="shared" si="99"/>
        <v>TUR002Restriction of movement (impediments to freedom of movement and/or administrative restrictions)</v>
      </c>
      <c r="L2986" s="163">
        <v>43511</v>
      </c>
    </row>
    <row r="2987" spans="1:12" ht="15.6" thickTop="1" thickBot="1" x14ac:dyDescent="0.35">
      <c r="A2987" s="156" t="s">
        <v>1272</v>
      </c>
      <c r="B2987" s="157" t="str">
        <f>VLOOKUP(A2987,Lists!A:B,2,FALSE)</f>
        <v>TUR002</v>
      </c>
      <c r="C2987" s="157" t="str">
        <f>VLOOKUP(A2987,Lists!A:D,4,FALSE)</f>
        <v>TUR</v>
      </c>
      <c r="D2987" s="157" t="s">
        <v>639</v>
      </c>
      <c r="E2987" s="157">
        <v>1</v>
      </c>
      <c r="F2987" s="157" t="s">
        <v>1473</v>
      </c>
      <c r="G2987" s="157" t="s">
        <v>734</v>
      </c>
      <c r="H2987" s="151">
        <f t="shared" si="98"/>
        <v>2</v>
      </c>
      <c r="I2987" s="161"/>
      <c r="J2987" s="157"/>
      <c r="K2987" s="151" t="str">
        <f t="shared" si="99"/>
        <v>TUR002Interference into implementation of humanitarian activities</v>
      </c>
      <c r="L2987" s="165">
        <v>43511</v>
      </c>
    </row>
    <row r="2988" spans="1:12" ht="15.6" thickTop="1" thickBot="1" x14ac:dyDescent="0.35">
      <c r="A2988" s="158" t="s">
        <v>1272</v>
      </c>
      <c r="B2988" s="159" t="str">
        <f>VLOOKUP(A2988,Lists!A:B,2,FALSE)</f>
        <v>TUR002</v>
      </c>
      <c r="C2988" s="159" t="str">
        <f>VLOOKUP(A2988,Lists!A:D,4,FALSE)</f>
        <v>TUR</v>
      </c>
      <c r="D2988" s="159" t="s">
        <v>640</v>
      </c>
      <c r="E2988" s="159">
        <v>2</v>
      </c>
      <c r="F2988" s="159" t="s">
        <v>1473</v>
      </c>
      <c r="G2988" s="159" t="s">
        <v>734</v>
      </c>
      <c r="H2988" s="151">
        <f t="shared" si="98"/>
        <v>2</v>
      </c>
      <c r="I2988" s="162"/>
      <c r="J2988" s="159"/>
      <c r="K2988" s="151" t="str">
        <f t="shared" si="99"/>
        <v>TUR002Violence against personnel, facilities and assets</v>
      </c>
      <c r="L2988" s="163">
        <v>43511</v>
      </c>
    </row>
    <row r="2989" spans="1:12" ht="15.6" thickTop="1" thickBot="1" x14ac:dyDescent="0.35">
      <c r="A2989" s="156" t="s">
        <v>1272</v>
      </c>
      <c r="B2989" s="157" t="str">
        <f>VLOOKUP(A2989,Lists!A:B,2,FALSE)</f>
        <v>TUR002</v>
      </c>
      <c r="C2989" s="157" t="str">
        <f>VLOOKUP(A2989,Lists!A:D,4,FALSE)</f>
        <v>TUR</v>
      </c>
      <c r="D2989" s="157" t="s">
        <v>641</v>
      </c>
      <c r="E2989" s="157">
        <v>1</v>
      </c>
      <c r="F2989" s="157" t="s">
        <v>1473</v>
      </c>
      <c r="G2989" s="157" t="s">
        <v>734</v>
      </c>
      <c r="H2989" s="151">
        <f t="shared" si="98"/>
        <v>2</v>
      </c>
      <c r="I2989" s="161"/>
      <c r="J2989" s="157"/>
      <c r="K2989" s="151" t="str">
        <f t="shared" si="99"/>
        <v>TUR002Denial of existence of humanitarian needs or entitlements to assistance</v>
      </c>
      <c r="L2989" s="165">
        <v>43511</v>
      </c>
    </row>
    <row r="2990" spans="1:12" ht="15.6" thickTop="1" thickBot="1" x14ac:dyDescent="0.35">
      <c r="A2990" s="158" t="s">
        <v>1272</v>
      </c>
      <c r="B2990" s="159" t="str">
        <f>VLOOKUP(A2990,Lists!A:B,2,FALSE)</f>
        <v>TUR002</v>
      </c>
      <c r="C2990" s="159" t="str">
        <f>VLOOKUP(A2990,Lists!A:D,4,FALSE)</f>
        <v>TUR</v>
      </c>
      <c r="D2990" s="159" t="s">
        <v>642</v>
      </c>
      <c r="E2990" s="159">
        <v>1</v>
      </c>
      <c r="F2990" s="159" t="s">
        <v>1473</v>
      </c>
      <c r="G2990" s="159" t="s">
        <v>734</v>
      </c>
      <c r="H2990" s="151">
        <f t="shared" si="98"/>
        <v>2</v>
      </c>
      <c r="I2990" s="162"/>
      <c r="J2990" s="159"/>
      <c r="K2990" s="151" t="str">
        <f t="shared" si="99"/>
        <v>TUR002Restriction and obstruction of access to services and assistance</v>
      </c>
      <c r="L2990" s="163">
        <v>43511</v>
      </c>
    </row>
    <row r="2991" spans="1:12" ht="15.6" thickTop="1" thickBot="1" x14ac:dyDescent="0.35">
      <c r="A2991" s="156" t="s">
        <v>1272</v>
      </c>
      <c r="B2991" s="157" t="str">
        <f>VLOOKUP(A2991,Lists!A:B,2,FALSE)</f>
        <v>TUR002</v>
      </c>
      <c r="C2991" s="157" t="str">
        <f>VLOOKUP(A2991,Lists!A:D,4,FALSE)</f>
        <v>TUR</v>
      </c>
      <c r="D2991" s="157" t="s">
        <v>643</v>
      </c>
      <c r="E2991" s="157">
        <v>1</v>
      </c>
      <c r="F2991" s="157" t="s">
        <v>1473</v>
      </c>
      <c r="G2991" s="157" t="s">
        <v>734</v>
      </c>
      <c r="H2991" s="151">
        <f t="shared" si="98"/>
        <v>2</v>
      </c>
      <c r="I2991" s="161"/>
      <c r="J2991" s="157"/>
      <c r="K2991" s="151" t="str">
        <f t="shared" si="99"/>
        <v>TUR002Ongoing insecurity/hostilities affecting humanitarian assistance</v>
      </c>
      <c r="L2991" s="165">
        <v>43511</v>
      </c>
    </row>
    <row r="2992" spans="1:12" ht="15.6" thickTop="1" thickBot="1" x14ac:dyDescent="0.35">
      <c r="A2992" s="158" t="s">
        <v>1272</v>
      </c>
      <c r="B2992" s="159" t="str">
        <f>VLOOKUP(A2992,Lists!A:B,2,FALSE)</f>
        <v>TUR002</v>
      </c>
      <c r="C2992" s="159" t="str">
        <f>VLOOKUP(A2992,Lists!A:D,4,FALSE)</f>
        <v>TUR</v>
      </c>
      <c r="D2992" s="159" t="s">
        <v>645</v>
      </c>
      <c r="E2992" s="159">
        <v>1</v>
      </c>
      <c r="F2992" s="159" t="s">
        <v>1473</v>
      </c>
      <c r="G2992" s="159" t="s">
        <v>734</v>
      </c>
      <c r="H2992" s="151">
        <f t="shared" si="98"/>
        <v>2</v>
      </c>
      <c r="I2992" s="162"/>
      <c r="J2992" s="159"/>
      <c r="K2992" s="151" t="str">
        <f t="shared" si="99"/>
        <v>TUR002Physical constraints in the environment (obstacles related to terrain, climate, lack of infrastructure, etc.)</v>
      </c>
      <c r="L2992" s="163">
        <v>43511</v>
      </c>
    </row>
    <row r="2993" spans="1:12" ht="15.6" thickTop="1" thickBot="1" x14ac:dyDescent="0.35">
      <c r="A2993" s="156" t="s">
        <v>1272</v>
      </c>
      <c r="B2993" s="157" t="str">
        <f>VLOOKUP(A2993,Lists!A:B,2,FALSE)</f>
        <v>TUR002</v>
      </c>
      <c r="C2993" s="157" t="str">
        <f>VLOOKUP(A2993,Lists!A:D,4,FALSE)</f>
        <v>TUR</v>
      </c>
      <c r="D2993" s="157" t="s">
        <v>644</v>
      </c>
      <c r="E2993" s="157">
        <v>2</v>
      </c>
      <c r="F2993" s="157" t="s">
        <v>1473</v>
      </c>
      <c r="G2993" s="157" t="s">
        <v>734</v>
      </c>
      <c r="H2993" s="151">
        <f t="shared" si="98"/>
        <v>2</v>
      </c>
      <c r="I2993" s="161"/>
      <c r="J2993" s="157"/>
      <c r="K2993" s="151" t="str">
        <f t="shared" si="99"/>
        <v xml:space="preserve">TUR002Presence of mines and improvised explosive devices </v>
      </c>
      <c r="L2993" s="165">
        <v>43511</v>
      </c>
    </row>
    <row r="2994" spans="1:12" ht="15.6" thickTop="1" thickBot="1" x14ac:dyDescent="0.35">
      <c r="A2994" s="158" t="s">
        <v>1273</v>
      </c>
      <c r="B2994" s="159" t="str">
        <f>VLOOKUP(A2994,Lists!A:B,2,FALSE)</f>
        <v>TUR003</v>
      </c>
      <c r="C2994" s="159" t="str">
        <f>VLOOKUP(A2994,Lists!A:D,4,FALSE)</f>
        <v>TUR</v>
      </c>
      <c r="D2994" s="159" t="s">
        <v>785</v>
      </c>
      <c r="E2994" s="159">
        <v>80745020</v>
      </c>
      <c r="F2994" s="159" t="s">
        <v>921</v>
      </c>
      <c r="G2994" s="159" t="s">
        <v>734</v>
      </c>
      <c r="H2994" s="151">
        <f t="shared" si="98"/>
        <v>2</v>
      </c>
      <c r="I2994" s="162"/>
      <c r="J2994" s="159"/>
      <c r="K2994" s="151" t="str">
        <f t="shared" si="99"/>
        <v>TUR003Total population in country</v>
      </c>
      <c r="L2994" s="163">
        <v>43511</v>
      </c>
    </row>
    <row r="2995" spans="1:12" ht="15.6" thickTop="1" thickBot="1" x14ac:dyDescent="0.35">
      <c r="A2995" s="156" t="s">
        <v>1273</v>
      </c>
      <c r="B2995" s="157" t="str">
        <f>VLOOKUP(A2995,Lists!A:B,2,FALSE)</f>
        <v>TUR003</v>
      </c>
      <c r="C2995" s="157" t="str">
        <f>VLOOKUP(A2995,Lists!A:D,4,FALSE)</f>
        <v>TUR</v>
      </c>
      <c r="D2995" s="157" t="s">
        <v>455</v>
      </c>
      <c r="E2995" s="157">
        <v>177504.20000000004</v>
      </c>
      <c r="F2995" s="157" t="s">
        <v>2663</v>
      </c>
      <c r="G2995" s="157" t="s">
        <v>734</v>
      </c>
      <c r="H2995" s="151">
        <f t="shared" si="98"/>
        <v>2</v>
      </c>
      <c r="I2995" s="161" t="s">
        <v>2667</v>
      </c>
      <c r="J2995" s="157"/>
      <c r="K2995" s="151" t="str">
        <f t="shared" si="99"/>
        <v>TUR003Landmass affected by disaster</v>
      </c>
      <c r="L2995" s="165">
        <v>43511</v>
      </c>
    </row>
    <row r="2996" spans="1:12" ht="15.6" thickTop="1" thickBot="1" x14ac:dyDescent="0.35">
      <c r="A2996" s="158" t="s">
        <v>1273</v>
      </c>
      <c r="B2996" s="159" t="str">
        <f>VLOOKUP(A2996,Lists!A:B,2,FALSE)</f>
        <v>TUR003</v>
      </c>
      <c r="C2996" s="159" t="str">
        <f>VLOOKUP(A2996,Lists!A:D,4,FALSE)</f>
        <v>TUR</v>
      </c>
      <c r="D2996" s="159" t="s">
        <v>740</v>
      </c>
      <c r="E2996" s="159">
        <v>37625767</v>
      </c>
      <c r="F2996" s="159" t="s">
        <v>2664</v>
      </c>
      <c r="G2996" s="159" t="s">
        <v>734</v>
      </c>
      <c r="H2996" s="151">
        <f t="shared" si="98"/>
        <v>2</v>
      </c>
      <c r="I2996" s="162" t="s">
        <v>2707</v>
      </c>
      <c r="J2996" s="159" t="s">
        <v>2708</v>
      </c>
      <c r="K2996" s="151" t="str">
        <f t="shared" si="99"/>
        <v>TUR003People exposed</v>
      </c>
      <c r="L2996" s="163">
        <v>43511</v>
      </c>
    </row>
    <row r="2997" spans="1:12" ht="15.6" thickTop="1" thickBot="1" x14ac:dyDescent="0.35">
      <c r="A2997" s="156" t="s">
        <v>1273</v>
      </c>
      <c r="B2997" s="157" t="str">
        <f>VLOOKUP(A2997,Lists!A:B,2,FALSE)</f>
        <v>TUR003</v>
      </c>
      <c r="C2997" s="157" t="str">
        <f>VLOOKUP(A2997,Lists!A:D,4,FALSE)</f>
        <v>TUR</v>
      </c>
      <c r="D2997" s="157" t="s">
        <v>742</v>
      </c>
      <c r="E2997" s="157">
        <v>4008696</v>
      </c>
      <c r="F2997" s="157" t="s">
        <v>2656</v>
      </c>
      <c r="G2997" s="157" t="s">
        <v>734</v>
      </c>
      <c r="H2997" s="151">
        <f t="shared" si="98"/>
        <v>2</v>
      </c>
      <c r="I2997" s="161" t="s">
        <v>2709</v>
      </c>
      <c r="J2997" s="157" t="s">
        <v>2710</v>
      </c>
      <c r="K2997" s="151" t="str">
        <f t="shared" si="99"/>
        <v>TUR003People affected by the crisis</v>
      </c>
      <c r="L2997" s="165">
        <v>43511</v>
      </c>
    </row>
    <row r="2998" spans="1:12" ht="15.6" thickTop="1" thickBot="1" x14ac:dyDescent="0.35">
      <c r="A2998" s="158" t="s">
        <v>1273</v>
      </c>
      <c r="B2998" s="159" t="str">
        <f>VLOOKUP(A2998,Lists!A:B,2,FALSE)</f>
        <v>TUR003</v>
      </c>
      <c r="C2998" s="159" t="str">
        <f>VLOOKUP(A2998,Lists!A:D,4,FALSE)</f>
        <v>TUR</v>
      </c>
      <c r="D2998" s="159" t="s">
        <v>470</v>
      </c>
      <c r="E2998" s="159">
        <v>4008696</v>
      </c>
      <c r="F2998" s="159" t="s">
        <v>2656</v>
      </c>
      <c r="G2998" s="159" t="s">
        <v>734</v>
      </c>
      <c r="H2998" s="151">
        <f t="shared" si="98"/>
        <v>2</v>
      </c>
      <c r="I2998" s="162" t="s">
        <v>2711</v>
      </c>
      <c r="J2998" s="159" t="s">
        <v>2712</v>
      </c>
      <c r="K2998" s="151" t="str">
        <f t="shared" si="99"/>
        <v>TUR003Total # of crisis related displaced people</v>
      </c>
      <c r="L2998" s="163">
        <v>43511</v>
      </c>
    </row>
    <row r="2999" spans="1:12" ht="15.6" thickTop="1" thickBot="1" x14ac:dyDescent="0.35">
      <c r="A2999" s="156" t="s">
        <v>1273</v>
      </c>
      <c r="B2999" s="157" t="str">
        <f>VLOOKUP(A2999,Lists!A:B,2,FALSE)</f>
        <v>TUR003</v>
      </c>
      <c r="C2999" s="157" t="str">
        <f>VLOOKUP(A2999,Lists!A:D,4,FALSE)</f>
        <v>TUR</v>
      </c>
      <c r="D2999" s="157" t="s">
        <v>661</v>
      </c>
      <c r="E2999" s="157" t="s">
        <v>445</v>
      </c>
      <c r="F2999" s="157"/>
      <c r="G2999" s="157" t="s">
        <v>734</v>
      </c>
      <c r="H2999" s="151">
        <f t="shared" si="98"/>
        <v>2</v>
      </c>
      <c r="I2999" s="161"/>
      <c r="J2999" s="157"/>
      <c r="K2999" s="151" t="str">
        <f t="shared" si="99"/>
        <v>TUR003Total # of illness cases reported</v>
      </c>
      <c r="L2999" s="165">
        <v>43511</v>
      </c>
    </row>
    <row r="3000" spans="1:12" ht="15.6" thickTop="1" thickBot="1" x14ac:dyDescent="0.35">
      <c r="A3000" s="158" t="s">
        <v>1273</v>
      </c>
      <c r="B3000" s="159" t="str">
        <f>VLOOKUP(A3000,Lists!A:B,2,FALSE)</f>
        <v>TUR003</v>
      </c>
      <c r="C3000" s="159" t="str">
        <f>VLOOKUP(A3000,Lists!A:D,4,FALSE)</f>
        <v>TUR</v>
      </c>
      <c r="D3000" s="159" t="s">
        <v>743</v>
      </c>
      <c r="E3000" s="159" t="s">
        <v>445</v>
      </c>
      <c r="F3000" s="159"/>
      <c r="G3000" s="159" t="s">
        <v>734</v>
      </c>
      <c r="H3000" s="151">
        <f t="shared" si="98"/>
        <v>2</v>
      </c>
      <c r="I3000" s="162"/>
      <c r="J3000" s="159"/>
      <c r="K3000" s="151" t="str">
        <f t="shared" si="99"/>
        <v>TUR003Crisis related Injuries</v>
      </c>
      <c r="L3000" s="163">
        <v>43511</v>
      </c>
    </row>
    <row r="3001" spans="1:12" ht="15.6" thickTop="1" thickBot="1" x14ac:dyDescent="0.35">
      <c r="A3001" s="156" t="s">
        <v>1273</v>
      </c>
      <c r="B3001" s="157" t="str">
        <f>VLOOKUP(A3001,Lists!A:B,2,FALSE)</f>
        <v>TUR003</v>
      </c>
      <c r="C3001" s="157" t="str">
        <f>VLOOKUP(A3001,Lists!A:D,4,FALSE)</f>
        <v>TUR</v>
      </c>
      <c r="D3001" s="157" t="s">
        <v>768</v>
      </c>
      <c r="E3001" s="157">
        <v>789</v>
      </c>
      <c r="F3001" s="157" t="s">
        <v>2655</v>
      </c>
      <c r="G3001" s="157" t="s">
        <v>734</v>
      </c>
      <c r="H3001" s="151">
        <f t="shared" si="98"/>
        <v>2</v>
      </c>
      <c r="I3001" s="161" t="s">
        <v>2695</v>
      </c>
      <c r="J3001" s="157" t="s">
        <v>2676</v>
      </c>
      <c r="K3001" s="151" t="str">
        <f t="shared" si="99"/>
        <v>TUR003People killed in all crises</v>
      </c>
      <c r="L3001" s="165">
        <v>43511</v>
      </c>
    </row>
    <row r="3002" spans="1:12" ht="15.6" thickTop="1" thickBot="1" x14ac:dyDescent="0.35">
      <c r="A3002" s="158" t="s">
        <v>1273</v>
      </c>
      <c r="B3002" s="159" t="str">
        <f>VLOOKUP(A3002,Lists!A:B,2,FALSE)</f>
        <v>TUR003</v>
      </c>
      <c r="C3002" s="159" t="str">
        <f>VLOOKUP(A3002,Lists!A:D,4,FALSE)</f>
        <v>TUR</v>
      </c>
      <c r="D3002" s="159" t="s">
        <v>459</v>
      </c>
      <c r="E3002" s="159">
        <v>0</v>
      </c>
      <c r="F3002" s="159"/>
      <c r="G3002" s="159" t="s">
        <v>734</v>
      </c>
      <c r="H3002" s="151">
        <f t="shared" si="98"/>
        <v>2</v>
      </c>
      <c r="I3002" s="162"/>
      <c r="J3002" s="159"/>
      <c r="K3002" s="151" t="str">
        <f t="shared" si="99"/>
        <v>TUR003Building partially damaged</v>
      </c>
      <c r="L3002" s="163">
        <v>43511</v>
      </c>
    </row>
    <row r="3003" spans="1:12" ht="15.6" thickTop="1" thickBot="1" x14ac:dyDescent="0.35">
      <c r="A3003" s="156" t="s">
        <v>1273</v>
      </c>
      <c r="B3003" s="157" t="str">
        <f>VLOOKUP(A3003,Lists!A:B,2,FALSE)</f>
        <v>TUR003</v>
      </c>
      <c r="C3003" s="157" t="str">
        <f>VLOOKUP(A3003,Lists!A:D,4,FALSE)</f>
        <v>TUR</v>
      </c>
      <c r="D3003" s="157" t="s">
        <v>460</v>
      </c>
      <c r="E3003" s="157">
        <v>0</v>
      </c>
      <c r="F3003" s="157"/>
      <c r="G3003" s="157" t="s">
        <v>734</v>
      </c>
      <c r="H3003" s="151">
        <f t="shared" si="98"/>
        <v>2</v>
      </c>
      <c r="I3003" s="161"/>
      <c r="J3003" s="157"/>
      <c r="K3003" s="151" t="str">
        <f t="shared" si="99"/>
        <v>TUR003Building totally damaged</v>
      </c>
      <c r="L3003" s="165">
        <v>43511</v>
      </c>
    </row>
    <row r="3004" spans="1:12" ht="15.6" thickTop="1" thickBot="1" x14ac:dyDescent="0.35">
      <c r="A3004" s="158" t="s">
        <v>1273</v>
      </c>
      <c r="B3004" s="159" t="str">
        <f>VLOOKUP(A3004,Lists!A:B,2,FALSE)</f>
        <v>TUR003</v>
      </c>
      <c r="C3004" s="159" t="str">
        <f>VLOOKUP(A3004,Lists!A:D,4,FALSE)</f>
        <v>TUR</v>
      </c>
      <c r="D3004" s="159" t="s">
        <v>663</v>
      </c>
      <c r="E3004" s="159">
        <v>116</v>
      </c>
      <c r="F3004" s="159" t="s">
        <v>1468</v>
      </c>
      <c r="G3004" s="159" t="s">
        <v>734</v>
      </c>
      <c r="H3004" s="151">
        <f t="shared" si="98"/>
        <v>2</v>
      </c>
      <c r="I3004" s="162" t="s">
        <v>2713</v>
      </c>
      <c r="J3004" s="159" t="s">
        <v>2714</v>
      </c>
      <c r="K3004" s="151" t="str">
        <f t="shared" si="99"/>
        <v>TUR003Crisis related fatalities</v>
      </c>
      <c r="L3004" s="163">
        <v>43511</v>
      </c>
    </row>
    <row r="3005" spans="1:12" ht="15.6" thickTop="1" thickBot="1" x14ac:dyDescent="0.35">
      <c r="A3005" s="156" t="s">
        <v>1273</v>
      </c>
      <c r="B3005" s="157" t="str">
        <f>VLOOKUP(A3005,Lists!A:B,2,FALSE)</f>
        <v>TUR003</v>
      </c>
      <c r="C3005" s="157" t="str">
        <f>VLOOKUP(A3005,Lists!A:D,4,FALSE)</f>
        <v>TUR</v>
      </c>
      <c r="D3005" s="157" t="s">
        <v>745</v>
      </c>
      <c r="E3005" s="157" t="s">
        <v>445</v>
      </c>
      <c r="F3005" s="157"/>
      <c r="G3005" s="157" t="s">
        <v>734</v>
      </c>
      <c r="H3005" s="151">
        <f t="shared" si="98"/>
        <v>2</v>
      </c>
      <c r="I3005" s="161"/>
      <c r="J3005" s="157"/>
      <c r="K3005" s="151" t="str">
        <f t="shared" si="99"/>
        <v>TUR003Economic Losses</v>
      </c>
      <c r="L3005" s="165">
        <v>43511</v>
      </c>
    </row>
    <row r="3006" spans="1:12" ht="15.6" thickTop="1" thickBot="1" x14ac:dyDescent="0.35">
      <c r="A3006" s="158" t="s">
        <v>1273</v>
      </c>
      <c r="B3006" s="159" t="str">
        <f>VLOOKUP(A3006,Lists!A:B,2,FALSE)</f>
        <v>TUR003</v>
      </c>
      <c r="C3006" s="159" t="str">
        <f>VLOOKUP(A3006,Lists!A:D,4,FALSE)</f>
        <v>TUR</v>
      </c>
      <c r="D3006" s="159" t="s">
        <v>755</v>
      </c>
      <c r="E3006" s="159">
        <v>4008696</v>
      </c>
      <c r="F3006" s="159" t="s">
        <v>2656</v>
      </c>
      <c r="G3006" s="159" t="s">
        <v>734</v>
      </c>
      <c r="H3006" s="151">
        <f t="shared" si="98"/>
        <v>2</v>
      </c>
      <c r="I3006" s="162" t="s">
        <v>2711</v>
      </c>
      <c r="J3006" s="159" t="s">
        <v>2678</v>
      </c>
      <c r="K3006" s="151" t="str">
        <f t="shared" si="99"/>
        <v>TUR003People in Need</v>
      </c>
      <c r="L3006" s="163">
        <v>43511</v>
      </c>
    </row>
    <row r="3007" spans="1:12" ht="15.6" thickTop="1" thickBot="1" x14ac:dyDescent="0.35">
      <c r="A3007" s="156" t="s">
        <v>1273</v>
      </c>
      <c r="B3007" s="157" t="str">
        <f>VLOOKUP(A3007,Lists!A:B,2,FALSE)</f>
        <v>TUR003</v>
      </c>
      <c r="C3007" s="157" t="str">
        <f>VLOOKUP(A3007,Lists!A:D,4,FALSE)</f>
        <v>TUR</v>
      </c>
      <c r="D3007" s="157" t="s">
        <v>761</v>
      </c>
      <c r="E3007" s="157">
        <v>1310568</v>
      </c>
      <c r="F3007" s="157" t="s">
        <v>2657</v>
      </c>
      <c r="G3007" s="157" t="s">
        <v>734</v>
      </c>
      <c r="H3007" s="151">
        <f t="shared" si="98"/>
        <v>2</v>
      </c>
      <c r="I3007" s="161" t="s">
        <v>2677</v>
      </c>
      <c r="J3007" s="157"/>
      <c r="K3007" s="151" t="str">
        <f t="shared" si="99"/>
        <v>TUR003People facing minimal humanitarian needs (level 1)</v>
      </c>
      <c r="L3007" s="165">
        <v>43511</v>
      </c>
    </row>
    <row r="3008" spans="1:12" ht="15.6" thickTop="1" thickBot="1" x14ac:dyDescent="0.35">
      <c r="A3008" s="158" t="s">
        <v>1273</v>
      </c>
      <c r="B3008" s="159" t="str">
        <f>VLOOKUP(A3008,Lists!A:B,2,FALSE)</f>
        <v>TUR003</v>
      </c>
      <c r="C3008" s="159" t="str">
        <f>VLOOKUP(A3008,Lists!A:D,4,FALSE)</f>
        <v>TUR</v>
      </c>
      <c r="D3008" s="159" t="s">
        <v>760</v>
      </c>
      <c r="E3008" s="159">
        <v>1660052</v>
      </c>
      <c r="F3008" s="159" t="s">
        <v>2658</v>
      </c>
      <c r="G3008" s="159" t="s">
        <v>734</v>
      </c>
      <c r="H3008" s="151">
        <f t="shared" ref="H3008:H3049" si="100">IF(G3008="Low",3,IF(G3008="Medium",2,IF(G3008="High",1,FALSE)))</f>
        <v>2</v>
      </c>
      <c r="I3008" s="162" t="s">
        <v>2679</v>
      </c>
      <c r="J3008" s="159"/>
      <c r="K3008" s="151" t="str">
        <f t="shared" ref="K3008:K3071" si="101">B3008&amp;""&amp;D3008</f>
        <v>TUR003People facing stressed humanitarian needs (level 2)</v>
      </c>
      <c r="L3008" s="163">
        <v>43511</v>
      </c>
    </row>
    <row r="3009" spans="1:12" ht="15.6" thickTop="1" thickBot="1" x14ac:dyDescent="0.35">
      <c r="A3009" s="156" t="s">
        <v>1273</v>
      </c>
      <c r="B3009" s="157" t="str">
        <f>VLOOKUP(A3009,Lists!A:B,2,FALSE)</f>
        <v>TUR003</v>
      </c>
      <c r="C3009" s="157" t="str">
        <f>VLOOKUP(A3009,Lists!A:D,4,FALSE)</f>
        <v>TUR</v>
      </c>
      <c r="D3009" s="157" t="s">
        <v>763</v>
      </c>
      <c r="E3009" s="157">
        <v>1038075</v>
      </c>
      <c r="F3009" s="157" t="s">
        <v>2658</v>
      </c>
      <c r="G3009" s="157" t="s">
        <v>734</v>
      </c>
      <c r="H3009" s="151">
        <f t="shared" si="100"/>
        <v>2</v>
      </c>
      <c r="I3009" s="161" t="s">
        <v>2679</v>
      </c>
      <c r="J3009" s="157" t="s">
        <v>2682</v>
      </c>
      <c r="K3009" s="151" t="str">
        <f t="shared" si="101"/>
        <v>TUR003People  facing moderate humanitarian needs (level 3)</v>
      </c>
      <c r="L3009" s="165">
        <v>43511</v>
      </c>
    </row>
    <row r="3010" spans="1:12" ht="15.6" thickTop="1" thickBot="1" x14ac:dyDescent="0.35">
      <c r="A3010" s="158" t="s">
        <v>1273</v>
      </c>
      <c r="B3010" s="159" t="str">
        <f>VLOOKUP(A3010,Lists!A:B,2,FALSE)</f>
        <v>TUR003</v>
      </c>
      <c r="C3010" s="159" t="str">
        <f>VLOOKUP(A3010,Lists!A:D,4,FALSE)</f>
        <v>TUR</v>
      </c>
      <c r="D3010" s="159" t="s">
        <v>765</v>
      </c>
      <c r="E3010" s="159">
        <v>0</v>
      </c>
      <c r="F3010" s="159"/>
      <c r="G3010" s="159" t="s">
        <v>734</v>
      </c>
      <c r="H3010" s="151">
        <f t="shared" si="100"/>
        <v>2</v>
      </c>
      <c r="I3010" s="162"/>
      <c r="J3010" s="159"/>
      <c r="K3010" s="151" t="str">
        <f t="shared" si="101"/>
        <v>TUR003People facing severe humanitarian needs (level 4)</v>
      </c>
      <c r="L3010" s="163">
        <v>43511</v>
      </c>
    </row>
    <row r="3011" spans="1:12" ht="15.6" thickTop="1" thickBot="1" x14ac:dyDescent="0.35">
      <c r="A3011" s="156" t="s">
        <v>1273</v>
      </c>
      <c r="B3011" s="157" t="str">
        <f>VLOOKUP(A3011,Lists!A:B,2,FALSE)</f>
        <v>TUR003</v>
      </c>
      <c r="C3011" s="157" t="str">
        <f>VLOOKUP(A3011,Lists!A:D,4,FALSE)</f>
        <v>TUR</v>
      </c>
      <c r="D3011" s="157" t="s">
        <v>766</v>
      </c>
      <c r="E3011" s="157">
        <v>0</v>
      </c>
      <c r="F3011" s="157"/>
      <c r="G3011" s="157" t="s">
        <v>734</v>
      </c>
      <c r="H3011" s="151">
        <f t="shared" si="100"/>
        <v>2</v>
      </c>
      <c r="I3011" s="161"/>
      <c r="J3011" s="157"/>
      <c r="K3011" s="151" t="str">
        <f t="shared" si="101"/>
        <v>TUR003People facing extreme humanitarian needs (level 5)</v>
      </c>
      <c r="L3011" s="165">
        <v>43511</v>
      </c>
    </row>
    <row r="3012" spans="1:12" ht="15.6" thickTop="1" thickBot="1" x14ac:dyDescent="0.35">
      <c r="A3012" s="158" t="s">
        <v>1273</v>
      </c>
      <c r="B3012" s="159" t="str">
        <f>VLOOKUP(A3012,Lists!A:B,2,FALSE)</f>
        <v>TUR003</v>
      </c>
      <c r="C3012" s="159" t="str">
        <f>VLOOKUP(A3012,Lists!A:D,4,FALSE)</f>
        <v>TUR</v>
      </c>
      <c r="D3012" s="159" t="s">
        <v>680</v>
      </c>
      <c r="E3012" s="159">
        <v>2</v>
      </c>
      <c r="F3012" s="159"/>
      <c r="G3012" s="159" t="s">
        <v>734</v>
      </c>
      <c r="H3012" s="151">
        <f t="shared" si="100"/>
        <v>2</v>
      </c>
      <c r="I3012" s="162"/>
      <c r="J3012" s="159" t="s">
        <v>2715</v>
      </c>
      <c r="K3012" s="151" t="str">
        <f t="shared" si="101"/>
        <v>TUR003Crisis affected groups</v>
      </c>
      <c r="L3012" s="163">
        <v>43511</v>
      </c>
    </row>
    <row r="3013" spans="1:12" ht="15.6" thickTop="1" thickBot="1" x14ac:dyDescent="0.35">
      <c r="A3013" s="156" t="s">
        <v>1273</v>
      </c>
      <c r="B3013" s="157" t="str">
        <f>VLOOKUP(A3013,Lists!A:B,2,FALSE)</f>
        <v>TUR003</v>
      </c>
      <c r="C3013" s="157" t="str">
        <f>VLOOKUP(A3013,Lists!A:D,4,FALSE)</f>
        <v>TUR</v>
      </c>
      <c r="D3013" s="157" t="s">
        <v>683</v>
      </c>
      <c r="E3013" s="157" t="s">
        <v>445</v>
      </c>
      <c r="F3013" s="157"/>
      <c r="G3013" s="157" t="s">
        <v>734</v>
      </c>
      <c r="H3013" s="151">
        <f t="shared" si="100"/>
        <v>2</v>
      </c>
      <c r="I3013" s="161"/>
      <c r="J3013" s="157" t="s">
        <v>2716</v>
      </c>
      <c r="K3013" s="151" t="str">
        <f t="shared" si="101"/>
        <v>TUR003People facing limited access constraints</v>
      </c>
      <c r="L3013" s="165">
        <v>43511</v>
      </c>
    </row>
    <row r="3014" spans="1:12" ht="15.6" thickTop="1" thickBot="1" x14ac:dyDescent="0.35">
      <c r="A3014" s="158" t="s">
        <v>1273</v>
      </c>
      <c r="B3014" s="159" t="str">
        <f>VLOOKUP(A3014,Lists!A:B,2,FALSE)</f>
        <v>TUR003</v>
      </c>
      <c r="C3014" s="159" t="str">
        <f>VLOOKUP(A3014,Lists!A:D,4,FALSE)</f>
        <v>TUR</v>
      </c>
      <c r="D3014" s="159" t="s">
        <v>684</v>
      </c>
      <c r="E3014" s="159" t="s">
        <v>445</v>
      </c>
      <c r="F3014" s="159"/>
      <c r="G3014" s="159" t="s">
        <v>734</v>
      </c>
      <c r="H3014" s="151">
        <f t="shared" si="100"/>
        <v>2</v>
      </c>
      <c r="I3014" s="162"/>
      <c r="J3014" s="159" t="s">
        <v>2717</v>
      </c>
      <c r="K3014" s="151" t="str">
        <f t="shared" si="101"/>
        <v>TUR003People facing restricted access constraints</v>
      </c>
      <c r="L3014" s="163">
        <v>43511</v>
      </c>
    </row>
    <row r="3015" spans="1:12" ht="15.6" thickTop="1" thickBot="1" x14ac:dyDescent="0.35">
      <c r="A3015" s="156" t="s">
        <v>1273</v>
      </c>
      <c r="B3015" s="157" t="str">
        <f>VLOOKUP(A3015,Lists!A:B,2,FALSE)</f>
        <v>TUR003</v>
      </c>
      <c r="C3015" s="157" t="str">
        <f>VLOOKUP(A3015,Lists!A:D,4,FALSE)</f>
        <v>TUR</v>
      </c>
      <c r="D3015" s="157" t="s">
        <v>637</v>
      </c>
      <c r="E3015" s="157">
        <v>1</v>
      </c>
      <c r="F3015" s="157" t="s">
        <v>1473</v>
      </c>
      <c r="G3015" s="157" t="s">
        <v>734</v>
      </c>
      <c r="H3015" s="151">
        <f t="shared" si="100"/>
        <v>2</v>
      </c>
      <c r="I3015" s="161"/>
      <c r="J3015" s="157"/>
      <c r="K3015" s="151" t="str">
        <f t="shared" si="101"/>
        <v>TUR003Impediments to entry into country (bureaucratic and administrative)</v>
      </c>
      <c r="L3015" s="165">
        <v>43511</v>
      </c>
    </row>
    <row r="3016" spans="1:12" ht="15.6" thickTop="1" thickBot="1" x14ac:dyDescent="0.35">
      <c r="A3016" s="158" t="s">
        <v>1273</v>
      </c>
      <c r="B3016" s="159" t="str">
        <f>VLOOKUP(A3016,Lists!A:B,2,FALSE)</f>
        <v>TUR003</v>
      </c>
      <c r="C3016" s="159" t="str">
        <f>VLOOKUP(A3016,Lists!A:D,4,FALSE)</f>
        <v>TUR</v>
      </c>
      <c r="D3016" s="159" t="s">
        <v>638</v>
      </c>
      <c r="E3016" s="159">
        <v>2</v>
      </c>
      <c r="F3016" s="159" t="s">
        <v>1473</v>
      </c>
      <c r="G3016" s="159" t="s">
        <v>734</v>
      </c>
      <c r="H3016" s="151">
        <f t="shared" si="100"/>
        <v>2</v>
      </c>
      <c r="I3016" s="162"/>
      <c r="J3016" s="159"/>
      <c r="K3016" s="151" t="str">
        <f t="shared" si="101"/>
        <v>TUR003Restriction of movement (impediments to freedom of movement and/or administrative restrictions)</v>
      </c>
      <c r="L3016" s="163">
        <v>43511</v>
      </c>
    </row>
    <row r="3017" spans="1:12" ht="15.6" thickTop="1" thickBot="1" x14ac:dyDescent="0.35">
      <c r="A3017" s="156" t="s">
        <v>1273</v>
      </c>
      <c r="B3017" s="157" t="str">
        <f>VLOOKUP(A3017,Lists!A:B,2,FALSE)</f>
        <v>TUR003</v>
      </c>
      <c r="C3017" s="157" t="str">
        <f>VLOOKUP(A3017,Lists!A:D,4,FALSE)</f>
        <v>TUR</v>
      </c>
      <c r="D3017" s="157" t="s">
        <v>639</v>
      </c>
      <c r="E3017" s="157">
        <v>1</v>
      </c>
      <c r="F3017" s="157" t="s">
        <v>1473</v>
      </c>
      <c r="G3017" s="157" t="s">
        <v>734</v>
      </c>
      <c r="H3017" s="151">
        <f t="shared" si="100"/>
        <v>2</v>
      </c>
      <c r="I3017" s="161"/>
      <c r="J3017" s="157"/>
      <c r="K3017" s="151" t="str">
        <f t="shared" si="101"/>
        <v>TUR003Interference into implementation of humanitarian activities</v>
      </c>
      <c r="L3017" s="165">
        <v>43511</v>
      </c>
    </row>
    <row r="3018" spans="1:12" ht="15.6" thickTop="1" thickBot="1" x14ac:dyDescent="0.35">
      <c r="A3018" s="158" t="s">
        <v>1273</v>
      </c>
      <c r="B3018" s="159" t="str">
        <f>VLOOKUP(A3018,Lists!A:B,2,FALSE)</f>
        <v>TUR003</v>
      </c>
      <c r="C3018" s="159" t="str">
        <f>VLOOKUP(A3018,Lists!A:D,4,FALSE)</f>
        <v>TUR</v>
      </c>
      <c r="D3018" s="159" t="s">
        <v>640</v>
      </c>
      <c r="E3018" s="159">
        <v>2</v>
      </c>
      <c r="F3018" s="159" t="s">
        <v>1473</v>
      </c>
      <c r="G3018" s="159" t="s">
        <v>734</v>
      </c>
      <c r="H3018" s="151">
        <f t="shared" si="100"/>
        <v>2</v>
      </c>
      <c r="I3018" s="162"/>
      <c r="J3018" s="159"/>
      <c r="K3018" s="151" t="str">
        <f t="shared" si="101"/>
        <v>TUR003Violence against personnel, facilities and assets</v>
      </c>
      <c r="L3018" s="163">
        <v>43511</v>
      </c>
    </row>
    <row r="3019" spans="1:12" ht="15.6" thickTop="1" thickBot="1" x14ac:dyDescent="0.35">
      <c r="A3019" s="156" t="s">
        <v>1273</v>
      </c>
      <c r="B3019" s="157" t="str">
        <f>VLOOKUP(A3019,Lists!A:B,2,FALSE)</f>
        <v>TUR003</v>
      </c>
      <c r="C3019" s="157" t="str">
        <f>VLOOKUP(A3019,Lists!A:D,4,FALSE)</f>
        <v>TUR</v>
      </c>
      <c r="D3019" s="157" t="s">
        <v>641</v>
      </c>
      <c r="E3019" s="157">
        <v>1</v>
      </c>
      <c r="F3019" s="157" t="s">
        <v>1473</v>
      </c>
      <c r="G3019" s="157" t="s">
        <v>734</v>
      </c>
      <c r="H3019" s="151">
        <f t="shared" si="100"/>
        <v>2</v>
      </c>
      <c r="I3019" s="161"/>
      <c r="J3019" s="157"/>
      <c r="K3019" s="151" t="str">
        <f t="shared" si="101"/>
        <v>TUR003Denial of existence of humanitarian needs or entitlements to assistance</v>
      </c>
      <c r="L3019" s="165">
        <v>43511</v>
      </c>
    </row>
    <row r="3020" spans="1:12" ht="15.6" thickTop="1" thickBot="1" x14ac:dyDescent="0.35">
      <c r="A3020" s="158" t="s">
        <v>1273</v>
      </c>
      <c r="B3020" s="159" t="str">
        <f>VLOOKUP(A3020,Lists!A:B,2,FALSE)</f>
        <v>TUR003</v>
      </c>
      <c r="C3020" s="159" t="str">
        <f>VLOOKUP(A3020,Lists!A:D,4,FALSE)</f>
        <v>TUR</v>
      </c>
      <c r="D3020" s="159" t="s">
        <v>642</v>
      </c>
      <c r="E3020" s="159">
        <v>1</v>
      </c>
      <c r="F3020" s="159" t="s">
        <v>1473</v>
      </c>
      <c r="G3020" s="159" t="s">
        <v>734</v>
      </c>
      <c r="H3020" s="151">
        <f t="shared" si="100"/>
        <v>2</v>
      </c>
      <c r="I3020" s="162"/>
      <c r="J3020" s="159"/>
      <c r="K3020" s="151" t="str">
        <f t="shared" si="101"/>
        <v>TUR003Restriction and obstruction of access to services and assistance</v>
      </c>
      <c r="L3020" s="163">
        <v>43511</v>
      </c>
    </row>
    <row r="3021" spans="1:12" ht="15.6" thickTop="1" thickBot="1" x14ac:dyDescent="0.35">
      <c r="A3021" s="156" t="s">
        <v>1273</v>
      </c>
      <c r="B3021" s="157" t="str">
        <f>VLOOKUP(A3021,Lists!A:B,2,FALSE)</f>
        <v>TUR003</v>
      </c>
      <c r="C3021" s="157" t="str">
        <f>VLOOKUP(A3021,Lists!A:D,4,FALSE)</f>
        <v>TUR</v>
      </c>
      <c r="D3021" s="157" t="s">
        <v>643</v>
      </c>
      <c r="E3021" s="157">
        <v>1</v>
      </c>
      <c r="F3021" s="157" t="s">
        <v>1473</v>
      </c>
      <c r="G3021" s="157" t="s">
        <v>734</v>
      </c>
      <c r="H3021" s="151">
        <f t="shared" si="100"/>
        <v>2</v>
      </c>
      <c r="I3021" s="161"/>
      <c r="J3021" s="157"/>
      <c r="K3021" s="151" t="str">
        <f t="shared" si="101"/>
        <v>TUR003Ongoing insecurity/hostilities affecting humanitarian assistance</v>
      </c>
      <c r="L3021" s="165">
        <v>43511</v>
      </c>
    </row>
    <row r="3022" spans="1:12" ht="15.6" thickTop="1" thickBot="1" x14ac:dyDescent="0.35">
      <c r="A3022" s="158" t="s">
        <v>1273</v>
      </c>
      <c r="B3022" s="159" t="str">
        <f>VLOOKUP(A3022,Lists!A:B,2,FALSE)</f>
        <v>TUR003</v>
      </c>
      <c r="C3022" s="159" t="str">
        <f>VLOOKUP(A3022,Lists!A:D,4,FALSE)</f>
        <v>TUR</v>
      </c>
      <c r="D3022" s="159" t="s">
        <v>645</v>
      </c>
      <c r="E3022" s="159">
        <v>1</v>
      </c>
      <c r="F3022" s="159" t="s">
        <v>1473</v>
      </c>
      <c r="G3022" s="159" t="s">
        <v>734</v>
      </c>
      <c r="H3022" s="151">
        <f t="shared" si="100"/>
        <v>2</v>
      </c>
      <c r="I3022" s="162"/>
      <c r="J3022" s="159"/>
      <c r="K3022" s="151" t="str">
        <f t="shared" si="101"/>
        <v>TUR003Physical constraints in the environment (obstacles related to terrain, climate, lack of infrastructure, etc.)</v>
      </c>
      <c r="L3022" s="163">
        <v>43511</v>
      </c>
    </row>
    <row r="3023" spans="1:12" ht="15.6" thickTop="1" thickBot="1" x14ac:dyDescent="0.35">
      <c r="A3023" s="156" t="s">
        <v>1273</v>
      </c>
      <c r="B3023" s="157" t="str">
        <f>VLOOKUP(A3023,Lists!A:B,2,FALSE)</f>
        <v>TUR003</v>
      </c>
      <c r="C3023" s="157" t="str">
        <f>VLOOKUP(A3023,Lists!A:D,4,FALSE)</f>
        <v>TUR</v>
      </c>
      <c r="D3023" s="157" t="s">
        <v>644</v>
      </c>
      <c r="E3023" s="157">
        <v>2</v>
      </c>
      <c r="F3023" s="157" t="s">
        <v>1473</v>
      </c>
      <c r="G3023" s="157" t="s">
        <v>734</v>
      </c>
      <c r="H3023" s="151">
        <f t="shared" si="100"/>
        <v>2</v>
      </c>
      <c r="I3023" s="161"/>
      <c r="J3023" s="157"/>
      <c r="K3023" s="151" t="str">
        <f t="shared" si="101"/>
        <v xml:space="preserve">TUR003Presence of mines and improvised explosive devices </v>
      </c>
      <c r="L3023" s="165">
        <v>43511</v>
      </c>
    </row>
    <row r="3024" spans="1:12" ht="15.6" thickTop="1" thickBot="1" x14ac:dyDescent="0.35">
      <c r="A3024" s="158" t="s">
        <v>1274</v>
      </c>
      <c r="B3024" s="159" t="str">
        <f>VLOOKUP(A3024,Lists!A:B,2,FALSE)</f>
        <v>TUR004</v>
      </c>
      <c r="C3024" s="159" t="str">
        <f>VLOOKUP(A3024,Lists!A:D,4,FALSE)</f>
        <v>TUR</v>
      </c>
      <c r="D3024" s="159" t="s">
        <v>785</v>
      </c>
      <c r="E3024" s="159">
        <v>80745020</v>
      </c>
      <c r="F3024" s="159" t="s">
        <v>921</v>
      </c>
      <c r="G3024" s="159" t="s">
        <v>734</v>
      </c>
      <c r="H3024" s="151">
        <f t="shared" si="100"/>
        <v>2</v>
      </c>
      <c r="I3024" s="162" t="s">
        <v>2667</v>
      </c>
      <c r="J3024" s="159"/>
      <c r="K3024" s="151" t="str">
        <f t="shared" si="101"/>
        <v>TUR004Total population in country</v>
      </c>
      <c r="L3024" s="163">
        <v>43511</v>
      </c>
    </row>
    <row r="3025" spans="1:12" ht="15.6" thickTop="1" thickBot="1" x14ac:dyDescent="0.35">
      <c r="A3025" s="156" t="s">
        <v>1274</v>
      </c>
      <c r="B3025" s="157" t="str">
        <f>VLOOKUP(A3025,Lists!A:B,2,FALSE)</f>
        <v>TUR004</v>
      </c>
      <c r="C3025" s="157" t="str">
        <f>VLOOKUP(A3025,Lists!A:D,4,FALSE)</f>
        <v>TUR</v>
      </c>
      <c r="D3025" s="157" t="s">
        <v>455</v>
      </c>
      <c r="E3025" s="157">
        <v>195586.75999999995</v>
      </c>
      <c r="F3025" s="157" t="s">
        <v>2665</v>
      </c>
      <c r="G3025" s="157" t="s">
        <v>734</v>
      </c>
      <c r="H3025" s="151">
        <f t="shared" si="100"/>
        <v>2</v>
      </c>
      <c r="I3025" s="161" t="s">
        <v>2718</v>
      </c>
      <c r="J3025" s="157"/>
      <c r="K3025" s="151" t="str">
        <f t="shared" si="101"/>
        <v>TUR004Landmass affected by disaster</v>
      </c>
      <c r="L3025" s="165">
        <v>43511</v>
      </c>
    </row>
    <row r="3026" spans="1:12" ht="15.6" thickTop="1" thickBot="1" x14ac:dyDescent="0.35">
      <c r="A3026" s="158" t="s">
        <v>1274</v>
      </c>
      <c r="B3026" s="159" t="str">
        <f>VLOOKUP(A3026,Lists!A:B,2,FALSE)</f>
        <v>TUR004</v>
      </c>
      <c r="C3026" s="159" t="str">
        <f>VLOOKUP(A3026,Lists!A:D,4,FALSE)</f>
        <v>TUR</v>
      </c>
      <c r="D3026" s="159" t="s">
        <v>740</v>
      </c>
      <c r="E3026" s="159">
        <v>12973737</v>
      </c>
      <c r="F3026" s="159" t="s">
        <v>2666</v>
      </c>
      <c r="G3026" s="159" t="s">
        <v>734</v>
      </c>
      <c r="H3026" s="151">
        <f t="shared" si="100"/>
        <v>2</v>
      </c>
      <c r="I3026" s="162" t="s">
        <v>2719</v>
      </c>
      <c r="J3026" s="159"/>
      <c r="K3026" s="151" t="str">
        <f t="shared" si="101"/>
        <v>TUR004People exposed</v>
      </c>
      <c r="L3026" s="163">
        <v>43511</v>
      </c>
    </row>
    <row r="3027" spans="1:12" ht="15.6" thickTop="1" thickBot="1" x14ac:dyDescent="0.35">
      <c r="A3027" s="156" t="s">
        <v>1274</v>
      </c>
      <c r="B3027" s="157" t="str">
        <f>VLOOKUP(A3027,Lists!A:B,2,FALSE)</f>
        <v>TUR004</v>
      </c>
      <c r="C3027" s="157" t="str">
        <f>VLOOKUP(A3027,Lists!A:D,4,FALSE)</f>
        <v>TUR</v>
      </c>
      <c r="D3027" s="157" t="s">
        <v>742</v>
      </c>
      <c r="E3027" s="157" t="s">
        <v>445</v>
      </c>
      <c r="F3027" s="157"/>
      <c r="G3027" s="157" t="s">
        <v>734</v>
      </c>
      <c r="H3027" s="151">
        <f t="shared" si="100"/>
        <v>2</v>
      </c>
      <c r="I3027" s="161"/>
      <c r="J3027" s="157"/>
      <c r="K3027" s="151" t="str">
        <f t="shared" si="101"/>
        <v>TUR004People affected by the crisis</v>
      </c>
      <c r="L3027" s="165">
        <v>43511</v>
      </c>
    </row>
    <row r="3028" spans="1:12" ht="15.6" thickTop="1" thickBot="1" x14ac:dyDescent="0.35">
      <c r="A3028" s="158" t="s">
        <v>1274</v>
      </c>
      <c r="B3028" s="159" t="str">
        <f>VLOOKUP(A3028,Lists!A:B,2,FALSE)</f>
        <v>TUR004</v>
      </c>
      <c r="C3028" s="159" t="str">
        <f>VLOOKUP(A3028,Lists!A:D,4,FALSE)</f>
        <v>TUR</v>
      </c>
      <c r="D3028" s="159" t="s">
        <v>470</v>
      </c>
      <c r="E3028" s="159" t="s">
        <v>445</v>
      </c>
      <c r="F3028" s="159"/>
      <c r="G3028" s="159" t="s">
        <v>734</v>
      </c>
      <c r="H3028" s="151">
        <f t="shared" si="100"/>
        <v>2</v>
      </c>
      <c r="I3028" s="162" t="s">
        <v>2720</v>
      </c>
      <c r="J3028" s="159" t="s">
        <v>2721</v>
      </c>
      <c r="K3028" s="151" t="str">
        <f t="shared" si="101"/>
        <v>TUR004Total # of crisis related displaced people</v>
      </c>
      <c r="L3028" s="163">
        <v>43511</v>
      </c>
    </row>
    <row r="3029" spans="1:12" ht="15.6" thickTop="1" thickBot="1" x14ac:dyDescent="0.35">
      <c r="A3029" s="156" t="s">
        <v>1274</v>
      </c>
      <c r="B3029" s="157" t="str">
        <f>VLOOKUP(A3029,Lists!A:B,2,FALSE)</f>
        <v>TUR004</v>
      </c>
      <c r="C3029" s="157" t="str">
        <f>VLOOKUP(A3029,Lists!A:D,4,FALSE)</f>
        <v>TUR</v>
      </c>
      <c r="D3029" s="157" t="s">
        <v>661</v>
      </c>
      <c r="E3029" s="157" t="s">
        <v>445</v>
      </c>
      <c r="F3029" s="157"/>
      <c r="G3029" s="157" t="s">
        <v>734</v>
      </c>
      <c r="H3029" s="151">
        <f t="shared" si="100"/>
        <v>2</v>
      </c>
      <c r="I3029" s="161"/>
      <c r="J3029" s="157"/>
      <c r="K3029" s="151" t="str">
        <f t="shared" si="101"/>
        <v>TUR004Total # of illness cases reported</v>
      </c>
      <c r="L3029" s="165">
        <v>43511</v>
      </c>
    </row>
    <row r="3030" spans="1:12" ht="15.6" thickTop="1" thickBot="1" x14ac:dyDescent="0.35">
      <c r="A3030" s="158" t="s">
        <v>1274</v>
      </c>
      <c r="B3030" s="159" t="str">
        <f>VLOOKUP(A3030,Lists!A:B,2,FALSE)</f>
        <v>TUR004</v>
      </c>
      <c r="C3030" s="159" t="str">
        <f>VLOOKUP(A3030,Lists!A:D,4,FALSE)</f>
        <v>TUR</v>
      </c>
      <c r="D3030" s="159" t="s">
        <v>743</v>
      </c>
      <c r="E3030" s="159" t="s">
        <v>445</v>
      </c>
      <c r="F3030" s="159"/>
      <c r="G3030" s="159" t="s">
        <v>734</v>
      </c>
      <c r="H3030" s="151">
        <f t="shared" si="100"/>
        <v>2</v>
      </c>
      <c r="I3030" s="162"/>
      <c r="J3030" s="159"/>
      <c r="K3030" s="151" t="str">
        <f t="shared" si="101"/>
        <v>TUR004Crisis related Injuries</v>
      </c>
      <c r="L3030" s="163">
        <v>43511</v>
      </c>
    </row>
    <row r="3031" spans="1:12" ht="15.6" thickTop="1" thickBot="1" x14ac:dyDescent="0.35">
      <c r="A3031" s="156" t="s">
        <v>1274</v>
      </c>
      <c r="B3031" s="157" t="str">
        <f>VLOOKUP(A3031,Lists!A:B,2,FALSE)</f>
        <v>TUR004</v>
      </c>
      <c r="C3031" s="157" t="str">
        <f>VLOOKUP(A3031,Lists!A:D,4,FALSE)</f>
        <v>TUR</v>
      </c>
      <c r="D3031" s="157" t="s">
        <v>768</v>
      </c>
      <c r="E3031" s="157">
        <v>789</v>
      </c>
      <c r="F3031" s="157" t="s">
        <v>2655</v>
      </c>
      <c r="G3031" s="157" t="s">
        <v>734</v>
      </c>
      <c r="H3031" s="151">
        <f t="shared" si="100"/>
        <v>2</v>
      </c>
      <c r="I3031" s="161" t="s">
        <v>2695</v>
      </c>
      <c r="J3031" s="157" t="s">
        <v>2676</v>
      </c>
      <c r="K3031" s="151" t="str">
        <f t="shared" si="101"/>
        <v>TUR004People killed in all crises</v>
      </c>
      <c r="L3031" s="165">
        <v>43511</v>
      </c>
    </row>
    <row r="3032" spans="1:12" ht="15.6" thickTop="1" thickBot="1" x14ac:dyDescent="0.35">
      <c r="A3032" s="158" t="s">
        <v>1274</v>
      </c>
      <c r="B3032" s="159" t="str">
        <f>VLOOKUP(A3032,Lists!A:B,2,FALSE)</f>
        <v>TUR004</v>
      </c>
      <c r="C3032" s="159" t="str">
        <f>VLOOKUP(A3032,Lists!A:D,4,FALSE)</f>
        <v>TUR</v>
      </c>
      <c r="D3032" s="159" t="s">
        <v>459</v>
      </c>
      <c r="E3032" s="159" t="s">
        <v>445</v>
      </c>
      <c r="F3032" s="159"/>
      <c r="G3032" s="159" t="s">
        <v>734</v>
      </c>
      <c r="H3032" s="151">
        <f t="shared" si="100"/>
        <v>2</v>
      </c>
      <c r="I3032" s="162"/>
      <c r="J3032" s="159"/>
      <c r="K3032" s="151" t="str">
        <f t="shared" si="101"/>
        <v>TUR004Building partially damaged</v>
      </c>
      <c r="L3032" s="163">
        <v>43511</v>
      </c>
    </row>
    <row r="3033" spans="1:12" ht="15.6" thickTop="1" thickBot="1" x14ac:dyDescent="0.35">
      <c r="A3033" s="156" t="s">
        <v>1274</v>
      </c>
      <c r="B3033" s="157" t="str">
        <f>VLOOKUP(A3033,Lists!A:B,2,FALSE)</f>
        <v>TUR004</v>
      </c>
      <c r="C3033" s="157" t="str">
        <f>VLOOKUP(A3033,Lists!A:D,4,FALSE)</f>
        <v>TUR</v>
      </c>
      <c r="D3033" s="157" t="s">
        <v>460</v>
      </c>
      <c r="E3033" s="157" t="s">
        <v>445</v>
      </c>
      <c r="F3033" s="157"/>
      <c r="G3033" s="157" t="s">
        <v>734</v>
      </c>
      <c r="H3033" s="151">
        <f t="shared" si="100"/>
        <v>2</v>
      </c>
      <c r="I3033" s="161"/>
      <c r="J3033" s="157"/>
      <c r="K3033" s="151" t="str">
        <f t="shared" si="101"/>
        <v>TUR004Building totally damaged</v>
      </c>
      <c r="L3033" s="165">
        <v>43511</v>
      </c>
    </row>
    <row r="3034" spans="1:12" ht="15.6" thickTop="1" thickBot="1" x14ac:dyDescent="0.35">
      <c r="A3034" s="158" t="s">
        <v>1274</v>
      </c>
      <c r="B3034" s="159" t="str">
        <f>VLOOKUP(A3034,Lists!A:B,2,FALSE)</f>
        <v>TUR004</v>
      </c>
      <c r="C3034" s="159" t="str">
        <f>VLOOKUP(A3034,Lists!A:D,4,FALSE)</f>
        <v>TUR</v>
      </c>
      <c r="D3034" s="159" t="s">
        <v>663</v>
      </c>
      <c r="E3034" s="159">
        <v>673</v>
      </c>
      <c r="F3034" s="159" t="s">
        <v>2612</v>
      </c>
      <c r="G3034" s="159" t="s">
        <v>734</v>
      </c>
      <c r="H3034" s="151">
        <f t="shared" si="100"/>
        <v>2</v>
      </c>
      <c r="I3034" s="162" t="s">
        <v>1862</v>
      </c>
      <c r="J3034" s="159" t="s">
        <v>2722</v>
      </c>
      <c r="K3034" s="151" t="str">
        <f t="shared" si="101"/>
        <v>TUR004Crisis related fatalities</v>
      </c>
      <c r="L3034" s="163">
        <v>43511</v>
      </c>
    </row>
    <row r="3035" spans="1:12" ht="15.6" thickTop="1" thickBot="1" x14ac:dyDescent="0.35">
      <c r="A3035" s="156" t="s">
        <v>1274</v>
      </c>
      <c r="B3035" s="157" t="str">
        <f>VLOOKUP(A3035,Lists!A:B,2,FALSE)</f>
        <v>TUR004</v>
      </c>
      <c r="C3035" s="157" t="str">
        <f>VLOOKUP(A3035,Lists!A:D,4,FALSE)</f>
        <v>TUR</v>
      </c>
      <c r="D3035" s="157" t="s">
        <v>745</v>
      </c>
      <c r="E3035" s="157" t="s">
        <v>445</v>
      </c>
      <c r="F3035" s="157"/>
      <c r="G3035" s="157" t="s">
        <v>734</v>
      </c>
      <c r="H3035" s="151">
        <f t="shared" si="100"/>
        <v>2</v>
      </c>
      <c r="I3035" s="161"/>
      <c r="J3035" s="157"/>
      <c r="K3035" s="151" t="str">
        <f t="shared" si="101"/>
        <v>TUR004Economic Losses</v>
      </c>
      <c r="L3035" s="165">
        <v>43511</v>
      </c>
    </row>
    <row r="3036" spans="1:12" ht="15.6" thickTop="1" thickBot="1" x14ac:dyDescent="0.35">
      <c r="A3036" s="158" t="s">
        <v>1274</v>
      </c>
      <c r="B3036" s="159" t="str">
        <f>VLOOKUP(A3036,Lists!A:B,2,FALSE)</f>
        <v>TUR004</v>
      </c>
      <c r="C3036" s="159" t="str">
        <f>VLOOKUP(A3036,Lists!A:D,4,FALSE)</f>
        <v>TUR</v>
      </c>
      <c r="D3036" s="159" t="s">
        <v>755</v>
      </c>
      <c r="E3036" s="159" t="s">
        <v>445</v>
      </c>
      <c r="F3036" s="159"/>
      <c r="G3036" s="159" t="s">
        <v>734</v>
      </c>
      <c r="H3036" s="151">
        <f t="shared" si="100"/>
        <v>2</v>
      </c>
      <c r="I3036" s="162"/>
      <c r="J3036" s="159" t="s">
        <v>2723</v>
      </c>
      <c r="K3036" s="151" t="str">
        <f t="shared" si="101"/>
        <v>TUR004People in Need</v>
      </c>
      <c r="L3036" s="163">
        <v>43511</v>
      </c>
    </row>
    <row r="3037" spans="1:12" ht="15.6" thickTop="1" thickBot="1" x14ac:dyDescent="0.35">
      <c r="A3037" s="156" t="s">
        <v>1274</v>
      </c>
      <c r="B3037" s="157" t="str">
        <f>VLOOKUP(A3037,Lists!A:B,2,FALSE)</f>
        <v>TUR004</v>
      </c>
      <c r="C3037" s="157" t="str">
        <f>VLOOKUP(A3037,Lists!A:D,4,FALSE)</f>
        <v>TUR</v>
      </c>
      <c r="D3037" s="157" t="s">
        <v>761</v>
      </c>
      <c r="E3037" s="157" t="s">
        <v>445</v>
      </c>
      <c r="F3037" s="157"/>
      <c r="G3037" s="157" t="s">
        <v>734</v>
      </c>
      <c r="H3037" s="151">
        <f t="shared" si="100"/>
        <v>2</v>
      </c>
      <c r="I3037" s="161"/>
      <c r="J3037" s="157" t="s">
        <v>2724</v>
      </c>
      <c r="K3037" s="151" t="str">
        <f t="shared" si="101"/>
        <v>TUR004People facing minimal humanitarian needs (level 1)</v>
      </c>
      <c r="L3037" s="165">
        <v>43511</v>
      </c>
    </row>
    <row r="3038" spans="1:12" ht="15.6" thickTop="1" thickBot="1" x14ac:dyDescent="0.35">
      <c r="A3038" s="158" t="s">
        <v>1274</v>
      </c>
      <c r="B3038" s="159" t="str">
        <f>VLOOKUP(A3038,Lists!A:B,2,FALSE)</f>
        <v>TUR004</v>
      </c>
      <c r="C3038" s="159" t="str">
        <f>VLOOKUP(A3038,Lists!A:D,4,FALSE)</f>
        <v>TUR</v>
      </c>
      <c r="D3038" s="159" t="s">
        <v>760</v>
      </c>
      <c r="E3038" s="159" t="s">
        <v>445</v>
      </c>
      <c r="F3038" s="159"/>
      <c r="G3038" s="159" t="s">
        <v>734</v>
      </c>
      <c r="H3038" s="151">
        <f t="shared" si="100"/>
        <v>2</v>
      </c>
      <c r="I3038" s="162"/>
      <c r="J3038" s="159" t="s">
        <v>2724</v>
      </c>
      <c r="K3038" s="151" t="str">
        <f t="shared" si="101"/>
        <v>TUR004People facing stressed humanitarian needs (level 2)</v>
      </c>
      <c r="L3038" s="163">
        <v>43511</v>
      </c>
    </row>
    <row r="3039" spans="1:12" ht="15.6" thickTop="1" thickBot="1" x14ac:dyDescent="0.35">
      <c r="A3039" s="156" t="s">
        <v>1274</v>
      </c>
      <c r="B3039" s="157" t="str">
        <f>VLOOKUP(A3039,Lists!A:B,2,FALSE)</f>
        <v>TUR004</v>
      </c>
      <c r="C3039" s="157" t="str">
        <f>VLOOKUP(A3039,Lists!A:D,4,FALSE)</f>
        <v>TUR</v>
      </c>
      <c r="D3039" s="157" t="s">
        <v>763</v>
      </c>
      <c r="E3039" s="157" t="s">
        <v>445</v>
      </c>
      <c r="F3039" s="157"/>
      <c r="G3039" s="157" t="s">
        <v>734</v>
      </c>
      <c r="H3039" s="151">
        <f t="shared" si="100"/>
        <v>2</v>
      </c>
      <c r="I3039" s="161"/>
      <c r="J3039" s="157" t="s">
        <v>2724</v>
      </c>
      <c r="K3039" s="151" t="str">
        <f t="shared" si="101"/>
        <v>TUR004People  facing moderate humanitarian needs (level 3)</v>
      </c>
      <c r="L3039" s="165">
        <v>43511</v>
      </c>
    </row>
    <row r="3040" spans="1:12" ht="15.6" thickTop="1" thickBot="1" x14ac:dyDescent="0.35">
      <c r="A3040" s="158" t="s">
        <v>1274</v>
      </c>
      <c r="B3040" s="159" t="str">
        <f>VLOOKUP(A3040,Lists!A:B,2,FALSE)</f>
        <v>TUR004</v>
      </c>
      <c r="C3040" s="159" t="str">
        <f>VLOOKUP(A3040,Lists!A:D,4,FALSE)</f>
        <v>TUR</v>
      </c>
      <c r="D3040" s="159" t="s">
        <v>765</v>
      </c>
      <c r="E3040" s="159" t="s">
        <v>445</v>
      </c>
      <c r="F3040" s="159"/>
      <c r="G3040" s="159" t="s">
        <v>734</v>
      </c>
      <c r="H3040" s="151">
        <f t="shared" si="100"/>
        <v>2</v>
      </c>
      <c r="I3040" s="162"/>
      <c r="J3040" s="159" t="s">
        <v>2724</v>
      </c>
      <c r="K3040" s="151" t="str">
        <f t="shared" si="101"/>
        <v>TUR004People facing severe humanitarian needs (level 4)</v>
      </c>
      <c r="L3040" s="163">
        <v>43511</v>
      </c>
    </row>
    <row r="3041" spans="1:12" ht="15.6" thickTop="1" thickBot="1" x14ac:dyDescent="0.35">
      <c r="A3041" s="156" t="s">
        <v>1274</v>
      </c>
      <c r="B3041" s="157" t="str">
        <f>VLOOKUP(A3041,Lists!A:B,2,FALSE)</f>
        <v>TUR004</v>
      </c>
      <c r="C3041" s="157" t="str">
        <f>VLOOKUP(A3041,Lists!A:D,4,FALSE)</f>
        <v>TUR</v>
      </c>
      <c r="D3041" s="157" t="s">
        <v>766</v>
      </c>
      <c r="E3041" s="157" t="s">
        <v>445</v>
      </c>
      <c r="F3041" s="157"/>
      <c r="G3041" s="157" t="s">
        <v>734</v>
      </c>
      <c r="H3041" s="151">
        <f t="shared" si="100"/>
        <v>2</v>
      </c>
      <c r="I3041" s="161"/>
      <c r="J3041" s="157"/>
      <c r="K3041" s="151" t="str">
        <f t="shared" si="101"/>
        <v>TUR004People facing extreme humanitarian needs (level 5)</v>
      </c>
      <c r="L3041" s="165">
        <v>43511</v>
      </c>
    </row>
    <row r="3042" spans="1:12" ht="15.6" thickTop="1" thickBot="1" x14ac:dyDescent="0.35">
      <c r="A3042" s="158" t="s">
        <v>1274</v>
      </c>
      <c r="B3042" s="159" t="str">
        <f>VLOOKUP(A3042,Lists!A:B,2,FALSE)</f>
        <v>TUR004</v>
      </c>
      <c r="C3042" s="159" t="str">
        <f>VLOOKUP(A3042,Lists!A:D,4,FALSE)</f>
        <v>TUR</v>
      </c>
      <c r="D3042" s="159" t="s">
        <v>680</v>
      </c>
      <c r="E3042" s="159">
        <v>3</v>
      </c>
      <c r="F3042" s="159"/>
      <c r="G3042" s="159" t="s">
        <v>734</v>
      </c>
      <c r="H3042" s="151">
        <f t="shared" si="100"/>
        <v>2</v>
      </c>
      <c r="I3042" s="162"/>
      <c r="J3042" s="159" t="s">
        <v>2725</v>
      </c>
      <c r="K3042" s="151" t="str">
        <f t="shared" si="101"/>
        <v>TUR004Crisis affected groups</v>
      </c>
      <c r="L3042" s="163">
        <v>43511</v>
      </c>
    </row>
    <row r="3043" spans="1:12" ht="15.6" thickTop="1" thickBot="1" x14ac:dyDescent="0.35">
      <c r="A3043" s="156" t="s">
        <v>1274</v>
      </c>
      <c r="B3043" s="157" t="str">
        <f>VLOOKUP(A3043,Lists!A:B,2,FALSE)</f>
        <v>TUR004</v>
      </c>
      <c r="C3043" s="157" t="str">
        <f>VLOOKUP(A3043,Lists!A:D,4,FALSE)</f>
        <v>TUR</v>
      </c>
      <c r="D3043" s="157" t="s">
        <v>683</v>
      </c>
      <c r="E3043" s="157" t="s">
        <v>445</v>
      </c>
      <c r="F3043" s="157"/>
      <c r="G3043" s="157" t="s">
        <v>734</v>
      </c>
      <c r="H3043" s="151">
        <f t="shared" si="100"/>
        <v>2</v>
      </c>
      <c r="I3043" s="161"/>
      <c r="J3043" s="157" t="s">
        <v>2726</v>
      </c>
      <c r="K3043" s="151" t="str">
        <f t="shared" si="101"/>
        <v>TUR004People facing limited access constraints</v>
      </c>
      <c r="L3043" s="165">
        <v>43511</v>
      </c>
    </row>
    <row r="3044" spans="1:12" ht="15.6" thickTop="1" thickBot="1" x14ac:dyDescent="0.35">
      <c r="A3044" s="158" t="s">
        <v>1274</v>
      </c>
      <c r="B3044" s="159" t="str">
        <f>VLOOKUP(A3044,Lists!A:B,2,FALSE)</f>
        <v>TUR004</v>
      </c>
      <c r="C3044" s="159" t="str">
        <f>VLOOKUP(A3044,Lists!A:D,4,FALSE)</f>
        <v>TUR</v>
      </c>
      <c r="D3044" s="159" t="s">
        <v>684</v>
      </c>
      <c r="E3044" s="159" t="s">
        <v>445</v>
      </c>
      <c r="F3044" s="159"/>
      <c r="G3044" s="159" t="s">
        <v>734</v>
      </c>
      <c r="H3044" s="151">
        <f t="shared" si="100"/>
        <v>2</v>
      </c>
      <c r="I3044" s="162"/>
      <c r="J3044" s="159" t="s">
        <v>2726</v>
      </c>
      <c r="K3044" s="151" t="str">
        <f t="shared" si="101"/>
        <v>TUR004People facing restricted access constraints</v>
      </c>
      <c r="L3044" s="163">
        <v>43511</v>
      </c>
    </row>
    <row r="3045" spans="1:12" ht="15.6" thickTop="1" thickBot="1" x14ac:dyDescent="0.35">
      <c r="A3045" s="156" t="s">
        <v>1274</v>
      </c>
      <c r="B3045" s="157" t="str">
        <f>VLOOKUP(A3045,Lists!A:B,2,FALSE)</f>
        <v>TUR004</v>
      </c>
      <c r="C3045" s="157" t="str">
        <f>VLOOKUP(A3045,Lists!A:D,4,FALSE)</f>
        <v>TUR</v>
      </c>
      <c r="D3045" s="157" t="s">
        <v>637</v>
      </c>
      <c r="E3045" s="157">
        <v>1</v>
      </c>
      <c r="F3045" s="157" t="s">
        <v>1473</v>
      </c>
      <c r="G3045" s="157" t="s">
        <v>734</v>
      </c>
      <c r="H3045" s="151">
        <f t="shared" si="100"/>
        <v>2</v>
      </c>
      <c r="I3045" s="161"/>
      <c r="J3045" s="157"/>
      <c r="K3045" s="151" t="str">
        <f t="shared" si="101"/>
        <v>TUR004Impediments to entry into country (bureaucratic and administrative)</v>
      </c>
      <c r="L3045" s="165">
        <v>43511</v>
      </c>
    </row>
    <row r="3046" spans="1:12" ht="15.6" thickTop="1" thickBot="1" x14ac:dyDescent="0.35">
      <c r="A3046" s="158" t="s">
        <v>1274</v>
      </c>
      <c r="B3046" s="159" t="str">
        <f>VLOOKUP(A3046,Lists!A:B,2,FALSE)</f>
        <v>TUR004</v>
      </c>
      <c r="C3046" s="159" t="str">
        <f>VLOOKUP(A3046,Lists!A:D,4,FALSE)</f>
        <v>TUR</v>
      </c>
      <c r="D3046" s="159" t="s">
        <v>638</v>
      </c>
      <c r="E3046" s="159">
        <v>2</v>
      </c>
      <c r="F3046" s="159" t="s">
        <v>1473</v>
      </c>
      <c r="G3046" s="159" t="s">
        <v>734</v>
      </c>
      <c r="H3046" s="151">
        <f t="shared" si="100"/>
        <v>2</v>
      </c>
      <c r="I3046" s="162"/>
      <c r="J3046" s="159"/>
      <c r="K3046" s="151" t="str">
        <f t="shared" si="101"/>
        <v>TUR004Restriction of movement (impediments to freedom of movement and/or administrative restrictions)</v>
      </c>
      <c r="L3046" s="163">
        <v>43511</v>
      </c>
    </row>
    <row r="3047" spans="1:12" ht="15.6" thickTop="1" thickBot="1" x14ac:dyDescent="0.35">
      <c r="A3047" s="156" t="s">
        <v>1274</v>
      </c>
      <c r="B3047" s="157" t="str">
        <f>VLOOKUP(A3047,Lists!A:B,2,FALSE)</f>
        <v>TUR004</v>
      </c>
      <c r="C3047" s="157" t="str">
        <f>VLOOKUP(A3047,Lists!A:D,4,FALSE)</f>
        <v>TUR</v>
      </c>
      <c r="D3047" s="157" t="s">
        <v>639</v>
      </c>
      <c r="E3047" s="157">
        <v>1</v>
      </c>
      <c r="F3047" s="157" t="s">
        <v>1473</v>
      </c>
      <c r="G3047" s="157" t="s">
        <v>734</v>
      </c>
      <c r="H3047" s="151">
        <f t="shared" si="100"/>
        <v>2</v>
      </c>
      <c r="I3047" s="161"/>
      <c r="J3047" s="157"/>
      <c r="K3047" s="151" t="str">
        <f t="shared" si="101"/>
        <v>TUR004Interference into implementation of humanitarian activities</v>
      </c>
      <c r="L3047" s="165">
        <v>43511</v>
      </c>
    </row>
    <row r="3048" spans="1:12" ht="15.6" thickTop="1" thickBot="1" x14ac:dyDescent="0.35">
      <c r="A3048" s="158" t="s">
        <v>1274</v>
      </c>
      <c r="B3048" s="159" t="str">
        <f>VLOOKUP(A3048,Lists!A:B,2,FALSE)</f>
        <v>TUR004</v>
      </c>
      <c r="C3048" s="159" t="str">
        <f>VLOOKUP(A3048,Lists!A:D,4,FALSE)</f>
        <v>TUR</v>
      </c>
      <c r="D3048" s="159" t="s">
        <v>640</v>
      </c>
      <c r="E3048" s="159">
        <v>2</v>
      </c>
      <c r="F3048" s="159" t="s">
        <v>1473</v>
      </c>
      <c r="G3048" s="159" t="s">
        <v>734</v>
      </c>
      <c r="H3048" s="151">
        <f t="shared" si="100"/>
        <v>2</v>
      </c>
      <c r="I3048" s="162"/>
      <c r="J3048" s="159"/>
      <c r="K3048" s="151" t="str">
        <f t="shared" si="101"/>
        <v>TUR004Violence against personnel, facilities and assets</v>
      </c>
      <c r="L3048" s="163">
        <v>43511</v>
      </c>
    </row>
    <row r="3049" spans="1:12" ht="15.6" thickTop="1" thickBot="1" x14ac:dyDescent="0.35">
      <c r="A3049" s="156" t="s">
        <v>1274</v>
      </c>
      <c r="B3049" s="157" t="str">
        <f>VLOOKUP(A3049,Lists!A:B,2,FALSE)</f>
        <v>TUR004</v>
      </c>
      <c r="C3049" s="157" t="str">
        <f>VLOOKUP(A3049,Lists!A:D,4,FALSE)</f>
        <v>TUR</v>
      </c>
      <c r="D3049" s="157" t="s">
        <v>641</v>
      </c>
      <c r="E3049" s="157">
        <v>1</v>
      </c>
      <c r="F3049" s="157" t="s">
        <v>1473</v>
      </c>
      <c r="G3049" s="157" t="s">
        <v>734</v>
      </c>
      <c r="H3049" s="151">
        <f t="shared" si="100"/>
        <v>2</v>
      </c>
      <c r="I3049" s="161"/>
      <c r="J3049" s="157"/>
      <c r="K3049" s="151" t="str">
        <f t="shared" si="101"/>
        <v>TUR004Denial of existence of humanitarian needs or entitlements to assistance</v>
      </c>
      <c r="L3049" s="165">
        <v>43511</v>
      </c>
    </row>
    <row r="3050" spans="1:12" ht="15.6" thickTop="1" thickBot="1" x14ac:dyDescent="0.35">
      <c r="A3050" s="158" t="s">
        <v>1274</v>
      </c>
      <c r="B3050" s="159" t="str">
        <f>VLOOKUP(A3050,Lists!A:B,2,FALSE)</f>
        <v>TUR004</v>
      </c>
      <c r="C3050" s="159" t="str">
        <f>VLOOKUP(A3050,Lists!A:D,4,FALSE)</f>
        <v>TUR</v>
      </c>
      <c r="D3050" s="159" t="s">
        <v>642</v>
      </c>
      <c r="E3050" s="159">
        <v>1</v>
      </c>
      <c r="F3050" s="159" t="s">
        <v>1473</v>
      </c>
      <c r="G3050" s="159" t="s">
        <v>734</v>
      </c>
      <c r="H3050" s="151"/>
      <c r="I3050" s="162"/>
      <c r="J3050" s="159"/>
      <c r="K3050" s="151" t="str">
        <f t="shared" si="101"/>
        <v>TUR004Restriction and obstruction of access to services and assistance</v>
      </c>
      <c r="L3050" s="163">
        <v>43511</v>
      </c>
    </row>
    <row r="3051" spans="1:12" ht="15.6" thickTop="1" thickBot="1" x14ac:dyDescent="0.35">
      <c r="A3051" s="156" t="s">
        <v>1274</v>
      </c>
      <c r="B3051" s="157" t="str">
        <f>VLOOKUP(A3051,Lists!A:B,2,FALSE)</f>
        <v>TUR004</v>
      </c>
      <c r="C3051" s="157" t="str">
        <f>VLOOKUP(A3051,Lists!A:D,4,FALSE)</f>
        <v>TUR</v>
      </c>
      <c r="D3051" s="157" t="s">
        <v>643</v>
      </c>
      <c r="E3051" s="157">
        <v>1</v>
      </c>
      <c r="F3051" s="157" t="s">
        <v>1473</v>
      </c>
      <c r="G3051" s="157" t="s">
        <v>734</v>
      </c>
      <c r="H3051" s="151"/>
      <c r="I3051" s="161"/>
      <c r="J3051" s="157"/>
      <c r="K3051" s="151" t="str">
        <f t="shared" si="101"/>
        <v>TUR004Ongoing insecurity/hostilities affecting humanitarian assistance</v>
      </c>
      <c r="L3051" s="165">
        <v>43511</v>
      </c>
    </row>
    <row r="3052" spans="1:12" ht="15.6" thickTop="1" thickBot="1" x14ac:dyDescent="0.35">
      <c r="A3052" s="158" t="s">
        <v>1274</v>
      </c>
      <c r="B3052" s="159" t="str">
        <f>VLOOKUP(A3052,Lists!A:B,2,FALSE)</f>
        <v>TUR004</v>
      </c>
      <c r="C3052" s="159" t="str">
        <f>VLOOKUP(A3052,Lists!A:D,4,FALSE)</f>
        <v>TUR</v>
      </c>
      <c r="D3052" s="159" t="s">
        <v>645</v>
      </c>
      <c r="E3052" s="159">
        <v>1</v>
      </c>
      <c r="F3052" s="159" t="s">
        <v>1473</v>
      </c>
      <c r="G3052" s="159" t="s">
        <v>734</v>
      </c>
      <c r="H3052" s="151"/>
      <c r="I3052" s="162"/>
      <c r="J3052" s="159"/>
      <c r="K3052" s="151" t="str">
        <f t="shared" si="101"/>
        <v>TUR004Physical constraints in the environment (obstacles related to terrain, climate, lack of infrastructure, etc.)</v>
      </c>
      <c r="L3052" s="163">
        <v>43511</v>
      </c>
    </row>
    <row r="3053" spans="1:12" ht="15.6" thickTop="1" thickBot="1" x14ac:dyDescent="0.35">
      <c r="A3053" s="156" t="s">
        <v>1274</v>
      </c>
      <c r="B3053" s="157" t="str">
        <f>VLOOKUP(A3053,Lists!A:B,2,FALSE)</f>
        <v>TUR004</v>
      </c>
      <c r="C3053" s="157" t="str">
        <f>VLOOKUP(A3053,Lists!A:D,4,FALSE)</f>
        <v>TUR</v>
      </c>
      <c r="D3053" s="157" t="s">
        <v>644</v>
      </c>
      <c r="E3053" s="157">
        <v>2</v>
      </c>
      <c r="F3053" s="157" t="s">
        <v>1473</v>
      </c>
      <c r="G3053" s="157" t="s">
        <v>734</v>
      </c>
      <c r="H3053" s="151"/>
      <c r="I3053" s="161"/>
      <c r="J3053" s="157"/>
      <c r="K3053" s="151" t="str">
        <f t="shared" si="101"/>
        <v xml:space="preserve">TUR004Presence of mines and improvised explosive devices </v>
      </c>
      <c r="L3053" s="165">
        <v>43511</v>
      </c>
    </row>
    <row r="3054" spans="1:12" ht="15.6" thickTop="1" thickBot="1" x14ac:dyDescent="0.35">
      <c r="A3054" s="158" t="s">
        <v>1299</v>
      </c>
      <c r="B3054" s="159" t="str">
        <f>VLOOKUP(A3054,Lists!A:B,2,FALSE)</f>
        <v>TCD004</v>
      </c>
      <c r="C3054" s="159" t="str">
        <f>VLOOKUP(A3054,Lists!A:D,4,FALSE)</f>
        <v>TCD</v>
      </c>
      <c r="D3054" s="159" t="s">
        <v>785</v>
      </c>
      <c r="E3054" s="159">
        <v>16268000</v>
      </c>
      <c r="F3054" s="159" t="s">
        <v>2613</v>
      </c>
      <c r="G3054" s="159" t="s">
        <v>734</v>
      </c>
      <c r="H3054" s="151"/>
      <c r="I3054" s="162"/>
      <c r="J3054" s="159" t="s">
        <v>2618</v>
      </c>
      <c r="K3054" s="151" t="str">
        <f t="shared" si="101"/>
        <v>TCD004Total population in country</v>
      </c>
      <c r="L3054" s="163">
        <v>43511</v>
      </c>
    </row>
    <row r="3055" spans="1:12" ht="15.6" thickTop="1" thickBot="1" x14ac:dyDescent="0.35">
      <c r="A3055" s="156" t="s">
        <v>1299</v>
      </c>
      <c r="B3055" s="157" t="str">
        <f>VLOOKUP(A3055,Lists!A:B,2,FALSE)</f>
        <v>TCD004</v>
      </c>
      <c r="C3055" s="157" t="str">
        <f>VLOOKUP(A3055,Lists!A:D,4,FALSE)</f>
        <v>TCD</v>
      </c>
      <c r="D3055" s="157" t="s">
        <v>455</v>
      </c>
      <c r="E3055" s="157">
        <v>155000</v>
      </c>
      <c r="F3055" s="157" t="s">
        <v>2727</v>
      </c>
      <c r="G3055" s="157" t="s">
        <v>734</v>
      </c>
      <c r="H3055" s="151"/>
      <c r="I3055" s="161"/>
      <c r="J3055" s="157" t="s">
        <v>2730</v>
      </c>
      <c r="K3055" s="151" t="str">
        <f t="shared" si="101"/>
        <v>TCD004Landmass affected by disaster</v>
      </c>
      <c r="L3055" s="165">
        <v>43511</v>
      </c>
    </row>
    <row r="3056" spans="1:12" ht="15.6" thickTop="1" thickBot="1" x14ac:dyDescent="0.35">
      <c r="A3056" s="158" t="s">
        <v>1299</v>
      </c>
      <c r="B3056" s="159" t="str">
        <f>VLOOKUP(A3056,Lists!A:B,2,FALSE)</f>
        <v>TCD004</v>
      </c>
      <c r="C3056" s="159" t="str">
        <f>VLOOKUP(A3056,Lists!A:D,4,FALSE)</f>
        <v>TCD</v>
      </c>
      <c r="D3056" s="159" t="s">
        <v>740</v>
      </c>
      <c r="E3056" s="159">
        <v>4297000</v>
      </c>
      <c r="F3056" s="159" t="s">
        <v>2727</v>
      </c>
      <c r="G3056" s="159" t="s">
        <v>734</v>
      </c>
      <c r="H3056" s="151"/>
      <c r="I3056" s="162" t="s">
        <v>2728</v>
      </c>
      <c r="J3056" s="159" t="s">
        <v>2731</v>
      </c>
      <c r="K3056" s="151" t="str">
        <f t="shared" si="101"/>
        <v>TCD004People exposed</v>
      </c>
      <c r="L3056" s="163">
        <v>43511</v>
      </c>
    </row>
    <row r="3057" spans="1:12" ht="15.6" thickTop="1" thickBot="1" x14ac:dyDescent="0.35">
      <c r="A3057" s="156" t="s">
        <v>1299</v>
      </c>
      <c r="B3057" s="157" t="str">
        <f>VLOOKUP(A3057,Lists!A:B,2,FALSE)</f>
        <v>TCD004</v>
      </c>
      <c r="C3057" s="157" t="str">
        <f>VLOOKUP(A3057,Lists!A:D,4,FALSE)</f>
        <v>TCD</v>
      </c>
      <c r="D3057" s="157" t="s">
        <v>742</v>
      </c>
      <c r="E3057" s="157">
        <v>1120000</v>
      </c>
      <c r="F3057" s="157" t="s">
        <v>2611</v>
      </c>
      <c r="G3057" s="157" t="s">
        <v>734</v>
      </c>
      <c r="H3057" s="151"/>
      <c r="I3057" s="161" t="s">
        <v>2729</v>
      </c>
      <c r="J3057" s="157" t="s">
        <v>2732</v>
      </c>
      <c r="K3057" s="151" t="str">
        <f t="shared" si="101"/>
        <v>TCD004People affected by the crisis</v>
      </c>
      <c r="L3057" s="165">
        <v>43511</v>
      </c>
    </row>
    <row r="3058" spans="1:12" ht="15.6" thickTop="1" thickBot="1" x14ac:dyDescent="0.35">
      <c r="A3058" s="158" t="s">
        <v>1299</v>
      </c>
      <c r="B3058" s="159" t="str">
        <f>VLOOKUP(A3058,Lists!A:B,2,FALSE)</f>
        <v>TCD004</v>
      </c>
      <c r="C3058" s="159" t="str">
        <f>VLOOKUP(A3058,Lists!A:D,4,FALSE)</f>
        <v>TCD</v>
      </c>
      <c r="D3058" s="159" t="s">
        <v>470</v>
      </c>
      <c r="E3058" s="159">
        <v>144000</v>
      </c>
      <c r="F3058" s="159" t="s">
        <v>2611</v>
      </c>
      <c r="G3058" s="159" t="s">
        <v>734</v>
      </c>
      <c r="H3058" s="151"/>
      <c r="I3058" s="162" t="s">
        <v>2729</v>
      </c>
      <c r="J3058" s="159" t="s">
        <v>2733</v>
      </c>
      <c r="K3058" s="151" t="str">
        <f t="shared" si="101"/>
        <v>TCD004Total # of crisis related displaced people</v>
      </c>
      <c r="L3058" s="163">
        <v>43511</v>
      </c>
    </row>
    <row r="3059" spans="1:12" ht="15.6" thickTop="1" thickBot="1" x14ac:dyDescent="0.35">
      <c r="A3059" s="156" t="s">
        <v>1299</v>
      </c>
      <c r="B3059" s="157" t="str">
        <f>VLOOKUP(A3059,Lists!A:B,2,FALSE)</f>
        <v>TCD004</v>
      </c>
      <c r="C3059" s="157" t="str">
        <f>VLOOKUP(A3059,Lists!A:D,4,FALSE)</f>
        <v>TCD</v>
      </c>
      <c r="D3059" s="157" t="s">
        <v>661</v>
      </c>
      <c r="E3059" s="157" t="s">
        <v>933</v>
      </c>
      <c r="F3059" s="157"/>
      <c r="G3059" s="157" t="s">
        <v>734</v>
      </c>
      <c r="H3059" s="151"/>
      <c r="I3059" s="161" t="s">
        <v>2639</v>
      </c>
      <c r="J3059" s="157" t="s">
        <v>1796</v>
      </c>
      <c r="K3059" s="151" t="str">
        <f t="shared" si="101"/>
        <v>TCD004Total # of illness cases reported</v>
      </c>
      <c r="L3059" s="165">
        <v>43511</v>
      </c>
    </row>
    <row r="3060" spans="1:12" ht="15.6" thickTop="1" thickBot="1" x14ac:dyDescent="0.35">
      <c r="A3060" s="158" t="s">
        <v>1299</v>
      </c>
      <c r="B3060" s="159" t="str">
        <f>VLOOKUP(A3060,Lists!A:B,2,FALSE)</f>
        <v>TCD004</v>
      </c>
      <c r="C3060" s="159" t="str">
        <f>VLOOKUP(A3060,Lists!A:D,4,FALSE)</f>
        <v>TCD</v>
      </c>
      <c r="D3060" s="159" t="s">
        <v>743</v>
      </c>
      <c r="E3060" s="159" t="s">
        <v>933</v>
      </c>
      <c r="F3060" s="159"/>
      <c r="G3060" s="159" t="s">
        <v>734</v>
      </c>
      <c r="H3060" s="151"/>
      <c r="I3060" s="162" t="s">
        <v>2639</v>
      </c>
      <c r="J3060" s="159" t="s">
        <v>1796</v>
      </c>
      <c r="K3060" s="151" t="str">
        <f t="shared" si="101"/>
        <v>TCD004Crisis related Injuries</v>
      </c>
      <c r="L3060" s="163">
        <v>43511</v>
      </c>
    </row>
    <row r="3061" spans="1:12" ht="15.6" thickTop="1" thickBot="1" x14ac:dyDescent="0.35">
      <c r="A3061" s="156" t="s">
        <v>1299</v>
      </c>
      <c r="B3061" s="157" t="str">
        <f>VLOOKUP(A3061,Lists!A:B,2,FALSE)</f>
        <v>TCD004</v>
      </c>
      <c r="C3061" s="157" t="str">
        <f>VLOOKUP(A3061,Lists!A:D,4,FALSE)</f>
        <v>TCD</v>
      </c>
      <c r="D3061" s="157" t="s">
        <v>663</v>
      </c>
      <c r="E3061" s="157" t="s">
        <v>933</v>
      </c>
      <c r="F3061" s="157"/>
      <c r="G3061" s="157" t="s">
        <v>734</v>
      </c>
      <c r="H3061" s="151"/>
      <c r="I3061" s="161"/>
      <c r="J3061" s="157" t="s">
        <v>1796</v>
      </c>
      <c r="K3061" s="151" t="str">
        <f t="shared" si="101"/>
        <v>TCD004Crisis related fatalities</v>
      </c>
      <c r="L3061" s="165">
        <v>43511</v>
      </c>
    </row>
    <row r="3062" spans="1:12" ht="15.6" thickTop="1" thickBot="1" x14ac:dyDescent="0.35">
      <c r="A3062" s="158" t="s">
        <v>1299</v>
      </c>
      <c r="B3062" s="159" t="str">
        <f>VLOOKUP(A3062,Lists!A:B,2,FALSE)</f>
        <v>TCD004</v>
      </c>
      <c r="C3062" s="159" t="str">
        <f>VLOOKUP(A3062,Lists!A:D,4,FALSE)</f>
        <v>TCD</v>
      </c>
      <c r="D3062" s="159" t="s">
        <v>768</v>
      </c>
      <c r="E3062" s="159">
        <v>256</v>
      </c>
      <c r="F3062" s="159" t="s">
        <v>2616</v>
      </c>
      <c r="G3062" s="159" t="s">
        <v>734</v>
      </c>
      <c r="H3062" s="151"/>
      <c r="I3062" s="162"/>
      <c r="J3062" s="159" t="s">
        <v>2631</v>
      </c>
      <c r="K3062" s="151" t="str">
        <f t="shared" si="101"/>
        <v>TCD004People killed in all crises</v>
      </c>
      <c r="L3062" s="163">
        <v>43511</v>
      </c>
    </row>
    <row r="3063" spans="1:12" ht="15.6" thickTop="1" thickBot="1" x14ac:dyDescent="0.35">
      <c r="A3063" s="156" t="s">
        <v>1299</v>
      </c>
      <c r="B3063" s="157" t="str">
        <f>VLOOKUP(A3063,Lists!A:B,2,FALSE)</f>
        <v>TCD004</v>
      </c>
      <c r="C3063" s="157" t="str">
        <f>VLOOKUP(A3063,Lists!A:D,4,FALSE)</f>
        <v>TCD</v>
      </c>
      <c r="D3063" s="157" t="s">
        <v>459</v>
      </c>
      <c r="E3063" s="157">
        <v>0</v>
      </c>
      <c r="F3063" s="157"/>
      <c r="G3063" s="157" t="s">
        <v>734</v>
      </c>
      <c r="H3063" s="151"/>
      <c r="I3063" s="161"/>
      <c r="J3063" s="157" t="s">
        <v>2734</v>
      </c>
      <c r="K3063" s="151" t="str">
        <f t="shared" si="101"/>
        <v>TCD004Building partially damaged</v>
      </c>
      <c r="L3063" s="165">
        <v>43511</v>
      </c>
    </row>
    <row r="3064" spans="1:12" ht="15.6" thickTop="1" thickBot="1" x14ac:dyDescent="0.35">
      <c r="A3064" s="158" t="s">
        <v>1299</v>
      </c>
      <c r="B3064" s="159" t="str">
        <f>VLOOKUP(A3064,Lists!A:B,2,FALSE)</f>
        <v>TCD004</v>
      </c>
      <c r="C3064" s="159" t="str">
        <f>VLOOKUP(A3064,Lists!A:D,4,FALSE)</f>
        <v>TCD</v>
      </c>
      <c r="D3064" s="159" t="s">
        <v>460</v>
      </c>
      <c r="E3064" s="159">
        <v>0</v>
      </c>
      <c r="F3064" s="159"/>
      <c r="G3064" s="159" t="s">
        <v>734</v>
      </c>
      <c r="H3064" s="151"/>
      <c r="I3064" s="162" t="s">
        <v>1413</v>
      </c>
      <c r="J3064" s="159" t="s">
        <v>2734</v>
      </c>
      <c r="K3064" s="151" t="str">
        <f t="shared" si="101"/>
        <v>TCD004Building totally damaged</v>
      </c>
      <c r="L3064" s="163">
        <v>43511</v>
      </c>
    </row>
    <row r="3065" spans="1:12" ht="15.6" thickTop="1" thickBot="1" x14ac:dyDescent="0.35">
      <c r="A3065" s="156" t="s">
        <v>1299</v>
      </c>
      <c r="B3065" s="157" t="str">
        <f>VLOOKUP(A3065,Lists!A:B,2,FALSE)</f>
        <v>TCD004</v>
      </c>
      <c r="C3065" s="157" t="str">
        <f>VLOOKUP(A3065,Lists!A:D,4,FALSE)</f>
        <v>TCD</v>
      </c>
      <c r="D3065" s="157" t="s">
        <v>459</v>
      </c>
      <c r="E3065" s="157" t="s">
        <v>933</v>
      </c>
      <c r="F3065" s="157"/>
      <c r="G3065" s="157" t="s">
        <v>734</v>
      </c>
      <c r="H3065" s="151"/>
      <c r="I3065" s="161"/>
      <c r="J3065" s="157" t="s">
        <v>1796</v>
      </c>
      <c r="K3065" s="151" t="str">
        <f t="shared" si="101"/>
        <v>TCD004Building partially damaged</v>
      </c>
      <c r="L3065" s="165">
        <v>43511</v>
      </c>
    </row>
    <row r="3066" spans="1:12" ht="15.6" thickTop="1" thickBot="1" x14ac:dyDescent="0.35">
      <c r="A3066" s="158" t="s">
        <v>1299</v>
      </c>
      <c r="B3066" s="159" t="str">
        <f>VLOOKUP(A3066,Lists!A:B,2,FALSE)</f>
        <v>TCD004</v>
      </c>
      <c r="C3066" s="159" t="str">
        <f>VLOOKUP(A3066,Lists!A:D,4,FALSE)</f>
        <v>TCD</v>
      </c>
      <c r="D3066" s="159" t="s">
        <v>745</v>
      </c>
      <c r="E3066" s="159" t="s">
        <v>933</v>
      </c>
      <c r="F3066" s="159"/>
      <c r="G3066" s="159" t="s">
        <v>734</v>
      </c>
      <c r="H3066" s="151"/>
      <c r="I3066" s="162"/>
      <c r="J3066" s="159" t="s">
        <v>1796</v>
      </c>
      <c r="K3066" s="151" t="str">
        <f t="shared" si="101"/>
        <v>TCD004Economic Losses</v>
      </c>
      <c r="L3066" s="163">
        <v>43511</v>
      </c>
    </row>
    <row r="3067" spans="1:12" ht="15.6" thickTop="1" thickBot="1" x14ac:dyDescent="0.35">
      <c r="A3067" s="156" t="s">
        <v>1299</v>
      </c>
      <c r="B3067" s="157" t="str">
        <f>VLOOKUP(A3067,Lists!A:B,2,FALSE)</f>
        <v>TCD004</v>
      </c>
      <c r="C3067" s="157" t="str">
        <f>VLOOKUP(A3067,Lists!A:D,4,FALSE)</f>
        <v>TCD</v>
      </c>
      <c r="D3067" s="157" t="s">
        <v>755</v>
      </c>
      <c r="E3067" s="157">
        <v>1120000</v>
      </c>
      <c r="F3067" s="157" t="s">
        <v>2611</v>
      </c>
      <c r="G3067" s="157" t="s">
        <v>734</v>
      </c>
      <c r="H3067" s="151"/>
      <c r="I3067" s="161"/>
      <c r="J3067" s="157" t="s">
        <v>2735</v>
      </c>
      <c r="K3067" s="151" t="str">
        <f t="shared" si="101"/>
        <v>TCD004People in Need</v>
      </c>
      <c r="L3067" s="165">
        <v>43511</v>
      </c>
    </row>
    <row r="3068" spans="1:12" ht="15.6" thickTop="1" thickBot="1" x14ac:dyDescent="0.35">
      <c r="A3068" s="158" t="s">
        <v>1299</v>
      </c>
      <c r="B3068" s="159" t="str">
        <f>VLOOKUP(A3068,Lists!A:B,2,FALSE)</f>
        <v>TCD004</v>
      </c>
      <c r="C3068" s="159" t="str">
        <f>VLOOKUP(A3068,Lists!A:D,4,FALSE)</f>
        <v>TCD</v>
      </c>
      <c r="D3068" s="159" t="s">
        <v>761</v>
      </c>
      <c r="E3068" s="159">
        <v>496000</v>
      </c>
      <c r="F3068" s="159" t="s">
        <v>2611</v>
      </c>
      <c r="G3068" s="159" t="s">
        <v>734</v>
      </c>
      <c r="H3068" s="151"/>
      <c r="I3068" s="162"/>
      <c r="J3068" s="159" t="s">
        <v>2642</v>
      </c>
      <c r="K3068" s="151" t="str">
        <f t="shared" si="101"/>
        <v>TCD004People facing minimal humanitarian needs (level 1)</v>
      </c>
      <c r="L3068" s="163">
        <v>43511</v>
      </c>
    </row>
    <row r="3069" spans="1:12" ht="15.6" thickTop="1" thickBot="1" x14ac:dyDescent="0.35">
      <c r="A3069" s="156" t="s">
        <v>1299</v>
      </c>
      <c r="B3069" s="157" t="str">
        <f>VLOOKUP(A3069,Lists!A:B,2,FALSE)</f>
        <v>TCD004</v>
      </c>
      <c r="C3069" s="157" t="str">
        <f>VLOOKUP(A3069,Lists!A:D,4,FALSE)</f>
        <v>TCD</v>
      </c>
      <c r="D3069" s="157" t="s">
        <v>760</v>
      </c>
      <c r="E3069" s="157">
        <v>518000</v>
      </c>
      <c r="F3069" s="157" t="s">
        <v>2611</v>
      </c>
      <c r="G3069" s="157" t="s">
        <v>734</v>
      </c>
      <c r="H3069" s="151"/>
      <c r="I3069" s="161" t="s">
        <v>2639</v>
      </c>
      <c r="J3069" s="157" t="s">
        <v>2643</v>
      </c>
      <c r="K3069" s="151" t="str">
        <f t="shared" si="101"/>
        <v>TCD004People facing stressed humanitarian needs (level 2)</v>
      </c>
      <c r="L3069" s="165">
        <v>43511</v>
      </c>
    </row>
    <row r="3070" spans="1:12" ht="15.6" thickTop="1" thickBot="1" x14ac:dyDescent="0.35">
      <c r="A3070" s="158" t="s">
        <v>1299</v>
      </c>
      <c r="B3070" s="159" t="str">
        <f>VLOOKUP(A3070,Lists!A:B,2,FALSE)</f>
        <v>TCD004</v>
      </c>
      <c r="C3070" s="159" t="str">
        <f>VLOOKUP(A3070,Lists!A:D,4,FALSE)</f>
        <v>TCD</v>
      </c>
      <c r="D3070" s="159" t="s">
        <v>763</v>
      </c>
      <c r="E3070" s="159">
        <v>0</v>
      </c>
      <c r="F3070" s="159" t="s">
        <v>2611</v>
      </c>
      <c r="G3070" s="159" t="s">
        <v>734</v>
      </c>
      <c r="H3070" s="151"/>
      <c r="I3070" s="162" t="s">
        <v>2639</v>
      </c>
      <c r="J3070" s="159" t="s">
        <v>2736</v>
      </c>
      <c r="K3070" s="151" t="str">
        <f t="shared" si="101"/>
        <v>TCD004People  facing moderate humanitarian needs (level 3)</v>
      </c>
      <c r="L3070" s="163">
        <v>43511</v>
      </c>
    </row>
    <row r="3071" spans="1:12" ht="15.6" thickTop="1" thickBot="1" x14ac:dyDescent="0.35">
      <c r="A3071" s="156" t="s">
        <v>1299</v>
      </c>
      <c r="B3071" s="157" t="str">
        <f>VLOOKUP(A3071,Lists!A:B,2,FALSE)</f>
        <v>TCD004</v>
      </c>
      <c r="C3071" s="157" t="str">
        <f>VLOOKUP(A3071,Lists!A:D,4,FALSE)</f>
        <v>TCD</v>
      </c>
      <c r="D3071" s="157" t="s">
        <v>765</v>
      </c>
      <c r="E3071" s="157">
        <v>106000</v>
      </c>
      <c r="F3071" s="157" t="s">
        <v>2611</v>
      </c>
      <c r="G3071" s="157" t="s">
        <v>734</v>
      </c>
      <c r="H3071" s="151"/>
      <c r="I3071" s="161" t="s">
        <v>2639</v>
      </c>
      <c r="J3071" s="157" t="s">
        <v>2737</v>
      </c>
      <c r="K3071" s="151" t="str">
        <f t="shared" si="101"/>
        <v>TCD004People facing severe humanitarian needs (level 4)</v>
      </c>
      <c r="L3071" s="165">
        <v>43511</v>
      </c>
    </row>
    <row r="3072" spans="1:12" ht="15.6" thickTop="1" thickBot="1" x14ac:dyDescent="0.35">
      <c r="A3072" s="158" t="s">
        <v>1299</v>
      </c>
      <c r="B3072" s="159" t="str">
        <f>VLOOKUP(A3072,Lists!A:B,2,FALSE)</f>
        <v>TCD004</v>
      </c>
      <c r="C3072" s="159" t="str">
        <f>VLOOKUP(A3072,Lists!A:D,4,FALSE)</f>
        <v>TCD</v>
      </c>
      <c r="D3072" s="159" t="s">
        <v>766</v>
      </c>
      <c r="E3072" s="159">
        <v>0</v>
      </c>
      <c r="F3072" s="159" t="s">
        <v>2611</v>
      </c>
      <c r="G3072" s="159" t="s">
        <v>734</v>
      </c>
      <c r="H3072" s="151"/>
      <c r="I3072" s="162" t="s">
        <v>2639</v>
      </c>
      <c r="J3072" s="159" t="s">
        <v>2738</v>
      </c>
      <c r="K3072" s="151" t="str">
        <f t="shared" ref="K3072:K3135" si="102">B3072&amp;""&amp;D3072</f>
        <v>TCD004People facing extreme humanitarian needs (level 5)</v>
      </c>
      <c r="L3072" s="163">
        <v>43511</v>
      </c>
    </row>
    <row r="3073" spans="1:12" ht="15.6" thickTop="1" thickBot="1" x14ac:dyDescent="0.35">
      <c r="A3073" s="156" t="s">
        <v>1299</v>
      </c>
      <c r="B3073" s="157" t="str">
        <f>VLOOKUP(A3073,Lists!A:B,2,FALSE)</f>
        <v>TCD004</v>
      </c>
      <c r="C3073" s="157" t="str">
        <f>VLOOKUP(A3073,Lists!A:D,4,FALSE)</f>
        <v>TCD</v>
      </c>
      <c r="D3073" s="157" t="s">
        <v>680</v>
      </c>
      <c r="E3073" s="157">
        <v>3</v>
      </c>
      <c r="F3073" s="157"/>
      <c r="G3073" s="157" t="s">
        <v>734</v>
      </c>
      <c r="H3073" s="151"/>
      <c r="I3073" s="161" t="s">
        <v>2639</v>
      </c>
      <c r="J3073" s="157" t="s">
        <v>2739</v>
      </c>
      <c r="K3073" s="151" t="str">
        <f t="shared" si="102"/>
        <v>TCD004Crisis affected groups</v>
      </c>
      <c r="L3073" s="165">
        <v>43511</v>
      </c>
    </row>
    <row r="3074" spans="1:12" ht="15.6" thickTop="1" thickBot="1" x14ac:dyDescent="0.35">
      <c r="A3074" s="158" t="s">
        <v>1299</v>
      </c>
      <c r="B3074" s="159" t="str">
        <f>VLOOKUP(A3074,Lists!A:B,2,FALSE)</f>
        <v>TCD004</v>
      </c>
      <c r="C3074" s="159" t="str">
        <f>VLOOKUP(A3074,Lists!A:D,4,FALSE)</f>
        <v>TCD</v>
      </c>
      <c r="D3074" s="159" t="s">
        <v>683</v>
      </c>
      <c r="E3074" s="159" t="s">
        <v>933</v>
      </c>
      <c r="F3074" s="159"/>
      <c r="G3074" s="159" t="s">
        <v>734</v>
      </c>
      <c r="H3074" s="151"/>
      <c r="I3074" s="162" t="s">
        <v>2639</v>
      </c>
      <c r="J3074" s="159" t="s">
        <v>1796</v>
      </c>
      <c r="K3074" s="151" t="str">
        <f t="shared" si="102"/>
        <v>TCD004People facing limited access constraints</v>
      </c>
      <c r="L3074" s="163">
        <v>43511</v>
      </c>
    </row>
    <row r="3075" spans="1:12" ht="15.6" thickTop="1" thickBot="1" x14ac:dyDescent="0.35">
      <c r="A3075" s="156" t="s">
        <v>1299</v>
      </c>
      <c r="B3075" s="157" t="str">
        <f>VLOOKUP(A3075,Lists!A:B,2,FALSE)</f>
        <v>TCD004</v>
      </c>
      <c r="C3075" s="157" t="str">
        <f>VLOOKUP(A3075,Lists!A:D,4,FALSE)</f>
        <v>TCD</v>
      </c>
      <c r="D3075" s="157" t="s">
        <v>684</v>
      </c>
      <c r="E3075" s="157" t="s">
        <v>933</v>
      </c>
      <c r="F3075" s="157"/>
      <c r="G3075" s="157" t="s">
        <v>734</v>
      </c>
      <c r="H3075" s="151"/>
      <c r="I3075" s="161"/>
      <c r="J3075" s="157" t="s">
        <v>1796</v>
      </c>
      <c r="K3075" s="151" t="str">
        <f t="shared" si="102"/>
        <v>TCD004People facing restricted access constraints</v>
      </c>
      <c r="L3075" s="165">
        <v>43511</v>
      </c>
    </row>
    <row r="3076" spans="1:12" ht="15.6" thickTop="1" thickBot="1" x14ac:dyDescent="0.35">
      <c r="A3076" s="158" t="s">
        <v>1299</v>
      </c>
      <c r="B3076" s="159" t="str">
        <f>VLOOKUP(A3076,Lists!A:B,2,FALSE)</f>
        <v>TCD004</v>
      </c>
      <c r="C3076" s="159" t="str">
        <f>VLOOKUP(A3076,Lists!A:D,4,FALSE)</f>
        <v>TCD</v>
      </c>
      <c r="D3076" s="159" t="s">
        <v>645</v>
      </c>
      <c r="E3076" s="159">
        <v>2</v>
      </c>
      <c r="F3076" s="159" t="s">
        <v>2504</v>
      </c>
      <c r="G3076" s="159" t="s">
        <v>734</v>
      </c>
      <c r="H3076" s="151"/>
      <c r="I3076" s="162"/>
      <c r="J3076" s="159"/>
      <c r="K3076" s="151" t="str">
        <f t="shared" si="102"/>
        <v>TCD004Physical constraints in the environment (obstacles related to terrain, climate, lack of infrastructure, etc.)</v>
      </c>
      <c r="L3076" s="163">
        <v>43511</v>
      </c>
    </row>
    <row r="3077" spans="1:12" ht="15.6" thickTop="1" thickBot="1" x14ac:dyDescent="0.35">
      <c r="A3077" s="156" t="s">
        <v>1299</v>
      </c>
      <c r="B3077" s="157" t="str">
        <f>VLOOKUP(A3077,Lists!A:B,2,FALSE)</f>
        <v>TCD004</v>
      </c>
      <c r="C3077" s="157" t="str">
        <f>VLOOKUP(A3077,Lists!A:D,4,FALSE)</f>
        <v>TCD</v>
      </c>
      <c r="D3077" s="157" t="s">
        <v>637</v>
      </c>
      <c r="E3077" s="157">
        <v>0</v>
      </c>
      <c r="F3077" s="157" t="s">
        <v>2504</v>
      </c>
      <c r="G3077" s="157" t="s">
        <v>734</v>
      </c>
      <c r="H3077" s="151"/>
      <c r="I3077" s="161"/>
      <c r="J3077" s="157"/>
      <c r="K3077" s="151" t="str">
        <f t="shared" si="102"/>
        <v>TCD004Impediments to entry into country (bureaucratic and administrative)</v>
      </c>
      <c r="L3077" s="165">
        <v>43511</v>
      </c>
    </row>
    <row r="3078" spans="1:12" ht="15.6" thickTop="1" thickBot="1" x14ac:dyDescent="0.35">
      <c r="A3078" s="158" t="s">
        <v>1299</v>
      </c>
      <c r="B3078" s="159" t="str">
        <f>VLOOKUP(A3078,Lists!A:B,2,FALSE)</f>
        <v>TCD004</v>
      </c>
      <c r="C3078" s="159" t="str">
        <f>VLOOKUP(A3078,Lists!A:D,4,FALSE)</f>
        <v>TCD</v>
      </c>
      <c r="D3078" s="159" t="s">
        <v>638</v>
      </c>
      <c r="E3078" s="159">
        <v>0</v>
      </c>
      <c r="F3078" s="159" t="s">
        <v>2504</v>
      </c>
      <c r="G3078" s="159" t="s">
        <v>734</v>
      </c>
      <c r="H3078" s="151"/>
      <c r="I3078" s="162"/>
      <c r="J3078" s="159"/>
      <c r="K3078" s="151" t="str">
        <f t="shared" si="102"/>
        <v>TCD004Restriction of movement (impediments to freedom of movement and/or administrative restrictions)</v>
      </c>
      <c r="L3078" s="163">
        <v>43511</v>
      </c>
    </row>
    <row r="3079" spans="1:12" ht="15.6" thickTop="1" thickBot="1" x14ac:dyDescent="0.35">
      <c r="A3079" s="156" t="s">
        <v>1299</v>
      </c>
      <c r="B3079" s="157" t="str">
        <f>VLOOKUP(A3079,Lists!A:B,2,FALSE)</f>
        <v>TCD004</v>
      </c>
      <c r="C3079" s="157" t="str">
        <f>VLOOKUP(A3079,Lists!A:D,4,FALSE)</f>
        <v>TCD</v>
      </c>
      <c r="D3079" s="157" t="s">
        <v>639</v>
      </c>
      <c r="E3079" s="157">
        <v>2</v>
      </c>
      <c r="F3079" s="157" t="s">
        <v>2504</v>
      </c>
      <c r="G3079" s="157" t="s">
        <v>734</v>
      </c>
      <c r="H3079" s="151"/>
      <c r="I3079" s="161"/>
      <c r="J3079" s="157"/>
      <c r="K3079" s="151" t="str">
        <f t="shared" si="102"/>
        <v>TCD004Interference into implementation of humanitarian activities</v>
      </c>
      <c r="L3079" s="165">
        <v>43511</v>
      </c>
    </row>
    <row r="3080" spans="1:12" ht="15.6" thickTop="1" thickBot="1" x14ac:dyDescent="0.35">
      <c r="A3080" s="158" t="s">
        <v>1299</v>
      </c>
      <c r="B3080" s="159" t="str">
        <f>VLOOKUP(A3080,Lists!A:B,2,FALSE)</f>
        <v>TCD004</v>
      </c>
      <c r="C3080" s="159" t="str">
        <f>VLOOKUP(A3080,Lists!A:D,4,FALSE)</f>
        <v>TCD</v>
      </c>
      <c r="D3080" s="159" t="s">
        <v>640</v>
      </c>
      <c r="E3080" s="159">
        <v>0</v>
      </c>
      <c r="F3080" s="159" t="s">
        <v>2504</v>
      </c>
      <c r="G3080" s="159" t="s">
        <v>734</v>
      </c>
      <c r="H3080" s="151"/>
      <c r="I3080" s="162"/>
      <c r="J3080" s="159"/>
      <c r="K3080" s="151" t="str">
        <f t="shared" si="102"/>
        <v>TCD004Violence against personnel, facilities and assets</v>
      </c>
      <c r="L3080" s="163">
        <v>43511</v>
      </c>
    </row>
    <row r="3081" spans="1:12" ht="15.6" thickTop="1" thickBot="1" x14ac:dyDescent="0.35">
      <c r="A3081" s="156" t="s">
        <v>1299</v>
      </c>
      <c r="B3081" s="157" t="str">
        <f>VLOOKUP(A3081,Lists!A:B,2,FALSE)</f>
        <v>TCD004</v>
      </c>
      <c r="C3081" s="157" t="str">
        <f>VLOOKUP(A3081,Lists!A:D,4,FALSE)</f>
        <v>TCD</v>
      </c>
      <c r="D3081" s="157" t="s">
        <v>641</v>
      </c>
      <c r="E3081" s="157">
        <v>0</v>
      </c>
      <c r="F3081" s="157" t="s">
        <v>2504</v>
      </c>
      <c r="G3081" s="157" t="s">
        <v>734</v>
      </c>
      <c r="H3081" s="151"/>
      <c r="I3081" s="161"/>
      <c r="J3081" s="157"/>
      <c r="K3081" s="151" t="str">
        <f t="shared" si="102"/>
        <v>TCD004Denial of existence of humanitarian needs or entitlements to assistance</v>
      </c>
      <c r="L3081" s="165">
        <v>43511</v>
      </c>
    </row>
    <row r="3082" spans="1:12" ht="15.6" thickTop="1" thickBot="1" x14ac:dyDescent="0.35">
      <c r="A3082" s="158" t="s">
        <v>1299</v>
      </c>
      <c r="B3082" s="159" t="str">
        <f>VLOOKUP(A3082,Lists!A:B,2,FALSE)</f>
        <v>TCD004</v>
      </c>
      <c r="C3082" s="159" t="str">
        <f>VLOOKUP(A3082,Lists!A:D,4,FALSE)</f>
        <v>TCD</v>
      </c>
      <c r="D3082" s="159" t="s">
        <v>642</v>
      </c>
      <c r="E3082" s="159">
        <v>0</v>
      </c>
      <c r="F3082" s="159" t="s">
        <v>2504</v>
      </c>
      <c r="G3082" s="159" t="s">
        <v>734</v>
      </c>
      <c r="H3082" s="151"/>
      <c r="I3082" s="162"/>
      <c r="J3082" s="159"/>
      <c r="K3082" s="151" t="str">
        <f t="shared" si="102"/>
        <v>TCD004Restriction and obstruction of access to services and assistance</v>
      </c>
      <c r="L3082" s="163">
        <v>43511</v>
      </c>
    </row>
    <row r="3083" spans="1:12" ht="15.6" thickTop="1" thickBot="1" x14ac:dyDescent="0.35">
      <c r="A3083" s="156" t="s">
        <v>1299</v>
      </c>
      <c r="B3083" s="157" t="str">
        <f>VLOOKUP(A3083,Lists!A:B,2,FALSE)</f>
        <v>TCD004</v>
      </c>
      <c r="C3083" s="157" t="str">
        <f>VLOOKUP(A3083,Lists!A:D,4,FALSE)</f>
        <v>TCD</v>
      </c>
      <c r="D3083" s="157" t="s">
        <v>643</v>
      </c>
      <c r="E3083" s="157">
        <v>2</v>
      </c>
      <c r="F3083" s="157" t="s">
        <v>2504</v>
      </c>
      <c r="G3083" s="157" t="s">
        <v>734</v>
      </c>
      <c r="H3083" s="151"/>
      <c r="I3083" s="161"/>
      <c r="J3083" s="157"/>
      <c r="K3083" s="151" t="str">
        <f t="shared" si="102"/>
        <v>TCD004Ongoing insecurity/hostilities affecting humanitarian assistance</v>
      </c>
      <c r="L3083" s="165">
        <v>43511</v>
      </c>
    </row>
    <row r="3084" spans="1:12" ht="15.6" thickTop="1" thickBot="1" x14ac:dyDescent="0.35">
      <c r="A3084" s="158" t="s">
        <v>1299</v>
      </c>
      <c r="B3084" s="159" t="str">
        <f>VLOOKUP(A3084,Lists!A:B,2,FALSE)</f>
        <v>TCD004</v>
      </c>
      <c r="C3084" s="159" t="str">
        <f>VLOOKUP(A3084,Lists!A:D,4,FALSE)</f>
        <v>TCD</v>
      </c>
      <c r="D3084" s="159" t="s">
        <v>644</v>
      </c>
      <c r="E3084" s="159">
        <v>2</v>
      </c>
      <c r="F3084" s="159" t="s">
        <v>2504</v>
      </c>
      <c r="G3084" s="159" t="s">
        <v>734</v>
      </c>
      <c r="H3084" s="151"/>
      <c r="I3084" s="162"/>
      <c r="J3084" s="159"/>
      <c r="K3084" s="151" t="str">
        <f t="shared" si="102"/>
        <v xml:space="preserve">TCD004Presence of mines and improvised explosive devices </v>
      </c>
      <c r="L3084" s="163">
        <v>43511</v>
      </c>
    </row>
    <row r="3085" spans="1:12" ht="15.6" thickTop="1" thickBot="1" x14ac:dyDescent="0.35">
      <c r="A3085" s="156" t="s">
        <v>1300</v>
      </c>
      <c r="B3085" s="157" t="str">
        <f>VLOOKUP(A3085,Lists!A:B,2,FALSE)</f>
        <v>TCD005</v>
      </c>
      <c r="C3085" s="157" t="str">
        <f>VLOOKUP(A3085,Lists!A:D,4,FALSE)</f>
        <v>TCD</v>
      </c>
      <c r="D3085" s="157" t="s">
        <v>785</v>
      </c>
      <c r="E3085" s="157">
        <v>16268000</v>
      </c>
      <c r="F3085" s="157" t="s">
        <v>2613</v>
      </c>
      <c r="G3085" s="157" t="s">
        <v>734</v>
      </c>
      <c r="H3085" s="151"/>
      <c r="I3085" s="161" t="s">
        <v>2728</v>
      </c>
      <c r="J3085" s="157" t="s">
        <v>2648</v>
      </c>
      <c r="K3085" s="151" t="str">
        <f t="shared" si="102"/>
        <v>TCD005Total population in country</v>
      </c>
      <c r="L3085" s="165">
        <v>43511</v>
      </c>
    </row>
    <row r="3086" spans="1:12" ht="15.6" thickTop="1" thickBot="1" x14ac:dyDescent="0.35">
      <c r="A3086" s="158" t="s">
        <v>1300</v>
      </c>
      <c r="B3086" s="159" t="str">
        <f>VLOOKUP(A3086,Lists!A:B,2,FALSE)</f>
        <v>TCD005</v>
      </c>
      <c r="C3086" s="159" t="str">
        <f>VLOOKUP(A3086,Lists!A:D,4,FALSE)</f>
        <v>TCD</v>
      </c>
      <c r="D3086" s="159" t="s">
        <v>455</v>
      </c>
      <c r="E3086" s="159">
        <v>206000</v>
      </c>
      <c r="F3086" s="159" t="s">
        <v>2740</v>
      </c>
      <c r="G3086" s="159" t="s">
        <v>734</v>
      </c>
      <c r="H3086" s="151"/>
      <c r="I3086" s="162" t="s">
        <v>2741</v>
      </c>
      <c r="J3086" s="159" t="s">
        <v>2742</v>
      </c>
      <c r="K3086" s="151" t="str">
        <f t="shared" si="102"/>
        <v>TCD005Landmass affected by disaster</v>
      </c>
      <c r="L3086" s="163">
        <v>43511</v>
      </c>
    </row>
    <row r="3087" spans="1:12" ht="15.6" thickTop="1" thickBot="1" x14ac:dyDescent="0.35">
      <c r="A3087" s="156" t="s">
        <v>1300</v>
      </c>
      <c r="B3087" s="157" t="str">
        <f>VLOOKUP(A3087,Lists!A:B,2,FALSE)</f>
        <v>TCD005</v>
      </c>
      <c r="C3087" s="157" t="str">
        <f>VLOOKUP(A3087,Lists!A:D,4,FALSE)</f>
        <v>TCD</v>
      </c>
      <c r="D3087" s="157" t="s">
        <v>740</v>
      </c>
      <c r="E3087" s="157">
        <v>2458000</v>
      </c>
      <c r="F3087" s="157" t="s">
        <v>2740</v>
      </c>
      <c r="G3087" s="157" t="s">
        <v>734</v>
      </c>
      <c r="H3087" s="151"/>
      <c r="I3087" s="161" t="s">
        <v>2741</v>
      </c>
      <c r="J3087" s="157" t="s">
        <v>2743</v>
      </c>
      <c r="K3087" s="151" t="str">
        <f t="shared" si="102"/>
        <v>TCD005People exposed</v>
      </c>
      <c r="L3087" s="165">
        <v>43511</v>
      </c>
    </row>
    <row r="3088" spans="1:12" ht="15.6" thickTop="1" thickBot="1" x14ac:dyDescent="0.35">
      <c r="A3088" s="158" t="s">
        <v>1300</v>
      </c>
      <c r="B3088" s="159" t="str">
        <f>VLOOKUP(A3088,Lists!A:B,2,FALSE)</f>
        <v>TCD005</v>
      </c>
      <c r="C3088" s="159" t="str">
        <f>VLOOKUP(A3088,Lists!A:D,4,FALSE)</f>
        <v>TCD</v>
      </c>
      <c r="D3088" s="159" t="s">
        <v>742</v>
      </c>
      <c r="E3088" s="159">
        <v>943000</v>
      </c>
      <c r="F3088" s="159" t="s">
        <v>2611</v>
      </c>
      <c r="G3088" s="159" t="s">
        <v>734</v>
      </c>
      <c r="H3088" s="151"/>
      <c r="I3088" s="162" t="s">
        <v>2639</v>
      </c>
      <c r="J3088" s="159" t="s">
        <v>2732</v>
      </c>
      <c r="K3088" s="151" t="str">
        <f t="shared" si="102"/>
        <v>TCD005People affected by the crisis</v>
      </c>
      <c r="L3088" s="163">
        <v>43511</v>
      </c>
    </row>
    <row r="3089" spans="1:12" ht="15.6" thickTop="1" thickBot="1" x14ac:dyDescent="0.35">
      <c r="A3089" s="156" t="s">
        <v>1300</v>
      </c>
      <c r="B3089" s="157" t="str">
        <f>VLOOKUP(A3089,Lists!A:B,2,FALSE)</f>
        <v>TCD005</v>
      </c>
      <c r="C3089" s="157" t="str">
        <f>VLOOKUP(A3089,Lists!A:D,4,FALSE)</f>
        <v>TCD</v>
      </c>
      <c r="D3089" s="157" t="s">
        <v>470</v>
      </c>
      <c r="E3089" s="157">
        <v>336000</v>
      </c>
      <c r="F3089" s="157" t="s">
        <v>2611</v>
      </c>
      <c r="G3089" s="157" t="s">
        <v>734</v>
      </c>
      <c r="H3089" s="151"/>
      <c r="I3089" s="161" t="s">
        <v>2639</v>
      </c>
      <c r="J3089" s="157" t="s">
        <v>2744</v>
      </c>
      <c r="K3089" s="151" t="str">
        <f t="shared" si="102"/>
        <v>TCD005Total # of crisis related displaced people</v>
      </c>
      <c r="L3089" s="165">
        <v>43511</v>
      </c>
    </row>
    <row r="3090" spans="1:12" ht="15.6" thickTop="1" thickBot="1" x14ac:dyDescent="0.35">
      <c r="A3090" s="158" t="s">
        <v>1300</v>
      </c>
      <c r="B3090" s="159" t="str">
        <f>VLOOKUP(A3090,Lists!A:B,2,FALSE)</f>
        <v>TCD005</v>
      </c>
      <c r="C3090" s="159" t="str">
        <f>VLOOKUP(A3090,Lists!A:D,4,FALSE)</f>
        <v>TCD</v>
      </c>
      <c r="D3090" s="159" t="s">
        <v>661</v>
      </c>
      <c r="E3090" s="159" t="s">
        <v>933</v>
      </c>
      <c r="F3090" s="159"/>
      <c r="G3090" s="159" t="s">
        <v>734</v>
      </c>
      <c r="H3090" s="151"/>
      <c r="I3090" s="162"/>
      <c r="J3090" s="159" t="s">
        <v>1796</v>
      </c>
      <c r="K3090" s="151" t="str">
        <f t="shared" si="102"/>
        <v>TCD005Total # of illness cases reported</v>
      </c>
      <c r="L3090" s="163">
        <v>43511</v>
      </c>
    </row>
    <row r="3091" spans="1:12" ht="15.6" thickTop="1" thickBot="1" x14ac:dyDescent="0.35">
      <c r="A3091" s="156" t="s">
        <v>1300</v>
      </c>
      <c r="B3091" s="157" t="str">
        <f>VLOOKUP(A3091,Lists!A:B,2,FALSE)</f>
        <v>TCD005</v>
      </c>
      <c r="C3091" s="157" t="str">
        <f>VLOOKUP(A3091,Lists!A:D,4,FALSE)</f>
        <v>TCD</v>
      </c>
      <c r="D3091" s="157" t="s">
        <v>743</v>
      </c>
      <c r="E3091" s="157" t="s">
        <v>933</v>
      </c>
      <c r="F3091" s="157"/>
      <c r="G3091" s="157" t="s">
        <v>734</v>
      </c>
      <c r="H3091" s="151"/>
      <c r="I3091" s="161"/>
      <c r="J3091" s="157" t="s">
        <v>1796</v>
      </c>
      <c r="K3091" s="151" t="str">
        <f t="shared" si="102"/>
        <v>TCD005Crisis related Injuries</v>
      </c>
      <c r="L3091" s="165">
        <v>43511</v>
      </c>
    </row>
    <row r="3092" spans="1:12" ht="15.6" thickTop="1" thickBot="1" x14ac:dyDescent="0.35">
      <c r="A3092" s="158" t="s">
        <v>1300</v>
      </c>
      <c r="B3092" s="159" t="str">
        <f>VLOOKUP(A3092,Lists!A:B,2,FALSE)</f>
        <v>TCD005</v>
      </c>
      <c r="C3092" s="159" t="str">
        <f>VLOOKUP(A3092,Lists!A:D,4,FALSE)</f>
        <v>TCD</v>
      </c>
      <c r="D3092" s="159" t="s">
        <v>663</v>
      </c>
      <c r="E3092" s="159" t="s">
        <v>933</v>
      </c>
      <c r="F3092" s="159"/>
      <c r="G3092" s="159" t="s">
        <v>734</v>
      </c>
      <c r="H3092" s="151"/>
      <c r="I3092" s="162"/>
      <c r="J3092" s="159" t="s">
        <v>1796</v>
      </c>
      <c r="K3092" s="151" t="str">
        <f t="shared" si="102"/>
        <v>TCD005Crisis related fatalities</v>
      </c>
      <c r="L3092" s="163">
        <v>43511</v>
      </c>
    </row>
    <row r="3093" spans="1:12" ht="15.6" thickTop="1" thickBot="1" x14ac:dyDescent="0.35">
      <c r="A3093" s="156" t="s">
        <v>1300</v>
      </c>
      <c r="B3093" s="157" t="str">
        <f>VLOOKUP(A3093,Lists!A:B,2,FALSE)</f>
        <v>TCD005</v>
      </c>
      <c r="C3093" s="157" t="str">
        <f>VLOOKUP(A3093,Lists!A:D,4,FALSE)</f>
        <v>TCD</v>
      </c>
      <c r="D3093" s="157" t="s">
        <v>768</v>
      </c>
      <c r="E3093" s="157">
        <v>256</v>
      </c>
      <c r="F3093" s="157" t="s">
        <v>2616</v>
      </c>
      <c r="G3093" s="157" t="s">
        <v>734</v>
      </c>
      <c r="H3093" s="151"/>
      <c r="I3093" s="161" t="s">
        <v>1413</v>
      </c>
      <c r="J3093" s="157" t="s">
        <v>2631</v>
      </c>
      <c r="K3093" s="151" t="str">
        <f t="shared" si="102"/>
        <v>TCD005People killed in all crises</v>
      </c>
      <c r="L3093" s="165">
        <v>43511</v>
      </c>
    </row>
    <row r="3094" spans="1:12" ht="15.6" thickTop="1" thickBot="1" x14ac:dyDescent="0.35">
      <c r="A3094" s="158" t="s">
        <v>1300</v>
      </c>
      <c r="B3094" s="159" t="str">
        <f>VLOOKUP(A3094,Lists!A:B,2,FALSE)</f>
        <v>TCD005</v>
      </c>
      <c r="C3094" s="159" t="str">
        <f>VLOOKUP(A3094,Lists!A:D,4,FALSE)</f>
        <v>TCD</v>
      </c>
      <c r="D3094" s="159" t="s">
        <v>459</v>
      </c>
      <c r="E3094" s="159">
        <v>0</v>
      </c>
      <c r="F3094" s="159"/>
      <c r="G3094" s="159" t="s">
        <v>734</v>
      </c>
      <c r="H3094" s="151"/>
      <c r="I3094" s="162"/>
      <c r="J3094" s="159" t="s">
        <v>2745</v>
      </c>
      <c r="K3094" s="151" t="str">
        <f t="shared" si="102"/>
        <v>TCD005Building partially damaged</v>
      </c>
      <c r="L3094" s="163">
        <v>43511</v>
      </c>
    </row>
    <row r="3095" spans="1:12" ht="15.6" thickTop="1" thickBot="1" x14ac:dyDescent="0.35">
      <c r="A3095" s="156" t="s">
        <v>1300</v>
      </c>
      <c r="B3095" s="157" t="str">
        <f>VLOOKUP(A3095,Lists!A:B,2,FALSE)</f>
        <v>TCD005</v>
      </c>
      <c r="C3095" s="157" t="str">
        <f>VLOOKUP(A3095,Lists!A:D,4,FALSE)</f>
        <v>TCD</v>
      </c>
      <c r="D3095" s="157" t="s">
        <v>460</v>
      </c>
      <c r="E3095" s="157">
        <v>0</v>
      </c>
      <c r="F3095" s="157"/>
      <c r="G3095" s="157" t="s">
        <v>734</v>
      </c>
      <c r="H3095" s="151"/>
      <c r="I3095" s="161"/>
      <c r="J3095" s="157" t="s">
        <v>2745</v>
      </c>
      <c r="K3095" s="151" t="str">
        <f t="shared" si="102"/>
        <v>TCD005Building totally damaged</v>
      </c>
      <c r="L3095" s="165">
        <v>43511</v>
      </c>
    </row>
    <row r="3096" spans="1:12" ht="15.6" thickTop="1" thickBot="1" x14ac:dyDescent="0.35">
      <c r="A3096" s="158" t="s">
        <v>1300</v>
      </c>
      <c r="B3096" s="159" t="str">
        <f>VLOOKUP(A3096,Lists!A:B,2,FALSE)</f>
        <v>TCD005</v>
      </c>
      <c r="C3096" s="159" t="str">
        <f>VLOOKUP(A3096,Lists!A:D,4,FALSE)</f>
        <v>TCD</v>
      </c>
      <c r="D3096" s="159" t="s">
        <v>459</v>
      </c>
      <c r="E3096" s="159" t="s">
        <v>933</v>
      </c>
      <c r="F3096" s="159"/>
      <c r="G3096" s="159" t="s">
        <v>734</v>
      </c>
      <c r="H3096" s="151"/>
      <c r="I3096" s="162"/>
      <c r="J3096" s="159" t="s">
        <v>1796</v>
      </c>
      <c r="K3096" s="151" t="str">
        <f t="shared" si="102"/>
        <v>TCD005Building partially damaged</v>
      </c>
      <c r="L3096" s="163">
        <v>43511</v>
      </c>
    </row>
    <row r="3097" spans="1:12" ht="15.6" thickTop="1" thickBot="1" x14ac:dyDescent="0.35">
      <c r="A3097" s="156" t="s">
        <v>1300</v>
      </c>
      <c r="B3097" s="157" t="str">
        <f>VLOOKUP(A3097,Lists!A:B,2,FALSE)</f>
        <v>TCD005</v>
      </c>
      <c r="C3097" s="157" t="str">
        <f>VLOOKUP(A3097,Lists!A:D,4,FALSE)</f>
        <v>TCD</v>
      </c>
      <c r="D3097" s="157" t="s">
        <v>745</v>
      </c>
      <c r="E3097" s="157" t="s">
        <v>933</v>
      </c>
      <c r="F3097" s="157"/>
      <c r="G3097" s="157" t="s">
        <v>734</v>
      </c>
      <c r="H3097" s="151"/>
      <c r="I3097" s="161"/>
      <c r="J3097" s="157" t="s">
        <v>1796</v>
      </c>
      <c r="K3097" s="151" t="str">
        <f t="shared" si="102"/>
        <v>TCD005Economic Losses</v>
      </c>
      <c r="L3097" s="165">
        <v>43511</v>
      </c>
    </row>
    <row r="3098" spans="1:12" ht="15.6" thickTop="1" thickBot="1" x14ac:dyDescent="0.35">
      <c r="A3098" s="158" t="s">
        <v>1300</v>
      </c>
      <c r="B3098" s="159" t="str">
        <f>VLOOKUP(A3098,Lists!A:B,2,FALSE)</f>
        <v>TCD005</v>
      </c>
      <c r="C3098" s="159" t="str">
        <f>VLOOKUP(A3098,Lists!A:D,4,FALSE)</f>
        <v>TCD</v>
      </c>
      <c r="D3098" s="159" t="s">
        <v>755</v>
      </c>
      <c r="E3098" s="159">
        <v>943000</v>
      </c>
      <c r="F3098" s="159" t="s">
        <v>2611</v>
      </c>
      <c r="G3098" s="159" t="s">
        <v>734</v>
      </c>
      <c r="H3098" s="151"/>
      <c r="I3098" s="162" t="s">
        <v>2639</v>
      </c>
      <c r="J3098" s="159" t="s">
        <v>2746</v>
      </c>
      <c r="K3098" s="151" t="str">
        <f t="shared" si="102"/>
        <v>TCD005People in Need</v>
      </c>
      <c r="L3098" s="163">
        <v>43511</v>
      </c>
    </row>
    <row r="3099" spans="1:12" ht="15.6" thickTop="1" thickBot="1" x14ac:dyDescent="0.35">
      <c r="A3099" s="156" t="s">
        <v>1300</v>
      </c>
      <c r="B3099" s="157" t="str">
        <f>VLOOKUP(A3099,Lists!A:B,2,FALSE)</f>
        <v>TCD005</v>
      </c>
      <c r="C3099" s="157" t="str">
        <f>VLOOKUP(A3099,Lists!A:D,4,FALSE)</f>
        <v>TCD</v>
      </c>
      <c r="D3099" s="157" t="s">
        <v>761</v>
      </c>
      <c r="E3099" s="157">
        <v>45000</v>
      </c>
      <c r="F3099" s="157" t="s">
        <v>2611</v>
      </c>
      <c r="G3099" s="157" t="s">
        <v>734</v>
      </c>
      <c r="H3099" s="151"/>
      <c r="I3099" s="161" t="s">
        <v>2639</v>
      </c>
      <c r="J3099" s="157" t="s">
        <v>2642</v>
      </c>
      <c r="K3099" s="151" t="str">
        <f t="shared" si="102"/>
        <v>TCD005People facing minimal humanitarian needs (level 1)</v>
      </c>
      <c r="L3099" s="165">
        <v>43511</v>
      </c>
    </row>
    <row r="3100" spans="1:12" ht="15.6" thickTop="1" thickBot="1" x14ac:dyDescent="0.35">
      <c r="A3100" s="158" t="s">
        <v>1300</v>
      </c>
      <c r="B3100" s="159" t="str">
        <f>VLOOKUP(A3100,Lists!A:B,2,FALSE)</f>
        <v>TCD005</v>
      </c>
      <c r="C3100" s="159" t="str">
        <f>VLOOKUP(A3100,Lists!A:D,4,FALSE)</f>
        <v>TCD</v>
      </c>
      <c r="D3100" s="159" t="s">
        <v>760</v>
      </c>
      <c r="E3100" s="159">
        <v>426000</v>
      </c>
      <c r="F3100" s="159" t="s">
        <v>2611</v>
      </c>
      <c r="G3100" s="159" t="s">
        <v>734</v>
      </c>
      <c r="H3100" s="151"/>
      <c r="I3100" s="162" t="s">
        <v>2639</v>
      </c>
      <c r="J3100" s="159" t="s">
        <v>2747</v>
      </c>
      <c r="K3100" s="151" t="str">
        <f t="shared" si="102"/>
        <v>TCD005People facing stressed humanitarian needs (level 2)</v>
      </c>
      <c r="L3100" s="163">
        <v>43511</v>
      </c>
    </row>
    <row r="3101" spans="1:12" ht="15.6" thickTop="1" thickBot="1" x14ac:dyDescent="0.35">
      <c r="A3101" s="156" t="s">
        <v>1300</v>
      </c>
      <c r="B3101" s="157" t="str">
        <f>VLOOKUP(A3101,Lists!A:B,2,FALSE)</f>
        <v>TCD005</v>
      </c>
      <c r="C3101" s="157" t="str">
        <f>VLOOKUP(A3101,Lists!A:D,4,FALSE)</f>
        <v>TCD</v>
      </c>
      <c r="D3101" s="157" t="s">
        <v>763</v>
      </c>
      <c r="E3101" s="157">
        <v>472000</v>
      </c>
      <c r="F3101" s="157" t="s">
        <v>2611</v>
      </c>
      <c r="G3101" s="157" t="s">
        <v>734</v>
      </c>
      <c r="H3101" s="151"/>
      <c r="I3101" s="161" t="s">
        <v>2639</v>
      </c>
      <c r="J3101" s="157" t="s">
        <v>2748</v>
      </c>
      <c r="K3101" s="151" t="str">
        <f t="shared" si="102"/>
        <v>TCD005People  facing moderate humanitarian needs (level 3)</v>
      </c>
      <c r="L3101" s="165">
        <v>43511</v>
      </c>
    </row>
    <row r="3102" spans="1:12" ht="15.6" thickTop="1" thickBot="1" x14ac:dyDescent="0.35">
      <c r="A3102" s="158" t="s">
        <v>1300</v>
      </c>
      <c r="B3102" s="159" t="str">
        <f>VLOOKUP(A3102,Lists!A:B,2,FALSE)</f>
        <v>TCD005</v>
      </c>
      <c r="C3102" s="159" t="str">
        <f>VLOOKUP(A3102,Lists!A:D,4,FALSE)</f>
        <v>TCD</v>
      </c>
      <c r="D3102" s="159" t="s">
        <v>765</v>
      </c>
      <c r="E3102" s="159">
        <v>0</v>
      </c>
      <c r="F3102" s="159" t="s">
        <v>2611</v>
      </c>
      <c r="G3102" s="159" t="s">
        <v>734</v>
      </c>
      <c r="H3102" s="151"/>
      <c r="I3102" s="162" t="s">
        <v>2639</v>
      </c>
      <c r="J3102" s="159" t="s">
        <v>2749</v>
      </c>
      <c r="K3102" s="151" t="str">
        <f t="shared" si="102"/>
        <v>TCD005People facing severe humanitarian needs (level 4)</v>
      </c>
      <c r="L3102" s="163">
        <v>43511</v>
      </c>
    </row>
    <row r="3103" spans="1:12" ht="15.6" thickTop="1" thickBot="1" x14ac:dyDescent="0.35">
      <c r="A3103" s="156" t="s">
        <v>1300</v>
      </c>
      <c r="B3103" s="157" t="str">
        <f>VLOOKUP(A3103,Lists!A:B,2,FALSE)</f>
        <v>TCD005</v>
      </c>
      <c r="C3103" s="157" t="str">
        <f>VLOOKUP(A3103,Lists!A:D,4,FALSE)</f>
        <v>TCD</v>
      </c>
      <c r="D3103" s="157" t="s">
        <v>766</v>
      </c>
      <c r="E3103" s="157">
        <v>0</v>
      </c>
      <c r="F3103" s="157" t="s">
        <v>2611</v>
      </c>
      <c r="G3103" s="157" t="s">
        <v>734</v>
      </c>
      <c r="H3103" s="151"/>
      <c r="I3103" s="161" t="s">
        <v>2639</v>
      </c>
      <c r="J3103" s="157" t="s">
        <v>2750</v>
      </c>
      <c r="K3103" s="151" t="str">
        <f t="shared" si="102"/>
        <v>TCD005People facing extreme humanitarian needs (level 5)</v>
      </c>
      <c r="L3103" s="165">
        <v>43511</v>
      </c>
    </row>
    <row r="3104" spans="1:12" ht="15.6" thickTop="1" thickBot="1" x14ac:dyDescent="0.35">
      <c r="A3104" s="158" t="s">
        <v>1300</v>
      </c>
      <c r="B3104" s="159" t="str">
        <f>VLOOKUP(A3104,Lists!A:B,2,FALSE)</f>
        <v>TCD005</v>
      </c>
      <c r="C3104" s="159" t="str">
        <f>VLOOKUP(A3104,Lists!A:D,4,FALSE)</f>
        <v>TCD</v>
      </c>
      <c r="D3104" s="159" t="s">
        <v>680</v>
      </c>
      <c r="E3104" s="159">
        <v>2</v>
      </c>
      <c r="F3104" s="159"/>
      <c r="G3104" s="159" t="s">
        <v>734</v>
      </c>
      <c r="H3104" s="151"/>
      <c r="I3104" s="162"/>
      <c r="J3104" s="159" t="s">
        <v>2751</v>
      </c>
      <c r="K3104" s="151" t="str">
        <f t="shared" si="102"/>
        <v>TCD005Crisis affected groups</v>
      </c>
      <c r="L3104" s="163">
        <v>43511</v>
      </c>
    </row>
    <row r="3105" spans="1:12" ht="15.6" thickTop="1" thickBot="1" x14ac:dyDescent="0.35">
      <c r="A3105" s="156" t="s">
        <v>1300</v>
      </c>
      <c r="B3105" s="157" t="str">
        <f>VLOOKUP(A3105,Lists!A:B,2,FALSE)</f>
        <v>TCD005</v>
      </c>
      <c r="C3105" s="157" t="str">
        <f>VLOOKUP(A3105,Lists!A:D,4,FALSE)</f>
        <v>TCD</v>
      </c>
      <c r="D3105" s="157" t="s">
        <v>683</v>
      </c>
      <c r="E3105" s="157" t="s">
        <v>933</v>
      </c>
      <c r="F3105" s="157"/>
      <c r="G3105" s="157" t="s">
        <v>734</v>
      </c>
      <c r="H3105" s="151"/>
      <c r="I3105" s="161"/>
      <c r="J3105" s="157" t="s">
        <v>1796</v>
      </c>
      <c r="K3105" s="151" t="str">
        <f t="shared" si="102"/>
        <v>TCD005People facing limited access constraints</v>
      </c>
      <c r="L3105" s="165">
        <v>43511</v>
      </c>
    </row>
    <row r="3106" spans="1:12" ht="15.6" thickTop="1" thickBot="1" x14ac:dyDescent="0.35">
      <c r="A3106" s="158" t="s">
        <v>1300</v>
      </c>
      <c r="B3106" s="159" t="str">
        <f>VLOOKUP(A3106,Lists!A:B,2,FALSE)</f>
        <v>TCD005</v>
      </c>
      <c r="C3106" s="159" t="str">
        <f>VLOOKUP(A3106,Lists!A:D,4,FALSE)</f>
        <v>TCD</v>
      </c>
      <c r="D3106" s="159" t="s">
        <v>684</v>
      </c>
      <c r="E3106" s="159" t="s">
        <v>933</v>
      </c>
      <c r="F3106" s="159"/>
      <c r="G3106" s="159" t="s">
        <v>734</v>
      </c>
      <c r="H3106" s="151"/>
      <c r="I3106" s="162"/>
      <c r="J3106" s="159" t="s">
        <v>1796</v>
      </c>
      <c r="K3106" s="151" t="str">
        <f t="shared" si="102"/>
        <v>TCD005People facing restricted access constraints</v>
      </c>
      <c r="L3106" s="163">
        <v>43511</v>
      </c>
    </row>
    <row r="3107" spans="1:12" ht="15.6" thickTop="1" thickBot="1" x14ac:dyDescent="0.35">
      <c r="A3107" s="156" t="s">
        <v>1300</v>
      </c>
      <c r="B3107" s="157" t="str">
        <f>VLOOKUP(A3107,Lists!A:B,2,FALSE)</f>
        <v>TCD005</v>
      </c>
      <c r="C3107" s="157" t="str">
        <f>VLOOKUP(A3107,Lists!A:D,4,FALSE)</f>
        <v>TCD</v>
      </c>
      <c r="D3107" s="157" t="s">
        <v>645</v>
      </c>
      <c r="E3107" s="157">
        <v>2</v>
      </c>
      <c r="F3107" s="157" t="s">
        <v>2504</v>
      </c>
      <c r="G3107" s="157" t="s">
        <v>734</v>
      </c>
      <c r="H3107" s="151"/>
      <c r="I3107" s="161"/>
      <c r="J3107" s="157"/>
      <c r="K3107" s="151" t="str">
        <f t="shared" si="102"/>
        <v>TCD005Physical constraints in the environment (obstacles related to terrain, climate, lack of infrastructure, etc.)</v>
      </c>
      <c r="L3107" s="165">
        <v>43511</v>
      </c>
    </row>
    <row r="3108" spans="1:12" ht="15.6" thickTop="1" thickBot="1" x14ac:dyDescent="0.35">
      <c r="A3108" s="158" t="s">
        <v>1300</v>
      </c>
      <c r="B3108" s="159" t="str">
        <f>VLOOKUP(A3108,Lists!A:B,2,FALSE)</f>
        <v>TCD005</v>
      </c>
      <c r="C3108" s="159" t="str">
        <f>VLOOKUP(A3108,Lists!A:D,4,FALSE)</f>
        <v>TCD</v>
      </c>
      <c r="D3108" s="159" t="s">
        <v>637</v>
      </c>
      <c r="E3108" s="159">
        <v>0</v>
      </c>
      <c r="F3108" s="159" t="s">
        <v>2504</v>
      </c>
      <c r="G3108" s="159" t="s">
        <v>734</v>
      </c>
      <c r="H3108" s="151"/>
      <c r="I3108" s="162"/>
      <c r="J3108" s="159"/>
      <c r="K3108" s="151" t="str">
        <f t="shared" si="102"/>
        <v>TCD005Impediments to entry into country (bureaucratic and administrative)</v>
      </c>
      <c r="L3108" s="163">
        <v>43511</v>
      </c>
    </row>
    <row r="3109" spans="1:12" ht="15.6" thickTop="1" thickBot="1" x14ac:dyDescent="0.35">
      <c r="A3109" s="156" t="s">
        <v>1300</v>
      </c>
      <c r="B3109" s="157" t="str">
        <f>VLOOKUP(A3109,Lists!A:B,2,FALSE)</f>
        <v>TCD005</v>
      </c>
      <c r="C3109" s="157" t="str">
        <f>VLOOKUP(A3109,Lists!A:D,4,FALSE)</f>
        <v>TCD</v>
      </c>
      <c r="D3109" s="157" t="s">
        <v>638</v>
      </c>
      <c r="E3109" s="157">
        <v>0</v>
      </c>
      <c r="F3109" s="157" t="s">
        <v>2504</v>
      </c>
      <c r="G3109" s="157" t="s">
        <v>734</v>
      </c>
      <c r="H3109" s="151"/>
      <c r="I3109" s="161"/>
      <c r="J3109" s="157"/>
      <c r="K3109" s="151" t="str">
        <f t="shared" si="102"/>
        <v>TCD005Restriction of movement (impediments to freedom of movement and/or administrative restrictions)</v>
      </c>
      <c r="L3109" s="165">
        <v>43511</v>
      </c>
    </row>
    <row r="3110" spans="1:12" ht="15.6" thickTop="1" thickBot="1" x14ac:dyDescent="0.35">
      <c r="A3110" s="158" t="s">
        <v>1300</v>
      </c>
      <c r="B3110" s="159" t="str">
        <f>VLOOKUP(A3110,Lists!A:B,2,FALSE)</f>
        <v>TCD005</v>
      </c>
      <c r="C3110" s="159" t="str">
        <f>VLOOKUP(A3110,Lists!A:D,4,FALSE)</f>
        <v>TCD</v>
      </c>
      <c r="D3110" s="159" t="s">
        <v>639</v>
      </c>
      <c r="E3110" s="159">
        <v>2</v>
      </c>
      <c r="F3110" s="159" t="s">
        <v>2504</v>
      </c>
      <c r="G3110" s="159" t="s">
        <v>734</v>
      </c>
      <c r="H3110" s="151"/>
      <c r="I3110" s="162"/>
      <c r="J3110" s="159"/>
      <c r="K3110" s="151" t="str">
        <f t="shared" si="102"/>
        <v>TCD005Interference into implementation of humanitarian activities</v>
      </c>
      <c r="L3110" s="163">
        <v>43511</v>
      </c>
    </row>
    <row r="3111" spans="1:12" ht="15.6" thickTop="1" thickBot="1" x14ac:dyDescent="0.35">
      <c r="A3111" s="156" t="s">
        <v>1300</v>
      </c>
      <c r="B3111" s="157" t="str">
        <f>VLOOKUP(A3111,Lists!A:B,2,FALSE)</f>
        <v>TCD005</v>
      </c>
      <c r="C3111" s="157" t="str">
        <f>VLOOKUP(A3111,Lists!A:D,4,FALSE)</f>
        <v>TCD</v>
      </c>
      <c r="D3111" s="157" t="s">
        <v>640</v>
      </c>
      <c r="E3111" s="157">
        <v>0</v>
      </c>
      <c r="F3111" s="157" t="s">
        <v>2504</v>
      </c>
      <c r="G3111" s="157" t="s">
        <v>734</v>
      </c>
      <c r="H3111" s="151"/>
      <c r="I3111" s="161"/>
      <c r="J3111" s="157"/>
      <c r="K3111" s="151" t="str">
        <f t="shared" si="102"/>
        <v>TCD005Violence against personnel, facilities and assets</v>
      </c>
      <c r="L3111" s="165">
        <v>43511</v>
      </c>
    </row>
    <row r="3112" spans="1:12" ht="15.6" thickTop="1" thickBot="1" x14ac:dyDescent="0.35">
      <c r="A3112" s="158" t="s">
        <v>1300</v>
      </c>
      <c r="B3112" s="159" t="str">
        <f>VLOOKUP(A3112,Lists!A:B,2,FALSE)</f>
        <v>TCD005</v>
      </c>
      <c r="C3112" s="159" t="str">
        <f>VLOOKUP(A3112,Lists!A:D,4,FALSE)</f>
        <v>TCD</v>
      </c>
      <c r="D3112" s="159" t="s">
        <v>641</v>
      </c>
      <c r="E3112" s="159">
        <v>0</v>
      </c>
      <c r="F3112" s="159" t="s">
        <v>2504</v>
      </c>
      <c r="G3112" s="159" t="s">
        <v>734</v>
      </c>
      <c r="H3112" s="151"/>
      <c r="I3112" s="162"/>
      <c r="J3112" s="159"/>
      <c r="K3112" s="151" t="str">
        <f t="shared" si="102"/>
        <v>TCD005Denial of existence of humanitarian needs or entitlements to assistance</v>
      </c>
      <c r="L3112" s="163">
        <v>43511</v>
      </c>
    </row>
    <row r="3113" spans="1:12" ht="15.6" thickTop="1" thickBot="1" x14ac:dyDescent="0.35">
      <c r="A3113" s="156" t="s">
        <v>1300</v>
      </c>
      <c r="B3113" s="157" t="str">
        <f>VLOOKUP(A3113,Lists!A:B,2,FALSE)</f>
        <v>TCD005</v>
      </c>
      <c r="C3113" s="157" t="str">
        <f>VLOOKUP(A3113,Lists!A:D,4,FALSE)</f>
        <v>TCD</v>
      </c>
      <c r="D3113" s="157" t="s">
        <v>642</v>
      </c>
      <c r="E3113" s="157">
        <v>0</v>
      </c>
      <c r="F3113" s="157" t="s">
        <v>2504</v>
      </c>
      <c r="G3113" s="157" t="s">
        <v>734</v>
      </c>
      <c r="H3113" s="151"/>
      <c r="I3113" s="161"/>
      <c r="J3113" s="157"/>
      <c r="K3113" s="151" t="str">
        <f t="shared" si="102"/>
        <v>TCD005Restriction and obstruction of access to services and assistance</v>
      </c>
      <c r="L3113" s="165">
        <v>43511</v>
      </c>
    </row>
    <row r="3114" spans="1:12" ht="15.6" thickTop="1" thickBot="1" x14ac:dyDescent="0.35">
      <c r="A3114" s="158" t="s">
        <v>1300</v>
      </c>
      <c r="B3114" s="159" t="str">
        <f>VLOOKUP(A3114,Lists!A:B,2,FALSE)</f>
        <v>TCD005</v>
      </c>
      <c r="C3114" s="159" t="str">
        <f>VLOOKUP(A3114,Lists!A:D,4,FALSE)</f>
        <v>TCD</v>
      </c>
      <c r="D3114" s="159" t="s">
        <v>643</v>
      </c>
      <c r="E3114" s="159">
        <v>2</v>
      </c>
      <c r="F3114" s="159" t="s">
        <v>2504</v>
      </c>
      <c r="G3114" s="159" t="s">
        <v>734</v>
      </c>
      <c r="H3114" s="151"/>
      <c r="I3114" s="162"/>
      <c r="J3114" s="159"/>
      <c r="K3114" s="151" t="str">
        <f t="shared" si="102"/>
        <v>TCD005Ongoing insecurity/hostilities affecting humanitarian assistance</v>
      </c>
      <c r="L3114" s="163">
        <v>43511</v>
      </c>
    </row>
    <row r="3115" spans="1:12" ht="15.6" thickTop="1" thickBot="1" x14ac:dyDescent="0.35">
      <c r="A3115" s="156" t="s">
        <v>1300</v>
      </c>
      <c r="B3115" s="157" t="str">
        <f>VLOOKUP(A3115,Lists!A:B,2,FALSE)</f>
        <v>TCD005</v>
      </c>
      <c r="C3115" s="157" t="str">
        <f>VLOOKUP(A3115,Lists!A:D,4,FALSE)</f>
        <v>TCD</v>
      </c>
      <c r="D3115" s="157" t="s">
        <v>644</v>
      </c>
      <c r="E3115" s="157">
        <v>2</v>
      </c>
      <c r="F3115" s="157" t="s">
        <v>2504</v>
      </c>
      <c r="G3115" s="157" t="s">
        <v>734</v>
      </c>
      <c r="H3115" s="151"/>
      <c r="I3115" s="161"/>
      <c r="J3115" s="157"/>
      <c r="K3115" s="151" t="str">
        <f t="shared" si="102"/>
        <v xml:space="preserve">TCD005Presence of mines and improvised explosive devices </v>
      </c>
      <c r="L3115" s="165">
        <v>43511</v>
      </c>
    </row>
    <row r="3116" spans="1:12" ht="15.6" thickTop="1" thickBot="1" x14ac:dyDescent="0.35">
      <c r="A3116" s="158" t="s">
        <v>147</v>
      </c>
      <c r="B3116" s="159" t="str">
        <f>VLOOKUP(A3116,Lists!A:B,2,FALSE)</f>
        <v>IRQ001</v>
      </c>
      <c r="C3116" s="159" t="str">
        <f>VLOOKUP(A3116,Lists!A:D,4,FALSE)</f>
        <v>IRQ</v>
      </c>
      <c r="D3116" s="159" t="s">
        <v>785</v>
      </c>
      <c r="E3116" s="159">
        <v>38274618</v>
      </c>
      <c r="F3116" s="159" t="s">
        <v>921</v>
      </c>
      <c r="G3116" s="159" t="s">
        <v>734</v>
      </c>
      <c r="H3116" s="151"/>
      <c r="I3116" s="162" t="s">
        <v>2772</v>
      </c>
      <c r="J3116" s="159" t="s">
        <v>2773</v>
      </c>
      <c r="K3116" s="151" t="str">
        <f t="shared" si="102"/>
        <v>IRQ001Total population in country</v>
      </c>
      <c r="L3116" s="163">
        <v>43511</v>
      </c>
    </row>
    <row r="3117" spans="1:12" ht="15.6" thickTop="1" thickBot="1" x14ac:dyDescent="0.35">
      <c r="A3117" s="156" t="s">
        <v>147</v>
      </c>
      <c r="B3117" s="157" t="str">
        <f>VLOOKUP(A3117,Lists!A:B,2,FALSE)</f>
        <v>IRQ001</v>
      </c>
      <c r="C3117" s="157" t="str">
        <f>VLOOKUP(A3117,Lists!A:D,4,FALSE)</f>
        <v>IRQ</v>
      </c>
      <c r="D3117" s="157" t="s">
        <v>455</v>
      </c>
      <c r="E3117" s="157">
        <v>434830</v>
      </c>
      <c r="F3117" s="157" t="s">
        <v>2752</v>
      </c>
      <c r="G3117" s="157" t="s">
        <v>733</v>
      </c>
      <c r="H3117" s="151"/>
      <c r="I3117" s="161" t="s">
        <v>2774</v>
      </c>
      <c r="J3117" s="157" t="s">
        <v>2775</v>
      </c>
      <c r="K3117" s="151" t="str">
        <f t="shared" si="102"/>
        <v>IRQ001Landmass affected by disaster</v>
      </c>
      <c r="L3117" s="165">
        <v>43511</v>
      </c>
    </row>
    <row r="3118" spans="1:12" ht="15.6" thickTop="1" thickBot="1" x14ac:dyDescent="0.35">
      <c r="A3118" s="158" t="s">
        <v>147</v>
      </c>
      <c r="B3118" s="159" t="str">
        <f>VLOOKUP(A3118,Lists!A:B,2,FALSE)</f>
        <v>IRQ001</v>
      </c>
      <c r="C3118" s="159" t="str">
        <f>VLOOKUP(A3118,Lists!A:D,4,FALSE)</f>
        <v>IRQ</v>
      </c>
      <c r="D3118" s="159" t="s">
        <v>740</v>
      </c>
      <c r="E3118" s="159">
        <v>14515139</v>
      </c>
      <c r="F3118" s="159" t="s">
        <v>2753</v>
      </c>
      <c r="G3118" s="159" t="s">
        <v>734</v>
      </c>
      <c r="H3118" s="151"/>
      <c r="I3118" s="162" t="s">
        <v>2776</v>
      </c>
      <c r="J3118" s="159" t="s">
        <v>2777</v>
      </c>
      <c r="K3118" s="151" t="str">
        <f t="shared" si="102"/>
        <v>IRQ001People exposed</v>
      </c>
      <c r="L3118" s="163">
        <v>43511</v>
      </c>
    </row>
    <row r="3119" spans="1:12" ht="15.6" thickTop="1" thickBot="1" x14ac:dyDescent="0.35">
      <c r="A3119" s="156" t="s">
        <v>147</v>
      </c>
      <c r="B3119" s="157" t="str">
        <f>VLOOKUP(A3119,Lists!A:B,2,FALSE)</f>
        <v>IRQ001</v>
      </c>
      <c r="C3119" s="157" t="str">
        <f>VLOOKUP(A3119,Lists!A:D,4,FALSE)</f>
        <v>IRQ</v>
      </c>
      <c r="D3119" s="157" t="s">
        <v>742</v>
      </c>
      <c r="E3119" s="157">
        <v>14515139</v>
      </c>
      <c r="F3119" s="157" t="s">
        <v>2753</v>
      </c>
      <c r="G3119" s="157" t="s">
        <v>734</v>
      </c>
      <c r="H3119" s="151"/>
      <c r="I3119" s="161" t="s">
        <v>2776</v>
      </c>
      <c r="J3119" s="157" t="s">
        <v>2777</v>
      </c>
      <c r="K3119" s="151" t="str">
        <f t="shared" si="102"/>
        <v>IRQ001People affected by the crisis</v>
      </c>
      <c r="L3119" s="165">
        <v>43511</v>
      </c>
    </row>
    <row r="3120" spans="1:12" ht="15.6" thickTop="1" thickBot="1" x14ac:dyDescent="0.35">
      <c r="A3120" s="158" t="s">
        <v>147</v>
      </c>
      <c r="B3120" s="159" t="str">
        <f>VLOOKUP(A3120,Lists!A:B,2,FALSE)</f>
        <v>IRQ001</v>
      </c>
      <c r="C3120" s="159" t="str">
        <f>VLOOKUP(A3120,Lists!A:D,4,FALSE)</f>
        <v>IRQ</v>
      </c>
      <c r="D3120" s="159" t="s">
        <v>470</v>
      </c>
      <c r="E3120" s="159">
        <v>2932653</v>
      </c>
      <c r="F3120" s="159" t="s">
        <v>2754</v>
      </c>
      <c r="G3120" s="159" t="s">
        <v>734</v>
      </c>
      <c r="H3120" s="151"/>
      <c r="I3120" s="162" t="s">
        <v>2778</v>
      </c>
      <c r="J3120" s="159" t="s">
        <v>2779</v>
      </c>
      <c r="K3120" s="151" t="str">
        <f t="shared" si="102"/>
        <v>IRQ001Total # of crisis related displaced people</v>
      </c>
      <c r="L3120" s="163">
        <v>43511</v>
      </c>
    </row>
    <row r="3121" spans="1:12" ht="15.6" thickTop="1" thickBot="1" x14ac:dyDescent="0.35">
      <c r="A3121" s="156" t="s">
        <v>147</v>
      </c>
      <c r="B3121" s="157" t="str">
        <f>VLOOKUP(A3121,Lists!A:B,2,FALSE)</f>
        <v>IRQ001</v>
      </c>
      <c r="C3121" s="157" t="str">
        <f>VLOOKUP(A3121,Lists!A:D,4,FALSE)</f>
        <v>IRQ</v>
      </c>
      <c r="D3121" s="157" t="s">
        <v>743</v>
      </c>
      <c r="E3121" s="157">
        <v>605</v>
      </c>
      <c r="F3121" s="157" t="s">
        <v>2755</v>
      </c>
      <c r="G3121" s="157" t="s">
        <v>735</v>
      </c>
      <c r="H3121" s="151"/>
      <c r="I3121" s="161" t="s">
        <v>2780</v>
      </c>
      <c r="J3121" s="157" t="s">
        <v>2781</v>
      </c>
      <c r="K3121" s="151" t="str">
        <f t="shared" si="102"/>
        <v>IRQ001Crisis related Injuries</v>
      </c>
      <c r="L3121" s="165">
        <v>43511</v>
      </c>
    </row>
    <row r="3122" spans="1:12" ht="15.6" thickTop="1" thickBot="1" x14ac:dyDescent="0.35">
      <c r="A3122" s="158" t="s">
        <v>147</v>
      </c>
      <c r="B3122" s="159" t="str">
        <f>VLOOKUP(A3122,Lists!A:B,2,FALSE)</f>
        <v>IRQ001</v>
      </c>
      <c r="C3122" s="159" t="str">
        <f>VLOOKUP(A3122,Lists!A:D,4,FALSE)</f>
        <v>IRQ</v>
      </c>
      <c r="D3122" s="159" t="s">
        <v>661</v>
      </c>
      <c r="E3122" s="159" t="s">
        <v>445</v>
      </c>
      <c r="F3122" s="159"/>
      <c r="G3122" s="159"/>
      <c r="H3122" s="151"/>
      <c r="I3122" s="162"/>
      <c r="J3122" s="159"/>
      <c r="K3122" s="151" t="str">
        <f t="shared" si="102"/>
        <v>IRQ001Total # of illness cases reported</v>
      </c>
      <c r="L3122" s="163">
        <v>43511</v>
      </c>
    </row>
    <row r="3123" spans="1:12" ht="15.6" thickTop="1" thickBot="1" x14ac:dyDescent="0.35">
      <c r="A3123" s="156" t="s">
        <v>147</v>
      </c>
      <c r="B3123" s="157" t="str">
        <f>VLOOKUP(A3123,Lists!A:B,2,FALSE)</f>
        <v>IRQ001</v>
      </c>
      <c r="C3123" s="157" t="str">
        <f>VLOOKUP(A3123,Lists!A:D,4,FALSE)</f>
        <v>IRQ</v>
      </c>
      <c r="D3123" s="157" t="s">
        <v>663</v>
      </c>
      <c r="E3123" s="157">
        <v>386</v>
      </c>
      <c r="F3123" s="157" t="s">
        <v>2755</v>
      </c>
      <c r="G3123" s="157" t="s">
        <v>735</v>
      </c>
      <c r="H3123" s="151"/>
      <c r="I3123" s="161" t="s">
        <v>2780</v>
      </c>
      <c r="J3123" s="157" t="s">
        <v>2781</v>
      </c>
      <c r="K3123" s="151" t="str">
        <f t="shared" si="102"/>
        <v>IRQ001Crisis related fatalities</v>
      </c>
      <c r="L3123" s="165">
        <v>43511</v>
      </c>
    </row>
    <row r="3124" spans="1:12" ht="15.6" thickTop="1" thickBot="1" x14ac:dyDescent="0.35">
      <c r="A3124" s="158" t="s">
        <v>147</v>
      </c>
      <c r="B3124" s="159" t="str">
        <f>VLOOKUP(A3124,Lists!A:B,2,FALSE)</f>
        <v>IRQ001</v>
      </c>
      <c r="C3124" s="159" t="str">
        <f>VLOOKUP(A3124,Lists!A:D,4,FALSE)</f>
        <v>IRQ</v>
      </c>
      <c r="D3124" s="159" t="s">
        <v>459</v>
      </c>
      <c r="E3124" s="159" t="s">
        <v>445</v>
      </c>
      <c r="F3124" s="159"/>
      <c r="G3124" s="159"/>
      <c r="H3124" s="151"/>
      <c r="I3124" s="162"/>
      <c r="J3124" s="159"/>
      <c r="K3124" s="151" t="str">
        <f t="shared" si="102"/>
        <v>IRQ001Building partially damaged</v>
      </c>
      <c r="L3124" s="163">
        <v>43511</v>
      </c>
    </row>
    <row r="3125" spans="1:12" ht="15.6" thickTop="1" thickBot="1" x14ac:dyDescent="0.35">
      <c r="A3125" s="156" t="s">
        <v>147</v>
      </c>
      <c r="B3125" s="157" t="str">
        <f>VLOOKUP(A3125,Lists!A:B,2,FALSE)</f>
        <v>IRQ001</v>
      </c>
      <c r="C3125" s="157" t="str">
        <f>VLOOKUP(A3125,Lists!A:D,4,FALSE)</f>
        <v>IRQ</v>
      </c>
      <c r="D3125" s="157" t="s">
        <v>460</v>
      </c>
      <c r="E3125" s="157" t="s">
        <v>445</v>
      </c>
      <c r="F3125" s="157"/>
      <c r="G3125" s="157"/>
      <c r="H3125" s="151"/>
      <c r="I3125" s="161"/>
      <c r="J3125" s="157"/>
      <c r="K3125" s="151" t="str">
        <f t="shared" si="102"/>
        <v>IRQ001Building totally damaged</v>
      </c>
      <c r="L3125" s="165">
        <v>43511</v>
      </c>
    </row>
    <row r="3126" spans="1:12" ht="15.6" thickTop="1" thickBot="1" x14ac:dyDescent="0.35">
      <c r="A3126" s="158" t="s">
        <v>147</v>
      </c>
      <c r="B3126" s="159" t="str">
        <f>VLOOKUP(A3126,Lists!A:B,2,FALSE)</f>
        <v>IRQ001</v>
      </c>
      <c r="C3126" s="159" t="str">
        <f>VLOOKUP(A3126,Lists!A:D,4,FALSE)</f>
        <v>IRQ</v>
      </c>
      <c r="D3126" s="159" t="s">
        <v>459</v>
      </c>
      <c r="E3126" s="159" t="s">
        <v>445</v>
      </c>
      <c r="F3126" s="159"/>
      <c r="G3126" s="159"/>
      <c r="H3126" s="151"/>
      <c r="I3126" s="162"/>
      <c r="J3126" s="159"/>
      <c r="K3126" s="151" t="str">
        <f t="shared" si="102"/>
        <v>IRQ001Building partially damaged</v>
      </c>
      <c r="L3126" s="163">
        <v>43511</v>
      </c>
    </row>
    <row r="3127" spans="1:12" ht="15.6" thickTop="1" thickBot="1" x14ac:dyDescent="0.35">
      <c r="A3127" s="156" t="s">
        <v>147</v>
      </c>
      <c r="B3127" s="157" t="str">
        <f>VLOOKUP(A3127,Lists!A:B,2,FALSE)</f>
        <v>IRQ001</v>
      </c>
      <c r="C3127" s="157" t="str">
        <f>VLOOKUP(A3127,Lists!A:D,4,FALSE)</f>
        <v>IRQ</v>
      </c>
      <c r="D3127" s="157" t="s">
        <v>745</v>
      </c>
      <c r="E3127" s="157">
        <v>133900</v>
      </c>
      <c r="F3127" s="157" t="s">
        <v>2756</v>
      </c>
      <c r="G3127" s="157" t="s">
        <v>733</v>
      </c>
      <c r="H3127" s="151"/>
      <c r="I3127" s="161" t="s">
        <v>2782</v>
      </c>
      <c r="J3127" s="157" t="s">
        <v>2783</v>
      </c>
      <c r="K3127" s="151" t="str">
        <f t="shared" si="102"/>
        <v>IRQ001Economic Losses</v>
      </c>
      <c r="L3127" s="165">
        <v>43511</v>
      </c>
    </row>
    <row r="3128" spans="1:12" ht="15.6" thickTop="1" thickBot="1" x14ac:dyDescent="0.35">
      <c r="A3128" s="158" t="s">
        <v>147</v>
      </c>
      <c r="B3128" s="159" t="str">
        <f>VLOOKUP(A3128,Lists!A:B,2,FALSE)</f>
        <v>IRQ001</v>
      </c>
      <c r="C3128" s="159" t="str">
        <f>VLOOKUP(A3128,Lists!A:D,4,FALSE)</f>
        <v>IRQ</v>
      </c>
      <c r="D3128" s="159" t="s">
        <v>755</v>
      </c>
      <c r="E3128" s="159">
        <v>6544911</v>
      </c>
      <c r="F3128" s="159" t="s">
        <v>968</v>
      </c>
      <c r="G3128" s="159" t="s">
        <v>734</v>
      </c>
      <c r="H3128" s="151"/>
      <c r="I3128" s="162" t="s">
        <v>2784</v>
      </c>
      <c r="J3128" s="159" t="s">
        <v>2785</v>
      </c>
      <c r="K3128" s="151" t="str">
        <f t="shared" si="102"/>
        <v>IRQ001People in Need</v>
      </c>
      <c r="L3128" s="163">
        <v>43511</v>
      </c>
    </row>
    <row r="3129" spans="1:12" ht="15.6" thickTop="1" thickBot="1" x14ac:dyDescent="0.35">
      <c r="A3129" s="156" t="s">
        <v>147</v>
      </c>
      <c r="B3129" s="157" t="str">
        <f>VLOOKUP(A3129,Lists!A:B,2,FALSE)</f>
        <v>IRQ001</v>
      </c>
      <c r="C3129" s="157" t="str">
        <f>VLOOKUP(A3129,Lists!A:D,4,FALSE)</f>
        <v>IRQ</v>
      </c>
      <c r="D3129" s="157" t="s">
        <v>761</v>
      </c>
      <c r="E3129" s="157">
        <v>13549</v>
      </c>
      <c r="F3129" s="157" t="s">
        <v>968</v>
      </c>
      <c r="G3129" s="157" t="s">
        <v>733</v>
      </c>
      <c r="H3129" s="151"/>
      <c r="I3129" s="161" t="s">
        <v>2784</v>
      </c>
      <c r="J3129" s="157" t="s">
        <v>2786</v>
      </c>
      <c r="K3129" s="151" t="str">
        <f t="shared" si="102"/>
        <v>IRQ001People facing minimal humanitarian needs (level 1)</v>
      </c>
      <c r="L3129" s="165">
        <v>43511</v>
      </c>
    </row>
    <row r="3130" spans="1:12" ht="15.6" thickTop="1" thickBot="1" x14ac:dyDescent="0.35">
      <c r="A3130" s="158" t="s">
        <v>147</v>
      </c>
      <c r="B3130" s="159" t="str">
        <f>VLOOKUP(A3130,Lists!A:B,2,FALSE)</f>
        <v>IRQ001</v>
      </c>
      <c r="C3130" s="159" t="str">
        <f>VLOOKUP(A3130,Lists!A:D,4,FALSE)</f>
        <v>IRQ</v>
      </c>
      <c r="D3130" s="159" t="s">
        <v>760</v>
      </c>
      <c r="E3130" s="159">
        <v>261643</v>
      </c>
      <c r="F3130" s="159" t="s">
        <v>968</v>
      </c>
      <c r="G3130" s="159" t="s">
        <v>733</v>
      </c>
      <c r="H3130" s="151"/>
      <c r="I3130" s="162" t="s">
        <v>2784</v>
      </c>
      <c r="J3130" s="159" t="s">
        <v>2787</v>
      </c>
      <c r="K3130" s="151" t="str">
        <f t="shared" si="102"/>
        <v>IRQ001People facing stressed humanitarian needs (level 2)</v>
      </c>
      <c r="L3130" s="163">
        <v>43511</v>
      </c>
    </row>
    <row r="3131" spans="1:12" ht="15.6" thickTop="1" thickBot="1" x14ac:dyDescent="0.35">
      <c r="A3131" s="156" t="s">
        <v>147</v>
      </c>
      <c r="B3131" s="157" t="str">
        <f>VLOOKUP(A3131,Lists!A:B,2,FALSE)</f>
        <v>IRQ001</v>
      </c>
      <c r="C3131" s="157" t="str">
        <f>VLOOKUP(A3131,Lists!A:D,4,FALSE)</f>
        <v>IRQ</v>
      </c>
      <c r="D3131" s="157" t="s">
        <v>763</v>
      </c>
      <c r="E3131" s="157">
        <v>1506139</v>
      </c>
      <c r="F3131" s="157" t="s">
        <v>968</v>
      </c>
      <c r="G3131" s="157" t="s">
        <v>733</v>
      </c>
      <c r="H3131" s="151"/>
      <c r="I3131" s="161" t="s">
        <v>2784</v>
      </c>
      <c r="J3131" s="157" t="s">
        <v>2788</v>
      </c>
      <c r="K3131" s="151" t="str">
        <f t="shared" si="102"/>
        <v>IRQ001People  facing moderate humanitarian needs (level 3)</v>
      </c>
      <c r="L3131" s="165">
        <v>43511</v>
      </c>
    </row>
    <row r="3132" spans="1:12" ht="15.6" thickTop="1" thickBot="1" x14ac:dyDescent="0.35">
      <c r="A3132" s="158" t="s">
        <v>147</v>
      </c>
      <c r="B3132" s="159" t="str">
        <f>VLOOKUP(A3132,Lists!A:B,2,FALSE)</f>
        <v>IRQ001</v>
      </c>
      <c r="C3132" s="159" t="str">
        <f>VLOOKUP(A3132,Lists!A:D,4,FALSE)</f>
        <v>IRQ</v>
      </c>
      <c r="D3132" s="159" t="s">
        <v>765</v>
      </c>
      <c r="E3132" s="159">
        <v>2595358</v>
      </c>
      <c r="F3132" s="159" t="s">
        <v>968</v>
      </c>
      <c r="G3132" s="159" t="s">
        <v>733</v>
      </c>
      <c r="H3132" s="151"/>
      <c r="I3132" s="162" t="s">
        <v>2784</v>
      </c>
      <c r="J3132" s="159" t="s">
        <v>2789</v>
      </c>
      <c r="K3132" s="151" t="str">
        <f t="shared" si="102"/>
        <v>IRQ001People facing severe humanitarian needs (level 4)</v>
      </c>
      <c r="L3132" s="163">
        <v>43511</v>
      </c>
    </row>
    <row r="3133" spans="1:12" ht="15.6" thickTop="1" thickBot="1" x14ac:dyDescent="0.35">
      <c r="A3133" s="156" t="s">
        <v>147</v>
      </c>
      <c r="B3133" s="157" t="str">
        <f>VLOOKUP(A3133,Lists!A:B,2,FALSE)</f>
        <v>IRQ001</v>
      </c>
      <c r="C3133" s="157" t="str">
        <f>VLOOKUP(A3133,Lists!A:D,4,FALSE)</f>
        <v>IRQ</v>
      </c>
      <c r="D3133" s="157" t="s">
        <v>766</v>
      </c>
      <c r="E3133" s="157">
        <v>2168222</v>
      </c>
      <c r="F3133" s="157" t="s">
        <v>968</v>
      </c>
      <c r="G3133" s="157" t="s">
        <v>733</v>
      </c>
      <c r="H3133" s="151"/>
      <c r="I3133" s="161" t="s">
        <v>2784</v>
      </c>
      <c r="J3133" s="157" t="s">
        <v>2790</v>
      </c>
      <c r="K3133" s="151" t="str">
        <f t="shared" si="102"/>
        <v>IRQ001People facing extreme humanitarian needs (level 5)</v>
      </c>
      <c r="L3133" s="165">
        <v>43511</v>
      </c>
    </row>
    <row r="3134" spans="1:12" ht="15.6" thickTop="1" thickBot="1" x14ac:dyDescent="0.35">
      <c r="A3134" s="158" t="s">
        <v>147</v>
      </c>
      <c r="B3134" s="159" t="str">
        <f>VLOOKUP(A3134,Lists!A:B,2,FALSE)</f>
        <v>IRQ001</v>
      </c>
      <c r="C3134" s="159" t="str">
        <f>VLOOKUP(A3134,Lists!A:D,4,FALSE)</f>
        <v>IRQ</v>
      </c>
      <c r="D3134" s="159" t="s">
        <v>768</v>
      </c>
      <c r="E3134" s="159">
        <v>386</v>
      </c>
      <c r="F3134" s="159" t="s">
        <v>2755</v>
      </c>
      <c r="G3134" s="159" t="s">
        <v>734</v>
      </c>
      <c r="H3134" s="151"/>
      <c r="I3134" s="162" t="s">
        <v>2780</v>
      </c>
      <c r="J3134" s="159" t="s">
        <v>2781</v>
      </c>
      <c r="K3134" s="151" t="str">
        <f t="shared" si="102"/>
        <v>IRQ001People killed in all crises</v>
      </c>
      <c r="L3134" s="163">
        <v>43511</v>
      </c>
    </row>
    <row r="3135" spans="1:12" ht="15.6" thickTop="1" thickBot="1" x14ac:dyDescent="0.35">
      <c r="A3135" s="156" t="s">
        <v>147</v>
      </c>
      <c r="B3135" s="157" t="str">
        <f>VLOOKUP(A3135,Lists!A:B,2,FALSE)</f>
        <v>IRQ001</v>
      </c>
      <c r="C3135" s="157" t="str">
        <f>VLOOKUP(A3135,Lists!A:D,4,FALSE)</f>
        <v>IRQ</v>
      </c>
      <c r="D3135" s="157" t="s">
        <v>680</v>
      </c>
      <c r="E3135" s="157">
        <v>5</v>
      </c>
      <c r="F3135" s="157" t="s">
        <v>968</v>
      </c>
      <c r="G3135" s="157" t="s">
        <v>735</v>
      </c>
      <c r="H3135" s="151"/>
      <c r="I3135" s="161" t="s">
        <v>2784</v>
      </c>
      <c r="J3135" s="157" t="s">
        <v>2791</v>
      </c>
      <c r="K3135" s="151" t="str">
        <f t="shared" si="102"/>
        <v>IRQ001Crisis affected groups</v>
      </c>
      <c r="L3135" s="165">
        <v>43511</v>
      </c>
    </row>
    <row r="3136" spans="1:12" ht="15.6" thickTop="1" thickBot="1" x14ac:dyDescent="0.35">
      <c r="A3136" s="158" t="s">
        <v>147</v>
      </c>
      <c r="B3136" s="159" t="str">
        <f>VLOOKUP(A3136,Lists!A:B,2,FALSE)</f>
        <v>IRQ001</v>
      </c>
      <c r="C3136" s="159" t="str">
        <f>VLOOKUP(A3136,Lists!A:D,4,FALSE)</f>
        <v>IRQ</v>
      </c>
      <c r="D3136" s="159" t="s">
        <v>683</v>
      </c>
      <c r="E3136" s="159">
        <v>1570131</v>
      </c>
      <c r="F3136" s="159" t="s">
        <v>968</v>
      </c>
      <c r="G3136" s="159" t="s">
        <v>733</v>
      </c>
      <c r="H3136" s="151"/>
      <c r="I3136" s="162" t="s">
        <v>2784</v>
      </c>
      <c r="J3136" s="159" t="s">
        <v>2792</v>
      </c>
      <c r="K3136" s="151" t="str">
        <f t="shared" ref="K3136:K3199" si="103">B3136&amp;""&amp;D3136</f>
        <v>IRQ001People facing limited access constraints</v>
      </c>
      <c r="L3136" s="163">
        <v>43511</v>
      </c>
    </row>
    <row r="3137" spans="1:12" ht="15.6" thickTop="1" thickBot="1" x14ac:dyDescent="0.35">
      <c r="A3137" s="156" t="s">
        <v>147</v>
      </c>
      <c r="B3137" s="157" t="str">
        <f>VLOOKUP(A3137,Lists!A:B,2,FALSE)</f>
        <v>IRQ001</v>
      </c>
      <c r="C3137" s="157" t="str">
        <f>VLOOKUP(A3137,Lists!A:D,4,FALSE)</f>
        <v>IRQ</v>
      </c>
      <c r="D3137" s="157" t="s">
        <v>684</v>
      </c>
      <c r="E3137" s="157">
        <v>4658539</v>
      </c>
      <c r="F3137" s="157" t="s">
        <v>968</v>
      </c>
      <c r="G3137" s="157" t="s">
        <v>733</v>
      </c>
      <c r="H3137" s="151"/>
      <c r="I3137" s="161" t="s">
        <v>2784</v>
      </c>
      <c r="J3137" s="157" t="s">
        <v>2793</v>
      </c>
      <c r="K3137" s="151" t="str">
        <f t="shared" si="103"/>
        <v>IRQ001People facing restricted access constraints</v>
      </c>
      <c r="L3137" s="165">
        <v>43511</v>
      </c>
    </row>
    <row r="3138" spans="1:12" ht="15.6" thickTop="1" thickBot="1" x14ac:dyDescent="0.35">
      <c r="A3138" s="158" t="s">
        <v>147</v>
      </c>
      <c r="B3138" s="159" t="str">
        <f>VLOOKUP(A3138,Lists!A:B,2,FALSE)</f>
        <v>IRQ001</v>
      </c>
      <c r="C3138" s="159" t="str">
        <f>VLOOKUP(A3138,Lists!A:D,4,FALSE)</f>
        <v>IRQ</v>
      </c>
      <c r="D3138" s="159" t="s">
        <v>637</v>
      </c>
      <c r="E3138" s="159">
        <v>0</v>
      </c>
      <c r="F3138" s="159" t="s">
        <v>2504</v>
      </c>
      <c r="G3138" s="159"/>
      <c r="H3138" s="151"/>
      <c r="I3138" s="162"/>
      <c r="J3138" s="159"/>
      <c r="K3138" s="151" t="str">
        <f t="shared" si="103"/>
        <v>IRQ001Impediments to entry into country (bureaucratic and administrative)</v>
      </c>
      <c r="L3138" s="163">
        <v>43511</v>
      </c>
    </row>
    <row r="3139" spans="1:12" ht="15.6" thickTop="1" thickBot="1" x14ac:dyDescent="0.35">
      <c r="A3139" s="156" t="s">
        <v>147</v>
      </c>
      <c r="B3139" s="157" t="str">
        <f>VLOOKUP(A3139,Lists!A:B,2,FALSE)</f>
        <v>IRQ001</v>
      </c>
      <c r="C3139" s="157" t="str">
        <f>VLOOKUP(A3139,Lists!A:D,4,FALSE)</f>
        <v>IRQ</v>
      </c>
      <c r="D3139" s="157" t="s">
        <v>638</v>
      </c>
      <c r="E3139" s="157">
        <v>1</v>
      </c>
      <c r="F3139" s="157" t="s">
        <v>2504</v>
      </c>
      <c r="G3139" s="157"/>
      <c r="H3139" s="151"/>
      <c r="I3139" s="161"/>
      <c r="J3139" s="157"/>
      <c r="K3139" s="151" t="str">
        <f t="shared" si="103"/>
        <v>IRQ001Restriction of movement (impediments to freedom of movement and/or administrative restrictions)</v>
      </c>
      <c r="L3139" s="165">
        <v>43511</v>
      </c>
    </row>
    <row r="3140" spans="1:12" ht="15.6" thickTop="1" thickBot="1" x14ac:dyDescent="0.35">
      <c r="A3140" s="158" t="s">
        <v>147</v>
      </c>
      <c r="B3140" s="159" t="str">
        <f>VLOOKUP(A3140,Lists!A:B,2,FALSE)</f>
        <v>IRQ001</v>
      </c>
      <c r="C3140" s="159" t="str">
        <f>VLOOKUP(A3140,Lists!A:D,4,FALSE)</f>
        <v>IRQ</v>
      </c>
      <c r="D3140" s="159" t="s">
        <v>639</v>
      </c>
      <c r="E3140" s="159">
        <v>0</v>
      </c>
      <c r="F3140" s="159" t="s">
        <v>2504</v>
      </c>
      <c r="G3140" s="159"/>
      <c r="H3140" s="151"/>
      <c r="I3140" s="162"/>
      <c r="J3140" s="159"/>
      <c r="K3140" s="151" t="str">
        <f t="shared" si="103"/>
        <v>IRQ001Interference into implementation of humanitarian activities</v>
      </c>
      <c r="L3140" s="163">
        <v>43511</v>
      </c>
    </row>
    <row r="3141" spans="1:12" ht="15.6" thickTop="1" thickBot="1" x14ac:dyDescent="0.35">
      <c r="A3141" s="156" t="s">
        <v>147</v>
      </c>
      <c r="B3141" s="157" t="str">
        <f>VLOOKUP(A3141,Lists!A:B,2,FALSE)</f>
        <v>IRQ001</v>
      </c>
      <c r="C3141" s="157" t="str">
        <f>VLOOKUP(A3141,Lists!A:D,4,FALSE)</f>
        <v>IRQ</v>
      </c>
      <c r="D3141" s="157" t="s">
        <v>640</v>
      </c>
      <c r="E3141" s="157">
        <v>0</v>
      </c>
      <c r="F3141" s="157" t="s">
        <v>2504</v>
      </c>
      <c r="G3141" s="157"/>
      <c r="H3141" s="151"/>
      <c r="I3141" s="161"/>
      <c r="J3141" s="157"/>
      <c r="K3141" s="151" t="str">
        <f t="shared" si="103"/>
        <v>IRQ001Violence against personnel, facilities and assets</v>
      </c>
      <c r="L3141" s="165">
        <v>43511</v>
      </c>
    </row>
    <row r="3142" spans="1:12" ht="15.6" thickTop="1" thickBot="1" x14ac:dyDescent="0.35">
      <c r="A3142" s="158" t="s">
        <v>147</v>
      </c>
      <c r="B3142" s="159" t="str">
        <f>VLOOKUP(A3142,Lists!A:B,2,FALSE)</f>
        <v>IRQ001</v>
      </c>
      <c r="C3142" s="159" t="str">
        <f>VLOOKUP(A3142,Lists!A:D,4,FALSE)</f>
        <v>IRQ</v>
      </c>
      <c r="D3142" s="159" t="s">
        <v>641</v>
      </c>
      <c r="E3142" s="159">
        <v>0</v>
      </c>
      <c r="F3142" s="159" t="s">
        <v>2504</v>
      </c>
      <c r="G3142" s="159"/>
      <c r="H3142" s="151"/>
      <c r="I3142" s="162"/>
      <c r="J3142" s="159"/>
      <c r="K3142" s="151" t="str">
        <f t="shared" si="103"/>
        <v>IRQ001Denial of existence of humanitarian needs or entitlements to assistance</v>
      </c>
      <c r="L3142" s="163">
        <v>43511</v>
      </c>
    </row>
    <row r="3143" spans="1:12" ht="15.6" thickTop="1" thickBot="1" x14ac:dyDescent="0.35">
      <c r="A3143" s="156" t="s">
        <v>147</v>
      </c>
      <c r="B3143" s="157" t="str">
        <f>VLOOKUP(A3143,Lists!A:B,2,FALSE)</f>
        <v>IRQ001</v>
      </c>
      <c r="C3143" s="157" t="str">
        <f>VLOOKUP(A3143,Lists!A:D,4,FALSE)</f>
        <v>IRQ</v>
      </c>
      <c r="D3143" s="157" t="s">
        <v>642</v>
      </c>
      <c r="E3143" s="157">
        <v>1</v>
      </c>
      <c r="F3143" s="157" t="s">
        <v>2504</v>
      </c>
      <c r="G3143" s="157"/>
      <c r="H3143" s="151"/>
      <c r="I3143" s="161"/>
      <c r="J3143" s="157"/>
      <c r="K3143" s="151" t="str">
        <f t="shared" si="103"/>
        <v>IRQ001Restriction and obstruction of access to services and assistance</v>
      </c>
      <c r="L3143" s="165">
        <v>43511</v>
      </c>
    </row>
    <row r="3144" spans="1:12" ht="15.6" thickTop="1" thickBot="1" x14ac:dyDescent="0.35">
      <c r="A3144" s="158" t="s">
        <v>147</v>
      </c>
      <c r="B3144" s="159" t="str">
        <f>VLOOKUP(A3144,Lists!A:B,2,FALSE)</f>
        <v>IRQ001</v>
      </c>
      <c r="C3144" s="159" t="str">
        <f>VLOOKUP(A3144,Lists!A:D,4,FALSE)</f>
        <v>IRQ</v>
      </c>
      <c r="D3144" s="159" t="s">
        <v>643</v>
      </c>
      <c r="E3144" s="159">
        <v>2</v>
      </c>
      <c r="F3144" s="159" t="s">
        <v>2504</v>
      </c>
      <c r="G3144" s="159"/>
      <c r="H3144" s="151"/>
      <c r="I3144" s="162"/>
      <c r="J3144" s="159"/>
      <c r="K3144" s="151" t="str">
        <f t="shared" si="103"/>
        <v>IRQ001Ongoing insecurity/hostilities affecting humanitarian assistance</v>
      </c>
      <c r="L3144" s="163">
        <v>43511</v>
      </c>
    </row>
    <row r="3145" spans="1:12" ht="15.6" thickTop="1" thickBot="1" x14ac:dyDescent="0.35">
      <c r="A3145" s="156" t="s">
        <v>147</v>
      </c>
      <c r="B3145" s="157" t="str">
        <f>VLOOKUP(A3145,Lists!A:B,2,FALSE)</f>
        <v>IRQ001</v>
      </c>
      <c r="C3145" s="157" t="str">
        <f>VLOOKUP(A3145,Lists!A:D,4,FALSE)</f>
        <v>IRQ</v>
      </c>
      <c r="D3145" s="157" t="s">
        <v>644</v>
      </c>
      <c r="E3145" s="157">
        <v>3</v>
      </c>
      <c r="F3145" s="157" t="s">
        <v>2504</v>
      </c>
      <c r="G3145" s="157"/>
      <c r="H3145" s="151"/>
      <c r="I3145" s="161"/>
      <c r="J3145" s="157"/>
      <c r="K3145" s="151" t="str">
        <f t="shared" si="103"/>
        <v xml:space="preserve">IRQ001Presence of mines and improvised explosive devices </v>
      </c>
      <c r="L3145" s="165">
        <v>43511</v>
      </c>
    </row>
    <row r="3146" spans="1:12" ht="15.6" thickTop="1" thickBot="1" x14ac:dyDescent="0.35">
      <c r="A3146" s="158" t="s">
        <v>147</v>
      </c>
      <c r="B3146" s="159" t="str">
        <f>VLOOKUP(A3146,Lists!A:B,2,FALSE)</f>
        <v>IRQ001</v>
      </c>
      <c r="C3146" s="159" t="str">
        <f>VLOOKUP(A3146,Lists!A:D,4,FALSE)</f>
        <v>IRQ</v>
      </c>
      <c r="D3146" s="159" t="s">
        <v>645</v>
      </c>
      <c r="E3146" s="159">
        <v>1</v>
      </c>
      <c r="F3146" s="159" t="s">
        <v>2504</v>
      </c>
      <c r="G3146" s="159"/>
      <c r="H3146" s="151"/>
      <c r="I3146" s="162"/>
      <c r="J3146" s="159"/>
      <c r="K3146" s="151" t="str">
        <f t="shared" si="103"/>
        <v>IRQ001Physical constraints in the environment (obstacles related to terrain, climate, lack of infrastructure, etc.)</v>
      </c>
      <c r="L3146" s="163">
        <v>43511</v>
      </c>
    </row>
    <row r="3147" spans="1:12" ht="15.6" thickTop="1" thickBot="1" x14ac:dyDescent="0.35">
      <c r="A3147" s="156" t="s">
        <v>1276</v>
      </c>
      <c r="B3147" s="157" t="str">
        <f>VLOOKUP(A3147,Lists!A:B,2,FALSE)</f>
        <v>IRQ002</v>
      </c>
      <c r="C3147" s="157" t="str">
        <f>VLOOKUP(A3147,Lists!A:D,4,FALSE)</f>
        <v>IRQ</v>
      </c>
      <c r="D3147" s="157" t="s">
        <v>785</v>
      </c>
      <c r="E3147" s="157">
        <v>38274618</v>
      </c>
      <c r="F3147" s="157" t="s">
        <v>921</v>
      </c>
      <c r="G3147" s="157" t="s">
        <v>734</v>
      </c>
      <c r="H3147" s="151"/>
      <c r="I3147" s="161" t="s">
        <v>2772</v>
      </c>
      <c r="J3147" s="157" t="s">
        <v>2773</v>
      </c>
      <c r="K3147" s="151" t="str">
        <f t="shared" si="103"/>
        <v>IRQ002Total population in country</v>
      </c>
      <c r="L3147" s="165">
        <v>43511</v>
      </c>
    </row>
    <row r="3148" spans="1:12" ht="15.6" thickTop="1" thickBot="1" x14ac:dyDescent="0.35">
      <c r="A3148" s="158" t="s">
        <v>1276</v>
      </c>
      <c r="B3148" s="159" t="str">
        <f>VLOOKUP(A3148,Lists!A:B,2,FALSE)</f>
        <v>IRQ002</v>
      </c>
      <c r="C3148" s="159" t="str">
        <f>VLOOKUP(A3148,Lists!A:D,4,FALSE)</f>
        <v>IRQ</v>
      </c>
      <c r="D3148" s="159" t="s">
        <v>455</v>
      </c>
      <c r="E3148" s="159">
        <v>434830</v>
      </c>
      <c r="F3148" s="159" t="s">
        <v>2757</v>
      </c>
      <c r="G3148" s="159" t="s">
        <v>733</v>
      </c>
      <c r="H3148" s="151"/>
      <c r="I3148" s="162" t="s">
        <v>2794</v>
      </c>
      <c r="J3148" s="159" t="s">
        <v>2775</v>
      </c>
      <c r="K3148" s="151" t="str">
        <f t="shared" si="103"/>
        <v>IRQ002Landmass affected by disaster</v>
      </c>
      <c r="L3148" s="163">
        <v>43511</v>
      </c>
    </row>
    <row r="3149" spans="1:12" ht="15.6" thickTop="1" thickBot="1" x14ac:dyDescent="0.35">
      <c r="A3149" s="156" t="s">
        <v>1276</v>
      </c>
      <c r="B3149" s="157" t="str">
        <f>VLOOKUP(A3149,Lists!A:B,2,FALSE)</f>
        <v>IRQ002</v>
      </c>
      <c r="C3149" s="157" t="str">
        <f>VLOOKUP(A3149,Lists!A:D,4,FALSE)</f>
        <v>IRQ</v>
      </c>
      <c r="D3149" s="157" t="s">
        <v>740</v>
      </c>
      <c r="E3149" s="157">
        <v>11000000</v>
      </c>
      <c r="F3149" s="157" t="s">
        <v>968</v>
      </c>
      <c r="G3149" s="157" t="s">
        <v>734</v>
      </c>
      <c r="H3149" s="151"/>
      <c r="I3149" s="161" t="s">
        <v>2784</v>
      </c>
      <c r="J3149" s="157" t="s">
        <v>2795</v>
      </c>
      <c r="K3149" s="151" t="str">
        <f t="shared" si="103"/>
        <v>IRQ002People exposed</v>
      </c>
      <c r="L3149" s="165">
        <v>43511</v>
      </c>
    </row>
    <row r="3150" spans="1:12" ht="15.6" thickTop="1" thickBot="1" x14ac:dyDescent="0.35">
      <c r="A3150" s="158" t="s">
        <v>1276</v>
      </c>
      <c r="B3150" s="159" t="str">
        <f>VLOOKUP(A3150,Lists!A:B,2,FALSE)</f>
        <v>IRQ002</v>
      </c>
      <c r="C3150" s="159" t="str">
        <f>VLOOKUP(A3150,Lists!A:D,4,FALSE)</f>
        <v>IRQ</v>
      </c>
      <c r="D3150" s="159" t="s">
        <v>742</v>
      </c>
      <c r="E3150" s="159">
        <v>11000000</v>
      </c>
      <c r="F3150" s="159" t="s">
        <v>968</v>
      </c>
      <c r="G3150" s="159" t="s">
        <v>734</v>
      </c>
      <c r="H3150" s="151"/>
      <c r="I3150" s="162" t="s">
        <v>2784</v>
      </c>
      <c r="J3150" s="159" t="s">
        <v>2795</v>
      </c>
      <c r="K3150" s="151" t="str">
        <f t="shared" si="103"/>
        <v>IRQ002People affected by the crisis</v>
      </c>
      <c r="L3150" s="163">
        <v>43511</v>
      </c>
    </row>
    <row r="3151" spans="1:12" ht="15.6" thickTop="1" thickBot="1" x14ac:dyDescent="0.35">
      <c r="A3151" s="156" t="s">
        <v>1276</v>
      </c>
      <c r="B3151" s="157" t="str">
        <f>VLOOKUP(A3151,Lists!A:B,2,FALSE)</f>
        <v>IRQ002</v>
      </c>
      <c r="C3151" s="157" t="str">
        <f>VLOOKUP(A3151,Lists!A:D,4,FALSE)</f>
        <v>IRQ</v>
      </c>
      <c r="D3151" s="157" t="s">
        <v>470</v>
      </c>
      <c r="E3151" s="157">
        <v>2680202</v>
      </c>
      <c r="F3151" s="157" t="s">
        <v>2758</v>
      </c>
      <c r="G3151" s="157"/>
      <c r="H3151" s="151"/>
      <c r="I3151" s="161" t="s">
        <v>2778</v>
      </c>
      <c r="J3151" s="157" t="s">
        <v>2796</v>
      </c>
      <c r="K3151" s="151" t="str">
        <f t="shared" si="103"/>
        <v>IRQ002Total # of crisis related displaced people</v>
      </c>
      <c r="L3151" s="165">
        <v>43511</v>
      </c>
    </row>
    <row r="3152" spans="1:12" ht="15.6" thickTop="1" thickBot="1" x14ac:dyDescent="0.35">
      <c r="A3152" s="158" t="s">
        <v>1276</v>
      </c>
      <c r="B3152" s="159" t="str">
        <f>VLOOKUP(A3152,Lists!A:B,2,FALSE)</f>
        <v>IRQ002</v>
      </c>
      <c r="C3152" s="159" t="str">
        <f>VLOOKUP(A3152,Lists!A:D,4,FALSE)</f>
        <v>IRQ</v>
      </c>
      <c r="D3152" s="159" t="s">
        <v>743</v>
      </c>
      <c r="E3152" s="159">
        <v>605</v>
      </c>
      <c r="F3152" s="159" t="s">
        <v>2755</v>
      </c>
      <c r="G3152" s="159" t="s">
        <v>735</v>
      </c>
      <c r="H3152" s="151"/>
      <c r="I3152" s="162" t="s">
        <v>2780</v>
      </c>
      <c r="J3152" s="159" t="s">
        <v>2781</v>
      </c>
      <c r="K3152" s="151" t="str">
        <f t="shared" si="103"/>
        <v>IRQ002Crisis related Injuries</v>
      </c>
      <c r="L3152" s="163">
        <v>43511</v>
      </c>
    </row>
    <row r="3153" spans="1:12" ht="15.6" thickTop="1" thickBot="1" x14ac:dyDescent="0.35">
      <c r="A3153" s="156" t="s">
        <v>1276</v>
      </c>
      <c r="B3153" s="157" t="str">
        <f>VLOOKUP(A3153,Lists!A:B,2,FALSE)</f>
        <v>IRQ002</v>
      </c>
      <c r="C3153" s="157" t="str">
        <f>VLOOKUP(A3153,Lists!A:D,4,FALSE)</f>
        <v>IRQ</v>
      </c>
      <c r="D3153" s="157" t="s">
        <v>661</v>
      </c>
      <c r="E3153" s="157" t="s">
        <v>445</v>
      </c>
      <c r="F3153" s="157"/>
      <c r="G3153" s="157"/>
      <c r="H3153" s="151"/>
      <c r="I3153" s="161"/>
      <c r="J3153" s="157"/>
      <c r="K3153" s="151" t="str">
        <f t="shared" si="103"/>
        <v>IRQ002Total # of illness cases reported</v>
      </c>
      <c r="L3153" s="165">
        <v>43511</v>
      </c>
    </row>
    <row r="3154" spans="1:12" ht="15.6" thickTop="1" thickBot="1" x14ac:dyDescent="0.35">
      <c r="A3154" s="158" t="s">
        <v>1276</v>
      </c>
      <c r="B3154" s="159" t="str">
        <f>VLOOKUP(A3154,Lists!A:B,2,FALSE)</f>
        <v>IRQ002</v>
      </c>
      <c r="C3154" s="159" t="str">
        <f>VLOOKUP(A3154,Lists!A:D,4,FALSE)</f>
        <v>IRQ</v>
      </c>
      <c r="D3154" s="159" t="s">
        <v>663</v>
      </c>
      <c r="E3154" s="159">
        <v>386</v>
      </c>
      <c r="F3154" s="159" t="s">
        <v>2755</v>
      </c>
      <c r="G3154" s="159" t="s">
        <v>735</v>
      </c>
      <c r="H3154" s="151"/>
      <c r="I3154" s="162" t="s">
        <v>2780</v>
      </c>
      <c r="J3154" s="159" t="s">
        <v>2781</v>
      </c>
      <c r="K3154" s="151" t="str">
        <f t="shared" si="103"/>
        <v>IRQ002Crisis related fatalities</v>
      </c>
      <c r="L3154" s="163">
        <v>43511</v>
      </c>
    </row>
    <row r="3155" spans="1:12" ht="15.6" thickTop="1" thickBot="1" x14ac:dyDescent="0.35">
      <c r="A3155" s="156" t="s">
        <v>1276</v>
      </c>
      <c r="B3155" s="157" t="str">
        <f>VLOOKUP(A3155,Lists!A:B,2,FALSE)</f>
        <v>IRQ002</v>
      </c>
      <c r="C3155" s="157" t="str">
        <f>VLOOKUP(A3155,Lists!A:D,4,FALSE)</f>
        <v>IRQ</v>
      </c>
      <c r="D3155" s="157" t="s">
        <v>459</v>
      </c>
      <c r="E3155" s="157" t="s">
        <v>445</v>
      </c>
      <c r="F3155" s="157"/>
      <c r="G3155" s="157"/>
      <c r="H3155" s="151"/>
      <c r="I3155" s="161"/>
      <c r="J3155" s="157"/>
      <c r="K3155" s="151" t="str">
        <f t="shared" si="103"/>
        <v>IRQ002Building partially damaged</v>
      </c>
      <c r="L3155" s="165">
        <v>43511</v>
      </c>
    </row>
    <row r="3156" spans="1:12" ht="15.6" thickTop="1" thickBot="1" x14ac:dyDescent="0.35">
      <c r="A3156" s="158" t="s">
        <v>1276</v>
      </c>
      <c r="B3156" s="159" t="str">
        <f>VLOOKUP(A3156,Lists!A:B,2,FALSE)</f>
        <v>IRQ002</v>
      </c>
      <c r="C3156" s="159" t="str">
        <f>VLOOKUP(A3156,Lists!A:D,4,FALSE)</f>
        <v>IRQ</v>
      </c>
      <c r="D3156" s="159" t="s">
        <v>460</v>
      </c>
      <c r="E3156" s="159" t="s">
        <v>445</v>
      </c>
      <c r="F3156" s="159"/>
      <c r="G3156" s="159"/>
      <c r="H3156" s="151"/>
      <c r="I3156" s="162"/>
      <c r="J3156" s="159"/>
      <c r="K3156" s="151" t="str">
        <f t="shared" si="103"/>
        <v>IRQ002Building totally damaged</v>
      </c>
      <c r="L3156" s="163">
        <v>43511</v>
      </c>
    </row>
    <row r="3157" spans="1:12" ht="15.6" thickTop="1" thickBot="1" x14ac:dyDescent="0.35">
      <c r="A3157" s="156" t="s">
        <v>1276</v>
      </c>
      <c r="B3157" s="157" t="str">
        <f>VLOOKUP(A3157,Lists!A:B,2,FALSE)</f>
        <v>IRQ002</v>
      </c>
      <c r="C3157" s="157" t="str">
        <f>VLOOKUP(A3157,Lists!A:D,4,FALSE)</f>
        <v>IRQ</v>
      </c>
      <c r="D3157" s="157" t="s">
        <v>459</v>
      </c>
      <c r="E3157" s="157" t="s">
        <v>445</v>
      </c>
      <c r="F3157" s="157"/>
      <c r="G3157" s="157"/>
      <c r="H3157" s="151"/>
      <c r="I3157" s="161"/>
      <c r="J3157" s="157"/>
      <c r="K3157" s="151" t="str">
        <f t="shared" si="103"/>
        <v>IRQ002Building partially damaged</v>
      </c>
      <c r="L3157" s="165">
        <v>43511</v>
      </c>
    </row>
    <row r="3158" spans="1:12" ht="15.6" thickTop="1" thickBot="1" x14ac:dyDescent="0.35">
      <c r="A3158" s="158" t="s">
        <v>1276</v>
      </c>
      <c r="B3158" s="159" t="str">
        <f>VLOOKUP(A3158,Lists!A:B,2,FALSE)</f>
        <v>IRQ002</v>
      </c>
      <c r="C3158" s="159" t="str">
        <f>VLOOKUP(A3158,Lists!A:D,4,FALSE)</f>
        <v>IRQ</v>
      </c>
      <c r="D3158" s="159" t="s">
        <v>745</v>
      </c>
      <c r="E3158" s="159">
        <v>133900</v>
      </c>
      <c r="F3158" s="159" t="s">
        <v>2756</v>
      </c>
      <c r="G3158" s="159" t="s">
        <v>733</v>
      </c>
      <c r="H3158" s="151"/>
      <c r="I3158" s="162" t="s">
        <v>2782</v>
      </c>
      <c r="J3158" s="159" t="s">
        <v>2783</v>
      </c>
      <c r="K3158" s="151" t="str">
        <f t="shared" si="103"/>
        <v>IRQ002Economic Losses</v>
      </c>
      <c r="L3158" s="163">
        <v>43511</v>
      </c>
    </row>
    <row r="3159" spans="1:12" ht="15.6" thickTop="1" thickBot="1" x14ac:dyDescent="0.35">
      <c r="A3159" s="156" t="s">
        <v>1276</v>
      </c>
      <c r="B3159" s="157" t="str">
        <f>VLOOKUP(A3159,Lists!A:B,2,FALSE)</f>
        <v>IRQ002</v>
      </c>
      <c r="C3159" s="157" t="str">
        <f>VLOOKUP(A3159,Lists!A:D,4,FALSE)</f>
        <v>IRQ</v>
      </c>
      <c r="D3159" s="157" t="s">
        <v>755</v>
      </c>
      <c r="E3159" s="157">
        <v>6544911</v>
      </c>
      <c r="F3159" s="157" t="s">
        <v>968</v>
      </c>
      <c r="G3159" s="157" t="s">
        <v>734</v>
      </c>
      <c r="H3159" s="151"/>
      <c r="I3159" s="161" t="s">
        <v>2784</v>
      </c>
      <c r="J3159" s="157" t="s">
        <v>2785</v>
      </c>
      <c r="K3159" s="151" t="str">
        <f t="shared" si="103"/>
        <v>IRQ002People in Need</v>
      </c>
      <c r="L3159" s="165">
        <v>43511</v>
      </c>
    </row>
    <row r="3160" spans="1:12" ht="15.6" thickTop="1" thickBot="1" x14ac:dyDescent="0.35">
      <c r="A3160" s="158" t="s">
        <v>1276</v>
      </c>
      <c r="B3160" s="159" t="str">
        <f>VLOOKUP(A3160,Lists!A:B,2,FALSE)</f>
        <v>IRQ002</v>
      </c>
      <c r="C3160" s="159" t="str">
        <f>VLOOKUP(A3160,Lists!A:D,4,FALSE)</f>
        <v>IRQ</v>
      </c>
      <c r="D3160" s="159" t="s">
        <v>761</v>
      </c>
      <c r="E3160" s="159">
        <v>13549</v>
      </c>
      <c r="F3160" s="159" t="s">
        <v>968</v>
      </c>
      <c r="G3160" s="159" t="s">
        <v>733</v>
      </c>
      <c r="H3160" s="151"/>
      <c r="I3160" s="162" t="s">
        <v>2784</v>
      </c>
      <c r="J3160" s="159" t="s">
        <v>2786</v>
      </c>
      <c r="K3160" s="151" t="str">
        <f t="shared" si="103"/>
        <v>IRQ002People facing minimal humanitarian needs (level 1)</v>
      </c>
      <c r="L3160" s="163">
        <v>43511</v>
      </c>
    </row>
    <row r="3161" spans="1:12" ht="15.6" thickTop="1" thickBot="1" x14ac:dyDescent="0.35">
      <c r="A3161" s="156" t="s">
        <v>1276</v>
      </c>
      <c r="B3161" s="157" t="str">
        <f>VLOOKUP(A3161,Lists!A:B,2,FALSE)</f>
        <v>IRQ002</v>
      </c>
      <c r="C3161" s="157" t="str">
        <f>VLOOKUP(A3161,Lists!A:D,4,FALSE)</f>
        <v>IRQ</v>
      </c>
      <c r="D3161" s="157" t="s">
        <v>760</v>
      </c>
      <c r="E3161" s="157">
        <v>261643</v>
      </c>
      <c r="F3161" s="157" t="s">
        <v>968</v>
      </c>
      <c r="G3161" s="157" t="s">
        <v>733</v>
      </c>
      <c r="H3161" s="151"/>
      <c r="I3161" s="161" t="s">
        <v>2784</v>
      </c>
      <c r="J3161" s="157" t="s">
        <v>2787</v>
      </c>
      <c r="K3161" s="151" t="str">
        <f t="shared" si="103"/>
        <v>IRQ002People facing stressed humanitarian needs (level 2)</v>
      </c>
      <c r="L3161" s="165">
        <v>43511</v>
      </c>
    </row>
    <row r="3162" spans="1:12" ht="15.6" thickTop="1" thickBot="1" x14ac:dyDescent="0.35">
      <c r="A3162" s="158" t="s">
        <v>1276</v>
      </c>
      <c r="B3162" s="159" t="str">
        <f>VLOOKUP(A3162,Lists!A:B,2,FALSE)</f>
        <v>IRQ002</v>
      </c>
      <c r="C3162" s="159" t="str">
        <f>VLOOKUP(A3162,Lists!A:D,4,FALSE)</f>
        <v>IRQ</v>
      </c>
      <c r="D3162" s="159" t="s">
        <v>763</v>
      </c>
      <c r="E3162" s="159">
        <v>1506139</v>
      </c>
      <c r="F3162" s="159" t="s">
        <v>968</v>
      </c>
      <c r="G3162" s="159" t="s">
        <v>733</v>
      </c>
      <c r="H3162" s="151"/>
      <c r="I3162" s="162" t="s">
        <v>2784</v>
      </c>
      <c r="J3162" s="159" t="s">
        <v>2788</v>
      </c>
      <c r="K3162" s="151" t="str">
        <f t="shared" si="103"/>
        <v>IRQ002People  facing moderate humanitarian needs (level 3)</v>
      </c>
      <c r="L3162" s="163">
        <v>43511</v>
      </c>
    </row>
    <row r="3163" spans="1:12" ht="15.6" thickTop="1" thickBot="1" x14ac:dyDescent="0.35">
      <c r="A3163" s="156" t="s">
        <v>1276</v>
      </c>
      <c r="B3163" s="157" t="str">
        <f>VLOOKUP(A3163,Lists!A:B,2,FALSE)</f>
        <v>IRQ002</v>
      </c>
      <c r="C3163" s="157" t="str">
        <f>VLOOKUP(A3163,Lists!A:D,4,FALSE)</f>
        <v>IRQ</v>
      </c>
      <c r="D3163" s="157" t="s">
        <v>765</v>
      </c>
      <c r="E3163" s="157">
        <v>2595358</v>
      </c>
      <c r="F3163" s="157" t="s">
        <v>968</v>
      </c>
      <c r="G3163" s="157" t="s">
        <v>733</v>
      </c>
      <c r="H3163" s="151"/>
      <c r="I3163" s="161" t="s">
        <v>2784</v>
      </c>
      <c r="J3163" s="157" t="s">
        <v>2789</v>
      </c>
      <c r="K3163" s="151" t="str">
        <f t="shared" si="103"/>
        <v>IRQ002People facing severe humanitarian needs (level 4)</v>
      </c>
      <c r="L3163" s="165">
        <v>43511</v>
      </c>
    </row>
    <row r="3164" spans="1:12" ht="15.6" thickTop="1" thickBot="1" x14ac:dyDescent="0.35">
      <c r="A3164" s="158" t="s">
        <v>1276</v>
      </c>
      <c r="B3164" s="159" t="str">
        <f>VLOOKUP(A3164,Lists!A:B,2,FALSE)</f>
        <v>IRQ002</v>
      </c>
      <c r="C3164" s="159" t="str">
        <f>VLOOKUP(A3164,Lists!A:D,4,FALSE)</f>
        <v>IRQ</v>
      </c>
      <c r="D3164" s="159" t="s">
        <v>766</v>
      </c>
      <c r="E3164" s="159">
        <v>2168222</v>
      </c>
      <c r="F3164" s="159" t="s">
        <v>968</v>
      </c>
      <c r="G3164" s="159" t="s">
        <v>733</v>
      </c>
      <c r="H3164" s="151"/>
      <c r="I3164" s="162" t="s">
        <v>2784</v>
      </c>
      <c r="J3164" s="159" t="s">
        <v>2790</v>
      </c>
      <c r="K3164" s="151" t="str">
        <f t="shared" si="103"/>
        <v>IRQ002People facing extreme humanitarian needs (level 5)</v>
      </c>
      <c r="L3164" s="163">
        <v>43511</v>
      </c>
    </row>
    <row r="3165" spans="1:12" ht="15.6" thickTop="1" thickBot="1" x14ac:dyDescent="0.35">
      <c r="A3165" s="156" t="s">
        <v>1276</v>
      </c>
      <c r="B3165" s="157" t="str">
        <f>VLOOKUP(A3165,Lists!A:B,2,FALSE)</f>
        <v>IRQ002</v>
      </c>
      <c r="C3165" s="157" t="str">
        <f>VLOOKUP(A3165,Lists!A:D,4,FALSE)</f>
        <v>IRQ</v>
      </c>
      <c r="D3165" s="157" t="s">
        <v>768</v>
      </c>
      <c r="E3165" s="157">
        <v>386</v>
      </c>
      <c r="F3165" s="157" t="s">
        <v>2755</v>
      </c>
      <c r="G3165" s="157" t="s">
        <v>734</v>
      </c>
      <c r="H3165" s="151"/>
      <c r="I3165" s="161" t="s">
        <v>2780</v>
      </c>
      <c r="J3165" s="157" t="s">
        <v>2781</v>
      </c>
      <c r="K3165" s="151" t="str">
        <f t="shared" si="103"/>
        <v>IRQ002People killed in all crises</v>
      </c>
      <c r="L3165" s="165">
        <v>43511</v>
      </c>
    </row>
    <row r="3166" spans="1:12" ht="15.6" thickTop="1" thickBot="1" x14ac:dyDescent="0.35">
      <c r="A3166" s="158" t="s">
        <v>1276</v>
      </c>
      <c r="B3166" s="159" t="str">
        <f>VLOOKUP(A3166,Lists!A:B,2,FALSE)</f>
        <v>IRQ002</v>
      </c>
      <c r="C3166" s="159" t="str">
        <f>VLOOKUP(A3166,Lists!A:D,4,FALSE)</f>
        <v>IRQ</v>
      </c>
      <c r="D3166" s="159" t="s">
        <v>680</v>
      </c>
      <c r="E3166" s="159">
        <v>5</v>
      </c>
      <c r="F3166" s="159" t="s">
        <v>968</v>
      </c>
      <c r="G3166" s="159" t="s">
        <v>735</v>
      </c>
      <c r="H3166" s="151"/>
      <c r="I3166" s="162" t="s">
        <v>2784</v>
      </c>
      <c r="J3166" s="159" t="s">
        <v>2791</v>
      </c>
      <c r="K3166" s="151" t="str">
        <f t="shared" si="103"/>
        <v>IRQ002Crisis affected groups</v>
      </c>
      <c r="L3166" s="163">
        <v>43511</v>
      </c>
    </row>
    <row r="3167" spans="1:12" ht="15.6" thickTop="1" thickBot="1" x14ac:dyDescent="0.35">
      <c r="A3167" s="156" t="s">
        <v>1276</v>
      </c>
      <c r="B3167" s="157" t="str">
        <f>VLOOKUP(A3167,Lists!A:B,2,FALSE)</f>
        <v>IRQ002</v>
      </c>
      <c r="C3167" s="157" t="str">
        <f>VLOOKUP(A3167,Lists!A:D,4,FALSE)</f>
        <v>IRQ</v>
      </c>
      <c r="D3167" s="157" t="s">
        <v>683</v>
      </c>
      <c r="E3167" s="157">
        <v>1570131</v>
      </c>
      <c r="F3167" s="157" t="s">
        <v>968</v>
      </c>
      <c r="G3167" s="157" t="s">
        <v>733</v>
      </c>
      <c r="H3167" s="151"/>
      <c r="I3167" s="161" t="s">
        <v>2784</v>
      </c>
      <c r="J3167" s="157" t="s">
        <v>2792</v>
      </c>
      <c r="K3167" s="151" t="str">
        <f t="shared" si="103"/>
        <v>IRQ002People facing limited access constraints</v>
      </c>
      <c r="L3167" s="165">
        <v>43511</v>
      </c>
    </row>
    <row r="3168" spans="1:12" ht="15.6" thickTop="1" thickBot="1" x14ac:dyDescent="0.35">
      <c r="A3168" s="158" t="s">
        <v>1276</v>
      </c>
      <c r="B3168" s="159" t="str">
        <f>VLOOKUP(A3168,Lists!A:B,2,FALSE)</f>
        <v>IRQ002</v>
      </c>
      <c r="C3168" s="159" t="str">
        <f>VLOOKUP(A3168,Lists!A:D,4,FALSE)</f>
        <v>IRQ</v>
      </c>
      <c r="D3168" s="159" t="s">
        <v>684</v>
      </c>
      <c r="E3168" s="159">
        <v>4658539</v>
      </c>
      <c r="F3168" s="159" t="s">
        <v>968</v>
      </c>
      <c r="G3168" s="159" t="s">
        <v>733</v>
      </c>
      <c r="H3168" s="151"/>
      <c r="I3168" s="162" t="s">
        <v>2784</v>
      </c>
      <c r="J3168" s="159" t="s">
        <v>2793</v>
      </c>
      <c r="K3168" s="151" t="str">
        <f t="shared" si="103"/>
        <v>IRQ002People facing restricted access constraints</v>
      </c>
      <c r="L3168" s="163">
        <v>43511</v>
      </c>
    </row>
    <row r="3169" spans="1:12" ht="15.6" thickTop="1" thickBot="1" x14ac:dyDescent="0.35">
      <c r="A3169" s="156" t="s">
        <v>1276</v>
      </c>
      <c r="B3169" s="157" t="str">
        <f>VLOOKUP(A3169,Lists!A:B,2,FALSE)</f>
        <v>IRQ002</v>
      </c>
      <c r="C3169" s="157" t="str">
        <f>VLOOKUP(A3169,Lists!A:D,4,FALSE)</f>
        <v>IRQ</v>
      </c>
      <c r="D3169" s="157" t="s">
        <v>637</v>
      </c>
      <c r="E3169" s="157">
        <v>0</v>
      </c>
      <c r="F3169" s="157" t="s">
        <v>2504</v>
      </c>
      <c r="G3169" s="157"/>
      <c r="H3169" s="151"/>
      <c r="I3169" s="161"/>
      <c r="J3169" s="157"/>
      <c r="K3169" s="151" t="str">
        <f t="shared" si="103"/>
        <v>IRQ002Impediments to entry into country (bureaucratic and administrative)</v>
      </c>
      <c r="L3169" s="165">
        <v>43511</v>
      </c>
    </row>
    <row r="3170" spans="1:12" ht="15.6" thickTop="1" thickBot="1" x14ac:dyDescent="0.35">
      <c r="A3170" s="158" t="s">
        <v>1276</v>
      </c>
      <c r="B3170" s="159" t="str">
        <f>VLOOKUP(A3170,Lists!A:B,2,FALSE)</f>
        <v>IRQ002</v>
      </c>
      <c r="C3170" s="159" t="str">
        <f>VLOOKUP(A3170,Lists!A:D,4,FALSE)</f>
        <v>IRQ</v>
      </c>
      <c r="D3170" s="159" t="s">
        <v>638</v>
      </c>
      <c r="E3170" s="159">
        <v>1</v>
      </c>
      <c r="F3170" s="159" t="s">
        <v>2504</v>
      </c>
      <c r="G3170" s="159"/>
      <c r="H3170" s="151"/>
      <c r="I3170" s="162"/>
      <c r="J3170" s="159"/>
      <c r="K3170" s="151" t="str">
        <f t="shared" si="103"/>
        <v>IRQ002Restriction of movement (impediments to freedom of movement and/or administrative restrictions)</v>
      </c>
      <c r="L3170" s="163">
        <v>43511</v>
      </c>
    </row>
    <row r="3171" spans="1:12" ht="15.6" thickTop="1" thickBot="1" x14ac:dyDescent="0.35">
      <c r="A3171" s="156" t="s">
        <v>1276</v>
      </c>
      <c r="B3171" s="157" t="str">
        <f>VLOOKUP(A3171,Lists!A:B,2,FALSE)</f>
        <v>IRQ002</v>
      </c>
      <c r="C3171" s="157" t="str">
        <f>VLOOKUP(A3171,Lists!A:D,4,FALSE)</f>
        <v>IRQ</v>
      </c>
      <c r="D3171" s="157" t="s">
        <v>639</v>
      </c>
      <c r="E3171" s="157">
        <v>0</v>
      </c>
      <c r="F3171" s="157" t="s">
        <v>2504</v>
      </c>
      <c r="G3171" s="157"/>
      <c r="H3171" s="151"/>
      <c r="I3171" s="161"/>
      <c r="J3171" s="157"/>
      <c r="K3171" s="151" t="str">
        <f t="shared" si="103"/>
        <v>IRQ002Interference into implementation of humanitarian activities</v>
      </c>
      <c r="L3171" s="165">
        <v>43511</v>
      </c>
    </row>
    <row r="3172" spans="1:12" ht="15.6" thickTop="1" thickBot="1" x14ac:dyDescent="0.35">
      <c r="A3172" s="158" t="s">
        <v>1276</v>
      </c>
      <c r="B3172" s="159" t="str">
        <f>VLOOKUP(A3172,Lists!A:B,2,FALSE)</f>
        <v>IRQ002</v>
      </c>
      <c r="C3172" s="159" t="str">
        <f>VLOOKUP(A3172,Lists!A:D,4,FALSE)</f>
        <v>IRQ</v>
      </c>
      <c r="D3172" s="159" t="s">
        <v>640</v>
      </c>
      <c r="E3172" s="159">
        <v>0</v>
      </c>
      <c r="F3172" s="159" t="s">
        <v>2504</v>
      </c>
      <c r="G3172" s="159"/>
      <c r="H3172" s="151"/>
      <c r="I3172" s="162"/>
      <c r="J3172" s="159"/>
      <c r="K3172" s="151" t="str">
        <f t="shared" si="103"/>
        <v>IRQ002Violence against personnel, facilities and assets</v>
      </c>
      <c r="L3172" s="163">
        <v>43511</v>
      </c>
    </row>
    <row r="3173" spans="1:12" ht="15.6" thickTop="1" thickBot="1" x14ac:dyDescent="0.35">
      <c r="A3173" s="156" t="s">
        <v>1276</v>
      </c>
      <c r="B3173" s="157" t="str">
        <f>VLOOKUP(A3173,Lists!A:B,2,FALSE)</f>
        <v>IRQ002</v>
      </c>
      <c r="C3173" s="157" t="str">
        <f>VLOOKUP(A3173,Lists!A:D,4,FALSE)</f>
        <v>IRQ</v>
      </c>
      <c r="D3173" s="157" t="s">
        <v>641</v>
      </c>
      <c r="E3173" s="157">
        <v>0</v>
      </c>
      <c r="F3173" s="157" t="s">
        <v>2504</v>
      </c>
      <c r="G3173" s="157"/>
      <c r="H3173" s="151"/>
      <c r="I3173" s="161"/>
      <c r="J3173" s="157"/>
      <c r="K3173" s="151" t="str">
        <f t="shared" si="103"/>
        <v>IRQ002Denial of existence of humanitarian needs or entitlements to assistance</v>
      </c>
      <c r="L3173" s="165">
        <v>43511</v>
      </c>
    </row>
    <row r="3174" spans="1:12" ht="15.6" thickTop="1" thickBot="1" x14ac:dyDescent="0.35">
      <c r="A3174" s="158" t="s">
        <v>1276</v>
      </c>
      <c r="B3174" s="159" t="str">
        <f>VLOOKUP(A3174,Lists!A:B,2,FALSE)</f>
        <v>IRQ002</v>
      </c>
      <c r="C3174" s="159" t="str">
        <f>VLOOKUP(A3174,Lists!A:D,4,FALSE)</f>
        <v>IRQ</v>
      </c>
      <c r="D3174" s="159" t="s">
        <v>642</v>
      </c>
      <c r="E3174" s="159">
        <v>1</v>
      </c>
      <c r="F3174" s="159" t="s">
        <v>2504</v>
      </c>
      <c r="G3174" s="159"/>
      <c r="H3174" s="151"/>
      <c r="I3174" s="162"/>
      <c r="J3174" s="159"/>
      <c r="K3174" s="151" t="str">
        <f t="shared" si="103"/>
        <v>IRQ002Restriction and obstruction of access to services and assistance</v>
      </c>
      <c r="L3174" s="163">
        <v>43511</v>
      </c>
    </row>
    <row r="3175" spans="1:12" ht="15.6" thickTop="1" thickBot="1" x14ac:dyDescent="0.35">
      <c r="A3175" s="156" t="s">
        <v>1276</v>
      </c>
      <c r="B3175" s="157" t="str">
        <f>VLOOKUP(A3175,Lists!A:B,2,FALSE)</f>
        <v>IRQ002</v>
      </c>
      <c r="C3175" s="157" t="str">
        <f>VLOOKUP(A3175,Lists!A:D,4,FALSE)</f>
        <v>IRQ</v>
      </c>
      <c r="D3175" s="157" t="s">
        <v>643</v>
      </c>
      <c r="E3175" s="157">
        <v>2</v>
      </c>
      <c r="F3175" s="157" t="s">
        <v>2504</v>
      </c>
      <c r="G3175" s="157"/>
      <c r="H3175" s="151"/>
      <c r="I3175" s="161"/>
      <c r="J3175" s="157"/>
      <c r="K3175" s="151" t="str">
        <f t="shared" si="103"/>
        <v>IRQ002Ongoing insecurity/hostilities affecting humanitarian assistance</v>
      </c>
      <c r="L3175" s="165">
        <v>43511</v>
      </c>
    </row>
    <row r="3176" spans="1:12" ht="15.6" thickTop="1" thickBot="1" x14ac:dyDescent="0.35">
      <c r="A3176" s="158" t="s">
        <v>1276</v>
      </c>
      <c r="B3176" s="159" t="str">
        <f>VLOOKUP(A3176,Lists!A:B,2,FALSE)</f>
        <v>IRQ002</v>
      </c>
      <c r="C3176" s="159" t="str">
        <f>VLOOKUP(A3176,Lists!A:D,4,FALSE)</f>
        <v>IRQ</v>
      </c>
      <c r="D3176" s="159" t="s">
        <v>644</v>
      </c>
      <c r="E3176" s="159">
        <v>3</v>
      </c>
      <c r="F3176" s="159" t="s">
        <v>2504</v>
      </c>
      <c r="G3176" s="159"/>
      <c r="H3176" s="151"/>
      <c r="I3176" s="162"/>
      <c r="J3176" s="159"/>
      <c r="K3176" s="151" t="str">
        <f t="shared" si="103"/>
        <v xml:space="preserve">IRQ002Presence of mines and improvised explosive devices </v>
      </c>
      <c r="L3176" s="163">
        <v>43511</v>
      </c>
    </row>
    <row r="3177" spans="1:12" ht="15.6" thickTop="1" thickBot="1" x14ac:dyDescent="0.35">
      <c r="A3177" s="156" t="s">
        <v>1276</v>
      </c>
      <c r="B3177" s="157" t="str">
        <f>VLOOKUP(A3177,Lists!A:B,2,FALSE)</f>
        <v>IRQ002</v>
      </c>
      <c r="C3177" s="157" t="str">
        <f>VLOOKUP(A3177,Lists!A:D,4,FALSE)</f>
        <v>IRQ</v>
      </c>
      <c r="D3177" s="157" t="s">
        <v>645</v>
      </c>
      <c r="E3177" s="157">
        <v>1</v>
      </c>
      <c r="F3177" s="157" t="s">
        <v>2504</v>
      </c>
      <c r="G3177" s="157"/>
      <c r="H3177" s="151"/>
      <c r="I3177" s="161"/>
      <c r="J3177" s="157"/>
      <c r="K3177" s="151" t="str">
        <f t="shared" si="103"/>
        <v>IRQ002Physical constraints in the environment (obstacles related to terrain, climate, lack of infrastructure, etc.)</v>
      </c>
      <c r="L3177" s="165">
        <v>43511</v>
      </c>
    </row>
    <row r="3178" spans="1:12" ht="15.6" thickTop="1" thickBot="1" x14ac:dyDescent="0.35">
      <c r="A3178" s="158" t="s">
        <v>1401</v>
      </c>
      <c r="B3178" s="159" t="str">
        <f>VLOOKUP(A3178,Lists!A:B,2,FALSE)</f>
        <v>IRQ003</v>
      </c>
      <c r="C3178" s="159" t="str">
        <f>VLOOKUP(A3178,Lists!A:D,4,FALSE)</f>
        <v>IRQ</v>
      </c>
      <c r="D3178" s="159" t="s">
        <v>785</v>
      </c>
      <c r="E3178" s="159">
        <v>38274618</v>
      </c>
      <c r="F3178" s="159" t="s">
        <v>921</v>
      </c>
      <c r="G3178" s="159" t="s">
        <v>734</v>
      </c>
      <c r="H3178" s="151"/>
      <c r="I3178" s="162" t="s">
        <v>2772</v>
      </c>
      <c r="J3178" s="159" t="s">
        <v>2773</v>
      </c>
      <c r="K3178" s="151" t="str">
        <f t="shared" si="103"/>
        <v>IRQ003Total population in country</v>
      </c>
      <c r="L3178" s="163">
        <v>43511</v>
      </c>
    </row>
    <row r="3179" spans="1:12" ht="15.6" thickTop="1" thickBot="1" x14ac:dyDescent="0.35">
      <c r="A3179" s="156" t="s">
        <v>1401</v>
      </c>
      <c r="B3179" s="157" t="str">
        <f>VLOOKUP(A3179,Lists!A:B,2,FALSE)</f>
        <v>IRQ003</v>
      </c>
      <c r="C3179" s="157" t="str">
        <f>VLOOKUP(A3179,Lists!A:D,4,FALSE)</f>
        <v>IRQ</v>
      </c>
      <c r="D3179" s="157" t="s">
        <v>455</v>
      </c>
      <c r="E3179" s="157">
        <v>42000</v>
      </c>
      <c r="F3179" s="157" t="s">
        <v>2759</v>
      </c>
      <c r="G3179" s="157" t="s">
        <v>734</v>
      </c>
      <c r="H3179" s="151"/>
      <c r="I3179" s="161" t="s">
        <v>2797</v>
      </c>
      <c r="J3179" s="157" t="s">
        <v>2798</v>
      </c>
      <c r="K3179" s="151" t="str">
        <f t="shared" si="103"/>
        <v>IRQ003Landmass affected by disaster</v>
      </c>
      <c r="L3179" s="165">
        <v>43511</v>
      </c>
    </row>
    <row r="3180" spans="1:12" ht="15.6" thickTop="1" thickBot="1" x14ac:dyDescent="0.35">
      <c r="A3180" s="158" t="s">
        <v>1401</v>
      </c>
      <c r="B3180" s="159" t="str">
        <f>VLOOKUP(A3180,Lists!A:B,2,FALSE)</f>
        <v>IRQ003</v>
      </c>
      <c r="C3180" s="159" t="str">
        <f>VLOOKUP(A3180,Lists!A:D,4,FALSE)</f>
        <v>IRQ</v>
      </c>
      <c r="D3180" s="159" t="s">
        <v>740</v>
      </c>
      <c r="E3180" s="159">
        <v>3515139</v>
      </c>
      <c r="F3180" s="159" t="s">
        <v>2759</v>
      </c>
      <c r="G3180" s="159" t="s">
        <v>734</v>
      </c>
      <c r="H3180" s="151"/>
      <c r="I3180" s="162" t="s">
        <v>2799</v>
      </c>
      <c r="J3180" s="159" t="s">
        <v>2800</v>
      </c>
      <c r="K3180" s="151" t="str">
        <f t="shared" si="103"/>
        <v>IRQ003People exposed</v>
      </c>
      <c r="L3180" s="163">
        <v>43511</v>
      </c>
    </row>
    <row r="3181" spans="1:12" ht="15.6" thickTop="1" thickBot="1" x14ac:dyDescent="0.35">
      <c r="A3181" s="156" t="s">
        <v>1401</v>
      </c>
      <c r="B3181" s="157" t="str">
        <f>VLOOKUP(A3181,Lists!A:B,2,FALSE)</f>
        <v>IRQ003</v>
      </c>
      <c r="C3181" s="157" t="str">
        <f>VLOOKUP(A3181,Lists!A:D,4,FALSE)</f>
        <v>IRQ</v>
      </c>
      <c r="D3181" s="157" t="s">
        <v>742</v>
      </c>
      <c r="E3181" s="157">
        <v>3515139</v>
      </c>
      <c r="F3181" s="157" t="s">
        <v>2759</v>
      </c>
      <c r="G3181" s="157" t="s">
        <v>734</v>
      </c>
      <c r="H3181" s="151"/>
      <c r="I3181" s="161" t="s">
        <v>2797</v>
      </c>
      <c r="J3181" s="157" t="s">
        <v>2801</v>
      </c>
      <c r="K3181" s="151" t="str">
        <f t="shared" si="103"/>
        <v>IRQ003People affected by the crisis</v>
      </c>
      <c r="L3181" s="165">
        <v>43511</v>
      </c>
    </row>
    <row r="3182" spans="1:12" ht="15.6" thickTop="1" thickBot="1" x14ac:dyDescent="0.35">
      <c r="A3182" s="158" t="s">
        <v>1401</v>
      </c>
      <c r="B3182" s="159" t="str">
        <f>VLOOKUP(A3182,Lists!A:B,2,FALSE)</f>
        <v>IRQ003</v>
      </c>
      <c r="C3182" s="159" t="str">
        <f>VLOOKUP(A3182,Lists!A:D,4,FALSE)</f>
        <v>IRQ</v>
      </c>
      <c r="D3182" s="159" t="s">
        <v>470</v>
      </c>
      <c r="E3182" s="159" t="s">
        <v>445</v>
      </c>
      <c r="F3182" s="159"/>
      <c r="G3182" s="159"/>
      <c r="H3182" s="151"/>
      <c r="I3182" s="162"/>
      <c r="J3182" s="159"/>
      <c r="K3182" s="151" t="str">
        <f t="shared" si="103"/>
        <v>IRQ003Total # of crisis related displaced people</v>
      </c>
      <c r="L3182" s="163">
        <v>43511</v>
      </c>
    </row>
    <row r="3183" spans="1:12" ht="15.6" thickTop="1" thickBot="1" x14ac:dyDescent="0.35">
      <c r="A3183" s="156" t="s">
        <v>1401</v>
      </c>
      <c r="B3183" s="157" t="str">
        <f>VLOOKUP(A3183,Lists!A:B,2,FALSE)</f>
        <v>IRQ003</v>
      </c>
      <c r="C3183" s="157" t="str">
        <f>VLOOKUP(A3183,Lists!A:D,4,FALSE)</f>
        <v>IRQ</v>
      </c>
      <c r="D3183" s="157" t="s">
        <v>743</v>
      </c>
      <c r="E3183" s="157" t="s">
        <v>445</v>
      </c>
      <c r="F3183" s="157"/>
      <c r="G3183" s="157"/>
      <c r="H3183" s="151"/>
      <c r="I3183" s="161"/>
      <c r="J3183" s="157"/>
      <c r="K3183" s="151" t="str">
        <f t="shared" si="103"/>
        <v>IRQ003Crisis related Injuries</v>
      </c>
      <c r="L3183" s="165">
        <v>43511</v>
      </c>
    </row>
    <row r="3184" spans="1:12" ht="15.6" thickTop="1" thickBot="1" x14ac:dyDescent="0.35">
      <c r="A3184" s="158" t="s">
        <v>1401</v>
      </c>
      <c r="B3184" s="159" t="str">
        <f>VLOOKUP(A3184,Lists!A:B,2,FALSE)</f>
        <v>IRQ003</v>
      </c>
      <c r="C3184" s="159" t="str">
        <f>VLOOKUP(A3184,Lists!A:D,4,FALSE)</f>
        <v>IRQ</v>
      </c>
      <c r="D3184" s="159" t="s">
        <v>661</v>
      </c>
      <c r="E3184" s="159" t="s">
        <v>445</v>
      </c>
      <c r="F3184" s="159"/>
      <c r="G3184" s="159"/>
      <c r="H3184" s="151"/>
      <c r="I3184" s="162"/>
      <c r="J3184" s="159"/>
      <c r="K3184" s="151" t="str">
        <f t="shared" si="103"/>
        <v>IRQ003Total # of illness cases reported</v>
      </c>
      <c r="L3184" s="163">
        <v>43511</v>
      </c>
    </row>
    <row r="3185" spans="1:12" ht="15.6" thickTop="1" thickBot="1" x14ac:dyDescent="0.35">
      <c r="A3185" s="156" t="s">
        <v>1401</v>
      </c>
      <c r="B3185" s="157" t="str">
        <f>VLOOKUP(A3185,Lists!A:B,2,FALSE)</f>
        <v>IRQ003</v>
      </c>
      <c r="C3185" s="157" t="str">
        <f>VLOOKUP(A3185,Lists!A:D,4,FALSE)</f>
        <v>IRQ</v>
      </c>
      <c r="D3185" s="157" t="s">
        <v>663</v>
      </c>
      <c r="E3185" s="157" t="s">
        <v>445</v>
      </c>
      <c r="F3185" s="157"/>
      <c r="G3185" s="157"/>
      <c r="H3185" s="151"/>
      <c r="I3185" s="161"/>
      <c r="J3185" s="157"/>
      <c r="K3185" s="151" t="str">
        <f t="shared" si="103"/>
        <v>IRQ003Crisis related fatalities</v>
      </c>
      <c r="L3185" s="165">
        <v>43511</v>
      </c>
    </row>
    <row r="3186" spans="1:12" ht="15.6" thickTop="1" thickBot="1" x14ac:dyDescent="0.35">
      <c r="A3186" s="158" t="s">
        <v>1401</v>
      </c>
      <c r="B3186" s="159" t="str">
        <f>VLOOKUP(A3186,Lists!A:B,2,FALSE)</f>
        <v>IRQ003</v>
      </c>
      <c r="C3186" s="159" t="str">
        <f>VLOOKUP(A3186,Lists!A:D,4,FALSE)</f>
        <v>IRQ</v>
      </c>
      <c r="D3186" s="159" t="s">
        <v>459</v>
      </c>
      <c r="E3186" s="159">
        <v>0</v>
      </c>
      <c r="F3186" s="159"/>
      <c r="G3186" s="159"/>
      <c r="H3186" s="151"/>
      <c r="I3186" s="162"/>
      <c r="J3186" s="159"/>
      <c r="K3186" s="151" t="str">
        <f t="shared" si="103"/>
        <v>IRQ003Building partially damaged</v>
      </c>
      <c r="L3186" s="163">
        <v>43511</v>
      </c>
    </row>
    <row r="3187" spans="1:12" ht="15.6" thickTop="1" thickBot="1" x14ac:dyDescent="0.35">
      <c r="A3187" s="156" t="s">
        <v>1401</v>
      </c>
      <c r="B3187" s="157" t="str">
        <f>VLOOKUP(A3187,Lists!A:B,2,FALSE)</f>
        <v>IRQ003</v>
      </c>
      <c r="C3187" s="157" t="str">
        <f>VLOOKUP(A3187,Lists!A:D,4,FALSE)</f>
        <v>IRQ</v>
      </c>
      <c r="D3187" s="157" t="s">
        <v>460</v>
      </c>
      <c r="E3187" s="157">
        <v>0</v>
      </c>
      <c r="F3187" s="157"/>
      <c r="G3187" s="157"/>
      <c r="H3187" s="151"/>
      <c r="I3187" s="161"/>
      <c r="J3187" s="157"/>
      <c r="K3187" s="151" t="str">
        <f t="shared" si="103"/>
        <v>IRQ003Building totally damaged</v>
      </c>
      <c r="L3187" s="165">
        <v>43511</v>
      </c>
    </row>
    <row r="3188" spans="1:12" ht="15.6" thickTop="1" thickBot="1" x14ac:dyDescent="0.35">
      <c r="A3188" s="158" t="s">
        <v>1401</v>
      </c>
      <c r="B3188" s="159" t="str">
        <f>VLOOKUP(A3188,Lists!A:B,2,FALSE)</f>
        <v>IRQ003</v>
      </c>
      <c r="C3188" s="159" t="str">
        <f>VLOOKUP(A3188,Lists!A:D,4,FALSE)</f>
        <v>IRQ</v>
      </c>
      <c r="D3188" s="159" t="s">
        <v>459</v>
      </c>
      <c r="E3188" s="159" t="s">
        <v>445</v>
      </c>
      <c r="F3188" s="159"/>
      <c r="G3188" s="159"/>
      <c r="H3188" s="151"/>
      <c r="I3188" s="162"/>
      <c r="J3188" s="159" t="s">
        <v>2802</v>
      </c>
      <c r="K3188" s="151" t="str">
        <f t="shared" si="103"/>
        <v>IRQ003Building partially damaged</v>
      </c>
      <c r="L3188" s="163">
        <v>43511</v>
      </c>
    </row>
    <row r="3189" spans="1:12" ht="15.6" thickTop="1" thickBot="1" x14ac:dyDescent="0.35">
      <c r="A3189" s="156" t="s">
        <v>1401</v>
      </c>
      <c r="B3189" s="157" t="str">
        <f>VLOOKUP(A3189,Lists!A:B,2,FALSE)</f>
        <v>IRQ003</v>
      </c>
      <c r="C3189" s="157" t="str">
        <f>VLOOKUP(A3189,Lists!A:D,4,FALSE)</f>
        <v>IRQ</v>
      </c>
      <c r="D3189" s="157" t="s">
        <v>745</v>
      </c>
      <c r="E3189" s="157" t="s">
        <v>445</v>
      </c>
      <c r="F3189" s="157"/>
      <c r="G3189" s="157"/>
      <c r="H3189" s="151"/>
      <c r="I3189" s="161"/>
      <c r="J3189" s="157" t="s">
        <v>2802</v>
      </c>
      <c r="K3189" s="151" t="str">
        <f t="shared" si="103"/>
        <v>IRQ003Economic Losses</v>
      </c>
      <c r="L3189" s="165">
        <v>43511</v>
      </c>
    </row>
    <row r="3190" spans="1:12" ht="15.6" thickTop="1" thickBot="1" x14ac:dyDescent="0.35">
      <c r="A3190" s="158" t="s">
        <v>1401</v>
      </c>
      <c r="B3190" s="159" t="str">
        <f>VLOOKUP(A3190,Lists!A:B,2,FALSE)</f>
        <v>IRQ003</v>
      </c>
      <c r="C3190" s="159" t="str">
        <f>VLOOKUP(A3190,Lists!A:D,4,FALSE)</f>
        <v>IRQ</v>
      </c>
      <c r="D3190" s="159" t="s">
        <v>755</v>
      </c>
      <c r="E3190" s="159">
        <v>252000</v>
      </c>
      <c r="F3190" s="159" t="s">
        <v>2760</v>
      </c>
      <c r="G3190" s="159"/>
      <c r="H3190" s="151"/>
      <c r="I3190" s="162" t="s">
        <v>2803</v>
      </c>
      <c r="J3190" s="159"/>
      <c r="K3190" s="151" t="str">
        <f t="shared" si="103"/>
        <v>IRQ003People in Need</v>
      </c>
      <c r="L3190" s="163">
        <v>43511</v>
      </c>
    </row>
    <row r="3191" spans="1:12" ht="15.6" thickTop="1" thickBot="1" x14ac:dyDescent="0.35">
      <c r="A3191" s="156" t="s">
        <v>1401</v>
      </c>
      <c r="B3191" s="157" t="str">
        <f>VLOOKUP(A3191,Lists!A:B,2,FALSE)</f>
        <v>IRQ003</v>
      </c>
      <c r="C3191" s="157" t="str">
        <f>VLOOKUP(A3191,Lists!A:D,4,FALSE)</f>
        <v>IRQ</v>
      </c>
      <c r="D3191" s="157" t="s">
        <v>761</v>
      </c>
      <c r="E3191" s="157">
        <v>0</v>
      </c>
      <c r="F3191" s="157" t="s">
        <v>2760</v>
      </c>
      <c r="G3191" s="157"/>
      <c r="H3191" s="151"/>
      <c r="I3191" s="161" t="s">
        <v>2803</v>
      </c>
      <c r="J3191" s="157"/>
      <c r="K3191" s="151" t="str">
        <f t="shared" si="103"/>
        <v>IRQ003People facing minimal humanitarian needs (level 1)</v>
      </c>
      <c r="L3191" s="165">
        <v>43511</v>
      </c>
    </row>
    <row r="3192" spans="1:12" ht="15.6" thickTop="1" thickBot="1" x14ac:dyDescent="0.35">
      <c r="A3192" s="158" t="s">
        <v>1401</v>
      </c>
      <c r="B3192" s="159" t="str">
        <f>VLOOKUP(A3192,Lists!A:B,2,FALSE)</f>
        <v>IRQ003</v>
      </c>
      <c r="C3192" s="159" t="str">
        <f>VLOOKUP(A3192,Lists!A:D,4,FALSE)</f>
        <v>IRQ</v>
      </c>
      <c r="D3192" s="159" t="s">
        <v>760</v>
      </c>
      <c r="E3192" s="159">
        <v>0</v>
      </c>
      <c r="F3192" s="159" t="s">
        <v>2760</v>
      </c>
      <c r="G3192" s="159"/>
      <c r="H3192" s="151"/>
      <c r="I3192" s="162" t="s">
        <v>2803</v>
      </c>
      <c r="J3192" s="159"/>
      <c r="K3192" s="151" t="str">
        <f t="shared" si="103"/>
        <v>IRQ003People facing stressed humanitarian needs (level 2)</v>
      </c>
      <c r="L3192" s="163">
        <v>43511</v>
      </c>
    </row>
    <row r="3193" spans="1:12" ht="15.6" thickTop="1" thickBot="1" x14ac:dyDescent="0.35">
      <c r="A3193" s="156" t="s">
        <v>1401</v>
      </c>
      <c r="B3193" s="157" t="str">
        <f>VLOOKUP(A3193,Lists!A:B,2,FALSE)</f>
        <v>IRQ003</v>
      </c>
      <c r="C3193" s="157" t="str">
        <f>VLOOKUP(A3193,Lists!A:D,4,FALSE)</f>
        <v>IRQ</v>
      </c>
      <c r="D3193" s="157" t="s">
        <v>763</v>
      </c>
      <c r="E3193" s="157">
        <v>173502</v>
      </c>
      <c r="F3193" s="157" t="s">
        <v>2760</v>
      </c>
      <c r="G3193" s="157"/>
      <c r="H3193" s="151"/>
      <c r="I3193" s="161" t="s">
        <v>2803</v>
      </c>
      <c r="J3193" s="157"/>
      <c r="K3193" s="151" t="str">
        <f t="shared" si="103"/>
        <v>IRQ003People  facing moderate humanitarian needs (level 3)</v>
      </c>
      <c r="L3193" s="165">
        <v>43511</v>
      </c>
    </row>
    <row r="3194" spans="1:12" ht="15.6" thickTop="1" thickBot="1" x14ac:dyDescent="0.35">
      <c r="A3194" s="158" t="s">
        <v>1401</v>
      </c>
      <c r="B3194" s="159" t="str">
        <f>VLOOKUP(A3194,Lists!A:B,2,FALSE)</f>
        <v>IRQ003</v>
      </c>
      <c r="C3194" s="159" t="str">
        <f>VLOOKUP(A3194,Lists!A:D,4,FALSE)</f>
        <v>IRQ</v>
      </c>
      <c r="D3194" s="159" t="s">
        <v>765</v>
      </c>
      <c r="E3194" s="159">
        <v>34013</v>
      </c>
      <c r="F3194" s="159" t="s">
        <v>2760</v>
      </c>
      <c r="G3194" s="159"/>
      <c r="H3194" s="151"/>
      <c r="I3194" s="162" t="s">
        <v>2803</v>
      </c>
      <c r="J3194" s="159"/>
      <c r="K3194" s="151" t="str">
        <f t="shared" si="103"/>
        <v>IRQ003People facing severe humanitarian needs (level 4)</v>
      </c>
      <c r="L3194" s="163">
        <v>43511</v>
      </c>
    </row>
    <row r="3195" spans="1:12" ht="15.6" thickTop="1" thickBot="1" x14ac:dyDescent="0.35">
      <c r="A3195" s="156" t="s">
        <v>1401</v>
      </c>
      <c r="B3195" s="157" t="str">
        <f>VLOOKUP(A3195,Lists!A:B,2,FALSE)</f>
        <v>IRQ003</v>
      </c>
      <c r="C3195" s="157" t="str">
        <f>VLOOKUP(A3195,Lists!A:D,4,FALSE)</f>
        <v>IRQ</v>
      </c>
      <c r="D3195" s="157" t="s">
        <v>766</v>
      </c>
      <c r="E3195" s="157">
        <v>44936</v>
      </c>
      <c r="F3195" s="157" t="s">
        <v>2760</v>
      </c>
      <c r="G3195" s="157"/>
      <c r="H3195" s="151"/>
      <c r="I3195" s="161" t="s">
        <v>2803</v>
      </c>
      <c r="J3195" s="157"/>
      <c r="K3195" s="151" t="str">
        <f t="shared" si="103"/>
        <v>IRQ003People facing extreme humanitarian needs (level 5)</v>
      </c>
      <c r="L3195" s="165">
        <v>43511</v>
      </c>
    </row>
    <row r="3196" spans="1:12" ht="15.6" thickTop="1" thickBot="1" x14ac:dyDescent="0.35">
      <c r="A3196" s="158" t="s">
        <v>1401</v>
      </c>
      <c r="B3196" s="159" t="str">
        <f>VLOOKUP(A3196,Lists!A:B,2,FALSE)</f>
        <v>IRQ003</v>
      </c>
      <c r="C3196" s="159" t="str">
        <f>VLOOKUP(A3196,Lists!A:D,4,FALSE)</f>
        <v>IRQ</v>
      </c>
      <c r="D3196" s="159" t="s">
        <v>768</v>
      </c>
      <c r="E3196" s="159">
        <v>386</v>
      </c>
      <c r="F3196" s="159" t="s">
        <v>2755</v>
      </c>
      <c r="G3196" s="159" t="s">
        <v>734</v>
      </c>
      <c r="H3196" s="151"/>
      <c r="I3196" s="162" t="s">
        <v>2780</v>
      </c>
      <c r="J3196" s="159" t="s">
        <v>2781</v>
      </c>
      <c r="K3196" s="151" t="str">
        <f t="shared" si="103"/>
        <v>IRQ003People killed in all crises</v>
      </c>
      <c r="L3196" s="163">
        <v>43511</v>
      </c>
    </row>
    <row r="3197" spans="1:12" ht="15.6" thickTop="1" thickBot="1" x14ac:dyDescent="0.35">
      <c r="A3197" s="156" t="s">
        <v>1401</v>
      </c>
      <c r="B3197" s="157" t="str">
        <f>VLOOKUP(A3197,Lists!A:B,2,FALSE)</f>
        <v>IRQ003</v>
      </c>
      <c r="C3197" s="157" t="str">
        <f>VLOOKUP(A3197,Lists!A:D,4,FALSE)</f>
        <v>IRQ</v>
      </c>
      <c r="D3197" s="157" t="s">
        <v>680</v>
      </c>
      <c r="E3197" s="157">
        <v>5</v>
      </c>
      <c r="F3197" s="157" t="s">
        <v>2761</v>
      </c>
      <c r="G3197" s="157" t="s">
        <v>735</v>
      </c>
      <c r="H3197" s="151"/>
      <c r="I3197" s="161" t="s">
        <v>2804</v>
      </c>
      <c r="J3197" s="157" t="s">
        <v>2805</v>
      </c>
      <c r="K3197" s="151" t="str">
        <f t="shared" si="103"/>
        <v>IRQ003Crisis affected groups</v>
      </c>
      <c r="L3197" s="165">
        <v>43511</v>
      </c>
    </row>
    <row r="3198" spans="1:12" ht="15.6" thickTop="1" thickBot="1" x14ac:dyDescent="0.35">
      <c r="A3198" s="158" t="s">
        <v>1401</v>
      </c>
      <c r="B3198" s="159" t="str">
        <f>VLOOKUP(A3198,Lists!A:B,2,FALSE)</f>
        <v>IRQ003</v>
      </c>
      <c r="C3198" s="159" t="str">
        <f>VLOOKUP(A3198,Lists!A:D,4,FALSE)</f>
        <v>IRQ</v>
      </c>
      <c r="D3198" s="159" t="s">
        <v>683</v>
      </c>
      <c r="E3198" s="159">
        <v>217178</v>
      </c>
      <c r="F3198" s="159" t="s">
        <v>2761</v>
      </c>
      <c r="G3198" s="159" t="s">
        <v>733</v>
      </c>
      <c r="H3198" s="151"/>
      <c r="I3198" s="162" t="s">
        <v>2804</v>
      </c>
      <c r="J3198" s="159" t="s">
        <v>2806</v>
      </c>
      <c r="K3198" s="151" t="str">
        <f t="shared" si="103"/>
        <v>IRQ003People facing limited access constraints</v>
      </c>
      <c r="L3198" s="163">
        <v>43511</v>
      </c>
    </row>
    <row r="3199" spans="1:12" ht="15.6" thickTop="1" thickBot="1" x14ac:dyDescent="0.35">
      <c r="A3199" s="156" t="s">
        <v>1401</v>
      </c>
      <c r="B3199" s="157" t="str">
        <f>VLOOKUP(A3199,Lists!A:B,2,FALSE)</f>
        <v>IRQ003</v>
      </c>
      <c r="C3199" s="157" t="str">
        <f>VLOOKUP(A3199,Lists!A:D,4,FALSE)</f>
        <v>IRQ</v>
      </c>
      <c r="D3199" s="157" t="s">
        <v>684</v>
      </c>
      <c r="E3199" s="157">
        <v>1264</v>
      </c>
      <c r="F3199" s="157" t="s">
        <v>2761</v>
      </c>
      <c r="G3199" s="157" t="s">
        <v>733</v>
      </c>
      <c r="H3199" s="151"/>
      <c r="I3199" s="161" t="s">
        <v>2804</v>
      </c>
      <c r="J3199" s="157" t="s">
        <v>2807</v>
      </c>
      <c r="K3199" s="151" t="str">
        <f t="shared" si="103"/>
        <v>IRQ003People facing restricted access constraints</v>
      </c>
      <c r="L3199" s="165">
        <v>43511</v>
      </c>
    </row>
    <row r="3200" spans="1:12" ht="15.6" thickTop="1" thickBot="1" x14ac:dyDescent="0.35">
      <c r="A3200" s="158" t="s">
        <v>1401</v>
      </c>
      <c r="B3200" s="159" t="str">
        <f>VLOOKUP(A3200,Lists!A:B,2,FALSE)</f>
        <v>IRQ003</v>
      </c>
      <c r="C3200" s="159" t="str">
        <f>VLOOKUP(A3200,Lists!A:D,4,FALSE)</f>
        <v>IRQ</v>
      </c>
      <c r="D3200" s="159" t="s">
        <v>637</v>
      </c>
      <c r="E3200" s="159">
        <v>0</v>
      </c>
      <c r="F3200" s="159" t="s">
        <v>2504</v>
      </c>
      <c r="G3200" s="159"/>
      <c r="H3200" s="151"/>
      <c r="I3200" s="162"/>
      <c r="J3200" s="159"/>
      <c r="K3200" s="151" t="str">
        <f t="shared" ref="K3200:K3263" si="104">B3200&amp;""&amp;D3200</f>
        <v>IRQ003Impediments to entry into country (bureaucratic and administrative)</v>
      </c>
      <c r="L3200" s="163">
        <v>43511</v>
      </c>
    </row>
    <row r="3201" spans="1:12" ht="15.6" thickTop="1" thickBot="1" x14ac:dyDescent="0.35">
      <c r="A3201" s="156" t="s">
        <v>1401</v>
      </c>
      <c r="B3201" s="157" t="str">
        <f>VLOOKUP(A3201,Lists!A:B,2,FALSE)</f>
        <v>IRQ003</v>
      </c>
      <c r="C3201" s="157" t="str">
        <f>VLOOKUP(A3201,Lists!A:D,4,FALSE)</f>
        <v>IRQ</v>
      </c>
      <c r="D3201" s="157" t="s">
        <v>638</v>
      </c>
      <c r="E3201" s="157">
        <v>1</v>
      </c>
      <c r="F3201" s="157" t="s">
        <v>2504</v>
      </c>
      <c r="G3201" s="157"/>
      <c r="H3201" s="151"/>
      <c r="I3201" s="161"/>
      <c r="J3201" s="157"/>
      <c r="K3201" s="151" t="str">
        <f t="shared" si="104"/>
        <v>IRQ003Restriction of movement (impediments to freedom of movement and/or administrative restrictions)</v>
      </c>
      <c r="L3201" s="165">
        <v>43511</v>
      </c>
    </row>
    <row r="3202" spans="1:12" ht="15.6" thickTop="1" thickBot="1" x14ac:dyDescent="0.35">
      <c r="A3202" s="158" t="s">
        <v>1401</v>
      </c>
      <c r="B3202" s="159" t="str">
        <f>VLOOKUP(A3202,Lists!A:B,2,FALSE)</f>
        <v>IRQ003</v>
      </c>
      <c r="C3202" s="159" t="str">
        <f>VLOOKUP(A3202,Lists!A:D,4,FALSE)</f>
        <v>IRQ</v>
      </c>
      <c r="D3202" s="159" t="s">
        <v>639</v>
      </c>
      <c r="E3202" s="159">
        <v>0</v>
      </c>
      <c r="F3202" s="159" t="s">
        <v>2504</v>
      </c>
      <c r="G3202" s="159"/>
      <c r="H3202" s="151"/>
      <c r="I3202" s="162"/>
      <c r="J3202" s="159"/>
      <c r="K3202" s="151" t="str">
        <f t="shared" si="104"/>
        <v>IRQ003Interference into implementation of humanitarian activities</v>
      </c>
      <c r="L3202" s="163">
        <v>43511</v>
      </c>
    </row>
    <row r="3203" spans="1:12" ht="15.6" thickTop="1" thickBot="1" x14ac:dyDescent="0.35">
      <c r="A3203" s="156" t="s">
        <v>1401</v>
      </c>
      <c r="B3203" s="157" t="str">
        <f>VLOOKUP(A3203,Lists!A:B,2,FALSE)</f>
        <v>IRQ003</v>
      </c>
      <c r="C3203" s="157" t="str">
        <f>VLOOKUP(A3203,Lists!A:D,4,FALSE)</f>
        <v>IRQ</v>
      </c>
      <c r="D3203" s="157" t="s">
        <v>640</v>
      </c>
      <c r="E3203" s="157">
        <v>0</v>
      </c>
      <c r="F3203" s="157" t="s">
        <v>2504</v>
      </c>
      <c r="G3203" s="157"/>
      <c r="H3203" s="151"/>
      <c r="I3203" s="161"/>
      <c r="J3203" s="157"/>
      <c r="K3203" s="151" t="str">
        <f t="shared" si="104"/>
        <v>IRQ003Violence against personnel, facilities and assets</v>
      </c>
      <c r="L3203" s="165">
        <v>43511</v>
      </c>
    </row>
    <row r="3204" spans="1:12" ht="15.6" thickTop="1" thickBot="1" x14ac:dyDescent="0.35">
      <c r="A3204" s="158" t="s">
        <v>1401</v>
      </c>
      <c r="B3204" s="159" t="str">
        <f>VLOOKUP(A3204,Lists!A:B,2,FALSE)</f>
        <v>IRQ003</v>
      </c>
      <c r="C3204" s="159" t="str">
        <f>VLOOKUP(A3204,Lists!A:D,4,FALSE)</f>
        <v>IRQ</v>
      </c>
      <c r="D3204" s="159" t="s">
        <v>641</v>
      </c>
      <c r="E3204" s="159">
        <v>0</v>
      </c>
      <c r="F3204" s="159" t="s">
        <v>2504</v>
      </c>
      <c r="G3204" s="159"/>
      <c r="H3204" s="151"/>
      <c r="I3204" s="162"/>
      <c r="J3204" s="159"/>
      <c r="K3204" s="151" t="str">
        <f t="shared" si="104"/>
        <v>IRQ003Denial of existence of humanitarian needs or entitlements to assistance</v>
      </c>
      <c r="L3204" s="163">
        <v>43511</v>
      </c>
    </row>
    <row r="3205" spans="1:12" ht="15.6" thickTop="1" thickBot="1" x14ac:dyDescent="0.35">
      <c r="A3205" s="156" t="s">
        <v>1401</v>
      </c>
      <c r="B3205" s="157" t="str">
        <f>VLOOKUP(A3205,Lists!A:B,2,FALSE)</f>
        <v>IRQ003</v>
      </c>
      <c r="C3205" s="157" t="str">
        <f>VLOOKUP(A3205,Lists!A:D,4,FALSE)</f>
        <v>IRQ</v>
      </c>
      <c r="D3205" s="157" t="s">
        <v>642</v>
      </c>
      <c r="E3205" s="157">
        <v>1</v>
      </c>
      <c r="F3205" s="157" t="s">
        <v>2504</v>
      </c>
      <c r="G3205" s="157"/>
      <c r="H3205" s="151"/>
      <c r="I3205" s="161"/>
      <c r="J3205" s="157"/>
      <c r="K3205" s="151" t="str">
        <f t="shared" si="104"/>
        <v>IRQ003Restriction and obstruction of access to services and assistance</v>
      </c>
      <c r="L3205" s="165">
        <v>43511</v>
      </c>
    </row>
    <row r="3206" spans="1:12" ht="15.6" thickTop="1" thickBot="1" x14ac:dyDescent="0.35">
      <c r="A3206" s="158" t="s">
        <v>1401</v>
      </c>
      <c r="B3206" s="159" t="str">
        <f>VLOOKUP(A3206,Lists!A:B,2,FALSE)</f>
        <v>IRQ003</v>
      </c>
      <c r="C3206" s="159" t="str">
        <f>VLOOKUP(A3206,Lists!A:D,4,FALSE)</f>
        <v>IRQ</v>
      </c>
      <c r="D3206" s="159" t="s">
        <v>643</v>
      </c>
      <c r="E3206" s="159">
        <v>2</v>
      </c>
      <c r="F3206" s="159" t="s">
        <v>2504</v>
      </c>
      <c r="G3206" s="159"/>
      <c r="H3206" s="151"/>
      <c r="I3206" s="162"/>
      <c r="J3206" s="159"/>
      <c r="K3206" s="151" t="str">
        <f t="shared" si="104"/>
        <v>IRQ003Ongoing insecurity/hostilities affecting humanitarian assistance</v>
      </c>
      <c r="L3206" s="163">
        <v>43511</v>
      </c>
    </row>
    <row r="3207" spans="1:12" ht="15.6" thickTop="1" thickBot="1" x14ac:dyDescent="0.35">
      <c r="A3207" s="156" t="s">
        <v>1401</v>
      </c>
      <c r="B3207" s="157" t="str">
        <f>VLOOKUP(A3207,Lists!A:B,2,FALSE)</f>
        <v>IRQ003</v>
      </c>
      <c r="C3207" s="157" t="str">
        <f>VLOOKUP(A3207,Lists!A:D,4,FALSE)</f>
        <v>IRQ</v>
      </c>
      <c r="D3207" s="157" t="s">
        <v>644</v>
      </c>
      <c r="E3207" s="157">
        <v>3</v>
      </c>
      <c r="F3207" s="157" t="s">
        <v>2504</v>
      </c>
      <c r="G3207" s="157"/>
      <c r="H3207" s="151"/>
      <c r="I3207" s="161"/>
      <c r="J3207" s="157"/>
      <c r="K3207" s="151" t="str">
        <f t="shared" si="104"/>
        <v xml:space="preserve">IRQ003Presence of mines and improvised explosive devices </v>
      </c>
      <c r="L3207" s="165">
        <v>43511</v>
      </c>
    </row>
    <row r="3208" spans="1:12" ht="15.6" thickTop="1" thickBot="1" x14ac:dyDescent="0.35">
      <c r="A3208" s="158" t="s">
        <v>1401</v>
      </c>
      <c r="B3208" s="159" t="str">
        <f>VLOOKUP(A3208,Lists!A:B,2,FALSE)</f>
        <v>IRQ003</v>
      </c>
      <c r="C3208" s="159" t="str">
        <f>VLOOKUP(A3208,Lists!A:D,4,FALSE)</f>
        <v>IRQ</v>
      </c>
      <c r="D3208" s="159" t="s">
        <v>645</v>
      </c>
      <c r="E3208" s="159">
        <v>1</v>
      </c>
      <c r="F3208" s="159" t="s">
        <v>2504</v>
      </c>
      <c r="G3208" s="159"/>
      <c r="H3208" s="151"/>
      <c r="I3208" s="162"/>
      <c r="J3208" s="159"/>
      <c r="K3208" s="151" t="str">
        <f t="shared" si="104"/>
        <v>IRQ003Physical constraints in the environment (obstacles related to terrain, climate, lack of infrastructure, etc.)</v>
      </c>
      <c r="L3208" s="163">
        <v>43511</v>
      </c>
    </row>
    <row r="3209" spans="1:12" ht="15.6" thickTop="1" thickBot="1" x14ac:dyDescent="0.35">
      <c r="A3209" s="156" t="s">
        <v>305</v>
      </c>
      <c r="B3209" s="157" t="str">
        <f>VLOOKUP(A3209,Lists!A:B,2,FALSE)</f>
        <v>SDN001</v>
      </c>
      <c r="C3209" s="157" t="str">
        <f>VLOOKUP(A3209,Lists!A:D,4,FALSE)</f>
        <v>SDN</v>
      </c>
      <c r="D3209" s="157" t="s">
        <v>785</v>
      </c>
      <c r="E3209" s="157">
        <v>45437440</v>
      </c>
      <c r="F3209" s="157" t="s">
        <v>2762</v>
      </c>
      <c r="G3209" s="157" t="s">
        <v>734</v>
      </c>
      <c r="H3209" s="151"/>
      <c r="I3209" s="161" t="s">
        <v>2808</v>
      </c>
      <c r="J3209" s="157" t="s">
        <v>2809</v>
      </c>
      <c r="K3209" s="151" t="str">
        <f t="shared" si="104"/>
        <v>SDN001Total population in country</v>
      </c>
      <c r="L3209" s="165">
        <v>43511</v>
      </c>
    </row>
    <row r="3210" spans="1:12" ht="15.6" thickTop="1" thickBot="1" x14ac:dyDescent="0.35">
      <c r="A3210" s="158" t="s">
        <v>305</v>
      </c>
      <c r="B3210" s="159" t="str">
        <f>VLOOKUP(A3210,Lists!A:B,2,FALSE)</f>
        <v>SDN001</v>
      </c>
      <c r="C3210" s="159" t="str">
        <f>VLOOKUP(A3210,Lists!A:D,4,FALSE)</f>
        <v>SDN</v>
      </c>
      <c r="D3210" s="159" t="s">
        <v>455</v>
      </c>
      <c r="E3210" s="159">
        <v>1861484</v>
      </c>
      <c r="F3210" s="159" t="s">
        <v>2763</v>
      </c>
      <c r="G3210" s="159" t="s">
        <v>734</v>
      </c>
      <c r="H3210" s="151"/>
      <c r="I3210" s="162" t="s">
        <v>2810</v>
      </c>
      <c r="J3210" s="159" t="s">
        <v>2811</v>
      </c>
      <c r="K3210" s="151" t="str">
        <f t="shared" si="104"/>
        <v>SDN001Landmass affected by disaster</v>
      </c>
      <c r="L3210" s="163">
        <v>43511</v>
      </c>
    </row>
    <row r="3211" spans="1:12" ht="15.6" thickTop="1" thickBot="1" x14ac:dyDescent="0.35">
      <c r="A3211" s="156" t="s">
        <v>305</v>
      </c>
      <c r="B3211" s="157" t="str">
        <f>VLOOKUP(A3211,Lists!A:B,2,FALSE)</f>
        <v>SDN001</v>
      </c>
      <c r="C3211" s="157" t="str">
        <f>VLOOKUP(A3211,Lists!A:D,4,FALSE)</f>
        <v>SDN</v>
      </c>
      <c r="D3211" s="157" t="s">
        <v>740</v>
      </c>
      <c r="E3211" s="157">
        <v>45437440</v>
      </c>
      <c r="F3211" s="157" t="s">
        <v>2762</v>
      </c>
      <c r="G3211" s="157" t="s">
        <v>734</v>
      </c>
      <c r="H3211" s="151"/>
      <c r="I3211" s="161" t="s">
        <v>2812</v>
      </c>
      <c r="J3211" s="157" t="s">
        <v>2813</v>
      </c>
      <c r="K3211" s="151" t="str">
        <f t="shared" si="104"/>
        <v>SDN001People exposed</v>
      </c>
      <c r="L3211" s="165">
        <v>43511</v>
      </c>
    </row>
    <row r="3212" spans="1:12" ht="15.6" thickTop="1" thickBot="1" x14ac:dyDescent="0.35">
      <c r="A3212" s="158" t="s">
        <v>305</v>
      </c>
      <c r="B3212" s="159" t="str">
        <f>VLOOKUP(A3212,Lists!A:B,2,FALSE)</f>
        <v>SDN001</v>
      </c>
      <c r="C3212" s="159" t="str">
        <f>VLOOKUP(A3212,Lists!A:D,4,FALSE)</f>
        <v>SDN</v>
      </c>
      <c r="D3212" s="159" t="s">
        <v>742</v>
      </c>
      <c r="E3212" s="159">
        <v>45437440</v>
      </c>
      <c r="F3212" s="159" t="s">
        <v>2762</v>
      </c>
      <c r="G3212" s="159" t="s">
        <v>734</v>
      </c>
      <c r="H3212" s="151"/>
      <c r="I3212" s="162" t="s">
        <v>2808</v>
      </c>
      <c r="J3212" s="159" t="s">
        <v>2814</v>
      </c>
      <c r="K3212" s="151" t="str">
        <f t="shared" si="104"/>
        <v>SDN001People affected by the crisis</v>
      </c>
      <c r="L3212" s="163">
        <v>43511</v>
      </c>
    </row>
    <row r="3213" spans="1:12" ht="15.6" thickTop="1" thickBot="1" x14ac:dyDescent="0.35">
      <c r="A3213" s="156" t="s">
        <v>305</v>
      </c>
      <c r="B3213" s="157" t="str">
        <f>VLOOKUP(A3213,Lists!A:B,2,FALSE)</f>
        <v>SDN001</v>
      </c>
      <c r="C3213" s="157" t="str">
        <f>VLOOKUP(A3213,Lists!A:D,4,FALSE)</f>
        <v>SDN</v>
      </c>
      <c r="D3213" s="157" t="s">
        <v>470</v>
      </c>
      <c r="E3213" s="157">
        <v>2650397</v>
      </c>
      <c r="F3213" s="157" t="s">
        <v>2764</v>
      </c>
      <c r="G3213" s="157" t="s">
        <v>734</v>
      </c>
      <c r="H3213" s="151"/>
      <c r="I3213" s="161" t="s">
        <v>2815</v>
      </c>
      <c r="J3213" s="157" t="s">
        <v>2816</v>
      </c>
      <c r="K3213" s="151" t="str">
        <f t="shared" si="104"/>
        <v>SDN001Total # of crisis related displaced people</v>
      </c>
      <c r="L3213" s="165">
        <v>43511</v>
      </c>
    </row>
    <row r="3214" spans="1:12" ht="15.6" thickTop="1" thickBot="1" x14ac:dyDescent="0.35">
      <c r="A3214" s="158" t="s">
        <v>305</v>
      </c>
      <c r="B3214" s="159" t="str">
        <f>VLOOKUP(A3214,Lists!A:B,2,FALSE)</f>
        <v>SDN001</v>
      </c>
      <c r="C3214" s="159" t="str">
        <f>VLOOKUP(A3214,Lists!A:D,4,FALSE)</f>
        <v>SDN</v>
      </c>
      <c r="D3214" s="159" t="s">
        <v>743</v>
      </c>
      <c r="E3214" s="159" t="s">
        <v>445</v>
      </c>
      <c r="F3214" s="159"/>
      <c r="G3214" s="159"/>
      <c r="H3214" s="151"/>
      <c r="I3214" s="162"/>
      <c r="J3214" s="159" t="s">
        <v>1389</v>
      </c>
      <c r="K3214" s="151" t="str">
        <f t="shared" si="104"/>
        <v>SDN001Crisis related Injuries</v>
      </c>
      <c r="L3214" s="163">
        <v>43511</v>
      </c>
    </row>
    <row r="3215" spans="1:12" ht="15.6" thickTop="1" thickBot="1" x14ac:dyDescent="0.35">
      <c r="A3215" s="156" t="s">
        <v>305</v>
      </c>
      <c r="B3215" s="157" t="str">
        <f>VLOOKUP(A3215,Lists!A:B,2,FALSE)</f>
        <v>SDN001</v>
      </c>
      <c r="C3215" s="157" t="str">
        <f>VLOOKUP(A3215,Lists!A:D,4,FALSE)</f>
        <v>SDN</v>
      </c>
      <c r="D3215" s="157" t="s">
        <v>661</v>
      </c>
      <c r="E3215" s="157" t="s">
        <v>445</v>
      </c>
      <c r="F3215" s="157"/>
      <c r="G3215" s="157"/>
      <c r="H3215" s="151"/>
      <c r="I3215" s="161"/>
      <c r="J3215" s="157" t="s">
        <v>2817</v>
      </c>
      <c r="K3215" s="151" t="str">
        <f t="shared" si="104"/>
        <v>SDN001Total # of illness cases reported</v>
      </c>
      <c r="L3215" s="165">
        <v>43511</v>
      </c>
    </row>
    <row r="3216" spans="1:12" ht="15.6" thickTop="1" thickBot="1" x14ac:dyDescent="0.35">
      <c r="A3216" s="158" t="s">
        <v>305</v>
      </c>
      <c r="B3216" s="159" t="str">
        <f>VLOOKUP(A3216,Lists!A:B,2,FALSE)</f>
        <v>SDN001</v>
      </c>
      <c r="C3216" s="159" t="str">
        <f>VLOOKUP(A3216,Lists!A:D,4,FALSE)</f>
        <v>SDN</v>
      </c>
      <c r="D3216" s="159" t="s">
        <v>663</v>
      </c>
      <c r="E3216" s="159">
        <v>143</v>
      </c>
      <c r="F3216" s="159" t="s">
        <v>2765</v>
      </c>
      <c r="G3216" s="159" t="s">
        <v>734</v>
      </c>
      <c r="H3216" s="151"/>
      <c r="I3216" s="162"/>
      <c r="J3216" s="159" t="s">
        <v>2818</v>
      </c>
      <c r="K3216" s="151" t="str">
        <f t="shared" si="104"/>
        <v>SDN001Crisis related fatalities</v>
      </c>
      <c r="L3216" s="163">
        <v>43511</v>
      </c>
    </row>
    <row r="3217" spans="1:12" ht="15.6" thickTop="1" thickBot="1" x14ac:dyDescent="0.35">
      <c r="A3217" s="156" t="s">
        <v>305</v>
      </c>
      <c r="B3217" s="157" t="str">
        <f>VLOOKUP(A3217,Lists!A:B,2,FALSE)</f>
        <v>SDN001</v>
      </c>
      <c r="C3217" s="157" t="str">
        <f>VLOOKUP(A3217,Lists!A:D,4,FALSE)</f>
        <v>SDN</v>
      </c>
      <c r="D3217" s="157" t="s">
        <v>459</v>
      </c>
      <c r="E3217" s="157" t="s">
        <v>445</v>
      </c>
      <c r="F3217" s="157"/>
      <c r="G3217" s="157"/>
      <c r="H3217" s="151"/>
      <c r="I3217" s="161"/>
      <c r="J3217" s="157"/>
      <c r="K3217" s="151" t="str">
        <f t="shared" si="104"/>
        <v>SDN001Building partially damaged</v>
      </c>
      <c r="L3217" s="165">
        <v>43511</v>
      </c>
    </row>
    <row r="3218" spans="1:12" ht="15.6" thickTop="1" thickBot="1" x14ac:dyDescent="0.35">
      <c r="A3218" s="158" t="s">
        <v>305</v>
      </c>
      <c r="B3218" s="159" t="str">
        <f>VLOOKUP(A3218,Lists!A:B,2,FALSE)</f>
        <v>SDN001</v>
      </c>
      <c r="C3218" s="159" t="str">
        <f>VLOOKUP(A3218,Lists!A:D,4,FALSE)</f>
        <v>SDN</v>
      </c>
      <c r="D3218" s="159" t="s">
        <v>460</v>
      </c>
      <c r="E3218" s="159" t="s">
        <v>445</v>
      </c>
      <c r="F3218" s="159"/>
      <c r="G3218" s="159"/>
      <c r="H3218" s="151"/>
      <c r="I3218" s="162"/>
      <c r="J3218" s="159"/>
      <c r="K3218" s="151" t="str">
        <f t="shared" si="104"/>
        <v>SDN001Building totally damaged</v>
      </c>
      <c r="L3218" s="163">
        <v>43511</v>
      </c>
    </row>
    <row r="3219" spans="1:12" ht="15.6" thickTop="1" thickBot="1" x14ac:dyDescent="0.35">
      <c r="A3219" s="156" t="s">
        <v>305</v>
      </c>
      <c r="B3219" s="157" t="str">
        <f>VLOOKUP(A3219,Lists!A:B,2,FALSE)</f>
        <v>SDN001</v>
      </c>
      <c r="C3219" s="157" t="str">
        <f>VLOOKUP(A3219,Lists!A:D,4,FALSE)</f>
        <v>SDN</v>
      </c>
      <c r="D3219" s="157" t="s">
        <v>459</v>
      </c>
      <c r="E3219" s="157" t="s">
        <v>445</v>
      </c>
      <c r="F3219" s="157"/>
      <c r="G3219" s="157"/>
      <c r="H3219" s="151"/>
      <c r="I3219" s="161"/>
      <c r="J3219" s="157"/>
      <c r="K3219" s="151" t="str">
        <f t="shared" si="104"/>
        <v>SDN001Building partially damaged</v>
      </c>
      <c r="L3219" s="165">
        <v>43511</v>
      </c>
    </row>
    <row r="3220" spans="1:12" ht="15.6" thickTop="1" thickBot="1" x14ac:dyDescent="0.35">
      <c r="A3220" s="158" t="s">
        <v>305</v>
      </c>
      <c r="B3220" s="159" t="str">
        <f>VLOOKUP(A3220,Lists!A:B,2,FALSE)</f>
        <v>SDN001</v>
      </c>
      <c r="C3220" s="159" t="str">
        <f>VLOOKUP(A3220,Lists!A:D,4,FALSE)</f>
        <v>SDN</v>
      </c>
      <c r="D3220" s="159" t="s">
        <v>745</v>
      </c>
      <c r="E3220" s="159" t="s">
        <v>445</v>
      </c>
      <c r="F3220" s="159"/>
      <c r="G3220" s="159"/>
      <c r="H3220" s="151"/>
      <c r="I3220" s="162"/>
      <c r="J3220" s="159"/>
      <c r="K3220" s="151" t="str">
        <f t="shared" si="104"/>
        <v>SDN001Economic Losses</v>
      </c>
      <c r="L3220" s="163">
        <v>43511</v>
      </c>
    </row>
    <row r="3221" spans="1:12" ht="15.6" thickTop="1" thickBot="1" x14ac:dyDescent="0.35">
      <c r="A3221" s="156" t="s">
        <v>305</v>
      </c>
      <c r="B3221" s="157" t="str">
        <f>VLOOKUP(A3221,Lists!A:B,2,FALSE)</f>
        <v>SDN001</v>
      </c>
      <c r="C3221" s="157" t="str">
        <f>VLOOKUP(A3221,Lists!A:D,4,FALSE)</f>
        <v>SDN</v>
      </c>
      <c r="D3221" s="157" t="s">
        <v>755</v>
      </c>
      <c r="E3221" s="157">
        <v>5759425</v>
      </c>
      <c r="F3221" s="157" t="s">
        <v>2766</v>
      </c>
      <c r="G3221" s="157" t="s">
        <v>733</v>
      </c>
      <c r="H3221" s="151"/>
      <c r="I3221" s="161" t="s">
        <v>2819</v>
      </c>
      <c r="J3221" s="157" t="s">
        <v>2820</v>
      </c>
      <c r="K3221" s="151" t="str">
        <f t="shared" si="104"/>
        <v>SDN001People in Need</v>
      </c>
      <c r="L3221" s="165">
        <v>43511</v>
      </c>
    </row>
    <row r="3222" spans="1:12" ht="15.6" thickTop="1" thickBot="1" x14ac:dyDescent="0.35">
      <c r="A3222" s="158" t="s">
        <v>305</v>
      </c>
      <c r="B3222" s="159" t="str">
        <f>VLOOKUP(A3222,Lists!A:B,2,FALSE)</f>
        <v>SDN001</v>
      </c>
      <c r="C3222" s="159" t="str">
        <f>VLOOKUP(A3222,Lists!A:D,4,FALSE)</f>
        <v>SDN</v>
      </c>
      <c r="D3222" s="159" t="s">
        <v>761</v>
      </c>
      <c r="E3222" s="159">
        <v>0</v>
      </c>
      <c r="F3222" s="159" t="s">
        <v>2766</v>
      </c>
      <c r="G3222" s="159" t="s">
        <v>734</v>
      </c>
      <c r="H3222" s="151"/>
      <c r="I3222" s="162" t="s">
        <v>2819</v>
      </c>
      <c r="J3222" s="159"/>
      <c r="K3222" s="151" t="str">
        <f t="shared" si="104"/>
        <v>SDN001People facing minimal humanitarian needs (level 1)</v>
      </c>
      <c r="L3222" s="163">
        <v>43511</v>
      </c>
    </row>
    <row r="3223" spans="1:12" ht="15.6" thickTop="1" thickBot="1" x14ac:dyDescent="0.35">
      <c r="A3223" s="156" t="s">
        <v>305</v>
      </c>
      <c r="B3223" s="157" t="str">
        <f>VLOOKUP(A3223,Lists!A:B,2,FALSE)</f>
        <v>SDN001</v>
      </c>
      <c r="C3223" s="157" t="str">
        <f>VLOOKUP(A3223,Lists!A:D,4,FALSE)</f>
        <v>SDN</v>
      </c>
      <c r="D3223" s="157" t="s">
        <v>760</v>
      </c>
      <c r="E3223" s="157">
        <v>0</v>
      </c>
      <c r="F3223" s="157" t="s">
        <v>2766</v>
      </c>
      <c r="G3223" s="157" t="s">
        <v>734</v>
      </c>
      <c r="H3223" s="151"/>
      <c r="I3223" s="161" t="s">
        <v>2819</v>
      </c>
      <c r="J3223" s="157"/>
      <c r="K3223" s="151" t="str">
        <f t="shared" si="104"/>
        <v>SDN001People facing stressed humanitarian needs (level 2)</v>
      </c>
      <c r="L3223" s="165">
        <v>43511</v>
      </c>
    </row>
    <row r="3224" spans="1:12" ht="15.6" thickTop="1" thickBot="1" x14ac:dyDescent="0.35">
      <c r="A3224" s="158" t="s">
        <v>305</v>
      </c>
      <c r="B3224" s="159" t="str">
        <f>VLOOKUP(A3224,Lists!A:B,2,FALSE)</f>
        <v>SDN001</v>
      </c>
      <c r="C3224" s="159" t="str">
        <f>VLOOKUP(A3224,Lists!A:D,4,FALSE)</f>
        <v>SDN</v>
      </c>
      <c r="D3224" s="159" t="s">
        <v>763</v>
      </c>
      <c r="E3224" s="159">
        <v>4675812</v>
      </c>
      <c r="F3224" s="159" t="s">
        <v>2766</v>
      </c>
      <c r="G3224" s="159" t="s">
        <v>735</v>
      </c>
      <c r="H3224" s="151"/>
      <c r="I3224" s="162" t="s">
        <v>2819</v>
      </c>
      <c r="J3224" s="159" t="s">
        <v>2821</v>
      </c>
      <c r="K3224" s="151" t="str">
        <f t="shared" si="104"/>
        <v>SDN001People  facing moderate humanitarian needs (level 3)</v>
      </c>
      <c r="L3224" s="163">
        <v>43511</v>
      </c>
    </row>
    <row r="3225" spans="1:12" ht="15.6" thickTop="1" thickBot="1" x14ac:dyDescent="0.35">
      <c r="A3225" s="156" t="s">
        <v>305</v>
      </c>
      <c r="B3225" s="157" t="str">
        <f>VLOOKUP(A3225,Lists!A:B,2,FALSE)</f>
        <v>SDN001</v>
      </c>
      <c r="C3225" s="157" t="str">
        <f>VLOOKUP(A3225,Lists!A:D,4,FALSE)</f>
        <v>SDN</v>
      </c>
      <c r="D3225" s="157" t="s">
        <v>765</v>
      </c>
      <c r="E3225" s="157">
        <v>1083613</v>
      </c>
      <c r="F3225" s="157" t="s">
        <v>2766</v>
      </c>
      <c r="G3225" s="157" t="s">
        <v>735</v>
      </c>
      <c r="H3225" s="151"/>
      <c r="I3225" s="161" t="s">
        <v>2819</v>
      </c>
      <c r="J3225" s="157" t="s">
        <v>2822</v>
      </c>
      <c r="K3225" s="151" t="str">
        <f t="shared" si="104"/>
        <v>SDN001People facing severe humanitarian needs (level 4)</v>
      </c>
      <c r="L3225" s="165">
        <v>43511</v>
      </c>
    </row>
    <row r="3226" spans="1:12" ht="15.6" thickTop="1" thickBot="1" x14ac:dyDescent="0.35">
      <c r="A3226" s="158" t="s">
        <v>305</v>
      </c>
      <c r="B3226" s="159" t="str">
        <f>VLOOKUP(A3226,Lists!A:B,2,FALSE)</f>
        <v>SDN001</v>
      </c>
      <c r="C3226" s="159" t="str">
        <f>VLOOKUP(A3226,Lists!A:D,4,FALSE)</f>
        <v>SDN</v>
      </c>
      <c r="D3226" s="159" t="s">
        <v>766</v>
      </c>
      <c r="E3226" s="159">
        <v>0</v>
      </c>
      <c r="F3226" s="159" t="s">
        <v>2766</v>
      </c>
      <c r="G3226" s="159" t="s">
        <v>735</v>
      </c>
      <c r="H3226" s="151"/>
      <c r="I3226" s="162" t="s">
        <v>2819</v>
      </c>
      <c r="J3226" s="159" t="s">
        <v>2823</v>
      </c>
      <c r="K3226" s="151" t="str">
        <f t="shared" si="104"/>
        <v>SDN001People facing extreme humanitarian needs (level 5)</v>
      </c>
      <c r="L3226" s="163">
        <v>43511</v>
      </c>
    </row>
    <row r="3227" spans="1:12" ht="15.6" thickTop="1" thickBot="1" x14ac:dyDescent="0.35">
      <c r="A3227" s="156" t="s">
        <v>305</v>
      </c>
      <c r="B3227" s="157" t="str">
        <f>VLOOKUP(A3227,Lists!A:B,2,FALSE)</f>
        <v>SDN001</v>
      </c>
      <c r="C3227" s="157" t="str">
        <f>VLOOKUP(A3227,Lists!A:D,4,FALSE)</f>
        <v>SDN</v>
      </c>
      <c r="D3227" s="157" t="s">
        <v>768</v>
      </c>
      <c r="E3227" s="157">
        <v>143</v>
      </c>
      <c r="F3227" s="157" t="s">
        <v>2765</v>
      </c>
      <c r="G3227" s="157" t="s">
        <v>734</v>
      </c>
      <c r="H3227" s="151"/>
      <c r="I3227" s="161"/>
      <c r="J3227" s="157" t="s">
        <v>2818</v>
      </c>
      <c r="K3227" s="151" t="str">
        <f t="shared" si="104"/>
        <v>SDN001People killed in all crises</v>
      </c>
      <c r="L3227" s="165">
        <v>43511</v>
      </c>
    </row>
    <row r="3228" spans="1:12" ht="15.6" thickTop="1" thickBot="1" x14ac:dyDescent="0.35">
      <c r="A3228" s="158" t="s">
        <v>305</v>
      </c>
      <c r="B3228" s="159" t="str">
        <f>VLOOKUP(A3228,Lists!A:B,2,FALSE)</f>
        <v>SDN001</v>
      </c>
      <c r="C3228" s="159" t="str">
        <f>VLOOKUP(A3228,Lists!A:D,4,FALSE)</f>
        <v>SDN</v>
      </c>
      <c r="D3228" s="159" t="s">
        <v>680</v>
      </c>
      <c r="E3228" s="159">
        <v>5</v>
      </c>
      <c r="F3228" s="159" t="s">
        <v>2764</v>
      </c>
      <c r="G3228" s="159" t="s">
        <v>735</v>
      </c>
      <c r="H3228" s="151"/>
      <c r="I3228" s="162" t="s">
        <v>2815</v>
      </c>
      <c r="J3228" s="159" t="s">
        <v>2824</v>
      </c>
      <c r="K3228" s="151" t="str">
        <f t="shared" si="104"/>
        <v>SDN001Crisis affected groups</v>
      </c>
      <c r="L3228" s="163">
        <v>43511</v>
      </c>
    </row>
    <row r="3229" spans="1:12" ht="15.6" thickTop="1" thickBot="1" x14ac:dyDescent="0.35">
      <c r="A3229" s="156" t="s">
        <v>305</v>
      </c>
      <c r="B3229" s="157" t="str">
        <f>VLOOKUP(A3229,Lists!A:B,2,FALSE)</f>
        <v>SDN001</v>
      </c>
      <c r="C3229" s="157" t="str">
        <f>VLOOKUP(A3229,Lists!A:D,4,FALSE)</f>
        <v>SDN</v>
      </c>
      <c r="D3229" s="157" t="s">
        <v>683</v>
      </c>
      <c r="E3229" s="157" t="s">
        <v>445</v>
      </c>
      <c r="F3229" s="157"/>
      <c r="G3229" s="157"/>
      <c r="H3229" s="151"/>
      <c r="I3229" s="161"/>
      <c r="J3229" s="157" t="s">
        <v>1389</v>
      </c>
      <c r="K3229" s="151" t="str">
        <f t="shared" si="104"/>
        <v>SDN001People facing limited access constraints</v>
      </c>
      <c r="L3229" s="165">
        <v>43511</v>
      </c>
    </row>
    <row r="3230" spans="1:12" ht="15.6" thickTop="1" thickBot="1" x14ac:dyDescent="0.35">
      <c r="A3230" s="158" t="s">
        <v>305</v>
      </c>
      <c r="B3230" s="159" t="str">
        <f>VLOOKUP(A3230,Lists!A:B,2,FALSE)</f>
        <v>SDN001</v>
      </c>
      <c r="C3230" s="159" t="str">
        <f>VLOOKUP(A3230,Lists!A:D,4,FALSE)</f>
        <v>SDN</v>
      </c>
      <c r="D3230" s="159" t="s">
        <v>684</v>
      </c>
      <c r="E3230" s="159" t="s">
        <v>445</v>
      </c>
      <c r="F3230" s="159"/>
      <c r="G3230" s="159"/>
      <c r="H3230" s="151"/>
      <c r="I3230" s="162"/>
      <c r="J3230" s="159" t="s">
        <v>1389</v>
      </c>
      <c r="K3230" s="151" t="str">
        <f t="shared" si="104"/>
        <v>SDN001People facing restricted access constraints</v>
      </c>
      <c r="L3230" s="163">
        <v>43511</v>
      </c>
    </row>
    <row r="3231" spans="1:12" ht="15.6" thickTop="1" thickBot="1" x14ac:dyDescent="0.35">
      <c r="A3231" s="156" t="s">
        <v>305</v>
      </c>
      <c r="B3231" s="157" t="str">
        <f>VLOOKUP(A3231,Lists!A:B,2,FALSE)</f>
        <v>SDN001</v>
      </c>
      <c r="C3231" s="157" t="str">
        <f>VLOOKUP(A3231,Lists!A:D,4,FALSE)</f>
        <v>SDN</v>
      </c>
      <c r="D3231" s="157" t="s">
        <v>637</v>
      </c>
      <c r="E3231" s="157">
        <v>2</v>
      </c>
      <c r="F3231" s="157" t="s">
        <v>2767</v>
      </c>
      <c r="G3231" s="157"/>
      <c r="H3231" s="151"/>
      <c r="I3231" s="161"/>
      <c r="J3231" s="157"/>
      <c r="K3231" s="151" t="str">
        <f t="shared" si="104"/>
        <v>SDN001Impediments to entry into country (bureaucratic and administrative)</v>
      </c>
      <c r="L3231" s="165">
        <v>43511</v>
      </c>
    </row>
    <row r="3232" spans="1:12" ht="15.6" thickTop="1" thickBot="1" x14ac:dyDescent="0.35">
      <c r="A3232" s="158" t="s">
        <v>305</v>
      </c>
      <c r="B3232" s="159" t="str">
        <f>VLOOKUP(A3232,Lists!A:B,2,FALSE)</f>
        <v>SDN001</v>
      </c>
      <c r="C3232" s="159" t="str">
        <f>VLOOKUP(A3232,Lists!A:D,4,FALSE)</f>
        <v>SDN</v>
      </c>
      <c r="D3232" s="159" t="s">
        <v>638</v>
      </c>
      <c r="E3232" s="159">
        <v>2</v>
      </c>
      <c r="F3232" s="159" t="s">
        <v>2767</v>
      </c>
      <c r="G3232" s="159"/>
      <c r="H3232" s="151"/>
      <c r="I3232" s="162"/>
      <c r="J3232" s="159"/>
      <c r="K3232" s="151" t="str">
        <f t="shared" si="104"/>
        <v>SDN001Restriction of movement (impediments to freedom of movement and/or administrative restrictions)</v>
      </c>
      <c r="L3232" s="163">
        <v>43511</v>
      </c>
    </row>
    <row r="3233" spans="1:12" ht="15.6" thickTop="1" thickBot="1" x14ac:dyDescent="0.35">
      <c r="A3233" s="156" t="s">
        <v>305</v>
      </c>
      <c r="B3233" s="157" t="str">
        <f>VLOOKUP(A3233,Lists!A:B,2,FALSE)</f>
        <v>SDN001</v>
      </c>
      <c r="C3233" s="157" t="str">
        <f>VLOOKUP(A3233,Lists!A:D,4,FALSE)</f>
        <v>SDN</v>
      </c>
      <c r="D3233" s="157" t="s">
        <v>639</v>
      </c>
      <c r="E3233" s="157">
        <v>1</v>
      </c>
      <c r="F3233" s="157" t="s">
        <v>2767</v>
      </c>
      <c r="G3233" s="157"/>
      <c r="H3233" s="151"/>
      <c r="I3233" s="161"/>
      <c r="J3233" s="157"/>
      <c r="K3233" s="151" t="str">
        <f t="shared" si="104"/>
        <v>SDN001Interference into implementation of humanitarian activities</v>
      </c>
      <c r="L3233" s="165">
        <v>43511</v>
      </c>
    </row>
    <row r="3234" spans="1:12" ht="15.6" thickTop="1" thickBot="1" x14ac:dyDescent="0.35">
      <c r="A3234" s="158" t="s">
        <v>305</v>
      </c>
      <c r="B3234" s="159" t="str">
        <f>VLOOKUP(A3234,Lists!A:B,2,FALSE)</f>
        <v>SDN001</v>
      </c>
      <c r="C3234" s="159" t="str">
        <f>VLOOKUP(A3234,Lists!A:D,4,FALSE)</f>
        <v>SDN</v>
      </c>
      <c r="D3234" s="159" t="s">
        <v>640</v>
      </c>
      <c r="E3234" s="159" t="s">
        <v>445</v>
      </c>
      <c r="F3234" s="159" t="s">
        <v>2767</v>
      </c>
      <c r="G3234" s="159"/>
      <c r="H3234" s="151"/>
      <c r="I3234" s="162"/>
      <c r="J3234" s="159"/>
      <c r="K3234" s="151" t="str">
        <f t="shared" si="104"/>
        <v>SDN001Violence against personnel, facilities and assets</v>
      </c>
      <c r="L3234" s="163">
        <v>43511</v>
      </c>
    </row>
    <row r="3235" spans="1:12" ht="15.6" thickTop="1" thickBot="1" x14ac:dyDescent="0.35">
      <c r="A3235" s="156" t="s">
        <v>305</v>
      </c>
      <c r="B3235" s="157" t="str">
        <f>VLOOKUP(A3235,Lists!A:B,2,FALSE)</f>
        <v>SDN001</v>
      </c>
      <c r="C3235" s="157" t="str">
        <f>VLOOKUP(A3235,Lists!A:D,4,FALSE)</f>
        <v>SDN</v>
      </c>
      <c r="D3235" s="157" t="s">
        <v>641</v>
      </c>
      <c r="E3235" s="157" t="s">
        <v>445</v>
      </c>
      <c r="F3235" s="157" t="s">
        <v>2767</v>
      </c>
      <c r="G3235" s="157"/>
      <c r="H3235" s="151"/>
      <c r="I3235" s="161"/>
      <c r="J3235" s="157"/>
      <c r="K3235" s="151" t="str">
        <f t="shared" si="104"/>
        <v>SDN001Denial of existence of humanitarian needs or entitlements to assistance</v>
      </c>
      <c r="L3235" s="165">
        <v>43511</v>
      </c>
    </row>
    <row r="3236" spans="1:12" ht="15.6" thickTop="1" thickBot="1" x14ac:dyDescent="0.35">
      <c r="A3236" s="158" t="s">
        <v>305</v>
      </c>
      <c r="B3236" s="159" t="str">
        <f>VLOOKUP(A3236,Lists!A:B,2,FALSE)</f>
        <v>SDN001</v>
      </c>
      <c r="C3236" s="159" t="str">
        <f>VLOOKUP(A3236,Lists!A:D,4,FALSE)</f>
        <v>SDN</v>
      </c>
      <c r="D3236" s="159" t="s">
        <v>645</v>
      </c>
      <c r="E3236" s="159">
        <v>1</v>
      </c>
      <c r="F3236" s="159" t="s">
        <v>2767</v>
      </c>
      <c r="G3236" s="159"/>
      <c r="H3236" s="151"/>
      <c r="I3236" s="162"/>
      <c r="J3236" s="159"/>
      <c r="K3236" s="151" t="str">
        <f t="shared" si="104"/>
        <v>SDN001Physical constraints in the environment (obstacles related to terrain, climate, lack of infrastructure, etc.)</v>
      </c>
      <c r="L3236" s="163">
        <v>43511</v>
      </c>
    </row>
    <row r="3237" spans="1:12" ht="15.6" thickTop="1" thickBot="1" x14ac:dyDescent="0.35">
      <c r="A3237" s="156" t="s">
        <v>305</v>
      </c>
      <c r="B3237" s="157" t="str">
        <f>VLOOKUP(A3237,Lists!A:B,2,FALSE)</f>
        <v>SDN001</v>
      </c>
      <c r="C3237" s="157" t="str">
        <f>VLOOKUP(A3237,Lists!A:D,4,FALSE)</f>
        <v>SDN</v>
      </c>
      <c r="D3237" s="157" t="s">
        <v>644</v>
      </c>
      <c r="E3237" s="157">
        <v>2</v>
      </c>
      <c r="F3237" s="157" t="s">
        <v>2767</v>
      </c>
      <c r="G3237" s="157"/>
      <c r="H3237" s="151"/>
      <c r="I3237" s="161"/>
      <c r="J3237" s="157"/>
      <c r="K3237" s="151" t="str">
        <f t="shared" si="104"/>
        <v xml:space="preserve">SDN001Presence of mines and improvised explosive devices </v>
      </c>
      <c r="L3237" s="165">
        <v>43511</v>
      </c>
    </row>
    <row r="3238" spans="1:12" ht="15.6" thickTop="1" thickBot="1" x14ac:dyDescent="0.35">
      <c r="A3238" s="158" t="s">
        <v>305</v>
      </c>
      <c r="B3238" s="159" t="str">
        <f>VLOOKUP(A3238,Lists!A:B,2,FALSE)</f>
        <v>SDN001</v>
      </c>
      <c r="C3238" s="159" t="str">
        <f>VLOOKUP(A3238,Lists!A:D,4,FALSE)</f>
        <v>SDN</v>
      </c>
      <c r="D3238" s="159" t="s">
        <v>643</v>
      </c>
      <c r="E3238" s="159">
        <v>2</v>
      </c>
      <c r="F3238" s="159" t="s">
        <v>2767</v>
      </c>
      <c r="G3238" s="159"/>
      <c r="H3238" s="151"/>
      <c r="I3238" s="162"/>
      <c r="J3238" s="159"/>
      <c r="K3238" s="151" t="str">
        <f t="shared" si="104"/>
        <v>SDN001Ongoing insecurity/hostilities affecting humanitarian assistance</v>
      </c>
      <c r="L3238" s="163">
        <v>43511</v>
      </c>
    </row>
    <row r="3239" spans="1:12" ht="15.6" thickTop="1" thickBot="1" x14ac:dyDescent="0.35">
      <c r="A3239" s="156" t="s">
        <v>305</v>
      </c>
      <c r="B3239" s="157" t="str">
        <f>VLOOKUP(A3239,Lists!A:B,2,FALSE)</f>
        <v>SDN001</v>
      </c>
      <c r="C3239" s="157" t="str">
        <f>VLOOKUP(A3239,Lists!A:D,4,FALSE)</f>
        <v>SDN</v>
      </c>
      <c r="D3239" s="157" t="s">
        <v>642</v>
      </c>
      <c r="E3239" s="157">
        <v>2</v>
      </c>
      <c r="F3239" s="157" t="s">
        <v>2767</v>
      </c>
      <c r="G3239" s="157"/>
      <c r="H3239" s="151"/>
      <c r="I3239" s="161"/>
      <c r="J3239" s="157"/>
      <c r="K3239" s="151" t="str">
        <f t="shared" si="104"/>
        <v>SDN001Restriction and obstruction of access to services and assistance</v>
      </c>
      <c r="L3239" s="165">
        <v>43511</v>
      </c>
    </row>
    <row r="3240" spans="1:12" ht="15.6" thickTop="1" thickBot="1" x14ac:dyDescent="0.35">
      <c r="A3240" s="158" t="s">
        <v>1402</v>
      </c>
      <c r="B3240" s="159" t="str">
        <f>VLOOKUP(A3240,Lists!A:B,2,FALSE)</f>
        <v>SDN002</v>
      </c>
      <c r="C3240" s="159" t="str">
        <f>VLOOKUP(A3240,Lists!A:D,4,FALSE)</f>
        <v>SDN</v>
      </c>
      <c r="D3240" s="159" t="s">
        <v>785</v>
      </c>
      <c r="E3240" s="159">
        <v>45437440</v>
      </c>
      <c r="F3240" s="159" t="s">
        <v>2762</v>
      </c>
      <c r="G3240" s="159" t="s">
        <v>734</v>
      </c>
      <c r="H3240" s="151"/>
      <c r="I3240" s="162" t="s">
        <v>2808</v>
      </c>
      <c r="J3240" s="159" t="s">
        <v>2809</v>
      </c>
      <c r="K3240" s="151" t="str">
        <f t="shared" si="104"/>
        <v>SDN002Total population in country</v>
      </c>
      <c r="L3240" s="163">
        <v>43511</v>
      </c>
    </row>
    <row r="3241" spans="1:12" ht="15.6" thickTop="1" thickBot="1" x14ac:dyDescent="0.35">
      <c r="A3241" s="156" t="s">
        <v>1402</v>
      </c>
      <c r="B3241" s="157" t="str">
        <f>VLOOKUP(A3241,Lists!A:B,2,FALSE)</f>
        <v>SDN002</v>
      </c>
      <c r="C3241" s="157" t="str">
        <f>VLOOKUP(A3241,Lists!A:D,4,FALSE)</f>
        <v>SDN</v>
      </c>
      <c r="D3241" s="157" t="s">
        <v>455</v>
      </c>
      <c r="E3241" s="157">
        <v>1861484</v>
      </c>
      <c r="F3241" s="157" t="s">
        <v>2763</v>
      </c>
      <c r="G3241" s="157" t="s">
        <v>734</v>
      </c>
      <c r="H3241" s="151"/>
      <c r="I3241" s="161" t="s">
        <v>2810</v>
      </c>
      <c r="J3241" s="157" t="s">
        <v>2811</v>
      </c>
      <c r="K3241" s="151" t="str">
        <f t="shared" si="104"/>
        <v>SDN002Landmass affected by disaster</v>
      </c>
      <c r="L3241" s="165">
        <v>43511</v>
      </c>
    </row>
    <row r="3242" spans="1:12" ht="15.6" thickTop="1" thickBot="1" x14ac:dyDescent="0.35">
      <c r="A3242" s="158" t="s">
        <v>1402</v>
      </c>
      <c r="B3242" s="159" t="str">
        <f>VLOOKUP(A3242,Lists!A:B,2,FALSE)</f>
        <v>SDN002</v>
      </c>
      <c r="C3242" s="159" t="str">
        <f>VLOOKUP(A3242,Lists!A:D,4,FALSE)</f>
        <v>SDN</v>
      </c>
      <c r="D3242" s="159" t="s">
        <v>740</v>
      </c>
      <c r="E3242" s="159">
        <v>45437440</v>
      </c>
      <c r="F3242" s="159" t="s">
        <v>2762</v>
      </c>
      <c r="G3242" s="159" t="s">
        <v>734</v>
      </c>
      <c r="H3242" s="151"/>
      <c r="I3242" s="162" t="s">
        <v>2812</v>
      </c>
      <c r="J3242" s="159" t="s">
        <v>2825</v>
      </c>
      <c r="K3242" s="151" t="str">
        <f t="shared" si="104"/>
        <v>SDN002People exposed</v>
      </c>
      <c r="L3242" s="163">
        <v>43511</v>
      </c>
    </row>
    <row r="3243" spans="1:12" ht="15.6" thickTop="1" thickBot="1" x14ac:dyDescent="0.35">
      <c r="A3243" s="156" t="s">
        <v>1402</v>
      </c>
      <c r="B3243" s="157" t="str">
        <f>VLOOKUP(A3243,Lists!A:B,2,FALSE)</f>
        <v>SDN002</v>
      </c>
      <c r="C3243" s="157" t="str">
        <f>VLOOKUP(A3243,Lists!A:D,4,FALSE)</f>
        <v>SDN</v>
      </c>
      <c r="D3243" s="157" t="s">
        <v>742</v>
      </c>
      <c r="E3243" s="157">
        <v>19130691</v>
      </c>
      <c r="F3243" s="157" t="s">
        <v>2766</v>
      </c>
      <c r="G3243" s="157" t="s">
        <v>734</v>
      </c>
      <c r="H3243" s="151"/>
      <c r="I3243" s="161" t="s">
        <v>2819</v>
      </c>
      <c r="J3243" s="157" t="s">
        <v>2826</v>
      </c>
      <c r="K3243" s="151" t="str">
        <f t="shared" si="104"/>
        <v>SDN002People affected by the crisis</v>
      </c>
      <c r="L3243" s="165">
        <v>43511</v>
      </c>
    </row>
    <row r="3244" spans="1:12" ht="15.6" thickTop="1" thickBot="1" x14ac:dyDescent="0.35">
      <c r="A3244" s="158" t="s">
        <v>1402</v>
      </c>
      <c r="B3244" s="159" t="str">
        <f>VLOOKUP(A3244,Lists!A:B,2,FALSE)</f>
        <v>SDN002</v>
      </c>
      <c r="C3244" s="159" t="str">
        <f>VLOOKUP(A3244,Lists!A:D,4,FALSE)</f>
        <v>SDN</v>
      </c>
      <c r="D3244" s="159" t="s">
        <v>470</v>
      </c>
      <c r="E3244" s="159">
        <v>2650397</v>
      </c>
      <c r="F3244" s="159" t="s">
        <v>2764</v>
      </c>
      <c r="G3244" s="159" t="s">
        <v>734</v>
      </c>
      <c r="H3244" s="151"/>
      <c r="I3244" s="162" t="s">
        <v>2827</v>
      </c>
      <c r="J3244" s="159" t="s">
        <v>2828</v>
      </c>
      <c r="K3244" s="151" t="str">
        <f t="shared" si="104"/>
        <v>SDN002Total # of crisis related displaced people</v>
      </c>
      <c r="L3244" s="163">
        <v>43511</v>
      </c>
    </row>
    <row r="3245" spans="1:12" ht="15.6" thickTop="1" thickBot="1" x14ac:dyDescent="0.35">
      <c r="A3245" s="156" t="s">
        <v>1402</v>
      </c>
      <c r="B3245" s="157" t="str">
        <f>VLOOKUP(A3245,Lists!A:B,2,FALSE)</f>
        <v>SDN002</v>
      </c>
      <c r="C3245" s="157" t="str">
        <f>VLOOKUP(A3245,Lists!A:D,4,FALSE)</f>
        <v>SDN</v>
      </c>
      <c r="D3245" s="157" t="s">
        <v>743</v>
      </c>
      <c r="E3245" s="157" t="s">
        <v>445</v>
      </c>
      <c r="F3245" s="157"/>
      <c r="G3245" s="157"/>
      <c r="H3245" s="151"/>
      <c r="I3245" s="161"/>
      <c r="J3245" s="157" t="s">
        <v>1389</v>
      </c>
      <c r="K3245" s="151" t="str">
        <f t="shared" si="104"/>
        <v>SDN002Crisis related Injuries</v>
      </c>
      <c r="L3245" s="165">
        <v>43511</v>
      </c>
    </row>
    <row r="3246" spans="1:12" ht="15.6" thickTop="1" thickBot="1" x14ac:dyDescent="0.35">
      <c r="A3246" s="158" t="s">
        <v>1402</v>
      </c>
      <c r="B3246" s="159" t="str">
        <f>VLOOKUP(A3246,Lists!A:B,2,FALSE)</f>
        <v>SDN002</v>
      </c>
      <c r="C3246" s="159" t="str">
        <f>VLOOKUP(A3246,Lists!A:D,4,FALSE)</f>
        <v>SDN</v>
      </c>
      <c r="D3246" s="159" t="s">
        <v>661</v>
      </c>
      <c r="E3246" s="159" t="s">
        <v>445</v>
      </c>
      <c r="F3246" s="159"/>
      <c r="G3246" s="159"/>
      <c r="H3246" s="151"/>
      <c r="I3246" s="162"/>
      <c r="J3246" s="159" t="s">
        <v>2817</v>
      </c>
      <c r="K3246" s="151" t="str">
        <f t="shared" si="104"/>
        <v>SDN002Total # of illness cases reported</v>
      </c>
      <c r="L3246" s="163">
        <v>43511</v>
      </c>
    </row>
    <row r="3247" spans="1:12" ht="15.6" thickTop="1" thickBot="1" x14ac:dyDescent="0.35">
      <c r="A3247" s="156" t="s">
        <v>1402</v>
      </c>
      <c r="B3247" s="157" t="str">
        <f>VLOOKUP(A3247,Lists!A:B,2,FALSE)</f>
        <v>SDN002</v>
      </c>
      <c r="C3247" s="157" t="str">
        <f>VLOOKUP(A3247,Lists!A:D,4,FALSE)</f>
        <v>SDN</v>
      </c>
      <c r="D3247" s="157" t="s">
        <v>663</v>
      </c>
      <c r="E3247" s="157">
        <v>143</v>
      </c>
      <c r="F3247" s="157" t="s">
        <v>2765</v>
      </c>
      <c r="G3247" s="157" t="s">
        <v>734</v>
      </c>
      <c r="H3247" s="151"/>
      <c r="I3247" s="161"/>
      <c r="J3247" s="157" t="s">
        <v>2818</v>
      </c>
      <c r="K3247" s="151" t="str">
        <f t="shared" si="104"/>
        <v>SDN002Crisis related fatalities</v>
      </c>
      <c r="L3247" s="165">
        <v>43511</v>
      </c>
    </row>
    <row r="3248" spans="1:12" ht="15.6" thickTop="1" thickBot="1" x14ac:dyDescent="0.35">
      <c r="A3248" s="158" t="s">
        <v>1402</v>
      </c>
      <c r="B3248" s="159" t="str">
        <f>VLOOKUP(A3248,Lists!A:B,2,FALSE)</f>
        <v>SDN002</v>
      </c>
      <c r="C3248" s="159" t="str">
        <f>VLOOKUP(A3248,Lists!A:D,4,FALSE)</f>
        <v>SDN</v>
      </c>
      <c r="D3248" s="159" t="s">
        <v>459</v>
      </c>
      <c r="E3248" s="159" t="s">
        <v>445</v>
      </c>
      <c r="F3248" s="159"/>
      <c r="G3248" s="159"/>
      <c r="H3248" s="151"/>
      <c r="I3248" s="162"/>
      <c r="J3248" s="159" t="s">
        <v>1389</v>
      </c>
      <c r="K3248" s="151" t="str">
        <f t="shared" si="104"/>
        <v>SDN002Building partially damaged</v>
      </c>
      <c r="L3248" s="163">
        <v>43511</v>
      </c>
    </row>
    <row r="3249" spans="1:12" ht="15.6" thickTop="1" thickBot="1" x14ac:dyDescent="0.35">
      <c r="A3249" s="156" t="s">
        <v>1402</v>
      </c>
      <c r="B3249" s="157" t="str">
        <f>VLOOKUP(A3249,Lists!A:B,2,FALSE)</f>
        <v>SDN002</v>
      </c>
      <c r="C3249" s="157" t="str">
        <f>VLOOKUP(A3249,Lists!A:D,4,FALSE)</f>
        <v>SDN</v>
      </c>
      <c r="D3249" s="157" t="s">
        <v>460</v>
      </c>
      <c r="E3249" s="157" t="s">
        <v>445</v>
      </c>
      <c r="F3249" s="157"/>
      <c r="G3249" s="157"/>
      <c r="H3249" s="151"/>
      <c r="I3249" s="161"/>
      <c r="J3249" s="157" t="s">
        <v>1389</v>
      </c>
      <c r="K3249" s="151" t="str">
        <f t="shared" si="104"/>
        <v>SDN002Building totally damaged</v>
      </c>
      <c r="L3249" s="165">
        <v>43511</v>
      </c>
    </row>
    <row r="3250" spans="1:12" ht="15.6" thickTop="1" thickBot="1" x14ac:dyDescent="0.35">
      <c r="A3250" s="158" t="s">
        <v>1402</v>
      </c>
      <c r="B3250" s="159" t="str">
        <f>VLOOKUP(A3250,Lists!A:B,2,FALSE)</f>
        <v>SDN002</v>
      </c>
      <c r="C3250" s="159" t="str">
        <f>VLOOKUP(A3250,Lists!A:D,4,FALSE)</f>
        <v>SDN</v>
      </c>
      <c r="D3250" s="159" t="s">
        <v>459</v>
      </c>
      <c r="E3250" s="159" t="s">
        <v>445</v>
      </c>
      <c r="F3250" s="159"/>
      <c r="G3250" s="159"/>
      <c r="H3250" s="151"/>
      <c r="I3250" s="162"/>
      <c r="J3250" s="159" t="s">
        <v>1389</v>
      </c>
      <c r="K3250" s="151" t="str">
        <f t="shared" si="104"/>
        <v>SDN002Building partially damaged</v>
      </c>
      <c r="L3250" s="163">
        <v>43511</v>
      </c>
    </row>
    <row r="3251" spans="1:12" ht="15.6" thickTop="1" thickBot="1" x14ac:dyDescent="0.35">
      <c r="A3251" s="156" t="s">
        <v>1402</v>
      </c>
      <c r="B3251" s="157" t="str">
        <f>VLOOKUP(A3251,Lists!A:B,2,FALSE)</f>
        <v>SDN002</v>
      </c>
      <c r="C3251" s="157" t="str">
        <f>VLOOKUP(A3251,Lists!A:D,4,FALSE)</f>
        <v>SDN</v>
      </c>
      <c r="D3251" s="157" t="s">
        <v>745</v>
      </c>
      <c r="E3251" s="157" t="s">
        <v>445</v>
      </c>
      <c r="F3251" s="157"/>
      <c r="G3251" s="157"/>
      <c r="H3251" s="151"/>
      <c r="I3251" s="161"/>
      <c r="J3251" s="157" t="s">
        <v>1389</v>
      </c>
      <c r="K3251" s="151" t="str">
        <f t="shared" si="104"/>
        <v>SDN002Economic Losses</v>
      </c>
      <c r="L3251" s="165">
        <v>43511</v>
      </c>
    </row>
    <row r="3252" spans="1:12" ht="15.6" thickTop="1" thickBot="1" x14ac:dyDescent="0.35">
      <c r="A3252" s="158" t="s">
        <v>1402</v>
      </c>
      <c r="B3252" s="159" t="str">
        <f>VLOOKUP(A3252,Lists!A:B,2,FALSE)</f>
        <v>SDN002</v>
      </c>
      <c r="C3252" s="159" t="str">
        <f>VLOOKUP(A3252,Lists!A:D,4,FALSE)</f>
        <v>SDN</v>
      </c>
      <c r="D3252" s="159" t="s">
        <v>755</v>
      </c>
      <c r="E3252" s="159">
        <v>5759425</v>
      </c>
      <c r="F3252" s="159" t="s">
        <v>2766</v>
      </c>
      <c r="G3252" s="159" t="s">
        <v>733</v>
      </c>
      <c r="H3252" s="151"/>
      <c r="I3252" s="162" t="s">
        <v>2819</v>
      </c>
      <c r="J3252" s="159" t="s">
        <v>2829</v>
      </c>
      <c r="K3252" s="151" t="str">
        <f t="shared" si="104"/>
        <v>SDN002People in Need</v>
      </c>
      <c r="L3252" s="163">
        <v>43511</v>
      </c>
    </row>
    <row r="3253" spans="1:12" ht="15.6" thickTop="1" thickBot="1" x14ac:dyDescent="0.35">
      <c r="A3253" s="156" t="s">
        <v>1402</v>
      </c>
      <c r="B3253" s="157" t="str">
        <f>VLOOKUP(A3253,Lists!A:B,2,FALSE)</f>
        <v>SDN002</v>
      </c>
      <c r="C3253" s="157" t="str">
        <f>VLOOKUP(A3253,Lists!A:D,4,FALSE)</f>
        <v>SDN</v>
      </c>
      <c r="D3253" s="157" t="s">
        <v>761</v>
      </c>
      <c r="E3253" s="157">
        <v>0</v>
      </c>
      <c r="F3253" s="157" t="s">
        <v>2766</v>
      </c>
      <c r="G3253" s="157" t="s">
        <v>734</v>
      </c>
      <c r="H3253" s="151"/>
      <c r="I3253" s="161" t="s">
        <v>2819</v>
      </c>
      <c r="J3253" s="157"/>
      <c r="K3253" s="151" t="str">
        <f t="shared" si="104"/>
        <v>SDN002People facing minimal humanitarian needs (level 1)</v>
      </c>
      <c r="L3253" s="165">
        <v>43511</v>
      </c>
    </row>
    <row r="3254" spans="1:12" ht="15.6" thickTop="1" thickBot="1" x14ac:dyDescent="0.35">
      <c r="A3254" s="158" t="s">
        <v>1402</v>
      </c>
      <c r="B3254" s="159" t="str">
        <f>VLOOKUP(A3254,Lists!A:B,2,FALSE)</f>
        <v>SDN002</v>
      </c>
      <c r="C3254" s="159" t="str">
        <f>VLOOKUP(A3254,Lists!A:D,4,FALSE)</f>
        <v>SDN</v>
      </c>
      <c r="D3254" s="159" t="s">
        <v>760</v>
      </c>
      <c r="E3254" s="159">
        <v>0</v>
      </c>
      <c r="F3254" s="159" t="s">
        <v>2766</v>
      </c>
      <c r="G3254" s="159" t="s">
        <v>734</v>
      </c>
      <c r="H3254" s="151"/>
      <c r="I3254" s="162" t="s">
        <v>2819</v>
      </c>
      <c r="J3254" s="159"/>
      <c r="K3254" s="151" t="str">
        <f t="shared" si="104"/>
        <v>SDN002People facing stressed humanitarian needs (level 2)</v>
      </c>
      <c r="L3254" s="163">
        <v>43511</v>
      </c>
    </row>
    <row r="3255" spans="1:12" ht="15.6" thickTop="1" thickBot="1" x14ac:dyDescent="0.35">
      <c r="A3255" s="156" t="s">
        <v>1402</v>
      </c>
      <c r="B3255" s="157" t="str">
        <f>VLOOKUP(A3255,Lists!A:B,2,FALSE)</f>
        <v>SDN002</v>
      </c>
      <c r="C3255" s="157" t="str">
        <f>VLOOKUP(A3255,Lists!A:D,4,FALSE)</f>
        <v>SDN</v>
      </c>
      <c r="D3255" s="157" t="s">
        <v>763</v>
      </c>
      <c r="E3255" s="157">
        <v>4675812</v>
      </c>
      <c r="F3255" s="157" t="s">
        <v>2766</v>
      </c>
      <c r="G3255" s="157" t="s">
        <v>735</v>
      </c>
      <c r="H3255" s="151"/>
      <c r="I3255" s="161" t="s">
        <v>2819</v>
      </c>
      <c r="J3255" s="157" t="s">
        <v>2821</v>
      </c>
      <c r="K3255" s="151" t="str">
        <f t="shared" si="104"/>
        <v>SDN002People  facing moderate humanitarian needs (level 3)</v>
      </c>
      <c r="L3255" s="165">
        <v>43511</v>
      </c>
    </row>
    <row r="3256" spans="1:12" ht="15.6" thickTop="1" thickBot="1" x14ac:dyDescent="0.35">
      <c r="A3256" s="158" t="s">
        <v>1402</v>
      </c>
      <c r="B3256" s="159" t="str">
        <f>VLOOKUP(A3256,Lists!A:B,2,FALSE)</f>
        <v>SDN002</v>
      </c>
      <c r="C3256" s="159" t="str">
        <f>VLOOKUP(A3256,Lists!A:D,4,FALSE)</f>
        <v>SDN</v>
      </c>
      <c r="D3256" s="159" t="s">
        <v>765</v>
      </c>
      <c r="E3256" s="159">
        <v>1083613</v>
      </c>
      <c r="F3256" s="159" t="s">
        <v>2766</v>
      </c>
      <c r="G3256" s="159" t="s">
        <v>735</v>
      </c>
      <c r="H3256" s="151"/>
      <c r="I3256" s="162" t="s">
        <v>2819</v>
      </c>
      <c r="J3256" s="159" t="s">
        <v>2822</v>
      </c>
      <c r="K3256" s="151" t="str">
        <f t="shared" si="104"/>
        <v>SDN002People facing severe humanitarian needs (level 4)</v>
      </c>
      <c r="L3256" s="163">
        <v>43511</v>
      </c>
    </row>
    <row r="3257" spans="1:12" ht="15.6" thickTop="1" thickBot="1" x14ac:dyDescent="0.35">
      <c r="A3257" s="156" t="s">
        <v>1402</v>
      </c>
      <c r="B3257" s="157" t="str">
        <f>VLOOKUP(A3257,Lists!A:B,2,FALSE)</f>
        <v>SDN002</v>
      </c>
      <c r="C3257" s="157" t="str">
        <f>VLOOKUP(A3257,Lists!A:D,4,FALSE)</f>
        <v>SDN</v>
      </c>
      <c r="D3257" s="157" t="s">
        <v>766</v>
      </c>
      <c r="E3257" s="157">
        <v>0</v>
      </c>
      <c r="F3257" s="157" t="s">
        <v>2766</v>
      </c>
      <c r="G3257" s="157" t="s">
        <v>734</v>
      </c>
      <c r="H3257" s="151"/>
      <c r="I3257" s="161" t="s">
        <v>2819</v>
      </c>
      <c r="J3257" s="157" t="s">
        <v>2823</v>
      </c>
      <c r="K3257" s="151" t="str">
        <f t="shared" si="104"/>
        <v>SDN002People facing extreme humanitarian needs (level 5)</v>
      </c>
      <c r="L3257" s="165">
        <v>43511</v>
      </c>
    </row>
    <row r="3258" spans="1:12" ht="15.6" thickTop="1" thickBot="1" x14ac:dyDescent="0.35">
      <c r="A3258" s="158" t="s">
        <v>1402</v>
      </c>
      <c r="B3258" s="159" t="str">
        <f>VLOOKUP(A3258,Lists!A:B,2,FALSE)</f>
        <v>SDN002</v>
      </c>
      <c r="C3258" s="159" t="str">
        <f>VLOOKUP(A3258,Lists!A:D,4,FALSE)</f>
        <v>SDN</v>
      </c>
      <c r="D3258" s="159" t="s">
        <v>768</v>
      </c>
      <c r="E3258" s="159">
        <v>143</v>
      </c>
      <c r="F3258" s="159" t="s">
        <v>2765</v>
      </c>
      <c r="G3258" s="159" t="s">
        <v>734</v>
      </c>
      <c r="H3258" s="151"/>
      <c r="I3258" s="162"/>
      <c r="J3258" s="159" t="s">
        <v>2818</v>
      </c>
      <c r="K3258" s="151" t="str">
        <f t="shared" si="104"/>
        <v>SDN002People killed in all crises</v>
      </c>
      <c r="L3258" s="163">
        <v>43511</v>
      </c>
    </row>
    <row r="3259" spans="1:12" ht="15.6" thickTop="1" thickBot="1" x14ac:dyDescent="0.35">
      <c r="A3259" s="156" t="s">
        <v>1402</v>
      </c>
      <c r="B3259" s="157" t="str">
        <f>VLOOKUP(A3259,Lists!A:B,2,FALSE)</f>
        <v>SDN002</v>
      </c>
      <c r="C3259" s="157" t="str">
        <f>VLOOKUP(A3259,Lists!A:D,4,FALSE)</f>
        <v>SDN</v>
      </c>
      <c r="D3259" s="157" t="s">
        <v>680</v>
      </c>
      <c r="E3259" s="157">
        <v>5</v>
      </c>
      <c r="F3259" s="157"/>
      <c r="G3259" s="157"/>
      <c r="H3259" s="151"/>
      <c r="I3259" s="161"/>
      <c r="J3259" s="157" t="s">
        <v>2830</v>
      </c>
      <c r="K3259" s="151" t="str">
        <f t="shared" si="104"/>
        <v>SDN002Crisis affected groups</v>
      </c>
      <c r="L3259" s="165">
        <v>43511</v>
      </c>
    </row>
    <row r="3260" spans="1:12" ht="15.6" thickTop="1" thickBot="1" x14ac:dyDescent="0.35">
      <c r="A3260" s="158" t="s">
        <v>1402</v>
      </c>
      <c r="B3260" s="159" t="str">
        <f>VLOOKUP(A3260,Lists!A:B,2,FALSE)</f>
        <v>SDN002</v>
      </c>
      <c r="C3260" s="159" t="str">
        <f>VLOOKUP(A3260,Lists!A:D,4,FALSE)</f>
        <v>SDN</v>
      </c>
      <c r="D3260" s="159" t="s">
        <v>683</v>
      </c>
      <c r="E3260" s="159" t="s">
        <v>445</v>
      </c>
      <c r="F3260" s="159"/>
      <c r="G3260" s="159"/>
      <c r="H3260" s="151"/>
      <c r="I3260" s="162"/>
      <c r="J3260" s="159" t="s">
        <v>1389</v>
      </c>
      <c r="K3260" s="151" t="str">
        <f t="shared" si="104"/>
        <v>SDN002People facing limited access constraints</v>
      </c>
      <c r="L3260" s="163">
        <v>43511</v>
      </c>
    </row>
    <row r="3261" spans="1:12" ht="15.6" thickTop="1" thickBot="1" x14ac:dyDescent="0.35">
      <c r="A3261" s="156" t="s">
        <v>1402</v>
      </c>
      <c r="B3261" s="157" t="str">
        <f>VLOOKUP(A3261,Lists!A:B,2,FALSE)</f>
        <v>SDN002</v>
      </c>
      <c r="C3261" s="157" t="str">
        <f>VLOOKUP(A3261,Lists!A:D,4,FALSE)</f>
        <v>SDN</v>
      </c>
      <c r="D3261" s="157" t="s">
        <v>684</v>
      </c>
      <c r="E3261" s="157" t="s">
        <v>445</v>
      </c>
      <c r="F3261" s="157"/>
      <c r="G3261" s="157"/>
      <c r="H3261" s="151"/>
      <c r="I3261" s="161"/>
      <c r="J3261" s="157" t="s">
        <v>1389</v>
      </c>
      <c r="K3261" s="151" t="str">
        <f t="shared" si="104"/>
        <v>SDN002People facing restricted access constraints</v>
      </c>
      <c r="L3261" s="165">
        <v>43511</v>
      </c>
    </row>
    <row r="3262" spans="1:12" ht="15.6" thickTop="1" thickBot="1" x14ac:dyDescent="0.35">
      <c r="A3262" s="158" t="s">
        <v>1402</v>
      </c>
      <c r="B3262" s="159" t="str">
        <f>VLOOKUP(A3262,Lists!A:B,2,FALSE)</f>
        <v>SDN002</v>
      </c>
      <c r="C3262" s="159" t="str">
        <f>VLOOKUP(A3262,Lists!A:D,4,FALSE)</f>
        <v>SDN</v>
      </c>
      <c r="D3262" s="159" t="s">
        <v>637</v>
      </c>
      <c r="E3262" s="159">
        <v>2</v>
      </c>
      <c r="F3262" s="159" t="s">
        <v>2767</v>
      </c>
      <c r="G3262" s="159"/>
      <c r="H3262" s="151"/>
      <c r="I3262" s="162"/>
      <c r="J3262" s="159"/>
      <c r="K3262" s="151" t="str">
        <f t="shared" si="104"/>
        <v>SDN002Impediments to entry into country (bureaucratic and administrative)</v>
      </c>
      <c r="L3262" s="163">
        <v>43511</v>
      </c>
    </row>
    <row r="3263" spans="1:12" ht="15.6" thickTop="1" thickBot="1" x14ac:dyDescent="0.35">
      <c r="A3263" s="156" t="s">
        <v>1402</v>
      </c>
      <c r="B3263" s="157" t="str">
        <f>VLOOKUP(A3263,Lists!A:B,2,FALSE)</f>
        <v>SDN002</v>
      </c>
      <c r="C3263" s="157" t="str">
        <f>VLOOKUP(A3263,Lists!A:D,4,FALSE)</f>
        <v>SDN</v>
      </c>
      <c r="D3263" s="157" t="s">
        <v>638</v>
      </c>
      <c r="E3263" s="157">
        <v>2</v>
      </c>
      <c r="F3263" s="157" t="s">
        <v>2767</v>
      </c>
      <c r="G3263" s="157"/>
      <c r="H3263" s="151"/>
      <c r="I3263" s="161"/>
      <c r="J3263" s="157"/>
      <c r="K3263" s="151" t="str">
        <f t="shared" si="104"/>
        <v>SDN002Restriction of movement (impediments to freedom of movement and/or administrative restrictions)</v>
      </c>
      <c r="L3263" s="165">
        <v>43511</v>
      </c>
    </row>
    <row r="3264" spans="1:12" ht="15.6" thickTop="1" thickBot="1" x14ac:dyDescent="0.35">
      <c r="A3264" s="158" t="s">
        <v>1402</v>
      </c>
      <c r="B3264" s="159" t="str">
        <f>VLOOKUP(A3264,Lists!A:B,2,FALSE)</f>
        <v>SDN002</v>
      </c>
      <c r="C3264" s="159" t="str">
        <f>VLOOKUP(A3264,Lists!A:D,4,FALSE)</f>
        <v>SDN</v>
      </c>
      <c r="D3264" s="159" t="s">
        <v>639</v>
      </c>
      <c r="E3264" s="159">
        <v>1</v>
      </c>
      <c r="F3264" s="159" t="s">
        <v>2767</v>
      </c>
      <c r="G3264" s="159"/>
      <c r="H3264" s="151"/>
      <c r="I3264" s="162"/>
      <c r="J3264" s="159"/>
      <c r="K3264" s="151" t="str">
        <f t="shared" ref="K3264:K3327" si="105">B3264&amp;""&amp;D3264</f>
        <v>SDN002Interference into implementation of humanitarian activities</v>
      </c>
      <c r="L3264" s="163">
        <v>43511</v>
      </c>
    </row>
    <row r="3265" spans="1:12" ht="15.6" thickTop="1" thickBot="1" x14ac:dyDescent="0.35">
      <c r="A3265" s="156" t="s">
        <v>1402</v>
      </c>
      <c r="B3265" s="157" t="str">
        <f>VLOOKUP(A3265,Lists!A:B,2,FALSE)</f>
        <v>SDN002</v>
      </c>
      <c r="C3265" s="157" t="str">
        <f>VLOOKUP(A3265,Lists!A:D,4,FALSE)</f>
        <v>SDN</v>
      </c>
      <c r="D3265" s="157" t="s">
        <v>640</v>
      </c>
      <c r="E3265" s="157" t="s">
        <v>445</v>
      </c>
      <c r="F3265" s="157" t="s">
        <v>2767</v>
      </c>
      <c r="G3265" s="157"/>
      <c r="H3265" s="151"/>
      <c r="I3265" s="161"/>
      <c r="J3265" s="157"/>
      <c r="K3265" s="151" t="str">
        <f t="shared" si="105"/>
        <v>SDN002Violence against personnel, facilities and assets</v>
      </c>
      <c r="L3265" s="165">
        <v>43511</v>
      </c>
    </row>
    <row r="3266" spans="1:12" ht="15.6" thickTop="1" thickBot="1" x14ac:dyDescent="0.35">
      <c r="A3266" s="158" t="s">
        <v>1402</v>
      </c>
      <c r="B3266" s="159" t="str">
        <f>VLOOKUP(A3266,Lists!A:B,2,FALSE)</f>
        <v>SDN002</v>
      </c>
      <c r="C3266" s="159" t="str">
        <f>VLOOKUP(A3266,Lists!A:D,4,FALSE)</f>
        <v>SDN</v>
      </c>
      <c r="D3266" s="159" t="s">
        <v>641</v>
      </c>
      <c r="E3266" s="159" t="s">
        <v>445</v>
      </c>
      <c r="F3266" s="159" t="s">
        <v>2767</v>
      </c>
      <c r="G3266" s="159"/>
      <c r="H3266" s="151"/>
      <c r="I3266" s="162"/>
      <c r="J3266" s="159"/>
      <c r="K3266" s="151" t="str">
        <f t="shared" si="105"/>
        <v>SDN002Denial of existence of humanitarian needs or entitlements to assistance</v>
      </c>
      <c r="L3266" s="163">
        <v>43511</v>
      </c>
    </row>
    <row r="3267" spans="1:12" ht="15.6" thickTop="1" thickBot="1" x14ac:dyDescent="0.35">
      <c r="A3267" s="156" t="s">
        <v>1402</v>
      </c>
      <c r="B3267" s="157" t="str">
        <f>VLOOKUP(A3267,Lists!A:B,2,FALSE)</f>
        <v>SDN002</v>
      </c>
      <c r="C3267" s="157" t="str">
        <f>VLOOKUP(A3267,Lists!A:D,4,FALSE)</f>
        <v>SDN</v>
      </c>
      <c r="D3267" s="157" t="s">
        <v>645</v>
      </c>
      <c r="E3267" s="157">
        <v>1</v>
      </c>
      <c r="F3267" s="157" t="s">
        <v>2767</v>
      </c>
      <c r="G3267" s="157"/>
      <c r="H3267" s="151"/>
      <c r="I3267" s="161"/>
      <c r="J3267" s="157"/>
      <c r="K3267" s="151" t="str">
        <f t="shared" si="105"/>
        <v>SDN002Physical constraints in the environment (obstacles related to terrain, climate, lack of infrastructure, etc.)</v>
      </c>
      <c r="L3267" s="165">
        <v>43511</v>
      </c>
    </row>
    <row r="3268" spans="1:12" ht="15.6" thickTop="1" thickBot="1" x14ac:dyDescent="0.35">
      <c r="A3268" s="158" t="s">
        <v>1402</v>
      </c>
      <c r="B3268" s="159" t="str">
        <f>VLOOKUP(A3268,Lists!A:B,2,FALSE)</f>
        <v>SDN002</v>
      </c>
      <c r="C3268" s="159" t="str">
        <f>VLOOKUP(A3268,Lists!A:D,4,FALSE)</f>
        <v>SDN</v>
      </c>
      <c r="D3268" s="159" t="s">
        <v>644</v>
      </c>
      <c r="E3268" s="159">
        <v>2</v>
      </c>
      <c r="F3268" s="159" t="s">
        <v>2767</v>
      </c>
      <c r="G3268" s="159"/>
      <c r="H3268" s="151"/>
      <c r="I3268" s="162"/>
      <c r="J3268" s="159"/>
      <c r="K3268" s="151" t="str">
        <f t="shared" si="105"/>
        <v xml:space="preserve">SDN002Presence of mines and improvised explosive devices </v>
      </c>
      <c r="L3268" s="163">
        <v>43511</v>
      </c>
    </row>
    <row r="3269" spans="1:12" ht="15.6" thickTop="1" thickBot="1" x14ac:dyDescent="0.35">
      <c r="A3269" s="156" t="s">
        <v>1402</v>
      </c>
      <c r="B3269" s="157" t="str">
        <f>VLOOKUP(A3269,Lists!A:B,2,FALSE)</f>
        <v>SDN002</v>
      </c>
      <c r="C3269" s="157" t="str">
        <f>VLOOKUP(A3269,Lists!A:D,4,FALSE)</f>
        <v>SDN</v>
      </c>
      <c r="D3269" s="157" t="s">
        <v>643</v>
      </c>
      <c r="E3269" s="157">
        <v>2</v>
      </c>
      <c r="F3269" s="157" t="s">
        <v>2767</v>
      </c>
      <c r="G3269" s="157"/>
      <c r="H3269" s="151"/>
      <c r="I3269" s="161"/>
      <c r="J3269" s="157"/>
      <c r="K3269" s="151" t="str">
        <f t="shared" si="105"/>
        <v>SDN002Ongoing insecurity/hostilities affecting humanitarian assistance</v>
      </c>
      <c r="L3269" s="165">
        <v>43511</v>
      </c>
    </row>
    <row r="3270" spans="1:12" ht="15.6" thickTop="1" thickBot="1" x14ac:dyDescent="0.35">
      <c r="A3270" s="158" t="s">
        <v>1402</v>
      </c>
      <c r="B3270" s="159" t="str">
        <f>VLOOKUP(A3270,Lists!A:B,2,FALSE)</f>
        <v>SDN002</v>
      </c>
      <c r="C3270" s="159" t="str">
        <f>VLOOKUP(A3270,Lists!A:D,4,FALSE)</f>
        <v>SDN</v>
      </c>
      <c r="D3270" s="159" t="s">
        <v>642</v>
      </c>
      <c r="E3270" s="159">
        <v>2</v>
      </c>
      <c r="F3270" s="159" t="s">
        <v>2767</v>
      </c>
      <c r="G3270" s="159"/>
      <c r="H3270" s="151"/>
      <c r="I3270" s="162"/>
      <c r="J3270" s="159"/>
      <c r="K3270" s="151" t="str">
        <f t="shared" si="105"/>
        <v>SDN002Restriction and obstruction of access to services and assistance</v>
      </c>
      <c r="L3270" s="163">
        <v>43511</v>
      </c>
    </row>
    <row r="3271" spans="1:12" ht="15.6" thickTop="1" thickBot="1" x14ac:dyDescent="0.35">
      <c r="A3271" s="156" t="s">
        <v>797</v>
      </c>
      <c r="B3271" s="157" t="str">
        <f>VLOOKUP(A3271,Lists!A:B,2,FALSE)</f>
        <v>SDN004</v>
      </c>
      <c r="C3271" s="157" t="str">
        <f>VLOOKUP(A3271,Lists!A:D,4,FALSE)</f>
        <v>SDN</v>
      </c>
      <c r="D3271" s="157" t="s">
        <v>785</v>
      </c>
      <c r="E3271" s="157">
        <v>45437440</v>
      </c>
      <c r="F3271" s="157" t="s">
        <v>2762</v>
      </c>
      <c r="G3271" s="157" t="s">
        <v>734</v>
      </c>
      <c r="H3271" s="151"/>
      <c r="I3271" s="161" t="s">
        <v>2808</v>
      </c>
      <c r="J3271" s="157" t="s">
        <v>2809</v>
      </c>
      <c r="K3271" s="151" t="str">
        <f t="shared" si="105"/>
        <v>SDN004Total population in country</v>
      </c>
      <c r="L3271" s="165">
        <v>43511</v>
      </c>
    </row>
    <row r="3272" spans="1:12" ht="15.6" thickTop="1" thickBot="1" x14ac:dyDescent="0.35">
      <c r="A3272" s="158" t="s">
        <v>797</v>
      </c>
      <c r="B3272" s="159" t="str">
        <f>VLOOKUP(A3272,Lists!A:B,2,FALSE)</f>
        <v>SDN004</v>
      </c>
      <c r="C3272" s="159" t="str">
        <f>VLOOKUP(A3272,Lists!A:D,4,FALSE)</f>
        <v>SDN</v>
      </c>
      <c r="D3272" s="159" t="s">
        <v>455</v>
      </c>
      <c r="E3272" s="159">
        <v>218926</v>
      </c>
      <c r="F3272" s="159" t="s">
        <v>2768</v>
      </c>
      <c r="G3272" s="159" t="s">
        <v>734</v>
      </c>
      <c r="H3272" s="151"/>
      <c r="I3272" s="162" t="s">
        <v>2768</v>
      </c>
      <c r="J3272" s="159" t="s">
        <v>2831</v>
      </c>
      <c r="K3272" s="151" t="str">
        <f t="shared" si="105"/>
        <v>SDN004Landmass affected by disaster</v>
      </c>
      <c r="L3272" s="163">
        <v>43511</v>
      </c>
    </row>
    <row r="3273" spans="1:12" ht="15.6" thickTop="1" thickBot="1" x14ac:dyDescent="0.35">
      <c r="A3273" s="156" t="s">
        <v>797</v>
      </c>
      <c r="B3273" s="157" t="str">
        <f>VLOOKUP(A3273,Lists!A:B,2,FALSE)</f>
        <v>SDN004</v>
      </c>
      <c r="C3273" s="157" t="str">
        <f>VLOOKUP(A3273,Lists!A:D,4,FALSE)</f>
        <v>SDN</v>
      </c>
      <c r="D3273" s="157" t="s">
        <v>740</v>
      </c>
      <c r="E3273" s="157">
        <v>14519406</v>
      </c>
      <c r="F3273" s="157" t="s">
        <v>2768</v>
      </c>
      <c r="G3273" s="157" t="s">
        <v>734</v>
      </c>
      <c r="H3273" s="151"/>
      <c r="I3273" s="161" t="s">
        <v>2832</v>
      </c>
      <c r="J3273" s="157" t="s">
        <v>2833</v>
      </c>
      <c r="K3273" s="151" t="str">
        <f t="shared" si="105"/>
        <v>SDN004People exposed</v>
      </c>
      <c r="L3273" s="165">
        <v>43511</v>
      </c>
    </row>
    <row r="3274" spans="1:12" ht="15.6" thickTop="1" thickBot="1" x14ac:dyDescent="0.35">
      <c r="A3274" s="158" t="s">
        <v>797</v>
      </c>
      <c r="B3274" s="159" t="str">
        <f>VLOOKUP(A3274,Lists!A:B,2,FALSE)</f>
        <v>SDN004</v>
      </c>
      <c r="C3274" s="159" t="str">
        <f>VLOOKUP(A3274,Lists!A:D,4,FALSE)</f>
        <v>SDN</v>
      </c>
      <c r="D3274" s="159" t="s">
        <v>742</v>
      </c>
      <c r="E3274" s="159">
        <v>852080</v>
      </c>
      <c r="F3274" s="159" t="s">
        <v>1548</v>
      </c>
      <c r="G3274" s="159" t="s">
        <v>734</v>
      </c>
      <c r="H3274" s="151"/>
      <c r="I3274" s="162" t="s">
        <v>2832</v>
      </c>
      <c r="J3274" s="159" t="s">
        <v>2834</v>
      </c>
      <c r="K3274" s="151" t="str">
        <f t="shared" si="105"/>
        <v>SDN004People affected by the crisis</v>
      </c>
      <c r="L3274" s="163">
        <v>43511</v>
      </c>
    </row>
    <row r="3275" spans="1:12" ht="15.6" thickTop="1" thickBot="1" x14ac:dyDescent="0.35">
      <c r="A3275" s="156" t="s">
        <v>797</v>
      </c>
      <c r="B3275" s="157" t="str">
        <f>VLOOKUP(A3275,Lists!A:B,2,FALSE)</f>
        <v>SDN004</v>
      </c>
      <c r="C3275" s="157" t="str">
        <f>VLOOKUP(A3275,Lists!A:D,4,FALSE)</f>
        <v>SDN</v>
      </c>
      <c r="D3275" s="157" t="s">
        <v>470</v>
      </c>
      <c r="E3275" s="157">
        <v>852080</v>
      </c>
      <c r="F3275" s="157" t="s">
        <v>1548</v>
      </c>
      <c r="G3275" s="157" t="s">
        <v>734</v>
      </c>
      <c r="H3275" s="151"/>
      <c r="I3275" s="161" t="s">
        <v>2832</v>
      </c>
      <c r="J3275" s="157" t="s">
        <v>2835</v>
      </c>
      <c r="K3275" s="151" t="str">
        <f t="shared" si="105"/>
        <v>SDN004Total # of crisis related displaced people</v>
      </c>
      <c r="L3275" s="165">
        <v>43511</v>
      </c>
    </row>
    <row r="3276" spans="1:12" ht="15.6" thickTop="1" thickBot="1" x14ac:dyDescent="0.35">
      <c r="A3276" s="158" t="s">
        <v>797</v>
      </c>
      <c r="B3276" s="159" t="str">
        <f>VLOOKUP(A3276,Lists!A:B,2,FALSE)</f>
        <v>SDN004</v>
      </c>
      <c r="C3276" s="159" t="str">
        <f>VLOOKUP(A3276,Lists!A:D,4,FALSE)</f>
        <v>SDN</v>
      </c>
      <c r="D3276" s="159" t="s">
        <v>743</v>
      </c>
      <c r="E3276" s="159" t="s">
        <v>445</v>
      </c>
      <c r="F3276" s="159"/>
      <c r="G3276" s="159"/>
      <c r="H3276" s="151"/>
      <c r="I3276" s="162"/>
      <c r="J3276" s="159" t="s">
        <v>1389</v>
      </c>
      <c r="K3276" s="151" t="str">
        <f t="shared" si="105"/>
        <v>SDN004Crisis related Injuries</v>
      </c>
      <c r="L3276" s="163">
        <v>43511</v>
      </c>
    </row>
    <row r="3277" spans="1:12" ht="15.6" thickTop="1" thickBot="1" x14ac:dyDescent="0.35">
      <c r="A3277" s="156" t="s">
        <v>797</v>
      </c>
      <c r="B3277" s="157" t="str">
        <f>VLOOKUP(A3277,Lists!A:B,2,FALSE)</f>
        <v>SDN004</v>
      </c>
      <c r="C3277" s="157" t="str">
        <f>VLOOKUP(A3277,Lists!A:D,4,FALSE)</f>
        <v>SDN</v>
      </c>
      <c r="D3277" s="157" t="s">
        <v>661</v>
      </c>
      <c r="E3277" s="157" t="s">
        <v>445</v>
      </c>
      <c r="F3277" s="157"/>
      <c r="G3277" s="157"/>
      <c r="H3277" s="151"/>
      <c r="I3277" s="161"/>
      <c r="J3277" s="157" t="s">
        <v>1389</v>
      </c>
      <c r="K3277" s="151" t="str">
        <f t="shared" si="105"/>
        <v>SDN004Total # of illness cases reported</v>
      </c>
      <c r="L3277" s="165">
        <v>43511</v>
      </c>
    </row>
    <row r="3278" spans="1:12" ht="15.6" thickTop="1" thickBot="1" x14ac:dyDescent="0.35">
      <c r="A3278" s="158" t="s">
        <v>797</v>
      </c>
      <c r="B3278" s="159" t="str">
        <f>VLOOKUP(A3278,Lists!A:B,2,FALSE)</f>
        <v>SDN004</v>
      </c>
      <c r="C3278" s="159" t="str">
        <f>VLOOKUP(A3278,Lists!A:D,4,FALSE)</f>
        <v>SDN</v>
      </c>
      <c r="D3278" s="159" t="s">
        <v>663</v>
      </c>
      <c r="E3278" s="159" t="s">
        <v>445</v>
      </c>
      <c r="F3278" s="159"/>
      <c r="G3278" s="159"/>
      <c r="H3278" s="151"/>
      <c r="I3278" s="162"/>
      <c r="J3278" s="159" t="s">
        <v>1389</v>
      </c>
      <c r="K3278" s="151" t="str">
        <f t="shared" si="105"/>
        <v>SDN004Crisis related fatalities</v>
      </c>
      <c r="L3278" s="163">
        <v>43511</v>
      </c>
    </row>
    <row r="3279" spans="1:12" ht="15.6" thickTop="1" thickBot="1" x14ac:dyDescent="0.35">
      <c r="A3279" s="156" t="s">
        <v>797</v>
      </c>
      <c r="B3279" s="157" t="str">
        <f>VLOOKUP(A3279,Lists!A:B,2,FALSE)</f>
        <v>SDN004</v>
      </c>
      <c r="C3279" s="157" t="str">
        <f>VLOOKUP(A3279,Lists!A:D,4,FALSE)</f>
        <v>SDN</v>
      </c>
      <c r="D3279" s="157" t="s">
        <v>459</v>
      </c>
      <c r="E3279" s="157">
        <v>0</v>
      </c>
      <c r="F3279" s="157"/>
      <c r="G3279" s="157"/>
      <c r="H3279" s="151"/>
      <c r="I3279" s="161"/>
      <c r="J3279" s="157"/>
      <c r="K3279" s="151" t="str">
        <f t="shared" si="105"/>
        <v>SDN004Building partially damaged</v>
      </c>
      <c r="L3279" s="165">
        <v>43511</v>
      </c>
    </row>
    <row r="3280" spans="1:12" ht="15.6" thickTop="1" thickBot="1" x14ac:dyDescent="0.35">
      <c r="A3280" s="158" t="s">
        <v>797</v>
      </c>
      <c r="B3280" s="159" t="str">
        <f>VLOOKUP(A3280,Lists!A:B,2,FALSE)</f>
        <v>SDN004</v>
      </c>
      <c r="C3280" s="159" t="str">
        <f>VLOOKUP(A3280,Lists!A:D,4,FALSE)</f>
        <v>SDN</v>
      </c>
      <c r="D3280" s="159" t="s">
        <v>460</v>
      </c>
      <c r="E3280" s="159">
        <v>0</v>
      </c>
      <c r="F3280" s="159"/>
      <c r="G3280" s="159"/>
      <c r="H3280" s="151"/>
      <c r="I3280" s="162"/>
      <c r="J3280" s="159"/>
      <c r="K3280" s="151" t="str">
        <f t="shared" si="105"/>
        <v>SDN004Building totally damaged</v>
      </c>
      <c r="L3280" s="163">
        <v>43511</v>
      </c>
    </row>
    <row r="3281" spans="1:12" ht="15.6" thickTop="1" thickBot="1" x14ac:dyDescent="0.35">
      <c r="A3281" s="156" t="s">
        <v>797</v>
      </c>
      <c r="B3281" s="157" t="str">
        <f>VLOOKUP(A3281,Lists!A:B,2,FALSE)</f>
        <v>SDN004</v>
      </c>
      <c r="C3281" s="157" t="str">
        <f>VLOOKUP(A3281,Lists!A:D,4,FALSE)</f>
        <v>SDN</v>
      </c>
      <c r="D3281" s="157" t="s">
        <v>459</v>
      </c>
      <c r="E3281" s="157" t="s">
        <v>445</v>
      </c>
      <c r="F3281" s="157"/>
      <c r="G3281" s="157"/>
      <c r="H3281" s="151"/>
      <c r="I3281" s="161"/>
      <c r="J3281" s="157" t="s">
        <v>2802</v>
      </c>
      <c r="K3281" s="151" t="str">
        <f t="shared" si="105"/>
        <v>SDN004Building partially damaged</v>
      </c>
      <c r="L3281" s="165">
        <v>43511</v>
      </c>
    </row>
    <row r="3282" spans="1:12" ht="15.6" thickTop="1" thickBot="1" x14ac:dyDescent="0.35">
      <c r="A3282" s="158" t="s">
        <v>797</v>
      </c>
      <c r="B3282" s="159" t="str">
        <f>VLOOKUP(A3282,Lists!A:B,2,FALSE)</f>
        <v>SDN004</v>
      </c>
      <c r="C3282" s="159" t="str">
        <f>VLOOKUP(A3282,Lists!A:D,4,FALSE)</f>
        <v>SDN</v>
      </c>
      <c r="D3282" s="159" t="s">
        <v>745</v>
      </c>
      <c r="E3282" s="159" t="s">
        <v>445</v>
      </c>
      <c r="F3282" s="159"/>
      <c r="G3282" s="159"/>
      <c r="H3282" s="151"/>
      <c r="I3282" s="162"/>
      <c r="J3282" s="159" t="s">
        <v>2802</v>
      </c>
      <c r="K3282" s="151" t="str">
        <f t="shared" si="105"/>
        <v>SDN004Economic Losses</v>
      </c>
      <c r="L3282" s="163">
        <v>43511</v>
      </c>
    </row>
    <row r="3283" spans="1:12" ht="15.6" thickTop="1" thickBot="1" x14ac:dyDescent="0.35">
      <c r="A3283" s="156" t="s">
        <v>797</v>
      </c>
      <c r="B3283" s="157" t="str">
        <f>VLOOKUP(A3283,Lists!A:B,2,FALSE)</f>
        <v>SDN004</v>
      </c>
      <c r="C3283" s="157" t="str">
        <f>VLOOKUP(A3283,Lists!A:D,4,FALSE)</f>
        <v>SDN</v>
      </c>
      <c r="D3283" s="157" t="s">
        <v>755</v>
      </c>
      <c r="E3283" s="157">
        <v>852080</v>
      </c>
      <c r="F3283" s="157" t="s">
        <v>1548</v>
      </c>
      <c r="G3283" s="157" t="s">
        <v>734</v>
      </c>
      <c r="H3283" s="151"/>
      <c r="I3283" s="161" t="s">
        <v>2832</v>
      </c>
      <c r="J3283" s="157" t="s">
        <v>2835</v>
      </c>
      <c r="K3283" s="151" t="str">
        <f t="shared" si="105"/>
        <v>SDN004People in Need</v>
      </c>
      <c r="L3283" s="165">
        <v>43511</v>
      </c>
    </row>
    <row r="3284" spans="1:12" ht="15.6" thickTop="1" thickBot="1" x14ac:dyDescent="0.35">
      <c r="A3284" s="158" t="s">
        <v>797</v>
      </c>
      <c r="B3284" s="159" t="str">
        <f>VLOOKUP(A3284,Lists!A:B,2,FALSE)</f>
        <v>SDN004</v>
      </c>
      <c r="C3284" s="159" t="str">
        <f>VLOOKUP(A3284,Lists!A:D,4,FALSE)</f>
        <v>SDN</v>
      </c>
      <c r="D3284" s="159" t="s">
        <v>761</v>
      </c>
      <c r="E3284" s="159">
        <v>0</v>
      </c>
      <c r="F3284" s="159" t="s">
        <v>1548</v>
      </c>
      <c r="G3284" s="159" t="s">
        <v>734</v>
      </c>
      <c r="H3284" s="151"/>
      <c r="I3284" s="162" t="s">
        <v>2832</v>
      </c>
      <c r="J3284" s="159"/>
      <c r="K3284" s="151" t="str">
        <f t="shared" si="105"/>
        <v>SDN004People facing minimal humanitarian needs (level 1)</v>
      </c>
      <c r="L3284" s="163">
        <v>43511</v>
      </c>
    </row>
    <row r="3285" spans="1:12" ht="15.6" thickTop="1" thickBot="1" x14ac:dyDescent="0.35">
      <c r="A3285" s="156" t="s">
        <v>797</v>
      </c>
      <c r="B3285" s="157" t="str">
        <f>VLOOKUP(A3285,Lists!A:B,2,FALSE)</f>
        <v>SDN004</v>
      </c>
      <c r="C3285" s="157" t="str">
        <f>VLOOKUP(A3285,Lists!A:D,4,FALSE)</f>
        <v>SDN</v>
      </c>
      <c r="D3285" s="157" t="s">
        <v>760</v>
      </c>
      <c r="E3285" s="157">
        <v>733555</v>
      </c>
      <c r="F3285" s="157" t="s">
        <v>1548</v>
      </c>
      <c r="G3285" s="157" t="s">
        <v>733</v>
      </c>
      <c r="H3285" s="151"/>
      <c r="I3285" s="161" t="s">
        <v>2832</v>
      </c>
      <c r="J3285" s="157" t="s">
        <v>2836</v>
      </c>
      <c r="K3285" s="151" t="str">
        <f t="shared" si="105"/>
        <v>SDN004People facing stressed humanitarian needs (level 2)</v>
      </c>
      <c r="L3285" s="165">
        <v>43511</v>
      </c>
    </row>
    <row r="3286" spans="1:12" ht="15.6" thickTop="1" thickBot="1" x14ac:dyDescent="0.35">
      <c r="A3286" s="158" t="s">
        <v>797</v>
      </c>
      <c r="B3286" s="159" t="str">
        <f>VLOOKUP(A3286,Lists!A:B,2,FALSE)</f>
        <v>SDN004</v>
      </c>
      <c r="C3286" s="159" t="str">
        <f>VLOOKUP(A3286,Lists!A:D,4,FALSE)</f>
        <v>SDN</v>
      </c>
      <c r="D3286" s="159" t="s">
        <v>763</v>
      </c>
      <c r="E3286" s="159">
        <v>78988</v>
      </c>
      <c r="F3286" s="159" t="s">
        <v>1548</v>
      </c>
      <c r="G3286" s="159" t="s">
        <v>733</v>
      </c>
      <c r="H3286" s="151"/>
      <c r="I3286" s="162" t="s">
        <v>2832</v>
      </c>
      <c r="J3286" s="159" t="s">
        <v>2837</v>
      </c>
      <c r="K3286" s="151" t="str">
        <f t="shared" si="105"/>
        <v>SDN004People  facing moderate humanitarian needs (level 3)</v>
      </c>
      <c r="L3286" s="163">
        <v>43511</v>
      </c>
    </row>
    <row r="3287" spans="1:12" ht="15.6" thickTop="1" thickBot="1" x14ac:dyDescent="0.35">
      <c r="A3287" s="156" t="s">
        <v>797</v>
      </c>
      <c r="B3287" s="157" t="str">
        <f>VLOOKUP(A3287,Lists!A:B,2,FALSE)</f>
        <v>SDN004</v>
      </c>
      <c r="C3287" s="157" t="str">
        <f>VLOOKUP(A3287,Lists!A:D,4,FALSE)</f>
        <v>SDN</v>
      </c>
      <c r="D3287" s="157" t="s">
        <v>765</v>
      </c>
      <c r="E3287" s="157">
        <v>39537</v>
      </c>
      <c r="F3287" s="157" t="s">
        <v>1548</v>
      </c>
      <c r="G3287" s="157" t="s">
        <v>733</v>
      </c>
      <c r="H3287" s="151"/>
      <c r="I3287" s="161" t="s">
        <v>2832</v>
      </c>
      <c r="J3287" s="157" t="s">
        <v>2838</v>
      </c>
      <c r="K3287" s="151" t="str">
        <f t="shared" si="105"/>
        <v>SDN004People facing severe humanitarian needs (level 4)</v>
      </c>
      <c r="L3287" s="165">
        <v>43511</v>
      </c>
    </row>
    <row r="3288" spans="1:12" ht="15.6" thickTop="1" thickBot="1" x14ac:dyDescent="0.35">
      <c r="A3288" s="158" t="s">
        <v>797</v>
      </c>
      <c r="B3288" s="159" t="str">
        <f>VLOOKUP(A3288,Lists!A:B,2,FALSE)</f>
        <v>SDN004</v>
      </c>
      <c r="C3288" s="159" t="str">
        <f>VLOOKUP(A3288,Lists!A:D,4,FALSE)</f>
        <v>SDN</v>
      </c>
      <c r="D3288" s="159" t="s">
        <v>766</v>
      </c>
      <c r="E3288" s="159">
        <v>0</v>
      </c>
      <c r="F3288" s="159" t="s">
        <v>1548</v>
      </c>
      <c r="G3288" s="159" t="s">
        <v>735</v>
      </c>
      <c r="H3288" s="151"/>
      <c r="I3288" s="162" t="s">
        <v>2832</v>
      </c>
      <c r="J3288" s="159"/>
      <c r="K3288" s="151" t="str">
        <f t="shared" si="105"/>
        <v>SDN004People facing extreme humanitarian needs (level 5)</v>
      </c>
      <c r="L3288" s="163">
        <v>43511</v>
      </c>
    </row>
    <row r="3289" spans="1:12" ht="15.6" thickTop="1" thickBot="1" x14ac:dyDescent="0.35">
      <c r="A3289" s="156" t="s">
        <v>797</v>
      </c>
      <c r="B3289" s="157" t="str">
        <f>VLOOKUP(A3289,Lists!A:B,2,FALSE)</f>
        <v>SDN004</v>
      </c>
      <c r="C3289" s="157" t="str">
        <f>VLOOKUP(A3289,Lists!A:D,4,FALSE)</f>
        <v>SDN</v>
      </c>
      <c r="D3289" s="157" t="s">
        <v>768</v>
      </c>
      <c r="E3289" s="157">
        <v>143</v>
      </c>
      <c r="F3289" s="157" t="s">
        <v>2765</v>
      </c>
      <c r="G3289" s="157" t="s">
        <v>734</v>
      </c>
      <c r="H3289" s="151"/>
      <c r="I3289" s="161"/>
      <c r="J3289" s="157" t="s">
        <v>2818</v>
      </c>
      <c r="K3289" s="151" t="str">
        <f t="shared" si="105"/>
        <v>SDN004People killed in all crises</v>
      </c>
      <c r="L3289" s="165">
        <v>43511</v>
      </c>
    </row>
    <row r="3290" spans="1:12" ht="15.6" thickTop="1" thickBot="1" x14ac:dyDescent="0.35">
      <c r="A3290" s="158" t="s">
        <v>797</v>
      </c>
      <c r="B3290" s="159" t="str">
        <f>VLOOKUP(A3290,Lists!A:B,2,FALSE)</f>
        <v>SDN004</v>
      </c>
      <c r="C3290" s="159" t="str">
        <f>VLOOKUP(A3290,Lists!A:D,4,FALSE)</f>
        <v>SDN</v>
      </c>
      <c r="D3290" s="159" t="s">
        <v>680</v>
      </c>
      <c r="E3290" s="159">
        <v>2</v>
      </c>
      <c r="F3290" s="159" t="s">
        <v>2764</v>
      </c>
      <c r="G3290" s="159" t="s">
        <v>735</v>
      </c>
      <c r="H3290" s="151"/>
      <c r="I3290" s="162"/>
      <c r="J3290" s="159" t="s">
        <v>2447</v>
      </c>
      <c r="K3290" s="151" t="str">
        <f t="shared" si="105"/>
        <v>SDN004Crisis affected groups</v>
      </c>
      <c r="L3290" s="163">
        <v>43511</v>
      </c>
    </row>
    <row r="3291" spans="1:12" ht="15.6" thickTop="1" thickBot="1" x14ac:dyDescent="0.35">
      <c r="A3291" s="156" t="s">
        <v>797</v>
      </c>
      <c r="B3291" s="157" t="str">
        <f>VLOOKUP(A3291,Lists!A:B,2,FALSE)</f>
        <v>SDN004</v>
      </c>
      <c r="C3291" s="157" t="str">
        <f>VLOOKUP(A3291,Lists!A:D,4,FALSE)</f>
        <v>SDN</v>
      </c>
      <c r="D3291" s="157" t="s">
        <v>683</v>
      </c>
      <c r="E3291" s="157" t="s">
        <v>445</v>
      </c>
      <c r="F3291" s="157"/>
      <c r="G3291" s="157"/>
      <c r="H3291" s="151"/>
      <c r="I3291" s="161"/>
      <c r="J3291" s="157" t="s">
        <v>1389</v>
      </c>
      <c r="K3291" s="151" t="str">
        <f t="shared" si="105"/>
        <v>SDN004People facing limited access constraints</v>
      </c>
      <c r="L3291" s="165">
        <v>43511</v>
      </c>
    </row>
    <row r="3292" spans="1:12" ht="15.6" thickTop="1" thickBot="1" x14ac:dyDescent="0.35">
      <c r="A3292" s="158" t="s">
        <v>797</v>
      </c>
      <c r="B3292" s="159" t="str">
        <f>VLOOKUP(A3292,Lists!A:B,2,FALSE)</f>
        <v>SDN004</v>
      </c>
      <c r="C3292" s="159" t="str">
        <f>VLOOKUP(A3292,Lists!A:D,4,FALSE)</f>
        <v>SDN</v>
      </c>
      <c r="D3292" s="159" t="s">
        <v>684</v>
      </c>
      <c r="E3292" s="159" t="s">
        <v>445</v>
      </c>
      <c r="F3292" s="159"/>
      <c r="G3292" s="159"/>
      <c r="H3292" s="151"/>
      <c r="I3292" s="162"/>
      <c r="J3292" s="159" t="s">
        <v>1389</v>
      </c>
      <c r="K3292" s="151" t="str">
        <f t="shared" si="105"/>
        <v>SDN004People facing restricted access constraints</v>
      </c>
      <c r="L3292" s="163">
        <v>43511</v>
      </c>
    </row>
    <row r="3293" spans="1:12" ht="15.6" thickTop="1" thickBot="1" x14ac:dyDescent="0.35">
      <c r="A3293" s="156" t="s">
        <v>797</v>
      </c>
      <c r="B3293" s="157" t="str">
        <f>VLOOKUP(A3293,Lists!A:B,2,FALSE)</f>
        <v>SDN004</v>
      </c>
      <c r="C3293" s="157" t="str">
        <f>VLOOKUP(A3293,Lists!A:D,4,FALSE)</f>
        <v>SDN</v>
      </c>
      <c r="D3293" s="157" t="s">
        <v>637</v>
      </c>
      <c r="E3293" s="157">
        <v>2</v>
      </c>
      <c r="F3293" s="157" t="s">
        <v>2767</v>
      </c>
      <c r="G3293" s="157" t="s">
        <v>734</v>
      </c>
      <c r="H3293" s="151"/>
      <c r="I3293" s="161"/>
      <c r="J3293" s="157"/>
      <c r="K3293" s="151" t="str">
        <f t="shared" si="105"/>
        <v>SDN004Impediments to entry into country (bureaucratic and administrative)</v>
      </c>
      <c r="L3293" s="165">
        <v>43511</v>
      </c>
    </row>
    <row r="3294" spans="1:12" ht="15.6" thickTop="1" thickBot="1" x14ac:dyDescent="0.35">
      <c r="A3294" s="158" t="s">
        <v>797</v>
      </c>
      <c r="B3294" s="159" t="str">
        <f>VLOOKUP(A3294,Lists!A:B,2,FALSE)</f>
        <v>SDN004</v>
      </c>
      <c r="C3294" s="159" t="str">
        <f>VLOOKUP(A3294,Lists!A:D,4,FALSE)</f>
        <v>SDN</v>
      </c>
      <c r="D3294" s="159" t="s">
        <v>638</v>
      </c>
      <c r="E3294" s="159">
        <v>2</v>
      </c>
      <c r="F3294" s="159" t="s">
        <v>2767</v>
      </c>
      <c r="G3294" s="159" t="s">
        <v>734</v>
      </c>
      <c r="H3294" s="151"/>
      <c r="I3294" s="162"/>
      <c r="J3294" s="159"/>
      <c r="K3294" s="151" t="str">
        <f t="shared" si="105"/>
        <v>SDN004Restriction of movement (impediments to freedom of movement and/or administrative restrictions)</v>
      </c>
      <c r="L3294" s="163">
        <v>43511</v>
      </c>
    </row>
    <row r="3295" spans="1:12" ht="15.6" thickTop="1" thickBot="1" x14ac:dyDescent="0.35">
      <c r="A3295" s="156" t="s">
        <v>797</v>
      </c>
      <c r="B3295" s="157" t="str">
        <f>VLOOKUP(A3295,Lists!A:B,2,FALSE)</f>
        <v>SDN004</v>
      </c>
      <c r="C3295" s="157" t="str">
        <f>VLOOKUP(A3295,Lists!A:D,4,FALSE)</f>
        <v>SDN</v>
      </c>
      <c r="D3295" s="157" t="s">
        <v>639</v>
      </c>
      <c r="E3295" s="157">
        <v>1</v>
      </c>
      <c r="F3295" s="157" t="s">
        <v>2767</v>
      </c>
      <c r="G3295" s="157" t="s">
        <v>734</v>
      </c>
      <c r="H3295" s="151"/>
      <c r="I3295" s="161"/>
      <c r="J3295" s="157"/>
      <c r="K3295" s="151" t="str">
        <f t="shared" si="105"/>
        <v>SDN004Interference into implementation of humanitarian activities</v>
      </c>
      <c r="L3295" s="165">
        <v>43511</v>
      </c>
    </row>
    <row r="3296" spans="1:12" ht="15.6" thickTop="1" thickBot="1" x14ac:dyDescent="0.35">
      <c r="A3296" s="158" t="s">
        <v>797</v>
      </c>
      <c r="B3296" s="159" t="str">
        <f>VLOOKUP(A3296,Lists!A:B,2,FALSE)</f>
        <v>SDN004</v>
      </c>
      <c r="C3296" s="159" t="str">
        <f>VLOOKUP(A3296,Lists!A:D,4,FALSE)</f>
        <v>SDN</v>
      </c>
      <c r="D3296" s="159" t="s">
        <v>640</v>
      </c>
      <c r="E3296" s="159" t="s">
        <v>445</v>
      </c>
      <c r="F3296" s="159" t="s">
        <v>2767</v>
      </c>
      <c r="G3296" s="159" t="s">
        <v>734</v>
      </c>
      <c r="H3296" s="151"/>
      <c r="I3296" s="162"/>
      <c r="J3296" s="159" t="s">
        <v>2802</v>
      </c>
      <c r="K3296" s="151" t="str">
        <f t="shared" si="105"/>
        <v>SDN004Violence against personnel, facilities and assets</v>
      </c>
      <c r="L3296" s="163">
        <v>43511</v>
      </c>
    </row>
    <row r="3297" spans="1:12" ht="15.6" thickTop="1" thickBot="1" x14ac:dyDescent="0.35">
      <c r="A3297" s="156" t="s">
        <v>797</v>
      </c>
      <c r="B3297" s="157" t="str">
        <f>VLOOKUP(A3297,Lists!A:B,2,FALSE)</f>
        <v>SDN004</v>
      </c>
      <c r="C3297" s="157" t="str">
        <f>VLOOKUP(A3297,Lists!A:D,4,FALSE)</f>
        <v>SDN</v>
      </c>
      <c r="D3297" s="157" t="s">
        <v>641</v>
      </c>
      <c r="E3297" s="157" t="s">
        <v>445</v>
      </c>
      <c r="F3297" s="157" t="s">
        <v>2767</v>
      </c>
      <c r="G3297" s="157" t="s">
        <v>734</v>
      </c>
      <c r="H3297" s="151"/>
      <c r="I3297" s="161"/>
      <c r="J3297" s="157" t="s">
        <v>2802</v>
      </c>
      <c r="K3297" s="151" t="str">
        <f t="shared" si="105"/>
        <v>SDN004Denial of existence of humanitarian needs or entitlements to assistance</v>
      </c>
      <c r="L3297" s="165">
        <v>43511</v>
      </c>
    </row>
    <row r="3298" spans="1:12" ht="15.6" thickTop="1" thickBot="1" x14ac:dyDescent="0.35">
      <c r="A3298" s="158" t="s">
        <v>797</v>
      </c>
      <c r="B3298" s="159" t="str">
        <f>VLOOKUP(A3298,Lists!A:B,2,FALSE)</f>
        <v>SDN004</v>
      </c>
      <c r="C3298" s="159" t="str">
        <f>VLOOKUP(A3298,Lists!A:D,4,FALSE)</f>
        <v>SDN</v>
      </c>
      <c r="D3298" s="159" t="s">
        <v>645</v>
      </c>
      <c r="E3298" s="159">
        <v>1</v>
      </c>
      <c r="F3298" s="159" t="s">
        <v>2767</v>
      </c>
      <c r="G3298" s="159" t="s">
        <v>734</v>
      </c>
      <c r="H3298" s="151"/>
      <c r="I3298" s="162"/>
      <c r="J3298" s="159"/>
      <c r="K3298" s="151" t="str">
        <f t="shared" si="105"/>
        <v>SDN004Physical constraints in the environment (obstacles related to terrain, climate, lack of infrastructure, etc.)</v>
      </c>
      <c r="L3298" s="163">
        <v>43511</v>
      </c>
    </row>
    <row r="3299" spans="1:12" ht="15.6" thickTop="1" thickBot="1" x14ac:dyDescent="0.35">
      <c r="A3299" s="156" t="s">
        <v>797</v>
      </c>
      <c r="B3299" s="157" t="str">
        <f>VLOOKUP(A3299,Lists!A:B,2,FALSE)</f>
        <v>SDN004</v>
      </c>
      <c r="C3299" s="157" t="str">
        <f>VLOOKUP(A3299,Lists!A:D,4,FALSE)</f>
        <v>SDN</v>
      </c>
      <c r="D3299" s="157" t="s">
        <v>644</v>
      </c>
      <c r="E3299" s="157">
        <v>2</v>
      </c>
      <c r="F3299" s="157" t="s">
        <v>2767</v>
      </c>
      <c r="G3299" s="157" t="s">
        <v>734</v>
      </c>
      <c r="H3299" s="151"/>
      <c r="I3299" s="161"/>
      <c r="J3299" s="157"/>
      <c r="K3299" s="151" t="str">
        <f t="shared" si="105"/>
        <v xml:space="preserve">SDN004Presence of mines and improvised explosive devices </v>
      </c>
      <c r="L3299" s="165">
        <v>43511</v>
      </c>
    </row>
    <row r="3300" spans="1:12" ht="15.6" thickTop="1" thickBot="1" x14ac:dyDescent="0.35">
      <c r="A3300" s="158" t="s">
        <v>797</v>
      </c>
      <c r="B3300" s="159" t="str">
        <f>VLOOKUP(A3300,Lists!A:B,2,FALSE)</f>
        <v>SDN004</v>
      </c>
      <c r="C3300" s="159" t="str">
        <f>VLOOKUP(A3300,Lists!A:D,4,FALSE)</f>
        <v>SDN</v>
      </c>
      <c r="D3300" s="159" t="s">
        <v>643</v>
      </c>
      <c r="E3300" s="159">
        <v>2</v>
      </c>
      <c r="F3300" s="159" t="s">
        <v>2767</v>
      </c>
      <c r="G3300" s="159" t="s">
        <v>734</v>
      </c>
      <c r="H3300" s="151"/>
      <c r="I3300" s="162"/>
      <c r="J3300" s="159"/>
      <c r="K3300" s="151" t="str">
        <f t="shared" si="105"/>
        <v>SDN004Ongoing insecurity/hostilities affecting humanitarian assistance</v>
      </c>
      <c r="L3300" s="163">
        <v>43511</v>
      </c>
    </row>
    <row r="3301" spans="1:12" ht="15.6" thickTop="1" thickBot="1" x14ac:dyDescent="0.35">
      <c r="A3301" s="156" t="s">
        <v>797</v>
      </c>
      <c r="B3301" s="157" t="str">
        <f>VLOOKUP(A3301,Lists!A:B,2,FALSE)</f>
        <v>SDN004</v>
      </c>
      <c r="C3301" s="157" t="str">
        <f>VLOOKUP(A3301,Lists!A:D,4,FALSE)</f>
        <v>SDN</v>
      </c>
      <c r="D3301" s="157" t="s">
        <v>642</v>
      </c>
      <c r="E3301" s="157">
        <v>2</v>
      </c>
      <c r="F3301" s="157" t="s">
        <v>2767</v>
      </c>
      <c r="G3301" s="157" t="s">
        <v>734</v>
      </c>
      <c r="H3301" s="151"/>
      <c r="I3301" s="161"/>
      <c r="J3301" s="157"/>
      <c r="K3301" s="151" t="str">
        <f t="shared" si="105"/>
        <v>SDN004Restriction and obstruction of access to services and assistance</v>
      </c>
      <c r="L3301" s="165">
        <v>43511</v>
      </c>
    </row>
    <row r="3302" spans="1:12" ht="15.6" thickTop="1" thickBot="1" x14ac:dyDescent="0.35">
      <c r="A3302" s="158" t="s">
        <v>796</v>
      </c>
      <c r="B3302" s="159" t="str">
        <f>VLOOKUP(A3302,Lists!A:B,2,FALSE)</f>
        <v>SDN003</v>
      </c>
      <c r="C3302" s="159" t="str">
        <f>VLOOKUP(A3302,Lists!A:D,4,FALSE)</f>
        <v>SDN</v>
      </c>
      <c r="D3302" s="159" t="s">
        <v>785</v>
      </c>
      <c r="E3302" s="159">
        <v>45437440</v>
      </c>
      <c r="F3302" s="159" t="s">
        <v>2762</v>
      </c>
      <c r="G3302" s="159" t="s">
        <v>734</v>
      </c>
      <c r="H3302" s="151"/>
      <c r="I3302" s="162" t="s">
        <v>2808</v>
      </c>
      <c r="J3302" s="159" t="s">
        <v>2809</v>
      </c>
      <c r="K3302" s="151" t="str">
        <f t="shared" si="105"/>
        <v>SDN003Total population in country</v>
      </c>
      <c r="L3302" s="163">
        <v>43511</v>
      </c>
    </row>
    <row r="3303" spans="1:12" ht="15.6" thickTop="1" thickBot="1" x14ac:dyDescent="0.35">
      <c r="A3303" s="156" t="s">
        <v>796</v>
      </c>
      <c r="B3303" s="157" t="str">
        <f>VLOOKUP(A3303,Lists!A:B,2,FALSE)</f>
        <v>SDN003</v>
      </c>
      <c r="C3303" s="157" t="str">
        <f>VLOOKUP(A3303,Lists!A:D,4,FALSE)</f>
        <v>SDN</v>
      </c>
      <c r="D3303" s="157" t="s">
        <v>455</v>
      </c>
      <c r="E3303" s="157">
        <v>36710</v>
      </c>
      <c r="F3303" s="157" t="s">
        <v>2769</v>
      </c>
      <c r="G3303" s="157" t="s">
        <v>733</v>
      </c>
      <c r="H3303" s="151"/>
      <c r="I3303" s="161" t="s">
        <v>2839</v>
      </c>
      <c r="J3303" s="157" t="s">
        <v>2840</v>
      </c>
      <c r="K3303" s="151" t="str">
        <f t="shared" si="105"/>
        <v>SDN003Landmass affected by disaster</v>
      </c>
      <c r="L3303" s="165">
        <v>43511</v>
      </c>
    </row>
    <row r="3304" spans="1:12" ht="15.6" thickTop="1" thickBot="1" x14ac:dyDescent="0.35">
      <c r="A3304" s="158" t="s">
        <v>796</v>
      </c>
      <c r="B3304" s="159" t="str">
        <f>VLOOKUP(A3304,Lists!A:B,2,FALSE)</f>
        <v>SDN003</v>
      </c>
      <c r="C3304" s="159" t="str">
        <f>VLOOKUP(A3304,Lists!A:D,4,FALSE)</f>
        <v>SDN</v>
      </c>
      <c r="D3304" s="159" t="s">
        <v>740</v>
      </c>
      <c r="E3304" s="159">
        <v>2537747</v>
      </c>
      <c r="F3304" s="159" t="s">
        <v>2769</v>
      </c>
      <c r="G3304" s="159" t="s">
        <v>733</v>
      </c>
      <c r="H3304" s="151"/>
      <c r="I3304" s="162" t="s">
        <v>2839</v>
      </c>
      <c r="J3304" s="159" t="s">
        <v>2841</v>
      </c>
      <c r="K3304" s="151" t="str">
        <f t="shared" si="105"/>
        <v>SDN003People exposed</v>
      </c>
      <c r="L3304" s="163">
        <v>43511</v>
      </c>
    </row>
    <row r="3305" spans="1:12" ht="15.6" thickTop="1" thickBot="1" x14ac:dyDescent="0.35">
      <c r="A3305" s="156" t="s">
        <v>796</v>
      </c>
      <c r="B3305" s="157" t="str">
        <f>VLOOKUP(A3305,Lists!A:B,2,FALSE)</f>
        <v>SDN003</v>
      </c>
      <c r="C3305" s="157" t="str">
        <f>VLOOKUP(A3305,Lists!A:D,4,FALSE)</f>
        <v>SDN</v>
      </c>
      <c r="D3305" s="157" t="s">
        <v>742</v>
      </c>
      <c r="E3305" s="157">
        <v>120973</v>
      </c>
      <c r="F3305" s="157" t="s">
        <v>1548</v>
      </c>
      <c r="G3305" s="157" t="s">
        <v>733</v>
      </c>
      <c r="H3305" s="151"/>
      <c r="I3305" s="161" t="s">
        <v>2832</v>
      </c>
      <c r="J3305" s="157" t="s">
        <v>2834</v>
      </c>
      <c r="K3305" s="151" t="str">
        <f t="shared" si="105"/>
        <v>SDN003People affected by the crisis</v>
      </c>
      <c r="L3305" s="165">
        <v>43511</v>
      </c>
    </row>
    <row r="3306" spans="1:12" ht="15.6" thickTop="1" thickBot="1" x14ac:dyDescent="0.35">
      <c r="A3306" s="158" t="s">
        <v>796</v>
      </c>
      <c r="B3306" s="159" t="str">
        <f>VLOOKUP(A3306,Lists!A:B,2,FALSE)</f>
        <v>SDN003</v>
      </c>
      <c r="C3306" s="159" t="str">
        <f>VLOOKUP(A3306,Lists!A:D,4,FALSE)</f>
        <v>SDN</v>
      </c>
      <c r="D3306" s="159" t="s">
        <v>470</v>
      </c>
      <c r="E3306" s="159">
        <v>120973</v>
      </c>
      <c r="F3306" s="159" t="s">
        <v>1548</v>
      </c>
      <c r="G3306" s="159" t="s">
        <v>735</v>
      </c>
      <c r="H3306" s="151"/>
      <c r="I3306" s="162" t="s">
        <v>2832</v>
      </c>
      <c r="J3306" s="159" t="s">
        <v>2842</v>
      </c>
      <c r="K3306" s="151" t="str">
        <f t="shared" si="105"/>
        <v>SDN003Total # of crisis related displaced people</v>
      </c>
      <c r="L3306" s="163">
        <v>43511</v>
      </c>
    </row>
    <row r="3307" spans="1:12" ht="15.6" thickTop="1" thickBot="1" x14ac:dyDescent="0.35">
      <c r="A3307" s="156" t="s">
        <v>796</v>
      </c>
      <c r="B3307" s="157" t="str">
        <f>VLOOKUP(A3307,Lists!A:B,2,FALSE)</f>
        <v>SDN003</v>
      </c>
      <c r="C3307" s="157" t="str">
        <f>VLOOKUP(A3307,Lists!A:D,4,FALSE)</f>
        <v>SDN</v>
      </c>
      <c r="D3307" s="157" t="s">
        <v>743</v>
      </c>
      <c r="E3307" s="157" t="s">
        <v>445</v>
      </c>
      <c r="F3307" s="157"/>
      <c r="G3307" s="157"/>
      <c r="H3307" s="151"/>
      <c r="I3307" s="161"/>
      <c r="J3307" s="157" t="s">
        <v>1389</v>
      </c>
      <c r="K3307" s="151" t="str">
        <f t="shared" si="105"/>
        <v>SDN003Crisis related Injuries</v>
      </c>
      <c r="L3307" s="165">
        <v>43511</v>
      </c>
    </row>
    <row r="3308" spans="1:12" ht="15.6" thickTop="1" thickBot="1" x14ac:dyDescent="0.35">
      <c r="A3308" s="158" t="s">
        <v>796</v>
      </c>
      <c r="B3308" s="159" t="str">
        <f>VLOOKUP(A3308,Lists!A:B,2,FALSE)</f>
        <v>SDN003</v>
      </c>
      <c r="C3308" s="159" t="str">
        <f>VLOOKUP(A3308,Lists!A:D,4,FALSE)</f>
        <v>SDN</v>
      </c>
      <c r="D3308" s="159" t="s">
        <v>661</v>
      </c>
      <c r="E3308" s="159" t="s">
        <v>445</v>
      </c>
      <c r="F3308" s="159"/>
      <c r="G3308" s="159"/>
      <c r="H3308" s="151"/>
      <c r="I3308" s="162"/>
      <c r="J3308" s="159" t="s">
        <v>1389</v>
      </c>
      <c r="K3308" s="151" t="str">
        <f t="shared" si="105"/>
        <v>SDN003Total # of illness cases reported</v>
      </c>
      <c r="L3308" s="163">
        <v>43511</v>
      </c>
    </row>
    <row r="3309" spans="1:12" ht="15.6" thickTop="1" thickBot="1" x14ac:dyDescent="0.35">
      <c r="A3309" s="156" t="s">
        <v>796</v>
      </c>
      <c r="B3309" s="157" t="str">
        <f>VLOOKUP(A3309,Lists!A:B,2,FALSE)</f>
        <v>SDN003</v>
      </c>
      <c r="C3309" s="157" t="str">
        <f>VLOOKUP(A3309,Lists!A:D,4,FALSE)</f>
        <v>SDN</v>
      </c>
      <c r="D3309" s="157" t="s">
        <v>663</v>
      </c>
      <c r="E3309" s="157" t="s">
        <v>445</v>
      </c>
      <c r="F3309" s="157"/>
      <c r="G3309" s="157"/>
      <c r="H3309" s="151"/>
      <c r="I3309" s="161"/>
      <c r="J3309" s="157" t="s">
        <v>1389</v>
      </c>
      <c r="K3309" s="151" t="str">
        <f t="shared" si="105"/>
        <v>SDN003Crisis related fatalities</v>
      </c>
      <c r="L3309" s="165">
        <v>43511</v>
      </c>
    </row>
    <row r="3310" spans="1:12" ht="15.6" thickTop="1" thickBot="1" x14ac:dyDescent="0.35">
      <c r="A3310" s="158" t="s">
        <v>796</v>
      </c>
      <c r="B3310" s="159" t="str">
        <f>VLOOKUP(A3310,Lists!A:B,2,FALSE)</f>
        <v>SDN003</v>
      </c>
      <c r="C3310" s="159" t="str">
        <f>VLOOKUP(A3310,Lists!A:D,4,FALSE)</f>
        <v>SDN</v>
      </c>
      <c r="D3310" s="159" t="s">
        <v>459</v>
      </c>
      <c r="E3310" s="159">
        <v>0</v>
      </c>
      <c r="F3310" s="159"/>
      <c r="G3310" s="159"/>
      <c r="H3310" s="151"/>
      <c r="I3310" s="162"/>
      <c r="J3310" s="159"/>
      <c r="K3310" s="151" t="str">
        <f t="shared" si="105"/>
        <v>SDN003Building partially damaged</v>
      </c>
      <c r="L3310" s="163">
        <v>43511</v>
      </c>
    </row>
    <row r="3311" spans="1:12" ht="15.6" thickTop="1" thickBot="1" x14ac:dyDescent="0.35">
      <c r="A3311" s="156" t="s">
        <v>796</v>
      </c>
      <c r="B3311" s="157" t="str">
        <f>VLOOKUP(A3311,Lists!A:B,2,FALSE)</f>
        <v>SDN003</v>
      </c>
      <c r="C3311" s="157" t="str">
        <f>VLOOKUP(A3311,Lists!A:D,4,FALSE)</f>
        <v>SDN</v>
      </c>
      <c r="D3311" s="157" t="s">
        <v>460</v>
      </c>
      <c r="E3311" s="157">
        <v>0</v>
      </c>
      <c r="F3311" s="157"/>
      <c r="G3311" s="157"/>
      <c r="H3311" s="151"/>
      <c r="I3311" s="161"/>
      <c r="J3311" s="157"/>
      <c r="K3311" s="151" t="str">
        <f t="shared" si="105"/>
        <v>SDN003Building totally damaged</v>
      </c>
      <c r="L3311" s="165">
        <v>43511</v>
      </c>
    </row>
    <row r="3312" spans="1:12" ht="15.6" thickTop="1" thickBot="1" x14ac:dyDescent="0.35">
      <c r="A3312" s="158" t="s">
        <v>796</v>
      </c>
      <c r="B3312" s="159" t="str">
        <f>VLOOKUP(A3312,Lists!A:B,2,FALSE)</f>
        <v>SDN003</v>
      </c>
      <c r="C3312" s="159" t="str">
        <f>VLOOKUP(A3312,Lists!A:D,4,FALSE)</f>
        <v>SDN</v>
      </c>
      <c r="D3312" s="159" t="s">
        <v>459</v>
      </c>
      <c r="E3312" s="159" t="s">
        <v>445</v>
      </c>
      <c r="F3312" s="159"/>
      <c r="G3312" s="159"/>
      <c r="H3312" s="151"/>
      <c r="I3312" s="162"/>
      <c r="J3312" s="159" t="s">
        <v>1389</v>
      </c>
      <c r="K3312" s="151" t="str">
        <f t="shared" si="105"/>
        <v>SDN003Building partially damaged</v>
      </c>
      <c r="L3312" s="163">
        <v>43511</v>
      </c>
    </row>
    <row r="3313" spans="1:12" ht="15.6" thickTop="1" thickBot="1" x14ac:dyDescent="0.35">
      <c r="A3313" s="156" t="s">
        <v>796</v>
      </c>
      <c r="B3313" s="157" t="str">
        <f>VLOOKUP(A3313,Lists!A:B,2,FALSE)</f>
        <v>SDN003</v>
      </c>
      <c r="C3313" s="157" t="str">
        <f>VLOOKUP(A3313,Lists!A:D,4,FALSE)</f>
        <v>SDN</v>
      </c>
      <c r="D3313" s="157" t="s">
        <v>745</v>
      </c>
      <c r="E3313" s="157" t="s">
        <v>445</v>
      </c>
      <c r="F3313" s="157"/>
      <c r="G3313" s="157"/>
      <c r="H3313" s="151"/>
      <c r="I3313" s="161"/>
      <c r="J3313" s="157" t="s">
        <v>1389</v>
      </c>
      <c r="K3313" s="151" t="str">
        <f t="shared" si="105"/>
        <v>SDN003Economic Losses</v>
      </c>
      <c r="L3313" s="165">
        <v>43511</v>
      </c>
    </row>
    <row r="3314" spans="1:12" ht="15.6" thickTop="1" thickBot="1" x14ac:dyDescent="0.35">
      <c r="A3314" s="158" t="s">
        <v>796</v>
      </c>
      <c r="B3314" s="159" t="str">
        <f>VLOOKUP(A3314,Lists!A:B,2,FALSE)</f>
        <v>SDN003</v>
      </c>
      <c r="C3314" s="159" t="str">
        <f>VLOOKUP(A3314,Lists!A:D,4,FALSE)</f>
        <v>SDN</v>
      </c>
      <c r="D3314" s="159" t="s">
        <v>755</v>
      </c>
      <c r="E3314" s="159">
        <v>120973</v>
      </c>
      <c r="F3314" s="159" t="s">
        <v>1548</v>
      </c>
      <c r="G3314" s="159" t="s">
        <v>734</v>
      </c>
      <c r="H3314" s="151"/>
      <c r="I3314" s="162" t="s">
        <v>2832</v>
      </c>
      <c r="J3314" s="159"/>
      <c r="K3314" s="151" t="str">
        <f t="shared" si="105"/>
        <v>SDN003People in Need</v>
      </c>
      <c r="L3314" s="163">
        <v>43511</v>
      </c>
    </row>
    <row r="3315" spans="1:12" ht="15.6" thickTop="1" thickBot="1" x14ac:dyDescent="0.35">
      <c r="A3315" s="156" t="s">
        <v>796</v>
      </c>
      <c r="B3315" s="157" t="str">
        <f>VLOOKUP(A3315,Lists!A:B,2,FALSE)</f>
        <v>SDN003</v>
      </c>
      <c r="C3315" s="157" t="str">
        <f>VLOOKUP(A3315,Lists!A:D,4,FALSE)</f>
        <v>SDN</v>
      </c>
      <c r="D3315" s="157" t="s">
        <v>761</v>
      </c>
      <c r="E3315" s="157">
        <v>0</v>
      </c>
      <c r="F3315" s="157"/>
      <c r="G3315" s="157" t="s">
        <v>733</v>
      </c>
      <c r="H3315" s="151"/>
      <c r="I3315" s="161" t="s">
        <v>2832</v>
      </c>
      <c r="J3315" s="157"/>
      <c r="K3315" s="151" t="str">
        <f t="shared" si="105"/>
        <v>SDN003People facing minimal humanitarian needs (level 1)</v>
      </c>
      <c r="L3315" s="165">
        <v>43511</v>
      </c>
    </row>
    <row r="3316" spans="1:12" ht="15.6" thickTop="1" thickBot="1" x14ac:dyDescent="0.35">
      <c r="A3316" s="158" t="s">
        <v>796</v>
      </c>
      <c r="B3316" s="159" t="str">
        <f>VLOOKUP(A3316,Lists!A:B,2,FALSE)</f>
        <v>SDN003</v>
      </c>
      <c r="C3316" s="159" t="str">
        <f>VLOOKUP(A3316,Lists!A:D,4,FALSE)</f>
        <v>SDN</v>
      </c>
      <c r="D3316" s="159" t="s">
        <v>760</v>
      </c>
      <c r="E3316" s="159">
        <v>101133</v>
      </c>
      <c r="F3316" s="159"/>
      <c r="G3316" s="159" t="s">
        <v>733</v>
      </c>
      <c r="H3316" s="151"/>
      <c r="I3316" s="162" t="s">
        <v>2832</v>
      </c>
      <c r="J3316" s="159" t="s">
        <v>2836</v>
      </c>
      <c r="K3316" s="151" t="str">
        <f t="shared" si="105"/>
        <v>SDN003People facing stressed humanitarian needs (level 2)</v>
      </c>
      <c r="L3316" s="163">
        <v>43511</v>
      </c>
    </row>
    <row r="3317" spans="1:12" ht="15.6" thickTop="1" thickBot="1" x14ac:dyDescent="0.35">
      <c r="A3317" s="156" t="s">
        <v>796</v>
      </c>
      <c r="B3317" s="157" t="str">
        <f>VLOOKUP(A3317,Lists!A:B,2,FALSE)</f>
        <v>SDN003</v>
      </c>
      <c r="C3317" s="157" t="str">
        <f>VLOOKUP(A3317,Lists!A:D,4,FALSE)</f>
        <v>SDN</v>
      </c>
      <c r="D3317" s="157" t="s">
        <v>763</v>
      </c>
      <c r="E3317" s="157">
        <v>19840</v>
      </c>
      <c r="F3317" s="157"/>
      <c r="G3317" s="157" t="s">
        <v>733</v>
      </c>
      <c r="H3317" s="151"/>
      <c r="I3317" s="161" t="s">
        <v>2832</v>
      </c>
      <c r="J3317" s="157" t="s">
        <v>2843</v>
      </c>
      <c r="K3317" s="151" t="str">
        <f t="shared" si="105"/>
        <v>SDN003People  facing moderate humanitarian needs (level 3)</v>
      </c>
      <c r="L3317" s="165">
        <v>43511</v>
      </c>
    </row>
    <row r="3318" spans="1:12" ht="15.6" thickTop="1" thickBot="1" x14ac:dyDescent="0.35">
      <c r="A3318" s="158" t="s">
        <v>796</v>
      </c>
      <c r="B3318" s="159" t="str">
        <f>VLOOKUP(A3318,Lists!A:B,2,FALSE)</f>
        <v>SDN003</v>
      </c>
      <c r="C3318" s="159" t="str">
        <f>VLOOKUP(A3318,Lists!A:D,4,FALSE)</f>
        <v>SDN</v>
      </c>
      <c r="D3318" s="159" t="s">
        <v>765</v>
      </c>
      <c r="E3318" s="159">
        <v>0</v>
      </c>
      <c r="F3318" s="159"/>
      <c r="G3318" s="159" t="s">
        <v>733</v>
      </c>
      <c r="H3318" s="151"/>
      <c r="I3318" s="162" t="s">
        <v>2832</v>
      </c>
      <c r="J3318" s="159" t="s">
        <v>2844</v>
      </c>
      <c r="K3318" s="151" t="str">
        <f t="shared" si="105"/>
        <v>SDN003People facing severe humanitarian needs (level 4)</v>
      </c>
      <c r="L3318" s="163">
        <v>43511</v>
      </c>
    </row>
    <row r="3319" spans="1:12" ht="15.6" thickTop="1" thickBot="1" x14ac:dyDescent="0.35">
      <c r="A3319" s="156" t="s">
        <v>796</v>
      </c>
      <c r="B3319" s="157" t="str">
        <f>VLOOKUP(A3319,Lists!A:B,2,FALSE)</f>
        <v>SDN003</v>
      </c>
      <c r="C3319" s="157" t="str">
        <f>VLOOKUP(A3319,Lists!A:D,4,FALSE)</f>
        <v>SDN</v>
      </c>
      <c r="D3319" s="157" t="s">
        <v>766</v>
      </c>
      <c r="E3319" s="157">
        <v>0</v>
      </c>
      <c r="F3319" s="157"/>
      <c r="G3319" s="157" t="s">
        <v>734</v>
      </c>
      <c r="H3319" s="151"/>
      <c r="I3319" s="161" t="s">
        <v>2832</v>
      </c>
      <c r="J3319" s="157"/>
      <c r="K3319" s="151" t="str">
        <f t="shared" si="105"/>
        <v>SDN003People facing extreme humanitarian needs (level 5)</v>
      </c>
      <c r="L3319" s="165">
        <v>43511</v>
      </c>
    </row>
    <row r="3320" spans="1:12" ht="15.6" thickTop="1" thickBot="1" x14ac:dyDescent="0.35">
      <c r="A3320" s="158" t="s">
        <v>796</v>
      </c>
      <c r="B3320" s="159" t="str">
        <f>VLOOKUP(A3320,Lists!A:B,2,FALSE)</f>
        <v>SDN003</v>
      </c>
      <c r="C3320" s="159" t="str">
        <f>VLOOKUP(A3320,Lists!A:D,4,FALSE)</f>
        <v>SDN</v>
      </c>
      <c r="D3320" s="159" t="s">
        <v>768</v>
      </c>
      <c r="E3320" s="159">
        <v>143</v>
      </c>
      <c r="F3320" s="159" t="s">
        <v>2765</v>
      </c>
      <c r="G3320" s="159" t="s">
        <v>734</v>
      </c>
      <c r="H3320" s="151"/>
      <c r="I3320" s="162"/>
      <c r="J3320" s="159" t="s">
        <v>2818</v>
      </c>
      <c r="K3320" s="151" t="str">
        <f t="shared" si="105"/>
        <v>SDN003People killed in all crises</v>
      </c>
      <c r="L3320" s="163">
        <v>43511</v>
      </c>
    </row>
    <row r="3321" spans="1:12" ht="15.6" thickTop="1" thickBot="1" x14ac:dyDescent="0.35">
      <c r="A3321" s="156" t="s">
        <v>796</v>
      </c>
      <c r="B3321" s="157" t="str">
        <f>VLOOKUP(A3321,Lists!A:B,2,FALSE)</f>
        <v>SDN003</v>
      </c>
      <c r="C3321" s="157" t="str">
        <f>VLOOKUP(A3321,Lists!A:D,4,FALSE)</f>
        <v>SDN</v>
      </c>
      <c r="D3321" s="157" t="s">
        <v>680</v>
      </c>
      <c r="E3321" s="157">
        <v>2</v>
      </c>
      <c r="F3321" s="157" t="s">
        <v>2770</v>
      </c>
      <c r="G3321" s="157"/>
      <c r="H3321" s="151"/>
      <c r="I3321" s="161" t="s">
        <v>2827</v>
      </c>
      <c r="J3321" s="157" t="s">
        <v>2445</v>
      </c>
      <c r="K3321" s="151" t="str">
        <f t="shared" si="105"/>
        <v>SDN003Crisis affected groups</v>
      </c>
      <c r="L3321" s="165">
        <v>43511</v>
      </c>
    </row>
    <row r="3322" spans="1:12" ht="15.6" thickTop="1" thickBot="1" x14ac:dyDescent="0.35">
      <c r="A3322" s="158" t="s">
        <v>796</v>
      </c>
      <c r="B3322" s="159" t="str">
        <f>VLOOKUP(A3322,Lists!A:B,2,FALSE)</f>
        <v>SDN003</v>
      </c>
      <c r="C3322" s="159" t="str">
        <f>VLOOKUP(A3322,Lists!A:D,4,FALSE)</f>
        <v>SDN</v>
      </c>
      <c r="D3322" s="159" t="s">
        <v>683</v>
      </c>
      <c r="E3322" s="159" t="s">
        <v>445</v>
      </c>
      <c r="F3322" s="159"/>
      <c r="G3322" s="159"/>
      <c r="H3322" s="151"/>
      <c r="I3322" s="162"/>
      <c r="J3322" s="159" t="s">
        <v>1389</v>
      </c>
      <c r="K3322" s="151" t="str">
        <f t="shared" si="105"/>
        <v>SDN003People facing limited access constraints</v>
      </c>
      <c r="L3322" s="163">
        <v>43511</v>
      </c>
    </row>
    <row r="3323" spans="1:12" ht="15.6" thickTop="1" thickBot="1" x14ac:dyDescent="0.35">
      <c r="A3323" s="156" t="s">
        <v>796</v>
      </c>
      <c r="B3323" s="157" t="str">
        <f>VLOOKUP(A3323,Lists!A:B,2,FALSE)</f>
        <v>SDN003</v>
      </c>
      <c r="C3323" s="157" t="str">
        <f>VLOOKUP(A3323,Lists!A:D,4,FALSE)</f>
        <v>SDN</v>
      </c>
      <c r="D3323" s="157" t="s">
        <v>684</v>
      </c>
      <c r="E3323" s="157" t="s">
        <v>445</v>
      </c>
      <c r="F3323" s="157"/>
      <c r="G3323" s="157"/>
      <c r="H3323" s="151"/>
      <c r="I3323" s="161"/>
      <c r="J3323" s="157" t="s">
        <v>1389</v>
      </c>
      <c r="K3323" s="151" t="str">
        <f t="shared" si="105"/>
        <v>SDN003People facing restricted access constraints</v>
      </c>
      <c r="L3323" s="165">
        <v>43511</v>
      </c>
    </row>
    <row r="3324" spans="1:12" ht="15.6" thickTop="1" thickBot="1" x14ac:dyDescent="0.35">
      <c r="A3324" s="158" t="s">
        <v>796</v>
      </c>
      <c r="B3324" s="159" t="str">
        <f>VLOOKUP(A3324,Lists!A:B,2,FALSE)</f>
        <v>SDN003</v>
      </c>
      <c r="C3324" s="159" t="str">
        <f>VLOOKUP(A3324,Lists!A:D,4,FALSE)</f>
        <v>SDN</v>
      </c>
      <c r="D3324" s="159" t="s">
        <v>637</v>
      </c>
      <c r="E3324" s="159">
        <v>2</v>
      </c>
      <c r="F3324" s="159" t="s">
        <v>2767</v>
      </c>
      <c r="G3324" s="159"/>
      <c r="H3324" s="151"/>
      <c r="I3324" s="162"/>
      <c r="J3324" s="159"/>
      <c r="K3324" s="151" t="str">
        <f t="shared" si="105"/>
        <v>SDN003Impediments to entry into country (bureaucratic and administrative)</v>
      </c>
      <c r="L3324" s="163">
        <v>43511</v>
      </c>
    </row>
    <row r="3325" spans="1:12" ht="15.6" thickTop="1" thickBot="1" x14ac:dyDescent="0.35">
      <c r="A3325" s="156" t="s">
        <v>796</v>
      </c>
      <c r="B3325" s="157" t="str">
        <f>VLOOKUP(A3325,Lists!A:B,2,FALSE)</f>
        <v>SDN003</v>
      </c>
      <c r="C3325" s="157" t="str">
        <f>VLOOKUP(A3325,Lists!A:D,4,FALSE)</f>
        <v>SDN</v>
      </c>
      <c r="D3325" s="157" t="s">
        <v>638</v>
      </c>
      <c r="E3325" s="157">
        <v>2</v>
      </c>
      <c r="F3325" s="157" t="s">
        <v>2767</v>
      </c>
      <c r="G3325" s="157"/>
      <c r="H3325" s="151"/>
      <c r="I3325" s="161"/>
      <c r="J3325" s="157"/>
      <c r="K3325" s="151" t="str">
        <f t="shared" si="105"/>
        <v>SDN003Restriction of movement (impediments to freedom of movement and/or administrative restrictions)</v>
      </c>
      <c r="L3325" s="165">
        <v>43511</v>
      </c>
    </row>
    <row r="3326" spans="1:12" ht="15.6" thickTop="1" thickBot="1" x14ac:dyDescent="0.35">
      <c r="A3326" s="158" t="s">
        <v>796</v>
      </c>
      <c r="B3326" s="159" t="str">
        <f>VLOOKUP(A3326,Lists!A:B,2,FALSE)</f>
        <v>SDN003</v>
      </c>
      <c r="C3326" s="159" t="str">
        <f>VLOOKUP(A3326,Lists!A:D,4,FALSE)</f>
        <v>SDN</v>
      </c>
      <c r="D3326" s="159" t="s">
        <v>639</v>
      </c>
      <c r="E3326" s="159">
        <v>1</v>
      </c>
      <c r="F3326" s="159" t="s">
        <v>2767</v>
      </c>
      <c r="G3326" s="159"/>
      <c r="H3326" s="151"/>
      <c r="I3326" s="162"/>
      <c r="J3326" s="159"/>
      <c r="K3326" s="151" t="str">
        <f t="shared" si="105"/>
        <v>SDN003Interference into implementation of humanitarian activities</v>
      </c>
      <c r="L3326" s="163">
        <v>43511</v>
      </c>
    </row>
    <row r="3327" spans="1:12" ht="15.6" thickTop="1" thickBot="1" x14ac:dyDescent="0.35">
      <c r="A3327" s="156" t="s">
        <v>796</v>
      </c>
      <c r="B3327" s="157" t="str">
        <f>VLOOKUP(A3327,Lists!A:B,2,FALSE)</f>
        <v>SDN003</v>
      </c>
      <c r="C3327" s="157" t="str">
        <f>VLOOKUP(A3327,Lists!A:D,4,FALSE)</f>
        <v>SDN</v>
      </c>
      <c r="D3327" s="157" t="s">
        <v>640</v>
      </c>
      <c r="E3327" s="157" t="s">
        <v>445</v>
      </c>
      <c r="F3327" s="157" t="s">
        <v>2767</v>
      </c>
      <c r="G3327" s="157"/>
      <c r="H3327" s="151"/>
      <c r="I3327" s="161"/>
      <c r="J3327" s="157"/>
      <c r="K3327" s="151" t="str">
        <f t="shared" si="105"/>
        <v>SDN003Violence against personnel, facilities and assets</v>
      </c>
      <c r="L3327" s="165">
        <v>43511</v>
      </c>
    </row>
    <row r="3328" spans="1:12" ht="15.6" thickTop="1" thickBot="1" x14ac:dyDescent="0.35">
      <c r="A3328" s="158" t="s">
        <v>796</v>
      </c>
      <c r="B3328" s="159" t="str">
        <f>VLOOKUP(A3328,Lists!A:B,2,FALSE)</f>
        <v>SDN003</v>
      </c>
      <c r="C3328" s="159" t="str">
        <f>VLOOKUP(A3328,Lists!A:D,4,FALSE)</f>
        <v>SDN</v>
      </c>
      <c r="D3328" s="159" t="s">
        <v>641</v>
      </c>
      <c r="E3328" s="159" t="s">
        <v>445</v>
      </c>
      <c r="F3328" s="159" t="s">
        <v>2767</v>
      </c>
      <c r="G3328" s="159"/>
      <c r="H3328" s="151"/>
      <c r="I3328" s="162"/>
      <c r="J3328" s="159"/>
      <c r="K3328" s="151" t="str">
        <f t="shared" ref="K3328:K3389" si="106">B3328&amp;""&amp;D3328</f>
        <v>SDN003Denial of existence of humanitarian needs or entitlements to assistance</v>
      </c>
      <c r="L3328" s="163">
        <v>43511</v>
      </c>
    </row>
    <row r="3329" spans="1:12" ht="15.6" thickTop="1" thickBot="1" x14ac:dyDescent="0.35">
      <c r="A3329" s="156" t="s">
        <v>796</v>
      </c>
      <c r="B3329" s="157" t="str">
        <f>VLOOKUP(A3329,Lists!A:B,2,FALSE)</f>
        <v>SDN003</v>
      </c>
      <c r="C3329" s="157" t="str">
        <f>VLOOKUP(A3329,Lists!A:D,4,FALSE)</f>
        <v>SDN</v>
      </c>
      <c r="D3329" s="157" t="s">
        <v>645</v>
      </c>
      <c r="E3329" s="157">
        <v>1</v>
      </c>
      <c r="F3329" s="157" t="s">
        <v>2767</v>
      </c>
      <c r="G3329" s="157"/>
      <c r="H3329" s="151"/>
      <c r="I3329" s="161"/>
      <c r="J3329" s="157"/>
      <c r="K3329" s="151" t="str">
        <f t="shared" si="106"/>
        <v>SDN003Physical constraints in the environment (obstacles related to terrain, climate, lack of infrastructure, etc.)</v>
      </c>
      <c r="L3329" s="165">
        <v>43511</v>
      </c>
    </row>
    <row r="3330" spans="1:12" ht="15.6" thickTop="1" thickBot="1" x14ac:dyDescent="0.35">
      <c r="A3330" s="158" t="s">
        <v>796</v>
      </c>
      <c r="B3330" s="159" t="str">
        <f>VLOOKUP(A3330,Lists!A:B,2,FALSE)</f>
        <v>SDN003</v>
      </c>
      <c r="C3330" s="159" t="str">
        <f>VLOOKUP(A3330,Lists!A:D,4,FALSE)</f>
        <v>SDN</v>
      </c>
      <c r="D3330" s="159" t="s">
        <v>644</v>
      </c>
      <c r="E3330" s="159">
        <v>2</v>
      </c>
      <c r="F3330" s="159" t="s">
        <v>2767</v>
      </c>
      <c r="G3330" s="159"/>
      <c r="H3330" s="151"/>
      <c r="I3330" s="162"/>
      <c r="J3330" s="159"/>
      <c r="K3330" s="151" t="str">
        <f t="shared" si="106"/>
        <v xml:space="preserve">SDN003Presence of mines and improvised explosive devices </v>
      </c>
      <c r="L3330" s="163">
        <v>43511</v>
      </c>
    </row>
    <row r="3331" spans="1:12" ht="15.6" thickTop="1" thickBot="1" x14ac:dyDescent="0.35">
      <c r="A3331" s="156" t="s">
        <v>796</v>
      </c>
      <c r="B3331" s="157" t="str">
        <f>VLOOKUP(A3331,Lists!A:B,2,FALSE)</f>
        <v>SDN003</v>
      </c>
      <c r="C3331" s="157" t="str">
        <f>VLOOKUP(A3331,Lists!A:D,4,FALSE)</f>
        <v>SDN</v>
      </c>
      <c r="D3331" s="157" t="s">
        <v>643</v>
      </c>
      <c r="E3331" s="157">
        <v>2</v>
      </c>
      <c r="F3331" s="157" t="s">
        <v>2767</v>
      </c>
      <c r="G3331" s="157"/>
      <c r="H3331" s="151"/>
      <c r="I3331" s="161"/>
      <c r="J3331" s="157"/>
      <c r="K3331" s="151" t="str">
        <f t="shared" si="106"/>
        <v>SDN003Ongoing insecurity/hostilities affecting humanitarian assistance</v>
      </c>
      <c r="L3331" s="165">
        <v>43511</v>
      </c>
    </row>
    <row r="3332" spans="1:12" ht="15.6" thickTop="1" thickBot="1" x14ac:dyDescent="0.35">
      <c r="A3332" s="158" t="s">
        <v>796</v>
      </c>
      <c r="B3332" s="159" t="str">
        <f>VLOOKUP(A3332,Lists!A:B,2,FALSE)</f>
        <v>SDN003</v>
      </c>
      <c r="C3332" s="159" t="str">
        <f>VLOOKUP(A3332,Lists!A:D,4,FALSE)</f>
        <v>SDN</v>
      </c>
      <c r="D3332" s="159" t="s">
        <v>642</v>
      </c>
      <c r="E3332" s="159">
        <v>2</v>
      </c>
      <c r="F3332" s="159" t="s">
        <v>2767</v>
      </c>
      <c r="G3332" s="159"/>
      <c r="H3332" s="151"/>
      <c r="I3332" s="162"/>
      <c r="J3332" s="159"/>
      <c r="K3332" s="151" t="str">
        <f t="shared" si="106"/>
        <v>SDN003Restriction and obstruction of access to services and assistance</v>
      </c>
      <c r="L3332" s="163">
        <v>43511</v>
      </c>
    </row>
    <row r="3333" spans="1:12" ht="15.6" thickTop="1" thickBot="1" x14ac:dyDescent="0.35">
      <c r="A3333" s="156" t="s">
        <v>1314</v>
      </c>
      <c r="B3333" s="157" t="str">
        <f>VLOOKUP(A3333,Lists!A:B,2,FALSE)</f>
        <v>ITA002</v>
      </c>
      <c r="C3333" s="157" t="str">
        <f>VLOOKUP(A3333,Lists!A:D,4,FALSE)</f>
        <v>ITA</v>
      </c>
      <c r="D3333" s="157" t="s">
        <v>785</v>
      </c>
      <c r="E3333" s="157">
        <v>60484000</v>
      </c>
      <c r="F3333" s="157" t="s">
        <v>2771</v>
      </c>
      <c r="G3333" s="157"/>
      <c r="H3333" s="151"/>
      <c r="I3333" s="161" t="s">
        <v>2845</v>
      </c>
      <c r="J3333" s="157" t="s">
        <v>2846</v>
      </c>
      <c r="K3333" s="151" t="str">
        <f t="shared" si="106"/>
        <v>ITA002Total population in country</v>
      </c>
      <c r="L3333" s="165">
        <v>43511</v>
      </c>
    </row>
    <row r="3334" spans="1:12" ht="15.6" thickTop="1" thickBot="1" x14ac:dyDescent="0.35">
      <c r="A3334" s="158" t="s">
        <v>1314</v>
      </c>
      <c r="B3334" s="159" t="str">
        <f>VLOOKUP(A3334,Lists!A:B,2,FALSE)</f>
        <v>ITA002</v>
      </c>
      <c r="C3334" s="159" t="str">
        <f>VLOOKUP(A3334,Lists!A:D,4,FALSE)</f>
        <v>ITA</v>
      </c>
      <c r="D3334" s="159" t="s">
        <v>455</v>
      </c>
      <c r="E3334" s="159">
        <v>41054</v>
      </c>
      <c r="F3334" s="159"/>
      <c r="G3334" s="159" t="s">
        <v>735</v>
      </c>
      <c r="H3334" s="151"/>
      <c r="I3334" s="162" t="s">
        <v>2847</v>
      </c>
      <c r="J3334" s="159" t="s">
        <v>2848</v>
      </c>
      <c r="K3334" s="151" t="str">
        <f t="shared" si="106"/>
        <v>ITA002Landmass affected by disaster</v>
      </c>
      <c r="L3334" s="163">
        <v>43511</v>
      </c>
    </row>
    <row r="3335" spans="1:12" ht="15.6" thickTop="1" thickBot="1" x14ac:dyDescent="0.35">
      <c r="A3335" s="156" t="s">
        <v>1314</v>
      </c>
      <c r="B3335" s="157" t="str">
        <f>VLOOKUP(A3335,Lists!A:B,2,FALSE)</f>
        <v>ITA002</v>
      </c>
      <c r="C3335" s="157" t="str">
        <f>VLOOKUP(A3335,Lists!A:D,4,FALSE)</f>
        <v>ITA</v>
      </c>
      <c r="D3335" s="157" t="s">
        <v>740</v>
      </c>
      <c r="E3335" s="157">
        <v>6983676</v>
      </c>
      <c r="F3335" s="157"/>
      <c r="G3335" s="157" t="s">
        <v>734</v>
      </c>
      <c r="H3335" s="151"/>
      <c r="I3335" s="161" t="s">
        <v>2847</v>
      </c>
      <c r="J3335" s="157" t="s">
        <v>2849</v>
      </c>
      <c r="K3335" s="151" t="str">
        <f t="shared" si="106"/>
        <v>ITA002People exposed</v>
      </c>
      <c r="L3335" s="165">
        <v>43511</v>
      </c>
    </row>
    <row r="3336" spans="1:12" ht="15.6" thickTop="1" thickBot="1" x14ac:dyDescent="0.35">
      <c r="A3336" s="158" t="s">
        <v>1314</v>
      </c>
      <c r="B3336" s="159" t="str">
        <f>VLOOKUP(A3336,Lists!A:B,2,FALSE)</f>
        <v>ITA002</v>
      </c>
      <c r="C3336" s="159" t="str">
        <f>VLOOKUP(A3336,Lists!A:D,4,FALSE)</f>
        <v>ITA</v>
      </c>
      <c r="D3336" s="159" t="s">
        <v>742</v>
      </c>
      <c r="E3336" s="159">
        <v>136073</v>
      </c>
      <c r="F3336" s="159" t="s">
        <v>2430</v>
      </c>
      <c r="G3336" s="159" t="s">
        <v>734</v>
      </c>
      <c r="H3336" s="151"/>
      <c r="I3336" s="162" t="s">
        <v>2850</v>
      </c>
      <c r="J3336" s="159" t="s">
        <v>2851</v>
      </c>
      <c r="K3336" s="151" t="str">
        <f t="shared" si="106"/>
        <v>ITA002People affected by the crisis</v>
      </c>
      <c r="L3336" s="163">
        <v>43511</v>
      </c>
    </row>
    <row r="3337" spans="1:12" ht="15.6" thickTop="1" thickBot="1" x14ac:dyDescent="0.35">
      <c r="A3337" s="156" t="s">
        <v>1314</v>
      </c>
      <c r="B3337" s="157" t="str">
        <f>VLOOKUP(A3337,Lists!A:B,2,FALSE)</f>
        <v>ITA002</v>
      </c>
      <c r="C3337" s="157" t="str">
        <f>VLOOKUP(A3337,Lists!A:D,4,FALSE)</f>
        <v>ITA</v>
      </c>
      <c r="D3337" s="157" t="s">
        <v>470</v>
      </c>
      <c r="E3337" s="157">
        <v>136073</v>
      </c>
      <c r="F3337" s="157" t="s">
        <v>2430</v>
      </c>
      <c r="G3337" s="157" t="s">
        <v>734</v>
      </c>
      <c r="H3337" s="151"/>
      <c r="I3337" s="161" t="s">
        <v>2850</v>
      </c>
      <c r="J3337" s="157" t="s">
        <v>2851</v>
      </c>
      <c r="K3337" s="151" t="str">
        <f t="shared" si="106"/>
        <v>ITA002Total # of crisis related displaced people</v>
      </c>
      <c r="L3337" s="165">
        <v>43511</v>
      </c>
    </row>
    <row r="3338" spans="1:12" ht="15.6" thickTop="1" thickBot="1" x14ac:dyDescent="0.35">
      <c r="A3338" s="158" t="s">
        <v>1314</v>
      </c>
      <c r="B3338" s="159" t="str">
        <f>VLOOKUP(A3338,Lists!A:B,2,FALSE)</f>
        <v>ITA002</v>
      </c>
      <c r="C3338" s="159" t="str">
        <f>VLOOKUP(A3338,Lists!A:D,4,FALSE)</f>
        <v>ITA</v>
      </c>
      <c r="D3338" s="159" t="s">
        <v>661</v>
      </c>
      <c r="E3338" s="159" t="s">
        <v>933</v>
      </c>
      <c r="F3338" s="159"/>
      <c r="G3338" s="159"/>
      <c r="H3338" s="151"/>
      <c r="I3338" s="162"/>
      <c r="J3338" s="159" t="s">
        <v>934</v>
      </c>
      <c r="K3338" s="151" t="str">
        <f t="shared" si="106"/>
        <v>ITA002Total # of illness cases reported</v>
      </c>
      <c r="L3338" s="163">
        <v>43511</v>
      </c>
    </row>
    <row r="3339" spans="1:12" ht="15.6" thickTop="1" thickBot="1" x14ac:dyDescent="0.35">
      <c r="A3339" s="156" t="s">
        <v>1314</v>
      </c>
      <c r="B3339" s="157" t="str">
        <f>VLOOKUP(A3339,Lists!A:B,2,FALSE)</f>
        <v>ITA002</v>
      </c>
      <c r="C3339" s="157" t="str">
        <f>VLOOKUP(A3339,Lists!A:D,4,FALSE)</f>
        <v>ITA</v>
      </c>
      <c r="D3339" s="157" t="s">
        <v>743</v>
      </c>
      <c r="E3339" s="157" t="s">
        <v>933</v>
      </c>
      <c r="F3339" s="157"/>
      <c r="G3339" s="157"/>
      <c r="H3339" s="151"/>
      <c r="I3339" s="161"/>
      <c r="J3339" s="157" t="s">
        <v>934</v>
      </c>
      <c r="K3339" s="151" t="str">
        <f t="shared" si="106"/>
        <v>ITA002Crisis related Injuries</v>
      </c>
      <c r="L3339" s="165">
        <v>43511</v>
      </c>
    </row>
    <row r="3340" spans="1:12" ht="15.6" thickTop="1" thickBot="1" x14ac:dyDescent="0.35">
      <c r="A3340" s="158" t="s">
        <v>1314</v>
      </c>
      <c r="B3340" s="159" t="str">
        <f>VLOOKUP(A3340,Lists!A:B,2,FALSE)</f>
        <v>ITA002</v>
      </c>
      <c r="C3340" s="159" t="str">
        <f>VLOOKUP(A3340,Lists!A:D,4,FALSE)</f>
        <v>ITA</v>
      </c>
      <c r="D3340" s="159" t="s">
        <v>663</v>
      </c>
      <c r="E3340" s="159">
        <v>327</v>
      </c>
      <c r="F3340" s="159"/>
      <c r="G3340" s="159" t="s">
        <v>734</v>
      </c>
      <c r="H3340" s="151"/>
      <c r="I3340" s="162" t="s">
        <v>2852</v>
      </c>
      <c r="J3340" s="159" t="s">
        <v>2853</v>
      </c>
      <c r="K3340" s="151" t="str">
        <f t="shared" si="106"/>
        <v>ITA002Crisis related fatalities</v>
      </c>
      <c r="L3340" s="163">
        <v>43511</v>
      </c>
    </row>
    <row r="3341" spans="1:12" ht="15.6" thickTop="1" thickBot="1" x14ac:dyDescent="0.35">
      <c r="A3341" s="156" t="s">
        <v>1314</v>
      </c>
      <c r="B3341" s="157" t="str">
        <f>VLOOKUP(A3341,Lists!A:B,2,FALSE)</f>
        <v>ITA002</v>
      </c>
      <c r="C3341" s="157" t="str">
        <f>VLOOKUP(A3341,Lists!A:D,4,FALSE)</f>
        <v>ITA</v>
      </c>
      <c r="D3341" s="157" t="s">
        <v>768</v>
      </c>
      <c r="E3341" s="157">
        <v>327</v>
      </c>
      <c r="F3341" s="157"/>
      <c r="G3341" s="157" t="s">
        <v>734</v>
      </c>
      <c r="H3341" s="151"/>
      <c r="I3341" s="161" t="s">
        <v>2852</v>
      </c>
      <c r="J3341" s="157" t="s">
        <v>2853</v>
      </c>
      <c r="K3341" s="151" t="str">
        <f t="shared" si="106"/>
        <v>ITA002People killed in all crises</v>
      </c>
      <c r="L3341" s="165">
        <v>43511</v>
      </c>
    </row>
    <row r="3342" spans="1:12" ht="15.6" thickTop="1" thickBot="1" x14ac:dyDescent="0.35">
      <c r="A3342" s="158" t="s">
        <v>1314</v>
      </c>
      <c r="B3342" s="159" t="str">
        <f>VLOOKUP(A3342,Lists!A:B,2,FALSE)</f>
        <v>ITA002</v>
      </c>
      <c r="C3342" s="159" t="str">
        <f>VLOOKUP(A3342,Lists!A:D,4,FALSE)</f>
        <v>ITA</v>
      </c>
      <c r="D3342" s="159" t="s">
        <v>459</v>
      </c>
      <c r="E3342" s="159">
        <v>0</v>
      </c>
      <c r="F3342" s="159"/>
      <c r="G3342" s="159"/>
      <c r="H3342" s="151"/>
      <c r="I3342" s="162"/>
      <c r="J3342" s="159" t="s">
        <v>2854</v>
      </c>
      <c r="K3342" s="151" t="str">
        <f t="shared" si="106"/>
        <v>ITA002Building partially damaged</v>
      </c>
      <c r="L3342" s="163">
        <v>43511</v>
      </c>
    </row>
    <row r="3343" spans="1:12" ht="15.6" thickTop="1" thickBot="1" x14ac:dyDescent="0.35">
      <c r="A3343" s="156" t="s">
        <v>1314</v>
      </c>
      <c r="B3343" s="157" t="str">
        <f>VLOOKUP(A3343,Lists!A:B,2,FALSE)</f>
        <v>ITA002</v>
      </c>
      <c r="C3343" s="157" t="str">
        <f>VLOOKUP(A3343,Lists!A:D,4,FALSE)</f>
        <v>ITA</v>
      </c>
      <c r="D3343" s="157" t="s">
        <v>460</v>
      </c>
      <c r="E3343" s="157">
        <v>0</v>
      </c>
      <c r="F3343" s="157"/>
      <c r="G3343" s="157"/>
      <c r="H3343" s="151"/>
      <c r="I3343" s="161"/>
      <c r="J3343" s="157" t="s">
        <v>2854</v>
      </c>
      <c r="K3343" s="151" t="str">
        <f t="shared" si="106"/>
        <v>ITA002Building totally damaged</v>
      </c>
      <c r="L3343" s="165">
        <v>43511</v>
      </c>
    </row>
    <row r="3344" spans="1:12" ht="15.6" thickTop="1" thickBot="1" x14ac:dyDescent="0.35">
      <c r="A3344" s="158" t="s">
        <v>1314</v>
      </c>
      <c r="B3344" s="159" t="str">
        <f>VLOOKUP(A3344,Lists!A:B,2,FALSE)</f>
        <v>ITA002</v>
      </c>
      <c r="C3344" s="159" t="str">
        <f>VLOOKUP(A3344,Lists!A:D,4,FALSE)</f>
        <v>ITA</v>
      </c>
      <c r="D3344" s="159" t="s">
        <v>459</v>
      </c>
      <c r="E3344" s="159" t="s">
        <v>933</v>
      </c>
      <c r="F3344" s="159"/>
      <c r="G3344" s="159"/>
      <c r="H3344" s="151"/>
      <c r="I3344" s="162"/>
      <c r="J3344" s="159" t="s">
        <v>934</v>
      </c>
      <c r="K3344" s="151" t="str">
        <f t="shared" si="106"/>
        <v>ITA002Building partially damaged</v>
      </c>
      <c r="L3344" s="163">
        <v>43511</v>
      </c>
    </row>
    <row r="3345" spans="1:12" ht="15.6" thickTop="1" thickBot="1" x14ac:dyDescent="0.35">
      <c r="A3345" s="156" t="s">
        <v>1314</v>
      </c>
      <c r="B3345" s="157" t="str">
        <f>VLOOKUP(A3345,Lists!A:B,2,FALSE)</f>
        <v>ITA002</v>
      </c>
      <c r="C3345" s="157" t="str">
        <f>VLOOKUP(A3345,Lists!A:D,4,FALSE)</f>
        <v>ITA</v>
      </c>
      <c r="D3345" s="157" t="s">
        <v>745</v>
      </c>
      <c r="E3345" s="157" t="s">
        <v>933</v>
      </c>
      <c r="F3345" s="157"/>
      <c r="G3345" s="157"/>
      <c r="H3345" s="151"/>
      <c r="I3345" s="161"/>
      <c r="J3345" s="157" t="s">
        <v>934</v>
      </c>
      <c r="K3345" s="151" t="str">
        <f t="shared" si="106"/>
        <v>ITA002Economic Losses</v>
      </c>
      <c r="L3345" s="165">
        <v>43511</v>
      </c>
    </row>
    <row r="3346" spans="1:12" ht="15.6" thickTop="1" thickBot="1" x14ac:dyDescent="0.35">
      <c r="A3346" s="158" t="s">
        <v>1314</v>
      </c>
      <c r="B3346" s="159" t="str">
        <f>VLOOKUP(A3346,Lists!A:B,2,FALSE)</f>
        <v>ITA002</v>
      </c>
      <c r="C3346" s="159" t="str">
        <f>VLOOKUP(A3346,Lists!A:D,4,FALSE)</f>
        <v>ITA</v>
      </c>
      <c r="D3346" s="159" t="s">
        <v>755</v>
      </c>
      <c r="E3346" s="159">
        <v>136073</v>
      </c>
      <c r="F3346" s="159" t="s">
        <v>2430</v>
      </c>
      <c r="G3346" s="159" t="s">
        <v>733</v>
      </c>
      <c r="H3346" s="151"/>
      <c r="I3346" s="162" t="s">
        <v>2855</v>
      </c>
      <c r="J3346" s="159" t="s">
        <v>2856</v>
      </c>
      <c r="K3346" s="151" t="str">
        <f t="shared" si="106"/>
        <v>ITA002People in Need</v>
      </c>
      <c r="L3346" s="163">
        <v>43511</v>
      </c>
    </row>
    <row r="3347" spans="1:12" ht="15.6" thickTop="1" thickBot="1" x14ac:dyDescent="0.35">
      <c r="A3347" s="156" t="s">
        <v>1314</v>
      </c>
      <c r="B3347" s="157" t="str">
        <f>VLOOKUP(A3347,Lists!A:B,2,FALSE)</f>
        <v>ITA002</v>
      </c>
      <c r="C3347" s="157" t="str">
        <f>VLOOKUP(A3347,Lists!A:D,4,FALSE)</f>
        <v>ITA</v>
      </c>
      <c r="D3347" s="157" t="s">
        <v>761</v>
      </c>
      <c r="E3347" s="157">
        <v>136073</v>
      </c>
      <c r="F3347" s="157" t="s">
        <v>2430</v>
      </c>
      <c r="G3347" s="157" t="s">
        <v>733</v>
      </c>
      <c r="H3347" s="151"/>
      <c r="I3347" s="161" t="s">
        <v>2855</v>
      </c>
      <c r="J3347" s="157" t="s">
        <v>2857</v>
      </c>
      <c r="K3347" s="151" t="str">
        <f t="shared" si="106"/>
        <v>ITA002People facing minimal humanitarian needs (level 1)</v>
      </c>
      <c r="L3347" s="165">
        <v>43511</v>
      </c>
    </row>
    <row r="3348" spans="1:12" ht="15.6" thickTop="1" thickBot="1" x14ac:dyDescent="0.35">
      <c r="A3348" s="158" t="s">
        <v>1314</v>
      </c>
      <c r="B3348" s="159" t="str">
        <f>VLOOKUP(A3348,Lists!A:B,2,FALSE)</f>
        <v>ITA002</v>
      </c>
      <c r="C3348" s="159" t="str">
        <f>VLOOKUP(A3348,Lists!A:D,4,FALSE)</f>
        <v>ITA</v>
      </c>
      <c r="D3348" s="159" t="s">
        <v>760</v>
      </c>
      <c r="E3348" s="159">
        <v>0</v>
      </c>
      <c r="F3348" s="159" t="s">
        <v>2430</v>
      </c>
      <c r="G3348" s="159" t="s">
        <v>734</v>
      </c>
      <c r="H3348" s="151"/>
      <c r="I3348" s="162" t="s">
        <v>2855</v>
      </c>
      <c r="J3348" s="159" t="s">
        <v>2857</v>
      </c>
      <c r="K3348" s="151" t="str">
        <f t="shared" si="106"/>
        <v>ITA002People facing stressed humanitarian needs (level 2)</v>
      </c>
      <c r="L3348" s="163">
        <v>43511</v>
      </c>
    </row>
    <row r="3349" spans="1:12" ht="15.6" thickTop="1" thickBot="1" x14ac:dyDescent="0.35">
      <c r="A3349" s="156" t="s">
        <v>1314</v>
      </c>
      <c r="B3349" s="157" t="str">
        <f>VLOOKUP(A3349,Lists!A:B,2,FALSE)</f>
        <v>ITA002</v>
      </c>
      <c r="C3349" s="157" t="str">
        <f>VLOOKUP(A3349,Lists!A:D,4,FALSE)</f>
        <v>ITA</v>
      </c>
      <c r="D3349" s="157" t="s">
        <v>763</v>
      </c>
      <c r="E3349" s="157">
        <v>0</v>
      </c>
      <c r="F3349" s="157" t="s">
        <v>2430</v>
      </c>
      <c r="G3349" s="157" t="s">
        <v>734</v>
      </c>
      <c r="H3349" s="151"/>
      <c r="I3349" s="161" t="s">
        <v>2855</v>
      </c>
      <c r="J3349" s="157" t="s">
        <v>2857</v>
      </c>
      <c r="K3349" s="151" t="str">
        <f t="shared" si="106"/>
        <v>ITA002People  facing moderate humanitarian needs (level 3)</v>
      </c>
      <c r="L3349" s="165">
        <v>43511</v>
      </c>
    </row>
    <row r="3350" spans="1:12" ht="15.6" thickTop="1" thickBot="1" x14ac:dyDescent="0.35">
      <c r="A3350" s="158" t="s">
        <v>1314</v>
      </c>
      <c r="B3350" s="159" t="str">
        <f>VLOOKUP(A3350,Lists!A:B,2,FALSE)</f>
        <v>ITA002</v>
      </c>
      <c r="C3350" s="159" t="str">
        <f>VLOOKUP(A3350,Lists!A:D,4,FALSE)</f>
        <v>ITA</v>
      </c>
      <c r="D3350" s="159" t="s">
        <v>765</v>
      </c>
      <c r="E3350" s="159">
        <v>0</v>
      </c>
      <c r="F3350" s="159" t="s">
        <v>2430</v>
      </c>
      <c r="G3350" s="159" t="s">
        <v>734</v>
      </c>
      <c r="H3350" s="151"/>
      <c r="I3350" s="162" t="s">
        <v>2855</v>
      </c>
      <c r="J3350" s="159" t="s">
        <v>2857</v>
      </c>
      <c r="K3350" s="151" t="str">
        <f t="shared" si="106"/>
        <v>ITA002People facing severe humanitarian needs (level 4)</v>
      </c>
      <c r="L3350" s="163">
        <v>43511</v>
      </c>
    </row>
    <row r="3351" spans="1:12" ht="15.6" thickTop="1" thickBot="1" x14ac:dyDescent="0.35">
      <c r="A3351" s="156" t="s">
        <v>1314</v>
      </c>
      <c r="B3351" s="157" t="str">
        <f>VLOOKUP(A3351,Lists!A:B,2,FALSE)</f>
        <v>ITA002</v>
      </c>
      <c r="C3351" s="157" t="str">
        <f>VLOOKUP(A3351,Lists!A:D,4,FALSE)</f>
        <v>ITA</v>
      </c>
      <c r="D3351" s="157" t="s">
        <v>766</v>
      </c>
      <c r="E3351" s="157">
        <v>0</v>
      </c>
      <c r="F3351" s="157" t="s">
        <v>2430</v>
      </c>
      <c r="G3351" s="157" t="s">
        <v>734</v>
      </c>
      <c r="H3351" s="151"/>
      <c r="I3351" s="161" t="s">
        <v>2855</v>
      </c>
      <c r="J3351" s="157" t="s">
        <v>2857</v>
      </c>
      <c r="K3351" s="151" t="str">
        <f t="shared" si="106"/>
        <v>ITA002People facing extreme humanitarian needs (level 5)</v>
      </c>
      <c r="L3351" s="165">
        <v>43511</v>
      </c>
    </row>
    <row r="3352" spans="1:12" ht="15.6" thickTop="1" thickBot="1" x14ac:dyDescent="0.35">
      <c r="A3352" s="158" t="s">
        <v>1314</v>
      </c>
      <c r="B3352" s="159" t="str">
        <f>VLOOKUP(A3352,Lists!A:B,2,FALSE)</f>
        <v>ITA002</v>
      </c>
      <c r="C3352" s="159" t="str">
        <f>VLOOKUP(A3352,Lists!A:D,4,FALSE)</f>
        <v>ITA</v>
      </c>
      <c r="D3352" s="159" t="s">
        <v>680</v>
      </c>
      <c r="E3352" s="159">
        <v>2</v>
      </c>
      <c r="F3352" s="159"/>
      <c r="G3352" s="159" t="s">
        <v>735</v>
      </c>
      <c r="H3352" s="151"/>
      <c r="I3352" s="162"/>
      <c r="J3352" s="159" t="s">
        <v>2858</v>
      </c>
      <c r="K3352" s="151" t="str">
        <f t="shared" si="106"/>
        <v>ITA002Crisis affected groups</v>
      </c>
      <c r="L3352" s="163">
        <v>43511</v>
      </c>
    </row>
    <row r="3353" spans="1:12" ht="15.6" thickTop="1" thickBot="1" x14ac:dyDescent="0.35">
      <c r="A3353" s="156" t="s">
        <v>1314</v>
      </c>
      <c r="B3353" s="157" t="str">
        <f>VLOOKUP(A3353,Lists!A:B,2,FALSE)</f>
        <v>ITA002</v>
      </c>
      <c r="C3353" s="157" t="str">
        <f>VLOOKUP(A3353,Lists!A:D,4,FALSE)</f>
        <v>ITA</v>
      </c>
      <c r="D3353" s="157" t="s">
        <v>683</v>
      </c>
      <c r="E3353" s="157" t="s">
        <v>933</v>
      </c>
      <c r="F3353" s="157"/>
      <c r="G3353" s="157"/>
      <c r="H3353" s="151"/>
      <c r="I3353" s="161"/>
      <c r="J3353" s="157" t="s">
        <v>2802</v>
      </c>
      <c r="K3353" s="151" t="str">
        <f t="shared" si="106"/>
        <v>ITA002People facing limited access constraints</v>
      </c>
      <c r="L3353" s="165">
        <v>43511</v>
      </c>
    </row>
    <row r="3354" spans="1:12" ht="15.6" thickTop="1" thickBot="1" x14ac:dyDescent="0.35">
      <c r="A3354" s="158" t="s">
        <v>1314</v>
      </c>
      <c r="B3354" s="159" t="str">
        <f>VLOOKUP(A3354,Lists!A:B,2,FALSE)</f>
        <v>ITA002</v>
      </c>
      <c r="C3354" s="159" t="str">
        <f>VLOOKUP(A3354,Lists!A:D,4,FALSE)</f>
        <v>ITA</v>
      </c>
      <c r="D3354" s="159" t="s">
        <v>684</v>
      </c>
      <c r="E3354" s="159" t="s">
        <v>933</v>
      </c>
      <c r="F3354" s="159"/>
      <c r="G3354" s="159"/>
      <c r="H3354" s="151"/>
      <c r="I3354" s="162"/>
      <c r="J3354" s="159" t="s">
        <v>2802</v>
      </c>
      <c r="K3354" s="151" t="str">
        <f t="shared" si="106"/>
        <v>ITA002People facing restricted access constraints</v>
      </c>
      <c r="L3354" s="163">
        <v>43511</v>
      </c>
    </row>
    <row r="3355" spans="1:12" ht="15.6" thickTop="1" thickBot="1" x14ac:dyDescent="0.35">
      <c r="A3355" s="156" t="s">
        <v>1314</v>
      </c>
      <c r="B3355" s="157" t="str">
        <f>VLOOKUP(A3355,Lists!A:B,2,FALSE)</f>
        <v>ITA002</v>
      </c>
      <c r="C3355" s="157" t="str">
        <f>VLOOKUP(A3355,Lists!A:D,4,FALSE)</f>
        <v>ITA</v>
      </c>
      <c r="D3355" s="157" t="s">
        <v>645</v>
      </c>
      <c r="E3355" s="157">
        <v>0</v>
      </c>
      <c r="F3355" s="157" t="s">
        <v>2504</v>
      </c>
      <c r="G3355" s="157"/>
      <c r="H3355" s="151"/>
      <c r="I3355" s="161"/>
      <c r="J3355" s="157"/>
      <c r="K3355" s="151" t="str">
        <f t="shared" si="106"/>
        <v>ITA002Physical constraints in the environment (obstacles related to terrain, climate, lack of infrastructure, etc.)</v>
      </c>
      <c r="L3355" s="165">
        <v>43511</v>
      </c>
    </row>
    <row r="3356" spans="1:12" ht="15.6" thickTop="1" thickBot="1" x14ac:dyDescent="0.35">
      <c r="A3356" s="158" t="s">
        <v>1314</v>
      </c>
      <c r="B3356" s="159" t="str">
        <f>VLOOKUP(A3356,Lists!A:B,2,FALSE)</f>
        <v>ITA002</v>
      </c>
      <c r="C3356" s="159" t="str">
        <f>VLOOKUP(A3356,Lists!A:D,4,FALSE)</f>
        <v>ITA</v>
      </c>
      <c r="D3356" s="159" t="s">
        <v>637</v>
      </c>
      <c r="E3356" s="159">
        <v>0</v>
      </c>
      <c r="F3356" s="159" t="s">
        <v>2504</v>
      </c>
      <c r="G3356" s="159"/>
      <c r="H3356" s="151"/>
      <c r="I3356" s="162"/>
      <c r="J3356" s="159"/>
      <c r="K3356" s="151" t="str">
        <f t="shared" si="106"/>
        <v>ITA002Impediments to entry into country (bureaucratic and administrative)</v>
      </c>
      <c r="L3356" s="163">
        <v>43511</v>
      </c>
    </row>
    <row r="3357" spans="1:12" ht="15.6" thickTop="1" thickBot="1" x14ac:dyDescent="0.35">
      <c r="A3357" s="156" t="s">
        <v>1314</v>
      </c>
      <c r="B3357" s="157" t="str">
        <f>VLOOKUP(A3357,Lists!A:B,2,FALSE)</f>
        <v>ITA002</v>
      </c>
      <c r="C3357" s="157" t="str">
        <f>VLOOKUP(A3357,Lists!A:D,4,FALSE)</f>
        <v>ITA</v>
      </c>
      <c r="D3357" s="157" t="s">
        <v>638</v>
      </c>
      <c r="E3357" s="157">
        <v>1</v>
      </c>
      <c r="F3357" s="157" t="s">
        <v>2504</v>
      </c>
      <c r="G3357" s="157"/>
      <c r="H3357" s="151"/>
      <c r="I3357" s="161"/>
      <c r="J3357" s="157"/>
      <c r="K3357" s="151" t="str">
        <f t="shared" si="106"/>
        <v>ITA002Restriction of movement (impediments to freedom of movement and/or administrative restrictions)</v>
      </c>
      <c r="L3357" s="165">
        <v>43511</v>
      </c>
    </row>
    <row r="3358" spans="1:12" ht="15.6" thickTop="1" thickBot="1" x14ac:dyDescent="0.35">
      <c r="A3358" s="158" t="s">
        <v>1314</v>
      </c>
      <c r="B3358" s="159" t="str">
        <f>VLOOKUP(A3358,Lists!A:B,2,FALSE)</f>
        <v>ITA002</v>
      </c>
      <c r="C3358" s="159" t="str">
        <f>VLOOKUP(A3358,Lists!A:D,4,FALSE)</f>
        <v>ITA</v>
      </c>
      <c r="D3358" s="159" t="s">
        <v>639</v>
      </c>
      <c r="E3358" s="159">
        <v>1</v>
      </c>
      <c r="F3358" s="159" t="s">
        <v>2504</v>
      </c>
      <c r="G3358" s="159"/>
      <c r="H3358" s="151"/>
      <c r="I3358" s="162"/>
      <c r="J3358" s="159"/>
      <c r="K3358" s="151" t="str">
        <f t="shared" si="106"/>
        <v>ITA002Interference into implementation of humanitarian activities</v>
      </c>
      <c r="L3358" s="163">
        <v>43511</v>
      </c>
    </row>
    <row r="3359" spans="1:12" ht="15.6" thickTop="1" thickBot="1" x14ac:dyDescent="0.35">
      <c r="A3359" s="156" t="s">
        <v>1314</v>
      </c>
      <c r="B3359" s="157" t="str">
        <f>VLOOKUP(A3359,Lists!A:B,2,FALSE)</f>
        <v>ITA002</v>
      </c>
      <c r="C3359" s="157" t="str">
        <f>VLOOKUP(A3359,Lists!A:D,4,FALSE)</f>
        <v>ITA</v>
      </c>
      <c r="D3359" s="157" t="s">
        <v>640</v>
      </c>
      <c r="E3359" s="157">
        <v>0</v>
      </c>
      <c r="F3359" s="157" t="s">
        <v>2504</v>
      </c>
      <c r="G3359" s="157"/>
      <c r="H3359" s="151"/>
      <c r="I3359" s="161"/>
      <c r="J3359" s="157"/>
      <c r="K3359" s="151" t="str">
        <f t="shared" si="106"/>
        <v>ITA002Violence against personnel, facilities and assets</v>
      </c>
      <c r="L3359" s="165">
        <v>43511</v>
      </c>
    </row>
    <row r="3360" spans="1:12" ht="15.6" thickTop="1" thickBot="1" x14ac:dyDescent="0.35">
      <c r="A3360" s="158" t="s">
        <v>1314</v>
      </c>
      <c r="B3360" s="159" t="str">
        <f>VLOOKUP(A3360,Lists!A:B,2,FALSE)</f>
        <v>ITA002</v>
      </c>
      <c r="C3360" s="159" t="str">
        <f>VLOOKUP(A3360,Lists!A:D,4,FALSE)</f>
        <v>ITA</v>
      </c>
      <c r="D3360" s="159" t="s">
        <v>641</v>
      </c>
      <c r="E3360" s="159">
        <v>1</v>
      </c>
      <c r="F3360" s="159" t="s">
        <v>2504</v>
      </c>
      <c r="G3360" s="159"/>
      <c r="H3360" s="151"/>
      <c r="I3360" s="162"/>
      <c r="J3360" s="159"/>
      <c r="K3360" s="151" t="str">
        <f t="shared" si="106"/>
        <v>ITA002Denial of existence of humanitarian needs or entitlements to assistance</v>
      </c>
      <c r="L3360" s="163">
        <v>43511</v>
      </c>
    </row>
    <row r="3361" spans="1:12" ht="15.6" thickTop="1" thickBot="1" x14ac:dyDescent="0.35">
      <c r="A3361" s="156" t="s">
        <v>1314</v>
      </c>
      <c r="B3361" s="157" t="str">
        <f>VLOOKUP(A3361,Lists!A:B,2,FALSE)</f>
        <v>ITA002</v>
      </c>
      <c r="C3361" s="157" t="str">
        <f>VLOOKUP(A3361,Lists!A:D,4,FALSE)</f>
        <v>ITA</v>
      </c>
      <c r="D3361" s="157" t="s">
        <v>642</v>
      </c>
      <c r="E3361" s="157">
        <v>1</v>
      </c>
      <c r="F3361" s="157" t="s">
        <v>2504</v>
      </c>
      <c r="G3361" s="157"/>
      <c r="H3361" s="151"/>
      <c r="I3361" s="161"/>
      <c r="J3361" s="157"/>
      <c r="K3361" s="151" t="str">
        <f t="shared" si="106"/>
        <v>ITA002Restriction and obstruction of access to services and assistance</v>
      </c>
      <c r="L3361" s="165">
        <v>43511</v>
      </c>
    </row>
    <row r="3362" spans="1:12" ht="15.6" thickTop="1" thickBot="1" x14ac:dyDescent="0.35">
      <c r="A3362" s="158" t="s">
        <v>1314</v>
      </c>
      <c r="B3362" s="159" t="str">
        <f>VLOOKUP(A3362,Lists!A:B,2,FALSE)</f>
        <v>ITA002</v>
      </c>
      <c r="C3362" s="159" t="str">
        <f>VLOOKUP(A3362,Lists!A:D,4,FALSE)</f>
        <v>ITA</v>
      </c>
      <c r="D3362" s="159" t="s">
        <v>643</v>
      </c>
      <c r="E3362" s="159">
        <v>0</v>
      </c>
      <c r="F3362" s="159" t="s">
        <v>2504</v>
      </c>
      <c r="G3362" s="159"/>
      <c r="H3362" s="151"/>
      <c r="I3362" s="162"/>
      <c r="J3362" s="159"/>
      <c r="K3362" s="151" t="str">
        <f t="shared" si="106"/>
        <v>ITA002Ongoing insecurity/hostilities affecting humanitarian assistance</v>
      </c>
      <c r="L3362" s="163">
        <v>43511</v>
      </c>
    </row>
    <row r="3363" spans="1:12" ht="15.6" thickTop="1" thickBot="1" x14ac:dyDescent="0.35">
      <c r="A3363" s="156" t="s">
        <v>1314</v>
      </c>
      <c r="B3363" s="157" t="str">
        <f>VLOOKUP(A3363,Lists!A:B,2,FALSE)</f>
        <v>ITA002</v>
      </c>
      <c r="C3363" s="157" t="str">
        <f>VLOOKUP(A3363,Lists!A:D,4,FALSE)</f>
        <v>ITA</v>
      </c>
      <c r="D3363" s="157" t="s">
        <v>644</v>
      </c>
      <c r="E3363" s="157">
        <v>0</v>
      </c>
      <c r="F3363" s="157" t="s">
        <v>2504</v>
      </c>
      <c r="G3363" s="157"/>
      <c r="H3363" s="151"/>
      <c r="I3363" s="161"/>
      <c r="J3363" s="157"/>
      <c r="K3363" s="151" t="str">
        <f t="shared" si="106"/>
        <v xml:space="preserve">ITA002Presence of mines and improvised explosive devices </v>
      </c>
      <c r="L3363" s="165">
        <v>43511</v>
      </c>
    </row>
    <row r="3364" spans="1:12" ht="15.6" thickTop="1" thickBot="1" x14ac:dyDescent="0.35">
      <c r="A3364" s="158" t="s">
        <v>1284</v>
      </c>
      <c r="B3364" s="159" t="str">
        <f>VLOOKUP(A3364,Lists!A:B,2,FALSE)</f>
        <v>BRA002</v>
      </c>
      <c r="C3364" s="159" t="str">
        <f>VLOOKUP(A3364,Lists!A:D,4,FALSE)</f>
        <v>BRA</v>
      </c>
      <c r="D3364" s="159" t="s">
        <v>785</v>
      </c>
      <c r="E3364" s="159">
        <v>208494900</v>
      </c>
      <c r="F3364" s="159" t="s">
        <v>2859</v>
      </c>
      <c r="G3364" s="159" t="s">
        <v>735</v>
      </c>
      <c r="H3364" s="151"/>
      <c r="I3364" s="162"/>
      <c r="J3364" s="159"/>
      <c r="K3364" s="151" t="str">
        <f t="shared" si="106"/>
        <v>BRA002Total population in country</v>
      </c>
      <c r="L3364" s="163">
        <v>43511</v>
      </c>
    </row>
    <row r="3365" spans="1:12" ht="15.6" thickTop="1" thickBot="1" x14ac:dyDescent="0.35">
      <c r="A3365" s="156" t="s">
        <v>1284</v>
      </c>
      <c r="B3365" s="157" t="str">
        <f>VLOOKUP(A3365,Lists!A:B,2,FALSE)</f>
        <v>BRA002</v>
      </c>
      <c r="C3365" s="157" t="str">
        <f>VLOOKUP(A3365,Lists!A:D,4,FALSE)</f>
        <v>BRA</v>
      </c>
      <c r="D3365" s="157" t="s">
        <v>455</v>
      </c>
      <c r="E3365" s="157">
        <v>224300</v>
      </c>
      <c r="F3365" s="157" t="s">
        <v>2859</v>
      </c>
      <c r="G3365" s="157" t="s">
        <v>735</v>
      </c>
      <c r="H3365" s="151"/>
      <c r="I3365" s="161"/>
      <c r="J3365" s="157"/>
      <c r="K3365" s="151" t="str">
        <f t="shared" si="106"/>
        <v>BRA002Landmass affected by disaster</v>
      </c>
      <c r="L3365" s="165">
        <v>43511</v>
      </c>
    </row>
    <row r="3366" spans="1:12" ht="15.6" thickTop="1" thickBot="1" x14ac:dyDescent="0.35">
      <c r="A3366" s="158" t="s">
        <v>1284</v>
      </c>
      <c r="B3366" s="159" t="str">
        <f>VLOOKUP(A3366,Lists!A:B,2,FALSE)</f>
        <v>BRA002</v>
      </c>
      <c r="C3366" s="159" t="str">
        <f>VLOOKUP(A3366,Lists!A:D,4,FALSE)</f>
        <v>BRA</v>
      </c>
      <c r="D3366" s="159" t="s">
        <v>742</v>
      </c>
      <c r="E3366" s="159">
        <v>300000</v>
      </c>
      <c r="F3366" s="159" t="s">
        <v>2860</v>
      </c>
      <c r="G3366" s="159" t="s">
        <v>735</v>
      </c>
      <c r="H3366" s="151"/>
      <c r="I3366" s="162"/>
      <c r="J3366" s="159" t="s">
        <v>2863</v>
      </c>
      <c r="K3366" s="151" t="str">
        <f t="shared" si="106"/>
        <v>BRA002People affected by the crisis</v>
      </c>
      <c r="L3366" s="163">
        <v>43511</v>
      </c>
    </row>
    <row r="3367" spans="1:12" ht="15.6" thickTop="1" thickBot="1" x14ac:dyDescent="0.35">
      <c r="A3367" s="156" t="s">
        <v>1284</v>
      </c>
      <c r="B3367" s="157" t="str">
        <f>VLOOKUP(A3367,Lists!A:B,2,FALSE)</f>
        <v>BRA002</v>
      </c>
      <c r="C3367" s="157" t="str">
        <f>VLOOKUP(A3367,Lists!A:D,4,FALSE)</f>
        <v>BRA</v>
      </c>
      <c r="D3367" s="157" t="s">
        <v>470</v>
      </c>
      <c r="E3367" s="157">
        <v>88900</v>
      </c>
      <c r="F3367" s="157"/>
      <c r="G3367" s="157" t="s">
        <v>735</v>
      </c>
      <c r="H3367" s="151"/>
      <c r="I3367" s="161"/>
      <c r="J3367" s="157" t="s">
        <v>2864</v>
      </c>
      <c r="K3367" s="151" t="str">
        <f t="shared" si="106"/>
        <v>BRA002Total # of crisis related displaced people</v>
      </c>
      <c r="L3367" s="165">
        <v>43511</v>
      </c>
    </row>
    <row r="3368" spans="1:12" ht="15.6" thickTop="1" thickBot="1" x14ac:dyDescent="0.35">
      <c r="A3368" s="158" t="s">
        <v>1284</v>
      </c>
      <c r="B3368" s="159" t="str">
        <f>VLOOKUP(A3368,Lists!A:B,2,FALSE)</f>
        <v>BRA002</v>
      </c>
      <c r="C3368" s="159" t="str">
        <f>VLOOKUP(A3368,Lists!A:D,4,FALSE)</f>
        <v>BRA</v>
      </c>
      <c r="D3368" s="159" t="s">
        <v>743</v>
      </c>
      <c r="E3368" s="159" t="s">
        <v>445</v>
      </c>
      <c r="F3368" s="159"/>
      <c r="G3368" s="159" t="s">
        <v>735</v>
      </c>
      <c r="H3368" s="151"/>
      <c r="I3368" s="162"/>
      <c r="J3368" s="159"/>
      <c r="K3368" s="151" t="str">
        <f t="shared" si="106"/>
        <v>BRA002Crisis related Injuries</v>
      </c>
      <c r="L3368" s="163">
        <v>43511</v>
      </c>
    </row>
    <row r="3369" spans="1:12" ht="15.6" thickTop="1" thickBot="1" x14ac:dyDescent="0.35">
      <c r="A3369" s="156" t="s">
        <v>1284</v>
      </c>
      <c r="B3369" s="157" t="str">
        <f>VLOOKUP(A3369,Lists!A:B,2,FALSE)</f>
        <v>BRA002</v>
      </c>
      <c r="C3369" s="157" t="str">
        <f>VLOOKUP(A3369,Lists!A:D,4,FALSE)</f>
        <v>BRA</v>
      </c>
      <c r="D3369" s="157" t="s">
        <v>661</v>
      </c>
      <c r="E3369" s="157" t="s">
        <v>445</v>
      </c>
      <c r="F3369" s="157"/>
      <c r="G3369" s="157" t="s">
        <v>735</v>
      </c>
      <c r="H3369" s="151"/>
      <c r="I3369" s="161"/>
      <c r="J3369" s="157"/>
      <c r="K3369" s="151" t="str">
        <f t="shared" si="106"/>
        <v>BRA002Total # of illness cases reported</v>
      </c>
      <c r="L3369" s="165">
        <v>43511</v>
      </c>
    </row>
    <row r="3370" spans="1:12" ht="15.6" thickTop="1" thickBot="1" x14ac:dyDescent="0.35">
      <c r="A3370" s="158" t="s">
        <v>1284</v>
      </c>
      <c r="B3370" s="159" t="str">
        <f>VLOOKUP(A3370,Lists!A:B,2,FALSE)</f>
        <v>BRA002</v>
      </c>
      <c r="C3370" s="159" t="str">
        <f>VLOOKUP(A3370,Lists!A:D,4,FALSE)</f>
        <v>BRA</v>
      </c>
      <c r="D3370" s="159" t="s">
        <v>663</v>
      </c>
      <c r="E3370" s="159" t="s">
        <v>445</v>
      </c>
      <c r="F3370" s="159"/>
      <c r="G3370" s="159" t="s">
        <v>735</v>
      </c>
      <c r="H3370" s="151"/>
      <c r="I3370" s="162"/>
      <c r="J3370" s="159"/>
      <c r="K3370" s="151" t="str">
        <f t="shared" si="106"/>
        <v>BRA002Crisis related fatalities</v>
      </c>
      <c r="L3370" s="163">
        <v>43511</v>
      </c>
    </row>
    <row r="3371" spans="1:12" ht="15.6" thickTop="1" thickBot="1" x14ac:dyDescent="0.35">
      <c r="A3371" s="156" t="s">
        <v>1284</v>
      </c>
      <c r="B3371" s="157" t="str">
        <f>VLOOKUP(A3371,Lists!A:B,2,FALSE)</f>
        <v>BRA002</v>
      </c>
      <c r="C3371" s="157" t="str">
        <f>VLOOKUP(A3371,Lists!A:D,4,FALSE)</f>
        <v>BRA</v>
      </c>
      <c r="D3371" s="157" t="s">
        <v>459</v>
      </c>
      <c r="E3371" s="157" t="s">
        <v>445</v>
      </c>
      <c r="F3371" s="157"/>
      <c r="G3371" s="157" t="s">
        <v>735</v>
      </c>
      <c r="H3371" s="151"/>
      <c r="I3371" s="161"/>
      <c r="J3371" s="157"/>
      <c r="K3371" s="151" t="str">
        <f t="shared" si="106"/>
        <v>BRA002Building partially damaged</v>
      </c>
      <c r="L3371" s="165">
        <v>43511</v>
      </c>
    </row>
    <row r="3372" spans="1:12" ht="15.6" thickTop="1" thickBot="1" x14ac:dyDescent="0.35">
      <c r="A3372" s="158" t="s">
        <v>1284</v>
      </c>
      <c r="B3372" s="159" t="str">
        <f>VLOOKUP(A3372,Lists!A:B,2,FALSE)</f>
        <v>BRA002</v>
      </c>
      <c r="C3372" s="159" t="str">
        <f>VLOOKUP(A3372,Lists!A:D,4,FALSE)</f>
        <v>BRA</v>
      </c>
      <c r="D3372" s="159" t="s">
        <v>460</v>
      </c>
      <c r="E3372" s="159" t="s">
        <v>445</v>
      </c>
      <c r="F3372" s="159"/>
      <c r="G3372" s="159" t="s">
        <v>735</v>
      </c>
      <c r="H3372" s="151"/>
      <c r="I3372" s="162"/>
      <c r="J3372" s="159"/>
      <c r="K3372" s="151" t="str">
        <f t="shared" si="106"/>
        <v>BRA002Building totally damaged</v>
      </c>
      <c r="L3372" s="163">
        <v>43511</v>
      </c>
    </row>
    <row r="3373" spans="1:12" ht="15.6" thickTop="1" thickBot="1" x14ac:dyDescent="0.35">
      <c r="A3373" s="156" t="s">
        <v>1284</v>
      </c>
      <c r="B3373" s="157" t="str">
        <f>VLOOKUP(A3373,Lists!A:B,2,FALSE)</f>
        <v>BRA002</v>
      </c>
      <c r="C3373" s="157" t="str">
        <f>VLOOKUP(A3373,Lists!A:D,4,FALSE)</f>
        <v>BRA</v>
      </c>
      <c r="D3373" s="157" t="s">
        <v>745</v>
      </c>
      <c r="E3373" s="157" t="s">
        <v>445</v>
      </c>
      <c r="F3373" s="157"/>
      <c r="G3373" s="157" t="s">
        <v>735</v>
      </c>
      <c r="H3373" s="151"/>
      <c r="I3373" s="161"/>
      <c r="J3373" s="157"/>
      <c r="K3373" s="151" t="str">
        <f t="shared" si="106"/>
        <v>BRA002Economic Losses</v>
      </c>
      <c r="L3373" s="165">
        <v>43511</v>
      </c>
    </row>
    <row r="3374" spans="1:12" ht="15.6" thickTop="1" thickBot="1" x14ac:dyDescent="0.35">
      <c r="A3374" s="158" t="s">
        <v>1284</v>
      </c>
      <c r="B3374" s="159" t="str">
        <f>VLOOKUP(A3374,Lists!A:B,2,FALSE)</f>
        <v>BRA002</v>
      </c>
      <c r="C3374" s="159" t="str">
        <f>VLOOKUP(A3374,Lists!A:D,4,FALSE)</f>
        <v>BRA</v>
      </c>
      <c r="D3374" s="159" t="s">
        <v>755</v>
      </c>
      <c r="E3374" s="159">
        <v>198900</v>
      </c>
      <c r="F3374" s="159" t="s">
        <v>2861</v>
      </c>
      <c r="G3374" s="159" t="s">
        <v>735</v>
      </c>
      <c r="H3374" s="151"/>
      <c r="I3374" s="162" t="s">
        <v>2475</v>
      </c>
      <c r="J3374" s="159" t="s">
        <v>2865</v>
      </c>
      <c r="K3374" s="151" t="str">
        <f t="shared" si="106"/>
        <v>BRA002People in Need</v>
      </c>
      <c r="L3374" s="163">
        <v>43511</v>
      </c>
    </row>
    <row r="3375" spans="1:12" ht="15.6" thickTop="1" thickBot="1" x14ac:dyDescent="0.35">
      <c r="A3375" s="156" t="s">
        <v>1284</v>
      </c>
      <c r="B3375" s="157" t="str">
        <f>VLOOKUP(A3375,Lists!A:B,2,FALSE)</f>
        <v>BRA002</v>
      </c>
      <c r="C3375" s="157" t="str">
        <f>VLOOKUP(A3375,Lists!A:D,4,FALSE)</f>
        <v>BRA</v>
      </c>
      <c r="D3375" s="157" t="s">
        <v>761</v>
      </c>
      <c r="E3375" s="157">
        <v>110000</v>
      </c>
      <c r="F3375" s="157" t="s">
        <v>2861</v>
      </c>
      <c r="G3375" s="157" t="s">
        <v>735</v>
      </c>
      <c r="H3375" s="151"/>
      <c r="I3375" s="161" t="s">
        <v>2475</v>
      </c>
      <c r="J3375" s="157" t="s">
        <v>2866</v>
      </c>
      <c r="K3375" s="151" t="str">
        <f t="shared" si="106"/>
        <v>BRA002People facing minimal humanitarian needs (level 1)</v>
      </c>
      <c r="L3375" s="165">
        <v>43511</v>
      </c>
    </row>
    <row r="3376" spans="1:12" ht="15.6" thickTop="1" thickBot="1" x14ac:dyDescent="0.35">
      <c r="A3376" s="158" t="s">
        <v>1284</v>
      </c>
      <c r="B3376" s="159" t="str">
        <f>VLOOKUP(A3376,Lists!A:B,2,FALSE)</f>
        <v>BRA002</v>
      </c>
      <c r="C3376" s="159" t="str">
        <f>VLOOKUP(A3376,Lists!A:D,4,FALSE)</f>
        <v>BRA</v>
      </c>
      <c r="D3376" s="159" t="s">
        <v>760</v>
      </c>
      <c r="E3376" s="159">
        <v>88900</v>
      </c>
      <c r="F3376" s="159" t="s">
        <v>2861</v>
      </c>
      <c r="G3376" s="159" t="s">
        <v>735</v>
      </c>
      <c r="H3376" s="151"/>
      <c r="I3376" s="162" t="s">
        <v>2475</v>
      </c>
      <c r="J3376" s="159" t="s">
        <v>2867</v>
      </c>
      <c r="K3376" s="151" t="str">
        <f t="shared" si="106"/>
        <v>BRA002People facing stressed humanitarian needs (level 2)</v>
      </c>
      <c r="L3376" s="163">
        <v>43511</v>
      </c>
    </row>
    <row r="3377" spans="1:12" ht="15.6" thickTop="1" thickBot="1" x14ac:dyDescent="0.35">
      <c r="A3377" s="156" t="s">
        <v>1284</v>
      </c>
      <c r="B3377" s="157" t="str">
        <f>VLOOKUP(A3377,Lists!A:B,2,FALSE)</f>
        <v>BRA002</v>
      </c>
      <c r="C3377" s="157" t="str">
        <f>VLOOKUP(A3377,Lists!A:D,4,FALSE)</f>
        <v>BRA</v>
      </c>
      <c r="D3377" s="157" t="s">
        <v>763</v>
      </c>
      <c r="E3377" s="157">
        <v>0</v>
      </c>
      <c r="F3377" s="157"/>
      <c r="G3377" s="157" t="s">
        <v>735</v>
      </c>
      <c r="H3377" s="151"/>
      <c r="I3377" s="161" t="s">
        <v>2475</v>
      </c>
      <c r="J3377" s="157" t="s">
        <v>1348</v>
      </c>
      <c r="K3377" s="151" t="str">
        <f t="shared" si="106"/>
        <v>BRA002People  facing moderate humanitarian needs (level 3)</v>
      </c>
      <c r="L3377" s="165">
        <v>43511</v>
      </c>
    </row>
    <row r="3378" spans="1:12" ht="15.6" thickTop="1" thickBot="1" x14ac:dyDescent="0.35">
      <c r="A3378" s="158" t="s">
        <v>1284</v>
      </c>
      <c r="B3378" s="159" t="str">
        <f>VLOOKUP(A3378,Lists!A:B,2,FALSE)</f>
        <v>BRA002</v>
      </c>
      <c r="C3378" s="159" t="str">
        <f>VLOOKUP(A3378,Lists!A:D,4,FALSE)</f>
        <v>BRA</v>
      </c>
      <c r="D3378" s="159" t="s">
        <v>765</v>
      </c>
      <c r="E3378" s="159">
        <v>0</v>
      </c>
      <c r="F3378" s="159"/>
      <c r="G3378" s="159" t="s">
        <v>735</v>
      </c>
      <c r="H3378" s="151"/>
      <c r="I3378" s="162" t="s">
        <v>2475</v>
      </c>
      <c r="J3378" s="159" t="s">
        <v>1348</v>
      </c>
      <c r="K3378" s="151" t="str">
        <f t="shared" si="106"/>
        <v>BRA002People facing severe humanitarian needs (level 4)</v>
      </c>
      <c r="L3378" s="163">
        <v>43511</v>
      </c>
    </row>
    <row r="3379" spans="1:12" ht="15.6" thickTop="1" thickBot="1" x14ac:dyDescent="0.35">
      <c r="A3379" s="156" t="s">
        <v>1284</v>
      </c>
      <c r="B3379" s="157" t="str">
        <f>VLOOKUP(A3379,Lists!A:B,2,FALSE)</f>
        <v>BRA002</v>
      </c>
      <c r="C3379" s="157" t="str">
        <f>VLOOKUP(A3379,Lists!A:D,4,FALSE)</f>
        <v>BRA</v>
      </c>
      <c r="D3379" s="157" t="s">
        <v>766</v>
      </c>
      <c r="E3379" s="157">
        <v>0</v>
      </c>
      <c r="F3379" s="157"/>
      <c r="G3379" s="157" t="s">
        <v>735</v>
      </c>
      <c r="H3379" s="151"/>
      <c r="I3379" s="161" t="s">
        <v>2475</v>
      </c>
      <c r="J3379" s="157" t="s">
        <v>1348</v>
      </c>
      <c r="K3379" s="151" t="str">
        <f t="shared" si="106"/>
        <v>BRA002People facing extreme humanitarian needs (level 5)</v>
      </c>
      <c r="L3379" s="165">
        <v>43511</v>
      </c>
    </row>
    <row r="3380" spans="1:12" ht="15.6" thickTop="1" thickBot="1" x14ac:dyDescent="0.35">
      <c r="A3380" s="158" t="s">
        <v>1284</v>
      </c>
      <c r="B3380" s="159" t="str">
        <f>VLOOKUP(A3380,Lists!A:B,2,FALSE)</f>
        <v>BRA002</v>
      </c>
      <c r="C3380" s="159" t="str">
        <f>VLOOKUP(A3380,Lists!A:D,4,FALSE)</f>
        <v>BRA</v>
      </c>
      <c r="D3380" s="159" t="s">
        <v>768</v>
      </c>
      <c r="E3380" s="159" t="s">
        <v>445</v>
      </c>
      <c r="F3380" s="159"/>
      <c r="G3380" s="159" t="s">
        <v>735</v>
      </c>
      <c r="H3380" s="151"/>
      <c r="I3380" s="162"/>
      <c r="J3380" s="159"/>
      <c r="K3380" s="151" t="str">
        <f t="shared" si="106"/>
        <v>BRA002People killed in all crises</v>
      </c>
      <c r="L3380" s="163">
        <v>43511</v>
      </c>
    </row>
    <row r="3381" spans="1:12" ht="15.6" thickTop="1" thickBot="1" x14ac:dyDescent="0.35">
      <c r="A3381" s="156" t="s">
        <v>1284</v>
      </c>
      <c r="B3381" s="157" t="str">
        <f>VLOOKUP(A3381,Lists!A:B,2,FALSE)</f>
        <v>BRA002</v>
      </c>
      <c r="C3381" s="157" t="str">
        <f>VLOOKUP(A3381,Lists!A:D,4,FALSE)</f>
        <v>BRA</v>
      </c>
      <c r="D3381" s="157" t="s">
        <v>680</v>
      </c>
      <c r="E3381" s="157">
        <v>2</v>
      </c>
      <c r="F3381" s="157"/>
      <c r="G3381" s="157" t="s">
        <v>735</v>
      </c>
      <c r="H3381" s="151"/>
      <c r="I3381" s="161"/>
      <c r="J3381" s="157" t="s">
        <v>2868</v>
      </c>
      <c r="K3381" s="151" t="str">
        <f t="shared" si="106"/>
        <v>BRA002Crisis affected groups</v>
      </c>
      <c r="L3381" s="165">
        <v>43511</v>
      </c>
    </row>
    <row r="3382" spans="1:12" ht="15.6" thickTop="1" thickBot="1" x14ac:dyDescent="0.35">
      <c r="A3382" s="158" t="s">
        <v>1284</v>
      </c>
      <c r="B3382" s="159" t="str">
        <f>VLOOKUP(A3382,Lists!A:B,2,FALSE)</f>
        <v>BRA002</v>
      </c>
      <c r="C3382" s="159" t="str">
        <f>VLOOKUP(A3382,Lists!A:D,4,FALSE)</f>
        <v>BRA</v>
      </c>
      <c r="D3382" s="159" t="s">
        <v>683</v>
      </c>
      <c r="E3382" s="159" t="s">
        <v>445</v>
      </c>
      <c r="F3382" s="159"/>
      <c r="G3382" s="159" t="s">
        <v>735</v>
      </c>
      <c r="H3382" s="151"/>
      <c r="I3382" s="162"/>
      <c r="J3382" s="159"/>
      <c r="K3382" s="151" t="str">
        <f t="shared" si="106"/>
        <v>BRA002People facing limited access constraints</v>
      </c>
      <c r="L3382" s="163">
        <v>43511</v>
      </c>
    </row>
    <row r="3383" spans="1:12" ht="15.6" thickTop="1" thickBot="1" x14ac:dyDescent="0.35">
      <c r="A3383" s="156" t="s">
        <v>1284</v>
      </c>
      <c r="B3383" s="157" t="str">
        <f>VLOOKUP(A3383,Lists!A:B,2,FALSE)</f>
        <v>BRA002</v>
      </c>
      <c r="C3383" s="157" t="str">
        <f>VLOOKUP(A3383,Lists!A:D,4,FALSE)</f>
        <v>BRA</v>
      </c>
      <c r="D3383" s="157" t="s">
        <v>684</v>
      </c>
      <c r="E3383" s="157" t="s">
        <v>445</v>
      </c>
      <c r="F3383" s="157"/>
      <c r="G3383" s="157" t="s">
        <v>735</v>
      </c>
      <c r="H3383" s="151"/>
      <c r="I3383" s="161"/>
      <c r="J3383" s="157"/>
      <c r="K3383" s="151" t="str">
        <f t="shared" si="106"/>
        <v>BRA002People facing restricted access constraints</v>
      </c>
      <c r="L3383" s="165">
        <v>43511</v>
      </c>
    </row>
    <row r="3384" spans="1:12" ht="15.6" thickTop="1" thickBot="1" x14ac:dyDescent="0.35">
      <c r="A3384" s="158" t="s">
        <v>1284</v>
      </c>
      <c r="B3384" s="159" t="str">
        <f>VLOOKUP(A3384,Lists!A:B,2,FALSE)</f>
        <v>BRA002</v>
      </c>
      <c r="C3384" s="159" t="str">
        <f>VLOOKUP(A3384,Lists!A:D,4,FALSE)</f>
        <v>BRA</v>
      </c>
      <c r="D3384" s="159" t="s">
        <v>637</v>
      </c>
      <c r="E3384" s="159" t="s">
        <v>445</v>
      </c>
      <c r="F3384" s="159"/>
      <c r="G3384" s="159" t="s">
        <v>735</v>
      </c>
      <c r="H3384" s="151"/>
      <c r="I3384" s="162"/>
      <c r="J3384" s="159"/>
      <c r="K3384" s="151" t="str">
        <f t="shared" si="106"/>
        <v>BRA002Impediments to entry into country (bureaucratic and administrative)</v>
      </c>
      <c r="L3384" s="163">
        <v>43511</v>
      </c>
    </row>
    <row r="3385" spans="1:12" ht="15.6" thickTop="1" thickBot="1" x14ac:dyDescent="0.35">
      <c r="A3385" s="156" t="s">
        <v>1284</v>
      </c>
      <c r="B3385" s="157" t="str">
        <f>VLOOKUP(A3385,Lists!A:B,2,FALSE)</f>
        <v>BRA002</v>
      </c>
      <c r="C3385" s="157" t="str">
        <f>VLOOKUP(A3385,Lists!A:D,4,FALSE)</f>
        <v>BRA</v>
      </c>
      <c r="D3385" s="157" t="s">
        <v>638</v>
      </c>
      <c r="E3385" s="157" t="s">
        <v>445</v>
      </c>
      <c r="F3385" s="157"/>
      <c r="G3385" s="157" t="s">
        <v>735</v>
      </c>
      <c r="H3385" s="151"/>
      <c r="I3385" s="161"/>
      <c r="J3385" s="157"/>
      <c r="K3385" s="151" t="str">
        <f t="shared" si="106"/>
        <v>BRA002Restriction of movement (impediments to freedom of movement and/or administrative restrictions)</v>
      </c>
      <c r="L3385" s="165">
        <v>43511</v>
      </c>
    </row>
    <row r="3386" spans="1:12" ht="15.6" thickTop="1" thickBot="1" x14ac:dyDescent="0.35">
      <c r="A3386" s="158" t="s">
        <v>1284</v>
      </c>
      <c r="B3386" s="159" t="str">
        <f>VLOOKUP(A3386,Lists!A:B,2,FALSE)</f>
        <v>BRA002</v>
      </c>
      <c r="C3386" s="159" t="str">
        <f>VLOOKUP(A3386,Lists!A:D,4,FALSE)</f>
        <v>BRA</v>
      </c>
      <c r="D3386" s="159" t="s">
        <v>639</v>
      </c>
      <c r="E3386" s="159" t="s">
        <v>445</v>
      </c>
      <c r="F3386" s="159"/>
      <c r="G3386" s="159" t="s">
        <v>735</v>
      </c>
      <c r="H3386" s="151"/>
      <c r="I3386" s="162"/>
      <c r="J3386" s="159"/>
      <c r="K3386" s="151" t="str">
        <f t="shared" si="106"/>
        <v>BRA002Interference into implementation of humanitarian activities</v>
      </c>
      <c r="L3386" s="163">
        <v>43511</v>
      </c>
    </row>
    <row r="3387" spans="1:12" ht="15.6" thickTop="1" thickBot="1" x14ac:dyDescent="0.35">
      <c r="A3387" s="156" t="s">
        <v>1284</v>
      </c>
      <c r="B3387" s="157" t="str">
        <f>VLOOKUP(A3387,Lists!A:B,2,FALSE)</f>
        <v>BRA002</v>
      </c>
      <c r="C3387" s="157" t="str">
        <f>VLOOKUP(A3387,Lists!A:D,4,FALSE)</f>
        <v>BRA</v>
      </c>
      <c r="D3387" s="157" t="s">
        <v>640</v>
      </c>
      <c r="E3387" s="157" t="s">
        <v>445</v>
      </c>
      <c r="F3387" s="157"/>
      <c r="G3387" s="157" t="s">
        <v>735</v>
      </c>
      <c r="H3387" s="151"/>
      <c r="I3387" s="161"/>
      <c r="J3387" s="157"/>
      <c r="K3387" s="151" t="str">
        <f t="shared" si="106"/>
        <v>BRA002Violence against personnel, facilities and assets</v>
      </c>
      <c r="L3387" s="165">
        <v>43511</v>
      </c>
    </row>
    <row r="3388" spans="1:12" ht="15.6" thickTop="1" thickBot="1" x14ac:dyDescent="0.35">
      <c r="A3388" s="158" t="s">
        <v>1284</v>
      </c>
      <c r="B3388" s="159" t="str">
        <f>VLOOKUP(A3388,Lists!A:B,2,FALSE)</f>
        <v>BRA002</v>
      </c>
      <c r="C3388" s="159" t="str">
        <f>VLOOKUP(A3388,Lists!A:D,4,FALSE)</f>
        <v>BRA</v>
      </c>
      <c r="D3388" s="159" t="s">
        <v>641</v>
      </c>
      <c r="E3388" s="159" t="s">
        <v>445</v>
      </c>
      <c r="F3388" s="159"/>
      <c r="G3388" s="159" t="s">
        <v>735</v>
      </c>
      <c r="H3388" s="151"/>
      <c r="I3388" s="162"/>
      <c r="J3388" s="159"/>
      <c r="K3388" s="151" t="str">
        <f t="shared" si="106"/>
        <v>BRA002Denial of existence of humanitarian needs or entitlements to assistance</v>
      </c>
      <c r="L3388" s="163">
        <v>43511</v>
      </c>
    </row>
    <row r="3389" spans="1:12" ht="15.6" thickTop="1" thickBot="1" x14ac:dyDescent="0.35">
      <c r="A3389" s="156" t="s">
        <v>1284</v>
      </c>
      <c r="B3389" s="157" t="str">
        <f>VLOOKUP(A3389,Lists!A:B,2,FALSE)</f>
        <v>BRA002</v>
      </c>
      <c r="C3389" s="157" t="str">
        <f>VLOOKUP(A3389,Lists!A:D,4,FALSE)</f>
        <v>BRA</v>
      </c>
      <c r="D3389" s="157" t="s">
        <v>642</v>
      </c>
      <c r="E3389" s="157" t="s">
        <v>445</v>
      </c>
      <c r="F3389" s="157"/>
      <c r="G3389" s="157" t="s">
        <v>735</v>
      </c>
      <c r="H3389" s="151"/>
      <c r="I3389" s="161"/>
      <c r="J3389" s="157"/>
      <c r="K3389" s="151" t="str">
        <f t="shared" si="106"/>
        <v>BRA002Restriction and obstruction of access to services and assistance</v>
      </c>
      <c r="L3389" s="165">
        <v>43511</v>
      </c>
    </row>
    <row r="3390" spans="1:12" ht="15.6" thickTop="1" thickBot="1" x14ac:dyDescent="0.35">
      <c r="A3390" s="158" t="s">
        <v>1284</v>
      </c>
      <c r="B3390" s="159" t="str">
        <f>VLOOKUP(A3390,Lists!A:B,2,FALSE)</f>
        <v>BRA002</v>
      </c>
      <c r="C3390" s="159" t="str">
        <f>VLOOKUP(A3390,Lists!A:D,4,FALSE)</f>
        <v>BRA</v>
      </c>
      <c r="D3390" s="159" t="s">
        <v>643</v>
      </c>
      <c r="E3390" s="159" t="s">
        <v>445</v>
      </c>
      <c r="F3390" s="159"/>
      <c r="G3390" s="159" t="s">
        <v>735</v>
      </c>
      <c r="H3390" s="151"/>
      <c r="I3390" s="162"/>
      <c r="J3390" s="159"/>
      <c r="K3390" s="151" t="str">
        <f t="shared" ref="K3390:K3451" si="107">B3390&amp;""&amp;D3390</f>
        <v>BRA002Ongoing insecurity/hostilities affecting humanitarian assistance</v>
      </c>
      <c r="L3390" s="163">
        <v>43511</v>
      </c>
    </row>
    <row r="3391" spans="1:12" ht="15.6" thickTop="1" thickBot="1" x14ac:dyDescent="0.35">
      <c r="A3391" s="156" t="s">
        <v>1284</v>
      </c>
      <c r="B3391" s="157" t="str">
        <f>VLOOKUP(A3391,Lists!A:B,2,FALSE)</f>
        <v>BRA002</v>
      </c>
      <c r="C3391" s="157" t="str">
        <f>VLOOKUP(A3391,Lists!A:D,4,FALSE)</f>
        <v>BRA</v>
      </c>
      <c r="D3391" s="157" t="s">
        <v>644</v>
      </c>
      <c r="E3391" s="157" t="s">
        <v>445</v>
      </c>
      <c r="F3391" s="157"/>
      <c r="G3391" s="157" t="s">
        <v>735</v>
      </c>
      <c r="H3391" s="151"/>
      <c r="I3391" s="161"/>
      <c r="J3391" s="157"/>
      <c r="K3391" s="151" t="str">
        <f t="shared" si="107"/>
        <v xml:space="preserve">BRA002Presence of mines and improvised explosive devices </v>
      </c>
      <c r="L3391" s="165">
        <v>43511</v>
      </c>
    </row>
    <row r="3392" spans="1:12" ht="15.6" thickTop="1" thickBot="1" x14ac:dyDescent="0.35">
      <c r="A3392" s="158" t="s">
        <v>1284</v>
      </c>
      <c r="B3392" s="159" t="str">
        <f>VLOOKUP(A3392,Lists!A:B,2,FALSE)</f>
        <v>BRA002</v>
      </c>
      <c r="C3392" s="159" t="str">
        <f>VLOOKUP(A3392,Lists!A:D,4,FALSE)</f>
        <v>BRA</v>
      </c>
      <c r="D3392" s="159" t="s">
        <v>645</v>
      </c>
      <c r="E3392" s="159" t="s">
        <v>445</v>
      </c>
      <c r="F3392" s="159"/>
      <c r="G3392" s="159" t="s">
        <v>735</v>
      </c>
      <c r="H3392" s="151"/>
      <c r="I3392" s="162"/>
      <c r="J3392" s="159"/>
      <c r="K3392" s="151" t="str">
        <f t="shared" si="107"/>
        <v>BRA002Physical constraints in the environment (obstacles related to terrain, climate, lack of infrastructure, etc.)</v>
      </c>
      <c r="L3392" s="163">
        <v>43511</v>
      </c>
    </row>
    <row r="3393" spans="1:12" ht="15.6" thickTop="1" thickBot="1" x14ac:dyDescent="0.35">
      <c r="A3393" s="156" t="s">
        <v>1284</v>
      </c>
      <c r="B3393" s="157" t="str">
        <f>VLOOKUP(A3393,Lists!A:B,2,FALSE)</f>
        <v>BRA002</v>
      </c>
      <c r="C3393" s="157" t="str">
        <f>VLOOKUP(A3393,Lists!A:D,4,FALSE)</f>
        <v>BRA</v>
      </c>
      <c r="D3393" s="157" t="s">
        <v>740</v>
      </c>
      <c r="E3393" s="157">
        <v>576568</v>
      </c>
      <c r="F3393" s="157" t="s">
        <v>2862</v>
      </c>
      <c r="G3393" s="157" t="s">
        <v>735</v>
      </c>
      <c r="H3393" s="151"/>
      <c r="I3393" s="161" t="s">
        <v>2877</v>
      </c>
      <c r="J3393" s="157" t="s">
        <v>2869</v>
      </c>
      <c r="K3393" s="151" t="str">
        <f t="shared" si="107"/>
        <v>BRA002People exposed</v>
      </c>
      <c r="L3393" s="165">
        <v>43511</v>
      </c>
    </row>
    <row r="3394" spans="1:12" ht="15.6" thickTop="1" thickBot="1" x14ac:dyDescent="0.35">
      <c r="A3394" s="158" t="s">
        <v>1322</v>
      </c>
      <c r="B3394" s="159" t="str">
        <f>VLOOKUP(A3394,Lists!A:B,2,FALSE)</f>
        <v>MWI002</v>
      </c>
      <c r="C3394" s="159" t="str">
        <f>VLOOKUP(A3394,Lists!A:D,4,FALSE)</f>
        <v>MWI</v>
      </c>
      <c r="D3394" s="159" t="s">
        <v>785</v>
      </c>
      <c r="E3394" s="159">
        <v>18622104</v>
      </c>
      <c r="F3394" s="159" t="s">
        <v>921</v>
      </c>
      <c r="G3394" s="159" t="s">
        <v>735</v>
      </c>
      <c r="H3394" s="151"/>
      <c r="I3394" s="162" t="s">
        <v>2878</v>
      </c>
      <c r="J3394" s="159" t="s">
        <v>2872</v>
      </c>
      <c r="K3394" s="151" t="str">
        <f t="shared" si="107"/>
        <v>MWI002Total population in country</v>
      </c>
      <c r="L3394" s="163">
        <v>43511</v>
      </c>
    </row>
    <row r="3395" spans="1:12" ht="15.6" thickTop="1" thickBot="1" x14ac:dyDescent="0.35">
      <c r="A3395" s="156" t="s">
        <v>1322</v>
      </c>
      <c r="B3395" s="157" t="str">
        <f>VLOOKUP(A3395,Lists!A:B,2,FALSE)</f>
        <v>MWI002</v>
      </c>
      <c r="C3395" s="157" t="str">
        <f>VLOOKUP(A3395,Lists!A:D,4,FALSE)</f>
        <v>MWI</v>
      </c>
      <c r="D3395" s="157" t="s">
        <v>455</v>
      </c>
      <c r="E3395" s="157">
        <v>118484</v>
      </c>
      <c r="F3395" s="157" t="s">
        <v>2870</v>
      </c>
      <c r="G3395" s="157" t="s">
        <v>735</v>
      </c>
      <c r="H3395" s="151"/>
      <c r="I3395" s="161" t="s">
        <v>2877</v>
      </c>
      <c r="J3395" s="157" t="s">
        <v>2873</v>
      </c>
      <c r="K3395" s="151" t="str">
        <f t="shared" si="107"/>
        <v>MWI002Landmass affected by disaster</v>
      </c>
      <c r="L3395" s="165">
        <v>43511</v>
      </c>
    </row>
    <row r="3396" spans="1:12" ht="15.6" thickTop="1" thickBot="1" x14ac:dyDescent="0.35">
      <c r="A3396" s="158" t="s">
        <v>1322</v>
      </c>
      <c r="B3396" s="159" t="str">
        <f>VLOOKUP(A3396,Lists!A:B,2,FALSE)</f>
        <v>MWI002</v>
      </c>
      <c r="C3396" s="159" t="str">
        <f>VLOOKUP(A3396,Lists!A:D,4,FALSE)</f>
        <v>MWI</v>
      </c>
      <c r="D3396" s="159" t="s">
        <v>740</v>
      </c>
      <c r="E3396" s="159">
        <v>18622104</v>
      </c>
      <c r="F3396" s="159" t="s">
        <v>921</v>
      </c>
      <c r="G3396" s="159" t="s">
        <v>735</v>
      </c>
      <c r="H3396" s="151"/>
      <c r="I3396" s="162" t="s">
        <v>2879</v>
      </c>
      <c r="J3396" s="159" t="s">
        <v>2872</v>
      </c>
      <c r="K3396" s="151" t="str">
        <f t="shared" si="107"/>
        <v>MWI002People exposed</v>
      </c>
      <c r="L3396" s="163">
        <v>43511</v>
      </c>
    </row>
    <row r="3397" spans="1:12" ht="15.6" thickTop="1" thickBot="1" x14ac:dyDescent="0.35">
      <c r="A3397" s="156" t="s">
        <v>1322</v>
      </c>
      <c r="B3397" s="157" t="str">
        <f>VLOOKUP(A3397,Lists!A:B,2,FALSE)</f>
        <v>MWI002</v>
      </c>
      <c r="C3397" s="157" t="str">
        <f>VLOOKUP(A3397,Lists!A:D,4,FALSE)</f>
        <v>MWI</v>
      </c>
      <c r="D3397" s="157" t="s">
        <v>742</v>
      </c>
      <c r="E3397" s="157">
        <v>15250722</v>
      </c>
      <c r="F3397" s="157" t="s">
        <v>2871</v>
      </c>
      <c r="G3397" s="157" t="s">
        <v>735</v>
      </c>
      <c r="H3397" s="151"/>
      <c r="I3397" s="161"/>
      <c r="J3397" s="157" t="s">
        <v>2874</v>
      </c>
      <c r="K3397" s="151" t="str">
        <f t="shared" si="107"/>
        <v>MWI002People affected by the crisis</v>
      </c>
      <c r="L3397" s="165">
        <v>43511</v>
      </c>
    </row>
    <row r="3398" spans="1:12" ht="15.6" thickTop="1" thickBot="1" x14ac:dyDescent="0.35">
      <c r="A3398" s="158" t="s">
        <v>1322</v>
      </c>
      <c r="B3398" s="159" t="str">
        <f>VLOOKUP(A3398,Lists!A:B,2,FALSE)</f>
        <v>MWI002</v>
      </c>
      <c r="C3398" s="159" t="str">
        <f>VLOOKUP(A3398,Lists!A:D,4,FALSE)</f>
        <v>MWI</v>
      </c>
      <c r="D3398" s="159" t="s">
        <v>470</v>
      </c>
      <c r="E3398" s="159" t="s">
        <v>445</v>
      </c>
      <c r="F3398" s="159"/>
      <c r="G3398" s="159" t="s">
        <v>735</v>
      </c>
      <c r="H3398" s="151"/>
      <c r="I3398" s="162"/>
      <c r="J3398" s="159"/>
      <c r="K3398" s="151" t="str">
        <f t="shared" si="107"/>
        <v>MWI002Total # of crisis related displaced people</v>
      </c>
      <c r="L3398" s="163">
        <v>43511</v>
      </c>
    </row>
    <row r="3399" spans="1:12" ht="15.6" thickTop="1" thickBot="1" x14ac:dyDescent="0.35">
      <c r="A3399" s="156" t="s">
        <v>1322</v>
      </c>
      <c r="B3399" s="157" t="str">
        <f>VLOOKUP(A3399,Lists!A:B,2,FALSE)</f>
        <v>MWI002</v>
      </c>
      <c r="C3399" s="157" t="str">
        <f>VLOOKUP(A3399,Lists!A:D,4,FALSE)</f>
        <v>MWI</v>
      </c>
      <c r="D3399" s="157" t="s">
        <v>743</v>
      </c>
      <c r="E3399" s="157" t="s">
        <v>445</v>
      </c>
      <c r="F3399" s="157"/>
      <c r="G3399" s="157" t="s">
        <v>735</v>
      </c>
      <c r="H3399" s="151"/>
      <c r="I3399" s="161"/>
      <c r="J3399" s="157"/>
      <c r="K3399" s="151" t="str">
        <f t="shared" si="107"/>
        <v>MWI002Crisis related Injuries</v>
      </c>
      <c r="L3399" s="165">
        <v>43511</v>
      </c>
    </row>
    <row r="3400" spans="1:12" ht="15.6" thickTop="1" thickBot="1" x14ac:dyDescent="0.35">
      <c r="A3400" s="158" t="s">
        <v>1322</v>
      </c>
      <c r="B3400" s="159" t="str">
        <f>VLOOKUP(A3400,Lists!A:B,2,FALSE)</f>
        <v>MWI002</v>
      </c>
      <c r="C3400" s="159" t="str">
        <f>VLOOKUP(A3400,Lists!A:D,4,FALSE)</f>
        <v>MWI</v>
      </c>
      <c r="D3400" s="159" t="s">
        <v>661</v>
      </c>
      <c r="E3400" s="159" t="s">
        <v>445</v>
      </c>
      <c r="F3400" s="159"/>
      <c r="G3400" s="159" t="s">
        <v>735</v>
      </c>
      <c r="H3400" s="151"/>
      <c r="I3400" s="162"/>
      <c r="J3400" s="159"/>
      <c r="K3400" s="151" t="str">
        <f t="shared" si="107"/>
        <v>MWI002Total # of illness cases reported</v>
      </c>
      <c r="L3400" s="163">
        <v>43511</v>
      </c>
    </row>
    <row r="3401" spans="1:12" ht="15.6" thickTop="1" thickBot="1" x14ac:dyDescent="0.35">
      <c r="A3401" s="156" t="s">
        <v>1322</v>
      </c>
      <c r="B3401" s="157" t="str">
        <f>VLOOKUP(A3401,Lists!A:B,2,FALSE)</f>
        <v>MWI002</v>
      </c>
      <c r="C3401" s="157" t="str">
        <f>VLOOKUP(A3401,Lists!A:D,4,FALSE)</f>
        <v>MWI</v>
      </c>
      <c r="D3401" s="157" t="s">
        <v>663</v>
      </c>
      <c r="E3401" s="157" t="s">
        <v>445</v>
      </c>
      <c r="F3401" s="157"/>
      <c r="G3401" s="157" t="s">
        <v>735</v>
      </c>
      <c r="H3401" s="151"/>
      <c r="I3401" s="161"/>
      <c r="J3401" s="157"/>
      <c r="K3401" s="151" t="str">
        <f t="shared" si="107"/>
        <v>MWI002Crisis related fatalities</v>
      </c>
      <c r="L3401" s="165">
        <v>43511</v>
      </c>
    </row>
    <row r="3402" spans="1:12" ht="15.6" thickTop="1" thickBot="1" x14ac:dyDescent="0.35">
      <c r="A3402" s="158" t="s">
        <v>1322</v>
      </c>
      <c r="B3402" s="159" t="str">
        <f>VLOOKUP(A3402,Lists!A:B,2,FALSE)</f>
        <v>MWI002</v>
      </c>
      <c r="C3402" s="159" t="str">
        <f>VLOOKUP(A3402,Lists!A:D,4,FALSE)</f>
        <v>MWI</v>
      </c>
      <c r="D3402" s="159" t="s">
        <v>459</v>
      </c>
      <c r="E3402" s="159" t="s">
        <v>445</v>
      </c>
      <c r="F3402" s="159"/>
      <c r="G3402" s="159" t="s">
        <v>735</v>
      </c>
      <c r="H3402" s="151"/>
      <c r="I3402" s="162"/>
      <c r="J3402" s="159"/>
      <c r="K3402" s="151" t="str">
        <f t="shared" si="107"/>
        <v>MWI002Building partially damaged</v>
      </c>
      <c r="L3402" s="163">
        <v>43511</v>
      </c>
    </row>
    <row r="3403" spans="1:12" ht="15.6" thickTop="1" thickBot="1" x14ac:dyDescent="0.35">
      <c r="A3403" s="156" t="s">
        <v>1322</v>
      </c>
      <c r="B3403" s="157" t="str">
        <f>VLOOKUP(A3403,Lists!A:B,2,FALSE)</f>
        <v>MWI002</v>
      </c>
      <c r="C3403" s="157" t="str">
        <f>VLOOKUP(A3403,Lists!A:D,4,FALSE)</f>
        <v>MWI</v>
      </c>
      <c r="D3403" s="157" t="s">
        <v>460</v>
      </c>
      <c r="E3403" s="157" t="s">
        <v>445</v>
      </c>
      <c r="F3403" s="157"/>
      <c r="G3403" s="157" t="s">
        <v>735</v>
      </c>
      <c r="H3403" s="151"/>
      <c r="I3403" s="161"/>
      <c r="J3403" s="157"/>
      <c r="K3403" s="151" t="str">
        <f t="shared" si="107"/>
        <v>MWI002Building totally damaged</v>
      </c>
      <c r="L3403" s="165">
        <v>43511</v>
      </c>
    </row>
    <row r="3404" spans="1:12" ht="15.6" thickTop="1" thickBot="1" x14ac:dyDescent="0.35">
      <c r="A3404" s="158" t="s">
        <v>1322</v>
      </c>
      <c r="B3404" s="159" t="str">
        <f>VLOOKUP(A3404,Lists!A:B,2,FALSE)</f>
        <v>MWI002</v>
      </c>
      <c r="C3404" s="159" t="str">
        <f>VLOOKUP(A3404,Lists!A:D,4,FALSE)</f>
        <v>MWI</v>
      </c>
      <c r="D3404" s="159" t="s">
        <v>745</v>
      </c>
      <c r="E3404" s="159" t="s">
        <v>445</v>
      </c>
      <c r="F3404" s="159"/>
      <c r="G3404" s="159" t="s">
        <v>735</v>
      </c>
      <c r="H3404" s="151"/>
      <c r="I3404" s="162"/>
      <c r="J3404" s="159"/>
      <c r="K3404" s="151" t="str">
        <f t="shared" si="107"/>
        <v>MWI002Economic Losses</v>
      </c>
      <c r="L3404" s="163">
        <v>43511</v>
      </c>
    </row>
    <row r="3405" spans="1:12" ht="15.6" thickTop="1" thickBot="1" x14ac:dyDescent="0.35">
      <c r="A3405" s="156" t="s">
        <v>1322</v>
      </c>
      <c r="B3405" s="157" t="str">
        <f>VLOOKUP(A3405,Lists!A:B,2,FALSE)</f>
        <v>MWI002</v>
      </c>
      <c r="C3405" s="157" t="str">
        <f>VLOOKUP(A3405,Lists!A:D,4,FALSE)</f>
        <v>MWI</v>
      </c>
      <c r="D3405" s="157" t="s">
        <v>755</v>
      </c>
      <c r="E3405" s="157">
        <v>8335437</v>
      </c>
      <c r="F3405" s="157"/>
      <c r="G3405" s="157" t="s">
        <v>735</v>
      </c>
      <c r="H3405" s="151"/>
      <c r="I3405" s="161"/>
      <c r="J3405" s="157" t="s">
        <v>2875</v>
      </c>
      <c r="K3405" s="151" t="str">
        <f t="shared" si="107"/>
        <v>MWI002People in Need</v>
      </c>
      <c r="L3405" s="165">
        <v>43511</v>
      </c>
    </row>
    <row r="3406" spans="1:12" ht="15.6" thickTop="1" thickBot="1" x14ac:dyDescent="0.35">
      <c r="A3406" s="158" t="s">
        <v>1322</v>
      </c>
      <c r="B3406" s="159" t="str">
        <f>VLOOKUP(A3406,Lists!A:B,2,FALSE)</f>
        <v>MWI002</v>
      </c>
      <c r="C3406" s="159" t="str">
        <f>VLOOKUP(A3406,Lists!A:D,4,FALSE)</f>
        <v>MWI</v>
      </c>
      <c r="D3406" s="159" t="s">
        <v>761</v>
      </c>
      <c r="E3406" s="159">
        <v>0</v>
      </c>
      <c r="F3406" s="159"/>
      <c r="G3406" s="159" t="s">
        <v>735</v>
      </c>
      <c r="H3406" s="151"/>
      <c r="I3406" s="162"/>
      <c r="J3406" s="159"/>
      <c r="K3406" s="151" t="str">
        <f t="shared" si="107"/>
        <v>MWI002People facing minimal humanitarian needs (level 1)</v>
      </c>
      <c r="L3406" s="163">
        <v>43511</v>
      </c>
    </row>
    <row r="3407" spans="1:12" ht="15.6" thickTop="1" thickBot="1" x14ac:dyDescent="0.35">
      <c r="A3407" s="156" t="s">
        <v>1322</v>
      </c>
      <c r="B3407" s="157" t="str">
        <f>VLOOKUP(A3407,Lists!A:B,2,FALSE)</f>
        <v>MWI002</v>
      </c>
      <c r="C3407" s="157" t="str">
        <f>VLOOKUP(A3407,Lists!A:D,4,FALSE)</f>
        <v>MWI</v>
      </c>
      <c r="D3407" s="157" t="s">
        <v>760</v>
      </c>
      <c r="E3407" s="157">
        <v>5030032</v>
      </c>
      <c r="F3407" s="157"/>
      <c r="G3407" s="157" t="s">
        <v>735</v>
      </c>
      <c r="H3407" s="151"/>
      <c r="I3407" s="161"/>
      <c r="J3407" s="157"/>
      <c r="K3407" s="151" t="str">
        <f t="shared" si="107"/>
        <v>MWI002People facing stressed humanitarian needs (level 2)</v>
      </c>
      <c r="L3407" s="165">
        <v>43511</v>
      </c>
    </row>
    <row r="3408" spans="1:12" ht="15.6" thickTop="1" thickBot="1" x14ac:dyDescent="0.35">
      <c r="A3408" s="158" t="s">
        <v>1322</v>
      </c>
      <c r="B3408" s="159" t="str">
        <f>VLOOKUP(A3408,Lists!A:B,2,FALSE)</f>
        <v>MWI002</v>
      </c>
      <c r="C3408" s="159" t="str">
        <f>VLOOKUP(A3408,Lists!A:D,4,FALSE)</f>
        <v>MWI</v>
      </c>
      <c r="D3408" s="159" t="s">
        <v>763</v>
      </c>
      <c r="E3408" s="159">
        <v>2857245</v>
      </c>
      <c r="F3408" s="159"/>
      <c r="G3408" s="159" t="s">
        <v>735</v>
      </c>
      <c r="H3408" s="151"/>
      <c r="I3408" s="162"/>
      <c r="J3408" s="159"/>
      <c r="K3408" s="151" t="str">
        <f t="shared" si="107"/>
        <v>MWI002People  facing moderate humanitarian needs (level 3)</v>
      </c>
      <c r="L3408" s="163">
        <v>43511</v>
      </c>
    </row>
    <row r="3409" spans="1:12" ht="15.6" thickTop="1" thickBot="1" x14ac:dyDescent="0.35">
      <c r="A3409" s="156" t="s">
        <v>1322</v>
      </c>
      <c r="B3409" s="157" t="str">
        <f>VLOOKUP(A3409,Lists!A:B,2,FALSE)</f>
        <v>MWI002</v>
      </c>
      <c r="C3409" s="157" t="str">
        <f>VLOOKUP(A3409,Lists!A:D,4,FALSE)</f>
        <v>MWI</v>
      </c>
      <c r="D3409" s="157" t="s">
        <v>765</v>
      </c>
      <c r="E3409" s="157">
        <v>448160</v>
      </c>
      <c r="F3409" s="157"/>
      <c r="G3409" s="157" t="s">
        <v>735</v>
      </c>
      <c r="H3409" s="151"/>
      <c r="I3409" s="161"/>
      <c r="J3409" s="157"/>
      <c r="K3409" s="151" t="str">
        <f t="shared" si="107"/>
        <v>MWI002People facing severe humanitarian needs (level 4)</v>
      </c>
      <c r="L3409" s="165">
        <v>43511</v>
      </c>
    </row>
    <row r="3410" spans="1:12" ht="15.6" thickTop="1" thickBot="1" x14ac:dyDescent="0.35">
      <c r="A3410" s="158" t="s">
        <v>1322</v>
      </c>
      <c r="B3410" s="159" t="str">
        <f>VLOOKUP(A3410,Lists!A:B,2,FALSE)</f>
        <v>MWI002</v>
      </c>
      <c r="C3410" s="159" t="str">
        <f>VLOOKUP(A3410,Lists!A:D,4,FALSE)</f>
        <v>MWI</v>
      </c>
      <c r="D3410" s="159" t="s">
        <v>766</v>
      </c>
      <c r="E3410" s="159">
        <v>0</v>
      </c>
      <c r="F3410" s="159"/>
      <c r="G3410" s="159" t="s">
        <v>735</v>
      </c>
      <c r="H3410" s="151"/>
      <c r="I3410" s="162"/>
      <c r="J3410" s="159"/>
      <c r="K3410" s="151" t="str">
        <f t="shared" si="107"/>
        <v>MWI002People facing extreme humanitarian needs (level 5)</v>
      </c>
      <c r="L3410" s="163">
        <v>43511</v>
      </c>
    </row>
    <row r="3411" spans="1:12" ht="15.6" thickTop="1" thickBot="1" x14ac:dyDescent="0.35">
      <c r="A3411" s="156" t="s">
        <v>1322</v>
      </c>
      <c r="B3411" s="157" t="str">
        <f>VLOOKUP(A3411,Lists!A:B,2,FALSE)</f>
        <v>MWI002</v>
      </c>
      <c r="C3411" s="157" t="str">
        <f>VLOOKUP(A3411,Lists!A:D,4,FALSE)</f>
        <v>MWI</v>
      </c>
      <c r="D3411" s="157" t="s">
        <v>768</v>
      </c>
      <c r="E3411" s="157" t="s">
        <v>445</v>
      </c>
      <c r="F3411" s="157"/>
      <c r="G3411" s="157" t="s">
        <v>735</v>
      </c>
      <c r="H3411" s="151"/>
      <c r="I3411" s="161"/>
      <c r="J3411" s="157"/>
      <c r="K3411" s="151" t="str">
        <f t="shared" si="107"/>
        <v>MWI002People killed in all crises</v>
      </c>
      <c r="L3411" s="165">
        <v>43511</v>
      </c>
    </row>
    <row r="3412" spans="1:12" ht="15.6" thickTop="1" thickBot="1" x14ac:dyDescent="0.35">
      <c r="A3412" s="158" t="s">
        <v>1322</v>
      </c>
      <c r="B3412" s="159" t="str">
        <f>VLOOKUP(A3412,Lists!A:B,2,FALSE)</f>
        <v>MWI002</v>
      </c>
      <c r="C3412" s="159" t="str">
        <f>VLOOKUP(A3412,Lists!A:D,4,FALSE)</f>
        <v>MWI</v>
      </c>
      <c r="D3412" s="159" t="s">
        <v>680</v>
      </c>
      <c r="E3412" s="159">
        <v>1</v>
      </c>
      <c r="F3412" s="159"/>
      <c r="G3412" s="159" t="s">
        <v>735</v>
      </c>
      <c r="H3412" s="151"/>
      <c r="I3412" s="162"/>
      <c r="J3412" s="159" t="s">
        <v>2876</v>
      </c>
      <c r="K3412" s="151" t="str">
        <f t="shared" si="107"/>
        <v>MWI002Crisis affected groups</v>
      </c>
      <c r="L3412" s="163">
        <v>43511</v>
      </c>
    </row>
    <row r="3413" spans="1:12" ht="15.6" thickTop="1" thickBot="1" x14ac:dyDescent="0.35">
      <c r="A3413" s="156" t="s">
        <v>1322</v>
      </c>
      <c r="B3413" s="157" t="str">
        <f>VLOOKUP(A3413,Lists!A:B,2,FALSE)</f>
        <v>MWI002</v>
      </c>
      <c r="C3413" s="157" t="str">
        <f>VLOOKUP(A3413,Lists!A:D,4,FALSE)</f>
        <v>MWI</v>
      </c>
      <c r="D3413" s="157" t="s">
        <v>683</v>
      </c>
      <c r="E3413" s="157" t="s">
        <v>445</v>
      </c>
      <c r="F3413" s="157"/>
      <c r="G3413" s="157" t="s">
        <v>735</v>
      </c>
      <c r="H3413" s="151"/>
      <c r="I3413" s="161"/>
      <c r="J3413" s="157"/>
      <c r="K3413" s="151" t="str">
        <f t="shared" si="107"/>
        <v>MWI002People facing limited access constraints</v>
      </c>
      <c r="L3413" s="165">
        <v>43511</v>
      </c>
    </row>
    <row r="3414" spans="1:12" ht="15.6" thickTop="1" thickBot="1" x14ac:dyDescent="0.35">
      <c r="A3414" s="158" t="s">
        <v>1322</v>
      </c>
      <c r="B3414" s="159" t="str">
        <f>VLOOKUP(A3414,Lists!A:B,2,FALSE)</f>
        <v>MWI002</v>
      </c>
      <c r="C3414" s="159" t="str">
        <f>VLOOKUP(A3414,Lists!A:D,4,FALSE)</f>
        <v>MWI</v>
      </c>
      <c r="D3414" s="159" t="s">
        <v>684</v>
      </c>
      <c r="E3414" s="159" t="s">
        <v>445</v>
      </c>
      <c r="F3414" s="159"/>
      <c r="G3414" s="159" t="s">
        <v>735</v>
      </c>
      <c r="H3414" s="151"/>
      <c r="I3414" s="162"/>
      <c r="J3414" s="159"/>
      <c r="K3414" s="151" t="str">
        <f t="shared" si="107"/>
        <v>MWI002People facing restricted access constraints</v>
      </c>
      <c r="L3414" s="163">
        <v>43511</v>
      </c>
    </row>
    <row r="3415" spans="1:12" ht="15.6" thickTop="1" thickBot="1" x14ac:dyDescent="0.35">
      <c r="A3415" s="156" t="s">
        <v>1322</v>
      </c>
      <c r="B3415" s="157" t="str">
        <f>VLOOKUP(A3415,Lists!A:B,2,FALSE)</f>
        <v>MWI002</v>
      </c>
      <c r="C3415" s="157" t="str">
        <f>VLOOKUP(A3415,Lists!A:D,4,FALSE)</f>
        <v>MWI</v>
      </c>
      <c r="D3415" s="157" t="s">
        <v>637</v>
      </c>
      <c r="E3415" s="157" t="s">
        <v>445</v>
      </c>
      <c r="F3415" s="157"/>
      <c r="G3415" s="157" t="s">
        <v>735</v>
      </c>
      <c r="H3415" s="151"/>
      <c r="I3415" s="161"/>
      <c r="J3415" s="157"/>
      <c r="K3415" s="151" t="str">
        <f t="shared" si="107"/>
        <v>MWI002Impediments to entry into country (bureaucratic and administrative)</v>
      </c>
      <c r="L3415" s="165">
        <v>43511</v>
      </c>
    </row>
    <row r="3416" spans="1:12" ht="15.6" thickTop="1" thickBot="1" x14ac:dyDescent="0.35">
      <c r="A3416" s="158" t="s">
        <v>1322</v>
      </c>
      <c r="B3416" s="159" t="str">
        <f>VLOOKUP(A3416,Lists!A:B,2,FALSE)</f>
        <v>MWI002</v>
      </c>
      <c r="C3416" s="159" t="str">
        <f>VLOOKUP(A3416,Lists!A:D,4,FALSE)</f>
        <v>MWI</v>
      </c>
      <c r="D3416" s="159" t="s">
        <v>638</v>
      </c>
      <c r="E3416" s="159" t="s">
        <v>445</v>
      </c>
      <c r="F3416" s="159"/>
      <c r="G3416" s="159" t="s">
        <v>735</v>
      </c>
      <c r="H3416" s="151"/>
      <c r="I3416" s="162"/>
      <c r="J3416" s="159"/>
      <c r="K3416" s="151" t="str">
        <f t="shared" si="107"/>
        <v>MWI002Restriction of movement (impediments to freedom of movement and/or administrative restrictions)</v>
      </c>
      <c r="L3416" s="163">
        <v>43511</v>
      </c>
    </row>
    <row r="3417" spans="1:12" ht="15.6" thickTop="1" thickBot="1" x14ac:dyDescent="0.35">
      <c r="A3417" s="156" t="s">
        <v>1322</v>
      </c>
      <c r="B3417" s="157" t="str">
        <f>VLOOKUP(A3417,Lists!A:B,2,FALSE)</f>
        <v>MWI002</v>
      </c>
      <c r="C3417" s="157" t="str">
        <f>VLOOKUP(A3417,Lists!A:D,4,FALSE)</f>
        <v>MWI</v>
      </c>
      <c r="D3417" s="157" t="s">
        <v>639</v>
      </c>
      <c r="E3417" s="157" t="s">
        <v>445</v>
      </c>
      <c r="F3417" s="157"/>
      <c r="G3417" s="157" t="s">
        <v>735</v>
      </c>
      <c r="H3417" s="151"/>
      <c r="I3417" s="161"/>
      <c r="J3417" s="157"/>
      <c r="K3417" s="151" t="str">
        <f t="shared" si="107"/>
        <v>MWI002Interference into implementation of humanitarian activities</v>
      </c>
      <c r="L3417" s="165">
        <v>43511</v>
      </c>
    </row>
    <row r="3418" spans="1:12" ht="15.6" thickTop="1" thickBot="1" x14ac:dyDescent="0.35">
      <c r="A3418" s="158" t="s">
        <v>1322</v>
      </c>
      <c r="B3418" s="159" t="str">
        <f>VLOOKUP(A3418,Lists!A:B,2,FALSE)</f>
        <v>MWI002</v>
      </c>
      <c r="C3418" s="159" t="str">
        <f>VLOOKUP(A3418,Lists!A:D,4,FALSE)</f>
        <v>MWI</v>
      </c>
      <c r="D3418" s="159" t="s">
        <v>640</v>
      </c>
      <c r="E3418" s="159" t="s">
        <v>445</v>
      </c>
      <c r="F3418" s="159"/>
      <c r="G3418" s="159" t="s">
        <v>735</v>
      </c>
      <c r="H3418" s="151"/>
      <c r="I3418" s="162"/>
      <c r="J3418" s="159"/>
      <c r="K3418" s="151" t="str">
        <f t="shared" si="107"/>
        <v>MWI002Violence against personnel, facilities and assets</v>
      </c>
      <c r="L3418" s="163">
        <v>43511</v>
      </c>
    </row>
    <row r="3419" spans="1:12" ht="15.6" thickTop="1" thickBot="1" x14ac:dyDescent="0.35">
      <c r="A3419" s="156" t="s">
        <v>1322</v>
      </c>
      <c r="B3419" s="157" t="str">
        <f>VLOOKUP(A3419,Lists!A:B,2,FALSE)</f>
        <v>MWI002</v>
      </c>
      <c r="C3419" s="157" t="str">
        <f>VLOOKUP(A3419,Lists!A:D,4,FALSE)</f>
        <v>MWI</v>
      </c>
      <c r="D3419" s="157" t="s">
        <v>641</v>
      </c>
      <c r="E3419" s="157" t="s">
        <v>445</v>
      </c>
      <c r="F3419" s="157"/>
      <c r="G3419" s="157" t="s">
        <v>735</v>
      </c>
      <c r="H3419" s="151"/>
      <c r="I3419" s="161"/>
      <c r="J3419" s="157"/>
      <c r="K3419" s="151" t="str">
        <f t="shared" si="107"/>
        <v>MWI002Denial of existence of humanitarian needs or entitlements to assistance</v>
      </c>
      <c r="L3419" s="165">
        <v>43511</v>
      </c>
    </row>
    <row r="3420" spans="1:12" ht="15.6" thickTop="1" thickBot="1" x14ac:dyDescent="0.35">
      <c r="A3420" s="158" t="s">
        <v>1322</v>
      </c>
      <c r="B3420" s="159" t="str">
        <f>VLOOKUP(A3420,Lists!A:B,2,FALSE)</f>
        <v>MWI002</v>
      </c>
      <c r="C3420" s="159" t="str">
        <f>VLOOKUP(A3420,Lists!A:D,4,FALSE)</f>
        <v>MWI</v>
      </c>
      <c r="D3420" s="159" t="s">
        <v>642</v>
      </c>
      <c r="E3420" s="159" t="s">
        <v>445</v>
      </c>
      <c r="F3420" s="159"/>
      <c r="G3420" s="159" t="s">
        <v>735</v>
      </c>
      <c r="H3420" s="151"/>
      <c r="I3420" s="162"/>
      <c r="J3420" s="159"/>
      <c r="K3420" s="151" t="str">
        <f t="shared" si="107"/>
        <v>MWI002Restriction and obstruction of access to services and assistance</v>
      </c>
      <c r="L3420" s="163">
        <v>43511</v>
      </c>
    </row>
    <row r="3421" spans="1:12" ht="15.6" thickTop="1" thickBot="1" x14ac:dyDescent="0.35">
      <c r="A3421" s="156" t="s">
        <v>1322</v>
      </c>
      <c r="B3421" s="157" t="str">
        <f>VLOOKUP(A3421,Lists!A:B,2,FALSE)</f>
        <v>MWI002</v>
      </c>
      <c r="C3421" s="157" t="str">
        <f>VLOOKUP(A3421,Lists!A:D,4,FALSE)</f>
        <v>MWI</v>
      </c>
      <c r="D3421" s="157" t="s">
        <v>643</v>
      </c>
      <c r="E3421" s="157" t="s">
        <v>445</v>
      </c>
      <c r="F3421" s="157"/>
      <c r="G3421" s="157" t="s">
        <v>735</v>
      </c>
      <c r="H3421" s="151"/>
      <c r="I3421" s="161"/>
      <c r="J3421" s="157"/>
      <c r="K3421" s="151" t="str">
        <f t="shared" si="107"/>
        <v>MWI002Ongoing insecurity/hostilities affecting humanitarian assistance</v>
      </c>
      <c r="L3421" s="165">
        <v>43511</v>
      </c>
    </row>
    <row r="3422" spans="1:12" ht="15.6" thickTop="1" thickBot="1" x14ac:dyDescent="0.35">
      <c r="A3422" s="158" t="s">
        <v>1322</v>
      </c>
      <c r="B3422" s="159" t="str">
        <f>VLOOKUP(A3422,Lists!A:B,2,FALSE)</f>
        <v>MWI002</v>
      </c>
      <c r="C3422" s="159" t="str">
        <f>VLOOKUP(A3422,Lists!A:D,4,FALSE)</f>
        <v>MWI</v>
      </c>
      <c r="D3422" s="159" t="s">
        <v>644</v>
      </c>
      <c r="E3422" s="159" t="s">
        <v>445</v>
      </c>
      <c r="F3422" s="159"/>
      <c r="G3422" s="159" t="s">
        <v>735</v>
      </c>
      <c r="H3422" s="151"/>
      <c r="I3422" s="162"/>
      <c r="J3422" s="159"/>
      <c r="K3422" s="151" t="str">
        <f t="shared" si="107"/>
        <v xml:space="preserve">MWI002Presence of mines and improvised explosive devices </v>
      </c>
      <c r="L3422" s="163">
        <v>43511</v>
      </c>
    </row>
    <row r="3423" spans="1:12" ht="15.6" thickTop="1" thickBot="1" x14ac:dyDescent="0.35">
      <c r="A3423" s="156" t="s">
        <v>1322</v>
      </c>
      <c r="B3423" s="157" t="str">
        <f>VLOOKUP(A3423,Lists!A:B,2,FALSE)</f>
        <v>MWI002</v>
      </c>
      <c r="C3423" s="157" t="str">
        <f>VLOOKUP(A3423,Lists!A:D,4,FALSE)</f>
        <v>MWI</v>
      </c>
      <c r="D3423" s="157" t="s">
        <v>645</v>
      </c>
      <c r="E3423" s="157" t="s">
        <v>445</v>
      </c>
      <c r="F3423" s="157"/>
      <c r="G3423" s="157" t="s">
        <v>735</v>
      </c>
      <c r="H3423" s="151"/>
      <c r="I3423" s="161"/>
      <c r="J3423" s="157"/>
      <c r="K3423" s="151" t="str">
        <f t="shared" si="107"/>
        <v>MWI002Physical constraints in the environment (obstacles related to terrain, climate, lack of infrastructure, etc.)</v>
      </c>
      <c r="L3423" s="165">
        <v>43511</v>
      </c>
    </row>
    <row r="3424" spans="1:12" ht="15.6" thickTop="1" thickBot="1" x14ac:dyDescent="0.35">
      <c r="A3424" s="158" t="s">
        <v>1324</v>
      </c>
      <c r="B3424" s="159" t="str">
        <f>VLOOKUP(A3424,Lists!A:B,2,FALSE)</f>
        <v>TUN002</v>
      </c>
      <c r="C3424" s="159" t="str">
        <f>VLOOKUP(A3424,Lists!A:D,4,FALSE)</f>
        <v>TUN</v>
      </c>
      <c r="D3424" s="159" t="s">
        <v>785</v>
      </c>
      <c r="E3424" s="159">
        <v>10833431</v>
      </c>
      <c r="F3424" s="159" t="s">
        <v>2880</v>
      </c>
      <c r="G3424" s="159" t="s">
        <v>735</v>
      </c>
      <c r="H3424" s="151"/>
      <c r="I3424" s="162" t="s">
        <v>2891</v>
      </c>
      <c r="J3424" s="159" t="s">
        <v>2885</v>
      </c>
      <c r="K3424" s="151" t="str">
        <f t="shared" si="107"/>
        <v>TUN002Total population in country</v>
      </c>
      <c r="L3424" s="163">
        <v>43511</v>
      </c>
    </row>
    <row r="3425" spans="1:12" ht="15.6" thickTop="1" thickBot="1" x14ac:dyDescent="0.35">
      <c r="A3425" s="156" t="s">
        <v>1324</v>
      </c>
      <c r="B3425" s="157" t="str">
        <f>VLOOKUP(A3425,Lists!A:B,2,FALSE)</f>
        <v>TUN002</v>
      </c>
      <c r="C3425" s="157" t="str">
        <f>VLOOKUP(A3425,Lists!A:D,4,FALSE)</f>
        <v>TUN</v>
      </c>
      <c r="D3425" s="157" t="s">
        <v>455</v>
      </c>
      <c r="E3425" s="157">
        <v>156296</v>
      </c>
      <c r="F3425" s="157" t="s">
        <v>2881</v>
      </c>
      <c r="G3425" s="157" t="s">
        <v>735</v>
      </c>
      <c r="H3425" s="151"/>
      <c r="I3425" s="161" t="s">
        <v>2892</v>
      </c>
      <c r="J3425" s="157" t="s">
        <v>2886</v>
      </c>
      <c r="K3425" s="151" t="str">
        <f t="shared" si="107"/>
        <v>TUN002Landmass affected by disaster</v>
      </c>
      <c r="L3425" s="165">
        <v>43511</v>
      </c>
    </row>
    <row r="3426" spans="1:12" ht="15.6" thickTop="1" thickBot="1" x14ac:dyDescent="0.35">
      <c r="A3426" s="158" t="s">
        <v>1324</v>
      </c>
      <c r="B3426" s="159" t="str">
        <f>VLOOKUP(A3426,Lists!A:B,2,FALSE)</f>
        <v>TUN002</v>
      </c>
      <c r="C3426" s="159" t="str">
        <f>VLOOKUP(A3426,Lists!A:D,4,FALSE)</f>
        <v>TUN</v>
      </c>
      <c r="D3426" s="159" t="s">
        <v>740</v>
      </c>
      <c r="E3426" s="159">
        <v>10833431</v>
      </c>
      <c r="F3426" s="159" t="s">
        <v>2882</v>
      </c>
      <c r="G3426" s="159" t="s">
        <v>735</v>
      </c>
      <c r="H3426" s="151"/>
      <c r="I3426" s="162" t="s">
        <v>2892</v>
      </c>
      <c r="J3426" s="159" t="s">
        <v>2887</v>
      </c>
      <c r="K3426" s="151" t="str">
        <f t="shared" si="107"/>
        <v>TUN002People exposed</v>
      </c>
      <c r="L3426" s="163">
        <v>43511</v>
      </c>
    </row>
    <row r="3427" spans="1:12" ht="15.6" thickTop="1" thickBot="1" x14ac:dyDescent="0.35">
      <c r="A3427" s="156" t="s">
        <v>1324</v>
      </c>
      <c r="B3427" s="157" t="str">
        <f>VLOOKUP(A3427,Lists!A:B,2,FALSE)</f>
        <v>TUN002</v>
      </c>
      <c r="C3427" s="157" t="str">
        <f>VLOOKUP(A3427,Lists!A:D,4,FALSE)</f>
        <v>TUN</v>
      </c>
      <c r="D3427" s="157" t="s">
        <v>742</v>
      </c>
      <c r="E3427" s="157">
        <v>60000</v>
      </c>
      <c r="F3427" s="157" t="s">
        <v>2883</v>
      </c>
      <c r="G3427" s="157" t="s">
        <v>735</v>
      </c>
      <c r="H3427" s="151"/>
      <c r="I3427" s="161" t="s">
        <v>2891</v>
      </c>
      <c r="J3427" s="157" t="s">
        <v>2888</v>
      </c>
      <c r="K3427" s="151" t="str">
        <f t="shared" si="107"/>
        <v>TUN002People affected by the crisis</v>
      </c>
      <c r="L3427" s="165">
        <v>43511</v>
      </c>
    </row>
    <row r="3428" spans="1:12" ht="15.6" thickTop="1" thickBot="1" x14ac:dyDescent="0.35">
      <c r="A3428" s="158" t="s">
        <v>1324</v>
      </c>
      <c r="B3428" s="159" t="str">
        <f>VLOOKUP(A3428,Lists!A:B,2,FALSE)</f>
        <v>TUN002</v>
      </c>
      <c r="C3428" s="159" t="str">
        <f>VLOOKUP(A3428,Lists!A:D,4,FALSE)</f>
        <v>TUN</v>
      </c>
      <c r="D3428" s="159" t="s">
        <v>470</v>
      </c>
      <c r="E3428" s="159">
        <v>60000</v>
      </c>
      <c r="F3428" s="159" t="s">
        <v>2883</v>
      </c>
      <c r="G3428" s="159" t="s">
        <v>735</v>
      </c>
      <c r="H3428" s="151"/>
      <c r="I3428" s="162" t="s">
        <v>2893</v>
      </c>
      <c r="J3428" s="159" t="s">
        <v>2887</v>
      </c>
      <c r="K3428" s="151" t="str">
        <f t="shared" si="107"/>
        <v>TUN002Total # of crisis related displaced people</v>
      </c>
      <c r="L3428" s="163">
        <v>43511</v>
      </c>
    </row>
    <row r="3429" spans="1:12" ht="15.6" thickTop="1" thickBot="1" x14ac:dyDescent="0.35">
      <c r="A3429" s="156" t="s">
        <v>1324</v>
      </c>
      <c r="B3429" s="157" t="str">
        <f>VLOOKUP(A3429,Lists!A:B,2,FALSE)</f>
        <v>TUN002</v>
      </c>
      <c r="C3429" s="157" t="str">
        <f>VLOOKUP(A3429,Lists!A:D,4,FALSE)</f>
        <v>TUN</v>
      </c>
      <c r="D3429" s="157" t="s">
        <v>743</v>
      </c>
      <c r="E3429" s="157" t="s">
        <v>445</v>
      </c>
      <c r="F3429" s="157"/>
      <c r="G3429" s="157" t="s">
        <v>735</v>
      </c>
      <c r="H3429" s="151"/>
      <c r="I3429" s="161"/>
      <c r="J3429" s="157"/>
      <c r="K3429" s="151" t="str">
        <f t="shared" si="107"/>
        <v>TUN002Crisis related Injuries</v>
      </c>
      <c r="L3429" s="165">
        <v>43511</v>
      </c>
    </row>
    <row r="3430" spans="1:12" ht="15.6" thickTop="1" thickBot="1" x14ac:dyDescent="0.35">
      <c r="A3430" s="158" t="s">
        <v>1324</v>
      </c>
      <c r="B3430" s="159" t="str">
        <f>VLOOKUP(A3430,Lists!A:B,2,FALSE)</f>
        <v>TUN002</v>
      </c>
      <c r="C3430" s="159" t="str">
        <f>VLOOKUP(A3430,Lists!A:D,4,FALSE)</f>
        <v>TUN</v>
      </c>
      <c r="D3430" s="159" t="s">
        <v>661</v>
      </c>
      <c r="E3430" s="159" t="s">
        <v>445</v>
      </c>
      <c r="F3430" s="159"/>
      <c r="G3430" s="159" t="s">
        <v>735</v>
      </c>
      <c r="H3430" s="151"/>
      <c r="I3430" s="162"/>
      <c r="J3430" s="159"/>
      <c r="K3430" s="151" t="str">
        <f t="shared" si="107"/>
        <v>TUN002Total # of illness cases reported</v>
      </c>
      <c r="L3430" s="163">
        <v>43511</v>
      </c>
    </row>
    <row r="3431" spans="1:12" ht="15.6" thickTop="1" thickBot="1" x14ac:dyDescent="0.35">
      <c r="A3431" s="156" t="s">
        <v>1324</v>
      </c>
      <c r="B3431" s="157" t="str">
        <f>VLOOKUP(A3431,Lists!A:B,2,FALSE)</f>
        <v>TUN002</v>
      </c>
      <c r="C3431" s="157" t="str">
        <f>VLOOKUP(A3431,Lists!A:D,4,FALSE)</f>
        <v>TUN</v>
      </c>
      <c r="D3431" s="157" t="s">
        <v>663</v>
      </c>
      <c r="E3431" s="157">
        <v>31</v>
      </c>
      <c r="F3431" s="157" t="s">
        <v>2884</v>
      </c>
      <c r="G3431" s="157" t="s">
        <v>735</v>
      </c>
      <c r="H3431" s="151"/>
      <c r="I3431" s="161" t="s">
        <v>2713</v>
      </c>
      <c r="J3431" s="157" t="s">
        <v>2889</v>
      </c>
      <c r="K3431" s="151" t="str">
        <f t="shared" si="107"/>
        <v>TUN002Crisis related fatalities</v>
      </c>
      <c r="L3431" s="165">
        <v>43511</v>
      </c>
    </row>
    <row r="3432" spans="1:12" ht="15.6" thickTop="1" thickBot="1" x14ac:dyDescent="0.35">
      <c r="A3432" s="158" t="s">
        <v>1324</v>
      </c>
      <c r="B3432" s="159" t="str">
        <f>VLOOKUP(A3432,Lists!A:B,2,FALSE)</f>
        <v>TUN002</v>
      </c>
      <c r="C3432" s="159" t="str">
        <f>VLOOKUP(A3432,Lists!A:D,4,FALSE)</f>
        <v>TUN</v>
      </c>
      <c r="D3432" s="159" t="s">
        <v>459</v>
      </c>
      <c r="E3432" s="159">
        <v>0</v>
      </c>
      <c r="F3432" s="159"/>
      <c r="G3432" s="159" t="s">
        <v>735</v>
      </c>
      <c r="H3432" s="151"/>
      <c r="I3432" s="162"/>
      <c r="J3432" s="159"/>
      <c r="K3432" s="151" t="str">
        <f t="shared" si="107"/>
        <v>TUN002Building partially damaged</v>
      </c>
      <c r="L3432" s="163">
        <v>43511</v>
      </c>
    </row>
    <row r="3433" spans="1:12" ht="15.6" thickTop="1" thickBot="1" x14ac:dyDescent="0.35">
      <c r="A3433" s="156" t="s">
        <v>1324</v>
      </c>
      <c r="B3433" s="157" t="str">
        <f>VLOOKUP(A3433,Lists!A:B,2,FALSE)</f>
        <v>TUN002</v>
      </c>
      <c r="C3433" s="157" t="str">
        <f>VLOOKUP(A3433,Lists!A:D,4,FALSE)</f>
        <v>TUN</v>
      </c>
      <c r="D3433" s="157" t="s">
        <v>460</v>
      </c>
      <c r="E3433" s="157">
        <v>0</v>
      </c>
      <c r="F3433" s="157"/>
      <c r="G3433" s="157" t="s">
        <v>735</v>
      </c>
      <c r="H3433" s="151"/>
      <c r="I3433" s="161"/>
      <c r="J3433" s="157"/>
      <c r="K3433" s="151" t="str">
        <f t="shared" si="107"/>
        <v>TUN002Building totally damaged</v>
      </c>
      <c r="L3433" s="165">
        <v>43511</v>
      </c>
    </row>
    <row r="3434" spans="1:12" ht="15.6" thickTop="1" thickBot="1" x14ac:dyDescent="0.35">
      <c r="A3434" s="158" t="s">
        <v>1324</v>
      </c>
      <c r="B3434" s="159" t="str">
        <f>VLOOKUP(A3434,Lists!A:B,2,FALSE)</f>
        <v>TUN002</v>
      </c>
      <c r="C3434" s="159" t="str">
        <f>VLOOKUP(A3434,Lists!A:D,4,FALSE)</f>
        <v>TUN</v>
      </c>
      <c r="D3434" s="159" t="s">
        <v>745</v>
      </c>
      <c r="E3434" s="159" t="s">
        <v>445</v>
      </c>
      <c r="F3434" s="159"/>
      <c r="G3434" s="159" t="s">
        <v>735</v>
      </c>
      <c r="H3434" s="151"/>
      <c r="I3434" s="162"/>
      <c r="J3434" s="159"/>
      <c r="K3434" s="151" t="str">
        <f t="shared" si="107"/>
        <v>TUN002Economic Losses</v>
      </c>
      <c r="L3434" s="163">
        <v>43511</v>
      </c>
    </row>
    <row r="3435" spans="1:12" ht="15.6" thickTop="1" thickBot="1" x14ac:dyDescent="0.35">
      <c r="A3435" s="156" t="s">
        <v>1324</v>
      </c>
      <c r="B3435" s="157" t="str">
        <f>VLOOKUP(A3435,Lists!A:B,2,FALSE)</f>
        <v>TUN002</v>
      </c>
      <c r="C3435" s="157" t="str">
        <f>VLOOKUP(A3435,Lists!A:D,4,FALSE)</f>
        <v>TUN</v>
      </c>
      <c r="D3435" s="157" t="s">
        <v>755</v>
      </c>
      <c r="E3435" s="157" t="s">
        <v>445</v>
      </c>
      <c r="F3435" s="157"/>
      <c r="G3435" s="157" t="s">
        <v>735</v>
      </c>
      <c r="H3435" s="151"/>
      <c r="I3435" s="161"/>
      <c r="J3435" s="157"/>
      <c r="K3435" s="151" t="str">
        <f t="shared" si="107"/>
        <v>TUN002People in Need</v>
      </c>
      <c r="L3435" s="165">
        <v>43511</v>
      </c>
    </row>
    <row r="3436" spans="1:12" ht="15.6" thickTop="1" thickBot="1" x14ac:dyDescent="0.35">
      <c r="A3436" s="158" t="s">
        <v>1324</v>
      </c>
      <c r="B3436" s="159" t="str">
        <f>VLOOKUP(A3436,Lists!A:B,2,FALSE)</f>
        <v>TUN002</v>
      </c>
      <c r="C3436" s="159" t="str">
        <f>VLOOKUP(A3436,Lists!A:D,4,FALSE)</f>
        <v>TUN</v>
      </c>
      <c r="D3436" s="159" t="s">
        <v>761</v>
      </c>
      <c r="E3436" s="159" t="s">
        <v>445</v>
      </c>
      <c r="F3436" s="159"/>
      <c r="G3436" s="159" t="s">
        <v>735</v>
      </c>
      <c r="H3436" s="151"/>
      <c r="I3436" s="162"/>
      <c r="J3436" s="159"/>
      <c r="K3436" s="151" t="str">
        <f t="shared" si="107"/>
        <v>TUN002People facing minimal humanitarian needs (level 1)</v>
      </c>
      <c r="L3436" s="163">
        <v>43511</v>
      </c>
    </row>
    <row r="3437" spans="1:12" ht="15.6" thickTop="1" thickBot="1" x14ac:dyDescent="0.35">
      <c r="A3437" s="156" t="s">
        <v>1324</v>
      </c>
      <c r="B3437" s="157" t="str">
        <f>VLOOKUP(A3437,Lists!A:B,2,FALSE)</f>
        <v>TUN002</v>
      </c>
      <c r="C3437" s="157" t="str">
        <f>VLOOKUP(A3437,Lists!A:D,4,FALSE)</f>
        <v>TUN</v>
      </c>
      <c r="D3437" s="157" t="s">
        <v>760</v>
      </c>
      <c r="E3437" s="157" t="s">
        <v>445</v>
      </c>
      <c r="F3437" s="157"/>
      <c r="G3437" s="157" t="s">
        <v>735</v>
      </c>
      <c r="H3437" s="151"/>
      <c r="I3437" s="161"/>
      <c r="J3437" s="157"/>
      <c r="K3437" s="151" t="str">
        <f t="shared" si="107"/>
        <v>TUN002People facing stressed humanitarian needs (level 2)</v>
      </c>
      <c r="L3437" s="165">
        <v>43511</v>
      </c>
    </row>
    <row r="3438" spans="1:12" ht="15.6" thickTop="1" thickBot="1" x14ac:dyDescent="0.35">
      <c r="A3438" s="158" t="s">
        <v>1324</v>
      </c>
      <c r="B3438" s="159" t="str">
        <f>VLOOKUP(A3438,Lists!A:B,2,FALSE)</f>
        <v>TUN002</v>
      </c>
      <c r="C3438" s="159" t="str">
        <f>VLOOKUP(A3438,Lists!A:D,4,FALSE)</f>
        <v>TUN</v>
      </c>
      <c r="D3438" s="159" t="s">
        <v>763</v>
      </c>
      <c r="E3438" s="159" t="s">
        <v>445</v>
      </c>
      <c r="F3438" s="159"/>
      <c r="G3438" s="159" t="s">
        <v>735</v>
      </c>
      <c r="H3438" s="151"/>
      <c r="I3438" s="162"/>
      <c r="J3438" s="159"/>
      <c r="K3438" s="151" t="str">
        <f t="shared" si="107"/>
        <v>TUN002People  facing moderate humanitarian needs (level 3)</v>
      </c>
      <c r="L3438" s="163">
        <v>43511</v>
      </c>
    </row>
    <row r="3439" spans="1:12" ht="15.6" thickTop="1" thickBot="1" x14ac:dyDescent="0.35">
      <c r="A3439" s="156" t="s">
        <v>1324</v>
      </c>
      <c r="B3439" s="157" t="str">
        <f>VLOOKUP(A3439,Lists!A:B,2,FALSE)</f>
        <v>TUN002</v>
      </c>
      <c r="C3439" s="157" t="str">
        <f>VLOOKUP(A3439,Lists!A:D,4,FALSE)</f>
        <v>TUN</v>
      </c>
      <c r="D3439" s="157" t="s">
        <v>765</v>
      </c>
      <c r="E3439" s="157" t="s">
        <v>445</v>
      </c>
      <c r="F3439" s="157"/>
      <c r="G3439" s="157" t="s">
        <v>735</v>
      </c>
      <c r="H3439" s="151"/>
      <c r="I3439" s="161"/>
      <c r="J3439" s="157"/>
      <c r="K3439" s="151" t="str">
        <f t="shared" si="107"/>
        <v>TUN002People facing severe humanitarian needs (level 4)</v>
      </c>
      <c r="L3439" s="165">
        <v>43511</v>
      </c>
    </row>
    <row r="3440" spans="1:12" ht="15.6" thickTop="1" thickBot="1" x14ac:dyDescent="0.35">
      <c r="A3440" s="158" t="s">
        <v>1324</v>
      </c>
      <c r="B3440" s="159" t="str">
        <f>VLOOKUP(A3440,Lists!A:B,2,FALSE)</f>
        <v>TUN002</v>
      </c>
      <c r="C3440" s="159" t="str">
        <f>VLOOKUP(A3440,Lists!A:D,4,FALSE)</f>
        <v>TUN</v>
      </c>
      <c r="D3440" s="159" t="s">
        <v>766</v>
      </c>
      <c r="E3440" s="159" t="s">
        <v>445</v>
      </c>
      <c r="F3440" s="159"/>
      <c r="G3440" s="159" t="s">
        <v>735</v>
      </c>
      <c r="H3440" s="151"/>
      <c r="I3440" s="162"/>
      <c r="J3440" s="159"/>
      <c r="K3440" s="151" t="str">
        <f t="shared" si="107"/>
        <v>TUN002People facing extreme humanitarian needs (level 5)</v>
      </c>
      <c r="L3440" s="163">
        <v>43511</v>
      </c>
    </row>
    <row r="3441" spans="1:12" ht="15.6" thickTop="1" thickBot="1" x14ac:dyDescent="0.35">
      <c r="A3441" s="156" t="s">
        <v>1324</v>
      </c>
      <c r="B3441" s="157" t="str">
        <f>VLOOKUP(A3441,Lists!A:B,2,FALSE)</f>
        <v>TUN002</v>
      </c>
      <c r="C3441" s="157" t="str">
        <f>VLOOKUP(A3441,Lists!A:D,4,FALSE)</f>
        <v>TUN</v>
      </c>
      <c r="D3441" s="157" t="s">
        <v>768</v>
      </c>
      <c r="E3441" s="157">
        <v>31</v>
      </c>
      <c r="F3441" s="157" t="s">
        <v>2884</v>
      </c>
      <c r="G3441" s="157" t="s">
        <v>735</v>
      </c>
      <c r="H3441" s="151"/>
      <c r="I3441" s="161"/>
      <c r="J3441" s="157" t="s">
        <v>2889</v>
      </c>
      <c r="K3441" s="151" t="str">
        <f t="shared" si="107"/>
        <v>TUN002People killed in all crises</v>
      </c>
      <c r="L3441" s="165">
        <v>43511</v>
      </c>
    </row>
    <row r="3442" spans="1:12" ht="15.6" thickTop="1" thickBot="1" x14ac:dyDescent="0.35">
      <c r="A3442" s="158" t="s">
        <v>1324</v>
      </c>
      <c r="B3442" s="159" t="str">
        <f>VLOOKUP(A3442,Lists!A:B,2,FALSE)</f>
        <v>TUN002</v>
      </c>
      <c r="C3442" s="159" t="str">
        <f>VLOOKUP(A3442,Lists!A:D,4,FALSE)</f>
        <v>TUN</v>
      </c>
      <c r="D3442" s="159" t="s">
        <v>680</v>
      </c>
      <c r="E3442" s="159">
        <v>1</v>
      </c>
      <c r="F3442" s="159"/>
      <c r="G3442" s="159" t="s">
        <v>735</v>
      </c>
      <c r="H3442" s="151"/>
      <c r="I3442" s="162"/>
      <c r="J3442" s="159" t="s">
        <v>2890</v>
      </c>
      <c r="K3442" s="151" t="str">
        <f t="shared" si="107"/>
        <v>TUN002Crisis affected groups</v>
      </c>
      <c r="L3442" s="163">
        <v>43511</v>
      </c>
    </row>
    <row r="3443" spans="1:12" ht="15.6" thickTop="1" thickBot="1" x14ac:dyDescent="0.35">
      <c r="A3443" s="156" t="s">
        <v>1324</v>
      </c>
      <c r="B3443" s="157" t="str">
        <f>VLOOKUP(A3443,Lists!A:B,2,FALSE)</f>
        <v>TUN002</v>
      </c>
      <c r="C3443" s="157" t="str">
        <f>VLOOKUP(A3443,Lists!A:D,4,FALSE)</f>
        <v>TUN</v>
      </c>
      <c r="D3443" s="157" t="s">
        <v>683</v>
      </c>
      <c r="E3443" s="157" t="s">
        <v>445</v>
      </c>
      <c r="F3443" s="157"/>
      <c r="G3443" s="157" t="s">
        <v>735</v>
      </c>
      <c r="H3443" s="151"/>
      <c r="I3443" s="161"/>
      <c r="J3443" s="157"/>
      <c r="K3443" s="151" t="str">
        <f t="shared" si="107"/>
        <v>TUN002People facing limited access constraints</v>
      </c>
      <c r="L3443" s="165">
        <v>43511</v>
      </c>
    </row>
    <row r="3444" spans="1:12" ht="15.6" thickTop="1" thickBot="1" x14ac:dyDescent="0.35">
      <c r="A3444" s="158" t="s">
        <v>1324</v>
      </c>
      <c r="B3444" s="159" t="str">
        <f>VLOOKUP(A3444,Lists!A:B,2,FALSE)</f>
        <v>TUN002</v>
      </c>
      <c r="C3444" s="159" t="str">
        <f>VLOOKUP(A3444,Lists!A:D,4,FALSE)</f>
        <v>TUN</v>
      </c>
      <c r="D3444" s="159" t="s">
        <v>684</v>
      </c>
      <c r="E3444" s="159" t="s">
        <v>445</v>
      </c>
      <c r="F3444" s="159"/>
      <c r="G3444" s="159" t="s">
        <v>735</v>
      </c>
      <c r="H3444" s="151"/>
      <c r="I3444" s="162"/>
      <c r="J3444" s="159"/>
      <c r="K3444" s="151" t="str">
        <f t="shared" si="107"/>
        <v>TUN002People facing restricted access constraints</v>
      </c>
      <c r="L3444" s="163">
        <v>43511</v>
      </c>
    </row>
    <row r="3445" spans="1:12" ht="15.6" thickTop="1" thickBot="1" x14ac:dyDescent="0.35">
      <c r="A3445" s="156" t="s">
        <v>1324</v>
      </c>
      <c r="B3445" s="157" t="str">
        <f>VLOOKUP(A3445,Lists!A:B,2,FALSE)</f>
        <v>TUN002</v>
      </c>
      <c r="C3445" s="157" t="str">
        <f>VLOOKUP(A3445,Lists!A:D,4,FALSE)</f>
        <v>TUN</v>
      </c>
      <c r="D3445" s="157" t="s">
        <v>637</v>
      </c>
      <c r="E3445" s="157"/>
      <c r="F3445" s="157"/>
      <c r="G3445" s="157" t="s">
        <v>735</v>
      </c>
      <c r="H3445" s="151"/>
      <c r="I3445" s="161"/>
      <c r="J3445" s="157"/>
      <c r="K3445" s="151" t="str">
        <f t="shared" si="107"/>
        <v>TUN002Impediments to entry into country (bureaucratic and administrative)</v>
      </c>
      <c r="L3445" s="165">
        <v>43511</v>
      </c>
    </row>
    <row r="3446" spans="1:12" ht="15.6" thickTop="1" thickBot="1" x14ac:dyDescent="0.35">
      <c r="A3446" s="158" t="s">
        <v>1324</v>
      </c>
      <c r="B3446" s="159" t="str">
        <f>VLOOKUP(A3446,Lists!A:B,2,FALSE)</f>
        <v>TUN002</v>
      </c>
      <c r="C3446" s="159" t="str">
        <f>VLOOKUP(A3446,Lists!A:D,4,FALSE)</f>
        <v>TUN</v>
      </c>
      <c r="D3446" s="159" t="s">
        <v>638</v>
      </c>
      <c r="E3446" s="159"/>
      <c r="F3446" s="159"/>
      <c r="G3446" s="159" t="s">
        <v>735</v>
      </c>
      <c r="H3446" s="151"/>
      <c r="I3446" s="162"/>
      <c r="J3446" s="159"/>
      <c r="K3446" s="151" t="str">
        <f t="shared" si="107"/>
        <v>TUN002Restriction of movement (impediments to freedom of movement and/or administrative restrictions)</v>
      </c>
      <c r="L3446" s="163">
        <v>43511</v>
      </c>
    </row>
    <row r="3447" spans="1:12" ht="15.6" thickTop="1" thickBot="1" x14ac:dyDescent="0.35">
      <c r="A3447" s="156" t="s">
        <v>1324</v>
      </c>
      <c r="B3447" s="157" t="str">
        <f>VLOOKUP(A3447,Lists!A:B,2,FALSE)</f>
        <v>TUN002</v>
      </c>
      <c r="C3447" s="157" t="str">
        <f>VLOOKUP(A3447,Lists!A:D,4,FALSE)</f>
        <v>TUN</v>
      </c>
      <c r="D3447" s="157" t="s">
        <v>639</v>
      </c>
      <c r="E3447" s="157"/>
      <c r="F3447" s="157"/>
      <c r="G3447" s="157" t="s">
        <v>735</v>
      </c>
      <c r="H3447" s="151"/>
      <c r="I3447" s="161"/>
      <c r="J3447" s="157"/>
      <c r="K3447" s="151" t="str">
        <f t="shared" si="107"/>
        <v>TUN002Interference into implementation of humanitarian activities</v>
      </c>
      <c r="L3447" s="165">
        <v>43511</v>
      </c>
    </row>
    <row r="3448" spans="1:12" ht="15.6" thickTop="1" thickBot="1" x14ac:dyDescent="0.35">
      <c r="A3448" s="158" t="s">
        <v>1324</v>
      </c>
      <c r="B3448" s="159" t="str">
        <f>VLOOKUP(A3448,Lists!A:B,2,FALSE)</f>
        <v>TUN002</v>
      </c>
      <c r="C3448" s="159" t="str">
        <f>VLOOKUP(A3448,Lists!A:D,4,FALSE)</f>
        <v>TUN</v>
      </c>
      <c r="D3448" s="159" t="s">
        <v>640</v>
      </c>
      <c r="E3448" s="159"/>
      <c r="F3448" s="159"/>
      <c r="G3448" s="159" t="s">
        <v>735</v>
      </c>
      <c r="H3448" s="151"/>
      <c r="I3448" s="162"/>
      <c r="J3448" s="159"/>
      <c r="K3448" s="151" t="str">
        <f t="shared" si="107"/>
        <v>TUN002Violence against personnel, facilities and assets</v>
      </c>
      <c r="L3448" s="163">
        <v>43511</v>
      </c>
    </row>
    <row r="3449" spans="1:12" ht="15.6" thickTop="1" thickBot="1" x14ac:dyDescent="0.35">
      <c r="A3449" s="156" t="s">
        <v>1324</v>
      </c>
      <c r="B3449" s="157" t="str">
        <f>VLOOKUP(A3449,Lists!A:B,2,FALSE)</f>
        <v>TUN002</v>
      </c>
      <c r="C3449" s="157" t="str">
        <f>VLOOKUP(A3449,Lists!A:D,4,FALSE)</f>
        <v>TUN</v>
      </c>
      <c r="D3449" s="157" t="s">
        <v>641</v>
      </c>
      <c r="E3449" s="157"/>
      <c r="F3449" s="157"/>
      <c r="G3449" s="157" t="s">
        <v>735</v>
      </c>
      <c r="H3449" s="151"/>
      <c r="I3449" s="161"/>
      <c r="J3449" s="157"/>
      <c r="K3449" s="151" t="str">
        <f t="shared" si="107"/>
        <v>TUN002Denial of existence of humanitarian needs or entitlements to assistance</v>
      </c>
      <c r="L3449" s="165">
        <v>43511</v>
      </c>
    </row>
    <row r="3450" spans="1:12" ht="15.6" thickTop="1" thickBot="1" x14ac:dyDescent="0.35">
      <c r="A3450" s="158" t="s">
        <v>1324</v>
      </c>
      <c r="B3450" s="159" t="str">
        <f>VLOOKUP(A3450,Lists!A:B,2,FALSE)</f>
        <v>TUN002</v>
      </c>
      <c r="C3450" s="159" t="str">
        <f>VLOOKUP(A3450,Lists!A:D,4,FALSE)</f>
        <v>TUN</v>
      </c>
      <c r="D3450" s="159" t="s">
        <v>642</v>
      </c>
      <c r="E3450" s="159"/>
      <c r="F3450" s="159"/>
      <c r="G3450" s="159" t="s">
        <v>735</v>
      </c>
      <c r="H3450" s="151"/>
      <c r="I3450" s="162"/>
      <c r="J3450" s="159"/>
      <c r="K3450" s="151" t="str">
        <f t="shared" si="107"/>
        <v>TUN002Restriction and obstruction of access to services and assistance</v>
      </c>
      <c r="L3450" s="163">
        <v>43511</v>
      </c>
    </row>
    <row r="3451" spans="1:12" ht="15.6" thickTop="1" thickBot="1" x14ac:dyDescent="0.35">
      <c r="A3451" s="156" t="s">
        <v>1324</v>
      </c>
      <c r="B3451" s="157" t="str">
        <f>VLOOKUP(A3451,Lists!A:B,2,FALSE)</f>
        <v>TUN002</v>
      </c>
      <c r="C3451" s="157" t="str">
        <f>VLOOKUP(A3451,Lists!A:D,4,FALSE)</f>
        <v>TUN</v>
      </c>
      <c r="D3451" s="157" t="s">
        <v>643</v>
      </c>
      <c r="E3451" s="157"/>
      <c r="F3451" s="157"/>
      <c r="G3451" s="157" t="s">
        <v>735</v>
      </c>
      <c r="H3451" s="151"/>
      <c r="I3451" s="161"/>
      <c r="J3451" s="157"/>
      <c r="K3451" s="151" t="str">
        <f t="shared" si="107"/>
        <v>TUN002Ongoing insecurity/hostilities affecting humanitarian assistance</v>
      </c>
      <c r="L3451" s="165">
        <v>43511</v>
      </c>
    </row>
    <row r="3452" spans="1:12" ht="15.6" thickTop="1" thickBot="1" x14ac:dyDescent="0.35">
      <c r="A3452" s="158" t="s">
        <v>1324</v>
      </c>
      <c r="B3452" s="159" t="str">
        <f>VLOOKUP(A3452,Lists!A:B,2,FALSE)</f>
        <v>TUN002</v>
      </c>
      <c r="C3452" s="159" t="str">
        <f>VLOOKUP(A3452,Lists!A:D,4,FALSE)</f>
        <v>TUN</v>
      </c>
      <c r="D3452" s="159" t="s">
        <v>644</v>
      </c>
      <c r="E3452" s="159"/>
      <c r="F3452" s="159"/>
      <c r="G3452" s="159" t="s">
        <v>735</v>
      </c>
      <c r="H3452" s="151"/>
      <c r="I3452" s="162"/>
      <c r="J3452" s="159"/>
      <c r="K3452" s="151" t="str">
        <f t="shared" ref="K3452:K3484" si="108">B3452&amp;""&amp;D3452</f>
        <v xml:space="preserve">TUN002Presence of mines and improvised explosive devices </v>
      </c>
      <c r="L3452" s="163">
        <v>43511</v>
      </c>
    </row>
    <row r="3453" spans="1:12" ht="15.6" thickTop="1" thickBot="1" x14ac:dyDescent="0.35">
      <c r="A3453" s="156" t="s">
        <v>1324</v>
      </c>
      <c r="B3453" s="157" t="str">
        <f>VLOOKUP(A3453,Lists!A:B,2,FALSE)</f>
        <v>TUN002</v>
      </c>
      <c r="C3453" s="157" t="str">
        <f>VLOOKUP(A3453,Lists!A:D,4,FALSE)</f>
        <v>TUN</v>
      </c>
      <c r="D3453" s="157" t="s">
        <v>645</v>
      </c>
      <c r="E3453" s="157"/>
      <c r="F3453" s="157"/>
      <c r="G3453" s="157" t="s">
        <v>735</v>
      </c>
      <c r="H3453" s="151"/>
      <c r="I3453" s="161"/>
      <c r="J3453" s="157"/>
      <c r="K3453" s="151" t="str">
        <f t="shared" si="108"/>
        <v>TUN002Physical constraints in the environment (obstacles related to terrain, climate, lack of infrastructure, etc.)</v>
      </c>
      <c r="L3453" s="165">
        <v>43511</v>
      </c>
    </row>
    <row r="3454" spans="1:12" ht="15.6" thickTop="1" thickBot="1" x14ac:dyDescent="0.35">
      <c r="A3454" s="158" t="s">
        <v>105</v>
      </c>
      <c r="B3454" s="159" t="str">
        <f>VLOOKUP(A3454,Lists!A:B,2,FALSE)</f>
        <v>ETH001</v>
      </c>
      <c r="C3454" s="159" t="str">
        <f>VLOOKUP(A3454,Lists!A:D,4,FALSE)</f>
        <v>ETH</v>
      </c>
      <c r="D3454" s="159" t="s">
        <v>785</v>
      </c>
      <c r="E3454" s="159">
        <v>105863269</v>
      </c>
      <c r="F3454" s="159" t="s">
        <v>2894</v>
      </c>
      <c r="G3454" s="159" t="s">
        <v>734</v>
      </c>
      <c r="H3454" s="151"/>
      <c r="I3454" s="162" t="s">
        <v>2911</v>
      </c>
      <c r="J3454" s="159" t="s">
        <v>2899</v>
      </c>
      <c r="K3454" s="151" t="str">
        <f t="shared" si="108"/>
        <v>ETH001Total population in country</v>
      </c>
      <c r="L3454" s="163">
        <v>43511</v>
      </c>
    </row>
    <row r="3455" spans="1:12" ht="15.6" thickTop="1" thickBot="1" x14ac:dyDescent="0.35">
      <c r="A3455" s="156" t="s">
        <v>105</v>
      </c>
      <c r="B3455" s="157" t="str">
        <f>VLOOKUP(A3455,Lists!A:B,2,FALSE)</f>
        <v>ETH001</v>
      </c>
      <c r="C3455" s="157" t="str">
        <f>VLOOKUP(A3455,Lists!A:D,4,FALSE)</f>
        <v>ETH</v>
      </c>
      <c r="D3455" s="157" t="s">
        <v>455</v>
      </c>
      <c r="E3455" s="157">
        <v>1104300</v>
      </c>
      <c r="F3455" s="157" t="s">
        <v>2895</v>
      </c>
      <c r="G3455" s="157" t="s">
        <v>734</v>
      </c>
      <c r="H3455" s="151"/>
      <c r="I3455" s="161" t="s">
        <v>2912</v>
      </c>
      <c r="J3455" s="157" t="s">
        <v>2900</v>
      </c>
      <c r="K3455" s="151" t="str">
        <f t="shared" si="108"/>
        <v>ETH001Landmass affected by disaster</v>
      </c>
      <c r="L3455" s="165">
        <v>43511</v>
      </c>
    </row>
    <row r="3456" spans="1:12" ht="15.6" thickTop="1" thickBot="1" x14ac:dyDescent="0.35">
      <c r="A3456" s="158" t="s">
        <v>105</v>
      </c>
      <c r="B3456" s="159" t="str">
        <f>VLOOKUP(A3456,Lists!A:B,2,FALSE)</f>
        <v>ETH001</v>
      </c>
      <c r="C3456" s="159" t="str">
        <f>VLOOKUP(A3456,Lists!A:D,4,FALSE)</f>
        <v>ETH</v>
      </c>
      <c r="D3456" s="159" t="s">
        <v>740</v>
      </c>
      <c r="E3456" s="159">
        <v>105863269</v>
      </c>
      <c r="F3456" s="159" t="s">
        <v>2894</v>
      </c>
      <c r="G3456" s="159" t="s">
        <v>734</v>
      </c>
      <c r="H3456" s="151"/>
      <c r="I3456" s="162" t="s">
        <v>2911</v>
      </c>
      <c r="J3456" s="159" t="s">
        <v>2901</v>
      </c>
      <c r="K3456" s="151" t="str">
        <f t="shared" si="108"/>
        <v>ETH001People exposed</v>
      </c>
      <c r="L3456" s="163">
        <v>43511</v>
      </c>
    </row>
    <row r="3457" spans="1:12" ht="15.6" thickTop="1" thickBot="1" x14ac:dyDescent="0.35">
      <c r="A3457" s="156" t="s">
        <v>105</v>
      </c>
      <c r="B3457" s="157" t="str">
        <f>VLOOKUP(A3457,Lists!A:B,2,FALSE)</f>
        <v>ETH001</v>
      </c>
      <c r="C3457" s="157" t="str">
        <f>VLOOKUP(A3457,Lists!A:D,4,FALSE)</f>
        <v>ETH</v>
      </c>
      <c r="D3457" s="157" t="s">
        <v>742</v>
      </c>
      <c r="E3457" s="157">
        <v>8000000</v>
      </c>
      <c r="F3457" s="157" t="s">
        <v>968</v>
      </c>
      <c r="G3457" s="157" t="s">
        <v>734</v>
      </c>
      <c r="H3457" s="151"/>
      <c r="I3457" s="161" t="s">
        <v>2913</v>
      </c>
      <c r="J3457" s="157" t="s">
        <v>2902</v>
      </c>
      <c r="K3457" s="151" t="str">
        <f t="shared" si="108"/>
        <v>ETH001People affected by the crisis</v>
      </c>
      <c r="L3457" s="165">
        <v>43511</v>
      </c>
    </row>
    <row r="3458" spans="1:12" ht="15.6" thickTop="1" thickBot="1" x14ac:dyDescent="0.35">
      <c r="A3458" s="158" t="s">
        <v>105</v>
      </c>
      <c r="B3458" s="159" t="str">
        <f>VLOOKUP(A3458,Lists!A:B,2,FALSE)</f>
        <v>ETH001</v>
      </c>
      <c r="C3458" s="159" t="str">
        <f>VLOOKUP(A3458,Lists!A:D,4,FALSE)</f>
        <v>ETH</v>
      </c>
      <c r="D3458" s="159" t="s">
        <v>470</v>
      </c>
      <c r="E3458" s="159">
        <v>3117730</v>
      </c>
      <c r="F3458" s="159" t="s">
        <v>2896</v>
      </c>
      <c r="G3458" s="159" t="s">
        <v>734</v>
      </c>
      <c r="H3458" s="151"/>
      <c r="I3458" s="162" t="s">
        <v>2914</v>
      </c>
      <c r="J3458" s="159" t="s">
        <v>2903</v>
      </c>
      <c r="K3458" s="151" t="str">
        <f t="shared" si="108"/>
        <v>ETH001Total # of crisis related displaced people</v>
      </c>
      <c r="L3458" s="163">
        <v>43511</v>
      </c>
    </row>
    <row r="3459" spans="1:12" ht="15.6" thickTop="1" thickBot="1" x14ac:dyDescent="0.35">
      <c r="A3459" s="156" t="s">
        <v>105</v>
      </c>
      <c r="B3459" s="157" t="str">
        <f>VLOOKUP(A3459,Lists!A:B,2,FALSE)</f>
        <v>ETH001</v>
      </c>
      <c r="C3459" s="157" t="str">
        <f>VLOOKUP(A3459,Lists!A:D,4,FALSE)</f>
        <v>ETH</v>
      </c>
      <c r="D3459" s="157" t="s">
        <v>743</v>
      </c>
      <c r="E3459" s="157" t="s">
        <v>445</v>
      </c>
      <c r="F3459" s="157"/>
      <c r="G3459" s="157"/>
      <c r="H3459" s="151"/>
      <c r="I3459" s="161"/>
      <c r="J3459" s="157" t="s">
        <v>2904</v>
      </c>
      <c r="K3459" s="151" t="str">
        <f t="shared" si="108"/>
        <v>ETH001Crisis related Injuries</v>
      </c>
      <c r="L3459" s="165">
        <v>43511</v>
      </c>
    </row>
    <row r="3460" spans="1:12" ht="15.6" thickTop="1" thickBot="1" x14ac:dyDescent="0.35">
      <c r="A3460" s="158" t="s">
        <v>105</v>
      </c>
      <c r="B3460" s="159" t="str">
        <f>VLOOKUP(A3460,Lists!A:B,2,FALSE)</f>
        <v>ETH001</v>
      </c>
      <c r="C3460" s="159" t="str">
        <f>VLOOKUP(A3460,Lists!A:D,4,FALSE)</f>
        <v>ETH</v>
      </c>
      <c r="D3460" s="159" t="s">
        <v>661</v>
      </c>
      <c r="E3460" s="159">
        <v>4617</v>
      </c>
      <c r="F3460" s="159" t="s">
        <v>2897</v>
      </c>
      <c r="G3460" s="159" t="s">
        <v>733</v>
      </c>
      <c r="H3460" s="151"/>
      <c r="I3460" s="162" t="s">
        <v>2915</v>
      </c>
      <c r="J3460" s="159"/>
      <c r="K3460" s="151" t="str">
        <f t="shared" si="108"/>
        <v>ETH001Total # of illness cases reported</v>
      </c>
      <c r="L3460" s="163">
        <v>43511</v>
      </c>
    </row>
    <row r="3461" spans="1:12" ht="15.6" thickTop="1" thickBot="1" x14ac:dyDescent="0.35">
      <c r="A3461" s="156" t="s">
        <v>105</v>
      </c>
      <c r="B3461" s="157" t="str">
        <f>VLOOKUP(A3461,Lists!A:B,2,FALSE)</f>
        <v>ETH001</v>
      </c>
      <c r="C3461" s="157" t="str">
        <f>VLOOKUP(A3461,Lists!A:D,4,FALSE)</f>
        <v>ETH</v>
      </c>
      <c r="D3461" s="157" t="s">
        <v>663</v>
      </c>
      <c r="E3461" s="157">
        <v>833</v>
      </c>
      <c r="F3461" s="157" t="s">
        <v>2616</v>
      </c>
      <c r="G3461" s="157" t="s">
        <v>734</v>
      </c>
      <c r="H3461" s="151"/>
      <c r="I3461" s="161" t="s">
        <v>1413</v>
      </c>
      <c r="J3461" s="157" t="s">
        <v>2905</v>
      </c>
      <c r="K3461" s="151" t="str">
        <f t="shared" si="108"/>
        <v>ETH001Crisis related fatalities</v>
      </c>
      <c r="L3461" s="165">
        <v>43511</v>
      </c>
    </row>
    <row r="3462" spans="1:12" ht="15.6" thickTop="1" thickBot="1" x14ac:dyDescent="0.35">
      <c r="A3462" s="158" t="s">
        <v>105</v>
      </c>
      <c r="B3462" s="159" t="str">
        <f>VLOOKUP(A3462,Lists!A:B,2,FALSE)</f>
        <v>ETH001</v>
      </c>
      <c r="C3462" s="159" t="str">
        <f>VLOOKUP(A3462,Lists!A:D,4,FALSE)</f>
        <v>ETH</v>
      </c>
      <c r="D3462" s="159" t="s">
        <v>459</v>
      </c>
      <c r="E3462" s="159" t="s">
        <v>445</v>
      </c>
      <c r="F3462" s="159" t="s">
        <v>2898</v>
      </c>
      <c r="G3462" s="159" t="s">
        <v>733</v>
      </c>
      <c r="H3462" s="151"/>
      <c r="I3462" s="162" t="s">
        <v>2916</v>
      </c>
      <c r="J3462" s="159" t="s">
        <v>2906</v>
      </c>
      <c r="K3462" s="151" t="str">
        <f t="shared" si="108"/>
        <v>ETH001Building partially damaged</v>
      </c>
      <c r="L3462" s="163">
        <v>43511</v>
      </c>
    </row>
    <row r="3463" spans="1:12" ht="15.6" thickTop="1" thickBot="1" x14ac:dyDescent="0.35">
      <c r="A3463" s="156" t="s">
        <v>105</v>
      </c>
      <c r="B3463" s="157" t="str">
        <f>VLOOKUP(A3463,Lists!A:B,2,FALSE)</f>
        <v>ETH001</v>
      </c>
      <c r="C3463" s="157" t="str">
        <f>VLOOKUP(A3463,Lists!A:D,4,FALSE)</f>
        <v>ETH</v>
      </c>
      <c r="D3463" s="157" t="s">
        <v>460</v>
      </c>
      <c r="E3463" s="157" t="s">
        <v>445</v>
      </c>
      <c r="F3463" s="157" t="s">
        <v>2898</v>
      </c>
      <c r="G3463" s="157" t="s">
        <v>733</v>
      </c>
      <c r="H3463" s="151"/>
      <c r="I3463" s="161" t="s">
        <v>2916</v>
      </c>
      <c r="J3463" s="157" t="s">
        <v>2906</v>
      </c>
      <c r="K3463" s="151" t="str">
        <f t="shared" si="108"/>
        <v>ETH001Building totally damaged</v>
      </c>
      <c r="L3463" s="165">
        <v>43511</v>
      </c>
    </row>
    <row r="3464" spans="1:12" ht="15.6" thickTop="1" thickBot="1" x14ac:dyDescent="0.35">
      <c r="A3464" s="158" t="s">
        <v>105</v>
      </c>
      <c r="B3464" s="159" t="str">
        <f>VLOOKUP(A3464,Lists!A:B,2,FALSE)</f>
        <v>ETH001</v>
      </c>
      <c r="C3464" s="159" t="str">
        <f>VLOOKUP(A3464,Lists!A:D,4,FALSE)</f>
        <v>ETH</v>
      </c>
      <c r="D3464" s="159" t="s">
        <v>745</v>
      </c>
      <c r="E3464" s="159" t="s">
        <v>445</v>
      </c>
      <c r="F3464" s="159"/>
      <c r="G3464" s="159"/>
      <c r="H3464" s="151"/>
      <c r="I3464" s="162"/>
      <c r="J3464" s="159" t="s">
        <v>2907</v>
      </c>
      <c r="K3464" s="151" t="str">
        <f t="shared" si="108"/>
        <v>ETH001Economic Losses</v>
      </c>
      <c r="L3464" s="163">
        <v>43511</v>
      </c>
    </row>
    <row r="3465" spans="1:12" ht="15.6" thickTop="1" thickBot="1" x14ac:dyDescent="0.35">
      <c r="A3465" s="156" t="s">
        <v>105</v>
      </c>
      <c r="B3465" s="157" t="str">
        <f>VLOOKUP(A3465,Lists!A:B,2,FALSE)</f>
        <v>ETH001</v>
      </c>
      <c r="C3465" s="157" t="str">
        <f>VLOOKUP(A3465,Lists!A:D,4,FALSE)</f>
        <v>ETH</v>
      </c>
      <c r="D3465" s="157" t="s">
        <v>755</v>
      </c>
      <c r="E3465" s="157">
        <v>8000000</v>
      </c>
      <c r="F3465" s="157" t="s">
        <v>968</v>
      </c>
      <c r="G3465" s="157" t="s">
        <v>734</v>
      </c>
      <c r="H3465" s="151"/>
      <c r="I3465" s="161" t="s">
        <v>2913</v>
      </c>
      <c r="J3465" s="157" t="s">
        <v>2908</v>
      </c>
      <c r="K3465" s="151" t="str">
        <f t="shared" si="108"/>
        <v>ETH001People in Need</v>
      </c>
      <c r="L3465" s="165">
        <v>43511</v>
      </c>
    </row>
    <row r="3466" spans="1:12" ht="15.6" thickTop="1" thickBot="1" x14ac:dyDescent="0.35">
      <c r="A3466" s="158" t="s">
        <v>105</v>
      </c>
      <c r="B3466" s="159" t="str">
        <f>VLOOKUP(A3466,Lists!A:B,2,FALSE)</f>
        <v>ETH001</v>
      </c>
      <c r="C3466" s="159" t="str">
        <f>VLOOKUP(A3466,Lists!A:D,4,FALSE)</f>
        <v>ETH</v>
      </c>
      <c r="D3466" s="159" t="s">
        <v>761</v>
      </c>
      <c r="E3466" s="159">
        <v>0</v>
      </c>
      <c r="F3466" s="159"/>
      <c r="G3466" s="159"/>
      <c r="H3466" s="151"/>
      <c r="I3466" s="162"/>
      <c r="J3466" s="159" t="s">
        <v>934</v>
      </c>
      <c r="K3466" s="151" t="str">
        <f t="shared" si="108"/>
        <v>ETH001People facing minimal humanitarian needs (level 1)</v>
      </c>
      <c r="L3466" s="163">
        <v>43511</v>
      </c>
    </row>
    <row r="3467" spans="1:12" ht="15.6" thickTop="1" thickBot="1" x14ac:dyDescent="0.35">
      <c r="A3467" s="156" t="s">
        <v>105</v>
      </c>
      <c r="B3467" s="157" t="str">
        <f>VLOOKUP(A3467,Lists!A:B,2,FALSE)</f>
        <v>ETH001</v>
      </c>
      <c r="C3467" s="157" t="str">
        <f>VLOOKUP(A3467,Lists!A:D,4,FALSE)</f>
        <v>ETH</v>
      </c>
      <c r="D3467" s="157" t="s">
        <v>760</v>
      </c>
      <c r="E3467" s="157">
        <v>0</v>
      </c>
      <c r="F3467" s="157"/>
      <c r="G3467" s="157"/>
      <c r="H3467" s="151"/>
      <c r="I3467" s="161"/>
      <c r="J3467" s="157" t="s">
        <v>934</v>
      </c>
      <c r="K3467" s="151" t="str">
        <f t="shared" si="108"/>
        <v>ETH001People facing stressed humanitarian needs (level 2)</v>
      </c>
      <c r="L3467" s="165">
        <v>43511</v>
      </c>
    </row>
    <row r="3468" spans="1:12" ht="15.6" thickTop="1" thickBot="1" x14ac:dyDescent="0.35">
      <c r="A3468" s="158" t="s">
        <v>105</v>
      </c>
      <c r="B3468" s="159" t="str">
        <f>VLOOKUP(A3468,Lists!A:B,2,FALSE)</f>
        <v>ETH001</v>
      </c>
      <c r="C3468" s="159" t="str">
        <f>VLOOKUP(A3468,Lists!A:D,4,FALSE)</f>
        <v>ETH</v>
      </c>
      <c r="D3468" s="159" t="s">
        <v>763</v>
      </c>
      <c r="E3468" s="159">
        <v>8000000</v>
      </c>
      <c r="F3468" s="159" t="s">
        <v>968</v>
      </c>
      <c r="G3468" s="159" t="s">
        <v>734</v>
      </c>
      <c r="H3468" s="151"/>
      <c r="I3468" s="162" t="s">
        <v>2913</v>
      </c>
      <c r="J3468" s="159" t="s">
        <v>2909</v>
      </c>
      <c r="K3468" s="151" t="str">
        <f t="shared" si="108"/>
        <v>ETH001People  facing moderate humanitarian needs (level 3)</v>
      </c>
      <c r="L3468" s="163">
        <v>43511</v>
      </c>
    </row>
    <row r="3469" spans="1:12" ht="15.6" thickTop="1" thickBot="1" x14ac:dyDescent="0.35">
      <c r="A3469" s="156" t="s">
        <v>105</v>
      </c>
      <c r="B3469" s="157" t="str">
        <f>VLOOKUP(A3469,Lists!A:B,2,FALSE)</f>
        <v>ETH001</v>
      </c>
      <c r="C3469" s="157" t="str">
        <f>VLOOKUP(A3469,Lists!A:D,4,FALSE)</f>
        <v>ETH</v>
      </c>
      <c r="D3469" s="157" t="s">
        <v>765</v>
      </c>
      <c r="E3469" s="157">
        <v>0</v>
      </c>
      <c r="F3469" s="157"/>
      <c r="G3469" s="157"/>
      <c r="H3469" s="151"/>
      <c r="I3469" s="161"/>
      <c r="J3469" s="157" t="s">
        <v>934</v>
      </c>
      <c r="K3469" s="151" t="str">
        <f t="shared" si="108"/>
        <v>ETH001People facing severe humanitarian needs (level 4)</v>
      </c>
      <c r="L3469" s="165">
        <v>43511</v>
      </c>
    </row>
    <row r="3470" spans="1:12" ht="15.6" thickTop="1" thickBot="1" x14ac:dyDescent="0.35">
      <c r="A3470" s="158" t="s">
        <v>105</v>
      </c>
      <c r="B3470" s="159" t="str">
        <f>VLOOKUP(A3470,Lists!A:B,2,FALSE)</f>
        <v>ETH001</v>
      </c>
      <c r="C3470" s="159" t="str">
        <f>VLOOKUP(A3470,Lists!A:D,4,FALSE)</f>
        <v>ETH</v>
      </c>
      <c r="D3470" s="159" t="s">
        <v>766</v>
      </c>
      <c r="E3470" s="159">
        <v>0</v>
      </c>
      <c r="F3470" s="159"/>
      <c r="G3470" s="159"/>
      <c r="H3470" s="151"/>
      <c r="I3470" s="162"/>
      <c r="J3470" s="159" t="s">
        <v>934</v>
      </c>
      <c r="K3470" s="151" t="str">
        <f t="shared" si="108"/>
        <v>ETH001People facing extreme humanitarian needs (level 5)</v>
      </c>
      <c r="L3470" s="163">
        <v>43511</v>
      </c>
    </row>
    <row r="3471" spans="1:12" ht="15.6" thickTop="1" thickBot="1" x14ac:dyDescent="0.35">
      <c r="A3471" s="156" t="s">
        <v>105</v>
      </c>
      <c r="B3471" s="157" t="str">
        <f>VLOOKUP(A3471,Lists!A:B,2,FALSE)</f>
        <v>ETH001</v>
      </c>
      <c r="C3471" s="157" t="str">
        <f>VLOOKUP(A3471,Lists!A:D,4,FALSE)</f>
        <v>ETH</v>
      </c>
      <c r="D3471" s="157" t="s">
        <v>768</v>
      </c>
      <c r="E3471" s="157">
        <v>833</v>
      </c>
      <c r="F3471" s="157" t="s">
        <v>2616</v>
      </c>
      <c r="G3471" s="157" t="s">
        <v>734</v>
      </c>
      <c r="H3471" s="151"/>
      <c r="I3471" s="161" t="s">
        <v>1413</v>
      </c>
      <c r="J3471" s="157"/>
      <c r="K3471" s="151" t="str">
        <f t="shared" si="108"/>
        <v>ETH001People killed in all crises</v>
      </c>
      <c r="L3471" s="165">
        <v>43511</v>
      </c>
    </row>
    <row r="3472" spans="1:12" ht="15.6" thickTop="1" thickBot="1" x14ac:dyDescent="0.35">
      <c r="A3472" s="158" t="s">
        <v>105</v>
      </c>
      <c r="B3472" s="159" t="str">
        <f>VLOOKUP(A3472,Lists!A:B,2,FALSE)</f>
        <v>ETH001</v>
      </c>
      <c r="C3472" s="159" t="str">
        <f>VLOOKUP(A3472,Lists!A:D,4,FALSE)</f>
        <v>ETH</v>
      </c>
      <c r="D3472" s="159" t="s">
        <v>680</v>
      </c>
      <c r="E3472" s="159">
        <v>4</v>
      </c>
      <c r="F3472" s="159"/>
      <c r="G3472" s="159"/>
      <c r="H3472" s="151"/>
      <c r="I3472" s="162"/>
      <c r="J3472" s="159" t="s">
        <v>2910</v>
      </c>
      <c r="K3472" s="151" t="str">
        <f t="shared" si="108"/>
        <v>ETH001Crisis affected groups</v>
      </c>
      <c r="L3472" s="163">
        <v>43511</v>
      </c>
    </row>
    <row r="3473" spans="1:12" ht="15.6" thickTop="1" thickBot="1" x14ac:dyDescent="0.35">
      <c r="A3473" s="156" t="s">
        <v>105</v>
      </c>
      <c r="B3473" s="157" t="str">
        <f>VLOOKUP(A3473,Lists!A:B,2,FALSE)</f>
        <v>ETH001</v>
      </c>
      <c r="C3473" s="157" t="str">
        <f>VLOOKUP(A3473,Lists!A:D,4,FALSE)</f>
        <v>ETH</v>
      </c>
      <c r="D3473" s="157" t="s">
        <v>683</v>
      </c>
      <c r="E3473" s="157" t="s">
        <v>445</v>
      </c>
      <c r="F3473" s="157"/>
      <c r="G3473" s="157"/>
      <c r="H3473" s="151"/>
      <c r="I3473" s="161"/>
      <c r="J3473" s="157" t="s">
        <v>934</v>
      </c>
      <c r="K3473" s="151" t="str">
        <f t="shared" si="108"/>
        <v>ETH001People facing limited access constraints</v>
      </c>
      <c r="L3473" s="165">
        <v>43511</v>
      </c>
    </row>
    <row r="3474" spans="1:12" ht="15.6" thickTop="1" thickBot="1" x14ac:dyDescent="0.35">
      <c r="A3474" s="158" t="s">
        <v>105</v>
      </c>
      <c r="B3474" s="159" t="str">
        <f>VLOOKUP(A3474,Lists!A:B,2,FALSE)</f>
        <v>ETH001</v>
      </c>
      <c r="C3474" s="159" t="str">
        <f>VLOOKUP(A3474,Lists!A:D,4,FALSE)</f>
        <v>ETH</v>
      </c>
      <c r="D3474" s="159" t="s">
        <v>684</v>
      </c>
      <c r="E3474" s="159" t="s">
        <v>445</v>
      </c>
      <c r="F3474" s="159"/>
      <c r="G3474" s="159"/>
      <c r="H3474" s="151"/>
      <c r="I3474" s="162"/>
      <c r="J3474" s="159" t="s">
        <v>934</v>
      </c>
      <c r="K3474" s="151" t="str">
        <f t="shared" si="108"/>
        <v>ETH001People facing restricted access constraints</v>
      </c>
      <c r="L3474" s="163">
        <v>43511</v>
      </c>
    </row>
    <row r="3475" spans="1:12" ht="15.6" thickTop="1" thickBot="1" x14ac:dyDescent="0.35">
      <c r="A3475" s="156" t="s">
        <v>105</v>
      </c>
      <c r="B3475" s="157" t="str">
        <f>VLOOKUP(A3475,Lists!A:B,2,FALSE)</f>
        <v>ETH001</v>
      </c>
      <c r="C3475" s="157" t="str">
        <f>VLOOKUP(A3475,Lists!A:D,4,FALSE)</f>
        <v>ETH</v>
      </c>
      <c r="D3475" s="157" t="s">
        <v>637</v>
      </c>
      <c r="E3475" s="157">
        <v>2</v>
      </c>
      <c r="F3475" s="157" t="s">
        <v>1408</v>
      </c>
      <c r="G3475" s="157"/>
      <c r="H3475" s="151"/>
      <c r="I3475" s="161"/>
      <c r="J3475" s="157"/>
      <c r="K3475" s="151" t="str">
        <f t="shared" si="108"/>
        <v>ETH001Impediments to entry into country (bureaucratic and administrative)</v>
      </c>
      <c r="L3475" s="165">
        <v>43511</v>
      </c>
    </row>
    <row r="3476" spans="1:12" ht="15.6" thickTop="1" thickBot="1" x14ac:dyDescent="0.35">
      <c r="A3476" s="158" t="s">
        <v>105</v>
      </c>
      <c r="B3476" s="159" t="str">
        <f>VLOOKUP(A3476,Lists!A:B,2,FALSE)</f>
        <v>ETH001</v>
      </c>
      <c r="C3476" s="159" t="str">
        <f>VLOOKUP(A3476,Lists!A:D,4,FALSE)</f>
        <v>ETH</v>
      </c>
      <c r="D3476" s="159" t="s">
        <v>638</v>
      </c>
      <c r="E3476" s="159">
        <v>2</v>
      </c>
      <c r="F3476" s="159" t="s">
        <v>1408</v>
      </c>
      <c r="G3476" s="159"/>
      <c r="H3476" s="151"/>
      <c r="I3476" s="162"/>
      <c r="J3476" s="159"/>
      <c r="K3476" s="151" t="str">
        <f t="shared" si="108"/>
        <v>ETH001Restriction of movement (impediments to freedom of movement and/or administrative restrictions)</v>
      </c>
      <c r="L3476" s="163">
        <v>43511</v>
      </c>
    </row>
    <row r="3477" spans="1:12" ht="15.6" thickTop="1" thickBot="1" x14ac:dyDescent="0.35">
      <c r="A3477" s="156" t="s">
        <v>105</v>
      </c>
      <c r="B3477" s="157" t="str">
        <f>VLOOKUP(A3477,Lists!A:B,2,FALSE)</f>
        <v>ETH001</v>
      </c>
      <c r="C3477" s="157" t="str">
        <f>VLOOKUP(A3477,Lists!A:D,4,FALSE)</f>
        <v>ETH</v>
      </c>
      <c r="D3477" s="157" t="s">
        <v>639</v>
      </c>
      <c r="E3477" s="157">
        <v>2</v>
      </c>
      <c r="F3477" s="157" t="s">
        <v>1408</v>
      </c>
      <c r="G3477" s="157"/>
      <c r="H3477" s="151"/>
      <c r="I3477" s="161"/>
      <c r="J3477" s="157"/>
      <c r="K3477" s="151" t="str">
        <f t="shared" si="108"/>
        <v>ETH001Interference into implementation of humanitarian activities</v>
      </c>
      <c r="L3477" s="165">
        <v>43511</v>
      </c>
    </row>
    <row r="3478" spans="1:12" ht="15.6" thickTop="1" thickBot="1" x14ac:dyDescent="0.35">
      <c r="A3478" s="158" t="s">
        <v>105</v>
      </c>
      <c r="B3478" s="159" t="str">
        <f>VLOOKUP(A3478,Lists!A:B,2,FALSE)</f>
        <v>ETH001</v>
      </c>
      <c r="C3478" s="159" t="str">
        <f>VLOOKUP(A3478,Lists!A:D,4,FALSE)</f>
        <v>ETH</v>
      </c>
      <c r="D3478" s="159" t="s">
        <v>640</v>
      </c>
      <c r="E3478" s="159">
        <v>1</v>
      </c>
      <c r="F3478" s="159" t="s">
        <v>1408</v>
      </c>
      <c r="G3478" s="159"/>
      <c r="H3478" s="151"/>
      <c r="I3478" s="162"/>
      <c r="J3478" s="159"/>
      <c r="K3478" s="151" t="str">
        <f t="shared" si="108"/>
        <v>ETH001Violence against personnel, facilities and assets</v>
      </c>
      <c r="L3478" s="163">
        <v>43511</v>
      </c>
    </row>
    <row r="3479" spans="1:12" ht="15.6" thickTop="1" thickBot="1" x14ac:dyDescent="0.35">
      <c r="A3479" s="156" t="s">
        <v>105</v>
      </c>
      <c r="B3479" s="157" t="str">
        <f>VLOOKUP(A3479,Lists!A:B,2,FALSE)</f>
        <v>ETH001</v>
      </c>
      <c r="C3479" s="157" t="str">
        <f>VLOOKUP(A3479,Lists!A:D,4,FALSE)</f>
        <v>ETH</v>
      </c>
      <c r="D3479" s="157" t="s">
        <v>641</v>
      </c>
      <c r="E3479" s="157">
        <v>1</v>
      </c>
      <c r="F3479" s="157" t="s">
        <v>1408</v>
      </c>
      <c r="G3479" s="157"/>
      <c r="H3479" s="151"/>
      <c r="I3479" s="161"/>
      <c r="J3479" s="157"/>
      <c r="K3479" s="151" t="str">
        <f t="shared" si="108"/>
        <v>ETH001Denial of existence of humanitarian needs or entitlements to assistance</v>
      </c>
      <c r="L3479" s="165">
        <v>43511</v>
      </c>
    </row>
    <row r="3480" spans="1:12" ht="15.6" thickTop="1" thickBot="1" x14ac:dyDescent="0.35">
      <c r="A3480" s="158" t="s">
        <v>105</v>
      </c>
      <c r="B3480" s="159" t="str">
        <f>VLOOKUP(A3480,Lists!A:B,2,FALSE)</f>
        <v>ETH001</v>
      </c>
      <c r="C3480" s="159" t="str">
        <f>VLOOKUP(A3480,Lists!A:D,4,FALSE)</f>
        <v>ETH</v>
      </c>
      <c r="D3480" s="159" t="s">
        <v>645</v>
      </c>
      <c r="E3480" s="159">
        <v>1</v>
      </c>
      <c r="F3480" s="159" t="s">
        <v>1408</v>
      </c>
      <c r="G3480" s="159"/>
      <c r="H3480" s="151"/>
      <c r="I3480" s="162"/>
      <c r="J3480" s="159"/>
      <c r="K3480" s="151" t="str">
        <f t="shared" si="108"/>
        <v>ETH001Physical constraints in the environment (obstacles related to terrain, climate, lack of infrastructure, etc.)</v>
      </c>
      <c r="L3480" s="163">
        <v>43511</v>
      </c>
    </row>
    <row r="3481" spans="1:12" ht="15.6" thickTop="1" thickBot="1" x14ac:dyDescent="0.35">
      <c r="A3481" s="156" t="s">
        <v>105</v>
      </c>
      <c r="B3481" s="157" t="str">
        <f>VLOOKUP(A3481,Lists!A:B,2,FALSE)</f>
        <v>ETH001</v>
      </c>
      <c r="C3481" s="157" t="str">
        <f>VLOOKUP(A3481,Lists!A:D,4,FALSE)</f>
        <v>ETH</v>
      </c>
      <c r="D3481" s="157" t="s">
        <v>644</v>
      </c>
      <c r="E3481" s="157">
        <v>2</v>
      </c>
      <c r="F3481" s="157" t="s">
        <v>1408</v>
      </c>
      <c r="G3481" s="157"/>
      <c r="H3481" s="151"/>
      <c r="I3481" s="161"/>
      <c r="J3481" s="157"/>
      <c r="K3481" s="151" t="str">
        <f t="shared" si="108"/>
        <v xml:space="preserve">ETH001Presence of mines and improvised explosive devices </v>
      </c>
      <c r="L3481" s="165">
        <v>43511</v>
      </c>
    </row>
    <row r="3482" spans="1:12" ht="15.6" thickTop="1" thickBot="1" x14ac:dyDescent="0.35">
      <c r="A3482" s="158" t="s">
        <v>105</v>
      </c>
      <c r="B3482" s="159" t="str">
        <f>VLOOKUP(A3482,Lists!A:B,2,FALSE)</f>
        <v>ETH001</v>
      </c>
      <c r="C3482" s="159" t="str">
        <f>VLOOKUP(A3482,Lists!A:D,4,FALSE)</f>
        <v>ETH</v>
      </c>
      <c r="D3482" s="159" t="s">
        <v>643</v>
      </c>
      <c r="E3482" s="159">
        <v>1</v>
      </c>
      <c r="F3482" s="159" t="s">
        <v>1408</v>
      </c>
      <c r="G3482" s="159"/>
      <c r="H3482" s="151"/>
      <c r="I3482" s="162"/>
      <c r="J3482" s="159"/>
      <c r="K3482" s="151" t="str">
        <f t="shared" si="108"/>
        <v>ETH001Ongoing insecurity/hostilities affecting humanitarian assistance</v>
      </c>
      <c r="L3482" s="163">
        <v>43511</v>
      </c>
    </row>
    <row r="3483" spans="1:12" ht="15.6" thickTop="1" thickBot="1" x14ac:dyDescent="0.35">
      <c r="A3483" s="156" t="s">
        <v>105</v>
      </c>
      <c r="B3483" s="157" t="str">
        <f>VLOOKUP(A3483,Lists!A:B,2,FALSE)</f>
        <v>ETH001</v>
      </c>
      <c r="C3483" s="157" t="str">
        <f>VLOOKUP(A3483,Lists!A:D,4,FALSE)</f>
        <v>ETH</v>
      </c>
      <c r="D3483" s="157" t="s">
        <v>642</v>
      </c>
      <c r="E3483" s="157">
        <v>1</v>
      </c>
      <c r="F3483" s="157" t="s">
        <v>1408</v>
      </c>
      <c r="G3483" s="157"/>
      <c r="H3483" s="151"/>
      <c r="I3483" s="161"/>
      <c r="J3483" s="157"/>
      <c r="K3483" s="151" t="str">
        <f t="shared" si="108"/>
        <v>ETH001Restriction and obstruction of access to services and assistance</v>
      </c>
      <c r="L3483" s="165">
        <v>43511</v>
      </c>
    </row>
    <row r="3484" spans="1:12" ht="15.6" thickTop="1" thickBot="1" x14ac:dyDescent="0.35">
      <c r="A3484" s="158" t="s">
        <v>1</v>
      </c>
      <c r="B3484" s="159" t="str">
        <f>VLOOKUP(A3484,Lists!A:B,2,FALSE)</f>
        <v>AFG001</v>
      </c>
      <c r="C3484" s="159" t="str">
        <f>VLOOKUP(A3484,Lists!A:D,4,FALSE)</f>
        <v>AFG</v>
      </c>
      <c r="D3484" s="159" t="s">
        <v>460</v>
      </c>
      <c r="E3484" s="159" t="s">
        <v>445</v>
      </c>
      <c r="F3484" s="159"/>
      <c r="G3484" s="159"/>
      <c r="H3484" s="151"/>
      <c r="I3484" s="162"/>
      <c r="J3484" s="159"/>
      <c r="K3484" s="151" t="str">
        <f t="shared" si="108"/>
        <v>AFG001Building totally damaged</v>
      </c>
      <c r="L3484" s="163">
        <v>43514</v>
      </c>
    </row>
    <row r="3485" spans="1:12" ht="15" thickTop="1" x14ac:dyDescent="0.3">
      <c r="A3485" s="158" t="s">
        <v>1298</v>
      </c>
      <c r="B3485" s="159" t="s">
        <v>841</v>
      </c>
      <c r="C3485" s="159" t="s">
        <v>61</v>
      </c>
      <c r="D3485" s="159" t="s">
        <v>5872</v>
      </c>
      <c r="E3485" s="159">
        <v>0</v>
      </c>
      <c r="F3485" s="159" t="s">
        <v>2611</v>
      </c>
      <c r="G3485" s="159" t="s">
        <v>734</v>
      </c>
      <c r="H3485" s="151"/>
      <c r="I3485" s="315"/>
      <c r="J3485" s="159"/>
      <c r="K3485" s="151" t="str">
        <f t="shared" ref="K3485:K3548" si="109">B3485&amp;""&amp;D3485</f>
        <v>TCD003Minimal humanitarian conditions - Level 1</v>
      </c>
      <c r="L3485" s="163"/>
    </row>
    <row r="3486" spans="1:12" ht="15" thickBot="1" x14ac:dyDescent="0.35">
      <c r="A3486" s="158" t="s">
        <v>1298</v>
      </c>
      <c r="B3486" s="159" t="s">
        <v>841</v>
      </c>
      <c r="C3486" s="159" t="s">
        <v>61</v>
      </c>
      <c r="D3486" s="159" t="s">
        <v>5873</v>
      </c>
      <c r="E3486" s="159">
        <v>183146</v>
      </c>
      <c r="F3486" s="159" t="s">
        <v>2611</v>
      </c>
      <c r="G3486" s="159" t="s">
        <v>734</v>
      </c>
      <c r="H3486" s="314"/>
      <c r="I3486" s="316"/>
      <c r="J3486" s="317"/>
      <c r="K3486" s="314" t="str">
        <f t="shared" si="109"/>
        <v>TCD003Stressed humanitarian conditions - Level 2</v>
      </c>
      <c r="L3486" s="318"/>
    </row>
    <row r="3487" spans="1:12" ht="15" thickTop="1" x14ac:dyDescent="0.3">
      <c r="A3487" s="312" t="s">
        <v>1298</v>
      </c>
      <c r="B3487" s="313" t="s">
        <v>841</v>
      </c>
      <c r="C3487" s="313" t="s">
        <v>61</v>
      </c>
      <c r="D3487" s="313" t="s">
        <v>5874</v>
      </c>
      <c r="E3487" s="313">
        <v>379757</v>
      </c>
      <c r="F3487" s="313" t="s">
        <v>2611</v>
      </c>
      <c r="G3487" s="313" t="s">
        <v>734</v>
      </c>
      <c r="H3487" s="314"/>
      <c r="I3487" s="316"/>
      <c r="J3487" s="317"/>
      <c r="K3487" s="314" t="str">
        <f t="shared" si="109"/>
        <v>TCD003Moderate humanitarian conditions - Level 3</v>
      </c>
      <c r="L3487" s="318"/>
    </row>
    <row r="3488" spans="1:12" ht="15" thickBot="1" x14ac:dyDescent="0.35">
      <c r="A3488" s="158" t="s">
        <v>1298</v>
      </c>
      <c r="B3488" s="159" t="s">
        <v>841</v>
      </c>
      <c r="C3488" s="159" t="s">
        <v>61</v>
      </c>
      <c r="D3488" s="159" t="s">
        <v>5875</v>
      </c>
      <c r="E3488" s="159">
        <v>106631</v>
      </c>
      <c r="F3488" s="159" t="s">
        <v>2611</v>
      </c>
      <c r="G3488" s="159" t="s">
        <v>734</v>
      </c>
      <c r="H3488" s="314"/>
      <c r="I3488" s="316"/>
      <c r="J3488" s="317"/>
      <c r="K3488" s="314" t="str">
        <f t="shared" si="109"/>
        <v>TCD003Severe humanitarian conditions - Level 4</v>
      </c>
      <c r="L3488" s="318"/>
    </row>
    <row r="3489" spans="1:12" ht="15.6" thickTop="1" thickBot="1" x14ac:dyDescent="0.35">
      <c r="A3489" s="312" t="s">
        <v>1298</v>
      </c>
      <c r="B3489" s="313" t="s">
        <v>841</v>
      </c>
      <c r="C3489" s="313" t="s">
        <v>61</v>
      </c>
      <c r="D3489" s="313" t="s">
        <v>5876</v>
      </c>
      <c r="E3489" s="313">
        <v>0</v>
      </c>
      <c r="F3489" s="313" t="s">
        <v>2611</v>
      </c>
      <c r="G3489" s="313" t="s">
        <v>734</v>
      </c>
      <c r="H3489" s="314"/>
      <c r="I3489" s="316"/>
      <c r="J3489" s="317"/>
      <c r="K3489" s="314" t="str">
        <f t="shared" si="109"/>
        <v>TCD003Extreme humanitarian conditions - Level 5</v>
      </c>
      <c r="L3489" s="318"/>
    </row>
    <row r="3490" spans="1:12" ht="15" thickTop="1" x14ac:dyDescent="0.3">
      <c r="A3490" s="312" t="s">
        <v>1297</v>
      </c>
      <c r="B3490" s="313" t="s">
        <v>840</v>
      </c>
      <c r="C3490" s="313" t="s">
        <v>61</v>
      </c>
      <c r="D3490" s="313" t="s">
        <v>5872</v>
      </c>
      <c r="E3490" s="313">
        <v>11158007</v>
      </c>
      <c r="F3490" s="313"/>
      <c r="G3490" s="313" t="s">
        <v>734</v>
      </c>
      <c r="H3490" s="314"/>
      <c r="I3490" s="316"/>
      <c r="J3490" s="317"/>
      <c r="K3490" s="314" t="str">
        <f t="shared" si="109"/>
        <v>TCD002Minimal humanitarian conditions - Level 1</v>
      </c>
      <c r="L3490" s="318"/>
    </row>
    <row r="3491" spans="1:12" ht="15" thickBot="1" x14ac:dyDescent="0.35">
      <c r="A3491" s="158" t="s">
        <v>1297</v>
      </c>
      <c r="B3491" s="159" t="s">
        <v>840</v>
      </c>
      <c r="C3491" s="159" t="s">
        <v>61</v>
      </c>
      <c r="D3491" s="159" t="s">
        <v>5873</v>
      </c>
      <c r="E3491" s="159">
        <v>2663416</v>
      </c>
      <c r="F3491" s="159"/>
      <c r="G3491" s="159" t="s">
        <v>734</v>
      </c>
      <c r="H3491" s="314"/>
      <c r="I3491" s="316"/>
      <c r="J3491" s="317"/>
      <c r="K3491" s="314" t="str">
        <f t="shared" si="109"/>
        <v>TCD002Stressed humanitarian conditions - Level 2</v>
      </c>
      <c r="L3491" s="318"/>
    </row>
    <row r="3492" spans="1:12" ht="15" thickTop="1" x14ac:dyDescent="0.3">
      <c r="A3492" s="312" t="s">
        <v>1297</v>
      </c>
      <c r="B3492" s="313" t="s">
        <v>840</v>
      </c>
      <c r="C3492" s="313" t="s">
        <v>61</v>
      </c>
      <c r="D3492" s="313" t="s">
        <v>5874</v>
      </c>
      <c r="E3492" s="313">
        <v>489088</v>
      </c>
      <c r="F3492" s="313"/>
      <c r="G3492" s="313" t="s">
        <v>734</v>
      </c>
      <c r="H3492" s="314"/>
      <c r="I3492" s="316"/>
      <c r="J3492" s="317"/>
      <c r="K3492" s="314" t="str">
        <f t="shared" si="109"/>
        <v>TCD002Moderate humanitarian conditions - Level 3</v>
      </c>
      <c r="L3492" s="318"/>
    </row>
    <row r="3493" spans="1:12" ht="15" thickBot="1" x14ac:dyDescent="0.35">
      <c r="A3493" s="158" t="s">
        <v>1297</v>
      </c>
      <c r="B3493" s="159" t="s">
        <v>840</v>
      </c>
      <c r="C3493" s="159" t="s">
        <v>61</v>
      </c>
      <c r="D3493" s="159" t="s">
        <v>5875</v>
      </c>
      <c r="E3493" s="159">
        <v>30038</v>
      </c>
      <c r="F3493" s="159"/>
      <c r="G3493" s="159" t="s">
        <v>734</v>
      </c>
      <c r="H3493" s="314"/>
      <c r="I3493" s="316"/>
      <c r="J3493" s="317"/>
      <c r="K3493" s="314" t="str">
        <f t="shared" si="109"/>
        <v>TCD002Severe humanitarian conditions - Level 4</v>
      </c>
      <c r="L3493" s="318"/>
    </row>
    <row r="3494" spans="1:12" ht="15.6" thickTop="1" thickBot="1" x14ac:dyDescent="0.35">
      <c r="A3494" s="312" t="s">
        <v>1297</v>
      </c>
      <c r="B3494" s="313" t="s">
        <v>840</v>
      </c>
      <c r="C3494" s="313" t="s">
        <v>61</v>
      </c>
      <c r="D3494" s="313" t="s">
        <v>5876</v>
      </c>
      <c r="E3494" s="313">
        <v>0</v>
      </c>
      <c r="F3494" s="313"/>
      <c r="G3494" s="313" t="s">
        <v>734</v>
      </c>
      <c r="H3494" s="314"/>
      <c r="I3494" s="316"/>
      <c r="J3494" s="317"/>
      <c r="K3494" s="314" t="str">
        <f t="shared" si="109"/>
        <v>TCD002Extreme humanitarian conditions - Level 5</v>
      </c>
      <c r="L3494" s="318"/>
    </row>
    <row r="3495" spans="1:12" ht="15" thickTop="1" x14ac:dyDescent="0.3">
      <c r="A3495" s="312" t="s">
        <v>5877</v>
      </c>
      <c r="B3495" s="313" t="s">
        <v>701</v>
      </c>
      <c r="C3495" s="313" t="s">
        <v>61</v>
      </c>
      <c r="D3495" s="313" t="s">
        <v>5872</v>
      </c>
      <c r="E3495" s="313">
        <v>11999135</v>
      </c>
      <c r="F3495" s="313" t="s">
        <v>2613</v>
      </c>
      <c r="G3495" s="313" t="s">
        <v>734</v>
      </c>
      <c r="H3495" s="314"/>
      <c r="I3495" s="316"/>
      <c r="J3495" s="317"/>
      <c r="K3495" s="314" t="str">
        <f t="shared" si="109"/>
        <v>TCD001Minimal humanitarian conditions - Level 1</v>
      </c>
      <c r="L3495" s="318"/>
    </row>
    <row r="3496" spans="1:12" ht="15" thickBot="1" x14ac:dyDescent="0.35">
      <c r="A3496" s="158" t="s">
        <v>5877</v>
      </c>
      <c r="B3496" s="159" t="s">
        <v>701</v>
      </c>
      <c r="C3496" s="159" t="s">
        <v>61</v>
      </c>
      <c r="D3496" s="159" t="s">
        <v>5873</v>
      </c>
      <c r="E3496" s="159">
        <v>0</v>
      </c>
      <c r="F3496" s="159" t="s">
        <v>2611</v>
      </c>
      <c r="G3496" s="159" t="s">
        <v>734</v>
      </c>
      <c r="H3496" s="314"/>
      <c r="I3496" s="316"/>
      <c r="J3496" s="317"/>
      <c r="K3496" s="314" t="str">
        <f t="shared" si="109"/>
        <v>TCD001Stressed humanitarian conditions - Level 2</v>
      </c>
      <c r="L3496" s="318"/>
    </row>
    <row r="3497" spans="1:12" ht="15" thickTop="1" x14ac:dyDescent="0.3">
      <c r="A3497" s="312" t="s">
        <v>5877</v>
      </c>
      <c r="B3497" s="313" t="s">
        <v>701</v>
      </c>
      <c r="C3497" s="313" t="s">
        <v>61</v>
      </c>
      <c r="D3497" s="313" t="s">
        <v>5874</v>
      </c>
      <c r="E3497" s="313">
        <v>3174482</v>
      </c>
      <c r="F3497" s="313" t="s">
        <v>2611</v>
      </c>
      <c r="G3497" s="313" t="s">
        <v>734</v>
      </c>
      <c r="H3497" s="314"/>
      <c r="I3497" s="316"/>
      <c r="J3497" s="317"/>
      <c r="K3497" s="314" t="str">
        <f t="shared" si="109"/>
        <v>TCD001Moderate humanitarian conditions - Level 3</v>
      </c>
      <c r="L3497" s="318"/>
    </row>
    <row r="3498" spans="1:12" ht="15" thickBot="1" x14ac:dyDescent="0.35">
      <c r="A3498" s="158" t="s">
        <v>5877</v>
      </c>
      <c r="B3498" s="159" t="s">
        <v>701</v>
      </c>
      <c r="C3498" s="159" t="s">
        <v>61</v>
      </c>
      <c r="D3498" s="159" t="s">
        <v>5875</v>
      </c>
      <c r="E3498" s="159">
        <v>1094261</v>
      </c>
      <c r="F3498" s="159" t="s">
        <v>2611</v>
      </c>
      <c r="G3498" s="159" t="s">
        <v>734</v>
      </c>
      <c r="H3498" s="314"/>
      <c r="I3498" s="316"/>
      <c r="J3498" s="317"/>
      <c r="K3498" s="314" t="str">
        <f t="shared" si="109"/>
        <v>TCD001Severe humanitarian conditions - Level 4</v>
      </c>
      <c r="L3498" s="318"/>
    </row>
    <row r="3499" spans="1:12" ht="15.6" thickTop="1" thickBot="1" x14ac:dyDescent="0.35">
      <c r="A3499" s="312" t="s">
        <v>5877</v>
      </c>
      <c r="B3499" s="313" t="s">
        <v>701</v>
      </c>
      <c r="C3499" s="313" t="s">
        <v>61</v>
      </c>
      <c r="D3499" s="313" t="s">
        <v>5876</v>
      </c>
      <c r="E3499" s="313">
        <v>0</v>
      </c>
      <c r="F3499" s="313" t="s">
        <v>2611</v>
      </c>
      <c r="G3499" s="313" t="s">
        <v>734</v>
      </c>
      <c r="H3499" s="314"/>
      <c r="I3499" s="316"/>
      <c r="J3499" s="317"/>
      <c r="K3499" s="314" t="str">
        <f t="shared" si="109"/>
        <v>TCD001Extreme humanitarian conditions - Level 5</v>
      </c>
      <c r="L3499" s="318"/>
    </row>
    <row r="3500" spans="1:12" ht="15" thickTop="1" x14ac:dyDescent="0.3">
      <c r="A3500" s="312" t="s">
        <v>5878</v>
      </c>
      <c r="B3500" s="313" t="s">
        <v>728</v>
      </c>
      <c r="C3500" s="313" t="s">
        <v>328</v>
      </c>
      <c r="D3500" s="313" t="s">
        <v>5872</v>
      </c>
      <c r="E3500" s="313">
        <v>49595822</v>
      </c>
      <c r="F3500" s="313" t="s">
        <v>5879</v>
      </c>
      <c r="G3500" s="313" t="s">
        <v>734</v>
      </c>
      <c r="H3500" s="314"/>
      <c r="I3500" s="316"/>
      <c r="J3500" s="317"/>
      <c r="K3500" s="314" t="str">
        <f t="shared" si="109"/>
        <v>TUR001Minimal humanitarian conditions - Level 1</v>
      </c>
      <c r="L3500" s="318"/>
    </row>
    <row r="3501" spans="1:12" ht="15" thickBot="1" x14ac:dyDescent="0.35">
      <c r="A3501" s="158" t="s">
        <v>5878</v>
      </c>
      <c r="B3501" s="159" t="s">
        <v>728</v>
      </c>
      <c r="C3501" s="159" t="s">
        <v>328</v>
      </c>
      <c r="D3501" s="159" t="s">
        <v>5873</v>
      </c>
      <c r="E3501" s="159">
        <v>1312880</v>
      </c>
      <c r="F3501" s="159" t="s">
        <v>2727</v>
      </c>
      <c r="G3501" s="159" t="s">
        <v>734</v>
      </c>
      <c r="H3501" s="314"/>
      <c r="I3501" s="316"/>
      <c r="J3501" s="317"/>
      <c r="K3501" s="314" t="str">
        <f t="shared" si="109"/>
        <v>TUR001Stressed humanitarian conditions - Level 2</v>
      </c>
      <c r="L3501" s="318"/>
    </row>
    <row r="3502" spans="1:12" ht="15" thickTop="1" x14ac:dyDescent="0.3">
      <c r="A3502" s="312" t="s">
        <v>5878</v>
      </c>
      <c r="B3502" s="313" t="s">
        <v>728</v>
      </c>
      <c r="C3502" s="313" t="s">
        <v>328</v>
      </c>
      <c r="D3502" s="313" t="s">
        <v>5874</v>
      </c>
      <c r="E3502" s="313">
        <v>1662981</v>
      </c>
      <c r="F3502" s="313" t="s">
        <v>2727</v>
      </c>
      <c r="G3502" s="313" t="s">
        <v>734</v>
      </c>
      <c r="H3502" s="314"/>
      <c r="I3502" s="316"/>
      <c r="J3502" s="317"/>
      <c r="K3502" s="314" t="str">
        <f t="shared" si="109"/>
        <v>TUR001Moderate humanitarian conditions - Level 3</v>
      </c>
      <c r="L3502" s="318"/>
    </row>
    <row r="3503" spans="1:12" ht="15" thickBot="1" x14ac:dyDescent="0.35">
      <c r="A3503" s="158" t="s">
        <v>5878</v>
      </c>
      <c r="B3503" s="159" t="s">
        <v>728</v>
      </c>
      <c r="C3503" s="159" t="s">
        <v>328</v>
      </c>
      <c r="D3503" s="159" t="s">
        <v>5875</v>
      </c>
      <c r="E3503" s="159">
        <v>1039258</v>
      </c>
      <c r="F3503" s="159" t="s">
        <v>2727</v>
      </c>
      <c r="G3503" s="159" t="s">
        <v>734</v>
      </c>
      <c r="H3503" s="314"/>
      <c r="I3503" s="316"/>
      <c r="J3503" s="317"/>
      <c r="K3503" s="314" t="str">
        <f t="shared" si="109"/>
        <v>TUR001Severe humanitarian conditions - Level 4</v>
      </c>
      <c r="L3503" s="318"/>
    </row>
    <row r="3504" spans="1:12" ht="15" thickTop="1" x14ac:dyDescent="0.3">
      <c r="A3504" s="312" t="s">
        <v>1272</v>
      </c>
      <c r="B3504" s="313" t="s">
        <v>801</v>
      </c>
      <c r="C3504" s="313" t="s">
        <v>328</v>
      </c>
      <c r="D3504" s="313" t="s">
        <v>5872</v>
      </c>
      <c r="E3504" s="313">
        <v>32510640</v>
      </c>
      <c r="F3504" s="313" t="s">
        <v>2660</v>
      </c>
      <c r="G3504" s="313" t="s">
        <v>734</v>
      </c>
      <c r="H3504" s="314"/>
      <c r="I3504" s="316"/>
      <c r="J3504" s="317"/>
      <c r="K3504" s="314" t="str">
        <f t="shared" si="109"/>
        <v>TUR002Minimal humanitarian conditions - Level 1</v>
      </c>
      <c r="L3504" s="318"/>
    </row>
    <row r="3505" spans="1:12" ht="15" thickBot="1" x14ac:dyDescent="0.35">
      <c r="A3505" s="158" t="s">
        <v>1272</v>
      </c>
      <c r="B3505" s="159" t="s">
        <v>801</v>
      </c>
      <c r="C3505" s="159" t="s">
        <v>328</v>
      </c>
      <c r="D3505" s="159" t="s">
        <v>5873</v>
      </c>
      <c r="E3505" s="159">
        <v>1312880</v>
      </c>
      <c r="F3505" s="159" t="s">
        <v>2658</v>
      </c>
      <c r="G3505" s="159" t="s">
        <v>734</v>
      </c>
      <c r="H3505" s="314"/>
      <c r="I3505" s="316"/>
      <c r="J3505" s="317"/>
      <c r="K3505" s="314" t="str">
        <f t="shared" si="109"/>
        <v>TUR002Stressed humanitarian conditions - Level 2</v>
      </c>
      <c r="L3505" s="318"/>
    </row>
    <row r="3506" spans="1:12" ht="15" thickTop="1" x14ac:dyDescent="0.3">
      <c r="A3506" s="312" t="s">
        <v>1272</v>
      </c>
      <c r="B3506" s="313" t="s">
        <v>801</v>
      </c>
      <c r="C3506" s="313" t="s">
        <v>328</v>
      </c>
      <c r="D3506" s="313" t="s">
        <v>5874</v>
      </c>
      <c r="E3506" s="313">
        <v>1662981</v>
      </c>
      <c r="F3506" s="313" t="s">
        <v>2658</v>
      </c>
      <c r="G3506" s="313" t="s">
        <v>734</v>
      </c>
      <c r="H3506" s="314"/>
      <c r="I3506" s="316"/>
      <c r="J3506" s="317"/>
      <c r="K3506" s="314" t="str">
        <f t="shared" si="109"/>
        <v>TUR002Moderate humanitarian conditions - Level 3</v>
      </c>
      <c r="L3506" s="318"/>
    </row>
    <row r="3507" spans="1:12" ht="15" thickBot="1" x14ac:dyDescent="0.35">
      <c r="A3507" s="158" t="s">
        <v>1272</v>
      </c>
      <c r="B3507" s="159" t="s">
        <v>801</v>
      </c>
      <c r="C3507" s="159" t="s">
        <v>328</v>
      </c>
      <c r="D3507" s="159" t="s">
        <v>5875</v>
      </c>
      <c r="E3507" s="159">
        <v>671027</v>
      </c>
      <c r="F3507" s="159" t="s">
        <v>2658</v>
      </c>
      <c r="G3507" s="159" t="s">
        <v>734</v>
      </c>
      <c r="H3507" s="314"/>
      <c r="I3507" s="316"/>
      <c r="J3507" s="317"/>
      <c r="K3507" s="314" t="str">
        <f t="shared" si="109"/>
        <v>TUR002Severe humanitarian conditions - Level 4</v>
      </c>
      <c r="L3507" s="318"/>
    </row>
    <row r="3508" spans="1:12" ht="15" thickTop="1" x14ac:dyDescent="0.3">
      <c r="A3508" s="312" t="s">
        <v>1273</v>
      </c>
      <c r="B3508" s="313" t="s">
        <v>802</v>
      </c>
      <c r="C3508" s="313" t="s">
        <v>328</v>
      </c>
      <c r="D3508" s="313" t="s">
        <v>5872</v>
      </c>
      <c r="E3508" s="313">
        <v>33610648</v>
      </c>
      <c r="F3508" s="313" t="s">
        <v>2664</v>
      </c>
      <c r="G3508" s="313" t="s">
        <v>734</v>
      </c>
      <c r="H3508" s="314"/>
      <c r="I3508" s="316"/>
      <c r="J3508" s="317"/>
      <c r="K3508" s="314" t="str">
        <f t="shared" si="109"/>
        <v>TUR003Minimal humanitarian conditions - Level 1</v>
      </c>
      <c r="L3508" s="318"/>
    </row>
    <row r="3509" spans="1:12" ht="15" thickBot="1" x14ac:dyDescent="0.35">
      <c r="A3509" s="158" t="s">
        <v>1273</v>
      </c>
      <c r="B3509" s="159" t="s">
        <v>802</v>
      </c>
      <c r="C3509" s="159" t="s">
        <v>328</v>
      </c>
      <c r="D3509" s="159" t="s">
        <v>5873</v>
      </c>
      <c r="E3509" s="159">
        <v>1312880</v>
      </c>
      <c r="F3509" s="159" t="s">
        <v>2658</v>
      </c>
      <c r="G3509" s="159" t="s">
        <v>734</v>
      </c>
      <c r="H3509" s="314"/>
      <c r="I3509" s="316"/>
      <c r="J3509" s="317"/>
      <c r="K3509" s="314" t="str">
        <f t="shared" si="109"/>
        <v>TUR003Stressed humanitarian conditions - Level 2</v>
      </c>
      <c r="L3509" s="318"/>
    </row>
    <row r="3510" spans="1:12" ht="15" thickTop="1" x14ac:dyDescent="0.3">
      <c r="A3510" s="312" t="s">
        <v>1273</v>
      </c>
      <c r="B3510" s="313" t="s">
        <v>802</v>
      </c>
      <c r="C3510" s="313" t="s">
        <v>328</v>
      </c>
      <c r="D3510" s="313" t="s">
        <v>5874</v>
      </c>
      <c r="E3510" s="313">
        <v>1662981</v>
      </c>
      <c r="F3510" s="313" t="s">
        <v>2658</v>
      </c>
      <c r="G3510" s="313" t="s">
        <v>734</v>
      </c>
      <c r="H3510" s="314"/>
      <c r="I3510" s="316"/>
      <c r="J3510" s="317"/>
      <c r="K3510" s="314" t="str">
        <f t="shared" si="109"/>
        <v>TUR003Moderate humanitarian conditions - Level 3</v>
      </c>
      <c r="L3510" s="318"/>
    </row>
    <row r="3511" spans="1:12" x14ac:dyDescent="0.3">
      <c r="A3511" s="158" t="s">
        <v>1273</v>
      </c>
      <c r="B3511" s="159" t="s">
        <v>802</v>
      </c>
      <c r="C3511" s="159" t="s">
        <v>328</v>
      </c>
      <c r="D3511" s="159" t="s">
        <v>5875</v>
      </c>
      <c r="E3511" s="159">
        <v>1039258</v>
      </c>
      <c r="F3511" s="159" t="s">
        <v>2658</v>
      </c>
      <c r="G3511" s="159" t="s">
        <v>734</v>
      </c>
      <c r="H3511" s="314"/>
      <c r="I3511" s="316"/>
      <c r="J3511" s="317"/>
      <c r="K3511" s="314" t="str">
        <f t="shared" si="109"/>
        <v>TUR003Severe humanitarian conditions - Level 4</v>
      </c>
      <c r="L3511" s="318"/>
    </row>
    <row r="3512" spans="1:12" ht="15" thickBot="1" x14ac:dyDescent="0.35">
      <c r="A3512" s="158" t="s">
        <v>1299</v>
      </c>
      <c r="B3512" s="159" t="s">
        <v>842</v>
      </c>
      <c r="C3512" s="159" t="s">
        <v>61</v>
      </c>
      <c r="D3512" s="159" t="s">
        <v>5872</v>
      </c>
      <c r="E3512" s="159">
        <v>3176654</v>
      </c>
      <c r="F3512" s="159" t="s">
        <v>2611</v>
      </c>
      <c r="G3512" s="159" t="s">
        <v>734</v>
      </c>
      <c r="H3512" s="314"/>
      <c r="I3512" s="316"/>
      <c r="J3512" s="317"/>
      <c r="K3512" s="314" t="str">
        <f t="shared" si="109"/>
        <v>TCD004Minimal humanitarian conditions - Level 1</v>
      </c>
      <c r="L3512" s="318"/>
    </row>
    <row r="3513" spans="1:12" ht="15" thickTop="1" x14ac:dyDescent="0.3">
      <c r="A3513" s="312" t="s">
        <v>1299</v>
      </c>
      <c r="B3513" s="313" t="s">
        <v>842</v>
      </c>
      <c r="C3513" s="313" t="s">
        <v>61</v>
      </c>
      <c r="D3513" s="313" t="s">
        <v>5873</v>
      </c>
      <c r="E3513" s="313">
        <v>0</v>
      </c>
      <c r="F3513" s="313" t="s">
        <v>2611</v>
      </c>
      <c r="G3513" s="313" t="s">
        <v>734</v>
      </c>
      <c r="H3513" s="314"/>
      <c r="I3513" s="316"/>
      <c r="J3513" s="317"/>
      <c r="K3513" s="314" t="str">
        <f t="shared" si="109"/>
        <v>TCD004Stressed humanitarian conditions - Level 2</v>
      </c>
      <c r="L3513" s="318"/>
    </row>
    <row r="3514" spans="1:12" ht="15" thickBot="1" x14ac:dyDescent="0.35">
      <c r="A3514" s="158" t="s">
        <v>1299</v>
      </c>
      <c r="B3514" s="159" t="s">
        <v>842</v>
      </c>
      <c r="C3514" s="159" t="s">
        <v>61</v>
      </c>
      <c r="D3514" s="159" t="s">
        <v>5874</v>
      </c>
      <c r="E3514" s="159">
        <v>1014352</v>
      </c>
      <c r="F3514" s="159" t="s">
        <v>2611</v>
      </c>
      <c r="G3514" s="159" t="s">
        <v>734</v>
      </c>
      <c r="H3514" s="314"/>
      <c r="I3514" s="316"/>
      <c r="J3514" s="317"/>
      <c r="K3514" s="314" t="str">
        <f t="shared" si="109"/>
        <v>TCD004Moderate humanitarian conditions - Level 3</v>
      </c>
      <c r="L3514" s="318"/>
    </row>
    <row r="3515" spans="1:12" ht="15" thickTop="1" x14ac:dyDescent="0.3">
      <c r="A3515" s="312" t="s">
        <v>1299</v>
      </c>
      <c r="B3515" s="313" t="s">
        <v>842</v>
      </c>
      <c r="C3515" s="313" t="s">
        <v>61</v>
      </c>
      <c r="D3515" s="313" t="s">
        <v>5875</v>
      </c>
      <c r="E3515" s="313">
        <v>105952</v>
      </c>
      <c r="F3515" s="313" t="s">
        <v>2611</v>
      </c>
      <c r="G3515" s="313" t="s">
        <v>734</v>
      </c>
      <c r="H3515" s="314"/>
      <c r="I3515" s="316"/>
      <c r="J3515" s="317"/>
      <c r="K3515" s="314" t="str">
        <f t="shared" si="109"/>
        <v>TCD004Severe humanitarian conditions - Level 4</v>
      </c>
      <c r="L3515" s="318"/>
    </row>
    <row r="3516" spans="1:12" ht="15" thickBot="1" x14ac:dyDescent="0.35">
      <c r="A3516" s="158" t="s">
        <v>1299</v>
      </c>
      <c r="B3516" s="159" t="s">
        <v>842</v>
      </c>
      <c r="C3516" s="159" t="s">
        <v>61</v>
      </c>
      <c r="D3516" s="159" t="s">
        <v>5876</v>
      </c>
      <c r="E3516" s="159">
        <v>0</v>
      </c>
      <c r="F3516" s="159" t="s">
        <v>2611</v>
      </c>
      <c r="G3516" s="159" t="s">
        <v>734</v>
      </c>
      <c r="H3516" s="314"/>
      <c r="I3516" s="316"/>
      <c r="J3516" s="317"/>
      <c r="K3516" s="314" t="str">
        <f t="shared" si="109"/>
        <v>TCD004Extreme humanitarian conditions - Level 5</v>
      </c>
      <c r="L3516" s="318"/>
    </row>
    <row r="3517" spans="1:12" ht="15" thickTop="1" x14ac:dyDescent="0.3">
      <c r="A3517" s="312" t="s">
        <v>1300</v>
      </c>
      <c r="B3517" s="313" t="s">
        <v>1327</v>
      </c>
      <c r="C3517" s="313" t="s">
        <v>61</v>
      </c>
      <c r="D3517" s="313" t="s">
        <v>5872</v>
      </c>
      <c r="E3517" s="313">
        <v>1515222</v>
      </c>
      <c r="F3517" s="313" t="s">
        <v>2611</v>
      </c>
      <c r="G3517" s="313" t="s">
        <v>734</v>
      </c>
      <c r="H3517" s="314"/>
      <c r="I3517" s="316"/>
      <c r="J3517" s="317"/>
      <c r="K3517" s="314" t="str">
        <f t="shared" si="109"/>
        <v>TCD005Minimal humanitarian conditions - Level 1</v>
      </c>
      <c r="L3517" s="318"/>
    </row>
    <row r="3518" spans="1:12" ht="15" thickBot="1" x14ac:dyDescent="0.35">
      <c r="A3518" s="158" t="s">
        <v>1300</v>
      </c>
      <c r="B3518" s="159" t="s">
        <v>1327</v>
      </c>
      <c r="C3518" s="159" t="s">
        <v>61</v>
      </c>
      <c r="D3518" s="159" t="s">
        <v>5873</v>
      </c>
      <c r="E3518" s="159">
        <v>0</v>
      </c>
      <c r="F3518" s="159" t="s">
        <v>2611</v>
      </c>
      <c r="G3518" s="159" t="s">
        <v>734</v>
      </c>
      <c r="H3518" s="314"/>
      <c r="I3518" s="316"/>
      <c r="J3518" s="317"/>
      <c r="K3518" s="314" t="str">
        <f t="shared" si="109"/>
        <v>TCD005Stressed humanitarian conditions - Level 2</v>
      </c>
      <c r="L3518" s="318"/>
    </row>
    <row r="3519" spans="1:12" ht="15" thickTop="1" x14ac:dyDescent="0.3">
      <c r="A3519" s="312" t="s">
        <v>1300</v>
      </c>
      <c r="B3519" s="313" t="s">
        <v>1327</v>
      </c>
      <c r="C3519" s="313" t="s">
        <v>61</v>
      </c>
      <c r="D3519" s="313" t="s">
        <v>5874</v>
      </c>
      <c r="E3519" s="313">
        <v>470780</v>
      </c>
      <c r="F3519" s="313" t="s">
        <v>2611</v>
      </c>
      <c r="G3519" s="313" t="s">
        <v>734</v>
      </c>
      <c r="H3519" s="314"/>
      <c r="I3519" s="316"/>
      <c r="J3519" s="317"/>
      <c r="K3519" s="314" t="str">
        <f t="shared" si="109"/>
        <v>TCD005Moderate humanitarian conditions - Level 3</v>
      </c>
      <c r="L3519" s="318"/>
    </row>
    <row r="3520" spans="1:12" ht="15" thickBot="1" x14ac:dyDescent="0.35">
      <c r="A3520" s="158" t="s">
        <v>1300</v>
      </c>
      <c r="B3520" s="159" t="s">
        <v>1327</v>
      </c>
      <c r="C3520" s="159" t="s">
        <v>61</v>
      </c>
      <c r="D3520" s="159" t="s">
        <v>5875</v>
      </c>
      <c r="E3520" s="159">
        <v>471793</v>
      </c>
      <c r="F3520" s="159" t="s">
        <v>2611</v>
      </c>
      <c r="G3520" s="159" t="s">
        <v>734</v>
      </c>
      <c r="H3520" s="314"/>
      <c r="I3520" s="316"/>
      <c r="J3520" s="317"/>
      <c r="K3520" s="314" t="str">
        <f t="shared" si="109"/>
        <v>TCD005Severe humanitarian conditions - Level 4</v>
      </c>
      <c r="L3520" s="318"/>
    </row>
    <row r="3521" spans="1:12" ht="15" thickTop="1" x14ac:dyDescent="0.3">
      <c r="A3521" s="312" t="s">
        <v>1300</v>
      </c>
      <c r="B3521" s="313" t="s">
        <v>1327</v>
      </c>
      <c r="C3521" s="313" t="s">
        <v>61</v>
      </c>
      <c r="D3521" s="313" t="s">
        <v>5876</v>
      </c>
      <c r="E3521" s="313">
        <v>0</v>
      </c>
      <c r="F3521" s="313" t="s">
        <v>2611</v>
      </c>
      <c r="G3521" s="313" t="s">
        <v>734</v>
      </c>
      <c r="H3521" s="314"/>
      <c r="I3521" s="316"/>
      <c r="J3521" s="317"/>
      <c r="K3521" s="314" t="str">
        <f t="shared" si="109"/>
        <v>TCD005Extreme humanitarian conditions - Level 5</v>
      </c>
      <c r="L3521" s="318"/>
    </row>
    <row r="3522" spans="1:12" ht="15" thickBot="1" x14ac:dyDescent="0.35">
      <c r="A3522" s="158" t="s">
        <v>5880</v>
      </c>
      <c r="B3522" s="159" t="s">
        <v>5881</v>
      </c>
      <c r="C3522" s="159" t="s">
        <v>190</v>
      </c>
      <c r="D3522" s="159" t="s">
        <v>5872</v>
      </c>
      <c r="E3522" s="159">
        <v>7348001</v>
      </c>
      <c r="F3522" s="159" t="s">
        <v>5882</v>
      </c>
      <c r="G3522" s="159" t="s">
        <v>734</v>
      </c>
      <c r="H3522" s="314"/>
      <c r="I3522" s="316"/>
      <c r="J3522" s="317"/>
      <c r="K3522" s="314" t="str">
        <f t="shared" si="109"/>
        <v>MWI003Minimal humanitarian conditions - Level 1</v>
      </c>
      <c r="L3522" s="318"/>
    </row>
    <row r="3523" spans="1:12" ht="15" thickTop="1" x14ac:dyDescent="0.3">
      <c r="A3523" s="312" t="s">
        <v>5880</v>
      </c>
      <c r="B3523" s="313" t="s">
        <v>5881</v>
      </c>
      <c r="C3523" s="313" t="s">
        <v>190</v>
      </c>
      <c r="D3523" s="313" t="s">
        <v>5873</v>
      </c>
      <c r="E3523" s="313">
        <v>0</v>
      </c>
      <c r="F3523" s="313"/>
      <c r="G3523" s="313" t="s">
        <v>734</v>
      </c>
      <c r="H3523" s="314"/>
      <c r="I3523" s="316"/>
      <c r="J3523" s="317"/>
      <c r="K3523" s="314" t="str">
        <f t="shared" si="109"/>
        <v>MWI003Stressed humanitarian conditions - Level 2</v>
      </c>
      <c r="L3523" s="318"/>
    </row>
    <row r="3524" spans="1:12" ht="15" thickBot="1" x14ac:dyDescent="0.35">
      <c r="A3524" s="158" t="s">
        <v>5880</v>
      </c>
      <c r="B3524" s="159" t="s">
        <v>5881</v>
      </c>
      <c r="C3524" s="159" t="s">
        <v>190</v>
      </c>
      <c r="D3524" s="159" t="s">
        <v>5874</v>
      </c>
      <c r="E3524" s="159">
        <v>808020</v>
      </c>
      <c r="F3524" s="159" t="s">
        <v>5882</v>
      </c>
      <c r="G3524" s="159" t="s">
        <v>734</v>
      </c>
      <c r="H3524" s="314"/>
      <c r="I3524" s="316"/>
      <c r="J3524" s="317"/>
      <c r="K3524" s="314" t="str">
        <f t="shared" si="109"/>
        <v>MWI003Moderate humanitarian conditions - Level 3</v>
      </c>
      <c r="L3524" s="318"/>
    </row>
    <row r="3525" spans="1:12" ht="15" thickTop="1" x14ac:dyDescent="0.3">
      <c r="A3525" s="312" t="s">
        <v>5880</v>
      </c>
      <c r="B3525" s="313" t="s">
        <v>5881</v>
      </c>
      <c r="C3525" s="313" t="s">
        <v>190</v>
      </c>
      <c r="D3525" s="313" t="s">
        <v>5875</v>
      </c>
      <c r="E3525" s="313">
        <v>60880</v>
      </c>
      <c r="F3525" s="313" t="s">
        <v>5882</v>
      </c>
      <c r="G3525" s="313" t="s">
        <v>734</v>
      </c>
      <c r="H3525" s="314"/>
      <c r="I3525" s="316"/>
      <c r="J3525" s="317"/>
      <c r="K3525" s="314" t="str">
        <f t="shared" si="109"/>
        <v>MWI003Severe humanitarian conditions - Level 4</v>
      </c>
      <c r="L3525" s="318"/>
    </row>
    <row r="3526" spans="1:12" x14ac:dyDescent="0.3">
      <c r="A3526" s="158" t="s">
        <v>5880</v>
      </c>
      <c r="B3526" s="159" t="s">
        <v>5881</v>
      </c>
      <c r="C3526" s="159" t="s">
        <v>190</v>
      </c>
      <c r="D3526" s="159" t="s">
        <v>5876</v>
      </c>
      <c r="E3526" s="159">
        <v>0</v>
      </c>
      <c r="F3526" s="159"/>
      <c r="G3526" s="159" t="s">
        <v>734</v>
      </c>
      <c r="H3526" s="314"/>
      <c r="I3526" s="316"/>
      <c r="J3526" s="317"/>
      <c r="K3526" s="314" t="str">
        <f t="shared" si="109"/>
        <v>MWI003Extreme humanitarian conditions - Level 5</v>
      </c>
      <c r="L3526" s="318"/>
    </row>
    <row r="3527" spans="1:12" x14ac:dyDescent="0.3">
      <c r="A3527" s="158" t="s">
        <v>5883</v>
      </c>
      <c r="B3527" s="159" t="s">
        <v>5884</v>
      </c>
      <c r="C3527" s="159" t="s">
        <v>355</v>
      </c>
      <c r="D3527" s="159" t="s">
        <v>5872</v>
      </c>
      <c r="E3527" s="159">
        <v>811787</v>
      </c>
      <c r="F3527" s="159" t="s">
        <v>5885</v>
      </c>
      <c r="G3527" s="159" t="s">
        <v>734</v>
      </c>
      <c r="H3527" s="314"/>
      <c r="I3527" s="316"/>
      <c r="J3527" s="317"/>
      <c r="K3527" s="314" t="str">
        <f t="shared" si="109"/>
        <v>ZWE002Minimal humanitarian conditions - Level 1</v>
      </c>
      <c r="L3527" s="318"/>
    </row>
    <row r="3528" spans="1:12" ht="15" thickBot="1" x14ac:dyDescent="0.35">
      <c r="A3528" s="158" t="s">
        <v>5886</v>
      </c>
      <c r="B3528" s="159" t="s">
        <v>5887</v>
      </c>
      <c r="C3528" s="159" t="s">
        <v>216</v>
      </c>
      <c r="D3528" s="159" t="s">
        <v>5875</v>
      </c>
      <c r="E3528" s="159">
        <v>141000</v>
      </c>
      <c r="F3528" s="159" t="s">
        <v>5888</v>
      </c>
      <c r="G3528" s="159" t="s">
        <v>734</v>
      </c>
      <c r="H3528" s="314"/>
      <c r="I3528" s="316"/>
      <c r="J3528" s="317"/>
      <c r="K3528" s="314" t="str">
        <f t="shared" si="109"/>
        <v>MOZ003Severe humanitarian conditions - Level 4</v>
      </c>
      <c r="L3528" s="318"/>
    </row>
    <row r="3529" spans="1:12" ht="15" thickTop="1" x14ac:dyDescent="0.3">
      <c r="A3529" s="312" t="s">
        <v>5886</v>
      </c>
      <c r="B3529" s="313" t="s">
        <v>5887</v>
      </c>
      <c r="C3529" s="313" t="s">
        <v>216</v>
      </c>
      <c r="D3529" s="313" t="s">
        <v>5872</v>
      </c>
      <c r="E3529" s="313">
        <v>3200000</v>
      </c>
      <c r="F3529" s="313" t="s">
        <v>5888</v>
      </c>
      <c r="G3529" s="313" t="s">
        <v>734</v>
      </c>
      <c r="H3529" s="314"/>
      <c r="I3529" s="316"/>
      <c r="J3529" s="317"/>
      <c r="K3529" s="314" t="str">
        <f t="shared" si="109"/>
        <v>MOZ003Minimal humanitarian conditions - Level 1</v>
      </c>
      <c r="L3529" s="318"/>
    </row>
    <row r="3530" spans="1:12" x14ac:dyDescent="0.3">
      <c r="A3530" s="158" t="s">
        <v>5886</v>
      </c>
      <c r="B3530" s="159" t="s">
        <v>5887</v>
      </c>
      <c r="C3530" s="159" t="s">
        <v>216</v>
      </c>
      <c r="D3530" s="159" t="s">
        <v>5874</v>
      </c>
      <c r="E3530" s="159">
        <v>17090000</v>
      </c>
      <c r="F3530" s="159" t="s">
        <v>5888</v>
      </c>
      <c r="G3530" s="159" t="s">
        <v>734</v>
      </c>
      <c r="H3530" s="314"/>
      <c r="I3530" s="316"/>
      <c r="J3530" s="317"/>
      <c r="K3530" s="314" t="str">
        <f t="shared" si="109"/>
        <v>MOZ003Moderate humanitarian conditions - Level 3</v>
      </c>
      <c r="L3530" s="318"/>
    </row>
    <row r="3531" spans="1:12" ht="15" thickBot="1" x14ac:dyDescent="0.35">
      <c r="A3531" s="158" t="s">
        <v>5883</v>
      </c>
      <c r="B3531" s="159" t="s">
        <v>5884</v>
      </c>
      <c r="C3531" s="159" t="s">
        <v>355</v>
      </c>
      <c r="D3531" s="159" t="s">
        <v>5872</v>
      </c>
      <c r="E3531" s="159">
        <v>811787</v>
      </c>
      <c r="F3531" s="159" t="s">
        <v>5889</v>
      </c>
      <c r="G3531" s="159" t="s">
        <v>734</v>
      </c>
      <c r="H3531" s="314"/>
      <c r="I3531" s="316"/>
      <c r="J3531" s="317"/>
      <c r="K3531" s="314" t="str">
        <f t="shared" si="109"/>
        <v>ZWE002Minimal humanitarian conditions - Level 1</v>
      </c>
      <c r="L3531" s="318"/>
    </row>
    <row r="3532" spans="1:12" ht="15" thickTop="1" x14ac:dyDescent="0.3">
      <c r="A3532" s="312" t="s">
        <v>5883</v>
      </c>
      <c r="B3532" s="313" t="s">
        <v>5884</v>
      </c>
      <c r="C3532" s="313" t="s">
        <v>355</v>
      </c>
      <c r="D3532" s="313" t="s">
        <v>5874</v>
      </c>
      <c r="E3532" s="313">
        <v>258745</v>
      </c>
      <c r="F3532" s="313" t="s">
        <v>5890</v>
      </c>
      <c r="G3532" s="313" t="s">
        <v>734</v>
      </c>
      <c r="H3532" s="314"/>
      <c r="I3532" s="316"/>
      <c r="J3532" s="317"/>
      <c r="K3532" s="314" t="str">
        <f t="shared" si="109"/>
        <v>ZWE002Moderate humanitarian conditions - Level 3</v>
      </c>
      <c r="L3532" s="318"/>
    </row>
    <row r="3533" spans="1:12" ht="15" thickBot="1" x14ac:dyDescent="0.35">
      <c r="A3533" s="158" t="s">
        <v>5883</v>
      </c>
      <c r="B3533" s="159" t="s">
        <v>5884</v>
      </c>
      <c r="C3533" s="159" t="s">
        <v>355</v>
      </c>
      <c r="D3533" s="159" t="s">
        <v>5875</v>
      </c>
      <c r="E3533" s="159">
        <v>11255</v>
      </c>
      <c r="F3533" s="159" t="s">
        <v>5891</v>
      </c>
      <c r="G3533" s="159" t="s">
        <v>734</v>
      </c>
      <c r="H3533" s="314"/>
      <c r="I3533" s="316"/>
      <c r="J3533" s="317"/>
      <c r="K3533" s="314" t="str">
        <f t="shared" si="109"/>
        <v>ZWE002Severe humanitarian conditions - Level 4</v>
      </c>
      <c r="L3533" s="318"/>
    </row>
    <row r="3534" spans="1:12" ht="15" thickTop="1" x14ac:dyDescent="0.3">
      <c r="A3534" s="312" t="s">
        <v>5892</v>
      </c>
      <c r="B3534" s="313" t="s">
        <v>5893</v>
      </c>
      <c r="C3534" s="313" t="s">
        <v>72</v>
      </c>
      <c r="D3534" s="313" t="s">
        <v>5872</v>
      </c>
      <c r="E3534" s="313">
        <v>1404742</v>
      </c>
      <c r="F3534" s="313" t="s">
        <v>5894</v>
      </c>
      <c r="G3534" s="313" t="s">
        <v>734</v>
      </c>
      <c r="H3534" s="314"/>
      <c r="I3534" s="316"/>
      <c r="J3534" s="317"/>
      <c r="K3534" s="314" t="str">
        <f t="shared" si="109"/>
        <v>CRI002Minimal humanitarian conditions - Level 1</v>
      </c>
      <c r="L3534" s="318"/>
    </row>
    <row r="3535" spans="1:12" ht="15" thickBot="1" x14ac:dyDescent="0.35">
      <c r="A3535" s="158" t="s">
        <v>5892</v>
      </c>
      <c r="B3535" s="159" t="s">
        <v>5893</v>
      </c>
      <c r="C3535" s="159" t="s">
        <v>72</v>
      </c>
      <c r="D3535" s="159" t="s">
        <v>5873</v>
      </c>
      <c r="E3535" s="159">
        <v>44000</v>
      </c>
      <c r="F3535" s="159" t="s">
        <v>5895</v>
      </c>
      <c r="G3535" s="159" t="s">
        <v>734</v>
      </c>
      <c r="H3535" s="314"/>
      <c r="I3535" s="316"/>
      <c r="J3535" s="317"/>
      <c r="K3535" s="314" t="str">
        <f t="shared" si="109"/>
        <v>CRI002Stressed humanitarian conditions - Level 2</v>
      </c>
      <c r="L3535" s="318"/>
    </row>
    <row r="3536" spans="1:12" ht="15" thickTop="1" x14ac:dyDescent="0.3">
      <c r="A3536" s="312" t="s">
        <v>5892</v>
      </c>
      <c r="B3536" s="313" t="s">
        <v>5893</v>
      </c>
      <c r="C3536" s="313" t="s">
        <v>72</v>
      </c>
      <c r="D3536" s="313" t="s">
        <v>5874</v>
      </c>
      <c r="E3536" s="313">
        <v>11500</v>
      </c>
      <c r="F3536" s="313" t="s">
        <v>1726</v>
      </c>
      <c r="G3536" s="313" t="s">
        <v>734</v>
      </c>
      <c r="H3536" s="314"/>
      <c r="I3536" s="316"/>
      <c r="J3536" s="317"/>
      <c r="K3536" s="314" t="str">
        <f t="shared" si="109"/>
        <v>CRI002Moderate humanitarian conditions - Level 3</v>
      </c>
      <c r="L3536" s="318"/>
    </row>
    <row r="3537" spans="1:12" ht="15" thickBot="1" x14ac:dyDescent="0.35">
      <c r="A3537" s="158" t="s">
        <v>5892</v>
      </c>
      <c r="B3537" s="159" t="s">
        <v>5893</v>
      </c>
      <c r="C3537" s="159" t="s">
        <v>72</v>
      </c>
      <c r="D3537" s="159" t="s">
        <v>5875</v>
      </c>
      <c r="E3537" s="159">
        <v>0</v>
      </c>
      <c r="F3537" s="159"/>
      <c r="G3537" s="159" t="s">
        <v>734</v>
      </c>
      <c r="H3537" s="314"/>
      <c r="I3537" s="316"/>
      <c r="J3537" s="317"/>
      <c r="K3537" s="314" t="str">
        <f t="shared" si="109"/>
        <v>CRI002Severe humanitarian conditions - Level 4</v>
      </c>
      <c r="L3537" s="318"/>
    </row>
    <row r="3538" spans="1:12" ht="15.6" thickTop="1" thickBot="1" x14ac:dyDescent="0.35">
      <c r="A3538" s="312" t="s">
        <v>5892</v>
      </c>
      <c r="B3538" s="313" t="s">
        <v>5893</v>
      </c>
      <c r="C3538" s="313" t="s">
        <v>72</v>
      </c>
      <c r="D3538" s="313" t="s">
        <v>5876</v>
      </c>
      <c r="E3538" s="313">
        <v>0</v>
      </c>
      <c r="F3538" s="313"/>
      <c r="G3538" s="313" t="s">
        <v>734</v>
      </c>
      <c r="H3538" s="314"/>
      <c r="I3538" s="316"/>
      <c r="J3538" s="317"/>
      <c r="K3538" s="314" t="str">
        <f t="shared" si="109"/>
        <v>CRI002Extreme humanitarian conditions - Level 5</v>
      </c>
      <c r="L3538" s="318"/>
    </row>
    <row r="3539" spans="1:12" ht="15" thickTop="1" x14ac:dyDescent="0.3">
      <c r="A3539" s="312" t="s">
        <v>5883</v>
      </c>
      <c r="B3539" s="313" t="s">
        <v>5884</v>
      </c>
      <c r="C3539" s="313" t="s">
        <v>355</v>
      </c>
      <c r="D3539" s="313" t="s">
        <v>5874</v>
      </c>
      <c r="E3539" s="313">
        <v>250000</v>
      </c>
      <c r="F3539" s="313" t="s">
        <v>5896</v>
      </c>
      <c r="G3539" s="313" t="s">
        <v>734</v>
      </c>
      <c r="H3539" s="314"/>
      <c r="I3539" s="316"/>
      <c r="J3539" s="317"/>
      <c r="K3539" s="314" t="str">
        <f t="shared" si="109"/>
        <v>ZWE002Moderate humanitarian conditions - Level 3</v>
      </c>
      <c r="L3539" s="318"/>
    </row>
    <row r="3540" spans="1:12" ht="15" thickBot="1" x14ac:dyDescent="0.35">
      <c r="A3540" s="158" t="s">
        <v>5883</v>
      </c>
      <c r="B3540" s="159" t="s">
        <v>5884</v>
      </c>
      <c r="C3540" s="159" t="s">
        <v>355</v>
      </c>
      <c r="D3540" s="159" t="s">
        <v>5875</v>
      </c>
      <c r="E3540" s="159">
        <v>20000</v>
      </c>
      <c r="F3540" s="159" t="s">
        <v>5896</v>
      </c>
      <c r="G3540" s="159" t="s">
        <v>734</v>
      </c>
      <c r="H3540" s="314"/>
      <c r="I3540" s="316"/>
      <c r="J3540" s="317"/>
      <c r="K3540" s="314" t="str">
        <f t="shared" si="109"/>
        <v>ZWE002Severe humanitarian conditions - Level 4</v>
      </c>
      <c r="L3540" s="318"/>
    </row>
    <row r="3541" spans="1:12" ht="15" thickTop="1" x14ac:dyDescent="0.3">
      <c r="A3541" s="312" t="s">
        <v>1319</v>
      </c>
      <c r="B3541" s="313" t="s">
        <v>1329</v>
      </c>
      <c r="C3541" s="313" t="s">
        <v>48</v>
      </c>
      <c r="D3541" s="313" t="s">
        <v>5872</v>
      </c>
      <c r="E3541" s="313">
        <v>6608000</v>
      </c>
      <c r="F3541" s="313" t="s">
        <v>5897</v>
      </c>
      <c r="G3541" s="313" t="s">
        <v>734</v>
      </c>
      <c r="H3541" s="314"/>
      <c r="I3541" s="316"/>
      <c r="J3541" s="317"/>
      <c r="K3541" s="314" t="str">
        <f t="shared" si="109"/>
        <v>BFA002Minimal humanitarian conditions - Level 1</v>
      </c>
      <c r="L3541" s="318"/>
    </row>
    <row r="3542" spans="1:12" ht="15" thickBot="1" x14ac:dyDescent="0.35">
      <c r="A3542" s="158" t="s">
        <v>1319</v>
      </c>
      <c r="B3542" s="159" t="s">
        <v>1329</v>
      </c>
      <c r="C3542" s="159" t="s">
        <v>48</v>
      </c>
      <c r="D3542" s="159" t="s">
        <v>5873</v>
      </c>
      <c r="E3542" s="159">
        <v>3766000</v>
      </c>
      <c r="F3542" s="159" t="s">
        <v>5897</v>
      </c>
      <c r="G3542" s="159" t="s">
        <v>734</v>
      </c>
      <c r="H3542" s="314"/>
      <c r="I3542" s="316"/>
      <c r="J3542" s="317"/>
      <c r="K3542" s="314" t="str">
        <f t="shared" si="109"/>
        <v>BFA002Stressed humanitarian conditions - Level 2</v>
      </c>
      <c r="L3542" s="318"/>
    </row>
    <row r="3543" spans="1:12" ht="15" thickTop="1" x14ac:dyDescent="0.3">
      <c r="A3543" s="312" t="s">
        <v>1319</v>
      </c>
      <c r="B3543" s="313" t="s">
        <v>1329</v>
      </c>
      <c r="C3543" s="313" t="s">
        <v>48</v>
      </c>
      <c r="D3543" s="313" t="s">
        <v>5874</v>
      </c>
      <c r="E3543" s="313">
        <v>784500</v>
      </c>
      <c r="F3543" s="313" t="s">
        <v>5898</v>
      </c>
      <c r="G3543" s="313" t="s">
        <v>734</v>
      </c>
      <c r="H3543" s="314"/>
      <c r="I3543" s="316"/>
      <c r="J3543" s="317"/>
      <c r="K3543" s="314" t="str">
        <f t="shared" si="109"/>
        <v>BFA002Moderate humanitarian conditions - Level 3</v>
      </c>
      <c r="L3543" s="318"/>
    </row>
    <row r="3544" spans="1:12" ht="15" thickBot="1" x14ac:dyDescent="0.35">
      <c r="A3544" s="158" t="s">
        <v>1319</v>
      </c>
      <c r="B3544" s="159" t="s">
        <v>1329</v>
      </c>
      <c r="C3544" s="159" t="s">
        <v>48</v>
      </c>
      <c r="D3544" s="159" t="s">
        <v>5875</v>
      </c>
      <c r="E3544" s="159">
        <v>164500</v>
      </c>
      <c r="F3544" s="159" t="s">
        <v>5898</v>
      </c>
      <c r="G3544" s="159" t="s">
        <v>734</v>
      </c>
      <c r="H3544" s="314"/>
      <c r="I3544" s="316"/>
      <c r="J3544" s="317"/>
      <c r="K3544" s="314" t="str">
        <f t="shared" si="109"/>
        <v>BFA002Severe humanitarian conditions - Level 4</v>
      </c>
      <c r="L3544" s="318"/>
    </row>
    <row r="3545" spans="1:12" ht="15.6" thickTop="1" thickBot="1" x14ac:dyDescent="0.35">
      <c r="A3545" s="312" t="s">
        <v>1319</v>
      </c>
      <c r="B3545" s="313" t="s">
        <v>1329</v>
      </c>
      <c r="C3545" s="313" t="s">
        <v>48</v>
      </c>
      <c r="D3545" s="313" t="s">
        <v>5876</v>
      </c>
      <c r="E3545" s="313">
        <v>0</v>
      </c>
      <c r="F3545" s="313" t="s">
        <v>5898</v>
      </c>
      <c r="G3545" s="313" t="s">
        <v>734</v>
      </c>
      <c r="H3545" s="314"/>
      <c r="I3545" s="316"/>
      <c r="J3545" s="317"/>
      <c r="K3545" s="314" t="str">
        <f t="shared" si="109"/>
        <v>BFA002Extreme humanitarian conditions - Level 5</v>
      </c>
      <c r="L3545" s="318"/>
    </row>
    <row r="3546" spans="1:12" ht="15" thickTop="1" x14ac:dyDescent="0.3">
      <c r="A3546" s="312" t="s">
        <v>5883</v>
      </c>
      <c r="B3546" s="313" t="s">
        <v>5884</v>
      </c>
      <c r="C3546" s="313" t="s">
        <v>355</v>
      </c>
      <c r="D3546" s="313" t="s">
        <v>5874</v>
      </c>
      <c r="E3546" s="313">
        <v>210875</v>
      </c>
      <c r="F3546" s="313" t="s">
        <v>5896</v>
      </c>
      <c r="G3546" s="313" t="s">
        <v>734</v>
      </c>
      <c r="H3546" s="314"/>
      <c r="I3546" s="316"/>
      <c r="J3546" s="317"/>
      <c r="K3546" s="314" t="str">
        <f t="shared" si="109"/>
        <v>ZWE002Moderate humanitarian conditions - Level 3</v>
      </c>
      <c r="L3546" s="318"/>
    </row>
    <row r="3547" spans="1:12" ht="15" thickBot="1" x14ac:dyDescent="0.35">
      <c r="A3547" s="158" t="s">
        <v>5883</v>
      </c>
      <c r="B3547" s="159" t="s">
        <v>5884</v>
      </c>
      <c r="C3547" s="159" t="s">
        <v>355</v>
      </c>
      <c r="D3547" s="159" t="s">
        <v>5875</v>
      </c>
      <c r="E3547" s="159">
        <v>59125</v>
      </c>
      <c r="F3547" s="159" t="s">
        <v>5899</v>
      </c>
      <c r="G3547" s="159" t="s">
        <v>734</v>
      </c>
      <c r="H3547" s="314"/>
      <c r="I3547" s="316"/>
      <c r="J3547" s="317"/>
      <c r="K3547" s="314" t="str">
        <f t="shared" si="109"/>
        <v>ZWE002Severe humanitarian conditions - Level 4</v>
      </c>
      <c r="L3547" s="318"/>
    </row>
    <row r="3548" spans="1:12" ht="15" thickTop="1" x14ac:dyDescent="0.3">
      <c r="A3548" s="312" t="s">
        <v>5900</v>
      </c>
      <c r="B3548" s="313" t="s">
        <v>729</v>
      </c>
      <c r="C3548" s="313" t="s">
        <v>334</v>
      </c>
      <c r="D3548" s="313" t="s">
        <v>5872</v>
      </c>
      <c r="E3548" s="313">
        <v>6645947</v>
      </c>
      <c r="F3548" s="313" t="s">
        <v>5901</v>
      </c>
      <c r="G3548" s="313" t="s">
        <v>734</v>
      </c>
      <c r="H3548" s="314"/>
      <c r="I3548" s="316"/>
      <c r="J3548" s="317"/>
      <c r="K3548" s="314" t="str">
        <f t="shared" si="109"/>
        <v>UGA001Minimal humanitarian conditions - Level 1</v>
      </c>
      <c r="L3548" s="318"/>
    </row>
    <row r="3549" spans="1:12" ht="15" thickBot="1" x14ac:dyDescent="0.35">
      <c r="A3549" s="158" t="s">
        <v>5900</v>
      </c>
      <c r="B3549" s="159" t="s">
        <v>729</v>
      </c>
      <c r="C3549" s="159" t="s">
        <v>334</v>
      </c>
      <c r="D3549" s="159" t="s">
        <v>5873</v>
      </c>
      <c r="E3549" s="159">
        <v>1313403</v>
      </c>
      <c r="F3549" s="159" t="s">
        <v>5902</v>
      </c>
      <c r="G3549" s="159" t="s">
        <v>734</v>
      </c>
      <c r="H3549" s="314"/>
      <c r="I3549" s="316"/>
      <c r="J3549" s="317"/>
      <c r="K3549" s="314" t="str">
        <f t="shared" ref="K3549:K3612" si="110">B3549&amp;""&amp;D3549</f>
        <v>UGA001Stressed humanitarian conditions - Level 2</v>
      </c>
      <c r="L3549" s="318"/>
    </row>
    <row r="3550" spans="1:12" ht="15" thickTop="1" x14ac:dyDescent="0.3">
      <c r="A3550" s="312" t="s">
        <v>5900</v>
      </c>
      <c r="B3550" s="313" t="s">
        <v>729</v>
      </c>
      <c r="C3550" s="313" t="s">
        <v>334</v>
      </c>
      <c r="D3550" s="313" t="s">
        <v>5874</v>
      </c>
      <c r="E3550" s="313">
        <v>1505252</v>
      </c>
      <c r="F3550" s="313" t="s">
        <v>5901</v>
      </c>
      <c r="G3550" s="313" t="s">
        <v>734</v>
      </c>
      <c r="H3550" s="314"/>
      <c r="I3550" s="316"/>
      <c r="J3550" s="317"/>
      <c r="K3550" s="314" t="str">
        <f t="shared" si="110"/>
        <v>UGA001Moderate humanitarian conditions - Level 3</v>
      </c>
      <c r="L3550" s="318"/>
    </row>
    <row r="3551" spans="1:12" ht="15" thickBot="1" x14ac:dyDescent="0.35">
      <c r="A3551" s="158" t="s">
        <v>5900</v>
      </c>
      <c r="B3551" s="159" t="s">
        <v>729</v>
      </c>
      <c r="C3551" s="159" t="s">
        <v>334</v>
      </c>
      <c r="D3551" s="159" t="s">
        <v>5875</v>
      </c>
      <c r="E3551" s="159">
        <v>111008</v>
      </c>
      <c r="F3551" s="159" t="s">
        <v>5901</v>
      </c>
      <c r="G3551" s="159" t="s">
        <v>734</v>
      </c>
      <c r="H3551" s="314"/>
      <c r="I3551" s="316"/>
      <c r="J3551" s="317"/>
      <c r="K3551" s="314" t="str">
        <f t="shared" si="110"/>
        <v>UGA001Severe humanitarian conditions - Level 4</v>
      </c>
      <c r="L3551" s="318"/>
    </row>
    <row r="3552" spans="1:12" ht="15" thickTop="1" x14ac:dyDescent="0.3">
      <c r="A3552" s="312" t="s">
        <v>5900</v>
      </c>
      <c r="B3552" s="313" t="s">
        <v>729</v>
      </c>
      <c r="C3552" s="313" t="s">
        <v>334</v>
      </c>
      <c r="D3552" s="313" t="s">
        <v>5876</v>
      </c>
      <c r="E3552" s="313">
        <v>0</v>
      </c>
      <c r="F3552" s="313" t="s">
        <v>5901</v>
      </c>
      <c r="G3552" s="313" t="s">
        <v>734</v>
      </c>
      <c r="H3552" s="314"/>
      <c r="I3552" s="316"/>
      <c r="J3552" s="317"/>
      <c r="K3552" s="314" t="str">
        <f t="shared" si="110"/>
        <v>UGA001Extreme humanitarian conditions - Level 5</v>
      </c>
      <c r="L3552" s="318"/>
    </row>
    <row r="3553" spans="1:12" ht="15" thickBot="1" x14ac:dyDescent="0.35">
      <c r="A3553" s="158" t="s">
        <v>5903</v>
      </c>
      <c r="B3553" s="159" t="s">
        <v>846</v>
      </c>
      <c r="C3553" s="159" t="s">
        <v>334</v>
      </c>
      <c r="D3553" s="159" t="s">
        <v>5872</v>
      </c>
      <c r="E3553" s="159">
        <v>2510200</v>
      </c>
      <c r="F3553" s="159" t="s">
        <v>5904</v>
      </c>
      <c r="G3553" s="159" t="s">
        <v>734</v>
      </c>
      <c r="H3553" s="314"/>
      <c r="I3553" s="316"/>
      <c r="J3553" s="317"/>
      <c r="K3553" s="314" t="str">
        <f t="shared" si="110"/>
        <v>UGA002Minimal humanitarian conditions - Level 1</v>
      </c>
      <c r="L3553" s="318"/>
    </row>
    <row r="3554" spans="1:12" ht="15" thickTop="1" x14ac:dyDescent="0.3">
      <c r="A3554" s="312" t="s">
        <v>5903</v>
      </c>
      <c r="B3554" s="313" t="s">
        <v>846</v>
      </c>
      <c r="C3554" s="313" t="s">
        <v>334</v>
      </c>
      <c r="D3554" s="313" t="s">
        <v>5873</v>
      </c>
      <c r="E3554" s="313">
        <v>0</v>
      </c>
      <c r="F3554" s="313" t="s">
        <v>5904</v>
      </c>
      <c r="G3554" s="313" t="s">
        <v>734</v>
      </c>
      <c r="H3554" s="314"/>
      <c r="I3554" s="316"/>
      <c r="J3554" s="317"/>
      <c r="K3554" s="314" t="str">
        <f t="shared" si="110"/>
        <v>UGA002Stressed humanitarian conditions - Level 2</v>
      </c>
      <c r="L3554" s="318"/>
    </row>
    <row r="3555" spans="1:12" ht="15" thickBot="1" x14ac:dyDescent="0.35">
      <c r="A3555" s="158" t="s">
        <v>5903</v>
      </c>
      <c r="B3555" s="159" t="s">
        <v>846</v>
      </c>
      <c r="C3555" s="159" t="s">
        <v>334</v>
      </c>
      <c r="D3555" s="159" t="s">
        <v>5874</v>
      </c>
      <c r="E3555" s="159">
        <v>784297</v>
      </c>
      <c r="F3555" s="159" t="s">
        <v>5904</v>
      </c>
      <c r="G3555" s="159" t="s">
        <v>734</v>
      </c>
      <c r="H3555" s="314"/>
      <c r="I3555" s="316"/>
      <c r="J3555" s="317"/>
      <c r="K3555" s="314" t="str">
        <f t="shared" si="110"/>
        <v>UGA002Moderate humanitarian conditions - Level 3</v>
      </c>
      <c r="L3555" s="318"/>
    </row>
    <row r="3556" spans="1:12" ht="15" thickTop="1" x14ac:dyDescent="0.3">
      <c r="A3556" s="312" t="s">
        <v>5903</v>
      </c>
      <c r="B3556" s="313" t="s">
        <v>846</v>
      </c>
      <c r="C3556" s="313" t="s">
        <v>334</v>
      </c>
      <c r="D3556" s="313" t="s">
        <v>5875</v>
      </c>
      <c r="E3556" s="313">
        <v>24257</v>
      </c>
      <c r="F3556" s="313" t="s">
        <v>5904</v>
      </c>
      <c r="G3556" s="313" t="s">
        <v>734</v>
      </c>
      <c r="H3556" s="314"/>
      <c r="I3556" s="316"/>
      <c r="J3556" s="317"/>
      <c r="K3556" s="314" t="str">
        <f t="shared" si="110"/>
        <v>UGA002Severe humanitarian conditions - Level 4</v>
      </c>
      <c r="L3556" s="318"/>
    </row>
    <row r="3557" spans="1:12" x14ac:dyDescent="0.3">
      <c r="A3557" s="158" t="s">
        <v>5903</v>
      </c>
      <c r="B3557" s="159" t="s">
        <v>846</v>
      </c>
      <c r="C3557" s="159" t="s">
        <v>334</v>
      </c>
      <c r="D3557" s="159" t="s">
        <v>5876</v>
      </c>
      <c r="E3557" s="159">
        <v>0</v>
      </c>
      <c r="F3557" s="159" t="s">
        <v>5904</v>
      </c>
      <c r="G3557" s="159" t="s">
        <v>735</v>
      </c>
      <c r="H3557" s="314"/>
      <c r="I3557" s="316"/>
      <c r="J3557" s="317"/>
      <c r="K3557" s="314" t="str">
        <f t="shared" si="110"/>
        <v>UGA002Extreme humanitarian conditions - Level 5</v>
      </c>
      <c r="L3557" s="318"/>
    </row>
    <row r="3558" spans="1:12" ht="15" thickBot="1" x14ac:dyDescent="0.35">
      <c r="A3558" s="158" t="s">
        <v>5905</v>
      </c>
      <c r="B3558" s="159" t="s">
        <v>847</v>
      </c>
      <c r="C3558" s="159" t="s">
        <v>334</v>
      </c>
      <c r="D3558" s="159" t="s">
        <v>5872</v>
      </c>
      <c r="E3558" s="159">
        <v>3349050</v>
      </c>
      <c r="F3558" s="159" t="s">
        <v>5906</v>
      </c>
      <c r="G3558" s="159" t="s">
        <v>734</v>
      </c>
      <c r="H3558" s="314"/>
      <c r="I3558" s="316"/>
      <c r="J3558" s="317"/>
      <c r="K3558" s="314" t="str">
        <f t="shared" si="110"/>
        <v>UGA003Minimal humanitarian conditions - Level 1</v>
      </c>
      <c r="L3558" s="318"/>
    </row>
    <row r="3559" spans="1:12" ht="15" thickTop="1" x14ac:dyDescent="0.3">
      <c r="A3559" s="312" t="s">
        <v>5905</v>
      </c>
      <c r="B3559" s="313" t="s">
        <v>847</v>
      </c>
      <c r="C3559" s="313" t="s">
        <v>334</v>
      </c>
      <c r="D3559" s="313" t="s">
        <v>5873</v>
      </c>
      <c r="E3559" s="313">
        <v>0</v>
      </c>
      <c r="F3559" s="313" t="s">
        <v>5904</v>
      </c>
      <c r="G3559" s="313" t="s">
        <v>734</v>
      </c>
      <c r="H3559" s="314"/>
      <c r="I3559" s="316"/>
      <c r="J3559" s="317"/>
      <c r="K3559" s="314" t="str">
        <f t="shared" si="110"/>
        <v>UGA003Stressed humanitarian conditions - Level 2</v>
      </c>
      <c r="L3559" s="318"/>
    </row>
    <row r="3560" spans="1:12" ht="15" thickBot="1" x14ac:dyDescent="0.35">
      <c r="A3560" s="158" t="s">
        <v>5905</v>
      </c>
      <c r="B3560" s="159" t="s">
        <v>847</v>
      </c>
      <c r="C3560" s="159" t="s">
        <v>334</v>
      </c>
      <c r="D3560" s="159" t="s">
        <v>5874</v>
      </c>
      <c r="E3560" s="159">
        <v>259355</v>
      </c>
      <c r="F3560" s="159" t="s">
        <v>5904</v>
      </c>
      <c r="G3560" s="159" t="s">
        <v>734</v>
      </c>
      <c r="H3560" s="314"/>
      <c r="I3560" s="316"/>
      <c r="J3560" s="317"/>
      <c r="K3560" s="314" t="str">
        <f t="shared" si="110"/>
        <v>UGA003Moderate humanitarian conditions - Level 3</v>
      </c>
      <c r="L3560" s="318"/>
    </row>
    <row r="3561" spans="1:12" ht="15" thickTop="1" x14ac:dyDescent="0.3">
      <c r="A3561" s="312" t="s">
        <v>5905</v>
      </c>
      <c r="B3561" s="313" t="s">
        <v>847</v>
      </c>
      <c r="C3561" s="313" t="s">
        <v>334</v>
      </c>
      <c r="D3561" s="313" t="s">
        <v>5875</v>
      </c>
      <c r="E3561" s="313">
        <v>73151</v>
      </c>
      <c r="F3561" s="313" t="s">
        <v>5904</v>
      </c>
      <c r="G3561" s="313" t="s">
        <v>734</v>
      </c>
      <c r="H3561" s="314"/>
      <c r="I3561" s="316"/>
      <c r="J3561" s="317"/>
      <c r="K3561" s="314" t="str">
        <f t="shared" si="110"/>
        <v>UGA003Severe humanitarian conditions - Level 4</v>
      </c>
      <c r="L3561" s="318"/>
    </row>
    <row r="3562" spans="1:12" ht="15" thickBot="1" x14ac:dyDescent="0.35">
      <c r="A3562" s="158" t="s">
        <v>5905</v>
      </c>
      <c r="B3562" s="159" t="s">
        <v>847</v>
      </c>
      <c r="C3562" s="159" t="s">
        <v>334</v>
      </c>
      <c r="D3562" s="159" t="s">
        <v>5876</v>
      </c>
      <c r="E3562" s="159">
        <v>0</v>
      </c>
      <c r="F3562" s="159" t="s">
        <v>5904</v>
      </c>
      <c r="G3562" s="159" t="s">
        <v>734</v>
      </c>
      <c r="H3562" s="314"/>
      <c r="I3562" s="316"/>
      <c r="J3562" s="317"/>
      <c r="K3562" s="314" t="str">
        <f t="shared" si="110"/>
        <v>UGA003Extreme humanitarian conditions - Level 5</v>
      </c>
      <c r="L3562" s="318"/>
    </row>
    <row r="3563" spans="1:12" ht="15" thickTop="1" x14ac:dyDescent="0.3">
      <c r="A3563" s="158" t="s">
        <v>5907</v>
      </c>
      <c r="B3563" s="313" t="s">
        <v>1689</v>
      </c>
      <c r="C3563" s="313" t="s">
        <v>334</v>
      </c>
      <c r="D3563" s="313" t="s">
        <v>5872</v>
      </c>
      <c r="E3563" s="313">
        <v>786697</v>
      </c>
      <c r="F3563" s="313" t="s">
        <v>5908</v>
      </c>
      <c r="G3563" s="313" t="s">
        <v>734</v>
      </c>
      <c r="H3563" s="314"/>
      <c r="I3563" s="316"/>
      <c r="J3563" s="317"/>
      <c r="K3563" s="314" t="str">
        <f t="shared" si="110"/>
        <v>UGA004Minimal humanitarian conditions - Level 1</v>
      </c>
      <c r="L3563" s="318"/>
    </row>
    <row r="3564" spans="1:12" ht="15" thickBot="1" x14ac:dyDescent="0.35">
      <c r="A3564" s="158" t="s">
        <v>5907</v>
      </c>
      <c r="B3564" s="159" t="s">
        <v>1689</v>
      </c>
      <c r="C3564" s="159" t="s">
        <v>334</v>
      </c>
      <c r="D3564" s="159" t="s">
        <v>5873</v>
      </c>
      <c r="E3564" s="159">
        <v>1313403</v>
      </c>
      <c r="F3564" s="159" t="s">
        <v>5909</v>
      </c>
      <c r="G3564" s="159" t="s">
        <v>734</v>
      </c>
      <c r="H3564" s="314"/>
      <c r="I3564" s="316"/>
      <c r="J3564" s="317"/>
      <c r="K3564" s="314" t="str">
        <f t="shared" si="110"/>
        <v>UGA004Stressed humanitarian conditions - Level 2</v>
      </c>
      <c r="L3564" s="318"/>
    </row>
    <row r="3565" spans="1:12" ht="15" thickTop="1" x14ac:dyDescent="0.3">
      <c r="A3565" s="158" t="s">
        <v>5907</v>
      </c>
      <c r="B3565" s="313" t="s">
        <v>1689</v>
      </c>
      <c r="C3565" s="313" t="s">
        <v>334</v>
      </c>
      <c r="D3565" s="313" t="s">
        <v>5874</v>
      </c>
      <c r="E3565" s="313">
        <v>461600</v>
      </c>
      <c r="F3565" s="313" t="s">
        <v>5908</v>
      </c>
      <c r="G3565" s="313" t="s">
        <v>734</v>
      </c>
      <c r="H3565" s="314"/>
      <c r="I3565" s="316"/>
      <c r="J3565" s="317"/>
      <c r="K3565" s="314" t="str">
        <f t="shared" si="110"/>
        <v>UGA004Moderate humanitarian conditions - Level 3</v>
      </c>
      <c r="L3565" s="318"/>
    </row>
    <row r="3566" spans="1:12" ht="15" thickBot="1" x14ac:dyDescent="0.35">
      <c r="A3566" s="158" t="s">
        <v>5907</v>
      </c>
      <c r="B3566" s="159" t="s">
        <v>1689</v>
      </c>
      <c r="C3566" s="159" t="s">
        <v>334</v>
      </c>
      <c r="D3566" s="159" t="s">
        <v>5875</v>
      </c>
      <c r="E3566" s="159">
        <v>13600</v>
      </c>
      <c r="F3566" s="159" t="s">
        <v>5910</v>
      </c>
      <c r="G3566" s="159" t="s">
        <v>734</v>
      </c>
      <c r="H3566" s="314"/>
      <c r="I3566" s="316"/>
      <c r="J3566" s="317"/>
      <c r="K3566" s="314" t="str">
        <f t="shared" si="110"/>
        <v>UGA004Severe humanitarian conditions - Level 4</v>
      </c>
      <c r="L3566" s="318"/>
    </row>
    <row r="3567" spans="1:12" ht="15.6" thickTop="1" thickBot="1" x14ac:dyDescent="0.35">
      <c r="A3567" s="158" t="s">
        <v>5907</v>
      </c>
      <c r="B3567" s="313" t="s">
        <v>1689</v>
      </c>
      <c r="C3567" s="313" t="s">
        <v>334</v>
      </c>
      <c r="D3567" s="313" t="s">
        <v>5876</v>
      </c>
      <c r="E3567" s="313">
        <v>0</v>
      </c>
      <c r="F3567" s="313" t="s">
        <v>5908</v>
      </c>
      <c r="G3567" s="313" t="s">
        <v>734</v>
      </c>
      <c r="H3567" s="314"/>
      <c r="I3567" s="316"/>
      <c r="J3567" s="317"/>
      <c r="K3567" s="314" t="str">
        <f t="shared" si="110"/>
        <v>UGA004Extreme humanitarian conditions - Level 5</v>
      </c>
      <c r="L3567" s="318"/>
    </row>
    <row r="3568" spans="1:12" ht="15" thickTop="1" x14ac:dyDescent="0.3">
      <c r="A3568" s="312" t="s">
        <v>1316</v>
      </c>
      <c r="B3568" s="313" t="s">
        <v>859</v>
      </c>
      <c r="C3568" s="313" t="s">
        <v>94</v>
      </c>
      <c r="D3568" s="313" t="s">
        <v>5872</v>
      </c>
      <c r="E3568" s="313">
        <v>18600000</v>
      </c>
      <c r="F3568" s="313" t="s">
        <v>5911</v>
      </c>
      <c r="G3568" s="313" t="s">
        <v>734</v>
      </c>
      <c r="H3568" s="314"/>
      <c r="I3568" s="316"/>
      <c r="J3568" s="317"/>
      <c r="K3568" s="314" t="str">
        <f t="shared" si="110"/>
        <v>EGY002Minimal humanitarian conditions - Level 1</v>
      </c>
      <c r="L3568" s="318"/>
    </row>
    <row r="3569" spans="1:12" ht="15" thickBot="1" x14ac:dyDescent="0.35">
      <c r="A3569" s="158" t="s">
        <v>1316</v>
      </c>
      <c r="B3569" s="159" t="s">
        <v>859</v>
      </c>
      <c r="C3569" s="159" t="s">
        <v>94</v>
      </c>
      <c r="D3569" s="159" t="s">
        <v>5873</v>
      </c>
      <c r="E3569" s="159">
        <v>61000</v>
      </c>
      <c r="F3569" s="159" t="s">
        <v>5912</v>
      </c>
      <c r="G3569" s="159" t="s">
        <v>734</v>
      </c>
      <c r="H3569" s="314"/>
      <c r="I3569" s="316"/>
      <c r="J3569" s="317"/>
      <c r="K3569" s="314" t="str">
        <f t="shared" si="110"/>
        <v>EGY002Stressed humanitarian conditions - Level 2</v>
      </c>
      <c r="L3569" s="318"/>
    </row>
    <row r="3570" spans="1:12" ht="15.6" thickTop="1" thickBot="1" x14ac:dyDescent="0.35">
      <c r="A3570" s="312" t="s">
        <v>1316</v>
      </c>
      <c r="B3570" s="313" t="s">
        <v>859</v>
      </c>
      <c r="C3570" s="313" t="s">
        <v>94</v>
      </c>
      <c r="D3570" s="313" t="s">
        <v>5874</v>
      </c>
      <c r="E3570" s="313">
        <v>72000</v>
      </c>
      <c r="F3570" s="313" t="s">
        <v>5912</v>
      </c>
      <c r="G3570" s="313" t="s">
        <v>734</v>
      </c>
      <c r="H3570" s="314"/>
      <c r="I3570" s="316"/>
      <c r="J3570" s="317"/>
      <c r="K3570" s="314" t="str">
        <f t="shared" si="110"/>
        <v>EGY002Moderate humanitarian conditions - Level 3</v>
      </c>
      <c r="L3570" s="318"/>
    </row>
    <row r="3571" spans="1:12" ht="15" thickTop="1" x14ac:dyDescent="0.3">
      <c r="A3571" s="312" t="s">
        <v>1310</v>
      </c>
      <c r="B3571" s="313" t="s">
        <v>854</v>
      </c>
      <c r="C3571" s="313" t="s">
        <v>214</v>
      </c>
      <c r="D3571" s="313" t="s">
        <v>5872</v>
      </c>
      <c r="E3571" s="313">
        <v>30226925</v>
      </c>
      <c r="F3571" s="313" t="s">
        <v>2292</v>
      </c>
      <c r="G3571" s="313" t="s">
        <v>734</v>
      </c>
      <c r="H3571" s="314"/>
      <c r="I3571" s="316"/>
      <c r="J3571" s="317"/>
      <c r="K3571" s="314" t="str">
        <f t="shared" si="110"/>
        <v>MAR002Minimal humanitarian conditions - Level 1</v>
      </c>
      <c r="L3571" s="318"/>
    </row>
    <row r="3572" spans="1:12" x14ac:dyDescent="0.3">
      <c r="A3572" s="158" t="s">
        <v>1310</v>
      </c>
      <c r="B3572" s="159" t="s">
        <v>854</v>
      </c>
      <c r="C3572" s="159" t="s">
        <v>214</v>
      </c>
      <c r="D3572" s="159" t="s">
        <v>5873</v>
      </c>
      <c r="E3572" s="159" t="s">
        <v>445</v>
      </c>
      <c r="F3572" s="159" t="s">
        <v>445</v>
      </c>
      <c r="G3572" s="159" t="s">
        <v>445</v>
      </c>
      <c r="H3572" s="314"/>
      <c r="I3572" s="316"/>
      <c r="J3572" s="317"/>
      <c r="K3572" s="314" t="str">
        <f t="shared" si="110"/>
        <v>MAR002Stressed humanitarian conditions - Level 2</v>
      </c>
      <c r="L3572" s="318"/>
    </row>
    <row r="3573" spans="1:12" ht="15" thickBot="1" x14ac:dyDescent="0.35">
      <c r="A3573" s="158" t="s">
        <v>1314</v>
      </c>
      <c r="B3573" s="159" t="e">
        <v>#N/A</v>
      </c>
      <c r="C3573" s="159" t="e">
        <v>#N/A</v>
      </c>
      <c r="D3573" s="159" t="s">
        <v>5872</v>
      </c>
      <c r="E3573" s="159">
        <v>7120157</v>
      </c>
      <c r="F3573" s="159" t="s">
        <v>5913</v>
      </c>
      <c r="G3573" s="159" t="s">
        <v>734</v>
      </c>
      <c r="H3573" s="314"/>
      <c r="I3573" s="316"/>
      <c r="J3573" s="317"/>
      <c r="K3573" s="314" t="e">
        <f t="shared" si="110"/>
        <v>#N/A</v>
      </c>
      <c r="L3573" s="318"/>
    </row>
    <row r="3574" spans="1:12" ht="15" thickTop="1" x14ac:dyDescent="0.3">
      <c r="A3574" s="312" t="s">
        <v>1314</v>
      </c>
      <c r="B3574" s="313" t="e">
        <v>#N/A</v>
      </c>
      <c r="C3574" s="313" t="e">
        <v>#N/A</v>
      </c>
      <c r="D3574" s="313" t="s">
        <v>5873</v>
      </c>
      <c r="E3574" s="313" t="s">
        <v>445</v>
      </c>
      <c r="F3574" s="313" t="s">
        <v>5914</v>
      </c>
      <c r="G3574" s="313" t="s">
        <v>445</v>
      </c>
      <c r="H3574" s="314"/>
      <c r="I3574" s="316"/>
      <c r="J3574" s="317"/>
      <c r="K3574" s="314" t="e">
        <f t="shared" si="110"/>
        <v>#N/A</v>
      </c>
      <c r="L3574" s="318"/>
    </row>
    <row r="3575" spans="1:12" ht="15" thickBot="1" x14ac:dyDescent="0.35">
      <c r="A3575" s="158" t="s">
        <v>1314</v>
      </c>
      <c r="B3575" s="159" t="e">
        <v>#N/A</v>
      </c>
      <c r="C3575" s="159" t="e">
        <v>#N/A</v>
      </c>
      <c r="D3575" s="159" t="s">
        <v>5874</v>
      </c>
      <c r="E3575" s="159" t="s">
        <v>445</v>
      </c>
      <c r="F3575" s="159" t="s">
        <v>445</v>
      </c>
      <c r="G3575" s="159" t="s">
        <v>445</v>
      </c>
      <c r="H3575" s="314"/>
      <c r="I3575" s="316"/>
      <c r="J3575" s="317"/>
      <c r="K3575" s="314" t="e">
        <f t="shared" si="110"/>
        <v>#N/A</v>
      </c>
      <c r="L3575" s="318"/>
    </row>
    <row r="3576" spans="1:12" ht="15" thickTop="1" x14ac:dyDescent="0.3">
      <c r="A3576" s="312" t="s">
        <v>1314</v>
      </c>
      <c r="B3576" s="313" t="e">
        <v>#N/A</v>
      </c>
      <c r="C3576" s="313" t="e">
        <v>#N/A</v>
      </c>
      <c r="D3576" s="313" t="s">
        <v>5875</v>
      </c>
      <c r="E3576" s="313" t="s">
        <v>445</v>
      </c>
      <c r="F3576" s="313" t="s">
        <v>445</v>
      </c>
      <c r="G3576" s="313" t="s">
        <v>445</v>
      </c>
      <c r="H3576" s="314"/>
      <c r="I3576" s="316"/>
      <c r="J3576" s="317"/>
      <c r="K3576" s="314" t="e">
        <f t="shared" si="110"/>
        <v>#N/A</v>
      </c>
      <c r="L3576" s="318"/>
    </row>
    <row r="3577" spans="1:12" ht="15" thickBot="1" x14ac:dyDescent="0.35">
      <c r="A3577" s="158" t="s">
        <v>1314</v>
      </c>
      <c r="B3577" s="159" t="e">
        <v>#N/A</v>
      </c>
      <c r="C3577" s="159" t="e">
        <v>#N/A</v>
      </c>
      <c r="D3577" s="159" t="s">
        <v>5876</v>
      </c>
      <c r="E3577" s="159" t="s">
        <v>445</v>
      </c>
      <c r="F3577" s="159" t="s">
        <v>445</v>
      </c>
      <c r="G3577" s="159" t="s">
        <v>445</v>
      </c>
      <c r="H3577" s="314"/>
      <c r="I3577" s="316"/>
      <c r="J3577" s="317"/>
      <c r="K3577" s="314" t="e">
        <f t="shared" si="110"/>
        <v>#N/A</v>
      </c>
      <c r="L3577" s="318"/>
    </row>
    <row r="3578" spans="1:12" ht="15" thickTop="1" x14ac:dyDescent="0.3">
      <c r="A3578" s="312" t="s">
        <v>1310</v>
      </c>
      <c r="B3578" s="313" t="s">
        <v>854</v>
      </c>
      <c r="C3578" s="313" t="s">
        <v>214</v>
      </c>
      <c r="D3578" s="313" t="s">
        <v>5874</v>
      </c>
      <c r="E3578" s="313" t="s">
        <v>445</v>
      </c>
      <c r="F3578" s="313" t="s">
        <v>445</v>
      </c>
      <c r="G3578" s="313" t="s">
        <v>445</v>
      </c>
      <c r="H3578" s="314"/>
      <c r="I3578" s="316"/>
      <c r="J3578" s="317"/>
      <c r="K3578" s="314" t="str">
        <f t="shared" si="110"/>
        <v>MAR002Moderate humanitarian conditions - Level 3</v>
      </c>
      <c r="L3578" s="318"/>
    </row>
    <row r="3579" spans="1:12" ht="15" thickBot="1" x14ac:dyDescent="0.35">
      <c r="A3579" s="158" t="s">
        <v>1310</v>
      </c>
      <c r="B3579" s="159" t="s">
        <v>854</v>
      </c>
      <c r="C3579" s="159" t="s">
        <v>214</v>
      </c>
      <c r="D3579" s="159" t="s">
        <v>5875</v>
      </c>
      <c r="E3579" s="159" t="s">
        <v>445</v>
      </c>
      <c r="F3579" s="159" t="s">
        <v>445</v>
      </c>
      <c r="G3579" s="159" t="s">
        <v>445</v>
      </c>
      <c r="H3579" s="314"/>
      <c r="I3579" s="316"/>
      <c r="J3579" s="317"/>
      <c r="K3579" s="314" t="str">
        <f t="shared" si="110"/>
        <v>MAR002Severe humanitarian conditions - Level 4</v>
      </c>
      <c r="L3579" s="318"/>
    </row>
    <row r="3580" spans="1:12" ht="15.6" thickTop="1" thickBot="1" x14ac:dyDescent="0.35">
      <c r="A3580" s="312" t="s">
        <v>1310</v>
      </c>
      <c r="B3580" s="313" t="s">
        <v>854</v>
      </c>
      <c r="C3580" s="313" t="s">
        <v>214</v>
      </c>
      <c r="D3580" s="313" t="s">
        <v>5876</v>
      </c>
      <c r="E3580" s="313" t="s">
        <v>445</v>
      </c>
      <c r="F3580" s="313" t="s">
        <v>445</v>
      </c>
      <c r="G3580" s="313" t="s">
        <v>445</v>
      </c>
      <c r="H3580" s="314"/>
      <c r="I3580" s="316"/>
      <c r="J3580" s="317"/>
      <c r="K3580" s="314" t="str">
        <f t="shared" si="110"/>
        <v>MAR002Extreme humanitarian conditions - Level 5</v>
      </c>
      <c r="L3580" s="318"/>
    </row>
    <row r="3581" spans="1:12" ht="15" thickTop="1" x14ac:dyDescent="0.3">
      <c r="A3581" s="312" t="s">
        <v>1285</v>
      </c>
      <c r="B3581" s="313" t="e">
        <v>#N/A</v>
      </c>
      <c r="C3581" s="313" t="e">
        <v>#N/A</v>
      </c>
      <c r="D3581" s="313" t="s">
        <v>5872</v>
      </c>
      <c r="E3581" s="313">
        <v>1706000</v>
      </c>
      <c r="F3581" s="313" t="s">
        <v>5915</v>
      </c>
      <c r="G3581" s="313" t="s">
        <v>734</v>
      </c>
      <c r="H3581" s="314"/>
      <c r="I3581" s="316"/>
      <c r="J3581" s="317"/>
      <c r="K3581" s="314" t="e">
        <f t="shared" si="110"/>
        <v>#N/A</v>
      </c>
      <c r="L3581" s="318"/>
    </row>
    <row r="3582" spans="1:12" ht="15" thickBot="1" x14ac:dyDescent="0.35">
      <c r="A3582" s="158" t="s">
        <v>1285</v>
      </c>
      <c r="B3582" s="159" t="e">
        <v>#N/A</v>
      </c>
      <c r="C3582" s="159" t="e">
        <v>#N/A</v>
      </c>
      <c r="D3582" s="159" t="s">
        <v>5873</v>
      </c>
      <c r="E3582" s="159">
        <v>94000</v>
      </c>
      <c r="F3582" s="159" t="s">
        <v>2472</v>
      </c>
      <c r="G3582" s="159" t="s">
        <v>734</v>
      </c>
      <c r="H3582" s="314"/>
      <c r="I3582" s="316"/>
      <c r="J3582" s="317"/>
      <c r="K3582" s="314" t="e">
        <f t="shared" si="110"/>
        <v>#N/A</v>
      </c>
      <c r="L3582" s="318"/>
    </row>
    <row r="3583" spans="1:12" ht="15" thickTop="1" x14ac:dyDescent="0.3">
      <c r="A3583" s="312" t="s">
        <v>1285</v>
      </c>
      <c r="B3583" s="313" t="e">
        <v>#N/A</v>
      </c>
      <c r="C3583" s="313" t="e">
        <v>#N/A</v>
      </c>
      <c r="D3583" s="313" t="s">
        <v>5874</v>
      </c>
      <c r="E3583" s="313" t="s">
        <v>445</v>
      </c>
      <c r="F3583" s="313" t="s">
        <v>2472</v>
      </c>
      <c r="G3583" s="313" t="s">
        <v>445</v>
      </c>
      <c r="H3583" s="314"/>
      <c r="I3583" s="316"/>
      <c r="J3583" s="317"/>
      <c r="K3583" s="314" t="e">
        <f t="shared" si="110"/>
        <v>#N/A</v>
      </c>
      <c r="L3583" s="318"/>
    </row>
    <row r="3584" spans="1:12" ht="15" thickBot="1" x14ac:dyDescent="0.35">
      <c r="A3584" s="158" t="s">
        <v>1307</v>
      </c>
      <c r="B3584" s="159" t="s">
        <v>851</v>
      </c>
      <c r="C3584" s="159" t="s">
        <v>317</v>
      </c>
      <c r="D3584" s="159" t="s">
        <v>5872</v>
      </c>
      <c r="E3584" s="159">
        <v>11394000</v>
      </c>
      <c r="F3584" s="159" t="s">
        <v>5916</v>
      </c>
      <c r="G3584" s="159" t="s">
        <v>734</v>
      </c>
      <c r="H3584" s="314"/>
      <c r="I3584" s="316"/>
      <c r="J3584" s="317"/>
      <c r="K3584" s="314" t="str">
        <f t="shared" si="110"/>
        <v>TZA002Minimal humanitarian conditions - Level 1</v>
      </c>
      <c r="L3584" s="318"/>
    </row>
    <row r="3585" spans="1:12" ht="15" thickTop="1" x14ac:dyDescent="0.3">
      <c r="A3585" s="312" t="s">
        <v>1307</v>
      </c>
      <c r="B3585" s="313" t="s">
        <v>851</v>
      </c>
      <c r="C3585" s="313" t="s">
        <v>317</v>
      </c>
      <c r="D3585" s="313" t="s">
        <v>5873</v>
      </c>
      <c r="E3585" s="313">
        <v>43000</v>
      </c>
      <c r="F3585" s="313" t="s">
        <v>2342</v>
      </c>
      <c r="G3585" s="313" t="s">
        <v>734</v>
      </c>
      <c r="H3585" s="314"/>
      <c r="I3585" s="316"/>
      <c r="J3585" s="317"/>
      <c r="K3585" s="314" t="str">
        <f t="shared" si="110"/>
        <v>TZA002Stressed humanitarian conditions - Level 2</v>
      </c>
      <c r="L3585" s="318"/>
    </row>
    <row r="3586" spans="1:12" x14ac:dyDescent="0.3">
      <c r="A3586" s="158" t="s">
        <v>1307</v>
      </c>
      <c r="B3586" s="159" t="s">
        <v>851</v>
      </c>
      <c r="C3586" s="159" t="s">
        <v>317</v>
      </c>
      <c r="D3586" s="159" t="s">
        <v>5874</v>
      </c>
      <c r="E3586" s="159">
        <v>285000</v>
      </c>
      <c r="F3586" s="159" t="s">
        <v>2342</v>
      </c>
      <c r="G3586" s="159" t="s">
        <v>734</v>
      </c>
      <c r="H3586" s="314"/>
      <c r="I3586" s="316"/>
      <c r="J3586" s="317"/>
      <c r="K3586" s="314" t="str">
        <f t="shared" si="110"/>
        <v>TZA002Moderate humanitarian conditions - Level 3</v>
      </c>
      <c r="L3586" s="318"/>
    </row>
    <row r="3587" spans="1:12" ht="15" thickBot="1" x14ac:dyDescent="0.35">
      <c r="A3587" s="158" t="s">
        <v>1315</v>
      </c>
      <c r="B3587" s="159" t="e">
        <v>#N/A</v>
      </c>
      <c r="C3587" s="159" t="e">
        <v>#N/A</v>
      </c>
      <c r="D3587" s="159" t="s">
        <v>5872</v>
      </c>
      <c r="E3587" s="159">
        <v>270700</v>
      </c>
      <c r="F3587" s="159" t="s">
        <v>2453</v>
      </c>
      <c r="G3587" s="159" t="s">
        <v>734</v>
      </c>
      <c r="H3587" s="314"/>
      <c r="I3587" s="316"/>
      <c r="J3587" s="317"/>
      <c r="K3587" s="314" t="e">
        <f t="shared" si="110"/>
        <v>#N/A</v>
      </c>
      <c r="L3587" s="318"/>
    </row>
    <row r="3588" spans="1:12" ht="15" thickTop="1" x14ac:dyDescent="0.3">
      <c r="A3588" s="312" t="s">
        <v>1315</v>
      </c>
      <c r="B3588" s="313" t="e">
        <v>#N/A</v>
      </c>
      <c r="C3588" s="313" t="e">
        <v>#N/A</v>
      </c>
      <c r="D3588" s="313" t="s">
        <v>5873</v>
      </c>
      <c r="E3588" s="313">
        <v>4700</v>
      </c>
      <c r="F3588" s="313" t="s">
        <v>5917</v>
      </c>
      <c r="G3588" s="313" t="s">
        <v>734</v>
      </c>
      <c r="H3588" s="314"/>
      <c r="I3588" s="316"/>
      <c r="J3588" s="317"/>
      <c r="K3588" s="314" t="e">
        <f t="shared" si="110"/>
        <v>#N/A</v>
      </c>
      <c r="L3588" s="318"/>
    </row>
    <row r="3589" spans="1:12" x14ac:dyDescent="0.3">
      <c r="A3589" s="158" t="s">
        <v>1315</v>
      </c>
      <c r="B3589" s="159" t="e">
        <v>#N/A</v>
      </c>
      <c r="C3589" s="159" t="e">
        <v>#N/A</v>
      </c>
      <c r="D3589" s="159" t="s">
        <v>5874</v>
      </c>
      <c r="E3589" s="159">
        <v>600</v>
      </c>
      <c r="F3589" s="159" t="s">
        <v>5917</v>
      </c>
      <c r="G3589" s="159" t="s">
        <v>734</v>
      </c>
      <c r="H3589" s="314"/>
      <c r="I3589" s="316"/>
      <c r="J3589" s="317"/>
      <c r="K3589" s="314" t="e">
        <f t="shared" si="110"/>
        <v>#N/A</v>
      </c>
      <c r="L3589" s="318"/>
    </row>
    <row r="3590" spans="1:12" ht="15" thickBot="1" x14ac:dyDescent="0.35">
      <c r="A3590" s="158" t="s">
        <v>5918</v>
      </c>
      <c r="B3590" s="159" t="s">
        <v>1801</v>
      </c>
      <c r="C3590" s="159" t="s">
        <v>100</v>
      </c>
      <c r="D3590" s="159" t="s">
        <v>5872</v>
      </c>
      <c r="E3590" s="159">
        <v>1000000</v>
      </c>
      <c r="F3590" s="159" t="s">
        <v>1779</v>
      </c>
      <c r="G3590" s="159" t="s">
        <v>734</v>
      </c>
      <c r="H3590" s="314"/>
      <c r="I3590" s="316"/>
      <c r="J3590" s="317"/>
      <c r="K3590" s="314" t="str">
        <f t="shared" si="110"/>
        <v>ERI001Minimal humanitarian conditions - Level 1</v>
      </c>
      <c r="L3590" s="318"/>
    </row>
    <row r="3591" spans="1:12" ht="15" thickTop="1" x14ac:dyDescent="0.3">
      <c r="A3591" s="312" t="s">
        <v>5918</v>
      </c>
      <c r="B3591" s="313" t="s">
        <v>1801</v>
      </c>
      <c r="C3591" s="313" t="s">
        <v>100</v>
      </c>
      <c r="D3591" s="313" t="s">
        <v>5873</v>
      </c>
      <c r="E3591" s="313" t="s">
        <v>445</v>
      </c>
      <c r="F3591" s="313" t="s">
        <v>1784</v>
      </c>
      <c r="G3591" s="313" t="s">
        <v>445</v>
      </c>
      <c r="H3591" s="314"/>
      <c r="I3591" s="316"/>
      <c r="J3591" s="317"/>
      <c r="K3591" s="314" t="str">
        <f t="shared" si="110"/>
        <v>ERI001Stressed humanitarian conditions - Level 2</v>
      </c>
      <c r="L3591" s="318"/>
    </row>
    <row r="3592" spans="1:12" ht="15" thickBot="1" x14ac:dyDescent="0.35">
      <c r="A3592" s="158" t="s">
        <v>5918</v>
      </c>
      <c r="B3592" s="159" t="s">
        <v>1801</v>
      </c>
      <c r="C3592" s="159" t="s">
        <v>100</v>
      </c>
      <c r="D3592" s="159" t="s">
        <v>5874</v>
      </c>
      <c r="E3592" s="159">
        <v>4000000</v>
      </c>
      <c r="F3592" s="159" t="s">
        <v>1784</v>
      </c>
      <c r="G3592" s="159" t="s">
        <v>734</v>
      </c>
      <c r="H3592" s="314"/>
      <c r="I3592" s="316"/>
      <c r="J3592" s="317"/>
      <c r="K3592" s="314" t="str">
        <f t="shared" si="110"/>
        <v>ERI001Moderate humanitarian conditions - Level 3</v>
      </c>
      <c r="L3592" s="318"/>
    </row>
    <row r="3593" spans="1:12" ht="15" thickTop="1" x14ac:dyDescent="0.3">
      <c r="A3593" s="312" t="s">
        <v>5919</v>
      </c>
      <c r="B3593" s="313" t="e">
        <v>#N/A</v>
      </c>
      <c r="C3593" s="313" t="e">
        <v>#N/A</v>
      </c>
      <c r="D3593" s="313" t="s">
        <v>5872</v>
      </c>
      <c r="E3593" s="313">
        <v>23257157</v>
      </c>
      <c r="F3593" s="313" t="s">
        <v>5920</v>
      </c>
      <c r="G3593" s="313" t="s">
        <v>734</v>
      </c>
      <c r="H3593" s="314"/>
      <c r="I3593" s="316"/>
      <c r="J3593" s="317"/>
      <c r="K3593" s="314" t="e">
        <f t="shared" si="110"/>
        <v>#N/A</v>
      </c>
      <c r="L3593" s="318"/>
    </row>
    <row r="3594" spans="1:12" ht="15" thickBot="1" x14ac:dyDescent="0.35">
      <c r="A3594" s="158" t="s">
        <v>5919</v>
      </c>
      <c r="B3594" s="159" t="e">
        <v>#N/A</v>
      </c>
      <c r="C3594" s="159" t="e">
        <v>#N/A</v>
      </c>
      <c r="D3594" s="159" t="s">
        <v>5873</v>
      </c>
      <c r="E3594" s="159">
        <v>13359120</v>
      </c>
      <c r="F3594" s="159" t="s">
        <v>2766</v>
      </c>
      <c r="G3594" s="159" t="s">
        <v>734</v>
      </c>
      <c r="H3594" s="314"/>
      <c r="I3594" s="316"/>
      <c r="J3594" s="317"/>
      <c r="K3594" s="314" t="e">
        <f t="shared" si="110"/>
        <v>#N/A</v>
      </c>
      <c r="L3594" s="318"/>
    </row>
    <row r="3595" spans="1:12" ht="15" thickTop="1" x14ac:dyDescent="0.3">
      <c r="A3595" s="312" t="s">
        <v>5919</v>
      </c>
      <c r="B3595" s="313" t="e">
        <v>#N/A</v>
      </c>
      <c r="C3595" s="313" t="e">
        <v>#N/A</v>
      </c>
      <c r="D3595" s="313" t="s">
        <v>5874</v>
      </c>
      <c r="E3595" s="313">
        <v>4675812</v>
      </c>
      <c r="F3595" s="313" t="s">
        <v>2766</v>
      </c>
      <c r="G3595" s="313" t="s">
        <v>734</v>
      </c>
      <c r="H3595" s="314"/>
      <c r="I3595" s="316"/>
      <c r="J3595" s="317"/>
      <c r="K3595" s="314" t="e">
        <f t="shared" si="110"/>
        <v>#N/A</v>
      </c>
      <c r="L3595" s="318"/>
    </row>
    <row r="3596" spans="1:12" ht="15" thickBot="1" x14ac:dyDescent="0.35">
      <c r="A3596" s="158" t="s">
        <v>5919</v>
      </c>
      <c r="B3596" s="159" t="e">
        <v>#N/A</v>
      </c>
      <c r="C3596" s="159" t="e">
        <v>#N/A</v>
      </c>
      <c r="D3596" s="159" t="s">
        <v>5875</v>
      </c>
      <c r="E3596" s="159">
        <v>1083613</v>
      </c>
      <c r="F3596" s="159" t="s">
        <v>2766</v>
      </c>
      <c r="G3596" s="159" t="s">
        <v>734</v>
      </c>
      <c r="H3596" s="314"/>
      <c r="I3596" s="316"/>
      <c r="J3596" s="317"/>
      <c r="K3596" s="314" t="e">
        <f t="shared" si="110"/>
        <v>#N/A</v>
      </c>
      <c r="L3596" s="318"/>
    </row>
    <row r="3597" spans="1:12" ht="15" thickTop="1" x14ac:dyDescent="0.3">
      <c r="A3597" s="312" t="s">
        <v>5919</v>
      </c>
      <c r="B3597" s="313" t="e">
        <v>#N/A</v>
      </c>
      <c r="C3597" s="313" t="e">
        <v>#N/A</v>
      </c>
      <c r="D3597" s="313" t="s">
        <v>5876</v>
      </c>
      <c r="E3597" s="313">
        <v>0</v>
      </c>
      <c r="F3597" s="313" t="s">
        <v>2766</v>
      </c>
      <c r="G3597" s="313" t="s">
        <v>734</v>
      </c>
      <c r="H3597" s="314"/>
      <c r="I3597" s="316"/>
      <c r="J3597" s="317"/>
      <c r="K3597" s="314" t="e">
        <f t="shared" si="110"/>
        <v>#N/A</v>
      </c>
      <c r="L3597" s="318"/>
    </row>
    <row r="3598" spans="1:12" ht="15" thickBot="1" x14ac:dyDescent="0.35">
      <c r="A3598" s="158" t="s">
        <v>5921</v>
      </c>
      <c r="B3598" s="159" t="s">
        <v>837</v>
      </c>
      <c r="C3598" s="159" t="s">
        <v>304</v>
      </c>
      <c r="D3598" s="159" t="s">
        <v>5872</v>
      </c>
      <c r="E3598" s="159">
        <v>0</v>
      </c>
      <c r="F3598" s="159" t="s">
        <v>5922</v>
      </c>
      <c r="G3598" s="159" t="s">
        <v>733</v>
      </c>
      <c r="H3598" s="314"/>
      <c r="I3598" s="316"/>
      <c r="J3598" s="317"/>
      <c r="K3598" s="314" t="str">
        <f t="shared" si="110"/>
        <v>SDN004Minimal humanitarian conditions - Level 1</v>
      </c>
      <c r="L3598" s="318"/>
    </row>
    <row r="3599" spans="1:12" ht="15" thickTop="1" x14ac:dyDescent="0.3">
      <c r="A3599" s="312" t="s">
        <v>5921</v>
      </c>
      <c r="B3599" s="313" t="s">
        <v>837</v>
      </c>
      <c r="C3599" s="313" t="s">
        <v>304</v>
      </c>
      <c r="D3599" s="313" t="s">
        <v>5873</v>
      </c>
      <c r="E3599" s="313">
        <v>0</v>
      </c>
      <c r="F3599" s="313" t="s">
        <v>5923</v>
      </c>
      <c r="G3599" s="313" t="s">
        <v>733</v>
      </c>
      <c r="H3599" s="314"/>
      <c r="I3599" s="316"/>
      <c r="J3599" s="317"/>
      <c r="K3599" s="314" t="str">
        <f t="shared" si="110"/>
        <v>SDN004Stressed humanitarian conditions - Level 2</v>
      </c>
      <c r="L3599" s="318"/>
    </row>
    <row r="3600" spans="1:12" ht="15" thickBot="1" x14ac:dyDescent="0.35">
      <c r="A3600" s="158" t="s">
        <v>5921</v>
      </c>
      <c r="B3600" s="159" t="s">
        <v>837</v>
      </c>
      <c r="C3600" s="159" t="s">
        <v>304</v>
      </c>
      <c r="D3600" s="159" t="s">
        <v>5874</v>
      </c>
      <c r="E3600" s="159">
        <v>803466</v>
      </c>
      <c r="F3600" s="159" t="s">
        <v>5923</v>
      </c>
      <c r="G3600" s="159" t="s">
        <v>734</v>
      </c>
      <c r="H3600" s="314"/>
      <c r="I3600" s="316"/>
      <c r="J3600" s="317"/>
      <c r="K3600" s="314" t="str">
        <f t="shared" si="110"/>
        <v>SDN004Moderate humanitarian conditions - Level 3</v>
      </c>
      <c r="L3600" s="318"/>
    </row>
    <row r="3601" spans="1:12" ht="15" thickTop="1" x14ac:dyDescent="0.3">
      <c r="A3601" s="312" t="s">
        <v>5921</v>
      </c>
      <c r="B3601" s="313" t="s">
        <v>837</v>
      </c>
      <c r="C3601" s="313" t="s">
        <v>304</v>
      </c>
      <c r="D3601" s="313" t="s">
        <v>5875</v>
      </c>
      <c r="E3601" s="313">
        <v>43090</v>
      </c>
      <c r="F3601" s="313" t="s">
        <v>5923</v>
      </c>
      <c r="G3601" s="313" t="s">
        <v>734</v>
      </c>
      <c r="H3601" s="314"/>
      <c r="I3601" s="316"/>
      <c r="J3601" s="317"/>
      <c r="K3601" s="314" t="str">
        <f t="shared" si="110"/>
        <v>SDN004Severe humanitarian conditions - Level 4</v>
      </c>
      <c r="L3601" s="318"/>
    </row>
    <row r="3602" spans="1:12" ht="15" thickBot="1" x14ac:dyDescent="0.35">
      <c r="A3602" s="158" t="s">
        <v>5921</v>
      </c>
      <c r="B3602" s="159" t="s">
        <v>837</v>
      </c>
      <c r="C3602" s="159" t="s">
        <v>304</v>
      </c>
      <c r="D3602" s="159" t="s">
        <v>5876</v>
      </c>
      <c r="E3602" s="159">
        <v>0</v>
      </c>
      <c r="F3602" s="159" t="s">
        <v>5923</v>
      </c>
      <c r="G3602" s="159" t="s">
        <v>735</v>
      </c>
      <c r="H3602" s="314"/>
      <c r="I3602" s="316"/>
      <c r="J3602" s="317"/>
      <c r="K3602" s="314" t="str">
        <f t="shared" si="110"/>
        <v>SDN004Extreme humanitarian conditions - Level 5</v>
      </c>
      <c r="L3602" s="318"/>
    </row>
    <row r="3603" spans="1:12" ht="15" thickTop="1" x14ac:dyDescent="0.3">
      <c r="A3603" s="312" t="s">
        <v>5924</v>
      </c>
      <c r="B3603" s="313" t="s">
        <v>836</v>
      </c>
      <c r="C3603" s="313" t="s">
        <v>304</v>
      </c>
      <c r="D3603" s="313" t="s">
        <v>5872</v>
      </c>
      <c r="E3603" s="313">
        <v>0</v>
      </c>
      <c r="F3603" s="313" t="s">
        <v>5925</v>
      </c>
      <c r="G3603" s="313" t="s">
        <v>733</v>
      </c>
      <c r="H3603" s="314"/>
      <c r="I3603" s="316"/>
      <c r="J3603" s="317"/>
      <c r="K3603" s="314" t="str">
        <f t="shared" si="110"/>
        <v>SDN003Minimal humanitarian conditions - Level 1</v>
      </c>
      <c r="L3603" s="318"/>
    </row>
    <row r="3604" spans="1:12" ht="15" thickBot="1" x14ac:dyDescent="0.35">
      <c r="A3604" s="158" t="s">
        <v>5924</v>
      </c>
      <c r="B3604" s="159" t="s">
        <v>836</v>
      </c>
      <c r="C3604" s="159" t="s">
        <v>304</v>
      </c>
      <c r="D3604" s="159" t="s">
        <v>5873</v>
      </c>
      <c r="E3604" s="159">
        <v>0</v>
      </c>
      <c r="F3604" s="159" t="s">
        <v>5925</v>
      </c>
      <c r="G3604" s="159" t="s">
        <v>733</v>
      </c>
      <c r="H3604" s="314"/>
      <c r="I3604" s="316"/>
      <c r="J3604" s="317"/>
      <c r="K3604" s="314" t="str">
        <f t="shared" si="110"/>
        <v>SDN003Stressed humanitarian conditions - Level 2</v>
      </c>
      <c r="L3604" s="318"/>
    </row>
    <row r="3605" spans="1:12" ht="15" thickTop="1" x14ac:dyDescent="0.3">
      <c r="A3605" s="312" t="s">
        <v>5924</v>
      </c>
      <c r="B3605" s="313" t="s">
        <v>836</v>
      </c>
      <c r="C3605" s="313" t="s">
        <v>304</v>
      </c>
      <c r="D3605" s="313" t="s">
        <v>5874</v>
      </c>
      <c r="E3605" s="313">
        <v>120504</v>
      </c>
      <c r="F3605" s="313" t="s">
        <v>5925</v>
      </c>
      <c r="G3605" s="313" t="s">
        <v>734</v>
      </c>
      <c r="H3605" s="314"/>
      <c r="I3605" s="316"/>
      <c r="J3605" s="317"/>
      <c r="K3605" s="314" t="str">
        <f t="shared" si="110"/>
        <v>SDN003Moderate humanitarian conditions - Level 3</v>
      </c>
      <c r="L3605" s="318"/>
    </row>
    <row r="3606" spans="1:12" ht="15" thickBot="1" x14ac:dyDescent="0.35">
      <c r="A3606" s="158" t="s">
        <v>5924</v>
      </c>
      <c r="B3606" s="159" t="s">
        <v>836</v>
      </c>
      <c r="C3606" s="159" t="s">
        <v>304</v>
      </c>
      <c r="D3606" s="159" t="s">
        <v>5875</v>
      </c>
      <c r="E3606" s="159">
        <v>0</v>
      </c>
      <c r="F3606" s="159" t="s">
        <v>5925</v>
      </c>
      <c r="G3606" s="159" t="s">
        <v>733</v>
      </c>
      <c r="H3606" s="314"/>
      <c r="I3606" s="316"/>
      <c r="J3606" s="317"/>
      <c r="K3606" s="314" t="str">
        <f t="shared" si="110"/>
        <v>SDN003Severe humanitarian conditions - Level 4</v>
      </c>
      <c r="L3606" s="318"/>
    </row>
    <row r="3607" spans="1:12" ht="15" thickTop="1" x14ac:dyDescent="0.3">
      <c r="A3607" s="312" t="s">
        <v>5924</v>
      </c>
      <c r="B3607" s="313" t="s">
        <v>836</v>
      </c>
      <c r="C3607" s="313" t="s">
        <v>304</v>
      </c>
      <c r="D3607" s="313" t="s">
        <v>5876</v>
      </c>
      <c r="E3607" s="313">
        <v>0</v>
      </c>
      <c r="F3607" s="313" t="s">
        <v>5925</v>
      </c>
      <c r="G3607" s="313" t="s">
        <v>735</v>
      </c>
      <c r="H3607" s="314"/>
      <c r="I3607" s="316"/>
      <c r="J3607" s="317"/>
      <c r="K3607" s="314" t="str">
        <f t="shared" si="110"/>
        <v>SDN003Extreme humanitarian conditions - Level 5</v>
      </c>
      <c r="L3607" s="318"/>
    </row>
    <row r="3608" spans="1:12" ht="15" thickBot="1" x14ac:dyDescent="0.35">
      <c r="A3608" s="158" t="s">
        <v>5926</v>
      </c>
      <c r="B3608" s="159" t="s">
        <v>725</v>
      </c>
      <c r="C3608" s="159" t="s">
        <v>304</v>
      </c>
      <c r="D3608" s="159" t="s">
        <v>5872</v>
      </c>
      <c r="E3608" s="159">
        <v>23257157</v>
      </c>
      <c r="F3608" s="159" t="s">
        <v>5920</v>
      </c>
      <c r="G3608" s="159" t="s">
        <v>734</v>
      </c>
      <c r="H3608" s="314"/>
      <c r="I3608" s="316"/>
      <c r="J3608" s="317"/>
      <c r="K3608" s="314" t="str">
        <f t="shared" si="110"/>
        <v>SDN001Minimal humanitarian conditions - Level 1</v>
      </c>
      <c r="L3608" s="318"/>
    </row>
    <row r="3609" spans="1:12" ht="15" thickTop="1" x14ac:dyDescent="0.3">
      <c r="A3609" s="312" t="s">
        <v>5926</v>
      </c>
      <c r="B3609" s="313" t="s">
        <v>725</v>
      </c>
      <c r="C3609" s="313" t="s">
        <v>304</v>
      </c>
      <c r="D3609" s="313" t="s">
        <v>5873</v>
      </c>
      <c r="E3609" s="313">
        <v>13359120</v>
      </c>
      <c r="F3609" s="313" t="s">
        <v>2766</v>
      </c>
      <c r="G3609" s="313" t="s">
        <v>734</v>
      </c>
      <c r="H3609" s="314"/>
      <c r="I3609" s="316"/>
      <c r="J3609" s="317"/>
      <c r="K3609" s="314" t="str">
        <f t="shared" si="110"/>
        <v>SDN001Stressed humanitarian conditions - Level 2</v>
      </c>
      <c r="L3609" s="318"/>
    </row>
    <row r="3610" spans="1:12" ht="15" thickBot="1" x14ac:dyDescent="0.35">
      <c r="A3610" s="158" t="s">
        <v>5926</v>
      </c>
      <c r="B3610" s="159" t="s">
        <v>725</v>
      </c>
      <c r="C3610" s="159" t="s">
        <v>304</v>
      </c>
      <c r="D3610" s="159" t="s">
        <v>5874</v>
      </c>
      <c r="E3610" s="159">
        <v>4675812</v>
      </c>
      <c r="F3610" s="159" t="s">
        <v>2766</v>
      </c>
      <c r="G3610" s="159" t="s">
        <v>734</v>
      </c>
      <c r="H3610" s="314"/>
      <c r="I3610" s="316"/>
      <c r="J3610" s="317"/>
      <c r="K3610" s="314" t="str">
        <f t="shared" si="110"/>
        <v>SDN001Moderate humanitarian conditions - Level 3</v>
      </c>
      <c r="L3610" s="318"/>
    </row>
    <row r="3611" spans="1:12" ht="15" thickTop="1" x14ac:dyDescent="0.3">
      <c r="A3611" s="312" t="s">
        <v>5926</v>
      </c>
      <c r="B3611" s="313" t="s">
        <v>725</v>
      </c>
      <c r="C3611" s="313" t="s">
        <v>304</v>
      </c>
      <c r="D3611" s="313" t="s">
        <v>5875</v>
      </c>
      <c r="E3611" s="313">
        <v>1083613</v>
      </c>
      <c r="F3611" s="313" t="s">
        <v>2766</v>
      </c>
      <c r="G3611" s="313" t="s">
        <v>734</v>
      </c>
      <c r="H3611" s="314"/>
      <c r="I3611" s="316"/>
      <c r="J3611" s="317"/>
      <c r="K3611" s="314" t="str">
        <f t="shared" si="110"/>
        <v>SDN001Severe humanitarian conditions - Level 4</v>
      </c>
      <c r="L3611" s="318"/>
    </row>
    <row r="3612" spans="1:12" x14ac:dyDescent="0.3">
      <c r="A3612" s="158" t="s">
        <v>5926</v>
      </c>
      <c r="B3612" s="159" t="s">
        <v>725</v>
      </c>
      <c r="C3612" s="159" t="s">
        <v>304</v>
      </c>
      <c r="D3612" s="159" t="s">
        <v>5876</v>
      </c>
      <c r="E3612" s="159">
        <v>0</v>
      </c>
      <c r="F3612" s="159" t="s">
        <v>2766</v>
      </c>
      <c r="G3612" s="159" t="s">
        <v>734</v>
      </c>
      <c r="H3612" s="314"/>
      <c r="I3612" s="316"/>
      <c r="J3612" s="317"/>
      <c r="K3612" s="314" t="str">
        <f t="shared" si="110"/>
        <v>SDN001Extreme humanitarian conditions - Level 5</v>
      </c>
      <c r="L3612" s="318"/>
    </row>
    <row r="3613" spans="1:12" ht="15" thickBot="1" x14ac:dyDescent="0.35">
      <c r="A3613" s="158" t="s">
        <v>5927</v>
      </c>
      <c r="B3613" s="159" t="s">
        <v>714</v>
      </c>
      <c r="C3613" s="159" t="s">
        <v>188</v>
      </c>
      <c r="D3613" s="159" t="s">
        <v>5872</v>
      </c>
      <c r="E3613" s="159">
        <v>22432000</v>
      </c>
      <c r="F3613" s="159" t="s">
        <v>5928</v>
      </c>
      <c r="G3613" s="159" t="s">
        <v>734</v>
      </c>
      <c r="H3613" s="314"/>
      <c r="I3613" s="316"/>
      <c r="J3613" s="317"/>
      <c r="K3613" s="314" t="str">
        <f t="shared" ref="K3613:K3676" si="111">B3613&amp;""&amp;D3613</f>
        <v>MDG001Minimal humanitarian conditions - Level 1</v>
      </c>
      <c r="L3613" s="318"/>
    </row>
    <row r="3614" spans="1:12" ht="15" thickTop="1" x14ac:dyDescent="0.3">
      <c r="A3614" s="312" t="s">
        <v>5927</v>
      </c>
      <c r="B3614" s="313" t="s">
        <v>714</v>
      </c>
      <c r="C3614" s="313" t="s">
        <v>188</v>
      </c>
      <c r="D3614" s="313" t="s">
        <v>5873</v>
      </c>
      <c r="E3614" s="313">
        <v>4145000</v>
      </c>
      <c r="F3614" s="313" t="s">
        <v>1606</v>
      </c>
      <c r="G3614" s="313" t="s">
        <v>734</v>
      </c>
      <c r="H3614" s="314"/>
      <c r="I3614" s="316"/>
      <c r="J3614" s="317"/>
      <c r="K3614" s="314" t="str">
        <f t="shared" si="111"/>
        <v>MDG001Stressed humanitarian conditions - Level 2</v>
      </c>
      <c r="L3614" s="318"/>
    </row>
    <row r="3615" spans="1:12" ht="15" thickBot="1" x14ac:dyDescent="0.35">
      <c r="A3615" s="158" t="s">
        <v>5927</v>
      </c>
      <c r="B3615" s="159" t="s">
        <v>714</v>
      </c>
      <c r="C3615" s="159" t="s">
        <v>188</v>
      </c>
      <c r="D3615" s="159" t="s">
        <v>5874</v>
      </c>
      <c r="E3615" s="159">
        <v>941000</v>
      </c>
      <c r="F3615" s="159" t="s">
        <v>1603</v>
      </c>
      <c r="G3615" s="159" t="s">
        <v>734</v>
      </c>
      <c r="H3615" s="314"/>
      <c r="I3615" s="316"/>
      <c r="J3615" s="317"/>
      <c r="K3615" s="314" t="str">
        <f t="shared" si="111"/>
        <v>MDG001Moderate humanitarian conditions - Level 3</v>
      </c>
      <c r="L3615" s="318"/>
    </row>
    <row r="3616" spans="1:12" ht="15" thickTop="1" x14ac:dyDescent="0.3">
      <c r="A3616" s="312" t="s">
        <v>5927</v>
      </c>
      <c r="B3616" s="313" t="s">
        <v>714</v>
      </c>
      <c r="C3616" s="313" t="s">
        <v>188</v>
      </c>
      <c r="D3616" s="313" t="s">
        <v>5875</v>
      </c>
      <c r="E3616" s="313">
        <v>366000</v>
      </c>
      <c r="F3616" s="313" t="s">
        <v>1603</v>
      </c>
      <c r="G3616" s="313" t="s">
        <v>734</v>
      </c>
      <c r="H3616" s="314"/>
      <c r="I3616" s="316"/>
      <c r="J3616" s="317"/>
      <c r="K3616" s="314" t="str">
        <f t="shared" si="111"/>
        <v>MDG001Severe humanitarian conditions - Level 4</v>
      </c>
      <c r="L3616" s="318"/>
    </row>
    <row r="3617" spans="1:12" ht="15" thickBot="1" x14ac:dyDescent="0.35">
      <c r="A3617" s="158" t="s">
        <v>1305</v>
      </c>
      <c r="B3617" s="159" t="s">
        <v>849</v>
      </c>
      <c r="C3617" s="159" t="s">
        <v>188</v>
      </c>
      <c r="D3617" s="159" t="s">
        <v>5872</v>
      </c>
      <c r="E3617" s="159">
        <v>1957000</v>
      </c>
      <c r="F3617" s="159" t="s">
        <v>1601</v>
      </c>
      <c r="G3617" s="159" t="s">
        <v>734</v>
      </c>
      <c r="H3617" s="314"/>
      <c r="I3617" s="316"/>
      <c r="J3617" s="317"/>
      <c r="K3617" s="314" t="str">
        <f t="shared" si="111"/>
        <v>MDG002Minimal humanitarian conditions - Level 1</v>
      </c>
      <c r="L3617" s="318"/>
    </row>
    <row r="3618" spans="1:12" ht="15" thickTop="1" x14ac:dyDescent="0.3">
      <c r="A3618" s="312" t="s">
        <v>1305</v>
      </c>
      <c r="B3618" s="313" t="s">
        <v>849</v>
      </c>
      <c r="C3618" s="313" t="s">
        <v>188</v>
      </c>
      <c r="D3618" s="313" t="s">
        <v>5873</v>
      </c>
      <c r="E3618" s="313">
        <v>1337000</v>
      </c>
      <c r="F3618" s="313" t="s">
        <v>1603</v>
      </c>
      <c r="G3618" s="313" t="s">
        <v>734</v>
      </c>
      <c r="H3618" s="314"/>
      <c r="I3618" s="316"/>
      <c r="J3618" s="317"/>
      <c r="K3618" s="314" t="str">
        <f t="shared" si="111"/>
        <v>MDG002Stressed humanitarian conditions - Level 2</v>
      </c>
      <c r="L3618" s="318"/>
    </row>
    <row r="3619" spans="1:12" ht="15" thickBot="1" x14ac:dyDescent="0.35">
      <c r="A3619" s="158" t="s">
        <v>1305</v>
      </c>
      <c r="B3619" s="159" t="s">
        <v>849</v>
      </c>
      <c r="C3619" s="159" t="s">
        <v>188</v>
      </c>
      <c r="D3619" s="159" t="s">
        <v>5874</v>
      </c>
      <c r="E3619" s="159">
        <v>941000</v>
      </c>
      <c r="F3619" s="159" t="s">
        <v>1601</v>
      </c>
      <c r="G3619" s="159" t="s">
        <v>734</v>
      </c>
      <c r="H3619" s="314"/>
      <c r="I3619" s="316"/>
      <c r="J3619" s="317"/>
      <c r="K3619" s="314" t="str">
        <f t="shared" si="111"/>
        <v>MDG002Moderate humanitarian conditions - Level 3</v>
      </c>
      <c r="L3619" s="318"/>
    </row>
    <row r="3620" spans="1:12" ht="15" thickTop="1" x14ac:dyDescent="0.3">
      <c r="A3620" s="312" t="s">
        <v>1305</v>
      </c>
      <c r="B3620" s="313" t="s">
        <v>849</v>
      </c>
      <c r="C3620" s="313" t="s">
        <v>188</v>
      </c>
      <c r="D3620" s="313" t="s">
        <v>5875</v>
      </c>
      <c r="E3620" s="313">
        <v>366000</v>
      </c>
      <c r="F3620" s="313" t="s">
        <v>1603</v>
      </c>
      <c r="G3620" s="313" t="s">
        <v>734</v>
      </c>
      <c r="H3620" s="314"/>
      <c r="I3620" s="316"/>
      <c r="J3620" s="317"/>
      <c r="K3620" s="314" t="str">
        <f t="shared" si="111"/>
        <v>MDG002Severe humanitarian conditions - Level 4</v>
      </c>
      <c r="L3620" s="318"/>
    </row>
    <row r="3621" spans="1:12" x14ac:dyDescent="0.3">
      <c r="A3621" s="158" t="s">
        <v>1305</v>
      </c>
      <c r="B3621" s="159" t="s">
        <v>849</v>
      </c>
      <c r="C3621" s="159" t="s">
        <v>188</v>
      </c>
      <c r="D3621" s="159" t="s">
        <v>5876</v>
      </c>
      <c r="E3621" s="159">
        <v>0</v>
      </c>
      <c r="F3621" s="159" t="s">
        <v>1601</v>
      </c>
      <c r="G3621" s="159" t="s">
        <v>734</v>
      </c>
      <c r="H3621" s="314"/>
      <c r="I3621" s="316"/>
      <c r="J3621" s="317"/>
      <c r="K3621" s="314" t="str">
        <f t="shared" si="111"/>
        <v>MDG002Extreme humanitarian conditions - Level 5</v>
      </c>
      <c r="L3621" s="318"/>
    </row>
    <row r="3622" spans="1:12" ht="15" thickBot="1" x14ac:dyDescent="0.35">
      <c r="A3622" s="158" t="s">
        <v>1306</v>
      </c>
      <c r="B3622" s="159" t="s">
        <v>850</v>
      </c>
      <c r="C3622" s="159" t="s">
        <v>188</v>
      </c>
      <c r="D3622" s="159" t="s">
        <v>5872</v>
      </c>
      <c r="E3622" s="159">
        <v>22432000</v>
      </c>
      <c r="F3622" s="159" t="s">
        <v>5928</v>
      </c>
      <c r="G3622" s="159" t="s">
        <v>734</v>
      </c>
      <c r="H3622" s="314"/>
      <c r="I3622" s="316"/>
      <c r="J3622" s="317"/>
      <c r="K3622" s="314" t="str">
        <f t="shared" si="111"/>
        <v>MDG003Minimal humanitarian conditions - Level 1</v>
      </c>
      <c r="L3622" s="318"/>
    </row>
    <row r="3623" spans="1:12" ht="15" thickTop="1" x14ac:dyDescent="0.3">
      <c r="A3623" s="312" t="s">
        <v>1306</v>
      </c>
      <c r="B3623" s="313" t="s">
        <v>850</v>
      </c>
      <c r="C3623" s="313" t="s">
        <v>188</v>
      </c>
      <c r="D3623" s="313" t="s">
        <v>5873</v>
      </c>
      <c r="E3623" s="313">
        <v>4145000</v>
      </c>
      <c r="F3623" s="313" t="s">
        <v>1606</v>
      </c>
      <c r="G3623" s="313" t="s">
        <v>734</v>
      </c>
      <c r="H3623" s="314"/>
      <c r="I3623" s="316"/>
      <c r="J3623" s="317"/>
      <c r="K3623" s="314" t="str">
        <f t="shared" si="111"/>
        <v>MDG003Stressed humanitarian conditions - Level 2</v>
      </c>
      <c r="L3623" s="318"/>
    </row>
    <row r="3624" spans="1:12" ht="15" thickBot="1" x14ac:dyDescent="0.35">
      <c r="A3624" s="158" t="s">
        <v>1306</v>
      </c>
      <c r="B3624" s="159" t="s">
        <v>850</v>
      </c>
      <c r="C3624" s="159" t="s">
        <v>188</v>
      </c>
      <c r="D3624" s="159" t="s">
        <v>5874</v>
      </c>
      <c r="E3624" s="159">
        <v>114522</v>
      </c>
      <c r="F3624" s="159" t="s">
        <v>5929</v>
      </c>
      <c r="G3624" s="159" t="s">
        <v>734</v>
      </c>
      <c r="H3624" s="314"/>
      <c r="I3624" s="316"/>
      <c r="J3624" s="317"/>
      <c r="K3624" s="314" t="str">
        <f t="shared" si="111"/>
        <v>MDG003Moderate humanitarian conditions - Level 3</v>
      </c>
      <c r="L3624" s="318"/>
    </row>
    <row r="3625" spans="1:12" ht="15" thickTop="1" x14ac:dyDescent="0.3">
      <c r="A3625" s="312" t="s">
        <v>1306</v>
      </c>
      <c r="B3625" s="313" t="s">
        <v>850</v>
      </c>
      <c r="C3625" s="313" t="s">
        <v>188</v>
      </c>
      <c r="D3625" s="313" t="s">
        <v>5875</v>
      </c>
      <c r="E3625" s="313">
        <v>8571</v>
      </c>
      <c r="F3625" s="313" t="s">
        <v>5929</v>
      </c>
      <c r="G3625" s="313" t="s">
        <v>734</v>
      </c>
      <c r="H3625" s="314"/>
      <c r="I3625" s="316"/>
      <c r="J3625" s="317"/>
      <c r="K3625" s="314" t="str">
        <f t="shared" si="111"/>
        <v>MDG003Severe humanitarian conditions - Level 4</v>
      </c>
      <c r="L3625" s="318"/>
    </row>
    <row r="3626" spans="1:12" ht="15" thickBot="1" x14ac:dyDescent="0.35">
      <c r="A3626" s="158" t="s">
        <v>5930</v>
      </c>
      <c r="B3626" s="159" t="s">
        <v>711</v>
      </c>
      <c r="C3626" s="159" t="s">
        <v>146</v>
      </c>
      <c r="D3626" s="159" t="s">
        <v>5872</v>
      </c>
      <c r="E3626" s="159">
        <v>0</v>
      </c>
      <c r="F3626" s="159" t="s">
        <v>968</v>
      </c>
      <c r="G3626" s="159" t="s">
        <v>734</v>
      </c>
      <c r="H3626" s="314"/>
      <c r="I3626" s="316"/>
      <c r="J3626" s="317"/>
      <c r="K3626" s="314" t="str">
        <f t="shared" si="111"/>
        <v>IRQ001Minimal humanitarian conditions - Level 1</v>
      </c>
      <c r="L3626" s="318"/>
    </row>
    <row r="3627" spans="1:12" ht="15" thickTop="1" x14ac:dyDescent="0.3">
      <c r="A3627" s="312" t="s">
        <v>5930</v>
      </c>
      <c r="B3627" s="313" t="s">
        <v>711</v>
      </c>
      <c r="C3627" s="313" t="s">
        <v>146</v>
      </c>
      <c r="D3627" s="313" t="s">
        <v>5873</v>
      </c>
      <c r="E3627" s="313">
        <v>4456000</v>
      </c>
      <c r="F3627" s="313" t="s">
        <v>968</v>
      </c>
      <c r="G3627" s="313" t="s">
        <v>734</v>
      </c>
      <c r="H3627" s="314"/>
      <c r="I3627" s="316"/>
      <c r="J3627" s="317"/>
      <c r="K3627" s="314" t="str">
        <f t="shared" si="111"/>
        <v>IRQ001Stressed humanitarian conditions - Level 2</v>
      </c>
      <c r="L3627" s="318"/>
    </row>
    <row r="3628" spans="1:12" ht="15" thickBot="1" x14ac:dyDescent="0.35">
      <c r="A3628" s="158" t="s">
        <v>5930</v>
      </c>
      <c r="B3628" s="159" t="s">
        <v>711</v>
      </c>
      <c r="C3628" s="159" t="s">
        <v>146</v>
      </c>
      <c r="D3628" s="159" t="s">
        <v>5874</v>
      </c>
      <c r="E3628" s="159">
        <v>4376000</v>
      </c>
      <c r="F3628" s="159" t="s">
        <v>968</v>
      </c>
      <c r="G3628" s="159" t="s">
        <v>734</v>
      </c>
      <c r="H3628" s="314"/>
      <c r="I3628" s="316"/>
      <c r="J3628" s="317"/>
      <c r="K3628" s="314" t="str">
        <f t="shared" si="111"/>
        <v>IRQ001Moderate humanitarian conditions - Level 3</v>
      </c>
      <c r="L3628" s="318"/>
    </row>
    <row r="3629" spans="1:12" ht="15" thickTop="1" x14ac:dyDescent="0.3">
      <c r="A3629" s="312" t="s">
        <v>5930</v>
      </c>
      <c r="B3629" s="313" t="s">
        <v>711</v>
      </c>
      <c r="C3629" s="313" t="s">
        <v>146</v>
      </c>
      <c r="D3629" s="313" t="s">
        <v>5875</v>
      </c>
      <c r="E3629" s="313">
        <v>2168000</v>
      </c>
      <c r="F3629" s="313" t="s">
        <v>968</v>
      </c>
      <c r="G3629" s="313" t="s">
        <v>734</v>
      </c>
      <c r="H3629" s="314"/>
      <c r="I3629" s="316"/>
      <c r="J3629" s="317"/>
      <c r="K3629" s="314" t="str">
        <f t="shared" si="111"/>
        <v>IRQ001Severe humanitarian conditions - Level 4</v>
      </c>
      <c r="L3629" s="318"/>
    </row>
    <row r="3630" spans="1:12" x14ac:dyDescent="0.3">
      <c r="A3630" s="158" t="s">
        <v>5930</v>
      </c>
      <c r="B3630" s="159" t="s">
        <v>711</v>
      </c>
      <c r="C3630" s="159" t="s">
        <v>146</v>
      </c>
      <c r="D3630" s="159" t="s">
        <v>5876</v>
      </c>
      <c r="E3630" s="159">
        <v>0</v>
      </c>
      <c r="F3630" s="159" t="s">
        <v>968</v>
      </c>
      <c r="G3630" s="159" t="s">
        <v>734</v>
      </c>
      <c r="H3630" s="314"/>
      <c r="I3630" s="316"/>
      <c r="J3630" s="317"/>
      <c r="K3630" s="314" t="str">
        <f t="shared" si="111"/>
        <v>IRQ001Extreme humanitarian conditions - Level 5</v>
      </c>
      <c r="L3630" s="318"/>
    </row>
    <row r="3631" spans="1:12" ht="15" thickBot="1" x14ac:dyDescent="0.35">
      <c r="A3631" s="158" t="s">
        <v>1276</v>
      </c>
      <c r="B3631" s="159" t="s">
        <v>804</v>
      </c>
      <c r="C3631" s="159" t="s">
        <v>146</v>
      </c>
      <c r="D3631" s="159" t="s">
        <v>5872</v>
      </c>
      <c r="E3631" s="159">
        <v>0</v>
      </c>
      <c r="F3631" s="159" t="s">
        <v>968</v>
      </c>
      <c r="G3631" s="159" t="s">
        <v>734</v>
      </c>
      <c r="H3631" s="314"/>
      <c r="I3631" s="316"/>
      <c r="J3631" s="317"/>
      <c r="K3631" s="314" t="str">
        <f t="shared" si="111"/>
        <v>IRQ002Minimal humanitarian conditions - Level 1</v>
      </c>
      <c r="L3631" s="318"/>
    </row>
    <row r="3632" spans="1:12" ht="15" thickTop="1" x14ac:dyDescent="0.3">
      <c r="A3632" s="312" t="s">
        <v>1276</v>
      </c>
      <c r="B3632" s="313" t="s">
        <v>804</v>
      </c>
      <c r="C3632" s="313" t="s">
        <v>146</v>
      </c>
      <c r="D3632" s="313" t="s">
        <v>5873</v>
      </c>
      <c r="E3632" s="313">
        <v>4456000</v>
      </c>
      <c r="F3632" s="313" t="s">
        <v>968</v>
      </c>
      <c r="G3632" s="313" t="s">
        <v>734</v>
      </c>
      <c r="H3632" s="314"/>
      <c r="I3632" s="316"/>
      <c r="J3632" s="317"/>
      <c r="K3632" s="314" t="str">
        <f t="shared" si="111"/>
        <v>IRQ002Stressed humanitarian conditions - Level 2</v>
      </c>
      <c r="L3632" s="318"/>
    </row>
    <row r="3633" spans="1:12" ht="15" thickBot="1" x14ac:dyDescent="0.35">
      <c r="A3633" s="158" t="s">
        <v>1276</v>
      </c>
      <c r="B3633" s="159" t="s">
        <v>804</v>
      </c>
      <c r="C3633" s="159" t="s">
        <v>146</v>
      </c>
      <c r="D3633" s="159" t="s">
        <v>5874</v>
      </c>
      <c r="E3633" s="159">
        <v>4376000</v>
      </c>
      <c r="F3633" s="159" t="s">
        <v>968</v>
      </c>
      <c r="G3633" s="159" t="s">
        <v>734</v>
      </c>
      <c r="H3633" s="314"/>
      <c r="I3633" s="316"/>
      <c r="J3633" s="317"/>
      <c r="K3633" s="314" t="str">
        <f t="shared" si="111"/>
        <v>IRQ002Moderate humanitarian conditions - Level 3</v>
      </c>
      <c r="L3633" s="318"/>
    </row>
    <row r="3634" spans="1:12" ht="15" thickTop="1" x14ac:dyDescent="0.3">
      <c r="A3634" s="312" t="s">
        <v>1276</v>
      </c>
      <c r="B3634" s="313" t="s">
        <v>804</v>
      </c>
      <c r="C3634" s="313" t="s">
        <v>146</v>
      </c>
      <c r="D3634" s="313" t="s">
        <v>5875</v>
      </c>
      <c r="E3634" s="313">
        <v>2168000</v>
      </c>
      <c r="F3634" s="313" t="s">
        <v>968</v>
      </c>
      <c r="G3634" s="313" t="s">
        <v>734</v>
      </c>
      <c r="H3634" s="314"/>
      <c r="I3634" s="316"/>
      <c r="J3634" s="317"/>
      <c r="K3634" s="314" t="str">
        <f t="shared" si="111"/>
        <v>IRQ002Severe humanitarian conditions - Level 4</v>
      </c>
      <c r="L3634" s="318"/>
    </row>
    <row r="3635" spans="1:12" ht="15" thickBot="1" x14ac:dyDescent="0.35">
      <c r="A3635" s="158" t="s">
        <v>1276</v>
      </c>
      <c r="B3635" s="159" t="s">
        <v>804</v>
      </c>
      <c r="C3635" s="159" t="s">
        <v>146</v>
      </c>
      <c r="D3635" s="159" t="s">
        <v>5876</v>
      </c>
      <c r="E3635" s="159">
        <v>0</v>
      </c>
      <c r="F3635" s="159" t="s">
        <v>968</v>
      </c>
      <c r="G3635" s="159" t="s">
        <v>734</v>
      </c>
      <c r="H3635" s="314"/>
      <c r="I3635" s="316"/>
      <c r="J3635" s="317"/>
      <c r="K3635" s="314" t="str">
        <f t="shared" si="111"/>
        <v>IRQ002Extreme humanitarian conditions - Level 5</v>
      </c>
      <c r="L3635" s="318"/>
    </row>
    <row r="3636" spans="1:12" ht="15" thickTop="1" x14ac:dyDescent="0.3">
      <c r="A3636" s="312" t="s">
        <v>5931</v>
      </c>
      <c r="B3636" s="313" t="s">
        <v>805</v>
      </c>
      <c r="C3636" s="313" t="s">
        <v>146</v>
      </c>
      <c r="D3636" s="313" t="s">
        <v>5872</v>
      </c>
      <c r="E3636" s="313">
        <v>0</v>
      </c>
      <c r="F3636" s="313" t="s">
        <v>5932</v>
      </c>
      <c r="G3636" s="313" t="s">
        <v>734</v>
      </c>
      <c r="H3636" s="314"/>
      <c r="I3636" s="316"/>
      <c r="J3636" s="317"/>
      <c r="K3636" s="314" t="str">
        <f t="shared" si="111"/>
        <v>IRQ003Minimal humanitarian conditions - Level 1</v>
      </c>
      <c r="L3636" s="318"/>
    </row>
    <row r="3637" spans="1:12" ht="15" thickBot="1" x14ac:dyDescent="0.35">
      <c r="A3637" s="158" t="s">
        <v>5931</v>
      </c>
      <c r="B3637" s="159" t="s">
        <v>805</v>
      </c>
      <c r="C3637" s="159" t="s">
        <v>146</v>
      </c>
      <c r="D3637" s="159" t="s">
        <v>5873</v>
      </c>
      <c r="E3637" s="159">
        <v>3261607</v>
      </c>
      <c r="F3637" s="159" t="s">
        <v>5932</v>
      </c>
      <c r="G3637" s="159" t="s">
        <v>734</v>
      </c>
      <c r="H3637" s="314"/>
      <c r="I3637" s="316"/>
      <c r="J3637" s="317"/>
      <c r="K3637" s="314" t="str">
        <f t="shared" si="111"/>
        <v>IRQ003Stressed humanitarian conditions - Level 2</v>
      </c>
      <c r="L3637" s="318"/>
    </row>
    <row r="3638" spans="1:12" ht="15" thickTop="1" x14ac:dyDescent="0.3">
      <c r="A3638" s="312" t="s">
        <v>5931</v>
      </c>
      <c r="B3638" s="313" t="s">
        <v>805</v>
      </c>
      <c r="C3638" s="313" t="s">
        <v>146</v>
      </c>
      <c r="D3638" s="313" t="s">
        <v>5874</v>
      </c>
      <c r="E3638" s="313">
        <v>280672</v>
      </c>
      <c r="F3638" s="313" t="s">
        <v>5932</v>
      </c>
      <c r="G3638" s="313" t="s">
        <v>734</v>
      </c>
      <c r="H3638" s="314"/>
      <c r="I3638" s="316"/>
      <c r="J3638" s="317"/>
      <c r="K3638" s="314" t="str">
        <f t="shared" si="111"/>
        <v>IRQ003Moderate humanitarian conditions - Level 3</v>
      </c>
      <c r="L3638" s="318"/>
    </row>
    <row r="3639" spans="1:12" ht="15" thickBot="1" x14ac:dyDescent="0.35">
      <c r="A3639" s="158" t="s">
        <v>5931</v>
      </c>
      <c r="B3639" s="159" t="s">
        <v>805</v>
      </c>
      <c r="C3639" s="159" t="s">
        <v>146</v>
      </c>
      <c r="D3639" s="159" t="s">
        <v>5875</v>
      </c>
      <c r="E3639" s="159">
        <v>45000</v>
      </c>
      <c r="F3639" s="159" t="s">
        <v>5932</v>
      </c>
      <c r="G3639" s="159" t="s">
        <v>734</v>
      </c>
      <c r="H3639" s="314"/>
      <c r="I3639" s="316"/>
      <c r="J3639" s="317"/>
      <c r="K3639" s="314" t="str">
        <f t="shared" si="111"/>
        <v>IRQ003Severe humanitarian conditions - Level 4</v>
      </c>
      <c r="L3639" s="318"/>
    </row>
    <row r="3640" spans="1:12" ht="15" thickTop="1" x14ac:dyDescent="0.3">
      <c r="A3640" s="312" t="s">
        <v>5931</v>
      </c>
      <c r="B3640" s="313" t="s">
        <v>805</v>
      </c>
      <c r="C3640" s="313" t="s">
        <v>146</v>
      </c>
      <c r="D3640" s="313" t="s">
        <v>5876</v>
      </c>
      <c r="E3640" s="313">
        <v>0</v>
      </c>
      <c r="F3640" s="313" t="s">
        <v>5932</v>
      </c>
      <c r="G3640" s="313" t="s">
        <v>734</v>
      </c>
      <c r="H3640" s="314"/>
      <c r="I3640" s="316"/>
      <c r="J3640" s="317"/>
      <c r="K3640" s="314" t="str">
        <f t="shared" si="111"/>
        <v>IRQ003Extreme humanitarian conditions - Level 5</v>
      </c>
      <c r="L3640" s="318"/>
    </row>
    <row r="3641" spans="1:12" ht="15" thickBot="1" x14ac:dyDescent="0.35">
      <c r="A3641" s="158" t="s">
        <v>5933</v>
      </c>
      <c r="B3641" s="159" t="e">
        <v>#N/A</v>
      </c>
      <c r="C3641" s="159" t="e">
        <v>#N/A</v>
      </c>
      <c r="D3641" s="159" t="s">
        <v>5872</v>
      </c>
      <c r="E3641" s="159">
        <v>7809000</v>
      </c>
      <c r="F3641" s="159" t="s">
        <v>1405</v>
      </c>
      <c r="G3641" s="159" t="s">
        <v>733</v>
      </c>
      <c r="H3641" s="314"/>
      <c r="I3641" s="316"/>
      <c r="J3641" s="317"/>
      <c r="K3641" s="314" t="e">
        <f t="shared" si="111"/>
        <v>#N/A</v>
      </c>
      <c r="L3641" s="318"/>
    </row>
    <row r="3642" spans="1:12" ht="15" thickTop="1" x14ac:dyDescent="0.3">
      <c r="A3642" s="312" t="s">
        <v>5933</v>
      </c>
      <c r="B3642" s="313" t="e">
        <v>#N/A</v>
      </c>
      <c r="C3642" s="313" t="e">
        <v>#N/A</v>
      </c>
      <c r="D3642" s="313" t="s">
        <v>5873</v>
      </c>
      <c r="E3642" s="313">
        <v>117000</v>
      </c>
      <c r="F3642" s="313" t="s">
        <v>1084</v>
      </c>
      <c r="G3642" s="313" t="s">
        <v>734</v>
      </c>
      <c r="H3642" s="314"/>
      <c r="I3642" s="316"/>
      <c r="J3642" s="317"/>
      <c r="K3642" s="314" t="e">
        <f t="shared" si="111"/>
        <v>#N/A</v>
      </c>
      <c r="L3642" s="318"/>
    </row>
    <row r="3643" spans="1:12" x14ac:dyDescent="0.3">
      <c r="A3643" s="158" t="s">
        <v>5933</v>
      </c>
      <c r="B3643" s="159" t="e">
        <v>#N/A</v>
      </c>
      <c r="C3643" s="159" t="e">
        <v>#N/A</v>
      </c>
      <c r="D3643" s="159" t="s">
        <v>5874</v>
      </c>
      <c r="E3643" s="159">
        <v>980000</v>
      </c>
      <c r="F3643" s="159" t="s">
        <v>5934</v>
      </c>
      <c r="G3643" s="159" t="s">
        <v>734</v>
      </c>
      <c r="H3643" s="314"/>
      <c r="I3643" s="316"/>
      <c r="J3643" s="317"/>
      <c r="K3643" s="314" t="e">
        <f t="shared" si="111"/>
        <v>#N/A</v>
      </c>
      <c r="L3643" s="318"/>
    </row>
    <row r="3644" spans="1:12" ht="15" thickBot="1" x14ac:dyDescent="0.35">
      <c r="A3644" s="158" t="s">
        <v>5935</v>
      </c>
      <c r="B3644" s="159" t="s">
        <v>808</v>
      </c>
      <c r="C3644" s="159" t="s">
        <v>158</v>
      </c>
      <c r="D3644" s="159" t="s">
        <v>5872</v>
      </c>
      <c r="E3644" s="159">
        <v>8217000</v>
      </c>
      <c r="F3644" s="159" t="s">
        <v>1405</v>
      </c>
      <c r="G3644" s="159" t="s">
        <v>734</v>
      </c>
      <c r="H3644" s="314"/>
      <c r="I3644" s="316"/>
      <c r="J3644" s="317"/>
      <c r="K3644" s="314" t="str">
        <f t="shared" si="111"/>
        <v>JOR002Minimal humanitarian conditions - Level 1</v>
      </c>
      <c r="L3644" s="318"/>
    </row>
    <row r="3645" spans="1:12" ht="15" thickTop="1" x14ac:dyDescent="0.3">
      <c r="A3645" s="312" t="s">
        <v>5935</v>
      </c>
      <c r="B3645" s="313" t="s">
        <v>808</v>
      </c>
      <c r="C3645" s="313" t="s">
        <v>158</v>
      </c>
      <c r="D3645" s="313" t="s">
        <v>5873</v>
      </c>
      <c r="E3645" s="313">
        <v>117000</v>
      </c>
      <c r="F3645" s="313" t="s">
        <v>1084</v>
      </c>
      <c r="G3645" s="313" t="s">
        <v>734</v>
      </c>
      <c r="H3645" s="314"/>
      <c r="I3645" s="316"/>
      <c r="J3645" s="317"/>
      <c r="K3645" s="314" t="str">
        <f t="shared" si="111"/>
        <v>JOR002Stressed humanitarian conditions - Level 2</v>
      </c>
      <c r="L3645" s="318"/>
    </row>
    <row r="3646" spans="1:12" ht="15" thickBot="1" x14ac:dyDescent="0.35">
      <c r="A3646" s="158" t="s">
        <v>5935</v>
      </c>
      <c r="B3646" s="159" t="s">
        <v>808</v>
      </c>
      <c r="C3646" s="159" t="s">
        <v>158</v>
      </c>
      <c r="D3646" s="159" t="s">
        <v>5874</v>
      </c>
      <c r="E3646" s="159">
        <v>572000</v>
      </c>
      <c r="F3646" s="159" t="s">
        <v>1084</v>
      </c>
      <c r="G3646" s="159" t="s">
        <v>734</v>
      </c>
      <c r="H3646" s="314"/>
      <c r="I3646" s="316"/>
      <c r="J3646" s="317"/>
      <c r="K3646" s="314" t="str">
        <f t="shared" si="111"/>
        <v>JOR002Moderate humanitarian conditions - Level 3</v>
      </c>
      <c r="L3646" s="318"/>
    </row>
    <row r="3647" spans="1:12" ht="15.6" thickTop="1" thickBot="1" x14ac:dyDescent="0.35">
      <c r="A3647" s="312" t="s">
        <v>5936</v>
      </c>
      <c r="B3647" s="313" t="e">
        <v>#N/A</v>
      </c>
      <c r="C3647" s="313" t="e">
        <v>#N/A</v>
      </c>
      <c r="D3647" s="313" t="s">
        <v>5874</v>
      </c>
      <c r="E3647" s="313">
        <v>408000</v>
      </c>
      <c r="F3647" s="313" t="s">
        <v>2582</v>
      </c>
      <c r="G3647" s="313" t="s">
        <v>733</v>
      </c>
      <c r="H3647" s="314"/>
      <c r="I3647" s="316"/>
      <c r="J3647" s="317"/>
      <c r="K3647" s="314" t="e">
        <f t="shared" si="111"/>
        <v>#N/A</v>
      </c>
      <c r="L3647" s="318"/>
    </row>
    <row r="3648" spans="1:12" ht="15" thickTop="1" x14ac:dyDescent="0.3">
      <c r="A3648" s="312" t="s">
        <v>5937</v>
      </c>
      <c r="B3648" s="313" t="s">
        <v>723</v>
      </c>
      <c r="C3648" s="313" t="s">
        <v>293</v>
      </c>
      <c r="D3648" s="313" t="s">
        <v>5872</v>
      </c>
      <c r="E3648" s="313">
        <v>6738000</v>
      </c>
      <c r="F3648" s="313" t="s">
        <v>5938</v>
      </c>
      <c r="G3648" s="313" t="s">
        <v>734</v>
      </c>
      <c r="H3648" s="314"/>
      <c r="I3648" s="316"/>
      <c r="J3648" s="317"/>
      <c r="K3648" s="314" t="str">
        <f t="shared" si="111"/>
        <v>SOM001Minimal humanitarian conditions - Level 1</v>
      </c>
      <c r="L3648" s="318"/>
    </row>
    <row r="3649" spans="1:12" ht="15" thickBot="1" x14ac:dyDescent="0.35">
      <c r="A3649" s="158" t="s">
        <v>5937</v>
      </c>
      <c r="B3649" s="159" t="s">
        <v>723</v>
      </c>
      <c r="C3649" s="159" t="s">
        <v>293</v>
      </c>
      <c r="D3649" s="159" t="s">
        <v>5873</v>
      </c>
      <c r="E3649" s="159">
        <v>3385000</v>
      </c>
      <c r="F3649" s="159" t="s">
        <v>5939</v>
      </c>
      <c r="G3649" s="159" t="s">
        <v>734</v>
      </c>
      <c r="H3649" s="314"/>
      <c r="I3649" s="316"/>
      <c r="J3649" s="317"/>
      <c r="K3649" s="314" t="str">
        <f t="shared" si="111"/>
        <v>SOM001Stressed humanitarian conditions - Level 2</v>
      </c>
      <c r="L3649" s="318"/>
    </row>
    <row r="3650" spans="1:12" ht="15" thickTop="1" x14ac:dyDescent="0.3">
      <c r="A3650" s="312" t="s">
        <v>5937</v>
      </c>
      <c r="B3650" s="313" t="s">
        <v>723</v>
      </c>
      <c r="C3650" s="313" t="s">
        <v>293</v>
      </c>
      <c r="D3650" s="313" t="s">
        <v>5874</v>
      </c>
      <c r="E3650" s="313">
        <v>1416000</v>
      </c>
      <c r="F3650" s="313" t="s">
        <v>5939</v>
      </c>
      <c r="G3650" s="313" t="s">
        <v>734</v>
      </c>
      <c r="H3650" s="314"/>
      <c r="I3650" s="316"/>
      <c r="J3650" s="317"/>
      <c r="K3650" s="314" t="str">
        <f t="shared" si="111"/>
        <v>SOM001Moderate humanitarian conditions - Level 3</v>
      </c>
      <c r="L3650" s="318"/>
    </row>
    <row r="3651" spans="1:12" ht="15" thickBot="1" x14ac:dyDescent="0.35">
      <c r="A3651" s="158" t="s">
        <v>5937</v>
      </c>
      <c r="B3651" s="159" t="s">
        <v>723</v>
      </c>
      <c r="C3651" s="159" t="s">
        <v>293</v>
      </c>
      <c r="D3651" s="159" t="s">
        <v>5875</v>
      </c>
      <c r="E3651" s="159">
        <v>139000</v>
      </c>
      <c r="F3651" s="159" t="s">
        <v>5939</v>
      </c>
      <c r="G3651" s="159" t="s">
        <v>734</v>
      </c>
      <c r="H3651" s="314"/>
      <c r="I3651" s="316"/>
      <c r="J3651" s="317"/>
      <c r="K3651" s="314" t="str">
        <f t="shared" si="111"/>
        <v>SOM001Severe humanitarian conditions - Level 4</v>
      </c>
      <c r="L3651" s="318"/>
    </row>
    <row r="3652" spans="1:12" ht="15.6" thickTop="1" thickBot="1" x14ac:dyDescent="0.35">
      <c r="A3652" s="312" t="s">
        <v>5937</v>
      </c>
      <c r="B3652" s="313" t="s">
        <v>723</v>
      </c>
      <c r="C3652" s="313" t="s">
        <v>293</v>
      </c>
      <c r="D3652" s="313" t="s">
        <v>5876</v>
      </c>
      <c r="E3652" s="313">
        <v>0</v>
      </c>
      <c r="F3652" s="313" t="s">
        <v>5939</v>
      </c>
      <c r="G3652" s="313" t="s">
        <v>734</v>
      </c>
      <c r="H3652" s="314"/>
      <c r="I3652" s="316"/>
      <c r="J3652" s="317"/>
      <c r="K3652" s="314" t="str">
        <f t="shared" si="111"/>
        <v>SOM001Extreme humanitarian conditions - Level 5</v>
      </c>
      <c r="L3652" s="318"/>
    </row>
    <row r="3653" spans="1:12" ht="15" thickTop="1" x14ac:dyDescent="0.3">
      <c r="A3653" s="312" t="s">
        <v>1304</v>
      </c>
      <c r="B3653" s="313" t="s">
        <v>848</v>
      </c>
      <c r="C3653" s="313" t="s">
        <v>353</v>
      </c>
      <c r="D3653" s="313" t="s">
        <v>5872</v>
      </c>
      <c r="E3653" s="313">
        <v>3806249</v>
      </c>
      <c r="F3653" s="313" t="s">
        <v>1725</v>
      </c>
      <c r="G3653" s="313" t="s">
        <v>734</v>
      </c>
      <c r="H3653" s="314"/>
      <c r="I3653" s="316"/>
      <c r="J3653" s="317"/>
      <c r="K3653" s="314" t="str">
        <f t="shared" si="111"/>
        <v>ZMB002Minimal humanitarian conditions - Level 1</v>
      </c>
      <c r="L3653" s="318"/>
    </row>
    <row r="3654" spans="1:12" ht="15" thickBot="1" x14ac:dyDescent="0.35">
      <c r="A3654" s="158" t="s">
        <v>1304</v>
      </c>
      <c r="B3654" s="159" t="s">
        <v>848</v>
      </c>
      <c r="C3654" s="159" t="s">
        <v>353</v>
      </c>
      <c r="D3654" s="159" t="s">
        <v>5873</v>
      </c>
      <c r="E3654" s="159">
        <v>1969946</v>
      </c>
      <c r="F3654" s="159" t="s">
        <v>1725</v>
      </c>
      <c r="G3654" s="159" t="s">
        <v>734</v>
      </c>
      <c r="H3654" s="314"/>
      <c r="I3654" s="316"/>
      <c r="J3654" s="317"/>
      <c r="K3654" s="314" t="str">
        <f t="shared" si="111"/>
        <v>ZMB002Stressed humanitarian conditions - Level 2</v>
      </c>
      <c r="L3654" s="318"/>
    </row>
    <row r="3655" spans="1:12" ht="15" thickTop="1" x14ac:dyDescent="0.3">
      <c r="A3655" s="312" t="s">
        <v>1304</v>
      </c>
      <c r="B3655" s="313" t="s">
        <v>848</v>
      </c>
      <c r="C3655" s="313" t="s">
        <v>353</v>
      </c>
      <c r="D3655" s="313" t="s">
        <v>5874</v>
      </c>
      <c r="E3655" s="313">
        <v>839114</v>
      </c>
      <c r="F3655" s="313" t="s">
        <v>1725</v>
      </c>
      <c r="G3655" s="313" t="s">
        <v>734</v>
      </c>
      <c r="H3655" s="314"/>
      <c r="I3655" s="316"/>
      <c r="J3655" s="317"/>
      <c r="K3655" s="314" t="str">
        <f t="shared" si="111"/>
        <v>ZMB002Moderate humanitarian conditions - Level 3</v>
      </c>
      <c r="L3655" s="318"/>
    </row>
    <row r="3656" spans="1:12" ht="15" thickBot="1" x14ac:dyDescent="0.35">
      <c r="A3656" s="158" t="s">
        <v>1304</v>
      </c>
      <c r="B3656" s="159" t="s">
        <v>848</v>
      </c>
      <c r="C3656" s="159" t="s">
        <v>353</v>
      </c>
      <c r="D3656" s="159" t="s">
        <v>5875</v>
      </c>
      <c r="E3656" s="159">
        <v>333341</v>
      </c>
      <c r="F3656" s="159" t="s">
        <v>1725</v>
      </c>
      <c r="G3656" s="159" t="s">
        <v>734</v>
      </c>
      <c r="H3656" s="314"/>
      <c r="I3656" s="316"/>
      <c r="J3656" s="317"/>
      <c r="K3656" s="314" t="str">
        <f t="shared" si="111"/>
        <v>ZMB002Severe humanitarian conditions - Level 4</v>
      </c>
      <c r="L3656" s="318"/>
    </row>
    <row r="3657" spans="1:12" ht="15.6" thickTop="1" thickBot="1" x14ac:dyDescent="0.35">
      <c r="A3657" s="312" t="s">
        <v>1304</v>
      </c>
      <c r="B3657" s="313" t="s">
        <v>848</v>
      </c>
      <c r="C3657" s="313" t="s">
        <v>353</v>
      </c>
      <c r="D3657" s="313" t="s">
        <v>5876</v>
      </c>
      <c r="E3657" s="313">
        <v>0</v>
      </c>
      <c r="F3657" s="313" t="s">
        <v>1725</v>
      </c>
      <c r="G3657" s="313" t="s">
        <v>734</v>
      </c>
      <c r="H3657" s="314"/>
      <c r="I3657" s="316"/>
      <c r="J3657" s="317"/>
      <c r="K3657" s="314" t="str">
        <f t="shared" si="111"/>
        <v>ZMB002Extreme humanitarian conditions - Level 5</v>
      </c>
      <c r="L3657" s="318"/>
    </row>
    <row r="3658" spans="1:12" ht="15" thickTop="1" x14ac:dyDescent="0.3">
      <c r="A3658" s="312" t="s">
        <v>2043</v>
      </c>
      <c r="B3658" s="313" t="s">
        <v>817</v>
      </c>
      <c r="C3658" s="313" t="s">
        <v>252</v>
      </c>
      <c r="D3658" s="313" t="s">
        <v>5872</v>
      </c>
      <c r="E3658" s="313">
        <v>3103331</v>
      </c>
      <c r="F3658" s="313" t="s">
        <v>5940</v>
      </c>
      <c r="G3658" s="313" t="s">
        <v>733</v>
      </c>
      <c r="H3658" s="314"/>
      <c r="I3658" s="316"/>
      <c r="J3658" s="317"/>
      <c r="K3658" s="314" t="str">
        <f t="shared" si="111"/>
        <v>PHL003Minimal humanitarian conditions - Level 1</v>
      </c>
      <c r="L3658" s="318"/>
    </row>
    <row r="3659" spans="1:12" ht="15" thickBot="1" x14ac:dyDescent="0.35">
      <c r="A3659" s="158" t="s">
        <v>2043</v>
      </c>
      <c r="B3659" s="159" t="s">
        <v>817</v>
      </c>
      <c r="C3659" s="159" t="s">
        <v>252</v>
      </c>
      <c r="D3659" s="159" t="s">
        <v>5873</v>
      </c>
      <c r="E3659" s="159">
        <v>0</v>
      </c>
      <c r="F3659" s="159" t="s">
        <v>5940</v>
      </c>
      <c r="G3659" s="159" t="s">
        <v>733</v>
      </c>
      <c r="H3659" s="314"/>
      <c r="I3659" s="316"/>
      <c r="J3659" s="317"/>
      <c r="K3659" s="314" t="str">
        <f t="shared" si="111"/>
        <v>PHL003Stressed humanitarian conditions - Level 2</v>
      </c>
      <c r="L3659" s="318"/>
    </row>
    <row r="3660" spans="1:12" ht="15" thickTop="1" x14ac:dyDescent="0.3">
      <c r="A3660" s="312" t="s">
        <v>2043</v>
      </c>
      <c r="B3660" s="313" t="s">
        <v>817</v>
      </c>
      <c r="C3660" s="313" t="s">
        <v>252</v>
      </c>
      <c r="D3660" s="313" t="s">
        <v>5874</v>
      </c>
      <c r="E3660" s="313">
        <v>84149</v>
      </c>
      <c r="F3660" s="313" t="s">
        <v>5940</v>
      </c>
      <c r="G3660" s="313" t="s">
        <v>733</v>
      </c>
      <c r="H3660" s="314"/>
      <c r="I3660" s="316"/>
      <c r="J3660" s="317"/>
      <c r="K3660" s="314" t="str">
        <f t="shared" si="111"/>
        <v>PHL003Moderate humanitarian conditions - Level 3</v>
      </c>
      <c r="L3660" s="318"/>
    </row>
    <row r="3661" spans="1:12" ht="15" thickBot="1" x14ac:dyDescent="0.35">
      <c r="A3661" s="158" t="s">
        <v>2043</v>
      </c>
      <c r="B3661" s="159" t="s">
        <v>817</v>
      </c>
      <c r="C3661" s="159" t="s">
        <v>252</v>
      </c>
      <c r="D3661" s="159" t="s">
        <v>5875</v>
      </c>
      <c r="E3661" s="159">
        <v>0</v>
      </c>
      <c r="F3661" s="159" t="s">
        <v>5940</v>
      </c>
      <c r="G3661" s="159" t="s">
        <v>733</v>
      </c>
      <c r="H3661" s="314"/>
      <c r="I3661" s="316"/>
      <c r="J3661" s="317"/>
      <c r="K3661" s="314" t="str">
        <f t="shared" si="111"/>
        <v>PHL003Severe humanitarian conditions - Level 4</v>
      </c>
      <c r="L3661" s="318"/>
    </row>
    <row r="3662" spans="1:12" ht="15.6" thickTop="1" thickBot="1" x14ac:dyDescent="0.35">
      <c r="A3662" s="312" t="s">
        <v>2043</v>
      </c>
      <c r="B3662" s="313" t="s">
        <v>817</v>
      </c>
      <c r="C3662" s="313" t="s">
        <v>252</v>
      </c>
      <c r="D3662" s="313" t="s">
        <v>5876</v>
      </c>
      <c r="E3662" s="313">
        <v>0</v>
      </c>
      <c r="F3662" s="313" t="s">
        <v>5940</v>
      </c>
      <c r="G3662" s="313" t="s">
        <v>733</v>
      </c>
      <c r="H3662" s="314"/>
      <c r="I3662" s="316"/>
      <c r="J3662" s="317"/>
      <c r="K3662" s="314" t="str">
        <f t="shared" si="111"/>
        <v>PHL003Extreme humanitarian conditions - Level 5</v>
      </c>
      <c r="L3662" s="318"/>
    </row>
    <row r="3663" spans="1:12" ht="15" thickTop="1" x14ac:dyDescent="0.3">
      <c r="A3663" s="312" t="s">
        <v>5941</v>
      </c>
      <c r="B3663" s="313" t="e">
        <v>#N/A</v>
      </c>
      <c r="C3663" s="313" t="e">
        <v>#N/A</v>
      </c>
      <c r="D3663" s="313" t="s">
        <v>5872</v>
      </c>
      <c r="E3663" s="313">
        <v>203874520</v>
      </c>
      <c r="F3663" s="313" t="s">
        <v>1497</v>
      </c>
      <c r="G3663" s="313" t="s">
        <v>734</v>
      </c>
      <c r="H3663" s="314"/>
      <c r="I3663" s="316"/>
      <c r="J3663" s="317"/>
      <c r="K3663" s="314" t="e">
        <f t="shared" si="111"/>
        <v>#N/A</v>
      </c>
      <c r="L3663" s="318"/>
    </row>
    <row r="3664" spans="1:12" ht="15" thickBot="1" x14ac:dyDescent="0.35">
      <c r="A3664" s="158" t="s">
        <v>5941</v>
      </c>
      <c r="B3664" s="159" t="e">
        <v>#N/A</v>
      </c>
      <c r="C3664" s="159" t="e">
        <v>#N/A</v>
      </c>
      <c r="D3664" s="159" t="s">
        <v>5873</v>
      </c>
      <c r="E3664" s="159">
        <v>0</v>
      </c>
      <c r="F3664" s="159" t="s">
        <v>1497</v>
      </c>
      <c r="G3664" s="159" t="s">
        <v>734</v>
      </c>
      <c r="H3664" s="314"/>
      <c r="I3664" s="316"/>
      <c r="J3664" s="317"/>
      <c r="K3664" s="314" t="e">
        <f t="shared" si="111"/>
        <v>#N/A</v>
      </c>
      <c r="L3664" s="318"/>
    </row>
    <row r="3665" spans="1:12" ht="15" thickTop="1" x14ac:dyDescent="0.3">
      <c r="A3665" s="312" t="s">
        <v>5941</v>
      </c>
      <c r="B3665" s="313" t="e">
        <v>#N/A</v>
      </c>
      <c r="C3665" s="313" t="e">
        <v>#N/A</v>
      </c>
      <c r="D3665" s="313" t="s">
        <v>5874</v>
      </c>
      <c r="E3665" s="313">
        <v>2900000</v>
      </c>
      <c r="F3665" s="313" t="s">
        <v>1497</v>
      </c>
      <c r="G3665" s="313" t="s">
        <v>734</v>
      </c>
      <c r="H3665" s="314"/>
      <c r="I3665" s="316"/>
      <c r="J3665" s="317"/>
      <c r="K3665" s="314" t="e">
        <f t="shared" si="111"/>
        <v>#N/A</v>
      </c>
      <c r="L3665" s="318"/>
    </row>
    <row r="3666" spans="1:12" ht="15" thickBot="1" x14ac:dyDescent="0.35">
      <c r="A3666" s="158" t="s">
        <v>5941</v>
      </c>
      <c r="B3666" s="159" t="e">
        <v>#N/A</v>
      </c>
      <c r="C3666" s="159" t="e">
        <v>#N/A</v>
      </c>
      <c r="D3666" s="159" t="s">
        <v>5875</v>
      </c>
      <c r="E3666" s="159">
        <v>0</v>
      </c>
      <c r="F3666" s="159" t="s">
        <v>1497</v>
      </c>
      <c r="G3666" s="159" t="s">
        <v>734</v>
      </c>
      <c r="H3666" s="314"/>
      <c r="I3666" s="316"/>
      <c r="J3666" s="317"/>
      <c r="K3666" s="314" t="e">
        <f t="shared" si="111"/>
        <v>#N/A</v>
      </c>
      <c r="L3666" s="318"/>
    </row>
    <row r="3667" spans="1:12" ht="15.6" thickTop="1" thickBot="1" x14ac:dyDescent="0.35">
      <c r="A3667" s="312" t="s">
        <v>5941</v>
      </c>
      <c r="B3667" s="313" t="e">
        <v>#N/A</v>
      </c>
      <c r="C3667" s="313" t="e">
        <v>#N/A</v>
      </c>
      <c r="D3667" s="313" t="s">
        <v>5876</v>
      </c>
      <c r="E3667" s="313">
        <v>0</v>
      </c>
      <c r="F3667" s="313" t="s">
        <v>1497</v>
      </c>
      <c r="G3667" s="313" t="s">
        <v>734</v>
      </c>
      <c r="H3667" s="314"/>
      <c r="I3667" s="316"/>
      <c r="J3667" s="317"/>
      <c r="K3667" s="314" t="e">
        <f t="shared" si="111"/>
        <v>#N/A</v>
      </c>
      <c r="L3667" s="318"/>
    </row>
    <row r="3668" spans="1:12" ht="15" thickTop="1" x14ac:dyDescent="0.3">
      <c r="A3668" s="312" t="s">
        <v>1279</v>
      </c>
      <c r="B3668" s="313" t="e">
        <v>#N/A</v>
      </c>
      <c r="C3668" s="313" t="e">
        <v>#N/A</v>
      </c>
      <c r="D3668" s="313" t="s">
        <v>5872</v>
      </c>
      <c r="E3668" s="313">
        <v>203874520</v>
      </c>
      <c r="F3668" s="313" t="s">
        <v>1497</v>
      </c>
      <c r="G3668" s="313" t="s">
        <v>734</v>
      </c>
      <c r="H3668" s="314"/>
      <c r="I3668" s="316"/>
      <c r="J3668" s="317"/>
      <c r="K3668" s="314" t="e">
        <f t="shared" si="111"/>
        <v>#N/A</v>
      </c>
      <c r="L3668" s="318"/>
    </row>
    <row r="3669" spans="1:12" ht="15" thickBot="1" x14ac:dyDescent="0.35">
      <c r="A3669" s="158" t="s">
        <v>1279</v>
      </c>
      <c r="B3669" s="159" t="e">
        <v>#N/A</v>
      </c>
      <c r="C3669" s="159" t="e">
        <v>#N/A</v>
      </c>
      <c r="D3669" s="159" t="s">
        <v>5873</v>
      </c>
      <c r="E3669" s="159">
        <v>0</v>
      </c>
      <c r="F3669" s="159" t="s">
        <v>1497</v>
      </c>
      <c r="G3669" s="159" t="s">
        <v>734</v>
      </c>
      <c r="H3669" s="314"/>
      <c r="I3669" s="316"/>
      <c r="J3669" s="317"/>
      <c r="K3669" s="314" t="e">
        <f t="shared" si="111"/>
        <v>#N/A</v>
      </c>
      <c r="L3669" s="318"/>
    </row>
    <row r="3670" spans="1:12" ht="15" thickTop="1" x14ac:dyDescent="0.3">
      <c r="A3670" s="312" t="s">
        <v>1279</v>
      </c>
      <c r="B3670" s="313" t="e">
        <v>#N/A</v>
      </c>
      <c r="C3670" s="313" t="e">
        <v>#N/A</v>
      </c>
      <c r="D3670" s="313" t="s">
        <v>5874</v>
      </c>
      <c r="E3670" s="313">
        <v>2900000</v>
      </c>
      <c r="F3670" s="313" t="s">
        <v>1497</v>
      </c>
      <c r="G3670" s="313" t="s">
        <v>734</v>
      </c>
      <c r="H3670" s="314"/>
      <c r="I3670" s="316"/>
      <c r="J3670" s="317"/>
      <c r="K3670" s="314" t="e">
        <f t="shared" si="111"/>
        <v>#N/A</v>
      </c>
      <c r="L3670" s="318"/>
    </row>
    <row r="3671" spans="1:12" ht="15" thickBot="1" x14ac:dyDescent="0.35">
      <c r="A3671" s="158" t="s">
        <v>1279</v>
      </c>
      <c r="B3671" s="159" t="e">
        <v>#N/A</v>
      </c>
      <c r="C3671" s="159" t="e">
        <v>#N/A</v>
      </c>
      <c r="D3671" s="159" t="s">
        <v>5875</v>
      </c>
      <c r="E3671" s="159">
        <v>0</v>
      </c>
      <c r="F3671" s="159" t="s">
        <v>1497</v>
      </c>
      <c r="G3671" s="159" t="s">
        <v>734</v>
      </c>
      <c r="H3671" s="314"/>
      <c r="I3671" s="316"/>
      <c r="J3671" s="317"/>
      <c r="K3671" s="314" t="e">
        <f t="shared" si="111"/>
        <v>#N/A</v>
      </c>
      <c r="L3671" s="318"/>
    </row>
    <row r="3672" spans="1:12" ht="15" thickTop="1" x14ac:dyDescent="0.3">
      <c r="A3672" s="312" t="s">
        <v>1279</v>
      </c>
      <c r="B3672" s="313" t="e">
        <v>#N/A</v>
      </c>
      <c r="C3672" s="313" t="e">
        <v>#N/A</v>
      </c>
      <c r="D3672" s="313" t="s">
        <v>5876</v>
      </c>
      <c r="E3672" s="313">
        <v>0</v>
      </c>
      <c r="F3672" s="313" t="s">
        <v>1497</v>
      </c>
      <c r="G3672" s="313" t="s">
        <v>734</v>
      </c>
      <c r="H3672" s="314"/>
      <c r="I3672" s="316"/>
      <c r="J3672" s="317"/>
      <c r="K3672" s="314" t="e">
        <f t="shared" si="111"/>
        <v>#N/A</v>
      </c>
      <c r="L3672" s="318"/>
    </row>
    <row r="3673" spans="1:12" ht="15" thickBot="1" x14ac:dyDescent="0.35">
      <c r="A3673" s="158" t="s">
        <v>5942</v>
      </c>
      <c r="B3673" s="159" t="s">
        <v>708</v>
      </c>
      <c r="C3673" s="159" t="s">
        <v>133</v>
      </c>
      <c r="D3673" s="159" t="s">
        <v>5872</v>
      </c>
      <c r="E3673" s="159">
        <v>1938388</v>
      </c>
      <c r="F3673" s="159" t="s">
        <v>5943</v>
      </c>
      <c r="G3673" s="159" t="s">
        <v>734</v>
      </c>
      <c r="H3673" s="314"/>
      <c r="I3673" s="316"/>
      <c r="J3673" s="317"/>
      <c r="K3673" s="314" t="str">
        <f t="shared" si="111"/>
        <v>HTI001Minimal humanitarian conditions - Level 1</v>
      </c>
      <c r="L3673" s="318"/>
    </row>
    <row r="3674" spans="1:12" ht="15" thickTop="1" x14ac:dyDescent="0.3">
      <c r="A3674" s="312" t="s">
        <v>5942</v>
      </c>
      <c r="B3674" s="313" t="s">
        <v>708</v>
      </c>
      <c r="C3674" s="313" t="s">
        <v>133</v>
      </c>
      <c r="D3674" s="313" t="s">
        <v>5873</v>
      </c>
      <c r="E3674" s="313">
        <v>2424258</v>
      </c>
      <c r="F3674" s="313" t="s">
        <v>5943</v>
      </c>
      <c r="G3674" s="313" t="s">
        <v>734</v>
      </c>
      <c r="H3674" s="314"/>
      <c r="I3674" s="316"/>
      <c r="J3674" s="317"/>
      <c r="K3674" s="314" t="str">
        <f t="shared" si="111"/>
        <v>HTI001Stressed humanitarian conditions - Level 2</v>
      </c>
      <c r="L3674" s="318"/>
    </row>
    <row r="3675" spans="1:12" ht="15" thickBot="1" x14ac:dyDescent="0.35">
      <c r="A3675" s="158" t="s">
        <v>5942</v>
      </c>
      <c r="B3675" s="159" t="s">
        <v>708</v>
      </c>
      <c r="C3675" s="159" t="s">
        <v>133</v>
      </c>
      <c r="D3675" s="159" t="s">
        <v>5874</v>
      </c>
      <c r="E3675" s="159">
        <v>2054161</v>
      </c>
      <c r="F3675" s="159" t="s">
        <v>5943</v>
      </c>
      <c r="G3675" s="159" t="s">
        <v>734</v>
      </c>
      <c r="H3675" s="314"/>
      <c r="I3675" s="316"/>
      <c r="J3675" s="317"/>
      <c r="K3675" s="314" t="str">
        <f t="shared" si="111"/>
        <v>HTI001Moderate humanitarian conditions - Level 3</v>
      </c>
      <c r="L3675" s="318"/>
    </row>
    <row r="3676" spans="1:12" ht="15" thickTop="1" x14ac:dyDescent="0.3">
      <c r="A3676" s="312" t="s">
        <v>5942</v>
      </c>
      <c r="B3676" s="313" t="s">
        <v>708</v>
      </c>
      <c r="C3676" s="313" t="s">
        <v>133</v>
      </c>
      <c r="D3676" s="313" t="s">
        <v>5875</v>
      </c>
      <c r="E3676" s="313">
        <v>571129</v>
      </c>
      <c r="F3676" s="313" t="s">
        <v>5943</v>
      </c>
      <c r="G3676" s="313" t="s">
        <v>734</v>
      </c>
      <c r="H3676" s="314"/>
      <c r="I3676" s="316"/>
      <c r="J3676" s="317"/>
      <c r="K3676" s="314" t="str">
        <f t="shared" si="111"/>
        <v>HTI001Severe humanitarian conditions - Level 4</v>
      </c>
      <c r="L3676" s="318"/>
    </row>
    <row r="3677" spans="1:12" x14ac:dyDescent="0.3">
      <c r="A3677" s="158" t="s">
        <v>5942</v>
      </c>
      <c r="B3677" s="159" t="s">
        <v>708</v>
      </c>
      <c r="C3677" s="159" t="s">
        <v>133</v>
      </c>
      <c r="D3677" s="159" t="s">
        <v>5876</v>
      </c>
      <c r="E3677" s="159">
        <v>0</v>
      </c>
      <c r="F3677" s="159" t="s">
        <v>5943</v>
      </c>
      <c r="G3677" s="159" t="s">
        <v>734</v>
      </c>
      <c r="H3677" s="314"/>
      <c r="I3677" s="316"/>
      <c r="J3677" s="317"/>
      <c r="K3677" s="314" t="str">
        <f t="shared" ref="K3677:K3740" si="112">B3677&amp;""&amp;D3677</f>
        <v>HTI001Extreme humanitarian conditions - Level 5</v>
      </c>
      <c r="L3677" s="318"/>
    </row>
    <row r="3678" spans="1:12" ht="15" thickBot="1" x14ac:dyDescent="0.35">
      <c r="A3678" s="158" t="s">
        <v>5944</v>
      </c>
      <c r="B3678" s="159" t="s">
        <v>710</v>
      </c>
      <c r="C3678" s="159" t="s">
        <v>143</v>
      </c>
      <c r="D3678" s="159" t="s">
        <v>5872</v>
      </c>
      <c r="E3678" s="159">
        <v>56172000</v>
      </c>
      <c r="F3678" s="159" t="s">
        <v>5945</v>
      </c>
      <c r="G3678" s="159" t="s">
        <v>734</v>
      </c>
      <c r="H3678" s="314"/>
      <c r="I3678" s="316"/>
      <c r="J3678" s="317"/>
      <c r="K3678" s="314" t="str">
        <f t="shared" si="112"/>
        <v>IDN001Minimal humanitarian conditions - Level 1</v>
      </c>
      <c r="L3678" s="318"/>
    </row>
    <row r="3679" spans="1:12" ht="15" thickTop="1" x14ac:dyDescent="0.3">
      <c r="A3679" s="312" t="s">
        <v>5944</v>
      </c>
      <c r="B3679" s="313" t="s">
        <v>710</v>
      </c>
      <c r="C3679" s="313" t="s">
        <v>143</v>
      </c>
      <c r="D3679" s="313" t="s">
        <v>5873</v>
      </c>
      <c r="E3679" s="313" t="s">
        <v>445</v>
      </c>
      <c r="F3679" s="313"/>
      <c r="G3679" s="313" t="s">
        <v>445</v>
      </c>
      <c r="H3679" s="314"/>
      <c r="I3679" s="316"/>
      <c r="J3679" s="317"/>
      <c r="K3679" s="314" t="str">
        <f t="shared" si="112"/>
        <v>IDN001Stressed humanitarian conditions - Level 2</v>
      </c>
      <c r="L3679" s="318"/>
    </row>
    <row r="3680" spans="1:12" ht="15" thickBot="1" x14ac:dyDescent="0.35">
      <c r="A3680" s="158" t="s">
        <v>5944</v>
      </c>
      <c r="B3680" s="159" t="s">
        <v>710</v>
      </c>
      <c r="C3680" s="159" t="s">
        <v>143</v>
      </c>
      <c r="D3680" s="159" t="s">
        <v>5874</v>
      </c>
      <c r="E3680" s="159">
        <v>863000</v>
      </c>
      <c r="F3680" s="159" t="s">
        <v>5946</v>
      </c>
      <c r="G3680" s="159" t="s">
        <v>734</v>
      </c>
      <c r="H3680" s="314"/>
      <c r="I3680" s="316"/>
      <c r="J3680" s="317"/>
      <c r="K3680" s="314" t="str">
        <f t="shared" si="112"/>
        <v>IDN001Moderate humanitarian conditions - Level 3</v>
      </c>
      <c r="L3680" s="318"/>
    </row>
    <row r="3681" spans="1:12" ht="15.6" thickTop="1" thickBot="1" x14ac:dyDescent="0.35">
      <c r="A3681" s="312" t="s">
        <v>5944</v>
      </c>
      <c r="B3681" s="313" t="s">
        <v>710</v>
      </c>
      <c r="C3681" s="313" t="s">
        <v>143</v>
      </c>
      <c r="D3681" s="313" t="s">
        <v>5875</v>
      </c>
      <c r="E3681" s="313">
        <v>604000</v>
      </c>
      <c r="F3681" s="313" t="s">
        <v>5946</v>
      </c>
      <c r="G3681" s="313" t="s">
        <v>734</v>
      </c>
      <c r="H3681" s="314"/>
      <c r="I3681" s="316"/>
      <c r="J3681" s="317"/>
      <c r="K3681" s="314" t="str">
        <f t="shared" si="112"/>
        <v>IDN001Severe humanitarian conditions - Level 4</v>
      </c>
      <c r="L3681" s="318"/>
    </row>
    <row r="3682" spans="1:12" ht="15" thickTop="1" x14ac:dyDescent="0.3">
      <c r="A3682" s="312" t="s">
        <v>5947</v>
      </c>
      <c r="B3682" s="313" t="s">
        <v>700</v>
      </c>
      <c r="C3682" s="313" t="s">
        <v>59</v>
      </c>
      <c r="D3682" s="313" t="s">
        <v>5872</v>
      </c>
      <c r="E3682" s="313">
        <v>0</v>
      </c>
      <c r="F3682" s="313" t="s">
        <v>968</v>
      </c>
      <c r="G3682" s="313" t="s">
        <v>734</v>
      </c>
      <c r="H3682" s="314"/>
      <c r="I3682" s="316"/>
      <c r="J3682" s="317"/>
      <c r="K3682" s="314" t="str">
        <f t="shared" si="112"/>
        <v>CAF001Minimal humanitarian conditions - Level 1</v>
      </c>
      <c r="L3682" s="318"/>
    </row>
    <row r="3683" spans="1:12" ht="15" thickBot="1" x14ac:dyDescent="0.35">
      <c r="A3683" s="158" t="s">
        <v>5947</v>
      </c>
      <c r="B3683" s="159" t="s">
        <v>700</v>
      </c>
      <c r="C3683" s="159" t="s">
        <v>59</v>
      </c>
      <c r="D3683" s="159" t="s">
        <v>5873</v>
      </c>
      <c r="E3683" s="159">
        <v>1460000</v>
      </c>
      <c r="F3683" s="159" t="s">
        <v>968</v>
      </c>
      <c r="G3683" s="159" t="s">
        <v>734</v>
      </c>
      <c r="H3683" s="314"/>
      <c r="I3683" s="316"/>
      <c r="J3683" s="317"/>
      <c r="K3683" s="314" t="str">
        <f t="shared" si="112"/>
        <v>CAF001Stressed humanitarian conditions - Level 2</v>
      </c>
      <c r="L3683" s="318"/>
    </row>
    <row r="3684" spans="1:12" ht="15" thickTop="1" x14ac:dyDescent="0.3">
      <c r="A3684" s="312" t="s">
        <v>5947</v>
      </c>
      <c r="B3684" s="313" t="s">
        <v>700</v>
      </c>
      <c r="C3684" s="313" t="s">
        <v>59</v>
      </c>
      <c r="D3684" s="313" t="s">
        <v>5874</v>
      </c>
      <c r="E3684" s="313">
        <v>1300000</v>
      </c>
      <c r="F3684" s="313" t="s">
        <v>968</v>
      </c>
      <c r="G3684" s="313" t="s">
        <v>734</v>
      </c>
      <c r="H3684" s="314"/>
      <c r="I3684" s="316"/>
      <c r="J3684" s="317"/>
      <c r="K3684" s="314" t="str">
        <f t="shared" si="112"/>
        <v>CAF001Moderate humanitarian conditions - Level 3</v>
      </c>
      <c r="L3684" s="318"/>
    </row>
    <row r="3685" spans="1:12" ht="15" thickBot="1" x14ac:dyDescent="0.35">
      <c r="A3685" s="158" t="s">
        <v>5947</v>
      </c>
      <c r="B3685" s="159" t="s">
        <v>700</v>
      </c>
      <c r="C3685" s="159" t="s">
        <v>59</v>
      </c>
      <c r="D3685" s="159" t="s">
        <v>5875</v>
      </c>
      <c r="E3685" s="159">
        <v>1600000</v>
      </c>
      <c r="F3685" s="159" t="s">
        <v>968</v>
      </c>
      <c r="G3685" s="159" t="s">
        <v>734</v>
      </c>
      <c r="H3685" s="314"/>
      <c r="I3685" s="316"/>
      <c r="J3685" s="317"/>
      <c r="K3685" s="314" t="str">
        <f t="shared" si="112"/>
        <v>CAF001Severe humanitarian conditions - Level 4</v>
      </c>
      <c r="L3685" s="318"/>
    </row>
    <row r="3686" spans="1:12" ht="15.6" thickTop="1" thickBot="1" x14ac:dyDescent="0.35">
      <c r="A3686" s="312" t="s">
        <v>5947</v>
      </c>
      <c r="B3686" s="313" t="s">
        <v>700</v>
      </c>
      <c r="C3686" s="313" t="s">
        <v>59</v>
      </c>
      <c r="D3686" s="313" t="s">
        <v>5876</v>
      </c>
      <c r="E3686" s="313">
        <v>0</v>
      </c>
      <c r="F3686" s="313" t="s">
        <v>968</v>
      </c>
      <c r="G3686" s="313" t="s">
        <v>734</v>
      </c>
      <c r="H3686" s="314"/>
      <c r="I3686" s="316"/>
      <c r="J3686" s="317"/>
      <c r="K3686" s="314" t="str">
        <f t="shared" si="112"/>
        <v>CAF001Extreme humanitarian conditions - Level 5</v>
      </c>
      <c r="L3686" s="318"/>
    </row>
    <row r="3687" spans="1:12" ht="15" thickTop="1" x14ac:dyDescent="0.3">
      <c r="A3687" s="312" t="s">
        <v>5948</v>
      </c>
      <c r="B3687" s="313" t="s">
        <v>719</v>
      </c>
      <c r="C3687" s="313" t="s">
        <v>231</v>
      </c>
      <c r="D3687" s="313" t="s">
        <v>5872</v>
      </c>
      <c r="E3687" s="313">
        <v>19352000</v>
      </c>
      <c r="F3687" s="313" t="s">
        <v>968</v>
      </c>
      <c r="G3687" s="313" t="s">
        <v>734</v>
      </c>
      <c r="H3687" s="314"/>
      <c r="I3687" s="316"/>
      <c r="J3687" s="317"/>
      <c r="K3687" s="314" t="str">
        <f t="shared" si="112"/>
        <v>NER001Minimal humanitarian conditions - Level 1</v>
      </c>
      <c r="L3687" s="318"/>
    </row>
    <row r="3688" spans="1:12" ht="15" thickBot="1" x14ac:dyDescent="0.35">
      <c r="A3688" s="158" t="s">
        <v>5948</v>
      </c>
      <c r="B3688" s="159" t="s">
        <v>719</v>
      </c>
      <c r="C3688" s="159" t="s">
        <v>231</v>
      </c>
      <c r="D3688" s="159" t="s">
        <v>5873</v>
      </c>
      <c r="E3688" s="159">
        <v>108000</v>
      </c>
      <c r="F3688" s="159" t="s">
        <v>968</v>
      </c>
      <c r="G3688" s="159" t="s">
        <v>734</v>
      </c>
      <c r="H3688" s="314"/>
      <c r="I3688" s="316"/>
      <c r="J3688" s="317"/>
      <c r="K3688" s="314" t="str">
        <f t="shared" si="112"/>
        <v>NER001Stressed humanitarian conditions - Level 2</v>
      </c>
      <c r="L3688" s="318"/>
    </row>
    <row r="3689" spans="1:12" ht="15" thickTop="1" x14ac:dyDescent="0.3">
      <c r="A3689" s="312" t="s">
        <v>5948</v>
      </c>
      <c r="B3689" s="313" t="s">
        <v>719</v>
      </c>
      <c r="C3689" s="313" t="s">
        <v>231</v>
      </c>
      <c r="D3689" s="313" t="s">
        <v>5874</v>
      </c>
      <c r="E3689" s="313">
        <v>1747000</v>
      </c>
      <c r="F3689" s="313" t="s">
        <v>968</v>
      </c>
      <c r="G3689" s="313" t="s">
        <v>734</v>
      </c>
      <c r="H3689" s="314"/>
      <c r="I3689" s="316"/>
      <c r="J3689" s="317"/>
      <c r="K3689" s="314" t="str">
        <f t="shared" si="112"/>
        <v>NER001Moderate humanitarian conditions - Level 3</v>
      </c>
      <c r="L3689" s="318"/>
    </row>
    <row r="3690" spans="1:12" ht="15" thickBot="1" x14ac:dyDescent="0.35">
      <c r="A3690" s="158" t="s">
        <v>5948</v>
      </c>
      <c r="B3690" s="159" t="s">
        <v>719</v>
      </c>
      <c r="C3690" s="159" t="s">
        <v>231</v>
      </c>
      <c r="D3690" s="159" t="s">
        <v>5875</v>
      </c>
      <c r="E3690" s="159">
        <v>461000</v>
      </c>
      <c r="F3690" s="159" t="s">
        <v>968</v>
      </c>
      <c r="G3690" s="159" t="s">
        <v>734</v>
      </c>
      <c r="H3690" s="314"/>
      <c r="I3690" s="316"/>
      <c r="J3690" s="317"/>
      <c r="K3690" s="314" t="str">
        <f t="shared" si="112"/>
        <v>NER001Severe humanitarian conditions - Level 4</v>
      </c>
      <c r="L3690" s="318"/>
    </row>
    <row r="3691" spans="1:12" ht="15.6" thickTop="1" thickBot="1" x14ac:dyDescent="0.35">
      <c r="A3691" s="312" t="s">
        <v>5948</v>
      </c>
      <c r="B3691" s="313" t="s">
        <v>719</v>
      </c>
      <c r="C3691" s="313" t="s">
        <v>231</v>
      </c>
      <c r="D3691" s="313" t="s">
        <v>5876</v>
      </c>
      <c r="E3691" s="313">
        <v>0</v>
      </c>
      <c r="F3691" s="313" t="s">
        <v>968</v>
      </c>
      <c r="G3691" s="313" t="s">
        <v>734</v>
      </c>
      <c r="H3691" s="314"/>
      <c r="I3691" s="316"/>
      <c r="J3691" s="317"/>
      <c r="K3691" s="314" t="str">
        <f t="shared" si="112"/>
        <v>NER001Extreme humanitarian conditions - Level 5</v>
      </c>
      <c r="L3691" s="318"/>
    </row>
    <row r="3692" spans="1:12" ht="15" thickTop="1" x14ac:dyDescent="0.3">
      <c r="A3692" s="312" t="s">
        <v>5949</v>
      </c>
      <c r="B3692" s="313" t="s">
        <v>843</v>
      </c>
      <c r="C3692" s="313" t="s">
        <v>231</v>
      </c>
      <c r="D3692" s="313" t="s">
        <v>5872</v>
      </c>
      <c r="E3692" s="313">
        <v>0</v>
      </c>
      <c r="F3692" s="313" t="s">
        <v>968</v>
      </c>
      <c r="G3692" s="313" t="s">
        <v>734</v>
      </c>
      <c r="H3692" s="314"/>
      <c r="I3692" s="316"/>
      <c r="J3692" s="317"/>
      <c r="K3692" s="314" t="str">
        <f t="shared" si="112"/>
        <v>NER002Minimal humanitarian conditions - Level 1</v>
      </c>
      <c r="L3692" s="318"/>
    </row>
    <row r="3693" spans="1:12" ht="15" thickBot="1" x14ac:dyDescent="0.35">
      <c r="A3693" s="158" t="s">
        <v>5949</v>
      </c>
      <c r="B3693" s="159" t="s">
        <v>843</v>
      </c>
      <c r="C3693" s="159" t="s">
        <v>231</v>
      </c>
      <c r="D3693" s="159" t="s">
        <v>5873</v>
      </c>
      <c r="E3693" s="159">
        <v>269000</v>
      </c>
      <c r="F3693" s="159" t="s">
        <v>968</v>
      </c>
      <c r="G3693" s="159" t="s">
        <v>734</v>
      </c>
      <c r="H3693" s="314"/>
      <c r="I3693" s="316"/>
      <c r="J3693" s="317"/>
      <c r="K3693" s="314" t="str">
        <f t="shared" si="112"/>
        <v>NER002Stressed humanitarian conditions - Level 2</v>
      </c>
      <c r="L3693" s="318"/>
    </row>
    <row r="3694" spans="1:12" ht="15" thickTop="1" x14ac:dyDescent="0.3">
      <c r="A3694" s="312" t="s">
        <v>5949</v>
      </c>
      <c r="B3694" s="313" t="s">
        <v>843</v>
      </c>
      <c r="C3694" s="313" t="s">
        <v>231</v>
      </c>
      <c r="D3694" s="313" t="s">
        <v>5874</v>
      </c>
      <c r="E3694" s="313">
        <v>365000</v>
      </c>
      <c r="F3694" s="313" t="s">
        <v>968</v>
      </c>
      <c r="G3694" s="313" t="s">
        <v>734</v>
      </c>
      <c r="H3694" s="314"/>
      <c r="I3694" s="316"/>
      <c r="J3694" s="317"/>
      <c r="K3694" s="314" t="str">
        <f t="shared" si="112"/>
        <v>NER002Moderate humanitarian conditions - Level 3</v>
      </c>
      <c r="L3694" s="318"/>
    </row>
    <row r="3695" spans="1:12" ht="15" thickBot="1" x14ac:dyDescent="0.35">
      <c r="A3695" s="158" t="s">
        <v>5949</v>
      </c>
      <c r="B3695" s="159" t="s">
        <v>843</v>
      </c>
      <c r="C3695" s="159" t="s">
        <v>231</v>
      </c>
      <c r="D3695" s="159" t="s">
        <v>5875</v>
      </c>
      <c r="E3695" s="159">
        <v>104000</v>
      </c>
      <c r="F3695" s="159" t="s">
        <v>968</v>
      </c>
      <c r="G3695" s="159" t="s">
        <v>734</v>
      </c>
      <c r="H3695" s="314"/>
      <c r="I3695" s="316"/>
      <c r="J3695" s="317"/>
      <c r="K3695" s="314" t="str">
        <f t="shared" si="112"/>
        <v>NER002Severe humanitarian conditions - Level 4</v>
      </c>
      <c r="L3695" s="318"/>
    </row>
    <row r="3696" spans="1:12" ht="15.6" thickTop="1" thickBot="1" x14ac:dyDescent="0.35">
      <c r="A3696" s="312" t="s">
        <v>5949</v>
      </c>
      <c r="B3696" s="313" t="s">
        <v>843</v>
      </c>
      <c r="C3696" s="313" t="s">
        <v>231</v>
      </c>
      <c r="D3696" s="313" t="s">
        <v>5876</v>
      </c>
      <c r="E3696" s="313">
        <v>0</v>
      </c>
      <c r="F3696" s="313" t="s">
        <v>968</v>
      </c>
      <c r="G3696" s="313" t="s">
        <v>734</v>
      </c>
      <c r="H3696" s="314"/>
      <c r="I3696" s="316"/>
      <c r="J3696" s="317"/>
      <c r="K3696" s="314" t="str">
        <f t="shared" si="112"/>
        <v>NER002Extreme humanitarian conditions - Level 5</v>
      </c>
      <c r="L3696" s="318"/>
    </row>
    <row r="3697" spans="1:12" ht="15" thickTop="1" x14ac:dyDescent="0.3">
      <c r="A3697" s="312" t="s">
        <v>798</v>
      </c>
      <c r="B3697" s="313" t="s">
        <v>844</v>
      </c>
      <c r="C3697" s="313" t="s">
        <v>231</v>
      </c>
      <c r="D3697" s="313" t="s">
        <v>5872</v>
      </c>
      <c r="E3697" s="313">
        <v>7083000</v>
      </c>
      <c r="F3697" s="313" t="s">
        <v>968</v>
      </c>
      <c r="G3697" s="313" t="s">
        <v>734</v>
      </c>
      <c r="H3697" s="314"/>
      <c r="I3697" s="316"/>
      <c r="J3697" s="317"/>
      <c r="K3697" s="314" t="str">
        <f t="shared" si="112"/>
        <v>NER003Minimal humanitarian conditions - Level 1</v>
      </c>
      <c r="L3697" s="318"/>
    </row>
    <row r="3698" spans="1:12" ht="15" thickBot="1" x14ac:dyDescent="0.35">
      <c r="A3698" s="158" t="s">
        <v>798</v>
      </c>
      <c r="B3698" s="159" t="s">
        <v>844</v>
      </c>
      <c r="C3698" s="159" t="s">
        <v>231</v>
      </c>
      <c r="D3698" s="159" t="s">
        <v>5873</v>
      </c>
      <c r="E3698" s="159">
        <v>0</v>
      </c>
      <c r="F3698" s="159" t="s">
        <v>968</v>
      </c>
      <c r="G3698" s="159" t="s">
        <v>734</v>
      </c>
      <c r="H3698" s="314"/>
      <c r="I3698" s="316"/>
      <c r="J3698" s="317"/>
      <c r="K3698" s="314" t="str">
        <f t="shared" si="112"/>
        <v>NER003Stressed humanitarian conditions - Level 2</v>
      </c>
      <c r="L3698" s="318"/>
    </row>
    <row r="3699" spans="1:12" ht="15" thickTop="1" x14ac:dyDescent="0.3">
      <c r="A3699" s="312" t="s">
        <v>798</v>
      </c>
      <c r="B3699" s="313" t="s">
        <v>844</v>
      </c>
      <c r="C3699" s="313" t="s">
        <v>231</v>
      </c>
      <c r="D3699" s="313" t="s">
        <v>5874</v>
      </c>
      <c r="E3699" s="313">
        <v>592000</v>
      </c>
      <c r="F3699" s="313" t="s">
        <v>968</v>
      </c>
      <c r="G3699" s="313" t="s">
        <v>734</v>
      </c>
      <c r="H3699" s="314"/>
      <c r="I3699" s="316"/>
      <c r="J3699" s="317"/>
      <c r="K3699" s="314" t="str">
        <f t="shared" si="112"/>
        <v>NER003Moderate humanitarian conditions - Level 3</v>
      </c>
      <c r="L3699" s="318"/>
    </row>
    <row r="3700" spans="1:12" ht="15" thickBot="1" x14ac:dyDescent="0.35">
      <c r="A3700" s="158" t="s">
        <v>798</v>
      </c>
      <c r="B3700" s="159" t="s">
        <v>844</v>
      </c>
      <c r="C3700" s="159" t="s">
        <v>231</v>
      </c>
      <c r="D3700" s="159" t="s">
        <v>5875</v>
      </c>
      <c r="E3700" s="159">
        <v>125000</v>
      </c>
      <c r="F3700" s="159" t="s">
        <v>968</v>
      </c>
      <c r="G3700" s="159" t="s">
        <v>734</v>
      </c>
      <c r="H3700" s="314"/>
      <c r="I3700" s="316"/>
      <c r="J3700" s="317"/>
      <c r="K3700" s="314" t="str">
        <f t="shared" si="112"/>
        <v>NER003Severe humanitarian conditions - Level 4</v>
      </c>
      <c r="L3700" s="318"/>
    </row>
    <row r="3701" spans="1:12" ht="15.6" thickTop="1" thickBot="1" x14ac:dyDescent="0.35">
      <c r="A3701" s="312" t="s">
        <v>798</v>
      </c>
      <c r="B3701" s="313" t="s">
        <v>844</v>
      </c>
      <c r="C3701" s="313" t="s">
        <v>231</v>
      </c>
      <c r="D3701" s="313" t="s">
        <v>5876</v>
      </c>
      <c r="E3701" s="313">
        <v>0</v>
      </c>
      <c r="F3701" s="313" t="s">
        <v>968</v>
      </c>
      <c r="G3701" s="313" t="s">
        <v>734</v>
      </c>
      <c r="H3701" s="314"/>
      <c r="I3701" s="316"/>
      <c r="J3701" s="317"/>
      <c r="K3701" s="314" t="str">
        <f t="shared" si="112"/>
        <v>NER003Extreme humanitarian conditions - Level 5</v>
      </c>
      <c r="L3701" s="318"/>
    </row>
    <row r="3702" spans="1:12" ht="15" thickTop="1" x14ac:dyDescent="0.3">
      <c r="A3702" s="312" t="s">
        <v>5950</v>
      </c>
      <c r="B3702" s="313" t="e">
        <v>#N/A</v>
      </c>
      <c r="C3702" s="313" t="e">
        <v>#N/A</v>
      </c>
      <c r="D3702" s="313" t="s">
        <v>5872</v>
      </c>
      <c r="E3702" s="313">
        <v>4373560</v>
      </c>
      <c r="F3702" s="313" t="s">
        <v>1571</v>
      </c>
      <c r="G3702" s="313" t="s">
        <v>734</v>
      </c>
      <c r="H3702" s="314"/>
      <c r="I3702" s="316"/>
      <c r="J3702" s="317"/>
      <c r="K3702" s="314" t="e">
        <f t="shared" si="112"/>
        <v>#N/A</v>
      </c>
      <c r="L3702" s="318"/>
    </row>
    <row r="3703" spans="1:12" ht="15" thickBot="1" x14ac:dyDescent="0.35">
      <c r="A3703" s="158" t="s">
        <v>5950</v>
      </c>
      <c r="B3703" s="159" t="e">
        <v>#N/A</v>
      </c>
      <c r="C3703" s="159" t="e">
        <v>#N/A</v>
      </c>
      <c r="D3703" s="159" t="s">
        <v>5873</v>
      </c>
      <c r="E3703" s="159">
        <v>603772</v>
      </c>
      <c r="F3703" s="159" t="s">
        <v>1571</v>
      </c>
      <c r="G3703" s="159" t="s">
        <v>734</v>
      </c>
      <c r="H3703" s="314"/>
      <c r="I3703" s="316"/>
      <c r="J3703" s="317"/>
      <c r="K3703" s="314" t="e">
        <f t="shared" si="112"/>
        <v>#N/A</v>
      </c>
      <c r="L3703" s="318"/>
    </row>
    <row r="3704" spans="1:12" ht="15" thickTop="1" x14ac:dyDescent="0.3">
      <c r="A3704" s="312" t="s">
        <v>5950</v>
      </c>
      <c r="B3704" s="313" t="e">
        <v>#N/A</v>
      </c>
      <c r="C3704" s="313" t="e">
        <v>#N/A</v>
      </c>
      <c r="D3704" s="313" t="s">
        <v>5874</v>
      </c>
      <c r="E3704" s="313">
        <v>912190</v>
      </c>
      <c r="F3704" s="313" t="s">
        <v>1571</v>
      </c>
      <c r="G3704" s="313" t="s">
        <v>734</v>
      </c>
      <c r="H3704" s="314"/>
      <c r="I3704" s="316"/>
      <c r="J3704" s="317"/>
      <c r="K3704" s="314" t="e">
        <f t="shared" si="112"/>
        <v>#N/A</v>
      </c>
      <c r="L3704" s="318"/>
    </row>
    <row r="3705" spans="1:12" ht="15" thickBot="1" x14ac:dyDescent="0.35">
      <c r="A3705" s="158" t="s">
        <v>5950</v>
      </c>
      <c r="B3705" s="159" t="e">
        <v>#N/A</v>
      </c>
      <c r="C3705" s="159" t="e">
        <v>#N/A</v>
      </c>
      <c r="D3705" s="159" t="s">
        <v>5875</v>
      </c>
      <c r="E3705" s="159">
        <v>192837</v>
      </c>
      <c r="F3705" s="159" t="s">
        <v>1571</v>
      </c>
      <c r="G3705" s="159" t="s">
        <v>734</v>
      </c>
      <c r="H3705" s="314"/>
      <c r="I3705" s="316"/>
      <c r="J3705" s="317"/>
      <c r="K3705" s="314" t="e">
        <f t="shared" si="112"/>
        <v>#N/A</v>
      </c>
      <c r="L3705" s="318"/>
    </row>
    <row r="3706" spans="1:12" ht="15.6" thickTop="1" thickBot="1" x14ac:dyDescent="0.35">
      <c r="A3706" s="312" t="s">
        <v>5950</v>
      </c>
      <c r="B3706" s="313" t="e">
        <v>#N/A</v>
      </c>
      <c r="C3706" s="313" t="e">
        <v>#N/A</v>
      </c>
      <c r="D3706" s="313" t="s">
        <v>5876</v>
      </c>
      <c r="E3706" s="313">
        <v>0</v>
      </c>
      <c r="F3706" s="313" t="s">
        <v>1571</v>
      </c>
      <c r="G3706" s="313" t="s">
        <v>734</v>
      </c>
      <c r="H3706" s="314"/>
      <c r="I3706" s="316"/>
      <c r="J3706" s="317"/>
      <c r="K3706" s="314" t="e">
        <f t="shared" si="112"/>
        <v>#N/A</v>
      </c>
      <c r="L3706" s="318"/>
    </row>
    <row r="3707" spans="1:12" ht="15" thickTop="1" x14ac:dyDescent="0.3">
      <c r="A3707" s="312" t="s">
        <v>5951</v>
      </c>
      <c r="B3707" s="313" t="s">
        <v>806</v>
      </c>
      <c r="C3707" s="313" t="s">
        <v>173</v>
      </c>
      <c r="D3707" s="313" t="s">
        <v>5872</v>
      </c>
      <c r="E3707" s="313">
        <v>4553560</v>
      </c>
      <c r="F3707" s="313" t="s">
        <v>1565</v>
      </c>
      <c r="G3707" s="313" t="s">
        <v>734</v>
      </c>
      <c r="H3707" s="314"/>
      <c r="I3707" s="316"/>
      <c r="J3707" s="317"/>
      <c r="K3707" s="314" t="str">
        <f t="shared" si="112"/>
        <v>LBN002Minimal humanitarian conditions - Level 1</v>
      </c>
      <c r="L3707" s="318"/>
    </row>
    <row r="3708" spans="1:12" ht="15" thickBot="1" x14ac:dyDescent="0.35">
      <c r="A3708" s="158" t="s">
        <v>5951</v>
      </c>
      <c r="B3708" s="159" t="s">
        <v>806</v>
      </c>
      <c r="C3708" s="159" t="s">
        <v>173</v>
      </c>
      <c r="D3708" s="159" t="s">
        <v>5873</v>
      </c>
      <c r="E3708" s="159">
        <v>546172</v>
      </c>
      <c r="F3708" s="159" t="s">
        <v>1565</v>
      </c>
      <c r="G3708" s="159" t="s">
        <v>734</v>
      </c>
      <c r="H3708" s="314"/>
      <c r="I3708" s="316"/>
      <c r="J3708" s="317"/>
      <c r="K3708" s="314" t="str">
        <f t="shared" si="112"/>
        <v>LBN002Stressed humanitarian conditions - Level 2</v>
      </c>
      <c r="L3708" s="318"/>
    </row>
    <row r="3709" spans="1:12" ht="15" thickTop="1" x14ac:dyDescent="0.3">
      <c r="A3709" s="312" t="s">
        <v>5951</v>
      </c>
      <c r="B3709" s="313" t="s">
        <v>806</v>
      </c>
      <c r="C3709" s="313" t="s">
        <v>173</v>
      </c>
      <c r="D3709" s="313" t="s">
        <v>5874</v>
      </c>
      <c r="E3709" s="313">
        <v>789790</v>
      </c>
      <c r="F3709" s="313" t="s">
        <v>1565</v>
      </c>
      <c r="G3709" s="313" t="s">
        <v>734</v>
      </c>
      <c r="H3709" s="314"/>
      <c r="I3709" s="316"/>
      <c r="J3709" s="317"/>
      <c r="K3709" s="314" t="str">
        <f t="shared" si="112"/>
        <v>LBN002Moderate humanitarian conditions - Level 3</v>
      </c>
      <c r="L3709" s="318"/>
    </row>
    <row r="3710" spans="1:12" ht="15" thickBot="1" x14ac:dyDescent="0.35">
      <c r="A3710" s="158" t="s">
        <v>5951</v>
      </c>
      <c r="B3710" s="159" t="s">
        <v>806</v>
      </c>
      <c r="C3710" s="159" t="s">
        <v>173</v>
      </c>
      <c r="D3710" s="159" t="s">
        <v>5875</v>
      </c>
      <c r="E3710" s="159">
        <v>192837</v>
      </c>
      <c r="F3710" s="159" t="s">
        <v>1565</v>
      </c>
      <c r="G3710" s="159" t="s">
        <v>734</v>
      </c>
      <c r="H3710" s="314"/>
      <c r="I3710" s="316"/>
      <c r="J3710" s="317"/>
      <c r="K3710" s="314" t="str">
        <f t="shared" si="112"/>
        <v>LBN002Severe humanitarian conditions - Level 4</v>
      </c>
      <c r="L3710" s="318"/>
    </row>
    <row r="3711" spans="1:12" ht="15.6" thickTop="1" thickBot="1" x14ac:dyDescent="0.35">
      <c r="A3711" s="312" t="s">
        <v>5951</v>
      </c>
      <c r="B3711" s="313" t="s">
        <v>806</v>
      </c>
      <c r="C3711" s="313" t="s">
        <v>173</v>
      </c>
      <c r="D3711" s="313" t="s">
        <v>5876</v>
      </c>
      <c r="E3711" s="313">
        <v>0</v>
      </c>
      <c r="F3711" s="313" t="s">
        <v>1565</v>
      </c>
      <c r="G3711" s="313" t="s">
        <v>734</v>
      </c>
      <c r="H3711" s="314"/>
      <c r="I3711" s="316"/>
      <c r="J3711" s="317"/>
      <c r="K3711" s="314" t="str">
        <f t="shared" si="112"/>
        <v>LBN002Extreme humanitarian conditions - Level 5</v>
      </c>
      <c r="L3711" s="318"/>
    </row>
    <row r="3712" spans="1:12" ht="15" thickTop="1" x14ac:dyDescent="0.3">
      <c r="A3712" s="312" t="s">
        <v>5952</v>
      </c>
      <c r="B3712" s="313" t="e">
        <v>#N/A</v>
      </c>
      <c r="C3712" s="313" t="e">
        <v>#N/A</v>
      </c>
      <c r="D3712" s="313" t="s">
        <v>5872</v>
      </c>
      <c r="E3712" s="313">
        <v>5902360</v>
      </c>
      <c r="F3712" s="313" t="s">
        <v>1561</v>
      </c>
      <c r="G3712" s="313" t="s">
        <v>734</v>
      </c>
      <c r="H3712" s="314"/>
      <c r="I3712" s="316"/>
      <c r="J3712" s="317"/>
      <c r="K3712" s="314" t="e">
        <f t="shared" si="112"/>
        <v>#N/A</v>
      </c>
      <c r="L3712" s="318"/>
    </row>
    <row r="3713" spans="1:12" ht="15" thickBot="1" x14ac:dyDescent="0.35">
      <c r="A3713" s="158" t="s">
        <v>5952</v>
      </c>
      <c r="B3713" s="159" t="e">
        <v>#N/A</v>
      </c>
      <c r="C3713" s="159" t="e">
        <v>#N/A</v>
      </c>
      <c r="D3713" s="159" t="s">
        <v>5873</v>
      </c>
      <c r="E3713" s="159">
        <v>57600</v>
      </c>
      <c r="F3713" s="159" t="s">
        <v>1569</v>
      </c>
      <c r="G3713" s="159" t="s">
        <v>734</v>
      </c>
      <c r="H3713" s="314"/>
      <c r="I3713" s="316"/>
      <c r="J3713" s="317"/>
      <c r="K3713" s="314" t="e">
        <f t="shared" si="112"/>
        <v>#N/A</v>
      </c>
      <c r="L3713" s="318"/>
    </row>
    <row r="3714" spans="1:12" ht="15" thickTop="1" x14ac:dyDescent="0.3">
      <c r="A3714" s="312" t="s">
        <v>5952</v>
      </c>
      <c r="B3714" s="313" t="e">
        <v>#N/A</v>
      </c>
      <c r="C3714" s="313" t="e">
        <v>#N/A</v>
      </c>
      <c r="D3714" s="313" t="s">
        <v>5874</v>
      </c>
      <c r="E3714" s="313">
        <v>122400</v>
      </c>
      <c r="F3714" s="313" t="s">
        <v>1569</v>
      </c>
      <c r="G3714" s="313" t="s">
        <v>734</v>
      </c>
      <c r="H3714" s="314"/>
      <c r="I3714" s="316"/>
      <c r="J3714" s="317"/>
      <c r="K3714" s="314" t="e">
        <f t="shared" si="112"/>
        <v>#N/A</v>
      </c>
      <c r="L3714" s="318"/>
    </row>
    <row r="3715" spans="1:12" ht="15" thickBot="1" x14ac:dyDescent="0.35">
      <c r="A3715" s="158" t="s">
        <v>5952</v>
      </c>
      <c r="B3715" s="159" t="e">
        <v>#N/A</v>
      </c>
      <c r="C3715" s="159" t="e">
        <v>#N/A</v>
      </c>
      <c r="D3715" s="159" t="s">
        <v>5875</v>
      </c>
      <c r="E3715" s="159">
        <v>0</v>
      </c>
      <c r="F3715" s="159" t="s">
        <v>1569</v>
      </c>
      <c r="G3715" s="159" t="s">
        <v>734</v>
      </c>
      <c r="H3715" s="314"/>
      <c r="I3715" s="316"/>
      <c r="J3715" s="317"/>
      <c r="K3715" s="314" t="e">
        <f t="shared" si="112"/>
        <v>#N/A</v>
      </c>
      <c r="L3715" s="318"/>
    </row>
    <row r="3716" spans="1:12" ht="15.6" thickTop="1" thickBot="1" x14ac:dyDescent="0.35">
      <c r="A3716" s="312" t="s">
        <v>5952</v>
      </c>
      <c r="B3716" s="313" t="e">
        <v>#N/A</v>
      </c>
      <c r="C3716" s="313" t="e">
        <v>#N/A</v>
      </c>
      <c r="D3716" s="313" t="s">
        <v>5876</v>
      </c>
      <c r="E3716" s="313">
        <v>0</v>
      </c>
      <c r="F3716" s="313" t="s">
        <v>1569</v>
      </c>
      <c r="G3716" s="313" t="s">
        <v>734</v>
      </c>
      <c r="H3716" s="314"/>
      <c r="I3716" s="316"/>
      <c r="J3716" s="317"/>
      <c r="K3716" s="314" t="e">
        <f t="shared" si="112"/>
        <v>#N/A</v>
      </c>
      <c r="L3716" s="318"/>
    </row>
    <row r="3717" spans="1:12" ht="15" thickTop="1" x14ac:dyDescent="0.3">
      <c r="A3717" s="312" t="s">
        <v>5953</v>
      </c>
      <c r="B3717" s="313" t="s">
        <v>715</v>
      </c>
      <c r="C3717" s="313" t="s">
        <v>196</v>
      </c>
      <c r="D3717" s="313" t="s">
        <v>5872</v>
      </c>
      <c r="E3717" s="313">
        <v>12088000</v>
      </c>
      <c r="F3717" s="313" t="s">
        <v>1694</v>
      </c>
      <c r="G3717" s="313" t="s">
        <v>734</v>
      </c>
      <c r="H3717" s="314"/>
      <c r="I3717" s="316"/>
      <c r="J3717" s="317"/>
      <c r="K3717" s="314" t="str">
        <f t="shared" si="112"/>
        <v>MLI001Minimal humanitarian conditions - Level 1</v>
      </c>
      <c r="L3717" s="318"/>
    </row>
    <row r="3718" spans="1:12" ht="15" thickBot="1" x14ac:dyDescent="0.35">
      <c r="A3718" s="158" t="s">
        <v>5953</v>
      </c>
      <c r="B3718" s="159" t="s">
        <v>715</v>
      </c>
      <c r="C3718" s="159" t="s">
        <v>196</v>
      </c>
      <c r="D3718" s="159" t="s">
        <v>5873</v>
      </c>
      <c r="E3718" s="159">
        <v>4532000</v>
      </c>
      <c r="F3718" s="159" t="s">
        <v>1694</v>
      </c>
      <c r="G3718" s="159" t="s">
        <v>734</v>
      </c>
      <c r="H3718" s="314"/>
      <c r="I3718" s="316"/>
      <c r="J3718" s="317"/>
      <c r="K3718" s="314" t="str">
        <f t="shared" si="112"/>
        <v>MLI001Stressed humanitarian conditions - Level 2</v>
      </c>
      <c r="L3718" s="318"/>
    </row>
    <row r="3719" spans="1:12" ht="15" thickTop="1" x14ac:dyDescent="0.3">
      <c r="A3719" s="312" t="s">
        <v>5953</v>
      </c>
      <c r="B3719" s="313" t="s">
        <v>715</v>
      </c>
      <c r="C3719" s="313" t="s">
        <v>196</v>
      </c>
      <c r="D3719" s="313" t="s">
        <v>5874</v>
      </c>
      <c r="E3719" s="313">
        <v>2327000</v>
      </c>
      <c r="F3719" s="313" t="s">
        <v>1694</v>
      </c>
      <c r="G3719" s="313" t="s">
        <v>734</v>
      </c>
      <c r="H3719" s="314"/>
      <c r="I3719" s="316"/>
      <c r="J3719" s="317"/>
      <c r="K3719" s="314" t="str">
        <f t="shared" si="112"/>
        <v>MLI001Moderate humanitarian conditions - Level 3</v>
      </c>
      <c r="L3719" s="318"/>
    </row>
    <row r="3720" spans="1:12" ht="15" thickBot="1" x14ac:dyDescent="0.35">
      <c r="A3720" s="158" t="s">
        <v>5953</v>
      </c>
      <c r="B3720" s="159" t="s">
        <v>715</v>
      </c>
      <c r="C3720" s="159" t="s">
        <v>196</v>
      </c>
      <c r="D3720" s="159" t="s">
        <v>5875</v>
      </c>
      <c r="E3720" s="159">
        <v>360000</v>
      </c>
      <c r="F3720" s="159" t="s">
        <v>1694</v>
      </c>
      <c r="G3720" s="159" t="s">
        <v>734</v>
      </c>
      <c r="H3720" s="314"/>
      <c r="I3720" s="316"/>
      <c r="J3720" s="317"/>
      <c r="K3720" s="314" t="str">
        <f t="shared" si="112"/>
        <v>MLI001Severe humanitarian conditions - Level 4</v>
      </c>
      <c r="L3720" s="318"/>
    </row>
    <row r="3721" spans="1:12" ht="15" thickTop="1" x14ac:dyDescent="0.3">
      <c r="A3721" s="312" t="s">
        <v>5953</v>
      </c>
      <c r="B3721" s="313" t="s">
        <v>715</v>
      </c>
      <c r="C3721" s="313" t="s">
        <v>196</v>
      </c>
      <c r="D3721" s="313" t="s">
        <v>5876</v>
      </c>
      <c r="E3721" s="313">
        <v>0</v>
      </c>
      <c r="F3721" s="313" t="s">
        <v>1694</v>
      </c>
      <c r="G3721" s="313" t="s">
        <v>734</v>
      </c>
      <c r="H3721" s="314"/>
      <c r="I3721" s="316"/>
      <c r="J3721" s="317"/>
      <c r="K3721" s="314" t="str">
        <f t="shared" si="112"/>
        <v>MLI001Extreme humanitarian conditions - Level 5</v>
      </c>
      <c r="L3721" s="318"/>
    </row>
    <row r="3722" spans="1:12" ht="15" thickBot="1" x14ac:dyDescent="0.35">
      <c r="A3722" s="158" t="s">
        <v>1275</v>
      </c>
      <c r="B3722" s="159" t="s">
        <v>803</v>
      </c>
      <c r="C3722" s="159" t="s">
        <v>237</v>
      </c>
      <c r="D3722" s="159" t="s">
        <v>5872</v>
      </c>
      <c r="E3722" s="159">
        <v>0</v>
      </c>
      <c r="F3722" s="159"/>
      <c r="G3722" s="159" t="s">
        <v>734</v>
      </c>
      <c r="H3722" s="314"/>
      <c r="I3722" s="316"/>
      <c r="J3722" s="317"/>
      <c r="K3722" s="314" t="str">
        <f t="shared" si="112"/>
        <v>PSE002Minimal humanitarian conditions - Level 1</v>
      </c>
      <c r="L3722" s="318"/>
    </row>
    <row r="3723" spans="1:12" ht="15" thickTop="1" x14ac:dyDescent="0.3">
      <c r="A3723" s="312" t="s">
        <v>1275</v>
      </c>
      <c r="B3723" s="313" t="s">
        <v>803</v>
      </c>
      <c r="C3723" s="313" t="s">
        <v>237</v>
      </c>
      <c r="D3723" s="313" t="s">
        <v>5873</v>
      </c>
      <c r="E3723" s="313">
        <v>2148000</v>
      </c>
      <c r="F3723" s="313" t="s">
        <v>5954</v>
      </c>
      <c r="G3723" s="313" t="s">
        <v>734</v>
      </c>
      <c r="H3723" s="314"/>
      <c r="I3723" s="316"/>
      <c r="J3723" s="317"/>
      <c r="K3723" s="314" t="str">
        <f t="shared" si="112"/>
        <v>PSE002Stressed humanitarian conditions - Level 2</v>
      </c>
      <c r="L3723" s="318"/>
    </row>
    <row r="3724" spans="1:12" ht="15" thickBot="1" x14ac:dyDescent="0.35">
      <c r="A3724" s="158" t="s">
        <v>1275</v>
      </c>
      <c r="B3724" s="159" t="s">
        <v>803</v>
      </c>
      <c r="C3724" s="159" t="s">
        <v>237</v>
      </c>
      <c r="D3724" s="159" t="s">
        <v>5874</v>
      </c>
      <c r="E3724" s="159">
        <v>557000</v>
      </c>
      <c r="F3724" s="159" t="s">
        <v>5955</v>
      </c>
      <c r="G3724" s="159" t="s">
        <v>734</v>
      </c>
      <c r="H3724" s="314"/>
      <c r="I3724" s="316"/>
      <c r="J3724" s="317"/>
      <c r="K3724" s="314" t="str">
        <f t="shared" si="112"/>
        <v>PSE002Moderate humanitarian conditions - Level 3</v>
      </c>
      <c r="L3724" s="318"/>
    </row>
    <row r="3725" spans="1:12" ht="15" thickTop="1" x14ac:dyDescent="0.3">
      <c r="A3725" s="312" t="s">
        <v>1275</v>
      </c>
      <c r="B3725" s="313" t="s">
        <v>803</v>
      </c>
      <c r="C3725" s="313" t="s">
        <v>237</v>
      </c>
      <c r="D3725" s="313" t="s">
        <v>5875</v>
      </c>
      <c r="E3725" s="313">
        <v>1021000</v>
      </c>
      <c r="F3725" s="313" t="s">
        <v>5955</v>
      </c>
      <c r="G3725" s="313" t="s">
        <v>734</v>
      </c>
      <c r="H3725" s="314"/>
      <c r="I3725" s="316"/>
      <c r="J3725" s="317"/>
      <c r="K3725" s="314" t="str">
        <f t="shared" si="112"/>
        <v>PSE002Severe humanitarian conditions - Level 4</v>
      </c>
      <c r="L3725" s="318"/>
    </row>
    <row r="3726" spans="1:12" ht="15" thickBot="1" x14ac:dyDescent="0.35">
      <c r="A3726" s="158" t="s">
        <v>1275</v>
      </c>
      <c r="B3726" s="159" t="s">
        <v>803</v>
      </c>
      <c r="C3726" s="159" t="s">
        <v>237</v>
      </c>
      <c r="D3726" s="159" t="s">
        <v>5876</v>
      </c>
      <c r="E3726" s="159">
        <v>977000</v>
      </c>
      <c r="F3726" s="159" t="s">
        <v>5955</v>
      </c>
      <c r="G3726" s="159" t="s">
        <v>734</v>
      </c>
      <c r="H3726" s="314"/>
      <c r="I3726" s="316"/>
      <c r="J3726" s="317"/>
      <c r="K3726" s="314" t="str">
        <f t="shared" si="112"/>
        <v>PSE002Extreme humanitarian conditions - Level 5</v>
      </c>
      <c r="L3726" s="318"/>
    </row>
    <row r="3727" spans="1:12" ht="15" thickTop="1" x14ac:dyDescent="0.3">
      <c r="A3727" s="312" t="s">
        <v>5956</v>
      </c>
      <c r="B3727" s="313" t="s">
        <v>731</v>
      </c>
      <c r="C3727" s="313" t="s">
        <v>351</v>
      </c>
      <c r="D3727" s="313" t="s">
        <v>5872</v>
      </c>
      <c r="E3727" s="313">
        <v>0</v>
      </c>
      <c r="F3727" s="313" t="s">
        <v>445</v>
      </c>
      <c r="G3727" s="313" t="s">
        <v>734</v>
      </c>
      <c r="H3727" s="314"/>
      <c r="I3727" s="316"/>
      <c r="J3727" s="317"/>
      <c r="K3727" s="314" t="str">
        <f t="shared" si="112"/>
        <v>YEM001Minimal humanitarian conditions - Level 1</v>
      </c>
      <c r="L3727" s="318"/>
    </row>
    <row r="3728" spans="1:12" ht="15" thickBot="1" x14ac:dyDescent="0.35">
      <c r="A3728" s="158" t="s">
        <v>5956</v>
      </c>
      <c r="B3728" s="159" t="s">
        <v>731</v>
      </c>
      <c r="C3728" s="159" t="s">
        <v>351</v>
      </c>
      <c r="D3728" s="159" t="s">
        <v>5873</v>
      </c>
      <c r="E3728" s="159">
        <v>4500000</v>
      </c>
      <c r="F3728" s="159" t="s">
        <v>5957</v>
      </c>
      <c r="G3728" s="159" t="s">
        <v>734</v>
      </c>
      <c r="H3728" s="314"/>
      <c r="I3728" s="316"/>
      <c r="J3728" s="317"/>
      <c r="K3728" s="314" t="str">
        <f t="shared" si="112"/>
        <v>YEM001Stressed humanitarian conditions - Level 2</v>
      </c>
      <c r="L3728" s="318"/>
    </row>
    <row r="3729" spans="1:12" ht="15" thickTop="1" x14ac:dyDescent="0.3">
      <c r="A3729" s="312" t="s">
        <v>5956</v>
      </c>
      <c r="B3729" s="313" t="s">
        <v>731</v>
      </c>
      <c r="C3729" s="313" t="s">
        <v>351</v>
      </c>
      <c r="D3729" s="313" t="s">
        <v>5874</v>
      </c>
      <c r="E3729" s="313">
        <v>9800000</v>
      </c>
      <c r="F3729" s="313" t="s">
        <v>5957</v>
      </c>
      <c r="G3729" s="313" t="s">
        <v>734</v>
      </c>
      <c r="H3729" s="314"/>
      <c r="I3729" s="316"/>
      <c r="J3729" s="317"/>
      <c r="K3729" s="314" t="str">
        <f t="shared" si="112"/>
        <v>YEM001Moderate humanitarian conditions - Level 3</v>
      </c>
      <c r="L3729" s="318"/>
    </row>
    <row r="3730" spans="1:12" ht="15" thickBot="1" x14ac:dyDescent="0.35">
      <c r="A3730" s="158" t="s">
        <v>5956</v>
      </c>
      <c r="B3730" s="159" t="s">
        <v>731</v>
      </c>
      <c r="C3730" s="159" t="s">
        <v>351</v>
      </c>
      <c r="D3730" s="159" t="s">
        <v>5875</v>
      </c>
      <c r="E3730" s="159">
        <v>14236000</v>
      </c>
      <c r="F3730" s="159" t="s">
        <v>5958</v>
      </c>
      <c r="G3730" s="159" t="s">
        <v>734</v>
      </c>
      <c r="H3730" s="314"/>
      <c r="I3730" s="316"/>
      <c r="J3730" s="317"/>
      <c r="K3730" s="314" t="str">
        <f t="shared" si="112"/>
        <v>YEM001Severe humanitarian conditions - Level 4</v>
      </c>
      <c r="L3730" s="318"/>
    </row>
    <row r="3731" spans="1:12" ht="15.6" thickTop="1" thickBot="1" x14ac:dyDescent="0.35">
      <c r="A3731" s="312" t="s">
        <v>5956</v>
      </c>
      <c r="B3731" s="313" t="s">
        <v>731</v>
      </c>
      <c r="C3731" s="313" t="s">
        <v>351</v>
      </c>
      <c r="D3731" s="313" t="s">
        <v>5876</v>
      </c>
      <c r="E3731" s="313">
        <v>64000</v>
      </c>
      <c r="F3731" s="313" t="s">
        <v>5959</v>
      </c>
      <c r="G3731" s="313" t="s">
        <v>734</v>
      </c>
      <c r="H3731" s="314"/>
      <c r="I3731" s="316"/>
      <c r="J3731" s="317"/>
      <c r="K3731" s="314" t="str">
        <f t="shared" si="112"/>
        <v>YEM001Extreme humanitarian conditions - Level 5</v>
      </c>
      <c r="L3731" s="318"/>
    </row>
    <row r="3732" spans="1:12" ht="15" thickTop="1" x14ac:dyDescent="0.3">
      <c r="A3732" s="312" t="s">
        <v>5960</v>
      </c>
      <c r="B3732" s="313" t="s">
        <v>5961</v>
      </c>
      <c r="C3732" s="313" t="s">
        <v>351</v>
      </c>
      <c r="D3732" s="313" t="s">
        <v>5872</v>
      </c>
      <c r="E3732" s="313">
        <v>3873000</v>
      </c>
      <c r="F3732" s="313" t="s">
        <v>5957</v>
      </c>
      <c r="G3732" s="313" t="s">
        <v>734</v>
      </c>
      <c r="H3732" s="314"/>
      <c r="I3732" s="316"/>
      <c r="J3732" s="317"/>
      <c r="K3732" s="314" t="str">
        <f t="shared" si="112"/>
        <v>YEM002Minimal humanitarian conditions - Level 1</v>
      </c>
      <c r="L3732" s="318"/>
    </row>
    <row r="3733" spans="1:12" ht="15" thickBot="1" x14ac:dyDescent="0.35">
      <c r="A3733" s="158" t="s">
        <v>5960</v>
      </c>
      <c r="B3733" s="159" t="s">
        <v>5961</v>
      </c>
      <c r="C3733" s="159" t="s">
        <v>351</v>
      </c>
      <c r="D3733" s="159" t="s">
        <v>5873</v>
      </c>
      <c r="E3733" s="159">
        <v>0</v>
      </c>
      <c r="F3733" s="159" t="s">
        <v>5957</v>
      </c>
      <c r="G3733" s="159" t="s">
        <v>734</v>
      </c>
      <c r="H3733" s="314"/>
      <c r="I3733" s="316"/>
      <c r="J3733" s="317"/>
      <c r="K3733" s="314" t="str">
        <f t="shared" si="112"/>
        <v>YEM002Stressed humanitarian conditions - Level 2</v>
      </c>
      <c r="L3733" s="318"/>
    </row>
    <row r="3734" spans="1:12" ht="15" thickTop="1" x14ac:dyDescent="0.3">
      <c r="A3734" s="312" t="s">
        <v>5960</v>
      </c>
      <c r="B3734" s="313" t="s">
        <v>5961</v>
      </c>
      <c r="C3734" s="313" t="s">
        <v>351</v>
      </c>
      <c r="D3734" s="313" t="s">
        <v>5874</v>
      </c>
      <c r="E3734" s="313">
        <v>245000</v>
      </c>
      <c r="F3734" s="313" t="s">
        <v>5957</v>
      </c>
      <c r="G3734" s="313" t="s">
        <v>734</v>
      </c>
      <c r="H3734" s="314"/>
      <c r="I3734" s="316"/>
      <c r="J3734" s="317"/>
      <c r="K3734" s="314" t="str">
        <f t="shared" si="112"/>
        <v>YEM002Moderate humanitarian conditions - Level 3</v>
      </c>
      <c r="L3734" s="318"/>
    </row>
    <row r="3735" spans="1:12" ht="15" thickBot="1" x14ac:dyDescent="0.35">
      <c r="A3735" s="158" t="s">
        <v>5960</v>
      </c>
      <c r="B3735" s="159" t="s">
        <v>5961</v>
      </c>
      <c r="C3735" s="159" t="s">
        <v>351</v>
      </c>
      <c r="D3735" s="159" t="s">
        <v>5875</v>
      </c>
      <c r="E3735" s="159">
        <v>177000</v>
      </c>
      <c r="F3735" s="159" t="s">
        <v>5957</v>
      </c>
      <c r="G3735" s="159" t="s">
        <v>734</v>
      </c>
      <c r="H3735" s="314"/>
      <c r="I3735" s="316"/>
      <c r="J3735" s="317"/>
      <c r="K3735" s="314" t="str">
        <f t="shared" si="112"/>
        <v>YEM002Severe humanitarian conditions - Level 4</v>
      </c>
      <c r="L3735" s="318"/>
    </row>
    <row r="3736" spans="1:12" ht="15.6" thickTop="1" thickBot="1" x14ac:dyDescent="0.35">
      <c r="A3736" s="312" t="s">
        <v>5960</v>
      </c>
      <c r="B3736" s="313" t="s">
        <v>5961</v>
      </c>
      <c r="C3736" s="313" t="s">
        <v>351</v>
      </c>
      <c r="D3736" s="313" t="s">
        <v>5876</v>
      </c>
      <c r="E3736" s="313">
        <v>0</v>
      </c>
      <c r="F3736" s="313" t="s">
        <v>5957</v>
      </c>
      <c r="G3736" s="313" t="s">
        <v>734</v>
      </c>
      <c r="H3736" s="314"/>
      <c r="I3736" s="316"/>
      <c r="J3736" s="317"/>
      <c r="K3736" s="314" t="str">
        <f t="shared" si="112"/>
        <v>YEM002Extreme humanitarian conditions - Level 5</v>
      </c>
      <c r="L3736" s="318"/>
    </row>
    <row r="3737" spans="1:12" ht="15" thickTop="1" x14ac:dyDescent="0.3">
      <c r="A3737" s="312" t="s">
        <v>1284</v>
      </c>
      <c r="B3737" s="313" t="s">
        <v>823</v>
      </c>
      <c r="C3737" s="313" t="s">
        <v>43</v>
      </c>
      <c r="D3737" s="313" t="s">
        <v>5872</v>
      </c>
      <c r="E3737" s="313">
        <v>276568</v>
      </c>
      <c r="F3737" s="313" t="s">
        <v>5962</v>
      </c>
      <c r="G3737" s="313" t="s">
        <v>734</v>
      </c>
      <c r="H3737" s="314"/>
      <c r="I3737" s="316"/>
      <c r="J3737" s="317"/>
      <c r="K3737" s="314" t="str">
        <f t="shared" si="112"/>
        <v>BRA002Minimal humanitarian conditions - Level 1</v>
      </c>
      <c r="L3737" s="318"/>
    </row>
    <row r="3738" spans="1:12" ht="15" thickBot="1" x14ac:dyDescent="0.35">
      <c r="A3738" s="158" t="s">
        <v>1284</v>
      </c>
      <c r="B3738" s="159" t="s">
        <v>823</v>
      </c>
      <c r="C3738" s="159" t="s">
        <v>43</v>
      </c>
      <c r="D3738" s="159" t="s">
        <v>5873</v>
      </c>
      <c r="E3738" s="159">
        <v>211100</v>
      </c>
      <c r="F3738" s="159" t="s">
        <v>2860</v>
      </c>
      <c r="G3738" s="159" t="s">
        <v>734</v>
      </c>
      <c r="H3738" s="314"/>
      <c r="I3738" s="316"/>
      <c r="J3738" s="317"/>
      <c r="K3738" s="314" t="str">
        <f t="shared" si="112"/>
        <v>BRA002Stressed humanitarian conditions - Level 2</v>
      </c>
      <c r="L3738" s="318"/>
    </row>
    <row r="3739" spans="1:12" ht="15" thickTop="1" x14ac:dyDescent="0.3">
      <c r="A3739" s="312" t="s">
        <v>1284</v>
      </c>
      <c r="B3739" s="313" t="s">
        <v>823</v>
      </c>
      <c r="C3739" s="313" t="s">
        <v>43</v>
      </c>
      <c r="D3739" s="313" t="s">
        <v>5874</v>
      </c>
      <c r="E3739" s="313">
        <v>88900</v>
      </c>
      <c r="F3739" s="313" t="s">
        <v>2861</v>
      </c>
      <c r="G3739" s="313" t="s">
        <v>734</v>
      </c>
      <c r="H3739" s="314"/>
      <c r="I3739" s="316"/>
      <c r="J3739" s="317"/>
      <c r="K3739" s="314" t="str">
        <f t="shared" si="112"/>
        <v>BRA002Moderate humanitarian conditions - Level 3</v>
      </c>
      <c r="L3739" s="318"/>
    </row>
    <row r="3740" spans="1:12" ht="15" thickBot="1" x14ac:dyDescent="0.35">
      <c r="A3740" s="158" t="s">
        <v>1284</v>
      </c>
      <c r="B3740" s="159" t="s">
        <v>823</v>
      </c>
      <c r="C3740" s="159" t="s">
        <v>43</v>
      </c>
      <c r="D3740" s="159" t="s">
        <v>5875</v>
      </c>
      <c r="E3740" s="159">
        <v>0</v>
      </c>
      <c r="F3740" s="159"/>
      <c r="G3740" s="159" t="s">
        <v>734</v>
      </c>
      <c r="H3740" s="314"/>
      <c r="I3740" s="316"/>
      <c r="J3740" s="317"/>
      <c r="K3740" s="314" t="str">
        <f t="shared" si="112"/>
        <v>BRA002Severe humanitarian conditions - Level 4</v>
      </c>
      <c r="L3740" s="318"/>
    </row>
    <row r="3741" spans="1:12" ht="15.6" thickTop="1" thickBot="1" x14ac:dyDescent="0.35">
      <c r="A3741" s="312" t="s">
        <v>1284</v>
      </c>
      <c r="B3741" s="313" t="s">
        <v>823</v>
      </c>
      <c r="C3741" s="313" t="s">
        <v>43</v>
      </c>
      <c r="D3741" s="313" t="s">
        <v>5876</v>
      </c>
      <c r="E3741" s="313">
        <v>0</v>
      </c>
      <c r="F3741" s="313"/>
      <c r="G3741" s="313" t="s">
        <v>734</v>
      </c>
      <c r="H3741" s="314"/>
      <c r="I3741" s="316"/>
      <c r="J3741" s="317"/>
      <c r="K3741" s="314" t="str">
        <f t="shared" ref="K3741:K3804" si="113">B3741&amp;""&amp;D3741</f>
        <v>BRA002Extreme humanitarian conditions - Level 5</v>
      </c>
      <c r="L3741" s="318"/>
    </row>
    <row r="3742" spans="1:12" ht="15" thickTop="1" x14ac:dyDescent="0.3">
      <c r="A3742" s="312" t="s">
        <v>5963</v>
      </c>
      <c r="B3742" s="313" t="s">
        <v>704</v>
      </c>
      <c r="C3742" s="313" t="s">
        <v>166</v>
      </c>
      <c r="D3742" s="313" t="s">
        <v>5872</v>
      </c>
      <c r="E3742" s="313">
        <v>0</v>
      </c>
      <c r="F3742" s="313" t="s">
        <v>5964</v>
      </c>
      <c r="G3742" s="313" t="s">
        <v>734</v>
      </c>
      <c r="H3742" s="314"/>
      <c r="I3742" s="316"/>
      <c r="J3742" s="317"/>
      <c r="K3742" s="314" t="str">
        <f t="shared" si="113"/>
        <v>PRK001Minimal humanitarian conditions - Level 1</v>
      </c>
      <c r="L3742" s="318"/>
    </row>
    <row r="3743" spans="1:12" ht="15" thickBot="1" x14ac:dyDescent="0.35">
      <c r="A3743" s="158" t="s">
        <v>5963</v>
      </c>
      <c r="B3743" s="159" t="s">
        <v>704</v>
      </c>
      <c r="C3743" s="159" t="s">
        <v>166</v>
      </c>
      <c r="D3743" s="159" t="s">
        <v>5873</v>
      </c>
      <c r="E3743" s="159">
        <v>14559631</v>
      </c>
      <c r="F3743" s="159" t="s">
        <v>5964</v>
      </c>
      <c r="G3743" s="159" t="s">
        <v>734</v>
      </c>
      <c r="H3743" s="314"/>
      <c r="I3743" s="316"/>
      <c r="J3743" s="317"/>
      <c r="K3743" s="314" t="str">
        <f t="shared" si="113"/>
        <v>PRK001Stressed humanitarian conditions - Level 2</v>
      </c>
      <c r="L3743" s="318"/>
    </row>
    <row r="3744" spans="1:12" ht="15" thickTop="1" x14ac:dyDescent="0.3">
      <c r="A3744" s="312" t="s">
        <v>5963</v>
      </c>
      <c r="B3744" s="313" t="s">
        <v>704</v>
      </c>
      <c r="C3744" s="313" t="s">
        <v>166</v>
      </c>
      <c r="D3744" s="313" t="s">
        <v>5874</v>
      </c>
      <c r="E3744" s="313">
        <v>5400000</v>
      </c>
      <c r="F3744" s="313" t="s">
        <v>5964</v>
      </c>
      <c r="G3744" s="313" t="s">
        <v>734</v>
      </c>
      <c r="H3744" s="314"/>
      <c r="I3744" s="316"/>
      <c r="J3744" s="317"/>
      <c r="K3744" s="314" t="str">
        <f t="shared" si="113"/>
        <v>PRK001Moderate humanitarian conditions - Level 3</v>
      </c>
      <c r="L3744" s="318"/>
    </row>
    <row r="3745" spans="1:12" ht="15" thickBot="1" x14ac:dyDescent="0.35">
      <c r="A3745" s="158" t="s">
        <v>5963</v>
      </c>
      <c r="B3745" s="159" t="s">
        <v>704</v>
      </c>
      <c r="C3745" s="159" t="s">
        <v>166</v>
      </c>
      <c r="D3745" s="159" t="s">
        <v>5875</v>
      </c>
      <c r="E3745" s="159">
        <v>5500000</v>
      </c>
      <c r="F3745" s="159" t="s">
        <v>5964</v>
      </c>
      <c r="G3745" s="159" t="s">
        <v>734</v>
      </c>
      <c r="H3745" s="314"/>
      <c r="I3745" s="316"/>
      <c r="J3745" s="317"/>
      <c r="K3745" s="314" t="str">
        <f t="shared" si="113"/>
        <v>PRK001Severe humanitarian conditions - Level 4</v>
      </c>
      <c r="L3745" s="318"/>
    </row>
    <row r="3746" spans="1:12" ht="15" thickTop="1" x14ac:dyDescent="0.3">
      <c r="A3746" s="312" t="s">
        <v>5963</v>
      </c>
      <c r="B3746" s="313" t="s">
        <v>704</v>
      </c>
      <c r="C3746" s="313" t="s">
        <v>166</v>
      </c>
      <c r="D3746" s="313" t="s">
        <v>5876</v>
      </c>
      <c r="E3746" s="313">
        <v>0</v>
      </c>
      <c r="F3746" s="313" t="s">
        <v>5964</v>
      </c>
      <c r="G3746" s="313" t="s">
        <v>734</v>
      </c>
      <c r="H3746" s="314"/>
      <c r="I3746" s="316"/>
      <c r="J3746" s="317"/>
      <c r="K3746" s="314" t="str">
        <f t="shared" si="113"/>
        <v>PRK001Extreme humanitarian conditions - Level 5</v>
      </c>
      <c r="L3746" s="318"/>
    </row>
    <row r="3747" spans="1:12" ht="15" thickBot="1" x14ac:dyDescent="0.35">
      <c r="A3747" s="158" t="s">
        <v>5965</v>
      </c>
      <c r="B3747" s="159" t="s">
        <v>860</v>
      </c>
      <c r="C3747" s="159" t="s">
        <v>162</v>
      </c>
      <c r="D3747" s="159" t="s">
        <v>5872</v>
      </c>
      <c r="E3747" s="159">
        <v>4247313</v>
      </c>
      <c r="F3747" s="159" t="s">
        <v>5966</v>
      </c>
      <c r="G3747" s="159" t="s">
        <v>734</v>
      </c>
      <c r="H3747" s="314"/>
      <c r="I3747" s="316"/>
      <c r="J3747" s="317"/>
      <c r="K3747" s="314" t="str">
        <f t="shared" si="113"/>
        <v>KEN002Minimal humanitarian conditions - Level 1</v>
      </c>
      <c r="L3747" s="318"/>
    </row>
    <row r="3748" spans="1:12" ht="15" thickTop="1" x14ac:dyDescent="0.3">
      <c r="A3748" s="312" t="s">
        <v>5965</v>
      </c>
      <c r="B3748" s="313" t="s">
        <v>860</v>
      </c>
      <c r="C3748" s="313" t="s">
        <v>162</v>
      </c>
      <c r="D3748" s="313" t="s">
        <v>5873</v>
      </c>
      <c r="E3748" s="313">
        <v>0</v>
      </c>
      <c r="F3748" s="313" t="s">
        <v>5966</v>
      </c>
      <c r="G3748" s="313" t="s">
        <v>734</v>
      </c>
      <c r="H3748" s="314"/>
      <c r="I3748" s="316"/>
      <c r="J3748" s="317"/>
      <c r="K3748" s="314" t="str">
        <f t="shared" si="113"/>
        <v>KEN002Stressed humanitarian conditions - Level 2</v>
      </c>
      <c r="L3748" s="318"/>
    </row>
    <row r="3749" spans="1:12" ht="15" thickBot="1" x14ac:dyDescent="0.35">
      <c r="A3749" s="158" t="s">
        <v>5965</v>
      </c>
      <c r="B3749" s="159" t="s">
        <v>860</v>
      </c>
      <c r="C3749" s="159" t="s">
        <v>162</v>
      </c>
      <c r="D3749" s="159" t="s">
        <v>5874</v>
      </c>
      <c r="E3749" s="159">
        <v>473314</v>
      </c>
      <c r="F3749" s="159" t="s">
        <v>5966</v>
      </c>
      <c r="G3749" s="159" t="s">
        <v>734</v>
      </c>
      <c r="H3749" s="314"/>
      <c r="I3749" s="316"/>
      <c r="J3749" s="317"/>
      <c r="K3749" s="314" t="str">
        <f t="shared" si="113"/>
        <v>KEN002Moderate humanitarian conditions - Level 3</v>
      </c>
      <c r="L3749" s="318"/>
    </row>
    <row r="3750" spans="1:12" ht="15" thickTop="1" x14ac:dyDescent="0.3">
      <c r="A3750" s="312" t="s">
        <v>5965</v>
      </c>
      <c r="B3750" s="313" t="s">
        <v>860</v>
      </c>
      <c r="C3750" s="313" t="s">
        <v>162</v>
      </c>
      <c r="D3750" s="313" t="s">
        <v>5875</v>
      </c>
      <c r="E3750" s="313">
        <v>0</v>
      </c>
      <c r="F3750" s="313" t="s">
        <v>5966</v>
      </c>
      <c r="G3750" s="313" t="s">
        <v>734</v>
      </c>
      <c r="H3750" s="314"/>
      <c r="I3750" s="316"/>
      <c r="J3750" s="317"/>
      <c r="K3750" s="314" t="str">
        <f t="shared" si="113"/>
        <v>KEN002Severe humanitarian conditions - Level 4</v>
      </c>
      <c r="L3750" s="318"/>
    </row>
    <row r="3751" spans="1:12" ht="15" thickBot="1" x14ac:dyDescent="0.35">
      <c r="A3751" s="158" t="s">
        <v>5965</v>
      </c>
      <c r="B3751" s="159" t="s">
        <v>860</v>
      </c>
      <c r="C3751" s="159" t="s">
        <v>162</v>
      </c>
      <c r="D3751" s="159" t="s">
        <v>5876</v>
      </c>
      <c r="E3751" s="159">
        <v>0</v>
      </c>
      <c r="F3751" s="159" t="s">
        <v>5966</v>
      </c>
      <c r="G3751" s="159" t="s">
        <v>734</v>
      </c>
      <c r="H3751" s="314"/>
      <c r="I3751" s="316"/>
      <c r="J3751" s="317"/>
      <c r="K3751" s="314" t="str">
        <f t="shared" si="113"/>
        <v>KEN002Extreme humanitarian conditions - Level 5</v>
      </c>
      <c r="L3751" s="318"/>
    </row>
    <row r="3752" spans="1:12" ht="15" thickTop="1" x14ac:dyDescent="0.3">
      <c r="A3752" s="312" t="s">
        <v>5967</v>
      </c>
      <c r="B3752" s="313" t="e">
        <v>#N/A</v>
      </c>
      <c r="C3752" s="313" t="e">
        <v>#N/A</v>
      </c>
      <c r="D3752" s="313" t="s">
        <v>5872</v>
      </c>
      <c r="E3752" s="313">
        <v>49200</v>
      </c>
      <c r="F3752" s="313" t="s">
        <v>5968</v>
      </c>
      <c r="G3752" s="313" t="s">
        <v>734</v>
      </c>
      <c r="H3752" s="314"/>
      <c r="I3752" s="316"/>
      <c r="J3752" s="317"/>
      <c r="K3752" s="314" t="e">
        <f t="shared" si="113"/>
        <v>#N/A</v>
      </c>
      <c r="L3752" s="318"/>
    </row>
    <row r="3753" spans="1:12" ht="15" thickBot="1" x14ac:dyDescent="0.35">
      <c r="A3753" s="158" t="s">
        <v>5967</v>
      </c>
      <c r="B3753" s="159" t="e">
        <v>#N/A</v>
      </c>
      <c r="C3753" s="159" t="e">
        <v>#N/A</v>
      </c>
      <c r="D3753" s="159" t="s">
        <v>5873</v>
      </c>
      <c r="E3753" s="159">
        <v>173600</v>
      </c>
      <c r="F3753" s="159" t="s">
        <v>5968</v>
      </c>
      <c r="G3753" s="159" t="s">
        <v>734</v>
      </c>
      <c r="H3753" s="314"/>
      <c r="I3753" s="316"/>
      <c r="J3753" s="317"/>
      <c r="K3753" s="314" t="e">
        <f t="shared" si="113"/>
        <v>#N/A</v>
      </c>
      <c r="L3753" s="318"/>
    </row>
    <row r="3754" spans="1:12" ht="15.6" thickTop="1" thickBot="1" x14ac:dyDescent="0.35">
      <c r="A3754" s="312" t="s">
        <v>5967</v>
      </c>
      <c r="B3754" s="313" t="e">
        <v>#N/A</v>
      </c>
      <c r="C3754" s="313" t="e">
        <v>#N/A</v>
      </c>
      <c r="D3754" s="313" t="s">
        <v>5874</v>
      </c>
      <c r="E3754" s="313">
        <v>0</v>
      </c>
      <c r="F3754" s="313" t="s">
        <v>5968</v>
      </c>
      <c r="G3754" s="313" t="s">
        <v>734</v>
      </c>
      <c r="H3754" s="314"/>
      <c r="I3754" s="316"/>
      <c r="J3754" s="317"/>
      <c r="K3754" s="314" t="e">
        <f t="shared" si="113"/>
        <v>#N/A</v>
      </c>
      <c r="L3754" s="318"/>
    </row>
    <row r="3755" spans="1:12" ht="15" thickTop="1" x14ac:dyDescent="0.3">
      <c r="A3755" s="312" t="s">
        <v>1772</v>
      </c>
      <c r="B3755" s="313" t="s">
        <v>1774</v>
      </c>
      <c r="C3755" s="313" t="s">
        <v>4</v>
      </c>
      <c r="D3755" s="313" t="s">
        <v>5872</v>
      </c>
      <c r="E3755" s="313">
        <v>49200</v>
      </c>
      <c r="F3755" s="313" t="s">
        <v>5968</v>
      </c>
      <c r="G3755" s="313" t="s">
        <v>734</v>
      </c>
      <c r="H3755" s="314"/>
      <c r="I3755" s="316"/>
      <c r="J3755" s="317"/>
      <c r="K3755" s="314" t="str">
        <f t="shared" si="113"/>
        <v>DZA003Minimal humanitarian conditions - Level 1</v>
      </c>
      <c r="L3755" s="318"/>
    </row>
    <row r="3756" spans="1:12" ht="15" thickBot="1" x14ac:dyDescent="0.35">
      <c r="A3756" s="158" t="s">
        <v>1772</v>
      </c>
      <c r="B3756" s="159" t="s">
        <v>1774</v>
      </c>
      <c r="C3756" s="159" t="s">
        <v>4</v>
      </c>
      <c r="D3756" s="159" t="s">
        <v>5873</v>
      </c>
      <c r="E3756" s="159">
        <v>173600</v>
      </c>
      <c r="F3756" s="159" t="s">
        <v>5968</v>
      </c>
      <c r="G3756" s="159" t="s">
        <v>734</v>
      </c>
      <c r="H3756" s="314"/>
      <c r="I3756" s="316"/>
      <c r="J3756" s="317"/>
      <c r="K3756" s="314" t="str">
        <f t="shared" si="113"/>
        <v>DZA003Stressed humanitarian conditions - Level 2</v>
      </c>
      <c r="L3756" s="318"/>
    </row>
    <row r="3757" spans="1:12" ht="15" thickTop="1" x14ac:dyDescent="0.3">
      <c r="A3757" s="312" t="s">
        <v>1772</v>
      </c>
      <c r="B3757" s="313" t="s">
        <v>1774</v>
      </c>
      <c r="C3757" s="313" t="s">
        <v>4</v>
      </c>
      <c r="D3757" s="313" t="s">
        <v>5874</v>
      </c>
      <c r="E3757" s="313">
        <v>0</v>
      </c>
      <c r="F3757" s="313" t="s">
        <v>5968</v>
      </c>
      <c r="G3757" s="313" t="s">
        <v>734</v>
      </c>
      <c r="H3757" s="314"/>
      <c r="I3757" s="316"/>
      <c r="J3757" s="317"/>
      <c r="K3757" s="314" t="str">
        <f t="shared" si="113"/>
        <v>DZA003Moderate humanitarian conditions - Level 3</v>
      </c>
      <c r="L3757" s="318"/>
    </row>
    <row r="3758" spans="1:12" ht="15" thickBot="1" x14ac:dyDescent="0.35">
      <c r="A3758" s="158" t="s">
        <v>5969</v>
      </c>
      <c r="B3758" s="159" t="s">
        <v>810</v>
      </c>
      <c r="C3758" s="159" t="s">
        <v>318</v>
      </c>
      <c r="D3758" s="159" t="s">
        <v>5872</v>
      </c>
      <c r="E3758" s="159">
        <v>5986</v>
      </c>
      <c r="F3758" s="159" t="s">
        <v>5970</v>
      </c>
      <c r="G3758" s="159" t="s">
        <v>734</v>
      </c>
      <c r="H3758" s="314"/>
      <c r="I3758" s="316"/>
      <c r="J3758" s="317"/>
      <c r="K3758" s="314" t="str">
        <f t="shared" si="113"/>
        <v>THA003Minimal humanitarian conditions - Level 1</v>
      </c>
      <c r="L3758" s="318"/>
    </row>
    <row r="3759" spans="1:12" ht="15" thickTop="1" x14ac:dyDescent="0.3">
      <c r="A3759" s="312" t="s">
        <v>5969</v>
      </c>
      <c r="B3759" s="313" t="s">
        <v>810</v>
      </c>
      <c r="C3759" s="313" t="s">
        <v>318</v>
      </c>
      <c r="D3759" s="313" t="s">
        <v>5873</v>
      </c>
      <c r="E3759" s="313">
        <v>96802</v>
      </c>
      <c r="F3759" s="313" t="s">
        <v>5970</v>
      </c>
      <c r="G3759" s="313" t="s">
        <v>734</v>
      </c>
      <c r="H3759" s="314"/>
      <c r="I3759" s="316"/>
      <c r="J3759" s="317"/>
      <c r="K3759" s="314" t="str">
        <f t="shared" si="113"/>
        <v>THA003Stressed humanitarian conditions - Level 2</v>
      </c>
      <c r="L3759" s="318"/>
    </row>
    <row r="3760" spans="1:12" ht="15" thickBot="1" x14ac:dyDescent="0.35">
      <c r="A3760" s="158" t="s">
        <v>5969</v>
      </c>
      <c r="B3760" s="159" t="s">
        <v>810</v>
      </c>
      <c r="C3760" s="159" t="s">
        <v>318</v>
      </c>
      <c r="D3760" s="159" t="s">
        <v>5874</v>
      </c>
      <c r="E3760" s="159">
        <v>0</v>
      </c>
      <c r="F3760" s="159" t="s">
        <v>5970</v>
      </c>
      <c r="G3760" s="159" t="s">
        <v>734</v>
      </c>
      <c r="H3760" s="314"/>
      <c r="I3760" s="316"/>
      <c r="J3760" s="317"/>
      <c r="K3760" s="314" t="str">
        <f t="shared" si="113"/>
        <v>THA003Moderate humanitarian conditions - Level 3</v>
      </c>
      <c r="L3760" s="318"/>
    </row>
    <row r="3761" spans="1:12" ht="15.6" thickTop="1" thickBot="1" x14ac:dyDescent="0.35">
      <c r="A3761" s="312" t="s">
        <v>5969</v>
      </c>
      <c r="B3761" s="313" t="s">
        <v>810</v>
      </c>
      <c r="C3761" s="313" t="s">
        <v>318</v>
      </c>
      <c r="D3761" s="313" t="s">
        <v>5875</v>
      </c>
      <c r="E3761" s="313">
        <v>0</v>
      </c>
      <c r="F3761" s="313" t="s">
        <v>5970</v>
      </c>
      <c r="G3761" s="313" t="s">
        <v>734</v>
      </c>
      <c r="H3761" s="314"/>
      <c r="I3761" s="316"/>
      <c r="J3761" s="317"/>
      <c r="K3761" s="314" t="str">
        <f t="shared" si="113"/>
        <v>THA003Severe humanitarian conditions - Level 4</v>
      </c>
      <c r="L3761" s="318"/>
    </row>
    <row r="3762" spans="1:12" ht="15" thickTop="1" x14ac:dyDescent="0.3">
      <c r="A3762" s="312" t="s">
        <v>1271</v>
      </c>
      <c r="B3762" s="313" t="s">
        <v>726</v>
      </c>
      <c r="C3762" s="313" t="s">
        <v>314</v>
      </c>
      <c r="D3762" s="313" t="s">
        <v>5872</v>
      </c>
      <c r="E3762" s="313">
        <v>0</v>
      </c>
      <c r="F3762" s="313" t="s">
        <v>1205</v>
      </c>
      <c r="G3762" s="313" t="s">
        <v>734</v>
      </c>
      <c r="H3762" s="314"/>
      <c r="I3762" s="316"/>
      <c r="J3762" s="317"/>
      <c r="K3762" s="314" t="str">
        <f t="shared" si="113"/>
        <v>SYR001Minimal humanitarian conditions - Level 1</v>
      </c>
      <c r="L3762" s="318"/>
    </row>
    <row r="3763" spans="1:12" ht="15" thickBot="1" x14ac:dyDescent="0.35">
      <c r="A3763" s="158" t="s">
        <v>1271</v>
      </c>
      <c r="B3763" s="159" t="s">
        <v>726</v>
      </c>
      <c r="C3763" s="159" t="s">
        <v>314</v>
      </c>
      <c r="D3763" s="159" t="s">
        <v>5873</v>
      </c>
      <c r="E3763" s="159">
        <v>3205968</v>
      </c>
      <c r="F3763" s="159" t="s">
        <v>1205</v>
      </c>
      <c r="G3763" s="159" t="s">
        <v>734</v>
      </c>
      <c r="H3763" s="314"/>
      <c r="I3763" s="316"/>
      <c r="J3763" s="317"/>
      <c r="K3763" s="314" t="str">
        <f t="shared" si="113"/>
        <v>SYR001Stressed humanitarian conditions - Level 2</v>
      </c>
      <c r="L3763" s="318"/>
    </row>
    <row r="3764" spans="1:12" ht="15" thickTop="1" x14ac:dyDescent="0.3">
      <c r="A3764" s="312" t="s">
        <v>1271</v>
      </c>
      <c r="B3764" s="313" t="s">
        <v>726</v>
      </c>
      <c r="C3764" s="313" t="s">
        <v>314</v>
      </c>
      <c r="D3764" s="313" t="s">
        <v>5874</v>
      </c>
      <c r="E3764" s="313">
        <v>1969300</v>
      </c>
      <c r="F3764" s="313" t="s">
        <v>1205</v>
      </c>
      <c r="G3764" s="313" t="s">
        <v>734</v>
      </c>
      <c r="H3764" s="314"/>
      <c r="I3764" s="316"/>
      <c r="J3764" s="317"/>
      <c r="K3764" s="314" t="str">
        <f t="shared" si="113"/>
        <v>SYR001Moderate humanitarian conditions - Level 3</v>
      </c>
      <c r="L3764" s="318"/>
    </row>
    <row r="3765" spans="1:12" ht="15" thickBot="1" x14ac:dyDescent="0.35">
      <c r="A3765" s="158" t="s">
        <v>1271</v>
      </c>
      <c r="B3765" s="159" t="s">
        <v>726</v>
      </c>
      <c r="C3765" s="159" t="s">
        <v>314</v>
      </c>
      <c r="D3765" s="159" t="s">
        <v>5875</v>
      </c>
      <c r="E3765" s="159">
        <v>8500100</v>
      </c>
      <c r="F3765" s="159" t="s">
        <v>1205</v>
      </c>
      <c r="G3765" s="159" t="s">
        <v>734</v>
      </c>
      <c r="H3765" s="314"/>
      <c r="I3765" s="316"/>
      <c r="J3765" s="317"/>
      <c r="K3765" s="314" t="str">
        <f t="shared" si="113"/>
        <v>SYR001Severe humanitarian conditions - Level 4</v>
      </c>
      <c r="L3765" s="318"/>
    </row>
    <row r="3766" spans="1:12" ht="15" thickTop="1" x14ac:dyDescent="0.3">
      <c r="A3766" s="312" t="s">
        <v>1271</v>
      </c>
      <c r="B3766" s="313" t="s">
        <v>726</v>
      </c>
      <c r="C3766" s="313" t="s">
        <v>314</v>
      </c>
      <c r="D3766" s="313" t="s">
        <v>5876</v>
      </c>
      <c r="E3766" s="313">
        <v>1238900</v>
      </c>
      <c r="F3766" s="313" t="s">
        <v>1205</v>
      </c>
      <c r="G3766" s="313" t="s">
        <v>734</v>
      </c>
      <c r="H3766" s="314"/>
      <c r="I3766" s="316"/>
      <c r="J3766" s="317"/>
      <c r="K3766" s="314" t="str">
        <f t="shared" si="113"/>
        <v>SYR001Extreme humanitarian conditions - Level 5</v>
      </c>
      <c r="L3766" s="318"/>
    </row>
    <row r="3767" spans="1:12" ht="15" thickBot="1" x14ac:dyDescent="0.35">
      <c r="A3767" s="158" t="s">
        <v>5971</v>
      </c>
      <c r="B3767" s="159" t="s">
        <v>5972</v>
      </c>
      <c r="C3767" s="159" t="s">
        <v>5973</v>
      </c>
      <c r="D3767" s="159" t="s">
        <v>5872</v>
      </c>
      <c r="E3767" s="159" t="s">
        <v>445</v>
      </c>
      <c r="F3767" s="159" t="s">
        <v>445</v>
      </c>
      <c r="G3767" s="159" t="s">
        <v>445</v>
      </c>
      <c r="H3767" s="314"/>
      <c r="I3767" s="316"/>
      <c r="J3767" s="317"/>
      <c r="K3767" s="314" t="str">
        <f t="shared" si="113"/>
        <v>REG003Minimal humanitarian conditions - Level 1</v>
      </c>
      <c r="L3767" s="318"/>
    </row>
    <row r="3768" spans="1:12" ht="15" thickTop="1" x14ac:dyDescent="0.3">
      <c r="A3768" s="312" t="s">
        <v>5971</v>
      </c>
      <c r="B3768" s="313" t="s">
        <v>5972</v>
      </c>
      <c r="C3768" s="313" t="s">
        <v>5973</v>
      </c>
      <c r="D3768" s="313" t="s">
        <v>5873</v>
      </c>
      <c r="E3768" s="313" t="s">
        <v>445</v>
      </c>
      <c r="F3768" s="313" t="s">
        <v>445</v>
      </c>
      <c r="G3768" s="313" t="s">
        <v>445</v>
      </c>
      <c r="H3768" s="314"/>
      <c r="I3768" s="316"/>
      <c r="J3768" s="317"/>
      <c r="K3768" s="314" t="str">
        <f t="shared" si="113"/>
        <v>REG003Stressed humanitarian conditions - Level 2</v>
      </c>
      <c r="L3768" s="318"/>
    </row>
    <row r="3769" spans="1:12" ht="15" thickBot="1" x14ac:dyDescent="0.35">
      <c r="A3769" s="158" t="s">
        <v>5971</v>
      </c>
      <c r="B3769" s="159" t="s">
        <v>5972</v>
      </c>
      <c r="C3769" s="159" t="s">
        <v>5973</v>
      </c>
      <c r="D3769" s="159" t="s">
        <v>5874</v>
      </c>
      <c r="E3769" s="159" t="s">
        <v>445</v>
      </c>
      <c r="F3769" s="159" t="s">
        <v>445</v>
      </c>
      <c r="G3769" s="159" t="s">
        <v>445</v>
      </c>
      <c r="H3769" s="314"/>
      <c r="I3769" s="316"/>
      <c r="J3769" s="317"/>
      <c r="K3769" s="314" t="str">
        <f t="shared" si="113"/>
        <v>REG003Moderate humanitarian conditions - Level 3</v>
      </c>
      <c r="L3769" s="318"/>
    </row>
    <row r="3770" spans="1:12" ht="15" thickTop="1" x14ac:dyDescent="0.3">
      <c r="A3770" s="312" t="s">
        <v>5971</v>
      </c>
      <c r="B3770" s="313" t="s">
        <v>5972</v>
      </c>
      <c r="C3770" s="313" t="s">
        <v>5973</v>
      </c>
      <c r="D3770" s="313" t="s">
        <v>5875</v>
      </c>
      <c r="E3770" s="313" t="s">
        <v>445</v>
      </c>
      <c r="F3770" s="313" t="s">
        <v>445</v>
      </c>
      <c r="G3770" s="313" t="s">
        <v>445</v>
      </c>
      <c r="H3770" s="314"/>
      <c r="I3770" s="316"/>
      <c r="J3770" s="317"/>
      <c r="K3770" s="314" t="str">
        <f t="shared" si="113"/>
        <v>REG003Severe humanitarian conditions - Level 4</v>
      </c>
      <c r="L3770" s="318"/>
    </row>
    <row r="3771" spans="1:12" x14ac:dyDescent="0.3">
      <c r="A3771" s="158" t="s">
        <v>5971</v>
      </c>
      <c r="B3771" s="159" t="s">
        <v>5972</v>
      </c>
      <c r="C3771" s="159" t="s">
        <v>5973</v>
      </c>
      <c r="D3771" s="159" t="s">
        <v>5876</v>
      </c>
      <c r="E3771" s="159" t="s">
        <v>445</v>
      </c>
      <c r="F3771" s="159" t="s">
        <v>445</v>
      </c>
      <c r="G3771" s="159" t="s">
        <v>445</v>
      </c>
      <c r="H3771" s="314"/>
      <c r="I3771" s="316"/>
      <c r="J3771" s="317"/>
      <c r="K3771" s="314" t="str">
        <f t="shared" si="113"/>
        <v>REG003Extreme humanitarian conditions - Level 5</v>
      </c>
      <c r="L3771" s="318"/>
    </row>
    <row r="3772" spans="1:12" ht="15" thickBot="1" x14ac:dyDescent="0.35">
      <c r="A3772" s="158" t="s">
        <v>5974</v>
      </c>
      <c r="B3772" s="159" t="s">
        <v>732</v>
      </c>
      <c r="C3772" s="159" t="s">
        <v>355</v>
      </c>
      <c r="D3772" s="159" t="s">
        <v>5872</v>
      </c>
      <c r="E3772" s="159">
        <v>7891000</v>
      </c>
      <c r="F3772" s="159" t="s">
        <v>5975</v>
      </c>
      <c r="G3772" s="159" t="s">
        <v>733</v>
      </c>
      <c r="H3772" s="314"/>
      <c r="I3772" s="316"/>
      <c r="J3772" s="317"/>
      <c r="K3772" s="314" t="str">
        <f t="shared" si="113"/>
        <v>ZWE001Minimal humanitarian conditions - Level 1</v>
      </c>
      <c r="L3772" s="318"/>
    </row>
    <row r="3773" spans="1:12" ht="15" thickTop="1" x14ac:dyDescent="0.3">
      <c r="A3773" s="312" t="s">
        <v>5974</v>
      </c>
      <c r="B3773" s="313" t="s">
        <v>732</v>
      </c>
      <c r="C3773" s="313" t="s">
        <v>355</v>
      </c>
      <c r="D3773" s="313" t="s">
        <v>5873</v>
      </c>
      <c r="E3773" s="313">
        <v>2977000</v>
      </c>
      <c r="F3773" s="313" t="s">
        <v>5975</v>
      </c>
      <c r="G3773" s="313" t="s">
        <v>733</v>
      </c>
      <c r="H3773" s="314"/>
      <c r="I3773" s="316"/>
      <c r="J3773" s="317"/>
      <c r="K3773" s="314" t="str">
        <f t="shared" si="113"/>
        <v>ZWE001Stressed humanitarian conditions - Level 2</v>
      </c>
      <c r="L3773" s="318"/>
    </row>
    <row r="3774" spans="1:12" ht="15" thickBot="1" x14ac:dyDescent="0.35">
      <c r="A3774" s="158" t="s">
        <v>5974</v>
      </c>
      <c r="B3774" s="159" t="s">
        <v>732</v>
      </c>
      <c r="C3774" s="159" t="s">
        <v>355</v>
      </c>
      <c r="D3774" s="159" t="s">
        <v>5874</v>
      </c>
      <c r="E3774" s="159">
        <v>4312821</v>
      </c>
      <c r="F3774" s="159" t="s">
        <v>5975</v>
      </c>
      <c r="G3774" s="159" t="s">
        <v>734</v>
      </c>
      <c r="H3774" s="314"/>
      <c r="I3774" s="316"/>
      <c r="J3774" s="317"/>
      <c r="K3774" s="314" t="str">
        <f t="shared" si="113"/>
        <v>ZWE001Moderate humanitarian conditions - Level 3</v>
      </c>
      <c r="L3774" s="318"/>
    </row>
    <row r="3775" spans="1:12" ht="15" thickTop="1" x14ac:dyDescent="0.3">
      <c r="A3775" s="312" t="s">
        <v>5974</v>
      </c>
      <c r="B3775" s="313" t="s">
        <v>732</v>
      </c>
      <c r="C3775" s="313" t="s">
        <v>355</v>
      </c>
      <c r="D3775" s="313" t="s">
        <v>5875</v>
      </c>
      <c r="E3775" s="313">
        <v>1257179</v>
      </c>
      <c r="F3775" s="313" t="s">
        <v>5975</v>
      </c>
      <c r="G3775" s="313" t="s">
        <v>734</v>
      </c>
      <c r="H3775" s="314"/>
      <c r="I3775" s="316"/>
      <c r="J3775" s="317"/>
      <c r="K3775" s="314" t="str">
        <f t="shared" si="113"/>
        <v>ZWE001Severe humanitarian conditions - Level 4</v>
      </c>
      <c r="L3775" s="318"/>
    </row>
    <row r="3776" spans="1:12" x14ac:dyDescent="0.3">
      <c r="A3776" s="158" t="s">
        <v>5974</v>
      </c>
      <c r="B3776" s="159" t="s">
        <v>732</v>
      </c>
      <c r="C3776" s="159" t="s">
        <v>355</v>
      </c>
      <c r="D3776" s="159" t="s">
        <v>5876</v>
      </c>
      <c r="E3776" s="159">
        <v>0</v>
      </c>
      <c r="F3776" s="159" t="s">
        <v>5975</v>
      </c>
      <c r="G3776" s="159" t="s">
        <v>735</v>
      </c>
      <c r="H3776" s="314"/>
      <c r="I3776" s="316"/>
      <c r="J3776" s="317"/>
      <c r="K3776" s="314" t="str">
        <f t="shared" si="113"/>
        <v>ZWE001Extreme humanitarian conditions - Level 5</v>
      </c>
      <c r="L3776" s="318"/>
    </row>
    <row r="3777" spans="1:12" ht="15" thickBot="1" x14ac:dyDescent="0.35">
      <c r="A3777" s="158" t="s">
        <v>5883</v>
      </c>
      <c r="B3777" s="159" t="s">
        <v>5884</v>
      </c>
      <c r="C3777" s="159" t="s">
        <v>355</v>
      </c>
      <c r="D3777" s="159" t="s">
        <v>5872</v>
      </c>
      <c r="E3777" s="159">
        <v>0</v>
      </c>
      <c r="F3777" s="159" t="s">
        <v>5896</v>
      </c>
      <c r="G3777" s="159" t="s">
        <v>733</v>
      </c>
      <c r="H3777" s="314"/>
      <c r="I3777" s="316"/>
      <c r="J3777" s="317"/>
      <c r="K3777" s="314" t="str">
        <f t="shared" si="113"/>
        <v>ZWE002Minimal humanitarian conditions - Level 1</v>
      </c>
      <c r="L3777" s="318"/>
    </row>
    <row r="3778" spans="1:12" ht="15" thickTop="1" x14ac:dyDescent="0.3">
      <c r="A3778" s="312" t="s">
        <v>5883</v>
      </c>
      <c r="B3778" s="313" t="s">
        <v>5884</v>
      </c>
      <c r="C3778" s="313" t="s">
        <v>355</v>
      </c>
      <c r="D3778" s="313" t="s">
        <v>5873</v>
      </c>
      <c r="E3778" s="313">
        <v>2460913</v>
      </c>
      <c r="F3778" s="313" t="s">
        <v>5976</v>
      </c>
      <c r="G3778" s="313" t="s">
        <v>734</v>
      </c>
      <c r="H3778" s="314"/>
      <c r="I3778" s="316"/>
      <c r="J3778" s="317"/>
      <c r="K3778" s="314" t="str">
        <f t="shared" si="113"/>
        <v>ZWE002Stressed humanitarian conditions - Level 2</v>
      </c>
      <c r="L3778" s="318"/>
    </row>
    <row r="3779" spans="1:12" ht="15" thickBot="1" x14ac:dyDescent="0.35">
      <c r="A3779" s="158" t="s">
        <v>5883</v>
      </c>
      <c r="B3779" s="159" t="s">
        <v>5884</v>
      </c>
      <c r="C3779" s="159" t="s">
        <v>355</v>
      </c>
      <c r="D3779" s="159" t="s">
        <v>5874</v>
      </c>
      <c r="E3779" s="159">
        <v>0</v>
      </c>
      <c r="F3779" s="159" t="s">
        <v>5896</v>
      </c>
      <c r="G3779" s="159" t="s">
        <v>733</v>
      </c>
      <c r="H3779" s="314"/>
      <c r="I3779" s="316"/>
      <c r="J3779" s="317"/>
      <c r="K3779" s="314" t="str">
        <f t="shared" si="113"/>
        <v>ZWE002Moderate humanitarian conditions - Level 3</v>
      </c>
      <c r="L3779" s="318"/>
    </row>
    <row r="3780" spans="1:12" ht="15" thickTop="1" x14ac:dyDescent="0.3">
      <c r="A3780" s="312" t="s">
        <v>5883</v>
      </c>
      <c r="B3780" s="313" t="s">
        <v>5884</v>
      </c>
      <c r="C3780" s="313" t="s">
        <v>355</v>
      </c>
      <c r="D3780" s="313" t="s">
        <v>5875</v>
      </c>
      <c r="E3780" s="313">
        <v>270000</v>
      </c>
      <c r="F3780" s="313" t="s">
        <v>5896</v>
      </c>
      <c r="G3780" s="313" t="s">
        <v>733</v>
      </c>
      <c r="H3780" s="314"/>
      <c r="I3780" s="316"/>
      <c r="J3780" s="317"/>
      <c r="K3780" s="314" t="str">
        <f t="shared" si="113"/>
        <v>ZWE002Severe humanitarian conditions - Level 4</v>
      </c>
      <c r="L3780" s="318"/>
    </row>
    <row r="3781" spans="1:12" ht="15" thickBot="1" x14ac:dyDescent="0.35">
      <c r="A3781" s="158" t="s">
        <v>5883</v>
      </c>
      <c r="B3781" s="159" t="s">
        <v>5884</v>
      </c>
      <c r="C3781" s="159" t="s">
        <v>355</v>
      </c>
      <c r="D3781" s="159" t="s">
        <v>5876</v>
      </c>
      <c r="E3781" s="159">
        <v>0</v>
      </c>
      <c r="F3781" s="159" t="s">
        <v>5896</v>
      </c>
      <c r="G3781" s="159" t="s">
        <v>734</v>
      </c>
      <c r="H3781" s="314"/>
      <c r="I3781" s="316"/>
      <c r="J3781" s="317"/>
      <c r="K3781" s="314" t="str">
        <f t="shared" si="113"/>
        <v>ZWE002Extreme humanitarian conditions - Level 5</v>
      </c>
      <c r="L3781" s="318"/>
    </row>
    <row r="3782" spans="1:12" ht="15" thickTop="1" x14ac:dyDescent="0.3">
      <c r="A3782" s="312" t="s">
        <v>5977</v>
      </c>
      <c r="B3782" s="313" t="s">
        <v>5978</v>
      </c>
      <c r="C3782" s="313" t="s">
        <v>324</v>
      </c>
      <c r="D3782" s="313" t="s">
        <v>5872</v>
      </c>
      <c r="E3782" s="313">
        <v>1370000</v>
      </c>
      <c r="F3782" s="313" t="s">
        <v>5979</v>
      </c>
      <c r="G3782" s="313" t="s">
        <v>733</v>
      </c>
      <c r="H3782" s="314"/>
      <c r="I3782" s="316"/>
      <c r="J3782" s="317"/>
      <c r="K3782" s="314" t="str">
        <f t="shared" si="113"/>
        <v>TTO002Minimal humanitarian conditions - Level 1</v>
      </c>
      <c r="L3782" s="318"/>
    </row>
    <row r="3783" spans="1:12" ht="15" thickBot="1" x14ac:dyDescent="0.35">
      <c r="A3783" s="158" t="s">
        <v>5977</v>
      </c>
      <c r="B3783" s="159" t="s">
        <v>5978</v>
      </c>
      <c r="C3783" s="159" t="s">
        <v>324</v>
      </c>
      <c r="D3783" s="159" t="s">
        <v>5873</v>
      </c>
      <c r="E3783" s="159">
        <v>0</v>
      </c>
      <c r="F3783" s="159" t="s">
        <v>445</v>
      </c>
      <c r="G3783" s="159" t="s">
        <v>445</v>
      </c>
      <c r="H3783" s="314"/>
      <c r="I3783" s="316"/>
      <c r="J3783" s="317"/>
      <c r="K3783" s="314" t="str">
        <f t="shared" si="113"/>
        <v>TTO002Stressed humanitarian conditions - Level 2</v>
      </c>
      <c r="L3783" s="318"/>
    </row>
    <row r="3784" spans="1:12" ht="15" thickTop="1" x14ac:dyDescent="0.3">
      <c r="A3784" s="312" t="s">
        <v>5977</v>
      </c>
      <c r="B3784" s="313" t="s">
        <v>5978</v>
      </c>
      <c r="C3784" s="313" t="s">
        <v>324</v>
      </c>
      <c r="D3784" s="313" t="s">
        <v>5874</v>
      </c>
      <c r="E3784" s="313">
        <v>60000</v>
      </c>
      <c r="F3784" s="313" t="s">
        <v>5980</v>
      </c>
      <c r="G3784" s="313" t="s">
        <v>734</v>
      </c>
      <c r="H3784" s="314"/>
      <c r="I3784" s="316"/>
      <c r="J3784" s="317"/>
      <c r="K3784" s="314" t="str">
        <f t="shared" si="113"/>
        <v>TTO002Moderate humanitarian conditions - Level 3</v>
      </c>
      <c r="L3784" s="318"/>
    </row>
    <row r="3785" spans="1:12" ht="15" thickBot="1" x14ac:dyDescent="0.35">
      <c r="A3785" s="158" t="s">
        <v>1283</v>
      </c>
      <c r="B3785" s="159" t="s">
        <v>822</v>
      </c>
      <c r="C3785" s="159" t="s">
        <v>250</v>
      </c>
      <c r="D3785" s="159" t="s">
        <v>5872</v>
      </c>
      <c r="E3785" s="159">
        <v>13662266</v>
      </c>
      <c r="F3785" s="159" t="s">
        <v>2258</v>
      </c>
      <c r="G3785" s="159" t="s">
        <v>733</v>
      </c>
      <c r="H3785" s="314"/>
      <c r="I3785" s="316"/>
      <c r="J3785" s="317"/>
      <c r="K3785" s="314" t="str">
        <f t="shared" si="113"/>
        <v>PER002Minimal humanitarian conditions - Level 1</v>
      </c>
      <c r="L3785" s="318"/>
    </row>
    <row r="3786" spans="1:12" ht="15" thickTop="1" x14ac:dyDescent="0.3">
      <c r="A3786" s="312" t="s">
        <v>1283</v>
      </c>
      <c r="B3786" s="313" t="s">
        <v>822</v>
      </c>
      <c r="C3786" s="313" t="s">
        <v>250</v>
      </c>
      <c r="D3786" s="313" t="s">
        <v>5873</v>
      </c>
      <c r="E3786" s="313">
        <v>695000</v>
      </c>
      <c r="F3786" s="313" t="s">
        <v>5981</v>
      </c>
      <c r="G3786" s="313" t="s">
        <v>733</v>
      </c>
      <c r="H3786" s="314"/>
      <c r="I3786" s="316"/>
      <c r="J3786" s="317"/>
      <c r="K3786" s="314" t="str">
        <f t="shared" si="113"/>
        <v>PER002Stressed humanitarian conditions - Level 2</v>
      </c>
      <c r="L3786" s="318"/>
    </row>
    <row r="3787" spans="1:12" ht="15" thickBot="1" x14ac:dyDescent="0.35">
      <c r="A3787" s="158" t="s">
        <v>1283</v>
      </c>
      <c r="B3787" s="159" t="s">
        <v>822</v>
      </c>
      <c r="C3787" s="159" t="s">
        <v>250</v>
      </c>
      <c r="D3787" s="159" t="s">
        <v>5874</v>
      </c>
      <c r="E3787" s="159">
        <v>663000</v>
      </c>
      <c r="F3787" s="159" t="s">
        <v>5982</v>
      </c>
      <c r="G3787" s="159" t="s">
        <v>734</v>
      </c>
      <c r="H3787" s="314"/>
      <c r="I3787" s="316"/>
      <c r="J3787" s="317"/>
      <c r="K3787" s="314" t="str">
        <f t="shared" si="113"/>
        <v>PER002Moderate humanitarian conditions - Level 3</v>
      </c>
      <c r="L3787" s="318"/>
    </row>
    <row r="3788" spans="1:12" ht="15.6" thickTop="1" thickBot="1" x14ac:dyDescent="0.35">
      <c r="A3788" s="312" t="s">
        <v>5983</v>
      </c>
      <c r="B3788" s="313" t="s">
        <v>5984</v>
      </c>
      <c r="C3788" s="313" t="s">
        <v>141</v>
      </c>
      <c r="D3788" s="313" t="s">
        <v>5872</v>
      </c>
      <c r="E3788" s="313">
        <v>12541302</v>
      </c>
      <c r="F3788" s="313" t="s">
        <v>5985</v>
      </c>
      <c r="G3788" s="313" t="s">
        <v>733</v>
      </c>
      <c r="H3788" s="314"/>
      <c r="I3788" s="316"/>
      <c r="J3788" s="317"/>
      <c r="K3788" s="314" t="str">
        <f t="shared" si="113"/>
        <v>IND002Minimal humanitarian conditions - Level 1</v>
      </c>
      <c r="L3788" s="318"/>
    </row>
    <row r="3789" spans="1:12" ht="15" thickTop="1" x14ac:dyDescent="0.3">
      <c r="A3789" s="312" t="s">
        <v>5986</v>
      </c>
      <c r="B3789" s="313" t="s">
        <v>713</v>
      </c>
      <c r="C3789" s="313" t="s">
        <v>179</v>
      </c>
      <c r="D3789" s="313" t="s">
        <v>5872</v>
      </c>
      <c r="E3789" s="313">
        <v>5427000</v>
      </c>
      <c r="F3789" s="313" t="s">
        <v>5987</v>
      </c>
      <c r="G3789" s="313" t="s">
        <v>734</v>
      </c>
      <c r="H3789" s="314"/>
      <c r="I3789" s="316"/>
      <c r="J3789" s="317"/>
      <c r="K3789" s="314" t="str">
        <f t="shared" si="113"/>
        <v>LBY001Minimal humanitarian conditions - Level 1</v>
      </c>
      <c r="L3789" s="318"/>
    </row>
    <row r="3790" spans="1:12" ht="15" thickBot="1" x14ac:dyDescent="0.35">
      <c r="A3790" s="158" t="s">
        <v>5986</v>
      </c>
      <c r="B3790" s="159" t="s">
        <v>713</v>
      </c>
      <c r="C3790" s="159" t="s">
        <v>179</v>
      </c>
      <c r="D3790" s="159" t="s">
        <v>5873</v>
      </c>
      <c r="E3790" s="159">
        <v>529000</v>
      </c>
      <c r="F3790" s="159" t="s">
        <v>5988</v>
      </c>
      <c r="G3790" s="159" t="s">
        <v>734</v>
      </c>
      <c r="H3790" s="314"/>
      <c r="I3790" s="316"/>
      <c r="J3790" s="317"/>
      <c r="K3790" s="314" t="str">
        <f t="shared" si="113"/>
        <v>LBY001Stressed humanitarian conditions - Level 2</v>
      </c>
      <c r="L3790" s="318"/>
    </row>
    <row r="3791" spans="1:12" ht="15" thickTop="1" x14ac:dyDescent="0.3">
      <c r="A3791" s="312" t="s">
        <v>5986</v>
      </c>
      <c r="B3791" s="313" t="s">
        <v>713</v>
      </c>
      <c r="C3791" s="313" t="s">
        <v>179</v>
      </c>
      <c r="D3791" s="313" t="s">
        <v>5874</v>
      </c>
      <c r="E3791" s="313">
        <v>260000</v>
      </c>
      <c r="F3791" s="313" t="s">
        <v>5988</v>
      </c>
      <c r="G3791" s="313" t="s">
        <v>734</v>
      </c>
      <c r="H3791" s="314"/>
      <c r="I3791" s="316"/>
      <c r="J3791" s="317"/>
      <c r="K3791" s="314" t="str">
        <f t="shared" si="113"/>
        <v>LBY001Moderate humanitarian conditions - Level 3</v>
      </c>
      <c r="L3791" s="318"/>
    </row>
    <row r="3792" spans="1:12" ht="15" thickBot="1" x14ac:dyDescent="0.35">
      <c r="A3792" s="158" t="s">
        <v>5986</v>
      </c>
      <c r="B3792" s="159" t="s">
        <v>713</v>
      </c>
      <c r="C3792" s="159" t="s">
        <v>179</v>
      </c>
      <c r="D3792" s="159" t="s">
        <v>5875</v>
      </c>
      <c r="E3792" s="159">
        <v>625000</v>
      </c>
      <c r="F3792" s="159" t="s">
        <v>5988</v>
      </c>
      <c r="G3792" s="159" t="s">
        <v>734</v>
      </c>
      <c r="H3792" s="314"/>
      <c r="I3792" s="316"/>
      <c r="J3792" s="317"/>
      <c r="K3792" s="314" t="str">
        <f t="shared" si="113"/>
        <v>LBY001Severe humanitarian conditions - Level 4</v>
      </c>
      <c r="L3792" s="318"/>
    </row>
    <row r="3793" spans="1:12" ht="15" thickTop="1" x14ac:dyDescent="0.3">
      <c r="A3793" s="312" t="s">
        <v>5986</v>
      </c>
      <c r="B3793" s="313" t="s">
        <v>713</v>
      </c>
      <c r="C3793" s="313" t="s">
        <v>179</v>
      </c>
      <c r="D3793" s="313" t="s">
        <v>5876</v>
      </c>
      <c r="E3793" s="313">
        <v>186000</v>
      </c>
      <c r="F3793" s="313" t="s">
        <v>5988</v>
      </c>
      <c r="G3793" s="313" t="s">
        <v>734</v>
      </c>
      <c r="H3793" s="314"/>
      <c r="I3793" s="316"/>
      <c r="J3793" s="317"/>
      <c r="K3793" s="314" t="str">
        <f t="shared" si="113"/>
        <v>LBY001Extreme humanitarian conditions - Level 5</v>
      </c>
      <c r="L3793" s="318"/>
    </row>
    <row r="3794" spans="1:12" ht="15" thickBot="1" x14ac:dyDescent="0.35">
      <c r="A3794" s="158" t="s">
        <v>1317</v>
      </c>
      <c r="B3794" s="159" t="s">
        <v>1775</v>
      </c>
      <c r="C3794" s="159" t="s">
        <v>179</v>
      </c>
      <c r="D3794" s="159" t="s">
        <v>5872</v>
      </c>
      <c r="E3794" s="159">
        <v>7019169</v>
      </c>
      <c r="F3794" s="159" t="s">
        <v>5989</v>
      </c>
      <c r="G3794" s="159" t="s">
        <v>734</v>
      </c>
      <c r="H3794" s="314"/>
      <c r="I3794" s="316"/>
      <c r="J3794" s="317"/>
      <c r="K3794" s="314" t="str">
        <f t="shared" si="113"/>
        <v>LBY002Minimal humanitarian conditions - Level 1</v>
      </c>
      <c r="L3794" s="318"/>
    </row>
    <row r="3795" spans="1:12" ht="15" thickTop="1" x14ac:dyDescent="0.3">
      <c r="A3795" s="312" t="s">
        <v>1317</v>
      </c>
      <c r="B3795" s="313" t="s">
        <v>1775</v>
      </c>
      <c r="C3795" s="313" t="s">
        <v>179</v>
      </c>
      <c r="D3795" s="313" t="s">
        <v>5873</v>
      </c>
      <c r="E3795" s="313">
        <v>0</v>
      </c>
      <c r="F3795" s="313" t="s">
        <v>5990</v>
      </c>
      <c r="G3795" s="313" t="s">
        <v>734</v>
      </c>
      <c r="H3795" s="314"/>
      <c r="I3795" s="316"/>
      <c r="J3795" s="317"/>
      <c r="K3795" s="314" t="str">
        <f t="shared" si="113"/>
        <v>LBY002Stressed humanitarian conditions - Level 2</v>
      </c>
      <c r="L3795" s="318"/>
    </row>
    <row r="3796" spans="1:12" ht="15" thickBot="1" x14ac:dyDescent="0.35">
      <c r="A3796" s="158" t="s">
        <v>1317</v>
      </c>
      <c r="B3796" s="159" t="s">
        <v>1775</v>
      </c>
      <c r="C3796" s="159" t="s">
        <v>179</v>
      </c>
      <c r="D3796" s="159" t="s">
        <v>5874</v>
      </c>
      <c r="E3796" s="159">
        <v>256445</v>
      </c>
      <c r="F3796" s="159" t="s">
        <v>5991</v>
      </c>
      <c r="G3796" s="159" t="s">
        <v>734</v>
      </c>
      <c r="H3796" s="314"/>
      <c r="I3796" s="316"/>
      <c r="J3796" s="317"/>
      <c r="K3796" s="314" t="str">
        <f t="shared" si="113"/>
        <v>LBY002Moderate humanitarian conditions - Level 3</v>
      </c>
      <c r="L3796" s="318"/>
    </row>
    <row r="3797" spans="1:12" ht="15" thickTop="1" x14ac:dyDescent="0.3">
      <c r="A3797" s="312" t="s">
        <v>1317</v>
      </c>
      <c r="B3797" s="313" t="s">
        <v>1775</v>
      </c>
      <c r="C3797" s="313" t="s">
        <v>179</v>
      </c>
      <c r="D3797" s="313" t="s">
        <v>5875</v>
      </c>
      <c r="E3797" s="313">
        <v>328000</v>
      </c>
      <c r="F3797" s="313" t="s">
        <v>5991</v>
      </c>
      <c r="G3797" s="313" t="s">
        <v>734</v>
      </c>
      <c r="H3797" s="314"/>
      <c r="I3797" s="316"/>
      <c r="J3797" s="317"/>
      <c r="K3797" s="314" t="str">
        <f t="shared" si="113"/>
        <v>LBY002Severe humanitarian conditions - Level 4</v>
      </c>
      <c r="L3797" s="318"/>
    </row>
    <row r="3798" spans="1:12" ht="15" thickBot="1" x14ac:dyDescent="0.35">
      <c r="A3798" s="158" t="s">
        <v>1317</v>
      </c>
      <c r="B3798" s="159" t="s">
        <v>1775</v>
      </c>
      <c r="C3798" s="159" t="s">
        <v>179</v>
      </c>
      <c r="D3798" s="159" t="s">
        <v>5876</v>
      </c>
      <c r="E3798" s="159">
        <v>79000</v>
      </c>
      <c r="F3798" s="159" t="s">
        <v>5991</v>
      </c>
      <c r="G3798" s="159" t="s">
        <v>734</v>
      </c>
      <c r="H3798" s="314"/>
      <c r="I3798" s="316"/>
      <c r="J3798" s="317"/>
      <c r="K3798" s="314" t="str">
        <f t="shared" si="113"/>
        <v>LBY002Extreme humanitarian conditions - Level 5</v>
      </c>
      <c r="L3798" s="318"/>
    </row>
    <row r="3799" spans="1:12" ht="15" thickTop="1" x14ac:dyDescent="0.3">
      <c r="A3799" s="312" t="s">
        <v>5992</v>
      </c>
      <c r="B3799" s="313" t="s">
        <v>5993</v>
      </c>
      <c r="C3799" s="313" t="s">
        <v>50</v>
      </c>
      <c r="D3799" s="313" t="s">
        <v>5872</v>
      </c>
      <c r="E3799" s="313">
        <v>0</v>
      </c>
      <c r="F3799" s="313" t="s">
        <v>2309</v>
      </c>
      <c r="G3799" s="313" t="s">
        <v>734</v>
      </c>
      <c r="H3799" s="314"/>
      <c r="I3799" s="316"/>
      <c r="J3799" s="317"/>
      <c r="K3799" s="314" t="str">
        <f t="shared" si="113"/>
        <v>BDI001Minimal humanitarian conditions - Level 1</v>
      </c>
      <c r="L3799" s="318"/>
    </row>
    <row r="3800" spans="1:12" ht="15" thickBot="1" x14ac:dyDescent="0.35">
      <c r="A3800" s="158" t="s">
        <v>5992</v>
      </c>
      <c r="B3800" s="159" t="s">
        <v>5993</v>
      </c>
      <c r="C3800" s="159" t="s">
        <v>50</v>
      </c>
      <c r="D3800" s="159" t="s">
        <v>5873</v>
      </c>
      <c r="E3800" s="159">
        <v>9644540</v>
      </c>
      <c r="F3800" s="159" t="s">
        <v>2309</v>
      </c>
      <c r="G3800" s="159" t="s">
        <v>734</v>
      </c>
      <c r="H3800" s="314"/>
      <c r="I3800" s="316"/>
      <c r="J3800" s="317"/>
      <c r="K3800" s="314" t="str">
        <f t="shared" si="113"/>
        <v>BDI001Stressed humanitarian conditions - Level 2</v>
      </c>
      <c r="L3800" s="318"/>
    </row>
    <row r="3801" spans="1:12" ht="15" thickTop="1" x14ac:dyDescent="0.3">
      <c r="A3801" s="312" t="s">
        <v>5992</v>
      </c>
      <c r="B3801" s="313" t="s">
        <v>5993</v>
      </c>
      <c r="C3801" s="313" t="s">
        <v>50</v>
      </c>
      <c r="D3801" s="313" t="s">
        <v>5874</v>
      </c>
      <c r="E3801" s="313">
        <v>906171</v>
      </c>
      <c r="F3801" s="313" t="s">
        <v>5994</v>
      </c>
      <c r="G3801" s="313" t="s">
        <v>734</v>
      </c>
      <c r="H3801" s="314"/>
      <c r="I3801" s="316"/>
      <c r="J3801" s="317"/>
      <c r="K3801" s="314" t="str">
        <f t="shared" si="113"/>
        <v>BDI001Moderate humanitarian conditions - Level 3</v>
      </c>
      <c r="L3801" s="318"/>
    </row>
    <row r="3802" spans="1:12" ht="15" thickBot="1" x14ac:dyDescent="0.35">
      <c r="A3802" s="158" t="s">
        <v>5992</v>
      </c>
      <c r="B3802" s="159" t="s">
        <v>5993</v>
      </c>
      <c r="C3802" s="159" t="s">
        <v>50</v>
      </c>
      <c r="D3802" s="159" t="s">
        <v>5875</v>
      </c>
      <c r="E3802" s="159">
        <v>796411</v>
      </c>
      <c r="F3802" s="159" t="s">
        <v>5994</v>
      </c>
      <c r="G3802" s="159" t="s">
        <v>734</v>
      </c>
      <c r="H3802" s="314"/>
      <c r="I3802" s="316"/>
      <c r="J3802" s="317"/>
      <c r="K3802" s="314" t="str">
        <f t="shared" si="113"/>
        <v>BDI001Severe humanitarian conditions - Level 4</v>
      </c>
      <c r="L3802" s="318"/>
    </row>
    <row r="3803" spans="1:12" ht="15" thickTop="1" x14ac:dyDescent="0.3">
      <c r="A3803" s="312" t="s">
        <v>5992</v>
      </c>
      <c r="B3803" s="313" t="s">
        <v>5993</v>
      </c>
      <c r="C3803" s="313" t="s">
        <v>50</v>
      </c>
      <c r="D3803" s="313" t="s">
        <v>5876</v>
      </c>
      <c r="E3803" s="313">
        <v>0</v>
      </c>
      <c r="F3803" s="313" t="s">
        <v>5994</v>
      </c>
      <c r="G3803" s="313" t="s">
        <v>734</v>
      </c>
      <c r="H3803" s="314"/>
      <c r="I3803" s="316"/>
      <c r="J3803" s="317"/>
      <c r="K3803" s="314" t="str">
        <f t="shared" si="113"/>
        <v>BDI001Extreme humanitarian conditions - Level 5</v>
      </c>
      <c r="L3803" s="318"/>
    </row>
    <row r="3804" spans="1:12" ht="15" thickBot="1" x14ac:dyDescent="0.35">
      <c r="A3804" s="158" t="s">
        <v>1295</v>
      </c>
      <c r="B3804" s="159" t="e">
        <v>#N/A</v>
      </c>
      <c r="C3804" s="159" t="e">
        <v>#N/A</v>
      </c>
      <c r="D3804" s="159" t="s">
        <v>5872</v>
      </c>
      <c r="E3804" s="159">
        <v>0</v>
      </c>
      <c r="F3804" s="159" t="s">
        <v>2309</v>
      </c>
      <c r="G3804" s="159" t="s">
        <v>734</v>
      </c>
      <c r="H3804" s="314"/>
      <c r="I3804" s="316"/>
      <c r="J3804" s="317"/>
      <c r="K3804" s="314" t="e">
        <f t="shared" si="113"/>
        <v>#N/A</v>
      </c>
      <c r="L3804" s="318"/>
    </row>
    <row r="3805" spans="1:12" ht="15" thickTop="1" x14ac:dyDescent="0.3">
      <c r="A3805" s="312" t="s">
        <v>1295</v>
      </c>
      <c r="B3805" s="313" t="e">
        <v>#N/A</v>
      </c>
      <c r="C3805" s="313" t="e">
        <v>#N/A</v>
      </c>
      <c r="D3805" s="313" t="s">
        <v>5873</v>
      </c>
      <c r="E3805" s="313">
        <v>9654140</v>
      </c>
      <c r="F3805" s="313" t="s">
        <v>2309</v>
      </c>
      <c r="G3805" s="313" t="s">
        <v>734</v>
      </c>
      <c r="H3805" s="314"/>
      <c r="I3805" s="316"/>
      <c r="J3805" s="317"/>
      <c r="K3805" s="314" t="e">
        <f t="shared" ref="K3805:K3868" si="114">B3805&amp;""&amp;D3805</f>
        <v>#N/A</v>
      </c>
      <c r="L3805" s="318"/>
    </row>
    <row r="3806" spans="1:12" ht="15" thickBot="1" x14ac:dyDescent="0.35">
      <c r="A3806" s="158" t="s">
        <v>1295</v>
      </c>
      <c r="B3806" s="159" t="e">
        <v>#N/A</v>
      </c>
      <c r="C3806" s="159" t="e">
        <v>#N/A</v>
      </c>
      <c r="D3806" s="159" t="s">
        <v>5874</v>
      </c>
      <c r="E3806" s="159">
        <v>896571</v>
      </c>
      <c r="F3806" s="159" t="s">
        <v>1205</v>
      </c>
      <c r="G3806" s="159" t="s">
        <v>734</v>
      </c>
      <c r="H3806" s="314"/>
      <c r="I3806" s="316"/>
      <c r="J3806" s="317"/>
      <c r="K3806" s="314" t="e">
        <f t="shared" si="114"/>
        <v>#N/A</v>
      </c>
      <c r="L3806" s="318"/>
    </row>
    <row r="3807" spans="1:12" ht="15" thickTop="1" x14ac:dyDescent="0.3">
      <c r="A3807" s="312" t="s">
        <v>1295</v>
      </c>
      <c r="B3807" s="313" t="e">
        <v>#N/A</v>
      </c>
      <c r="C3807" s="313" t="e">
        <v>#N/A</v>
      </c>
      <c r="D3807" s="313" t="s">
        <v>5875</v>
      </c>
      <c r="E3807" s="313">
        <v>796411</v>
      </c>
      <c r="F3807" s="313" t="s">
        <v>1205</v>
      </c>
      <c r="G3807" s="313" t="s">
        <v>734</v>
      </c>
      <c r="H3807" s="314"/>
      <c r="I3807" s="316"/>
      <c r="J3807" s="317"/>
      <c r="K3807" s="314" t="e">
        <f t="shared" si="114"/>
        <v>#N/A</v>
      </c>
      <c r="L3807" s="318"/>
    </row>
    <row r="3808" spans="1:12" ht="15" thickBot="1" x14ac:dyDescent="0.35">
      <c r="A3808" s="158" t="s">
        <v>1295</v>
      </c>
      <c r="B3808" s="159" t="e">
        <v>#N/A</v>
      </c>
      <c r="C3808" s="159" t="e">
        <v>#N/A</v>
      </c>
      <c r="D3808" s="159" t="s">
        <v>5876</v>
      </c>
      <c r="E3808" s="159">
        <v>0</v>
      </c>
      <c r="F3808" s="159" t="s">
        <v>1205</v>
      </c>
      <c r="G3808" s="159" t="s">
        <v>734</v>
      </c>
      <c r="H3808" s="314"/>
      <c r="I3808" s="316"/>
      <c r="J3808" s="317"/>
      <c r="K3808" s="314" t="e">
        <f t="shared" si="114"/>
        <v>#N/A</v>
      </c>
      <c r="L3808" s="318"/>
    </row>
    <row r="3809" spans="1:12" ht="15" thickTop="1" x14ac:dyDescent="0.3">
      <c r="A3809" s="312" t="s">
        <v>5995</v>
      </c>
      <c r="B3809" s="313" t="e">
        <v>#N/A</v>
      </c>
      <c r="C3809" s="313" t="e">
        <v>#N/A</v>
      </c>
      <c r="D3809" s="313" t="s">
        <v>5872</v>
      </c>
      <c r="E3809" s="313">
        <v>11329322</v>
      </c>
      <c r="F3809" s="313" t="s">
        <v>2309</v>
      </c>
      <c r="G3809" s="313" t="s">
        <v>734</v>
      </c>
      <c r="H3809" s="314"/>
      <c r="I3809" s="316"/>
      <c r="J3809" s="317"/>
      <c r="K3809" s="314" t="e">
        <f t="shared" si="114"/>
        <v>#N/A</v>
      </c>
      <c r="L3809" s="318"/>
    </row>
    <row r="3810" spans="1:12" ht="15" thickBot="1" x14ac:dyDescent="0.35">
      <c r="A3810" s="158" t="s">
        <v>5995</v>
      </c>
      <c r="B3810" s="159" t="e">
        <v>#N/A</v>
      </c>
      <c r="C3810" s="159" t="e">
        <v>#N/A</v>
      </c>
      <c r="D3810" s="159" t="s">
        <v>5873</v>
      </c>
      <c r="E3810" s="159">
        <v>8200</v>
      </c>
      <c r="F3810" s="159" t="s">
        <v>5996</v>
      </c>
      <c r="G3810" s="159" t="s">
        <v>734</v>
      </c>
      <c r="H3810" s="314"/>
      <c r="I3810" s="316"/>
      <c r="J3810" s="317"/>
      <c r="K3810" s="314" t="e">
        <f t="shared" si="114"/>
        <v>#N/A</v>
      </c>
      <c r="L3810" s="318"/>
    </row>
    <row r="3811" spans="1:12" ht="15" thickTop="1" x14ac:dyDescent="0.3">
      <c r="A3811" s="312" t="s">
        <v>5995</v>
      </c>
      <c r="B3811" s="313" t="e">
        <v>#N/A</v>
      </c>
      <c r="C3811" s="313" t="e">
        <v>#N/A</v>
      </c>
      <c r="D3811" s="313" t="s">
        <v>5874</v>
      </c>
      <c r="E3811" s="313">
        <v>9600</v>
      </c>
      <c r="F3811" s="313" t="s">
        <v>5997</v>
      </c>
      <c r="G3811" s="313" t="s">
        <v>734</v>
      </c>
      <c r="H3811" s="314"/>
      <c r="I3811" s="316"/>
      <c r="J3811" s="317"/>
      <c r="K3811" s="314" t="e">
        <f t="shared" si="114"/>
        <v>#N/A</v>
      </c>
      <c r="L3811" s="318"/>
    </row>
    <row r="3812" spans="1:12" ht="15" thickBot="1" x14ac:dyDescent="0.35">
      <c r="A3812" s="158" t="s">
        <v>5995</v>
      </c>
      <c r="B3812" s="159" t="e">
        <v>#N/A</v>
      </c>
      <c r="C3812" s="159" t="e">
        <v>#N/A</v>
      </c>
      <c r="D3812" s="159" t="s">
        <v>5875</v>
      </c>
      <c r="E3812" s="159">
        <v>0</v>
      </c>
      <c r="F3812" s="159" t="s">
        <v>5997</v>
      </c>
      <c r="G3812" s="159" t="s">
        <v>734</v>
      </c>
      <c r="H3812" s="314"/>
      <c r="I3812" s="316"/>
      <c r="J3812" s="317"/>
      <c r="K3812" s="314" t="e">
        <f t="shared" si="114"/>
        <v>#N/A</v>
      </c>
      <c r="L3812" s="318"/>
    </row>
    <row r="3813" spans="1:12" ht="15.6" thickTop="1" thickBot="1" x14ac:dyDescent="0.35">
      <c r="A3813" s="312" t="s">
        <v>5995</v>
      </c>
      <c r="B3813" s="313" t="e">
        <v>#N/A</v>
      </c>
      <c r="C3813" s="313" t="e">
        <v>#N/A</v>
      </c>
      <c r="D3813" s="313" t="s">
        <v>5876</v>
      </c>
      <c r="E3813" s="313">
        <v>0</v>
      </c>
      <c r="F3813" s="313" t="s">
        <v>5997</v>
      </c>
      <c r="G3813" s="313" t="s">
        <v>734</v>
      </c>
      <c r="H3813" s="314"/>
      <c r="I3813" s="316"/>
      <c r="J3813" s="317"/>
      <c r="K3813" s="314" t="e">
        <f t="shared" si="114"/>
        <v>#N/A</v>
      </c>
      <c r="L3813" s="318"/>
    </row>
    <row r="3814" spans="1:12" ht="15" thickTop="1" x14ac:dyDescent="0.3">
      <c r="A3814" s="312" t="s">
        <v>5937</v>
      </c>
      <c r="B3814" s="313" t="s">
        <v>723</v>
      </c>
      <c r="C3814" s="313" t="s">
        <v>293</v>
      </c>
      <c r="D3814" s="313" t="s">
        <v>5872</v>
      </c>
      <c r="E3814" s="313">
        <v>7387000</v>
      </c>
      <c r="F3814" s="313" t="s">
        <v>5938</v>
      </c>
      <c r="G3814" s="313" t="s">
        <v>734</v>
      </c>
      <c r="H3814" s="314"/>
      <c r="I3814" s="316"/>
      <c r="J3814" s="317"/>
      <c r="K3814" s="314" t="str">
        <f t="shared" si="114"/>
        <v>SOM001Minimal humanitarian conditions - Level 1</v>
      </c>
      <c r="L3814" s="318"/>
    </row>
    <row r="3815" spans="1:12" ht="15" thickBot="1" x14ac:dyDescent="0.35">
      <c r="A3815" s="158" t="s">
        <v>5937</v>
      </c>
      <c r="B3815" s="159" t="s">
        <v>723</v>
      </c>
      <c r="C3815" s="159" t="s">
        <v>293</v>
      </c>
      <c r="D3815" s="159" t="s">
        <v>5873</v>
      </c>
      <c r="E3815" s="159">
        <v>0</v>
      </c>
      <c r="F3815" s="159" t="s">
        <v>5998</v>
      </c>
      <c r="G3815" s="159" t="s">
        <v>734</v>
      </c>
      <c r="H3815" s="314"/>
      <c r="I3815" s="316"/>
      <c r="J3815" s="317"/>
      <c r="K3815" s="314" t="str">
        <f t="shared" si="114"/>
        <v>SOM001Stressed humanitarian conditions - Level 2</v>
      </c>
      <c r="L3815" s="318"/>
    </row>
    <row r="3816" spans="1:12" ht="15" thickTop="1" x14ac:dyDescent="0.3">
      <c r="A3816" s="312" t="s">
        <v>5937</v>
      </c>
      <c r="B3816" s="313" t="s">
        <v>723</v>
      </c>
      <c r="C3816" s="313" t="s">
        <v>293</v>
      </c>
      <c r="D3816" s="313" t="s">
        <v>5874</v>
      </c>
      <c r="E3816" s="313">
        <v>4801000</v>
      </c>
      <c r="F3816" s="313" t="s">
        <v>5998</v>
      </c>
      <c r="G3816" s="313" t="s">
        <v>734</v>
      </c>
      <c r="H3816" s="314"/>
      <c r="I3816" s="316"/>
      <c r="J3816" s="317"/>
      <c r="K3816" s="314" t="str">
        <f t="shared" si="114"/>
        <v>SOM001Moderate humanitarian conditions - Level 3</v>
      </c>
      <c r="L3816" s="318"/>
    </row>
    <row r="3817" spans="1:12" ht="15" thickBot="1" x14ac:dyDescent="0.35">
      <c r="A3817" s="158" t="s">
        <v>5937</v>
      </c>
      <c r="B3817" s="159" t="s">
        <v>723</v>
      </c>
      <c r="C3817" s="159" t="s">
        <v>293</v>
      </c>
      <c r="D3817" s="159" t="s">
        <v>5875</v>
      </c>
      <c r="E3817" s="159">
        <v>139000</v>
      </c>
      <c r="F3817" s="159" t="s">
        <v>5998</v>
      </c>
      <c r="G3817" s="159" t="s">
        <v>735</v>
      </c>
      <c r="H3817" s="314"/>
      <c r="I3817" s="316"/>
      <c r="J3817" s="317"/>
      <c r="K3817" s="314" t="str">
        <f t="shared" si="114"/>
        <v>SOM001Severe humanitarian conditions - Level 4</v>
      </c>
      <c r="L3817" s="318"/>
    </row>
    <row r="3818" spans="1:12" ht="15" thickTop="1" x14ac:dyDescent="0.3">
      <c r="A3818" s="312" t="s">
        <v>5999</v>
      </c>
      <c r="B3818" s="313" t="s">
        <v>6000</v>
      </c>
      <c r="C3818" s="313" t="s">
        <v>6001</v>
      </c>
      <c r="D3818" s="313" t="s">
        <v>5872</v>
      </c>
      <c r="E3818" s="313" t="s">
        <v>445</v>
      </c>
      <c r="F3818" s="313" t="s">
        <v>445</v>
      </c>
      <c r="G3818" s="313" t="s">
        <v>445</v>
      </c>
      <c r="H3818" s="314"/>
      <c r="I3818" s="316"/>
      <c r="J3818" s="317"/>
      <c r="K3818" s="314" t="str">
        <f t="shared" si="114"/>
        <v>REG007Minimal humanitarian conditions - Level 1</v>
      </c>
      <c r="L3818" s="318"/>
    </row>
    <row r="3819" spans="1:12" ht="15" thickBot="1" x14ac:dyDescent="0.35">
      <c r="A3819" s="158" t="s">
        <v>5999</v>
      </c>
      <c r="B3819" s="159" t="s">
        <v>6000</v>
      </c>
      <c r="C3819" s="159" t="s">
        <v>6001</v>
      </c>
      <c r="D3819" s="159" t="s">
        <v>5873</v>
      </c>
      <c r="E3819" s="159" t="s">
        <v>445</v>
      </c>
      <c r="F3819" s="159" t="s">
        <v>445</v>
      </c>
      <c r="G3819" s="159" t="s">
        <v>445</v>
      </c>
      <c r="H3819" s="314"/>
      <c r="I3819" s="316"/>
      <c r="J3819" s="317"/>
      <c r="K3819" s="314" t="str">
        <f t="shared" si="114"/>
        <v>REG007Stressed humanitarian conditions - Level 2</v>
      </c>
      <c r="L3819" s="318"/>
    </row>
    <row r="3820" spans="1:12" ht="15" thickTop="1" x14ac:dyDescent="0.3">
      <c r="A3820" s="312" t="s">
        <v>5999</v>
      </c>
      <c r="B3820" s="313" t="s">
        <v>6000</v>
      </c>
      <c r="C3820" s="313" t="s">
        <v>6001</v>
      </c>
      <c r="D3820" s="313" t="s">
        <v>5874</v>
      </c>
      <c r="E3820" s="313" t="s">
        <v>445</v>
      </c>
      <c r="F3820" s="313" t="s">
        <v>445</v>
      </c>
      <c r="G3820" s="313" t="s">
        <v>445</v>
      </c>
      <c r="H3820" s="314"/>
      <c r="I3820" s="316"/>
      <c r="J3820" s="317"/>
      <c r="K3820" s="314" t="str">
        <f t="shared" si="114"/>
        <v>REG007Moderate humanitarian conditions - Level 3</v>
      </c>
      <c r="L3820" s="318"/>
    </row>
    <row r="3821" spans="1:12" ht="15" thickBot="1" x14ac:dyDescent="0.35">
      <c r="A3821" s="158" t="s">
        <v>5999</v>
      </c>
      <c r="B3821" s="159" t="s">
        <v>6000</v>
      </c>
      <c r="C3821" s="159" t="s">
        <v>6001</v>
      </c>
      <c r="D3821" s="159" t="s">
        <v>5875</v>
      </c>
      <c r="E3821" s="159" t="s">
        <v>445</v>
      </c>
      <c r="F3821" s="159" t="s">
        <v>445</v>
      </c>
      <c r="G3821" s="159" t="s">
        <v>445</v>
      </c>
      <c r="H3821" s="314"/>
      <c r="I3821" s="316"/>
      <c r="J3821" s="317"/>
      <c r="K3821" s="314" t="str">
        <f t="shared" si="114"/>
        <v>REG007Severe humanitarian conditions - Level 4</v>
      </c>
      <c r="L3821" s="318"/>
    </row>
    <row r="3822" spans="1:12" ht="15" thickTop="1" x14ac:dyDescent="0.3">
      <c r="A3822" s="312" t="s">
        <v>5999</v>
      </c>
      <c r="B3822" s="313" t="s">
        <v>6000</v>
      </c>
      <c r="C3822" s="313" t="s">
        <v>6001</v>
      </c>
      <c r="D3822" s="313" t="s">
        <v>5876</v>
      </c>
      <c r="E3822" s="313" t="s">
        <v>445</v>
      </c>
      <c r="F3822" s="313" t="s">
        <v>445</v>
      </c>
      <c r="G3822" s="313" t="s">
        <v>445</v>
      </c>
      <c r="H3822" s="314"/>
      <c r="I3822" s="316"/>
      <c r="J3822" s="317"/>
      <c r="K3822" s="314" t="str">
        <f t="shared" si="114"/>
        <v>REG007Extreme humanitarian conditions - Level 5</v>
      </c>
      <c r="L3822" s="318"/>
    </row>
    <row r="3823" spans="1:12" ht="15" thickBot="1" x14ac:dyDescent="0.35">
      <c r="A3823" s="158" t="s">
        <v>6002</v>
      </c>
      <c r="B3823" s="159" t="s">
        <v>6003</v>
      </c>
      <c r="C3823" s="159" t="s">
        <v>6004</v>
      </c>
      <c r="D3823" s="159" t="s">
        <v>5872</v>
      </c>
      <c r="E3823" s="159" t="s">
        <v>445</v>
      </c>
      <c r="F3823" s="159" t="s">
        <v>445</v>
      </c>
      <c r="G3823" s="159" t="s">
        <v>445</v>
      </c>
      <c r="H3823" s="314"/>
      <c r="I3823" s="316"/>
      <c r="J3823" s="317"/>
      <c r="K3823" s="314" t="str">
        <f t="shared" si="114"/>
        <v>REG008Minimal humanitarian conditions - Level 1</v>
      </c>
      <c r="L3823" s="318"/>
    </row>
    <row r="3824" spans="1:12" ht="15" thickTop="1" x14ac:dyDescent="0.3">
      <c r="A3824" s="312" t="s">
        <v>6002</v>
      </c>
      <c r="B3824" s="313" t="s">
        <v>6003</v>
      </c>
      <c r="C3824" s="313" t="s">
        <v>6004</v>
      </c>
      <c r="D3824" s="313" t="s">
        <v>5873</v>
      </c>
      <c r="E3824" s="313" t="s">
        <v>445</v>
      </c>
      <c r="F3824" s="313" t="s">
        <v>445</v>
      </c>
      <c r="G3824" s="313" t="s">
        <v>445</v>
      </c>
      <c r="H3824" s="314"/>
      <c r="I3824" s="316"/>
      <c r="J3824" s="317"/>
      <c r="K3824" s="314" t="str">
        <f t="shared" si="114"/>
        <v>REG008Stressed humanitarian conditions - Level 2</v>
      </c>
      <c r="L3824" s="318"/>
    </row>
    <row r="3825" spans="1:12" ht="15" thickBot="1" x14ac:dyDescent="0.35">
      <c r="A3825" s="158" t="s">
        <v>6002</v>
      </c>
      <c r="B3825" s="159" t="s">
        <v>6003</v>
      </c>
      <c r="C3825" s="159" t="s">
        <v>6004</v>
      </c>
      <c r="D3825" s="159" t="s">
        <v>5874</v>
      </c>
      <c r="E3825" s="159" t="s">
        <v>445</v>
      </c>
      <c r="F3825" s="159" t="s">
        <v>445</v>
      </c>
      <c r="G3825" s="159" t="s">
        <v>445</v>
      </c>
      <c r="H3825" s="314"/>
      <c r="I3825" s="316"/>
      <c r="J3825" s="317"/>
      <c r="K3825" s="314" t="str">
        <f t="shared" si="114"/>
        <v>REG008Moderate humanitarian conditions - Level 3</v>
      </c>
      <c r="L3825" s="318"/>
    </row>
    <row r="3826" spans="1:12" ht="15" thickTop="1" x14ac:dyDescent="0.3">
      <c r="A3826" s="312" t="s">
        <v>6002</v>
      </c>
      <c r="B3826" s="313" t="s">
        <v>6003</v>
      </c>
      <c r="C3826" s="313" t="s">
        <v>6004</v>
      </c>
      <c r="D3826" s="313" t="s">
        <v>5875</v>
      </c>
      <c r="E3826" s="313" t="s">
        <v>445</v>
      </c>
      <c r="F3826" s="313" t="s">
        <v>445</v>
      </c>
      <c r="G3826" s="313" t="s">
        <v>445</v>
      </c>
      <c r="H3826" s="314"/>
      <c r="I3826" s="316"/>
      <c r="J3826" s="317"/>
      <c r="K3826" s="314" t="str">
        <f t="shared" si="114"/>
        <v>REG008Severe humanitarian conditions - Level 4</v>
      </c>
      <c r="L3826" s="318"/>
    </row>
    <row r="3827" spans="1:12" ht="15" thickBot="1" x14ac:dyDescent="0.35">
      <c r="A3827" s="158" t="s">
        <v>6002</v>
      </c>
      <c r="B3827" s="159" t="s">
        <v>6003</v>
      </c>
      <c r="C3827" s="159" t="s">
        <v>6004</v>
      </c>
      <c r="D3827" s="159" t="s">
        <v>5876</v>
      </c>
      <c r="E3827" s="159" t="s">
        <v>445</v>
      </c>
      <c r="F3827" s="159" t="s">
        <v>445</v>
      </c>
      <c r="G3827" s="159" t="s">
        <v>445</v>
      </c>
      <c r="H3827" s="314"/>
      <c r="I3827" s="316"/>
      <c r="J3827" s="317"/>
      <c r="K3827" s="314" t="str">
        <f t="shared" si="114"/>
        <v>REG008Extreme humanitarian conditions - Level 5</v>
      </c>
      <c r="L3827" s="318"/>
    </row>
    <row r="3828" spans="1:12" ht="15" thickTop="1" x14ac:dyDescent="0.3">
      <c r="A3828" s="312" t="s">
        <v>6005</v>
      </c>
      <c r="B3828" s="313" t="s">
        <v>709</v>
      </c>
      <c r="C3828" s="313" t="s">
        <v>135</v>
      </c>
      <c r="D3828" s="313" t="s">
        <v>5872</v>
      </c>
      <c r="E3828" s="313">
        <v>3971969</v>
      </c>
      <c r="F3828" s="313" t="s">
        <v>6006</v>
      </c>
      <c r="G3828" s="313" t="s">
        <v>734</v>
      </c>
      <c r="H3828" s="314"/>
      <c r="I3828" s="316"/>
      <c r="J3828" s="317"/>
      <c r="K3828" s="314" t="str">
        <f t="shared" si="114"/>
        <v>HND001Minimal humanitarian conditions - Level 1</v>
      </c>
      <c r="L3828" s="318"/>
    </row>
    <row r="3829" spans="1:12" ht="15" thickBot="1" x14ac:dyDescent="0.35">
      <c r="A3829" s="158" t="s">
        <v>6005</v>
      </c>
      <c r="B3829" s="159" t="s">
        <v>709</v>
      </c>
      <c r="C3829" s="159" t="s">
        <v>135</v>
      </c>
      <c r="D3829" s="159" t="s">
        <v>5873</v>
      </c>
      <c r="E3829" s="159">
        <v>1081000</v>
      </c>
      <c r="F3829" s="159" t="s">
        <v>1918</v>
      </c>
      <c r="G3829" s="159" t="s">
        <v>734</v>
      </c>
      <c r="H3829" s="314"/>
      <c r="I3829" s="316"/>
      <c r="J3829" s="317"/>
      <c r="K3829" s="314" t="str">
        <f t="shared" si="114"/>
        <v>HND001Stressed humanitarian conditions - Level 2</v>
      </c>
      <c r="L3829" s="318"/>
    </row>
    <row r="3830" spans="1:12" ht="15" thickTop="1" x14ac:dyDescent="0.3">
      <c r="A3830" s="312" t="s">
        <v>6005</v>
      </c>
      <c r="B3830" s="313" t="s">
        <v>709</v>
      </c>
      <c r="C3830" s="313" t="s">
        <v>135</v>
      </c>
      <c r="D3830" s="313" t="s">
        <v>5874</v>
      </c>
      <c r="E3830" s="313">
        <v>239000</v>
      </c>
      <c r="F3830" s="313" t="s">
        <v>1918</v>
      </c>
      <c r="G3830" s="313" t="s">
        <v>735</v>
      </c>
      <c r="H3830" s="314"/>
      <c r="I3830" s="316"/>
      <c r="J3830" s="317"/>
      <c r="K3830" s="314" t="str">
        <f t="shared" si="114"/>
        <v>HND001Moderate humanitarian conditions - Level 3</v>
      </c>
      <c r="L3830" s="318"/>
    </row>
    <row r="3831" spans="1:12" ht="15" thickBot="1" x14ac:dyDescent="0.35">
      <c r="A3831" s="158" t="s">
        <v>6005</v>
      </c>
      <c r="B3831" s="159" t="s">
        <v>709</v>
      </c>
      <c r="C3831" s="159" t="s">
        <v>135</v>
      </c>
      <c r="D3831" s="159" t="s">
        <v>5875</v>
      </c>
      <c r="E3831" s="159">
        <v>63000</v>
      </c>
      <c r="F3831" s="159" t="s">
        <v>1918</v>
      </c>
      <c r="G3831" s="159" t="s">
        <v>735</v>
      </c>
      <c r="H3831" s="314"/>
      <c r="I3831" s="316"/>
      <c r="J3831" s="317"/>
      <c r="K3831" s="314" t="str">
        <f t="shared" si="114"/>
        <v>HND001Severe humanitarian conditions - Level 4</v>
      </c>
      <c r="L3831" s="318"/>
    </row>
    <row r="3832" spans="1:12" ht="15" thickTop="1" x14ac:dyDescent="0.3">
      <c r="A3832" s="312" t="s">
        <v>6007</v>
      </c>
      <c r="B3832" s="313" t="s">
        <v>718</v>
      </c>
      <c r="C3832" s="313" t="s">
        <v>229</v>
      </c>
      <c r="D3832" s="313" t="s">
        <v>5873</v>
      </c>
      <c r="E3832" s="313">
        <v>417000</v>
      </c>
      <c r="F3832" s="313" t="s">
        <v>903</v>
      </c>
      <c r="G3832" s="313" t="s">
        <v>734</v>
      </c>
      <c r="H3832" s="314"/>
      <c r="I3832" s="316"/>
      <c r="J3832" s="317"/>
      <c r="K3832" s="314" t="str">
        <f t="shared" si="114"/>
        <v>NIC001Stressed humanitarian conditions - Level 2</v>
      </c>
      <c r="L3832" s="318"/>
    </row>
    <row r="3833" spans="1:12" ht="15" thickBot="1" x14ac:dyDescent="0.35">
      <c r="A3833" s="158" t="s">
        <v>6007</v>
      </c>
      <c r="B3833" s="159" t="s">
        <v>718</v>
      </c>
      <c r="C3833" s="159" t="s">
        <v>229</v>
      </c>
      <c r="D3833" s="159" t="s">
        <v>5872</v>
      </c>
      <c r="E3833" s="159">
        <v>5493803</v>
      </c>
      <c r="F3833" s="159" t="s">
        <v>6008</v>
      </c>
      <c r="G3833" s="159" t="s">
        <v>734</v>
      </c>
      <c r="H3833" s="314"/>
      <c r="I3833" s="316"/>
      <c r="J3833" s="317"/>
      <c r="K3833" s="314" t="str">
        <f t="shared" si="114"/>
        <v>NIC001Minimal humanitarian conditions - Level 1</v>
      </c>
      <c r="L3833" s="318"/>
    </row>
    <row r="3834" spans="1:12" ht="15" thickTop="1" x14ac:dyDescent="0.3">
      <c r="A3834" s="312" t="s">
        <v>6009</v>
      </c>
      <c r="B3834" s="313" t="s">
        <v>705</v>
      </c>
      <c r="C3834" s="313" t="s">
        <v>96</v>
      </c>
      <c r="D3834" s="313" t="s">
        <v>5872</v>
      </c>
      <c r="E3834" s="313">
        <v>3971969</v>
      </c>
      <c r="F3834" s="313" t="s">
        <v>6006</v>
      </c>
      <c r="G3834" s="313" t="s">
        <v>733</v>
      </c>
      <c r="H3834" s="314"/>
      <c r="I3834" s="316"/>
      <c r="J3834" s="317"/>
      <c r="K3834" s="314" t="str">
        <f t="shared" si="114"/>
        <v>SLV001Minimal humanitarian conditions - Level 1</v>
      </c>
      <c r="L3834" s="318"/>
    </row>
    <row r="3835" spans="1:12" ht="15" thickBot="1" x14ac:dyDescent="0.35">
      <c r="A3835" s="158" t="s">
        <v>6009</v>
      </c>
      <c r="B3835" s="159" t="s">
        <v>705</v>
      </c>
      <c r="C3835" s="159" t="s">
        <v>96</v>
      </c>
      <c r="D3835" s="159" t="s">
        <v>5873</v>
      </c>
      <c r="E3835" s="159">
        <v>1081000</v>
      </c>
      <c r="F3835" s="159" t="s">
        <v>1918</v>
      </c>
      <c r="G3835" s="159" t="s">
        <v>734</v>
      </c>
      <c r="H3835" s="314"/>
      <c r="I3835" s="316"/>
      <c r="J3835" s="317"/>
      <c r="K3835" s="314" t="str">
        <f t="shared" si="114"/>
        <v>SLV001Stressed humanitarian conditions - Level 2</v>
      </c>
      <c r="L3835" s="318"/>
    </row>
    <row r="3836" spans="1:12" ht="15" thickTop="1" x14ac:dyDescent="0.3">
      <c r="A3836" s="312" t="s">
        <v>6009</v>
      </c>
      <c r="B3836" s="313" t="s">
        <v>705</v>
      </c>
      <c r="C3836" s="313" t="s">
        <v>96</v>
      </c>
      <c r="D3836" s="313" t="s">
        <v>5874</v>
      </c>
      <c r="E3836" s="313">
        <v>239000</v>
      </c>
      <c r="F3836" s="313" t="s">
        <v>1918</v>
      </c>
      <c r="G3836" s="313" t="s">
        <v>734</v>
      </c>
      <c r="H3836" s="314"/>
      <c r="I3836" s="316"/>
      <c r="J3836" s="317"/>
      <c r="K3836" s="314" t="str">
        <f t="shared" si="114"/>
        <v>SLV001Moderate humanitarian conditions - Level 3</v>
      </c>
      <c r="L3836" s="318"/>
    </row>
    <row r="3837" spans="1:12" ht="15" thickBot="1" x14ac:dyDescent="0.35">
      <c r="A3837" s="158" t="s">
        <v>6009</v>
      </c>
      <c r="B3837" s="159" t="s">
        <v>705</v>
      </c>
      <c r="C3837" s="159" t="s">
        <v>96</v>
      </c>
      <c r="D3837" s="159" t="s">
        <v>5875</v>
      </c>
      <c r="E3837" s="159">
        <v>63000</v>
      </c>
      <c r="F3837" s="159" t="s">
        <v>1918</v>
      </c>
      <c r="G3837" s="159" t="s">
        <v>734</v>
      </c>
      <c r="H3837" s="314"/>
      <c r="I3837" s="316"/>
      <c r="J3837" s="317"/>
      <c r="K3837" s="314" t="str">
        <f t="shared" si="114"/>
        <v>SLV001Severe humanitarian conditions - Level 4</v>
      </c>
      <c r="L3837" s="318"/>
    </row>
    <row r="3838" spans="1:12" ht="15" thickTop="1" x14ac:dyDescent="0.3">
      <c r="A3838" s="312" t="s">
        <v>793</v>
      </c>
      <c r="B3838" s="313" t="s">
        <v>818</v>
      </c>
      <c r="C3838" s="313" t="s">
        <v>218</v>
      </c>
      <c r="D3838" s="313" t="s">
        <v>5872</v>
      </c>
      <c r="E3838" s="313">
        <v>2549965</v>
      </c>
      <c r="F3838" s="313"/>
      <c r="G3838" s="313" t="s">
        <v>734</v>
      </c>
      <c r="H3838" s="314"/>
      <c r="I3838" s="316"/>
      <c r="J3838" s="317"/>
      <c r="K3838" s="314" t="str">
        <f t="shared" si="114"/>
        <v>MMR002Minimal humanitarian conditions - Level 1</v>
      </c>
      <c r="L3838" s="318"/>
    </row>
    <row r="3839" spans="1:12" ht="15" thickBot="1" x14ac:dyDescent="0.35">
      <c r="A3839" s="158" t="s">
        <v>793</v>
      </c>
      <c r="B3839" s="159" t="s">
        <v>818</v>
      </c>
      <c r="C3839" s="159" t="s">
        <v>218</v>
      </c>
      <c r="D3839" s="159" t="s">
        <v>5873</v>
      </c>
      <c r="E3839" s="159">
        <v>519837</v>
      </c>
      <c r="F3839" s="159"/>
      <c r="G3839" s="159" t="s">
        <v>734</v>
      </c>
      <c r="H3839" s="314"/>
      <c r="I3839" s="316"/>
      <c r="J3839" s="317"/>
      <c r="K3839" s="314" t="str">
        <f t="shared" si="114"/>
        <v>MMR002Stressed humanitarian conditions - Level 2</v>
      </c>
      <c r="L3839" s="318"/>
    </row>
    <row r="3840" spans="1:12" ht="15" thickTop="1" x14ac:dyDescent="0.3">
      <c r="A3840" s="312" t="s">
        <v>793</v>
      </c>
      <c r="B3840" s="313" t="s">
        <v>818</v>
      </c>
      <c r="C3840" s="313" t="s">
        <v>218</v>
      </c>
      <c r="D3840" s="313" t="s">
        <v>5874</v>
      </c>
      <c r="E3840" s="313">
        <v>391005</v>
      </c>
      <c r="F3840" s="313"/>
      <c r="G3840" s="313" t="s">
        <v>734</v>
      </c>
      <c r="H3840" s="314"/>
      <c r="I3840" s="316"/>
      <c r="J3840" s="317"/>
      <c r="K3840" s="314" t="str">
        <f t="shared" si="114"/>
        <v>MMR002Moderate humanitarian conditions - Level 3</v>
      </c>
      <c r="L3840" s="318"/>
    </row>
    <row r="3841" spans="1:12" ht="15" thickBot="1" x14ac:dyDescent="0.35">
      <c r="A3841" s="158" t="s">
        <v>793</v>
      </c>
      <c r="B3841" s="159" t="s">
        <v>818</v>
      </c>
      <c r="C3841" s="159" t="s">
        <v>218</v>
      </c>
      <c r="D3841" s="159" t="s">
        <v>5875</v>
      </c>
      <c r="E3841" s="159">
        <v>324000</v>
      </c>
      <c r="F3841" s="159"/>
      <c r="G3841" s="159" t="s">
        <v>734</v>
      </c>
      <c r="H3841" s="314"/>
      <c r="I3841" s="316"/>
      <c r="J3841" s="317"/>
      <c r="K3841" s="314" t="str">
        <f t="shared" si="114"/>
        <v>MMR002Severe humanitarian conditions - Level 4</v>
      </c>
      <c r="L3841" s="318"/>
    </row>
    <row r="3842" spans="1:12" ht="15" thickTop="1" x14ac:dyDescent="0.3">
      <c r="A3842" s="312" t="s">
        <v>793</v>
      </c>
      <c r="B3842" s="313" t="s">
        <v>818</v>
      </c>
      <c r="C3842" s="313" t="s">
        <v>218</v>
      </c>
      <c r="D3842" s="313" t="s">
        <v>5876</v>
      </c>
      <c r="E3842" s="313">
        <v>0</v>
      </c>
      <c r="F3842" s="313"/>
      <c r="G3842" s="313" t="s">
        <v>734</v>
      </c>
      <c r="H3842" s="314"/>
      <c r="I3842" s="316"/>
      <c r="J3842" s="317"/>
      <c r="K3842" s="314" t="str">
        <f t="shared" si="114"/>
        <v>MMR002Extreme humanitarian conditions - Level 5</v>
      </c>
      <c r="L3842" s="318"/>
    </row>
    <row r="3843" spans="1:12" ht="15" thickBot="1" x14ac:dyDescent="0.35">
      <c r="A3843" s="158" t="s">
        <v>794</v>
      </c>
      <c r="B3843" s="159" t="s">
        <v>819</v>
      </c>
      <c r="C3843" s="159" t="s">
        <v>218</v>
      </c>
      <c r="D3843" s="159" t="s">
        <v>5872</v>
      </c>
      <c r="E3843" s="159">
        <v>3172878</v>
      </c>
      <c r="F3843" s="159"/>
      <c r="G3843" s="159" t="s">
        <v>734</v>
      </c>
      <c r="H3843" s="314"/>
      <c r="I3843" s="316"/>
      <c r="J3843" s="317"/>
      <c r="K3843" s="314" t="str">
        <f t="shared" si="114"/>
        <v>MMR003Minimal humanitarian conditions - Level 1</v>
      </c>
      <c r="L3843" s="318"/>
    </row>
    <row r="3844" spans="1:12" ht="15" thickTop="1" x14ac:dyDescent="0.3">
      <c r="A3844" s="312" t="s">
        <v>794</v>
      </c>
      <c r="B3844" s="313" t="s">
        <v>819</v>
      </c>
      <c r="C3844" s="313" t="s">
        <v>218</v>
      </c>
      <c r="D3844" s="313" t="s">
        <v>5873</v>
      </c>
      <c r="E3844" s="313">
        <v>2956832</v>
      </c>
      <c r="F3844" s="313"/>
      <c r="G3844" s="313" t="s">
        <v>734</v>
      </c>
      <c r="H3844" s="314"/>
      <c r="I3844" s="316"/>
      <c r="J3844" s="317"/>
      <c r="K3844" s="314" t="str">
        <f t="shared" si="114"/>
        <v>MMR003Stressed humanitarian conditions - Level 2</v>
      </c>
      <c r="L3844" s="318"/>
    </row>
    <row r="3845" spans="1:12" ht="15" thickBot="1" x14ac:dyDescent="0.35">
      <c r="A3845" s="158" t="s">
        <v>794</v>
      </c>
      <c r="B3845" s="159" t="s">
        <v>819</v>
      </c>
      <c r="C3845" s="159" t="s">
        <v>218</v>
      </c>
      <c r="D3845" s="159" t="s">
        <v>5874</v>
      </c>
      <c r="E3845" s="159">
        <v>110399</v>
      </c>
      <c r="F3845" s="159"/>
      <c r="G3845" s="159" t="s">
        <v>734</v>
      </c>
      <c r="H3845" s="314"/>
      <c r="I3845" s="316"/>
      <c r="J3845" s="317"/>
      <c r="K3845" s="314" t="str">
        <f t="shared" si="114"/>
        <v>MMR003Moderate humanitarian conditions - Level 3</v>
      </c>
      <c r="L3845" s="318"/>
    </row>
    <row r="3846" spans="1:12" ht="15" thickTop="1" x14ac:dyDescent="0.3">
      <c r="A3846" s="312" t="s">
        <v>794</v>
      </c>
      <c r="B3846" s="313" t="s">
        <v>819</v>
      </c>
      <c r="C3846" s="313" t="s">
        <v>218</v>
      </c>
      <c r="D3846" s="313" t="s">
        <v>5875</v>
      </c>
      <c r="E3846" s="313">
        <v>105647</v>
      </c>
      <c r="F3846" s="313"/>
      <c r="G3846" s="313" t="s">
        <v>734</v>
      </c>
      <c r="H3846" s="314"/>
      <c r="I3846" s="316"/>
      <c r="J3846" s="317"/>
      <c r="K3846" s="314" t="str">
        <f t="shared" si="114"/>
        <v>MMR003Severe humanitarian conditions - Level 4</v>
      </c>
      <c r="L3846" s="318"/>
    </row>
    <row r="3847" spans="1:12" ht="15" thickBot="1" x14ac:dyDescent="0.35">
      <c r="A3847" s="158" t="s">
        <v>794</v>
      </c>
      <c r="B3847" s="159" t="s">
        <v>819</v>
      </c>
      <c r="C3847" s="159" t="s">
        <v>218</v>
      </c>
      <c r="D3847" s="159" t="s">
        <v>5876</v>
      </c>
      <c r="E3847" s="159">
        <v>0</v>
      </c>
      <c r="F3847" s="159"/>
      <c r="G3847" s="159" t="s">
        <v>734</v>
      </c>
      <c r="H3847" s="314"/>
      <c r="I3847" s="316"/>
      <c r="J3847" s="317"/>
      <c r="K3847" s="314" t="str">
        <f t="shared" si="114"/>
        <v>MMR003Extreme humanitarian conditions - Level 5</v>
      </c>
      <c r="L3847" s="318"/>
    </row>
    <row r="3848" spans="1:12" ht="15" thickTop="1" x14ac:dyDescent="0.3">
      <c r="A3848" s="312" t="s">
        <v>6010</v>
      </c>
      <c r="B3848" s="313" t="s">
        <v>717</v>
      </c>
      <c r="C3848" s="313" t="s">
        <v>218</v>
      </c>
      <c r="D3848" s="313" t="s">
        <v>5872</v>
      </c>
      <c r="E3848" s="313">
        <v>5722843</v>
      </c>
      <c r="F3848" s="313"/>
      <c r="G3848" s="313" t="s">
        <v>734</v>
      </c>
      <c r="H3848" s="314"/>
      <c r="I3848" s="316"/>
      <c r="J3848" s="317"/>
      <c r="K3848" s="314" t="str">
        <f t="shared" si="114"/>
        <v>MMR001Minimal humanitarian conditions - Level 1</v>
      </c>
      <c r="L3848" s="318"/>
    </row>
    <row r="3849" spans="1:12" ht="15" thickBot="1" x14ac:dyDescent="0.35">
      <c r="A3849" s="158" t="s">
        <v>6010</v>
      </c>
      <c r="B3849" s="159" t="s">
        <v>717</v>
      </c>
      <c r="C3849" s="159" t="s">
        <v>218</v>
      </c>
      <c r="D3849" s="159" t="s">
        <v>5873</v>
      </c>
      <c r="E3849" s="159">
        <v>2609971</v>
      </c>
      <c r="F3849" s="159"/>
      <c r="G3849" s="159" t="s">
        <v>734</v>
      </c>
      <c r="H3849" s="314"/>
      <c r="I3849" s="316"/>
      <c r="J3849" s="317"/>
      <c r="K3849" s="314" t="str">
        <f t="shared" si="114"/>
        <v>MMR001Stressed humanitarian conditions - Level 2</v>
      </c>
      <c r="L3849" s="318"/>
    </row>
    <row r="3850" spans="1:12" ht="15" thickTop="1" x14ac:dyDescent="0.3">
      <c r="A3850" s="312" t="s">
        <v>6010</v>
      </c>
      <c r="B3850" s="313" t="s">
        <v>717</v>
      </c>
      <c r="C3850" s="313" t="s">
        <v>218</v>
      </c>
      <c r="D3850" s="313" t="s">
        <v>5874</v>
      </c>
      <c r="E3850" s="313">
        <v>501404</v>
      </c>
      <c r="F3850" s="313"/>
      <c r="G3850" s="313" t="s">
        <v>734</v>
      </c>
      <c r="H3850" s="314"/>
      <c r="I3850" s="316"/>
      <c r="J3850" s="317"/>
      <c r="K3850" s="314" t="str">
        <f t="shared" si="114"/>
        <v>MMR001Moderate humanitarian conditions - Level 3</v>
      </c>
      <c r="L3850" s="318"/>
    </row>
    <row r="3851" spans="1:12" ht="15" thickBot="1" x14ac:dyDescent="0.35">
      <c r="A3851" s="158" t="s">
        <v>6010</v>
      </c>
      <c r="B3851" s="159" t="s">
        <v>717</v>
      </c>
      <c r="C3851" s="159" t="s">
        <v>218</v>
      </c>
      <c r="D3851" s="159" t="s">
        <v>5875</v>
      </c>
      <c r="E3851" s="159">
        <v>429647</v>
      </c>
      <c r="F3851" s="159"/>
      <c r="G3851" s="159" t="s">
        <v>734</v>
      </c>
      <c r="H3851" s="314"/>
      <c r="I3851" s="316"/>
      <c r="J3851" s="317"/>
      <c r="K3851" s="314" t="str">
        <f t="shared" si="114"/>
        <v>MMR001Severe humanitarian conditions - Level 4</v>
      </c>
      <c r="L3851" s="318"/>
    </row>
    <row r="3852" spans="1:12" ht="15.6" thickTop="1" thickBot="1" x14ac:dyDescent="0.35">
      <c r="A3852" s="312" t="s">
        <v>6010</v>
      </c>
      <c r="B3852" s="313" t="s">
        <v>717</v>
      </c>
      <c r="C3852" s="313" t="s">
        <v>218</v>
      </c>
      <c r="D3852" s="313" t="s">
        <v>5876</v>
      </c>
      <c r="E3852" s="313">
        <v>0</v>
      </c>
      <c r="F3852" s="313"/>
      <c r="G3852" s="313" t="s">
        <v>734</v>
      </c>
      <c r="H3852" s="314"/>
      <c r="I3852" s="316"/>
      <c r="J3852" s="317"/>
      <c r="K3852" s="314" t="str">
        <f t="shared" si="114"/>
        <v>MMR001Extreme humanitarian conditions - Level 5</v>
      </c>
      <c r="L3852" s="318"/>
    </row>
    <row r="3853" spans="1:12" ht="15" thickTop="1" x14ac:dyDescent="0.3">
      <c r="A3853" s="312" t="s">
        <v>6011</v>
      </c>
      <c r="B3853" s="313" t="s">
        <v>6012</v>
      </c>
      <c r="C3853" s="313" t="s">
        <v>246</v>
      </c>
      <c r="D3853" s="313" t="s">
        <v>5872</v>
      </c>
      <c r="E3853" s="313" t="s">
        <v>445</v>
      </c>
      <c r="F3853" s="313" t="s">
        <v>445</v>
      </c>
      <c r="G3853" s="313" t="s">
        <v>445</v>
      </c>
      <c r="H3853" s="314"/>
      <c r="I3853" s="316"/>
      <c r="J3853" s="317"/>
      <c r="K3853" s="314" t="str">
        <f t="shared" si="114"/>
        <v>PNG002Minimal humanitarian conditions - Level 1</v>
      </c>
      <c r="L3853" s="318"/>
    </row>
    <row r="3854" spans="1:12" ht="15" thickBot="1" x14ac:dyDescent="0.35">
      <c r="A3854" s="158" t="s">
        <v>6011</v>
      </c>
      <c r="B3854" s="159" t="s">
        <v>6012</v>
      </c>
      <c r="C3854" s="159" t="s">
        <v>246</v>
      </c>
      <c r="D3854" s="159" t="s">
        <v>5875</v>
      </c>
      <c r="E3854" s="159" t="s">
        <v>445</v>
      </c>
      <c r="F3854" s="159" t="s">
        <v>445</v>
      </c>
      <c r="G3854" s="159" t="s">
        <v>445</v>
      </c>
      <c r="H3854" s="314"/>
      <c r="I3854" s="316"/>
      <c r="J3854" s="317"/>
      <c r="K3854" s="314" t="str">
        <f t="shared" si="114"/>
        <v>PNG002Severe humanitarian conditions - Level 4</v>
      </c>
      <c r="L3854" s="318"/>
    </row>
    <row r="3855" spans="1:12" ht="15" thickTop="1" x14ac:dyDescent="0.3">
      <c r="A3855" s="312" t="s">
        <v>6013</v>
      </c>
      <c r="B3855" s="313" t="s">
        <v>6014</v>
      </c>
      <c r="C3855" s="313" t="s">
        <v>293</v>
      </c>
      <c r="D3855" s="313" t="s">
        <v>5872</v>
      </c>
      <c r="E3855" s="313">
        <v>1227000</v>
      </c>
      <c r="F3855" s="313" t="s">
        <v>6015</v>
      </c>
      <c r="G3855" s="313" t="s">
        <v>734</v>
      </c>
      <c r="H3855" s="314"/>
      <c r="I3855" s="316"/>
      <c r="J3855" s="317"/>
      <c r="K3855" s="314" t="str">
        <f t="shared" si="114"/>
        <v>SOM002Minimal humanitarian conditions - Level 1</v>
      </c>
      <c r="L3855" s="318"/>
    </row>
    <row r="3856" spans="1:12" ht="15" thickBot="1" x14ac:dyDescent="0.35">
      <c r="A3856" s="158" t="s">
        <v>6013</v>
      </c>
      <c r="B3856" s="159" t="s">
        <v>6014</v>
      </c>
      <c r="C3856" s="159" t="s">
        <v>293</v>
      </c>
      <c r="D3856" s="159" t="s">
        <v>5873</v>
      </c>
      <c r="E3856" s="159">
        <v>0</v>
      </c>
      <c r="F3856" s="159" t="s">
        <v>445</v>
      </c>
      <c r="G3856" s="159" t="s">
        <v>734</v>
      </c>
      <c r="H3856" s="314"/>
      <c r="I3856" s="316"/>
      <c r="J3856" s="317"/>
      <c r="K3856" s="314" t="str">
        <f t="shared" si="114"/>
        <v>SOM002Stressed humanitarian conditions - Level 2</v>
      </c>
      <c r="L3856" s="318"/>
    </row>
    <row r="3857" spans="1:12" ht="15" thickTop="1" x14ac:dyDescent="0.3">
      <c r="A3857" s="312" t="s">
        <v>6013</v>
      </c>
      <c r="B3857" s="313" t="s">
        <v>6014</v>
      </c>
      <c r="C3857" s="313" t="s">
        <v>293</v>
      </c>
      <c r="D3857" s="313" t="s">
        <v>5874</v>
      </c>
      <c r="E3857" s="313">
        <v>22000</v>
      </c>
      <c r="F3857" s="313" t="s">
        <v>6016</v>
      </c>
      <c r="G3857" s="313" t="s">
        <v>734</v>
      </c>
      <c r="H3857" s="314"/>
      <c r="I3857" s="316"/>
      <c r="J3857" s="317"/>
      <c r="K3857" s="314" t="str">
        <f t="shared" si="114"/>
        <v>SOM002Moderate humanitarian conditions - Level 3</v>
      </c>
      <c r="L3857" s="318"/>
    </row>
    <row r="3858" spans="1:12" ht="15" thickBot="1" x14ac:dyDescent="0.35">
      <c r="A3858" s="158" t="s">
        <v>6013</v>
      </c>
      <c r="B3858" s="159" t="s">
        <v>6014</v>
      </c>
      <c r="C3858" s="159" t="s">
        <v>293</v>
      </c>
      <c r="D3858" s="159" t="s">
        <v>5875</v>
      </c>
      <c r="E3858" s="159">
        <v>12000</v>
      </c>
      <c r="F3858" s="159" t="s">
        <v>6016</v>
      </c>
      <c r="G3858" s="159" t="s">
        <v>734</v>
      </c>
      <c r="H3858" s="314"/>
      <c r="I3858" s="316"/>
      <c r="J3858" s="317"/>
      <c r="K3858" s="314" t="str">
        <f t="shared" si="114"/>
        <v>SOM002Severe humanitarian conditions - Level 4</v>
      </c>
      <c r="L3858" s="318"/>
    </row>
    <row r="3859" spans="1:12" ht="15.6" thickTop="1" thickBot="1" x14ac:dyDescent="0.35">
      <c r="A3859" s="312" t="s">
        <v>6013</v>
      </c>
      <c r="B3859" s="313" t="s">
        <v>6014</v>
      </c>
      <c r="C3859" s="313" t="s">
        <v>293</v>
      </c>
      <c r="D3859" s="313" t="s">
        <v>5876</v>
      </c>
      <c r="E3859" s="313">
        <v>0</v>
      </c>
      <c r="F3859" s="313" t="s">
        <v>445</v>
      </c>
      <c r="G3859" s="313" t="s">
        <v>733</v>
      </c>
      <c r="H3859" s="314"/>
      <c r="I3859" s="316"/>
      <c r="J3859" s="317"/>
      <c r="K3859" s="314" t="str">
        <f t="shared" si="114"/>
        <v>SOM002Extreme humanitarian conditions - Level 5</v>
      </c>
      <c r="L3859" s="318"/>
    </row>
    <row r="3860" spans="1:12" ht="15" thickTop="1" x14ac:dyDescent="0.3">
      <c r="A3860" s="312" t="s">
        <v>6017</v>
      </c>
      <c r="B3860" s="313" t="s">
        <v>6018</v>
      </c>
      <c r="C3860" s="313" t="s">
        <v>145</v>
      </c>
      <c r="D3860" s="313" t="s">
        <v>5872</v>
      </c>
      <c r="E3860" s="313">
        <v>829594</v>
      </c>
      <c r="F3860" s="313" t="s">
        <v>6019</v>
      </c>
      <c r="G3860" s="313" t="s">
        <v>734</v>
      </c>
      <c r="H3860" s="314"/>
      <c r="I3860" s="316"/>
      <c r="J3860" s="317"/>
      <c r="K3860" s="314" t="str">
        <f t="shared" si="114"/>
        <v>IRN002Minimal humanitarian conditions - Level 1</v>
      </c>
      <c r="L3860" s="318"/>
    </row>
    <row r="3861" spans="1:12" ht="15" thickBot="1" x14ac:dyDescent="0.35">
      <c r="A3861" s="158" t="s">
        <v>6017</v>
      </c>
      <c r="B3861" s="159" t="s">
        <v>6018</v>
      </c>
      <c r="C3861" s="159" t="s">
        <v>145</v>
      </c>
      <c r="D3861" s="159" t="s">
        <v>5873</v>
      </c>
      <c r="E3861" s="159">
        <v>10000000</v>
      </c>
      <c r="F3861" s="159" t="s">
        <v>6020</v>
      </c>
      <c r="G3861" s="159" t="s">
        <v>734</v>
      </c>
      <c r="H3861" s="314"/>
      <c r="I3861" s="316"/>
      <c r="J3861" s="317"/>
      <c r="K3861" s="314" t="str">
        <f t="shared" si="114"/>
        <v>IRN002Stressed humanitarian conditions - Level 2</v>
      </c>
      <c r="L3861" s="318"/>
    </row>
    <row r="3862" spans="1:12" ht="15" thickTop="1" x14ac:dyDescent="0.3">
      <c r="A3862" s="312" t="s">
        <v>6017</v>
      </c>
      <c r="B3862" s="313" t="s">
        <v>6018</v>
      </c>
      <c r="C3862" s="313" t="s">
        <v>145</v>
      </c>
      <c r="D3862" s="313" t="s">
        <v>5874</v>
      </c>
      <c r="E3862" s="313">
        <v>1634000</v>
      </c>
      <c r="F3862" s="313" t="s">
        <v>6020</v>
      </c>
      <c r="G3862" s="313" t="s">
        <v>734</v>
      </c>
      <c r="H3862" s="314"/>
      <c r="I3862" s="316"/>
      <c r="J3862" s="317"/>
      <c r="K3862" s="314" t="str">
        <f t="shared" si="114"/>
        <v>IRN002Moderate humanitarian conditions - Level 3</v>
      </c>
      <c r="L3862" s="318"/>
    </row>
    <row r="3863" spans="1:12" ht="15" thickBot="1" x14ac:dyDescent="0.35">
      <c r="A3863" s="158" t="s">
        <v>6017</v>
      </c>
      <c r="B3863" s="159" t="s">
        <v>6018</v>
      </c>
      <c r="C3863" s="159" t="s">
        <v>145</v>
      </c>
      <c r="D3863" s="159" t="s">
        <v>5875</v>
      </c>
      <c r="E3863" s="159">
        <v>366000</v>
      </c>
      <c r="F3863" s="159" t="s">
        <v>6020</v>
      </c>
      <c r="G3863" s="159" t="s">
        <v>734</v>
      </c>
      <c r="H3863" s="314"/>
      <c r="I3863" s="316"/>
      <c r="J3863" s="317"/>
      <c r="K3863" s="314" t="str">
        <f t="shared" si="114"/>
        <v>IRN002Severe humanitarian conditions - Level 4</v>
      </c>
      <c r="L3863" s="318"/>
    </row>
    <row r="3864" spans="1:12" ht="15" thickTop="1" x14ac:dyDescent="0.3">
      <c r="A3864" s="312" t="s">
        <v>6017</v>
      </c>
      <c r="B3864" s="313" t="s">
        <v>6018</v>
      </c>
      <c r="C3864" s="313" t="s">
        <v>145</v>
      </c>
      <c r="D3864" s="313" t="s">
        <v>5876</v>
      </c>
      <c r="E3864" s="313">
        <v>0</v>
      </c>
      <c r="F3864" s="313" t="s">
        <v>6020</v>
      </c>
      <c r="G3864" s="313" t="s">
        <v>734</v>
      </c>
      <c r="H3864" s="314"/>
      <c r="I3864" s="316"/>
      <c r="J3864" s="317"/>
      <c r="K3864" s="314" t="str">
        <f t="shared" si="114"/>
        <v>IRN002Extreme humanitarian conditions - Level 5</v>
      </c>
      <c r="L3864" s="318"/>
    </row>
    <row r="3865" spans="1:12" ht="15" thickBot="1" x14ac:dyDescent="0.35">
      <c r="A3865" s="158" t="s">
        <v>6021</v>
      </c>
      <c r="B3865" s="159" t="s">
        <v>699</v>
      </c>
      <c r="C3865" s="159" t="s">
        <v>54</v>
      </c>
      <c r="D3865" s="159" t="s">
        <v>5872</v>
      </c>
      <c r="E3865" s="159">
        <v>8770620</v>
      </c>
      <c r="F3865" s="159" t="s">
        <v>6022</v>
      </c>
      <c r="G3865" s="159" t="s">
        <v>733</v>
      </c>
      <c r="H3865" s="314"/>
      <c r="I3865" s="316"/>
      <c r="J3865" s="317"/>
      <c r="K3865" s="314" t="str">
        <f t="shared" si="114"/>
        <v>CMR001Minimal humanitarian conditions - Level 1</v>
      </c>
      <c r="L3865" s="318"/>
    </row>
    <row r="3866" spans="1:12" ht="15" thickTop="1" x14ac:dyDescent="0.3">
      <c r="A3866" s="312" t="s">
        <v>6021</v>
      </c>
      <c r="B3866" s="313" t="s">
        <v>699</v>
      </c>
      <c r="C3866" s="313" t="s">
        <v>54</v>
      </c>
      <c r="D3866" s="313" t="s">
        <v>5873</v>
      </c>
      <c r="E3866" s="313">
        <v>7187838</v>
      </c>
      <c r="F3866" s="313" t="s">
        <v>6022</v>
      </c>
      <c r="G3866" s="313" t="s">
        <v>733</v>
      </c>
      <c r="H3866" s="314"/>
      <c r="I3866" s="316"/>
      <c r="J3866" s="317"/>
      <c r="K3866" s="314" t="str">
        <f t="shared" si="114"/>
        <v>CMR001Stressed humanitarian conditions - Level 2</v>
      </c>
      <c r="L3866" s="318"/>
    </row>
    <row r="3867" spans="1:12" ht="15" thickBot="1" x14ac:dyDescent="0.35">
      <c r="A3867" s="158" t="s">
        <v>6021</v>
      </c>
      <c r="B3867" s="159" t="s">
        <v>699</v>
      </c>
      <c r="C3867" s="159" t="s">
        <v>54</v>
      </c>
      <c r="D3867" s="159" t="s">
        <v>5874</v>
      </c>
      <c r="E3867" s="159">
        <v>2142491</v>
      </c>
      <c r="F3867" s="159" t="s">
        <v>6022</v>
      </c>
      <c r="G3867" s="159" t="s">
        <v>733</v>
      </c>
      <c r="H3867" s="314"/>
      <c r="I3867" s="316"/>
      <c r="J3867" s="317"/>
      <c r="K3867" s="314" t="str">
        <f t="shared" si="114"/>
        <v>CMR001Moderate humanitarian conditions - Level 3</v>
      </c>
      <c r="L3867" s="318"/>
    </row>
    <row r="3868" spans="1:12" ht="15" thickTop="1" x14ac:dyDescent="0.3">
      <c r="A3868" s="312" t="s">
        <v>6021</v>
      </c>
      <c r="B3868" s="313" t="s">
        <v>699</v>
      </c>
      <c r="C3868" s="313" t="s">
        <v>54</v>
      </c>
      <c r="D3868" s="313" t="s">
        <v>5875</v>
      </c>
      <c r="E3868" s="313">
        <v>2180075</v>
      </c>
      <c r="F3868" s="313" t="s">
        <v>6022</v>
      </c>
      <c r="G3868" s="313" t="s">
        <v>733</v>
      </c>
      <c r="H3868" s="314"/>
      <c r="I3868" s="316"/>
      <c r="J3868" s="317"/>
      <c r="K3868" s="314" t="str">
        <f t="shared" si="114"/>
        <v>CMR001Severe humanitarian conditions - Level 4</v>
      </c>
      <c r="L3868" s="318"/>
    </row>
    <row r="3869" spans="1:12" ht="15" thickBot="1" x14ac:dyDescent="0.35">
      <c r="A3869" s="158" t="s">
        <v>6021</v>
      </c>
      <c r="B3869" s="159" t="s">
        <v>699</v>
      </c>
      <c r="C3869" s="159" t="s">
        <v>54</v>
      </c>
      <c r="D3869" s="159" t="s">
        <v>5876</v>
      </c>
      <c r="E3869" s="159">
        <v>0</v>
      </c>
      <c r="F3869" s="159" t="s">
        <v>6022</v>
      </c>
      <c r="G3869" s="159" t="s">
        <v>733</v>
      </c>
      <c r="H3869" s="314"/>
      <c r="I3869" s="316"/>
      <c r="J3869" s="317"/>
      <c r="K3869" s="314" t="str">
        <f t="shared" ref="K3869:K3932" si="115">B3869&amp;""&amp;D3869</f>
        <v>CMR001Extreme humanitarian conditions - Level 5</v>
      </c>
      <c r="L3869" s="318"/>
    </row>
    <row r="3870" spans="1:12" ht="15" thickTop="1" x14ac:dyDescent="0.3">
      <c r="A3870" s="312" t="s">
        <v>1287</v>
      </c>
      <c r="B3870" s="313" t="s">
        <v>826</v>
      </c>
      <c r="C3870" s="313" t="s">
        <v>54</v>
      </c>
      <c r="D3870" s="313" t="s">
        <v>5872</v>
      </c>
      <c r="E3870" s="313">
        <v>0</v>
      </c>
      <c r="F3870" s="313" t="s">
        <v>445</v>
      </c>
      <c r="G3870" s="313" t="s">
        <v>733</v>
      </c>
      <c r="H3870" s="314"/>
      <c r="I3870" s="316"/>
      <c r="J3870" s="317"/>
      <c r="K3870" s="314" t="str">
        <f t="shared" si="115"/>
        <v>CMR002Minimal humanitarian conditions - Level 1</v>
      </c>
      <c r="L3870" s="318"/>
    </row>
    <row r="3871" spans="1:12" ht="15" thickBot="1" x14ac:dyDescent="0.35">
      <c r="A3871" s="158" t="s">
        <v>1287</v>
      </c>
      <c r="B3871" s="159" t="s">
        <v>826</v>
      </c>
      <c r="C3871" s="159" t="s">
        <v>54</v>
      </c>
      <c r="D3871" s="159" t="s">
        <v>5873</v>
      </c>
      <c r="E3871" s="159">
        <v>2637173</v>
      </c>
      <c r="F3871" s="159" t="s">
        <v>6022</v>
      </c>
      <c r="G3871" s="159" t="s">
        <v>733</v>
      </c>
      <c r="H3871" s="314"/>
      <c r="I3871" s="316"/>
      <c r="J3871" s="317"/>
      <c r="K3871" s="314" t="str">
        <f t="shared" si="115"/>
        <v>CMR002Stressed humanitarian conditions - Level 2</v>
      </c>
      <c r="L3871" s="318"/>
    </row>
    <row r="3872" spans="1:12" ht="15" thickTop="1" x14ac:dyDescent="0.3">
      <c r="A3872" s="312" t="s">
        <v>1287</v>
      </c>
      <c r="B3872" s="313" t="s">
        <v>826</v>
      </c>
      <c r="C3872" s="313" t="s">
        <v>54</v>
      </c>
      <c r="D3872" s="313" t="s">
        <v>5874</v>
      </c>
      <c r="E3872" s="313">
        <v>1121733</v>
      </c>
      <c r="F3872" s="313" t="s">
        <v>6022</v>
      </c>
      <c r="G3872" s="313" t="s">
        <v>733</v>
      </c>
      <c r="H3872" s="314"/>
      <c r="I3872" s="316"/>
      <c r="J3872" s="317"/>
      <c r="K3872" s="314" t="str">
        <f t="shared" si="115"/>
        <v>CMR002Moderate humanitarian conditions - Level 3</v>
      </c>
      <c r="L3872" s="318"/>
    </row>
    <row r="3873" spans="1:12" ht="15" thickBot="1" x14ac:dyDescent="0.35">
      <c r="A3873" s="158" t="s">
        <v>1287</v>
      </c>
      <c r="B3873" s="159" t="s">
        <v>826</v>
      </c>
      <c r="C3873" s="159" t="s">
        <v>54</v>
      </c>
      <c r="D3873" s="159" t="s">
        <v>5875</v>
      </c>
      <c r="E3873" s="159">
        <v>1142609</v>
      </c>
      <c r="F3873" s="159" t="s">
        <v>6022</v>
      </c>
      <c r="G3873" s="159" t="s">
        <v>733</v>
      </c>
      <c r="H3873" s="314"/>
      <c r="I3873" s="316"/>
      <c r="J3873" s="317"/>
      <c r="K3873" s="314" t="str">
        <f t="shared" si="115"/>
        <v>CMR002Severe humanitarian conditions - Level 4</v>
      </c>
      <c r="L3873" s="318"/>
    </row>
    <row r="3874" spans="1:12" ht="15.6" thickTop="1" thickBot="1" x14ac:dyDescent="0.35">
      <c r="A3874" s="312" t="s">
        <v>1287</v>
      </c>
      <c r="B3874" s="313" t="s">
        <v>826</v>
      </c>
      <c r="C3874" s="313" t="s">
        <v>54</v>
      </c>
      <c r="D3874" s="313" t="s">
        <v>5876</v>
      </c>
      <c r="E3874" s="313">
        <v>0</v>
      </c>
      <c r="F3874" s="313" t="s">
        <v>6022</v>
      </c>
      <c r="G3874" s="313" t="s">
        <v>733</v>
      </c>
      <c r="H3874" s="314"/>
      <c r="I3874" s="316"/>
      <c r="J3874" s="317"/>
      <c r="K3874" s="314" t="str">
        <f t="shared" si="115"/>
        <v>CMR002Extreme humanitarian conditions - Level 5</v>
      </c>
      <c r="L3874" s="318"/>
    </row>
    <row r="3875" spans="1:12" ht="15" thickTop="1" x14ac:dyDescent="0.3">
      <c r="A3875" s="312" t="s">
        <v>1288</v>
      </c>
      <c r="B3875" s="313" t="s">
        <v>827</v>
      </c>
      <c r="C3875" s="313" t="s">
        <v>54</v>
      </c>
      <c r="D3875" s="313" t="s">
        <v>5872</v>
      </c>
      <c r="E3875" s="313">
        <v>5692475</v>
      </c>
      <c r="F3875" s="313" t="s">
        <v>6022</v>
      </c>
      <c r="G3875" s="313" t="s">
        <v>733</v>
      </c>
      <c r="H3875" s="314"/>
      <c r="I3875" s="316"/>
      <c r="J3875" s="317"/>
      <c r="K3875" s="314" t="str">
        <f t="shared" si="115"/>
        <v>CMR003Minimal humanitarian conditions - Level 1</v>
      </c>
      <c r="L3875" s="318"/>
    </row>
    <row r="3876" spans="1:12" ht="15" thickBot="1" x14ac:dyDescent="0.35">
      <c r="A3876" s="158" t="s">
        <v>1288</v>
      </c>
      <c r="B3876" s="159" t="s">
        <v>827</v>
      </c>
      <c r="C3876" s="159" t="s">
        <v>54</v>
      </c>
      <c r="D3876" s="159" t="s">
        <v>5873</v>
      </c>
      <c r="E3876" s="159">
        <v>2673006</v>
      </c>
      <c r="F3876" s="159" t="s">
        <v>6022</v>
      </c>
      <c r="G3876" s="159" t="s">
        <v>733</v>
      </c>
      <c r="H3876" s="314"/>
      <c r="I3876" s="316"/>
      <c r="J3876" s="317"/>
      <c r="K3876" s="314" t="str">
        <f t="shared" si="115"/>
        <v>CMR003Stressed humanitarian conditions - Level 2</v>
      </c>
      <c r="L3876" s="318"/>
    </row>
    <row r="3877" spans="1:12" ht="15" thickTop="1" x14ac:dyDescent="0.3">
      <c r="A3877" s="312" t="s">
        <v>1288</v>
      </c>
      <c r="B3877" s="313" t="s">
        <v>827</v>
      </c>
      <c r="C3877" s="313" t="s">
        <v>54</v>
      </c>
      <c r="D3877" s="313" t="s">
        <v>5874</v>
      </c>
      <c r="E3877" s="313">
        <v>289528</v>
      </c>
      <c r="F3877" s="313" t="s">
        <v>6022</v>
      </c>
      <c r="G3877" s="313" t="s">
        <v>733</v>
      </c>
      <c r="H3877" s="314"/>
      <c r="I3877" s="316"/>
      <c r="J3877" s="317"/>
      <c r="K3877" s="314" t="str">
        <f t="shared" si="115"/>
        <v>CMR003Moderate humanitarian conditions - Level 3</v>
      </c>
      <c r="L3877" s="318"/>
    </row>
    <row r="3878" spans="1:12" ht="15" thickBot="1" x14ac:dyDescent="0.35">
      <c r="A3878" s="158" t="s">
        <v>1288</v>
      </c>
      <c r="B3878" s="159" t="s">
        <v>827</v>
      </c>
      <c r="C3878" s="159" t="s">
        <v>54</v>
      </c>
      <c r="D3878" s="159" t="s">
        <v>5875</v>
      </c>
      <c r="E3878" s="159">
        <v>1037466</v>
      </c>
      <c r="F3878" s="159" t="s">
        <v>6022</v>
      </c>
      <c r="G3878" s="159" t="s">
        <v>733</v>
      </c>
      <c r="H3878" s="314"/>
      <c r="I3878" s="316"/>
      <c r="J3878" s="317"/>
      <c r="K3878" s="314" t="str">
        <f t="shared" si="115"/>
        <v>CMR003Severe humanitarian conditions - Level 4</v>
      </c>
      <c r="L3878" s="318"/>
    </row>
    <row r="3879" spans="1:12" ht="15" thickTop="1" x14ac:dyDescent="0.3">
      <c r="A3879" s="312" t="s">
        <v>1288</v>
      </c>
      <c r="B3879" s="313" t="s">
        <v>827</v>
      </c>
      <c r="C3879" s="313" t="s">
        <v>54</v>
      </c>
      <c r="D3879" s="313" t="s">
        <v>5876</v>
      </c>
      <c r="E3879" s="313">
        <v>0</v>
      </c>
      <c r="F3879" s="313" t="s">
        <v>6022</v>
      </c>
      <c r="G3879" s="313" t="s">
        <v>733</v>
      </c>
      <c r="H3879" s="314"/>
      <c r="I3879" s="316"/>
      <c r="J3879" s="317"/>
      <c r="K3879" s="314" t="str">
        <f t="shared" si="115"/>
        <v>CMR003Extreme humanitarian conditions - Level 5</v>
      </c>
      <c r="L3879" s="318"/>
    </row>
    <row r="3880" spans="1:12" ht="15" thickBot="1" x14ac:dyDescent="0.35">
      <c r="A3880" s="158" t="s">
        <v>1289</v>
      </c>
      <c r="B3880" s="159" t="s">
        <v>828</v>
      </c>
      <c r="C3880" s="159" t="s">
        <v>54</v>
      </c>
      <c r="D3880" s="159" t="s">
        <v>5872</v>
      </c>
      <c r="E3880" s="159">
        <v>0</v>
      </c>
      <c r="F3880" s="159" t="s">
        <v>6022</v>
      </c>
      <c r="G3880" s="159" t="s">
        <v>733</v>
      </c>
      <c r="H3880" s="314"/>
      <c r="I3880" s="316"/>
      <c r="J3880" s="317"/>
      <c r="K3880" s="314" t="str">
        <f t="shared" si="115"/>
        <v>CMR004Minimal humanitarian conditions - Level 1</v>
      </c>
      <c r="L3880" s="318"/>
    </row>
    <row r="3881" spans="1:12" ht="15" thickTop="1" x14ac:dyDescent="0.3">
      <c r="A3881" s="312" t="s">
        <v>1289</v>
      </c>
      <c r="B3881" s="313" t="s">
        <v>828</v>
      </c>
      <c r="C3881" s="313" t="s">
        <v>54</v>
      </c>
      <c r="D3881" s="313" t="s">
        <v>5873</v>
      </c>
      <c r="E3881" s="313">
        <v>1877659</v>
      </c>
      <c r="F3881" s="313" t="s">
        <v>6023</v>
      </c>
      <c r="G3881" s="313" t="s">
        <v>733</v>
      </c>
      <c r="H3881" s="314"/>
      <c r="I3881" s="316"/>
      <c r="J3881" s="317"/>
      <c r="K3881" s="314" t="str">
        <f t="shared" si="115"/>
        <v>CMR004Stressed humanitarian conditions - Level 2</v>
      </c>
      <c r="L3881" s="318"/>
    </row>
    <row r="3882" spans="1:12" ht="15" thickBot="1" x14ac:dyDescent="0.35">
      <c r="A3882" s="158" t="s">
        <v>1289</v>
      </c>
      <c r="B3882" s="159" t="s">
        <v>828</v>
      </c>
      <c r="C3882" s="159" t="s">
        <v>54</v>
      </c>
      <c r="D3882" s="159" t="s">
        <v>5874</v>
      </c>
      <c r="E3882" s="159">
        <v>711331</v>
      </c>
      <c r="F3882" s="159" t="s">
        <v>6022</v>
      </c>
      <c r="G3882" s="159" t="s">
        <v>733</v>
      </c>
      <c r="H3882" s="314"/>
      <c r="I3882" s="316"/>
      <c r="J3882" s="317"/>
      <c r="K3882" s="314" t="str">
        <f t="shared" si="115"/>
        <v>CMR004Moderate humanitarian conditions - Level 3</v>
      </c>
      <c r="L3882" s="318"/>
    </row>
    <row r="3883" spans="1:12" ht="15" thickTop="1" x14ac:dyDescent="0.3">
      <c r="A3883" s="312" t="s">
        <v>1289</v>
      </c>
      <c r="B3883" s="313" t="s">
        <v>828</v>
      </c>
      <c r="C3883" s="313" t="s">
        <v>54</v>
      </c>
      <c r="D3883" s="313" t="s">
        <v>5875</v>
      </c>
      <c r="E3883" s="313">
        <v>0</v>
      </c>
      <c r="F3883" s="313" t="s">
        <v>6022</v>
      </c>
      <c r="G3883" s="313" t="s">
        <v>733</v>
      </c>
      <c r="H3883" s="314"/>
      <c r="I3883" s="316"/>
      <c r="J3883" s="317"/>
      <c r="K3883" s="314" t="str">
        <f t="shared" si="115"/>
        <v>CMR004Severe humanitarian conditions - Level 4</v>
      </c>
      <c r="L3883" s="318"/>
    </row>
    <row r="3884" spans="1:12" x14ac:dyDescent="0.3">
      <c r="A3884" s="158" t="s">
        <v>1289</v>
      </c>
      <c r="B3884" s="159" t="s">
        <v>828</v>
      </c>
      <c r="C3884" s="159" t="s">
        <v>54</v>
      </c>
      <c r="D3884" s="159" t="s">
        <v>5876</v>
      </c>
      <c r="E3884" s="159">
        <v>0</v>
      </c>
      <c r="F3884" s="159" t="s">
        <v>6022</v>
      </c>
      <c r="G3884" s="159" t="s">
        <v>733</v>
      </c>
      <c r="H3884" s="314"/>
      <c r="I3884" s="316"/>
      <c r="J3884" s="317"/>
      <c r="K3884" s="314" t="str">
        <f t="shared" si="115"/>
        <v>CMR004Extreme humanitarian conditions - Level 5</v>
      </c>
      <c r="L3884" s="318"/>
    </row>
    <row r="3885" spans="1:12" ht="15" thickBot="1" x14ac:dyDescent="0.35">
      <c r="A3885" s="158" t="s">
        <v>6024</v>
      </c>
      <c r="B3885" s="159" t="s">
        <v>6025</v>
      </c>
      <c r="C3885" s="159" t="s">
        <v>6026</v>
      </c>
      <c r="D3885" s="159" t="s">
        <v>5872</v>
      </c>
      <c r="E3885" s="159">
        <v>2549965</v>
      </c>
      <c r="F3885" s="159"/>
      <c r="G3885" s="159" t="s">
        <v>734</v>
      </c>
      <c r="H3885" s="314"/>
      <c r="I3885" s="316"/>
      <c r="J3885" s="317"/>
      <c r="K3885" s="314" t="str">
        <f t="shared" si="115"/>
        <v>REG011Minimal humanitarian conditions - Level 1</v>
      </c>
      <c r="L3885" s="318"/>
    </row>
    <row r="3886" spans="1:12" ht="15" thickTop="1" x14ac:dyDescent="0.3">
      <c r="A3886" s="312" t="s">
        <v>6024</v>
      </c>
      <c r="B3886" s="313" t="s">
        <v>6025</v>
      </c>
      <c r="C3886" s="313" t="s">
        <v>6026</v>
      </c>
      <c r="D3886" s="313" t="s">
        <v>5873</v>
      </c>
      <c r="E3886" s="313">
        <v>785879</v>
      </c>
      <c r="F3886" s="313"/>
      <c r="G3886" s="313" t="s">
        <v>734</v>
      </c>
      <c r="H3886" s="314"/>
      <c r="I3886" s="316"/>
      <c r="J3886" s="317"/>
      <c r="K3886" s="314" t="str">
        <f t="shared" si="115"/>
        <v>REG011Stressed humanitarian conditions - Level 2</v>
      </c>
      <c r="L3886" s="318"/>
    </row>
    <row r="3887" spans="1:12" ht="15" thickBot="1" x14ac:dyDescent="0.35">
      <c r="A3887" s="158" t="s">
        <v>6024</v>
      </c>
      <c r="B3887" s="159" t="s">
        <v>6025</v>
      </c>
      <c r="C3887" s="159" t="s">
        <v>6026</v>
      </c>
      <c r="D3887" s="159" t="s">
        <v>5874</v>
      </c>
      <c r="E3887" s="159">
        <v>1222447</v>
      </c>
      <c r="F3887" s="159"/>
      <c r="G3887" s="159" t="s">
        <v>734</v>
      </c>
      <c r="H3887" s="314"/>
      <c r="I3887" s="316"/>
      <c r="J3887" s="317"/>
      <c r="K3887" s="314" t="str">
        <f t="shared" si="115"/>
        <v>REG011Moderate humanitarian conditions - Level 3</v>
      </c>
      <c r="L3887" s="318"/>
    </row>
    <row r="3888" spans="1:12" ht="15" thickTop="1" x14ac:dyDescent="0.3">
      <c r="A3888" s="312" t="s">
        <v>6024</v>
      </c>
      <c r="B3888" s="313" t="s">
        <v>6025</v>
      </c>
      <c r="C3888" s="313" t="s">
        <v>6026</v>
      </c>
      <c r="D3888" s="313" t="s">
        <v>5875</v>
      </c>
      <c r="E3888" s="313">
        <v>599469</v>
      </c>
      <c r="F3888" s="313"/>
      <c r="G3888" s="313" t="s">
        <v>734</v>
      </c>
      <c r="H3888" s="314"/>
      <c r="I3888" s="316"/>
      <c r="J3888" s="317"/>
      <c r="K3888" s="314" t="str">
        <f t="shared" si="115"/>
        <v>REG011Severe humanitarian conditions - Level 4</v>
      </c>
      <c r="L3888" s="318"/>
    </row>
    <row r="3889" spans="1:12" x14ac:dyDescent="0.3">
      <c r="A3889" s="158" t="s">
        <v>6024</v>
      </c>
      <c r="B3889" s="159" t="s">
        <v>6025</v>
      </c>
      <c r="C3889" s="159" t="s">
        <v>6026</v>
      </c>
      <c r="D3889" s="159" t="s">
        <v>5876</v>
      </c>
      <c r="E3889" s="159">
        <v>18761</v>
      </c>
      <c r="F3889" s="159"/>
      <c r="G3889" s="159" t="s">
        <v>734</v>
      </c>
      <c r="H3889" s="314"/>
      <c r="I3889" s="316"/>
      <c r="J3889" s="317"/>
      <c r="K3889" s="314" t="str">
        <f t="shared" si="115"/>
        <v>REG011Extreme humanitarian conditions - Level 5</v>
      </c>
      <c r="L3889" s="318"/>
    </row>
    <row r="3890" spans="1:12" ht="15" thickBot="1" x14ac:dyDescent="0.35">
      <c r="A3890" s="158" t="s">
        <v>792</v>
      </c>
      <c r="B3890" s="159" t="s">
        <v>815</v>
      </c>
      <c r="C3890" s="159" t="s">
        <v>24</v>
      </c>
      <c r="D3890" s="159" t="s">
        <v>5872</v>
      </c>
      <c r="E3890" s="159">
        <v>0</v>
      </c>
      <c r="F3890" s="159" t="s">
        <v>6027</v>
      </c>
      <c r="G3890" s="159" t="s">
        <v>734</v>
      </c>
      <c r="H3890" s="314"/>
      <c r="I3890" s="316"/>
      <c r="J3890" s="317"/>
      <c r="K3890" s="314" t="str">
        <f t="shared" si="115"/>
        <v>BGD002Minimal humanitarian conditions - Level 1</v>
      </c>
      <c r="L3890" s="318"/>
    </row>
    <row r="3891" spans="1:12" ht="15" thickTop="1" x14ac:dyDescent="0.3">
      <c r="A3891" s="312" t="s">
        <v>792</v>
      </c>
      <c r="B3891" s="313" t="s">
        <v>815</v>
      </c>
      <c r="C3891" s="313" t="s">
        <v>24</v>
      </c>
      <c r="D3891" s="313" t="s">
        <v>5873</v>
      </c>
      <c r="E3891" s="313">
        <v>266042</v>
      </c>
      <c r="F3891" s="313" t="s">
        <v>6027</v>
      </c>
      <c r="G3891" s="313" t="s">
        <v>734</v>
      </c>
      <c r="H3891" s="314"/>
      <c r="I3891" s="316"/>
      <c r="J3891" s="317"/>
      <c r="K3891" s="314" t="str">
        <f t="shared" si="115"/>
        <v>BGD002Stressed humanitarian conditions - Level 2</v>
      </c>
      <c r="L3891" s="318"/>
    </row>
    <row r="3892" spans="1:12" ht="15" thickBot="1" x14ac:dyDescent="0.35">
      <c r="A3892" s="158" t="s">
        <v>792</v>
      </c>
      <c r="B3892" s="159" t="s">
        <v>815</v>
      </c>
      <c r="C3892" s="159" t="s">
        <v>24</v>
      </c>
      <c r="D3892" s="159" t="s">
        <v>5874</v>
      </c>
      <c r="E3892" s="159">
        <v>831442</v>
      </c>
      <c r="F3892" s="159" t="s">
        <v>6027</v>
      </c>
      <c r="G3892" s="159" t="s">
        <v>734</v>
      </c>
      <c r="H3892" s="314"/>
      <c r="I3892" s="316"/>
      <c r="J3892" s="317"/>
      <c r="K3892" s="314" t="str">
        <f t="shared" si="115"/>
        <v>BGD002Moderate humanitarian conditions - Level 3</v>
      </c>
      <c r="L3892" s="318"/>
    </row>
    <row r="3893" spans="1:12" ht="15" thickTop="1" x14ac:dyDescent="0.3">
      <c r="A3893" s="312" t="s">
        <v>792</v>
      </c>
      <c r="B3893" s="313" t="s">
        <v>815</v>
      </c>
      <c r="C3893" s="313" t="s">
        <v>24</v>
      </c>
      <c r="D3893" s="313" t="s">
        <v>5875</v>
      </c>
      <c r="E3893" s="313">
        <v>275469</v>
      </c>
      <c r="F3893" s="313" t="s">
        <v>6027</v>
      </c>
      <c r="G3893" s="313" t="s">
        <v>734</v>
      </c>
      <c r="H3893" s="314"/>
      <c r="I3893" s="316"/>
      <c r="J3893" s="317"/>
      <c r="K3893" s="314" t="str">
        <f t="shared" si="115"/>
        <v>BGD002Severe humanitarian conditions - Level 4</v>
      </c>
      <c r="L3893" s="318"/>
    </row>
    <row r="3894" spans="1:12" ht="15" thickBot="1" x14ac:dyDescent="0.35">
      <c r="A3894" s="158" t="s">
        <v>792</v>
      </c>
      <c r="B3894" s="159" t="s">
        <v>815</v>
      </c>
      <c r="C3894" s="159" t="s">
        <v>24</v>
      </c>
      <c r="D3894" s="159" t="s">
        <v>5876</v>
      </c>
      <c r="E3894" s="159">
        <v>18761</v>
      </c>
      <c r="F3894" s="159" t="s">
        <v>6027</v>
      </c>
      <c r="G3894" s="159" t="s">
        <v>734</v>
      </c>
      <c r="H3894" s="314"/>
      <c r="I3894" s="316"/>
      <c r="J3894" s="317"/>
      <c r="K3894" s="314" t="str">
        <f t="shared" si="115"/>
        <v>BGD002Extreme humanitarian conditions - Level 5</v>
      </c>
      <c r="L3894" s="318"/>
    </row>
    <row r="3895" spans="1:12" ht="15" thickTop="1" x14ac:dyDescent="0.3">
      <c r="A3895" s="312" t="s">
        <v>1773</v>
      </c>
      <c r="B3895" s="313" t="s">
        <v>1330</v>
      </c>
      <c r="C3895" s="313" t="s">
        <v>71</v>
      </c>
      <c r="D3895" s="313" t="s">
        <v>5872</v>
      </c>
      <c r="E3895" s="313">
        <v>140000</v>
      </c>
      <c r="F3895" s="313" t="s">
        <v>6028</v>
      </c>
      <c r="G3895" s="313" t="s">
        <v>734</v>
      </c>
      <c r="H3895" s="314"/>
      <c r="I3895" s="316"/>
      <c r="J3895" s="317"/>
      <c r="K3895" s="314" t="str">
        <f t="shared" si="115"/>
        <v>COG002Minimal humanitarian conditions - Level 1</v>
      </c>
      <c r="L3895" s="318"/>
    </row>
    <row r="3896" spans="1:12" ht="15" thickBot="1" x14ac:dyDescent="0.35">
      <c r="A3896" s="158" t="s">
        <v>1773</v>
      </c>
      <c r="B3896" s="159" t="s">
        <v>1330</v>
      </c>
      <c r="C3896" s="159" t="s">
        <v>71</v>
      </c>
      <c r="D3896" s="159" t="s">
        <v>5873</v>
      </c>
      <c r="E3896" s="159">
        <v>46000</v>
      </c>
      <c r="F3896" s="159" t="s">
        <v>6028</v>
      </c>
      <c r="G3896" s="159" t="s">
        <v>734</v>
      </c>
      <c r="H3896" s="314"/>
      <c r="I3896" s="316"/>
      <c r="J3896" s="317"/>
      <c r="K3896" s="314" t="str">
        <f t="shared" si="115"/>
        <v>COG002Stressed humanitarian conditions - Level 2</v>
      </c>
      <c r="L3896" s="318"/>
    </row>
    <row r="3897" spans="1:12" ht="15" thickTop="1" x14ac:dyDescent="0.3">
      <c r="A3897" s="312" t="s">
        <v>1281</v>
      </c>
      <c r="B3897" s="313" t="s">
        <v>820</v>
      </c>
      <c r="C3897" s="313" t="s">
        <v>92</v>
      </c>
      <c r="D3897" s="313" t="s">
        <v>5872</v>
      </c>
      <c r="E3897" s="313">
        <v>2918132</v>
      </c>
      <c r="F3897" s="313" t="s">
        <v>6029</v>
      </c>
      <c r="G3897" s="313" t="s">
        <v>734</v>
      </c>
      <c r="H3897" s="314"/>
      <c r="I3897" s="316"/>
      <c r="J3897" s="317"/>
      <c r="K3897" s="314" t="str">
        <f t="shared" si="115"/>
        <v>ECU002Minimal humanitarian conditions - Level 1</v>
      </c>
      <c r="L3897" s="318"/>
    </row>
    <row r="3898" spans="1:12" x14ac:dyDescent="0.3">
      <c r="A3898" s="158" t="s">
        <v>1281</v>
      </c>
      <c r="B3898" s="159" t="s">
        <v>820</v>
      </c>
      <c r="C3898" s="159" t="s">
        <v>92</v>
      </c>
      <c r="D3898" s="159" t="s">
        <v>5874</v>
      </c>
      <c r="E3898" s="159">
        <v>221000</v>
      </c>
      <c r="F3898" s="159" t="s">
        <v>6030</v>
      </c>
      <c r="G3898" s="159" t="s">
        <v>734</v>
      </c>
      <c r="H3898" s="314"/>
      <c r="I3898" s="316"/>
      <c r="J3898" s="317"/>
      <c r="K3898" s="314" t="str">
        <f t="shared" si="115"/>
        <v>ECU002Moderate humanitarian conditions - Level 3</v>
      </c>
      <c r="L3898" s="318"/>
    </row>
    <row r="3899" spans="1:12" ht="15" thickBot="1" x14ac:dyDescent="0.35">
      <c r="A3899" s="158" t="s">
        <v>6031</v>
      </c>
      <c r="B3899" s="159" t="s">
        <v>707</v>
      </c>
      <c r="C3899" s="159" t="s">
        <v>126</v>
      </c>
      <c r="D3899" s="159" t="s">
        <v>5872</v>
      </c>
      <c r="E3899" s="159">
        <v>4098704</v>
      </c>
      <c r="F3899" s="159" t="s">
        <v>2050</v>
      </c>
      <c r="G3899" s="159" t="s">
        <v>735</v>
      </c>
      <c r="H3899" s="314"/>
      <c r="I3899" s="316"/>
      <c r="J3899" s="317"/>
      <c r="K3899" s="314" t="str">
        <f t="shared" si="115"/>
        <v>GTM001Minimal humanitarian conditions - Level 1</v>
      </c>
      <c r="L3899" s="318"/>
    </row>
    <row r="3900" spans="1:12" ht="15" thickTop="1" x14ac:dyDescent="0.3">
      <c r="A3900" s="312" t="s">
        <v>6031</v>
      </c>
      <c r="B3900" s="313" t="s">
        <v>707</v>
      </c>
      <c r="C3900" s="313" t="s">
        <v>126</v>
      </c>
      <c r="D3900" s="313" t="s">
        <v>5873</v>
      </c>
      <c r="E3900" s="313">
        <v>6561549</v>
      </c>
      <c r="F3900" s="313" t="s">
        <v>2050</v>
      </c>
      <c r="G3900" s="313" t="s">
        <v>735</v>
      </c>
      <c r="H3900" s="314"/>
      <c r="I3900" s="316"/>
      <c r="J3900" s="317"/>
      <c r="K3900" s="314" t="str">
        <f t="shared" si="115"/>
        <v>GTM001Stressed humanitarian conditions - Level 2</v>
      </c>
      <c r="L3900" s="318"/>
    </row>
    <row r="3901" spans="1:12" ht="15" thickBot="1" x14ac:dyDescent="0.35">
      <c r="A3901" s="158" t="s">
        <v>6031</v>
      </c>
      <c r="B3901" s="159" t="s">
        <v>707</v>
      </c>
      <c r="C3901" s="159" t="s">
        <v>126</v>
      </c>
      <c r="D3901" s="159" t="s">
        <v>5874</v>
      </c>
      <c r="E3901" s="159">
        <v>3773287</v>
      </c>
      <c r="F3901" s="159" t="s">
        <v>2050</v>
      </c>
      <c r="G3901" s="159" t="s">
        <v>735</v>
      </c>
      <c r="H3901" s="314"/>
      <c r="I3901" s="316"/>
      <c r="J3901" s="317"/>
      <c r="K3901" s="314" t="str">
        <f t="shared" si="115"/>
        <v>GTM001Moderate humanitarian conditions - Level 3</v>
      </c>
      <c r="L3901" s="318"/>
    </row>
    <row r="3902" spans="1:12" ht="15" thickTop="1" x14ac:dyDescent="0.3">
      <c r="A3902" s="312" t="s">
        <v>6031</v>
      </c>
      <c r="B3902" s="313" t="s">
        <v>707</v>
      </c>
      <c r="C3902" s="313" t="s">
        <v>126</v>
      </c>
      <c r="D3902" s="313" t="s">
        <v>5875</v>
      </c>
      <c r="E3902" s="313">
        <v>2688850</v>
      </c>
      <c r="F3902" s="313" t="s">
        <v>2050</v>
      </c>
      <c r="G3902" s="313" t="s">
        <v>735</v>
      </c>
      <c r="H3902" s="314"/>
      <c r="I3902" s="316"/>
      <c r="J3902" s="317"/>
      <c r="K3902" s="314" t="str">
        <f t="shared" si="115"/>
        <v>GTM001Severe humanitarian conditions - Level 4</v>
      </c>
      <c r="L3902" s="318"/>
    </row>
    <row r="3903" spans="1:12" ht="15" thickBot="1" x14ac:dyDescent="0.35">
      <c r="A3903" s="158" t="s">
        <v>6032</v>
      </c>
      <c r="B3903" s="159" t="e">
        <v>#N/A</v>
      </c>
      <c r="C3903" s="159" t="e">
        <v>#N/A</v>
      </c>
      <c r="D3903" s="159" t="s">
        <v>5872</v>
      </c>
      <c r="E3903" s="159">
        <v>2889768</v>
      </c>
      <c r="F3903" s="159" t="s">
        <v>6033</v>
      </c>
      <c r="G3903" s="159" t="s">
        <v>734</v>
      </c>
      <c r="H3903" s="314"/>
      <c r="I3903" s="316"/>
      <c r="J3903" s="317"/>
      <c r="K3903" s="314" t="e">
        <f t="shared" si="115"/>
        <v>#N/A</v>
      </c>
      <c r="L3903" s="318"/>
    </row>
    <row r="3904" spans="1:12" ht="15" thickTop="1" x14ac:dyDescent="0.3">
      <c r="A3904" s="312" t="s">
        <v>6032</v>
      </c>
      <c r="B3904" s="313" t="e">
        <v>#N/A</v>
      </c>
      <c r="C3904" s="313" t="e">
        <v>#N/A</v>
      </c>
      <c r="D3904" s="313" t="s">
        <v>5874</v>
      </c>
      <c r="E3904" s="313">
        <v>282194</v>
      </c>
      <c r="F3904" s="313" t="s">
        <v>2595</v>
      </c>
      <c r="G3904" s="313" t="s">
        <v>734</v>
      </c>
      <c r="H3904" s="314"/>
      <c r="I3904" s="316"/>
      <c r="J3904" s="317"/>
      <c r="K3904" s="314" t="e">
        <f t="shared" si="115"/>
        <v>#N/A</v>
      </c>
      <c r="L3904" s="318"/>
    </row>
    <row r="3905" spans="1:12" x14ac:dyDescent="0.3">
      <c r="A3905" s="158" t="s">
        <v>1296</v>
      </c>
      <c r="B3905" s="159" t="s">
        <v>839</v>
      </c>
      <c r="C3905" s="159" t="s">
        <v>202</v>
      </c>
      <c r="D3905" s="159" t="s">
        <v>5872</v>
      </c>
      <c r="E3905" s="159">
        <v>2896488</v>
      </c>
      <c r="F3905" s="159" t="s">
        <v>6033</v>
      </c>
      <c r="G3905" s="159" t="s">
        <v>734</v>
      </c>
      <c r="H3905" s="314"/>
      <c r="I3905" s="316"/>
      <c r="J3905" s="317"/>
      <c r="K3905" s="314" t="str">
        <f t="shared" si="115"/>
        <v>MRT003Minimal humanitarian conditions - Level 1</v>
      </c>
      <c r="L3905" s="318"/>
    </row>
    <row r="3906" spans="1:12" ht="15" thickBot="1" x14ac:dyDescent="0.35">
      <c r="A3906" s="158" t="s">
        <v>2918</v>
      </c>
      <c r="B3906" s="159" t="s">
        <v>838</v>
      </c>
      <c r="C3906" s="159" t="s">
        <v>202</v>
      </c>
      <c r="D3906" s="159" t="s">
        <v>5874</v>
      </c>
      <c r="E3906" s="159">
        <v>58000</v>
      </c>
      <c r="F3906" s="159" t="s">
        <v>6034</v>
      </c>
      <c r="G3906" s="159" t="s">
        <v>735</v>
      </c>
      <c r="H3906" s="314"/>
      <c r="I3906" s="316"/>
      <c r="J3906" s="317"/>
      <c r="K3906" s="314" t="str">
        <f t="shared" si="115"/>
        <v>MRT002Moderate humanitarian conditions - Level 3</v>
      </c>
      <c r="L3906" s="318"/>
    </row>
    <row r="3907" spans="1:12" ht="15" thickTop="1" x14ac:dyDescent="0.3">
      <c r="A3907" s="312" t="s">
        <v>6035</v>
      </c>
      <c r="B3907" s="313" t="s">
        <v>724</v>
      </c>
      <c r="C3907" s="313" t="s">
        <v>298</v>
      </c>
      <c r="D3907" s="313" t="s">
        <v>5873</v>
      </c>
      <c r="E3907" s="313">
        <v>5258000</v>
      </c>
      <c r="F3907" s="313" t="s">
        <v>6036</v>
      </c>
      <c r="G3907" s="313" t="s">
        <v>734</v>
      </c>
      <c r="H3907" s="314"/>
      <c r="I3907" s="316"/>
      <c r="J3907" s="317"/>
      <c r="K3907" s="314" t="str">
        <f t="shared" si="115"/>
        <v>SSD001Stressed humanitarian conditions - Level 2</v>
      </c>
      <c r="L3907" s="318"/>
    </row>
    <row r="3908" spans="1:12" ht="15" thickBot="1" x14ac:dyDescent="0.35">
      <c r="A3908" s="158" t="s">
        <v>6035</v>
      </c>
      <c r="B3908" s="159" t="s">
        <v>724</v>
      </c>
      <c r="C3908" s="159" t="s">
        <v>298</v>
      </c>
      <c r="D3908" s="159" t="s">
        <v>5874</v>
      </c>
      <c r="E3908" s="159">
        <v>4825000</v>
      </c>
      <c r="F3908" s="159" t="s">
        <v>1039</v>
      </c>
      <c r="G3908" s="159" t="s">
        <v>734</v>
      </c>
      <c r="H3908" s="314"/>
      <c r="I3908" s="316"/>
      <c r="J3908" s="317"/>
      <c r="K3908" s="314" t="str">
        <f t="shared" si="115"/>
        <v>SSD001Moderate humanitarian conditions - Level 3</v>
      </c>
      <c r="L3908" s="318"/>
    </row>
    <row r="3909" spans="1:12" ht="15" thickTop="1" x14ac:dyDescent="0.3">
      <c r="A3909" s="312" t="s">
        <v>6035</v>
      </c>
      <c r="B3909" s="313" t="s">
        <v>724</v>
      </c>
      <c r="C3909" s="313" t="s">
        <v>298</v>
      </c>
      <c r="D3909" s="313" t="s">
        <v>5875</v>
      </c>
      <c r="E3909" s="313">
        <v>2225000</v>
      </c>
      <c r="F3909" s="313" t="s">
        <v>6036</v>
      </c>
      <c r="G3909" s="313" t="s">
        <v>734</v>
      </c>
      <c r="H3909" s="314"/>
      <c r="I3909" s="316"/>
      <c r="J3909" s="317"/>
      <c r="K3909" s="314" t="str">
        <f t="shared" si="115"/>
        <v>SSD001Severe humanitarian conditions - Level 4</v>
      </c>
      <c r="L3909" s="318"/>
    </row>
    <row r="3910" spans="1:12" ht="15" thickBot="1" x14ac:dyDescent="0.35">
      <c r="A3910" s="158" t="s">
        <v>6037</v>
      </c>
      <c r="B3910" s="159" t="s">
        <v>730</v>
      </c>
      <c r="C3910" s="159" t="s">
        <v>349</v>
      </c>
      <c r="D3910" s="159" t="s">
        <v>5873</v>
      </c>
      <c r="E3910" s="159">
        <v>14335000</v>
      </c>
      <c r="F3910" s="159" t="s">
        <v>6038</v>
      </c>
      <c r="G3910" s="159" t="s">
        <v>733</v>
      </c>
      <c r="H3910" s="314"/>
      <c r="I3910" s="316"/>
      <c r="J3910" s="317"/>
      <c r="K3910" s="314" t="str">
        <f t="shared" si="115"/>
        <v>VEN001Stressed humanitarian conditions - Level 2</v>
      </c>
      <c r="L3910" s="318"/>
    </row>
    <row r="3911" spans="1:12" ht="15" thickTop="1" x14ac:dyDescent="0.3">
      <c r="A3911" s="312" t="s">
        <v>6037</v>
      </c>
      <c r="B3911" s="313" t="s">
        <v>730</v>
      </c>
      <c r="C3911" s="313" t="s">
        <v>349</v>
      </c>
      <c r="D3911" s="313" t="s">
        <v>5874</v>
      </c>
      <c r="E3911" s="313">
        <v>14920000</v>
      </c>
      <c r="F3911" s="313" t="s">
        <v>6039</v>
      </c>
      <c r="G3911" s="313" t="s">
        <v>733</v>
      </c>
      <c r="H3911" s="314"/>
      <c r="I3911" s="316"/>
      <c r="J3911" s="317"/>
      <c r="K3911" s="314" t="str">
        <f t="shared" si="115"/>
        <v>VEN001Moderate humanitarian conditions - Level 3</v>
      </c>
      <c r="L3911" s="318"/>
    </row>
    <row r="3912" spans="1:12" x14ac:dyDescent="0.3">
      <c r="A3912" s="158" t="s">
        <v>6037</v>
      </c>
      <c r="B3912" s="159" t="s">
        <v>730</v>
      </c>
      <c r="C3912" s="159" t="s">
        <v>349</v>
      </c>
      <c r="D3912" s="159" t="s">
        <v>5875</v>
      </c>
      <c r="E3912" s="159">
        <v>0</v>
      </c>
      <c r="F3912" s="159"/>
      <c r="G3912" s="159" t="s">
        <v>733</v>
      </c>
      <c r="H3912" s="314"/>
      <c r="I3912" s="316"/>
      <c r="J3912" s="317"/>
      <c r="K3912" s="314" t="str">
        <f t="shared" si="115"/>
        <v>VEN001Severe humanitarian conditions - Level 4</v>
      </c>
      <c r="L3912" s="318"/>
    </row>
    <row r="3913" spans="1:12" ht="15" thickBot="1" x14ac:dyDescent="0.35">
      <c r="A3913" s="158" t="s">
        <v>1319</v>
      </c>
      <c r="B3913" s="159" t="s">
        <v>1329</v>
      </c>
      <c r="C3913" s="159" t="s">
        <v>48</v>
      </c>
      <c r="D3913" s="159" t="s">
        <v>5874</v>
      </c>
      <c r="E3913" s="159">
        <v>772017</v>
      </c>
      <c r="F3913" s="159" t="s">
        <v>6040</v>
      </c>
      <c r="G3913" s="159" t="s">
        <v>734</v>
      </c>
      <c r="H3913" s="314"/>
      <c r="I3913" s="316"/>
      <c r="J3913" s="317"/>
      <c r="K3913" s="314" t="str">
        <f t="shared" si="115"/>
        <v>BFA002Moderate humanitarian conditions - Level 3</v>
      </c>
      <c r="L3913" s="318"/>
    </row>
    <row r="3914" spans="1:12" ht="15" thickTop="1" x14ac:dyDescent="0.3">
      <c r="A3914" s="312" t="s">
        <v>1319</v>
      </c>
      <c r="B3914" s="313" t="s">
        <v>1329</v>
      </c>
      <c r="C3914" s="313" t="s">
        <v>48</v>
      </c>
      <c r="D3914" s="313" t="s">
        <v>5875</v>
      </c>
      <c r="E3914" s="313">
        <v>176983</v>
      </c>
      <c r="F3914" s="313" t="s">
        <v>6040</v>
      </c>
      <c r="G3914" s="313" t="s">
        <v>734</v>
      </c>
      <c r="H3914" s="314"/>
      <c r="I3914" s="316"/>
      <c r="J3914" s="317"/>
      <c r="K3914" s="314" t="str">
        <f t="shared" si="115"/>
        <v>BFA002Severe humanitarian conditions - Level 4</v>
      </c>
      <c r="L3914" s="318"/>
    </row>
    <row r="3915" spans="1:12" ht="15" thickBot="1" x14ac:dyDescent="0.35">
      <c r="A3915" s="158" t="s">
        <v>6041</v>
      </c>
      <c r="B3915" s="159" t="s">
        <v>6042</v>
      </c>
      <c r="C3915" s="159" t="s">
        <v>68</v>
      </c>
      <c r="D3915" s="159" t="s">
        <v>5872</v>
      </c>
      <c r="E3915" s="159">
        <v>832563</v>
      </c>
      <c r="F3915" s="159" t="s">
        <v>6043</v>
      </c>
      <c r="G3915" s="159" t="s">
        <v>734</v>
      </c>
      <c r="H3915" s="314"/>
      <c r="I3915" s="316"/>
      <c r="J3915" s="317"/>
      <c r="K3915" s="314" t="str">
        <f t="shared" si="115"/>
        <v>COM002Minimal humanitarian conditions - Level 1</v>
      </c>
      <c r="L3915" s="318"/>
    </row>
    <row r="3916" spans="1:12" ht="15" thickTop="1" x14ac:dyDescent="0.3">
      <c r="A3916" s="312" t="s">
        <v>6041</v>
      </c>
      <c r="B3916" s="313" t="s">
        <v>6042</v>
      </c>
      <c r="C3916" s="313" t="s">
        <v>68</v>
      </c>
      <c r="D3916" s="313" t="s">
        <v>5873</v>
      </c>
      <c r="E3916" s="313">
        <v>26620</v>
      </c>
      <c r="F3916" s="313" t="s">
        <v>6044</v>
      </c>
      <c r="G3916" s="313" t="s">
        <v>734</v>
      </c>
      <c r="H3916" s="314"/>
      <c r="I3916" s="316"/>
      <c r="J3916" s="317"/>
      <c r="K3916" s="314" t="str">
        <f t="shared" si="115"/>
        <v>COM002Stressed humanitarian conditions - Level 2</v>
      </c>
      <c r="L3916" s="318"/>
    </row>
    <row r="3917" spans="1:12" ht="15" thickBot="1" x14ac:dyDescent="0.35">
      <c r="A3917" s="158" t="s">
        <v>6041</v>
      </c>
      <c r="B3917" s="159" t="s">
        <v>6042</v>
      </c>
      <c r="C3917" s="159" t="s">
        <v>68</v>
      </c>
      <c r="D3917" s="159" t="s">
        <v>5874</v>
      </c>
      <c r="E3917" s="159">
        <v>0</v>
      </c>
      <c r="F3917" s="159" t="s">
        <v>6044</v>
      </c>
      <c r="G3917" s="159" t="s">
        <v>734</v>
      </c>
      <c r="H3917" s="314"/>
      <c r="I3917" s="316"/>
      <c r="J3917" s="317"/>
      <c r="K3917" s="314" t="str">
        <f t="shared" si="115"/>
        <v>COM002Moderate humanitarian conditions - Level 3</v>
      </c>
      <c r="L3917" s="318"/>
    </row>
    <row r="3918" spans="1:12" ht="15" thickTop="1" x14ac:dyDescent="0.3">
      <c r="A3918" s="312" t="s">
        <v>6041</v>
      </c>
      <c r="B3918" s="313" t="s">
        <v>6042</v>
      </c>
      <c r="C3918" s="313" t="s">
        <v>68</v>
      </c>
      <c r="D3918" s="313" t="s">
        <v>5875</v>
      </c>
      <c r="E3918" s="313">
        <v>14541</v>
      </c>
      <c r="F3918" s="313" t="s">
        <v>6044</v>
      </c>
      <c r="G3918" s="313" t="s">
        <v>734</v>
      </c>
      <c r="H3918" s="314"/>
      <c r="I3918" s="316"/>
      <c r="J3918" s="317"/>
      <c r="K3918" s="314" t="str">
        <f t="shared" si="115"/>
        <v>COM002Severe humanitarian conditions - Level 4</v>
      </c>
      <c r="L3918" s="318"/>
    </row>
    <row r="3919" spans="1:12" ht="15" thickBot="1" x14ac:dyDescent="0.35">
      <c r="A3919" s="158" t="s">
        <v>6041</v>
      </c>
      <c r="B3919" s="159" t="s">
        <v>6042</v>
      </c>
      <c r="C3919" s="159" t="s">
        <v>68</v>
      </c>
      <c r="D3919" s="159" t="s">
        <v>5876</v>
      </c>
      <c r="E3919" s="159">
        <v>0</v>
      </c>
      <c r="F3919" s="159" t="s">
        <v>6044</v>
      </c>
      <c r="G3919" s="159" t="s">
        <v>734</v>
      </c>
      <c r="H3919" s="314"/>
      <c r="I3919" s="316"/>
      <c r="J3919" s="317"/>
      <c r="K3919" s="314" t="str">
        <f t="shared" si="115"/>
        <v>COM002Extreme humanitarian conditions - Level 5</v>
      </c>
      <c r="L3919" s="318"/>
    </row>
    <row r="3920" spans="1:12" ht="15" thickTop="1" x14ac:dyDescent="0.3">
      <c r="A3920" s="312" t="s">
        <v>1303</v>
      </c>
      <c r="B3920" s="313" t="s">
        <v>845</v>
      </c>
      <c r="C3920" s="313" t="s">
        <v>216</v>
      </c>
      <c r="D3920" s="313" t="s">
        <v>5872</v>
      </c>
      <c r="E3920" s="313">
        <v>17140000</v>
      </c>
      <c r="F3920" s="313" t="s">
        <v>6045</v>
      </c>
      <c r="G3920" s="313" t="s">
        <v>735</v>
      </c>
      <c r="H3920" s="314"/>
      <c r="I3920" s="316"/>
      <c r="J3920" s="317"/>
      <c r="K3920" s="314" t="str">
        <f t="shared" si="115"/>
        <v>MOZ002Minimal humanitarian conditions - Level 1</v>
      </c>
      <c r="L3920" s="318"/>
    </row>
    <row r="3921" spans="1:12" ht="15" thickBot="1" x14ac:dyDescent="0.35">
      <c r="A3921" s="158" t="s">
        <v>1303</v>
      </c>
      <c r="B3921" s="159" t="s">
        <v>845</v>
      </c>
      <c r="C3921" s="159" t="s">
        <v>216</v>
      </c>
      <c r="D3921" s="159" t="s">
        <v>5873</v>
      </c>
      <c r="E3921" s="159">
        <v>9596000</v>
      </c>
      <c r="F3921" s="159" t="s">
        <v>6045</v>
      </c>
      <c r="G3921" s="159" t="s">
        <v>735</v>
      </c>
      <c r="H3921" s="314"/>
      <c r="I3921" s="316"/>
      <c r="J3921" s="317"/>
      <c r="K3921" s="314" t="str">
        <f t="shared" si="115"/>
        <v>MOZ002Stressed humanitarian conditions - Level 2</v>
      </c>
      <c r="L3921" s="318"/>
    </row>
    <row r="3922" spans="1:12" ht="15" thickTop="1" x14ac:dyDescent="0.3">
      <c r="A3922" s="312" t="s">
        <v>6046</v>
      </c>
      <c r="B3922" s="313" t="s">
        <v>6047</v>
      </c>
      <c r="C3922" s="313" t="s">
        <v>216</v>
      </c>
      <c r="D3922" s="313" t="s">
        <v>5872</v>
      </c>
      <c r="E3922" s="313">
        <v>2330000</v>
      </c>
      <c r="F3922" s="313" t="s">
        <v>2118</v>
      </c>
      <c r="G3922" s="313" t="s">
        <v>734</v>
      </c>
      <c r="H3922" s="314"/>
      <c r="I3922" s="316"/>
      <c r="J3922" s="317"/>
      <c r="K3922" s="314" t="str">
        <f t="shared" si="115"/>
        <v>MOZ004Minimal humanitarian conditions - Level 1</v>
      </c>
      <c r="L3922" s="318"/>
    </row>
    <row r="3923" spans="1:12" ht="15" thickBot="1" x14ac:dyDescent="0.35">
      <c r="A3923" s="158" t="s">
        <v>6046</v>
      </c>
      <c r="B3923" s="159" t="s">
        <v>6047</v>
      </c>
      <c r="C3923" s="159" t="s">
        <v>216</v>
      </c>
      <c r="D3923" s="159" t="s">
        <v>5873</v>
      </c>
      <c r="E3923" s="159">
        <v>3000</v>
      </c>
      <c r="F3923" s="159" t="s">
        <v>6048</v>
      </c>
      <c r="G3923" s="159" t="s">
        <v>733</v>
      </c>
      <c r="H3923" s="314"/>
      <c r="I3923" s="316"/>
      <c r="J3923" s="317"/>
      <c r="K3923" s="314" t="str">
        <f t="shared" si="115"/>
        <v>MOZ004Stressed humanitarian conditions - Level 2</v>
      </c>
      <c r="L3923" s="318"/>
    </row>
    <row r="3924" spans="1:12" ht="15" thickTop="1" x14ac:dyDescent="0.3">
      <c r="A3924" s="312" t="s">
        <v>5886</v>
      </c>
      <c r="B3924" s="313" t="s">
        <v>5887</v>
      </c>
      <c r="C3924" s="313" t="s">
        <v>216</v>
      </c>
      <c r="D3924" s="313" t="s">
        <v>5872</v>
      </c>
      <c r="E3924" s="313">
        <v>0</v>
      </c>
      <c r="F3924" s="313"/>
      <c r="G3924" s="313" t="s">
        <v>733</v>
      </c>
      <c r="H3924" s="314"/>
      <c r="I3924" s="316"/>
      <c r="J3924" s="317"/>
      <c r="K3924" s="314" t="str">
        <f t="shared" si="115"/>
        <v>MOZ003Minimal humanitarian conditions - Level 1</v>
      </c>
      <c r="L3924" s="318"/>
    </row>
    <row r="3925" spans="1:12" ht="15" thickBot="1" x14ac:dyDescent="0.35">
      <c r="A3925" s="158" t="s">
        <v>5886</v>
      </c>
      <c r="B3925" s="159" t="s">
        <v>5887</v>
      </c>
      <c r="C3925" s="159" t="s">
        <v>216</v>
      </c>
      <c r="D3925" s="159" t="s">
        <v>5873</v>
      </c>
      <c r="E3925" s="159">
        <v>3200000</v>
      </c>
      <c r="F3925" s="159" t="s">
        <v>6049</v>
      </c>
      <c r="G3925" s="159" t="s">
        <v>733</v>
      </c>
      <c r="H3925" s="314"/>
      <c r="I3925" s="316"/>
      <c r="J3925" s="317"/>
      <c r="K3925" s="314" t="str">
        <f t="shared" si="115"/>
        <v>MOZ003Stressed humanitarian conditions - Level 2</v>
      </c>
      <c r="L3925" s="318"/>
    </row>
    <row r="3926" spans="1:12" ht="15" thickTop="1" x14ac:dyDescent="0.3">
      <c r="A3926" s="312" t="s">
        <v>5886</v>
      </c>
      <c r="B3926" s="313" t="s">
        <v>5887</v>
      </c>
      <c r="C3926" s="313" t="s">
        <v>216</v>
      </c>
      <c r="D3926" s="313" t="s">
        <v>5874</v>
      </c>
      <c r="E3926" s="313">
        <v>0</v>
      </c>
      <c r="F3926" s="313"/>
      <c r="G3926" s="313" t="s">
        <v>733</v>
      </c>
      <c r="H3926" s="314"/>
      <c r="I3926" s="316"/>
      <c r="J3926" s="317"/>
      <c r="K3926" s="314" t="str">
        <f t="shared" si="115"/>
        <v>MOZ003Moderate humanitarian conditions - Level 3</v>
      </c>
      <c r="L3926" s="318"/>
    </row>
    <row r="3927" spans="1:12" ht="15" thickBot="1" x14ac:dyDescent="0.35">
      <c r="A3927" s="158" t="s">
        <v>5886</v>
      </c>
      <c r="B3927" s="159" t="s">
        <v>5887</v>
      </c>
      <c r="C3927" s="159" t="s">
        <v>216</v>
      </c>
      <c r="D3927" s="159" t="s">
        <v>5875</v>
      </c>
      <c r="E3927" s="159">
        <v>1850000</v>
      </c>
      <c r="F3927" s="159" t="s">
        <v>6050</v>
      </c>
      <c r="G3927" s="159" t="s">
        <v>733</v>
      </c>
      <c r="H3927" s="314"/>
      <c r="I3927" s="316"/>
      <c r="J3927" s="317"/>
      <c r="K3927" s="314" t="str">
        <f t="shared" si="115"/>
        <v>MOZ003Severe humanitarian conditions - Level 4</v>
      </c>
      <c r="L3927" s="318"/>
    </row>
    <row r="3928" spans="1:12" ht="15" thickTop="1" x14ac:dyDescent="0.3">
      <c r="A3928" s="312" t="s">
        <v>1282</v>
      </c>
      <c r="B3928" s="313" t="s">
        <v>821</v>
      </c>
      <c r="C3928" s="313" t="s">
        <v>66</v>
      </c>
      <c r="D3928" s="313" t="s">
        <v>5872</v>
      </c>
      <c r="E3928" s="313">
        <v>24730000</v>
      </c>
      <c r="F3928" s="313" t="s">
        <v>2095</v>
      </c>
      <c r="G3928" s="313" t="s">
        <v>733</v>
      </c>
      <c r="H3928" s="314"/>
      <c r="I3928" s="316"/>
      <c r="J3928" s="317"/>
      <c r="K3928" s="314" t="str">
        <f t="shared" si="115"/>
        <v>COL002Minimal humanitarian conditions - Level 1</v>
      </c>
      <c r="L3928" s="318"/>
    </row>
    <row r="3929" spans="1:12" ht="15" thickBot="1" x14ac:dyDescent="0.35">
      <c r="A3929" s="158" t="s">
        <v>1282</v>
      </c>
      <c r="B3929" s="159" t="s">
        <v>821</v>
      </c>
      <c r="C3929" s="159" t="s">
        <v>66</v>
      </c>
      <c r="D3929" s="159" t="s">
        <v>5873</v>
      </c>
      <c r="E3929" s="159">
        <v>610000</v>
      </c>
      <c r="F3929" s="159" t="s">
        <v>6051</v>
      </c>
      <c r="G3929" s="159" t="s">
        <v>733</v>
      </c>
      <c r="H3929" s="314"/>
      <c r="I3929" s="316"/>
      <c r="J3929" s="317"/>
      <c r="K3929" s="314" t="str">
        <f t="shared" si="115"/>
        <v>COL002Stressed humanitarian conditions - Level 2</v>
      </c>
      <c r="L3929" s="318"/>
    </row>
    <row r="3930" spans="1:12" ht="15" thickTop="1" x14ac:dyDescent="0.3">
      <c r="A3930" s="312" t="s">
        <v>1282</v>
      </c>
      <c r="B3930" s="313" t="s">
        <v>821</v>
      </c>
      <c r="C3930" s="313" t="s">
        <v>66</v>
      </c>
      <c r="D3930" s="313" t="s">
        <v>5874</v>
      </c>
      <c r="E3930" s="313">
        <v>1032000</v>
      </c>
      <c r="F3930" s="313" t="s">
        <v>6051</v>
      </c>
      <c r="G3930" s="313" t="s">
        <v>733</v>
      </c>
      <c r="H3930" s="314"/>
      <c r="I3930" s="316"/>
      <c r="J3930" s="317"/>
      <c r="K3930" s="314" t="str">
        <f t="shared" si="115"/>
        <v>COL002Moderate humanitarian conditions - Level 3</v>
      </c>
      <c r="L3930" s="318"/>
    </row>
    <row r="3931" spans="1:12" x14ac:dyDescent="0.3">
      <c r="A3931" s="158" t="s">
        <v>1282</v>
      </c>
      <c r="B3931" s="159" t="s">
        <v>821</v>
      </c>
      <c r="C3931" s="159" t="s">
        <v>66</v>
      </c>
      <c r="D3931" s="159" t="s">
        <v>5875</v>
      </c>
      <c r="E3931" s="159">
        <v>537000</v>
      </c>
      <c r="F3931" s="159" t="s">
        <v>6051</v>
      </c>
      <c r="G3931" s="159" t="s">
        <v>733</v>
      </c>
      <c r="H3931" s="314"/>
      <c r="I3931" s="316"/>
      <c r="J3931" s="317"/>
      <c r="K3931" s="314" t="str">
        <f t="shared" si="115"/>
        <v>COL002Severe humanitarian conditions - Level 4</v>
      </c>
      <c r="L3931" s="318"/>
    </row>
    <row r="3932" spans="1:12" ht="15" thickBot="1" x14ac:dyDescent="0.35">
      <c r="A3932" s="158" t="s">
        <v>6052</v>
      </c>
      <c r="B3932" s="159" t="s">
        <v>6053</v>
      </c>
      <c r="C3932" s="159" t="s">
        <v>6054</v>
      </c>
      <c r="D3932" s="159" t="s">
        <v>5872</v>
      </c>
      <c r="E3932" s="159">
        <v>42957000</v>
      </c>
      <c r="F3932" s="159" t="s">
        <v>6055</v>
      </c>
      <c r="G3932" s="159" t="s">
        <v>733</v>
      </c>
      <c r="H3932" s="314"/>
      <c r="I3932" s="316"/>
      <c r="J3932" s="317"/>
      <c r="K3932" s="314" t="str">
        <f t="shared" si="115"/>
        <v>REG002Minimal humanitarian conditions - Level 1</v>
      </c>
      <c r="L3932" s="318"/>
    </row>
    <row r="3933" spans="1:12" ht="15" thickTop="1" x14ac:dyDescent="0.3">
      <c r="A3933" s="312" t="s">
        <v>6052</v>
      </c>
      <c r="B3933" s="313" t="s">
        <v>6053</v>
      </c>
      <c r="C3933" s="313" t="s">
        <v>6054</v>
      </c>
      <c r="D3933" s="313" t="s">
        <v>5873</v>
      </c>
      <c r="E3933" s="313">
        <v>15940000</v>
      </c>
      <c r="F3933" s="313" t="s">
        <v>6056</v>
      </c>
      <c r="G3933" s="313" t="s">
        <v>733</v>
      </c>
      <c r="H3933" s="314"/>
      <c r="I3933" s="316"/>
      <c r="J3933" s="317"/>
      <c r="K3933" s="314" t="str">
        <f t="shared" ref="K3933:K3996" si="116">B3933&amp;""&amp;D3933</f>
        <v>REG002Stressed humanitarian conditions - Level 2</v>
      </c>
      <c r="L3933" s="318"/>
    </row>
    <row r="3934" spans="1:12" ht="15" thickBot="1" x14ac:dyDescent="0.35">
      <c r="A3934" s="158" t="s">
        <v>6052</v>
      </c>
      <c r="B3934" s="159" t="s">
        <v>6053</v>
      </c>
      <c r="C3934" s="159" t="s">
        <v>6054</v>
      </c>
      <c r="D3934" s="159" t="s">
        <v>5874</v>
      </c>
      <c r="E3934" s="159">
        <v>16992000</v>
      </c>
      <c r="F3934" s="159" t="s">
        <v>6057</v>
      </c>
      <c r="G3934" s="159" t="s">
        <v>733</v>
      </c>
      <c r="H3934" s="314"/>
      <c r="I3934" s="316"/>
      <c r="J3934" s="317"/>
      <c r="K3934" s="314" t="str">
        <f t="shared" si="116"/>
        <v>REG002Moderate humanitarian conditions - Level 3</v>
      </c>
      <c r="L3934" s="318"/>
    </row>
    <row r="3935" spans="1:12" ht="15" thickTop="1" x14ac:dyDescent="0.3">
      <c r="A3935" s="312" t="s">
        <v>6052</v>
      </c>
      <c r="B3935" s="313" t="s">
        <v>6053</v>
      </c>
      <c r="C3935" s="313" t="s">
        <v>6054</v>
      </c>
      <c r="D3935" s="313" t="s">
        <v>5875</v>
      </c>
      <c r="E3935" s="313">
        <v>537000</v>
      </c>
      <c r="F3935" s="313" t="s">
        <v>6058</v>
      </c>
      <c r="G3935" s="313" t="s">
        <v>733</v>
      </c>
      <c r="H3935" s="314"/>
      <c r="I3935" s="316"/>
      <c r="J3935" s="317"/>
      <c r="K3935" s="314" t="str">
        <f t="shared" si="116"/>
        <v>REG002Severe humanitarian conditions - Level 4</v>
      </c>
      <c r="L3935" s="318"/>
    </row>
    <row r="3936" spans="1:12" x14ac:dyDescent="0.3">
      <c r="A3936" s="158" t="s">
        <v>6052</v>
      </c>
      <c r="B3936" s="159" t="s">
        <v>6053</v>
      </c>
      <c r="C3936" s="159" t="s">
        <v>6054</v>
      </c>
      <c r="D3936" s="159" t="s">
        <v>5876</v>
      </c>
      <c r="E3936" s="159">
        <v>0</v>
      </c>
      <c r="F3936" s="159"/>
      <c r="G3936" s="159" t="s">
        <v>733</v>
      </c>
      <c r="H3936" s="314"/>
      <c r="I3936" s="316"/>
      <c r="J3936" s="317"/>
      <c r="K3936" s="314" t="str">
        <f t="shared" si="116"/>
        <v>REG002Extreme humanitarian conditions - Level 5</v>
      </c>
      <c r="L3936" s="318"/>
    </row>
    <row r="3937" spans="1:12" ht="15" thickBot="1" x14ac:dyDescent="0.35">
      <c r="A3937" s="158" t="s">
        <v>1275</v>
      </c>
      <c r="B3937" s="159" t="s">
        <v>803</v>
      </c>
      <c r="C3937" s="159" t="s">
        <v>237</v>
      </c>
      <c r="D3937" s="159" t="s">
        <v>5872</v>
      </c>
      <c r="E3937" s="159">
        <v>0</v>
      </c>
      <c r="F3937" s="159" t="s">
        <v>445</v>
      </c>
      <c r="G3937" s="159" t="s">
        <v>734</v>
      </c>
      <c r="H3937" s="314"/>
      <c r="I3937" s="316"/>
      <c r="J3937" s="317"/>
      <c r="K3937" s="314" t="str">
        <f t="shared" si="116"/>
        <v>PSE002Minimal humanitarian conditions - Level 1</v>
      </c>
      <c r="L3937" s="318"/>
    </row>
    <row r="3938" spans="1:12" ht="15" thickTop="1" x14ac:dyDescent="0.3">
      <c r="A3938" s="312" t="s">
        <v>1275</v>
      </c>
      <c r="B3938" s="313" t="s">
        <v>803</v>
      </c>
      <c r="C3938" s="313" t="s">
        <v>237</v>
      </c>
      <c r="D3938" s="313" t="s">
        <v>5873</v>
      </c>
      <c r="E3938" s="313">
        <v>2450000</v>
      </c>
      <c r="F3938" s="313" t="s">
        <v>6059</v>
      </c>
      <c r="G3938" s="313" t="s">
        <v>733</v>
      </c>
      <c r="H3938" s="314"/>
      <c r="I3938" s="316"/>
      <c r="J3938" s="317"/>
      <c r="K3938" s="314" t="str">
        <f t="shared" si="116"/>
        <v>PSE002Stressed humanitarian conditions - Level 2</v>
      </c>
      <c r="L3938" s="318"/>
    </row>
    <row r="3939" spans="1:12" ht="15" thickBot="1" x14ac:dyDescent="0.35">
      <c r="A3939" s="158" t="s">
        <v>1275</v>
      </c>
      <c r="B3939" s="159" t="s">
        <v>803</v>
      </c>
      <c r="C3939" s="159" t="s">
        <v>237</v>
      </c>
      <c r="D3939" s="159" t="s">
        <v>5874</v>
      </c>
      <c r="E3939" s="159">
        <v>900000</v>
      </c>
      <c r="F3939" s="159" t="s">
        <v>6060</v>
      </c>
      <c r="G3939" s="159" t="s">
        <v>733</v>
      </c>
      <c r="H3939" s="314"/>
      <c r="I3939" s="316"/>
      <c r="J3939" s="317"/>
      <c r="K3939" s="314" t="str">
        <f t="shared" si="116"/>
        <v>PSE002Moderate humanitarian conditions - Level 3</v>
      </c>
      <c r="L3939" s="318"/>
    </row>
    <row r="3940" spans="1:12" ht="15" thickTop="1" x14ac:dyDescent="0.3">
      <c r="A3940" s="312" t="s">
        <v>1275</v>
      </c>
      <c r="B3940" s="313" t="s">
        <v>803</v>
      </c>
      <c r="C3940" s="313" t="s">
        <v>237</v>
      </c>
      <c r="D3940" s="313" t="s">
        <v>5875</v>
      </c>
      <c r="E3940" s="313">
        <v>1600000</v>
      </c>
      <c r="F3940" s="313" t="s">
        <v>6060</v>
      </c>
      <c r="G3940" s="313" t="s">
        <v>733</v>
      </c>
      <c r="H3940" s="314"/>
      <c r="I3940" s="316"/>
      <c r="J3940" s="317"/>
      <c r="K3940" s="314" t="str">
        <f t="shared" si="116"/>
        <v>PSE002Severe humanitarian conditions - Level 4</v>
      </c>
      <c r="L3940" s="318"/>
    </row>
    <row r="3941" spans="1:12" x14ac:dyDescent="0.3">
      <c r="A3941" s="158" t="s">
        <v>1275</v>
      </c>
      <c r="B3941" s="159" t="s">
        <v>803</v>
      </c>
      <c r="C3941" s="159" t="s">
        <v>237</v>
      </c>
      <c r="D3941" s="159" t="s">
        <v>5876</v>
      </c>
      <c r="E3941" s="159">
        <v>0</v>
      </c>
      <c r="F3941" s="159" t="s">
        <v>445</v>
      </c>
      <c r="G3941" s="159" t="s">
        <v>733</v>
      </c>
      <c r="H3941" s="314"/>
      <c r="I3941" s="316"/>
      <c r="J3941" s="317"/>
      <c r="K3941" s="314" t="str">
        <f t="shared" si="116"/>
        <v>PSE002Extreme humanitarian conditions - Level 5</v>
      </c>
      <c r="L3941" s="318"/>
    </row>
    <row r="3942" spans="1:12" ht="15" thickBot="1" x14ac:dyDescent="0.35">
      <c r="A3942" s="158" t="s">
        <v>6061</v>
      </c>
      <c r="B3942" s="159" t="s">
        <v>6062</v>
      </c>
      <c r="C3942" s="159" t="s">
        <v>6063</v>
      </c>
      <c r="D3942" s="159" t="s">
        <v>5872</v>
      </c>
      <c r="E3942" s="159">
        <v>0</v>
      </c>
      <c r="F3942" s="159" t="s">
        <v>6064</v>
      </c>
      <c r="G3942" s="159" t="s">
        <v>734</v>
      </c>
      <c r="H3942" s="314"/>
      <c r="I3942" s="316"/>
      <c r="J3942" s="317"/>
      <c r="K3942" s="314" t="str">
        <f t="shared" si="116"/>
        <v>REG001Minimal humanitarian conditions - Level 1</v>
      </c>
      <c r="L3942" s="318"/>
    </row>
    <row r="3943" spans="1:12" ht="15" thickTop="1" x14ac:dyDescent="0.3">
      <c r="A3943" s="312" t="s">
        <v>6061</v>
      </c>
      <c r="B3943" s="313" t="s">
        <v>6062</v>
      </c>
      <c r="C3943" s="313" t="s">
        <v>6063</v>
      </c>
      <c r="D3943" s="313" t="s">
        <v>5873</v>
      </c>
      <c r="E3943" s="313">
        <v>9420309</v>
      </c>
      <c r="F3943" s="313" t="s">
        <v>6064</v>
      </c>
      <c r="G3943" s="313" t="s">
        <v>734</v>
      </c>
      <c r="H3943" s="314"/>
      <c r="I3943" s="316"/>
      <c r="J3943" s="317"/>
      <c r="K3943" s="314" t="str">
        <f t="shared" si="116"/>
        <v>REG001Stressed humanitarian conditions - Level 2</v>
      </c>
      <c r="L3943" s="318"/>
    </row>
    <row r="3944" spans="1:12" ht="15" thickBot="1" x14ac:dyDescent="0.35">
      <c r="A3944" s="158" t="s">
        <v>6061</v>
      </c>
      <c r="B3944" s="159" t="s">
        <v>6062</v>
      </c>
      <c r="C3944" s="159" t="s">
        <v>6063</v>
      </c>
      <c r="D3944" s="159" t="s">
        <v>5874</v>
      </c>
      <c r="E3944" s="159">
        <v>3774456</v>
      </c>
      <c r="F3944" s="159" t="s">
        <v>6064</v>
      </c>
      <c r="G3944" s="159" t="s">
        <v>734</v>
      </c>
      <c r="H3944" s="314"/>
      <c r="I3944" s="316"/>
      <c r="J3944" s="317"/>
      <c r="K3944" s="314" t="str">
        <f t="shared" si="116"/>
        <v>REG001Moderate humanitarian conditions - Level 3</v>
      </c>
      <c r="L3944" s="318"/>
    </row>
    <row r="3945" spans="1:12" ht="15" thickTop="1" x14ac:dyDescent="0.3">
      <c r="A3945" s="312" t="s">
        <v>6061</v>
      </c>
      <c r="B3945" s="313" t="s">
        <v>6062</v>
      </c>
      <c r="C3945" s="313" t="s">
        <v>6063</v>
      </c>
      <c r="D3945" s="313" t="s">
        <v>5875</v>
      </c>
      <c r="E3945" s="313">
        <v>6514284</v>
      </c>
      <c r="F3945" s="313" t="s">
        <v>6064</v>
      </c>
      <c r="G3945" s="313" t="s">
        <v>734</v>
      </c>
      <c r="H3945" s="314"/>
      <c r="I3945" s="316"/>
      <c r="J3945" s="317"/>
      <c r="K3945" s="314" t="str">
        <f t="shared" si="116"/>
        <v>REG001Severe humanitarian conditions - Level 4</v>
      </c>
      <c r="L3945" s="318"/>
    </row>
    <row r="3946" spans="1:12" x14ac:dyDescent="0.3">
      <c r="A3946" s="158" t="s">
        <v>6061</v>
      </c>
      <c r="B3946" s="159" t="s">
        <v>6062</v>
      </c>
      <c r="C3946" s="159" t="s">
        <v>6063</v>
      </c>
      <c r="D3946" s="159" t="s">
        <v>5876</v>
      </c>
      <c r="E3946" s="159">
        <v>0</v>
      </c>
      <c r="F3946" s="159" t="s">
        <v>6064</v>
      </c>
      <c r="G3946" s="159" t="s">
        <v>734</v>
      </c>
      <c r="H3946" s="314"/>
      <c r="I3946" s="316"/>
      <c r="J3946" s="317"/>
      <c r="K3946" s="314" t="str">
        <f t="shared" si="116"/>
        <v>REG001Extreme humanitarian conditions - Level 5</v>
      </c>
      <c r="L3946" s="318"/>
    </row>
    <row r="3947" spans="1:12" ht="15" thickBot="1" x14ac:dyDescent="0.35">
      <c r="A3947" s="158" t="s">
        <v>6041</v>
      </c>
      <c r="B3947" s="159" t="s">
        <v>6042</v>
      </c>
      <c r="C3947" s="159" t="s">
        <v>68</v>
      </c>
      <c r="D3947" s="159" t="s">
        <v>5872</v>
      </c>
      <c r="E3947" s="159">
        <v>0</v>
      </c>
      <c r="F3947" s="159" t="s">
        <v>6065</v>
      </c>
      <c r="G3947" s="159" t="s">
        <v>734</v>
      </c>
      <c r="H3947" s="314"/>
      <c r="I3947" s="316"/>
      <c r="J3947" s="317"/>
      <c r="K3947" s="314" t="str">
        <f t="shared" si="116"/>
        <v>COM002Minimal humanitarian conditions - Level 1</v>
      </c>
      <c r="L3947" s="318"/>
    </row>
    <row r="3948" spans="1:12" ht="15" thickTop="1" x14ac:dyDescent="0.3">
      <c r="A3948" s="312" t="s">
        <v>6041</v>
      </c>
      <c r="B3948" s="313" t="s">
        <v>6042</v>
      </c>
      <c r="C3948" s="313" t="s">
        <v>68</v>
      </c>
      <c r="D3948" s="313" t="s">
        <v>5873</v>
      </c>
      <c r="E3948" s="313">
        <v>828724</v>
      </c>
      <c r="F3948" s="313" t="s">
        <v>6066</v>
      </c>
      <c r="G3948" s="313" t="s">
        <v>734</v>
      </c>
      <c r="H3948" s="314"/>
      <c r="I3948" s="316"/>
      <c r="J3948" s="317"/>
      <c r="K3948" s="314" t="str">
        <f t="shared" si="116"/>
        <v>COM002Stressed humanitarian conditions - Level 2</v>
      </c>
      <c r="L3948" s="318"/>
    </row>
    <row r="3949" spans="1:12" ht="15" thickBot="1" x14ac:dyDescent="0.35">
      <c r="A3949" s="158" t="s">
        <v>6041</v>
      </c>
      <c r="B3949" s="159" t="s">
        <v>6042</v>
      </c>
      <c r="C3949" s="159" t="s">
        <v>68</v>
      </c>
      <c r="D3949" s="159" t="s">
        <v>5874</v>
      </c>
      <c r="E3949" s="159">
        <v>25000</v>
      </c>
      <c r="F3949" s="159" t="s">
        <v>6065</v>
      </c>
      <c r="G3949" s="159" t="s">
        <v>734</v>
      </c>
      <c r="H3949" s="314"/>
      <c r="I3949" s="316"/>
      <c r="J3949" s="317"/>
      <c r="K3949" s="314" t="str">
        <f t="shared" si="116"/>
        <v>COM002Moderate humanitarian conditions - Level 3</v>
      </c>
      <c r="L3949" s="318"/>
    </row>
    <row r="3950" spans="1:12" ht="15" thickTop="1" x14ac:dyDescent="0.3">
      <c r="A3950" s="312" t="s">
        <v>6041</v>
      </c>
      <c r="B3950" s="313" t="s">
        <v>6042</v>
      </c>
      <c r="C3950" s="313" t="s">
        <v>68</v>
      </c>
      <c r="D3950" s="313" t="s">
        <v>5875</v>
      </c>
      <c r="E3950" s="313">
        <v>20000</v>
      </c>
      <c r="F3950" s="313" t="s">
        <v>6065</v>
      </c>
      <c r="G3950" s="313" t="s">
        <v>734</v>
      </c>
      <c r="H3950" s="314"/>
      <c r="I3950" s="316"/>
      <c r="J3950" s="317"/>
      <c r="K3950" s="314" t="str">
        <f t="shared" si="116"/>
        <v>COM002Severe humanitarian conditions - Level 4</v>
      </c>
      <c r="L3950" s="318"/>
    </row>
    <row r="3951" spans="1:12" x14ac:dyDescent="0.3">
      <c r="A3951" s="158" t="s">
        <v>6041</v>
      </c>
      <c r="B3951" s="159" t="s">
        <v>6042</v>
      </c>
      <c r="C3951" s="159" t="s">
        <v>68</v>
      </c>
      <c r="D3951" s="159" t="s">
        <v>5876</v>
      </c>
      <c r="E3951" s="159">
        <v>0</v>
      </c>
      <c r="F3951" s="159" t="s">
        <v>6065</v>
      </c>
      <c r="G3951" s="159" t="s">
        <v>734</v>
      </c>
      <c r="H3951" s="314"/>
      <c r="I3951" s="316"/>
      <c r="J3951" s="317"/>
      <c r="K3951" s="314" t="str">
        <f t="shared" si="116"/>
        <v>COM002Extreme humanitarian conditions - Level 5</v>
      </c>
      <c r="L3951" s="318"/>
    </row>
    <row r="3952" spans="1:12" ht="15" thickBot="1" x14ac:dyDescent="0.35">
      <c r="A3952" s="158" t="s">
        <v>6067</v>
      </c>
      <c r="B3952" s="159" t="e">
        <v>#N/A</v>
      </c>
      <c r="C3952" s="159" t="e">
        <v>#N/A</v>
      </c>
      <c r="D3952" s="159" t="s">
        <v>5872</v>
      </c>
      <c r="E3952" s="159" t="s">
        <v>445</v>
      </c>
      <c r="F3952" s="159" t="s">
        <v>445</v>
      </c>
      <c r="G3952" s="159" t="s">
        <v>445</v>
      </c>
      <c r="H3952" s="314"/>
      <c r="I3952" s="316"/>
      <c r="J3952" s="317"/>
      <c r="K3952" s="314" t="e">
        <f t="shared" si="116"/>
        <v>#N/A</v>
      </c>
      <c r="L3952" s="318"/>
    </row>
    <row r="3953" spans="1:12" ht="15" thickTop="1" x14ac:dyDescent="0.3">
      <c r="A3953" s="312" t="s">
        <v>6067</v>
      </c>
      <c r="B3953" s="313" t="e">
        <v>#N/A</v>
      </c>
      <c r="C3953" s="313" t="e">
        <v>#N/A</v>
      </c>
      <c r="D3953" s="313" t="s">
        <v>5873</v>
      </c>
      <c r="E3953" s="313" t="s">
        <v>445</v>
      </c>
      <c r="F3953" s="313" t="s">
        <v>445</v>
      </c>
      <c r="G3953" s="313" t="s">
        <v>445</v>
      </c>
      <c r="H3953" s="314"/>
      <c r="I3953" s="316"/>
      <c r="J3953" s="317"/>
      <c r="K3953" s="314" t="e">
        <f t="shared" si="116"/>
        <v>#N/A</v>
      </c>
      <c r="L3953" s="318"/>
    </row>
    <row r="3954" spans="1:12" ht="15" thickBot="1" x14ac:dyDescent="0.35">
      <c r="A3954" s="158" t="s">
        <v>6067</v>
      </c>
      <c r="B3954" s="159" t="e">
        <v>#N/A</v>
      </c>
      <c r="C3954" s="159" t="e">
        <v>#N/A</v>
      </c>
      <c r="D3954" s="159" t="s">
        <v>5874</v>
      </c>
      <c r="E3954" s="159" t="s">
        <v>445</v>
      </c>
      <c r="F3954" s="159" t="s">
        <v>6068</v>
      </c>
      <c r="G3954" s="159" t="s">
        <v>445</v>
      </c>
      <c r="H3954" s="314"/>
      <c r="I3954" s="316"/>
      <c r="J3954" s="317"/>
      <c r="K3954" s="314" t="e">
        <f t="shared" si="116"/>
        <v>#N/A</v>
      </c>
      <c r="L3954" s="318"/>
    </row>
    <row r="3955" spans="1:12" ht="15" thickTop="1" x14ac:dyDescent="0.3">
      <c r="A3955" s="312" t="s">
        <v>6067</v>
      </c>
      <c r="B3955" s="313" t="e">
        <v>#N/A</v>
      </c>
      <c r="C3955" s="313" t="e">
        <v>#N/A</v>
      </c>
      <c r="D3955" s="313" t="s">
        <v>5875</v>
      </c>
      <c r="E3955" s="313" t="s">
        <v>445</v>
      </c>
      <c r="F3955" s="313" t="s">
        <v>6068</v>
      </c>
      <c r="G3955" s="313" t="s">
        <v>445</v>
      </c>
      <c r="H3955" s="314"/>
      <c r="I3955" s="316"/>
      <c r="J3955" s="317"/>
      <c r="K3955" s="314" t="e">
        <f t="shared" si="116"/>
        <v>#N/A</v>
      </c>
      <c r="L3955" s="318"/>
    </row>
    <row r="3956" spans="1:12" ht="15" thickBot="1" x14ac:dyDescent="0.35">
      <c r="A3956" s="158" t="s">
        <v>6067</v>
      </c>
      <c r="B3956" s="159" t="e">
        <v>#N/A</v>
      </c>
      <c r="C3956" s="159" t="e">
        <v>#N/A</v>
      </c>
      <c r="D3956" s="159" t="s">
        <v>5876</v>
      </c>
      <c r="E3956" s="159" t="s">
        <v>445</v>
      </c>
      <c r="F3956" s="159" t="s">
        <v>6068</v>
      </c>
      <c r="G3956" s="159" t="s">
        <v>445</v>
      </c>
      <c r="H3956" s="314"/>
      <c r="I3956" s="316"/>
      <c r="J3956" s="317"/>
      <c r="K3956" s="314" t="e">
        <f t="shared" si="116"/>
        <v>#N/A</v>
      </c>
      <c r="L3956" s="318"/>
    </row>
    <row r="3957" spans="1:12" ht="15" thickTop="1" x14ac:dyDescent="0.3">
      <c r="A3957" s="312" t="s">
        <v>6069</v>
      </c>
      <c r="B3957" s="313" t="s">
        <v>6070</v>
      </c>
      <c r="C3957" s="313" t="s">
        <v>216</v>
      </c>
      <c r="D3957" s="313" t="s">
        <v>5872</v>
      </c>
      <c r="E3957" s="313">
        <v>570000</v>
      </c>
      <c r="F3957" s="313" t="s">
        <v>6071</v>
      </c>
      <c r="G3957" s="313" t="s">
        <v>733</v>
      </c>
      <c r="H3957" s="314"/>
      <c r="I3957" s="316"/>
      <c r="J3957" s="317"/>
      <c r="K3957" s="314" t="str">
        <f t="shared" si="116"/>
        <v>MOZ005Minimal humanitarian conditions - Level 1</v>
      </c>
      <c r="L3957" s="318"/>
    </row>
    <row r="3958" spans="1:12" ht="15" thickBot="1" x14ac:dyDescent="0.35">
      <c r="A3958" s="158" t="s">
        <v>6069</v>
      </c>
      <c r="B3958" s="159" t="s">
        <v>6070</v>
      </c>
      <c r="C3958" s="159" t="s">
        <v>216</v>
      </c>
      <c r="D3958" s="159" t="s">
        <v>5873</v>
      </c>
      <c r="E3958" s="159">
        <v>0</v>
      </c>
      <c r="F3958" s="159"/>
      <c r="G3958" s="159" t="s">
        <v>733</v>
      </c>
      <c r="H3958" s="314"/>
      <c r="I3958" s="316"/>
      <c r="J3958" s="317"/>
      <c r="K3958" s="314" t="str">
        <f t="shared" si="116"/>
        <v>MOZ005Stressed humanitarian conditions - Level 2</v>
      </c>
      <c r="L3958" s="318"/>
    </row>
    <row r="3959" spans="1:12" ht="15" thickTop="1" x14ac:dyDescent="0.3">
      <c r="A3959" s="312" t="s">
        <v>6069</v>
      </c>
      <c r="B3959" s="313" t="s">
        <v>6070</v>
      </c>
      <c r="C3959" s="313" t="s">
        <v>216</v>
      </c>
      <c r="D3959" s="313" t="s">
        <v>5874</v>
      </c>
      <c r="E3959" s="313">
        <v>0</v>
      </c>
      <c r="F3959" s="313"/>
      <c r="G3959" s="313" t="s">
        <v>733</v>
      </c>
      <c r="H3959" s="314"/>
      <c r="I3959" s="316"/>
      <c r="J3959" s="317"/>
      <c r="K3959" s="314" t="str">
        <f t="shared" si="116"/>
        <v>MOZ005Moderate humanitarian conditions - Level 3</v>
      </c>
      <c r="L3959" s="318"/>
    </row>
    <row r="3960" spans="1:12" ht="15" thickBot="1" x14ac:dyDescent="0.35">
      <c r="A3960" s="158" t="s">
        <v>6069</v>
      </c>
      <c r="B3960" s="159" t="s">
        <v>6070</v>
      </c>
      <c r="C3960" s="159" t="s">
        <v>216</v>
      </c>
      <c r="D3960" s="159" t="s">
        <v>5875</v>
      </c>
      <c r="E3960" s="159">
        <v>168254</v>
      </c>
      <c r="F3960" s="159" t="s">
        <v>6072</v>
      </c>
      <c r="G3960" s="159" t="s">
        <v>733</v>
      </c>
      <c r="H3960" s="314"/>
      <c r="I3960" s="316"/>
      <c r="J3960" s="317"/>
      <c r="K3960" s="314" t="str">
        <f t="shared" si="116"/>
        <v>MOZ005Severe humanitarian conditions - Level 4</v>
      </c>
      <c r="L3960" s="318"/>
    </row>
    <row r="3961" spans="1:12" ht="15" thickTop="1" x14ac:dyDescent="0.3">
      <c r="A3961" s="312" t="s">
        <v>6069</v>
      </c>
      <c r="B3961" s="313" t="s">
        <v>6070</v>
      </c>
      <c r="C3961" s="313" t="s">
        <v>216</v>
      </c>
      <c r="D3961" s="313" t="s">
        <v>5876</v>
      </c>
      <c r="E3961" s="313">
        <v>0</v>
      </c>
      <c r="F3961" s="313"/>
      <c r="G3961" s="313" t="s">
        <v>733</v>
      </c>
      <c r="H3961" s="314"/>
      <c r="I3961" s="316"/>
      <c r="J3961" s="317"/>
      <c r="K3961" s="314" t="str">
        <f t="shared" si="116"/>
        <v>MOZ005Extreme humanitarian conditions - Level 5</v>
      </c>
      <c r="L3961" s="318"/>
    </row>
    <row r="3962" spans="1:12" ht="15" thickBot="1" x14ac:dyDescent="0.35">
      <c r="A3962" s="158" t="s">
        <v>6073</v>
      </c>
      <c r="B3962" s="159" t="s">
        <v>6074</v>
      </c>
      <c r="C3962" s="159" t="s">
        <v>216</v>
      </c>
      <c r="D3962" s="159" t="s">
        <v>5872</v>
      </c>
      <c r="E3962" s="159">
        <v>16785000</v>
      </c>
      <c r="F3962" s="159" t="s">
        <v>6075</v>
      </c>
      <c r="G3962" s="159" t="s">
        <v>733</v>
      </c>
      <c r="H3962" s="314"/>
      <c r="I3962" s="316"/>
      <c r="J3962" s="317"/>
      <c r="K3962" s="314" t="str">
        <f t="shared" si="116"/>
        <v>MOZ001Minimal humanitarian conditions - Level 1</v>
      </c>
      <c r="L3962" s="318"/>
    </row>
    <row r="3963" spans="1:12" ht="15" thickTop="1" x14ac:dyDescent="0.3">
      <c r="A3963" s="312" t="s">
        <v>6073</v>
      </c>
      <c r="B3963" s="313" t="s">
        <v>6074</v>
      </c>
      <c r="C3963" s="313" t="s">
        <v>216</v>
      </c>
      <c r="D3963" s="313" t="s">
        <v>5873</v>
      </c>
      <c r="E3963" s="313">
        <v>8708000</v>
      </c>
      <c r="F3963" s="313" t="s">
        <v>6076</v>
      </c>
      <c r="G3963" s="313" t="s">
        <v>733</v>
      </c>
      <c r="H3963" s="314"/>
      <c r="I3963" s="316"/>
      <c r="J3963" s="317"/>
      <c r="K3963" s="314" t="str">
        <f t="shared" si="116"/>
        <v>MOZ001Stressed humanitarian conditions - Level 2</v>
      </c>
      <c r="L3963" s="318"/>
    </row>
    <row r="3964" spans="1:12" ht="15" thickBot="1" x14ac:dyDescent="0.35">
      <c r="A3964" s="158" t="s">
        <v>6073</v>
      </c>
      <c r="B3964" s="159" t="s">
        <v>6074</v>
      </c>
      <c r="C3964" s="159" t="s">
        <v>216</v>
      </c>
      <c r="D3964" s="159" t="s">
        <v>5874</v>
      </c>
      <c r="E3964" s="159">
        <v>917000</v>
      </c>
      <c r="F3964" s="159" t="s">
        <v>6077</v>
      </c>
      <c r="G3964" s="159" t="s">
        <v>733</v>
      </c>
      <c r="H3964" s="314"/>
      <c r="I3964" s="316"/>
      <c r="J3964" s="317"/>
      <c r="K3964" s="314" t="str">
        <f t="shared" si="116"/>
        <v>MOZ001Moderate humanitarian conditions - Level 3</v>
      </c>
      <c r="L3964" s="318"/>
    </row>
    <row r="3965" spans="1:12" ht="15" thickTop="1" x14ac:dyDescent="0.3">
      <c r="A3965" s="312" t="s">
        <v>6073</v>
      </c>
      <c r="B3965" s="313" t="s">
        <v>6074</v>
      </c>
      <c r="C3965" s="313" t="s">
        <v>216</v>
      </c>
      <c r="D3965" s="313" t="s">
        <v>5875</v>
      </c>
      <c r="E3965" s="313">
        <v>2356000</v>
      </c>
      <c r="F3965" s="313" t="s">
        <v>6078</v>
      </c>
      <c r="G3965" s="313" t="s">
        <v>733</v>
      </c>
      <c r="H3965" s="314"/>
      <c r="I3965" s="316"/>
      <c r="J3965" s="317"/>
      <c r="K3965" s="314" t="str">
        <f t="shared" si="116"/>
        <v>MOZ001Severe humanitarian conditions - Level 4</v>
      </c>
      <c r="L3965" s="318"/>
    </row>
    <row r="3966" spans="1:12" x14ac:dyDescent="0.3">
      <c r="A3966" s="158" t="s">
        <v>6073</v>
      </c>
      <c r="B3966" s="159" t="s">
        <v>6074</v>
      </c>
      <c r="C3966" s="159" t="s">
        <v>216</v>
      </c>
      <c r="D3966" s="159" t="s">
        <v>5876</v>
      </c>
      <c r="E3966" s="159">
        <v>0</v>
      </c>
      <c r="F3966" s="159"/>
      <c r="G3966" s="159" t="s">
        <v>733</v>
      </c>
      <c r="H3966" s="314"/>
      <c r="I3966" s="316"/>
      <c r="J3966" s="317"/>
      <c r="K3966" s="314" t="str">
        <f t="shared" si="116"/>
        <v>MOZ001Extreme humanitarian conditions - Level 5</v>
      </c>
      <c r="L3966" s="318"/>
    </row>
    <row r="3967" spans="1:12" ht="15" thickBot="1" x14ac:dyDescent="0.35">
      <c r="A3967" s="158" t="s">
        <v>6079</v>
      </c>
      <c r="B3967" s="159" t="s">
        <v>1334</v>
      </c>
      <c r="C3967" s="159" t="s">
        <v>263</v>
      </c>
      <c r="D3967" s="159" t="s">
        <v>5872</v>
      </c>
      <c r="E3967" s="159">
        <v>4725583</v>
      </c>
      <c r="F3967" s="159" t="s">
        <v>2343</v>
      </c>
      <c r="G3967" s="159" t="s">
        <v>734</v>
      </c>
      <c r="H3967" s="314"/>
      <c r="I3967" s="316"/>
      <c r="J3967" s="317"/>
      <c r="K3967" s="314" t="str">
        <f t="shared" si="116"/>
        <v>RWA002Minimal humanitarian conditions - Level 1</v>
      </c>
      <c r="L3967" s="318"/>
    </row>
    <row r="3968" spans="1:12" ht="15" thickTop="1" x14ac:dyDescent="0.3">
      <c r="A3968" s="312" t="s">
        <v>6079</v>
      </c>
      <c r="B3968" s="313" t="s">
        <v>1334</v>
      </c>
      <c r="C3968" s="313" t="s">
        <v>263</v>
      </c>
      <c r="D3968" s="313" t="s">
        <v>5873</v>
      </c>
      <c r="E3968" s="313">
        <v>148000</v>
      </c>
      <c r="F3968" s="313" t="s">
        <v>6080</v>
      </c>
      <c r="G3968" s="313" t="s">
        <v>734</v>
      </c>
      <c r="H3968" s="314"/>
      <c r="I3968" s="316"/>
      <c r="J3968" s="317"/>
      <c r="K3968" s="314" t="str">
        <f t="shared" si="116"/>
        <v>RWA002Stressed humanitarian conditions - Level 2</v>
      </c>
      <c r="L3968" s="318"/>
    </row>
    <row r="3969" spans="1:12" ht="15" thickBot="1" x14ac:dyDescent="0.35">
      <c r="A3969" s="158" t="s">
        <v>6079</v>
      </c>
      <c r="B3969" s="159" t="s">
        <v>1334</v>
      </c>
      <c r="C3969" s="159" t="s">
        <v>263</v>
      </c>
      <c r="D3969" s="159" t="s">
        <v>5874</v>
      </c>
      <c r="E3969" s="159">
        <v>0</v>
      </c>
      <c r="F3969" s="159" t="s">
        <v>445</v>
      </c>
      <c r="G3969" s="159" t="s">
        <v>734</v>
      </c>
      <c r="H3969" s="314"/>
      <c r="I3969" s="316"/>
      <c r="J3969" s="317"/>
      <c r="K3969" s="314" t="str">
        <f t="shared" si="116"/>
        <v>RWA002Moderate humanitarian conditions - Level 3</v>
      </c>
      <c r="L3969" s="318"/>
    </row>
    <row r="3970" spans="1:12" ht="15" thickTop="1" x14ac:dyDescent="0.3">
      <c r="A3970" s="312" t="s">
        <v>6079</v>
      </c>
      <c r="B3970" s="313" t="s">
        <v>1334</v>
      </c>
      <c r="C3970" s="313" t="s">
        <v>263</v>
      </c>
      <c r="D3970" s="313" t="s">
        <v>5875</v>
      </c>
      <c r="E3970" s="313">
        <v>0</v>
      </c>
      <c r="F3970" s="313" t="s">
        <v>445</v>
      </c>
      <c r="G3970" s="313" t="s">
        <v>735</v>
      </c>
      <c r="H3970" s="314"/>
      <c r="I3970" s="316"/>
      <c r="J3970" s="317"/>
      <c r="K3970" s="314" t="str">
        <f t="shared" si="116"/>
        <v>RWA002Severe humanitarian conditions - Level 4</v>
      </c>
      <c r="L3970" s="318"/>
    </row>
    <row r="3971" spans="1:12" ht="15" thickBot="1" x14ac:dyDescent="0.35">
      <c r="A3971" s="158" t="s">
        <v>6079</v>
      </c>
      <c r="B3971" s="159" t="s">
        <v>1334</v>
      </c>
      <c r="C3971" s="159" t="s">
        <v>263</v>
      </c>
      <c r="D3971" s="159" t="s">
        <v>5876</v>
      </c>
      <c r="E3971" s="159">
        <v>0</v>
      </c>
      <c r="F3971" s="159" t="s">
        <v>445</v>
      </c>
      <c r="G3971" s="159" t="s">
        <v>735</v>
      </c>
      <c r="H3971" s="314"/>
      <c r="I3971" s="316"/>
      <c r="J3971" s="317"/>
      <c r="K3971" s="314" t="str">
        <f t="shared" si="116"/>
        <v>RWA002Extreme humanitarian conditions - Level 5</v>
      </c>
      <c r="L3971" s="318"/>
    </row>
    <row r="3972" spans="1:12" ht="15" thickTop="1" x14ac:dyDescent="0.3">
      <c r="A3972" s="312" t="s">
        <v>1311</v>
      </c>
      <c r="B3972" s="313" t="s">
        <v>855</v>
      </c>
      <c r="C3972" s="313" t="s">
        <v>336</v>
      </c>
      <c r="D3972" s="313" t="s">
        <v>5872</v>
      </c>
      <c r="E3972" s="313">
        <v>1108827</v>
      </c>
      <c r="F3972" s="313" t="s">
        <v>2220</v>
      </c>
      <c r="G3972" s="313" t="s">
        <v>734</v>
      </c>
      <c r="H3972" s="314"/>
      <c r="I3972" s="316"/>
      <c r="J3972" s="317"/>
      <c r="K3972" s="314" t="str">
        <f t="shared" si="116"/>
        <v>UKR002Minimal humanitarian conditions - Level 1</v>
      </c>
      <c r="L3972" s="318"/>
    </row>
    <row r="3973" spans="1:12" ht="15" thickBot="1" x14ac:dyDescent="0.35">
      <c r="A3973" s="158" t="s">
        <v>1311</v>
      </c>
      <c r="B3973" s="159" t="s">
        <v>855</v>
      </c>
      <c r="C3973" s="159" t="s">
        <v>336</v>
      </c>
      <c r="D3973" s="159" t="s">
        <v>5873</v>
      </c>
      <c r="E3973" s="159">
        <v>1700000</v>
      </c>
      <c r="F3973" s="159" t="s">
        <v>6081</v>
      </c>
      <c r="G3973" s="159" t="s">
        <v>734</v>
      </c>
      <c r="H3973" s="314"/>
      <c r="I3973" s="316"/>
      <c r="J3973" s="317"/>
      <c r="K3973" s="314" t="str">
        <f t="shared" si="116"/>
        <v>UKR002Stressed humanitarian conditions - Level 2</v>
      </c>
      <c r="L3973" s="318"/>
    </row>
    <row r="3974" spans="1:12" ht="15" thickTop="1" x14ac:dyDescent="0.3">
      <c r="A3974" s="312" t="s">
        <v>1311</v>
      </c>
      <c r="B3974" s="313" t="s">
        <v>855</v>
      </c>
      <c r="C3974" s="313" t="s">
        <v>336</v>
      </c>
      <c r="D3974" s="313" t="s">
        <v>5874</v>
      </c>
      <c r="E3974" s="313">
        <v>2700000</v>
      </c>
      <c r="F3974" s="313" t="s">
        <v>6082</v>
      </c>
      <c r="G3974" s="313" t="s">
        <v>734</v>
      </c>
      <c r="H3974" s="314"/>
      <c r="I3974" s="316"/>
      <c r="J3974" s="317"/>
      <c r="K3974" s="314" t="str">
        <f t="shared" si="116"/>
        <v>UKR002Moderate humanitarian conditions - Level 3</v>
      </c>
      <c r="L3974" s="318"/>
    </row>
    <row r="3975" spans="1:12" x14ac:dyDescent="0.3">
      <c r="A3975" s="158" t="s">
        <v>1311</v>
      </c>
      <c r="B3975" s="159" t="s">
        <v>855</v>
      </c>
      <c r="C3975" s="159" t="s">
        <v>336</v>
      </c>
      <c r="D3975" s="159" t="s">
        <v>5875</v>
      </c>
      <c r="E3975" s="159">
        <v>800000</v>
      </c>
      <c r="F3975" s="159" t="s">
        <v>6082</v>
      </c>
      <c r="G3975" s="159" t="s">
        <v>734</v>
      </c>
      <c r="H3975" s="314"/>
      <c r="I3975" s="316"/>
      <c r="J3975" s="317"/>
      <c r="K3975" s="314" t="str">
        <f t="shared" si="116"/>
        <v>UKR002Severe humanitarian conditions - Level 4</v>
      </c>
      <c r="L3975" s="318"/>
    </row>
    <row r="3976" spans="1:12" ht="15" thickBot="1" x14ac:dyDescent="0.35">
      <c r="A3976" s="158" t="s">
        <v>1312</v>
      </c>
      <c r="B3976" s="159" t="s">
        <v>856</v>
      </c>
      <c r="C3976" s="159" t="s">
        <v>122</v>
      </c>
      <c r="D3976" s="159" t="s">
        <v>5872</v>
      </c>
      <c r="E3976" s="159">
        <v>213656</v>
      </c>
      <c r="F3976" s="159" t="s">
        <v>6083</v>
      </c>
      <c r="G3976" s="159" t="s">
        <v>734</v>
      </c>
      <c r="H3976" s="314"/>
      <c r="I3976" s="316"/>
      <c r="J3976" s="317"/>
      <c r="K3976" s="314" t="str">
        <f t="shared" si="116"/>
        <v>GRC002Minimal humanitarian conditions - Level 1</v>
      </c>
      <c r="L3976" s="318"/>
    </row>
    <row r="3977" spans="1:12" ht="15" thickTop="1" x14ac:dyDescent="0.3">
      <c r="A3977" s="312" t="s">
        <v>1312</v>
      </c>
      <c r="B3977" s="313" t="s">
        <v>856</v>
      </c>
      <c r="C3977" s="313" t="s">
        <v>122</v>
      </c>
      <c r="D3977" s="313" t="s">
        <v>5873</v>
      </c>
      <c r="E3977" s="313">
        <v>61400</v>
      </c>
      <c r="F3977" s="313" t="s">
        <v>6084</v>
      </c>
      <c r="G3977" s="313" t="s">
        <v>734</v>
      </c>
      <c r="H3977" s="314"/>
      <c r="I3977" s="316"/>
      <c r="J3977" s="317"/>
      <c r="K3977" s="314" t="str">
        <f t="shared" si="116"/>
        <v>GRC002Stressed humanitarian conditions - Level 2</v>
      </c>
      <c r="L3977" s="318"/>
    </row>
    <row r="3978" spans="1:12" ht="15" thickBot="1" x14ac:dyDescent="0.35">
      <c r="A3978" s="158" t="s">
        <v>1312</v>
      </c>
      <c r="B3978" s="159" t="s">
        <v>856</v>
      </c>
      <c r="C3978" s="159" t="s">
        <v>122</v>
      </c>
      <c r="D3978" s="159" t="s">
        <v>5874</v>
      </c>
      <c r="E3978" s="159">
        <v>14600</v>
      </c>
      <c r="F3978" s="159" t="s">
        <v>6084</v>
      </c>
      <c r="G3978" s="159" t="s">
        <v>734</v>
      </c>
      <c r="H3978" s="314"/>
      <c r="I3978" s="316"/>
      <c r="J3978" s="317"/>
      <c r="K3978" s="314" t="str">
        <f t="shared" si="116"/>
        <v>GRC002Moderate humanitarian conditions - Level 3</v>
      </c>
      <c r="L3978" s="318"/>
    </row>
    <row r="3979" spans="1:12" ht="15" thickTop="1" x14ac:dyDescent="0.3">
      <c r="A3979" s="312" t="s">
        <v>1312</v>
      </c>
      <c r="B3979" s="313" t="s">
        <v>856</v>
      </c>
      <c r="C3979" s="313" t="s">
        <v>122</v>
      </c>
      <c r="D3979" s="313" t="s">
        <v>5875</v>
      </c>
      <c r="E3979" s="313">
        <v>0</v>
      </c>
      <c r="F3979" s="313" t="s">
        <v>445</v>
      </c>
      <c r="G3979" s="313" t="s">
        <v>445</v>
      </c>
      <c r="H3979" s="314"/>
      <c r="I3979" s="316"/>
      <c r="J3979" s="317"/>
      <c r="K3979" s="314" t="str">
        <f t="shared" si="116"/>
        <v>GRC002Severe humanitarian conditions - Level 4</v>
      </c>
      <c r="L3979" s="318"/>
    </row>
    <row r="3980" spans="1:12" ht="15" thickBot="1" x14ac:dyDescent="0.35">
      <c r="A3980" s="158" t="s">
        <v>1312</v>
      </c>
      <c r="B3980" s="159" t="s">
        <v>856</v>
      </c>
      <c r="C3980" s="159" t="s">
        <v>122</v>
      </c>
      <c r="D3980" s="159" t="s">
        <v>5876</v>
      </c>
      <c r="E3980" s="159">
        <v>0</v>
      </c>
      <c r="F3980" s="159" t="s">
        <v>445</v>
      </c>
      <c r="G3980" s="159" t="s">
        <v>445</v>
      </c>
      <c r="H3980" s="314"/>
      <c r="I3980" s="316"/>
      <c r="J3980" s="317"/>
      <c r="K3980" s="314" t="str">
        <f t="shared" si="116"/>
        <v>GRC002Extreme humanitarian conditions - Level 5</v>
      </c>
      <c r="L3980" s="318"/>
    </row>
    <row r="3981" spans="1:12" ht="15" thickTop="1" x14ac:dyDescent="0.3">
      <c r="A3981" s="312" t="s">
        <v>6085</v>
      </c>
      <c r="B3981" s="313" t="s">
        <v>695</v>
      </c>
      <c r="C3981" s="313" t="s">
        <v>0</v>
      </c>
      <c r="D3981" s="313" t="s">
        <v>5872</v>
      </c>
      <c r="E3981" s="313">
        <v>18700000</v>
      </c>
      <c r="F3981" s="313" t="s">
        <v>6086</v>
      </c>
      <c r="G3981" s="313" t="s">
        <v>734</v>
      </c>
      <c r="H3981" s="314"/>
      <c r="I3981" s="316"/>
      <c r="J3981" s="317"/>
      <c r="K3981" s="314" t="str">
        <f t="shared" si="116"/>
        <v>AFG001Minimal humanitarian conditions - Level 1</v>
      </c>
      <c r="L3981" s="318"/>
    </row>
    <row r="3982" spans="1:12" ht="15" thickBot="1" x14ac:dyDescent="0.35">
      <c r="A3982" s="158" t="s">
        <v>6085</v>
      </c>
      <c r="B3982" s="159" t="s">
        <v>695</v>
      </c>
      <c r="C3982" s="159" t="s">
        <v>0</v>
      </c>
      <c r="D3982" s="159" t="s">
        <v>5873</v>
      </c>
      <c r="E3982" s="159">
        <v>10710000</v>
      </c>
      <c r="F3982" s="159" t="s">
        <v>6086</v>
      </c>
      <c r="G3982" s="159" t="s">
        <v>734</v>
      </c>
      <c r="H3982" s="314"/>
      <c r="I3982" s="316"/>
      <c r="J3982" s="317"/>
      <c r="K3982" s="314" t="str">
        <f t="shared" si="116"/>
        <v>AFG001Stressed humanitarian conditions - Level 2</v>
      </c>
      <c r="L3982" s="318"/>
    </row>
    <row r="3983" spans="1:12" ht="15" thickTop="1" x14ac:dyDescent="0.3">
      <c r="A3983" s="312" t="s">
        <v>6085</v>
      </c>
      <c r="B3983" s="313" t="s">
        <v>695</v>
      </c>
      <c r="C3983" s="313" t="s">
        <v>0</v>
      </c>
      <c r="D3983" s="313" t="s">
        <v>5874</v>
      </c>
      <c r="E3983" s="313">
        <v>2680000</v>
      </c>
      <c r="F3983" s="313" t="s">
        <v>6086</v>
      </c>
      <c r="G3983" s="313" t="s">
        <v>734</v>
      </c>
      <c r="H3983" s="314"/>
      <c r="I3983" s="316"/>
      <c r="J3983" s="317"/>
      <c r="K3983" s="314" t="str">
        <f t="shared" si="116"/>
        <v>AFG001Moderate humanitarian conditions - Level 3</v>
      </c>
      <c r="L3983" s="318"/>
    </row>
    <row r="3984" spans="1:12" ht="15" thickBot="1" x14ac:dyDescent="0.35">
      <c r="A3984" s="158" t="s">
        <v>6085</v>
      </c>
      <c r="B3984" s="159" t="s">
        <v>695</v>
      </c>
      <c r="C3984" s="159" t="s">
        <v>0</v>
      </c>
      <c r="D3984" s="159" t="s">
        <v>5875</v>
      </c>
      <c r="E3984" s="159">
        <v>3730000</v>
      </c>
      <c r="F3984" s="159" t="s">
        <v>6086</v>
      </c>
      <c r="G3984" s="159" t="s">
        <v>734</v>
      </c>
      <c r="H3984" s="314"/>
      <c r="I3984" s="316"/>
      <c r="J3984" s="317"/>
      <c r="K3984" s="314" t="str">
        <f t="shared" si="116"/>
        <v>AFG001Severe humanitarian conditions - Level 4</v>
      </c>
      <c r="L3984" s="318"/>
    </row>
    <row r="3985" spans="1:12" ht="15" thickTop="1" x14ac:dyDescent="0.3">
      <c r="A3985" s="312" t="s">
        <v>6087</v>
      </c>
      <c r="B3985" s="313" t="s">
        <v>6088</v>
      </c>
      <c r="C3985" s="313" t="s">
        <v>0</v>
      </c>
      <c r="D3985" s="313" t="s">
        <v>5872</v>
      </c>
      <c r="E3985" s="313">
        <v>4891508</v>
      </c>
      <c r="F3985" s="313" t="s">
        <v>6089</v>
      </c>
      <c r="G3985" s="313" t="s">
        <v>733</v>
      </c>
      <c r="H3985" s="314"/>
      <c r="I3985" s="316"/>
      <c r="J3985" s="317"/>
      <c r="K3985" s="314" t="str">
        <f t="shared" si="116"/>
        <v>AFG004Minimal humanitarian conditions - Level 1</v>
      </c>
      <c r="L3985" s="318"/>
    </row>
    <row r="3986" spans="1:12" ht="15" thickBot="1" x14ac:dyDescent="0.35">
      <c r="A3986" s="158" t="s">
        <v>6087</v>
      </c>
      <c r="B3986" s="159" t="s">
        <v>6088</v>
      </c>
      <c r="C3986" s="159" t="s">
        <v>0</v>
      </c>
      <c r="D3986" s="159" t="s">
        <v>5873</v>
      </c>
      <c r="E3986" s="159">
        <v>217000</v>
      </c>
      <c r="F3986" s="159" t="s">
        <v>6090</v>
      </c>
      <c r="G3986" s="159" t="s">
        <v>733</v>
      </c>
      <c r="H3986" s="314"/>
      <c r="I3986" s="316"/>
      <c r="J3986" s="317"/>
      <c r="K3986" s="314" t="str">
        <f t="shared" si="116"/>
        <v>AFG004Stressed humanitarian conditions - Level 2</v>
      </c>
      <c r="L3986" s="318"/>
    </row>
    <row r="3987" spans="1:12" ht="15" thickTop="1" x14ac:dyDescent="0.3">
      <c r="A3987" s="312" t="s">
        <v>6087</v>
      </c>
      <c r="B3987" s="313" t="s">
        <v>6088</v>
      </c>
      <c r="C3987" s="313" t="s">
        <v>0</v>
      </c>
      <c r="D3987" s="313" t="s">
        <v>5874</v>
      </c>
      <c r="E3987" s="313">
        <v>33000</v>
      </c>
      <c r="F3987" s="313" t="s">
        <v>6091</v>
      </c>
      <c r="G3987" s="313" t="s">
        <v>733</v>
      </c>
      <c r="H3987" s="314"/>
      <c r="I3987" s="316"/>
      <c r="J3987" s="317"/>
      <c r="K3987" s="314" t="str">
        <f t="shared" si="116"/>
        <v>AFG004Moderate humanitarian conditions - Level 3</v>
      </c>
      <c r="L3987" s="318"/>
    </row>
    <row r="3988" spans="1:12" ht="15" thickBot="1" x14ac:dyDescent="0.35">
      <c r="A3988" s="158" t="s">
        <v>6092</v>
      </c>
      <c r="B3988" s="159" t="s">
        <v>703</v>
      </c>
      <c r="C3988" s="159" t="s">
        <v>70</v>
      </c>
      <c r="D3988" s="159" t="s">
        <v>5872</v>
      </c>
      <c r="E3988" s="159">
        <v>33145350</v>
      </c>
      <c r="F3988" s="159" t="s">
        <v>6093</v>
      </c>
      <c r="G3988" s="159" t="s">
        <v>733</v>
      </c>
      <c r="H3988" s="314"/>
      <c r="I3988" s="316"/>
      <c r="J3988" s="317"/>
      <c r="K3988" s="314" t="str">
        <f t="shared" si="116"/>
        <v>COD001Minimal humanitarian conditions - Level 1</v>
      </c>
      <c r="L3988" s="318"/>
    </row>
    <row r="3989" spans="1:12" ht="15.6" thickTop="1" thickBot="1" x14ac:dyDescent="0.35">
      <c r="A3989" s="312" t="s">
        <v>6092</v>
      </c>
      <c r="B3989" s="313" t="s">
        <v>703</v>
      </c>
      <c r="C3989" s="313" t="s">
        <v>70</v>
      </c>
      <c r="D3989" s="313" t="s">
        <v>5873</v>
      </c>
      <c r="E3989" s="313">
        <v>43118529</v>
      </c>
      <c r="F3989" s="313" t="s">
        <v>1740</v>
      </c>
      <c r="G3989" s="313" t="s">
        <v>733</v>
      </c>
      <c r="H3989" s="314"/>
      <c r="I3989" s="316"/>
      <c r="J3989" s="317"/>
      <c r="K3989" s="314" t="str">
        <f t="shared" si="116"/>
        <v>COD001Stressed humanitarian conditions - Level 2</v>
      </c>
      <c r="L3989" s="318"/>
    </row>
    <row r="3990" spans="1:12" ht="15.6" thickTop="1" thickBot="1" x14ac:dyDescent="0.35">
      <c r="A3990" s="312" t="s">
        <v>6037</v>
      </c>
      <c r="B3990" s="313" t="s">
        <v>730</v>
      </c>
      <c r="C3990" s="313" t="s">
        <v>349</v>
      </c>
      <c r="D3990" s="313" t="s">
        <v>5872</v>
      </c>
      <c r="E3990" s="313">
        <v>0</v>
      </c>
      <c r="F3990" s="313"/>
      <c r="G3990" s="313" t="s">
        <v>733</v>
      </c>
      <c r="H3990" s="314"/>
      <c r="I3990" s="316"/>
      <c r="J3990" s="317"/>
      <c r="K3990" s="314" t="str">
        <f t="shared" si="116"/>
        <v>VEN001Minimal humanitarian conditions - Level 1</v>
      </c>
      <c r="L3990" s="318"/>
    </row>
    <row r="3991" spans="1:12" ht="15" thickTop="1" x14ac:dyDescent="0.3">
      <c r="A3991" s="312" t="s">
        <v>1307</v>
      </c>
      <c r="B3991" s="313" t="s">
        <v>851</v>
      </c>
      <c r="C3991" s="313" t="s">
        <v>317</v>
      </c>
      <c r="D3991" s="313" t="s">
        <v>5872</v>
      </c>
      <c r="E3991" s="313">
        <v>11396000</v>
      </c>
      <c r="F3991" s="313" t="s">
        <v>6094</v>
      </c>
      <c r="G3991" s="313" t="s">
        <v>734</v>
      </c>
      <c r="H3991" s="314"/>
      <c r="I3991" s="316"/>
      <c r="J3991" s="317"/>
      <c r="K3991" s="314" t="str">
        <f t="shared" si="116"/>
        <v>TZA002Minimal humanitarian conditions - Level 1</v>
      </c>
      <c r="L3991" s="318"/>
    </row>
    <row r="3992" spans="1:12" ht="15" thickBot="1" x14ac:dyDescent="0.35">
      <c r="A3992" s="158" t="s">
        <v>1307</v>
      </c>
      <c r="B3992" s="159" t="s">
        <v>851</v>
      </c>
      <c r="C3992" s="159" t="s">
        <v>317</v>
      </c>
      <c r="D3992" s="159" t="s">
        <v>5873</v>
      </c>
      <c r="E3992" s="159">
        <v>43000</v>
      </c>
      <c r="F3992" s="159" t="s">
        <v>6034</v>
      </c>
      <c r="G3992" s="159" t="s">
        <v>734</v>
      </c>
      <c r="H3992" s="314"/>
      <c r="I3992" s="316"/>
      <c r="J3992" s="317"/>
      <c r="K3992" s="314" t="str">
        <f t="shared" si="116"/>
        <v>TZA002Stressed humanitarian conditions - Level 2</v>
      </c>
      <c r="L3992" s="318"/>
    </row>
    <row r="3993" spans="1:12" ht="15" thickTop="1" x14ac:dyDescent="0.3">
      <c r="A3993" s="312" t="s">
        <v>1307</v>
      </c>
      <c r="B3993" s="313" t="s">
        <v>851</v>
      </c>
      <c r="C3993" s="313" t="s">
        <v>317</v>
      </c>
      <c r="D3993" s="313" t="s">
        <v>5874</v>
      </c>
      <c r="E3993" s="313">
        <v>283000</v>
      </c>
      <c r="F3993" s="313" t="s">
        <v>6034</v>
      </c>
      <c r="G3993" s="313" t="s">
        <v>734</v>
      </c>
      <c r="H3993" s="314"/>
      <c r="I3993" s="316"/>
      <c r="J3993" s="317"/>
      <c r="K3993" s="314" t="str">
        <f t="shared" si="116"/>
        <v>TZA002Moderate humanitarian conditions - Level 3</v>
      </c>
      <c r="L3993" s="318"/>
    </row>
    <row r="3994" spans="1:12" ht="15" thickBot="1" x14ac:dyDescent="0.35">
      <c r="A3994" s="158" t="s">
        <v>1307</v>
      </c>
      <c r="B3994" s="159" t="s">
        <v>851</v>
      </c>
      <c r="C3994" s="159" t="s">
        <v>317</v>
      </c>
      <c r="D3994" s="159" t="s">
        <v>5875</v>
      </c>
      <c r="E3994" s="159">
        <v>0</v>
      </c>
      <c r="F3994" s="159" t="s">
        <v>445</v>
      </c>
      <c r="G3994" s="159" t="s">
        <v>445</v>
      </c>
      <c r="H3994" s="314"/>
      <c r="I3994" s="316"/>
      <c r="J3994" s="317"/>
      <c r="K3994" s="314" t="str">
        <f t="shared" si="116"/>
        <v>TZA002Severe humanitarian conditions - Level 4</v>
      </c>
      <c r="L3994" s="318"/>
    </row>
    <row r="3995" spans="1:12" ht="15.6" thickTop="1" thickBot="1" x14ac:dyDescent="0.35">
      <c r="A3995" s="312" t="s">
        <v>1307</v>
      </c>
      <c r="B3995" s="313" t="s">
        <v>851</v>
      </c>
      <c r="C3995" s="313" t="s">
        <v>317</v>
      </c>
      <c r="D3995" s="313" t="s">
        <v>5876</v>
      </c>
      <c r="E3995" s="313">
        <v>0</v>
      </c>
      <c r="F3995" s="313" t="s">
        <v>445</v>
      </c>
      <c r="G3995" s="313" t="s">
        <v>445</v>
      </c>
      <c r="H3995" s="314"/>
      <c r="I3995" s="316"/>
      <c r="J3995" s="317"/>
      <c r="K3995" s="314" t="str">
        <f t="shared" si="116"/>
        <v>TZA002Extreme humanitarian conditions - Level 5</v>
      </c>
      <c r="L3995" s="318"/>
    </row>
    <row r="3996" spans="1:12" ht="15" thickTop="1" x14ac:dyDescent="0.3">
      <c r="A3996" s="312" t="s">
        <v>1316</v>
      </c>
      <c r="B3996" s="313" t="s">
        <v>859</v>
      </c>
      <c r="C3996" s="313" t="s">
        <v>94</v>
      </c>
      <c r="D3996" s="313" t="s">
        <v>5872</v>
      </c>
      <c r="E3996" s="313">
        <v>18606000</v>
      </c>
      <c r="F3996" s="313" t="s">
        <v>6095</v>
      </c>
      <c r="G3996" s="313" t="s">
        <v>734</v>
      </c>
      <c r="H3996" s="314"/>
      <c r="I3996" s="316"/>
      <c r="J3996" s="317"/>
      <c r="K3996" s="314" t="str">
        <f t="shared" si="116"/>
        <v>EGY002Minimal humanitarian conditions - Level 1</v>
      </c>
      <c r="L3996" s="318"/>
    </row>
    <row r="3997" spans="1:12" ht="15" thickBot="1" x14ac:dyDescent="0.35">
      <c r="A3997" s="158" t="s">
        <v>1316</v>
      </c>
      <c r="B3997" s="159" t="s">
        <v>859</v>
      </c>
      <c r="C3997" s="159" t="s">
        <v>94</v>
      </c>
      <c r="D3997" s="159" t="s">
        <v>5873</v>
      </c>
      <c r="E3997" s="159">
        <v>61000</v>
      </c>
      <c r="F3997" s="159" t="s">
        <v>6096</v>
      </c>
      <c r="G3997" s="159" t="s">
        <v>734</v>
      </c>
      <c r="H3997" s="314"/>
      <c r="I3997" s="316"/>
      <c r="J3997" s="317"/>
      <c r="K3997" s="314" t="str">
        <f t="shared" ref="K3997:K4060" si="117">B3997&amp;""&amp;D3997</f>
        <v>EGY002Stressed humanitarian conditions - Level 2</v>
      </c>
      <c r="L3997" s="318"/>
    </row>
    <row r="3998" spans="1:12" ht="15.6" thickTop="1" thickBot="1" x14ac:dyDescent="0.35">
      <c r="A3998" s="312" t="s">
        <v>1316</v>
      </c>
      <c r="B3998" s="313" t="s">
        <v>859</v>
      </c>
      <c r="C3998" s="313" t="s">
        <v>94</v>
      </c>
      <c r="D3998" s="313" t="s">
        <v>5874</v>
      </c>
      <c r="E3998" s="313">
        <v>71000</v>
      </c>
      <c r="F3998" s="313" t="s">
        <v>6096</v>
      </c>
      <c r="G3998" s="313" t="s">
        <v>734</v>
      </c>
      <c r="H3998" s="314"/>
      <c r="I3998" s="316"/>
      <c r="J3998" s="317"/>
      <c r="K3998" s="314" t="str">
        <f t="shared" si="117"/>
        <v>EGY002Moderate humanitarian conditions - Level 3</v>
      </c>
      <c r="L3998" s="318"/>
    </row>
    <row r="3999" spans="1:12" ht="15" thickTop="1" x14ac:dyDescent="0.3">
      <c r="A3999" s="312" t="s">
        <v>1284</v>
      </c>
      <c r="B3999" s="313" t="s">
        <v>823</v>
      </c>
      <c r="C3999" s="313" t="s">
        <v>43</v>
      </c>
      <c r="D3999" s="313" t="s">
        <v>5872</v>
      </c>
      <c r="E3999" s="313">
        <v>201194</v>
      </c>
      <c r="F3999" s="313" t="s">
        <v>5962</v>
      </c>
      <c r="G3999" s="313" t="s">
        <v>734</v>
      </c>
      <c r="H3999" s="314"/>
      <c r="I3999" s="316"/>
      <c r="J3999" s="317"/>
      <c r="K3999" s="314" t="str">
        <f t="shared" si="117"/>
        <v>BRA002Minimal humanitarian conditions - Level 1</v>
      </c>
      <c r="L3999" s="318"/>
    </row>
    <row r="4000" spans="1:12" ht="15" thickBot="1" x14ac:dyDescent="0.35">
      <c r="A4000" s="158" t="s">
        <v>1284</v>
      </c>
      <c r="B4000" s="159" t="s">
        <v>823</v>
      </c>
      <c r="C4000" s="159" t="s">
        <v>43</v>
      </c>
      <c r="D4000" s="159" t="s">
        <v>5873</v>
      </c>
      <c r="E4000" s="159">
        <v>375374</v>
      </c>
      <c r="F4000" s="159" t="s">
        <v>6097</v>
      </c>
      <c r="G4000" s="159" t="s">
        <v>734</v>
      </c>
      <c r="H4000" s="314"/>
      <c r="I4000" s="316"/>
      <c r="J4000" s="317"/>
      <c r="K4000" s="314" t="str">
        <f t="shared" si="117"/>
        <v>BRA002Stressed humanitarian conditions - Level 2</v>
      </c>
      <c r="L4000" s="318"/>
    </row>
    <row r="4001" spans="1:12" ht="15" thickTop="1" x14ac:dyDescent="0.3">
      <c r="A4001" s="312" t="s">
        <v>1284</v>
      </c>
      <c r="B4001" s="313" t="s">
        <v>823</v>
      </c>
      <c r="C4001" s="313" t="s">
        <v>43</v>
      </c>
      <c r="D4001" s="313" t="s">
        <v>5874</v>
      </c>
      <c r="E4001" s="313">
        <v>96000</v>
      </c>
      <c r="F4001" s="313" t="s">
        <v>2430</v>
      </c>
      <c r="G4001" s="313" t="s">
        <v>734</v>
      </c>
      <c r="H4001" s="314"/>
      <c r="I4001" s="316"/>
      <c r="J4001" s="317"/>
      <c r="K4001" s="314" t="str">
        <f t="shared" si="117"/>
        <v>BRA002Moderate humanitarian conditions - Level 3</v>
      </c>
      <c r="L4001" s="318"/>
    </row>
    <row r="4002" spans="1:12" ht="15" thickBot="1" x14ac:dyDescent="0.35">
      <c r="A4002" s="158" t="s">
        <v>5952</v>
      </c>
      <c r="B4002" s="159" t="e">
        <v>#N/A</v>
      </c>
      <c r="C4002" s="159" t="e">
        <v>#N/A</v>
      </c>
      <c r="D4002" s="159" t="s">
        <v>5872</v>
      </c>
      <c r="E4002" s="159">
        <v>2150528.9615902849</v>
      </c>
      <c r="F4002" s="159" t="s">
        <v>1562</v>
      </c>
      <c r="G4002" s="159" t="s">
        <v>734</v>
      </c>
      <c r="H4002" s="314"/>
      <c r="I4002" s="316"/>
      <c r="J4002" s="317"/>
      <c r="K4002" s="314" t="e">
        <f t="shared" si="117"/>
        <v>#N/A</v>
      </c>
      <c r="L4002" s="318"/>
    </row>
    <row r="4003" spans="1:12" ht="15" thickTop="1" x14ac:dyDescent="0.3">
      <c r="A4003" s="312" t="s">
        <v>5935</v>
      </c>
      <c r="B4003" s="313" t="s">
        <v>808</v>
      </c>
      <c r="C4003" s="313" t="s">
        <v>158</v>
      </c>
      <c r="D4003" s="313" t="s">
        <v>5872</v>
      </c>
      <c r="E4003" s="313">
        <v>8217000</v>
      </c>
      <c r="F4003" s="313" t="s">
        <v>6098</v>
      </c>
      <c r="G4003" s="313" t="s">
        <v>734</v>
      </c>
      <c r="H4003" s="314"/>
      <c r="I4003" s="316"/>
      <c r="J4003" s="317"/>
      <c r="K4003" s="314" t="str">
        <f t="shared" si="117"/>
        <v>JOR002Minimal humanitarian conditions - Level 1</v>
      </c>
      <c r="L4003" s="318"/>
    </row>
    <row r="4004" spans="1:12" ht="15" thickBot="1" x14ac:dyDescent="0.35">
      <c r="A4004" s="158" t="s">
        <v>5935</v>
      </c>
      <c r="B4004" s="159" t="s">
        <v>808</v>
      </c>
      <c r="C4004" s="159" t="s">
        <v>158</v>
      </c>
      <c r="D4004" s="159" t="s">
        <v>5873</v>
      </c>
      <c r="E4004" s="159">
        <v>102000</v>
      </c>
      <c r="F4004" s="159" t="s">
        <v>6099</v>
      </c>
      <c r="G4004" s="159" t="s">
        <v>734</v>
      </c>
      <c r="H4004" s="314"/>
      <c r="I4004" s="316"/>
      <c r="J4004" s="317"/>
      <c r="K4004" s="314" t="str">
        <f t="shared" si="117"/>
        <v>JOR002Stressed humanitarian conditions - Level 2</v>
      </c>
      <c r="L4004" s="318"/>
    </row>
    <row r="4005" spans="1:12" ht="15" thickTop="1" x14ac:dyDescent="0.3">
      <c r="A4005" s="312" t="s">
        <v>5935</v>
      </c>
      <c r="B4005" s="313" t="s">
        <v>808</v>
      </c>
      <c r="C4005" s="313" t="s">
        <v>158</v>
      </c>
      <c r="D4005" s="313" t="s">
        <v>5874</v>
      </c>
      <c r="E4005" s="313">
        <v>576000</v>
      </c>
      <c r="F4005" s="313" t="s">
        <v>6099</v>
      </c>
      <c r="G4005" s="313" t="s">
        <v>734</v>
      </c>
      <c r="H4005" s="314"/>
      <c r="I4005" s="316"/>
      <c r="J4005" s="317"/>
      <c r="K4005" s="314" t="str">
        <f t="shared" si="117"/>
        <v>JOR002Moderate humanitarian conditions - Level 3</v>
      </c>
      <c r="L4005" s="318"/>
    </row>
    <row r="4006" spans="1:12" ht="15" thickBot="1" x14ac:dyDescent="0.35">
      <c r="A4006" s="158" t="s">
        <v>5933</v>
      </c>
      <c r="B4006" s="159" t="e">
        <v>#N/A</v>
      </c>
      <c r="C4006" s="159" t="e">
        <v>#N/A</v>
      </c>
      <c r="D4006" s="159" t="s">
        <v>5872</v>
      </c>
      <c r="E4006" s="159">
        <v>7809000</v>
      </c>
      <c r="F4006" s="159" t="s">
        <v>6100</v>
      </c>
      <c r="G4006" s="159" t="s">
        <v>734</v>
      </c>
      <c r="H4006" s="314"/>
      <c r="I4006" s="316"/>
      <c r="J4006" s="317"/>
      <c r="K4006" s="314" t="e">
        <f t="shared" si="117"/>
        <v>#N/A</v>
      </c>
      <c r="L4006" s="318"/>
    </row>
    <row r="4007" spans="1:12" ht="15" thickTop="1" x14ac:dyDescent="0.3">
      <c r="A4007" s="312" t="s">
        <v>5933</v>
      </c>
      <c r="B4007" s="313" t="e">
        <v>#N/A</v>
      </c>
      <c r="C4007" s="313" t="e">
        <v>#N/A</v>
      </c>
      <c r="D4007" s="313" t="s">
        <v>5873</v>
      </c>
      <c r="E4007" s="313">
        <v>102000</v>
      </c>
      <c r="F4007" s="313" t="s">
        <v>6099</v>
      </c>
      <c r="G4007" s="313" t="s">
        <v>734</v>
      </c>
      <c r="H4007" s="314"/>
      <c r="I4007" s="316"/>
      <c r="J4007" s="317"/>
      <c r="K4007" s="314" t="e">
        <f t="shared" si="117"/>
        <v>#N/A</v>
      </c>
      <c r="L4007" s="318"/>
    </row>
    <row r="4008" spans="1:12" ht="15" thickBot="1" x14ac:dyDescent="0.35">
      <c r="A4008" s="158" t="s">
        <v>5933</v>
      </c>
      <c r="B4008" s="159" t="e">
        <v>#N/A</v>
      </c>
      <c r="C4008" s="159" t="e">
        <v>#N/A</v>
      </c>
      <c r="D4008" s="159" t="s">
        <v>5874</v>
      </c>
      <c r="E4008" s="159">
        <v>984000</v>
      </c>
      <c r="F4008" s="159" t="s">
        <v>6101</v>
      </c>
      <c r="G4008" s="159" t="s">
        <v>734</v>
      </c>
      <c r="H4008" s="314"/>
      <c r="I4008" s="316"/>
      <c r="J4008" s="317"/>
      <c r="K4008" s="314" t="e">
        <f t="shared" si="117"/>
        <v>#N/A</v>
      </c>
      <c r="L4008" s="318"/>
    </row>
    <row r="4009" spans="1:12" ht="15" thickTop="1" x14ac:dyDescent="0.3">
      <c r="A4009" s="312" t="s">
        <v>6102</v>
      </c>
      <c r="B4009" s="313" t="s">
        <v>1331</v>
      </c>
      <c r="C4009" s="313" t="s">
        <v>85</v>
      </c>
      <c r="D4009" s="313" t="s">
        <v>5872</v>
      </c>
      <c r="E4009" s="313">
        <v>981000</v>
      </c>
      <c r="F4009" s="313" t="s">
        <v>1039</v>
      </c>
      <c r="G4009" s="313" t="s">
        <v>735</v>
      </c>
      <c r="H4009" s="314"/>
      <c r="I4009" s="316"/>
      <c r="J4009" s="317"/>
      <c r="K4009" s="314" t="str">
        <f t="shared" si="117"/>
        <v>DJI002Minimal humanitarian conditions - Level 1</v>
      </c>
      <c r="L4009" s="318"/>
    </row>
    <row r="4010" spans="1:12" ht="15" thickBot="1" x14ac:dyDescent="0.35">
      <c r="A4010" s="158" t="s">
        <v>6102</v>
      </c>
      <c r="B4010" s="159" t="s">
        <v>1331</v>
      </c>
      <c r="C4010" s="159" t="s">
        <v>85</v>
      </c>
      <c r="D4010" s="159" t="s">
        <v>5873</v>
      </c>
      <c r="E4010" s="159">
        <v>0</v>
      </c>
      <c r="F4010" s="159"/>
      <c r="G4010" s="159" t="s">
        <v>734</v>
      </c>
      <c r="H4010" s="314"/>
      <c r="I4010" s="316"/>
      <c r="J4010" s="317"/>
      <c r="K4010" s="314" t="str">
        <f t="shared" si="117"/>
        <v>DJI002Stressed humanitarian conditions - Level 2</v>
      </c>
      <c r="L4010" s="318"/>
    </row>
    <row r="4011" spans="1:12" ht="15" thickTop="1" x14ac:dyDescent="0.3">
      <c r="A4011" s="312" t="s">
        <v>6102</v>
      </c>
      <c r="B4011" s="313" t="s">
        <v>1331</v>
      </c>
      <c r="C4011" s="313" t="s">
        <v>85</v>
      </c>
      <c r="D4011" s="313" t="s">
        <v>5874</v>
      </c>
      <c r="E4011" s="313">
        <v>29000</v>
      </c>
      <c r="F4011" s="313" t="s">
        <v>6103</v>
      </c>
      <c r="G4011" s="313" t="s">
        <v>733</v>
      </c>
      <c r="H4011" s="314"/>
      <c r="I4011" s="316"/>
      <c r="J4011" s="317"/>
      <c r="K4011" s="314" t="str">
        <f t="shared" si="117"/>
        <v>DJI002Moderate humanitarian conditions - Level 3</v>
      </c>
      <c r="L4011" s="318"/>
    </row>
    <row r="4012" spans="1:12" ht="15" thickBot="1" x14ac:dyDescent="0.35">
      <c r="A4012" s="158" t="s">
        <v>6102</v>
      </c>
      <c r="B4012" s="159" t="s">
        <v>1331</v>
      </c>
      <c r="C4012" s="159" t="s">
        <v>85</v>
      </c>
      <c r="D4012" s="159" t="s">
        <v>5875</v>
      </c>
      <c r="E4012" s="159">
        <v>20000</v>
      </c>
      <c r="F4012" s="159" t="s">
        <v>6103</v>
      </c>
      <c r="G4012" s="159" t="s">
        <v>733</v>
      </c>
      <c r="H4012" s="314"/>
      <c r="I4012" s="316"/>
      <c r="J4012" s="317"/>
      <c r="K4012" s="314" t="str">
        <f t="shared" si="117"/>
        <v>DJI002Severe humanitarian conditions - Level 4</v>
      </c>
      <c r="L4012" s="318"/>
    </row>
    <row r="4013" spans="1:12" ht="15" thickTop="1" x14ac:dyDescent="0.3">
      <c r="A4013" s="312" t="s">
        <v>1306</v>
      </c>
      <c r="B4013" s="313" t="s">
        <v>850</v>
      </c>
      <c r="C4013" s="313" t="s">
        <v>188</v>
      </c>
      <c r="D4013" s="313" t="s">
        <v>5874</v>
      </c>
      <c r="E4013" s="313">
        <v>130979</v>
      </c>
      <c r="F4013" s="313" t="s">
        <v>6104</v>
      </c>
      <c r="G4013" s="313" t="s">
        <v>734</v>
      </c>
      <c r="H4013" s="314"/>
      <c r="I4013" s="316"/>
      <c r="J4013" s="317"/>
      <c r="K4013" s="314" t="str">
        <f t="shared" si="117"/>
        <v>MDG003Moderate humanitarian conditions - Level 3</v>
      </c>
      <c r="L4013" s="318"/>
    </row>
    <row r="4014" spans="1:12" ht="15" thickBot="1" x14ac:dyDescent="0.35">
      <c r="A4014" s="158" t="s">
        <v>2043</v>
      </c>
      <c r="B4014" s="159" t="s">
        <v>817</v>
      </c>
      <c r="C4014" s="159" t="s">
        <v>252</v>
      </c>
      <c r="D4014" s="159" t="s">
        <v>5872</v>
      </c>
      <c r="E4014" s="159">
        <v>2953253</v>
      </c>
      <c r="F4014" s="159" t="s">
        <v>6105</v>
      </c>
      <c r="G4014" s="159" t="s">
        <v>734</v>
      </c>
      <c r="H4014" s="314"/>
      <c r="I4014" s="316"/>
      <c r="J4014" s="317"/>
      <c r="K4014" s="314" t="str">
        <f t="shared" si="117"/>
        <v>PHL003Minimal humanitarian conditions - Level 1</v>
      </c>
      <c r="L4014" s="318"/>
    </row>
    <row r="4015" spans="1:12" ht="15" thickTop="1" x14ac:dyDescent="0.3">
      <c r="A4015" s="312" t="s">
        <v>2043</v>
      </c>
      <c r="B4015" s="313" t="s">
        <v>817</v>
      </c>
      <c r="C4015" s="313" t="s">
        <v>252</v>
      </c>
      <c r="D4015" s="313" t="s">
        <v>5873</v>
      </c>
      <c r="E4015" s="313">
        <v>0</v>
      </c>
      <c r="F4015" s="313" t="s">
        <v>6105</v>
      </c>
      <c r="G4015" s="313" t="s">
        <v>734</v>
      </c>
      <c r="H4015" s="314"/>
      <c r="I4015" s="316"/>
      <c r="J4015" s="317"/>
      <c r="K4015" s="314" t="str">
        <f t="shared" si="117"/>
        <v>PHL003Stressed humanitarian conditions - Level 2</v>
      </c>
      <c r="L4015" s="318"/>
    </row>
    <row r="4016" spans="1:12" ht="15" thickBot="1" x14ac:dyDescent="0.35">
      <c r="A4016" s="158" t="s">
        <v>2043</v>
      </c>
      <c r="B4016" s="159" t="s">
        <v>817</v>
      </c>
      <c r="C4016" s="159" t="s">
        <v>252</v>
      </c>
      <c r="D4016" s="159" t="s">
        <v>5874</v>
      </c>
      <c r="E4016" s="159">
        <v>117470</v>
      </c>
      <c r="F4016" s="159" t="s">
        <v>6105</v>
      </c>
      <c r="G4016" s="159" t="s">
        <v>734</v>
      </c>
      <c r="H4016" s="314"/>
      <c r="I4016" s="316"/>
      <c r="J4016" s="317"/>
      <c r="K4016" s="314" t="str">
        <f t="shared" si="117"/>
        <v>PHL003Moderate humanitarian conditions - Level 3</v>
      </c>
      <c r="L4016" s="318"/>
    </row>
    <row r="4017" spans="1:12" ht="15" thickTop="1" x14ac:dyDescent="0.3">
      <c r="A4017" s="312" t="s">
        <v>2043</v>
      </c>
      <c r="B4017" s="313" t="s">
        <v>817</v>
      </c>
      <c r="C4017" s="313" t="s">
        <v>252</v>
      </c>
      <c r="D4017" s="313" t="s">
        <v>5875</v>
      </c>
      <c r="E4017" s="313">
        <v>0</v>
      </c>
      <c r="F4017" s="313" t="s">
        <v>6105</v>
      </c>
      <c r="G4017" s="313" t="s">
        <v>734</v>
      </c>
      <c r="H4017" s="314"/>
      <c r="I4017" s="316"/>
      <c r="J4017" s="317"/>
      <c r="K4017" s="314" t="str">
        <f t="shared" si="117"/>
        <v>PHL003Severe humanitarian conditions - Level 4</v>
      </c>
      <c r="L4017" s="318"/>
    </row>
    <row r="4018" spans="1:12" x14ac:dyDescent="0.3">
      <c r="A4018" s="158" t="s">
        <v>2043</v>
      </c>
      <c r="B4018" s="159" t="s">
        <v>817</v>
      </c>
      <c r="C4018" s="159" t="s">
        <v>252</v>
      </c>
      <c r="D4018" s="159" t="s">
        <v>5876</v>
      </c>
      <c r="E4018" s="159">
        <v>0</v>
      </c>
      <c r="F4018" s="159" t="s">
        <v>6105</v>
      </c>
      <c r="G4018" s="159" t="s">
        <v>734</v>
      </c>
      <c r="H4018" s="314"/>
      <c r="I4018" s="316"/>
      <c r="J4018" s="317"/>
      <c r="K4018" s="314" t="str">
        <f t="shared" si="117"/>
        <v>PHL003Extreme humanitarian conditions - Level 5</v>
      </c>
      <c r="L4018" s="318"/>
    </row>
    <row r="4019" spans="1:12" ht="15" thickBot="1" x14ac:dyDescent="0.35">
      <c r="A4019" s="158" t="s">
        <v>5937</v>
      </c>
      <c r="B4019" s="159" t="s">
        <v>723</v>
      </c>
      <c r="C4019" s="159" t="s">
        <v>293</v>
      </c>
      <c r="D4019" s="159" t="s">
        <v>5874</v>
      </c>
      <c r="E4019" s="159">
        <v>4961000</v>
      </c>
      <c r="F4019" s="159" t="s">
        <v>6106</v>
      </c>
      <c r="G4019" s="159" t="s">
        <v>734</v>
      </c>
      <c r="H4019" s="314"/>
      <c r="I4019" s="316"/>
      <c r="J4019" s="317"/>
      <c r="K4019" s="314" t="str">
        <f t="shared" si="117"/>
        <v>SOM001Moderate humanitarian conditions - Level 3</v>
      </c>
      <c r="L4019" s="318"/>
    </row>
    <row r="4020" spans="1:12" ht="15" thickTop="1" x14ac:dyDescent="0.3">
      <c r="A4020" s="312" t="s">
        <v>5918</v>
      </c>
      <c r="B4020" s="313" t="s">
        <v>1801</v>
      </c>
      <c r="C4020" s="313" t="s">
        <v>100</v>
      </c>
      <c r="D4020" s="313" t="s">
        <v>5873</v>
      </c>
      <c r="E4020" s="313">
        <v>0</v>
      </c>
      <c r="F4020" s="313" t="s">
        <v>1784</v>
      </c>
      <c r="G4020" s="313" t="s">
        <v>733</v>
      </c>
      <c r="H4020" s="314"/>
      <c r="I4020" s="316"/>
      <c r="J4020" s="317"/>
      <c r="K4020" s="314" t="str">
        <f t="shared" si="117"/>
        <v>ERI001Stressed humanitarian conditions - Level 2</v>
      </c>
      <c r="L4020" s="318"/>
    </row>
    <row r="4021" spans="1:12" ht="15" thickBot="1" x14ac:dyDescent="0.35">
      <c r="A4021" s="158" t="s">
        <v>5918</v>
      </c>
      <c r="B4021" s="159" t="s">
        <v>1801</v>
      </c>
      <c r="C4021" s="159" t="s">
        <v>100</v>
      </c>
      <c r="D4021" s="159" t="s">
        <v>5875</v>
      </c>
      <c r="E4021" s="159">
        <v>0</v>
      </c>
      <c r="F4021" s="159" t="s">
        <v>1784</v>
      </c>
      <c r="G4021" s="159" t="s">
        <v>733</v>
      </c>
      <c r="H4021" s="314"/>
      <c r="I4021" s="316"/>
      <c r="J4021" s="317"/>
      <c r="K4021" s="314" t="str">
        <f t="shared" si="117"/>
        <v>ERI001Severe humanitarian conditions - Level 4</v>
      </c>
      <c r="L4021" s="318"/>
    </row>
    <row r="4022" spans="1:12" ht="15" thickTop="1" x14ac:dyDescent="0.3">
      <c r="A4022" s="312" t="s">
        <v>5918</v>
      </c>
      <c r="B4022" s="313" t="s">
        <v>1801</v>
      </c>
      <c r="C4022" s="313" t="s">
        <v>100</v>
      </c>
      <c r="D4022" s="313" t="s">
        <v>5876</v>
      </c>
      <c r="E4022" s="313">
        <v>0</v>
      </c>
      <c r="F4022" s="313" t="s">
        <v>1784</v>
      </c>
      <c r="G4022" s="313" t="s">
        <v>733</v>
      </c>
      <c r="H4022" s="314"/>
      <c r="I4022" s="316"/>
      <c r="J4022" s="317"/>
      <c r="K4022" s="314" t="str">
        <f t="shared" si="117"/>
        <v>ERI001Extreme humanitarian conditions - Level 5</v>
      </c>
      <c r="L4022" s="318"/>
    </row>
    <row r="4023" spans="1:12" ht="15" thickBot="1" x14ac:dyDescent="0.35">
      <c r="A4023" s="158" t="s">
        <v>6107</v>
      </c>
      <c r="B4023" s="159" t="s">
        <v>720</v>
      </c>
      <c r="C4023" s="159" t="s">
        <v>233</v>
      </c>
      <c r="D4023" s="159" t="s">
        <v>5872</v>
      </c>
      <c r="E4023" s="159">
        <v>83885809</v>
      </c>
      <c r="F4023" s="159" t="s">
        <v>6108</v>
      </c>
      <c r="G4023" s="159" t="s">
        <v>734</v>
      </c>
      <c r="H4023" s="314"/>
      <c r="I4023" s="316"/>
      <c r="J4023" s="317"/>
      <c r="K4023" s="314" t="str">
        <f t="shared" si="117"/>
        <v>NGA001Minimal humanitarian conditions - Level 1</v>
      </c>
      <c r="L4023" s="318"/>
    </row>
    <row r="4024" spans="1:12" ht="15" thickTop="1" x14ac:dyDescent="0.3">
      <c r="A4024" s="312" t="s">
        <v>6107</v>
      </c>
      <c r="B4024" s="313" t="s">
        <v>720</v>
      </c>
      <c r="C4024" s="313" t="s">
        <v>233</v>
      </c>
      <c r="D4024" s="313" t="s">
        <v>5873</v>
      </c>
      <c r="E4024" s="313">
        <v>6330990</v>
      </c>
      <c r="F4024" s="313" t="s">
        <v>6108</v>
      </c>
      <c r="G4024" s="313" t="s">
        <v>734</v>
      </c>
      <c r="H4024" s="314"/>
      <c r="I4024" s="316"/>
      <c r="J4024" s="317"/>
      <c r="K4024" s="314" t="str">
        <f t="shared" si="117"/>
        <v>NGA001Stressed humanitarian conditions - Level 2</v>
      </c>
      <c r="L4024" s="318"/>
    </row>
    <row r="4025" spans="1:12" ht="15" thickBot="1" x14ac:dyDescent="0.35">
      <c r="A4025" s="158" t="s">
        <v>6107</v>
      </c>
      <c r="B4025" s="159" t="s">
        <v>720</v>
      </c>
      <c r="C4025" s="159" t="s">
        <v>233</v>
      </c>
      <c r="D4025" s="159" t="s">
        <v>5874</v>
      </c>
      <c r="E4025" s="159">
        <v>2207966</v>
      </c>
      <c r="F4025" s="159" t="s">
        <v>6108</v>
      </c>
      <c r="G4025" s="159" t="s">
        <v>734</v>
      </c>
      <c r="H4025" s="314"/>
      <c r="I4025" s="316"/>
      <c r="J4025" s="317"/>
      <c r="K4025" s="314" t="str">
        <f t="shared" si="117"/>
        <v>NGA001Moderate humanitarian conditions - Level 3</v>
      </c>
      <c r="L4025" s="318"/>
    </row>
    <row r="4026" spans="1:12" ht="15" thickTop="1" x14ac:dyDescent="0.3">
      <c r="A4026" s="312" t="s">
        <v>6107</v>
      </c>
      <c r="B4026" s="313" t="s">
        <v>720</v>
      </c>
      <c r="C4026" s="313" t="s">
        <v>233</v>
      </c>
      <c r="D4026" s="313" t="s">
        <v>5875</v>
      </c>
      <c r="E4026" s="313">
        <v>5161044</v>
      </c>
      <c r="F4026" s="313" t="s">
        <v>6108</v>
      </c>
      <c r="G4026" s="313" t="s">
        <v>734</v>
      </c>
      <c r="H4026" s="314"/>
      <c r="I4026" s="316"/>
      <c r="J4026" s="317"/>
      <c r="K4026" s="314" t="str">
        <f t="shared" si="117"/>
        <v>NGA001Severe humanitarian conditions - Level 4</v>
      </c>
      <c r="L4026" s="318"/>
    </row>
    <row r="4027" spans="1:12" x14ac:dyDescent="0.3">
      <c r="A4027" s="158" t="s">
        <v>6107</v>
      </c>
      <c r="B4027" s="159" t="s">
        <v>720</v>
      </c>
      <c r="C4027" s="159" t="s">
        <v>233</v>
      </c>
      <c r="D4027" s="159" t="s">
        <v>5876</v>
      </c>
      <c r="E4027" s="159">
        <v>0</v>
      </c>
      <c r="F4027" s="159" t="s">
        <v>6108</v>
      </c>
      <c r="G4027" s="159" t="s">
        <v>734</v>
      </c>
      <c r="H4027" s="314"/>
      <c r="I4027" s="316"/>
      <c r="J4027" s="317"/>
      <c r="K4027" s="314" t="str">
        <f t="shared" si="117"/>
        <v>NGA001Extreme humanitarian conditions - Level 5</v>
      </c>
      <c r="L4027" s="318"/>
    </row>
    <row r="4028" spans="1:12" ht="15" thickBot="1" x14ac:dyDescent="0.35">
      <c r="A4028" s="158" t="s">
        <v>1291</v>
      </c>
      <c r="B4028" s="159" t="s">
        <v>830</v>
      </c>
      <c r="C4028" s="159" t="s">
        <v>233</v>
      </c>
      <c r="D4028" s="159" t="s">
        <v>5872</v>
      </c>
      <c r="E4028" s="159">
        <v>72062671</v>
      </c>
      <c r="F4028" s="159" t="s">
        <v>6109</v>
      </c>
      <c r="G4028" s="159" t="s">
        <v>734</v>
      </c>
      <c r="H4028" s="314"/>
      <c r="I4028" s="316"/>
      <c r="J4028" s="317"/>
      <c r="K4028" s="314" t="str">
        <f t="shared" si="117"/>
        <v>NGA002Minimal humanitarian conditions - Level 1</v>
      </c>
      <c r="L4028" s="318"/>
    </row>
    <row r="4029" spans="1:12" ht="15" thickTop="1" x14ac:dyDescent="0.3">
      <c r="A4029" s="312" t="s">
        <v>1291</v>
      </c>
      <c r="B4029" s="313" t="s">
        <v>830</v>
      </c>
      <c r="C4029" s="313" t="s">
        <v>233</v>
      </c>
      <c r="D4029" s="313" t="s">
        <v>5873</v>
      </c>
      <c r="E4029" s="313">
        <v>11872199</v>
      </c>
      <c r="F4029" s="313" t="s">
        <v>6109</v>
      </c>
      <c r="G4029" s="313" t="s">
        <v>734</v>
      </c>
      <c r="H4029" s="314"/>
      <c r="I4029" s="316"/>
      <c r="J4029" s="317"/>
      <c r="K4029" s="314" t="str">
        <f t="shared" si="117"/>
        <v>NGA002Stressed humanitarian conditions - Level 2</v>
      </c>
      <c r="L4029" s="318"/>
    </row>
    <row r="4030" spans="1:12" ht="15" thickBot="1" x14ac:dyDescent="0.35">
      <c r="A4030" s="158" t="s">
        <v>1291</v>
      </c>
      <c r="B4030" s="159" t="s">
        <v>830</v>
      </c>
      <c r="C4030" s="159" t="s">
        <v>233</v>
      </c>
      <c r="D4030" s="159" t="s">
        <v>5874</v>
      </c>
      <c r="E4030" s="159">
        <v>1957773</v>
      </c>
      <c r="F4030" s="159" t="s">
        <v>6109</v>
      </c>
      <c r="G4030" s="159" t="s">
        <v>734</v>
      </c>
      <c r="H4030" s="314"/>
      <c r="I4030" s="316"/>
      <c r="J4030" s="317"/>
      <c r="K4030" s="314" t="str">
        <f t="shared" si="117"/>
        <v>NGA002Moderate humanitarian conditions - Level 3</v>
      </c>
      <c r="L4030" s="318"/>
    </row>
    <row r="4031" spans="1:12" ht="15" thickTop="1" x14ac:dyDescent="0.3">
      <c r="A4031" s="312" t="s">
        <v>1291</v>
      </c>
      <c r="B4031" s="313" t="s">
        <v>830</v>
      </c>
      <c r="C4031" s="313" t="s">
        <v>233</v>
      </c>
      <c r="D4031" s="313" t="s">
        <v>5875</v>
      </c>
      <c r="E4031" s="313">
        <v>91598</v>
      </c>
      <c r="F4031" s="313" t="s">
        <v>6109</v>
      </c>
      <c r="G4031" s="313" t="s">
        <v>734</v>
      </c>
      <c r="H4031" s="314"/>
      <c r="I4031" s="316"/>
      <c r="J4031" s="317"/>
      <c r="K4031" s="314" t="str">
        <f t="shared" si="117"/>
        <v>NGA002Severe humanitarian conditions - Level 4</v>
      </c>
      <c r="L4031" s="318"/>
    </row>
    <row r="4032" spans="1:12" ht="15" thickBot="1" x14ac:dyDescent="0.35">
      <c r="A4032" s="158" t="s">
        <v>1291</v>
      </c>
      <c r="B4032" s="159" t="s">
        <v>830</v>
      </c>
      <c r="C4032" s="159" t="s">
        <v>233</v>
      </c>
      <c r="D4032" s="159" t="s">
        <v>5876</v>
      </c>
      <c r="E4032" s="159">
        <v>0</v>
      </c>
      <c r="F4032" s="159" t="s">
        <v>6109</v>
      </c>
      <c r="G4032" s="159" t="s">
        <v>734</v>
      </c>
      <c r="H4032" s="314"/>
      <c r="I4032" s="316"/>
      <c r="J4032" s="317"/>
      <c r="K4032" s="314" t="str">
        <f t="shared" si="117"/>
        <v>NGA002Extreme humanitarian conditions - Level 5</v>
      </c>
      <c r="L4032" s="318"/>
    </row>
    <row r="4033" spans="1:12" ht="15" thickTop="1" x14ac:dyDescent="0.3">
      <c r="A4033" s="312" t="s">
        <v>6110</v>
      </c>
      <c r="B4033" s="313" t="s">
        <v>6111</v>
      </c>
      <c r="C4033" s="313" t="s">
        <v>6112</v>
      </c>
      <c r="D4033" s="313" t="s">
        <v>5872</v>
      </c>
      <c r="E4033" s="313" t="s">
        <v>445</v>
      </c>
      <c r="F4033" s="313" t="s">
        <v>445</v>
      </c>
      <c r="G4033" s="313" t="s">
        <v>445</v>
      </c>
      <c r="H4033" s="314"/>
      <c r="I4033" s="316"/>
      <c r="J4033" s="317"/>
      <c r="K4033" s="314" t="str">
        <f t="shared" si="117"/>
        <v>REG006Minimal humanitarian conditions - Level 1</v>
      </c>
      <c r="L4033" s="318"/>
    </row>
    <row r="4034" spans="1:12" ht="15" thickBot="1" x14ac:dyDescent="0.35">
      <c r="A4034" s="158" t="s">
        <v>6110</v>
      </c>
      <c r="B4034" s="159" t="s">
        <v>6111</v>
      </c>
      <c r="C4034" s="159" t="s">
        <v>6112</v>
      </c>
      <c r="D4034" s="159" t="s">
        <v>5873</v>
      </c>
      <c r="E4034" s="159" t="s">
        <v>445</v>
      </c>
      <c r="F4034" s="159" t="s">
        <v>445</v>
      </c>
      <c r="G4034" s="159" t="s">
        <v>445</v>
      </c>
      <c r="H4034" s="314"/>
      <c r="I4034" s="316"/>
      <c r="J4034" s="317"/>
      <c r="K4034" s="314" t="str">
        <f t="shared" si="117"/>
        <v>REG006Stressed humanitarian conditions - Level 2</v>
      </c>
      <c r="L4034" s="318"/>
    </row>
    <row r="4035" spans="1:12" ht="15" thickTop="1" x14ac:dyDescent="0.3">
      <c r="A4035" s="312" t="s">
        <v>6110</v>
      </c>
      <c r="B4035" s="313" t="s">
        <v>6111</v>
      </c>
      <c r="C4035" s="313" t="s">
        <v>6112</v>
      </c>
      <c r="D4035" s="313" t="s">
        <v>5874</v>
      </c>
      <c r="E4035" s="313" t="s">
        <v>445</v>
      </c>
      <c r="F4035" s="313" t="s">
        <v>445</v>
      </c>
      <c r="G4035" s="313" t="s">
        <v>445</v>
      </c>
      <c r="H4035" s="314"/>
      <c r="I4035" s="316"/>
      <c r="J4035" s="317"/>
      <c r="K4035" s="314" t="str">
        <f t="shared" si="117"/>
        <v>REG006Moderate humanitarian conditions - Level 3</v>
      </c>
      <c r="L4035" s="318"/>
    </row>
    <row r="4036" spans="1:12" ht="15" thickBot="1" x14ac:dyDescent="0.35">
      <c r="A4036" s="158" t="s">
        <v>6110</v>
      </c>
      <c r="B4036" s="159" t="s">
        <v>6111</v>
      </c>
      <c r="C4036" s="159" t="s">
        <v>6112</v>
      </c>
      <c r="D4036" s="159" t="s">
        <v>5875</v>
      </c>
      <c r="E4036" s="159" t="s">
        <v>445</v>
      </c>
      <c r="F4036" s="159" t="s">
        <v>445</v>
      </c>
      <c r="G4036" s="159" t="s">
        <v>445</v>
      </c>
      <c r="H4036" s="314"/>
      <c r="I4036" s="316"/>
      <c r="J4036" s="317"/>
      <c r="K4036" s="314" t="str">
        <f t="shared" si="117"/>
        <v>REG006Severe humanitarian conditions - Level 4</v>
      </c>
      <c r="L4036" s="318"/>
    </row>
    <row r="4037" spans="1:12" ht="15.6" thickTop="1" thickBot="1" x14ac:dyDescent="0.35">
      <c r="A4037" s="312" t="s">
        <v>6110</v>
      </c>
      <c r="B4037" s="313" t="s">
        <v>6111</v>
      </c>
      <c r="C4037" s="313" t="s">
        <v>6112</v>
      </c>
      <c r="D4037" s="313" t="s">
        <v>5876</v>
      </c>
      <c r="E4037" s="313" t="s">
        <v>445</v>
      </c>
      <c r="F4037" s="313" t="s">
        <v>445</v>
      </c>
      <c r="G4037" s="313" t="s">
        <v>445</v>
      </c>
      <c r="H4037" s="314"/>
      <c r="I4037" s="316"/>
      <c r="J4037" s="317"/>
      <c r="K4037" s="314" t="str">
        <f t="shared" si="117"/>
        <v>REG006Extreme humanitarian conditions - Level 5</v>
      </c>
      <c r="L4037" s="318"/>
    </row>
    <row r="4038" spans="1:12" ht="15" thickTop="1" x14ac:dyDescent="0.3">
      <c r="A4038" s="312" t="s">
        <v>6035</v>
      </c>
      <c r="B4038" s="313" t="s">
        <v>724</v>
      </c>
      <c r="C4038" s="313" t="s">
        <v>298</v>
      </c>
      <c r="D4038" s="313" t="s">
        <v>5873</v>
      </c>
      <c r="E4038" s="313">
        <v>4300000</v>
      </c>
      <c r="F4038" s="313" t="s">
        <v>6113</v>
      </c>
      <c r="G4038" s="313" t="s">
        <v>734</v>
      </c>
      <c r="H4038" s="314"/>
      <c r="I4038" s="316"/>
      <c r="J4038" s="317"/>
      <c r="K4038" s="314" t="str">
        <f t="shared" si="117"/>
        <v>SSD001Stressed humanitarian conditions - Level 2</v>
      </c>
      <c r="L4038" s="318"/>
    </row>
    <row r="4039" spans="1:12" ht="15" thickBot="1" x14ac:dyDescent="0.35">
      <c r="A4039" s="158" t="s">
        <v>6035</v>
      </c>
      <c r="B4039" s="159" t="s">
        <v>724</v>
      </c>
      <c r="C4039" s="159" t="s">
        <v>298</v>
      </c>
      <c r="D4039" s="159" t="s">
        <v>5874</v>
      </c>
      <c r="E4039" s="159">
        <v>4916000</v>
      </c>
      <c r="F4039" s="159" t="s">
        <v>5959</v>
      </c>
      <c r="G4039" s="159" t="s">
        <v>734</v>
      </c>
      <c r="H4039" s="314"/>
      <c r="I4039" s="316"/>
      <c r="J4039" s="317"/>
      <c r="K4039" s="314" t="str">
        <f t="shared" si="117"/>
        <v>SSD001Moderate humanitarian conditions - Level 3</v>
      </c>
      <c r="L4039" s="318"/>
    </row>
    <row r="4040" spans="1:12" ht="15" thickTop="1" x14ac:dyDescent="0.3">
      <c r="A4040" s="312" t="s">
        <v>6035</v>
      </c>
      <c r="B4040" s="313" t="s">
        <v>724</v>
      </c>
      <c r="C4040" s="313" t="s">
        <v>298</v>
      </c>
      <c r="D4040" s="313" t="s">
        <v>5875</v>
      </c>
      <c r="E4040" s="313">
        <v>2138000</v>
      </c>
      <c r="F4040" s="313" t="s">
        <v>5959</v>
      </c>
      <c r="G4040" s="313" t="s">
        <v>734</v>
      </c>
      <c r="H4040" s="314"/>
      <c r="I4040" s="316"/>
      <c r="J4040" s="317"/>
      <c r="K4040" s="314" t="str">
        <f t="shared" si="117"/>
        <v>SSD001Severe humanitarian conditions - Level 4</v>
      </c>
      <c r="L4040" s="318"/>
    </row>
    <row r="4041" spans="1:12" x14ac:dyDescent="0.3">
      <c r="A4041" s="158" t="s">
        <v>6035</v>
      </c>
      <c r="B4041" s="159" t="s">
        <v>724</v>
      </c>
      <c r="C4041" s="159" t="s">
        <v>298</v>
      </c>
      <c r="D4041" s="159" t="s">
        <v>5876</v>
      </c>
      <c r="E4041" s="159">
        <v>46000</v>
      </c>
      <c r="F4041" s="159" t="s">
        <v>5959</v>
      </c>
      <c r="G4041" s="159" t="s">
        <v>734</v>
      </c>
      <c r="H4041" s="314"/>
      <c r="I4041" s="316"/>
      <c r="J4041" s="317"/>
      <c r="K4041" s="314" t="str">
        <f t="shared" si="117"/>
        <v>SSD001Extreme humanitarian conditions - Level 5</v>
      </c>
      <c r="L4041" s="318"/>
    </row>
    <row r="4042" spans="1:12" ht="15" thickBot="1" x14ac:dyDescent="0.35">
      <c r="A4042" s="158" t="s">
        <v>6073</v>
      </c>
      <c r="B4042" s="159" t="s">
        <v>6074</v>
      </c>
      <c r="C4042" s="159" t="s">
        <v>216</v>
      </c>
      <c r="D4042" s="159" t="s">
        <v>5872</v>
      </c>
      <c r="E4042" s="159">
        <v>17140000</v>
      </c>
      <c r="F4042" s="159" t="s">
        <v>6114</v>
      </c>
      <c r="G4042" s="159" t="s">
        <v>733</v>
      </c>
      <c r="H4042" s="314"/>
      <c r="I4042" s="316"/>
      <c r="J4042" s="317"/>
      <c r="K4042" s="314" t="str">
        <f t="shared" si="117"/>
        <v>MOZ001Minimal humanitarian conditions - Level 1</v>
      </c>
      <c r="L4042" s="318"/>
    </row>
    <row r="4043" spans="1:12" ht="15" thickTop="1" x14ac:dyDescent="0.3">
      <c r="A4043" s="312" t="s">
        <v>6073</v>
      </c>
      <c r="B4043" s="313" t="s">
        <v>6074</v>
      </c>
      <c r="C4043" s="313" t="s">
        <v>216</v>
      </c>
      <c r="D4043" s="313" t="s">
        <v>5873</v>
      </c>
      <c r="E4043" s="313">
        <v>8800000</v>
      </c>
      <c r="F4043" s="313" t="s">
        <v>6114</v>
      </c>
      <c r="G4043" s="313" t="s">
        <v>733</v>
      </c>
      <c r="H4043" s="314"/>
      <c r="I4043" s="316"/>
      <c r="J4043" s="317"/>
      <c r="K4043" s="314" t="str">
        <f t="shared" si="117"/>
        <v>MOZ001Stressed humanitarian conditions - Level 2</v>
      </c>
      <c r="L4043" s="318"/>
    </row>
    <row r="4044" spans="1:12" ht="15" thickBot="1" x14ac:dyDescent="0.35">
      <c r="A4044" s="158" t="s">
        <v>6073</v>
      </c>
      <c r="B4044" s="159" t="s">
        <v>6074</v>
      </c>
      <c r="C4044" s="159" t="s">
        <v>216</v>
      </c>
      <c r="D4044" s="159" t="s">
        <v>5874</v>
      </c>
      <c r="E4044" s="159">
        <v>917000</v>
      </c>
      <c r="F4044" s="159" t="s">
        <v>6114</v>
      </c>
      <c r="G4044" s="159" t="s">
        <v>733</v>
      </c>
      <c r="H4044" s="314"/>
      <c r="I4044" s="316"/>
      <c r="J4044" s="317"/>
      <c r="K4044" s="314" t="str">
        <f t="shared" si="117"/>
        <v>MOZ001Moderate humanitarian conditions - Level 3</v>
      </c>
      <c r="L4044" s="318"/>
    </row>
    <row r="4045" spans="1:12" ht="15" thickTop="1" x14ac:dyDescent="0.3">
      <c r="A4045" s="312" t="s">
        <v>6073</v>
      </c>
      <c r="B4045" s="313" t="s">
        <v>6074</v>
      </c>
      <c r="C4045" s="313" t="s">
        <v>216</v>
      </c>
      <c r="D4045" s="313" t="s">
        <v>5875</v>
      </c>
      <c r="E4045" s="313">
        <v>1911763</v>
      </c>
      <c r="F4045" s="313" t="s">
        <v>6114</v>
      </c>
      <c r="G4045" s="313" t="s">
        <v>733</v>
      </c>
      <c r="H4045" s="314"/>
      <c r="I4045" s="316"/>
      <c r="J4045" s="317"/>
      <c r="K4045" s="314" t="str">
        <f t="shared" si="117"/>
        <v>MOZ001Severe humanitarian conditions - Level 4</v>
      </c>
      <c r="L4045" s="318"/>
    </row>
    <row r="4046" spans="1:12" ht="15" thickBot="1" x14ac:dyDescent="0.35">
      <c r="A4046" s="158" t="s">
        <v>6069</v>
      </c>
      <c r="B4046" s="159" t="s">
        <v>6070</v>
      </c>
      <c r="C4046" s="159" t="s">
        <v>216</v>
      </c>
      <c r="D4046" s="159" t="s">
        <v>5872</v>
      </c>
      <c r="E4046" s="159">
        <v>11860000</v>
      </c>
      <c r="F4046" s="159" t="s">
        <v>6115</v>
      </c>
      <c r="G4046" s="159" t="s">
        <v>733</v>
      </c>
      <c r="H4046" s="314"/>
      <c r="I4046" s="316"/>
      <c r="J4046" s="317"/>
      <c r="K4046" s="314" t="str">
        <f t="shared" si="117"/>
        <v>MOZ005Minimal humanitarian conditions - Level 1</v>
      </c>
      <c r="L4046" s="318"/>
    </row>
    <row r="4047" spans="1:12" ht="15" thickTop="1" x14ac:dyDescent="0.3">
      <c r="A4047" s="312" t="s">
        <v>6069</v>
      </c>
      <c r="B4047" s="313" t="s">
        <v>6070</v>
      </c>
      <c r="C4047" s="313" t="s">
        <v>216</v>
      </c>
      <c r="D4047" s="313" t="s">
        <v>5875</v>
      </c>
      <c r="E4047" s="313">
        <v>374000</v>
      </c>
      <c r="F4047" s="313" t="s">
        <v>6116</v>
      </c>
      <c r="G4047" s="313" t="s">
        <v>733</v>
      </c>
      <c r="H4047" s="314"/>
      <c r="I4047" s="316"/>
      <c r="J4047" s="317"/>
      <c r="K4047" s="314" t="str">
        <f t="shared" si="117"/>
        <v>MOZ005Severe humanitarian conditions - Level 4</v>
      </c>
      <c r="L4047" s="318"/>
    </row>
    <row r="4048" spans="1:12" ht="15" thickBot="1" x14ac:dyDescent="0.35">
      <c r="A4048" s="158" t="s">
        <v>5886</v>
      </c>
      <c r="B4048" s="159" t="s">
        <v>5887</v>
      </c>
      <c r="C4048" s="159" t="s">
        <v>216</v>
      </c>
      <c r="D4048" s="159" t="s">
        <v>5872</v>
      </c>
      <c r="E4048" s="159">
        <v>2150000</v>
      </c>
      <c r="F4048" s="159" t="s">
        <v>6116</v>
      </c>
      <c r="G4048" s="159" t="s">
        <v>733</v>
      </c>
      <c r="H4048" s="314"/>
      <c r="I4048" s="316"/>
      <c r="J4048" s="317"/>
      <c r="K4048" s="314" t="str">
        <f t="shared" si="117"/>
        <v>MOZ003Minimal humanitarian conditions - Level 1</v>
      </c>
      <c r="L4048" s="318"/>
    </row>
    <row r="4049" spans="1:12" ht="15" thickTop="1" x14ac:dyDescent="0.3">
      <c r="A4049" s="312" t="s">
        <v>5886</v>
      </c>
      <c r="B4049" s="313" t="s">
        <v>5887</v>
      </c>
      <c r="C4049" s="313" t="s">
        <v>216</v>
      </c>
      <c r="D4049" s="313" t="s">
        <v>5873</v>
      </c>
      <c r="E4049" s="313">
        <v>0</v>
      </c>
      <c r="F4049" s="313"/>
      <c r="G4049" s="313"/>
      <c r="H4049" s="314"/>
      <c r="I4049" s="316"/>
      <c r="J4049" s="317"/>
      <c r="K4049" s="314" t="str">
        <f t="shared" si="117"/>
        <v>MOZ003Stressed humanitarian conditions - Level 2</v>
      </c>
      <c r="L4049" s="318"/>
    </row>
    <row r="4050" spans="1:12" ht="15" thickBot="1" x14ac:dyDescent="0.35">
      <c r="A4050" s="158" t="s">
        <v>5886</v>
      </c>
      <c r="B4050" s="159" t="s">
        <v>5887</v>
      </c>
      <c r="C4050" s="159" t="s">
        <v>216</v>
      </c>
      <c r="D4050" s="159" t="s">
        <v>5875</v>
      </c>
      <c r="E4050" s="159">
        <v>1850000</v>
      </c>
      <c r="F4050" s="159" t="s">
        <v>6116</v>
      </c>
      <c r="G4050" s="159" t="s">
        <v>733</v>
      </c>
      <c r="H4050" s="314"/>
      <c r="I4050" s="316"/>
      <c r="J4050" s="317"/>
      <c r="K4050" s="314" t="str">
        <f t="shared" si="117"/>
        <v>MOZ003Severe humanitarian conditions - Level 4</v>
      </c>
      <c r="L4050" s="318"/>
    </row>
    <row r="4051" spans="1:12" ht="15" thickTop="1" x14ac:dyDescent="0.3">
      <c r="A4051" s="312" t="s">
        <v>5942</v>
      </c>
      <c r="B4051" s="313" t="s">
        <v>708</v>
      </c>
      <c r="C4051" s="313" t="s">
        <v>133</v>
      </c>
      <c r="D4051" s="313" t="s">
        <v>5872</v>
      </c>
      <c r="E4051" s="313">
        <v>1938388</v>
      </c>
      <c r="F4051" s="313" t="s">
        <v>6117</v>
      </c>
      <c r="G4051" s="313" t="s">
        <v>734</v>
      </c>
      <c r="H4051" s="314"/>
      <c r="I4051" s="316"/>
      <c r="J4051" s="317"/>
      <c r="K4051" s="314" t="str">
        <f t="shared" si="117"/>
        <v>HTI001Minimal humanitarian conditions - Level 1</v>
      </c>
      <c r="L4051" s="318"/>
    </row>
    <row r="4052" spans="1:12" ht="15" thickBot="1" x14ac:dyDescent="0.35">
      <c r="A4052" s="158" t="s">
        <v>5942</v>
      </c>
      <c r="B4052" s="159" t="s">
        <v>708</v>
      </c>
      <c r="C4052" s="159" t="s">
        <v>133</v>
      </c>
      <c r="D4052" s="159" t="s">
        <v>5873</v>
      </c>
      <c r="E4052" s="159">
        <v>2424258</v>
      </c>
      <c r="F4052" s="159" t="s">
        <v>6117</v>
      </c>
      <c r="G4052" s="159" t="s">
        <v>734</v>
      </c>
      <c r="H4052" s="314"/>
      <c r="I4052" s="316"/>
      <c r="J4052" s="317"/>
      <c r="K4052" s="314" t="str">
        <f t="shared" si="117"/>
        <v>HTI001Stressed humanitarian conditions - Level 2</v>
      </c>
      <c r="L4052" s="318"/>
    </row>
    <row r="4053" spans="1:12" ht="15" thickTop="1" x14ac:dyDescent="0.3">
      <c r="A4053" s="312" t="s">
        <v>5942</v>
      </c>
      <c r="B4053" s="313" t="s">
        <v>708</v>
      </c>
      <c r="C4053" s="313" t="s">
        <v>133</v>
      </c>
      <c r="D4053" s="313" t="s">
        <v>5874</v>
      </c>
      <c r="E4053" s="313">
        <v>2054161</v>
      </c>
      <c r="F4053" s="313" t="s">
        <v>6117</v>
      </c>
      <c r="G4053" s="313" t="s">
        <v>734</v>
      </c>
      <c r="H4053" s="314"/>
      <c r="I4053" s="316"/>
      <c r="J4053" s="317"/>
      <c r="K4053" s="314" t="str">
        <f t="shared" si="117"/>
        <v>HTI001Moderate humanitarian conditions - Level 3</v>
      </c>
      <c r="L4053" s="318"/>
    </row>
    <row r="4054" spans="1:12" ht="15" thickBot="1" x14ac:dyDescent="0.35">
      <c r="A4054" s="158" t="s">
        <v>5942</v>
      </c>
      <c r="B4054" s="159" t="s">
        <v>708</v>
      </c>
      <c r="C4054" s="159" t="s">
        <v>133</v>
      </c>
      <c r="D4054" s="159" t="s">
        <v>5875</v>
      </c>
      <c r="E4054" s="159">
        <v>571129</v>
      </c>
      <c r="F4054" s="159" t="s">
        <v>6117</v>
      </c>
      <c r="G4054" s="159" t="s">
        <v>734</v>
      </c>
      <c r="H4054" s="314"/>
      <c r="I4054" s="316"/>
      <c r="J4054" s="317"/>
      <c r="K4054" s="314" t="str">
        <f t="shared" si="117"/>
        <v>HTI001Severe humanitarian conditions - Level 4</v>
      </c>
      <c r="L4054" s="318"/>
    </row>
    <row r="4055" spans="1:12" ht="15.6" thickTop="1" thickBot="1" x14ac:dyDescent="0.35">
      <c r="A4055" s="312" t="s">
        <v>5942</v>
      </c>
      <c r="B4055" s="313" t="s">
        <v>708</v>
      </c>
      <c r="C4055" s="313" t="s">
        <v>133</v>
      </c>
      <c r="D4055" s="313" t="s">
        <v>5876</v>
      </c>
      <c r="E4055" s="313">
        <v>0</v>
      </c>
      <c r="F4055" s="313" t="s">
        <v>6117</v>
      </c>
      <c r="G4055" s="313" t="s">
        <v>734</v>
      </c>
      <c r="H4055" s="314"/>
      <c r="I4055" s="316"/>
      <c r="J4055" s="317"/>
      <c r="K4055" s="314" t="str">
        <f t="shared" si="117"/>
        <v>HTI001Extreme humanitarian conditions - Level 5</v>
      </c>
      <c r="L4055" s="318"/>
    </row>
    <row r="4056" spans="1:12" ht="15" thickTop="1" x14ac:dyDescent="0.3">
      <c r="A4056" s="312" t="s">
        <v>5941</v>
      </c>
      <c r="B4056" s="313" t="e">
        <v>#N/A</v>
      </c>
      <c r="C4056" s="313" t="e">
        <v>#N/A</v>
      </c>
      <c r="D4056" s="313" t="s">
        <v>5872</v>
      </c>
      <c r="E4056" s="313">
        <v>196241254</v>
      </c>
      <c r="F4056" s="313" t="s">
        <v>1497</v>
      </c>
      <c r="G4056" s="313" t="s">
        <v>734</v>
      </c>
      <c r="H4056" s="314"/>
      <c r="I4056" s="316"/>
      <c r="J4056" s="317"/>
      <c r="K4056" s="314" t="e">
        <f t="shared" si="117"/>
        <v>#N/A</v>
      </c>
      <c r="L4056" s="318"/>
    </row>
    <row r="4057" spans="1:12" ht="15" thickBot="1" x14ac:dyDescent="0.35">
      <c r="A4057" s="158" t="s">
        <v>5941</v>
      </c>
      <c r="B4057" s="159" t="e">
        <v>#N/A</v>
      </c>
      <c r="C4057" s="159" t="e">
        <v>#N/A</v>
      </c>
      <c r="D4057" s="159" t="s">
        <v>5873</v>
      </c>
      <c r="E4057" s="159">
        <v>0</v>
      </c>
      <c r="F4057" s="159" t="s">
        <v>1497</v>
      </c>
      <c r="G4057" s="159" t="s">
        <v>734</v>
      </c>
      <c r="H4057" s="314"/>
      <c r="I4057" s="316"/>
      <c r="J4057" s="317"/>
      <c r="K4057" s="314" t="e">
        <f t="shared" si="117"/>
        <v>#N/A</v>
      </c>
      <c r="L4057" s="318"/>
    </row>
    <row r="4058" spans="1:12" ht="15" thickTop="1" x14ac:dyDescent="0.3">
      <c r="A4058" s="312" t="s">
        <v>5941</v>
      </c>
      <c r="B4058" s="313" t="e">
        <v>#N/A</v>
      </c>
      <c r="C4058" s="313" t="e">
        <v>#N/A</v>
      </c>
      <c r="D4058" s="313" t="s">
        <v>5874</v>
      </c>
      <c r="E4058" s="313">
        <v>2900000</v>
      </c>
      <c r="F4058" s="313" t="s">
        <v>1497</v>
      </c>
      <c r="G4058" s="313" t="s">
        <v>734</v>
      </c>
      <c r="H4058" s="314"/>
      <c r="I4058" s="316"/>
      <c r="J4058" s="317"/>
      <c r="K4058" s="314" t="e">
        <f t="shared" si="117"/>
        <v>#N/A</v>
      </c>
      <c r="L4058" s="318"/>
    </row>
    <row r="4059" spans="1:12" ht="15" thickBot="1" x14ac:dyDescent="0.35">
      <c r="A4059" s="158" t="s">
        <v>5941</v>
      </c>
      <c r="B4059" s="159" t="e">
        <v>#N/A</v>
      </c>
      <c r="C4059" s="159" t="e">
        <v>#N/A</v>
      </c>
      <c r="D4059" s="159" t="s">
        <v>5875</v>
      </c>
      <c r="E4059" s="159">
        <v>0</v>
      </c>
      <c r="F4059" s="159" t="s">
        <v>1497</v>
      </c>
      <c r="G4059" s="159" t="s">
        <v>734</v>
      </c>
      <c r="H4059" s="314"/>
      <c r="I4059" s="316"/>
      <c r="J4059" s="317"/>
      <c r="K4059" s="314" t="e">
        <f t="shared" si="117"/>
        <v>#N/A</v>
      </c>
      <c r="L4059" s="318"/>
    </row>
    <row r="4060" spans="1:12" ht="15" thickTop="1" x14ac:dyDescent="0.3">
      <c r="A4060" s="312" t="s">
        <v>5941</v>
      </c>
      <c r="B4060" s="313" t="e">
        <v>#N/A</v>
      </c>
      <c r="C4060" s="313" t="e">
        <v>#N/A</v>
      </c>
      <c r="D4060" s="313" t="s">
        <v>5876</v>
      </c>
      <c r="E4060" s="313">
        <v>0</v>
      </c>
      <c r="F4060" s="313" t="s">
        <v>1497</v>
      </c>
      <c r="G4060" s="313" t="s">
        <v>734</v>
      </c>
      <c r="H4060" s="314"/>
      <c r="I4060" s="316"/>
      <c r="J4060" s="317"/>
      <c r="K4060" s="314" t="e">
        <f t="shared" si="117"/>
        <v>#N/A</v>
      </c>
      <c r="L4060" s="318"/>
    </row>
    <row r="4061" spans="1:12" ht="15" thickBot="1" x14ac:dyDescent="0.35">
      <c r="A4061" s="158" t="s">
        <v>1279</v>
      </c>
      <c r="B4061" s="159" t="e">
        <v>#N/A</v>
      </c>
      <c r="C4061" s="159" t="e">
        <v>#N/A</v>
      </c>
      <c r="D4061" s="159" t="s">
        <v>5872</v>
      </c>
      <c r="E4061" s="159">
        <v>196241254</v>
      </c>
      <c r="F4061" s="159" t="s">
        <v>1497</v>
      </c>
      <c r="G4061" s="159" t="s">
        <v>734</v>
      </c>
      <c r="H4061" s="314"/>
      <c r="I4061" s="316"/>
      <c r="J4061" s="317"/>
      <c r="K4061" s="314" t="e">
        <f t="shared" ref="K4061:K4124" si="118">B4061&amp;""&amp;D4061</f>
        <v>#N/A</v>
      </c>
      <c r="L4061" s="318"/>
    </row>
    <row r="4062" spans="1:12" ht="15" thickTop="1" x14ac:dyDescent="0.3">
      <c r="A4062" s="312" t="s">
        <v>1279</v>
      </c>
      <c r="B4062" s="313" t="e">
        <v>#N/A</v>
      </c>
      <c r="C4062" s="313" t="e">
        <v>#N/A</v>
      </c>
      <c r="D4062" s="313" t="s">
        <v>5873</v>
      </c>
      <c r="E4062" s="313">
        <v>0</v>
      </c>
      <c r="F4062" s="313" t="s">
        <v>1497</v>
      </c>
      <c r="G4062" s="313" t="s">
        <v>734</v>
      </c>
      <c r="H4062" s="314"/>
      <c r="I4062" s="316"/>
      <c r="J4062" s="317"/>
      <c r="K4062" s="314" t="e">
        <f t="shared" si="118"/>
        <v>#N/A</v>
      </c>
      <c r="L4062" s="318"/>
    </row>
    <row r="4063" spans="1:12" ht="15" thickBot="1" x14ac:dyDescent="0.35">
      <c r="A4063" s="158" t="s">
        <v>1279</v>
      </c>
      <c r="B4063" s="159" t="e">
        <v>#N/A</v>
      </c>
      <c r="C4063" s="159" t="e">
        <v>#N/A</v>
      </c>
      <c r="D4063" s="159" t="s">
        <v>5874</v>
      </c>
      <c r="E4063" s="159">
        <v>2900000</v>
      </c>
      <c r="F4063" s="159" t="s">
        <v>1497</v>
      </c>
      <c r="G4063" s="159" t="s">
        <v>734</v>
      </c>
      <c r="H4063" s="314"/>
      <c r="I4063" s="316"/>
      <c r="J4063" s="317"/>
      <c r="K4063" s="314" t="e">
        <f t="shared" si="118"/>
        <v>#N/A</v>
      </c>
      <c r="L4063" s="318"/>
    </row>
    <row r="4064" spans="1:12" ht="15" thickTop="1" x14ac:dyDescent="0.3">
      <c r="A4064" s="312" t="s">
        <v>1279</v>
      </c>
      <c r="B4064" s="313" t="e">
        <v>#N/A</v>
      </c>
      <c r="C4064" s="313" t="e">
        <v>#N/A</v>
      </c>
      <c r="D4064" s="313" t="s">
        <v>5875</v>
      </c>
      <c r="E4064" s="313">
        <v>0</v>
      </c>
      <c r="F4064" s="313" t="s">
        <v>1497</v>
      </c>
      <c r="G4064" s="313" t="s">
        <v>734</v>
      </c>
      <c r="H4064" s="314"/>
      <c r="I4064" s="316"/>
      <c r="J4064" s="317"/>
      <c r="K4064" s="314" t="e">
        <f t="shared" si="118"/>
        <v>#N/A</v>
      </c>
      <c r="L4064" s="318"/>
    </row>
    <row r="4065" spans="1:12" ht="15" thickBot="1" x14ac:dyDescent="0.35">
      <c r="A4065" s="158" t="s">
        <v>1279</v>
      </c>
      <c r="B4065" s="159" t="e">
        <v>#N/A</v>
      </c>
      <c r="C4065" s="159" t="e">
        <v>#N/A</v>
      </c>
      <c r="D4065" s="159" t="s">
        <v>5876</v>
      </c>
      <c r="E4065" s="159">
        <v>0</v>
      </c>
      <c r="F4065" s="159" t="s">
        <v>1497</v>
      </c>
      <c r="G4065" s="159" t="s">
        <v>734</v>
      </c>
      <c r="H4065" s="314"/>
      <c r="I4065" s="316"/>
      <c r="J4065" s="317"/>
      <c r="K4065" s="314" t="e">
        <f t="shared" si="118"/>
        <v>#N/A</v>
      </c>
      <c r="L4065" s="318"/>
    </row>
    <row r="4066" spans="1:12" ht="15" thickTop="1" x14ac:dyDescent="0.3">
      <c r="A4066" s="312" t="s">
        <v>1304</v>
      </c>
      <c r="B4066" s="313" t="s">
        <v>848</v>
      </c>
      <c r="C4066" s="313" t="s">
        <v>353</v>
      </c>
      <c r="D4066" s="313" t="s">
        <v>5872</v>
      </c>
      <c r="E4066" s="313">
        <v>3806249</v>
      </c>
      <c r="F4066" s="313" t="s">
        <v>1725</v>
      </c>
      <c r="G4066" s="313" t="s">
        <v>734</v>
      </c>
      <c r="H4066" s="314"/>
      <c r="I4066" s="316"/>
      <c r="J4066" s="317"/>
      <c r="K4066" s="314" t="str">
        <f t="shared" si="118"/>
        <v>ZMB002Minimal humanitarian conditions - Level 1</v>
      </c>
      <c r="L4066" s="318"/>
    </row>
    <row r="4067" spans="1:12" ht="15" thickBot="1" x14ac:dyDescent="0.35">
      <c r="A4067" s="158" t="s">
        <v>1304</v>
      </c>
      <c r="B4067" s="159" t="s">
        <v>848</v>
      </c>
      <c r="C4067" s="159" t="s">
        <v>353</v>
      </c>
      <c r="D4067" s="159" t="s">
        <v>5873</v>
      </c>
      <c r="E4067" s="159">
        <v>1969946</v>
      </c>
      <c r="F4067" s="159" t="s">
        <v>1725</v>
      </c>
      <c r="G4067" s="159" t="s">
        <v>734</v>
      </c>
      <c r="H4067" s="314"/>
      <c r="I4067" s="316"/>
      <c r="J4067" s="317"/>
      <c r="K4067" s="314" t="str">
        <f t="shared" si="118"/>
        <v>ZMB002Stressed humanitarian conditions - Level 2</v>
      </c>
      <c r="L4067" s="318"/>
    </row>
    <row r="4068" spans="1:12" ht="15" thickTop="1" x14ac:dyDescent="0.3">
      <c r="A4068" s="312" t="s">
        <v>1304</v>
      </c>
      <c r="B4068" s="313" t="s">
        <v>848</v>
      </c>
      <c r="C4068" s="313" t="s">
        <v>353</v>
      </c>
      <c r="D4068" s="313" t="s">
        <v>5874</v>
      </c>
      <c r="E4068" s="313">
        <v>839114</v>
      </c>
      <c r="F4068" s="313" t="s">
        <v>1725</v>
      </c>
      <c r="G4068" s="313" t="s">
        <v>734</v>
      </c>
      <c r="H4068" s="314"/>
      <c r="I4068" s="316"/>
      <c r="J4068" s="317"/>
      <c r="K4068" s="314" t="str">
        <f t="shared" si="118"/>
        <v>ZMB002Moderate humanitarian conditions - Level 3</v>
      </c>
      <c r="L4068" s="318"/>
    </row>
    <row r="4069" spans="1:12" ht="15" thickBot="1" x14ac:dyDescent="0.35">
      <c r="A4069" s="158" t="s">
        <v>1304</v>
      </c>
      <c r="B4069" s="159" t="s">
        <v>848</v>
      </c>
      <c r="C4069" s="159" t="s">
        <v>353</v>
      </c>
      <c r="D4069" s="159" t="s">
        <v>5875</v>
      </c>
      <c r="E4069" s="159">
        <v>333341</v>
      </c>
      <c r="F4069" s="159" t="s">
        <v>1725</v>
      </c>
      <c r="G4069" s="159" t="s">
        <v>734</v>
      </c>
      <c r="H4069" s="314"/>
      <c r="I4069" s="316"/>
      <c r="J4069" s="317"/>
      <c r="K4069" s="314" t="str">
        <f t="shared" si="118"/>
        <v>ZMB002Severe humanitarian conditions - Level 4</v>
      </c>
      <c r="L4069" s="318"/>
    </row>
    <row r="4070" spans="1:12" ht="15" thickTop="1" x14ac:dyDescent="0.3">
      <c r="A4070" s="312" t="s">
        <v>1304</v>
      </c>
      <c r="B4070" s="313" t="s">
        <v>848</v>
      </c>
      <c r="C4070" s="313" t="s">
        <v>353</v>
      </c>
      <c r="D4070" s="313" t="s">
        <v>5876</v>
      </c>
      <c r="E4070" s="313">
        <v>0</v>
      </c>
      <c r="F4070" s="313" t="s">
        <v>1725</v>
      </c>
      <c r="G4070" s="313" t="s">
        <v>734</v>
      </c>
      <c r="H4070" s="314"/>
      <c r="I4070" s="316"/>
      <c r="J4070" s="317"/>
      <c r="K4070" s="314" t="str">
        <f t="shared" si="118"/>
        <v>ZMB002Extreme humanitarian conditions - Level 5</v>
      </c>
      <c r="L4070" s="318"/>
    </row>
    <row r="4071" spans="1:12" ht="15" thickBot="1" x14ac:dyDescent="0.35">
      <c r="A4071" s="158" t="s">
        <v>6118</v>
      </c>
      <c r="B4071" s="159" t="s">
        <v>6119</v>
      </c>
      <c r="C4071" s="159" t="s">
        <v>6120</v>
      </c>
      <c r="D4071" s="159" t="s">
        <v>5872</v>
      </c>
      <c r="E4071" s="159">
        <v>63281200.311638504</v>
      </c>
      <c r="F4071" s="159" t="s">
        <v>6121</v>
      </c>
      <c r="G4071" s="159" t="s">
        <v>734</v>
      </c>
      <c r="H4071" s="314"/>
      <c r="I4071" s="316"/>
      <c r="J4071" s="317"/>
      <c r="K4071" s="314" t="str">
        <f t="shared" si="118"/>
        <v>REG004Minimal humanitarian conditions - Level 1</v>
      </c>
      <c r="L4071" s="318"/>
    </row>
    <row r="4072" spans="1:12" ht="15" thickTop="1" x14ac:dyDescent="0.3">
      <c r="A4072" s="312" t="s">
        <v>6118</v>
      </c>
      <c r="B4072" s="313" t="s">
        <v>6119</v>
      </c>
      <c r="C4072" s="313" t="s">
        <v>6120</v>
      </c>
      <c r="D4072" s="313" t="s">
        <v>5873</v>
      </c>
      <c r="E4072" s="313">
        <v>8034167.3902759999</v>
      </c>
      <c r="F4072" s="313" t="s">
        <v>6121</v>
      </c>
      <c r="G4072" s="313" t="s">
        <v>734</v>
      </c>
      <c r="H4072" s="314"/>
      <c r="I4072" s="316"/>
      <c r="J4072" s="317"/>
      <c r="K4072" s="314" t="str">
        <f t="shared" si="118"/>
        <v>REG004Stressed humanitarian conditions - Level 2</v>
      </c>
      <c r="L4072" s="318"/>
    </row>
    <row r="4073" spans="1:12" ht="15" thickBot="1" x14ac:dyDescent="0.35">
      <c r="A4073" s="158" t="s">
        <v>6118</v>
      </c>
      <c r="B4073" s="159" t="s">
        <v>6119</v>
      </c>
      <c r="C4073" s="159" t="s">
        <v>6120</v>
      </c>
      <c r="D4073" s="159" t="s">
        <v>5874</v>
      </c>
      <c r="E4073" s="159">
        <v>5349846.3848315002</v>
      </c>
      <c r="F4073" s="159" t="s">
        <v>6121</v>
      </c>
      <c r="G4073" s="159" t="s">
        <v>734</v>
      </c>
      <c r="H4073" s="314"/>
      <c r="I4073" s="316"/>
      <c r="J4073" s="317"/>
      <c r="K4073" s="314" t="str">
        <f t="shared" si="118"/>
        <v>REG004Moderate humanitarian conditions - Level 3</v>
      </c>
      <c r="L4073" s="318"/>
    </row>
    <row r="4074" spans="1:12" ht="15" thickTop="1" x14ac:dyDescent="0.3">
      <c r="A4074" s="312" t="s">
        <v>6118</v>
      </c>
      <c r="B4074" s="313" t="s">
        <v>6119</v>
      </c>
      <c r="C4074" s="313" t="s">
        <v>6120</v>
      </c>
      <c r="D4074" s="313" t="s">
        <v>5875</v>
      </c>
      <c r="E4074" s="313">
        <v>9409056.9132540002</v>
      </c>
      <c r="F4074" s="313" t="s">
        <v>6121</v>
      </c>
      <c r="G4074" s="313" t="s">
        <v>734</v>
      </c>
      <c r="H4074" s="314"/>
      <c r="I4074" s="316"/>
      <c r="J4074" s="317"/>
      <c r="K4074" s="314" t="str">
        <f t="shared" si="118"/>
        <v>REG004Severe humanitarian conditions - Level 4</v>
      </c>
      <c r="L4074" s="318"/>
    </row>
    <row r="4075" spans="1:12" ht="15" thickBot="1" x14ac:dyDescent="0.35">
      <c r="A4075" s="158" t="s">
        <v>6118</v>
      </c>
      <c r="B4075" s="159" t="s">
        <v>6119</v>
      </c>
      <c r="C4075" s="159" t="s">
        <v>6120</v>
      </c>
      <c r="D4075" s="159" t="s">
        <v>5876</v>
      </c>
      <c r="E4075" s="159">
        <v>1238901</v>
      </c>
      <c r="F4075" s="159" t="s">
        <v>6121</v>
      </c>
      <c r="G4075" s="159" t="s">
        <v>734</v>
      </c>
      <c r="H4075" s="314"/>
      <c r="I4075" s="316"/>
      <c r="J4075" s="317"/>
      <c r="K4075" s="314" t="str">
        <f t="shared" si="118"/>
        <v>REG004Extreme humanitarian conditions - Level 5</v>
      </c>
      <c r="L4075" s="318"/>
    </row>
    <row r="4076" spans="1:12" ht="15" thickTop="1" x14ac:dyDescent="0.3">
      <c r="A4076" s="312" t="s">
        <v>5935</v>
      </c>
      <c r="B4076" s="313" t="s">
        <v>808</v>
      </c>
      <c r="C4076" s="313" t="s">
        <v>158</v>
      </c>
      <c r="D4076" s="313" t="s">
        <v>5872</v>
      </c>
      <c r="E4076" s="313">
        <v>7611000</v>
      </c>
      <c r="F4076" s="313" t="s">
        <v>6098</v>
      </c>
      <c r="G4076" s="313" t="s">
        <v>734</v>
      </c>
      <c r="H4076" s="314"/>
      <c r="I4076" s="316"/>
      <c r="J4076" s="317"/>
      <c r="K4076" s="314" t="str">
        <f t="shared" si="118"/>
        <v>JOR002Minimal humanitarian conditions - Level 1</v>
      </c>
      <c r="L4076" s="318"/>
    </row>
    <row r="4077" spans="1:12" ht="15" thickBot="1" x14ac:dyDescent="0.35">
      <c r="A4077" s="158" t="s">
        <v>5935</v>
      </c>
      <c r="B4077" s="159" t="s">
        <v>808</v>
      </c>
      <c r="C4077" s="159" t="s">
        <v>158</v>
      </c>
      <c r="D4077" s="159" t="s">
        <v>5873</v>
      </c>
      <c r="E4077" s="159">
        <v>708000</v>
      </c>
      <c r="F4077" s="159" t="s">
        <v>6122</v>
      </c>
      <c r="G4077" s="159" t="s">
        <v>733</v>
      </c>
      <c r="H4077" s="314"/>
      <c r="I4077" s="316"/>
      <c r="J4077" s="317"/>
      <c r="K4077" s="314" t="str">
        <f t="shared" si="118"/>
        <v>JOR002Stressed humanitarian conditions - Level 2</v>
      </c>
      <c r="L4077" s="318"/>
    </row>
    <row r="4078" spans="1:12" ht="15.6" thickTop="1" thickBot="1" x14ac:dyDescent="0.35">
      <c r="A4078" s="312" t="s">
        <v>5935</v>
      </c>
      <c r="B4078" s="313" t="s">
        <v>808</v>
      </c>
      <c r="C4078" s="313" t="s">
        <v>158</v>
      </c>
      <c r="D4078" s="313" t="s">
        <v>5874</v>
      </c>
      <c r="E4078" s="313">
        <v>576000</v>
      </c>
      <c r="F4078" s="313" t="s">
        <v>6099</v>
      </c>
      <c r="G4078" s="313" t="s">
        <v>734</v>
      </c>
      <c r="H4078" s="314"/>
      <c r="I4078" s="316"/>
      <c r="J4078" s="317"/>
      <c r="K4078" s="314" t="str">
        <f t="shared" si="118"/>
        <v>JOR002Moderate humanitarian conditions - Level 3</v>
      </c>
      <c r="L4078" s="318"/>
    </row>
    <row r="4079" spans="1:12" ht="15" thickTop="1" x14ac:dyDescent="0.3">
      <c r="A4079" s="312" t="s">
        <v>6017</v>
      </c>
      <c r="B4079" s="313" t="s">
        <v>6018</v>
      </c>
      <c r="C4079" s="313" t="s">
        <v>145</v>
      </c>
      <c r="D4079" s="313" t="s">
        <v>5872</v>
      </c>
      <c r="E4079" s="313">
        <v>38893661</v>
      </c>
      <c r="F4079" s="313" t="s">
        <v>6123</v>
      </c>
      <c r="G4079" s="313" t="s">
        <v>734</v>
      </c>
      <c r="H4079" s="314"/>
      <c r="I4079" s="316"/>
      <c r="J4079" s="317"/>
      <c r="K4079" s="314" t="str">
        <f t="shared" si="118"/>
        <v>IRN002Minimal humanitarian conditions - Level 1</v>
      </c>
      <c r="L4079" s="318"/>
    </row>
    <row r="4080" spans="1:12" ht="15" thickBot="1" x14ac:dyDescent="0.35">
      <c r="A4080" s="158" t="s">
        <v>6017</v>
      </c>
      <c r="B4080" s="159" t="s">
        <v>6018</v>
      </c>
      <c r="C4080" s="159" t="s">
        <v>145</v>
      </c>
      <c r="D4080" s="159" t="s">
        <v>5873</v>
      </c>
      <c r="E4080" s="159">
        <v>40242270</v>
      </c>
      <c r="F4080" s="159" t="s">
        <v>6123</v>
      </c>
      <c r="G4080" s="159" t="s">
        <v>734</v>
      </c>
      <c r="H4080" s="314"/>
      <c r="I4080" s="316"/>
      <c r="J4080" s="317"/>
      <c r="K4080" s="314" t="str">
        <f t="shared" si="118"/>
        <v>IRN002Stressed humanitarian conditions - Level 2</v>
      </c>
      <c r="L4080" s="318"/>
    </row>
    <row r="4081" spans="1:12" ht="15.6" thickTop="1" thickBot="1" x14ac:dyDescent="0.35">
      <c r="A4081" s="312" t="s">
        <v>6017</v>
      </c>
      <c r="B4081" s="313" t="s">
        <v>6018</v>
      </c>
      <c r="C4081" s="313" t="s">
        <v>145</v>
      </c>
      <c r="D4081" s="313" t="s">
        <v>5875</v>
      </c>
      <c r="E4081" s="313">
        <v>392859</v>
      </c>
      <c r="F4081" s="313" t="s">
        <v>6123</v>
      </c>
      <c r="G4081" s="313" t="s">
        <v>734</v>
      </c>
      <c r="H4081" s="314"/>
      <c r="I4081" s="316"/>
      <c r="J4081" s="317"/>
      <c r="K4081" s="314" t="str">
        <f t="shared" si="118"/>
        <v>IRN002Severe humanitarian conditions - Level 4</v>
      </c>
      <c r="L4081" s="318"/>
    </row>
    <row r="4082" spans="1:12" ht="15" thickTop="1" x14ac:dyDescent="0.3">
      <c r="A4082" s="312" t="s">
        <v>5986</v>
      </c>
      <c r="B4082" s="313" t="s">
        <v>713</v>
      </c>
      <c r="C4082" s="313" t="s">
        <v>179</v>
      </c>
      <c r="D4082" s="313" t="s">
        <v>5872</v>
      </c>
      <c r="E4082" s="313">
        <v>5426644</v>
      </c>
      <c r="F4082" s="313" t="s">
        <v>6124</v>
      </c>
      <c r="G4082" s="313" t="s">
        <v>734</v>
      </c>
      <c r="H4082" s="314"/>
      <c r="I4082" s="316"/>
      <c r="J4082" s="317"/>
      <c r="K4082" s="314" t="str">
        <f t="shared" si="118"/>
        <v>LBY001Minimal humanitarian conditions - Level 1</v>
      </c>
      <c r="L4082" s="318"/>
    </row>
    <row r="4083" spans="1:12" ht="15" thickBot="1" x14ac:dyDescent="0.35">
      <c r="A4083" s="158" t="s">
        <v>5986</v>
      </c>
      <c r="B4083" s="159" t="s">
        <v>713</v>
      </c>
      <c r="C4083" s="159" t="s">
        <v>179</v>
      </c>
      <c r="D4083" s="159" t="s">
        <v>5873</v>
      </c>
      <c r="E4083" s="159">
        <v>525283</v>
      </c>
      <c r="F4083" s="159" t="s">
        <v>6125</v>
      </c>
      <c r="G4083" s="159" t="s">
        <v>734</v>
      </c>
      <c r="H4083" s="314"/>
      <c r="I4083" s="316"/>
      <c r="J4083" s="317"/>
      <c r="K4083" s="314" t="str">
        <f t="shared" si="118"/>
        <v>LBY001Stressed humanitarian conditions - Level 2</v>
      </c>
      <c r="L4083" s="318"/>
    </row>
    <row r="4084" spans="1:12" ht="15" thickTop="1" x14ac:dyDescent="0.3">
      <c r="A4084" s="312" t="s">
        <v>5986</v>
      </c>
      <c r="B4084" s="313" t="s">
        <v>713</v>
      </c>
      <c r="C4084" s="313" t="s">
        <v>179</v>
      </c>
      <c r="D4084" s="313" t="s">
        <v>5874</v>
      </c>
      <c r="E4084" s="313">
        <v>263717</v>
      </c>
      <c r="F4084" s="313" t="s">
        <v>6125</v>
      </c>
      <c r="G4084" s="313" t="s">
        <v>734</v>
      </c>
      <c r="H4084" s="314"/>
      <c r="I4084" s="316"/>
      <c r="J4084" s="317"/>
      <c r="K4084" s="314" t="str">
        <f t="shared" si="118"/>
        <v>LBY001Moderate humanitarian conditions - Level 3</v>
      </c>
      <c r="L4084" s="318"/>
    </row>
    <row r="4085" spans="1:12" ht="15" thickBot="1" x14ac:dyDescent="0.35">
      <c r="A4085" s="158" t="s">
        <v>5986</v>
      </c>
      <c r="B4085" s="159" t="s">
        <v>713</v>
      </c>
      <c r="C4085" s="159" t="s">
        <v>179</v>
      </c>
      <c r="D4085" s="159" t="s">
        <v>5875</v>
      </c>
      <c r="E4085" s="159">
        <v>625000</v>
      </c>
      <c r="F4085" s="159" t="s">
        <v>6125</v>
      </c>
      <c r="G4085" s="159" t="s">
        <v>734</v>
      </c>
      <c r="H4085" s="314"/>
      <c r="I4085" s="316"/>
      <c r="J4085" s="317"/>
      <c r="K4085" s="314" t="str">
        <f t="shared" si="118"/>
        <v>LBY001Severe humanitarian conditions - Level 4</v>
      </c>
      <c r="L4085" s="318"/>
    </row>
    <row r="4086" spans="1:12" ht="15.6" thickTop="1" thickBot="1" x14ac:dyDescent="0.35">
      <c r="A4086" s="312" t="s">
        <v>5986</v>
      </c>
      <c r="B4086" s="313" t="s">
        <v>713</v>
      </c>
      <c r="C4086" s="313" t="s">
        <v>179</v>
      </c>
      <c r="D4086" s="313" t="s">
        <v>5876</v>
      </c>
      <c r="E4086" s="313">
        <v>186000</v>
      </c>
      <c r="F4086" s="313" t="s">
        <v>6125</v>
      </c>
      <c r="G4086" s="313" t="s">
        <v>734</v>
      </c>
      <c r="H4086" s="314"/>
      <c r="I4086" s="316"/>
      <c r="J4086" s="317"/>
      <c r="K4086" s="314" t="str">
        <f t="shared" si="118"/>
        <v>LBY001Extreme humanitarian conditions - Level 5</v>
      </c>
      <c r="L4086" s="318"/>
    </row>
    <row r="4087" spans="1:12" ht="15" thickTop="1" x14ac:dyDescent="0.3">
      <c r="A4087" s="312" t="s">
        <v>1317</v>
      </c>
      <c r="B4087" s="313" t="s">
        <v>1775</v>
      </c>
      <c r="C4087" s="313" t="s">
        <v>179</v>
      </c>
      <c r="D4087" s="313" t="s">
        <v>5872</v>
      </c>
      <c r="E4087" s="313">
        <v>6352452</v>
      </c>
      <c r="F4087" s="313" t="s">
        <v>6126</v>
      </c>
      <c r="G4087" s="313" t="s">
        <v>734</v>
      </c>
      <c r="H4087" s="314"/>
      <c r="I4087" s="316"/>
      <c r="J4087" s="317"/>
      <c r="K4087" s="314" t="str">
        <f t="shared" si="118"/>
        <v>LBY002Minimal humanitarian conditions - Level 1</v>
      </c>
      <c r="L4087" s="318"/>
    </row>
    <row r="4088" spans="1:12" ht="15" thickBot="1" x14ac:dyDescent="0.35">
      <c r="A4088" s="158" t="s">
        <v>1317</v>
      </c>
      <c r="B4088" s="159" t="s">
        <v>1775</v>
      </c>
      <c r="C4088" s="159" t="s">
        <v>179</v>
      </c>
      <c r="D4088" s="159" t="s">
        <v>5873</v>
      </c>
      <c r="E4088" s="159">
        <v>0</v>
      </c>
      <c r="F4088" s="159" t="s">
        <v>6127</v>
      </c>
      <c r="G4088" s="159" t="s">
        <v>734</v>
      </c>
      <c r="H4088" s="314"/>
      <c r="I4088" s="316"/>
      <c r="J4088" s="317"/>
      <c r="K4088" s="314" t="str">
        <f t="shared" si="118"/>
        <v>LBY002Stressed humanitarian conditions - Level 2</v>
      </c>
      <c r="L4088" s="318"/>
    </row>
    <row r="4089" spans="1:12" ht="15" thickTop="1" x14ac:dyDescent="0.3">
      <c r="A4089" s="312" t="s">
        <v>1317</v>
      </c>
      <c r="B4089" s="313" t="s">
        <v>1775</v>
      </c>
      <c r="C4089" s="313" t="s">
        <v>179</v>
      </c>
      <c r="D4089" s="313" t="s">
        <v>5874</v>
      </c>
      <c r="E4089" s="313">
        <v>259717</v>
      </c>
      <c r="F4089" s="313" t="s">
        <v>6128</v>
      </c>
      <c r="G4089" s="313" t="s">
        <v>734</v>
      </c>
      <c r="H4089" s="314"/>
      <c r="I4089" s="316"/>
      <c r="J4089" s="317"/>
      <c r="K4089" s="314" t="str">
        <f t="shared" si="118"/>
        <v>LBY002Moderate humanitarian conditions - Level 3</v>
      </c>
      <c r="L4089" s="318"/>
    </row>
    <row r="4090" spans="1:12" ht="15" thickBot="1" x14ac:dyDescent="0.35">
      <c r="A4090" s="158" t="s">
        <v>1317</v>
      </c>
      <c r="B4090" s="159" t="s">
        <v>1775</v>
      </c>
      <c r="C4090" s="159" t="s">
        <v>179</v>
      </c>
      <c r="D4090" s="159" t="s">
        <v>5875</v>
      </c>
      <c r="E4090" s="159">
        <v>328000</v>
      </c>
      <c r="F4090" s="159" t="s">
        <v>6128</v>
      </c>
      <c r="G4090" s="159" t="s">
        <v>734</v>
      </c>
      <c r="H4090" s="314"/>
      <c r="I4090" s="316"/>
      <c r="J4090" s="317"/>
      <c r="K4090" s="314" t="str">
        <f t="shared" si="118"/>
        <v>LBY002Severe humanitarian conditions - Level 4</v>
      </c>
      <c r="L4090" s="318"/>
    </row>
    <row r="4091" spans="1:12" ht="15.6" thickTop="1" thickBot="1" x14ac:dyDescent="0.35">
      <c r="A4091" s="312" t="s">
        <v>1317</v>
      </c>
      <c r="B4091" s="313" t="s">
        <v>1775</v>
      </c>
      <c r="C4091" s="313" t="s">
        <v>179</v>
      </c>
      <c r="D4091" s="313" t="s">
        <v>5876</v>
      </c>
      <c r="E4091" s="313">
        <v>79000</v>
      </c>
      <c r="F4091" s="313" t="s">
        <v>6128</v>
      </c>
      <c r="G4091" s="313" t="s">
        <v>734</v>
      </c>
      <c r="H4091" s="314"/>
      <c r="I4091" s="316"/>
      <c r="J4091" s="317"/>
      <c r="K4091" s="314" t="str">
        <f t="shared" si="118"/>
        <v>LBY002Extreme humanitarian conditions - Level 5</v>
      </c>
      <c r="L4091" s="318"/>
    </row>
    <row r="4092" spans="1:12" ht="15" thickTop="1" x14ac:dyDescent="0.3">
      <c r="A4092" s="312" t="s">
        <v>792</v>
      </c>
      <c r="B4092" s="313" t="s">
        <v>815</v>
      </c>
      <c r="C4092" s="313" t="s">
        <v>24</v>
      </c>
      <c r="D4092" s="313" t="s">
        <v>5872</v>
      </c>
      <c r="E4092" s="313">
        <v>0</v>
      </c>
      <c r="F4092" s="313" t="s">
        <v>6129</v>
      </c>
      <c r="G4092" s="313" t="s">
        <v>734</v>
      </c>
      <c r="H4092" s="314"/>
      <c r="I4092" s="316"/>
      <c r="J4092" s="317"/>
      <c r="K4092" s="314" t="str">
        <f t="shared" si="118"/>
        <v>BGD002Minimal humanitarian conditions - Level 1</v>
      </c>
      <c r="L4092" s="318"/>
    </row>
    <row r="4093" spans="1:12" ht="15" thickBot="1" x14ac:dyDescent="0.35">
      <c r="A4093" s="158" t="s">
        <v>792</v>
      </c>
      <c r="B4093" s="159" t="s">
        <v>815</v>
      </c>
      <c r="C4093" s="159" t="s">
        <v>24</v>
      </c>
      <c r="D4093" s="159" t="s">
        <v>5873</v>
      </c>
      <c r="E4093" s="159">
        <v>671246.83188545646</v>
      </c>
      <c r="F4093" s="159" t="s">
        <v>6129</v>
      </c>
      <c r="G4093" s="159" t="s">
        <v>734</v>
      </c>
      <c r="H4093" s="314"/>
      <c r="I4093" s="316"/>
      <c r="J4093" s="317"/>
      <c r="K4093" s="314" t="str">
        <f t="shared" si="118"/>
        <v>BGD002Stressed humanitarian conditions - Level 2</v>
      </c>
      <c r="L4093" s="318"/>
    </row>
    <row r="4094" spans="1:12" ht="15" thickTop="1" x14ac:dyDescent="0.3">
      <c r="A4094" s="312" t="s">
        <v>792</v>
      </c>
      <c r="B4094" s="313" t="s">
        <v>815</v>
      </c>
      <c r="C4094" s="313" t="s">
        <v>24</v>
      </c>
      <c r="D4094" s="313" t="s">
        <v>5874</v>
      </c>
      <c r="E4094" s="313">
        <v>595323.41924416693</v>
      </c>
      <c r="F4094" s="313" t="s">
        <v>6129</v>
      </c>
      <c r="G4094" s="313" t="s">
        <v>734</v>
      </c>
      <c r="H4094" s="314"/>
      <c r="I4094" s="316"/>
      <c r="J4094" s="317"/>
      <c r="K4094" s="314" t="str">
        <f t="shared" si="118"/>
        <v>BGD002Moderate humanitarian conditions - Level 3</v>
      </c>
      <c r="L4094" s="318"/>
    </row>
    <row r="4095" spans="1:12" ht="15" thickBot="1" x14ac:dyDescent="0.35">
      <c r="A4095" s="158" t="s">
        <v>792</v>
      </c>
      <c r="B4095" s="159" t="s">
        <v>815</v>
      </c>
      <c r="C4095" s="159" t="s">
        <v>24</v>
      </c>
      <c r="D4095" s="159" t="s">
        <v>5875</v>
      </c>
      <c r="E4095" s="159">
        <v>114600.20925718202</v>
      </c>
      <c r="F4095" s="159" t="s">
        <v>6129</v>
      </c>
      <c r="G4095" s="159" t="s">
        <v>734</v>
      </c>
      <c r="H4095" s="314"/>
      <c r="I4095" s="316"/>
      <c r="J4095" s="317"/>
      <c r="K4095" s="314" t="str">
        <f t="shared" si="118"/>
        <v>BGD002Severe humanitarian conditions - Level 4</v>
      </c>
      <c r="L4095" s="318"/>
    </row>
    <row r="4096" spans="1:12" ht="15" thickTop="1" x14ac:dyDescent="0.3">
      <c r="A4096" s="312" t="s">
        <v>792</v>
      </c>
      <c r="B4096" s="313" t="s">
        <v>815</v>
      </c>
      <c r="C4096" s="313" t="s">
        <v>24</v>
      </c>
      <c r="D4096" s="313" t="s">
        <v>5876</v>
      </c>
      <c r="E4096" s="313">
        <v>1216.5396131946677</v>
      </c>
      <c r="F4096" s="313" t="s">
        <v>6129</v>
      </c>
      <c r="G4096" s="313" t="s">
        <v>734</v>
      </c>
      <c r="H4096" s="314"/>
      <c r="I4096" s="316"/>
      <c r="J4096" s="317"/>
      <c r="K4096" s="314" t="str">
        <f t="shared" si="118"/>
        <v>BGD002Extreme humanitarian conditions - Level 5</v>
      </c>
      <c r="L4096" s="318"/>
    </row>
    <row r="4097" spans="1:12" ht="15" thickBot="1" x14ac:dyDescent="0.35">
      <c r="A4097" s="158" t="s">
        <v>6024</v>
      </c>
      <c r="B4097" s="159" t="s">
        <v>6025</v>
      </c>
      <c r="C4097" s="159" t="s">
        <v>6026</v>
      </c>
      <c r="D4097" s="159" t="s">
        <v>5872</v>
      </c>
      <c r="E4097" s="159">
        <v>2549965</v>
      </c>
      <c r="F4097" s="159" t="s">
        <v>6130</v>
      </c>
      <c r="G4097" s="159" t="s">
        <v>734</v>
      </c>
      <c r="H4097" s="314"/>
      <c r="I4097" s="316"/>
      <c r="J4097" s="317"/>
      <c r="K4097" s="314" t="str">
        <f t="shared" si="118"/>
        <v>REG011Minimal humanitarian conditions - Level 1</v>
      </c>
      <c r="L4097" s="318"/>
    </row>
    <row r="4098" spans="1:12" ht="15" thickTop="1" x14ac:dyDescent="0.3">
      <c r="A4098" s="312" t="s">
        <v>6024</v>
      </c>
      <c r="B4098" s="313" t="s">
        <v>6025</v>
      </c>
      <c r="C4098" s="313" t="s">
        <v>6026</v>
      </c>
      <c r="D4098" s="313" t="s">
        <v>5873</v>
      </c>
      <c r="E4098" s="313">
        <v>1191083.8318854566</v>
      </c>
      <c r="F4098" s="313" t="s">
        <v>6130</v>
      </c>
      <c r="G4098" s="313" t="s">
        <v>734</v>
      </c>
      <c r="H4098" s="314"/>
      <c r="I4098" s="316"/>
      <c r="J4098" s="317"/>
      <c r="K4098" s="314" t="str">
        <f t="shared" si="118"/>
        <v>REG011Stressed humanitarian conditions - Level 2</v>
      </c>
      <c r="L4098" s="318"/>
    </row>
    <row r="4099" spans="1:12" ht="15" thickBot="1" x14ac:dyDescent="0.35">
      <c r="A4099" s="158" t="s">
        <v>6024</v>
      </c>
      <c r="B4099" s="159" t="s">
        <v>6025</v>
      </c>
      <c r="C4099" s="159" t="s">
        <v>6026</v>
      </c>
      <c r="D4099" s="159" t="s">
        <v>5874</v>
      </c>
      <c r="E4099" s="159">
        <v>986328.41924416693</v>
      </c>
      <c r="F4099" s="159" t="s">
        <v>6130</v>
      </c>
      <c r="G4099" s="159" t="s">
        <v>734</v>
      </c>
      <c r="H4099" s="314"/>
      <c r="I4099" s="316"/>
      <c r="J4099" s="317"/>
      <c r="K4099" s="314" t="str">
        <f t="shared" si="118"/>
        <v>REG011Moderate humanitarian conditions - Level 3</v>
      </c>
      <c r="L4099" s="318"/>
    </row>
    <row r="4100" spans="1:12" ht="15" thickTop="1" x14ac:dyDescent="0.3">
      <c r="A4100" s="312" t="s">
        <v>6024</v>
      </c>
      <c r="B4100" s="313" t="s">
        <v>6025</v>
      </c>
      <c r="C4100" s="313" t="s">
        <v>6026</v>
      </c>
      <c r="D4100" s="313" t="s">
        <v>5875</v>
      </c>
      <c r="E4100" s="313">
        <v>438600.20925718202</v>
      </c>
      <c r="F4100" s="313" t="s">
        <v>6130</v>
      </c>
      <c r="G4100" s="313" t="s">
        <v>734</v>
      </c>
      <c r="H4100" s="314"/>
      <c r="I4100" s="316"/>
      <c r="J4100" s="317"/>
      <c r="K4100" s="314" t="str">
        <f t="shared" si="118"/>
        <v>REG011Severe humanitarian conditions - Level 4</v>
      </c>
      <c r="L4100" s="318"/>
    </row>
    <row r="4101" spans="1:12" ht="15" thickBot="1" x14ac:dyDescent="0.35">
      <c r="A4101" s="158" t="s">
        <v>6024</v>
      </c>
      <c r="B4101" s="159" t="s">
        <v>6025</v>
      </c>
      <c r="C4101" s="159" t="s">
        <v>6026</v>
      </c>
      <c r="D4101" s="159" t="s">
        <v>5876</v>
      </c>
      <c r="E4101" s="159">
        <v>1217</v>
      </c>
      <c r="F4101" s="159" t="s">
        <v>6130</v>
      </c>
      <c r="G4101" s="159" t="s">
        <v>734</v>
      </c>
      <c r="H4101" s="314"/>
      <c r="I4101" s="316"/>
      <c r="J4101" s="317"/>
      <c r="K4101" s="314" t="str">
        <f t="shared" si="118"/>
        <v>REG011Extreme humanitarian conditions - Level 5</v>
      </c>
      <c r="L4101" s="318"/>
    </row>
    <row r="4102" spans="1:12" ht="15" thickTop="1" x14ac:dyDescent="0.3">
      <c r="A4102" s="312" t="s">
        <v>6010</v>
      </c>
      <c r="B4102" s="313" t="s">
        <v>717</v>
      </c>
      <c r="C4102" s="313" t="s">
        <v>218</v>
      </c>
      <c r="D4102" s="313" t="s">
        <v>5872</v>
      </c>
      <c r="E4102" s="313">
        <v>5722843</v>
      </c>
      <c r="F4102" s="313" t="s">
        <v>2000</v>
      </c>
      <c r="G4102" s="313" t="s">
        <v>734</v>
      </c>
      <c r="H4102" s="314"/>
      <c r="I4102" s="316"/>
      <c r="J4102" s="317"/>
      <c r="K4102" s="314" t="str">
        <f t="shared" si="118"/>
        <v>MMR001Minimal humanitarian conditions - Level 1</v>
      </c>
      <c r="L4102" s="318"/>
    </row>
    <row r="4103" spans="1:12" ht="15" thickBot="1" x14ac:dyDescent="0.35">
      <c r="A4103" s="158" t="s">
        <v>6010</v>
      </c>
      <c r="B4103" s="159" t="s">
        <v>717</v>
      </c>
      <c r="C4103" s="159" t="s">
        <v>218</v>
      </c>
      <c r="D4103" s="159" t="s">
        <v>5873</v>
      </c>
      <c r="E4103" s="159">
        <v>2609971</v>
      </c>
      <c r="F4103" s="159" t="s">
        <v>2000</v>
      </c>
      <c r="G4103" s="159" t="s">
        <v>734</v>
      </c>
      <c r="H4103" s="314"/>
      <c r="I4103" s="316"/>
      <c r="J4103" s="317"/>
      <c r="K4103" s="314" t="str">
        <f t="shared" si="118"/>
        <v>MMR001Stressed humanitarian conditions - Level 2</v>
      </c>
      <c r="L4103" s="318"/>
    </row>
    <row r="4104" spans="1:12" ht="15" thickTop="1" x14ac:dyDescent="0.3">
      <c r="A4104" s="312" t="s">
        <v>6010</v>
      </c>
      <c r="B4104" s="313" t="s">
        <v>717</v>
      </c>
      <c r="C4104" s="313" t="s">
        <v>218</v>
      </c>
      <c r="D4104" s="313" t="s">
        <v>5874</v>
      </c>
      <c r="E4104" s="313">
        <v>501404</v>
      </c>
      <c r="F4104" s="313" t="s">
        <v>2000</v>
      </c>
      <c r="G4104" s="313" t="s">
        <v>734</v>
      </c>
      <c r="H4104" s="314"/>
      <c r="I4104" s="316"/>
      <c r="J4104" s="317"/>
      <c r="K4104" s="314" t="str">
        <f t="shared" si="118"/>
        <v>MMR001Moderate humanitarian conditions - Level 3</v>
      </c>
      <c r="L4104" s="318"/>
    </row>
    <row r="4105" spans="1:12" ht="15" thickBot="1" x14ac:dyDescent="0.35">
      <c r="A4105" s="158" t="s">
        <v>6010</v>
      </c>
      <c r="B4105" s="159" t="s">
        <v>717</v>
      </c>
      <c r="C4105" s="159" t="s">
        <v>218</v>
      </c>
      <c r="D4105" s="159" t="s">
        <v>5875</v>
      </c>
      <c r="E4105" s="159">
        <v>429647</v>
      </c>
      <c r="F4105" s="159" t="s">
        <v>2000</v>
      </c>
      <c r="G4105" s="159" t="s">
        <v>734</v>
      </c>
      <c r="H4105" s="314"/>
      <c r="I4105" s="316"/>
      <c r="J4105" s="317"/>
      <c r="K4105" s="314" t="str">
        <f t="shared" si="118"/>
        <v>MMR001Severe humanitarian conditions - Level 4</v>
      </c>
      <c r="L4105" s="318"/>
    </row>
    <row r="4106" spans="1:12" ht="15" thickTop="1" x14ac:dyDescent="0.3">
      <c r="A4106" s="312" t="s">
        <v>6010</v>
      </c>
      <c r="B4106" s="313" t="s">
        <v>717</v>
      </c>
      <c r="C4106" s="313" t="s">
        <v>218</v>
      </c>
      <c r="D4106" s="313" t="s">
        <v>5876</v>
      </c>
      <c r="E4106" s="313">
        <v>0</v>
      </c>
      <c r="F4106" s="313" t="s">
        <v>2000</v>
      </c>
      <c r="G4106" s="313" t="s">
        <v>734</v>
      </c>
      <c r="H4106" s="314"/>
      <c r="I4106" s="316"/>
      <c r="J4106" s="317"/>
      <c r="K4106" s="314" t="str">
        <f t="shared" si="118"/>
        <v>MMR001Extreme humanitarian conditions - Level 5</v>
      </c>
      <c r="L4106" s="318"/>
    </row>
    <row r="4107" spans="1:12" ht="15" thickBot="1" x14ac:dyDescent="0.35">
      <c r="A4107" s="158" t="s">
        <v>793</v>
      </c>
      <c r="B4107" s="159" t="s">
        <v>818</v>
      </c>
      <c r="C4107" s="159" t="s">
        <v>218</v>
      </c>
      <c r="D4107" s="159" t="s">
        <v>5872</v>
      </c>
      <c r="E4107" s="159">
        <v>2549965</v>
      </c>
      <c r="F4107" s="159" t="s">
        <v>2000</v>
      </c>
      <c r="G4107" s="159" t="s">
        <v>734</v>
      </c>
      <c r="H4107" s="314"/>
      <c r="I4107" s="316"/>
      <c r="J4107" s="317"/>
      <c r="K4107" s="314" t="str">
        <f t="shared" si="118"/>
        <v>MMR002Minimal humanitarian conditions - Level 1</v>
      </c>
      <c r="L4107" s="318"/>
    </row>
    <row r="4108" spans="1:12" ht="15" thickTop="1" x14ac:dyDescent="0.3">
      <c r="A4108" s="312" t="s">
        <v>793</v>
      </c>
      <c r="B4108" s="313" t="s">
        <v>818</v>
      </c>
      <c r="C4108" s="313" t="s">
        <v>218</v>
      </c>
      <c r="D4108" s="313" t="s">
        <v>5873</v>
      </c>
      <c r="E4108" s="313">
        <v>519837</v>
      </c>
      <c r="F4108" s="313" t="s">
        <v>2000</v>
      </c>
      <c r="G4108" s="313" t="s">
        <v>734</v>
      </c>
      <c r="H4108" s="314"/>
      <c r="I4108" s="316"/>
      <c r="J4108" s="317"/>
      <c r="K4108" s="314" t="str">
        <f t="shared" si="118"/>
        <v>MMR002Stressed humanitarian conditions - Level 2</v>
      </c>
      <c r="L4108" s="318"/>
    </row>
    <row r="4109" spans="1:12" ht="15" thickBot="1" x14ac:dyDescent="0.35">
      <c r="A4109" s="158" t="s">
        <v>793</v>
      </c>
      <c r="B4109" s="159" t="s">
        <v>818</v>
      </c>
      <c r="C4109" s="159" t="s">
        <v>218</v>
      </c>
      <c r="D4109" s="159" t="s">
        <v>5874</v>
      </c>
      <c r="E4109" s="159">
        <v>391005</v>
      </c>
      <c r="F4109" s="159" t="s">
        <v>2000</v>
      </c>
      <c r="G4109" s="159" t="s">
        <v>734</v>
      </c>
      <c r="H4109" s="314"/>
      <c r="I4109" s="316"/>
      <c r="J4109" s="317"/>
      <c r="K4109" s="314" t="str">
        <f t="shared" si="118"/>
        <v>MMR002Moderate humanitarian conditions - Level 3</v>
      </c>
      <c r="L4109" s="318"/>
    </row>
    <row r="4110" spans="1:12" ht="15" thickTop="1" x14ac:dyDescent="0.3">
      <c r="A4110" s="312" t="s">
        <v>793</v>
      </c>
      <c r="B4110" s="313" t="s">
        <v>818</v>
      </c>
      <c r="C4110" s="313" t="s">
        <v>218</v>
      </c>
      <c r="D4110" s="313" t="s">
        <v>5875</v>
      </c>
      <c r="E4110" s="313">
        <v>324000</v>
      </c>
      <c r="F4110" s="313" t="s">
        <v>2000</v>
      </c>
      <c r="G4110" s="313" t="s">
        <v>734</v>
      </c>
      <c r="H4110" s="314"/>
      <c r="I4110" s="316"/>
      <c r="J4110" s="317"/>
      <c r="K4110" s="314" t="str">
        <f t="shared" si="118"/>
        <v>MMR002Severe humanitarian conditions - Level 4</v>
      </c>
      <c r="L4110" s="318"/>
    </row>
    <row r="4111" spans="1:12" ht="15" thickBot="1" x14ac:dyDescent="0.35">
      <c r="A4111" s="158" t="s">
        <v>793</v>
      </c>
      <c r="B4111" s="159" t="s">
        <v>818</v>
      </c>
      <c r="C4111" s="159" t="s">
        <v>218</v>
      </c>
      <c r="D4111" s="159" t="s">
        <v>5876</v>
      </c>
      <c r="E4111" s="159">
        <v>0</v>
      </c>
      <c r="F4111" s="159" t="s">
        <v>2000</v>
      </c>
      <c r="G4111" s="159" t="s">
        <v>734</v>
      </c>
      <c r="H4111" s="314"/>
      <c r="I4111" s="316"/>
      <c r="J4111" s="317"/>
      <c r="K4111" s="314" t="str">
        <f t="shared" si="118"/>
        <v>MMR002Extreme humanitarian conditions - Level 5</v>
      </c>
      <c r="L4111" s="318"/>
    </row>
    <row r="4112" spans="1:12" ht="15" thickTop="1" x14ac:dyDescent="0.3">
      <c r="A4112" s="312" t="s">
        <v>794</v>
      </c>
      <c r="B4112" s="313" t="s">
        <v>819</v>
      </c>
      <c r="C4112" s="313" t="s">
        <v>218</v>
      </c>
      <c r="D4112" s="313" t="s">
        <v>5872</v>
      </c>
      <c r="E4112" s="313">
        <v>3172878</v>
      </c>
      <c r="F4112" s="313" t="s">
        <v>2000</v>
      </c>
      <c r="G4112" s="313" t="s">
        <v>734</v>
      </c>
      <c r="H4112" s="314"/>
      <c r="I4112" s="316"/>
      <c r="J4112" s="317"/>
      <c r="K4112" s="314" t="str">
        <f t="shared" si="118"/>
        <v>MMR003Minimal humanitarian conditions - Level 1</v>
      </c>
      <c r="L4112" s="318"/>
    </row>
    <row r="4113" spans="1:12" ht="15" thickBot="1" x14ac:dyDescent="0.35">
      <c r="A4113" s="158" t="s">
        <v>794</v>
      </c>
      <c r="B4113" s="159" t="s">
        <v>819</v>
      </c>
      <c r="C4113" s="159" t="s">
        <v>218</v>
      </c>
      <c r="D4113" s="159" t="s">
        <v>5873</v>
      </c>
      <c r="E4113" s="159">
        <v>2090134</v>
      </c>
      <c r="F4113" s="159" t="s">
        <v>2000</v>
      </c>
      <c r="G4113" s="159" t="s">
        <v>734</v>
      </c>
      <c r="H4113" s="314"/>
      <c r="I4113" s="316"/>
      <c r="J4113" s="317"/>
      <c r="K4113" s="314" t="str">
        <f t="shared" si="118"/>
        <v>MMR003Stressed humanitarian conditions - Level 2</v>
      </c>
      <c r="L4113" s="318"/>
    </row>
    <row r="4114" spans="1:12" ht="15" thickTop="1" x14ac:dyDescent="0.3">
      <c r="A4114" s="312" t="s">
        <v>794</v>
      </c>
      <c r="B4114" s="313" t="s">
        <v>819</v>
      </c>
      <c r="C4114" s="313" t="s">
        <v>218</v>
      </c>
      <c r="D4114" s="313" t="s">
        <v>5874</v>
      </c>
      <c r="E4114" s="313">
        <v>110399</v>
      </c>
      <c r="F4114" s="313" t="s">
        <v>2000</v>
      </c>
      <c r="G4114" s="313" t="s">
        <v>734</v>
      </c>
      <c r="H4114" s="314"/>
      <c r="I4114" s="316"/>
      <c r="J4114" s="317"/>
      <c r="K4114" s="314" t="str">
        <f t="shared" si="118"/>
        <v>MMR003Moderate humanitarian conditions - Level 3</v>
      </c>
      <c r="L4114" s="318"/>
    </row>
    <row r="4115" spans="1:12" ht="15" thickBot="1" x14ac:dyDescent="0.35">
      <c r="A4115" s="158" t="s">
        <v>794</v>
      </c>
      <c r="B4115" s="159" t="s">
        <v>819</v>
      </c>
      <c r="C4115" s="159" t="s">
        <v>218</v>
      </c>
      <c r="D4115" s="159" t="s">
        <v>5875</v>
      </c>
      <c r="E4115" s="159">
        <v>105647</v>
      </c>
      <c r="F4115" s="159" t="s">
        <v>2000</v>
      </c>
      <c r="G4115" s="159" t="s">
        <v>734</v>
      </c>
      <c r="H4115" s="314"/>
      <c r="I4115" s="316"/>
      <c r="J4115" s="317"/>
      <c r="K4115" s="314" t="str">
        <f t="shared" si="118"/>
        <v>MMR003Severe humanitarian conditions - Level 4</v>
      </c>
      <c r="L4115" s="318"/>
    </row>
    <row r="4116" spans="1:12" ht="15.6" thickTop="1" thickBot="1" x14ac:dyDescent="0.35">
      <c r="A4116" s="312" t="s">
        <v>794</v>
      </c>
      <c r="B4116" s="313" t="s">
        <v>819</v>
      </c>
      <c r="C4116" s="313" t="s">
        <v>218</v>
      </c>
      <c r="D4116" s="313" t="s">
        <v>5876</v>
      </c>
      <c r="E4116" s="313">
        <v>0</v>
      </c>
      <c r="F4116" s="313" t="s">
        <v>2000</v>
      </c>
      <c r="G4116" s="313" t="s">
        <v>734</v>
      </c>
      <c r="H4116" s="314"/>
      <c r="I4116" s="316"/>
      <c r="J4116" s="317"/>
      <c r="K4116" s="314" t="str">
        <f t="shared" si="118"/>
        <v>MMR003Extreme humanitarian conditions - Level 5</v>
      </c>
      <c r="L4116" s="318"/>
    </row>
    <row r="4117" spans="1:12" ht="15" thickTop="1" x14ac:dyDescent="0.3">
      <c r="A4117" s="312" t="s">
        <v>1312</v>
      </c>
      <c r="B4117" s="313" t="s">
        <v>856</v>
      </c>
      <c r="C4117" s="313" t="s">
        <v>122</v>
      </c>
      <c r="D4117" s="313" t="s">
        <v>5872</v>
      </c>
      <c r="E4117" s="313">
        <v>234956</v>
      </c>
      <c r="F4117" s="313" t="s">
        <v>6083</v>
      </c>
      <c r="G4117" s="313" t="s">
        <v>734</v>
      </c>
      <c r="H4117" s="314"/>
      <c r="I4117" s="316"/>
      <c r="J4117" s="317"/>
      <c r="K4117" s="314" t="str">
        <f t="shared" si="118"/>
        <v>GRC002Minimal humanitarian conditions - Level 1</v>
      </c>
      <c r="L4117" s="318"/>
    </row>
    <row r="4118" spans="1:12" ht="15" thickBot="1" x14ac:dyDescent="0.35">
      <c r="A4118" s="158" t="s">
        <v>1312</v>
      </c>
      <c r="B4118" s="159" t="s">
        <v>856</v>
      </c>
      <c r="C4118" s="159" t="s">
        <v>122</v>
      </c>
      <c r="D4118" s="159" t="s">
        <v>5873</v>
      </c>
      <c r="E4118" s="159">
        <v>41100</v>
      </c>
      <c r="F4118" s="159" t="s">
        <v>6131</v>
      </c>
      <c r="G4118" s="159" t="s">
        <v>734</v>
      </c>
      <c r="H4118" s="314"/>
      <c r="I4118" s="316"/>
      <c r="J4118" s="317"/>
      <c r="K4118" s="314" t="str">
        <f t="shared" si="118"/>
        <v>GRC002Stressed humanitarian conditions - Level 2</v>
      </c>
      <c r="L4118" s="318"/>
    </row>
    <row r="4119" spans="1:12" ht="15" thickTop="1" x14ac:dyDescent="0.3">
      <c r="A4119" s="312" t="s">
        <v>1312</v>
      </c>
      <c r="B4119" s="313" t="s">
        <v>856</v>
      </c>
      <c r="C4119" s="313" t="s">
        <v>122</v>
      </c>
      <c r="D4119" s="313" t="s">
        <v>5874</v>
      </c>
      <c r="E4119" s="313">
        <v>13600</v>
      </c>
      <c r="F4119" s="313" t="s">
        <v>6131</v>
      </c>
      <c r="G4119" s="313" t="s">
        <v>734</v>
      </c>
      <c r="H4119" s="314"/>
      <c r="I4119" s="316"/>
      <c r="J4119" s="317"/>
      <c r="K4119" s="314" t="str">
        <f t="shared" si="118"/>
        <v>GRC002Moderate humanitarian conditions - Level 3</v>
      </c>
      <c r="L4119" s="318"/>
    </row>
    <row r="4120" spans="1:12" ht="15" thickBot="1" x14ac:dyDescent="0.35">
      <c r="A4120" s="158" t="s">
        <v>5937</v>
      </c>
      <c r="B4120" s="159" t="s">
        <v>723</v>
      </c>
      <c r="C4120" s="159" t="s">
        <v>293</v>
      </c>
      <c r="D4120" s="159" t="s">
        <v>5872</v>
      </c>
      <c r="E4120" s="159">
        <v>0</v>
      </c>
      <c r="F4120" s="159" t="s">
        <v>445</v>
      </c>
      <c r="G4120" s="159" t="s">
        <v>733</v>
      </c>
      <c r="H4120" s="314"/>
      <c r="I4120" s="316"/>
      <c r="J4120" s="317"/>
      <c r="K4120" s="314" t="str">
        <f t="shared" si="118"/>
        <v>SOM001Minimal humanitarian conditions - Level 1</v>
      </c>
      <c r="L4120" s="318"/>
    </row>
    <row r="4121" spans="1:12" ht="15" thickTop="1" x14ac:dyDescent="0.3">
      <c r="A4121" s="312" t="s">
        <v>5937</v>
      </c>
      <c r="B4121" s="313" t="s">
        <v>723</v>
      </c>
      <c r="C4121" s="313" t="s">
        <v>293</v>
      </c>
      <c r="D4121" s="313" t="s">
        <v>5873</v>
      </c>
      <c r="E4121" s="313">
        <v>7228000</v>
      </c>
      <c r="F4121" s="313" t="s">
        <v>6132</v>
      </c>
      <c r="G4121" s="313" t="s">
        <v>733</v>
      </c>
      <c r="H4121" s="314"/>
      <c r="I4121" s="316"/>
      <c r="J4121" s="317"/>
      <c r="K4121" s="314" t="str">
        <f t="shared" si="118"/>
        <v>SOM001Stressed humanitarian conditions - Level 2</v>
      </c>
      <c r="L4121" s="318"/>
    </row>
    <row r="4122" spans="1:12" ht="15" thickBot="1" x14ac:dyDescent="0.35">
      <c r="A4122" s="158" t="s">
        <v>5937</v>
      </c>
      <c r="B4122" s="159" t="s">
        <v>723</v>
      </c>
      <c r="C4122" s="159" t="s">
        <v>293</v>
      </c>
      <c r="D4122" s="159" t="s">
        <v>5874</v>
      </c>
      <c r="E4122" s="159">
        <v>4961000</v>
      </c>
      <c r="F4122" s="159" t="s">
        <v>6106</v>
      </c>
      <c r="G4122" s="159" t="s">
        <v>733</v>
      </c>
      <c r="H4122" s="314"/>
      <c r="I4122" s="316"/>
      <c r="J4122" s="317"/>
      <c r="K4122" s="314" t="str">
        <f t="shared" si="118"/>
        <v>SOM001Moderate humanitarian conditions - Level 3</v>
      </c>
      <c r="L4122" s="318"/>
    </row>
    <row r="4123" spans="1:12" ht="15" thickTop="1" x14ac:dyDescent="0.3">
      <c r="A4123" s="312" t="s">
        <v>5937</v>
      </c>
      <c r="B4123" s="313" t="s">
        <v>723</v>
      </c>
      <c r="C4123" s="313" t="s">
        <v>293</v>
      </c>
      <c r="D4123" s="313" t="s">
        <v>5875</v>
      </c>
      <c r="E4123" s="313">
        <v>139000</v>
      </c>
      <c r="F4123" s="313" t="s">
        <v>6132</v>
      </c>
      <c r="G4123" s="313" t="s">
        <v>733</v>
      </c>
      <c r="H4123" s="314"/>
      <c r="I4123" s="316"/>
      <c r="J4123" s="317"/>
      <c r="K4123" s="314" t="str">
        <f t="shared" si="118"/>
        <v>SOM001Severe humanitarian conditions - Level 4</v>
      </c>
      <c r="L4123" s="318"/>
    </row>
    <row r="4124" spans="1:12" x14ac:dyDescent="0.3">
      <c r="A4124" s="158" t="s">
        <v>5937</v>
      </c>
      <c r="B4124" s="159" t="s">
        <v>723</v>
      </c>
      <c r="C4124" s="159" t="s">
        <v>293</v>
      </c>
      <c r="D4124" s="159" t="s">
        <v>5876</v>
      </c>
      <c r="E4124" s="159">
        <v>0</v>
      </c>
      <c r="F4124" s="159" t="s">
        <v>6132</v>
      </c>
      <c r="G4124" s="159" t="s">
        <v>733</v>
      </c>
      <c r="H4124" s="314"/>
      <c r="I4124" s="316"/>
      <c r="J4124" s="317"/>
      <c r="K4124" s="314" t="str">
        <f t="shared" si="118"/>
        <v>SOM001Extreme humanitarian conditions - Level 5</v>
      </c>
      <c r="L4124" s="318"/>
    </row>
    <row r="4125" spans="1:12" ht="15" thickBot="1" x14ac:dyDescent="0.35">
      <c r="A4125" s="158" t="s">
        <v>1296</v>
      </c>
      <c r="B4125" s="159" t="s">
        <v>839</v>
      </c>
      <c r="C4125" s="159" t="s">
        <v>202</v>
      </c>
      <c r="D4125" s="159" t="s">
        <v>5872</v>
      </c>
      <c r="E4125" s="159">
        <v>2692843</v>
      </c>
      <c r="F4125" s="159" t="s">
        <v>6133</v>
      </c>
      <c r="G4125" s="159" t="s">
        <v>734</v>
      </c>
      <c r="H4125" s="314"/>
      <c r="I4125" s="316"/>
      <c r="J4125" s="317"/>
      <c r="K4125" s="314" t="str">
        <f t="shared" ref="K4125:K4136" si="119">B4125&amp;""&amp;D4125</f>
        <v>MRT003Minimal humanitarian conditions - Level 1</v>
      </c>
      <c r="L4125" s="318"/>
    </row>
    <row r="4126" spans="1:12" ht="15" thickTop="1" x14ac:dyDescent="0.3">
      <c r="A4126" s="312" t="s">
        <v>1296</v>
      </c>
      <c r="B4126" s="313" t="s">
        <v>839</v>
      </c>
      <c r="C4126" s="313" t="s">
        <v>202</v>
      </c>
      <c r="D4126" s="313" t="s">
        <v>5873</v>
      </c>
      <c r="E4126" s="313">
        <v>1008610</v>
      </c>
      <c r="F4126" s="313" t="s">
        <v>6133</v>
      </c>
      <c r="G4126" s="313" t="s">
        <v>734</v>
      </c>
      <c r="H4126" s="314"/>
      <c r="I4126" s="316"/>
      <c r="J4126" s="317"/>
      <c r="K4126" s="314" t="str">
        <f t="shared" si="119"/>
        <v>MRT003Stressed humanitarian conditions - Level 2</v>
      </c>
      <c r="L4126" s="318"/>
    </row>
    <row r="4127" spans="1:12" ht="15" thickBot="1" x14ac:dyDescent="0.35">
      <c r="A4127" s="158" t="s">
        <v>1296</v>
      </c>
      <c r="B4127" s="159" t="s">
        <v>839</v>
      </c>
      <c r="C4127" s="159" t="s">
        <v>202</v>
      </c>
      <c r="D4127" s="159" t="s">
        <v>5874</v>
      </c>
      <c r="E4127" s="159">
        <v>424592</v>
      </c>
      <c r="F4127" s="159" t="s">
        <v>6134</v>
      </c>
      <c r="G4127" s="159" t="s">
        <v>734</v>
      </c>
      <c r="H4127" s="314"/>
      <c r="I4127" s="316"/>
      <c r="J4127" s="317"/>
      <c r="K4127" s="314" t="str">
        <f t="shared" si="119"/>
        <v>MRT003Moderate humanitarian conditions - Level 3</v>
      </c>
      <c r="L4127" s="318"/>
    </row>
    <row r="4128" spans="1:12" ht="15.6" thickTop="1" thickBot="1" x14ac:dyDescent="0.35">
      <c r="A4128" s="312" t="s">
        <v>1296</v>
      </c>
      <c r="B4128" s="313" t="s">
        <v>839</v>
      </c>
      <c r="C4128" s="313" t="s">
        <v>202</v>
      </c>
      <c r="D4128" s="313" t="s">
        <v>5875</v>
      </c>
      <c r="E4128" s="313">
        <v>10944</v>
      </c>
      <c r="F4128" s="313" t="s">
        <v>6133</v>
      </c>
      <c r="G4128" s="313" t="s">
        <v>734</v>
      </c>
      <c r="H4128" s="314"/>
      <c r="I4128" s="316"/>
      <c r="J4128" s="317"/>
      <c r="K4128" s="314" t="str">
        <f t="shared" si="119"/>
        <v>MRT003Severe humanitarian conditions - Level 4</v>
      </c>
      <c r="L4128" s="318"/>
    </row>
    <row r="4129" spans="1:12" ht="15" thickTop="1" x14ac:dyDescent="0.3">
      <c r="A4129" s="312" t="s">
        <v>2918</v>
      </c>
      <c r="B4129" s="313" t="s">
        <v>838</v>
      </c>
      <c r="C4129" s="313" t="s">
        <v>202</v>
      </c>
      <c r="D4129" s="313" t="s">
        <v>5872</v>
      </c>
      <c r="E4129" s="313">
        <v>10560</v>
      </c>
      <c r="F4129" s="313" t="s">
        <v>6135</v>
      </c>
      <c r="G4129" s="313" t="s">
        <v>734</v>
      </c>
      <c r="H4129" s="314"/>
      <c r="I4129" s="316"/>
      <c r="J4129" s="317"/>
      <c r="K4129" s="314" t="str">
        <f t="shared" si="119"/>
        <v>MRT002Minimal humanitarian conditions - Level 1</v>
      </c>
      <c r="L4129" s="318"/>
    </row>
    <row r="4130" spans="1:12" x14ac:dyDescent="0.3">
      <c r="A4130" s="158" t="s">
        <v>2918</v>
      </c>
      <c r="B4130" s="159" t="s">
        <v>838</v>
      </c>
      <c r="C4130" s="159" t="s">
        <v>202</v>
      </c>
      <c r="D4130" s="159" t="s">
        <v>5874</v>
      </c>
      <c r="E4130" s="159">
        <v>57000</v>
      </c>
      <c r="F4130" s="159" t="s">
        <v>6136</v>
      </c>
      <c r="G4130" s="159" t="s">
        <v>735</v>
      </c>
      <c r="H4130" s="314"/>
      <c r="I4130" s="316"/>
      <c r="J4130" s="317"/>
      <c r="K4130" s="314" t="str">
        <f t="shared" si="119"/>
        <v>MRT002Moderate humanitarian conditions - Level 3</v>
      </c>
      <c r="L4130" s="318"/>
    </row>
    <row r="4131" spans="1:12" ht="15" thickBot="1" x14ac:dyDescent="0.35">
      <c r="A4131" s="158" t="s">
        <v>6031</v>
      </c>
      <c r="B4131" s="159" t="s">
        <v>707</v>
      </c>
      <c r="C4131" s="159" t="s">
        <v>126</v>
      </c>
      <c r="D4131" s="159" t="s">
        <v>5872</v>
      </c>
      <c r="E4131" s="159">
        <v>8749000</v>
      </c>
      <c r="F4131" s="159" t="s">
        <v>6137</v>
      </c>
      <c r="G4131" s="159" t="s">
        <v>734</v>
      </c>
      <c r="H4131" s="314"/>
      <c r="I4131" s="316"/>
      <c r="J4131" s="317"/>
      <c r="K4131" s="314" t="str">
        <f t="shared" si="119"/>
        <v>GTM001Minimal humanitarian conditions - Level 1</v>
      </c>
      <c r="L4131" s="318"/>
    </row>
    <row r="4132" spans="1:12" ht="15" thickTop="1" x14ac:dyDescent="0.3">
      <c r="A4132" s="312" t="s">
        <v>6031</v>
      </c>
      <c r="B4132" s="313" t="s">
        <v>707</v>
      </c>
      <c r="C4132" s="313" t="s">
        <v>126</v>
      </c>
      <c r="D4132" s="313" t="s">
        <v>5873</v>
      </c>
      <c r="E4132" s="313">
        <v>4816000</v>
      </c>
      <c r="F4132" s="313" t="s">
        <v>6137</v>
      </c>
      <c r="G4132" s="313" t="s">
        <v>734</v>
      </c>
      <c r="H4132" s="314"/>
      <c r="I4132" s="316"/>
      <c r="J4132" s="317"/>
      <c r="K4132" s="314" t="str">
        <f t="shared" si="119"/>
        <v>GTM001Stressed humanitarian conditions - Level 2</v>
      </c>
      <c r="L4132" s="318"/>
    </row>
    <row r="4133" spans="1:12" ht="15" thickBot="1" x14ac:dyDescent="0.35">
      <c r="A4133" s="158" t="s">
        <v>6031</v>
      </c>
      <c r="B4133" s="159" t="s">
        <v>707</v>
      </c>
      <c r="C4133" s="159" t="s">
        <v>126</v>
      </c>
      <c r="D4133" s="159" t="s">
        <v>5874</v>
      </c>
      <c r="E4133" s="159">
        <v>2492000</v>
      </c>
      <c r="F4133" s="159" t="s">
        <v>6137</v>
      </c>
      <c r="G4133" s="159" t="s">
        <v>734</v>
      </c>
      <c r="H4133" s="314"/>
      <c r="I4133" s="316"/>
      <c r="J4133" s="317"/>
      <c r="K4133" s="314" t="str">
        <f t="shared" si="119"/>
        <v>GTM001Moderate humanitarian conditions - Level 3</v>
      </c>
      <c r="L4133" s="318"/>
    </row>
    <row r="4134" spans="1:12" ht="15.6" thickTop="1" thickBot="1" x14ac:dyDescent="0.35">
      <c r="A4134" s="312" t="s">
        <v>6031</v>
      </c>
      <c r="B4134" s="313" t="s">
        <v>707</v>
      </c>
      <c r="C4134" s="313" t="s">
        <v>126</v>
      </c>
      <c r="D4134" s="313" t="s">
        <v>5875</v>
      </c>
      <c r="E4134" s="313">
        <v>568000</v>
      </c>
      <c r="F4134" s="313" t="s">
        <v>6137</v>
      </c>
      <c r="G4134" s="313" t="s">
        <v>734</v>
      </c>
      <c r="H4134" s="314"/>
      <c r="I4134" s="316"/>
      <c r="J4134" s="317"/>
      <c r="K4134" s="314" t="str">
        <f t="shared" si="119"/>
        <v>GTM001Severe humanitarian conditions - Level 4</v>
      </c>
      <c r="L4134" s="318"/>
    </row>
    <row r="4135" spans="1:12" ht="15" thickTop="1" x14ac:dyDescent="0.3">
      <c r="A4135" s="312" t="s">
        <v>1319</v>
      </c>
      <c r="B4135" s="313" t="s">
        <v>1329</v>
      </c>
      <c r="C4135" s="313" t="s">
        <v>48</v>
      </c>
      <c r="D4135" s="313" t="s">
        <v>5874</v>
      </c>
      <c r="E4135" s="313">
        <v>766796</v>
      </c>
      <c r="F4135" s="313" t="s">
        <v>6138</v>
      </c>
      <c r="G4135" s="313" t="s">
        <v>734</v>
      </c>
      <c r="H4135" s="314"/>
      <c r="I4135" s="316"/>
      <c r="J4135" s="317"/>
      <c r="K4135" s="314" t="str">
        <f t="shared" si="119"/>
        <v>BFA002Moderate humanitarian conditions - Level 3</v>
      </c>
      <c r="L4135" s="318"/>
    </row>
    <row r="4136" spans="1:12" x14ac:dyDescent="0.3">
      <c r="A4136" s="158" t="s">
        <v>1319</v>
      </c>
      <c r="B4136" s="159" t="s">
        <v>1329</v>
      </c>
      <c r="C4136" s="159" t="s">
        <v>48</v>
      </c>
      <c r="D4136" s="159" t="s">
        <v>5875</v>
      </c>
      <c r="E4136" s="159">
        <v>182204</v>
      </c>
      <c r="F4136" s="159" t="s">
        <v>6138</v>
      </c>
      <c r="G4136" s="159" t="s">
        <v>734</v>
      </c>
      <c r="H4136" s="314"/>
      <c r="I4136" s="316"/>
      <c r="J4136" s="317"/>
      <c r="K4136" s="314" t="str">
        <f t="shared" si="119"/>
        <v>BFA002Severe humanitarian conditions - Level 4</v>
      </c>
      <c r="L4136" s="318"/>
    </row>
  </sheetData>
  <dataConsolidate link="1"/>
  <dataValidations count="1">
    <dataValidation showInputMessage="1" showErrorMessage="1" sqref="I252:I431 I433:I1539 I1:I250 I1541:I1048576 H1:H1048576" xr:uid="{00000000-0002-0000-0600-000000000000}"/>
  </dataValidations>
  <hyperlinks>
    <hyperlink ref="I2" r:id="rId1" xr:uid="{00000000-0004-0000-0600-000000000000}"/>
    <hyperlink ref="I3" r:id="rId2" xr:uid="{00000000-0004-0000-0600-000001000000}"/>
    <hyperlink ref="I4" r:id="rId3" xr:uid="{00000000-0004-0000-0600-000002000000}"/>
    <hyperlink ref="I5" r:id="rId4" xr:uid="{00000000-0004-0000-0600-000003000000}"/>
    <hyperlink ref="I13" r:id="rId5" xr:uid="{00000000-0004-0000-0600-000004000000}"/>
    <hyperlink ref="I15" r:id="rId6" xr:uid="{00000000-0004-0000-0600-000005000000}"/>
    <hyperlink ref="I16" r:id="rId7" display="https://reliefweb.int/sites/reliefweb.int/files/resources/SEN_12.pdf" xr:uid="{00000000-0004-0000-0600-000006000000}"/>
    <hyperlink ref="I31" r:id="rId8" xr:uid="{00000000-0004-0000-0600-000007000000}"/>
    <hyperlink ref="I59" r:id="rId9" xr:uid="{00000000-0004-0000-0600-000008000000}"/>
    <hyperlink ref="I32" r:id="rId10" xr:uid="{00000000-0004-0000-0600-000009000000}"/>
    <hyperlink ref="I33" r:id="rId11" xr:uid="{00000000-0004-0000-0600-00000A000000}"/>
    <hyperlink ref="I34" r:id="rId12" xr:uid="{00000000-0004-0000-0600-00000B000000}"/>
    <hyperlink ref="I35" r:id="rId13" xr:uid="{00000000-0004-0000-0600-00000C000000}"/>
    <hyperlink ref="I36" r:id="rId14" xr:uid="{00000000-0004-0000-0600-00000D000000}"/>
    <hyperlink ref="I42" r:id="rId15" xr:uid="{00000000-0004-0000-0600-00000E000000}"/>
    <hyperlink ref="I43" r:id="rId16" xr:uid="{00000000-0004-0000-0600-00000F000000}"/>
    <hyperlink ref="I46" r:id="rId17" xr:uid="{00000000-0004-0000-0600-000010000000}"/>
    <hyperlink ref="I92" r:id="rId18" xr:uid="{00000000-0004-0000-0600-000011000000}"/>
    <hyperlink ref="I94" r:id="rId19" xr:uid="{00000000-0004-0000-0600-000012000000}"/>
    <hyperlink ref="I95" r:id="rId20" xr:uid="{00000000-0004-0000-0600-000013000000}"/>
    <hyperlink ref="I96" r:id="rId21" xr:uid="{00000000-0004-0000-0600-000014000000}"/>
    <hyperlink ref="I97" r:id="rId22" xr:uid="{00000000-0004-0000-0600-000015000000}"/>
    <hyperlink ref="I102" r:id="rId23" xr:uid="{00000000-0004-0000-0600-000016000000}"/>
    <hyperlink ref="I104" r:id="rId24" xr:uid="{00000000-0004-0000-0600-000017000000}"/>
    <hyperlink ref="I105" r:id="rId25" xr:uid="{00000000-0004-0000-0600-000018000000}"/>
    <hyperlink ref="I110" r:id="rId26" xr:uid="{00000000-0004-0000-0600-000019000000}"/>
    <hyperlink ref="I112" r:id="rId27" display="https://www.humanitarianresponse.info/sites/www.humanitarianresponse.info/files/documents/files/13022018_ocha_humanitarian_needs_overview.pdf" xr:uid="{00000000-0004-0000-0600-00001A000000}"/>
    <hyperlink ref="I113" r:id="rId28" display="https://www.humanitarianresponse.info/sites/www.humanitarianresponse.info/files/documents/files/13022018_ocha_humanitarian_needs_overview.pdf" xr:uid="{00000000-0004-0000-0600-00001B000000}"/>
    <hyperlink ref="I114" r:id="rId29" display="https://www.humanitarianresponse.info/sites/www.humanitarianresponse.info/files/documents/files/13022018_ocha_humanitarian_needs_overview.pdf" xr:uid="{00000000-0004-0000-0600-00001C000000}"/>
    <hyperlink ref="I115" r:id="rId30" display="https://www.humanitarianresponse.info/sites/www.humanitarianresponse.info/files/documents/files/13022018_ocha_humanitarian_needs_overview.pdf" xr:uid="{00000000-0004-0000-0600-00001D000000}"/>
    <hyperlink ref="I116" r:id="rId31" display="https://www.humanitarianresponse.info/sites/www.humanitarianresponse.info/files/documents/files/13022018_ocha_humanitarian_needs_overview.pdf" xr:uid="{00000000-0004-0000-0600-00001E000000}"/>
    <hyperlink ref="I117" r:id="rId32" display="https://www.humanitarianresponse.info/sites/www.humanitarianresponse.info/files/documents/files/13022018_ocha_humanitarian_needs_overview.pdf" xr:uid="{00000000-0004-0000-0600-00001F000000}"/>
    <hyperlink ref="I120" r:id="rId33" xr:uid="{00000000-0004-0000-0600-000020000000}"/>
    <hyperlink ref="I142" r:id="rId34" display="https://data.humdata.org/dataset/nigeria-2016-population-data " xr:uid="{00000000-0004-0000-0600-000021000000}"/>
    <hyperlink ref="I144" r:id="rId35" xr:uid="{00000000-0004-0000-0600-000022000000}"/>
    <hyperlink ref="I190" r:id="rId36" xr:uid="{00000000-0004-0000-0600-000023000000}"/>
    <hyperlink ref="I173" r:id="rId37" xr:uid="{00000000-0004-0000-0600-000024000000}"/>
    <hyperlink ref="I174" r:id="rId38" xr:uid="{00000000-0004-0000-0600-000025000000}"/>
    <hyperlink ref="I182" r:id="rId39" xr:uid="{00000000-0004-0000-0600-000026000000}"/>
    <hyperlink ref="I163" r:id="rId40" xr:uid="{00000000-0004-0000-0600-000027000000}"/>
    <hyperlink ref="I191" r:id="rId41" xr:uid="{00000000-0004-0000-0600-000028000000}"/>
    <hyperlink ref="I192" r:id="rId42" xr:uid="{00000000-0004-0000-0600-000029000000}"/>
    <hyperlink ref="I193" r:id="rId43" xr:uid="{00000000-0004-0000-0600-00002A000000}"/>
    <hyperlink ref="I194" r:id="rId44" xr:uid="{00000000-0004-0000-0600-00002B000000}"/>
    <hyperlink ref="I203" r:id="rId45" xr:uid="{00000000-0004-0000-0600-00002C000000}"/>
    <hyperlink ref="I201" r:id="rId46" xr:uid="{00000000-0004-0000-0600-00002D000000}"/>
    <hyperlink ref="I431" r:id="rId47" display="https://data.worldbank.org/indicator/SP.POP.TOTL and " xr:uid="{00000000-0004-0000-0600-00002E000000}"/>
    <hyperlink ref="I1160" r:id="rId48" xr:uid="{00000000-0004-0000-0600-00002F000000}"/>
    <hyperlink ref="I1169" r:id="rId49" xr:uid="{00000000-0004-0000-0600-000030000000}"/>
    <hyperlink ref="I1170:I1175" r:id="rId50" display="https://reliefweb.int/sites/reliefweb.int/files/resources/ner_hno_2019.pdf" xr:uid="{00000000-0004-0000-0600-000031000000}"/>
    <hyperlink ref="I1158" r:id="rId51" xr:uid="{00000000-0004-0000-0600-000032000000}"/>
    <hyperlink ref="I1205" r:id="rId52" xr:uid="{00000000-0004-0000-0600-000033000000}"/>
    <hyperlink ref="I1188" r:id="rId53" xr:uid="{00000000-0004-0000-0600-000034000000}"/>
    <hyperlink ref="I1191" r:id="rId54" xr:uid="{00000000-0004-0000-0600-000035000000}"/>
    <hyperlink ref="I1252" r:id="rId55" xr:uid="{00000000-0004-0000-0600-000036000000}"/>
    <hyperlink ref="I1253" r:id="rId56" xr:uid="{00000000-0004-0000-0600-000037000000}"/>
    <hyperlink ref="I1265" r:id="rId57" xr:uid="{00000000-0004-0000-0600-000038000000}"/>
    <hyperlink ref="I1278" r:id="rId58" xr:uid="{00000000-0004-0000-0600-000039000000}"/>
    <hyperlink ref="I1284" r:id="rId59" xr:uid="{00000000-0004-0000-0600-00003A000000}"/>
    <hyperlink ref="I1287" r:id="rId60" xr:uid="{00000000-0004-0000-0600-00003B000000}"/>
    <hyperlink ref="I1288" r:id="rId61" xr:uid="{00000000-0004-0000-0600-00003C000000}"/>
    <hyperlink ref="I1289" r:id="rId62" xr:uid="{00000000-0004-0000-0600-00003D000000}"/>
    <hyperlink ref="I1290" r:id="rId63" xr:uid="{00000000-0004-0000-0600-00003E000000}"/>
    <hyperlink ref="I1292" r:id="rId64" xr:uid="{00000000-0004-0000-0600-00003F000000}"/>
    <hyperlink ref="I1291" r:id="rId65" xr:uid="{00000000-0004-0000-0600-000040000000}"/>
    <hyperlink ref="I1293" r:id="rId66" xr:uid="{00000000-0004-0000-0600-000041000000}"/>
    <hyperlink ref="I1296" r:id="rId67" xr:uid="{00000000-0004-0000-0600-000042000000}"/>
    <hyperlink ref="I1297" r:id="rId68" xr:uid="{00000000-0004-0000-0600-000043000000}"/>
    <hyperlink ref="I1299" r:id="rId69" xr:uid="{00000000-0004-0000-0600-000044000000}"/>
    <hyperlink ref="I1428" r:id="rId70" xr:uid="{00000000-0004-0000-0600-000045000000}"/>
    <hyperlink ref="I1429" r:id="rId71" xr:uid="{00000000-0004-0000-0600-000046000000}"/>
    <hyperlink ref="I1430" r:id="rId72" xr:uid="{00000000-0004-0000-0600-000047000000}"/>
    <hyperlink ref="I1432" r:id="rId73" xr:uid="{00000000-0004-0000-0600-000048000000}"/>
    <hyperlink ref="I1433" r:id="rId74" xr:uid="{00000000-0004-0000-0600-000049000000}"/>
    <hyperlink ref="I1434" r:id="rId75" xr:uid="{00000000-0004-0000-0600-00004A000000}"/>
    <hyperlink ref="I1444" r:id="rId76" xr:uid="{00000000-0004-0000-0600-00004B000000}"/>
    <hyperlink ref="I1447" r:id="rId77" xr:uid="{00000000-0004-0000-0600-00004C000000}"/>
    <hyperlink ref="I1458" r:id="rId78" xr:uid="{00000000-0004-0000-0600-00004D000000}"/>
    <hyperlink ref="I1459" r:id="rId79" xr:uid="{00000000-0004-0000-0600-00004E000000}"/>
    <hyperlink ref="I1460" r:id="rId80" xr:uid="{00000000-0004-0000-0600-00004F000000}"/>
    <hyperlink ref="I1462" r:id="rId81" xr:uid="{00000000-0004-0000-0600-000050000000}"/>
    <hyperlink ref="I1463" r:id="rId82" xr:uid="{00000000-0004-0000-0600-000051000000}"/>
    <hyperlink ref="I1464" r:id="rId83" xr:uid="{00000000-0004-0000-0600-000052000000}"/>
    <hyperlink ref="I1474" r:id="rId84" xr:uid="{00000000-0004-0000-0600-000053000000}"/>
    <hyperlink ref="I1467" r:id="rId85" xr:uid="{00000000-0004-0000-0600-000054000000}"/>
    <hyperlink ref="I1488" r:id="rId86" xr:uid="{00000000-0004-0000-0600-000055000000}"/>
    <hyperlink ref="I1489" r:id="rId87" xr:uid="{00000000-0004-0000-0600-000056000000}"/>
    <hyperlink ref="I1490" r:id="rId88" xr:uid="{00000000-0004-0000-0600-000057000000}"/>
    <hyperlink ref="J1490" r:id="rId89" display="https://reliefweb.int/sites/reliefweb.int/files/resources/OCHA-Cameroon_Situation_Report_no2_Final.pdf" xr:uid="{00000000-0004-0000-0600-000058000000}"/>
    <hyperlink ref="I1492" r:id="rId90" xr:uid="{00000000-0004-0000-0600-000059000000}"/>
    <hyperlink ref="I1491" r:id="rId91" xr:uid="{00000000-0004-0000-0600-00005A000000}"/>
    <hyperlink ref="I1493" r:id="rId92" xr:uid="{00000000-0004-0000-0600-00005B000000}"/>
    <hyperlink ref="I1494" r:id="rId93" xr:uid="{00000000-0004-0000-0600-00005C000000}"/>
    <hyperlink ref="I1497" r:id="rId94" xr:uid="{00000000-0004-0000-0600-00005D000000}"/>
    <hyperlink ref="I1498" r:id="rId95" xr:uid="{00000000-0004-0000-0600-00005E000000}"/>
    <hyperlink ref="I1501" r:id="rId96" xr:uid="{00000000-0004-0000-0600-00005F000000}"/>
    <hyperlink ref="I1502" r:id="rId97" xr:uid="{00000000-0004-0000-0600-000060000000}"/>
    <hyperlink ref="I1504" r:id="rId98" xr:uid="{00000000-0004-0000-0600-000061000000}"/>
    <hyperlink ref="I1507" r:id="rId99" xr:uid="{00000000-0004-0000-0600-000062000000}"/>
    <hyperlink ref="I1518" r:id="rId100" xr:uid="{00000000-0004-0000-0600-000063000000}"/>
    <hyperlink ref="I1519" r:id="rId101" xr:uid="{00000000-0004-0000-0600-000064000000}"/>
    <hyperlink ref="J1520" r:id="rId102" display="https://reliefweb.int/sites/reliefweb.int/files/resources/OCHA-Cameroon_Situation_Report_no2_Final.pdf" xr:uid="{00000000-0004-0000-0600-000065000000}"/>
    <hyperlink ref="I1521" r:id="rId103" xr:uid="{00000000-0004-0000-0600-000066000000}"/>
    <hyperlink ref="I1523" r:id="rId104" xr:uid="{00000000-0004-0000-0600-000067000000}"/>
    <hyperlink ref="I1534" r:id="rId105" xr:uid="{00000000-0004-0000-0600-000068000000}"/>
    <hyperlink ref="I1520" r:id="rId106" xr:uid="{00000000-0004-0000-0600-000069000000}"/>
    <hyperlink ref="I1548" r:id="rId107" xr:uid="{00000000-0004-0000-0600-00006A000000}"/>
    <hyperlink ref="I1550" r:id="rId108" xr:uid="{00000000-0004-0000-0600-00006B000000}"/>
    <hyperlink ref="I1553" r:id="rId109" xr:uid="{00000000-0004-0000-0600-00006C000000}"/>
    <hyperlink ref="I1558" r:id="rId110" xr:uid="{00000000-0004-0000-0600-00006D000000}"/>
    <hyperlink ref="I1559" r:id="rId111" xr:uid="{00000000-0004-0000-0600-00006E000000}"/>
    <hyperlink ref="I1560" r:id="rId112" xr:uid="{00000000-0004-0000-0600-00006F000000}"/>
    <hyperlink ref="I1562" r:id="rId113" xr:uid="{00000000-0004-0000-0600-000070000000}"/>
    <hyperlink ref="I1561" r:id="rId114" xr:uid="{00000000-0004-0000-0600-000071000000}"/>
    <hyperlink ref="I1563" r:id="rId115" xr:uid="{00000000-0004-0000-0600-000072000000}"/>
    <hyperlink ref="I1577" r:id="rId116" xr:uid="{00000000-0004-0000-0600-000073000000}"/>
    <hyperlink ref="I1578" r:id="rId117" xr:uid="{00000000-0004-0000-0600-000074000000}"/>
    <hyperlink ref="I1594" r:id="rId118" xr:uid="{00000000-0004-0000-0600-000075000000}"/>
    <hyperlink ref="I1593" r:id="rId119" xr:uid="{00000000-0004-0000-0600-000076000000}"/>
    <hyperlink ref="I1591" r:id="rId120" xr:uid="{00000000-0004-0000-0600-000077000000}"/>
    <hyperlink ref="I1592" r:id="rId121" xr:uid="{00000000-0004-0000-0600-000078000000}"/>
    <hyperlink ref="I1590" r:id="rId122" xr:uid="{00000000-0004-0000-0600-000079000000}"/>
    <hyperlink ref="I1589" r:id="rId123" xr:uid="{00000000-0004-0000-0600-00007A000000}"/>
    <hyperlink ref="I1588" r:id="rId124" xr:uid="{00000000-0004-0000-0600-00007B000000}"/>
    <hyperlink ref="I1583" r:id="rId125" xr:uid="{00000000-0004-0000-0600-00007C000000}"/>
    <hyperlink ref="I1581" r:id="rId126" xr:uid="{00000000-0004-0000-0600-00007D000000}"/>
    <hyperlink ref="I1580" r:id="rId127" xr:uid="{00000000-0004-0000-0600-00007E000000}"/>
    <hyperlink ref="I1579" r:id="rId128" xr:uid="{00000000-0004-0000-0600-00007F000000}"/>
    <hyperlink ref="I1613" r:id="rId129" xr:uid="{00000000-0004-0000-0600-000080000000}"/>
    <hyperlink ref="I1607" r:id="rId130" xr:uid="{00000000-0004-0000-0600-000081000000}"/>
    <hyperlink ref="I1608" r:id="rId131" xr:uid="{00000000-0004-0000-0600-000082000000}"/>
    <hyperlink ref="I1609" r:id="rId132" xr:uid="{00000000-0004-0000-0600-000083000000}"/>
    <hyperlink ref="I1668" r:id="rId133" xr:uid="{00000000-0004-0000-0600-000084000000}"/>
    <hyperlink ref="I1849" r:id="rId134" xr:uid="{00000000-0004-0000-0600-000085000000}"/>
    <hyperlink ref="I2759" r:id="rId135" xr:uid="{00000000-0004-0000-0600-000086000000}"/>
  </hyperlinks>
  <pageMargins left="0.7" right="0.7" top="0.75" bottom="0.75" header="0.3" footer="0.3"/>
  <pageSetup paperSize="9" orientation="portrait" r:id="rId136"/>
  <tableParts count="1">
    <tablePart r:id="rId137"/>
  </tableParts>
  <extLst>
    <ext xmlns:x14="http://schemas.microsoft.com/office/spreadsheetml/2009/9/main" uri="{CCE6A557-97BC-4b89-ADB6-D9C93CAAB3DF}">
      <x14:dataValidations xmlns:xm="http://schemas.microsoft.com/office/excel/2006/main" count="7">
        <x14:dataValidation type="list" showInputMessage="1" showErrorMessage="1" xr:uid="{00000000-0002-0000-0600-000001000000}">
          <x14:formula1>
            <xm:f>Lists!$G$3:$G$5</xm:f>
          </x14:formula1>
          <xm:sqref>G1307:G1426 G1607:G1696 G1:G1276 G1727:G2595 G2597:G3484 G4137:G1048576</xm:sqref>
        </x14:dataValidation>
        <x14:dataValidation type="list" showInputMessage="1" showErrorMessage="1" xr:uid="{00000000-0002-0000-0600-000002000000}">
          <x14:formula1>
            <xm:f>'C:\Users\Analyst\Desktop\[20190124 GCSI Database Beta Version CGA.xlsx]Lists'!#REF!</xm:f>
          </x14:formula1>
          <xm:sqref>G1277:G1306 G1427:G1606</xm:sqref>
        </x14:dataValidation>
        <x14:dataValidation type="list" showInputMessage="1" showErrorMessage="1" xr:uid="{00000000-0002-0000-0600-000003000000}">
          <x14:formula1>
            <xm:f>'C:\Users\Analyst\Documents\GCSI\GCSI Training\[20190201 GCSI Database Beta Work Version EMPTY COPY.xlsx]Lists'!#REF!</xm:f>
          </x14:formula1>
          <xm:sqref>G1697:G1726</xm:sqref>
        </x14:dataValidation>
        <x14:dataValidation type="list" allowBlank="1" showInputMessage="1" showErrorMessage="1" xr:uid="{00000000-0002-0000-0600-000004000000}">
          <x14:formula1>
            <xm:f>Lists!$A$3:$A$117</xm:f>
          </x14:formula1>
          <xm:sqref>A1:A3484 A4137:A1048576</xm:sqref>
        </x14:dataValidation>
        <x14:dataValidation type="list" allowBlank="1" showInputMessage="1" showErrorMessage="1" xr:uid="{00000000-0002-0000-0600-000005000000}">
          <x14:formula1>
            <xm:f>Lists!$F$3:$F$32</xm:f>
          </x14:formula1>
          <xm:sqref>D1:D3484 D4137:D1048576</xm:sqref>
        </x14:dataValidation>
        <x14:dataValidation type="list" allowBlank="1" showInputMessage="1" showErrorMessage="1" xr:uid="{6027B337-98D2-4BF0-9235-E91FEA70969A}">
          <x14:formula1>
            <xm:f>'C:\Users\Analyst.ACAPSPC13\Dropbox (ACAPS)\ACAPS Analysis Team\2. GCSI\[20190204 GCSI database beta version.xlsx]Lists'!#REF!</xm:f>
          </x14:formula1>
          <xm:sqref>A3485:A4136 D3485:D4136 G3485:G4136</xm:sqref>
        </x14:dataValidation>
        <x14:dataValidation type="custom" allowBlank="1" showInputMessage="1" showErrorMessage="1" xr:uid="{00000000-0002-0000-0600-000006000000}">
          <x14:formula1>
            <xm:f>VLOOKUP(A2,Lists!A:B,2,FALSE)</xm:f>
          </x14:formula1>
          <xm:sqref>B1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theme="0" tint="-0.499984740745262"/>
  </sheetPr>
  <dimension ref="A1:AG117"/>
  <sheetViews>
    <sheetView showGridLines="0" zoomScale="80" zoomScaleNormal="80" workbookViewId="0">
      <pane xSplit="5" ySplit="2" topLeftCell="F81" activePane="bottomRight" state="frozen"/>
      <selection pane="topRight" activeCell="C1" sqref="C1"/>
      <selection pane="bottomLeft" activeCell="A5" sqref="A5"/>
      <selection pane="bottomRight" activeCell="F104" sqref="F104"/>
    </sheetView>
  </sheetViews>
  <sheetFormatPr defaultColWidth="9.44140625" defaultRowHeight="14.4" x14ac:dyDescent="0.3"/>
  <cols>
    <col min="1" max="1" width="36" style="1" customWidth="1"/>
    <col min="2" max="2" width="23.5546875" style="1" customWidth="1"/>
    <col min="3" max="3" width="10.5546875" style="1" bestFit="1" customWidth="1"/>
    <col min="4" max="4" width="11.88671875" style="1" bestFit="1" customWidth="1"/>
    <col min="5" max="5" width="5.5546875" style="1" bestFit="1" customWidth="1"/>
    <col min="6" max="6" width="9.5546875" style="6" bestFit="1" customWidth="1"/>
    <col min="7" max="8" width="11.5546875" style="6" bestFit="1" customWidth="1"/>
    <col min="9" max="9" width="10.5546875" style="6" bestFit="1" customWidth="1"/>
    <col min="10" max="10" width="9.44140625" style="6" bestFit="1" customWidth="1"/>
    <col min="11" max="11" width="9.44140625" style="6" customWidth="1"/>
    <col min="12" max="12" width="9.44140625" style="6" bestFit="1" customWidth="1"/>
    <col min="13" max="13" width="9.44140625" style="6" hidden="1" customWidth="1"/>
    <col min="14" max="14" width="9.109375" style="6" hidden="1" customWidth="1"/>
    <col min="15" max="15" width="9.44140625" style="6" hidden="1" customWidth="1"/>
    <col min="16" max="16" width="12.44140625" style="6" hidden="1" customWidth="1"/>
    <col min="17" max="18" width="10.5546875" style="6" bestFit="1" customWidth="1"/>
    <col min="19" max="19" width="10.88671875" style="6" bestFit="1" customWidth="1"/>
    <col min="20" max="21" width="10.44140625" style="6" bestFit="1" customWidth="1"/>
    <col min="22" max="23" width="9.44140625" style="6" bestFit="1" customWidth="1"/>
    <col min="24" max="24" width="10.5546875" style="6" bestFit="1" customWidth="1"/>
    <col min="25" max="25" width="9.44140625" style="6" bestFit="1" customWidth="1"/>
    <col min="26" max="26" width="12.44140625" style="6" bestFit="1" customWidth="1"/>
    <col min="27" max="27" width="9.44140625" style="6" bestFit="1" customWidth="1"/>
    <col min="28" max="28" width="6.5546875" style="6" bestFit="1" customWidth="1"/>
    <col min="29" max="31" width="9.44140625" style="6" bestFit="1" customWidth="1"/>
    <col min="32" max="32" width="6.5546875" style="6" bestFit="1" customWidth="1"/>
    <col min="33" max="33" width="12.44140625" style="6" bestFit="1" customWidth="1"/>
    <col min="34" max="16384" width="9.44140625" style="1"/>
  </cols>
  <sheetData>
    <row r="1" spans="1:33" s="9" customFormat="1" ht="147" customHeight="1" x14ac:dyDescent="0.25">
      <c r="A1" s="24" t="str">
        <f>'Core Indicators'!A:A</f>
        <v>Crisis</v>
      </c>
      <c r="B1" s="24" t="s">
        <v>468</v>
      </c>
      <c r="C1" s="24" t="s">
        <v>458</v>
      </c>
      <c r="D1" s="24" t="s">
        <v>372</v>
      </c>
      <c r="E1" s="20" t="s">
        <v>357</v>
      </c>
      <c r="F1" s="79" t="s">
        <v>455</v>
      </c>
      <c r="G1" s="79" t="s">
        <v>456</v>
      </c>
      <c r="H1" s="79" t="s">
        <v>469</v>
      </c>
      <c r="I1" s="79" t="s">
        <v>470</v>
      </c>
      <c r="J1" s="79" t="s">
        <v>659</v>
      </c>
      <c r="K1" s="79" t="s">
        <v>661</v>
      </c>
      <c r="L1" s="79" t="s">
        <v>471</v>
      </c>
      <c r="M1" s="79" t="s">
        <v>459</v>
      </c>
      <c r="N1" s="79" t="s">
        <v>460</v>
      </c>
      <c r="O1" s="79" t="s">
        <v>495</v>
      </c>
      <c r="P1" s="80" t="s">
        <v>599</v>
      </c>
      <c r="Q1" s="79" t="s">
        <v>633</v>
      </c>
      <c r="R1" s="79" t="s">
        <v>759</v>
      </c>
      <c r="S1" s="79" t="s">
        <v>634</v>
      </c>
      <c r="T1" s="79" t="s">
        <v>635</v>
      </c>
      <c r="U1" s="79" t="s">
        <v>636</v>
      </c>
      <c r="V1" s="80" t="s">
        <v>680</v>
      </c>
      <c r="W1" s="80" t="s">
        <v>498</v>
      </c>
      <c r="X1" s="80" t="s">
        <v>499</v>
      </c>
      <c r="Y1" s="80" t="s">
        <v>637</v>
      </c>
      <c r="Z1" s="80" t="s">
        <v>638</v>
      </c>
      <c r="AA1" s="80" t="s">
        <v>639</v>
      </c>
      <c r="AB1" s="80" t="s">
        <v>640</v>
      </c>
      <c r="AC1" s="80" t="s">
        <v>641</v>
      </c>
      <c r="AD1" s="80" t="s">
        <v>642</v>
      </c>
      <c r="AE1" s="80" t="s">
        <v>643</v>
      </c>
      <c r="AF1" s="80" t="s">
        <v>644</v>
      </c>
      <c r="AG1" s="80" t="s">
        <v>645</v>
      </c>
    </row>
    <row r="2" spans="1:33" x14ac:dyDescent="0.3">
      <c r="A2" s="106">
        <f>'Core Indicators'!A:A</f>
        <v>0</v>
      </c>
      <c r="B2" s="26"/>
      <c r="C2" s="26"/>
      <c r="D2" s="26"/>
      <c r="E2" s="20"/>
      <c r="F2" s="21" t="s">
        <v>411</v>
      </c>
      <c r="G2" s="21" t="s">
        <v>395</v>
      </c>
      <c r="H2" s="21" t="s">
        <v>395</v>
      </c>
      <c r="I2" s="21" t="s">
        <v>395</v>
      </c>
      <c r="J2" s="21" t="s">
        <v>395</v>
      </c>
      <c r="K2" s="21"/>
      <c r="L2" s="21" t="s">
        <v>395</v>
      </c>
      <c r="M2" s="21" t="s">
        <v>395</v>
      </c>
      <c r="N2" s="21" t="s">
        <v>395</v>
      </c>
      <c r="O2" s="21" t="s">
        <v>395</v>
      </c>
      <c r="P2" s="21" t="s">
        <v>500</v>
      </c>
      <c r="Q2" s="21" t="s">
        <v>395</v>
      </c>
      <c r="R2" s="21" t="s">
        <v>395</v>
      </c>
      <c r="S2" s="21" t="s">
        <v>395</v>
      </c>
      <c r="T2" s="21" t="s">
        <v>395</v>
      </c>
      <c r="U2" s="21" t="s">
        <v>395</v>
      </c>
      <c r="V2" s="21" t="s">
        <v>395</v>
      </c>
      <c r="W2" s="21" t="s">
        <v>395</v>
      </c>
      <c r="X2" s="21" t="s">
        <v>395</v>
      </c>
      <c r="Y2" s="21"/>
      <c r="Z2" s="21"/>
      <c r="AA2" s="21"/>
      <c r="AB2" s="21"/>
      <c r="AC2" s="21"/>
      <c r="AD2" s="21"/>
      <c r="AE2" s="21"/>
      <c r="AF2" s="21"/>
      <c r="AG2" s="21"/>
    </row>
    <row r="3" spans="1:33" s="86" customFormat="1" ht="19.5" customHeight="1" x14ac:dyDescent="0.3">
      <c r="A3" s="1" t="str">
        <f>'Core Indicators'!A:A</f>
        <v>Afghanistan</v>
      </c>
      <c r="B3" s="1" t="str">
        <f>'Core Indicators'!B:B</f>
        <v>Complex crisis</v>
      </c>
      <c r="C3" s="1" t="str">
        <f>'Core Indicators'!C3</f>
        <v>AFG001</v>
      </c>
      <c r="D3" s="1" t="str">
        <f>'Core Indicators'!D3</f>
        <v>Afghanistan</v>
      </c>
      <c r="E3" s="1" t="str">
        <f>'Core Indicators'!E3</f>
        <v>AFG</v>
      </c>
      <c r="F3" s="84">
        <f>'Core Indicators'!O3</f>
        <v>652867</v>
      </c>
      <c r="G3" s="84">
        <f>'Core Indicators'!W3</f>
        <v>29168796</v>
      </c>
      <c r="H3" s="84">
        <f>'Core Indicators'!AE3</f>
        <v>29168796</v>
      </c>
      <c r="I3" s="84">
        <f>'Core Indicators'!AM3</f>
        <v>1420747</v>
      </c>
      <c r="J3" s="84">
        <f>'Core Indicators'!AU3</f>
        <v>3757</v>
      </c>
      <c r="K3" s="84" t="str">
        <f>'Core Indicators'!BC3</f>
        <v>x</v>
      </c>
      <c r="L3" s="84">
        <f>'Core Indicators'!BK3</f>
        <v>2035</v>
      </c>
      <c r="M3" s="84" t="str">
        <f>'Core Indicators'!BS3</f>
        <v>x</v>
      </c>
      <c r="N3" s="84" t="str">
        <f>'Core Indicators'!CA3</f>
        <v>x</v>
      </c>
      <c r="O3" s="84" t="e">
        <f>'Core Indicators'!CI3</f>
        <v>#N/A</v>
      </c>
      <c r="P3" s="84">
        <f>'Core Indicators'!CQ3</f>
        <v>13114</v>
      </c>
      <c r="Q3" s="84">
        <f>'Core Indicators'!DG3</f>
        <v>20000</v>
      </c>
      <c r="R3" s="84">
        <f>'Core Indicators'!DO3</f>
        <v>2660000</v>
      </c>
      <c r="S3" s="84">
        <f>'Core Indicators'!DW3</f>
        <v>2010000</v>
      </c>
      <c r="T3" s="84">
        <f>'Core Indicators'!EE3</f>
        <v>1720000</v>
      </c>
      <c r="U3" s="84">
        <f>'Core Indicators'!EM3</f>
        <v>0</v>
      </c>
      <c r="V3" s="84">
        <f>'Core Indicators'!FC3</f>
        <v>5</v>
      </c>
      <c r="W3" s="84" t="str">
        <f>'Core Indicators'!FK3</f>
        <v>x</v>
      </c>
      <c r="X3" s="84" t="str">
        <f>'Core Indicators'!FS3</f>
        <v>x</v>
      </c>
      <c r="Y3" s="84">
        <f>'Core Indicators'!GA3</f>
        <v>2</v>
      </c>
      <c r="Z3" s="84">
        <f>'Core Indicators'!GI3</f>
        <v>3</v>
      </c>
      <c r="AA3" s="84">
        <f>'Core Indicators'!GQ3</f>
        <v>2</v>
      </c>
      <c r="AB3" s="84">
        <f>'Core Indicators'!GY3</f>
        <v>3</v>
      </c>
      <c r="AC3" s="84" t="str">
        <f>'Core Indicators'!HG3</f>
        <v>x</v>
      </c>
      <c r="AD3" s="84">
        <f>'Core Indicators'!HO3</f>
        <v>3</v>
      </c>
      <c r="AE3" s="84">
        <f>'Core Indicators'!HW3</f>
        <v>3</v>
      </c>
      <c r="AF3" s="84">
        <f>'Core Indicators'!IE3</f>
        <v>3</v>
      </c>
      <c r="AG3" s="84">
        <f>'Core Indicators'!IM3</f>
        <v>1</v>
      </c>
    </row>
    <row r="4" spans="1:33" s="86" customFormat="1" ht="19.5" customHeight="1" x14ac:dyDescent="0.3">
      <c r="A4" s="68" t="str">
        <f>'Core Indicators'!A:A</f>
        <v>Conflict in Afghanistan</v>
      </c>
      <c r="B4" s="68" t="str">
        <f>'Core Indicators'!B:B</f>
        <v>Conflict</v>
      </c>
      <c r="C4" s="68" t="str">
        <f>'Core Indicators'!C4</f>
        <v>AFG002</v>
      </c>
      <c r="D4" s="68" t="str">
        <f>'Core Indicators'!D4</f>
        <v>Afghanistan</v>
      </c>
      <c r="E4" s="68" t="str">
        <f>'Core Indicators'!E4</f>
        <v>AFG</v>
      </c>
      <c r="F4" s="85">
        <f>'Core Indicators'!O4</f>
        <v>652867</v>
      </c>
      <c r="G4" s="85">
        <f>'Core Indicators'!W4</f>
        <v>17000000</v>
      </c>
      <c r="H4" s="85">
        <f>'Core Indicators'!AE4</f>
        <v>29168796</v>
      </c>
      <c r="I4" s="85">
        <f>'Core Indicators'!AM4</f>
        <v>2453779</v>
      </c>
      <c r="J4" s="85">
        <f>'Core Indicators'!AU4</f>
        <v>3757</v>
      </c>
      <c r="K4" s="85" t="str">
        <f>'Core Indicators'!BC4</f>
        <v>x</v>
      </c>
      <c r="L4" s="85">
        <f>'Core Indicators'!BK4</f>
        <v>2035</v>
      </c>
      <c r="M4" s="85" t="str">
        <f>'Core Indicators'!BS4</f>
        <v>x</v>
      </c>
      <c r="N4" s="85" t="str">
        <f>'Core Indicators'!CA4</f>
        <v>x</v>
      </c>
      <c r="O4" s="85" t="e">
        <f>'Core Indicators'!CI4</f>
        <v>#N/A</v>
      </c>
      <c r="P4" s="85">
        <f>'Core Indicators'!CQ4</f>
        <v>13114</v>
      </c>
      <c r="Q4" s="85">
        <f>'Core Indicators'!DG4</f>
        <v>180000</v>
      </c>
      <c r="R4" s="85">
        <f>'Core Indicators'!DO4</f>
        <v>1250000</v>
      </c>
      <c r="S4" s="85">
        <f>'Core Indicators'!DW4</f>
        <v>2440000</v>
      </c>
      <c r="T4" s="85">
        <f>'Core Indicators'!EE4</f>
        <v>970000</v>
      </c>
      <c r="U4" s="85">
        <f>'Core Indicators'!EM4</f>
        <v>0</v>
      </c>
      <c r="V4" s="85">
        <f>'Core Indicators'!FC4</f>
        <v>5</v>
      </c>
      <c r="W4" s="85" t="str">
        <f>'Core Indicators'!FK4</f>
        <v>x</v>
      </c>
      <c r="X4" s="85" t="str">
        <f>'Core Indicators'!FS4</f>
        <v>x</v>
      </c>
      <c r="Y4" s="85">
        <f>'Core Indicators'!GA4</f>
        <v>2</v>
      </c>
      <c r="Z4" s="85">
        <f>'Core Indicators'!GI4</f>
        <v>3</v>
      </c>
      <c r="AA4" s="85">
        <f>'Core Indicators'!GQ4</f>
        <v>2</v>
      </c>
      <c r="AB4" s="85">
        <f>'Core Indicators'!GY4</f>
        <v>3</v>
      </c>
      <c r="AC4" s="85" t="str">
        <f>'Core Indicators'!HG4</f>
        <v>x</v>
      </c>
      <c r="AD4" s="85">
        <f>'Core Indicators'!HO4</f>
        <v>3</v>
      </c>
      <c r="AE4" s="85">
        <f>'Core Indicators'!HW4</f>
        <v>3</v>
      </c>
      <c r="AF4" s="85">
        <f>'Core Indicators'!IE4</f>
        <v>3</v>
      </c>
      <c r="AG4" s="85">
        <f>'Core Indicators'!IM4</f>
        <v>1</v>
      </c>
    </row>
    <row r="5" spans="1:33" s="86" customFormat="1" ht="19.5" customHeight="1" x14ac:dyDescent="0.3">
      <c r="A5" s="1" t="str">
        <f>'Core Indicators'!A:A</f>
        <v>Drought in Afghanistan</v>
      </c>
      <c r="B5" s="1" t="str">
        <f>'Core Indicators'!B:B</f>
        <v>Drought</v>
      </c>
      <c r="C5" s="1" t="str">
        <f>'Core Indicators'!C5</f>
        <v>AFG003</v>
      </c>
      <c r="D5" s="1" t="str">
        <f>'Core Indicators'!D5</f>
        <v>Afghanistan</v>
      </c>
      <c r="E5" s="1" t="str">
        <f>'Core Indicators'!E5</f>
        <v>AFG</v>
      </c>
      <c r="F5" s="84">
        <f>'Core Indicators'!O5</f>
        <v>571579.80000000005</v>
      </c>
      <c r="G5" s="84">
        <f>'Core Indicators'!W5</f>
        <v>17392680</v>
      </c>
      <c r="H5" s="84">
        <f>'Core Indicators'!AE5</f>
        <v>6200000</v>
      </c>
      <c r="I5" s="84">
        <f>'Core Indicators'!AM5</f>
        <v>225968</v>
      </c>
      <c r="J5" s="84">
        <f>'Core Indicators'!AU5</f>
        <v>0</v>
      </c>
      <c r="K5" s="84" t="str">
        <f>'Core Indicators'!BC5</f>
        <v>x</v>
      </c>
      <c r="L5" s="84" t="str">
        <f>'Core Indicators'!BK5</f>
        <v>x</v>
      </c>
      <c r="M5" s="84">
        <f>'Core Indicators'!BS5</f>
        <v>0</v>
      </c>
      <c r="N5" s="84">
        <f>'Core Indicators'!CA5</f>
        <v>0</v>
      </c>
      <c r="O5" s="84" t="e">
        <f>'Core Indicators'!CI5</f>
        <v>#N/A</v>
      </c>
      <c r="P5" s="84" t="str">
        <f>'Core Indicators'!CQ5</f>
        <v>x</v>
      </c>
      <c r="Q5" s="84">
        <f>'Core Indicators'!DG5</f>
        <v>580000</v>
      </c>
      <c r="R5" s="84">
        <f>'Core Indicators'!DO5</f>
        <v>0</v>
      </c>
      <c r="S5" s="84">
        <f>'Core Indicators'!DW5</f>
        <v>1830000</v>
      </c>
      <c r="T5" s="84">
        <f>'Core Indicators'!EE5</f>
        <v>1280000</v>
      </c>
      <c r="U5" s="84">
        <f>'Core Indicators'!EM5</f>
        <v>0</v>
      </c>
      <c r="V5" s="84">
        <f>'Core Indicators'!FC5</f>
        <v>4</v>
      </c>
      <c r="W5" s="84" t="str">
        <f>'Core Indicators'!FK5</f>
        <v>x</v>
      </c>
      <c r="X5" s="84" t="str">
        <f>'Core Indicators'!FS5</f>
        <v>x</v>
      </c>
      <c r="Y5" s="84">
        <f>'Core Indicators'!GA5</f>
        <v>2</v>
      </c>
      <c r="Z5" s="84">
        <f>'Core Indicators'!GI5</f>
        <v>3</v>
      </c>
      <c r="AA5" s="84">
        <f>'Core Indicators'!GQ5</f>
        <v>2</v>
      </c>
      <c r="AB5" s="84">
        <f>'Core Indicators'!GY5</f>
        <v>3</v>
      </c>
      <c r="AC5" s="84" t="str">
        <f>'Core Indicators'!HG5</f>
        <v>x</v>
      </c>
      <c r="AD5" s="84">
        <f>'Core Indicators'!HO5</f>
        <v>3</v>
      </c>
      <c r="AE5" s="84">
        <f>'Core Indicators'!HW5</f>
        <v>3</v>
      </c>
      <c r="AF5" s="84">
        <f>'Core Indicators'!IE5</f>
        <v>3</v>
      </c>
      <c r="AG5" s="84">
        <f>'Core Indicators'!IM5</f>
        <v>1</v>
      </c>
    </row>
    <row r="6" spans="1:33" s="86" customFormat="1" ht="19.5" customHeight="1" x14ac:dyDescent="0.3">
      <c r="A6" s="68" t="str">
        <f>'Core Indicators'!A:A</f>
        <v>Algeria</v>
      </c>
      <c r="B6" s="68" t="str">
        <f>'Core Indicators'!B:B</f>
        <v>Complex crisis</v>
      </c>
      <c r="C6" s="68" t="str">
        <f>'Core Indicators'!C6</f>
        <v>DZA001</v>
      </c>
      <c r="D6" s="68" t="str">
        <f>'Core Indicators'!D6</f>
        <v>Algeria</v>
      </c>
      <c r="E6" s="68" t="str">
        <f>'Core Indicators'!E6</f>
        <v>DZA</v>
      </c>
      <c r="F6" s="85">
        <f>'Core Indicators'!O6</f>
        <v>2381000</v>
      </c>
      <c r="G6" s="85">
        <f>'Core Indicators'!W6</f>
        <v>33263000</v>
      </c>
      <c r="H6" s="85">
        <f>'Core Indicators'!AE6</f>
        <v>173600</v>
      </c>
      <c r="I6" s="85">
        <f>'Core Indicators'!AM6</f>
        <v>182900</v>
      </c>
      <c r="J6" s="85" t="str">
        <f>'Core Indicators'!AU6</f>
        <v>X</v>
      </c>
      <c r="K6" s="85" t="str">
        <f>'Core Indicators'!BC6</f>
        <v>X</v>
      </c>
      <c r="L6" s="85" t="str">
        <f>'Core Indicators'!BK6</f>
        <v>X</v>
      </c>
      <c r="M6" s="85">
        <f>'Core Indicators'!BS6</f>
        <v>0</v>
      </c>
      <c r="N6" s="85">
        <f>'Core Indicators'!CA6</f>
        <v>0</v>
      </c>
      <c r="O6" s="85" t="e">
        <f>'Core Indicators'!CI6</f>
        <v>#N/A</v>
      </c>
      <c r="P6" s="85" t="str">
        <f>'Core Indicators'!CQ6</f>
        <v>X</v>
      </c>
      <c r="Q6" s="85">
        <f>'Core Indicators'!DG6</f>
        <v>0</v>
      </c>
      <c r="R6" s="85">
        <f>'Core Indicators'!DO6</f>
        <v>84000</v>
      </c>
      <c r="S6" s="85">
        <f>'Core Indicators'!DW6</f>
        <v>90000</v>
      </c>
      <c r="T6" s="85">
        <f>'Core Indicators'!EE6</f>
        <v>0</v>
      </c>
      <c r="U6" s="85">
        <f>'Core Indicators'!EM6</f>
        <v>0</v>
      </c>
      <c r="V6" s="85">
        <f>'Core Indicators'!FC6</f>
        <v>2</v>
      </c>
      <c r="W6" s="85" t="str">
        <f>'Core Indicators'!FK6</f>
        <v>X</v>
      </c>
      <c r="X6" s="85" t="str">
        <f>'Core Indicators'!FS6</f>
        <v>X</v>
      </c>
      <c r="Y6" s="85">
        <f>'Core Indicators'!GA6</f>
        <v>0</v>
      </c>
      <c r="Z6" s="85">
        <f>'Core Indicators'!GI6</f>
        <v>0</v>
      </c>
      <c r="AA6" s="85">
        <f>'Core Indicators'!GQ6</f>
        <v>0</v>
      </c>
      <c r="AB6" s="85">
        <f>'Core Indicators'!GY6</f>
        <v>0</v>
      </c>
      <c r="AC6" s="85">
        <f>'Core Indicators'!HG6</f>
        <v>0</v>
      </c>
      <c r="AD6" s="85">
        <f>'Core Indicators'!HO6</f>
        <v>0</v>
      </c>
      <c r="AE6" s="85">
        <f>'Core Indicators'!HW6</f>
        <v>0</v>
      </c>
      <c r="AF6" s="85">
        <f>'Core Indicators'!IE6</f>
        <v>0</v>
      </c>
      <c r="AG6" s="85">
        <f>'Core Indicators'!IM6</f>
        <v>0</v>
      </c>
    </row>
    <row r="7" spans="1:33" s="86" customFormat="1" ht="19.5" customHeight="1" x14ac:dyDescent="0.3">
      <c r="A7" s="1" t="str">
        <f>'Core Indicators'!A:A</f>
        <v>Mixed migration flows in Algeria</v>
      </c>
      <c r="B7" s="1" t="str">
        <f>'Core Indicators'!B:B</f>
        <v>International displacement</v>
      </c>
      <c r="C7" s="1" t="str">
        <f>'Core Indicators'!C7</f>
        <v>DZA002</v>
      </c>
      <c r="D7" s="1" t="str">
        <f>'Core Indicators'!D7</f>
        <v>Algeria</v>
      </c>
      <c r="E7" s="1" t="str">
        <f>'Core Indicators'!E7</f>
        <v>DZA</v>
      </c>
      <c r="F7" s="84">
        <f>'Core Indicators'!O7</f>
        <v>2381000</v>
      </c>
      <c r="G7" s="84">
        <f>'Core Indicators'!W7</f>
        <v>33263000</v>
      </c>
      <c r="H7" s="84" t="str">
        <f>'Core Indicators'!AE7</f>
        <v>X</v>
      </c>
      <c r="I7" s="84" t="str">
        <f>'Core Indicators'!AM7</f>
        <v>X</v>
      </c>
      <c r="J7" s="84" t="str">
        <f>'Core Indicators'!AU7</f>
        <v>X</v>
      </c>
      <c r="K7" s="84" t="str">
        <f>'Core Indicators'!BC7</f>
        <v>X</v>
      </c>
      <c r="L7" s="84" t="str">
        <f>'Core Indicators'!BK7</f>
        <v>X</v>
      </c>
      <c r="M7" s="84">
        <f>'Core Indicators'!BS7</f>
        <v>0</v>
      </c>
      <c r="N7" s="84">
        <f>'Core Indicators'!CA7</f>
        <v>0</v>
      </c>
      <c r="O7" s="84" t="e">
        <f>'Core Indicators'!CI7</f>
        <v>#N/A</v>
      </c>
      <c r="P7" s="84" t="str">
        <f>'Core Indicators'!CQ7</f>
        <v>X</v>
      </c>
      <c r="Q7" s="84" t="str">
        <f>'Core Indicators'!DG7</f>
        <v>x</v>
      </c>
      <c r="R7" s="84" t="str">
        <f>'Core Indicators'!DO7</f>
        <v>x</v>
      </c>
      <c r="S7" s="84" t="str">
        <f>'Core Indicators'!DW7</f>
        <v>x</v>
      </c>
      <c r="T7" s="84" t="str">
        <f>'Core Indicators'!EE7</f>
        <v>x</v>
      </c>
      <c r="U7" s="84" t="str">
        <f>'Core Indicators'!EM7</f>
        <v>x</v>
      </c>
      <c r="V7" s="84">
        <f>'Core Indicators'!FC7</f>
        <v>1</v>
      </c>
      <c r="W7" s="84" t="str">
        <f>'Core Indicators'!FK7</f>
        <v>X</v>
      </c>
      <c r="X7" s="84" t="str">
        <f>'Core Indicators'!FS7</f>
        <v>X</v>
      </c>
      <c r="Y7" s="84">
        <f>'Core Indicators'!GA7</f>
        <v>0</v>
      </c>
      <c r="Z7" s="84">
        <f>'Core Indicators'!GI7</f>
        <v>0</v>
      </c>
      <c r="AA7" s="84">
        <f>'Core Indicators'!GQ7</f>
        <v>0</v>
      </c>
      <c r="AB7" s="84">
        <f>'Core Indicators'!GY7</f>
        <v>0</v>
      </c>
      <c r="AC7" s="84">
        <f>'Core Indicators'!HG7</f>
        <v>0</v>
      </c>
      <c r="AD7" s="84">
        <f>'Core Indicators'!HO7</f>
        <v>0</v>
      </c>
      <c r="AE7" s="84">
        <f>'Core Indicators'!HW7</f>
        <v>0</v>
      </c>
      <c r="AF7" s="84">
        <f>'Core Indicators'!IE7</f>
        <v>0</v>
      </c>
      <c r="AG7" s="84">
        <f>'Core Indicators'!IM7</f>
        <v>0</v>
      </c>
    </row>
    <row r="8" spans="1:33" s="86" customFormat="1" ht="19.5" customHeight="1" x14ac:dyDescent="0.3">
      <c r="A8" s="68" t="str">
        <f>'Core Indicators'!A:A</f>
        <v>Sahrawi refugees in Algeria</v>
      </c>
      <c r="B8" s="68" t="str">
        <f>'Core Indicators'!B:B</f>
        <v>International displacement</v>
      </c>
      <c r="C8" s="68" t="str">
        <f>'Core Indicators'!C8</f>
        <v>DZA003</v>
      </c>
      <c r="D8" s="68" t="str">
        <f>'Core Indicators'!D8</f>
        <v>Algeria</v>
      </c>
      <c r="E8" s="68" t="str">
        <f>'Core Indicators'!E8</f>
        <v>DZA</v>
      </c>
      <c r="F8" s="85">
        <f>'Core Indicators'!O8</f>
        <v>159000</v>
      </c>
      <c r="G8" s="85">
        <f>'Core Indicators'!W8</f>
        <v>222800</v>
      </c>
      <c r="H8" s="85">
        <f>'Core Indicators'!AE8</f>
        <v>173600</v>
      </c>
      <c r="I8" s="85">
        <f>'Core Indicators'!AM8</f>
        <v>173600</v>
      </c>
      <c r="J8" s="85">
        <f>'Core Indicators'!AU8</f>
        <v>0</v>
      </c>
      <c r="K8" s="85" t="str">
        <f>'Core Indicators'!BC8</f>
        <v>X</v>
      </c>
      <c r="L8" s="85">
        <f>'Core Indicators'!BK8</f>
        <v>0</v>
      </c>
      <c r="M8" s="85">
        <f>'Core Indicators'!BS8</f>
        <v>0</v>
      </c>
      <c r="N8" s="85">
        <f>'Core Indicators'!CA8</f>
        <v>0</v>
      </c>
      <c r="O8" s="85" t="e">
        <f>'Core Indicators'!CI8</f>
        <v>#N/A</v>
      </c>
      <c r="P8" s="85" t="str">
        <f>'Core Indicators'!CQ8</f>
        <v>X</v>
      </c>
      <c r="Q8" s="85">
        <f>'Core Indicators'!DG8</f>
        <v>0</v>
      </c>
      <c r="R8" s="85">
        <f>'Core Indicators'!DO8</f>
        <v>84000</v>
      </c>
      <c r="S8" s="85">
        <f>'Core Indicators'!DW8</f>
        <v>90000</v>
      </c>
      <c r="T8" s="85">
        <f>'Core Indicators'!EE8</f>
        <v>0</v>
      </c>
      <c r="U8" s="85">
        <f>'Core Indicators'!EM8</f>
        <v>0</v>
      </c>
      <c r="V8" s="85">
        <f>'Core Indicators'!FC8</f>
        <v>1</v>
      </c>
      <c r="W8" s="85">
        <f>'Core Indicators'!FK8</f>
        <v>0</v>
      </c>
      <c r="X8" s="85">
        <f>'Core Indicators'!FS8</f>
        <v>0</v>
      </c>
      <c r="Y8" s="85">
        <f>'Core Indicators'!GA8</f>
        <v>0</v>
      </c>
      <c r="Z8" s="85">
        <f>'Core Indicators'!GI8</f>
        <v>0</v>
      </c>
      <c r="AA8" s="85">
        <f>'Core Indicators'!GQ8</f>
        <v>0</v>
      </c>
      <c r="AB8" s="85">
        <f>'Core Indicators'!GY8</f>
        <v>0</v>
      </c>
      <c r="AC8" s="85">
        <f>'Core Indicators'!HG8</f>
        <v>0</v>
      </c>
      <c r="AD8" s="85">
        <f>'Core Indicators'!HO8</f>
        <v>0</v>
      </c>
      <c r="AE8" s="85">
        <f>'Core Indicators'!HW8</f>
        <v>0</v>
      </c>
      <c r="AF8" s="85">
        <f>'Core Indicators'!IE8</f>
        <v>0</v>
      </c>
      <c r="AG8" s="85">
        <f>'Core Indicators'!IM8</f>
        <v>0</v>
      </c>
    </row>
    <row r="9" spans="1:33" s="86" customFormat="1" ht="19.5" customHeight="1" x14ac:dyDescent="0.3">
      <c r="A9" s="1" t="str">
        <f>'Core Indicators'!A:A</f>
        <v>Venezuela displacement in Argentina</v>
      </c>
      <c r="B9" s="1" t="str">
        <f>'Core Indicators'!B:B</f>
        <v>International displacement</v>
      </c>
      <c r="C9" s="1" t="str">
        <f>'Core Indicators'!C9</f>
        <v>ARG002</v>
      </c>
      <c r="D9" s="1" t="str">
        <f>'Core Indicators'!D9</f>
        <v>Argentina</v>
      </c>
      <c r="E9" s="1" t="str">
        <f>'Core Indicators'!E9</f>
        <v>ARG</v>
      </c>
      <c r="F9" s="84">
        <f>'Core Indicators'!O9</f>
        <v>200</v>
      </c>
      <c r="G9" s="84">
        <f>'Core Indicators'!W9</f>
        <v>3180000</v>
      </c>
      <c r="H9" s="84">
        <f>'Core Indicators'!AE9</f>
        <v>130000</v>
      </c>
      <c r="I9" s="84">
        <f>'Core Indicators'!AM9</f>
        <v>130000</v>
      </c>
      <c r="J9" s="84" t="str">
        <f>'Core Indicators'!AU9</f>
        <v>x</v>
      </c>
      <c r="K9" s="84" t="str">
        <f>'Core Indicators'!BC9</f>
        <v>x</v>
      </c>
      <c r="L9" s="84" t="str">
        <f>'Core Indicators'!BK9</f>
        <v>x</v>
      </c>
      <c r="M9" s="84" t="str">
        <f>'Core Indicators'!BS9</f>
        <v>x</v>
      </c>
      <c r="N9" s="84">
        <f>'Core Indicators'!CA9</f>
        <v>0</v>
      </c>
      <c r="O9" s="84" t="e">
        <f>'Core Indicators'!CI9</f>
        <v>#N/A</v>
      </c>
      <c r="P9" s="84" t="str">
        <f>'Core Indicators'!CQ9</f>
        <v>x</v>
      </c>
      <c r="Q9" s="84">
        <f>'Core Indicators'!DG9</f>
        <v>130000</v>
      </c>
      <c r="R9" s="84">
        <f>'Core Indicators'!DO9</f>
        <v>0</v>
      </c>
      <c r="S9" s="84">
        <f>'Core Indicators'!DW9</f>
        <v>0</v>
      </c>
      <c r="T9" s="84">
        <f>'Core Indicators'!EE9</f>
        <v>0</v>
      </c>
      <c r="U9" s="84">
        <f>'Core Indicators'!EM9</f>
        <v>0</v>
      </c>
      <c r="V9" s="84">
        <f>'Core Indicators'!FC9</f>
        <v>1</v>
      </c>
      <c r="W9" s="84" t="str">
        <f>'Core Indicators'!FK9</f>
        <v>x</v>
      </c>
      <c r="X9" s="84" t="str">
        <f>'Core Indicators'!FS9</f>
        <v>x</v>
      </c>
      <c r="Y9" s="84" t="str">
        <f>'Core Indicators'!GA9</f>
        <v>x</v>
      </c>
      <c r="Z9" s="84" t="str">
        <f>'Core Indicators'!GI9</f>
        <v>x</v>
      </c>
      <c r="AA9" s="84" t="str">
        <f>'Core Indicators'!GQ9</f>
        <v>x</v>
      </c>
      <c r="AB9" s="84" t="str">
        <f>'Core Indicators'!GY9</f>
        <v>x</v>
      </c>
      <c r="AC9" s="84" t="str">
        <f>'Core Indicators'!HG9</f>
        <v>x</v>
      </c>
      <c r="AD9" s="84" t="str">
        <f>'Core Indicators'!HO9</f>
        <v>x</v>
      </c>
      <c r="AE9" s="84" t="str">
        <f>'Core Indicators'!HW9</f>
        <v>x</v>
      </c>
      <c r="AF9" s="84" t="str">
        <f>'Core Indicators'!IE9</f>
        <v>x</v>
      </c>
      <c r="AG9" s="84" t="str">
        <f>'Core Indicators'!IM9</f>
        <v>x</v>
      </c>
    </row>
    <row r="10" spans="1:33" s="86" customFormat="1" ht="19.5" customHeight="1" x14ac:dyDescent="0.3">
      <c r="A10" s="68" t="str">
        <f>'Core Indicators'!A:A</f>
        <v>Rohingya refugee crisis</v>
      </c>
      <c r="B10" s="68" t="str">
        <f>'Core Indicators'!B:B</f>
        <v>International displacement</v>
      </c>
      <c r="C10" s="68" t="str">
        <f>'Core Indicators'!C10</f>
        <v>BGD002</v>
      </c>
      <c r="D10" s="68" t="str">
        <f>'Core Indicators'!D10</f>
        <v>Bangladesh</v>
      </c>
      <c r="E10" s="68" t="str">
        <f>'Core Indicators'!E10</f>
        <v>BGD</v>
      </c>
      <c r="F10" s="85">
        <f>'Core Indicators'!O10</f>
        <v>650</v>
      </c>
      <c r="G10" s="85">
        <f>'Core Indicators'!W10</f>
        <v>1378967</v>
      </c>
      <c r="H10" s="85">
        <f>'Core Indicators'!AE10</f>
        <v>1378967</v>
      </c>
      <c r="I10" s="85">
        <f>'Core Indicators'!AM10</f>
        <v>907199</v>
      </c>
      <c r="J10" s="85" t="str">
        <f>'Core Indicators'!AU10</f>
        <v>x</v>
      </c>
      <c r="K10" s="85">
        <f>'Core Indicators'!BC10</f>
        <v>1777518</v>
      </c>
      <c r="L10" s="85" t="str">
        <f>'Core Indicators'!BK10</f>
        <v>x</v>
      </c>
      <c r="M10" s="85" t="str">
        <f>'Core Indicators'!BS10</f>
        <v>x</v>
      </c>
      <c r="N10" s="85" t="str">
        <f>'Core Indicators'!CA10</f>
        <v>x</v>
      </c>
      <c r="O10" s="85" t="e">
        <f>'Core Indicators'!CI10</f>
        <v>#N/A</v>
      </c>
      <c r="P10" s="85">
        <f>'Core Indicators'!CQ10</f>
        <v>8.6699999999999999E-2</v>
      </c>
      <c r="Q10" s="85">
        <f>'Core Indicators'!DG10</f>
        <v>302000</v>
      </c>
      <c r="R10" s="85">
        <f>'Core Indicators'!DO10</f>
        <v>225000</v>
      </c>
      <c r="S10" s="85">
        <f>'Core Indicators'!DW10</f>
        <v>518000</v>
      </c>
      <c r="T10" s="85">
        <f>'Core Indicators'!EE10</f>
        <v>307000</v>
      </c>
      <c r="U10" s="85">
        <f>'Core Indicators'!EM10</f>
        <v>27000</v>
      </c>
      <c r="V10" s="85">
        <f>'Core Indicators'!FC10</f>
        <v>3</v>
      </c>
      <c r="W10" s="85">
        <f>'Core Indicators'!FK10</f>
        <v>0</v>
      </c>
      <c r="X10" s="85">
        <f>'Core Indicators'!FS10</f>
        <v>0</v>
      </c>
      <c r="Y10" s="85">
        <f>'Core Indicators'!GA10</f>
        <v>2</v>
      </c>
      <c r="Z10" s="85">
        <f>'Core Indicators'!GI10</f>
        <v>1</v>
      </c>
      <c r="AA10" s="85">
        <f>'Core Indicators'!GQ10</f>
        <v>1</v>
      </c>
      <c r="AB10" s="85">
        <f>'Core Indicators'!GY10</f>
        <v>1</v>
      </c>
      <c r="AC10" s="85">
        <f>'Core Indicators'!HG10</f>
        <v>1</v>
      </c>
      <c r="AD10" s="85">
        <f>'Core Indicators'!HO10</f>
        <v>0</v>
      </c>
      <c r="AE10" s="85">
        <f>'Core Indicators'!HW10</f>
        <v>0</v>
      </c>
      <c r="AF10" s="85">
        <f>'Core Indicators'!IE10</f>
        <v>0</v>
      </c>
      <c r="AG10" s="85">
        <f>'Core Indicators'!IM10</f>
        <v>2</v>
      </c>
    </row>
    <row r="11" spans="1:33" s="86" customFormat="1" ht="19.5" customHeight="1" x14ac:dyDescent="0.3">
      <c r="A11" s="1" t="str">
        <f>'Core Indicators'!A:A</f>
        <v>Mixed migration flows in Bosnia and Herzegovina</v>
      </c>
      <c r="B11" s="1" t="str">
        <f>'Core Indicators'!B:B</f>
        <v>International displacement</v>
      </c>
      <c r="C11" s="1" t="str">
        <f>'Core Indicators'!C11</f>
        <v>BIH002</v>
      </c>
      <c r="D11" s="1" t="str">
        <f>'Core Indicators'!D11</f>
        <v>Bosnia and Herzegovina</v>
      </c>
      <c r="E11" s="1" t="str">
        <f>'Core Indicators'!E11</f>
        <v>BIH</v>
      </c>
      <c r="F11" s="84">
        <f>'Core Indicators'!O11</f>
        <v>9800</v>
      </c>
      <c r="G11" s="84">
        <f>'Core Indicators'!W11</f>
        <v>910000</v>
      </c>
      <c r="H11" s="84">
        <f>'Core Indicators'!AE11</f>
        <v>276000</v>
      </c>
      <c r="I11" s="84">
        <f>'Core Indicators'!AM11</f>
        <v>5400</v>
      </c>
      <c r="J11" s="84" t="str">
        <f>'Core Indicators'!AU11</f>
        <v>x</v>
      </c>
      <c r="K11" s="84" t="str">
        <f>'Core Indicators'!BC11</f>
        <v>x</v>
      </c>
      <c r="L11" s="84" t="str">
        <f>'Core Indicators'!BK11</f>
        <v>x</v>
      </c>
      <c r="M11" s="84" t="str">
        <f>'Core Indicators'!BS11</f>
        <v>x</v>
      </c>
      <c r="N11" s="84">
        <f>'Core Indicators'!CA11</f>
        <v>0</v>
      </c>
      <c r="O11" s="84" t="e">
        <f>'Core Indicators'!CI11</f>
        <v>#N/A</v>
      </c>
      <c r="P11" s="84" t="str">
        <f>'Core Indicators'!CQ11</f>
        <v>x</v>
      </c>
      <c r="Q11" s="84">
        <f>'Core Indicators'!DG11</f>
        <v>5000</v>
      </c>
      <c r="R11" s="84">
        <f>'Core Indicators'!DO11</f>
        <v>1000</v>
      </c>
      <c r="S11" s="84">
        <f>'Core Indicators'!DW11</f>
        <v>0</v>
      </c>
      <c r="T11" s="84">
        <f>'Core Indicators'!EE11</f>
        <v>0</v>
      </c>
      <c r="U11" s="84">
        <f>'Core Indicators'!EM11</f>
        <v>0</v>
      </c>
      <c r="V11" s="84">
        <f>'Core Indicators'!FC11</f>
        <v>2</v>
      </c>
      <c r="W11" s="84" t="str">
        <f>'Core Indicators'!FK11</f>
        <v>x</v>
      </c>
      <c r="X11" s="84" t="str">
        <f>'Core Indicators'!FS11</f>
        <v>x</v>
      </c>
      <c r="Y11" s="84" t="str">
        <f>'Core Indicators'!GA11</f>
        <v>x</v>
      </c>
      <c r="Z11" s="84" t="str">
        <f>'Core Indicators'!GI11</f>
        <v>x</v>
      </c>
      <c r="AA11" s="84" t="str">
        <f>'Core Indicators'!GQ11</f>
        <v>x</v>
      </c>
      <c r="AB11" s="84" t="str">
        <f>'Core Indicators'!GY11</f>
        <v>x</v>
      </c>
      <c r="AC11" s="84" t="str">
        <f>'Core Indicators'!HG11</f>
        <v>x</v>
      </c>
      <c r="AD11" s="84" t="str">
        <f>'Core Indicators'!HO11</f>
        <v>x</v>
      </c>
      <c r="AE11" s="84" t="str">
        <f>'Core Indicators'!HW11</f>
        <v>x</v>
      </c>
      <c r="AF11" s="84" t="str">
        <f>'Core Indicators'!IE11</f>
        <v>x</v>
      </c>
      <c r="AG11" s="84" t="str">
        <f>'Core Indicators'!IM11</f>
        <v>x</v>
      </c>
    </row>
    <row r="12" spans="1:33" s="86" customFormat="1" ht="19.5" customHeight="1" x14ac:dyDescent="0.3">
      <c r="A12" s="68" t="str">
        <f>'Core Indicators'!A:A</f>
        <v>Venezuela displacement in Brazil</v>
      </c>
      <c r="B12" s="68" t="str">
        <f>'Core Indicators'!B:B</f>
        <v>International displacement</v>
      </c>
      <c r="C12" s="68" t="str">
        <f>'Core Indicators'!C12</f>
        <v>BRA002</v>
      </c>
      <c r="D12" s="68" t="str">
        <f>'Core Indicators'!D12</f>
        <v>Brazil</v>
      </c>
      <c r="E12" s="68" t="str">
        <f>'Core Indicators'!E12</f>
        <v>BRA</v>
      </c>
      <c r="F12" s="85">
        <f>'Core Indicators'!O12</f>
        <v>224300</v>
      </c>
      <c r="G12" s="85">
        <f>'Core Indicators'!W12</f>
        <v>576568</v>
      </c>
      <c r="H12" s="85">
        <f>'Core Indicators'!AE12</f>
        <v>300000</v>
      </c>
      <c r="I12" s="85">
        <f>'Core Indicators'!AM12</f>
        <v>88900</v>
      </c>
      <c r="J12" s="85" t="str">
        <f>'Core Indicators'!AU12</f>
        <v>x</v>
      </c>
      <c r="K12" s="85" t="str">
        <f>'Core Indicators'!BC12</f>
        <v>x</v>
      </c>
      <c r="L12" s="85" t="str">
        <f>'Core Indicators'!BK12</f>
        <v>x</v>
      </c>
      <c r="M12" s="85" t="str">
        <f>'Core Indicators'!BS12</f>
        <v>x</v>
      </c>
      <c r="N12" s="85" t="str">
        <f>'Core Indicators'!CA12</f>
        <v>x</v>
      </c>
      <c r="O12" s="85" t="e">
        <f>'Core Indicators'!CI12</f>
        <v>#N/A</v>
      </c>
      <c r="P12" s="85" t="str">
        <f>'Core Indicators'!CQ12</f>
        <v>x</v>
      </c>
      <c r="Q12" s="85">
        <f>'Core Indicators'!DG12</f>
        <v>110000</v>
      </c>
      <c r="R12" s="85">
        <f>'Core Indicators'!DO12</f>
        <v>89000</v>
      </c>
      <c r="S12" s="85">
        <f>'Core Indicators'!DW12</f>
        <v>0</v>
      </c>
      <c r="T12" s="85">
        <f>'Core Indicators'!EE12</f>
        <v>0</v>
      </c>
      <c r="U12" s="85">
        <f>'Core Indicators'!EM12</f>
        <v>0</v>
      </c>
      <c r="V12" s="85">
        <f>'Core Indicators'!FC12</f>
        <v>2</v>
      </c>
      <c r="W12" s="85" t="str">
        <f>'Core Indicators'!FK12</f>
        <v>x</v>
      </c>
      <c r="X12" s="85" t="str">
        <f>'Core Indicators'!FS12</f>
        <v>x</v>
      </c>
      <c r="Y12" s="85" t="str">
        <f>'Core Indicators'!GA12</f>
        <v>x</v>
      </c>
      <c r="Z12" s="85" t="str">
        <f>'Core Indicators'!GI12</f>
        <v>x</v>
      </c>
      <c r="AA12" s="85" t="str">
        <f>'Core Indicators'!GQ12</f>
        <v>x</v>
      </c>
      <c r="AB12" s="85" t="str">
        <f>'Core Indicators'!GY12</f>
        <v>x</v>
      </c>
      <c r="AC12" s="85" t="str">
        <f>'Core Indicators'!HG12</f>
        <v>x</v>
      </c>
      <c r="AD12" s="85" t="str">
        <f>'Core Indicators'!HO12</f>
        <v>x</v>
      </c>
      <c r="AE12" s="85" t="str">
        <f>'Core Indicators'!HW12</f>
        <v>x</v>
      </c>
      <c r="AF12" s="85" t="str">
        <f>'Core Indicators'!IE12</f>
        <v>x</v>
      </c>
      <c r="AG12" s="85" t="str">
        <f>'Core Indicators'!IM12</f>
        <v>x</v>
      </c>
    </row>
    <row r="13" spans="1:33" s="86" customFormat="1" ht="19.5" customHeight="1" x14ac:dyDescent="0.3">
      <c r="A13" s="1" t="str">
        <f>'Core Indicators'!A:A</f>
        <v>Conflict in Burkina Faso</v>
      </c>
      <c r="B13" s="1" t="str">
        <f>'Core Indicators'!B:B</f>
        <v>Conflict</v>
      </c>
      <c r="C13" s="1" t="str">
        <f>'Core Indicators'!C13</f>
        <v>BFA002</v>
      </c>
      <c r="D13" s="1" t="str">
        <f>'Core Indicators'!D13</f>
        <v>Burkina Faso</v>
      </c>
      <c r="E13" s="1" t="str">
        <f>'Core Indicators'!E13</f>
        <v>BFA</v>
      </c>
      <c r="F13" s="84">
        <f>'Core Indicators'!O13</f>
        <v>141300</v>
      </c>
      <c r="G13" s="84">
        <f>'Core Indicators'!W13</f>
        <v>21508000</v>
      </c>
      <c r="H13" s="84">
        <f>'Core Indicators'!AE13</f>
        <v>3367109</v>
      </c>
      <c r="I13" s="84">
        <f>'Core Indicators'!AM13</f>
        <v>87900</v>
      </c>
      <c r="J13" s="84" t="str">
        <f>'Core Indicators'!AU13</f>
        <v>X</v>
      </c>
      <c r="K13" s="84" t="str">
        <f>'Core Indicators'!BC13</f>
        <v>X</v>
      </c>
      <c r="L13" s="84">
        <f>'Core Indicators'!BK13</f>
        <v>332</v>
      </c>
      <c r="M13" s="84" t="str">
        <f>'Core Indicators'!BS13</f>
        <v>X</v>
      </c>
      <c r="N13" s="84" t="str">
        <f>'Core Indicators'!CA13</f>
        <v>X</v>
      </c>
      <c r="O13" s="84" t="e">
        <f>'Core Indicators'!CI13</f>
        <v>#N/A</v>
      </c>
      <c r="P13" s="84" t="str">
        <f>'Core Indicators'!CQ13</f>
        <v>X</v>
      </c>
      <c r="Q13" s="84">
        <f>'Core Indicators'!DG13</f>
        <v>70000</v>
      </c>
      <c r="R13" s="84">
        <f>'Core Indicators'!DO13</f>
        <v>184000</v>
      </c>
      <c r="S13" s="84">
        <f>'Core Indicators'!DW13</f>
        <v>826000</v>
      </c>
      <c r="T13" s="84">
        <f>'Core Indicators'!EE13</f>
        <v>88000</v>
      </c>
      <c r="U13" s="84">
        <f>'Core Indicators'!EM13</f>
        <v>0</v>
      </c>
      <c r="V13" s="84">
        <f>'Core Indicators'!FC13</f>
        <v>4</v>
      </c>
      <c r="W13" s="84" t="str">
        <f>'Core Indicators'!FK13</f>
        <v>X</v>
      </c>
      <c r="X13" s="84" t="str">
        <f>'Core Indicators'!FS13</f>
        <v>X</v>
      </c>
      <c r="Y13" s="84">
        <f>'Core Indicators'!GA13</f>
        <v>0</v>
      </c>
      <c r="Z13" s="84">
        <f>'Core Indicators'!GI13</f>
        <v>1</v>
      </c>
      <c r="AA13" s="84">
        <f>'Core Indicators'!GQ13</f>
        <v>1</v>
      </c>
      <c r="AB13" s="84">
        <f>'Core Indicators'!GY13</f>
        <v>0</v>
      </c>
      <c r="AC13" s="84">
        <f>'Core Indicators'!HG13</f>
        <v>1</v>
      </c>
      <c r="AD13" s="84">
        <f>'Core Indicators'!HO13</f>
        <v>0</v>
      </c>
      <c r="AE13" s="84">
        <f>'Core Indicators'!HW13</f>
        <v>0</v>
      </c>
      <c r="AF13" s="84">
        <f>'Core Indicators'!IE13</f>
        <v>0</v>
      </c>
      <c r="AG13" s="84">
        <f>'Core Indicators'!IM13</f>
        <v>0</v>
      </c>
    </row>
    <row r="14" spans="1:33" s="86" customFormat="1" ht="19.5" customHeight="1" x14ac:dyDescent="0.3">
      <c r="A14" s="68" t="str">
        <f>'Core Indicators'!A:A</f>
        <v>Political and economic crisis in Burundi</v>
      </c>
      <c r="B14" s="68" t="str">
        <f>'Core Indicators'!B:B</f>
        <v>Political and economic crisis</v>
      </c>
      <c r="C14" s="68" t="str">
        <f>'Core Indicators'!C14</f>
        <v>BDI002</v>
      </c>
      <c r="D14" s="68" t="str">
        <f>'Core Indicators'!D14</f>
        <v>Burundi</v>
      </c>
      <c r="E14" s="68" t="str">
        <f>'Core Indicators'!E14</f>
        <v>BDI</v>
      </c>
      <c r="F14" s="85">
        <f>'Core Indicators'!O14</f>
        <v>25950</v>
      </c>
      <c r="G14" s="85">
        <f>'Core Indicators'!W14</f>
        <v>11347122</v>
      </c>
      <c r="H14" s="85">
        <f>'Core Indicators'!AE14</f>
        <v>11347122</v>
      </c>
      <c r="I14" s="85">
        <f>'Core Indicators'!AM14</f>
        <v>342063</v>
      </c>
      <c r="J14" s="85" t="str">
        <f>'Core Indicators'!AU14</f>
        <v>x</v>
      </c>
      <c r="K14" s="85">
        <f>'Core Indicators'!BC14</f>
        <v>70141</v>
      </c>
      <c r="L14" s="85" t="str">
        <f>'Core Indicators'!BK14</f>
        <v>x</v>
      </c>
      <c r="M14" s="85" t="str">
        <f>'Core Indicators'!BS14</f>
        <v>x</v>
      </c>
      <c r="N14" s="85" t="str">
        <f>'Core Indicators'!CA14</f>
        <v>x</v>
      </c>
      <c r="O14" s="85" t="e">
        <f>'Core Indicators'!CI14</f>
        <v>#N/A</v>
      </c>
      <c r="P14" s="85">
        <f>'Core Indicators'!CQ14</f>
        <v>444</v>
      </c>
      <c r="Q14" s="85">
        <f>'Core Indicators'!DG14</f>
        <v>0</v>
      </c>
      <c r="R14" s="85">
        <f>'Core Indicators'!DO14</f>
        <v>80000</v>
      </c>
      <c r="S14" s="85">
        <f>'Core Indicators'!DW14</f>
        <v>1622000</v>
      </c>
      <c r="T14" s="85">
        <f>'Core Indicators'!EE14</f>
        <v>98000</v>
      </c>
      <c r="U14" s="85">
        <f>'Core Indicators'!EM14</f>
        <v>0</v>
      </c>
      <c r="V14" s="85">
        <f>'Core Indicators'!FC14</f>
        <v>5</v>
      </c>
      <c r="W14" s="85" t="str">
        <f>'Core Indicators'!FK14</f>
        <v>x</v>
      </c>
      <c r="X14" s="85" t="str">
        <f>'Core Indicators'!FS14</f>
        <v>x</v>
      </c>
      <c r="Y14" s="85">
        <f>'Core Indicators'!GA14</f>
        <v>2</v>
      </c>
      <c r="Z14" s="85">
        <f>'Core Indicators'!GI14</f>
        <v>2</v>
      </c>
      <c r="AA14" s="85">
        <f>'Core Indicators'!GQ14</f>
        <v>2</v>
      </c>
      <c r="AB14" s="85">
        <f>'Core Indicators'!GY14</f>
        <v>0</v>
      </c>
      <c r="AC14" s="85">
        <f>'Core Indicators'!HG14</f>
        <v>3</v>
      </c>
      <c r="AD14" s="85">
        <f>'Core Indicators'!HO14</f>
        <v>2</v>
      </c>
      <c r="AE14" s="85">
        <f>'Core Indicators'!HW14</f>
        <v>1</v>
      </c>
      <c r="AF14" s="85">
        <f>'Core Indicators'!IE14</f>
        <v>0</v>
      </c>
      <c r="AG14" s="85">
        <f>'Core Indicators'!IM14</f>
        <v>1</v>
      </c>
    </row>
    <row r="15" spans="1:33" s="86" customFormat="1" ht="19.5" customHeight="1" x14ac:dyDescent="0.3">
      <c r="A15" s="1" t="str">
        <f>'Core Indicators'!A:A</f>
        <v>Cameroon</v>
      </c>
      <c r="B15" s="1" t="str">
        <f>'Core Indicators'!B:B</f>
        <v>Complex crisis</v>
      </c>
      <c r="C15" s="1" t="str">
        <f>'Core Indicators'!C15</f>
        <v>CMR001</v>
      </c>
      <c r="D15" s="1" t="str">
        <f>'Core Indicators'!D15</f>
        <v>Cameroon</v>
      </c>
      <c r="E15" s="1" t="str">
        <f>'Core Indicators'!E15</f>
        <v>CMR</v>
      </c>
      <c r="F15" s="84">
        <f>'Core Indicators'!O15</f>
        <v>418859</v>
      </c>
      <c r="G15" s="84">
        <f>'Core Indicators'!W15</f>
        <v>20520085</v>
      </c>
      <c r="H15" s="84">
        <f>'Core Indicators'!AE15</f>
        <v>11729566</v>
      </c>
      <c r="I15" s="84">
        <f>'Core Indicators'!AM15</f>
        <v>1189883</v>
      </c>
      <c r="J15" s="84">
        <f>'Core Indicators'!AU15</f>
        <v>147</v>
      </c>
      <c r="K15" s="84">
        <f>'Core Indicators'!BC15</f>
        <v>989</v>
      </c>
      <c r="L15" s="84">
        <f>'Core Indicators'!BK15</f>
        <v>409</v>
      </c>
      <c r="M15" s="84" t="str">
        <f>'Core Indicators'!BS15</f>
        <v>x</v>
      </c>
      <c r="N15" s="84" t="str">
        <f>'Core Indicators'!CA15</f>
        <v>x</v>
      </c>
      <c r="O15" s="84" t="e">
        <f>'Core Indicators'!CI15</f>
        <v>#N/A</v>
      </c>
      <c r="P15" s="84">
        <f>'Core Indicators'!CQ15</f>
        <v>471</v>
      </c>
      <c r="Q15" s="84">
        <f>'Core Indicators'!DG15</f>
        <v>250000</v>
      </c>
      <c r="R15" s="84">
        <f>'Core Indicators'!DO15</f>
        <v>405000</v>
      </c>
      <c r="S15" s="84">
        <f>'Core Indicators'!DW15</f>
        <v>1481000</v>
      </c>
      <c r="T15" s="84">
        <f>'Core Indicators'!EE15</f>
        <v>2298000</v>
      </c>
      <c r="U15" s="84">
        <f>'Core Indicators'!EM15</f>
        <v>0</v>
      </c>
      <c r="V15" s="84">
        <f>'Core Indicators'!FC15</f>
        <v>5</v>
      </c>
      <c r="W15" s="84" t="str">
        <f>'Core Indicators'!FK15</f>
        <v>x</v>
      </c>
      <c r="X15" s="84">
        <f>'Core Indicators'!FS15</f>
        <v>377500</v>
      </c>
      <c r="Y15" s="84">
        <f>'Core Indicators'!GA15</f>
        <v>0</v>
      </c>
      <c r="Z15" s="84">
        <f>'Core Indicators'!GI15</f>
        <v>2</v>
      </c>
      <c r="AA15" s="84">
        <f>'Core Indicators'!GQ15</f>
        <v>1</v>
      </c>
      <c r="AB15" s="84">
        <f>'Core Indicators'!GY15</f>
        <v>0</v>
      </c>
      <c r="AC15" s="84">
        <f>'Core Indicators'!HG15</f>
        <v>0</v>
      </c>
      <c r="AD15" s="84">
        <f>'Core Indicators'!HO15</f>
        <v>2</v>
      </c>
      <c r="AE15" s="84">
        <f>'Core Indicators'!HW15</f>
        <v>2</v>
      </c>
      <c r="AF15" s="84">
        <f>'Core Indicators'!IE15</f>
        <v>2</v>
      </c>
      <c r="AG15" s="84">
        <f>'Core Indicators'!IM15</f>
        <v>1</v>
      </c>
    </row>
    <row r="16" spans="1:33" s="86" customFormat="1" ht="19.5" customHeight="1" x14ac:dyDescent="0.3">
      <c r="A16" s="68" t="str">
        <f>'Core Indicators'!A:A</f>
        <v>Boko Haram in Cameroon</v>
      </c>
      <c r="B16" s="68" t="str">
        <f>'Core Indicators'!B:B</f>
        <v>Conflict</v>
      </c>
      <c r="C16" s="68" t="str">
        <f>'Core Indicators'!C16</f>
        <v>CMR002</v>
      </c>
      <c r="D16" s="68" t="str">
        <f>'Core Indicators'!D16</f>
        <v>Cameroon</v>
      </c>
      <c r="E16" s="68" t="str">
        <f>'Core Indicators'!E16</f>
        <v>CMR</v>
      </c>
      <c r="F16" s="85">
        <f>'Core Indicators'!O16</f>
        <v>100353</v>
      </c>
      <c r="G16" s="85">
        <f>'Core Indicators'!W16</f>
        <v>5144772</v>
      </c>
      <c r="H16" s="85">
        <f>'Core Indicators'!AE16</f>
        <v>5144772</v>
      </c>
      <c r="I16" s="85">
        <f>'Core Indicators'!AM16</f>
        <v>345021</v>
      </c>
      <c r="J16" s="85">
        <f>'Core Indicators'!AU16</f>
        <v>78</v>
      </c>
      <c r="K16" s="85">
        <f>'Core Indicators'!BC16</f>
        <v>915</v>
      </c>
      <c r="L16" s="85">
        <f>'Core Indicators'!BK16</f>
        <v>125</v>
      </c>
      <c r="M16" s="85" t="str">
        <f>'Core Indicators'!BS16</f>
        <v>x</v>
      </c>
      <c r="N16" s="85" t="str">
        <f>'Core Indicators'!CA16</f>
        <v>x</v>
      </c>
      <c r="O16" s="85" t="e">
        <f>'Core Indicators'!CI16</f>
        <v>#N/A</v>
      </c>
      <c r="P16" s="85">
        <f>'Core Indicators'!CQ16</f>
        <v>5.2</v>
      </c>
      <c r="Q16" s="85">
        <f>'Core Indicators'!DG16</f>
        <v>206000</v>
      </c>
      <c r="R16" s="85">
        <f>'Core Indicators'!DO16</f>
        <v>243000</v>
      </c>
      <c r="S16" s="85">
        <f>'Core Indicators'!DW16</f>
        <v>535000</v>
      </c>
      <c r="T16" s="85">
        <f>'Core Indicators'!EE16</f>
        <v>1440000</v>
      </c>
      <c r="U16" s="85">
        <f>'Core Indicators'!EM16</f>
        <v>0</v>
      </c>
      <c r="V16" s="85">
        <f>'Core Indicators'!FC16</f>
        <v>4</v>
      </c>
      <c r="W16" s="85" t="str">
        <f>'Core Indicators'!FK16</f>
        <v>x</v>
      </c>
      <c r="X16" s="85" t="str">
        <f>'Core Indicators'!FS16</f>
        <v>x</v>
      </c>
      <c r="Y16" s="85">
        <f>'Core Indicators'!GA16</f>
        <v>0</v>
      </c>
      <c r="Z16" s="85">
        <f>'Core Indicators'!GI16</f>
        <v>2</v>
      </c>
      <c r="AA16" s="85">
        <f>'Core Indicators'!GQ16</f>
        <v>1</v>
      </c>
      <c r="AB16" s="85">
        <f>'Core Indicators'!GY16</f>
        <v>0</v>
      </c>
      <c r="AC16" s="85">
        <f>'Core Indicators'!HG16</f>
        <v>0</v>
      </c>
      <c r="AD16" s="85">
        <f>'Core Indicators'!HO16</f>
        <v>2</v>
      </c>
      <c r="AE16" s="85">
        <f>'Core Indicators'!HW16</f>
        <v>2</v>
      </c>
      <c r="AF16" s="85">
        <f>'Core Indicators'!IE16</f>
        <v>2</v>
      </c>
      <c r="AG16" s="85">
        <f>'Core Indicators'!IM16</f>
        <v>1</v>
      </c>
    </row>
    <row r="17" spans="1:33" s="86" customFormat="1" ht="19.5" customHeight="1" x14ac:dyDescent="0.3">
      <c r="A17" s="1" t="str">
        <f>'Core Indicators'!A:A</f>
        <v>Anglophone Crisis in Cameroon</v>
      </c>
      <c r="B17" s="1" t="str">
        <f>'Core Indicators'!B:B</f>
        <v>Conflict</v>
      </c>
      <c r="C17" s="1" t="str">
        <f>'Core Indicators'!C17</f>
        <v>CMR003</v>
      </c>
      <c r="D17" s="1" t="str">
        <f>'Core Indicators'!D17</f>
        <v>Cameroon</v>
      </c>
      <c r="E17" s="1" t="str">
        <f>'Core Indicators'!E17</f>
        <v>CMR</v>
      </c>
      <c r="F17" s="84">
        <f>'Core Indicators'!O17</f>
        <v>76850</v>
      </c>
      <c r="G17" s="84">
        <f>'Core Indicators'!W17</f>
        <v>9692475</v>
      </c>
      <c r="H17" s="84">
        <f>'Core Indicators'!AE17</f>
        <v>4000000</v>
      </c>
      <c r="I17" s="84">
        <f>'Core Indicators'!AM17</f>
        <v>469500</v>
      </c>
      <c r="J17" s="84">
        <f>'Core Indicators'!AU17</f>
        <v>69</v>
      </c>
      <c r="K17" s="84">
        <f>'Core Indicators'!BC17</f>
        <v>7</v>
      </c>
      <c r="L17" s="84">
        <f>'Core Indicators'!BK17</f>
        <v>284</v>
      </c>
      <c r="M17" s="84" t="str">
        <f>'Core Indicators'!BS17</f>
        <v>x</v>
      </c>
      <c r="N17" s="84" t="str">
        <f>'Core Indicators'!CA17</f>
        <v>x</v>
      </c>
      <c r="O17" s="84" t="e">
        <f>'Core Indicators'!CI17</f>
        <v>#N/A</v>
      </c>
      <c r="P17" s="84">
        <f>'Core Indicators'!CQ17</f>
        <v>466</v>
      </c>
      <c r="Q17" s="84">
        <f>'Core Indicators'!DG17</f>
        <v>0</v>
      </c>
      <c r="R17" s="84">
        <f>'Core Indicators'!DO17</f>
        <v>0</v>
      </c>
      <c r="S17" s="84">
        <f>'Core Indicators'!DW17</f>
        <v>923000</v>
      </c>
      <c r="T17" s="84">
        <f>'Core Indicators'!EE17</f>
        <v>378000</v>
      </c>
      <c r="U17" s="84">
        <f>'Core Indicators'!EM17</f>
        <v>0</v>
      </c>
      <c r="V17" s="84">
        <f>'Core Indicators'!FC17</f>
        <v>3</v>
      </c>
      <c r="W17" s="84" t="str">
        <f>'Core Indicators'!FK17</f>
        <v>x</v>
      </c>
      <c r="X17" s="84">
        <f>'Core Indicators'!FS17</f>
        <v>377500</v>
      </c>
      <c r="Y17" s="84">
        <f>'Core Indicators'!GA17</f>
        <v>0</v>
      </c>
      <c r="Z17" s="84">
        <f>'Core Indicators'!GI17</f>
        <v>2</v>
      </c>
      <c r="AA17" s="84">
        <f>'Core Indicators'!GQ17</f>
        <v>1</v>
      </c>
      <c r="AB17" s="84">
        <f>'Core Indicators'!GY17</f>
        <v>0</v>
      </c>
      <c r="AC17" s="84">
        <f>'Core Indicators'!HG17</f>
        <v>0</v>
      </c>
      <c r="AD17" s="84">
        <f>'Core Indicators'!HO17</f>
        <v>2</v>
      </c>
      <c r="AE17" s="84">
        <f>'Core Indicators'!HW17</f>
        <v>2</v>
      </c>
      <c r="AF17" s="84">
        <f>'Core Indicators'!IE17</f>
        <v>2</v>
      </c>
      <c r="AG17" s="84">
        <f>'Core Indicators'!IM17</f>
        <v>1</v>
      </c>
    </row>
    <row r="18" spans="1:33" s="86" customFormat="1" ht="19.5" customHeight="1" x14ac:dyDescent="0.3">
      <c r="A18" s="68" t="str">
        <f>'Core Indicators'!A:A</f>
        <v>CAR refugees in Cameroon</v>
      </c>
      <c r="B18" s="68" t="str">
        <f>'Core Indicators'!B:B</f>
        <v>International displacement</v>
      </c>
      <c r="C18" s="68" t="str">
        <f>'Core Indicators'!C18</f>
        <v>CMR004</v>
      </c>
      <c r="D18" s="68" t="str">
        <f>'Core Indicators'!D18</f>
        <v>Cameroon</v>
      </c>
      <c r="E18" s="68" t="str">
        <f>'Core Indicators'!E18</f>
        <v>CMR</v>
      </c>
      <c r="F18" s="85">
        <f>'Core Indicators'!O18</f>
        <v>172703</v>
      </c>
      <c r="G18" s="85">
        <f>'Core Indicators'!W18</f>
        <v>2584794</v>
      </c>
      <c r="H18" s="85">
        <f>'Core Indicators'!AE18</f>
        <v>2584794</v>
      </c>
      <c r="I18" s="85">
        <f>'Core Indicators'!AM18</f>
        <v>274688</v>
      </c>
      <c r="J18" s="85">
        <f>'Core Indicators'!AU18</f>
        <v>0</v>
      </c>
      <c r="K18" s="85">
        <f>'Core Indicators'!BC18</f>
        <v>0</v>
      </c>
      <c r="L18" s="85">
        <f>'Core Indicators'!BK18</f>
        <v>0</v>
      </c>
      <c r="M18" s="85">
        <f>'Core Indicators'!BS18</f>
        <v>0</v>
      </c>
      <c r="N18" s="85">
        <f>'Core Indicators'!CA18</f>
        <v>0</v>
      </c>
      <c r="O18" s="85" t="e">
        <f>'Core Indicators'!CI18</f>
        <v>#N/A</v>
      </c>
      <c r="P18" s="85" t="str">
        <f>'Core Indicators'!CQ18</f>
        <v>x</v>
      </c>
      <c r="Q18" s="85">
        <f>'Core Indicators'!DG18</f>
        <v>44000</v>
      </c>
      <c r="R18" s="85">
        <f>'Core Indicators'!DO18</f>
        <v>162000</v>
      </c>
      <c r="S18" s="85">
        <f>'Core Indicators'!DW18</f>
        <v>24000</v>
      </c>
      <c r="T18" s="85">
        <f>'Core Indicators'!EE18</f>
        <v>481000</v>
      </c>
      <c r="U18" s="85">
        <f>'Core Indicators'!EM18</f>
        <v>0</v>
      </c>
      <c r="V18" s="85">
        <f>'Core Indicators'!FC18</f>
        <v>3</v>
      </c>
      <c r="W18" s="85" t="str">
        <f>'Core Indicators'!FK18</f>
        <v>x</v>
      </c>
      <c r="X18" s="85" t="str">
        <f>'Core Indicators'!FS18</f>
        <v>x</v>
      </c>
      <c r="Y18" s="85">
        <f>'Core Indicators'!GA18</f>
        <v>0</v>
      </c>
      <c r="Z18" s="85">
        <f>'Core Indicators'!GI18</f>
        <v>2</v>
      </c>
      <c r="AA18" s="85">
        <f>'Core Indicators'!GQ18</f>
        <v>1</v>
      </c>
      <c r="AB18" s="85">
        <f>'Core Indicators'!GY18</f>
        <v>0</v>
      </c>
      <c r="AC18" s="85">
        <f>'Core Indicators'!HG18</f>
        <v>0</v>
      </c>
      <c r="AD18" s="85">
        <f>'Core Indicators'!HO18</f>
        <v>2</v>
      </c>
      <c r="AE18" s="85">
        <f>'Core Indicators'!HW18</f>
        <v>2</v>
      </c>
      <c r="AF18" s="85">
        <f>'Core Indicators'!IE18</f>
        <v>2</v>
      </c>
      <c r="AG18" s="85">
        <f>'Core Indicators'!IM18</f>
        <v>1</v>
      </c>
    </row>
    <row r="19" spans="1:33" s="86" customFormat="1" ht="19.5" customHeight="1" x14ac:dyDescent="0.3">
      <c r="A19" s="1" t="str">
        <f>'Core Indicators'!A:A</f>
        <v>CAR</v>
      </c>
      <c r="B19" s="1" t="str">
        <f>'Core Indicators'!B:B</f>
        <v>Complex crisis</v>
      </c>
      <c r="C19" s="1" t="str">
        <f>'Core Indicators'!C19</f>
        <v>CAF001</v>
      </c>
      <c r="D19" s="1" t="str">
        <f>'Core Indicators'!D19</f>
        <v>CAR</v>
      </c>
      <c r="E19" s="1" t="str">
        <f>'Core Indicators'!E19</f>
        <v>CAF</v>
      </c>
      <c r="F19" s="84">
        <f>'Core Indicators'!O19</f>
        <v>623000</v>
      </c>
      <c r="G19" s="84">
        <f>'Core Indicators'!W19</f>
        <v>4368000</v>
      </c>
      <c r="H19" s="84">
        <f>'Core Indicators'!AE19</f>
        <v>4368000</v>
      </c>
      <c r="I19" s="84">
        <f>'Core Indicators'!AM19</f>
        <v>1660000</v>
      </c>
      <c r="J19" s="84" t="str">
        <f>'Core Indicators'!AU19</f>
        <v>X</v>
      </c>
      <c r="K19" s="84" t="str">
        <f>'Core Indicators'!BC19</f>
        <v>X</v>
      </c>
      <c r="L19" s="84">
        <f>'Core Indicators'!BK19</f>
        <v>268</v>
      </c>
      <c r="M19" s="84" t="str">
        <f>'Core Indicators'!BS19</f>
        <v>X</v>
      </c>
      <c r="N19" s="84" t="str">
        <f>'Core Indicators'!CA19</f>
        <v>X</v>
      </c>
      <c r="O19" s="84" t="e">
        <f>'Core Indicators'!CI19</f>
        <v>#N/A</v>
      </c>
      <c r="P19" s="84" t="str">
        <f>'Core Indicators'!CQ19</f>
        <v>X</v>
      </c>
      <c r="Q19" s="84">
        <f>'Core Indicators'!DG19</f>
        <v>0</v>
      </c>
      <c r="R19" s="84">
        <f>'Core Indicators'!DO19</f>
        <v>835000</v>
      </c>
      <c r="S19" s="84">
        <f>'Core Indicators'!DW19</f>
        <v>1205000</v>
      </c>
      <c r="T19" s="84">
        <f>'Core Indicators'!EE19</f>
        <v>951000</v>
      </c>
      <c r="U19" s="84">
        <f>'Core Indicators'!EM19</f>
        <v>0</v>
      </c>
      <c r="V19" s="84">
        <f>'Core Indicators'!FC19</f>
        <v>4</v>
      </c>
      <c r="W19" s="84" t="str">
        <f>'Core Indicators'!FK19</f>
        <v>X</v>
      </c>
      <c r="X19" s="84" t="str">
        <f>'Core Indicators'!FS19</f>
        <v>X</v>
      </c>
      <c r="Y19" s="84">
        <f>'Core Indicators'!GA19</f>
        <v>0</v>
      </c>
      <c r="Z19" s="84">
        <f>'Core Indicators'!GI19</f>
        <v>3</v>
      </c>
      <c r="AA19" s="84">
        <f>'Core Indicators'!GQ19</f>
        <v>2</v>
      </c>
      <c r="AB19" s="84">
        <f>'Core Indicators'!GY19</f>
        <v>3</v>
      </c>
      <c r="AC19" s="84">
        <f>'Core Indicators'!HG19</f>
        <v>1</v>
      </c>
      <c r="AD19" s="84">
        <f>'Core Indicators'!HO19</f>
        <v>3</v>
      </c>
      <c r="AE19" s="84">
        <f>'Core Indicators'!HW19</f>
        <v>3</v>
      </c>
      <c r="AF19" s="84" t="str">
        <f>'Core Indicators'!IE19</f>
        <v>X</v>
      </c>
      <c r="AG19" s="84">
        <f>'Core Indicators'!IM19</f>
        <v>3</v>
      </c>
    </row>
    <row r="20" spans="1:33" s="86" customFormat="1" ht="19.5" customHeight="1" x14ac:dyDescent="0.3">
      <c r="A20" s="68" t="str">
        <f>'Core Indicators'!A:A</f>
        <v>Chad</v>
      </c>
      <c r="B20" s="68" t="str">
        <f>'Core Indicators'!B:B</f>
        <v>Complex crisis</v>
      </c>
      <c r="C20" s="68" t="str">
        <f>'Core Indicators'!C20</f>
        <v>TCD001</v>
      </c>
      <c r="D20" s="68" t="str">
        <f>'Core Indicators'!D20</f>
        <v>Chad</v>
      </c>
      <c r="E20" s="68" t="str">
        <f>'Core Indicators'!E20</f>
        <v>TCD</v>
      </c>
      <c r="F20" s="85">
        <f>'Core Indicators'!O20</f>
        <v>1369110</v>
      </c>
      <c r="G20" s="85">
        <f>'Core Indicators'!W20</f>
        <v>16268000</v>
      </c>
      <c r="H20" s="85">
        <f>'Core Indicators'!AE20</f>
        <v>4269000</v>
      </c>
      <c r="I20" s="85">
        <f>'Core Indicators'!AM20</f>
        <v>658000</v>
      </c>
      <c r="J20" s="85" t="str">
        <f>'Core Indicators'!AU20</f>
        <v>x</v>
      </c>
      <c r="K20" s="85" t="str">
        <f>'Core Indicators'!BC20</f>
        <v>x</v>
      </c>
      <c r="L20" s="85">
        <f>'Core Indicators'!BK20</f>
        <v>256</v>
      </c>
      <c r="M20" s="85" t="str">
        <f>'Core Indicators'!BS20</f>
        <v>x</v>
      </c>
      <c r="N20" s="85" t="str">
        <f>'Core Indicators'!CA20</f>
        <v>x</v>
      </c>
      <c r="O20" s="85" t="e">
        <f>'Core Indicators'!CI20</f>
        <v>#N/A</v>
      </c>
      <c r="P20" s="85" t="str">
        <f>'Core Indicators'!CQ20</f>
        <v>x</v>
      </c>
      <c r="Q20" s="85">
        <f>'Core Indicators'!DG20</f>
        <v>1164000</v>
      </c>
      <c r="R20" s="85">
        <f>'Core Indicators'!DO20</f>
        <v>2011000</v>
      </c>
      <c r="S20" s="85">
        <f>'Core Indicators'!DW20</f>
        <v>882000</v>
      </c>
      <c r="T20" s="85">
        <f>'Core Indicators'!EE20</f>
        <v>213000</v>
      </c>
      <c r="U20" s="85">
        <f>'Core Indicators'!EM20</f>
        <v>0</v>
      </c>
      <c r="V20" s="85">
        <f>'Core Indicators'!FC20</f>
        <v>5</v>
      </c>
      <c r="W20" s="85" t="str">
        <f>'Core Indicators'!FK20</f>
        <v>x</v>
      </c>
      <c r="X20" s="85" t="str">
        <f>'Core Indicators'!FS20</f>
        <v>x</v>
      </c>
      <c r="Y20" s="85">
        <f>'Core Indicators'!GA20</f>
        <v>0</v>
      </c>
      <c r="Z20" s="85">
        <f>'Core Indicators'!GI20</f>
        <v>0</v>
      </c>
      <c r="AA20" s="85">
        <f>'Core Indicators'!GQ20</f>
        <v>2</v>
      </c>
      <c r="AB20" s="85">
        <f>'Core Indicators'!GY20</f>
        <v>0</v>
      </c>
      <c r="AC20" s="85">
        <f>'Core Indicators'!HG20</f>
        <v>0</v>
      </c>
      <c r="AD20" s="85">
        <f>'Core Indicators'!HO20</f>
        <v>0</v>
      </c>
      <c r="AE20" s="85">
        <f>'Core Indicators'!HW20</f>
        <v>2</v>
      </c>
      <c r="AF20" s="85">
        <f>'Core Indicators'!IE20</f>
        <v>2</v>
      </c>
      <c r="AG20" s="85">
        <f>'Core Indicators'!IM20</f>
        <v>2</v>
      </c>
    </row>
    <row r="21" spans="1:33" s="86" customFormat="1" ht="19.5" customHeight="1" x14ac:dyDescent="0.3">
      <c r="A21" s="1" t="str">
        <f>'Core Indicators'!A:A</f>
        <v>Drought in Chad</v>
      </c>
      <c r="B21" s="1" t="str">
        <f>'Core Indicators'!B:B</f>
        <v>Drought</v>
      </c>
      <c r="C21" s="1" t="str">
        <f>'Core Indicators'!C21</f>
        <v>TCD002</v>
      </c>
      <c r="D21" s="1" t="str">
        <f>'Core Indicators'!D21</f>
        <v>Chad</v>
      </c>
      <c r="E21" s="1" t="str">
        <f>'Core Indicators'!E21</f>
        <v>TCD</v>
      </c>
      <c r="F21" s="84">
        <f>'Core Indicators'!O21</f>
        <v>1369110</v>
      </c>
      <c r="G21" s="84">
        <f>'Core Indicators'!W21</f>
        <v>16268000</v>
      </c>
      <c r="H21" s="84">
        <f>'Core Indicators'!AE21</f>
        <v>16268000</v>
      </c>
      <c r="I21" s="84" t="str">
        <f>'Core Indicators'!AM21</f>
        <v>x</v>
      </c>
      <c r="J21" s="84" t="str">
        <f>'Core Indicators'!AU21</f>
        <v>x</v>
      </c>
      <c r="K21" s="84" t="str">
        <f>'Core Indicators'!BC21</f>
        <v>x</v>
      </c>
      <c r="L21" s="84" t="str">
        <f>'Core Indicators'!BK21</f>
        <v>X</v>
      </c>
      <c r="M21" s="84" t="str">
        <f>'Core Indicators'!BS21</f>
        <v>x</v>
      </c>
      <c r="N21" s="84" t="str">
        <f>'Core Indicators'!CA21</f>
        <v>x</v>
      </c>
      <c r="O21" s="84" t="e">
        <f>'Core Indicators'!CI21</f>
        <v>#N/A</v>
      </c>
      <c r="P21" s="84" t="str">
        <f>'Core Indicators'!CQ21</f>
        <v>x</v>
      </c>
      <c r="Q21" s="84">
        <f>'Core Indicators'!DG21</f>
        <v>0</v>
      </c>
      <c r="R21" s="84">
        <f>'Core Indicators'!DO21</f>
        <v>2663000</v>
      </c>
      <c r="S21" s="84">
        <f>'Core Indicators'!DW21</f>
        <v>489000</v>
      </c>
      <c r="T21" s="84">
        <f>'Core Indicators'!EE21</f>
        <v>30000</v>
      </c>
      <c r="U21" s="84">
        <f>'Core Indicators'!EM21</f>
        <v>0</v>
      </c>
      <c r="V21" s="84">
        <f>'Core Indicators'!FC21</f>
        <v>5</v>
      </c>
      <c r="W21" s="84" t="str">
        <f>'Core Indicators'!FK21</f>
        <v>X</v>
      </c>
      <c r="X21" s="84" t="str">
        <f>'Core Indicators'!FS21</f>
        <v>X</v>
      </c>
      <c r="Y21" s="84">
        <f>'Core Indicators'!GA21</f>
        <v>0</v>
      </c>
      <c r="Z21" s="84">
        <f>'Core Indicators'!GI21</f>
        <v>0</v>
      </c>
      <c r="AA21" s="84">
        <f>'Core Indicators'!GQ21</f>
        <v>2</v>
      </c>
      <c r="AB21" s="84">
        <f>'Core Indicators'!GY21</f>
        <v>0</v>
      </c>
      <c r="AC21" s="84">
        <f>'Core Indicators'!HG21</f>
        <v>0</v>
      </c>
      <c r="AD21" s="84">
        <f>'Core Indicators'!HO21</f>
        <v>0</v>
      </c>
      <c r="AE21" s="84">
        <f>'Core Indicators'!HW21</f>
        <v>2</v>
      </c>
      <c r="AF21" s="84">
        <f>'Core Indicators'!IE21</f>
        <v>2</v>
      </c>
      <c r="AG21" s="84">
        <f>'Core Indicators'!IM21</f>
        <v>2</v>
      </c>
    </row>
    <row r="22" spans="1:33" s="86" customFormat="1" ht="19.5" customHeight="1" x14ac:dyDescent="0.3">
      <c r="A22" s="68" t="str">
        <f>'Core Indicators'!A:A</f>
        <v>Boko Haram in Chad</v>
      </c>
      <c r="B22" s="68" t="str">
        <f>'Core Indicators'!B:B</f>
        <v>Conflict</v>
      </c>
      <c r="C22" s="68" t="str">
        <f>'Core Indicators'!C22</f>
        <v>TCD003</v>
      </c>
      <c r="D22" s="68" t="str">
        <f>'Core Indicators'!D22</f>
        <v>Chad</v>
      </c>
      <c r="E22" s="68" t="str">
        <f>'Core Indicators'!E22</f>
        <v>TCD</v>
      </c>
      <c r="F22" s="85">
        <f>'Core Indicators'!O22</f>
        <v>19915</v>
      </c>
      <c r="G22" s="85">
        <f>'Core Indicators'!W22</f>
        <v>669534</v>
      </c>
      <c r="H22" s="85">
        <f>'Core Indicators'!AE22</f>
        <v>669534</v>
      </c>
      <c r="I22" s="85">
        <f>'Core Indicators'!AM22</f>
        <v>137623</v>
      </c>
      <c r="J22" s="85" t="str">
        <f>'Core Indicators'!AU22</f>
        <v>x</v>
      </c>
      <c r="K22" s="85" t="str">
        <f>'Core Indicators'!BC22</f>
        <v>x</v>
      </c>
      <c r="L22" s="85">
        <f>'Core Indicators'!BK22</f>
        <v>105</v>
      </c>
      <c r="M22" s="85" t="str">
        <f>'Core Indicators'!BS22</f>
        <v>x</v>
      </c>
      <c r="N22" s="85" t="str">
        <f>'Core Indicators'!CA22</f>
        <v>x</v>
      </c>
      <c r="O22" s="85" t="e">
        <f>'Core Indicators'!CI22</f>
        <v>#N/A</v>
      </c>
      <c r="P22" s="85" t="str">
        <f>'Core Indicators'!CQ22</f>
        <v>x</v>
      </c>
      <c r="Q22" s="85">
        <f>'Core Indicators'!DG22</f>
        <v>0</v>
      </c>
      <c r="R22" s="85">
        <f>'Core Indicators'!DO22</f>
        <v>0</v>
      </c>
      <c r="S22" s="85">
        <f>'Core Indicators'!DW22</f>
        <v>380000</v>
      </c>
      <c r="T22" s="85">
        <f>'Core Indicators'!EE22</f>
        <v>107000</v>
      </c>
      <c r="U22" s="85">
        <f>'Core Indicators'!EM22</f>
        <v>0</v>
      </c>
      <c r="V22" s="85">
        <f>'Core Indicators'!FC22</f>
        <v>5</v>
      </c>
      <c r="W22" s="85" t="str">
        <f>'Core Indicators'!FK22</f>
        <v>x</v>
      </c>
      <c r="X22" s="85" t="str">
        <f>'Core Indicators'!FS22</f>
        <v>x</v>
      </c>
      <c r="Y22" s="85">
        <f>'Core Indicators'!GA22</f>
        <v>0</v>
      </c>
      <c r="Z22" s="85">
        <f>'Core Indicators'!GI22</f>
        <v>0</v>
      </c>
      <c r="AA22" s="85">
        <f>'Core Indicators'!GQ22</f>
        <v>2</v>
      </c>
      <c r="AB22" s="85">
        <f>'Core Indicators'!GY22</f>
        <v>0</v>
      </c>
      <c r="AC22" s="85">
        <f>'Core Indicators'!HG22</f>
        <v>0</v>
      </c>
      <c r="AD22" s="85">
        <f>'Core Indicators'!HO22</f>
        <v>0</v>
      </c>
      <c r="AE22" s="85">
        <f>'Core Indicators'!HW22</f>
        <v>2</v>
      </c>
      <c r="AF22" s="85">
        <f>'Core Indicators'!IE22</f>
        <v>2</v>
      </c>
      <c r="AG22" s="85">
        <f>'Core Indicators'!IM22</f>
        <v>2</v>
      </c>
    </row>
    <row r="23" spans="1:33" s="86" customFormat="1" ht="19.5" customHeight="1" x14ac:dyDescent="0.3">
      <c r="A23" s="1" t="str">
        <f>'Core Indicators'!A:A</f>
        <v>CAR refugees in Chad</v>
      </c>
      <c r="B23" s="1" t="str">
        <f>'Core Indicators'!B:B</f>
        <v>International displacement</v>
      </c>
      <c r="C23" s="1" t="str">
        <f>'Core Indicators'!C23</f>
        <v>TCD004</v>
      </c>
      <c r="D23" s="1" t="str">
        <f>'Core Indicators'!D23</f>
        <v>Chad</v>
      </c>
      <c r="E23" s="1" t="str">
        <f>'Core Indicators'!E23</f>
        <v>TCD</v>
      </c>
      <c r="F23" s="84">
        <f>'Core Indicators'!O23</f>
        <v>155000</v>
      </c>
      <c r="G23" s="84">
        <f>'Core Indicators'!W23</f>
        <v>4297000</v>
      </c>
      <c r="H23" s="84">
        <f>'Core Indicators'!AE23</f>
        <v>1120000</v>
      </c>
      <c r="I23" s="84">
        <f>'Core Indicators'!AM23</f>
        <v>144000</v>
      </c>
      <c r="J23" s="84" t="str">
        <f>'Core Indicators'!AU23</f>
        <v>X</v>
      </c>
      <c r="K23" s="84" t="str">
        <f>'Core Indicators'!BC23</f>
        <v>X</v>
      </c>
      <c r="L23" s="84" t="str">
        <f>'Core Indicators'!BK23</f>
        <v>X</v>
      </c>
      <c r="M23" s="84" t="str">
        <f>'Core Indicators'!BS23</f>
        <v>X</v>
      </c>
      <c r="N23" s="84">
        <f>'Core Indicators'!CA23</f>
        <v>0</v>
      </c>
      <c r="O23" s="84" t="e">
        <f>'Core Indicators'!CI23</f>
        <v>#N/A</v>
      </c>
      <c r="P23" s="84" t="str">
        <f>'Core Indicators'!CQ23</f>
        <v>X</v>
      </c>
      <c r="Q23" s="84">
        <f>'Core Indicators'!DG23</f>
        <v>496000</v>
      </c>
      <c r="R23" s="84">
        <f>'Core Indicators'!DO23</f>
        <v>518000</v>
      </c>
      <c r="S23" s="84">
        <f>'Core Indicators'!DW23</f>
        <v>0</v>
      </c>
      <c r="T23" s="84">
        <f>'Core Indicators'!EE23</f>
        <v>106000</v>
      </c>
      <c r="U23" s="84">
        <f>'Core Indicators'!EM23</f>
        <v>0</v>
      </c>
      <c r="V23" s="84">
        <f>'Core Indicators'!FC23</f>
        <v>3</v>
      </c>
      <c r="W23" s="84" t="str">
        <f>'Core Indicators'!FK23</f>
        <v>X</v>
      </c>
      <c r="X23" s="84" t="str">
        <f>'Core Indicators'!FS23</f>
        <v>X</v>
      </c>
      <c r="Y23" s="84">
        <f>'Core Indicators'!GA23</f>
        <v>0</v>
      </c>
      <c r="Z23" s="84">
        <f>'Core Indicators'!GI23</f>
        <v>0</v>
      </c>
      <c r="AA23" s="84">
        <f>'Core Indicators'!GQ23</f>
        <v>2</v>
      </c>
      <c r="AB23" s="84">
        <f>'Core Indicators'!GY23</f>
        <v>0</v>
      </c>
      <c r="AC23" s="84">
        <f>'Core Indicators'!HG23</f>
        <v>0</v>
      </c>
      <c r="AD23" s="84">
        <f>'Core Indicators'!HO23</f>
        <v>0</v>
      </c>
      <c r="AE23" s="84">
        <f>'Core Indicators'!HW23</f>
        <v>2</v>
      </c>
      <c r="AF23" s="84">
        <f>'Core Indicators'!IE23</f>
        <v>2</v>
      </c>
      <c r="AG23" s="84">
        <f>'Core Indicators'!IM23</f>
        <v>2</v>
      </c>
    </row>
    <row r="24" spans="1:33" s="86" customFormat="1" ht="19.5" customHeight="1" x14ac:dyDescent="0.3">
      <c r="A24" s="68" t="str">
        <f>'Core Indicators'!A:A</f>
        <v>Darfur refugees in Chad</v>
      </c>
      <c r="B24" s="68" t="str">
        <f>'Core Indicators'!B:B</f>
        <v>International displacement</v>
      </c>
      <c r="C24" s="68" t="str">
        <f>'Core Indicators'!C24</f>
        <v>TCD005</v>
      </c>
      <c r="D24" s="68" t="str">
        <f>'Core Indicators'!D24</f>
        <v>Chad</v>
      </c>
      <c r="E24" s="68" t="str">
        <f>'Core Indicators'!E24</f>
        <v>TCD</v>
      </c>
      <c r="F24" s="85">
        <f>'Core Indicators'!O24</f>
        <v>206000</v>
      </c>
      <c r="G24" s="85">
        <f>'Core Indicators'!W24</f>
        <v>2458000</v>
      </c>
      <c r="H24" s="85">
        <f>'Core Indicators'!AE24</f>
        <v>943000</v>
      </c>
      <c r="I24" s="85">
        <f>'Core Indicators'!AM24</f>
        <v>336000</v>
      </c>
      <c r="J24" s="85" t="str">
        <f>'Core Indicators'!AU24</f>
        <v>X</v>
      </c>
      <c r="K24" s="85" t="str">
        <f>'Core Indicators'!BC24</f>
        <v>X</v>
      </c>
      <c r="L24" s="85" t="str">
        <f>'Core Indicators'!BK24</f>
        <v>X</v>
      </c>
      <c r="M24" s="85" t="str">
        <f>'Core Indicators'!BS24</f>
        <v>X</v>
      </c>
      <c r="N24" s="85">
        <f>'Core Indicators'!CA24</f>
        <v>0</v>
      </c>
      <c r="O24" s="85" t="e">
        <f>'Core Indicators'!CI24</f>
        <v>#N/A</v>
      </c>
      <c r="P24" s="85" t="str">
        <f>'Core Indicators'!CQ24</f>
        <v>X</v>
      </c>
      <c r="Q24" s="85">
        <f>'Core Indicators'!DG24</f>
        <v>45000</v>
      </c>
      <c r="R24" s="85">
        <f>'Core Indicators'!DO24</f>
        <v>426000</v>
      </c>
      <c r="S24" s="85">
        <f>'Core Indicators'!DW24</f>
        <v>472000</v>
      </c>
      <c r="T24" s="85">
        <f>'Core Indicators'!EE24</f>
        <v>0</v>
      </c>
      <c r="U24" s="85">
        <f>'Core Indicators'!EM24</f>
        <v>0</v>
      </c>
      <c r="V24" s="85">
        <f>'Core Indicators'!FC24</f>
        <v>2</v>
      </c>
      <c r="W24" s="85" t="str">
        <f>'Core Indicators'!FK24</f>
        <v>X</v>
      </c>
      <c r="X24" s="85" t="str">
        <f>'Core Indicators'!FS24</f>
        <v>X</v>
      </c>
      <c r="Y24" s="85">
        <f>'Core Indicators'!GA24</f>
        <v>0</v>
      </c>
      <c r="Z24" s="85">
        <f>'Core Indicators'!GI24</f>
        <v>0</v>
      </c>
      <c r="AA24" s="85">
        <f>'Core Indicators'!GQ24</f>
        <v>2</v>
      </c>
      <c r="AB24" s="85">
        <f>'Core Indicators'!GY24</f>
        <v>0</v>
      </c>
      <c r="AC24" s="85">
        <f>'Core Indicators'!HG24</f>
        <v>0</v>
      </c>
      <c r="AD24" s="85">
        <f>'Core Indicators'!HO24</f>
        <v>0</v>
      </c>
      <c r="AE24" s="85">
        <f>'Core Indicators'!HW24</f>
        <v>2</v>
      </c>
      <c r="AF24" s="85">
        <f>'Core Indicators'!IE24</f>
        <v>2</v>
      </c>
      <c r="AG24" s="85">
        <f>'Core Indicators'!IM24</f>
        <v>2</v>
      </c>
    </row>
    <row r="25" spans="1:33" s="86" customFormat="1" ht="19.5" customHeight="1" x14ac:dyDescent="0.3">
      <c r="A25" s="1" t="str">
        <f>'Core Indicators'!A:A</f>
        <v>Conflict (Tibesti) in Chad</v>
      </c>
      <c r="B25" s="1" t="str">
        <f>'Core Indicators'!B:B</f>
        <v>Conflict</v>
      </c>
      <c r="C25" s="1" t="str">
        <f>'Core Indicators'!C25</f>
        <v>TCD006</v>
      </c>
      <c r="D25" s="1" t="str">
        <f>'Core Indicators'!D25</f>
        <v>Chad</v>
      </c>
      <c r="E25" s="1" t="str">
        <f>'Core Indicators'!E25</f>
        <v>TCD</v>
      </c>
      <c r="F25" s="84">
        <f>'Core Indicators'!O25</f>
        <v>220000</v>
      </c>
      <c r="G25" s="84">
        <f>'Core Indicators'!W25</f>
        <v>36600</v>
      </c>
      <c r="H25" s="84">
        <f>'Core Indicators'!AE25</f>
        <v>36600</v>
      </c>
      <c r="I25" s="84" t="str">
        <f>'Core Indicators'!AM25</f>
        <v>x</v>
      </c>
      <c r="J25" s="84" t="str">
        <f>'Core Indicators'!AU25</f>
        <v>x</v>
      </c>
      <c r="K25" s="84" t="str">
        <f>'Core Indicators'!BC25</f>
        <v>x</v>
      </c>
      <c r="L25" s="84">
        <f>'Core Indicators'!BK25</f>
        <v>102</v>
      </c>
      <c r="M25" s="84" t="str">
        <f>'Core Indicators'!BS25</f>
        <v>x</v>
      </c>
      <c r="N25" s="84" t="str">
        <f>'Core Indicators'!CA25</f>
        <v>x</v>
      </c>
      <c r="O25" s="84" t="e">
        <f>'Core Indicators'!CI25</f>
        <v>#N/A</v>
      </c>
      <c r="P25" s="84" t="str">
        <f>'Core Indicators'!CQ25</f>
        <v>x</v>
      </c>
      <c r="Q25" s="84" t="str">
        <f>'Core Indicators'!DG25</f>
        <v>x</v>
      </c>
      <c r="R25" s="84" t="str">
        <f>'Core Indicators'!DO25</f>
        <v>x</v>
      </c>
      <c r="S25" s="84" t="str">
        <f>'Core Indicators'!DW25</f>
        <v>x</v>
      </c>
      <c r="T25" s="84" t="str">
        <f>'Core Indicators'!EE25</f>
        <v>x</v>
      </c>
      <c r="U25" s="84" t="str">
        <f>'Core Indicators'!EM25</f>
        <v>x</v>
      </c>
      <c r="V25" s="84">
        <f>'Core Indicators'!FC25</f>
        <v>1</v>
      </c>
      <c r="W25" s="84" t="str">
        <f>'Core Indicators'!FK25</f>
        <v>x</v>
      </c>
      <c r="X25" s="84" t="str">
        <f>'Core Indicators'!FS25</f>
        <v>x</v>
      </c>
      <c r="Y25" s="84">
        <f>'Core Indicators'!GA25</f>
        <v>0</v>
      </c>
      <c r="Z25" s="84">
        <f>'Core Indicators'!GI25</f>
        <v>0</v>
      </c>
      <c r="AA25" s="84">
        <f>'Core Indicators'!GQ25</f>
        <v>2</v>
      </c>
      <c r="AB25" s="84">
        <f>'Core Indicators'!GY25</f>
        <v>0</v>
      </c>
      <c r="AC25" s="84">
        <f>'Core Indicators'!HG25</f>
        <v>0</v>
      </c>
      <c r="AD25" s="84">
        <f>'Core Indicators'!HO25</f>
        <v>0</v>
      </c>
      <c r="AE25" s="84">
        <f>'Core Indicators'!HW25</f>
        <v>2</v>
      </c>
      <c r="AF25" s="84">
        <f>'Core Indicators'!IE25</f>
        <v>2</v>
      </c>
      <c r="AG25" s="84">
        <f>'Core Indicators'!IM25</f>
        <v>2</v>
      </c>
    </row>
    <row r="26" spans="1:33" s="86" customFormat="1" ht="19.5" customHeight="1" x14ac:dyDescent="0.3">
      <c r="A26" s="68" t="str">
        <f>'Core Indicators'!A:A</f>
        <v>Colombia</v>
      </c>
      <c r="B26" s="68" t="str">
        <f>'Core Indicators'!B:B</f>
        <v>Complex crisis</v>
      </c>
      <c r="C26" s="68" t="str">
        <f>'Core Indicators'!C26</f>
        <v>COL001</v>
      </c>
      <c r="D26" s="68" t="str">
        <f>'Core Indicators'!D26</f>
        <v>Colombia</v>
      </c>
      <c r="E26" s="68" t="str">
        <f>'Core Indicators'!E26</f>
        <v>COL</v>
      </c>
      <c r="F26" s="85">
        <f>'Core Indicators'!O26</f>
        <v>1142000</v>
      </c>
      <c r="G26" s="85">
        <f>'Core Indicators'!W26</f>
        <v>46800000</v>
      </c>
      <c r="H26" s="85">
        <f>'Core Indicators'!AE26</f>
        <v>7280000</v>
      </c>
      <c r="I26" s="85">
        <f>'Core Indicators'!AM26</f>
        <v>2334000</v>
      </c>
      <c r="J26" s="85">
        <f>'Core Indicators'!AU26</f>
        <v>74</v>
      </c>
      <c r="K26" s="85">
        <f>'Core Indicators'!BC26</f>
        <v>173</v>
      </c>
      <c r="L26" s="85">
        <f>'Core Indicators'!BK26</f>
        <v>176</v>
      </c>
      <c r="M26" s="85" t="str">
        <f>'Core Indicators'!BS26</f>
        <v>x</v>
      </c>
      <c r="N26" s="85" t="str">
        <f>'Core Indicators'!CA26</f>
        <v>x</v>
      </c>
      <c r="O26" s="85" t="e">
        <f>'Core Indicators'!CI26</f>
        <v>#N/A</v>
      </c>
      <c r="P26" s="85" t="str">
        <f>'Core Indicators'!CQ26</f>
        <v>x</v>
      </c>
      <c r="Q26" s="85">
        <f>'Core Indicators'!DG26</f>
        <v>0</v>
      </c>
      <c r="R26" s="85">
        <f>'Core Indicators'!DO26</f>
        <v>1600000</v>
      </c>
      <c r="S26" s="85">
        <f>'Core Indicators'!DW26</f>
        <v>3200000</v>
      </c>
      <c r="T26" s="85">
        <f>'Core Indicators'!EE26</f>
        <v>2200000</v>
      </c>
      <c r="U26" s="85">
        <f>'Core Indicators'!EM26</f>
        <v>0</v>
      </c>
      <c r="V26" s="85">
        <f>'Core Indicators'!FC26</f>
        <v>5</v>
      </c>
      <c r="W26" s="85">
        <f>'Core Indicators'!FK26</f>
        <v>1800000</v>
      </c>
      <c r="X26" s="85">
        <f>'Core Indicators'!FS26</f>
        <v>11500</v>
      </c>
      <c r="Y26" s="85">
        <f>'Core Indicators'!GA26</f>
        <v>0</v>
      </c>
      <c r="Z26" s="85">
        <f>'Core Indicators'!GI26</f>
        <v>0</v>
      </c>
      <c r="AA26" s="85">
        <f>'Core Indicators'!GQ26</f>
        <v>0</v>
      </c>
      <c r="AB26" s="85">
        <f>'Core Indicators'!GY26</f>
        <v>1</v>
      </c>
      <c r="AC26" s="85">
        <f>'Core Indicators'!HG26</f>
        <v>0</v>
      </c>
      <c r="AD26" s="85">
        <f>'Core Indicators'!HO26</f>
        <v>2</v>
      </c>
      <c r="AE26" s="85">
        <f>'Core Indicators'!HW26</f>
        <v>2</v>
      </c>
      <c r="AF26" s="85">
        <f>'Core Indicators'!IE26</f>
        <v>2</v>
      </c>
      <c r="AG26" s="85">
        <f>'Core Indicators'!IM26</f>
        <v>2</v>
      </c>
    </row>
    <row r="27" spans="1:33" s="86" customFormat="1" ht="19.5" customHeight="1" x14ac:dyDescent="0.3">
      <c r="A27" s="1" t="str">
        <f>'Core Indicators'!A:A</f>
        <v>Venezuela displacement in Colombia</v>
      </c>
      <c r="B27" s="1" t="str">
        <f>'Core Indicators'!B:B</f>
        <v>International displacement</v>
      </c>
      <c r="C27" s="1" t="str">
        <f>'Core Indicators'!C27</f>
        <v>COL002</v>
      </c>
      <c r="D27" s="1" t="str">
        <f>'Core Indicators'!D27</f>
        <v>Colombia</v>
      </c>
      <c r="E27" s="1" t="str">
        <f>'Core Indicators'!E27</f>
        <v>COL</v>
      </c>
      <c r="F27" s="84">
        <f>'Core Indicators'!O27</f>
        <v>1142000</v>
      </c>
      <c r="G27" s="84">
        <f>'Core Indicators'!W27</f>
        <v>46800000</v>
      </c>
      <c r="H27" s="84">
        <f>'Core Indicators'!AE27</f>
        <v>3718000</v>
      </c>
      <c r="I27" s="84">
        <f>'Core Indicators'!AM27</f>
        <v>1870000</v>
      </c>
      <c r="J27" s="84" t="str">
        <f>'Core Indicators'!AU27</f>
        <v>x</v>
      </c>
      <c r="K27" s="84">
        <f>'Core Indicators'!BC27</f>
        <v>173</v>
      </c>
      <c r="L27" s="84" t="str">
        <f>'Core Indicators'!BK27</f>
        <v>x</v>
      </c>
      <c r="M27" s="84" t="str">
        <f>'Core Indicators'!BS27</f>
        <v>x</v>
      </c>
      <c r="N27" s="84" t="str">
        <f>'Core Indicators'!CA27</f>
        <v>x</v>
      </c>
      <c r="O27" s="84" t="e">
        <f>'Core Indicators'!CI27</f>
        <v>#N/A</v>
      </c>
      <c r="P27" s="84" t="str">
        <f>'Core Indicators'!CQ27</f>
        <v>x</v>
      </c>
      <c r="Q27" s="84">
        <f>'Core Indicators'!DG27</f>
        <v>0</v>
      </c>
      <c r="R27" s="84">
        <f>'Core Indicators'!DO27</f>
        <v>511000</v>
      </c>
      <c r="S27" s="84">
        <f>'Core Indicators'!DW27</f>
        <v>904000</v>
      </c>
      <c r="T27" s="84">
        <f>'Core Indicators'!EE27</f>
        <v>455000</v>
      </c>
      <c r="U27" s="84">
        <f>'Core Indicators'!EM27</f>
        <v>0</v>
      </c>
      <c r="V27" s="84">
        <f>'Core Indicators'!FC27</f>
        <v>3</v>
      </c>
      <c r="W27" s="84" t="str">
        <f>'Core Indicators'!FK27</f>
        <v>x</v>
      </c>
      <c r="X27" s="84" t="str">
        <f>'Core Indicators'!FS27</f>
        <v>x</v>
      </c>
      <c r="Y27" s="84">
        <f>'Core Indicators'!GA27</f>
        <v>0</v>
      </c>
      <c r="Z27" s="84">
        <f>'Core Indicators'!GI27</f>
        <v>0</v>
      </c>
      <c r="AA27" s="84">
        <f>'Core Indicators'!GQ27</f>
        <v>0</v>
      </c>
      <c r="AB27" s="84">
        <f>'Core Indicators'!GY27</f>
        <v>1</v>
      </c>
      <c r="AC27" s="84">
        <f>'Core Indicators'!HG27</f>
        <v>0</v>
      </c>
      <c r="AD27" s="84">
        <f>'Core Indicators'!HO27</f>
        <v>2</v>
      </c>
      <c r="AE27" s="84">
        <f>'Core Indicators'!HW27</f>
        <v>2</v>
      </c>
      <c r="AF27" s="84">
        <f>'Core Indicators'!IE27</f>
        <v>2</v>
      </c>
      <c r="AG27" s="84">
        <f>'Core Indicators'!IM27</f>
        <v>2</v>
      </c>
    </row>
    <row r="28" spans="1:33" s="86" customFormat="1" ht="19.5" customHeight="1" x14ac:dyDescent="0.3">
      <c r="A28" s="68" t="str">
        <f>'Core Indicators'!A:A</f>
        <v>Colombia complex crisis</v>
      </c>
      <c r="B28" s="68" t="str">
        <f>'Core Indicators'!B:B</f>
        <v>Complex crisis</v>
      </c>
      <c r="C28" s="68" t="str">
        <f>'Core Indicators'!C28</f>
        <v>COL003</v>
      </c>
      <c r="D28" s="68" t="str">
        <f>'Core Indicators'!D28</f>
        <v>Colombia</v>
      </c>
      <c r="E28" s="68" t="str">
        <f>'Core Indicators'!E28</f>
        <v>COL</v>
      </c>
      <c r="F28" s="85">
        <f>'Core Indicators'!O28</f>
        <v>1142000</v>
      </c>
      <c r="G28" s="85">
        <f>'Core Indicators'!W28</f>
        <v>46800000</v>
      </c>
      <c r="H28" s="85">
        <f>'Core Indicators'!AE28</f>
        <v>5100000</v>
      </c>
      <c r="I28" s="85">
        <f>'Core Indicators'!AM28</f>
        <v>464000</v>
      </c>
      <c r="J28" s="85">
        <f>'Core Indicators'!AU28</f>
        <v>74</v>
      </c>
      <c r="K28" s="85" t="str">
        <f>'Core Indicators'!BC28</f>
        <v>x</v>
      </c>
      <c r="L28" s="85">
        <f>'Core Indicators'!BK28</f>
        <v>176</v>
      </c>
      <c r="M28" s="85" t="str">
        <f>'Core Indicators'!BS28</f>
        <v>x</v>
      </c>
      <c r="N28" s="85" t="str">
        <f>'Core Indicators'!CA28</f>
        <v>x</v>
      </c>
      <c r="O28" s="85" t="e">
        <f>'Core Indicators'!CI28</f>
        <v>#N/A</v>
      </c>
      <c r="P28" s="85" t="str">
        <f>'Core Indicators'!CQ28</f>
        <v>x</v>
      </c>
      <c r="Q28" s="85">
        <f>'Core Indicators'!DG28</f>
        <v>0</v>
      </c>
      <c r="R28" s="85">
        <f>'Core Indicators'!DO28</f>
        <v>1088000</v>
      </c>
      <c r="S28" s="85">
        <f>'Core Indicators'!DW28</f>
        <v>2294000</v>
      </c>
      <c r="T28" s="85">
        <f>'Core Indicators'!EE28</f>
        <v>1795000</v>
      </c>
      <c r="U28" s="85">
        <f>'Core Indicators'!EM28</f>
        <v>0</v>
      </c>
      <c r="V28" s="85">
        <f>'Core Indicators'!FC28</f>
        <v>5</v>
      </c>
      <c r="W28" s="85">
        <f>'Core Indicators'!FK28</f>
        <v>1800000</v>
      </c>
      <c r="X28" s="85">
        <f>'Core Indicators'!FS28</f>
        <v>11500</v>
      </c>
      <c r="Y28" s="85">
        <f>'Core Indicators'!GA28</f>
        <v>0</v>
      </c>
      <c r="Z28" s="85">
        <f>'Core Indicators'!GI28</f>
        <v>0</v>
      </c>
      <c r="AA28" s="85">
        <f>'Core Indicators'!GQ28</f>
        <v>0</v>
      </c>
      <c r="AB28" s="85">
        <f>'Core Indicators'!GY28</f>
        <v>1</v>
      </c>
      <c r="AC28" s="85">
        <f>'Core Indicators'!HG28</f>
        <v>0</v>
      </c>
      <c r="AD28" s="85">
        <f>'Core Indicators'!HO28</f>
        <v>2</v>
      </c>
      <c r="AE28" s="85">
        <f>'Core Indicators'!HW28</f>
        <v>2</v>
      </c>
      <c r="AF28" s="85">
        <f>'Core Indicators'!IE28</f>
        <v>2</v>
      </c>
      <c r="AG28" s="85">
        <f>'Core Indicators'!IM28</f>
        <v>2</v>
      </c>
    </row>
    <row r="29" spans="1:33" x14ac:dyDescent="0.3">
      <c r="A29" s="1" t="str">
        <f>'Core Indicators'!A:A</f>
        <v>Pool conflict</v>
      </c>
      <c r="B29" s="1" t="str">
        <f>'Core Indicators'!B:B</f>
        <v>Conflict</v>
      </c>
      <c r="C29" s="1" t="str">
        <f>'Core Indicators'!C29</f>
        <v>COG002</v>
      </c>
      <c r="D29" s="1" t="str">
        <f>'Core Indicators'!D29</f>
        <v>Congo</v>
      </c>
      <c r="E29" s="1" t="str">
        <f>'Core Indicators'!E29</f>
        <v>COG</v>
      </c>
      <c r="F29" s="84">
        <f>'Core Indicators'!O29</f>
        <v>34000</v>
      </c>
      <c r="G29" s="84">
        <f>'Core Indicators'!W29</f>
        <v>300000</v>
      </c>
      <c r="H29" s="84">
        <f>'Core Indicators'!AE29</f>
        <v>160000</v>
      </c>
      <c r="I29" s="84">
        <f>'Core Indicators'!AM29</f>
        <v>108000</v>
      </c>
      <c r="J29" s="84" t="str">
        <f>'Core Indicators'!AU29</f>
        <v>x</v>
      </c>
      <c r="K29" s="84" t="str">
        <f>'Core Indicators'!BC29</f>
        <v>x</v>
      </c>
      <c r="L29" s="84">
        <f>'Core Indicators'!BK29</f>
        <v>13</v>
      </c>
      <c r="M29" s="84" t="str">
        <f>'Core Indicators'!BS29</f>
        <v>x</v>
      </c>
      <c r="N29" s="84">
        <f>'Core Indicators'!CA29</f>
        <v>105</v>
      </c>
      <c r="O29" s="84" t="e">
        <f>'Core Indicators'!CI29</f>
        <v>#N/A</v>
      </c>
      <c r="P29" s="84">
        <f>'Core Indicators'!CQ29</f>
        <v>334</v>
      </c>
      <c r="Q29" s="84">
        <f>'Core Indicators'!DG29</f>
        <v>0</v>
      </c>
      <c r="R29" s="84">
        <f>'Core Indicators'!DO29</f>
        <v>0</v>
      </c>
      <c r="S29" s="84">
        <f>'Core Indicators'!DW29</f>
        <v>114000</v>
      </c>
      <c r="T29" s="84">
        <f>'Core Indicators'!EE29</f>
        <v>0</v>
      </c>
      <c r="U29" s="84">
        <f>'Core Indicators'!EM29</f>
        <v>0</v>
      </c>
      <c r="V29" s="84">
        <f>'Core Indicators'!FC29</f>
        <v>4</v>
      </c>
      <c r="W29" s="84" t="str">
        <f>'Core Indicators'!FK29</f>
        <v>x</v>
      </c>
      <c r="X29" s="84" t="str">
        <f>'Core Indicators'!FS29</f>
        <v>x</v>
      </c>
      <c r="Y29" s="84" t="str">
        <f>'Core Indicators'!GA29</f>
        <v>x</v>
      </c>
      <c r="Z29" s="84" t="str">
        <f>'Core Indicators'!GI29</f>
        <v>x</v>
      </c>
      <c r="AA29" s="84" t="str">
        <f>'Core Indicators'!GQ29</f>
        <v>x</v>
      </c>
      <c r="AB29" s="84" t="str">
        <f>'Core Indicators'!GY29</f>
        <v>x</v>
      </c>
      <c r="AC29" s="84">
        <f>'Core Indicators'!HG29</f>
        <v>0</v>
      </c>
      <c r="AD29" s="84">
        <f>'Core Indicators'!HO29</f>
        <v>1</v>
      </c>
      <c r="AE29" s="84">
        <f>'Core Indicators'!HW29</f>
        <v>2</v>
      </c>
      <c r="AF29" s="84">
        <f>'Core Indicators'!IE29</f>
        <v>0</v>
      </c>
      <c r="AG29" s="84">
        <f>'Core Indicators'!IM29</f>
        <v>1</v>
      </c>
    </row>
    <row r="30" spans="1:33" x14ac:dyDescent="0.3">
      <c r="A30" s="68" t="str">
        <f>'Core Indicators'!A:A</f>
        <v>Djibouti</v>
      </c>
      <c r="B30" s="68" t="str">
        <f>'Core Indicators'!B:B</f>
        <v>Complex crisis</v>
      </c>
      <c r="C30" s="68" t="str">
        <f>'Core Indicators'!C30</f>
        <v>DJI001</v>
      </c>
      <c r="D30" s="68" t="str">
        <f>'Core Indicators'!D30</f>
        <v>Djibouti</v>
      </c>
      <c r="E30" s="68" t="str">
        <f>'Core Indicators'!E30</f>
        <v>DJI</v>
      </c>
      <c r="F30" s="85">
        <f>'Core Indicators'!O30</f>
        <v>23244</v>
      </c>
      <c r="G30" s="85">
        <f>'Core Indicators'!W30</f>
        <v>1006000</v>
      </c>
      <c r="H30" s="85">
        <f>'Core Indicators'!AE30</f>
        <v>362000</v>
      </c>
      <c r="I30" s="85" t="str">
        <f>'Core Indicators'!AM30</f>
        <v>x</v>
      </c>
      <c r="J30" s="85">
        <f>'Core Indicators'!AU30</f>
        <v>0</v>
      </c>
      <c r="K30" s="85">
        <f>'Core Indicators'!BC30</f>
        <v>20000</v>
      </c>
      <c r="L30" s="85">
        <f>'Core Indicators'!BK30</f>
        <v>18</v>
      </c>
      <c r="M30" s="85">
        <f>'Core Indicators'!BS30</f>
        <v>0</v>
      </c>
      <c r="N30" s="85">
        <f>'Core Indicators'!CA30</f>
        <v>0</v>
      </c>
      <c r="O30" s="85" t="e">
        <f>'Core Indicators'!CI30</f>
        <v>#N/A</v>
      </c>
      <c r="P30" s="85" t="str">
        <f>'Core Indicators'!CQ30</f>
        <v>x</v>
      </c>
      <c r="Q30" s="85">
        <f>'Core Indicators'!DG30</f>
        <v>0</v>
      </c>
      <c r="R30" s="85">
        <f>'Core Indicators'!DO30</f>
        <v>57000</v>
      </c>
      <c r="S30" s="85">
        <f>'Core Indicators'!DW30</f>
        <v>86000</v>
      </c>
      <c r="T30" s="85">
        <f>'Core Indicators'!EE30</f>
        <v>65000</v>
      </c>
      <c r="U30" s="85">
        <f>'Core Indicators'!EM30</f>
        <v>0</v>
      </c>
      <c r="V30" s="85">
        <f>'Core Indicators'!FC30</f>
        <v>3</v>
      </c>
      <c r="W30" s="85">
        <f>'Core Indicators'!FK30</f>
        <v>0</v>
      </c>
      <c r="X30" s="85">
        <f>'Core Indicators'!FS30</f>
        <v>0</v>
      </c>
      <c r="Y30" s="85">
        <f>'Core Indicators'!GA30</f>
        <v>0</v>
      </c>
      <c r="Z30" s="85">
        <f>'Core Indicators'!GI30</f>
        <v>0</v>
      </c>
      <c r="AA30" s="85">
        <f>'Core Indicators'!GQ30</f>
        <v>0</v>
      </c>
      <c r="AB30" s="85">
        <f>'Core Indicators'!GY30</f>
        <v>0</v>
      </c>
      <c r="AC30" s="85">
        <f>'Core Indicators'!HG30</f>
        <v>0</v>
      </c>
      <c r="AD30" s="85">
        <f>'Core Indicators'!HO30</f>
        <v>0</v>
      </c>
      <c r="AE30" s="85">
        <f>'Core Indicators'!HW30</f>
        <v>0</v>
      </c>
      <c r="AF30" s="85">
        <f>'Core Indicators'!IE30</f>
        <v>0</v>
      </c>
      <c r="AG30" s="85">
        <f>'Core Indicators'!IM30</f>
        <v>0</v>
      </c>
    </row>
    <row r="31" spans="1:33" x14ac:dyDescent="0.3">
      <c r="A31" s="1" t="str">
        <f>'Core Indicators'!A:A</f>
        <v>Mixed migration crisis in Djibouti</v>
      </c>
      <c r="B31" s="1" t="str">
        <f>'Core Indicators'!B:B</f>
        <v>International displacement</v>
      </c>
      <c r="C31" s="1" t="str">
        <f>'Core Indicators'!C31</f>
        <v>DJI002</v>
      </c>
      <c r="D31" s="1" t="str">
        <f>'Core Indicators'!D31</f>
        <v>Djibouti</v>
      </c>
      <c r="E31" s="1" t="str">
        <f>'Core Indicators'!E31</f>
        <v>DJI</v>
      </c>
      <c r="F31" s="84">
        <f>'Core Indicators'!O31</f>
        <v>23244</v>
      </c>
      <c r="G31" s="84">
        <f>'Core Indicators'!W31</f>
        <v>1006000</v>
      </c>
      <c r="H31" s="84">
        <f>'Core Indicators'!AE31</f>
        <v>49000</v>
      </c>
      <c r="I31" s="84">
        <f>'Core Indicators'!AM31</f>
        <v>49000</v>
      </c>
      <c r="J31" s="84" t="str">
        <f>'Core Indicators'!AU31</f>
        <v>x</v>
      </c>
      <c r="K31" s="84" t="str">
        <f>'Core Indicators'!BC31</f>
        <v>x</v>
      </c>
      <c r="L31" s="84">
        <f>'Core Indicators'!BK31</f>
        <v>88</v>
      </c>
      <c r="M31" s="84">
        <f>'Core Indicators'!BS31</f>
        <v>0</v>
      </c>
      <c r="N31" s="84">
        <f>'Core Indicators'!CA31</f>
        <v>0</v>
      </c>
      <c r="O31" s="84" t="e">
        <f>'Core Indicators'!CI31</f>
        <v>#N/A</v>
      </c>
      <c r="P31" s="84">
        <f>'Core Indicators'!CQ31</f>
        <v>0</v>
      </c>
      <c r="Q31" s="84">
        <f>'Core Indicators'!DG31</f>
        <v>0</v>
      </c>
      <c r="R31" s="84">
        <f>'Core Indicators'!DO31</f>
        <v>29000</v>
      </c>
      <c r="S31" s="84">
        <f>'Core Indicators'!DW31</f>
        <v>0</v>
      </c>
      <c r="T31" s="84">
        <f>'Core Indicators'!EE31</f>
        <v>20000</v>
      </c>
      <c r="U31" s="84">
        <f>'Core Indicators'!EM31</f>
        <v>0</v>
      </c>
      <c r="V31" s="84">
        <f>'Core Indicators'!FC31</f>
        <v>2</v>
      </c>
      <c r="W31" s="84">
        <f>'Core Indicators'!FK31</f>
        <v>0</v>
      </c>
      <c r="X31" s="84">
        <f>'Core Indicators'!FS31</f>
        <v>0</v>
      </c>
      <c r="Y31" s="84">
        <f>'Core Indicators'!GA31</f>
        <v>0</v>
      </c>
      <c r="Z31" s="84">
        <f>'Core Indicators'!GI31</f>
        <v>0</v>
      </c>
      <c r="AA31" s="84">
        <f>'Core Indicators'!GQ31</f>
        <v>0</v>
      </c>
      <c r="AB31" s="84">
        <f>'Core Indicators'!GY31</f>
        <v>0</v>
      </c>
      <c r="AC31" s="84">
        <f>'Core Indicators'!HG31</f>
        <v>0</v>
      </c>
      <c r="AD31" s="84">
        <f>'Core Indicators'!HO31</f>
        <v>0</v>
      </c>
      <c r="AE31" s="84">
        <f>'Core Indicators'!HW31</f>
        <v>0</v>
      </c>
      <c r="AF31" s="84">
        <f>'Core Indicators'!IE31</f>
        <v>0</v>
      </c>
      <c r="AG31" s="84">
        <f>'Core Indicators'!IM31</f>
        <v>0</v>
      </c>
    </row>
    <row r="32" spans="1:33" x14ac:dyDescent="0.3">
      <c r="A32" s="68" t="str">
        <f>'Core Indicators'!A:A</f>
        <v>Drought in Djibouti</v>
      </c>
      <c r="B32" s="68" t="str">
        <f>'Core Indicators'!B:B</f>
        <v>Drought</v>
      </c>
      <c r="C32" s="68" t="str">
        <f>'Core Indicators'!C32</f>
        <v>DJI003</v>
      </c>
      <c r="D32" s="68" t="str">
        <f>'Core Indicators'!D32</f>
        <v>Djibouti</v>
      </c>
      <c r="E32" s="68" t="str">
        <f>'Core Indicators'!E32</f>
        <v>DJI</v>
      </c>
      <c r="F32" s="85">
        <f>'Core Indicators'!O32</f>
        <v>23200</v>
      </c>
      <c r="G32" s="85">
        <f>'Core Indicators'!W32</f>
        <v>532000</v>
      </c>
      <c r="H32" s="85">
        <f>'Core Indicators'!AE32</f>
        <v>362000</v>
      </c>
      <c r="I32" s="85" t="str">
        <f>'Core Indicators'!AM32</f>
        <v>x</v>
      </c>
      <c r="J32" s="85">
        <f>'Core Indicators'!AU32</f>
        <v>0</v>
      </c>
      <c r="K32" s="85">
        <f>'Core Indicators'!BC32</f>
        <v>20000</v>
      </c>
      <c r="L32" s="85">
        <f>'Core Indicators'!BK32</f>
        <v>18</v>
      </c>
      <c r="M32" s="85">
        <f>'Core Indicators'!BS32</f>
        <v>0</v>
      </c>
      <c r="N32" s="85">
        <f>'Core Indicators'!CA32</f>
        <v>0</v>
      </c>
      <c r="O32" s="85" t="e">
        <f>'Core Indicators'!CI32</f>
        <v>#N/A</v>
      </c>
      <c r="P32" s="85" t="str">
        <f>'Core Indicators'!CQ32</f>
        <v>x</v>
      </c>
      <c r="Q32" s="85">
        <f>'Core Indicators'!DG32</f>
        <v>0</v>
      </c>
      <c r="R32" s="85">
        <f>'Core Indicators'!DO32</f>
        <v>57000</v>
      </c>
      <c r="S32" s="85">
        <f>'Core Indicators'!DW32</f>
        <v>86000</v>
      </c>
      <c r="T32" s="85">
        <f>'Core Indicators'!EE32</f>
        <v>65000</v>
      </c>
      <c r="U32" s="85">
        <f>'Core Indicators'!EM32</f>
        <v>0</v>
      </c>
      <c r="V32" s="85">
        <f>'Core Indicators'!FC32</f>
        <v>3</v>
      </c>
      <c r="W32" s="85">
        <f>'Core Indicators'!FK32</f>
        <v>0</v>
      </c>
      <c r="X32" s="85">
        <f>'Core Indicators'!FS32</f>
        <v>0</v>
      </c>
      <c r="Y32" s="85">
        <f>'Core Indicators'!GA32</f>
        <v>0</v>
      </c>
      <c r="Z32" s="85">
        <f>'Core Indicators'!GI32</f>
        <v>0</v>
      </c>
      <c r="AA32" s="85">
        <f>'Core Indicators'!GQ32</f>
        <v>0</v>
      </c>
      <c r="AB32" s="85">
        <f>'Core Indicators'!GY32</f>
        <v>0</v>
      </c>
      <c r="AC32" s="85">
        <f>'Core Indicators'!HG32</f>
        <v>0</v>
      </c>
      <c r="AD32" s="85">
        <f>'Core Indicators'!HO32</f>
        <v>0</v>
      </c>
      <c r="AE32" s="85">
        <f>'Core Indicators'!HW32</f>
        <v>0</v>
      </c>
      <c r="AF32" s="85">
        <f>'Core Indicators'!IE32</f>
        <v>0</v>
      </c>
      <c r="AG32" s="85">
        <f>'Core Indicators'!IM32</f>
        <v>0</v>
      </c>
    </row>
    <row r="33" spans="1:33" x14ac:dyDescent="0.3">
      <c r="A33" s="1" t="str">
        <f>'Core Indicators'!A:A</f>
        <v>DPRK</v>
      </c>
      <c r="B33" s="1" t="str">
        <f>'Core Indicators'!B:B</f>
        <v>Complex crisis</v>
      </c>
      <c r="C33" s="1" t="str">
        <f>'Core Indicators'!C33</f>
        <v>PRK001</v>
      </c>
      <c r="D33" s="1" t="str">
        <f>'Core Indicators'!D33</f>
        <v>DPRK</v>
      </c>
      <c r="E33" s="1" t="str">
        <f>'Core Indicators'!E33</f>
        <v>PRK</v>
      </c>
      <c r="F33" s="84">
        <f>'Core Indicators'!O33</f>
        <v>120410</v>
      </c>
      <c r="G33" s="84">
        <f>'Core Indicators'!W33</f>
        <v>25459631</v>
      </c>
      <c r="H33" s="84">
        <f>'Core Indicators'!AE33</f>
        <v>25459631</v>
      </c>
      <c r="I33" s="84">
        <f>'Core Indicators'!AM33</f>
        <v>31339</v>
      </c>
      <c r="J33" s="84" t="str">
        <f>'Core Indicators'!AU33</f>
        <v>x</v>
      </c>
      <c r="K33" s="84" t="str">
        <f>'Core Indicators'!BC33</f>
        <v>x</v>
      </c>
      <c r="L33" s="84" t="str">
        <f>'Core Indicators'!BK33</f>
        <v>x</v>
      </c>
      <c r="M33" s="84" t="str">
        <f>'Core Indicators'!BS33</f>
        <v>x</v>
      </c>
      <c r="N33" s="84" t="str">
        <f>'Core Indicators'!CA33</f>
        <v>x</v>
      </c>
      <c r="O33" s="84" t="e">
        <f>'Core Indicators'!CI33</f>
        <v>#N/A</v>
      </c>
      <c r="P33" s="84" t="str">
        <f>'Core Indicators'!CQ33</f>
        <v>x</v>
      </c>
      <c r="Q33" s="84">
        <f>'Core Indicators'!DG33</f>
        <v>0</v>
      </c>
      <c r="R33" s="84">
        <f>'Core Indicators'!DO33</f>
        <v>4320000</v>
      </c>
      <c r="S33" s="84">
        <f>'Core Indicators'!DW33</f>
        <v>5980000</v>
      </c>
      <c r="T33" s="84">
        <f>'Core Indicators'!EE33</f>
        <v>0</v>
      </c>
      <c r="U33" s="84">
        <f>'Core Indicators'!EM33</f>
        <v>0</v>
      </c>
      <c r="V33" s="84">
        <f>'Core Indicators'!FC33</f>
        <v>1</v>
      </c>
      <c r="W33" s="84" t="str">
        <f>'Core Indicators'!FK33</f>
        <v>x</v>
      </c>
      <c r="X33" s="84" t="str">
        <f>'Core Indicators'!FS33</f>
        <v>x</v>
      </c>
      <c r="Y33" s="84">
        <f>'Core Indicators'!GA33</f>
        <v>2</v>
      </c>
      <c r="Z33" s="84">
        <f>'Core Indicators'!GI33</f>
        <v>3</v>
      </c>
      <c r="AA33" s="84">
        <f>'Core Indicators'!GQ33</f>
        <v>3</v>
      </c>
      <c r="AB33" s="84">
        <f>'Core Indicators'!GY33</f>
        <v>0</v>
      </c>
      <c r="AC33" s="84">
        <f>'Core Indicators'!HG33</f>
        <v>2</v>
      </c>
      <c r="AD33" s="84">
        <f>'Core Indicators'!HO33</f>
        <v>3</v>
      </c>
      <c r="AE33" s="84">
        <f>'Core Indicators'!HW33</f>
        <v>0</v>
      </c>
      <c r="AF33" s="84">
        <f>'Core Indicators'!IE33</f>
        <v>1</v>
      </c>
      <c r="AG33" s="84">
        <f>'Core Indicators'!IM33</f>
        <v>1</v>
      </c>
    </row>
    <row r="34" spans="1:33" x14ac:dyDescent="0.3">
      <c r="A34" s="68" t="str">
        <f>'Core Indicators'!A:A</f>
        <v>DRC</v>
      </c>
      <c r="B34" s="68" t="str">
        <f>'Core Indicators'!B:B</f>
        <v>Complex crisis</v>
      </c>
      <c r="C34" s="68" t="str">
        <f>'Core Indicators'!C34</f>
        <v>COD001</v>
      </c>
      <c r="D34" s="68" t="str">
        <f>'Core Indicators'!D34</f>
        <v>DRC</v>
      </c>
      <c r="E34" s="68" t="str">
        <f>'Core Indicators'!E34</f>
        <v>COD</v>
      </c>
      <c r="F34" s="85">
        <f>'Core Indicators'!O34</f>
        <v>2344860</v>
      </c>
      <c r="G34" s="85">
        <f>'Core Indicators'!W34</f>
        <v>99057176</v>
      </c>
      <c r="H34" s="85">
        <f>'Core Indicators'!AE34</f>
        <v>22783270</v>
      </c>
      <c r="I34" s="85">
        <f>'Core Indicators'!AM34</f>
        <v>5314975</v>
      </c>
      <c r="J34" s="85" t="str">
        <f>'Core Indicators'!AU34</f>
        <v>x</v>
      </c>
      <c r="K34" s="85">
        <f>'Core Indicators'!BC34</f>
        <v>67509</v>
      </c>
      <c r="L34" s="85">
        <f>'Core Indicators'!BK34</f>
        <v>530</v>
      </c>
      <c r="M34" s="85" t="str">
        <f>'Core Indicators'!BS34</f>
        <v>x</v>
      </c>
      <c r="N34" s="85" t="str">
        <f>'Core Indicators'!CA34</f>
        <v>x</v>
      </c>
      <c r="O34" s="85" t="e">
        <f>'Core Indicators'!CI34</f>
        <v>#N/A</v>
      </c>
      <c r="P34" s="85">
        <f>'Core Indicators'!CQ34</f>
        <v>1700</v>
      </c>
      <c r="Q34" s="85">
        <f>'Core Indicators'!DG34</f>
        <v>0</v>
      </c>
      <c r="R34" s="85">
        <f>'Core Indicators'!DO34</f>
        <v>0</v>
      </c>
      <c r="S34" s="85">
        <f>'Core Indicators'!DW34</f>
        <v>16928000</v>
      </c>
      <c r="T34" s="85">
        <f>'Core Indicators'!EE34</f>
        <v>5855000</v>
      </c>
      <c r="U34" s="85">
        <f>'Core Indicators'!EM34</f>
        <v>0</v>
      </c>
      <c r="V34" s="85">
        <f>'Core Indicators'!FC34</f>
        <v>5</v>
      </c>
      <c r="W34" s="85">
        <f>'Core Indicators'!FK34</f>
        <v>8890000</v>
      </c>
      <c r="X34" s="85">
        <f>'Core Indicators'!FS34</f>
        <v>4350000</v>
      </c>
      <c r="Y34" s="85">
        <f>'Core Indicators'!GA34</f>
        <v>0</v>
      </c>
      <c r="Z34" s="85">
        <f>'Core Indicators'!GI34</f>
        <v>2</v>
      </c>
      <c r="AA34" s="85">
        <f>'Core Indicators'!GQ34</f>
        <v>3</v>
      </c>
      <c r="AB34" s="85">
        <f>'Core Indicators'!GY34</f>
        <v>2</v>
      </c>
      <c r="AC34" s="85">
        <f>'Core Indicators'!HG34</f>
        <v>2</v>
      </c>
      <c r="AD34" s="85">
        <f>'Core Indicators'!HO34</f>
        <v>2</v>
      </c>
      <c r="AE34" s="85">
        <f>'Core Indicators'!HW34</f>
        <v>3</v>
      </c>
      <c r="AF34" s="85">
        <f>'Core Indicators'!IE34</f>
        <v>2</v>
      </c>
      <c r="AG34" s="85">
        <f>'Core Indicators'!IM34</f>
        <v>2</v>
      </c>
    </row>
    <row r="35" spans="1:33" x14ac:dyDescent="0.3">
      <c r="A35" s="1" t="str">
        <f>'Core Indicators'!A:A</f>
        <v>Venezuela displacement in Ecuador</v>
      </c>
      <c r="B35" s="1" t="str">
        <f>'Core Indicators'!B:B</f>
        <v>International displacement</v>
      </c>
      <c r="C35" s="1" t="str">
        <f>'Core Indicators'!C35</f>
        <v>ECU002</v>
      </c>
      <c r="D35" s="1" t="str">
        <f>'Core Indicators'!D35</f>
        <v>Ecuador</v>
      </c>
      <c r="E35" s="1" t="str">
        <f>'Core Indicators'!E35</f>
        <v>ECU</v>
      </c>
      <c r="F35" s="84">
        <f>'Core Indicators'!O35</f>
        <v>1324</v>
      </c>
      <c r="G35" s="84">
        <f>'Core Indicators'!W35</f>
        <v>2918132</v>
      </c>
      <c r="H35" s="84">
        <f>'Core Indicators'!AE35</f>
        <v>3171632</v>
      </c>
      <c r="I35" s="84">
        <f>'Core Indicators'!AM35</f>
        <v>253500</v>
      </c>
      <c r="J35" s="84" t="str">
        <f>'Core Indicators'!AU35</f>
        <v>x</v>
      </c>
      <c r="K35" s="84" t="str">
        <f>'Core Indicators'!BC35</f>
        <v>x</v>
      </c>
      <c r="L35" s="84" t="str">
        <f>'Core Indicators'!BK35</f>
        <v>x</v>
      </c>
      <c r="M35" s="84" t="str">
        <f>'Core Indicators'!BS35</f>
        <v>x</v>
      </c>
      <c r="N35" s="84" t="str">
        <f>'Core Indicators'!CA35</f>
        <v>x</v>
      </c>
      <c r="O35" s="84" t="e">
        <f>'Core Indicators'!CI35</f>
        <v>#N/A</v>
      </c>
      <c r="P35" s="84" t="str">
        <f>'Core Indicators'!CQ35</f>
        <v>x</v>
      </c>
      <c r="Q35" s="84">
        <f>'Core Indicators'!DG35</f>
        <v>0</v>
      </c>
      <c r="R35" s="84">
        <f>'Core Indicators'!DO35</f>
        <v>114000</v>
      </c>
      <c r="S35" s="84">
        <f>'Core Indicators'!DW35</f>
        <v>139000</v>
      </c>
      <c r="T35" s="84">
        <f>'Core Indicators'!EE35</f>
        <v>0</v>
      </c>
      <c r="U35" s="84">
        <f>'Core Indicators'!EM35</f>
        <v>0</v>
      </c>
      <c r="V35" s="84">
        <f>'Core Indicators'!FC35</f>
        <v>2</v>
      </c>
      <c r="W35" s="84" t="str">
        <f>'Core Indicators'!FK35</f>
        <v>x</v>
      </c>
      <c r="X35" s="84" t="str">
        <f>'Core Indicators'!FS35</f>
        <v>x</v>
      </c>
      <c r="Y35" s="84" t="str">
        <f>'Core Indicators'!GA35</f>
        <v>x</v>
      </c>
      <c r="Z35" s="84" t="str">
        <f>'Core Indicators'!GI35</f>
        <v>x</v>
      </c>
      <c r="AA35" s="84" t="str">
        <f>'Core Indicators'!GQ35</f>
        <v>x</v>
      </c>
      <c r="AB35" s="84" t="str">
        <f>'Core Indicators'!GY35</f>
        <v>x</v>
      </c>
      <c r="AC35" s="84" t="str">
        <f>'Core Indicators'!HG35</f>
        <v>x</v>
      </c>
      <c r="AD35" s="84" t="str">
        <f>'Core Indicators'!HO35</f>
        <v>x</v>
      </c>
      <c r="AE35" s="84" t="str">
        <f>'Core Indicators'!HW35</f>
        <v>x</v>
      </c>
      <c r="AF35" s="84" t="str">
        <f>'Core Indicators'!IE35</f>
        <v>x</v>
      </c>
      <c r="AG35" s="84" t="str">
        <f>'Core Indicators'!IM35</f>
        <v>x</v>
      </c>
    </row>
    <row r="36" spans="1:33" x14ac:dyDescent="0.3">
      <c r="A36" s="68" t="str">
        <f>'Core Indicators'!A:A</f>
        <v>Syrian Refugee Crisis in Egypt</v>
      </c>
      <c r="B36" s="68" t="str">
        <f>'Core Indicators'!B:B</f>
        <v>International displacement</v>
      </c>
      <c r="C36" s="68" t="str">
        <f>'Core Indicators'!C36</f>
        <v>EGY002</v>
      </c>
      <c r="D36" s="68" t="str">
        <f>'Core Indicators'!D36</f>
        <v xml:space="preserve">Egypt </v>
      </c>
      <c r="E36" s="68" t="str">
        <f>'Core Indicators'!E36</f>
        <v>EGY</v>
      </c>
      <c r="F36" s="85">
        <f>'Core Indicators'!O36</f>
        <v>16269</v>
      </c>
      <c r="G36" s="85">
        <f>'Core Indicators'!W36</f>
        <v>18716539</v>
      </c>
      <c r="H36" s="85">
        <f>'Core Indicators'!AE36</f>
        <v>132871</v>
      </c>
      <c r="I36" s="85">
        <f>'Core Indicators'!AM36</f>
        <v>132871</v>
      </c>
      <c r="J36" s="85">
        <f>'Core Indicators'!AU36</f>
        <v>0</v>
      </c>
      <c r="K36" s="85" t="str">
        <f>'Core Indicators'!BC36</f>
        <v>x</v>
      </c>
      <c r="L36" s="85">
        <f>'Core Indicators'!BK36</f>
        <v>0</v>
      </c>
      <c r="M36" s="85" t="str">
        <f>'Core Indicators'!BS36</f>
        <v>x</v>
      </c>
      <c r="N36" s="85" t="str">
        <f>'Core Indicators'!CA36</f>
        <v>x</v>
      </c>
      <c r="O36" s="85" t="e">
        <f>'Core Indicators'!CI36</f>
        <v>#N/A</v>
      </c>
      <c r="P36" s="85" t="str">
        <f>'Core Indicators'!CQ36</f>
        <v>x</v>
      </c>
      <c r="Q36" s="85">
        <f>'Core Indicators'!DG36</f>
        <v>61000</v>
      </c>
      <c r="R36" s="85">
        <f>'Core Indicators'!DO36</f>
        <v>72000</v>
      </c>
      <c r="S36" s="85">
        <f>'Core Indicators'!DW36</f>
        <v>0</v>
      </c>
      <c r="T36" s="85">
        <f>'Core Indicators'!EE36</f>
        <v>0</v>
      </c>
      <c r="U36" s="85">
        <f>'Core Indicators'!EM36</f>
        <v>0</v>
      </c>
      <c r="V36" s="85">
        <f>'Core Indicators'!FC36</f>
        <v>2</v>
      </c>
      <c r="W36" s="85" t="str">
        <f>'Core Indicators'!FK36</f>
        <v>x</v>
      </c>
      <c r="X36" s="85" t="str">
        <f>'Core Indicators'!FS36</f>
        <v>x</v>
      </c>
      <c r="Y36" s="85" t="str">
        <f>'Core Indicators'!GA36</f>
        <v>x</v>
      </c>
      <c r="Z36" s="85" t="str">
        <f>'Core Indicators'!GI36</f>
        <v>x</v>
      </c>
      <c r="AA36" s="85" t="str">
        <f>'Core Indicators'!GQ36</f>
        <v>x</v>
      </c>
      <c r="AB36" s="85" t="str">
        <f>'Core Indicators'!GY36</f>
        <v>x</v>
      </c>
      <c r="AC36" s="85" t="str">
        <f>'Core Indicators'!HG36</f>
        <v>x</v>
      </c>
      <c r="AD36" s="85" t="str">
        <f>'Core Indicators'!HO36</f>
        <v>x</v>
      </c>
      <c r="AE36" s="85" t="str">
        <f>'Core Indicators'!HW36</f>
        <v>x</v>
      </c>
      <c r="AF36" s="85" t="str">
        <f>'Core Indicators'!IE36</f>
        <v>x</v>
      </c>
      <c r="AG36" s="85" t="str">
        <f>'Core Indicators'!IM36</f>
        <v>x</v>
      </c>
    </row>
    <row r="37" spans="1:33" x14ac:dyDescent="0.3">
      <c r="A37" s="1" t="str">
        <f>'Core Indicators'!A:A</f>
        <v>El Salvador</v>
      </c>
      <c r="B37" s="1" t="str">
        <f>'Core Indicators'!B:B</f>
        <v>Complex crisis</v>
      </c>
      <c r="C37" s="1" t="str">
        <f>'Core Indicators'!C37</f>
        <v>SLV001</v>
      </c>
      <c r="D37" s="1" t="str">
        <f>'Core Indicators'!D37</f>
        <v>El Salvador</v>
      </c>
      <c r="E37" s="1" t="str">
        <f>'Core Indicators'!E37</f>
        <v>SLV</v>
      </c>
      <c r="F37" s="84">
        <f>'Core Indicators'!O37</f>
        <v>21040</v>
      </c>
      <c r="G37" s="84">
        <f>'Core Indicators'!W37</f>
        <v>5354969</v>
      </c>
      <c r="H37" s="84">
        <f>'Core Indicators'!AE37</f>
        <v>1383406</v>
      </c>
      <c r="I37" s="84">
        <f>'Core Indicators'!AM37</f>
        <v>460644</v>
      </c>
      <c r="J37" s="84" t="str">
        <f>'Core Indicators'!AU37</f>
        <v>x</v>
      </c>
      <c r="K37" s="84">
        <f>'Core Indicators'!BC37</f>
        <v>2595</v>
      </c>
      <c r="L37" s="84">
        <f>'Core Indicators'!BK37</f>
        <v>1529</v>
      </c>
      <c r="M37" s="84" t="str">
        <f>'Core Indicators'!BS37</f>
        <v>x</v>
      </c>
      <c r="N37" s="84" t="str">
        <f>'Core Indicators'!CA37</f>
        <v>x</v>
      </c>
      <c r="O37" s="84" t="e">
        <f>'Core Indicators'!CI37</f>
        <v>#N/A</v>
      </c>
      <c r="P37" s="84">
        <f>'Core Indicators'!CQ37</f>
        <v>27473</v>
      </c>
      <c r="Q37" s="84">
        <f>'Core Indicators'!DG37</f>
        <v>0</v>
      </c>
      <c r="R37" s="84">
        <f>'Core Indicators'!DO37</f>
        <v>473000</v>
      </c>
      <c r="S37" s="84">
        <f>'Core Indicators'!DW37</f>
        <v>239000</v>
      </c>
      <c r="T37" s="84">
        <f>'Core Indicators'!EE37</f>
        <v>63000</v>
      </c>
      <c r="U37" s="84">
        <f>'Core Indicators'!EM37</f>
        <v>0</v>
      </c>
      <c r="V37" s="84">
        <f>'Core Indicators'!FC37</f>
        <v>3</v>
      </c>
      <c r="W37" s="84" t="str">
        <f>'Core Indicators'!FK37</f>
        <v>x</v>
      </c>
      <c r="X37" s="84" t="str">
        <f>'Core Indicators'!FS37</f>
        <v>x</v>
      </c>
      <c r="Y37" s="84">
        <f>'Core Indicators'!GA37</f>
        <v>0</v>
      </c>
      <c r="Z37" s="84">
        <f>'Core Indicators'!GI37</f>
        <v>0</v>
      </c>
      <c r="AA37" s="84">
        <f>'Core Indicators'!GQ37</f>
        <v>0</v>
      </c>
      <c r="AB37" s="84">
        <f>'Core Indicators'!GY37</f>
        <v>0</v>
      </c>
      <c r="AC37" s="84" t="str">
        <f>'Core Indicators'!HG37</f>
        <v>x</v>
      </c>
      <c r="AD37" s="84">
        <f>'Core Indicators'!HO37</f>
        <v>0</v>
      </c>
      <c r="AE37" s="84">
        <f>'Core Indicators'!HW37</f>
        <v>1</v>
      </c>
      <c r="AF37" s="84">
        <f>'Core Indicators'!IE37</f>
        <v>0</v>
      </c>
      <c r="AG37" s="84">
        <f>'Core Indicators'!IM37</f>
        <v>0</v>
      </c>
    </row>
    <row r="38" spans="1:33" x14ac:dyDescent="0.3">
      <c r="A38" s="68" t="str">
        <f>'Core Indicators'!A:A</f>
        <v>Eritrea</v>
      </c>
      <c r="B38" s="68" t="str">
        <f>'Core Indicators'!B:B</f>
        <v>Complex crisis</v>
      </c>
      <c r="C38" s="68" t="str">
        <f>'Core Indicators'!C38</f>
        <v>ERI001</v>
      </c>
      <c r="D38" s="68" t="str">
        <f>'Core Indicators'!D38</f>
        <v>Eritrea</v>
      </c>
      <c r="E38" s="68" t="str">
        <f>'Core Indicators'!E38</f>
        <v>ERI</v>
      </c>
      <c r="F38" s="85">
        <f>'Core Indicators'!O38</f>
        <v>121100</v>
      </c>
      <c r="G38" s="85">
        <f>'Core Indicators'!W38</f>
        <v>5000000</v>
      </c>
      <c r="H38" s="85">
        <f>'Core Indicators'!AE38</f>
        <v>5000000</v>
      </c>
      <c r="I38" s="85">
        <f>'Core Indicators'!AM38</f>
        <v>320000</v>
      </c>
      <c r="J38" s="85" t="str">
        <f>'Core Indicators'!AU38</f>
        <v>x</v>
      </c>
      <c r="K38" s="85" t="str">
        <f>'Core Indicators'!BC38</f>
        <v>x</v>
      </c>
      <c r="L38" s="85" t="str">
        <f>'Core Indicators'!BK38</f>
        <v>x</v>
      </c>
      <c r="M38" s="85" t="str">
        <f>'Core Indicators'!BS38</f>
        <v>x</v>
      </c>
      <c r="N38" s="85" t="str">
        <f>'Core Indicators'!CA38</f>
        <v>x</v>
      </c>
      <c r="O38" s="85" t="e">
        <f>'Core Indicators'!CI38</f>
        <v>#N/A</v>
      </c>
      <c r="P38" s="85">
        <f>'Core Indicators'!CQ38</f>
        <v>1300</v>
      </c>
      <c r="Q38" s="85">
        <f>'Core Indicators'!DG38</f>
        <v>0</v>
      </c>
      <c r="R38" s="85">
        <f>'Core Indicators'!DO38</f>
        <v>0</v>
      </c>
      <c r="S38" s="85">
        <f>'Core Indicators'!DW38</f>
        <v>4000000</v>
      </c>
      <c r="T38" s="85">
        <f>'Core Indicators'!EE38</f>
        <v>0</v>
      </c>
      <c r="U38" s="85">
        <f>'Core Indicators'!EM38</f>
        <v>0</v>
      </c>
      <c r="V38" s="85">
        <f>'Core Indicators'!FC38</f>
        <v>5</v>
      </c>
      <c r="W38" s="85" t="str">
        <f>'Core Indicators'!FK38</f>
        <v>x</v>
      </c>
      <c r="X38" s="85" t="str">
        <f>'Core Indicators'!FS38</f>
        <v>x</v>
      </c>
      <c r="Y38" s="85">
        <f>'Core Indicators'!GA38</f>
        <v>3</v>
      </c>
      <c r="Z38" s="85">
        <f>'Core Indicators'!GI38</f>
        <v>2</v>
      </c>
      <c r="AA38" s="85">
        <f>'Core Indicators'!GQ38</f>
        <v>3</v>
      </c>
      <c r="AB38" s="85" t="str">
        <f>'Core Indicators'!GY38</f>
        <v>x</v>
      </c>
      <c r="AC38" s="85">
        <f>'Core Indicators'!HG38</f>
        <v>3</v>
      </c>
      <c r="AD38" s="85">
        <f>'Core Indicators'!HO38</f>
        <v>2</v>
      </c>
      <c r="AE38" s="85" t="str">
        <f>'Core Indicators'!HW38</f>
        <v>x</v>
      </c>
      <c r="AF38" s="85">
        <f>'Core Indicators'!IE38</f>
        <v>2</v>
      </c>
      <c r="AG38" s="85" t="str">
        <f>'Core Indicators'!IM38</f>
        <v>x</v>
      </c>
    </row>
    <row r="39" spans="1:33" x14ac:dyDescent="0.3">
      <c r="A39" s="1" t="str">
        <f>'Core Indicators'!A:A</f>
        <v>Ethiopia</v>
      </c>
      <c r="B39" s="1" t="str">
        <f>'Core Indicators'!B:B</f>
        <v>Complex crisis</v>
      </c>
      <c r="C39" s="1" t="str">
        <f>'Core Indicators'!C39</f>
        <v>ETH001</v>
      </c>
      <c r="D39" s="1" t="str">
        <f>'Core Indicators'!D39</f>
        <v>Ethiopia</v>
      </c>
      <c r="E39" s="1" t="str">
        <f>'Core Indicators'!E39</f>
        <v>ETH</v>
      </c>
      <c r="F39" s="84">
        <f>'Core Indicators'!O39</f>
        <v>1104300</v>
      </c>
      <c r="G39" s="84">
        <f>'Core Indicators'!W39</f>
        <v>105863269</v>
      </c>
      <c r="H39" s="84">
        <f>'Core Indicators'!AE39</f>
        <v>8000000</v>
      </c>
      <c r="I39" s="84">
        <f>'Core Indicators'!AM39</f>
        <v>3117730</v>
      </c>
      <c r="J39" s="84" t="str">
        <f>'Core Indicators'!AU39</f>
        <v>x</v>
      </c>
      <c r="K39" s="84">
        <f>'Core Indicators'!BC39</f>
        <v>4617</v>
      </c>
      <c r="L39" s="84">
        <f>'Core Indicators'!BK39</f>
        <v>833</v>
      </c>
      <c r="M39" s="84" t="str">
        <f>'Core Indicators'!BS39</f>
        <v>x</v>
      </c>
      <c r="N39" s="84" t="str">
        <f>'Core Indicators'!CA39</f>
        <v>x</v>
      </c>
      <c r="O39" s="84" t="e">
        <f>'Core Indicators'!CI39</f>
        <v>#N/A</v>
      </c>
      <c r="P39" s="84" t="str">
        <f>'Core Indicators'!CQ39</f>
        <v>x</v>
      </c>
      <c r="Q39" s="84">
        <f>'Core Indicators'!DG39</f>
        <v>0</v>
      </c>
      <c r="R39" s="84">
        <f>'Core Indicators'!DO39</f>
        <v>0</v>
      </c>
      <c r="S39" s="84">
        <f>'Core Indicators'!DW39</f>
        <v>8000000</v>
      </c>
      <c r="T39" s="84">
        <f>'Core Indicators'!EE39</f>
        <v>0</v>
      </c>
      <c r="U39" s="84">
        <f>'Core Indicators'!EM39</f>
        <v>0</v>
      </c>
      <c r="V39" s="84">
        <f>'Core Indicators'!FC39</f>
        <v>4</v>
      </c>
      <c r="W39" s="84" t="str">
        <f>'Core Indicators'!FK39</f>
        <v>x</v>
      </c>
      <c r="X39" s="84" t="str">
        <f>'Core Indicators'!FS39</f>
        <v>x</v>
      </c>
      <c r="Y39" s="84">
        <f>'Core Indicators'!GA39</f>
        <v>2</v>
      </c>
      <c r="Z39" s="84">
        <f>'Core Indicators'!GI39</f>
        <v>2</v>
      </c>
      <c r="AA39" s="84">
        <f>'Core Indicators'!GQ39</f>
        <v>2</v>
      </c>
      <c r="AB39" s="84">
        <f>'Core Indicators'!GY39</f>
        <v>1</v>
      </c>
      <c r="AC39" s="84">
        <f>'Core Indicators'!HG39</f>
        <v>1</v>
      </c>
      <c r="AD39" s="84">
        <f>'Core Indicators'!HO39</f>
        <v>1</v>
      </c>
      <c r="AE39" s="84">
        <f>'Core Indicators'!HW39</f>
        <v>1</v>
      </c>
      <c r="AF39" s="84">
        <f>'Core Indicators'!IE39</f>
        <v>2</v>
      </c>
      <c r="AG39" s="84">
        <f>'Core Indicators'!IM39</f>
        <v>1</v>
      </c>
    </row>
    <row r="40" spans="1:33" x14ac:dyDescent="0.3">
      <c r="A40" s="68" t="str">
        <f>'Core Indicators'!A:A</f>
        <v>Mixed migration flows in Greece</v>
      </c>
      <c r="B40" s="68" t="str">
        <f>'Core Indicators'!B:B</f>
        <v>International displacement</v>
      </c>
      <c r="C40" s="68" t="str">
        <f>'Core Indicators'!C40</f>
        <v>GRC002</v>
      </c>
      <c r="D40" s="68" t="str">
        <f>'Core Indicators'!D40</f>
        <v>Greece</v>
      </c>
      <c r="E40" s="68" t="str">
        <f>'Core Indicators'!E40</f>
        <v>GRC</v>
      </c>
      <c r="F40" s="85">
        <f>'Core Indicators'!O40</f>
        <v>3826</v>
      </c>
      <c r="G40" s="85">
        <f>'Core Indicators'!W40</f>
        <v>1315370</v>
      </c>
      <c r="H40" s="85">
        <f>'Core Indicators'!AE40</f>
        <v>287089</v>
      </c>
      <c r="I40" s="85">
        <f>'Core Indicators'!AM40</f>
        <v>73433</v>
      </c>
      <c r="J40" s="85" t="str">
        <f>'Core Indicators'!AU40</f>
        <v>x</v>
      </c>
      <c r="K40" s="85" t="str">
        <f>'Core Indicators'!BC40</f>
        <v>x</v>
      </c>
      <c r="L40" s="85">
        <f>'Core Indicators'!BK40</f>
        <v>174</v>
      </c>
      <c r="M40" s="85" t="str">
        <f>'Core Indicators'!BS40</f>
        <v>x</v>
      </c>
      <c r="N40" s="85" t="str">
        <f>'Core Indicators'!CA40</f>
        <v>x</v>
      </c>
      <c r="O40" s="85" t="e">
        <f>'Core Indicators'!CI40</f>
        <v>#N/A</v>
      </c>
      <c r="P40" s="85" t="str">
        <f>'Core Indicators'!CQ40</f>
        <v>x</v>
      </c>
      <c r="Q40" s="85">
        <f>'Core Indicators'!DG40</f>
        <v>23000</v>
      </c>
      <c r="R40" s="85">
        <f>'Core Indicators'!DO40</f>
        <v>51000</v>
      </c>
      <c r="S40" s="85">
        <f>'Core Indicators'!DW40</f>
        <v>0</v>
      </c>
      <c r="T40" s="85">
        <f>'Core Indicators'!EE40</f>
        <v>0</v>
      </c>
      <c r="U40" s="85">
        <f>'Core Indicators'!EM40</f>
        <v>0</v>
      </c>
      <c r="V40" s="85">
        <f>'Core Indicators'!FC40</f>
        <v>2</v>
      </c>
      <c r="W40" s="85" t="str">
        <f>'Core Indicators'!FK40</f>
        <v>x</v>
      </c>
      <c r="X40" s="85" t="str">
        <f>'Core Indicators'!FS40</f>
        <v>x</v>
      </c>
      <c r="Y40" s="85" t="str">
        <f>'Core Indicators'!GA40</f>
        <v>x</v>
      </c>
      <c r="Z40" s="85" t="str">
        <f>'Core Indicators'!GI40</f>
        <v>x</v>
      </c>
      <c r="AA40" s="85" t="str">
        <f>'Core Indicators'!GQ40</f>
        <v>x</v>
      </c>
      <c r="AB40" s="85" t="str">
        <f>'Core Indicators'!GY40</f>
        <v>x</v>
      </c>
      <c r="AC40" s="85" t="str">
        <f>'Core Indicators'!HG40</f>
        <v>x</v>
      </c>
      <c r="AD40" s="85" t="str">
        <f>'Core Indicators'!HO40</f>
        <v>x</v>
      </c>
      <c r="AE40" s="85" t="str">
        <f>'Core Indicators'!HW40</f>
        <v>x</v>
      </c>
      <c r="AF40" s="85" t="str">
        <f>'Core Indicators'!IE40</f>
        <v>x</v>
      </c>
      <c r="AG40" s="85" t="str">
        <f>'Core Indicators'!IM40</f>
        <v>x</v>
      </c>
    </row>
    <row r="41" spans="1:33" x14ac:dyDescent="0.3">
      <c r="A41" s="1" t="str">
        <f>'Core Indicators'!A:A</f>
        <v>Guatemala</v>
      </c>
      <c r="B41" s="1" t="str">
        <f>'Core Indicators'!B:B</f>
        <v>Complex crisis</v>
      </c>
      <c r="C41" s="1" t="str">
        <f>'Core Indicators'!C41</f>
        <v>GTM001</v>
      </c>
      <c r="D41" s="1" t="str">
        <f>'Core Indicators'!D41</f>
        <v>Guatemala</v>
      </c>
      <c r="E41" s="1" t="str">
        <f>'Core Indicators'!E41</f>
        <v>GTM</v>
      </c>
      <c r="F41" s="84">
        <f>'Core Indicators'!O41</f>
        <v>109000</v>
      </c>
      <c r="G41" s="84">
        <f>'Core Indicators'!W41</f>
        <v>16910000</v>
      </c>
      <c r="H41" s="84">
        <f>'Core Indicators'!AE41</f>
        <v>13024000</v>
      </c>
      <c r="I41" s="84" t="str">
        <f>'Core Indicators'!AM41</f>
        <v>x</v>
      </c>
      <c r="J41" s="84" t="str">
        <f>'Core Indicators'!AU41</f>
        <v>x</v>
      </c>
      <c r="K41" s="84" t="str">
        <f>'Core Indicators'!BC41</f>
        <v>x</v>
      </c>
      <c r="L41" s="84">
        <f>'Core Indicators'!BK41</f>
        <v>1940</v>
      </c>
      <c r="M41" s="84">
        <f>'Core Indicators'!BS41</f>
        <v>0</v>
      </c>
      <c r="N41" s="84">
        <f>'Core Indicators'!CA41</f>
        <v>0</v>
      </c>
      <c r="O41" s="84" t="e">
        <f>'Core Indicators'!CI41</f>
        <v>#N/A</v>
      </c>
      <c r="P41" s="84" t="str">
        <f>'Core Indicators'!CQ41</f>
        <v>x</v>
      </c>
      <c r="Q41" s="84">
        <f>'Core Indicators'!DG41</f>
        <v>6562000</v>
      </c>
      <c r="R41" s="84">
        <f>'Core Indicators'!DO41</f>
        <v>3773000</v>
      </c>
      <c r="S41" s="84">
        <f>'Core Indicators'!DW41</f>
        <v>2689000</v>
      </c>
      <c r="T41" s="84">
        <f>'Core Indicators'!EE41</f>
        <v>0</v>
      </c>
      <c r="U41" s="84">
        <f>'Core Indicators'!EM41</f>
        <v>0</v>
      </c>
      <c r="V41" s="84" t="str">
        <f>'Core Indicators'!FC41</f>
        <v>x</v>
      </c>
      <c r="W41" s="84" t="str">
        <f>'Core Indicators'!FK41</f>
        <v>x</v>
      </c>
      <c r="X41" s="84" t="str">
        <f>'Core Indicators'!FS41</f>
        <v>x</v>
      </c>
      <c r="Y41" s="84">
        <f>'Core Indicators'!GA41</f>
        <v>0</v>
      </c>
      <c r="Z41" s="84">
        <f>'Core Indicators'!GI41</f>
        <v>0</v>
      </c>
      <c r="AA41" s="84">
        <f>'Core Indicators'!GQ41</f>
        <v>0</v>
      </c>
      <c r="AB41" s="84">
        <f>'Core Indicators'!GY41</f>
        <v>0</v>
      </c>
      <c r="AC41" s="84">
        <f>'Core Indicators'!HG41</f>
        <v>0</v>
      </c>
      <c r="AD41" s="84">
        <f>'Core Indicators'!HO41</f>
        <v>0</v>
      </c>
      <c r="AE41" s="84">
        <f>'Core Indicators'!HW41</f>
        <v>1</v>
      </c>
      <c r="AF41" s="84">
        <f>'Core Indicators'!IE41</f>
        <v>0</v>
      </c>
      <c r="AG41" s="84">
        <f>'Core Indicators'!IM41</f>
        <v>1</v>
      </c>
    </row>
    <row r="42" spans="1:33" x14ac:dyDescent="0.3">
      <c r="A42" s="68" t="str">
        <f>'Core Indicators'!A:A</f>
        <v>Haiti</v>
      </c>
      <c r="B42" s="68" t="str">
        <f>'Core Indicators'!B:B</f>
        <v>Complex crisis</v>
      </c>
      <c r="C42" s="68" t="str">
        <f>'Core Indicators'!C42</f>
        <v>HTI001</v>
      </c>
      <c r="D42" s="68" t="str">
        <f>'Core Indicators'!D42</f>
        <v>Haiti</v>
      </c>
      <c r="E42" s="68" t="str">
        <f>'Core Indicators'!E42</f>
        <v>HTI</v>
      </c>
      <c r="F42" s="85">
        <f>'Core Indicators'!O42</f>
        <v>27166</v>
      </c>
      <c r="G42" s="85">
        <f>'Core Indicators'!W42</f>
        <v>10907291</v>
      </c>
      <c r="H42" s="85">
        <f>'Core Indicators'!AE42</f>
        <v>10907291</v>
      </c>
      <c r="I42" s="85">
        <f>'Core Indicators'!AM42</f>
        <v>42028</v>
      </c>
      <c r="J42" s="85" t="str">
        <f>'Core Indicators'!AU42</f>
        <v>x</v>
      </c>
      <c r="K42" s="85">
        <f>'Core Indicators'!BC42</f>
        <v>550</v>
      </c>
      <c r="L42" s="85">
        <f>'Core Indicators'!BK42</f>
        <v>5</v>
      </c>
      <c r="M42" s="85" t="str">
        <f>'Core Indicators'!BS42</f>
        <v>x</v>
      </c>
      <c r="N42" s="85" t="str">
        <f>'Core Indicators'!CA42</f>
        <v>x</v>
      </c>
      <c r="O42" s="85" t="e">
        <f>'Core Indicators'!CI42</f>
        <v>#N/A</v>
      </c>
      <c r="P42" s="85" t="str">
        <f>'Core Indicators'!CQ42</f>
        <v>x</v>
      </c>
      <c r="Q42" s="85">
        <f>'Core Indicators'!DG42</f>
        <v>0</v>
      </c>
      <c r="R42" s="85">
        <f>'Core Indicators'!DO42</f>
        <v>0</v>
      </c>
      <c r="S42" s="85">
        <f>'Core Indicators'!DW42</f>
        <v>1488000</v>
      </c>
      <c r="T42" s="85">
        <f>'Core Indicators'!EE42</f>
        <v>1302000</v>
      </c>
      <c r="U42" s="85">
        <f>'Core Indicators'!EM42</f>
        <v>0</v>
      </c>
      <c r="V42" s="85">
        <f>'Core Indicators'!FC42</f>
        <v>2</v>
      </c>
      <c r="W42" s="85" t="str">
        <f>'Core Indicators'!FK42</f>
        <v>x</v>
      </c>
      <c r="X42" s="85" t="str">
        <f>'Core Indicators'!FS42</f>
        <v>x</v>
      </c>
      <c r="Y42" s="85">
        <f>'Core Indicators'!GA42</f>
        <v>0</v>
      </c>
      <c r="Z42" s="85">
        <f>'Core Indicators'!GI42</f>
        <v>0</v>
      </c>
      <c r="AA42" s="85">
        <f>'Core Indicators'!GQ42</f>
        <v>0</v>
      </c>
      <c r="AB42" s="85">
        <f>'Core Indicators'!GY42</f>
        <v>1</v>
      </c>
      <c r="AC42" s="85">
        <f>'Core Indicators'!HG42</f>
        <v>0</v>
      </c>
      <c r="AD42" s="85">
        <f>'Core Indicators'!HO42</f>
        <v>0</v>
      </c>
      <c r="AE42" s="85">
        <f>'Core Indicators'!HW42</f>
        <v>2</v>
      </c>
      <c r="AF42" s="85">
        <f>'Core Indicators'!IE42</f>
        <v>0</v>
      </c>
      <c r="AG42" s="85">
        <f>'Core Indicators'!IM42</f>
        <v>1</v>
      </c>
    </row>
    <row r="43" spans="1:33" x14ac:dyDescent="0.3">
      <c r="A43" s="1" t="str">
        <f>'Core Indicators'!A:A</f>
        <v>Honduras</v>
      </c>
      <c r="B43" s="1" t="str">
        <f>'Core Indicators'!B:B</f>
        <v>Complex crisis</v>
      </c>
      <c r="C43" s="1" t="str">
        <f>'Core Indicators'!C43</f>
        <v>HND001</v>
      </c>
      <c r="D43" s="1" t="str">
        <f>'Core Indicators'!D43</f>
        <v>Honduras</v>
      </c>
      <c r="E43" s="1" t="str">
        <f>'Core Indicators'!E43</f>
        <v>HND</v>
      </c>
      <c r="F43" s="84">
        <f>'Core Indicators'!O43</f>
        <v>112490</v>
      </c>
      <c r="G43" s="84">
        <f>'Core Indicators'!W43</f>
        <v>8528128</v>
      </c>
      <c r="H43" s="84">
        <f>'Core Indicators'!AE43</f>
        <v>1399000</v>
      </c>
      <c r="I43" s="84">
        <f>'Core Indicators'!AM43</f>
        <v>359267</v>
      </c>
      <c r="J43" s="84" t="str">
        <f>'Core Indicators'!AU43</f>
        <v>x</v>
      </c>
      <c r="K43" s="84">
        <f>'Core Indicators'!BC43</f>
        <v>3221</v>
      </c>
      <c r="L43" s="84">
        <f>'Core Indicators'!BK43</f>
        <v>1741</v>
      </c>
      <c r="M43" s="84" t="str">
        <f>'Core Indicators'!BS43</f>
        <v>x</v>
      </c>
      <c r="N43" s="84" t="str">
        <f>'Core Indicators'!CA43</f>
        <v>x</v>
      </c>
      <c r="O43" s="84" t="e">
        <f>'Core Indicators'!CI43</f>
        <v>#N/A</v>
      </c>
      <c r="P43" s="84">
        <f>'Core Indicators'!CQ43</f>
        <v>12965</v>
      </c>
      <c r="Q43" s="84">
        <f>'Core Indicators'!DG43</f>
        <v>0</v>
      </c>
      <c r="R43" s="84">
        <f>'Core Indicators'!DO43</f>
        <v>368000</v>
      </c>
      <c r="S43" s="84">
        <f>'Core Indicators'!DW43</f>
        <v>218000</v>
      </c>
      <c r="T43" s="84">
        <f>'Core Indicators'!EE43</f>
        <v>49000</v>
      </c>
      <c r="U43" s="84">
        <f>'Core Indicators'!EM43</f>
        <v>0</v>
      </c>
      <c r="V43" s="84">
        <f>'Core Indicators'!FC43</f>
        <v>3</v>
      </c>
      <c r="W43" s="84" t="str">
        <f>'Core Indicators'!FK43</f>
        <v>x</v>
      </c>
      <c r="X43" s="84" t="str">
        <f>'Core Indicators'!FS43</f>
        <v>x</v>
      </c>
      <c r="Y43" s="84">
        <f>'Core Indicators'!GA43</f>
        <v>0</v>
      </c>
      <c r="Z43" s="84">
        <f>'Core Indicators'!GI43</f>
        <v>0</v>
      </c>
      <c r="AA43" s="84">
        <f>'Core Indicators'!GQ43</f>
        <v>0</v>
      </c>
      <c r="AB43" s="84">
        <f>'Core Indicators'!GY43</f>
        <v>0</v>
      </c>
      <c r="AC43" s="84">
        <f>'Core Indicators'!HG43</f>
        <v>0</v>
      </c>
      <c r="AD43" s="84">
        <f>'Core Indicators'!HO43</f>
        <v>0</v>
      </c>
      <c r="AE43" s="84">
        <f>'Core Indicators'!HW43</f>
        <v>1</v>
      </c>
      <c r="AF43" s="84">
        <f>'Core Indicators'!IE43</f>
        <v>0</v>
      </c>
      <c r="AG43" s="84">
        <f>'Core Indicators'!IM43</f>
        <v>1</v>
      </c>
    </row>
    <row r="44" spans="1:33" x14ac:dyDescent="0.3">
      <c r="A44" s="68" t="str">
        <f>'Core Indicators'!A:A</f>
        <v>Indonesia</v>
      </c>
      <c r="B44" s="68" t="str">
        <f>'Core Indicators'!B:B</f>
        <v>Complex crisis</v>
      </c>
      <c r="C44" s="68" t="str">
        <f>'Core Indicators'!C44</f>
        <v>IDN001</v>
      </c>
      <c r="D44" s="68" t="str">
        <f>'Core Indicators'!D44</f>
        <v>Indonesia</v>
      </c>
      <c r="E44" s="68" t="str">
        <f>'Core Indicators'!E44</f>
        <v>IDN</v>
      </c>
      <c r="F44" s="85">
        <f>'Core Indicators'!O44</f>
        <v>208964</v>
      </c>
      <c r="G44" s="85">
        <f>'Core Indicators'!W44</f>
        <v>57639000</v>
      </c>
      <c r="H44" s="85">
        <f>'Core Indicators'!AE44</f>
        <v>1467000</v>
      </c>
      <c r="I44" s="85">
        <f>'Core Indicators'!AM44</f>
        <v>604000</v>
      </c>
      <c r="J44" s="85">
        <f>'Core Indicators'!AU44</f>
        <v>19000</v>
      </c>
      <c r="K44" s="85" t="str">
        <f>'Core Indicators'!BC44</f>
        <v>x</v>
      </c>
      <c r="L44" s="85">
        <f>'Core Indicators'!BK44</f>
        <v>5280</v>
      </c>
      <c r="M44" s="85">
        <f>'Core Indicators'!BS44</f>
        <v>199000</v>
      </c>
      <c r="N44" s="85" t="str">
        <f>'Core Indicators'!CA44</f>
        <v>x</v>
      </c>
      <c r="O44" s="85" t="e">
        <f>'Core Indicators'!CI44</f>
        <v>#N/A</v>
      </c>
      <c r="P44" s="85" t="str">
        <f>'Core Indicators'!CQ44</f>
        <v>x</v>
      </c>
      <c r="Q44" s="85">
        <f>'Core Indicators'!DG44</f>
        <v>0</v>
      </c>
      <c r="R44" s="85">
        <f>'Core Indicators'!DO44</f>
        <v>863000</v>
      </c>
      <c r="S44" s="85">
        <f>'Core Indicators'!DW44</f>
        <v>604000</v>
      </c>
      <c r="T44" s="85">
        <f>'Core Indicators'!EE44</f>
        <v>0</v>
      </c>
      <c r="U44" s="85">
        <f>'Core Indicators'!EM44</f>
        <v>0</v>
      </c>
      <c r="V44" s="85">
        <f>'Core Indicators'!FC44</f>
        <v>4</v>
      </c>
      <c r="W44" s="85" t="str">
        <f>'Core Indicators'!FK44</f>
        <v>x</v>
      </c>
      <c r="X44" s="85" t="str">
        <f>'Core Indicators'!FS44</f>
        <v>x</v>
      </c>
      <c r="Y44" s="85" t="str">
        <f>'Core Indicators'!GA44</f>
        <v>x</v>
      </c>
      <c r="Z44" s="85" t="str">
        <f>'Core Indicators'!GI44</f>
        <v>x</v>
      </c>
      <c r="AA44" s="85" t="str">
        <f>'Core Indicators'!GQ44</f>
        <v>x</v>
      </c>
      <c r="AB44" s="85" t="str">
        <f>'Core Indicators'!GY44</f>
        <v>x</v>
      </c>
      <c r="AC44" s="85" t="str">
        <f>'Core Indicators'!HG44</f>
        <v>x</v>
      </c>
      <c r="AD44" s="85" t="str">
        <f>'Core Indicators'!HO44</f>
        <v>x</v>
      </c>
      <c r="AE44" s="85" t="str">
        <f>'Core Indicators'!HW44</f>
        <v>x</v>
      </c>
      <c r="AF44" s="85" t="str">
        <f>'Core Indicators'!IE44</f>
        <v>x</v>
      </c>
      <c r="AG44" s="85" t="str">
        <f>'Core Indicators'!IM44</f>
        <v>x</v>
      </c>
    </row>
    <row r="45" spans="1:33" x14ac:dyDescent="0.3">
      <c r="A45" s="1" t="str">
        <f>'Core Indicators'!A:A</f>
        <v>Iraq</v>
      </c>
      <c r="B45" s="1" t="str">
        <f>'Core Indicators'!B:B</f>
        <v>Complex crisis</v>
      </c>
      <c r="C45" s="1" t="str">
        <f>'Core Indicators'!C45</f>
        <v>IRQ001</v>
      </c>
      <c r="D45" s="1" t="str">
        <f>'Core Indicators'!D45</f>
        <v>Iraq</v>
      </c>
      <c r="E45" s="1" t="str">
        <f>'Core Indicators'!E45</f>
        <v>IRQ</v>
      </c>
      <c r="F45" s="84">
        <f>'Core Indicators'!O45</f>
        <v>434830</v>
      </c>
      <c r="G45" s="84">
        <f>'Core Indicators'!W45</f>
        <v>14515139</v>
      </c>
      <c r="H45" s="84">
        <f>'Core Indicators'!AE45</f>
        <v>14515139</v>
      </c>
      <c r="I45" s="84">
        <f>'Core Indicators'!AM45</f>
        <v>2932653</v>
      </c>
      <c r="J45" s="84">
        <f>'Core Indicators'!AU45</f>
        <v>605</v>
      </c>
      <c r="K45" s="84" t="str">
        <f>'Core Indicators'!BC45</f>
        <v>x</v>
      </c>
      <c r="L45" s="84">
        <f>'Core Indicators'!BK45</f>
        <v>386</v>
      </c>
      <c r="M45" s="84" t="str">
        <f>'Core Indicators'!BS45</f>
        <v>x</v>
      </c>
      <c r="N45" s="84" t="str">
        <f>'Core Indicators'!CA45</f>
        <v>x</v>
      </c>
      <c r="O45" s="84" t="e">
        <f>'Core Indicators'!CI45</f>
        <v>#N/A</v>
      </c>
      <c r="P45" s="84">
        <f>'Core Indicators'!CQ45</f>
        <v>133900</v>
      </c>
      <c r="Q45" s="84">
        <f>'Core Indicators'!DG45</f>
        <v>14000</v>
      </c>
      <c r="R45" s="84">
        <f>'Core Indicators'!DO45</f>
        <v>262000</v>
      </c>
      <c r="S45" s="84">
        <f>'Core Indicators'!DW45</f>
        <v>1506000</v>
      </c>
      <c r="T45" s="84">
        <f>'Core Indicators'!EE45</f>
        <v>2595000</v>
      </c>
      <c r="U45" s="84">
        <f>'Core Indicators'!EM45</f>
        <v>2168000</v>
      </c>
      <c r="V45" s="84">
        <f>'Core Indicators'!FC45</f>
        <v>5</v>
      </c>
      <c r="W45" s="84">
        <f>'Core Indicators'!FK45</f>
        <v>1570131</v>
      </c>
      <c r="X45" s="84">
        <f>'Core Indicators'!FS45</f>
        <v>4658539</v>
      </c>
      <c r="Y45" s="84">
        <f>'Core Indicators'!GA45</f>
        <v>0</v>
      </c>
      <c r="Z45" s="84">
        <f>'Core Indicators'!GI45</f>
        <v>1</v>
      </c>
      <c r="AA45" s="84">
        <f>'Core Indicators'!GQ45</f>
        <v>0</v>
      </c>
      <c r="AB45" s="84">
        <f>'Core Indicators'!GY45</f>
        <v>0</v>
      </c>
      <c r="AC45" s="84">
        <f>'Core Indicators'!HG45</f>
        <v>0</v>
      </c>
      <c r="AD45" s="84">
        <f>'Core Indicators'!HO45</f>
        <v>1</v>
      </c>
      <c r="AE45" s="84">
        <f>'Core Indicators'!HW45</f>
        <v>2</v>
      </c>
      <c r="AF45" s="84">
        <f>'Core Indicators'!IE45</f>
        <v>3</v>
      </c>
      <c r="AG45" s="84">
        <f>'Core Indicators'!IM45</f>
        <v>1</v>
      </c>
    </row>
    <row r="46" spans="1:33" x14ac:dyDescent="0.3">
      <c r="A46" s="68" t="str">
        <f>'Core Indicators'!A:A</f>
        <v>Conflict  in Iraq</v>
      </c>
      <c r="B46" s="68" t="str">
        <f>'Core Indicators'!B:B</f>
        <v>Conflict</v>
      </c>
      <c r="C46" s="68" t="str">
        <f>'Core Indicators'!C46</f>
        <v>IRQ002</v>
      </c>
      <c r="D46" s="68" t="str">
        <f>'Core Indicators'!D46</f>
        <v>Iraq</v>
      </c>
      <c r="E46" s="68" t="str">
        <f>'Core Indicators'!E46</f>
        <v>IRQ</v>
      </c>
      <c r="F46" s="85">
        <f>'Core Indicators'!O46</f>
        <v>434830</v>
      </c>
      <c r="G46" s="85">
        <f>'Core Indicators'!W46</f>
        <v>11000000</v>
      </c>
      <c r="H46" s="85">
        <f>'Core Indicators'!AE46</f>
        <v>11000000</v>
      </c>
      <c r="I46" s="85">
        <f>'Core Indicators'!AM46</f>
        <v>2680202</v>
      </c>
      <c r="J46" s="85">
        <f>'Core Indicators'!AU46</f>
        <v>605</v>
      </c>
      <c r="K46" s="85" t="str">
        <f>'Core Indicators'!BC46</f>
        <v>x</v>
      </c>
      <c r="L46" s="85">
        <f>'Core Indicators'!BK46</f>
        <v>386</v>
      </c>
      <c r="M46" s="85" t="str">
        <f>'Core Indicators'!BS46</f>
        <v>x</v>
      </c>
      <c r="N46" s="85" t="str">
        <f>'Core Indicators'!CA46</f>
        <v>x</v>
      </c>
      <c r="O46" s="85" t="e">
        <f>'Core Indicators'!CI46</f>
        <v>#N/A</v>
      </c>
      <c r="P46" s="85">
        <f>'Core Indicators'!CQ46</f>
        <v>133900</v>
      </c>
      <c r="Q46" s="85">
        <f>'Core Indicators'!DG46</f>
        <v>14000</v>
      </c>
      <c r="R46" s="85">
        <f>'Core Indicators'!DO46</f>
        <v>262000</v>
      </c>
      <c r="S46" s="85">
        <f>'Core Indicators'!DW46</f>
        <v>1506000</v>
      </c>
      <c r="T46" s="85">
        <f>'Core Indicators'!EE46</f>
        <v>2595000</v>
      </c>
      <c r="U46" s="85">
        <f>'Core Indicators'!EM46</f>
        <v>2168000</v>
      </c>
      <c r="V46" s="85">
        <f>'Core Indicators'!FC46</f>
        <v>5</v>
      </c>
      <c r="W46" s="85">
        <f>'Core Indicators'!FK46</f>
        <v>1570131</v>
      </c>
      <c r="X46" s="85">
        <f>'Core Indicators'!FS46</f>
        <v>4658539</v>
      </c>
      <c r="Y46" s="85">
        <f>'Core Indicators'!GA46</f>
        <v>0</v>
      </c>
      <c r="Z46" s="85">
        <f>'Core Indicators'!GI46</f>
        <v>1</v>
      </c>
      <c r="AA46" s="85">
        <f>'Core Indicators'!GQ46</f>
        <v>0</v>
      </c>
      <c r="AB46" s="85">
        <f>'Core Indicators'!GY46</f>
        <v>0</v>
      </c>
      <c r="AC46" s="85">
        <f>'Core Indicators'!HG46</f>
        <v>0</v>
      </c>
      <c r="AD46" s="85">
        <f>'Core Indicators'!HO46</f>
        <v>1</v>
      </c>
      <c r="AE46" s="85">
        <f>'Core Indicators'!HW46</f>
        <v>2</v>
      </c>
      <c r="AF46" s="85">
        <f>'Core Indicators'!IE46</f>
        <v>3</v>
      </c>
      <c r="AG46" s="85">
        <f>'Core Indicators'!IM46</f>
        <v>1</v>
      </c>
    </row>
    <row r="47" spans="1:33" x14ac:dyDescent="0.3">
      <c r="A47" s="1" t="str">
        <f>'Core Indicators'!A:A</f>
        <v>International Displacement (Syrians and PRS) in Iraq</v>
      </c>
      <c r="B47" s="1" t="str">
        <f>'Core Indicators'!B:B</f>
        <v>International displacement</v>
      </c>
      <c r="C47" s="1" t="str">
        <f>'Core Indicators'!C47</f>
        <v>IRQ003</v>
      </c>
      <c r="D47" s="1" t="str">
        <f>'Core Indicators'!D47</f>
        <v>Iraq</v>
      </c>
      <c r="E47" s="1" t="str">
        <f>'Core Indicators'!E47</f>
        <v>IRQ</v>
      </c>
      <c r="F47" s="84">
        <f>'Core Indicators'!O47</f>
        <v>42000</v>
      </c>
      <c r="G47" s="84">
        <f>'Core Indicators'!W47</f>
        <v>3515139</v>
      </c>
      <c r="H47" s="84">
        <f>'Core Indicators'!AE47</f>
        <v>3515139</v>
      </c>
      <c r="I47" s="84" t="str">
        <f>'Core Indicators'!AM47</f>
        <v>x</v>
      </c>
      <c r="J47" s="84" t="str">
        <f>'Core Indicators'!AU47</f>
        <v>x</v>
      </c>
      <c r="K47" s="84" t="str">
        <f>'Core Indicators'!BC47</f>
        <v>x</v>
      </c>
      <c r="L47" s="84" t="str">
        <f>'Core Indicators'!BK47</f>
        <v>x</v>
      </c>
      <c r="M47" s="84" t="str">
        <f>'Core Indicators'!BS47</f>
        <v>x</v>
      </c>
      <c r="N47" s="84">
        <f>'Core Indicators'!CA47</f>
        <v>0</v>
      </c>
      <c r="O47" s="84" t="e">
        <f>'Core Indicators'!CI47</f>
        <v>#N/A</v>
      </c>
      <c r="P47" s="84" t="str">
        <f>'Core Indicators'!CQ47</f>
        <v>x</v>
      </c>
      <c r="Q47" s="84">
        <f>'Core Indicators'!DG47</f>
        <v>0</v>
      </c>
      <c r="R47" s="84">
        <f>'Core Indicators'!DO47</f>
        <v>0</v>
      </c>
      <c r="S47" s="84">
        <f>'Core Indicators'!DW47</f>
        <v>174000</v>
      </c>
      <c r="T47" s="84">
        <f>'Core Indicators'!EE47</f>
        <v>34000</v>
      </c>
      <c r="U47" s="84">
        <f>'Core Indicators'!EM47</f>
        <v>45000</v>
      </c>
      <c r="V47" s="84">
        <f>'Core Indicators'!FC47</f>
        <v>5</v>
      </c>
      <c r="W47" s="84">
        <f>'Core Indicators'!FK47</f>
        <v>217178</v>
      </c>
      <c r="X47" s="84">
        <f>'Core Indicators'!FS47</f>
        <v>1264</v>
      </c>
      <c r="Y47" s="84">
        <f>'Core Indicators'!GA47</f>
        <v>0</v>
      </c>
      <c r="Z47" s="84">
        <f>'Core Indicators'!GI47</f>
        <v>1</v>
      </c>
      <c r="AA47" s="84">
        <f>'Core Indicators'!GQ47</f>
        <v>0</v>
      </c>
      <c r="AB47" s="84">
        <f>'Core Indicators'!GY47</f>
        <v>0</v>
      </c>
      <c r="AC47" s="84">
        <f>'Core Indicators'!HG47</f>
        <v>0</v>
      </c>
      <c r="AD47" s="84">
        <f>'Core Indicators'!HO47</f>
        <v>1</v>
      </c>
      <c r="AE47" s="84">
        <f>'Core Indicators'!HW47</f>
        <v>2</v>
      </c>
      <c r="AF47" s="84">
        <f>'Core Indicators'!IE47</f>
        <v>3</v>
      </c>
      <c r="AG47" s="84">
        <f>'Core Indicators'!IM47</f>
        <v>1</v>
      </c>
    </row>
    <row r="48" spans="1:33" x14ac:dyDescent="0.3">
      <c r="A48" s="68" t="str">
        <f>'Core Indicators'!A:A</f>
        <v>Mixed migration flows in Italy</v>
      </c>
      <c r="B48" s="68" t="str">
        <f>'Core Indicators'!B:B</f>
        <v>International displacement</v>
      </c>
      <c r="C48" s="68" t="str">
        <f>'Core Indicators'!C48</f>
        <v>ITA002</v>
      </c>
      <c r="D48" s="68" t="str">
        <f>'Core Indicators'!D48</f>
        <v>Italy</v>
      </c>
      <c r="E48" s="68" t="str">
        <f>'Core Indicators'!E48</f>
        <v>ITA</v>
      </c>
      <c r="F48" s="85">
        <f>'Core Indicators'!O48</f>
        <v>41054</v>
      </c>
      <c r="G48" s="85">
        <f>'Core Indicators'!W48</f>
        <v>6983676</v>
      </c>
      <c r="H48" s="85">
        <f>'Core Indicators'!AE48</f>
        <v>136073</v>
      </c>
      <c r="I48" s="85">
        <f>'Core Indicators'!AM48</f>
        <v>136073</v>
      </c>
      <c r="J48" s="85" t="str">
        <f>'Core Indicators'!AU48</f>
        <v>X</v>
      </c>
      <c r="K48" s="85" t="str">
        <f>'Core Indicators'!BC48</f>
        <v>X</v>
      </c>
      <c r="L48" s="85">
        <f>'Core Indicators'!BK48</f>
        <v>327</v>
      </c>
      <c r="M48" s="85" t="str">
        <f>'Core Indicators'!BS48</f>
        <v>X</v>
      </c>
      <c r="N48" s="85">
        <f>'Core Indicators'!CA48</f>
        <v>0</v>
      </c>
      <c r="O48" s="85" t="e">
        <f>'Core Indicators'!CI48</f>
        <v>#N/A</v>
      </c>
      <c r="P48" s="85" t="str">
        <f>'Core Indicators'!CQ48</f>
        <v>X</v>
      </c>
      <c r="Q48" s="85">
        <f>'Core Indicators'!DG48</f>
        <v>136000</v>
      </c>
      <c r="R48" s="85">
        <f>'Core Indicators'!DO48</f>
        <v>0</v>
      </c>
      <c r="S48" s="85">
        <f>'Core Indicators'!DW48</f>
        <v>0</v>
      </c>
      <c r="T48" s="85">
        <f>'Core Indicators'!EE48</f>
        <v>0</v>
      </c>
      <c r="U48" s="85">
        <f>'Core Indicators'!EM48</f>
        <v>0</v>
      </c>
      <c r="V48" s="85">
        <f>'Core Indicators'!FC48</f>
        <v>2</v>
      </c>
      <c r="W48" s="85" t="str">
        <f>'Core Indicators'!FK48</f>
        <v>X</v>
      </c>
      <c r="X48" s="85" t="str">
        <f>'Core Indicators'!FS48</f>
        <v>X</v>
      </c>
      <c r="Y48" s="85">
        <f>'Core Indicators'!GA48</f>
        <v>0</v>
      </c>
      <c r="Z48" s="85">
        <f>'Core Indicators'!GI48</f>
        <v>1</v>
      </c>
      <c r="AA48" s="85">
        <f>'Core Indicators'!GQ48</f>
        <v>1</v>
      </c>
      <c r="AB48" s="85">
        <f>'Core Indicators'!GY48</f>
        <v>0</v>
      </c>
      <c r="AC48" s="85">
        <f>'Core Indicators'!HG48</f>
        <v>1</v>
      </c>
      <c r="AD48" s="85">
        <f>'Core Indicators'!HO48</f>
        <v>1</v>
      </c>
      <c r="AE48" s="85">
        <f>'Core Indicators'!HW48</f>
        <v>0</v>
      </c>
      <c r="AF48" s="85">
        <f>'Core Indicators'!IE48</f>
        <v>0</v>
      </c>
      <c r="AG48" s="85">
        <f>'Core Indicators'!IM48</f>
        <v>0</v>
      </c>
    </row>
    <row r="49" spans="1:33" x14ac:dyDescent="0.3">
      <c r="A49" s="1" t="str">
        <f>'Core Indicators'!A:A</f>
        <v>Jordan</v>
      </c>
      <c r="B49" s="1" t="str">
        <f>'Core Indicators'!B:B</f>
        <v>Complex crisis</v>
      </c>
      <c r="C49" s="1" t="str">
        <f>'Core Indicators'!C49</f>
        <v>JOR001</v>
      </c>
      <c r="D49" s="1" t="str">
        <f>'Core Indicators'!D49</f>
        <v>Jordan</v>
      </c>
      <c r="E49" s="1" t="str">
        <f>'Core Indicators'!E49</f>
        <v>JOR</v>
      </c>
      <c r="F49" s="84">
        <f>'Core Indicators'!O49</f>
        <v>40500</v>
      </c>
      <c r="G49" s="84">
        <f>'Core Indicators'!W49</f>
        <v>8906000</v>
      </c>
      <c r="H49" s="84">
        <f>'Core Indicators'!AE49</f>
        <v>1097000</v>
      </c>
      <c r="I49" s="84">
        <f>'Core Indicators'!AM49</f>
        <v>1097000</v>
      </c>
      <c r="J49" s="84">
        <f>'Core Indicators'!AU49</f>
        <v>0</v>
      </c>
      <c r="K49" s="84" t="str">
        <f>'Core Indicators'!BC49</f>
        <v>x</v>
      </c>
      <c r="L49" s="84">
        <f>'Core Indicators'!BK49</f>
        <v>0</v>
      </c>
      <c r="M49" s="84">
        <f>'Core Indicators'!BS49</f>
        <v>0</v>
      </c>
      <c r="N49" s="84">
        <f>'Core Indicators'!CA49</f>
        <v>0</v>
      </c>
      <c r="O49" s="84" t="e">
        <f>'Core Indicators'!CI49</f>
        <v>#N/A</v>
      </c>
      <c r="P49" s="84" t="str">
        <f>'Core Indicators'!CQ49</f>
        <v>x</v>
      </c>
      <c r="Q49" s="84">
        <f>'Core Indicators'!DG49</f>
        <v>117000</v>
      </c>
      <c r="R49" s="84">
        <f>'Core Indicators'!DO49</f>
        <v>980000</v>
      </c>
      <c r="S49" s="84">
        <f>'Core Indicators'!DW49</f>
        <v>0</v>
      </c>
      <c r="T49" s="84">
        <f>'Core Indicators'!EE49</f>
        <v>0</v>
      </c>
      <c r="U49" s="84">
        <f>'Core Indicators'!EM49</f>
        <v>0</v>
      </c>
      <c r="V49" s="84">
        <f>'Core Indicators'!FC49</f>
        <v>2</v>
      </c>
      <c r="W49" s="84" t="str">
        <f>'Core Indicators'!FK49</f>
        <v>x</v>
      </c>
      <c r="X49" s="84" t="str">
        <f>'Core Indicators'!FS49</f>
        <v>x</v>
      </c>
      <c r="Y49" s="84">
        <f>'Core Indicators'!GA49</f>
        <v>0</v>
      </c>
      <c r="Z49" s="84">
        <f>'Core Indicators'!GI49</f>
        <v>1</v>
      </c>
      <c r="AA49" s="84">
        <f>'Core Indicators'!GQ49</f>
        <v>0</v>
      </c>
      <c r="AB49" s="84">
        <f>'Core Indicators'!GY49</f>
        <v>0</v>
      </c>
      <c r="AC49" s="84">
        <f>'Core Indicators'!HG49</f>
        <v>0</v>
      </c>
      <c r="AD49" s="84">
        <f>'Core Indicators'!HO49</f>
        <v>2</v>
      </c>
      <c r="AE49" s="84">
        <f>'Core Indicators'!HW49</f>
        <v>0</v>
      </c>
      <c r="AF49" s="84">
        <f>'Core Indicators'!IE49</f>
        <v>0</v>
      </c>
      <c r="AG49" s="84">
        <f>'Core Indicators'!IM49</f>
        <v>0</v>
      </c>
    </row>
    <row r="50" spans="1:33" x14ac:dyDescent="0.3">
      <c r="A50" s="68" t="str">
        <f>'Core Indicators'!A:A</f>
        <v>International Displacement (Syrians and PRS) in Jordan</v>
      </c>
      <c r="B50" s="68" t="str">
        <f>'Core Indicators'!B:B</f>
        <v>International displacement</v>
      </c>
      <c r="C50" s="68" t="str">
        <f>'Core Indicators'!C50</f>
        <v>JOR002</v>
      </c>
      <c r="D50" s="68" t="str">
        <f>'Core Indicators'!D50</f>
        <v>Jordan</v>
      </c>
      <c r="E50" s="68" t="str">
        <f>'Core Indicators'!E50</f>
        <v>JOR</v>
      </c>
      <c r="F50" s="85">
        <f>'Core Indicators'!O50</f>
        <v>40463</v>
      </c>
      <c r="G50" s="85">
        <f>'Core Indicators'!W50</f>
        <v>8905995</v>
      </c>
      <c r="H50" s="85">
        <f>'Core Indicators'!AE50</f>
        <v>688898</v>
      </c>
      <c r="I50" s="85">
        <f>'Core Indicators'!AM50</f>
        <v>688898</v>
      </c>
      <c r="J50" s="85">
        <f>'Core Indicators'!AU50</f>
        <v>0</v>
      </c>
      <c r="K50" s="85" t="str">
        <f>'Core Indicators'!BC50</f>
        <v>x</v>
      </c>
      <c r="L50" s="85">
        <f>'Core Indicators'!BK50</f>
        <v>0</v>
      </c>
      <c r="M50" s="85">
        <f>'Core Indicators'!BS50</f>
        <v>0</v>
      </c>
      <c r="N50" s="85">
        <f>'Core Indicators'!CA50</f>
        <v>0</v>
      </c>
      <c r="O50" s="85" t="e">
        <f>'Core Indicators'!CI50</f>
        <v>#N/A</v>
      </c>
      <c r="P50" s="85" t="str">
        <f>'Core Indicators'!CQ50</f>
        <v>x</v>
      </c>
      <c r="Q50" s="85">
        <f>'Core Indicators'!DG50</f>
        <v>117000</v>
      </c>
      <c r="R50" s="85">
        <f>'Core Indicators'!DO50</f>
        <v>572000</v>
      </c>
      <c r="S50" s="85">
        <f>'Core Indicators'!DW50</f>
        <v>0</v>
      </c>
      <c r="T50" s="85">
        <f>'Core Indicators'!EE50</f>
        <v>0</v>
      </c>
      <c r="U50" s="85">
        <f>'Core Indicators'!EM50</f>
        <v>0</v>
      </c>
      <c r="V50" s="85">
        <f>'Core Indicators'!FC50</f>
        <v>2</v>
      </c>
      <c r="W50" s="85" t="str">
        <f>'Core Indicators'!FK50</f>
        <v>x</v>
      </c>
      <c r="X50" s="85" t="str">
        <f>'Core Indicators'!FS50</f>
        <v>x</v>
      </c>
      <c r="Y50" s="85">
        <f>'Core Indicators'!GA50</f>
        <v>0</v>
      </c>
      <c r="Z50" s="85">
        <f>'Core Indicators'!GI50</f>
        <v>1</v>
      </c>
      <c r="AA50" s="85">
        <f>'Core Indicators'!GQ50</f>
        <v>0</v>
      </c>
      <c r="AB50" s="85">
        <f>'Core Indicators'!GY50</f>
        <v>0</v>
      </c>
      <c r="AC50" s="85">
        <f>'Core Indicators'!HG50</f>
        <v>0</v>
      </c>
      <c r="AD50" s="85">
        <f>'Core Indicators'!HO50</f>
        <v>2</v>
      </c>
      <c r="AE50" s="85">
        <f>'Core Indicators'!HW50</f>
        <v>0</v>
      </c>
      <c r="AF50" s="85">
        <f>'Core Indicators'!IE50</f>
        <v>0</v>
      </c>
      <c r="AG50" s="85">
        <f>'Core Indicators'!IM50</f>
        <v>0</v>
      </c>
    </row>
    <row r="51" spans="1:33" x14ac:dyDescent="0.3">
      <c r="A51" s="1" t="str">
        <f>'Core Indicators'!A:A</f>
        <v>Palestinians refugees in Jordan</v>
      </c>
      <c r="B51" s="1" t="str">
        <f>'Core Indicators'!B:B</f>
        <v>International displacement</v>
      </c>
      <c r="C51" s="1" t="str">
        <f>'Core Indicators'!C51</f>
        <v>JOR003</v>
      </c>
      <c r="D51" s="1" t="str">
        <f>'Core Indicators'!D51</f>
        <v>Jordan</v>
      </c>
      <c r="E51" s="1" t="str">
        <f>'Core Indicators'!E51</f>
        <v>JOR</v>
      </c>
      <c r="F51" s="84">
        <f>'Core Indicators'!O51</f>
        <v>7580</v>
      </c>
      <c r="G51" s="84">
        <f>'Core Indicators'!W51</f>
        <v>408000</v>
      </c>
      <c r="H51" s="84">
        <f>'Core Indicators'!AE51</f>
        <v>408000</v>
      </c>
      <c r="I51" s="84">
        <f>'Core Indicators'!AM51</f>
        <v>408000</v>
      </c>
      <c r="J51" s="84">
        <f>'Core Indicators'!AU51</f>
        <v>0</v>
      </c>
      <c r="K51" s="84" t="str">
        <f>'Core Indicators'!BC51</f>
        <v>x</v>
      </c>
      <c r="L51" s="84">
        <f>'Core Indicators'!BK51</f>
        <v>0</v>
      </c>
      <c r="M51" s="84" t="str">
        <f>'Core Indicators'!BS51</f>
        <v>x</v>
      </c>
      <c r="N51" s="84" t="str">
        <f>'Core Indicators'!CA51</f>
        <v>x</v>
      </c>
      <c r="O51" s="84" t="e">
        <f>'Core Indicators'!CI51</f>
        <v>#N/A</v>
      </c>
      <c r="P51" s="84" t="str">
        <f>'Core Indicators'!CQ51</f>
        <v>x</v>
      </c>
      <c r="Q51" s="84">
        <f>'Core Indicators'!DG51</f>
        <v>0</v>
      </c>
      <c r="R51" s="84">
        <f>'Core Indicators'!DO51</f>
        <v>408000</v>
      </c>
      <c r="S51" s="84">
        <f>'Core Indicators'!DW51</f>
        <v>0</v>
      </c>
      <c r="T51" s="84">
        <f>'Core Indicators'!EE51</f>
        <v>0</v>
      </c>
      <c r="U51" s="84">
        <f>'Core Indicators'!EM51</f>
        <v>0</v>
      </c>
      <c r="V51" s="84">
        <f>'Core Indicators'!FC51</f>
        <v>2</v>
      </c>
      <c r="W51" s="84" t="str">
        <f>'Core Indicators'!FK51</f>
        <v>x</v>
      </c>
      <c r="X51" s="84" t="str">
        <f>'Core Indicators'!FS51</f>
        <v>x</v>
      </c>
      <c r="Y51" s="84">
        <f>'Core Indicators'!GA51</f>
        <v>0</v>
      </c>
      <c r="Z51" s="84">
        <f>'Core Indicators'!GI51</f>
        <v>1</v>
      </c>
      <c r="AA51" s="84">
        <f>'Core Indicators'!GQ51</f>
        <v>0</v>
      </c>
      <c r="AB51" s="84">
        <f>'Core Indicators'!GY51</f>
        <v>0</v>
      </c>
      <c r="AC51" s="84">
        <f>'Core Indicators'!HG51</f>
        <v>0</v>
      </c>
      <c r="AD51" s="84">
        <f>'Core Indicators'!HO51</f>
        <v>2</v>
      </c>
      <c r="AE51" s="84">
        <f>'Core Indicators'!HW51</f>
        <v>0</v>
      </c>
      <c r="AF51" s="84">
        <f>'Core Indicators'!IE51</f>
        <v>0</v>
      </c>
      <c r="AG51" s="84">
        <f>'Core Indicators'!IM51</f>
        <v>0</v>
      </c>
    </row>
    <row r="52" spans="1:33" x14ac:dyDescent="0.3">
      <c r="A52" s="68" t="str">
        <f>'Core Indicators'!A:A</f>
        <v>International Displacement in Kenya</v>
      </c>
      <c r="B52" s="68" t="str">
        <f>'Core Indicators'!B:B</f>
        <v>International displacement</v>
      </c>
      <c r="C52" s="68" t="str">
        <f>'Core Indicators'!C52</f>
        <v>KEN002</v>
      </c>
      <c r="D52" s="68" t="str">
        <f>'Core Indicators'!D52</f>
        <v>kenya</v>
      </c>
      <c r="E52" s="68" t="str">
        <f>'Core Indicators'!E52</f>
        <v>KEN</v>
      </c>
      <c r="F52" s="85">
        <f>'Core Indicators'!O52</f>
        <v>123000</v>
      </c>
      <c r="G52" s="85">
        <f>'Core Indicators'!W52</f>
        <v>4721000</v>
      </c>
      <c r="H52" s="85">
        <f>'Core Indicators'!AE52</f>
        <v>475000</v>
      </c>
      <c r="I52" s="85">
        <f>'Core Indicators'!AM52</f>
        <v>475000</v>
      </c>
      <c r="J52" s="85" t="str">
        <f>'Core Indicators'!AU52</f>
        <v>x</v>
      </c>
      <c r="K52" s="85" t="str">
        <f>'Core Indicators'!BC52</f>
        <v>x</v>
      </c>
      <c r="L52" s="85" t="str">
        <f>'Core Indicators'!BK52</f>
        <v>x</v>
      </c>
      <c r="M52" s="85" t="str">
        <f>'Core Indicators'!BS52</f>
        <v>x</v>
      </c>
      <c r="N52" s="85" t="str">
        <f>'Core Indicators'!CA52</f>
        <v>x</v>
      </c>
      <c r="O52" s="85" t="e">
        <f>'Core Indicators'!CI52</f>
        <v>#N/A</v>
      </c>
      <c r="P52" s="85" t="str">
        <f>'Core Indicators'!CQ52</f>
        <v>x</v>
      </c>
      <c r="Q52" s="85">
        <f>'Core Indicators'!DG52</f>
        <v>0</v>
      </c>
      <c r="R52" s="85">
        <f>'Core Indicators'!DO52</f>
        <v>475000</v>
      </c>
      <c r="S52" s="85">
        <f>'Core Indicators'!DW52</f>
        <v>0</v>
      </c>
      <c r="T52" s="85">
        <f>'Core Indicators'!EE52</f>
        <v>0</v>
      </c>
      <c r="U52" s="85">
        <f>'Core Indicators'!EM52</f>
        <v>0</v>
      </c>
      <c r="V52" s="85">
        <f>'Core Indicators'!FC52</f>
        <v>2</v>
      </c>
      <c r="W52" s="85" t="str">
        <f>'Core Indicators'!FK52</f>
        <v>x</v>
      </c>
      <c r="X52" s="85" t="str">
        <f>'Core Indicators'!FS52</f>
        <v>x</v>
      </c>
      <c r="Y52" s="85">
        <f>'Core Indicators'!GA52</f>
        <v>0</v>
      </c>
      <c r="Z52" s="85">
        <f>'Core Indicators'!GI52</f>
        <v>0</v>
      </c>
      <c r="AA52" s="85">
        <f>'Core Indicators'!GQ52</f>
        <v>0</v>
      </c>
      <c r="AB52" s="85">
        <f>'Core Indicators'!GY52</f>
        <v>0</v>
      </c>
      <c r="AC52" s="85">
        <f>'Core Indicators'!HG52</f>
        <v>0</v>
      </c>
      <c r="AD52" s="85">
        <f>'Core Indicators'!HO52</f>
        <v>0</v>
      </c>
      <c r="AE52" s="85">
        <f>'Core Indicators'!HW52</f>
        <v>1</v>
      </c>
      <c r="AF52" s="85">
        <f>'Core Indicators'!IE52</f>
        <v>0</v>
      </c>
      <c r="AG52" s="85">
        <f>'Core Indicators'!IM52</f>
        <v>1</v>
      </c>
    </row>
    <row r="53" spans="1:33" x14ac:dyDescent="0.3">
      <c r="A53" s="1" t="str">
        <f>'Core Indicators'!A:A</f>
        <v>Lebanon</v>
      </c>
      <c r="B53" s="1" t="str">
        <f>'Core Indicators'!B:B</f>
        <v>Complex crisis</v>
      </c>
      <c r="C53" s="1" t="str">
        <f>'Core Indicators'!C53</f>
        <v>LBN001</v>
      </c>
      <c r="D53" s="1" t="str">
        <f>'Core Indicators'!D53</f>
        <v>Lebanon</v>
      </c>
      <c r="E53" s="1" t="str">
        <f>'Core Indicators'!E53</f>
        <v>LBN</v>
      </c>
      <c r="F53" s="84">
        <f>'Core Indicators'!O53</f>
        <v>10201.199999999999</v>
      </c>
      <c r="G53" s="84">
        <f>'Core Indicators'!W53</f>
        <v>6082360</v>
      </c>
      <c r="H53" s="84">
        <f>'Core Indicators'!AE53</f>
        <v>1708800</v>
      </c>
      <c r="I53" s="84">
        <f>'Core Indicators'!AM53</f>
        <v>1708800</v>
      </c>
      <c r="J53" s="84" t="str">
        <f>'Core Indicators'!AU53</f>
        <v>x</v>
      </c>
      <c r="K53" s="84" t="str">
        <f>'Core Indicators'!BC53</f>
        <v>x</v>
      </c>
      <c r="L53" s="84">
        <f>'Core Indicators'!BK53</f>
        <v>5</v>
      </c>
      <c r="M53" s="84" t="str">
        <f>'Core Indicators'!BS53</f>
        <v>x</v>
      </c>
      <c r="N53" s="84" t="str">
        <f>'Core Indicators'!CA53</f>
        <v>x</v>
      </c>
      <c r="O53" s="84" t="e">
        <f>'Core Indicators'!CI53</f>
        <v>#N/A</v>
      </c>
      <c r="P53" s="84" t="str">
        <f>'Core Indicators'!CQ53</f>
        <v>x</v>
      </c>
      <c r="Q53" s="84">
        <f>'Core Indicators'!DG53</f>
        <v>558000</v>
      </c>
      <c r="R53" s="84">
        <f>'Core Indicators'!DO53</f>
        <v>912000</v>
      </c>
      <c r="S53" s="84">
        <f>'Core Indicators'!DW53</f>
        <v>193000</v>
      </c>
      <c r="T53" s="84">
        <f>'Core Indicators'!EE53</f>
        <v>0</v>
      </c>
      <c r="U53" s="84">
        <f>'Core Indicators'!EM53</f>
        <v>0</v>
      </c>
      <c r="V53" s="84">
        <f>'Core Indicators'!FC53</f>
        <v>2</v>
      </c>
      <c r="W53" s="84" t="str">
        <f>'Core Indicators'!FK53</f>
        <v>x</v>
      </c>
      <c r="X53" s="84" t="str">
        <f>'Core Indicators'!FS53</f>
        <v>x</v>
      </c>
      <c r="Y53" s="84">
        <f>'Core Indicators'!GA53</f>
        <v>1</v>
      </c>
      <c r="Z53" s="84">
        <f>'Core Indicators'!GI53</f>
        <v>0</v>
      </c>
      <c r="AA53" s="84">
        <f>'Core Indicators'!GQ53</f>
        <v>1</v>
      </c>
      <c r="AB53" s="84">
        <f>'Core Indicators'!GY53</f>
        <v>0</v>
      </c>
      <c r="AC53" s="84">
        <f>'Core Indicators'!HG53</f>
        <v>2</v>
      </c>
      <c r="AD53" s="84">
        <f>'Core Indicators'!HO53</f>
        <v>2</v>
      </c>
      <c r="AE53" s="84">
        <f>'Core Indicators'!HW53</f>
        <v>1</v>
      </c>
      <c r="AF53" s="84">
        <f>'Core Indicators'!IE53</f>
        <v>0</v>
      </c>
      <c r="AG53" s="84">
        <f>'Core Indicators'!IM53</f>
        <v>0</v>
      </c>
    </row>
    <row r="54" spans="1:33" x14ac:dyDescent="0.3">
      <c r="A54" s="68" t="str">
        <f>'Core Indicators'!A:A</f>
        <v>International Displacement (Syrians and PRS) in Lebanon</v>
      </c>
      <c r="B54" s="68" t="str">
        <f>'Core Indicators'!B:B</f>
        <v>International displacement</v>
      </c>
      <c r="C54" s="68" t="str">
        <f>'Core Indicators'!C54</f>
        <v>LBN002</v>
      </c>
      <c r="D54" s="68" t="str">
        <f>'Core Indicators'!D54</f>
        <v>Lebanon</v>
      </c>
      <c r="E54" s="68" t="str">
        <f>'Core Indicators'!E54</f>
        <v>LBN</v>
      </c>
      <c r="F54" s="85">
        <f>'Core Indicators'!O54</f>
        <v>10201.199999999999</v>
      </c>
      <c r="G54" s="85">
        <f>'Core Indicators'!W54</f>
        <v>6082360</v>
      </c>
      <c r="H54" s="85">
        <f>'Core Indicators'!AE54</f>
        <v>1528800</v>
      </c>
      <c r="I54" s="85">
        <f>'Core Indicators'!AM54</f>
        <v>1528800</v>
      </c>
      <c r="J54" s="85" t="str">
        <f>'Core Indicators'!AU54</f>
        <v>x</v>
      </c>
      <c r="K54" s="85" t="str">
        <f>'Core Indicators'!BC54</f>
        <v>x</v>
      </c>
      <c r="L54" s="85">
        <f>'Core Indicators'!BK54</f>
        <v>4</v>
      </c>
      <c r="M54" s="85" t="str">
        <f>'Core Indicators'!BS54</f>
        <v>x</v>
      </c>
      <c r="N54" s="85" t="str">
        <f>'Core Indicators'!CA54</f>
        <v>x</v>
      </c>
      <c r="O54" s="85" t="e">
        <f>'Core Indicators'!CI54</f>
        <v>#N/A</v>
      </c>
      <c r="P54" s="85" t="str">
        <f>'Core Indicators'!CQ54</f>
        <v>x</v>
      </c>
      <c r="Q54" s="85">
        <f>'Core Indicators'!DG54</f>
        <v>501000</v>
      </c>
      <c r="R54" s="85">
        <f>'Core Indicators'!DO54</f>
        <v>790000</v>
      </c>
      <c r="S54" s="85">
        <f>'Core Indicators'!DW54</f>
        <v>193000</v>
      </c>
      <c r="T54" s="85">
        <f>'Core Indicators'!EE54</f>
        <v>0</v>
      </c>
      <c r="U54" s="85">
        <f>'Core Indicators'!EM54</f>
        <v>0</v>
      </c>
      <c r="V54" s="85">
        <f>'Core Indicators'!FC54</f>
        <v>2</v>
      </c>
      <c r="W54" s="85" t="str">
        <f>'Core Indicators'!FK54</f>
        <v>x</v>
      </c>
      <c r="X54" s="85" t="str">
        <f>'Core Indicators'!FS54</f>
        <v>x</v>
      </c>
      <c r="Y54" s="85">
        <f>'Core Indicators'!GA54</f>
        <v>1</v>
      </c>
      <c r="Z54" s="85">
        <f>'Core Indicators'!GI54</f>
        <v>0</v>
      </c>
      <c r="AA54" s="85">
        <f>'Core Indicators'!GQ54</f>
        <v>1</v>
      </c>
      <c r="AB54" s="85">
        <f>'Core Indicators'!GY54</f>
        <v>0</v>
      </c>
      <c r="AC54" s="85">
        <f>'Core Indicators'!HG54</f>
        <v>2</v>
      </c>
      <c r="AD54" s="85">
        <f>'Core Indicators'!HO54</f>
        <v>2</v>
      </c>
      <c r="AE54" s="85">
        <f>'Core Indicators'!HW54</f>
        <v>1</v>
      </c>
      <c r="AF54" s="85">
        <f>'Core Indicators'!IE54</f>
        <v>0</v>
      </c>
      <c r="AG54" s="85">
        <f>'Core Indicators'!IM54</f>
        <v>0</v>
      </c>
    </row>
    <row r="55" spans="1:33" x14ac:dyDescent="0.3">
      <c r="A55" s="1" t="str">
        <f>'Core Indicators'!A:A</f>
        <v>International Displacement (Palestinians) in Lebanon</v>
      </c>
      <c r="B55" s="1" t="str">
        <f>'Core Indicators'!B:B</f>
        <v>International displacement</v>
      </c>
      <c r="C55" s="1" t="str">
        <f>'Core Indicators'!C55</f>
        <v>LBN003</v>
      </c>
      <c r="D55" s="1" t="str">
        <f>'Core Indicators'!D55</f>
        <v>Lebanon</v>
      </c>
      <c r="E55" s="1" t="str">
        <f>'Core Indicators'!E55</f>
        <v>LBN</v>
      </c>
      <c r="F55" s="84">
        <f>'Core Indicators'!O55</f>
        <v>10201.199999999999</v>
      </c>
      <c r="G55" s="84">
        <f>'Core Indicators'!W55</f>
        <v>6082360</v>
      </c>
      <c r="H55" s="84">
        <f>'Core Indicators'!AE55</f>
        <v>180000</v>
      </c>
      <c r="I55" s="84">
        <f>'Core Indicators'!AM55</f>
        <v>180000</v>
      </c>
      <c r="J55" s="84" t="str">
        <f>'Core Indicators'!AU55</f>
        <v>x</v>
      </c>
      <c r="K55" s="84" t="str">
        <f>'Core Indicators'!BC55</f>
        <v>x</v>
      </c>
      <c r="L55" s="84">
        <f>'Core Indicators'!BK55</f>
        <v>1</v>
      </c>
      <c r="M55" s="84" t="str">
        <f>'Core Indicators'!BS55</f>
        <v>x</v>
      </c>
      <c r="N55" s="84" t="str">
        <f>'Core Indicators'!CA55</f>
        <v>x</v>
      </c>
      <c r="O55" s="84" t="e">
        <f>'Core Indicators'!CI55</f>
        <v>#N/A</v>
      </c>
      <c r="P55" s="84" t="str">
        <f>'Core Indicators'!CQ55</f>
        <v>x</v>
      </c>
      <c r="Q55" s="84">
        <f>'Core Indicators'!DG55</f>
        <v>58000</v>
      </c>
      <c r="R55" s="84">
        <f>'Core Indicators'!DO55</f>
        <v>122000</v>
      </c>
      <c r="S55" s="84">
        <f>'Core Indicators'!DW55</f>
        <v>0</v>
      </c>
      <c r="T55" s="84">
        <f>'Core Indicators'!EE55</f>
        <v>0</v>
      </c>
      <c r="U55" s="84">
        <f>'Core Indicators'!EM55</f>
        <v>0</v>
      </c>
      <c r="V55" s="84">
        <f>'Core Indicators'!FC55</f>
        <v>2</v>
      </c>
      <c r="W55" s="84" t="str">
        <f>'Core Indicators'!FK55</f>
        <v>x</v>
      </c>
      <c r="X55" s="84" t="str">
        <f>'Core Indicators'!FS55</f>
        <v>x</v>
      </c>
      <c r="Y55" s="84">
        <f>'Core Indicators'!GA55</f>
        <v>1</v>
      </c>
      <c r="Z55" s="84">
        <f>'Core Indicators'!GI55</f>
        <v>0</v>
      </c>
      <c r="AA55" s="84">
        <f>'Core Indicators'!GQ55</f>
        <v>1</v>
      </c>
      <c r="AB55" s="84">
        <f>'Core Indicators'!GY55</f>
        <v>0</v>
      </c>
      <c r="AC55" s="84">
        <f>'Core Indicators'!HG55</f>
        <v>2</v>
      </c>
      <c r="AD55" s="84">
        <f>'Core Indicators'!HO55</f>
        <v>2</v>
      </c>
      <c r="AE55" s="84">
        <f>'Core Indicators'!HW55</f>
        <v>1</v>
      </c>
      <c r="AF55" s="84">
        <f>'Core Indicators'!IE55</f>
        <v>0</v>
      </c>
      <c r="AG55" s="84">
        <f>'Core Indicators'!IM55</f>
        <v>0</v>
      </c>
    </row>
    <row r="56" spans="1:33" x14ac:dyDescent="0.3">
      <c r="A56" s="68" t="str">
        <f>'Core Indicators'!A:A</f>
        <v>Drought in Lesotho</v>
      </c>
      <c r="B56" s="68" t="str">
        <f>'Core Indicators'!B:B</f>
        <v>Drought</v>
      </c>
      <c r="C56" s="68" t="str">
        <f>'Core Indicators'!C56</f>
        <v>LSO002</v>
      </c>
      <c r="D56" s="68" t="str">
        <f>'Core Indicators'!D56</f>
        <v>Lesotho</v>
      </c>
      <c r="E56" s="68" t="str">
        <f>'Core Indicators'!E56</f>
        <v>LSO</v>
      </c>
      <c r="F56" s="85">
        <f>'Core Indicators'!O56</f>
        <v>30400</v>
      </c>
      <c r="G56" s="85">
        <f>'Core Indicators'!W56</f>
        <v>2263010</v>
      </c>
      <c r="H56" s="85">
        <f>'Core Indicators'!AE56</f>
        <v>2012729</v>
      </c>
      <c r="I56" s="85">
        <f>'Core Indicators'!AM56</f>
        <v>0</v>
      </c>
      <c r="J56" s="85">
        <f>'Core Indicators'!AU56</f>
        <v>0</v>
      </c>
      <c r="K56" s="85">
        <f>'Core Indicators'!BC56</f>
        <v>0</v>
      </c>
      <c r="L56" s="85">
        <f>'Core Indicators'!BK56</f>
        <v>0</v>
      </c>
      <c r="M56" s="85">
        <f>'Core Indicators'!BS56</f>
        <v>0</v>
      </c>
      <c r="N56" s="85">
        <f>'Core Indicators'!CA56</f>
        <v>0</v>
      </c>
      <c r="O56" s="85" t="e">
        <f>'Core Indicators'!CI56</f>
        <v>#N/A</v>
      </c>
      <c r="P56" s="85" t="str">
        <f>'Core Indicators'!CQ56</f>
        <v>X</v>
      </c>
      <c r="Q56" s="85">
        <f>'Core Indicators'!DG56</f>
        <v>0</v>
      </c>
      <c r="R56" s="85">
        <f>'Core Indicators'!DO56</f>
        <v>52000</v>
      </c>
      <c r="S56" s="85">
        <f>'Core Indicators'!DW56</f>
        <v>216000</v>
      </c>
      <c r="T56" s="85">
        <f>'Core Indicators'!EE56</f>
        <v>41000</v>
      </c>
      <c r="U56" s="85">
        <f>'Core Indicators'!EM56</f>
        <v>0</v>
      </c>
      <c r="V56" s="85">
        <f>'Core Indicators'!FC56</f>
        <v>1</v>
      </c>
      <c r="W56" s="85">
        <f>'Core Indicators'!FK56</f>
        <v>0</v>
      </c>
      <c r="X56" s="85">
        <f>'Core Indicators'!FS56</f>
        <v>0</v>
      </c>
      <c r="Y56" s="85">
        <f>'Core Indicators'!GA56</f>
        <v>0</v>
      </c>
      <c r="Z56" s="85">
        <f>'Core Indicators'!GI56</f>
        <v>0</v>
      </c>
      <c r="AA56" s="85">
        <f>'Core Indicators'!GQ56</f>
        <v>0</v>
      </c>
      <c r="AB56" s="85">
        <f>'Core Indicators'!GY56</f>
        <v>0</v>
      </c>
      <c r="AC56" s="85">
        <f>'Core Indicators'!HG56</f>
        <v>0</v>
      </c>
      <c r="AD56" s="85">
        <f>'Core Indicators'!HO56</f>
        <v>0</v>
      </c>
      <c r="AE56" s="85">
        <f>'Core Indicators'!HW56</f>
        <v>0</v>
      </c>
      <c r="AF56" s="85">
        <f>'Core Indicators'!IE56</f>
        <v>0</v>
      </c>
      <c r="AG56" s="85">
        <f>'Core Indicators'!IM56</f>
        <v>0</v>
      </c>
    </row>
    <row r="57" spans="1:33" x14ac:dyDescent="0.3">
      <c r="A57" s="1" t="str">
        <f>'Core Indicators'!A:A</f>
        <v>Libya</v>
      </c>
      <c r="B57" s="1" t="str">
        <f>'Core Indicators'!B:B</f>
        <v>Complex crisis</v>
      </c>
      <c r="C57" s="1" t="str">
        <f>'Core Indicators'!C57</f>
        <v>LBY001</v>
      </c>
      <c r="D57" s="1" t="str">
        <f>'Core Indicators'!D57</f>
        <v>Libya</v>
      </c>
      <c r="E57" s="1" t="str">
        <f>'Core Indicators'!E57</f>
        <v>LBY</v>
      </c>
      <c r="F57" s="84">
        <f>'Core Indicators'!O57</f>
        <v>1739991</v>
      </c>
      <c r="G57" s="84">
        <f>'Core Indicators'!W57</f>
        <v>7026644</v>
      </c>
      <c r="H57" s="84">
        <f>'Core Indicators'!AE57</f>
        <v>1889920</v>
      </c>
      <c r="I57" s="84">
        <f>'Core Indicators'!AM57</f>
        <v>877239</v>
      </c>
      <c r="J57" s="84">
        <f>'Core Indicators'!AU57</f>
        <v>585</v>
      </c>
      <c r="K57" s="84" t="str">
        <f>'Core Indicators'!BC57</f>
        <v>x</v>
      </c>
      <c r="L57" s="84">
        <f>'Core Indicators'!BK57</f>
        <v>1042</v>
      </c>
      <c r="M57" s="84" t="str">
        <f>'Core Indicators'!BS57</f>
        <v>x</v>
      </c>
      <c r="N57" s="84" t="str">
        <f>'Core Indicators'!CA57</f>
        <v>x</v>
      </c>
      <c r="O57" s="84" t="e">
        <f>'Core Indicators'!CI57</f>
        <v>#N/A</v>
      </c>
      <c r="P57" s="84" t="str">
        <f>'Core Indicators'!CQ57</f>
        <v>x</v>
      </c>
      <c r="Q57" s="84">
        <f>'Core Indicators'!DG57</f>
        <v>0</v>
      </c>
      <c r="R57" s="84">
        <f>'Core Indicators'!DO57</f>
        <v>0</v>
      </c>
      <c r="S57" s="84">
        <f>'Core Indicators'!DW57</f>
        <v>207000</v>
      </c>
      <c r="T57" s="84">
        <f>'Core Indicators'!EE57</f>
        <v>755000</v>
      </c>
      <c r="U57" s="84">
        <f>'Core Indicators'!EM57</f>
        <v>455000</v>
      </c>
      <c r="V57" s="84">
        <f>'Core Indicators'!FC57</f>
        <v>5</v>
      </c>
      <c r="W57" s="84" t="str">
        <f>'Core Indicators'!FK57</f>
        <v>x</v>
      </c>
      <c r="X57" s="84" t="str">
        <f>'Core Indicators'!FS57</f>
        <v>x</v>
      </c>
      <c r="Y57" s="84">
        <f>'Core Indicators'!GA57</f>
        <v>1</v>
      </c>
      <c r="Z57" s="84">
        <f>'Core Indicators'!GI57</f>
        <v>2</v>
      </c>
      <c r="AA57" s="84">
        <f>'Core Indicators'!GQ57</f>
        <v>2</v>
      </c>
      <c r="AB57" s="84">
        <f>'Core Indicators'!GY57</f>
        <v>2</v>
      </c>
      <c r="AC57" s="84">
        <f>'Core Indicators'!HG57</f>
        <v>2</v>
      </c>
      <c r="AD57" s="84">
        <f>'Core Indicators'!HO57</f>
        <v>2</v>
      </c>
      <c r="AE57" s="84">
        <f>'Core Indicators'!HW57</f>
        <v>3</v>
      </c>
      <c r="AF57" s="84">
        <f>'Core Indicators'!IE57</f>
        <v>2</v>
      </c>
      <c r="AG57" s="84">
        <f>'Core Indicators'!IM57</f>
        <v>1</v>
      </c>
    </row>
    <row r="58" spans="1:33" x14ac:dyDescent="0.3">
      <c r="A58" s="68" t="str">
        <f>'Core Indicators'!A:A</f>
        <v>Mixed migration flows in Libya</v>
      </c>
      <c r="B58" s="68" t="str">
        <f>'Core Indicators'!B:B</f>
        <v>International displacement</v>
      </c>
      <c r="C58" s="68" t="str">
        <f>'Core Indicators'!C58</f>
        <v>LBY002</v>
      </c>
      <c r="D58" s="68" t="str">
        <f>'Core Indicators'!D58</f>
        <v>Libya</v>
      </c>
      <c r="E58" s="68" t="str">
        <f>'Core Indicators'!E58</f>
        <v>LBY</v>
      </c>
      <c r="F58" s="85">
        <f>'Core Indicators'!O58</f>
        <v>1739991</v>
      </c>
      <c r="G58" s="85">
        <f>'Core Indicators'!W58</f>
        <v>7026644</v>
      </c>
      <c r="H58" s="85">
        <f>'Core Indicators'!AE58</f>
        <v>670920</v>
      </c>
      <c r="I58" s="85">
        <f>'Core Indicators'!AM58</f>
        <v>670920</v>
      </c>
      <c r="J58" s="85" t="str">
        <f>'Core Indicators'!AU58</f>
        <v>x</v>
      </c>
      <c r="K58" s="85" t="str">
        <f>'Core Indicators'!BC58</f>
        <v>x</v>
      </c>
      <c r="L58" s="85">
        <f>'Core Indicators'!BK58</f>
        <v>876</v>
      </c>
      <c r="M58" s="85" t="str">
        <f>'Core Indicators'!BS58</f>
        <v>x</v>
      </c>
      <c r="N58" s="85" t="str">
        <f>'Core Indicators'!CA58</f>
        <v>x</v>
      </c>
      <c r="O58" s="85" t="e">
        <f>'Core Indicators'!CI58</f>
        <v>#N/A</v>
      </c>
      <c r="P58" s="85" t="str">
        <f>'Core Indicators'!CQ58</f>
        <v>x</v>
      </c>
      <c r="Q58" s="85">
        <f>'Core Indicators'!DG58</f>
        <v>0</v>
      </c>
      <c r="R58" s="85">
        <f>'Core Indicators'!DO58</f>
        <v>0</v>
      </c>
      <c r="S58" s="85">
        <f>'Core Indicators'!DW58</f>
        <v>121000</v>
      </c>
      <c r="T58" s="85">
        <f>'Core Indicators'!EE58</f>
        <v>453000</v>
      </c>
      <c r="U58" s="85">
        <f>'Core Indicators'!EM58</f>
        <v>97000</v>
      </c>
      <c r="V58" s="85">
        <f>'Core Indicators'!FC58</f>
        <v>2</v>
      </c>
      <c r="W58" s="85" t="str">
        <f>'Core Indicators'!FK58</f>
        <v>x</v>
      </c>
      <c r="X58" s="85" t="str">
        <f>'Core Indicators'!FS58</f>
        <v>x</v>
      </c>
      <c r="Y58" s="85">
        <f>'Core Indicators'!GA58</f>
        <v>1</v>
      </c>
      <c r="Z58" s="85">
        <f>'Core Indicators'!GI58</f>
        <v>2</v>
      </c>
      <c r="AA58" s="85">
        <f>'Core Indicators'!GQ58</f>
        <v>2</v>
      </c>
      <c r="AB58" s="85">
        <f>'Core Indicators'!GY58</f>
        <v>2</v>
      </c>
      <c r="AC58" s="85">
        <f>'Core Indicators'!HG58</f>
        <v>2</v>
      </c>
      <c r="AD58" s="85">
        <f>'Core Indicators'!HO58</f>
        <v>2</v>
      </c>
      <c r="AE58" s="85">
        <f>'Core Indicators'!HW58</f>
        <v>3</v>
      </c>
      <c r="AF58" s="85">
        <f>'Core Indicators'!IE58</f>
        <v>2</v>
      </c>
      <c r="AG58" s="85">
        <f>'Core Indicators'!IM58</f>
        <v>1</v>
      </c>
    </row>
    <row r="59" spans="1:33" x14ac:dyDescent="0.3">
      <c r="A59" s="1" t="str">
        <f>'Core Indicators'!A:A</f>
        <v>Madagascar</v>
      </c>
      <c r="B59" s="1" t="str">
        <f>'Core Indicators'!B:B</f>
        <v>Complex crisis</v>
      </c>
      <c r="C59" s="1" t="str">
        <f>'Core Indicators'!C59</f>
        <v>MDG001</v>
      </c>
      <c r="D59" s="1" t="str">
        <f>'Core Indicators'!D59</f>
        <v>Madagascar</v>
      </c>
      <c r="E59" s="1" t="str">
        <f>'Core Indicators'!E59</f>
        <v>MDG</v>
      </c>
      <c r="F59" s="84">
        <f>'Core Indicators'!O59</f>
        <v>587300</v>
      </c>
      <c r="G59" s="84">
        <f>'Core Indicators'!W59</f>
        <v>26700000</v>
      </c>
      <c r="H59" s="84">
        <f>'Core Indicators'!AE59</f>
        <v>4600000</v>
      </c>
      <c r="I59" s="84" t="str">
        <f>'Core Indicators'!AM59</f>
        <v>x</v>
      </c>
      <c r="J59" s="84" t="str">
        <f>'Core Indicators'!AU59</f>
        <v>x</v>
      </c>
      <c r="K59" s="84">
        <f>'Core Indicators'!BC59</f>
        <v>53459</v>
      </c>
      <c r="L59" s="84">
        <f>'Core Indicators'!BK59</f>
        <v>312</v>
      </c>
      <c r="M59" s="84" t="str">
        <f>'Core Indicators'!BS59</f>
        <v>x</v>
      </c>
      <c r="N59" s="84" t="str">
        <f>'Core Indicators'!CA59</f>
        <v>x</v>
      </c>
      <c r="O59" s="84" t="e">
        <f>'Core Indicators'!CI59</f>
        <v>#N/A</v>
      </c>
      <c r="P59" s="84" t="str">
        <f>'Core Indicators'!CQ59</f>
        <v>x</v>
      </c>
      <c r="Q59" s="84">
        <f>'Core Indicators'!DG59</f>
        <v>1600000</v>
      </c>
      <c r="R59" s="84">
        <f>'Core Indicators'!DO59</f>
        <v>1340000</v>
      </c>
      <c r="S59" s="84">
        <f>'Core Indicators'!DW59</f>
        <v>940000</v>
      </c>
      <c r="T59" s="84">
        <f>'Core Indicators'!EE59</f>
        <v>370000</v>
      </c>
      <c r="U59" s="84">
        <f>'Core Indicators'!EM59</f>
        <v>0</v>
      </c>
      <c r="V59" s="84">
        <f>'Core Indicators'!FC59</f>
        <v>1</v>
      </c>
      <c r="W59" s="84" t="str">
        <f>'Core Indicators'!FK59</f>
        <v>x</v>
      </c>
      <c r="X59" s="84" t="str">
        <f>'Core Indicators'!FS59</f>
        <v>x</v>
      </c>
      <c r="Y59" s="84" t="str">
        <f>'Core Indicators'!GA59</f>
        <v>x</v>
      </c>
      <c r="Z59" s="84" t="str">
        <f>'Core Indicators'!GI59</f>
        <v>x</v>
      </c>
      <c r="AA59" s="84" t="str">
        <f>'Core Indicators'!GQ59</f>
        <v>x</v>
      </c>
      <c r="AB59" s="84" t="str">
        <f>'Core Indicators'!GY59</f>
        <v>x</v>
      </c>
      <c r="AC59" s="84" t="str">
        <f>'Core Indicators'!HG59</f>
        <v>x</v>
      </c>
      <c r="AD59" s="84" t="str">
        <f>'Core Indicators'!HO59</f>
        <v>x</v>
      </c>
      <c r="AE59" s="84" t="str">
        <f>'Core Indicators'!HW59</f>
        <v>x</v>
      </c>
      <c r="AF59" s="84" t="str">
        <f>'Core Indicators'!IE59</f>
        <v>x</v>
      </c>
      <c r="AG59" s="84" t="str">
        <f>'Core Indicators'!IM59</f>
        <v>x</v>
      </c>
    </row>
    <row r="60" spans="1:33" x14ac:dyDescent="0.3">
      <c r="A60" s="68" t="str">
        <f>'Core Indicators'!A:A</f>
        <v>Drought in Madagascar</v>
      </c>
      <c r="B60" s="68" t="str">
        <f>'Core Indicators'!B:B</f>
        <v>Drought</v>
      </c>
      <c r="C60" s="68" t="str">
        <f>'Core Indicators'!C60</f>
        <v>MDG002</v>
      </c>
      <c r="D60" s="68" t="str">
        <f>'Core Indicators'!D60</f>
        <v>Madagascar</v>
      </c>
      <c r="E60" s="68" t="str">
        <f>'Core Indicators'!E60</f>
        <v>MDG</v>
      </c>
      <c r="F60" s="85">
        <f>'Core Indicators'!O60</f>
        <v>79800</v>
      </c>
      <c r="G60" s="85">
        <f>'Core Indicators'!W60</f>
        <v>4800000</v>
      </c>
      <c r="H60" s="85">
        <f>'Core Indicators'!AE60</f>
        <v>4600000</v>
      </c>
      <c r="I60" s="85" t="str">
        <f>'Core Indicators'!AM60</f>
        <v>x</v>
      </c>
      <c r="J60" s="85">
        <f>'Core Indicators'!AU60</f>
        <v>0</v>
      </c>
      <c r="K60" s="85" t="str">
        <f>'Core Indicators'!BC60</f>
        <v>x</v>
      </c>
      <c r="L60" s="85" t="str">
        <f>'Core Indicators'!BK60</f>
        <v>x</v>
      </c>
      <c r="M60" s="85" t="str">
        <f>'Core Indicators'!BS60</f>
        <v>x</v>
      </c>
      <c r="N60" s="85" t="str">
        <f>'Core Indicators'!CA60</f>
        <v>x</v>
      </c>
      <c r="O60" s="85" t="e">
        <f>'Core Indicators'!CI60</f>
        <v>#N/A</v>
      </c>
      <c r="P60" s="85" t="str">
        <f>'Core Indicators'!CQ60</f>
        <v>x</v>
      </c>
      <c r="Q60" s="85">
        <f>'Core Indicators'!DG60</f>
        <v>0</v>
      </c>
      <c r="R60" s="85">
        <f>'Core Indicators'!DO60</f>
        <v>1340000</v>
      </c>
      <c r="S60" s="85">
        <f>'Core Indicators'!DW60</f>
        <v>941000</v>
      </c>
      <c r="T60" s="85">
        <f>'Core Indicators'!EE60</f>
        <v>366000</v>
      </c>
      <c r="U60" s="85">
        <f>'Core Indicators'!EM60</f>
        <v>0</v>
      </c>
      <c r="V60" s="85">
        <f>'Core Indicators'!FC60</f>
        <v>1</v>
      </c>
      <c r="W60" s="85" t="str">
        <f>'Core Indicators'!FK60</f>
        <v>x</v>
      </c>
      <c r="X60" s="85" t="str">
        <f>'Core Indicators'!FS60</f>
        <v>x</v>
      </c>
      <c r="Y60" s="85" t="str">
        <f>'Core Indicators'!GA60</f>
        <v>x</v>
      </c>
      <c r="Z60" s="85" t="str">
        <f>'Core Indicators'!GI60</f>
        <v>x</v>
      </c>
      <c r="AA60" s="85" t="str">
        <f>'Core Indicators'!GQ60</f>
        <v>x</v>
      </c>
      <c r="AB60" s="85" t="str">
        <f>'Core Indicators'!GY60</f>
        <v>x</v>
      </c>
      <c r="AC60" s="85" t="str">
        <f>'Core Indicators'!HG60</f>
        <v>x</v>
      </c>
      <c r="AD60" s="85" t="str">
        <f>'Core Indicators'!HO60</f>
        <v>x</v>
      </c>
      <c r="AE60" s="85" t="str">
        <f>'Core Indicators'!HW60</f>
        <v>x</v>
      </c>
      <c r="AF60" s="85" t="str">
        <f>'Core Indicators'!IE60</f>
        <v>x</v>
      </c>
      <c r="AG60" s="85" t="str">
        <f>'Core Indicators'!IM60</f>
        <v>x</v>
      </c>
    </row>
    <row r="61" spans="1:33" x14ac:dyDescent="0.3">
      <c r="A61" s="1" t="str">
        <f>'Core Indicators'!A:A</f>
        <v>Measles in Madagascar</v>
      </c>
      <c r="B61" s="1" t="str">
        <f>'Core Indicators'!B:B</f>
        <v>Epidemic</v>
      </c>
      <c r="C61" s="1" t="str">
        <f>'Core Indicators'!C61</f>
        <v>MDG003</v>
      </c>
      <c r="D61" s="1" t="str">
        <f>'Core Indicators'!D61</f>
        <v>Madagascar</v>
      </c>
      <c r="E61" s="1" t="str">
        <f>'Core Indicators'!E61</f>
        <v>MDG</v>
      </c>
      <c r="F61" s="84">
        <f>'Core Indicators'!O61</f>
        <v>587300</v>
      </c>
      <c r="G61" s="84">
        <f>'Core Indicators'!W61</f>
        <v>26700000</v>
      </c>
      <c r="H61" s="84">
        <f>'Core Indicators'!AE61</f>
        <v>4270000</v>
      </c>
      <c r="I61" s="84">
        <f>'Core Indicators'!AM61</f>
        <v>0</v>
      </c>
      <c r="J61" s="84" t="str">
        <f>'Core Indicators'!AU61</f>
        <v>x</v>
      </c>
      <c r="K61" s="84">
        <f>'Core Indicators'!BC61</f>
        <v>53459</v>
      </c>
      <c r="L61" s="84">
        <f>'Core Indicators'!BK61</f>
        <v>312</v>
      </c>
      <c r="M61" s="84" t="str">
        <f>'Core Indicators'!BS61</f>
        <v>x</v>
      </c>
      <c r="N61" s="84" t="str">
        <f>'Core Indicators'!CA61</f>
        <v>x</v>
      </c>
      <c r="O61" s="84" t="e">
        <f>'Core Indicators'!CI61</f>
        <v>#N/A</v>
      </c>
      <c r="P61" s="84" t="str">
        <f>'Core Indicators'!CQ61</f>
        <v>x</v>
      </c>
      <c r="Q61" s="84">
        <f>'Core Indicators'!DG61</f>
        <v>4250000</v>
      </c>
      <c r="R61" s="84">
        <f>'Core Indicators'!DO61</f>
        <v>46000</v>
      </c>
      <c r="S61" s="84">
        <f>'Core Indicators'!DW61</f>
        <v>7000</v>
      </c>
      <c r="T61" s="84">
        <f>'Core Indicators'!EE61</f>
        <v>0</v>
      </c>
      <c r="U61" s="84">
        <f>'Core Indicators'!EM61</f>
        <v>0</v>
      </c>
      <c r="V61" s="84">
        <f>'Core Indicators'!FC61</f>
        <v>1</v>
      </c>
      <c r="W61" s="84" t="str">
        <f>'Core Indicators'!FK61</f>
        <v>x</v>
      </c>
      <c r="X61" s="84" t="str">
        <f>'Core Indicators'!FS61</f>
        <v>x</v>
      </c>
      <c r="Y61" s="84" t="str">
        <f>'Core Indicators'!GA61</f>
        <v>x</v>
      </c>
      <c r="Z61" s="84" t="str">
        <f>'Core Indicators'!GI61</f>
        <v>x</v>
      </c>
      <c r="AA61" s="84" t="str">
        <f>'Core Indicators'!GQ61</f>
        <v>x</v>
      </c>
      <c r="AB61" s="84" t="str">
        <f>'Core Indicators'!GY61</f>
        <v>x</v>
      </c>
      <c r="AC61" s="84" t="str">
        <f>'Core Indicators'!HG61</f>
        <v>x</v>
      </c>
      <c r="AD61" s="84" t="str">
        <f>'Core Indicators'!HO61</f>
        <v>x</v>
      </c>
      <c r="AE61" s="84" t="str">
        <f>'Core Indicators'!HW61</f>
        <v>x</v>
      </c>
      <c r="AF61" s="84" t="str">
        <f>'Core Indicators'!IE61</f>
        <v>x</v>
      </c>
      <c r="AG61" s="84" t="str">
        <f>'Core Indicators'!IM61</f>
        <v>x</v>
      </c>
    </row>
    <row r="62" spans="1:33" x14ac:dyDescent="0.3">
      <c r="A62" s="68" t="str">
        <f>'Core Indicators'!A:A</f>
        <v>Food security in Malawi</v>
      </c>
      <c r="B62" s="68" t="str">
        <f>'Core Indicators'!B:B</f>
        <v>Food security</v>
      </c>
      <c r="C62" s="68" t="str">
        <f>'Core Indicators'!C62</f>
        <v>MWI002</v>
      </c>
      <c r="D62" s="68" t="str">
        <f>'Core Indicators'!D62</f>
        <v>Malawi</v>
      </c>
      <c r="E62" s="68" t="str">
        <f>'Core Indicators'!E62</f>
        <v>MWI</v>
      </c>
      <c r="F62" s="85">
        <f>'Core Indicators'!O62</f>
        <v>118484</v>
      </c>
      <c r="G62" s="85">
        <f>'Core Indicators'!W62</f>
        <v>18622104</v>
      </c>
      <c r="H62" s="85">
        <f>'Core Indicators'!AE62</f>
        <v>15250722</v>
      </c>
      <c r="I62" s="85" t="str">
        <f>'Core Indicators'!AM62</f>
        <v>x</v>
      </c>
      <c r="J62" s="85" t="str">
        <f>'Core Indicators'!AU62</f>
        <v>x</v>
      </c>
      <c r="K62" s="85" t="str">
        <f>'Core Indicators'!BC62</f>
        <v>x</v>
      </c>
      <c r="L62" s="85" t="str">
        <f>'Core Indicators'!BK62</f>
        <v>x</v>
      </c>
      <c r="M62" s="85" t="str">
        <f>'Core Indicators'!BS62</f>
        <v>x</v>
      </c>
      <c r="N62" s="85" t="str">
        <f>'Core Indicators'!CA62</f>
        <v>x</v>
      </c>
      <c r="O62" s="85" t="e">
        <f>'Core Indicators'!CI62</f>
        <v>#N/A</v>
      </c>
      <c r="P62" s="85" t="str">
        <f>'Core Indicators'!CQ62</f>
        <v>x</v>
      </c>
      <c r="Q62" s="85">
        <f>'Core Indicators'!DG62</f>
        <v>0</v>
      </c>
      <c r="R62" s="85">
        <f>'Core Indicators'!DO62</f>
        <v>5030000</v>
      </c>
      <c r="S62" s="85">
        <f>'Core Indicators'!DW62</f>
        <v>2857000</v>
      </c>
      <c r="T62" s="85">
        <f>'Core Indicators'!EE62</f>
        <v>448000</v>
      </c>
      <c r="U62" s="85">
        <f>'Core Indicators'!EM62</f>
        <v>0</v>
      </c>
      <c r="V62" s="85">
        <f>'Core Indicators'!FC62</f>
        <v>1</v>
      </c>
      <c r="W62" s="85" t="str">
        <f>'Core Indicators'!FK62</f>
        <v>x</v>
      </c>
      <c r="X62" s="85" t="str">
        <f>'Core Indicators'!FS62</f>
        <v>x</v>
      </c>
      <c r="Y62" s="85" t="str">
        <f>'Core Indicators'!GA62</f>
        <v>x</v>
      </c>
      <c r="Z62" s="85" t="str">
        <f>'Core Indicators'!GI62</f>
        <v>x</v>
      </c>
      <c r="AA62" s="85" t="str">
        <f>'Core Indicators'!GQ62</f>
        <v>x</v>
      </c>
      <c r="AB62" s="85" t="str">
        <f>'Core Indicators'!GY62</f>
        <v>x</v>
      </c>
      <c r="AC62" s="85" t="str">
        <f>'Core Indicators'!HG62</f>
        <v>x</v>
      </c>
      <c r="AD62" s="85" t="str">
        <f>'Core Indicators'!HO62</f>
        <v>x</v>
      </c>
      <c r="AE62" s="85" t="str">
        <f>'Core Indicators'!HW62</f>
        <v>x</v>
      </c>
      <c r="AF62" s="85" t="str">
        <f>'Core Indicators'!IE62</f>
        <v>x</v>
      </c>
      <c r="AG62" s="85" t="str">
        <f>'Core Indicators'!IM62</f>
        <v>x</v>
      </c>
    </row>
    <row r="63" spans="1:33" x14ac:dyDescent="0.3">
      <c r="A63" s="1" t="str">
        <f>'Core Indicators'!A:A</f>
        <v>Mali</v>
      </c>
      <c r="B63" s="1" t="str">
        <f>'Core Indicators'!B:B</f>
        <v>Complex crisis</v>
      </c>
      <c r="C63" s="1" t="str">
        <f>'Core Indicators'!C63</f>
        <v>MLI001</v>
      </c>
      <c r="D63" s="1" t="str">
        <f>'Core Indicators'!D63</f>
        <v>Mali</v>
      </c>
      <c r="E63" s="1" t="str">
        <f>'Core Indicators'!E63</f>
        <v>MLI</v>
      </c>
      <c r="F63" s="84">
        <f>'Core Indicators'!O63</f>
        <v>957530</v>
      </c>
      <c r="G63" s="84">
        <f>'Core Indicators'!W63</f>
        <v>9097050</v>
      </c>
      <c r="H63" s="84">
        <f>'Core Indicators'!AE63</f>
        <v>9097050</v>
      </c>
      <c r="I63" s="84">
        <f>'Core Indicators'!AM63</f>
        <v>808949</v>
      </c>
      <c r="J63" s="84">
        <f>'Core Indicators'!AU63</f>
        <v>130</v>
      </c>
      <c r="K63" s="84">
        <f>'Core Indicators'!BC63</f>
        <v>0</v>
      </c>
      <c r="L63" s="84">
        <f>'Core Indicators'!BK63</f>
        <v>521</v>
      </c>
      <c r="M63" s="84" t="str">
        <f>'Core Indicators'!BS63</f>
        <v>X</v>
      </c>
      <c r="N63" s="84" t="str">
        <f>'Core Indicators'!CA63</f>
        <v>X</v>
      </c>
      <c r="O63" s="84" t="e">
        <f>'Core Indicators'!CI63</f>
        <v>#N/A</v>
      </c>
      <c r="P63" s="84" t="str">
        <f>'Core Indicators'!CQ63</f>
        <v>X</v>
      </c>
      <c r="Q63" s="84">
        <f>'Core Indicators'!DG63</f>
        <v>1590000</v>
      </c>
      <c r="R63" s="84">
        <f>'Core Indicators'!DO63</f>
        <v>1610000</v>
      </c>
      <c r="S63" s="84">
        <f>'Core Indicators'!DW63</f>
        <v>1284000</v>
      </c>
      <c r="T63" s="84">
        <f>'Core Indicators'!EE63</f>
        <v>604000</v>
      </c>
      <c r="U63" s="84">
        <f>'Core Indicators'!EM63</f>
        <v>0</v>
      </c>
      <c r="V63" s="84">
        <f>'Core Indicators'!FC63</f>
        <v>5</v>
      </c>
      <c r="W63" s="84" t="str">
        <f>'Core Indicators'!FK63</f>
        <v>X</v>
      </c>
      <c r="X63" s="84" t="str">
        <f>'Core Indicators'!FS63</f>
        <v>X</v>
      </c>
      <c r="Y63" s="84">
        <f>'Core Indicators'!GA63</f>
        <v>0</v>
      </c>
      <c r="Z63" s="84">
        <f>'Core Indicators'!GI63</f>
        <v>2</v>
      </c>
      <c r="AA63" s="84">
        <f>'Core Indicators'!GQ63</f>
        <v>0</v>
      </c>
      <c r="AB63" s="84">
        <f>'Core Indicators'!GY63</f>
        <v>2</v>
      </c>
      <c r="AC63" s="84">
        <f>'Core Indicators'!HG63</f>
        <v>0</v>
      </c>
      <c r="AD63" s="84">
        <f>'Core Indicators'!HO63</f>
        <v>2</v>
      </c>
      <c r="AE63" s="84">
        <f>'Core Indicators'!HW63</f>
        <v>3</v>
      </c>
      <c r="AF63" s="84">
        <f>'Core Indicators'!IE63</f>
        <v>2</v>
      </c>
      <c r="AG63" s="84">
        <f>'Core Indicators'!IM63</f>
        <v>1</v>
      </c>
    </row>
    <row r="64" spans="1:33" x14ac:dyDescent="0.3">
      <c r="A64" s="68" t="str">
        <f>'Core Indicators'!A:A</f>
        <v>Mauritania</v>
      </c>
      <c r="B64" s="68" t="str">
        <f>'Core Indicators'!B:B</f>
        <v>Complex crisis</v>
      </c>
      <c r="C64" s="68" t="str">
        <f>'Core Indicators'!C64</f>
        <v>MRT001</v>
      </c>
      <c r="D64" s="68" t="str">
        <f>'Core Indicators'!D64</f>
        <v>Mauritania</v>
      </c>
      <c r="E64" s="68" t="str">
        <f>'Core Indicators'!E64</f>
        <v>MRT</v>
      </c>
      <c r="F64" s="85">
        <f>'Core Indicators'!O64</f>
        <v>1054234</v>
      </c>
      <c r="G64" s="85">
        <f>'Core Indicators'!W64</f>
        <v>4119406</v>
      </c>
      <c r="H64" s="85">
        <f>'Core Indicators'!AE64</f>
        <v>4119406</v>
      </c>
      <c r="I64" s="85">
        <f>'Core Indicators'!AM64</f>
        <v>58286</v>
      </c>
      <c r="J64" s="85" t="str">
        <f>'Core Indicators'!AU64</f>
        <v>x</v>
      </c>
      <c r="K64" s="85" t="str">
        <f>'Core Indicators'!BC64</f>
        <v>x</v>
      </c>
      <c r="L64" s="85" t="str">
        <f>'Core Indicators'!BK64</f>
        <v>x</v>
      </c>
      <c r="M64" s="85" t="str">
        <f>'Core Indicators'!BS64</f>
        <v>x</v>
      </c>
      <c r="N64" s="85" t="str">
        <f>'Core Indicators'!CA64</f>
        <v>x</v>
      </c>
      <c r="O64" s="85" t="e">
        <f>'Core Indicators'!CI64</f>
        <v>#N/A</v>
      </c>
      <c r="P64" s="85" t="str">
        <f>'Core Indicators'!CQ64</f>
        <v>x</v>
      </c>
      <c r="Q64" s="85">
        <f>'Core Indicators'!DG64</f>
        <v>0</v>
      </c>
      <c r="R64" s="85">
        <f>'Core Indicators'!DO64</f>
        <v>944000</v>
      </c>
      <c r="S64" s="85">
        <f>'Core Indicators'!DW64</f>
        <v>280000</v>
      </c>
      <c r="T64" s="85">
        <f>'Core Indicators'!EE64</f>
        <v>3000</v>
      </c>
      <c r="U64" s="85">
        <f>'Core Indicators'!EM64</f>
        <v>0</v>
      </c>
      <c r="V64" s="85">
        <f>'Core Indicators'!FC64</f>
        <v>3</v>
      </c>
      <c r="W64" s="85" t="str">
        <f>'Core Indicators'!FK64</f>
        <v>x</v>
      </c>
      <c r="X64" s="85" t="str">
        <f>'Core Indicators'!FS64</f>
        <v>x</v>
      </c>
      <c r="Y64" s="85">
        <f>'Core Indicators'!GA64</f>
        <v>1</v>
      </c>
      <c r="Z64" s="85">
        <f>'Core Indicators'!GI64</f>
        <v>0</v>
      </c>
      <c r="AA64" s="85">
        <f>'Core Indicators'!GQ64</f>
        <v>1</v>
      </c>
      <c r="AB64" s="85">
        <f>'Core Indicators'!GY64</f>
        <v>1</v>
      </c>
      <c r="AC64" s="85">
        <f>'Core Indicators'!HG64</f>
        <v>1</v>
      </c>
      <c r="AD64" s="85">
        <f>'Core Indicators'!HO64</f>
        <v>0</v>
      </c>
      <c r="AE64" s="85">
        <f>'Core Indicators'!HW64</f>
        <v>0</v>
      </c>
      <c r="AF64" s="85">
        <f>'Core Indicators'!IE64</f>
        <v>0</v>
      </c>
      <c r="AG64" s="85">
        <f>'Core Indicators'!IM64</f>
        <v>1</v>
      </c>
    </row>
    <row r="65" spans="1:33" x14ac:dyDescent="0.3">
      <c r="A65" s="1" t="str">
        <f>'Core Indicators'!A:A</f>
        <v>Refugees from Mali in Mauritania</v>
      </c>
      <c r="B65" s="1" t="str">
        <f>'Core Indicators'!B:B</f>
        <v>International displacement</v>
      </c>
      <c r="C65" s="1" t="str">
        <f>'Core Indicators'!C65</f>
        <v>MRT002</v>
      </c>
      <c r="D65" s="1" t="str">
        <f>'Core Indicators'!D65</f>
        <v>Mauritania</v>
      </c>
      <c r="E65" s="1" t="str">
        <f>'Core Indicators'!E65</f>
        <v>MRT</v>
      </c>
      <c r="F65" s="84">
        <f>'Core Indicators'!O65</f>
        <v>75</v>
      </c>
      <c r="G65" s="84">
        <f>'Core Indicators'!W65</f>
        <v>10561</v>
      </c>
      <c r="H65" s="84">
        <f>'Core Indicators'!AE65</f>
        <v>68042</v>
      </c>
      <c r="I65" s="84">
        <f>'Core Indicators'!AM65</f>
        <v>55782</v>
      </c>
      <c r="J65" s="84" t="str">
        <f>'Core Indicators'!AU65</f>
        <v>x</v>
      </c>
      <c r="K65" s="84" t="str">
        <f>'Core Indicators'!BC65</f>
        <v>x</v>
      </c>
      <c r="L65" s="84" t="str">
        <f>'Core Indicators'!BK65</f>
        <v>x</v>
      </c>
      <c r="M65" s="84" t="str">
        <f>'Core Indicators'!BS65</f>
        <v>x</v>
      </c>
      <c r="N65" s="84" t="str">
        <f>'Core Indicators'!CA65</f>
        <v>x</v>
      </c>
      <c r="O65" s="84" t="e">
        <f>'Core Indicators'!CI65</f>
        <v>#N/A</v>
      </c>
      <c r="P65" s="84" t="str">
        <f>'Core Indicators'!CQ65</f>
        <v>x</v>
      </c>
      <c r="Q65" s="84">
        <f>'Core Indicators'!DG65</f>
        <v>0</v>
      </c>
      <c r="R65" s="84">
        <f>'Core Indicators'!DO65</f>
        <v>0</v>
      </c>
      <c r="S65" s="84">
        <f>'Core Indicators'!DW65</f>
        <v>56000</v>
      </c>
      <c r="T65" s="84">
        <f>'Core Indicators'!EE65</f>
        <v>0</v>
      </c>
      <c r="U65" s="84">
        <f>'Core Indicators'!EM65</f>
        <v>0</v>
      </c>
      <c r="V65" s="84">
        <f>'Core Indicators'!FC65</f>
        <v>2</v>
      </c>
      <c r="W65" s="84" t="str">
        <f>'Core Indicators'!FK65</f>
        <v>x</v>
      </c>
      <c r="X65" s="84" t="str">
        <f>'Core Indicators'!FS65</f>
        <v>x</v>
      </c>
      <c r="Y65" s="84">
        <f>'Core Indicators'!GA65</f>
        <v>1</v>
      </c>
      <c r="Z65" s="84">
        <f>'Core Indicators'!GI65</f>
        <v>0</v>
      </c>
      <c r="AA65" s="84">
        <f>'Core Indicators'!GQ65</f>
        <v>1</v>
      </c>
      <c r="AB65" s="84">
        <f>'Core Indicators'!GY65</f>
        <v>1</v>
      </c>
      <c r="AC65" s="84">
        <f>'Core Indicators'!HG65</f>
        <v>1</v>
      </c>
      <c r="AD65" s="84">
        <f>'Core Indicators'!HO65</f>
        <v>0</v>
      </c>
      <c r="AE65" s="84">
        <f>'Core Indicators'!HW65</f>
        <v>0</v>
      </c>
      <c r="AF65" s="84">
        <f>'Core Indicators'!IE65</f>
        <v>0</v>
      </c>
      <c r="AG65" s="84">
        <f>'Core Indicators'!IM65</f>
        <v>1</v>
      </c>
    </row>
    <row r="66" spans="1:33" x14ac:dyDescent="0.3">
      <c r="A66" s="68" t="str">
        <f>'Core Indicators'!A:A</f>
        <v>Drought in Mauritania</v>
      </c>
      <c r="B66" s="68" t="str">
        <f>'Core Indicators'!B:B</f>
        <v>Drought</v>
      </c>
      <c r="C66" s="68" t="str">
        <f>'Core Indicators'!C66</f>
        <v>MRT003</v>
      </c>
      <c r="D66" s="68" t="str">
        <f>'Core Indicators'!D66</f>
        <v>Mauritania</v>
      </c>
      <c r="E66" s="68" t="str">
        <f>'Core Indicators'!E66</f>
        <v>MRT</v>
      </c>
      <c r="F66" s="85">
        <f>'Core Indicators'!O66</f>
        <v>1054234</v>
      </c>
      <c r="G66" s="85">
        <f>'Core Indicators'!W66</f>
        <v>4063624</v>
      </c>
      <c r="H66" s="85">
        <f>'Core Indicators'!AE66</f>
        <v>4063624</v>
      </c>
      <c r="I66" s="85" t="str">
        <f>'Core Indicators'!AM66</f>
        <v>x</v>
      </c>
      <c r="J66" s="85" t="str">
        <f>'Core Indicators'!AU66</f>
        <v>x</v>
      </c>
      <c r="K66" s="85" t="str">
        <f>'Core Indicators'!BC66</f>
        <v>x</v>
      </c>
      <c r="L66" s="85" t="str">
        <f>'Core Indicators'!BK66</f>
        <v>x</v>
      </c>
      <c r="M66" s="85" t="str">
        <f>'Core Indicators'!BS66</f>
        <v>x</v>
      </c>
      <c r="N66" s="85" t="str">
        <f>'Core Indicators'!CA66</f>
        <v>x</v>
      </c>
      <c r="O66" s="85" t="e">
        <f>'Core Indicators'!CI66</f>
        <v>#N/A</v>
      </c>
      <c r="P66" s="85" t="str">
        <f>'Core Indicators'!CQ66</f>
        <v>x</v>
      </c>
      <c r="Q66" s="85">
        <f>'Core Indicators'!DG66</f>
        <v>0</v>
      </c>
      <c r="R66" s="85">
        <f>'Core Indicators'!DO66</f>
        <v>941000</v>
      </c>
      <c r="S66" s="85">
        <f>'Core Indicators'!DW66</f>
        <v>224000</v>
      </c>
      <c r="T66" s="85">
        <f>'Core Indicators'!EE66</f>
        <v>3000</v>
      </c>
      <c r="U66" s="85">
        <f>'Core Indicators'!EM66</f>
        <v>0</v>
      </c>
      <c r="V66" s="85" t="str">
        <f>'Core Indicators'!FC66</f>
        <v>x</v>
      </c>
      <c r="W66" s="85" t="str">
        <f>'Core Indicators'!FK66</f>
        <v>x</v>
      </c>
      <c r="X66" s="85" t="str">
        <f>'Core Indicators'!FS66</f>
        <v>x</v>
      </c>
      <c r="Y66" s="85">
        <f>'Core Indicators'!GA66</f>
        <v>1</v>
      </c>
      <c r="Z66" s="85">
        <f>'Core Indicators'!GI66</f>
        <v>0</v>
      </c>
      <c r="AA66" s="85">
        <f>'Core Indicators'!GQ66</f>
        <v>1</v>
      </c>
      <c r="AB66" s="85">
        <f>'Core Indicators'!GY66</f>
        <v>1</v>
      </c>
      <c r="AC66" s="85">
        <f>'Core Indicators'!HG66</f>
        <v>1</v>
      </c>
      <c r="AD66" s="85">
        <f>'Core Indicators'!HO66</f>
        <v>0</v>
      </c>
      <c r="AE66" s="85">
        <f>'Core Indicators'!HW66</f>
        <v>0</v>
      </c>
      <c r="AF66" s="85">
        <f>'Core Indicators'!IE66</f>
        <v>0</v>
      </c>
      <c r="AG66" s="85">
        <f>'Core Indicators'!IM66</f>
        <v>1</v>
      </c>
    </row>
    <row r="67" spans="1:33" x14ac:dyDescent="0.3">
      <c r="A67" s="1" t="str">
        <f>'Core Indicators'!A:A</f>
        <v>Mixed migration flows in Morocco</v>
      </c>
      <c r="B67" s="1" t="str">
        <f>'Core Indicators'!B:B</f>
        <v>International displacement</v>
      </c>
      <c r="C67" s="1" t="str">
        <f>'Core Indicators'!C67</f>
        <v>MAR002</v>
      </c>
      <c r="D67" s="1" t="str">
        <f>'Core Indicators'!D67</f>
        <v>Morocco</v>
      </c>
      <c r="E67" s="1" t="str">
        <f>'Core Indicators'!E67</f>
        <v>MAR</v>
      </c>
      <c r="F67" s="84">
        <f>'Core Indicators'!O67</f>
        <v>340037</v>
      </c>
      <c r="G67" s="84">
        <f>'Core Indicators'!W67</f>
        <v>30226925</v>
      </c>
      <c r="H67" s="84" t="str">
        <f>'Core Indicators'!AE67</f>
        <v>x</v>
      </c>
      <c r="I67" s="84" t="str">
        <f>'Core Indicators'!AM67</f>
        <v>x</v>
      </c>
      <c r="J67" s="84" t="str">
        <f>'Core Indicators'!AU67</f>
        <v>x</v>
      </c>
      <c r="K67" s="84" t="str">
        <f>'Core Indicators'!BC67</f>
        <v>x</v>
      </c>
      <c r="L67" s="84">
        <f>'Core Indicators'!BK67</f>
        <v>248</v>
      </c>
      <c r="M67" s="84">
        <f>'Core Indicators'!BS67</f>
        <v>0</v>
      </c>
      <c r="N67" s="84">
        <f>'Core Indicators'!CA67</f>
        <v>0</v>
      </c>
      <c r="O67" s="84" t="e">
        <f>'Core Indicators'!CI67</f>
        <v>#N/A</v>
      </c>
      <c r="P67" s="84">
        <f>'Core Indicators'!CQ67</f>
        <v>0</v>
      </c>
      <c r="Q67" s="84" t="str">
        <f>'Core Indicators'!DG67</f>
        <v>x</v>
      </c>
      <c r="R67" s="84" t="str">
        <f>'Core Indicators'!DO67</f>
        <v>x</v>
      </c>
      <c r="S67" s="84" t="str">
        <f>'Core Indicators'!DW67</f>
        <v>x</v>
      </c>
      <c r="T67" s="84">
        <f>'Core Indicators'!EE67</f>
        <v>0</v>
      </c>
      <c r="U67" s="84">
        <f>'Core Indicators'!EM67</f>
        <v>0</v>
      </c>
      <c r="V67" s="84">
        <f>'Core Indicators'!FC67</f>
        <v>1</v>
      </c>
      <c r="W67" s="84">
        <f>'Core Indicators'!FK67</f>
        <v>0</v>
      </c>
      <c r="X67" s="84">
        <f>'Core Indicators'!FS67</f>
        <v>0</v>
      </c>
      <c r="Y67" s="84">
        <f>'Core Indicators'!GA67</f>
        <v>0</v>
      </c>
      <c r="Z67" s="84">
        <f>'Core Indicators'!GI67</f>
        <v>0</v>
      </c>
      <c r="AA67" s="84">
        <f>'Core Indicators'!GQ67</f>
        <v>0</v>
      </c>
      <c r="AB67" s="84">
        <f>'Core Indicators'!GY67</f>
        <v>0</v>
      </c>
      <c r="AC67" s="84">
        <f>'Core Indicators'!HG67</f>
        <v>0</v>
      </c>
      <c r="AD67" s="84">
        <f>'Core Indicators'!HO67</f>
        <v>0</v>
      </c>
      <c r="AE67" s="84">
        <f>'Core Indicators'!HW67</f>
        <v>0</v>
      </c>
      <c r="AF67" s="84">
        <f>'Core Indicators'!IE67</f>
        <v>0</v>
      </c>
      <c r="AG67" s="84">
        <f>'Core Indicators'!IM67</f>
        <v>0</v>
      </c>
    </row>
    <row r="68" spans="1:33" x14ac:dyDescent="0.3">
      <c r="A68" s="68" t="str">
        <f>'Core Indicators'!A:A</f>
        <v>Drought in Mozambique</v>
      </c>
      <c r="B68" s="68" t="str">
        <f>'Core Indicators'!B:B</f>
        <v>Drought</v>
      </c>
      <c r="C68" s="68" t="str">
        <f>'Core Indicators'!C68</f>
        <v>MOZ002</v>
      </c>
      <c r="D68" s="68" t="str">
        <f>'Core Indicators'!D68</f>
        <v>Mozambique</v>
      </c>
      <c r="E68" s="68" t="str">
        <f>'Core Indicators'!E68</f>
        <v>MOZ</v>
      </c>
      <c r="F68" s="85">
        <f>'Core Indicators'!O68</f>
        <v>782000</v>
      </c>
      <c r="G68" s="85">
        <f>'Core Indicators'!W68</f>
        <v>28860000</v>
      </c>
      <c r="H68" s="85">
        <f>'Core Indicators'!AE68</f>
        <v>28860000</v>
      </c>
      <c r="I68" s="85">
        <f>'Core Indicators'!AM68</f>
        <v>0</v>
      </c>
      <c r="J68" s="85">
        <f>'Core Indicators'!AU68</f>
        <v>0</v>
      </c>
      <c r="K68" s="85">
        <f>'Core Indicators'!BC68</f>
        <v>19500</v>
      </c>
      <c r="L68" s="85" t="str">
        <f>'Core Indicators'!BK68</f>
        <v>x</v>
      </c>
      <c r="M68" s="85">
        <f>'Core Indicators'!BS68</f>
        <v>0</v>
      </c>
      <c r="N68" s="85">
        <f>'Core Indicators'!CA68</f>
        <v>0</v>
      </c>
      <c r="O68" s="85" t="e">
        <f>'Core Indicators'!CI68</f>
        <v>#N/A</v>
      </c>
      <c r="P68" s="85" t="str">
        <f>'Core Indicators'!CQ68</f>
        <v>x</v>
      </c>
      <c r="Q68" s="85">
        <f>'Core Indicators'!DG68</f>
        <v>0</v>
      </c>
      <c r="R68" s="85">
        <f>'Core Indicators'!DO68</f>
        <v>0</v>
      </c>
      <c r="S68" s="85">
        <f>'Core Indicators'!DW68</f>
        <v>1566000</v>
      </c>
      <c r="T68" s="85">
        <f>'Core Indicators'!EE68</f>
        <v>464000</v>
      </c>
      <c r="U68" s="85">
        <f>'Core Indicators'!EM68</f>
        <v>0</v>
      </c>
      <c r="V68" s="85">
        <f>'Core Indicators'!FC68</f>
        <v>2</v>
      </c>
      <c r="W68" s="85">
        <f>'Core Indicators'!FK68</f>
        <v>0</v>
      </c>
      <c r="X68" s="85">
        <f>'Core Indicators'!FS68</f>
        <v>0</v>
      </c>
      <c r="Y68" s="85">
        <f>'Core Indicators'!GA68</f>
        <v>0</v>
      </c>
      <c r="Z68" s="85">
        <f>'Core Indicators'!GI68</f>
        <v>0</v>
      </c>
      <c r="AA68" s="85">
        <f>'Core Indicators'!GQ68</f>
        <v>0</v>
      </c>
      <c r="AB68" s="85">
        <f>'Core Indicators'!GY68</f>
        <v>0</v>
      </c>
      <c r="AC68" s="85">
        <f>'Core Indicators'!HG68</f>
        <v>0</v>
      </c>
      <c r="AD68" s="85">
        <f>'Core Indicators'!HO68</f>
        <v>0</v>
      </c>
      <c r="AE68" s="85">
        <f>'Core Indicators'!HW68</f>
        <v>2</v>
      </c>
      <c r="AF68" s="85">
        <f>'Core Indicators'!IE68</f>
        <v>0</v>
      </c>
      <c r="AG68" s="85">
        <f>'Core Indicators'!IM68</f>
        <v>1</v>
      </c>
    </row>
    <row r="69" spans="1:33" x14ac:dyDescent="0.3">
      <c r="A69" s="1" t="str">
        <f>'Core Indicators'!A:A</f>
        <v>Myanmar</v>
      </c>
      <c r="B69" s="1" t="str">
        <f>'Core Indicators'!B:B</f>
        <v>Complex crisis</v>
      </c>
      <c r="C69" s="1" t="str">
        <f>'Core Indicators'!C69</f>
        <v>MMR001</v>
      </c>
      <c r="D69" s="1" t="str">
        <f>'Core Indicators'!D69</f>
        <v>Myanmar</v>
      </c>
      <c r="E69" s="1" t="str">
        <f>'Core Indicators'!E69</f>
        <v>MMR</v>
      </c>
      <c r="F69" s="84">
        <f>'Core Indicators'!O69</f>
        <v>282000</v>
      </c>
      <c r="G69" s="84">
        <f>'Core Indicators'!W69</f>
        <v>9264000</v>
      </c>
      <c r="H69" s="84">
        <f>'Core Indicators'!AE69</f>
        <v>3541000</v>
      </c>
      <c r="I69" s="84">
        <f>'Core Indicators'!AM69</f>
        <v>1401000</v>
      </c>
      <c r="J69" s="84" t="str">
        <f>'Core Indicators'!AU69</f>
        <v>x</v>
      </c>
      <c r="K69" s="84" t="str">
        <f>'Core Indicators'!BC69</f>
        <v>x</v>
      </c>
      <c r="L69" s="84">
        <f>'Core Indicators'!BK69</f>
        <v>175</v>
      </c>
      <c r="M69" s="84" t="str">
        <f>'Core Indicators'!BS69</f>
        <v>x</v>
      </c>
      <c r="N69" s="84" t="str">
        <f>'Core Indicators'!CA69</f>
        <v>x</v>
      </c>
      <c r="O69" s="84" t="e">
        <f>'Core Indicators'!CI69</f>
        <v>#N/A</v>
      </c>
      <c r="P69" s="84" t="str">
        <f>'Core Indicators'!CQ69</f>
        <v>x</v>
      </c>
      <c r="Q69" s="84">
        <f>'Core Indicators'!DG69</f>
        <v>0</v>
      </c>
      <c r="R69" s="84">
        <f>'Core Indicators'!DO69</f>
        <v>0</v>
      </c>
      <c r="S69" s="84">
        <f>'Core Indicators'!DW69</f>
        <v>501000</v>
      </c>
      <c r="T69" s="84">
        <f>'Core Indicators'!EE69</f>
        <v>410000</v>
      </c>
      <c r="U69" s="84">
        <f>'Core Indicators'!EM69</f>
        <v>0</v>
      </c>
      <c r="V69" s="84">
        <f>'Core Indicators'!FC69</f>
        <v>3</v>
      </c>
      <c r="W69" s="84" t="str">
        <f>'Core Indicators'!FK69</f>
        <v>x</v>
      </c>
      <c r="X69" s="84" t="str">
        <f>'Core Indicators'!FS69</f>
        <v>x</v>
      </c>
      <c r="Y69" s="84">
        <f>'Core Indicators'!GA69</f>
        <v>2</v>
      </c>
      <c r="Z69" s="84">
        <f>'Core Indicators'!GI69</f>
        <v>2</v>
      </c>
      <c r="AA69" s="84">
        <f>'Core Indicators'!GQ69</f>
        <v>1</v>
      </c>
      <c r="AB69" s="84" t="str">
        <f>'Core Indicators'!GY69</f>
        <v>x</v>
      </c>
      <c r="AC69" s="84">
        <f>'Core Indicators'!HG69</f>
        <v>2</v>
      </c>
      <c r="AD69" s="84">
        <f>'Core Indicators'!HO69</f>
        <v>1</v>
      </c>
      <c r="AE69" s="84">
        <f>'Core Indicators'!HW69</f>
        <v>1</v>
      </c>
      <c r="AF69" s="84">
        <f>'Core Indicators'!IE69</f>
        <v>3</v>
      </c>
      <c r="AG69" s="84">
        <f>'Core Indicators'!IM69</f>
        <v>1</v>
      </c>
    </row>
    <row r="70" spans="1:33" x14ac:dyDescent="0.3">
      <c r="A70" s="68" t="str">
        <f>'Core Indicators'!A:A</f>
        <v>Rakhine Conflict</v>
      </c>
      <c r="B70" s="68" t="str">
        <f>'Core Indicators'!B:B</f>
        <v>Conflict</v>
      </c>
      <c r="C70" s="68" t="str">
        <f>'Core Indicators'!C70</f>
        <v>MMR002</v>
      </c>
      <c r="D70" s="68" t="str">
        <f>'Core Indicators'!D70</f>
        <v>Myanmar</v>
      </c>
      <c r="E70" s="68" t="str">
        <f>'Core Indicators'!E70</f>
        <v>MMR</v>
      </c>
      <c r="F70" s="85">
        <f>'Core Indicators'!O70</f>
        <v>37000</v>
      </c>
      <c r="G70" s="85">
        <f>'Core Indicators'!W70</f>
        <v>3785000</v>
      </c>
      <c r="H70" s="85">
        <f>'Core Indicators'!AE70</f>
        <v>1235000</v>
      </c>
      <c r="I70" s="85">
        <f>'Core Indicators'!AM70</f>
        <v>1030000</v>
      </c>
      <c r="J70" s="85" t="str">
        <f>'Core Indicators'!AU70</f>
        <v>x</v>
      </c>
      <c r="K70" s="85" t="str">
        <f>'Core Indicators'!BC70</f>
        <v>x</v>
      </c>
      <c r="L70" s="85">
        <f>'Core Indicators'!BK70</f>
        <v>43</v>
      </c>
      <c r="M70" s="85" t="str">
        <f>'Core Indicators'!BS70</f>
        <v>x</v>
      </c>
      <c r="N70" s="85" t="str">
        <f>'Core Indicators'!CA70</f>
        <v>x</v>
      </c>
      <c r="O70" s="85" t="e">
        <f>'Core Indicators'!CI70</f>
        <v>#N/A</v>
      </c>
      <c r="P70" s="85" t="str">
        <f>'Core Indicators'!CQ70</f>
        <v>x</v>
      </c>
      <c r="Q70" s="85">
        <f>'Core Indicators'!DG70</f>
        <v>0</v>
      </c>
      <c r="R70" s="85">
        <f>'Core Indicators'!DO70</f>
        <v>0</v>
      </c>
      <c r="S70" s="85">
        <f>'Core Indicators'!DW70</f>
        <v>391000</v>
      </c>
      <c r="T70" s="85">
        <f>'Core Indicators'!EE70</f>
        <v>324000</v>
      </c>
      <c r="U70" s="85">
        <f>'Core Indicators'!EM70</f>
        <v>0</v>
      </c>
      <c r="V70" s="85">
        <f>'Core Indicators'!FC70</f>
        <v>3</v>
      </c>
      <c r="W70" s="85" t="str">
        <f>'Core Indicators'!FK70</f>
        <v>x</v>
      </c>
      <c r="X70" s="85" t="str">
        <f>'Core Indicators'!FS70</f>
        <v>x</v>
      </c>
      <c r="Y70" s="85">
        <f>'Core Indicators'!GA70</f>
        <v>2</v>
      </c>
      <c r="Z70" s="85">
        <f>'Core Indicators'!GI70</f>
        <v>2</v>
      </c>
      <c r="AA70" s="85">
        <f>'Core Indicators'!GQ70</f>
        <v>1</v>
      </c>
      <c r="AB70" s="85" t="str">
        <f>'Core Indicators'!GY70</f>
        <v>x</v>
      </c>
      <c r="AC70" s="85">
        <f>'Core Indicators'!HG70</f>
        <v>2</v>
      </c>
      <c r="AD70" s="85">
        <f>'Core Indicators'!HO70</f>
        <v>1</v>
      </c>
      <c r="AE70" s="85">
        <f>'Core Indicators'!HW70</f>
        <v>1</v>
      </c>
      <c r="AF70" s="85">
        <f>'Core Indicators'!IE70</f>
        <v>3</v>
      </c>
      <c r="AG70" s="85">
        <f>'Core Indicators'!IM70</f>
        <v>1</v>
      </c>
    </row>
    <row r="71" spans="1:33" x14ac:dyDescent="0.3">
      <c r="A71" s="1" t="str">
        <f>'Core Indicators'!A:A</f>
        <v>Kachin and Shan Conflict</v>
      </c>
      <c r="B71" s="1" t="str">
        <f>'Core Indicators'!B:B</f>
        <v>Conflict</v>
      </c>
      <c r="C71" s="1" t="str">
        <f>'Core Indicators'!C71</f>
        <v>MMR003</v>
      </c>
      <c r="D71" s="1" t="str">
        <f>'Core Indicators'!D71</f>
        <v>Myanmar</v>
      </c>
      <c r="E71" s="1" t="str">
        <f>'Core Indicators'!E71</f>
        <v>MMR</v>
      </c>
      <c r="F71" s="84">
        <f>'Core Indicators'!O71</f>
        <v>245000</v>
      </c>
      <c r="G71" s="84">
        <f>'Core Indicators'!W71</f>
        <v>5480000</v>
      </c>
      <c r="H71" s="84">
        <f>'Core Indicators'!AE71</f>
        <v>2307000</v>
      </c>
      <c r="I71" s="84">
        <f>'Core Indicators'!AM71</f>
        <v>106000</v>
      </c>
      <c r="J71" s="84" t="str">
        <f>'Core Indicators'!AU71</f>
        <v>x</v>
      </c>
      <c r="K71" s="84" t="str">
        <f>'Core Indicators'!BC71</f>
        <v>x</v>
      </c>
      <c r="L71" s="84">
        <f>'Core Indicators'!BK71</f>
        <v>132</v>
      </c>
      <c r="M71" s="84" t="str">
        <f>'Core Indicators'!BS71</f>
        <v>x</v>
      </c>
      <c r="N71" s="84" t="str">
        <f>'Core Indicators'!CA71</f>
        <v>x</v>
      </c>
      <c r="O71" s="84" t="e">
        <f>'Core Indicators'!CI71</f>
        <v>#N/A</v>
      </c>
      <c r="P71" s="84" t="str">
        <f>'Core Indicators'!CQ71</f>
        <v>x</v>
      </c>
      <c r="Q71" s="84">
        <f>'Core Indicators'!DG71</f>
        <v>0</v>
      </c>
      <c r="R71" s="84">
        <f>'Core Indicators'!DO71</f>
        <v>0</v>
      </c>
      <c r="S71" s="84">
        <f>'Core Indicators'!DW71</f>
        <v>110000</v>
      </c>
      <c r="T71" s="84">
        <f>'Core Indicators'!EE71</f>
        <v>106000</v>
      </c>
      <c r="U71" s="84">
        <f>'Core Indicators'!EM71</f>
        <v>0</v>
      </c>
      <c r="V71" s="84">
        <f>'Core Indicators'!FC71</f>
        <v>3</v>
      </c>
      <c r="W71" s="84" t="str">
        <f>'Core Indicators'!FK71</f>
        <v>x</v>
      </c>
      <c r="X71" s="84" t="str">
        <f>'Core Indicators'!FS71</f>
        <v>x</v>
      </c>
      <c r="Y71" s="84">
        <f>'Core Indicators'!GA71</f>
        <v>2</v>
      </c>
      <c r="Z71" s="84">
        <f>'Core Indicators'!GI71</f>
        <v>2</v>
      </c>
      <c r="AA71" s="84">
        <f>'Core Indicators'!GQ71</f>
        <v>1</v>
      </c>
      <c r="AB71" s="84" t="str">
        <f>'Core Indicators'!GY71</f>
        <v>x</v>
      </c>
      <c r="AC71" s="84">
        <f>'Core Indicators'!HG71</f>
        <v>2</v>
      </c>
      <c r="AD71" s="84">
        <f>'Core Indicators'!HO71</f>
        <v>1</v>
      </c>
      <c r="AE71" s="84">
        <f>'Core Indicators'!HW71</f>
        <v>1</v>
      </c>
      <c r="AF71" s="84">
        <f>'Core Indicators'!IE71</f>
        <v>3</v>
      </c>
      <c r="AG71" s="84">
        <f>'Core Indicators'!IM71</f>
        <v>1</v>
      </c>
    </row>
    <row r="72" spans="1:33" x14ac:dyDescent="0.3">
      <c r="A72" s="68" t="str">
        <f>'Core Indicators'!A:A</f>
        <v>Nicaragua</v>
      </c>
      <c r="B72" s="68" t="str">
        <f>'Core Indicators'!B:B</f>
        <v>Complex crisis</v>
      </c>
      <c r="C72" s="68" t="str">
        <f>'Core Indicators'!C72</f>
        <v>NIC001</v>
      </c>
      <c r="D72" s="68" t="str">
        <f>'Core Indicators'!D72</f>
        <v>Nicaragua</v>
      </c>
      <c r="E72" s="68" t="str">
        <f>'Core Indicators'!E72</f>
        <v>NIC</v>
      </c>
      <c r="F72" s="85">
        <f>'Core Indicators'!O72</f>
        <v>119990</v>
      </c>
      <c r="G72" s="85">
        <f>'Core Indicators'!W72</f>
        <v>6210803</v>
      </c>
      <c r="H72" s="85">
        <f>'Core Indicators'!AE72</f>
        <v>417000</v>
      </c>
      <c r="I72" s="85">
        <f>'Core Indicators'!AM72</f>
        <v>52000</v>
      </c>
      <c r="J72" s="85">
        <f>'Core Indicators'!AU72</f>
        <v>2578</v>
      </c>
      <c r="K72" s="85">
        <f>'Core Indicators'!BC72</f>
        <v>0</v>
      </c>
      <c r="L72" s="85">
        <f>'Core Indicators'!BK72</f>
        <v>236</v>
      </c>
      <c r="M72" s="85">
        <f>'Core Indicators'!BS72</f>
        <v>0</v>
      </c>
      <c r="N72" s="85">
        <f>'Core Indicators'!CA72</f>
        <v>0</v>
      </c>
      <c r="O72" s="85" t="e">
        <f>'Core Indicators'!CI72</f>
        <v>#N/A</v>
      </c>
      <c r="P72" s="85">
        <f>'Core Indicators'!CQ72</f>
        <v>1214</v>
      </c>
      <c r="Q72" s="85">
        <f>'Core Indicators'!DG72</f>
        <v>0</v>
      </c>
      <c r="R72" s="85">
        <f>'Core Indicators'!DO72</f>
        <v>0</v>
      </c>
      <c r="S72" s="85">
        <f>'Core Indicators'!DW72</f>
        <v>300000</v>
      </c>
      <c r="T72" s="85">
        <f>'Core Indicators'!EE72</f>
        <v>0</v>
      </c>
      <c r="U72" s="85">
        <f>'Core Indicators'!EM72</f>
        <v>0</v>
      </c>
      <c r="V72" s="85">
        <f>'Core Indicators'!FC72</f>
        <v>1</v>
      </c>
      <c r="W72" s="85">
        <f>'Core Indicators'!FK72</f>
        <v>0</v>
      </c>
      <c r="X72" s="85">
        <f>'Core Indicators'!FS72</f>
        <v>0</v>
      </c>
      <c r="Y72" s="85">
        <f>'Core Indicators'!GA72</f>
        <v>0</v>
      </c>
      <c r="Z72" s="85">
        <f>'Core Indicators'!GI72</f>
        <v>0</v>
      </c>
      <c r="AA72" s="85">
        <f>'Core Indicators'!GQ72</f>
        <v>1</v>
      </c>
      <c r="AB72" s="85">
        <f>'Core Indicators'!GY72</f>
        <v>0</v>
      </c>
      <c r="AC72" s="85">
        <f>'Core Indicators'!HG72</f>
        <v>1</v>
      </c>
      <c r="AD72" s="85">
        <f>'Core Indicators'!HO72</f>
        <v>0</v>
      </c>
      <c r="AE72" s="85">
        <f>'Core Indicators'!HW72</f>
        <v>2</v>
      </c>
      <c r="AF72" s="85">
        <f>'Core Indicators'!IE72</f>
        <v>0</v>
      </c>
      <c r="AG72" s="85">
        <f>'Core Indicators'!IM72</f>
        <v>0</v>
      </c>
    </row>
    <row r="73" spans="1:33" x14ac:dyDescent="0.3">
      <c r="A73" s="1" t="str">
        <f>'Core Indicators'!A:A</f>
        <v>Niger</v>
      </c>
      <c r="B73" s="1" t="str">
        <f>'Core Indicators'!B:B</f>
        <v>Complex crisis</v>
      </c>
      <c r="C73" s="1" t="str">
        <f>'Core Indicators'!C73</f>
        <v>NER001</v>
      </c>
      <c r="D73" s="1" t="str">
        <f>'Core Indicators'!D73</f>
        <v>Niger</v>
      </c>
      <c r="E73" s="1" t="str">
        <f>'Core Indicators'!E73</f>
        <v>NER</v>
      </c>
      <c r="F73" s="84">
        <f>'Core Indicators'!O73</f>
        <v>1267000</v>
      </c>
      <c r="G73" s="84">
        <f>'Core Indicators'!W73</f>
        <v>21641800</v>
      </c>
      <c r="H73" s="84">
        <f>'Core Indicators'!AE73</f>
        <v>2300000</v>
      </c>
      <c r="I73" s="84">
        <f>'Core Indicators'!AM73</f>
        <v>187300</v>
      </c>
      <c r="J73" s="84" t="str">
        <f>'Core Indicators'!AU73</f>
        <v>X</v>
      </c>
      <c r="K73" s="84" t="str">
        <f>'Core Indicators'!BC73</f>
        <v>X</v>
      </c>
      <c r="L73" s="84" t="str">
        <f>'Core Indicators'!BK73</f>
        <v>X</v>
      </c>
      <c r="M73" s="84" t="str">
        <f>'Core Indicators'!BS73</f>
        <v>X</v>
      </c>
      <c r="N73" s="84" t="str">
        <f>'Core Indicators'!CA73</f>
        <v>X</v>
      </c>
      <c r="O73" s="84" t="e">
        <f>'Core Indicators'!CI73</f>
        <v>#N/A</v>
      </c>
      <c r="P73" s="84" t="str">
        <f>'Core Indicators'!CQ73</f>
        <v>X</v>
      </c>
      <c r="Q73" s="84">
        <f>'Core Indicators'!DG73</f>
        <v>108000</v>
      </c>
      <c r="R73" s="84">
        <f>'Core Indicators'!DO73</f>
        <v>1294000</v>
      </c>
      <c r="S73" s="84">
        <f>'Core Indicators'!DW73</f>
        <v>452000</v>
      </c>
      <c r="T73" s="84">
        <f>'Core Indicators'!EE73</f>
        <v>461000</v>
      </c>
      <c r="U73" s="84">
        <f>'Core Indicators'!EM73</f>
        <v>0</v>
      </c>
      <c r="V73" s="84">
        <f>'Core Indicators'!FC73</f>
        <v>5</v>
      </c>
      <c r="W73" s="84" t="str">
        <f>'Core Indicators'!FK73</f>
        <v>X</v>
      </c>
      <c r="X73" s="84" t="str">
        <f>'Core Indicators'!FS73</f>
        <v>X</v>
      </c>
      <c r="Y73" s="84">
        <f>'Core Indicators'!GA73</f>
        <v>0</v>
      </c>
      <c r="Z73" s="84">
        <f>'Core Indicators'!GI73</f>
        <v>2</v>
      </c>
      <c r="AA73" s="84">
        <f>'Core Indicators'!GQ73</f>
        <v>0</v>
      </c>
      <c r="AB73" s="84">
        <f>'Core Indicators'!GY73</f>
        <v>2</v>
      </c>
      <c r="AC73" s="84">
        <f>'Core Indicators'!HG73</f>
        <v>0</v>
      </c>
      <c r="AD73" s="84">
        <f>'Core Indicators'!HO73</f>
        <v>0</v>
      </c>
      <c r="AE73" s="84">
        <f>'Core Indicators'!HW73</f>
        <v>2</v>
      </c>
      <c r="AF73" s="84">
        <f>'Core Indicators'!IE73</f>
        <v>1</v>
      </c>
      <c r="AG73" s="84">
        <f>'Core Indicators'!IM73</f>
        <v>1</v>
      </c>
    </row>
    <row r="74" spans="1:33" x14ac:dyDescent="0.3">
      <c r="A74" s="68" t="str">
        <f>'Core Indicators'!A:A</f>
        <v>Boko haram in Niger</v>
      </c>
      <c r="B74" s="68" t="str">
        <f>'Core Indicators'!B:B</f>
        <v>Conflict</v>
      </c>
      <c r="C74" s="68" t="str">
        <f>'Core Indicators'!C74</f>
        <v>NER002</v>
      </c>
      <c r="D74" s="68" t="str">
        <f>'Core Indicators'!D74</f>
        <v>Niger</v>
      </c>
      <c r="E74" s="68" t="str">
        <f>'Core Indicators'!E74</f>
        <v>NER</v>
      </c>
      <c r="F74" s="85">
        <f>'Core Indicators'!O74</f>
        <v>156906</v>
      </c>
      <c r="G74" s="85">
        <f>'Core Indicators'!W74</f>
        <v>714244</v>
      </c>
      <c r="H74" s="85">
        <f>'Core Indicators'!AE74</f>
        <v>469000</v>
      </c>
      <c r="I74" s="85">
        <f>'Core Indicators'!AM74</f>
        <v>130000</v>
      </c>
      <c r="J74" s="85" t="str">
        <f>'Core Indicators'!AU74</f>
        <v>X</v>
      </c>
      <c r="K74" s="85" t="str">
        <f>'Core Indicators'!BC74</f>
        <v>X</v>
      </c>
      <c r="L74" s="85" t="str">
        <f>'Core Indicators'!BK74</f>
        <v>X</v>
      </c>
      <c r="M74" s="85" t="str">
        <f>'Core Indicators'!BS74</f>
        <v>X</v>
      </c>
      <c r="N74" s="85" t="str">
        <f>'Core Indicators'!CA74</f>
        <v>X</v>
      </c>
      <c r="O74" s="85" t="e">
        <f>'Core Indicators'!CI74</f>
        <v>#N/A</v>
      </c>
      <c r="P74" s="85" t="str">
        <f>'Core Indicators'!CQ74</f>
        <v>X</v>
      </c>
      <c r="Q74" s="85">
        <f>'Core Indicators'!DG74</f>
        <v>0</v>
      </c>
      <c r="R74" s="85">
        <f>'Core Indicators'!DO74</f>
        <v>212000</v>
      </c>
      <c r="S74" s="85">
        <f>'Core Indicators'!DW74</f>
        <v>0</v>
      </c>
      <c r="T74" s="85">
        <f>'Core Indicators'!EE74</f>
        <v>249000</v>
      </c>
      <c r="U74" s="85">
        <f>'Core Indicators'!EM74</f>
        <v>0</v>
      </c>
      <c r="V74" s="85">
        <f>'Core Indicators'!FC74</f>
        <v>5</v>
      </c>
      <c r="W74" s="85" t="str">
        <f>'Core Indicators'!FK74</f>
        <v>X</v>
      </c>
      <c r="X74" s="85" t="str">
        <f>'Core Indicators'!FS74</f>
        <v>X</v>
      </c>
      <c r="Y74" s="85">
        <f>'Core Indicators'!GA74</f>
        <v>0</v>
      </c>
      <c r="Z74" s="85">
        <f>'Core Indicators'!GI74</f>
        <v>2</v>
      </c>
      <c r="AA74" s="85">
        <f>'Core Indicators'!GQ74</f>
        <v>0</v>
      </c>
      <c r="AB74" s="85">
        <f>'Core Indicators'!GY74</f>
        <v>2</v>
      </c>
      <c r="AC74" s="85">
        <f>'Core Indicators'!HG74</f>
        <v>0</v>
      </c>
      <c r="AD74" s="85">
        <f>'Core Indicators'!HO74</f>
        <v>0</v>
      </c>
      <c r="AE74" s="85">
        <f>'Core Indicators'!HW74</f>
        <v>2</v>
      </c>
      <c r="AF74" s="85">
        <f>'Core Indicators'!IE74</f>
        <v>1</v>
      </c>
      <c r="AG74" s="85">
        <f>'Core Indicators'!IM74</f>
        <v>1</v>
      </c>
    </row>
    <row r="75" spans="1:33" x14ac:dyDescent="0.3">
      <c r="A75" s="1" t="str">
        <f>'Core Indicators'!A:A</f>
        <v>Mali/Burkina Faso conflict</v>
      </c>
      <c r="B75" s="1" t="str">
        <f>'Core Indicators'!B:B</f>
        <v>Conflict</v>
      </c>
      <c r="C75" s="1" t="str">
        <f>'Core Indicators'!C75</f>
        <v>NER003</v>
      </c>
      <c r="D75" s="1" t="str">
        <f>'Core Indicators'!D75</f>
        <v>Niger</v>
      </c>
      <c r="E75" s="1" t="str">
        <f>'Core Indicators'!E75</f>
        <v>NER</v>
      </c>
      <c r="F75" s="84">
        <f>'Core Indicators'!O75</f>
        <v>210600</v>
      </c>
      <c r="G75" s="84">
        <f>'Core Indicators'!W75</f>
        <v>7541058</v>
      </c>
      <c r="H75" s="84">
        <f>'Core Indicators'!AE75</f>
        <v>717025</v>
      </c>
      <c r="I75" s="84">
        <f>'Core Indicators'!AM75</f>
        <v>53000</v>
      </c>
      <c r="J75" s="84" t="str">
        <f>'Core Indicators'!AU75</f>
        <v>X</v>
      </c>
      <c r="K75" s="84" t="str">
        <f>'Core Indicators'!BC75</f>
        <v>X</v>
      </c>
      <c r="L75" s="84" t="str">
        <f>'Core Indicators'!BK75</f>
        <v>X</v>
      </c>
      <c r="M75" s="84" t="str">
        <f>'Core Indicators'!BS75</f>
        <v>X</v>
      </c>
      <c r="N75" s="84" t="str">
        <f>'Core Indicators'!CA75</f>
        <v>X</v>
      </c>
      <c r="O75" s="84" t="e">
        <f>'Core Indicators'!CI75</f>
        <v>#N/A</v>
      </c>
      <c r="P75" s="84" t="str">
        <f>'Core Indicators'!CQ75</f>
        <v>X</v>
      </c>
      <c r="Q75" s="84">
        <f>'Core Indicators'!DG75</f>
        <v>0</v>
      </c>
      <c r="R75" s="84">
        <f>'Core Indicators'!DO75</f>
        <v>608000</v>
      </c>
      <c r="S75" s="84">
        <f>'Core Indicators'!DW75</f>
        <v>109000</v>
      </c>
      <c r="T75" s="84">
        <f>'Core Indicators'!EE75</f>
        <v>0</v>
      </c>
      <c r="U75" s="84">
        <f>'Core Indicators'!EM75</f>
        <v>0</v>
      </c>
      <c r="V75" s="84">
        <f>'Core Indicators'!FC75</f>
        <v>5</v>
      </c>
      <c r="W75" s="84" t="str">
        <f>'Core Indicators'!FK75</f>
        <v>X</v>
      </c>
      <c r="X75" s="84" t="str">
        <f>'Core Indicators'!FS75</f>
        <v>X</v>
      </c>
      <c r="Y75" s="84">
        <f>'Core Indicators'!GA75</f>
        <v>0</v>
      </c>
      <c r="Z75" s="84">
        <f>'Core Indicators'!GI75</f>
        <v>2</v>
      </c>
      <c r="AA75" s="84">
        <f>'Core Indicators'!GQ75</f>
        <v>0</v>
      </c>
      <c r="AB75" s="84">
        <f>'Core Indicators'!GY75</f>
        <v>2</v>
      </c>
      <c r="AC75" s="84">
        <f>'Core Indicators'!HG75</f>
        <v>0</v>
      </c>
      <c r="AD75" s="84">
        <f>'Core Indicators'!HO75</f>
        <v>0</v>
      </c>
      <c r="AE75" s="84">
        <f>'Core Indicators'!HW75</f>
        <v>2</v>
      </c>
      <c r="AF75" s="84">
        <f>'Core Indicators'!IE75</f>
        <v>1</v>
      </c>
      <c r="AG75" s="84">
        <f>'Core Indicators'!IM75</f>
        <v>1</v>
      </c>
    </row>
    <row r="76" spans="1:33" x14ac:dyDescent="0.3">
      <c r="A76" s="68" t="str">
        <f>'Core Indicators'!A:A</f>
        <v>Nigeria</v>
      </c>
      <c r="B76" s="68" t="str">
        <f>'Core Indicators'!B:B</f>
        <v>Complex crisis</v>
      </c>
      <c r="C76" s="68" t="str">
        <f>'Core Indicators'!C76</f>
        <v>NGA001</v>
      </c>
      <c r="D76" s="68" t="str">
        <f>'Core Indicators'!D76</f>
        <v>Nigeria</v>
      </c>
      <c r="E76" s="68" t="str">
        <f>'Core Indicators'!E76</f>
        <v>NGA</v>
      </c>
      <c r="F76" s="85">
        <f>'Core Indicators'!O76</f>
        <v>909890</v>
      </c>
      <c r="G76" s="85">
        <f>'Core Indicators'!W76</f>
        <v>187624895</v>
      </c>
      <c r="H76" s="85">
        <f>'Core Indicators'!AE76</f>
        <v>103665601</v>
      </c>
      <c r="I76" s="85">
        <f>'Core Indicators'!AM76</f>
        <v>2529929</v>
      </c>
      <c r="J76" s="85" t="str">
        <f>'Core Indicators'!AU76</f>
        <v>x</v>
      </c>
      <c r="K76" s="85">
        <f>'Core Indicators'!BC76</f>
        <v>11096</v>
      </c>
      <c r="L76" s="85">
        <f>'Core Indicators'!BK76</f>
        <v>2844</v>
      </c>
      <c r="M76" s="85" t="str">
        <f>'Core Indicators'!BS76</f>
        <v>x</v>
      </c>
      <c r="N76" s="85">
        <f>'Core Indicators'!CA76</f>
        <v>4300</v>
      </c>
      <c r="O76" s="85" t="e">
        <f>'Core Indicators'!CI76</f>
        <v>#N/A</v>
      </c>
      <c r="P76" s="85" t="str">
        <f>'Core Indicators'!CQ76</f>
        <v>x</v>
      </c>
      <c r="Q76" s="85">
        <f>'Core Indicators'!DG76</f>
        <v>0</v>
      </c>
      <c r="R76" s="85">
        <f>'Core Indicators'!DO76</f>
        <v>14905000</v>
      </c>
      <c r="S76" s="85">
        <f>'Core Indicators'!DW76</f>
        <v>2321000</v>
      </c>
      <c r="T76" s="85">
        <f>'Core Indicators'!EE76</f>
        <v>134000</v>
      </c>
      <c r="U76" s="85">
        <f>'Core Indicators'!EM76</f>
        <v>0</v>
      </c>
      <c r="V76" s="85">
        <f>'Core Indicators'!FC76</f>
        <v>5</v>
      </c>
      <c r="W76" s="85" t="str">
        <f>'Core Indicators'!FK76</f>
        <v>x</v>
      </c>
      <c r="X76" s="85">
        <f>'Core Indicators'!FS76</f>
        <v>800000</v>
      </c>
      <c r="Y76" s="85">
        <f>'Core Indicators'!GA76</f>
        <v>0</v>
      </c>
      <c r="Z76" s="85">
        <f>'Core Indicators'!GI76</f>
        <v>2</v>
      </c>
      <c r="AA76" s="85">
        <f>'Core Indicators'!GQ76</f>
        <v>2</v>
      </c>
      <c r="AB76" s="85">
        <f>'Core Indicators'!GY76</f>
        <v>2</v>
      </c>
      <c r="AC76" s="85">
        <f>'Core Indicators'!HG76</f>
        <v>0</v>
      </c>
      <c r="AD76" s="85">
        <f>'Core Indicators'!HO76</f>
        <v>1</v>
      </c>
      <c r="AE76" s="85">
        <f>'Core Indicators'!HW76</f>
        <v>3</v>
      </c>
      <c r="AF76" s="85">
        <f>'Core Indicators'!IE76</f>
        <v>1</v>
      </c>
      <c r="AG76" s="85">
        <f>'Core Indicators'!IM76</f>
        <v>2</v>
      </c>
    </row>
    <row r="77" spans="1:33" x14ac:dyDescent="0.3">
      <c r="A77" s="1" t="str">
        <f>'Core Indicators'!A:A</f>
        <v>Food insecurity in Nigeria</v>
      </c>
      <c r="B77" s="1" t="str">
        <f>'Core Indicators'!B:B</f>
        <v>Food security</v>
      </c>
      <c r="C77" s="1" t="str">
        <f>'Core Indicators'!C77</f>
        <v>NGA002</v>
      </c>
      <c r="D77" s="1" t="str">
        <f>'Core Indicators'!D77</f>
        <v>Nigeria</v>
      </c>
      <c r="E77" s="1" t="str">
        <f>'Core Indicators'!E77</f>
        <v>NGA</v>
      </c>
      <c r="F77" s="84">
        <f>'Core Indicators'!O77</f>
        <v>909890</v>
      </c>
      <c r="G77" s="84">
        <f>'Core Indicators'!W77</f>
        <v>187586080</v>
      </c>
      <c r="H77" s="84">
        <f>'Core Indicators'!AE77</f>
        <v>103665601</v>
      </c>
      <c r="I77" s="84" t="str">
        <f>'Core Indicators'!AM77</f>
        <v>x</v>
      </c>
      <c r="J77" s="84" t="str">
        <f>'Core Indicators'!AU77</f>
        <v>x</v>
      </c>
      <c r="K77" s="84" t="str">
        <f>'Core Indicators'!BC77</f>
        <v>x</v>
      </c>
      <c r="L77" s="84" t="str">
        <f>'Core Indicators'!BK77</f>
        <v>x</v>
      </c>
      <c r="M77" s="84" t="str">
        <f>'Core Indicators'!BS77</f>
        <v>x</v>
      </c>
      <c r="N77" s="84" t="str">
        <f>'Core Indicators'!CA77</f>
        <v>x</v>
      </c>
      <c r="O77" s="84" t="e">
        <f>'Core Indicators'!CI77</f>
        <v>#N/A</v>
      </c>
      <c r="P77" s="84" t="str">
        <f>'Core Indicators'!CQ77</f>
        <v>x</v>
      </c>
      <c r="Q77" s="84">
        <f>'Core Indicators'!DG77</f>
        <v>0</v>
      </c>
      <c r="R77" s="84">
        <f>'Core Indicators'!DO77</f>
        <v>14905000</v>
      </c>
      <c r="S77" s="84">
        <f>'Core Indicators'!DW77</f>
        <v>2321000</v>
      </c>
      <c r="T77" s="84">
        <f>'Core Indicators'!EE77</f>
        <v>134000</v>
      </c>
      <c r="U77" s="84">
        <f>'Core Indicators'!EM77</f>
        <v>0</v>
      </c>
      <c r="V77" s="84">
        <f>'Core Indicators'!FC77</f>
        <v>5</v>
      </c>
      <c r="W77" s="84" t="str">
        <f>'Core Indicators'!FK77</f>
        <v>x</v>
      </c>
      <c r="X77" s="84">
        <f>'Core Indicators'!FS77</f>
        <v>800000</v>
      </c>
      <c r="Y77" s="84">
        <f>'Core Indicators'!GA77</f>
        <v>0</v>
      </c>
      <c r="Z77" s="84">
        <f>'Core Indicators'!GI77</f>
        <v>2</v>
      </c>
      <c r="AA77" s="84">
        <f>'Core Indicators'!GQ77</f>
        <v>2</v>
      </c>
      <c r="AB77" s="84">
        <f>'Core Indicators'!GY77</f>
        <v>2</v>
      </c>
      <c r="AC77" s="84">
        <f>'Core Indicators'!HG77</f>
        <v>0</v>
      </c>
      <c r="AD77" s="84">
        <f>'Core Indicators'!HO77</f>
        <v>1</v>
      </c>
      <c r="AE77" s="84">
        <f>'Core Indicators'!HW77</f>
        <v>3</v>
      </c>
      <c r="AF77" s="84">
        <f>'Core Indicators'!IE77</f>
        <v>1</v>
      </c>
      <c r="AG77" s="84">
        <f>'Core Indicators'!IM77</f>
        <v>2</v>
      </c>
    </row>
    <row r="78" spans="1:33" x14ac:dyDescent="0.3">
      <c r="A78" s="68" t="str">
        <f>'Core Indicators'!A:A</f>
        <v>Middle belt conflict</v>
      </c>
      <c r="B78" s="68" t="str">
        <f>'Core Indicators'!B:B</f>
        <v>Conflict</v>
      </c>
      <c r="C78" s="68" t="str">
        <f>'Core Indicators'!C78</f>
        <v>NGA003</v>
      </c>
      <c r="D78" s="68" t="str">
        <f>'Core Indicators'!D78</f>
        <v>Nigeria</v>
      </c>
      <c r="E78" s="68" t="str">
        <f>'Core Indicators'!E78</f>
        <v>NGA</v>
      </c>
      <c r="F78" s="85">
        <f>'Core Indicators'!O78</f>
        <v>403872</v>
      </c>
      <c r="G78" s="85">
        <f>'Core Indicators'!W78</f>
        <v>84185809</v>
      </c>
      <c r="H78" s="85">
        <f>'Core Indicators'!AE78</f>
        <v>300000</v>
      </c>
      <c r="I78" s="85">
        <f>'Core Indicators'!AM78</f>
        <v>300000</v>
      </c>
      <c r="J78" s="85" t="str">
        <f>'Core Indicators'!AU78</f>
        <v>x</v>
      </c>
      <c r="K78" s="85">
        <f>'Core Indicators'!BC78</f>
        <v>11096</v>
      </c>
      <c r="L78" s="85">
        <f>'Core Indicators'!BK78</f>
        <v>347</v>
      </c>
      <c r="M78" s="85" t="str">
        <f>'Core Indicators'!BS78</f>
        <v>x</v>
      </c>
      <c r="N78" s="85" t="str">
        <f>'Core Indicators'!CA78</f>
        <v>x</v>
      </c>
      <c r="O78" s="85" t="e">
        <f>'Core Indicators'!CI78</f>
        <v>#N/A</v>
      </c>
      <c r="P78" s="85" t="str">
        <f>'Core Indicators'!CQ78</f>
        <v>x</v>
      </c>
      <c r="Q78" s="85">
        <f>'Core Indicators'!DG78</f>
        <v>0</v>
      </c>
      <c r="R78" s="85">
        <f>'Core Indicators'!DO78</f>
        <v>300000</v>
      </c>
      <c r="S78" s="85">
        <f>'Core Indicators'!DW78</f>
        <v>0</v>
      </c>
      <c r="T78" s="85">
        <f>'Core Indicators'!EE78</f>
        <v>0</v>
      </c>
      <c r="U78" s="85">
        <f>'Core Indicators'!EM78</f>
        <v>0</v>
      </c>
      <c r="V78" s="85">
        <f>'Core Indicators'!FC78</f>
        <v>5</v>
      </c>
      <c r="W78" s="85" t="str">
        <f>'Core Indicators'!FK78</f>
        <v>x</v>
      </c>
      <c r="X78" s="85" t="str">
        <f>'Core Indicators'!FS78</f>
        <v>x</v>
      </c>
      <c r="Y78" s="85">
        <f>'Core Indicators'!GA78</f>
        <v>0</v>
      </c>
      <c r="Z78" s="85">
        <f>'Core Indicators'!GI78</f>
        <v>2</v>
      </c>
      <c r="AA78" s="85">
        <f>'Core Indicators'!GQ78</f>
        <v>2</v>
      </c>
      <c r="AB78" s="85">
        <f>'Core Indicators'!GY78</f>
        <v>2</v>
      </c>
      <c r="AC78" s="85">
        <f>'Core Indicators'!HG78</f>
        <v>0</v>
      </c>
      <c r="AD78" s="85">
        <f>'Core Indicators'!HO78</f>
        <v>1</v>
      </c>
      <c r="AE78" s="85">
        <f>'Core Indicators'!HW78</f>
        <v>3</v>
      </c>
      <c r="AF78" s="85">
        <f>'Core Indicators'!IE78</f>
        <v>1</v>
      </c>
      <c r="AG78" s="85">
        <f>'Core Indicators'!IM78</f>
        <v>2</v>
      </c>
    </row>
    <row r="79" spans="1:33" x14ac:dyDescent="0.3">
      <c r="A79" s="1" t="str">
        <f>'Core Indicators'!A:A</f>
        <v>Boko haram crisis in Nigeria</v>
      </c>
      <c r="B79" s="1" t="str">
        <f>'Core Indicators'!B:B</f>
        <v>Conflict</v>
      </c>
      <c r="C79" s="1" t="str">
        <f>'Core Indicators'!C79</f>
        <v>NGA004</v>
      </c>
      <c r="D79" s="1" t="str">
        <f>'Core Indicators'!D79</f>
        <v>Nigeria</v>
      </c>
      <c r="E79" s="1" t="str">
        <f>'Core Indicators'!E79</f>
        <v>NGA</v>
      </c>
      <c r="F79" s="84">
        <f>'Core Indicators'!O79</f>
        <v>157918</v>
      </c>
      <c r="G79" s="84">
        <f>'Core Indicators'!W79</f>
        <v>13012034</v>
      </c>
      <c r="H79" s="84">
        <f>'Core Indicators'!AE79</f>
        <v>13012034</v>
      </c>
      <c r="I79" s="84">
        <f>'Core Indicators'!AM79</f>
        <v>2197929</v>
      </c>
      <c r="J79" s="84" t="str">
        <f>'Core Indicators'!AU79</f>
        <v>x</v>
      </c>
      <c r="K79" s="84" t="str">
        <f>'Core Indicators'!BC79</f>
        <v>x</v>
      </c>
      <c r="L79" s="84">
        <f>'Core Indicators'!BK79</f>
        <v>367</v>
      </c>
      <c r="M79" s="84" t="str">
        <f>'Core Indicators'!BS79</f>
        <v>x</v>
      </c>
      <c r="N79" s="84">
        <f>'Core Indicators'!CA79</f>
        <v>4300</v>
      </c>
      <c r="O79" s="84" t="e">
        <f>'Core Indicators'!CI79</f>
        <v>#N/A</v>
      </c>
      <c r="P79" s="84" t="str">
        <f>'Core Indicators'!CQ79</f>
        <v>x</v>
      </c>
      <c r="Q79" s="84">
        <f>'Core Indicators'!DG79</f>
        <v>0</v>
      </c>
      <c r="R79" s="84">
        <f>'Core Indicators'!DO79</f>
        <v>10000</v>
      </c>
      <c r="S79" s="84">
        <f>'Core Indicators'!DW79</f>
        <v>1898000</v>
      </c>
      <c r="T79" s="84">
        <f>'Core Indicators'!EE79</f>
        <v>5161000</v>
      </c>
      <c r="U79" s="84">
        <f>'Core Indicators'!EM79</f>
        <v>0</v>
      </c>
      <c r="V79" s="84">
        <f>'Core Indicators'!FC79</f>
        <v>4</v>
      </c>
      <c r="W79" s="84" t="str">
        <f>'Core Indicators'!FK79</f>
        <v>x</v>
      </c>
      <c r="X79" s="84">
        <f>'Core Indicators'!FS79</f>
        <v>800000</v>
      </c>
      <c r="Y79" s="84">
        <f>'Core Indicators'!GA79</f>
        <v>0</v>
      </c>
      <c r="Z79" s="84">
        <f>'Core Indicators'!GI79</f>
        <v>2</v>
      </c>
      <c r="AA79" s="84">
        <f>'Core Indicators'!GQ79</f>
        <v>2</v>
      </c>
      <c r="AB79" s="84">
        <f>'Core Indicators'!GY79</f>
        <v>2</v>
      </c>
      <c r="AC79" s="84">
        <f>'Core Indicators'!HG79</f>
        <v>0</v>
      </c>
      <c r="AD79" s="84">
        <f>'Core Indicators'!HO79</f>
        <v>1</v>
      </c>
      <c r="AE79" s="84">
        <f>'Core Indicators'!HW79</f>
        <v>3</v>
      </c>
      <c r="AF79" s="84">
        <f>'Core Indicators'!IE79</f>
        <v>1</v>
      </c>
      <c r="AG79" s="84">
        <f>'Core Indicators'!IM79</f>
        <v>2</v>
      </c>
    </row>
    <row r="80" spans="1:33" x14ac:dyDescent="0.3">
      <c r="A80" s="68" t="str">
        <f>'Core Indicators'!A:A</f>
        <v>Cameroon Refugees in Nigeria</v>
      </c>
      <c r="B80" s="68" t="str">
        <f>'Core Indicators'!B:B</f>
        <v>International displacement</v>
      </c>
      <c r="C80" s="68" t="str">
        <f>'Core Indicators'!C80</f>
        <v>NGA005</v>
      </c>
      <c r="D80" s="68" t="str">
        <f>'Core Indicators'!D80</f>
        <v>Nigeria</v>
      </c>
      <c r="E80" s="68" t="str">
        <f>'Core Indicators'!E80</f>
        <v>NGA</v>
      </c>
      <c r="F80" s="85">
        <f>'Core Indicators'!O80</f>
        <v>231538</v>
      </c>
      <c r="G80" s="85">
        <f>'Core Indicators'!W80</f>
        <v>17719148</v>
      </c>
      <c r="H80" s="85">
        <f>'Core Indicators'!AE80</f>
        <v>32000</v>
      </c>
      <c r="I80" s="85">
        <f>'Core Indicators'!AM80</f>
        <v>32000</v>
      </c>
      <c r="J80" s="85" t="str">
        <f>'Core Indicators'!AU80</f>
        <v>x</v>
      </c>
      <c r="K80" s="85" t="str">
        <f>'Core Indicators'!BC80</f>
        <v>x</v>
      </c>
      <c r="L80" s="85" t="str">
        <f>'Core Indicators'!BK80</f>
        <v>x</v>
      </c>
      <c r="M80" s="85" t="str">
        <f>'Core Indicators'!BS80</f>
        <v>x</v>
      </c>
      <c r="N80" s="85" t="str">
        <f>'Core Indicators'!CA80</f>
        <v>x</v>
      </c>
      <c r="O80" s="85" t="e">
        <f>'Core Indicators'!CI80</f>
        <v>#N/A</v>
      </c>
      <c r="P80" s="85" t="str">
        <f>'Core Indicators'!CQ80</f>
        <v>x</v>
      </c>
      <c r="Q80" s="85">
        <f>'Core Indicators'!DG80</f>
        <v>0</v>
      </c>
      <c r="R80" s="85">
        <f>'Core Indicators'!DO80</f>
        <v>32000</v>
      </c>
      <c r="S80" s="85">
        <f>'Core Indicators'!DW80</f>
        <v>0</v>
      </c>
      <c r="T80" s="85">
        <f>'Core Indicators'!EE80</f>
        <v>0</v>
      </c>
      <c r="U80" s="85">
        <f>'Core Indicators'!EM80</f>
        <v>0</v>
      </c>
      <c r="V80" s="85">
        <f>'Core Indicators'!FC80</f>
        <v>2</v>
      </c>
      <c r="W80" s="85" t="str">
        <f>'Core Indicators'!FK80</f>
        <v>x</v>
      </c>
      <c r="X80" s="85" t="str">
        <f>'Core Indicators'!FS80</f>
        <v>x</v>
      </c>
      <c r="Y80" s="85">
        <f>'Core Indicators'!GA80</f>
        <v>0</v>
      </c>
      <c r="Z80" s="85">
        <f>'Core Indicators'!GI80</f>
        <v>2</v>
      </c>
      <c r="AA80" s="85">
        <f>'Core Indicators'!GQ80</f>
        <v>2</v>
      </c>
      <c r="AB80" s="85">
        <f>'Core Indicators'!GY80</f>
        <v>2</v>
      </c>
      <c r="AC80" s="85">
        <f>'Core Indicators'!HG80</f>
        <v>0</v>
      </c>
      <c r="AD80" s="85">
        <f>'Core Indicators'!HO80</f>
        <v>1</v>
      </c>
      <c r="AE80" s="85">
        <f>'Core Indicators'!HW80</f>
        <v>3</v>
      </c>
      <c r="AF80" s="85">
        <f>'Core Indicators'!IE80</f>
        <v>1</v>
      </c>
      <c r="AG80" s="85">
        <f>'Core Indicators'!IM80</f>
        <v>2</v>
      </c>
    </row>
    <row r="81" spans="1:33" x14ac:dyDescent="0.3">
      <c r="A81" s="1" t="str">
        <f>'Core Indicators'!A:A</f>
        <v>Pakistan</v>
      </c>
      <c r="B81" s="1" t="str">
        <f>'Core Indicators'!B:B</f>
        <v>Complex crisis</v>
      </c>
      <c r="C81" s="1" t="str">
        <f>'Core Indicators'!C81</f>
        <v>PAK001</v>
      </c>
      <c r="D81" s="1" t="str">
        <f>'Core Indicators'!D81</f>
        <v>Pakistan</v>
      </c>
      <c r="E81" s="1" t="str">
        <f>'Core Indicators'!E81</f>
        <v>PAK</v>
      </c>
      <c r="F81" s="84">
        <f>'Core Indicators'!O81</f>
        <v>796096</v>
      </c>
      <c r="G81" s="84">
        <f>'Core Indicators'!W81</f>
        <v>206774520</v>
      </c>
      <c r="H81" s="84">
        <f>'Core Indicators'!AE81</f>
        <v>2900000</v>
      </c>
      <c r="I81" s="84">
        <f>'Core Indicators'!AM81</f>
        <v>266559</v>
      </c>
      <c r="J81" s="84" t="str">
        <f>'Core Indicators'!AU81</f>
        <v>x</v>
      </c>
      <c r="K81" s="84">
        <f>'Core Indicators'!BC81</f>
        <v>3687109</v>
      </c>
      <c r="L81" s="84">
        <f>'Core Indicators'!BK81</f>
        <v>724</v>
      </c>
      <c r="M81" s="84" t="str">
        <f>'Core Indicators'!BS81</f>
        <v>x</v>
      </c>
      <c r="N81" s="84" t="str">
        <f>'Core Indicators'!CA81</f>
        <v>x</v>
      </c>
      <c r="O81" s="84" t="e">
        <f>'Core Indicators'!CI81</f>
        <v>#N/A</v>
      </c>
      <c r="P81" s="84" t="str">
        <f>'Core Indicators'!CQ81</f>
        <v>x</v>
      </c>
      <c r="Q81" s="84">
        <f>'Core Indicators'!DG81</f>
        <v>0</v>
      </c>
      <c r="R81" s="84">
        <f>'Core Indicators'!DO81</f>
        <v>0</v>
      </c>
      <c r="S81" s="84">
        <f>'Core Indicators'!DW81</f>
        <v>2900000</v>
      </c>
      <c r="T81" s="84">
        <f>'Core Indicators'!EE81</f>
        <v>0</v>
      </c>
      <c r="U81" s="84">
        <f>'Core Indicators'!EM81</f>
        <v>0</v>
      </c>
      <c r="V81" s="84">
        <f>'Core Indicators'!FC81</f>
        <v>5</v>
      </c>
      <c r="W81" s="84" t="str">
        <f>'Core Indicators'!FK81</f>
        <v>x</v>
      </c>
      <c r="X81" s="84" t="str">
        <f>'Core Indicators'!FS81</f>
        <v>x</v>
      </c>
      <c r="Y81" s="84">
        <f>'Core Indicators'!GA81</f>
        <v>2</v>
      </c>
      <c r="Z81" s="84">
        <f>'Core Indicators'!GI81</f>
        <v>2</v>
      </c>
      <c r="AA81" s="84">
        <f>'Core Indicators'!GQ81</f>
        <v>1</v>
      </c>
      <c r="AB81" s="84">
        <f>'Core Indicators'!GY81</f>
        <v>1</v>
      </c>
      <c r="AC81" s="84">
        <f>'Core Indicators'!HG81</f>
        <v>3</v>
      </c>
      <c r="AD81" s="84">
        <f>'Core Indicators'!HO81</f>
        <v>3</v>
      </c>
      <c r="AE81" s="84">
        <f>'Core Indicators'!HW81</f>
        <v>1</v>
      </c>
      <c r="AF81" s="84">
        <f>'Core Indicators'!IE81</f>
        <v>1</v>
      </c>
      <c r="AG81" s="84">
        <f>'Core Indicators'!IM81</f>
        <v>1</v>
      </c>
    </row>
    <row r="82" spans="1:33" x14ac:dyDescent="0.3">
      <c r="A82" s="68" t="str">
        <f>'Core Indicators'!A:A</f>
        <v>Drought in Pakistan</v>
      </c>
      <c r="B82" s="68" t="str">
        <f>'Core Indicators'!B:B</f>
        <v>Drought</v>
      </c>
      <c r="C82" s="68" t="str">
        <f>'Core Indicators'!C82</f>
        <v>PAK002</v>
      </c>
      <c r="D82" s="68" t="str">
        <f>'Core Indicators'!D82</f>
        <v>Pakistan</v>
      </c>
      <c r="E82" s="68" t="str">
        <f>'Core Indicators'!E82</f>
        <v>PAK</v>
      </c>
      <c r="F82" s="85">
        <f>'Core Indicators'!O82</f>
        <v>488104</v>
      </c>
      <c r="G82" s="85">
        <f>'Core Indicators'!W82</f>
        <v>60230459</v>
      </c>
      <c r="H82" s="85">
        <f>'Core Indicators'!AE82</f>
        <v>2807350</v>
      </c>
      <c r="I82" s="85" t="str">
        <f>'Core Indicators'!AM82</f>
        <v>x</v>
      </c>
      <c r="J82" s="85">
        <f>'Core Indicators'!AU82</f>
        <v>0</v>
      </c>
      <c r="K82" s="85">
        <f>'Core Indicators'!BC82</f>
        <v>3687096</v>
      </c>
      <c r="L82" s="85" t="str">
        <f>'Core Indicators'!BK82</f>
        <v>x</v>
      </c>
      <c r="M82" s="85">
        <f>'Core Indicators'!BS82</f>
        <v>0</v>
      </c>
      <c r="N82" s="85">
        <f>'Core Indicators'!CA82</f>
        <v>0</v>
      </c>
      <c r="O82" s="85" t="e">
        <f>'Core Indicators'!CI82</f>
        <v>#N/A</v>
      </c>
      <c r="P82" s="85" t="str">
        <f>'Core Indicators'!CQ82</f>
        <v>x</v>
      </c>
      <c r="Q82" s="85">
        <f>'Core Indicators'!DG82</f>
        <v>0</v>
      </c>
      <c r="R82" s="85">
        <f>'Core Indicators'!DO82</f>
        <v>1909000</v>
      </c>
      <c r="S82" s="85">
        <f>'Core Indicators'!DW82</f>
        <v>898000</v>
      </c>
      <c r="T82" s="85">
        <f>'Core Indicators'!EE82</f>
        <v>0</v>
      </c>
      <c r="U82" s="85">
        <f>'Core Indicators'!EM82</f>
        <v>0</v>
      </c>
      <c r="V82" s="85">
        <f>'Core Indicators'!FC82</f>
        <v>4</v>
      </c>
      <c r="W82" s="85" t="str">
        <f>'Core Indicators'!FK82</f>
        <v>x</v>
      </c>
      <c r="X82" s="85" t="str">
        <f>'Core Indicators'!FS82</f>
        <v>x</v>
      </c>
      <c r="Y82" s="85">
        <f>'Core Indicators'!GA82</f>
        <v>2</v>
      </c>
      <c r="Z82" s="85">
        <f>'Core Indicators'!GI82</f>
        <v>2</v>
      </c>
      <c r="AA82" s="85">
        <f>'Core Indicators'!GQ82</f>
        <v>1</v>
      </c>
      <c r="AB82" s="85">
        <f>'Core Indicators'!GY82</f>
        <v>1</v>
      </c>
      <c r="AC82" s="85">
        <f>'Core Indicators'!HG82</f>
        <v>3</v>
      </c>
      <c r="AD82" s="85">
        <f>'Core Indicators'!HO82</f>
        <v>3</v>
      </c>
      <c r="AE82" s="85">
        <f>'Core Indicators'!HW82</f>
        <v>1</v>
      </c>
      <c r="AF82" s="85">
        <f>'Core Indicators'!IE82</f>
        <v>1</v>
      </c>
      <c r="AG82" s="85">
        <f>'Core Indicators'!IM82</f>
        <v>1</v>
      </c>
    </row>
    <row r="83" spans="1:33" x14ac:dyDescent="0.3">
      <c r="A83" s="1" t="str">
        <f>'Core Indicators'!A:A</f>
        <v>Conflict in Pakistan</v>
      </c>
      <c r="B83" s="1" t="str">
        <f>'Core Indicators'!B:B</f>
        <v>Conflict</v>
      </c>
      <c r="C83" s="1" t="str">
        <f>'Core Indicators'!C83</f>
        <v>PAK003</v>
      </c>
      <c r="D83" s="1" t="str">
        <f>'Core Indicators'!D83</f>
        <v>Pakistan</v>
      </c>
      <c r="E83" s="1" t="str">
        <f>'Core Indicators'!E83</f>
        <v>PAK</v>
      </c>
      <c r="F83" s="84">
        <f>'Core Indicators'!O83</f>
        <v>796096</v>
      </c>
      <c r="G83" s="84">
        <f>'Core Indicators'!W83</f>
        <v>206774520</v>
      </c>
      <c r="H83" s="84">
        <f>'Core Indicators'!AE83</f>
        <v>2900000</v>
      </c>
      <c r="I83" s="84">
        <f>'Core Indicators'!AM83</f>
        <v>266559</v>
      </c>
      <c r="J83" s="84" t="str">
        <f>'Core Indicators'!AU83</f>
        <v>x</v>
      </c>
      <c r="K83" s="84">
        <f>'Core Indicators'!BC83</f>
        <v>3687109</v>
      </c>
      <c r="L83" s="84">
        <f>'Core Indicators'!BK83</f>
        <v>724</v>
      </c>
      <c r="M83" s="84" t="str">
        <f>'Core Indicators'!BS83</f>
        <v>x</v>
      </c>
      <c r="N83" s="84" t="str">
        <f>'Core Indicators'!CA83</f>
        <v>x</v>
      </c>
      <c r="O83" s="84" t="e">
        <f>'Core Indicators'!CI83</f>
        <v>#N/A</v>
      </c>
      <c r="P83" s="84" t="str">
        <f>'Core Indicators'!CQ83</f>
        <v>x</v>
      </c>
      <c r="Q83" s="84">
        <f>'Core Indicators'!DG83</f>
        <v>0</v>
      </c>
      <c r="R83" s="84">
        <f>'Core Indicators'!DO83</f>
        <v>0</v>
      </c>
      <c r="S83" s="84">
        <f>'Core Indicators'!DW83</f>
        <v>2900000</v>
      </c>
      <c r="T83" s="84">
        <f>'Core Indicators'!EE83</f>
        <v>0</v>
      </c>
      <c r="U83" s="84">
        <f>'Core Indicators'!EM83</f>
        <v>0</v>
      </c>
      <c r="V83" s="84">
        <f>'Core Indicators'!FC83</f>
        <v>5</v>
      </c>
      <c r="W83" s="84" t="str">
        <f>'Core Indicators'!FK83</f>
        <v>x</v>
      </c>
      <c r="X83" s="84" t="str">
        <f>'Core Indicators'!FS83</f>
        <v>x</v>
      </c>
      <c r="Y83" s="84">
        <f>'Core Indicators'!GA83</f>
        <v>2</v>
      </c>
      <c r="Z83" s="84">
        <f>'Core Indicators'!GI83</f>
        <v>2</v>
      </c>
      <c r="AA83" s="84">
        <f>'Core Indicators'!GQ83</f>
        <v>1</v>
      </c>
      <c r="AB83" s="84">
        <f>'Core Indicators'!GY83</f>
        <v>1</v>
      </c>
      <c r="AC83" s="84">
        <f>'Core Indicators'!HG83</f>
        <v>3</v>
      </c>
      <c r="AD83" s="84">
        <f>'Core Indicators'!HO83</f>
        <v>3</v>
      </c>
      <c r="AE83" s="84">
        <f>'Core Indicators'!HW83</f>
        <v>1</v>
      </c>
      <c r="AF83" s="84">
        <f>'Core Indicators'!IE83</f>
        <v>1</v>
      </c>
      <c r="AG83" s="84">
        <f>'Core Indicators'!IM83</f>
        <v>1</v>
      </c>
    </row>
    <row r="84" spans="1:33" x14ac:dyDescent="0.3">
      <c r="A84" s="68" t="str">
        <f>'Core Indicators'!A:A</f>
        <v>Conflict in Palestine</v>
      </c>
      <c r="B84" s="68" t="str">
        <f>'Core Indicators'!B:B</f>
        <v>Conflict</v>
      </c>
      <c r="C84" s="68" t="str">
        <f>'Core Indicators'!C84</f>
        <v>PSE002</v>
      </c>
      <c r="D84" s="68" t="str">
        <f>'Core Indicators'!D84</f>
        <v>Palestine</v>
      </c>
      <c r="E84" s="68" t="str">
        <f>'Core Indicators'!E84</f>
        <v>PSE</v>
      </c>
      <c r="F84" s="85">
        <f>'Core Indicators'!O84</f>
        <v>6311</v>
      </c>
      <c r="G84" s="85">
        <f>'Core Indicators'!W84</f>
        <v>4702927</v>
      </c>
      <c r="H84" s="85">
        <f>'Core Indicators'!AE84</f>
        <v>4702927</v>
      </c>
      <c r="I84" s="85">
        <f>'Core Indicators'!AM84</f>
        <v>14416</v>
      </c>
      <c r="J84" s="85">
        <f>'Core Indicators'!AU84</f>
        <v>9577</v>
      </c>
      <c r="K84" s="85" t="str">
        <f>'Core Indicators'!BC84</f>
        <v>x</v>
      </c>
      <c r="L84" s="85">
        <f>'Core Indicators'!BK84</f>
        <v>147</v>
      </c>
      <c r="M84" s="85">
        <f>'Core Indicators'!BS84</f>
        <v>160000</v>
      </c>
      <c r="N84" s="85">
        <f>'Core Indicators'!CA84</f>
        <v>11422</v>
      </c>
      <c r="O84" s="85" t="e">
        <f>'Core Indicators'!CI84</f>
        <v>#N/A</v>
      </c>
      <c r="P84" s="85" t="str">
        <f>'Core Indicators'!CQ84</f>
        <v>x</v>
      </c>
      <c r="Q84" s="85">
        <f>'Core Indicators'!DG84</f>
        <v>141000</v>
      </c>
      <c r="R84" s="85">
        <f>'Core Indicators'!DO84</f>
        <v>87000</v>
      </c>
      <c r="S84" s="85">
        <f>'Core Indicators'!DW84</f>
        <v>329000</v>
      </c>
      <c r="T84" s="85">
        <f>'Core Indicators'!EE84</f>
        <v>1021000</v>
      </c>
      <c r="U84" s="85">
        <f>'Core Indicators'!EM84</f>
        <v>977000</v>
      </c>
      <c r="V84" s="85">
        <f>'Core Indicators'!FC84</f>
        <v>4</v>
      </c>
      <c r="W84" s="85" t="str">
        <f>'Core Indicators'!FK84</f>
        <v>x</v>
      </c>
      <c r="X84" s="85">
        <f>'Core Indicators'!FS84</f>
        <v>4702927</v>
      </c>
      <c r="Y84" s="85">
        <f>'Core Indicators'!GA84</f>
        <v>2</v>
      </c>
      <c r="Z84" s="85">
        <f>'Core Indicators'!GI84</f>
        <v>2</v>
      </c>
      <c r="AA84" s="85">
        <f>'Core Indicators'!GQ84</f>
        <v>1</v>
      </c>
      <c r="AB84" s="85">
        <f>'Core Indicators'!GY84</f>
        <v>1</v>
      </c>
      <c r="AC84" s="85">
        <f>'Core Indicators'!HG84</f>
        <v>3</v>
      </c>
      <c r="AD84" s="85">
        <f>'Core Indicators'!HO84</f>
        <v>3</v>
      </c>
      <c r="AE84" s="85">
        <f>'Core Indicators'!HW84</f>
        <v>1</v>
      </c>
      <c r="AF84" s="85">
        <f>'Core Indicators'!IE84</f>
        <v>1</v>
      </c>
      <c r="AG84" s="85">
        <f>'Core Indicators'!IM84</f>
        <v>1</v>
      </c>
    </row>
    <row r="85" spans="1:33" x14ac:dyDescent="0.3">
      <c r="A85" s="1" t="str">
        <f>'Core Indicators'!A:A</f>
        <v>Venezuela displacement in Panama</v>
      </c>
      <c r="B85" s="1" t="str">
        <f>'Core Indicators'!B:B</f>
        <v>International displacement</v>
      </c>
      <c r="C85" s="1" t="str">
        <f>'Core Indicators'!C85</f>
        <v>PAN002</v>
      </c>
      <c r="D85" s="1" t="str">
        <f>'Core Indicators'!D85</f>
        <v>Panama</v>
      </c>
      <c r="E85" s="1" t="str">
        <f>'Core Indicators'!E85</f>
        <v>PAN</v>
      </c>
      <c r="F85" s="84">
        <f>'Core Indicators'!O85</f>
        <v>11300</v>
      </c>
      <c r="G85" s="84">
        <f>'Core Indicators'!W85</f>
        <v>1800000</v>
      </c>
      <c r="H85" s="84">
        <f>'Core Indicators'!AE85</f>
        <v>94000</v>
      </c>
      <c r="I85" s="84">
        <f>'Core Indicators'!AM85</f>
        <v>94000</v>
      </c>
      <c r="J85" s="84" t="str">
        <f>'Core Indicators'!AU85</f>
        <v>x</v>
      </c>
      <c r="K85" s="84" t="str">
        <f>'Core Indicators'!BC85</f>
        <v>x</v>
      </c>
      <c r="L85" s="84" t="str">
        <f>'Core Indicators'!BK85</f>
        <v>x</v>
      </c>
      <c r="M85" s="84">
        <f>'Core Indicators'!BS85</f>
        <v>0</v>
      </c>
      <c r="N85" s="84">
        <f>'Core Indicators'!CA85</f>
        <v>0</v>
      </c>
      <c r="O85" s="84" t="e">
        <f>'Core Indicators'!CI85</f>
        <v>#N/A</v>
      </c>
      <c r="P85" s="84" t="str">
        <f>'Core Indicators'!CQ85</f>
        <v>x</v>
      </c>
      <c r="Q85" s="84">
        <f>'Core Indicators'!DG85</f>
        <v>94000</v>
      </c>
      <c r="R85" s="84">
        <f>'Core Indicators'!DO85</f>
        <v>0</v>
      </c>
      <c r="S85" s="84">
        <f>'Core Indicators'!DW85</f>
        <v>0</v>
      </c>
      <c r="T85" s="84">
        <f>'Core Indicators'!EE85</f>
        <v>0</v>
      </c>
      <c r="U85" s="84">
        <f>'Core Indicators'!EM85</f>
        <v>0</v>
      </c>
      <c r="V85" s="84">
        <f>'Core Indicators'!FC85</f>
        <v>1</v>
      </c>
      <c r="W85" s="84" t="str">
        <f>'Core Indicators'!FK85</f>
        <v>x</v>
      </c>
      <c r="X85" s="84" t="str">
        <f>'Core Indicators'!FS85</f>
        <v>x</v>
      </c>
      <c r="Y85" s="84" t="str">
        <f>'Core Indicators'!GA85</f>
        <v>x</v>
      </c>
      <c r="Z85" s="84" t="str">
        <f>'Core Indicators'!GI85</f>
        <v>x</v>
      </c>
      <c r="AA85" s="84" t="str">
        <f>'Core Indicators'!GQ85</f>
        <v>x</v>
      </c>
      <c r="AB85" s="84" t="str">
        <f>'Core Indicators'!GY85</f>
        <v>x</v>
      </c>
      <c r="AC85" s="84" t="str">
        <f>'Core Indicators'!HG85</f>
        <v>x</v>
      </c>
      <c r="AD85" s="84" t="str">
        <f>'Core Indicators'!HO85</f>
        <v>x</v>
      </c>
      <c r="AE85" s="84" t="str">
        <f>'Core Indicators'!HW85</f>
        <v>x</v>
      </c>
      <c r="AF85" s="84" t="str">
        <f>'Core Indicators'!IE85</f>
        <v>x</v>
      </c>
      <c r="AG85" s="84" t="str">
        <f>'Core Indicators'!IM85</f>
        <v>x</v>
      </c>
    </row>
    <row r="86" spans="1:33" x14ac:dyDescent="0.3">
      <c r="A86" s="68" t="str">
        <f>'Core Indicators'!A:A</f>
        <v>Venezuela displacement in Peru</v>
      </c>
      <c r="B86" s="68" t="str">
        <f>'Core Indicators'!B:B</f>
        <v>International displacement</v>
      </c>
      <c r="C86" s="68" t="str">
        <f>'Core Indicators'!C86</f>
        <v>PER002</v>
      </c>
      <c r="D86" s="68" t="str">
        <f>'Core Indicators'!D86</f>
        <v>Peru</v>
      </c>
      <c r="E86" s="68" t="str">
        <f>'Core Indicators'!E86</f>
        <v>PER</v>
      </c>
      <c r="F86" s="85">
        <f>'Core Indicators'!O86</f>
        <v>149791</v>
      </c>
      <c r="G86" s="85">
        <f>'Core Indicators'!W86</f>
        <v>15020266</v>
      </c>
      <c r="H86" s="85">
        <f>'Core Indicators'!AE86</f>
        <v>1290000</v>
      </c>
      <c r="I86" s="85">
        <f>'Core Indicators'!AM86</f>
        <v>660000</v>
      </c>
      <c r="J86" s="85" t="str">
        <f>'Core Indicators'!AU86</f>
        <v>x</v>
      </c>
      <c r="K86" s="85" t="str">
        <f>'Core Indicators'!BC86</f>
        <v>x</v>
      </c>
      <c r="L86" s="85" t="str">
        <f>'Core Indicators'!BK86</f>
        <v>x</v>
      </c>
      <c r="M86" s="85">
        <f>'Core Indicators'!BS86</f>
        <v>0</v>
      </c>
      <c r="N86" s="85">
        <f>'Core Indicators'!CA86</f>
        <v>0</v>
      </c>
      <c r="O86" s="85" t="e">
        <f>'Core Indicators'!CI86</f>
        <v>#N/A</v>
      </c>
      <c r="P86" s="85" t="str">
        <f>'Core Indicators'!CQ86</f>
        <v>x</v>
      </c>
      <c r="Q86" s="85">
        <f>'Core Indicators'!DG86</f>
        <v>600000</v>
      </c>
      <c r="R86" s="85">
        <f>'Core Indicators'!DO86</f>
        <v>60000</v>
      </c>
      <c r="S86" s="85">
        <f>'Core Indicators'!DW86</f>
        <v>0</v>
      </c>
      <c r="T86" s="85">
        <f>'Core Indicators'!EE86</f>
        <v>0</v>
      </c>
      <c r="U86" s="85">
        <f>'Core Indicators'!EM86</f>
        <v>0</v>
      </c>
      <c r="V86" s="85">
        <f>'Core Indicators'!FC86</f>
        <v>2</v>
      </c>
      <c r="W86" s="85">
        <f>'Core Indicators'!FK86</f>
        <v>0</v>
      </c>
      <c r="X86" s="85">
        <f>'Core Indicators'!FS86</f>
        <v>0</v>
      </c>
      <c r="Y86" s="85">
        <f>'Core Indicators'!GA86</f>
        <v>0</v>
      </c>
      <c r="Z86" s="85">
        <f>'Core Indicators'!GI86</f>
        <v>0</v>
      </c>
      <c r="AA86" s="85">
        <f>'Core Indicators'!GQ86</f>
        <v>0</v>
      </c>
      <c r="AB86" s="85">
        <f>'Core Indicators'!GY86</f>
        <v>0</v>
      </c>
      <c r="AC86" s="85">
        <f>'Core Indicators'!HG86</f>
        <v>0</v>
      </c>
      <c r="AD86" s="85">
        <f>'Core Indicators'!HO86</f>
        <v>0</v>
      </c>
      <c r="AE86" s="85">
        <f>'Core Indicators'!HW86</f>
        <v>0</v>
      </c>
      <c r="AF86" s="85">
        <f>'Core Indicators'!IE86</f>
        <v>1</v>
      </c>
      <c r="AG86" s="85">
        <f>'Core Indicators'!IM86</f>
        <v>0</v>
      </c>
    </row>
    <row r="87" spans="1:33" x14ac:dyDescent="0.3">
      <c r="A87" s="1" t="str">
        <f>'Core Indicators'!A:A</f>
        <v>Philippines</v>
      </c>
      <c r="B87" s="1" t="str">
        <f>'Core Indicators'!B:B</f>
        <v>Complex crisis</v>
      </c>
      <c r="C87" s="1" t="str">
        <f>'Core Indicators'!C87</f>
        <v>PHL001</v>
      </c>
      <c r="D87" s="1" t="str">
        <f>'Core Indicators'!D87</f>
        <v>Philippines</v>
      </c>
      <c r="E87" s="1" t="str">
        <f>'Core Indicators'!E87</f>
        <v>PHL</v>
      </c>
      <c r="F87" s="84">
        <f>'Core Indicators'!O87</f>
        <v>83148.639999999999</v>
      </c>
      <c r="G87" s="84">
        <f>'Core Indicators'!W87</f>
        <v>4448225</v>
      </c>
      <c r="H87" s="84">
        <f>'Core Indicators'!AE87</f>
        <v>183163</v>
      </c>
      <c r="I87" s="84">
        <f>'Core Indicators'!AM87</f>
        <v>182934</v>
      </c>
      <c r="J87" s="84">
        <f>'Core Indicators'!AU87</f>
        <v>89</v>
      </c>
      <c r="K87" s="84" t="str">
        <f>'Core Indicators'!BC87</f>
        <v>x</v>
      </c>
      <c r="L87" s="84">
        <f>'Core Indicators'!BK87</f>
        <v>31</v>
      </c>
      <c r="M87" s="84">
        <f>'Core Indicators'!BS87</f>
        <v>2419</v>
      </c>
      <c r="N87" s="84">
        <f>'Core Indicators'!CA87</f>
        <v>3084</v>
      </c>
      <c r="O87" s="84" t="e">
        <f>'Core Indicators'!CI87</f>
        <v>#N/A</v>
      </c>
      <c r="P87" s="84" t="str">
        <f>'Core Indicators'!CQ87</f>
        <v>x</v>
      </c>
      <c r="Q87" s="84">
        <f>'Core Indicators'!DG87</f>
        <v>0</v>
      </c>
      <c r="R87" s="84">
        <f>'Core Indicators'!DO87</f>
        <v>183000</v>
      </c>
      <c r="S87" s="84">
        <f>'Core Indicators'!DW87</f>
        <v>0</v>
      </c>
      <c r="T87" s="84">
        <f>'Core Indicators'!EE87</f>
        <v>0</v>
      </c>
      <c r="U87" s="84">
        <f>'Core Indicators'!EM87</f>
        <v>0</v>
      </c>
      <c r="V87" s="84">
        <f>'Core Indicators'!FC87</f>
        <v>3</v>
      </c>
      <c r="W87" s="84" t="str">
        <f>'Core Indicators'!FK87</f>
        <v>x</v>
      </c>
      <c r="X87" s="84" t="str">
        <f>'Core Indicators'!FS87</f>
        <v>x</v>
      </c>
      <c r="Y87" s="84" t="str">
        <f>'Core Indicators'!GA87</f>
        <v>x</v>
      </c>
      <c r="Z87" s="84" t="str">
        <f>'Core Indicators'!GI87</f>
        <v>x</v>
      </c>
      <c r="AA87" s="84" t="str">
        <f>'Core Indicators'!GQ87</f>
        <v>x</v>
      </c>
      <c r="AB87" s="84" t="str">
        <f>'Core Indicators'!GY87</f>
        <v>x</v>
      </c>
      <c r="AC87" s="84" t="str">
        <f>'Core Indicators'!HG87</f>
        <v>x</v>
      </c>
      <c r="AD87" s="84" t="str">
        <f>'Core Indicators'!HO87</f>
        <v>x</v>
      </c>
      <c r="AE87" s="84" t="str">
        <f>'Core Indicators'!HW87</f>
        <v>x</v>
      </c>
      <c r="AF87" s="84" t="str">
        <f>'Core Indicators'!IE87</f>
        <v>x</v>
      </c>
      <c r="AG87" s="84" t="str">
        <f>'Core Indicators'!IM87</f>
        <v>x</v>
      </c>
    </row>
    <row r="88" spans="1:33" x14ac:dyDescent="0.3">
      <c r="A88" s="68" t="str">
        <f>'Core Indicators'!A:A</f>
        <v>Mindanao conflict</v>
      </c>
      <c r="B88" s="68" t="str">
        <f>'Core Indicators'!B:B</f>
        <v>Conflict</v>
      </c>
      <c r="C88" s="68" t="str">
        <f>'Core Indicators'!C88</f>
        <v>PHL002</v>
      </c>
      <c r="D88" s="68" t="str">
        <f>'Core Indicators'!D88</f>
        <v>Philippines</v>
      </c>
      <c r="E88" s="68" t="str">
        <f>'Core Indicators'!E88</f>
        <v>PHL</v>
      </c>
      <c r="F88" s="85">
        <f>'Core Indicators'!O88</f>
        <v>14061.609999999999</v>
      </c>
      <c r="G88" s="85">
        <f>'Core Indicators'!W88</f>
        <v>3889267</v>
      </c>
      <c r="H88" s="85">
        <f>'Core Indicators'!AE88</f>
        <v>77698</v>
      </c>
      <c r="I88" s="85">
        <f>'Core Indicators'!AM88</f>
        <v>77469</v>
      </c>
      <c r="J88" s="85">
        <f>'Core Indicators'!AU88</f>
        <v>89</v>
      </c>
      <c r="K88" s="85" t="str">
        <f>'Core Indicators'!BC88</f>
        <v>x</v>
      </c>
      <c r="L88" s="85">
        <f>'Core Indicators'!BK88</f>
        <v>23</v>
      </c>
      <c r="M88" s="85">
        <f>'Core Indicators'!BS88</f>
        <v>2100</v>
      </c>
      <c r="N88" s="85">
        <f>'Core Indicators'!CA88</f>
        <v>3000</v>
      </c>
      <c r="O88" s="85" t="e">
        <f>'Core Indicators'!CI88</f>
        <v>#N/A</v>
      </c>
      <c r="P88" s="85" t="str">
        <f>'Core Indicators'!CQ88</f>
        <v>x</v>
      </c>
      <c r="Q88" s="85">
        <f>'Core Indicators'!DG88</f>
        <v>0</v>
      </c>
      <c r="R88" s="85">
        <f>'Core Indicators'!DO88</f>
        <v>77000</v>
      </c>
      <c r="S88" s="85">
        <f>'Core Indicators'!DW88</f>
        <v>0</v>
      </c>
      <c r="T88" s="85">
        <f>'Core Indicators'!EE88</f>
        <v>0</v>
      </c>
      <c r="U88" s="85">
        <f>'Core Indicators'!EM88</f>
        <v>0</v>
      </c>
      <c r="V88" s="85">
        <f>'Core Indicators'!FC88</f>
        <v>3</v>
      </c>
      <c r="W88" s="85" t="str">
        <f>'Core Indicators'!FK88</f>
        <v>x</v>
      </c>
      <c r="X88" s="85" t="str">
        <f>'Core Indicators'!FS88</f>
        <v>x</v>
      </c>
      <c r="Y88" s="85" t="str">
        <f>'Core Indicators'!GA88</f>
        <v>x</v>
      </c>
      <c r="Z88" s="85" t="str">
        <f>'Core Indicators'!GI88</f>
        <v>x</v>
      </c>
      <c r="AA88" s="85" t="str">
        <f>'Core Indicators'!GQ88</f>
        <v>x</v>
      </c>
      <c r="AB88" s="85" t="str">
        <f>'Core Indicators'!GY88</f>
        <v>x</v>
      </c>
      <c r="AC88" s="85" t="str">
        <f>'Core Indicators'!HG88</f>
        <v>x</v>
      </c>
      <c r="AD88" s="85" t="str">
        <f>'Core Indicators'!HO88</f>
        <v>x</v>
      </c>
      <c r="AE88" s="85" t="str">
        <f>'Core Indicators'!HW88</f>
        <v>x</v>
      </c>
      <c r="AF88" s="85" t="str">
        <f>'Core Indicators'!IE88</f>
        <v>x</v>
      </c>
      <c r="AG88" s="85" t="str">
        <f>'Core Indicators'!IM88</f>
        <v>x</v>
      </c>
    </row>
    <row r="89" spans="1:33" x14ac:dyDescent="0.3">
      <c r="A89" s="1" t="str">
        <f>'Core Indicators'!A:A</f>
        <v>Monsoon in Philippines</v>
      </c>
      <c r="B89" s="1" t="str">
        <f>'Core Indicators'!B:B</f>
        <v>Other</v>
      </c>
      <c r="C89" s="1" t="str">
        <f>'Core Indicators'!C89</f>
        <v>PHL003</v>
      </c>
      <c r="D89" s="1" t="str">
        <f>'Core Indicators'!D89</f>
        <v>Philippines</v>
      </c>
      <c r="E89" s="1" t="str">
        <f>'Core Indicators'!E89</f>
        <v>PHL</v>
      </c>
      <c r="F89" s="84">
        <f>'Core Indicators'!O89</f>
        <v>5679.64</v>
      </c>
      <c r="G89" s="84">
        <f>'Core Indicators'!W89</f>
        <v>558958</v>
      </c>
      <c r="H89" s="84">
        <f>'Core Indicators'!AE89</f>
        <v>105465</v>
      </c>
      <c r="I89" s="84">
        <f>'Core Indicators'!AM89</f>
        <v>105465</v>
      </c>
      <c r="J89" s="84" t="str">
        <f>'Core Indicators'!AU89</f>
        <v>x</v>
      </c>
      <c r="K89" s="84" t="str">
        <f>'Core Indicators'!BC89</f>
        <v>x</v>
      </c>
      <c r="L89" s="84">
        <f>'Core Indicators'!BK89</f>
        <v>8</v>
      </c>
      <c r="M89" s="84">
        <f>'Core Indicators'!BS89</f>
        <v>319</v>
      </c>
      <c r="N89" s="84">
        <f>'Core Indicators'!CA89</f>
        <v>84</v>
      </c>
      <c r="O89" s="84" t="e">
        <f>'Core Indicators'!CI89</f>
        <v>#N/A</v>
      </c>
      <c r="P89" s="84" t="str">
        <f>'Core Indicators'!CQ89</f>
        <v>x</v>
      </c>
      <c r="Q89" s="84">
        <f>'Core Indicators'!DG89</f>
        <v>0</v>
      </c>
      <c r="R89" s="84">
        <f>'Core Indicators'!DO89</f>
        <v>105000</v>
      </c>
      <c r="S89" s="84">
        <f>'Core Indicators'!DW89</f>
        <v>0</v>
      </c>
      <c r="T89" s="84">
        <f>'Core Indicators'!EE89</f>
        <v>0</v>
      </c>
      <c r="U89" s="84">
        <f>'Core Indicators'!EM89</f>
        <v>0</v>
      </c>
      <c r="V89" s="84">
        <f>'Core Indicators'!FC89</f>
        <v>3</v>
      </c>
      <c r="W89" s="84" t="str">
        <f>'Core Indicators'!FK89</f>
        <v>x</v>
      </c>
      <c r="X89" s="84" t="str">
        <f>'Core Indicators'!FS89</f>
        <v>x</v>
      </c>
      <c r="Y89" s="84" t="str">
        <f>'Core Indicators'!GA89</f>
        <v>x</v>
      </c>
      <c r="Z89" s="84" t="str">
        <f>'Core Indicators'!GI89</f>
        <v>x</v>
      </c>
      <c r="AA89" s="84" t="str">
        <f>'Core Indicators'!GQ89</f>
        <v>x</v>
      </c>
      <c r="AB89" s="84" t="str">
        <f>'Core Indicators'!GY89</f>
        <v>x</v>
      </c>
      <c r="AC89" s="84" t="str">
        <f>'Core Indicators'!HG89</f>
        <v>x</v>
      </c>
      <c r="AD89" s="84" t="str">
        <f>'Core Indicators'!HO89</f>
        <v>x</v>
      </c>
      <c r="AE89" s="84" t="str">
        <f>'Core Indicators'!HW89</f>
        <v>x</v>
      </c>
      <c r="AF89" s="84" t="str">
        <f>'Core Indicators'!IE89</f>
        <v>x</v>
      </c>
      <c r="AG89" s="84" t="str">
        <f>'Core Indicators'!IM89</f>
        <v>x</v>
      </c>
    </row>
    <row r="90" spans="1:33" x14ac:dyDescent="0.3">
      <c r="A90" s="68" t="str">
        <f>'Core Indicators'!A:A</f>
        <v>Displacement in Rwanda</v>
      </c>
      <c r="B90" s="68" t="str">
        <f>'Core Indicators'!B:B</f>
        <v>International displacement</v>
      </c>
      <c r="C90" s="68" t="str">
        <f>'Core Indicators'!C90</f>
        <v>RWA002</v>
      </c>
      <c r="D90" s="68" t="str">
        <f>'Core Indicators'!D90</f>
        <v>Rwanda</v>
      </c>
      <c r="E90" s="68" t="str">
        <f>'Core Indicators'!E90</f>
        <v>RWA</v>
      </c>
      <c r="F90" s="85">
        <f>'Core Indicators'!O90</f>
        <v>10646</v>
      </c>
      <c r="G90" s="85">
        <f>'Core Indicators'!W90</f>
        <v>4725583</v>
      </c>
      <c r="H90" s="85">
        <f>'Core Indicators'!AE90</f>
        <v>273448</v>
      </c>
      <c r="I90" s="85">
        <f>'Core Indicators'!AM90</f>
        <v>150448</v>
      </c>
      <c r="J90" s="85" t="str">
        <f>'Core Indicators'!AU90</f>
        <v>x</v>
      </c>
      <c r="K90" s="85" t="str">
        <f>'Core Indicators'!BC90</f>
        <v>x</v>
      </c>
      <c r="L90" s="85" t="str">
        <f>'Core Indicators'!BK90</f>
        <v>x</v>
      </c>
      <c r="M90" s="85">
        <f>'Core Indicators'!BS90</f>
        <v>0</v>
      </c>
      <c r="N90" s="85">
        <f>'Core Indicators'!CA90</f>
        <v>0</v>
      </c>
      <c r="O90" s="85" t="e">
        <f>'Core Indicators'!CI90</f>
        <v>#N/A</v>
      </c>
      <c r="P90" s="85">
        <f>'Core Indicators'!CQ90</f>
        <v>0</v>
      </c>
      <c r="Q90" s="85">
        <f>'Core Indicators'!DG90</f>
        <v>0</v>
      </c>
      <c r="R90" s="85">
        <f>'Core Indicators'!DO90</f>
        <v>133000</v>
      </c>
      <c r="S90" s="85">
        <f>'Core Indicators'!DW90</f>
        <v>0</v>
      </c>
      <c r="T90" s="85">
        <f>'Core Indicators'!EE90</f>
        <v>0</v>
      </c>
      <c r="U90" s="85">
        <f>'Core Indicators'!EM90</f>
        <v>0</v>
      </c>
      <c r="V90" s="85">
        <f>'Core Indicators'!FC90</f>
        <v>2</v>
      </c>
      <c r="W90" s="85">
        <f>'Core Indicators'!FK90</f>
        <v>0</v>
      </c>
      <c r="X90" s="85">
        <f>'Core Indicators'!FS90</f>
        <v>0</v>
      </c>
      <c r="Y90" s="85">
        <f>'Core Indicators'!GA90</f>
        <v>0</v>
      </c>
      <c r="Z90" s="85">
        <f>'Core Indicators'!GI90</f>
        <v>0</v>
      </c>
      <c r="AA90" s="85">
        <f>'Core Indicators'!GQ90</f>
        <v>0</v>
      </c>
      <c r="AB90" s="85">
        <f>'Core Indicators'!GY90</f>
        <v>0</v>
      </c>
      <c r="AC90" s="85">
        <f>'Core Indicators'!HG90</f>
        <v>0</v>
      </c>
      <c r="AD90" s="85">
        <f>'Core Indicators'!HO90</f>
        <v>0</v>
      </c>
      <c r="AE90" s="85">
        <f>'Core Indicators'!HW90</f>
        <v>1</v>
      </c>
      <c r="AF90" s="85">
        <f>'Core Indicators'!IE90</f>
        <v>0</v>
      </c>
      <c r="AG90" s="85">
        <f>'Core Indicators'!IM90</f>
        <v>0</v>
      </c>
    </row>
    <row r="91" spans="1:33" x14ac:dyDescent="0.3">
      <c r="A91" s="1" t="str">
        <f>'Core Indicators'!A:A</f>
        <v>Drought in Senegal</v>
      </c>
      <c r="B91" s="1" t="str">
        <f>'Core Indicators'!B:B</f>
        <v>Drought</v>
      </c>
      <c r="C91" s="1" t="str">
        <f>'Core Indicators'!C91</f>
        <v>SEN002</v>
      </c>
      <c r="D91" s="1" t="str">
        <f>'Core Indicators'!D91</f>
        <v>Senegal</v>
      </c>
      <c r="E91" s="1" t="str">
        <f>'Core Indicators'!E91</f>
        <v>SEN</v>
      </c>
      <c r="F91" s="84">
        <f>'Core Indicators'!O91</f>
        <v>196722</v>
      </c>
      <c r="G91" s="84">
        <f>'Core Indicators'!W91</f>
        <v>15722373</v>
      </c>
      <c r="H91" s="84">
        <f>'Core Indicators'!AE91</f>
        <v>13060609</v>
      </c>
      <c r="I91" s="84">
        <f>'Core Indicators'!AM91</f>
        <v>0</v>
      </c>
      <c r="J91" s="84">
        <f>'Core Indicators'!AU91</f>
        <v>0</v>
      </c>
      <c r="K91" s="84">
        <f>'Core Indicators'!BC91</f>
        <v>0</v>
      </c>
      <c r="L91" s="84">
        <f>'Core Indicators'!BK91</f>
        <v>0</v>
      </c>
      <c r="M91" s="84">
        <f>'Core Indicators'!BS91</f>
        <v>0</v>
      </c>
      <c r="N91" s="84">
        <f>'Core Indicators'!CA91</f>
        <v>0</v>
      </c>
      <c r="O91" s="84" t="e">
        <f>'Core Indicators'!CI91</f>
        <v>#N/A</v>
      </c>
      <c r="P91" s="84" t="str">
        <f>'Core Indicators'!CQ91</f>
        <v>x</v>
      </c>
      <c r="Q91" s="84">
        <f>'Core Indicators'!DG91</f>
        <v>0</v>
      </c>
      <c r="R91" s="84">
        <f>'Core Indicators'!DO91</f>
        <v>3084000</v>
      </c>
      <c r="S91" s="84">
        <f>'Core Indicators'!DW91</f>
        <v>376000</v>
      </c>
      <c r="T91" s="84">
        <f>'Core Indicators'!EE91</f>
        <v>0</v>
      </c>
      <c r="U91" s="84">
        <f>'Core Indicators'!EM91</f>
        <v>0</v>
      </c>
      <c r="V91" s="84">
        <f>'Core Indicators'!FC91</f>
        <v>4</v>
      </c>
      <c r="W91" s="84">
        <f>'Core Indicators'!FK91</f>
        <v>0</v>
      </c>
      <c r="X91" s="84">
        <f>'Core Indicators'!FS91</f>
        <v>0</v>
      </c>
      <c r="Y91" s="84">
        <f>'Core Indicators'!GA91</f>
        <v>0</v>
      </c>
      <c r="Z91" s="84">
        <f>'Core Indicators'!GI91</f>
        <v>0</v>
      </c>
      <c r="AA91" s="84">
        <f>'Core Indicators'!GQ91</f>
        <v>0</v>
      </c>
      <c r="AB91" s="84">
        <f>'Core Indicators'!GY91</f>
        <v>0</v>
      </c>
      <c r="AC91" s="84">
        <f>'Core Indicators'!HG91</f>
        <v>0</v>
      </c>
      <c r="AD91" s="84">
        <f>'Core Indicators'!HO91</f>
        <v>0</v>
      </c>
      <c r="AE91" s="84">
        <f>'Core Indicators'!HW91</f>
        <v>0</v>
      </c>
      <c r="AF91" s="84">
        <f>'Core Indicators'!IE91</f>
        <v>1</v>
      </c>
      <c r="AG91" s="84">
        <f>'Core Indicators'!IM91</f>
        <v>0</v>
      </c>
    </row>
    <row r="92" spans="1:33" x14ac:dyDescent="0.3">
      <c r="A92" s="68" t="str">
        <f>'Core Indicators'!A:A</f>
        <v>Somalia</v>
      </c>
      <c r="B92" s="68" t="str">
        <f>'Core Indicators'!B:B</f>
        <v>Complex crisis</v>
      </c>
      <c r="C92" s="68" t="str">
        <f>'Core Indicators'!C92</f>
        <v>SOM001</v>
      </c>
      <c r="D92" s="68" t="str">
        <f>'Core Indicators'!D92</f>
        <v>Somalia</v>
      </c>
      <c r="E92" s="68" t="str">
        <f>'Core Indicators'!E92</f>
        <v>SOM</v>
      </c>
      <c r="F92" s="85">
        <f>'Core Indicators'!O92</f>
        <v>634188</v>
      </c>
      <c r="G92" s="85">
        <f>'Core Indicators'!W92</f>
        <v>11675155</v>
      </c>
      <c r="H92" s="85">
        <f>'Core Indicators'!AE92</f>
        <v>4639000</v>
      </c>
      <c r="I92" s="85">
        <f>'Core Indicators'!AM92</f>
        <v>3250273</v>
      </c>
      <c r="J92" s="85">
        <f>'Core Indicators'!AU92</f>
        <v>368</v>
      </c>
      <c r="K92" s="85">
        <f>'Core Indicators'!BC92</f>
        <v>3310</v>
      </c>
      <c r="L92" s="85">
        <f>'Core Indicators'!BK92</f>
        <v>280</v>
      </c>
      <c r="M92" s="85" t="str">
        <f>'Core Indicators'!BS92</f>
        <v>x</v>
      </c>
      <c r="N92" s="85" t="str">
        <f>'Core Indicators'!CA92</f>
        <v>x</v>
      </c>
      <c r="O92" s="85" t="e">
        <f>'Core Indicators'!CI92</f>
        <v>#N/A</v>
      </c>
      <c r="P92" s="85">
        <f>'Core Indicators'!CQ92</f>
        <v>4440</v>
      </c>
      <c r="Q92" s="85">
        <f>'Core Indicators'!DG92</f>
        <v>0</v>
      </c>
      <c r="R92" s="85">
        <f>'Core Indicators'!DO92</f>
        <v>3077000</v>
      </c>
      <c r="S92" s="85">
        <f>'Core Indicators'!DW92</f>
        <v>1388000</v>
      </c>
      <c r="T92" s="85">
        <f>'Core Indicators'!EE92</f>
        <v>157000</v>
      </c>
      <c r="U92" s="85">
        <f>'Core Indicators'!EM92</f>
        <v>17000</v>
      </c>
      <c r="V92" s="85">
        <f>'Core Indicators'!FC92</f>
        <v>5</v>
      </c>
      <c r="W92" s="85" t="str">
        <f>'Core Indicators'!FK92</f>
        <v>x</v>
      </c>
      <c r="X92" s="85" t="str">
        <f>'Core Indicators'!FS92</f>
        <v>x</v>
      </c>
      <c r="Y92" s="85">
        <f>'Core Indicators'!GA92</f>
        <v>2</v>
      </c>
      <c r="Z92" s="85">
        <f>'Core Indicators'!GI92</f>
        <v>2</v>
      </c>
      <c r="AA92" s="85">
        <f>'Core Indicators'!GQ92</f>
        <v>1</v>
      </c>
      <c r="AB92" s="85">
        <f>'Core Indicators'!GY92</f>
        <v>3</v>
      </c>
      <c r="AC92" s="85">
        <f>'Core Indicators'!HG92</f>
        <v>1</v>
      </c>
      <c r="AD92" s="85">
        <f>'Core Indicators'!HO92</f>
        <v>3</v>
      </c>
      <c r="AE92" s="85">
        <f>'Core Indicators'!HW92</f>
        <v>3</v>
      </c>
      <c r="AF92" s="85">
        <f>'Core Indicators'!IE92</f>
        <v>2</v>
      </c>
      <c r="AG92" s="85">
        <f>'Core Indicators'!IM92</f>
        <v>3</v>
      </c>
    </row>
    <row r="93" spans="1:33" x14ac:dyDescent="0.3">
      <c r="A93" s="1" t="str">
        <f>'Core Indicators'!A:A</f>
        <v>South Sudan</v>
      </c>
      <c r="B93" s="1" t="str">
        <f>'Core Indicators'!B:B</f>
        <v>Complex crisis</v>
      </c>
      <c r="C93" s="1" t="str">
        <f>'Core Indicators'!C93</f>
        <v>SSD001</v>
      </c>
      <c r="D93" s="1" t="str">
        <f>'Core Indicators'!D93</f>
        <v>South Sudan</v>
      </c>
      <c r="E93" s="1" t="str">
        <f>'Core Indicators'!E93</f>
        <v>SSD</v>
      </c>
      <c r="F93" s="84">
        <f>'Core Indicators'!O93</f>
        <v>659000</v>
      </c>
      <c r="G93" s="84">
        <f>'Core Indicators'!W93</f>
        <v>12360000</v>
      </c>
      <c r="H93" s="84">
        <f>'Core Indicators'!AE93</f>
        <v>12360000</v>
      </c>
      <c r="I93" s="84">
        <f>'Core Indicators'!AM93</f>
        <v>4200000</v>
      </c>
      <c r="J93" s="84" t="str">
        <f>'Core Indicators'!AU93</f>
        <v>x</v>
      </c>
      <c r="K93" s="84">
        <f>'Core Indicators'!BC93</f>
        <v>1655000</v>
      </c>
      <c r="L93" s="84">
        <f>'Core Indicators'!BK93</f>
        <v>554</v>
      </c>
      <c r="M93" s="84" t="str">
        <f>'Core Indicators'!BS93</f>
        <v>x</v>
      </c>
      <c r="N93" s="84" t="str">
        <f>'Core Indicators'!CA93</f>
        <v>x</v>
      </c>
      <c r="O93" s="84" t="e">
        <f>'Core Indicators'!CI93</f>
        <v>#N/A</v>
      </c>
      <c r="P93" s="84">
        <f>'Core Indicators'!CQ93</f>
        <v>14369</v>
      </c>
      <c r="Q93" s="84">
        <f>'Core Indicators'!DG93</f>
        <v>0</v>
      </c>
      <c r="R93" s="84">
        <f>'Core Indicators'!DO93</f>
        <v>190000</v>
      </c>
      <c r="S93" s="84">
        <f>'Core Indicators'!DW93</f>
        <v>1680000</v>
      </c>
      <c r="T93" s="84">
        <f>'Core Indicators'!EE93</f>
        <v>5216000</v>
      </c>
      <c r="U93" s="84">
        <f>'Core Indicators'!EM93</f>
        <v>36000</v>
      </c>
      <c r="V93" s="84">
        <f>'Core Indicators'!FC93</f>
        <v>5</v>
      </c>
      <c r="W93" s="84" t="str">
        <f>'Core Indicators'!FK93</f>
        <v>x</v>
      </c>
      <c r="X93" s="84">
        <f>'Core Indicators'!FS93</f>
        <v>1500000</v>
      </c>
      <c r="Y93" s="84">
        <f>'Core Indicators'!GA93</f>
        <v>2</v>
      </c>
      <c r="Z93" s="84">
        <f>'Core Indicators'!GI93</f>
        <v>2</v>
      </c>
      <c r="AA93" s="84">
        <f>'Core Indicators'!GQ93</f>
        <v>2</v>
      </c>
      <c r="AB93" s="84">
        <f>'Core Indicators'!GY93</f>
        <v>3</v>
      </c>
      <c r="AC93" s="84">
        <f>'Core Indicators'!HG93</f>
        <v>0</v>
      </c>
      <c r="AD93" s="84">
        <f>'Core Indicators'!HO93</f>
        <v>2</v>
      </c>
      <c r="AE93" s="84">
        <f>'Core Indicators'!HW93</f>
        <v>3</v>
      </c>
      <c r="AF93" s="84">
        <f>'Core Indicators'!IE93</f>
        <v>3</v>
      </c>
      <c r="AG93" s="84">
        <f>'Core Indicators'!IM93</f>
        <v>3</v>
      </c>
    </row>
    <row r="94" spans="1:33" x14ac:dyDescent="0.3">
      <c r="A94" s="68" t="str">
        <f>'Core Indicators'!A:A</f>
        <v>Mixed migration flows in spain</v>
      </c>
      <c r="B94" s="68" t="str">
        <f>'Core Indicators'!B:B</f>
        <v>International displacement</v>
      </c>
      <c r="C94" s="68" t="str">
        <f>'Core Indicators'!C94</f>
        <v>ESP002</v>
      </c>
      <c r="D94" s="68" t="str">
        <f>'Core Indicators'!D94</f>
        <v>Spain</v>
      </c>
      <c r="E94" s="68" t="str">
        <f>'Core Indicators'!E94</f>
        <v>ESP</v>
      </c>
      <c r="F94" s="85">
        <f>'Core Indicators'!O94</f>
        <v>87268</v>
      </c>
      <c r="G94" s="85">
        <f>'Core Indicators'!W94</f>
        <v>8388107</v>
      </c>
      <c r="H94" s="85">
        <f>'Core Indicators'!AE94</f>
        <v>64032</v>
      </c>
      <c r="I94" s="85">
        <f>'Core Indicators'!AM94</f>
        <v>64032</v>
      </c>
      <c r="J94" s="85" t="str">
        <f>'Core Indicators'!AU94</f>
        <v>x</v>
      </c>
      <c r="K94" s="85" t="str">
        <f>'Core Indicators'!BC94</f>
        <v>x</v>
      </c>
      <c r="L94" s="85">
        <f>'Core Indicators'!BK94</f>
        <v>563</v>
      </c>
      <c r="M94" s="85" t="str">
        <f>'Core Indicators'!BS94</f>
        <v>X</v>
      </c>
      <c r="N94" s="85" t="str">
        <f>'Core Indicators'!CA94</f>
        <v>x</v>
      </c>
      <c r="O94" s="85" t="e">
        <f>'Core Indicators'!CI94</f>
        <v>#N/A</v>
      </c>
      <c r="P94" s="85" t="str">
        <f>'Core Indicators'!CQ94</f>
        <v>x</v>
      </c>
      <c r="Q94" s="85">
        <f>'Core Indicators'!DG94</f>
        <v>64000</v>
      </c>
      <c r="R94" s="85">
        <f>'Core Indicators'!DO94</f>
        <v>0</v>
      </c>
      <c r="S94" s="85">
        <f>'Core Indicators'!DW94</f>
        <v>0</v>
      </c>
      <c r="T94" s="85">
        <f>'Core Indicators'!EE94</f>
        <v>0</v>
      </c>
      <c r="U94" s="85">
        <f>'Core Indicators'!EM94</f>
        <v>0</v>
      </c>
      <c r="V94" s="85">
        <f>'Core Indicators'!FC94</f>
        <v>2</v>
      </c>
      <c r="W94" s="85" t="str">
        <f>'Core Indicators'!FK94</f>
        <v>x</v>
      </c>
      <c r="X94" s="85" t="str">
        <f>'Core Indicators'!FS94</f>
        <v>x</v>
      </c>
      <c r="Y94" s="85" t="str">
        <f>'Core Indicators'!GA94</f>
        <v>x</v>
      </c>
      <c r="Z94" s="85" t="str">
        <f>'Core Indicators'!GI94</f>
        <v>x</v>
      </c>
      <c r="AA94" s="85" t="str">
        <f>'Core Indicators'!GQ94</f>
        <v>x</v>
      </c>
      <c r="AB94" s="85" t="str">
        <f>'Core Indicators'!GY94</f>
        <v>x</v>
      </c>
      <c r="AC94" s="85" t="str">
        <f>'Core Indicators'!HG94</f>
        <v>x</v>
      </c>
      <c r="AD94" s="85" t="str">
        <f>'Core Indicators'!HO94</f>
        <v>x</v>
      </c>
      <c r="AE94" s="85" t="str">
        <f>'Core Indicators'!HW94</f>
        <v>x</v>
      </c>
      <c r="AF94" s="85" t="str">
        <f>'Core Indicators'!IE94</f>
        <v>x</v>
      </c>
      <c r="AG94" s="85" t="str">
        <f>'Core Indicators'!IM94</f>
        <v>x</v>
      </c>
    </row>
    <row r="95" spans="1:33" x14ac:dyDescent="0.3">
      <c r="A95" s="1" t="str">
        <f>'Core Indicators'!A:A</f>
        <v>Sudan</v>
      </c>
      <c r="B95" s="1" t="str">
        <f>'Core Indicators'!B:B</f>
        <v>Complex crisis</v>
      </c>
      <c r="C95" s="1" t="str">
        <f>'Core Indicators'!C95</f>
        <v>SDN001</v>
      </c>
      <c r="D95" s="1" t="str">
        <f>'Core Indicators'!D95</f>
        <v>Sudan</v>
      </c>
      <c r="E95" s="1" t="str">
        <f>'Core Indicators'!E95</f>
        <v>SDN</v>
      </c>
      <c r="F95" s="84">
        <f>'Core Indicators'!O95</f>
        <v>1861484</v>
      </c>
      <c r="G95" s="84">
        <f>'Core Indicators'!W95</f>
        <v>45437440</v>
      </c>
      <c r="H95" s="84">
        <f>'Core Indicators'!AE95</f>
        <v>45437440</v>
      </c>
      <c r="I95" s="84">
        <f>'Core Indicators'!AM95</f>
        <v>2650397</v>
      </c>
      <c r="J95" s="84" t="str">
        <f>'Core Indicators'!AU95</f>
        <v>x</v>
      </c>
      <c r="K95" s="84" t="str">
        <f>'Core Indicators'!BC95</f>
        <v>x</v>
      </c>
      <c r="L95" s="84">
        <f>'Core Indicators'!BK95</f>
        <v>143</v>
      </c>
      <c r="M95" s="84" t="str">
        <f>'Core Indicators'!BS95</f>
        <v>x</v>
      </c>
      <c r="N95" s="84" t="str">
        <f>'Core Indicators'!CA95</f>
        <v>x</v>
      </c>
      <c r="O95" s="84" t="e">
        <f>'Core Indicators'!CI95</f>
        <v>#N/A</v>
      </c>
      <c r="P95" s="84" t="str">
        <f>'Core Indicators'!CQ95</f>
        <v>x</v>
      </c>
      <c r="Q95" s="84">
        <f>'Core Indicators'!DG95</f>
        <v>0</v>
      </c>
      <c r="R95" s="84">
        <f>'Core Indicators'!DO95</f>
        <v>0</v>
      </c>
      <c r="S95" s="84">
        <f>'Core Indicators'!DW95</f>
        <v>4676000</v>
      </c>
      <c r="T95" s="84">
        <f>'Core Indicators'!EE95</f>
        <v>1084000</v>
      </c>
      <c r="U95" s="84">
        <f>'Core Indicators'!EM95</f>
        <v>0</v>
      </c>
      <c r="V95" s="84">
        <f>'Core Indicators'!FC95</f>
        <v>5</v>
      </c>
      <c r="W95" s="84" t="str">
        <f>'Core Indicators'!FK95</f>
        <v>x</v>
      </c>
      <c r="X95" s="84" t="str">
        <f>'Core Indicators'!FS95</f>
        <v>x</v>
      </c>
      <c r="Y95" s="84">
        <f>'Core Indicators'!GA95</f>
        <v>2</v>
      </c>
      <c r="Z95" s="84">
        <f>'Core Indicators'!GI95</f>
        <v>2</v>
      </c>
      <c r="AA95" s="84">
        <f>'Core Indicators'!GQ95</f>
        <v>1</v>
      </c>
      <c r="AB95" s="84" t="str">
        <f>'Core Indicators'!GY95</f>
        <v>x</v>
      </c>
      <c r="AC95" s="84" t="str">
        <f>'Core Indicators'!HG95</f>
        <v>x</v>
      </c>
      <c r="AD95" s="84">
        <f>'Core Indicators'!HO95</f>
        <v>2</v>
      </c>
      <c r="AE95" s="84">
        <f>'Core Indicators'!HW95</f>
        <v>2</v>
      </c>
      <c r="AF95" s="84">
        <f>'Core Indicators'!IE95</f>
        <v>2</v>
      </c>
      <c r="AG95" s="84">
        <f>'Core Indicators'!IM95</f>
        <v>1</v>
      </c>
    </row>
    <row r="96" spans="1:33" x14ac:dyDescent="0.3">
      <c r="A96" s="68" t="str">
        <f>'Core Indicators'!A:A</f>
        <v>Conflict and food security in Sudan</v>
      </c>
      <c r="B96" s="68" t="str">
        <f>'Core Indicators'!B:B</f>
        <v>Complex crisis</v>
      </c>
      <c r="C96" s="68" t="str">
        <f>'Core Indicators'!C96</f>
        <v>SDN002</v>
      </c>
      <c r="D96" s="68" t="str">
        <f>'Core Indicators'!D96</f>
        <v>Sudan</v>
      </c>
      <c r="E96" s="68" t="str">
        <f>'Core Indicators'!E96</f>
        <v>SDN</v>
      </c>
      <c r="F96" s="85">
        <f>'Core Indicators'!O96</f>
        <v>1861484</v>
      </c>
      <c r="G96" s="85">
        <f>'Core Indicators'!W96</f>
        <v>45437440</v>
      </c>
      <c r="H96" s="85">
        <f>'Core Indicators'!AE96</f>
        <v>19130691</v>
      </c>
      <c r="I96" s="85">
        <f>'Core Indicators'!AM96</f>
        <v>2650397</v>
      </c>
      <c r="J96" s="85" t="str">
        <f>'Core Indicators'!AU96</f>
        <v>x</v>
      </c>
      <c r="K96" s="85" t="str">
        <f>'Core Indicators'!BC96</f>
        <v>x</v>
      </c>
      <c r="L96" s="85">
        <f>'Core Indicators'!BK96</f>
        <v>143</v>
      </c>
      <c r="M96" s="85" t="str">
        <f>'Core Indicators'!BS96</f>
        <v>x</v>
      </c>
      <c r="N96" s="85" t="str">
        <f>'Core Indicators'!CA96</f>
        <v>x</v>
      </c>
      <c r="O96" s="85" t="e">
        <f>'Core Indicators'!CI96</f>
        <v>#N/A</v>
      </c>
      <c r="P96" s="85" t="str">
        <f>'Core Indicators'!CQ96</f>
        <v>x</v>
      </c>
      <c r="Q96" s="85">
        <f>'Core Indicators'!DG96</f>
        <v>0</v>
      </c>
      <c r="R96" s="85">
        <f>'Core Indicators'!DO96</f>
        <v>0</v>
      </c>
      <c r="S96" s="85">
        <f>'Core Indicators'!DW96</f>
        <v>4676000</v>
      </c>
      <c r="T96" s="85">
        <f>'Core Indicators'!EE96</f>
        <v>1084000</v>
      </c>
      <c r="U96" s="85">
        <f>'Core Indicators'!EM96</f>
        <v>0</v>
      </c>
      <c r="V96" s="85">
        <f>'Core Indicators'!FC96</f>
        <v>5</v>
      </c>
      <c r="W96" s="85" t="str">
        <f>'Core Indicators'!FK96</f>
        <v>x</v>
      </c>
      <c r="X96" s="85" t="str">
        <f>'Core Indicators'!FS96</f>
        <v>x</v>
      </c>
      <c r="Y96" s="85">
        <f>'Core Indicators'!GA96</f>
        <v>2</v>
      </c>
      <c r="Z96" s="85">
        <f>'Core Indicators'!GI96</f>
        <v>2</v>
      </c>
      <c r="AA96" s="85">
        <f>'Core Indicators'!GQ96</f>
        <v>1</v>
      </c>
      <c r="AB96" s="85" t="str">
        <f>'Core Indicators'!GY96</f>
        <v>x</v>
      </c>
      <c r="AC96" s="85" t="str">
        <f>'Core Indicators'!HG96</f>
        <v>x</v>
      </c>
      <c r="AD96" s="85">
        <f>'Core Indicators'!HO96</f>
        <v>2</v>
      </c>
      <c r="AE96" s="85">
        <f>'Core Indicators'!HW96</f>
        <v>2</v>
      </c>
      <c r="AF96" s="85">
        <f>'Core Indicators'!IE96</f>
        <v>2</v>
      </c>
      <c r="AG96" s="85">
        <f>'Core Indicators'!IM96</f>
        <v>1</v>
      </c>
    </row>
    <row r="97" spans="1:33" x14ac:dyDescent="0.3">
      <c r="A97" s="1" t="str">
        <f>'Core Indicators'!A:A</f>
        <v>International Displacement (Eritrea)</v>
      </c>
      <c r="B97" s="1" t="str">
        <f>'Core Indicators'!B:B</f>
        <v>International displacement</v>
      </c>
      <c r="C97" s="1" t="str">
        <f>'Core Indicators'!C97</f>
        <v>SDN003</v>
      </c>
      <c r="D97" s="1" t="str">
        <f>'Core Indicators'!D97</f>
        <v>Sudan</v>
      </c>
      <c r="E97" s="1" t="str">
        <f>'Core Indicators'!E97</f>
        <v>SDN</v>
      </c>
      <c r="F97" s="84">
        <f>'Core Indicators'!O97</f>
        <v>36710</v>
      </c>
      <c r="G97" s="84">
        <f>'Core Indicators'!W97</f>
        <v>2537747</v>
      </c>
      <c r="H97" s="84">
        <f>'Core Indicators'!AE97</f>
        <v>120973</v>
      </c>
      <c r="I97" s="84">
        <f>'Core Indicators'!AM97</f>
        <v>120973</v>
      </c>
      <c r="J97" s="84" t="str">
        <f>'Core Indicators'!AU97</f>
        <v>x</v>
      </c>
      <c r="K97" s="84" t="str">
        <f>'Core Indicators'!BC97</f>
        <v>x</v>
      </c>
      <c r="L97" s="84" t="str">
        <f>'Core Indicators'!BK97</f>
        <v>x</v>
      </c>
      <c r="M97" s="84" t="str">
        <f>'Core Indicators'!BS97</f>
        <v>x</v>
      </c>
      <c r="N97" s="84">
        <f>'Core Indicators'!CA97</f>
        <v>0</v>
      </c>
      <c r="O97" s="84" t="e">
        <f>'Core Indicators'!CI97</f>
        <v>#N/A</v>
      </c>
      <c r="P97" s="84" t="str">
        <f>'Core Indicators'!CQ97</f>
        <v>x</v>
      </c>
      <c r="Q97" s="84">
        <f>'Core Indicators'!DG97</f>
        <v>0</v>
      </c>
      <c r="R97" s="84">
        <f>'Core Indicators'!DO97</f>
        <v>101000</v>
      </c>
      <c r="S97" s="84">
        <f>'Core Indicators'!DW97</f>
        <v>20000</v>
      </c>
      <c r="T97" s="84">
        <f>'Core Indicators'!EE97</f>
        <v>0</v>
      </c>
      <c r="U97" s="84">
        <f>'Core Indicators'!EM97</f>
        <v>0</v>
      </c>
      <c r="V97" s="84">
        <f>'Core Indicators'!FC97</f>
        <v>2</v>
      </c>
      <c r="W97" s="84" t="str">
        <f>'Core Indicators'!FK97</f>
        <v>x</v>
      </c>
      <c r="X97" s="84" t="str">
        <f>'Core Indicators'!FS97</f>
        <v>x</v>
      </c>
      <c r="Y97" s="84">
        <f>'Core Indicators'!GA97</f>
        <v>2</v>
      </c>
      <c r="Z97" s="84">
        <f>'Core Indicators'!GI97</f>
        <v>2</v>
      </c>
      <c r="AA97" s="84">
        <f>'Core Indicators'!GQ97</f>
        <v>1</v>
      </c>
      <c r="AB97" s="84" t="str">
        <f>'Core Indicators'!GY97</f>
        <v>x</v>
      </c>
      <c r="AC97" s="84" t="str">
        <f>'Core Indicators'!HG97</f>
        <v>x</v>
      </c>
      <c r="AD97" s="84">
        <f>'Core Indicators'!HO97</f>
        <v>2</v>
      </c>
      <c r="AE97" s="84">
        <f>'Core Indicators'!HW97</f>
        <v>2</v>
      </c>
      <c r="AF97" s="84">
        <f>'Core Indicators'!IE97</f>
        <v>2</v>
      </c>
      <c r="AG97" s="84">
        <f>'Core Indicators'!IM97</f>
        <v>1</v>
      </c>
    </row>
    <row r="98" spans="1:33" x14ac:dyDescent="0.3">
      <c r="A98" s="68" t="str">
        <f>'Core Indicators'!A:A</f>
        <v>International Displacement (South Sudan)</v>
      </c>
      <c r="B98" s="68" t="str">
        <f>'Core Indicators'!B:B</f>
        <v>International displacement</v>
      </c>
      <c r="C98" s="68" t="str">
        <f>'Core Indicators'!C98</f>
        <v>SDN004</v>
      </c>
      <c r="D98" s="68" t="str">
        <f>'Core Indicators'!D98</f>
        <v>Sudan</v>
      </c>
      <c r="E98" s="68" t="str">
        <f>'Core Indicators'!E98</f>
        <v>SDN</v>
      </c>
      <c r="F98" s="85">
        <f>'Core Indicators'!O98</f>
        <v>218926</v>
      </c>
      <c r="G98" s="85">
        <f>'Core Indicators'!W98</f>
        <v>14519406</v>
      </c>
      <c r="H98" s="85">
        <f>'Core Indicators'!AE98</f>
        <v>852080</v>
      </c>
      <c r="I98" s="85">
        <f>'Core Indicators'!AM98</f>
        <v>852080</v>
      </c>
      <c r="J98" s="85" t="str">
        <f>'Core Indicators'!AU98</f>
        <v>x</v>
      </c>
      <c r="K98" s="85" t="str">
        <f>'Core Indicators'!BC98</f>
        <v>x</v>
      </c>
      <c r="L98" s="85" t="str">
        <f>'Core Indicators'!BK98</f>
        <v>x</v>
      </c>
      <c r="M98" s="85" t="str">
        <f>'Core Indicators'!BS98</f>
        <v>x</v>
      </c>
      <c r="N98" s="85">
        <f>'Core Indicators'!CA98</f>
        <v>0</v>
      </c>
      <c r="O98" s="85" t="e">
        <f>'Core Indicators'!CI98</f>
        <v>#N/A</v>
      </c>
      <c r="P98" s="85" t="str">
        <f>'Core Indicators'!CQ98</f>
        <v>x</v>
      </c>
      <c r="Q98" s="85">
        <f>'Core Indicators'!DG98</f>
        <v>0</v>
      </c>
      <c r="R98" s="85">
        <f>'Core Indicators'!DO98</f>
        <v>734000</v>
      </c>
      <c r="S98" s="85">
        <f>'Core Indicators'!DW98</f>
        <v>79000</v>
      </c>
      <c r="T98" s="85">
        <f>'Core Indicators'!EE98</f>
        <v>40000</v>
      </c>
      <c r="U98" s="85">
        <f>'Core Indicators'!EM98</f>
        <v>0</v>
      </c>
      <c r="V98" s="85">
        <f>'Core Indicators'!FC98</f>
        <v>2</v>
      </c>
      <c r="W98" s="85" t="str">
        <f>'Core Indicators'!FK98</f>
        <v>x</v>
      </c>
      <c r="X98" s="85" t="str">
        <f>'Core Indicators'!FS98</f>
        <v>x</v>
      </c>
      <c r="Y98" s="85">
        <f>'Core Indicators'!GA98</f>
        <v>2</v>
      </c>
      <c r="Z98" s="85">
        <f>'Core Indicators'!GI98</f>
        <v>2</v>
      </c>
      <c r="AA98" s="85">
        <f>'Core Indicators'!GQ98</f>
        <v>1</v>
      </c>
      <c r="AB98" s="85" t="str">
        <f>'Core Indicators'!GY98</f>
        <v>x</v>
      </c>
      <c r="AC98" s="85" t="str">
        <f>'Core Indicators'!HG98</f>
        <v>x</v>
      </c>
      <c r="AD98" s="85">
        <f>'Core Indicators'!HO98</f>
        <v>2</v>
      </c>
      <c r="AE98" s="85">
        <f>'Core Indicators'!HW98</f>
        <v>2</v>
      </c>
      <c r="AF98" s="85">
        <f>'Core Indicators'!IE98</f>
        <v>2</v>
      </c>
      <c r="AG98" s="85">
        <f>'Core Indicators'!IM98</f>
        <v>1</v>
      </c>
    </row>
    <row r="99" spans="1:33" x14ac:dyDescent="0.3">
      <c r="A99" s="1" t="str">
        <f>'Core Indicators'!A:A</f>
        <v>Syrian conflict</v>
      </c>
      <c r="B99" s="1" t="str">
        <f>'Core Indicators'!B:B</f>
        <v>Complex crisis</v>
      </c>
      <c r="C99" s="1" t="str">
        <f>'Core Indicators'!C99</f>
        <v>SYR001</v>
      </c>
      <c r="D99" s="1" t="str">
        <f>'Core Indicators'!D99</f>
        <v>Syria</v>
      </c>
      <c r="E99" s="1" t="str">
        <f>'Core Indicators'!E99</f>
        <v>SYR</v>
      </c>
      <c r="F99" s="84">
        <f>'Core Indicators'!O99</f>
        <v>185176</v>
      </c>
      <c r="G99" s="84">
        <f>'Core Indicators'!W99</f>
        <v>14914268</v>
      </c>
      <c r="H99" s="84">
        <f>'Core Indicators'!AE99</f>
        <v>14914268</v>
      </c>
      <c r="I99" s="84">
        <f>'Core Indicators'!AM99</f>
        <v>13419732</v>
      </c>
      <c r="J99" s="84">
        <f>'Core Indicators'!AU99</f>
        <v>81547</v>
      </c>
      <c r="K99" s="84" t="str">
        <f>'Core Indicators'!BC99</f>
        <v>x</v>
      </c>
      <c r="L99" s="84">
        <f>'Core Indicators'!BK99</f>
        <v>2568</v>
      </c>
      <c r="M99" s="84">
        <f>'Core Indicators'!BS99</f>
        <v>800000</v>
      </c>
      <c r="N99" s="84">
        <f>'Core Indicators'!CA99</f>
        <v>400000</v>
      </c>
      <c r="O99" s="84" t="e">
        <f>'Core Indicators'!CI99</f>
        <v>#N/A</v>
      </c>
      <c r="P99" s="84">
        <f>'Core Indicators'!CQ99</f>
        <v>226000</v>
      </c>
      <c r="Q99" s="84">
        <f>'Core Indicators'!DG99</f>
        <v>15000</v>
      </c>
      <c r="R99" s="84">
        <f>'Core Indicators'!DO99</f>
        <v>1399000</v>
      </c>
      <c r="S99" s="84">
        <f>'Core Indicators'!DW99</f>
        <v>6382000</v>
      </c>
      <c r="T99" s="84">
        <f>'Core Indicators'!EE99</f>
        <v>4307000</v>
      </c>
      <c r="U99" s="84">
        <f>'Core Indicators'!EM99</f>
        <v>937000</v>
      </c>
      <c r="V99" s="84">
        <f>'Core Indicators'!FC99</f>
        <v>5</v>
      </c>
      <c r="W99" s="84" t="str">
        <f>'Core Indicators'!FK99</f>
        <v>x</v>
      </c>
      <c r="X99" s="84">
        <f>'Core Indicators'!FS99</f>
        <v>1160000</v>
      </c>
      <c r="Y99" s="84">
        <f>'Core Indicators'!GA99</f>
        <v>2</v>
      </c>
      <c r="Z99" s="84">
        <f>'Core Indicators'!GI99</f>
        <v>3</v>
      </c>
      <c r="AA99" s="84">
        <f>'Core Indicators'!GQ99</f>
        <v>2</v>
      </c>
      <c r="AB99" s="84">
        <f>'Core Indicators'!GY99</f>
        <v>3</v>
      </c>
      <c r="AC99" s="84">
        <f>'Core Indicators'!HG99</f>
        <v>2</v>
      </c>
      <c r="AD99" s="84">
        <f>'Core Indicators'!HO99</f>
        <v>2</v>
      </c>
      <c r="AE99" s="84">
        <f>'Core Indicators'!HW99</f>
        <v>3</v>
      </c>
      <c r="AF99" s="84">
        <f>'Core Indicators'!IE99</f>
        <v>3</v>
      </c>
      <c r="AG99" s="84">
        <f>'Core Indicators'!IM99</f>
        <v>2</v>
      </c>
    </row>
    <row r="100" spans="1:33" x14ac:dyDescent="0.3">
      <c r="A100" s="68" t="str">
        <f>'Core Indicators'!A:A</f>
        <v>International Displacement in Tanzania</v>
      </c>
      <c r="B100" s="68" t="str">
        <f>'Core Indicators'!B:B</f>
        <v>International displacement</v>
      </c>
      <c r="C100" s="68" t="str">
        <f>'Core Indicators'!C100</f>
        <v>TZA002</v>
      </c>
      <c r="D100" s="68" t="str">
        <f>'Core Indicators'!D100</f>
        <v>Tanzania</v>
      </c>
      <c r="E100" s="68" t="str">
        <f>'Core Indicators'!E100</f>
        <v>TZA</v>
      </c>
      <c r="F100" s="85">
        <f>'Core Indicators'!O100</f>
        <v>187093</v>
      </c>
      <c r="G100" s="85">
        <f>'Core Indicators'!W100</f>
        <v>11393903</v>
      </c>
      <c r="H100" s="85">
        <f>'Core Indicators'!AE100</f>
        <v>11393903</v>
      </c>
      <c r="I100" s="85">
        <f>'Core Indicators'!AM100</f>
        <v>326942</v>
      </c>
      <c r="J100" s="85" t="str">
        <f>'Core Indicators'!AU100</f>
        <v>x</v>
      </c>
      <c r="K100" s="85" t="str">
        <f>'Core Indicators'!BC100</f>
        <v>x</v>
      </c>
      <c r="L100" s="85" t="str">
        <f>'Core Indicators'!BK100</f>
        <v>x</v>
      </c>
      <c r="M100" s="85" t="str">
        <f>'Core Indicators'!BS100</f>
        <v>x</v>
      </c>
      <c r="N100" s="85" t="str">
        <f>'Core Indicators'!CA100</f>
        <v>x</v>
      </c>
      <c r="O100" s="85" t="e">
        <f>'Core Indicators'!CI100</f>
        <v>#N/A</v>
      </c>
      <c r="P100" s="85" t="str">
        <f>'Core Indicators'!CQ100</f>
        <v>x</v>
      </c>
      <c r="Q100" s="85">
        <f>'Core Indicators'!DG100</f>
        <v>43000</v>
      </c>
      <c r="R100" s="85">
        <f>'Core Indicators'!DO100</f>
        <v>284000</v>
      </c>
      <c r="S100" s="85">
        <f>'Core Indicators'!DW100</f>
        <v>0</v>
      </c>
      <c r="T100" s="85">
        <f>'Core Indicators'!EE100</f>
        <v>0</v>
      </c>
      <c r="U100" s="85">
        <f>'Core Indicators'!EM100</f>
        <v>0</v>
      </c>
      <c r="V100" s="85">
        <f>'Core Indicators'!FC100</f>
        <v>2</v>
      </c>
      <c r="W100" s="85" t="str">
        <f>'Core Indicators'!FK100</f>
        <v>x</v>
      </c>
      <c r="X100" s="85" t="str">
        <f>'Core Indicators'!FS100</f>
        <v>x</v>
      </c>
      <c r="Y100" s="85">
        <f>'Core Indicators'!GA100</f>
        <v>0</v>
      </c>
      <c r="Z100" s="85">
        <f>'Core Indicators'!GI100</f>
        <v>0</v>
      </c>
      <c r="AA100" s="85">
        <f>'Core Indicators'!GQ100</f>
        <v>0</v>
      </c>
      <c r="AB100" s="85">
        <f>'Core Indicators'!GY100</f>
        <v>0</v>
      </c>
      <c r="AC100" s="85">
        <f>'Core Indicators'!HG100</f>
        <v>0</v>
      </c>
      <c r="AD100" s="85">
        <f>'Core Indicators'!HO100</f>
        <v>0</v>
      </c>
      <c r="AE100" s="85">
        <f>'Core Indicators'!HW100</f>
        <v>0</v>
      </c>
      <c r="AF100" s="85">
        <f>'Core Indicators'!IE100</f>
        <v>0</v>
      </c>
      <c r="AG100" s="85">
        <f>'Core Indicators'!IM100</f>
        <v>0</v>
      </c>
    </row>
    <row r="101" spans="1:33" x14ac:dyDescent="0.3">
      <c r="A101" s="1" t="str">
        <f>'Core Indicators'!A:A</f>
        <v>Thailand</v>
      </c>
      <c r="B101" s="1" t="str">
        <f>'Core Indicators'!B:B</f>
        <v>Complex crisis</v>
      </c>
      <c r="C101" s="1" t="str">
        <f>'Core Indicators'!C101</f>
        <v>THA001</v>
      </c>
      <c r="D101" s="1" t="str">
        <f>'Core Indicators'!D101</f>
        <v>Thailand</v>
      </c>
      <c r="E101" s="1" t="str">
        <f>'Core Indicators'!E101</f>
        <v>THA</v>
      </c>
      <c r="F101" s="84">
        <f>'Core Indicators'!O101</f>
        <v>35530</v>
      </c>
      <c r="G101" s="84">
        <f>'Core Indicators'!W101</f>
        <v>3768000</v>
      </c>
      <c r="H101" s="84">
        <f>'Core Indicators'!AE101</f>
        <v>3561000</v>
      </c>
      <c r="I101" s="84" t="str">
        <f>'Core Indicators'!AM101</f>
        <v>X</v>
      </c>
      <c r="J101" s="84">
        <f>'Core Indicators'!AU101</f>
        <v>93</v>
      </c>
      <c r="K101" s="84" t="str">
        <f>'Core Indicators'!BC101</f>
        <v>X</v>
      </c>
      <c r="L101" s="84">
        <f>'Core Indicators'!BK101</f>
        <v>99</v>
      </c>
      <c r="M101" s="84" t="str">
        <f>'Core Indicators'!BS101</f>
        <v>X</v>
      </c>
      <c r="N101" s="84" t="str">
        <f>'Core Indicators'!CA101</f>
        <v>X</v>
      </c>
      <c r="O101" s="84" t="e">
        <f>'Core Indicators'!CI101</f>
        <v>#N/A</v>
      </c>
      <c r="P101" s="84" t="str">
        <f>'Core Indicators'!CQ101</f>
        <v>X</v>
      </c>
      <c r="Q101" s="84" t="str">
        <f>'Core Indicators'!DG101</f>
        <v>x</v>
      </c>
      <c r="R101" s="84" t="str">
        <f>'Core Indicators'!DO101</f>
        <v>x</v>
      </c>
      <c r="S101" s="84" t="str">
        <f>'Core Indicators'!DW101</f>
        <v>x</v>
      </c>
      <c r="T101" s="84" t="str">
        <f>'Core Indicators'!EE101</f>
        <v>x</v>
      </c>
      <c r="U101" s="84" t="str">
        <f>'Core Indicators'!EM101</f>
        <v>x</v>
      </c>
      <c r="V101" s="84">
        <f>'Core Indicators'!FC101</f>
        <v>2</v>
      </c>
      <c r="W101" s="84" t="str">
        <f>'Core Indicators'!FK101</f>
        <v>X</v>
      </c>
      <c r="X101" s="84" t="str">
        <f>'Core Indicators'!FS101</f>
        <v>X</v>
      </c>
      <c r="Y101" s="84">
        <f>'Core Indicators'!GA101</f>
        <v>0</v>
      </c>
      <c r="Z101" s="84">
        <f>'Core Indicators'!GI101</f>
        <v>0</v>
      </c>
      <c r="AA101" s="84">
        <f>'Core Indicators'!GQ101</f>
        <v>0</v>
      </c>
      <c r="AB101" s="84">
        <f>'Core Indicators'!GY101</f>
        <v>0</v>
      </c>
      <c r="AC101" s="84">
        <f>'Core Indicators'!HG101</f>
        <v>0</v>
      </c>
      <c r="AD101" s="84">
        <f>'Core Indicators'!HO101</f>
        <v>0</v>
      </c>
      <c r="AE101" s="84">
        <f>'Core Indicators'!HW101</f>
        <v>0</v>
      </c>
      <c r="AF101" s="84">
        <f>'Core Indicators'!IE101</f>
        <v>1</v>
      </c>
      <c r="AG101" s="84">
        <f>'Core Indicators'!IM101</f>
        <v>1</v>
      </c>
    </row>
    <row r="102" spans="1:33" x14ac:dyDescent="0.3">
      <c r="A102" s="68" t="str">
        <f>'Core Indicators'!A:A</f>
        <v>Conflict in Thailand</v>
      </c>
      <c r="B102" s="68" t="str">
        <f>'Core Indicators'!B:B</f>
        <v>Conflict</v>
      </c>
      <c r="C102" s="68" t="str">
        <f>'Core Indicators'!C102</f>
        <v>THA002</v>
      </c>
      <c r="D102" s="68" t="str">
        <f>'Core Indicators'!D102</f>
        <v>Thailand</v>
      </c>
      <c r="E102" s="68" t="str">
        <f>'Core Indicators'!E102</f>
        <v>THA</v>
      </c>
      <c r="F102" s="85">
        <f>'Core Indicators'!O102</f>
        <v>18330</v>
      </c>
      <c r="G102" s="85">
        <f>'Core Indicators'!W102</f>
        <v>3457560</v>
      </c>
      <c r="H102" s="85">
        <f>'Core Indicators'!AE102</f>
        <v>3457560</v>
      </c>
      <c r="I102" s="85" t="str">
        <f>'Core Indicators'!AM102</f>
        <v>X</v>
      </c>
      <c r="J102" s="85">
        <f>'Core Indicators'!AU102</f>
        <v>93</v>
      </c>
      <c r="K102" s="85" t="str">
        <f>'Core Indicators'!BC102</f>
        <v>X</v>
      </c>
      <c r="L102" s="85">
        <f>'Core Indicators'!BK102</f>
        <v>99</v>
      </c>
      <c r="M102" s="85" t="str">
        <f>'Core Indicators'!BS102</f>
        <v>X</v>
      </c>
      <c r="N102" s="85" t="str">
        <f>'Core Indicators'!CA102</f>
        <v>X</v>
      </c>
      <c r="O102" s="85" t="e">
        <f>'Core Indicators'!CI102</f>
        <v>#N/A</v>
      </c>
      <c r="P102" s="85" t="str">
        <f>'Core Indicators'!CQ102</f>
        <v>X</v>
      </c>
      <c r="Q102" s="85" t="str">
        <f>'Core Indicators'!DG102</f>
        <v>x</v>
      </c>
      <c r="R102" s="85" t="str">
        <f>'Core Indicators'!DO102</f>
        <v>x</v>
      </c>
      <c r="S102" s="85" t="str">
        <f>'Core Indicators'!DW102</f>
        <v>x</v>
      </c>
      <c r="T102" s="85" t="str">
        <f>'Core Indicators'!EE102</f>
        <v>x</v>
      </c>
      <c r="U102" s="85" t="str">
        <f>'Core Indicators'!EM102</f>
        <v>x</v>
      </c>
      <c r="V102" s="85">
        <f>'Core Indicators'!FC102</f>
        <v>1</v>
      </c>
      <c r="W102" s="85" t="str">
        <f>'Core Indicators'!FK102</f>
        <v>X</v>
      </c>
      <c r="X102" s="85" t="str">
        <f>'Core Indicators'!FS102</f>
        <v>X</v>
      </c>
      <c r="Y102" s="85">
        <f>'Core Indicators'!GA102</f>
        <v>0</v>
      </c>
      <c r="Z102" s="85">
        <f>'Core Indicators'!GI102</f>
        <v>0</v>
      </c>
      <c r="AA102" s="85">
        <f>'Core Indicators'!GQ102</f>
        <v>0</v>
      </c>
      <c r="AB102" s="85">
        <f>'Core Indicators'!GY102</f>
        <v>0</v>
      </c>
      <c r="AC102" s="85">
        <f>'Core Indicators'!HG102</f>
        <v>0</v>
      </c>
      <c r="AD102" s="85">
        <f>'Core Indicators'!HO102</f>
        <v>0</v>
      </c>
      <c r="AE102" s="85">
        <f>'Core Indicators'!HW102</f>
        <v>0</v>
      </c>
      <c r="AF102" s="85">
        <f>'Core Indicators'!IE102</f>
        <v>1</v>
      </c>
      <c r="AG102" s="85">
        <f>'Core Indicators'!IM102</f>
        <v>1</v>
      </c>
    </row>
    <row r="103" spans="1:33" x14ac:dyDescent="0.3">
      <c r="A103" s="1" t="str">
        <f>'Core Indicators'!A:A</f>
        <v>International Displacement (from Myanmar, mostly Karen and Karenni minorities</v>
      </c>
      <c r="B103" s="1" t="str">
        <f>'Core Indicators'!B:B</f>
        <v>International displacement</v>
      </c>
      <c r="C103" s="1" t="str">
        <f>'Core Indicators'!C103</f>
        <v>THA003</v>
      </c>
      <c r="D103" s="1" t="str">
        <f>'Core Indicators'!D103</f>
        <v>Thailand</v>
      </c>
      <c r="E103" s="1" t="str">
        <f>'Core Indicators'!E103</f>
        <v>THA</v>
      </c>
      <c r="F103" s="84">
        <f>'Core Indicators'!O103</f>
        <v>17200</v>
      </c>
      <c r="G103" s="84">
        <f>'Core Indicators'!W103</f>
        <v>311000</v>
      </c>
      <c r="H103" s="84">
        <f>'Core Indicators'!AE103</f>
        <v>103700</v>
      </c>
      <c r="I103" s="84">
        <f>'Core Indicators'!AM103</f>
        <v>103700</v>
      </c>
      <c r="J103" s="84">
        <f>'Core Indicators'!AU103</f>
        <v>0</v>
      </c>
      <c r="K103" s="84" t="str">
        <f>'Core Indicators'!BC103</f>
        <v>X</v>
      </c>
      <c r="L103" s="84">
        <f>'Core Indicators'!BK103</f>
        <v>0</v>
      </c>
      <c r="M103" s="84" t="str">
        <f>'Core Indicators'!BS103</f>
        <v>X</v>
      </c>
      <c r="N103" s="84" t="str">
        <f>'Core Indicators'!CA103</f>
        <v>X</v>
      </c>
      <c r="O103" s="84" t="e">
        <f>'Core Indicators'!CI103</f>
        <v>#N/A</v>
      </c>
      <c r="P103" s="84" t="str">
        <f>'Core Indicators'!CQ103</f>
        <v>X</v>
      </c>
      <c r="Q103" s="84">
        <f>'Core Indicators'!DG103</f>
        <v>104000</v>
      </c>
      <c r="R103" s="84">
        <f>'Core Indicators'!DO103</f>
        <v>0</v>
      </c>
      <c r="S103" s="84">
        <f>'Core Indicators'!DW103</f>
        <v>0</v>
      </c>
      <c r="T103" s="84">
        <f>'Core Indicators'!EE103</f>
        <v>0</v>
      </c>
      <c r="U103" s="84">
        <f>'Core Indicators'!EM103</f>
        <v>0</v>
      </c>
      <c r="V103" s="84">
        <f>'Core Indicators'!FC103</f>
        <v>1</v>
      </c>
      <c r="W103" s="84" t="str">
        <f>'Core Indicators'!FK103</f>
        <v>X</v>
      </c>
      <c r="X103" s="84" t="str">
        <f>'Core Indicators'!FS103</f>
        <v>X</v>
      </c>
      <c r="Y103" s="84">
        <f>'Core Indicators'!GA103</f>
        <v>0</v>
      </c>
      <c r="Z103" s="84">
        <f>'Core Indicators'!GI103</f>
        <v>0</v>
      </c>
      <c r="AA103" s="84">
        <f>'Core Indicators'!GQ103</f>
        <v>0</v>
      </c>
      <c r="AB103" s="84">
        <f>'Core Indicators'!GY103</f>
        <v>0</v>
      </c>
      <c r="AC103" s="84">
        <f>'Core Indicators'!HG103</f>
        <v>0</v>
      </c>
      <c r="AD103" s="84">
        <f>'Core Indicators'!HO103</f>
        <v>0</v>
      </c>
      <c r="AE103" s="84">
        <f>'Core Indicators'!HW103</f>
        <v>0</v>
      </c>
      <c r="AF103" s="84">
        <f>'Core Indicators'!IE103</f>
        <v>1</v>
      </c>
      <c r="AG103" s="84">
        <f>'Core Indicators'!IM103</f>
        <v>1</v>
      </c>
    </row>
    <row r="104" spans="1:33" x14ac:dyDescent="0.3">
      <c r="A104" s="68" t="str">
        <f>'Core Indicators'!A:A</f>
        <v>Displacement in Tunisia</v>
      </c>
      <c r="B104" s="68" t="str">
        <f>'Core Indicators'!B:B</f>
        <v>International displacement</v>
      </c>
      <c r="C104" s="68" t="str">
        <f>'Core Indicators'!C104</f>
        <v>TUN002</v>
      </c>
      <c r="D104" s="68" t="str">
        <f>'Core Indicators'!D104</f>
        <v>Tunisia</v>
      </c>
      <c r="E104" s="68" t="str">
        <f>'Core Indicators'!E104</f>
        <v>TUN</v>
      </c>
      <c r="F104" s="85">
        <f>'Core Indicators'!O104</f>
        <v>156296</v>
      </c>
      <c r="G104" s="85">
        <f>'Core Indicators'!W104</f>
        <v>10833431</v>
      </c>
      <c r="H104" s="85">
        <f>'Core Indicators'!AE104</f>
        <v>60000</v>
      </c>
      <c r="I104" s="85">
        <f>'Core Indicators'!AM104</f>
        <v>60000</v>
      </c>
      <c r="J104" s="85" t="str">
        <f>'Core Indicators'!AU104</f>
        <v>x</v>
      </c>
      <c r="K104" s="85" t="str">
        <f>'Core Indicators'!BC104</f>
        <v>x</v>
      </c>
      <c r="L104" s="85">
        <f>'Core Indicators'!BK104</f>
        <v>31</v>
      </c>
      <c r="M104" s="85">
        <f>'Core Indicators'!BS104</f>
        <v>0</v>
      </c>
      <c r="N104" s="85">
        <f>'Core Indicators'!CA104</f>
        <v>0</v>
      </c>
      <c r="O104" s="85" t="e">
        <f>'Core Indicators'!CI104</f>
        <v>#N/A</v>
      </c>
      <c r="P104" s="85" t="str">
        <f>'Core Indicators'!CQ104</f>
        <v>x</v>
      </c>
      <c r="Q104" s="85" t="str">
        <f>'Core Indicators'!DG104</f>
        <v>x</v>
      </c>
      <c r="R104" s="85" t="str">
        <f>'Core Indicators'!DO104</f>
        <v>x</v>
      </c>
      <c r="S104" s="85" t="str">
        <f>'Core Indicators'!DW104</f>
        <v>x</v>
      </c>
      <c r="T104" s="85" t="str">
        <f>'Core Indicators'!EE104</f>
        <v>x</v>
      </c>
      <c r="U104" s="85" t="str">
        <f>'Core Indicators'!EM104</f>
        <v>x</v>
      </c>
      <c r="V104" s="85">
        <f>'Core Indicators'!FC104</f>
        <v>1</v>
      </c>
      <c r="W104" s="85" t="str">
        <f>'Core Indicators'!FK104</f>
        <v>x</v>
      </c>
      <c r="X104" s="85" t="str">
        <f>'Core Indicators'!FS104</f>
        <v>x</v>
      </c>
      <c r="Y104" s="85">
        <f>'Core Indicators'!GA104</f>
        <v>0</v>
      </c>
      <c r="Z104" s="85">
        <f>'Core Indicators'!GI104</f>
        <v>0</v>
      </c>
      <c r="AA104" s="85">
        <f>'Core Indicators'!GQ104</f>
        <v>0</v>
      </c>
      <c r="AB104" s="85">
        <f>'Core Indicators'!GY104</f>
        <v>0</v>
      </c>
      <c r="AC104" s="85">
        <f>'Core Indicators'!HG104</f>
        <v>0</v>
      </c>
      <c r="AD104" s="85">
        <f>'Core Indicators'!HO104</f>
        <v>0</v>
      </c>
      <c r="AE104" s="85">
        <f>'Core Indicators'!HW104</f>
        <v>0</v>
      </c>
      <c r="AF104" s="85">
        <f>'Core Indicators'!IE104</f>
        <v>0</v>
      </c>
      <c r="AG104" s="85">
        <f>'Core Indicators'!IM104</f>
        <v>0</v>
      </c>
    </row>
    <row r="105" spans="1:33" x14ac:dyDescent="0.3">
      <c r="A105" s="1" t="str">
        <f>'Core Indicators'!A:A</f>
        <v>Turkey</v>
      </c>
      <c r="B105" s="1" t="str">
        <f>'Core Indicators'!B:B</f>
        <v>Complex crisis</v>
      </c>
      <c r="C105" s="1" t="str">
        <f>'Core Indicators'!C105</f>
        <v>TUR001</v>
      </c>
      <c r="D105" s="1" t="str">
        <f>'Core Indicators'!D105</f>
        <v>Turkey</v>
      </c>
      <c r="E105" s="1" t="str">
        <f>'Core Indicators'!E105</f>
        <v>TUR</v>
      </c>
      <c r="F105" s="84">
        <f>'Core Indicators'!O105</f>
        <v>378923</v>
      </c>
      <c r="G105" s="84">
        <f>'Core Indicators'!W105</f>
        <v>53610941</v>
      </c>
      <c r="H105" s="84">
        <f>'Core Indicators'!AE105</f>
        <v>4008696</v>
      </c>
      <c r="I105" s="84">
        <f>'Core Indicators'!AM105</f>
        <v>4008696</v>
      </c>
      <c r="J105" s="84" t="str">
        <f>'Core Indicators'!AU105</f>
        <v>x</v>
      </c>
      <c r="K105" s="84" t="str">
        <f>'Core Indicators'!BC105</f>
        <v>x</v>
      </c>
      <c r="L105" s="84" t="str">
        <f>'Core Indicators'!BK105</f>
        <v>x</v>
      </c>
      <c r="M105" s="84">
        <f>'Core Indicators'!BS105</f>
        <v>789</v>
      </c>
      <c r="N105" s="84" t="str">
        <f>'Core Indicators'!CA105</f>
        <v>x</v>
      </c>
      <c r="O105" s="84" t="e">
        <f>'Core Indicators'!CI105</f>
        <v>#N/A</v>
      </c>
      <c r="P105" s="84" t="str">
        <f>'Core Indicators'!CQ105</f>
        <v>x</v>
      </c>
      <c r="Q105" s="84">
        <f>'Core Indicators'!DG105</f>
        <v>1311000</v>
      </c>
      <c r="R105" s="84">
        <f>'Core Indicators'!DO105</f>
        <v>1660000</v>
      </c>
      <c r="S105" s="84">
        <f>'Core Indicators'!DW105</f>
        <v>1038000</v>
      </c>
      <c r="T105" s="84">
        <f>'Core Indicators'!EE105</f>
        <v>0</v>
      </c>
      <c r="U105" s="84">
        <f>'Core Indicators'!EM105</f>
        <v>0</v>
      </c>
      <c r="V105" s="84">
        <f>'Core Indicators'!FC105</f>
        <v>4</v>
      </c>
      <c r="W105" s="84" t="str">
        <f>'Core Indicators'!FK105</f>
        <v>x</v>
      </c>
      <c r="X105" s="84" t="str">
        <f>'Core Indicators'!FS105</f>
        <v>x</v>
      </c>
      <c r="Y105" s="84">
        <f>'Core Indicators'!GA105</f>
        <v>1</v>
      </c>
      <c r="Z105" s="84">
        <f>'Core Indicators'!GI105</f>
        <v>2</v>
      </c>
      <c r="AA105" s="84">
        <f>'Core Indicators'!GQ105</f>
        <v>1</v>
      </c>
      <c r="AB105" s="84">
        <f>'Core Indicators'!GY105</f>
        <v>2</v>
      </c>
      <c r="AC105" s="84">
        <f>'Core Indicators'!HG105</f>
        <v>1</v>
      </c>
      <c r="AD105" s="84">
        <f>'Core Indicators'!HO105</f>
        <v>1</v>
      </c>
      <c r="AE105" s="84">
        <f>'Core Indicators'!HW105</f>
        <v>1</v>
      </c>
      <c r="AF105" s="84">
        <f>'Core Indicators'!IE105</f>
        <v>2</v>
      </c>
      <c r="AG105" s="84">
        <f>'Core Indicators'!IM105</f>
        <v>1</v>
      </c>
    </row>
    <row r="106" spans="1:33" x14ac:dyDescent="0.3">
      <c r="A106" s="68" t="str">
        <f>'Core Indicators'!A:A</f>
        <v>Syrian Refugees in Turkey</v>
      </c>
      <c r="B106" s="68" t="str">
        <f>'Core Indicators'!B:B</f>
        <v>International displacement</v>
      </c>
      <c r="C106" s="68" t="str">
        <f>'Core Indicators'!C106</f>
        <v>TUR002</v>
      </c>
      <c r="D106" s="68" t="str">
        <f>'Core Indicators'!D106</f>
        <v>Turkey</v>
      </c>
      <c r="E106" s="68" t="str">
        <f>'Core Indicators'!E106</f>
        <v>TUR</v>
      </c>
      <c r="F106" s="85">
        <f>'Core Indicators'!O106</f>
        <v>132028</v>
      </c>
      <c r="G106" s="85">
        <f>'Core Indicators'!W106</f>
        <v>36157529</v>
      </c>
      <c r="H106" s="85">
        <f>'Core Indicators'!AE106</f>
        <v>3640466</v>
      </c>
      <c r="I106" s="85">
        <f>'Core Indicators'!AM106</f>
        <v>3640466</v>
      </c>
      <c r="J106" s="85" t="str">
        <f>'Core Indicators'!AU106</f>
        <v>x</v>
      </c>
      <c r="K106" s="85" t="str">
        <f>'Core Indicators'!BC106</f>
        <v>x</v>
      </c>
      <c r="L106" s="85" t="str">
        <f>'Core Indicators'!BK106</f>
        <v>x</v>
      </c>
      <c r="M106" s="85">
        <f>'Core Indicators'!BS106</f>
        <v>0</v>
      </c>
      <c r="N106" s="85">
        <f>'Core Indicators'!CA106</f>
        <v>0</v>
      </c>
      <c r="O106" s="85" t="e">
        <f>'Core Indicators'!CI106</f>
        <v>#N/A</v>
      </c>
      <c r="P106" s="85" t="str">
        <f>'Core Indicators'!CQ106</f>
        <v>x</v>
      </c>
      <c r="Q106" s="85">
        <f>'Core Indicators'!DG106</f>
        <v>1311000</v>
      </c>
      <c r="R106" s="85">
        <f>'Core Indicators'!DO106</f>
        <v>1660000</v>
      </c>
      <c r="S106" s="85">
        <f>'Core Indicators'!DW106</f>
        <v>670000</v>
      </c>
      <c r="T106" s="85">
        <f>'Core Indicators'!EE106</f>
        <v>0</v>
      </c>
      <c r="U106" s="85">
        <f>'Core Indicators'!EM106</f>
        <v>0</v>
      </c>
      <c r="V106" s="85">
        <f>'Core Indicators'!FC106</f>
        <v>2</v>
      </c>
      <c r="W106" s="85" t="str">
        <f>'Core Indicators'!FK106</f>
        <v>x</v>
      </c>
      <c r="X106" s="85" t="str">
        <f>'Core Indicators'!FS106</f>
        <v>x</v>
      </c>
      <c r="Y106" s="85">
        <f>'Core Indicators'!GA106</f>
        <v>1</v>
      </c>
      <c r="Z106" s="85">
        <f>'Core Indicators'!GI106</f>
        <v>2</v>
      </c>
      <c r="AA106" s="85">
        <f>'Core Indicators'!GQ106</f>
        <v>1</v>
      </c>
      <c r="AB106" s="85">
        <f>'Core Indicators'!GY106</f>
        <v>2</v>
      </c>
      <c r="AC106" s="85">
        <f>'Core Indicators'!HG106</f>
        <v>1</v>
      </c>
      <c r="AD106" s="85">
        <f>'Core Indicators'!HO106</f>
        <v>1</v>
      </c>
      <c r="AE106" s="85">
        <f>'Core Indicators'!HW106</f>
        <v>1</v>
      </c>
      <c r="AF106" s="85">
        <f>'Core Indicators'!IE106</f>
        <v>2</v>
      </c>
      <c r="AG106" s="85">
        <f>'Core Indicators'!IM106</f>
        <v>1</v>
      </c>
    </row>
    <row r="107" spans="1:33" x14ac:dyDescent="0.3">
      <c r="A107" s="1" t="str">
        <f>'Core Indicators'!A:A</f>
        <v>Mixed Migration Flows in Turkey</v>
      </c>
      <c r="B107" s="1" t="str">
        <f>'Core Indicators'!B:B</f>
        <v>International displacement</v>
      </c>
      <c r="C107" s="1" t="str">
        <f>'Core Indicators'!C107</f>
        <v>TUR003</v>
      </c>
      <c r="D107" s="1" t="str">
        <f>'Core Indicators'!D107</f>
        <v>Turkey</v>
      </c>
      <c r="E107" s="1" t="str">
        <f>'Core Indicators'!E107</f>
        <v>TUR</v>
      </c>
      <c r="F107" s="84">
        <f>'Core Indicators'!O107</f>
        <v>177504.20000000004</v>
      </c>
      <c r="G107" s="84">
        <f>'Core Indicators'!W107</f>
        <v>37625767</v>
      </c>
      <c r="H107" s="84">
        <f>'Core Indicators'!AE107</f>
        <v>4008696</v>
      </c>
      <c r="I107" s="84">
        <f>'Core Indicators'!AM107</f>
        <v>4008696</v>
      </c>
      <c r="J107" s="84" t="str">
        <f>'Core Indicators'!AU107</f>
        <v>x</v>
      </c>
      <c r="K107" s="84" t="str">
        <f>'Core Indicators'!BC107</f>
        <v>x</v>
      </c>
      <c r="L107" s="84">
        <f>'Core Indicators'!BK107</f>
        <v>116</v>
      </c>
      <c r="M107" s="84">
        <f>'Core Indicators'!BS107</f>
        <v>0</v>
      </c>
      <c r="N107" s="84">
        <f>'Core Indicators'!CA107</f>
        <v>0</v>
      </c>
      <c r="O107" s="84" t="e">
        <f>'Core Indicators'!CI107</f>
        <v>#N/A</v>
      </c>
      <c r="P107" s="84" t="str">
        <f>'Core Indicators'!CQ107</f>
        <v>x</v>
      </c>
      <c r="Q107" s="84">
        <f>'Core Indicators'!DG107</f>
        <v>1311000</v>
      </c>
      <c r="R107" s="84">
        <f>'Core Indicators'!DO107</f>
        <v>1660000</v>
      </c>
      <c r="S107" s="84">
        <f>'Core Indicators'!DW107</f>
        <v>1038000</v>
      </c>
      <c r="T107" s="84">
        <f>'Core Indicators'!EE107</f>
        <v>0</v>
      </c>
      <c r="U107" s="84">
        <f>'Core Indicators'!EM107</f>
        <v>0</v>
      </c>
      <c r="V107" s="84">
        <f>'Core Indicators'!FC107</f>
        <v>2</v>
      </c>
      <c r="W107" s="84" t="str">
        <f>'Core Indicators'!FK107</f>
        <v>x</v>
      </c>
      <c r="X107" s="84" t="str">
        <f>'Core Indicators'!FS107</f>
        <v>x</v>
      </c>
      <c r="Y107" s="84">
        <f>'Core Indicators'!GA107</f>
        <v>1</v>
      </c>
      <c r="Z107" s="84">
        <f>'Core Indicators'!GI107</f>
        <v>2</v>
      </c>
      <c r="AA107" s="84">
        <f>'Core Indicators'!GQ107</f>
        <v>1</v>
      </c>
      <c r="AB107" s="84">
        <f>'Core Indicators'!GY107</f>
        <v>2</v>
      </c>
      <c r="AC107" s="84">
        <f>'Core Indicators'!HG107</f>
        <v>1</v>
      </c>
      <c r="AD107" s="84">
        <f>'Core Indicators'!HO107</f>
        <v>1</v>
      </c>
      <c r="AE107" s="84">
        <f>'Core Indicators'!HW107</f>
        <v>1</v>
      </c>
      <c r="AF107" s="84">
        <f>'Core Indicators'!IE107</f>
        <v>2</v>
      </c>
      <c r="AG107" s="84">
        <f>'Core Indicators'!IM107</f>
        <v>1</v>
      </c>
    </row>
    <row r="108" spans="1:33" x14ac:dyDescent="0.3">
      <c r="A108" s="68" t="str">
        <f>'Core Indicators'!A:A</f>
        <v>Kurdish Conflict</v>
      </c>
      <c r="B108" s="68" t="str">
        <f>'Core Indicators'!B:B</f>
        <v>Conflict</v>
      </c>
      <c r="C108" s="68" t="str">
        <f>'Core Indicators'!C108</f>
        <v>TUR004</v>
      </c>
      <c r="D108" s="68" t="str">
        <f>'Core Indicators'!D108</f>
        <v>Turkey</v>
      </c>
      <c r="E108" s="68" t="str">
        <f>'Core Indicators'!E108</f>
        <v>TUR</v>
      </c>
      <c r="F108" s="85">
        <f>'Core Indicators'!O108</f>
        <v>195586.75999999995</v>
      </c>
      <c r="G108" s="85">
        <f>'Core Indicators'!W108</f>
        <v>12973737</v>
      </c>
      <c r="H108" s="85" t="str">
        <f>'Core Indicators'!AE108</f>
        <v>x</v>
      </c>
      <c r="I108" s="85" t="str">
        <f>'Core Indicators'!AM108</f>
        <v>x</v>
      </c>
      <c r="J108" s="85" t="str">
        <f>'Core Indicators'!AU108</f>
        <v>x</v>
      </c>
      <c r="K108" s="85" t="str">
        <f>'Core Indicators'!BC108</f>
        <v>x</v>
      </c>
      <c r="L108" s="85">
        <f>'Core Indicators'!BK108</f>
        <v>673</v>
      </c>
      <c r="M108" s="85" t="str">
        <f>'Core Indicators'!BS108</f>
        <v>x</v>
      </c>
      <c r="N108" s="85" t="str">
        <f>'Core Indicators'!CA108</f>
        <v>x</v>
      </c>
      <c r="O108" s="85" t="e">
        <f>'Core Indicators'!CI108</f>
        <v>#N/A</v>
      </c>
      <c r="P108" s="85" t="str">
        <f>'Core Indicators'!CQ108</f>
        <v>x</v>
      </c>
      <c r="Q108" s="85" t="str">
        <f>'Core Indicators'!DG108</f>
        <v>x</v>
      </c>
      <c r="R108" s="85" t="str">
        <f>'Core Indicators'!DO108</f>
        <v>x</v>
      </c>
      <c r="S108" s="85" t="str">
        <f>'Core Indicators'!DW108</f>
        <v>x</v>
      </c>
      <c r="T108" s="85" t="str">
        <f>'Core Indicators'!EE108</f>
        <v>x</v>
      </c>
      <c r="U108" s="85" t="str">
        <f>'Core Indicators'!EM108</f>
        <v>x</v>
      </c>
      <c r="V108" s="85">
        <f>'Core Indicators'!FC108</f>
        <v>3</v>
      </c>
      <c r="W108" s="85" t="str">
        <f>'Core Indicators'!FK108</f>
        <v>x</v>
      </c>
      <c r="X108" s="85" t="str">
        <f>'Core Indicators'!FS108</f>
        <v>x</v>
      </c>
      <c r="Y108" s="85">
        <f>'Core Indicators'!GA108</f>
        <v>1</v>
      </c>
      <c r="Z108" s="85">
        <f>'Core Indicators'!GI108</f>
        <v>2</v>
      </c>
      <c r="AA108" s="85">
        <f>'Core Indicators'!GQ108</f>
        <v>1</v>
      </c>
      <c r="AB108" s="85">
        <f>'Core Indicators'!GY108</f>
        <v>2</v>
      </c>
      <c r="AC108" s="85">
        <f>'Core Indicators'!HG108</f>
        <v>1</v>
      </c>
      <c r="AD108" s="85">
        <f>'Core Indicators'!HO108</f>
        <v>1</v>
      </c>
      <c r="AE108" s="85">
        <f>'Core Indicators'!HW108</f>
        <v>1</v>
      </c>
      <c r="AF108" s="85">
        <f>'Core Indicators'!IE108</f>
        <v>2</v>
      </c>
      <c r="AG108" s="85">
        <f>'Core Indicators'!IM108</f>
        <v>1</v>
      </c>
    </row>
    <row r="109" spans="1:33" x14ac:dyDescent="0.3">
      <c r="A109" s="1" t="str">
        <f>'Core Indicators'!A:A</f>
        <v>Uganda</v>
      </c>
      <c r="B109" s="1" t="str">
        <f>'Core Indicators'!B:B</f>
        <v>Complex crisis</v>
      </c>
      <c r="C109" s="1" t="str">
        <f>'Core Indicators'!C109</f>
        <v>UGA001</v>
      </c>
      <c r="D109" s="1" t="str">
        <f>'Core Indicators'!D109</f>
        <v>Uganda</v>
      </c>
      <c r="E109" s="1" t="str">
        <f>'Core Indicators'!E109</f>
        <v>UGA</v>
      </c>
      <c r="F109" s="84">
        <f>'Core Indicators'!O109</f>
        <v>55217</v>
      </c>
      <c r="G109" s="84">
        <f>'Core Indicators'!W109</f>
        <v>7811286</v>
      </c>
      <c r="H109" s="84">
        <f>'Core Indicators'!AE109</f>
        <v>5812608</v>
      </c>
      <c r="I109" s="84">
        <f>'Core Indicators'!AM109</f>
        <v>1113858</v>
      </c>
      <c r="J109" s="84" t="str">
        <f>'Core Indicators'!AU109</f>
        <v>x</v>
      </c>
      <c r="K109" s="84" t="str">
        <f>'Core Indicators'!BC109</f>
        <v>x</v>
      </c>
      <c r="L109" s="84" t="str">
        <f>'Core Indicators'!BK109</f>
        <v>x</v>
      </c>
      <c r="M109" s="84" t="str">
        <f>'Core Indicators'!BS109</f>
        <v>x</v>
      </c>
      <c r="N109" s="84" t="str">
        <f>'Core Indicators'!CA109</f>
        <v>x</v>
      </c>
      <c r="O109" s="84" t="e">
        <f>'Core Indicators'!CI109</f>
        <v>#N/A</v>
      </c>
      <c r="P109" s="84" t="str">
        <f>'Core Indicators'!CQ109</f>
        <v>x</v>
      </c>
      <c r="Q109" s="84">
        <f>'Core Indicators'!DG109</f>
        <v>425000</v>
      </c>
      <c r="R109" s="84">
        <f>'Core Indicators'!DO109</f>
        <v>511000</v>
      </c>
      <c r="S109" s="84">
        <f>'Core Indicators'!DW109</f>
        <v>578000</v>
      </c>
      <c r="T109" s="84">
        <f>'Core Indicators'!EE109</f>
        <v>0</v>
      </c>
      <c r="U109" s="84">
        <f>'Core Indicators'!EM109</f>
        <v>0</v>
      </c>
      <c r="V109" s="84">
        <f>'Core Indicators'!FC109</f>
        <v>3</v>
      </c>
      <c r="W109" s="84">
        <f>'Core Indicators'!FK109</f>
        <v>0</v>
      </c>
      <c r="X109" s="84">
        <f>'Core Indicators'!FS109</f>
        <v>0</v>
      </c>
      <c r="Y109" s="84">
        <f>'Core Indicators'!GA109</f>
        <v>0</v>
      </c>
      <c r="Z109" s="84">
        <f>'Core Indicators'!GI109</f>
        <v>0</v>
      </c>
      <c r="AA109" s="84">
        <f>'Core Indicators'!GQ109</f>
        <v>0</v>
      </c>
      <c r="AB109" s="84">
        <f>'Core Indicators'!GY109</f>
        <v>0</v>
      </c>
      <c r="AC109" s="84">
        <f>'Core Indicators'!HG109</f>
        <v>0</v>
      </c>
      <c r="AD109" s="84">
        <f>'Core Indicators'!HO109</f>
        <v>0</v>
      </c>
      <c r="AE109" s="84">
        <f>'Core Indicators'!HW109</f>
        <v>0</v>
      </c>
      <c r="AF109" s="84">
        <f>'Core Indicators'!IE109</f>
        <v>0</v>
      </c>
      <c r="AG109" s="84">
        <f>'Core Indicators'!IM109</f>
        <v>1</v>
      </c>
    </row>
    <row r="110" spans="1:33" x14ac:dyDescent="0.3">
      <c r="A110" s="68" t="str">
        <f>'Core Indicators'!A:A</f>
        <v>International Displacement (South Sudanese)</v>
      </c>
      <c r="B110" s="68" t="str">
        <f>'Core Indicators'!B:B</f>
        <v>International displacement</v>
      </c>
      <c r="C110" s="68" t="str">
        <f>'Core Indicators'!C110</f>
        <v>UGA002</v>
      </c>
      <c r="D110" s="68" t="str">
        <f>'Core Indicators'!D110</f>
        <v>Uganda</v>
      </c>
      <c r="E110" s="68" t="str">
        <f>'Core Indicators'!E110</f>
        <v>UGA</v>
      </c>
      <c r="F110" s="85">
        <f>'Core Indicators'!O110</f>
        <v>20441</v>
      </c>
      <c r="G110" s="85">
        <f>'Core Indicators'!W110</f>
        <v>3299299</v>
      </c>
      <c r="H110" s="85">
        <f>'Core Indicators'!AE110</f>
        <v>3304597</v>
      </c>
      <c r="I110" s="85">
        <f>'Core Indicators'!AM110</f>
        <v>794397</v>
      </c>
      <c r="J110" s="85" t="str">
        <f>'Core Indicators'!AU110</f>
        <v>x</v>
      </c>
      <c r="K110" s="85" t="str">
        <f>'Core Indicators'!BC110</f>
        <v>x</v>
      </c>
      <c r="L110" s="85" t="str">
        <f>'Core Indicators'!BK110</f>
        <v>x</v>
      </c>
      <c r="M110" s="85" t="str">
        <f>'Core Indicators'!BS110</f>
        <v>x</v>
      </c>
      <c r="N110" s="85" t="str">
        <f>'Core Indicators'!CA110</f>
        <v>x</v>
      </c>
      <c r="O110" s="85" t="e">
        <f>'Core Indicators'!CI110</f>
        <v>#N/A</v>
      </c>
      <c r="P110" s="85" t="str">
        <f>'Core Indicators'!CQ110</f>
        <v>x</v>
      </c>
      <c r="Q110" s="85">
        <f>'Core Indicators'!DG110</f>
        <v>326000</v>
      </c>
      <c r="R110" s="85">
        <f>'Core Indicators'!DO110</f>
        <v>199000</v>
      </c>
      <c r="S110" s="85">
        <f>'Core Indicators'!DW110</f>
        <v>270000</v>
      </c>
      <c r="T110" s="85">
        <f>'Core Indicators'!EE110</f>
        <v>0</v>
      </c>
      <c r="U110" s="85">
        <f>'Core Indicators'!EM110</f>
        <v>0</v>
      </c>
      <c r="V110" s="85">
        <f>'Core Indicators'!FC110</f>
        <v>2</v>
      </c>
      <c r="W110" s="85">
        <f>'Core Indicators'!FK110</f>
        <v>0</v>
      </c>
      <c r="X110" s="85">
        <f>'Core Indicators'!FS110</f>
        <v>0</v>
      </c>
      <c r="Y110" s="85">
        <f>'Core Indicators'!GA110</f>
        <v>0</v>
      </c>
      <c r="Z110" s="85">
        <f>'Core Indicators'!GI110</f>
        <v>0</v>
      </c>
      <c r="AA110" s="85">
        <f>'Core Indicators'!GQ110</f>
        <v>0</v>
      </c>
      <c r="AB110" s="85">
        <f>'Core Indicators'!GY110</f>
        <v>0</v>
      </c>
      <c r="AC110" s="85">
        <f>'Core Indicators'!HG110</f>
        <v>0</v>
      </c>
      <c r="AD110" s="85">
        <f>'Core Indicators'!HO110</f>
        <v>0</v>
      </c>
      <c r="AE110" s="85">
        <f>'Core Indicators'!HW110</f>
        <v>0</v>
      </c>
      <c r="AF110" s="85">
        <f>'Core Indicators'!IE110</f>
        <v>0</v>
      </c>
      <c r="AG110" s="85">
        <f>'Core Indicators'!IM110</f>
        <v>1</v>
      </c>
    </row>
    <row r="111" spans="1:33" x14ac:dyDescent="0.3">
      <c r="A111" s="1" t="str">
        <f>'Core Indicators'!A:A</f>
        <v>International Displacement (DRC)</v>
      </c>
      <c r="B111" s="1" t="str">
        <f>'Core Indicators'!B:B</f>
        <v>International displacement</v>
      </c>
      <c r="C111" s="1" t="str">
        <f>'Core Indicators'!C111</f>
        <v>UGA003</v>
      </c>
      <c r="D111" s="1" t="str">
        <f>'Core Indicators'!D111</f>
        <v>Uganda</v>
      </c>
      <c r="E111" s="1" t="str">
        <f>'Core Indicators'!E111</f>
        <v>UGA</v>
      </c>
      <c r="F111" s="84">
        <f>'Core Indicators'!O111</f>
        <v>8863</v>
      </c>
      <c r="G111" s="84">
        <f>'Core Indicators'!W111</f>
        <v>3540687</v>
      </c>
      <c r="H111" s="84">
        <f>'Core Indicators'!AE111</f>
        <v>2108011</v>
      </c>
      <c r="I111" s="84">
        <f>'Core Indicators'!AM111</f>
        <v>319461</v>
      </c>
      <c r="J111" s="84" t="str">
        <f>'Core Indicators'!AU111</f>
        <v>x</v>
      </c>
      <c r="K111" s="84" t="str">
        <f>'Core Indicators'!BC111</f>
        <v>x</v>
      </c>
      <c r="L111" s="84" t="str">
        <f>'Core Indicators'!BK111</f>
        <v>x</v>
      </c>
      <c r="M111" s="84" t="str">
        <f>'Core Indicators'!BS111</f>
        <v>x</v>
      </c>
      <c r="N111" s="84" t="str">
        <f>'Core Indicators'!CA111</f>
        <v>x</v>
      </c>
      <c r="O111" s="84" t="e">
        <f>'Core Indicators'!CI111</f>
        <v>#N/A</v>
      </c>
      <c r="P111" s="84" t="str">
        <f>'Core Indicators'!CQ111</f>
        <v>x</v>
      </c>
      <c r="Q111" s="84">
        <f>'Core Indicators'!DG111</f>
        <v>99000</v>
      </c>
      <c r="R111" s="84">
        <f>'Core Indicators'!DO111</f>
        <v>67000</v>
      </c>
      <c r="S111" s="84">
        <f>'Core Indicators'!DW111</f>
        <v>153000</v>
      </c>
      <c r="T111" s="84">
        <f>'Core Indicators'!EE111</f>
        <v>0</v>
      </c>
      <c r="U111" s="84">
        <f>'Core Indicators'!EM111</f>
        <v>0</v>
      </c>
      <c r="V111" s="84">
        <f>'Core Indicators'!FC111</f>
        <v>2</v>
      </c>
      <c r="W111" s="84">
        <f>'Core Indicators'!FK111</f>
        <v>0</v>
      </c>
      <c r="X111" s="84">
        <f>'Core Indicators'!FS111</f>
        <v>0</v>
      </c>
      <c r="Y111" s="84">
        <f>'Core Indicators'!GA111</f>
        <v>0</v>
      </c>
      <c r="Z111" s="84">
        <f>'Core Indicators'!GI111</f>
        <v>0</v>
      </c>
      <c r="AA111" s="84">
        <f>'Core Indicators'!GQ111</f>
        <v>0</v>
      </c>
      <c r="AB111" s="84">
        <f>'Core Indicators'!GY111</f>
        <v>0</v>
      </c>
      <c r="AC111" s="84">
        <f>'Core Indicators'!HG111</f>
        <v>0</v>
      </c>
      <c r="AD111" s="84">
        <f>'Core Indicators'!HO111</f>
        <v>0</v>
      </c>
      <c r="AE111" s="84">
        <f>'Core Indicators'!HW111</f>
        <v>0</v>
      </c>
      <c r="AF111" s="84">
        <f>'Core Indicators'!IE111</f>
        <v>0</v>
      </c>
      <c r="AG111" s="84">
        <f>'Core Indicators'!IM111</f>
        <v>1</v>
      </c>
    </row>
    <row r="112" spans="1:33" x14ac:dyDescent="0.3">
      <c r="A112" s="68" t="str">
        <f>'Core Indicators'!A:A</f>
        <v>Food insecurity in Karamoja</v>
      </c>
      <c r="B112" s="68" t="str">
        <f>'Core Indicators'!B:B</f>
        <v>Food security</v>
      </c>
      <c r="C112" s="68" t="str">
        <f>'Core Indicators'!C112</f>
        <v>UGA004</v>
      </c>
      <c r="D112" s="68" t="str">
        <f>'Core Indicators'!D112</f>
        <v>Uganda</v>
      </c>
      <c r="E112" s="68" t="str">
        <f>'Core Indicators'!E112</f>
        <v>UGA</v>
      </c>
      <c r="F112" s="85">
        <f>'Core Indicators'!O112</f>
        <v>25912</v>
      </c>
      <c r="G112" s="85">
        <f>'Core Indicators'!W112</f>
        <v>971300</v>
      </c>
      <c r="H112" s="85">
        <f>'Core Indicators'!AE112</f>
        <v>400000</v>
      </c>
      <c r="I112" s="85">
        <f>'Core Indicators'!AM112</f>
        <v>0</v>
      </c>
      <c r="J112" s="85" t="str">
        <f>'Core Indicators'!AU112</f>
        <v>x</v>
      </c>
      <c r="K112" s="85" t="str">
        <f>'Core Indicators'!BC112</f>
        <v>x</v>
      </c>
      <c r="L112" s="85" t="str">
        <f>'Core Indicators'!BK112</f>
        <v>x</v>
      </c>
      <c r="M112" s="85" t="str">
        <f>'Core Indicators'!BS112</f>
        <v>x</v>
      </c>
      <c r="N112" s="85" t="str">
        <f>'Core Indicators'!CA112</f>
        <v>x</v>
      </c>
      <c r="O112" s="85" t="e">
        <f>'Core Indicators'!CI112</f>
        <v>#N/A</v>
      </c>
      <c r="P112" s="85" t="str">
        <f>'Core Indicators'!CQ112</f>
        <v>x</v>
      </c>
      <c r="Q112" s="85">
        <f>'Core Indicators'!DG112</f>
        <v>0</v>
      </c>
      <c r="R112" s="85">
        <f>'Core Indicators'!DO112</f>
        <v>245000</v>
      </c>
      <c r="S112" s="85">
        <f>'Core Indicators'!DW112</f>
        <v>155000</v>
      </c>
      <c r="T112" s="85">
        <f>'Core Indicators'!EE112</f>
        <v>0</v>
      </c>
      <c r="U112" s="85">
        <f>'Core Indicators'!EM112</f>
        <v>0</v>
      </c>
      <c r="V112" s="85">
        <f>'Core Indicators'!FC112</f>
        <v>1</v>
      </c>
      <c r="W112" s="85">
        <f>'Core Indicators'!FK112</f>
        <v>0</v>
      </c>
      <c r="X112" s="85">
        <f>'Core Indicators'!FS112</f>
        <v>0</v>
      </c>
      <c r="Y112" s="85">
        <f>'Core Indicators'!GA112</f>
        <v>0</v>
      </c>
      <c r="Z112" s="85">
        <f>'Core Indicators'!GI112</f>
        <v>0</v>
      </c>
      <c r="AA112" s="85">
        <f>'Core Indicators'!GQ112</f>
        <v>0</v>
      </c>
      <c r="AB112" s="85">
        <f>'Core Indicators'!GY112</f>
        <v>0</v>
      </c>
      <c r="AC112" s="85">
        <f>'Core Indicators'!HG112</f>
        <v>0</v>
      </c>
      <c r="AD112" s="85">
        <f>'Core Indicators'!HO112</f>
        <v>0</v>
      </c>
      <c r="AE112" s="85">
        <f>'Core Indicators'!HW112</f>
        <v>0</v>
      </c>
      <c r="AF112" s="85">
        <f>'Core Indicators'!IE112</f>
        <v>0</v>
      </c>
      <c r="AG112" s="85">
        <f>'Core Indicators'!IM112</f>
        <v>1</v>
      </c>
    </row>
    <row r="113" spans="1:33" x14ac:dyDescent="0.3">
      <c r="A113" s="1" t="str">
        <f>'Core Indicators'!A:A</f>
        <v>Conflict in Ukraine</v>
      </c>
      <c r="B113" s="1" t="str">
        <f>'Core Indicators'!B:B</f>
        <v>Conflict</v>
      </c>
      <c r="C113" s="1" t="str">
        <f>'Core Indicators'!C113</f>
        <v>UKR002</v>
      </c>
      <c r="D113" s="1" t="str">
        <f>'Core Indicators'!D113</f>
        <v>Ukraine</v>
      </c>
      <c r="E113" s="1" t="str">
        <f>'Core Indicators'!E113</f>
        <v>UKR</v>
      </c>
      <c r="F113" s="84">
        <f>'Core Indicators'!O113</f>
        <v>53206</v>
      </c>
      <c r="G113" s="84">
        <f>'Core Indicators'!W113</f>
        <v>6308827</v>
      </c>
      <c r="H113" s="84">
        <f>'Core Indicators'!AE113</f>
        <v>5200000</v>
      </c>
      <c r="I113" s="84">
        <f>'Core Indicators'!AM113</f>
        <v>1992459</v>
      </c>
      <c r="J113" s="84">
        <f>'Core Indicators'!AU113</f>
        <v>65</v>
      </c>
      <c r="K113" s="84" t="str">
        <f>'Core Indicators'!BC113</f>
        <v>x</v>
      </c>
      <c r="L113" s="84">
        <f>'Core Indicators'!BK113</f>
        <v>18</v>
      </c>
      <c r="M113" s="84" t="str">
        <f>'Core Indicators'!BS113</f>
        <v>x</v>
      </c>
      <c r="N113" s="84" t="str">
        <f>'Core Indicators'!CA113</f>
        <v>x</v>
      </c>
      <c r="O113" s="84" t="e">
        <f>'Core Indicators'!CI113</f>
        <v>#N/A</v>
      </c>
      <c r="P113" s="84">
        <f>'Core Indicators'!CQ113</f>
        <v>22430</v>
      </c>
      <c r="Q113" s="84">
        <f>'Core Indicators'!DG113</f>
        <v>500000</v>
      </c>
      <c r="R113" s="84">
        <f>'Core Indicators'!DO113</f>
        <v>800000</v>
      </c>
      <c r="S113" s="84">
        <f>'Core Indicators'!DW113</f>
        <v>2200000</v>
      </c>
      <c r="T113" s="84">
        <f>'Core Indicators'!EE113</f>
        <v>0</v>
      </c>
      <c r="U113" s="84">
        <f>'Core Indicators'!EM113</f>
        <v>0</v>
      </c>
      <c r="V113" s="84">
        <f>'Core Indicators'!FC113</f>
        <v>3</v>
      </c>
      <c r="W113" s="84">
        <f>'Core Indicators'!FK113</f>
        <v>2200000</v>
      </c>
      <c r="X113" s="84" t="str">
        <f>'Core Indicators'!FS113</f>
        <v>x</v>
      </c>
      <c r="Y113" s="84">
        <f>'Core Indicators'!GA113</f>
        <v>0</v>
      </c>
      <c r="Z113" s="84">
        <f>'Core Indicators'!GI113</f>
        <v>0</v>
      </c>
      <c r="AA113" s="84">
        <f>'Core Indicators'!GQ113</f>
        <v>0</v>
      </c>
      <c r="AB113" s="84">
        <f>'Core Indicators'!GY113</f>
        <v>0</v>
      </c>
      <c r="AC113" s="84">
        <f>'Core Indicators'!HG113</f>
        <v>0</v>
      </c>
      <c r="AD113" s="84">
        <f>'Core Indicators'!HO113</f>
        <v>0</v>
      </c>
      <c r="AE113" s="84">
        <f>'Core Indicators'!HW113</f>
        <v>0</v>
      </c>
      <c r="AF113" s="84">
        <f>'Core Indicators'!IE113</f>
        <v>0</v>
      </c>
      <c r="AG113" s="84">
        <f>'Core Indicators'!IM113</f>
        <v>0</v>
      </c>
    </row>
    <row r="114" spans="1:33" x14ac:dyDescent="0.3">
      <c r="A114" s="68" t="str">
        <f>'Core Indicators'!A:A</f>
        <v>Venezuela</v>
      </c>
      <c r="B114" s="68" t="str">
        <f>'Core Indicators'!B:B</f>
        <v>Complex crisis</v>
      </c>
      <c r="C114" s="68" t="str">
        <f>'Core Indicators'!C114</f>
        <v>VEN001</v>
      </c>
      <c r="D114" s="68" t="str">
        <f>'Core Indicators'!D114</f>
        <v>Venezuela</v>
      </c>
      <c r="E114" s="68" t="str">
        <f>'Core Indicators'!E114</f>
        <v>VEN</v>
      </c>
      <c r="F114" s="85">
        <f>'Core Indicators'!O114</f>
        <v>912050</v>
      </c>
      <c r="G114" s="85">
        <f>'Core Indicators'!W114</f>
        <v>29254946</v>
      </c>
      <c r="H114" s="85">
        <f>'Core Indicators'!AE114</f>
        <v>29254946</v>
      </c>
      <c r="I114" s="85">
        <f>'Core Indicators'!AM114</f>
        <v>3600000</v>
      </c>
      <c r="J114" s="85" t="str">
        <f>'Core Indicators'!AU114</f>
        <v>x</v>
      </c>
      <c r="K114" s="85">
        <f>'Core Indicators'!BC114</f>
        <v>11979</v>
      </c>
      <c r="L114" s="85">
        <f>'Core Indicators'!BK114</f>
        <v>3626</v>
      </c>
      <c r="M114" s="85" t="str">
        <f>'Core Indicators'!BS114</f>
        <v>x</v>
      </c>
      <c r="N114" s="85" t="str">
        <f>'Core Indicators'!CA114</f>
        <v>x</v>
      </c>
      <c r="O114" s="85" t="e">
        <f>'Core Indicators'!CI114</f>
        <v>#N/A</v>
      </c>
      <c r="P114" s="85">
        <f>'Core Indicators'!CQ114</f>
        <v>223750</v>
      </c>
      <c r="Q114" s="85">
        <f>'Core Indicators'!DG114</f>
        <v>5266000</v>
      </c>
      <c r="R114" s="85">
        <f>'Core Indicators'!DO114</f>
        <v>9004000</v>
      </c>
      <c r="S114" s="85">
        <f>'Core Indicators'!DW114</f>
        <v>8200000</v>
      </c>
      <c r="T114" s="85">
        <f>'Core Indicators'!EE114</f>
        <v>3859000</v>
      </c>
      <c r="U114" s="85">
        <f>'Core Indicators'!EM114</f>
        <v>0</v>
      </c>
      <c r="V114" s="85">
        <f>'Core Indicators'!FC114</f>
        <v>1</v>
      </c>
      <c r="W114" s="85">
        <f>'Core Indicators'!FK114</f>
        <v>21063560</v>
      </c>
      <c r="X114" s="85" t="str">
        <f>'Core Indicators'!FS114</f>
        <v>x</v>
      </c>
      <c r="Y114" s="85">
        <f>'Core Indicators'!GA114</f>
        <v>3</v>
      </c>
      <c r="Z114" s="85">
        <f>'Core Indicators'!GI114</f>
        <v>0</v>
      </c>
      <c r="AA114" s="85" t="str">
        <f>'Core Indicators'!GQ114</f>
        <v>x</v>
      </c>
      <c r="AB114" s="85" t="str">
        <f>'Core Indicators'!GY114</f>
        <v>x</v>
      </c>
      <c r="AC114" s="85">
        <f>'Core Indicators'!HG114</f>
        <v>3</v>
      </c>
      <c r="AD114" s="85">
        <f>'Core Indicators'!HO114</f>
        <v>2</v>
      </c>
      <c r="AE114" s="85" t="str">
        <f>'Core Indicators'!HW114</f>
        <v>x</v>
      </c>
      <c r="AF114" s="85">
        <f>'Core Indicators'!IE114</f>
        <v>0</v>
      </c>
      <c r="AG114" s="85">
        <f>'Core Indicators'!IM114</f>
        <v>0</v>
      </c>
    </row>
    <row r="115" spans="1:33" x14ac:dyDescent="0.3">
      <c r="A115" s="1" t="str">
        <f>'Core Indicators'!A:A</f>
        <v>Yemen</v>
      </c>
      <c r="B115" s="1" t="str">
        <f>'Core Indicators'!B:B</f>
        <v>Complex crisis</v>
      </c>
      <c r="C115" s="1" t="str">
        <f>'Core Indicators'!C115</f>
        <v>YEM001</v>
      </c>
      <c r="D115" s="1" t="str">
        <f>'Core Indicators'!D115</f>
        <v>Yemen</v>
      </c>
      <c r="E115" s="1" t="str">
        <f>'Core Indicators'!E115</f>
        <v>YEM</v>
      </c>
      <c r="F115" s="84">
        <f>'Core Indicators'!O115</f>
        <v>527970</v>
      </c>
      <c r="G115" s="84">
        <f>'Core Indicators'!W115</f>
        <v>28599859</v>
      </c>
      <c r="H115" s="84">
        <f>'Core Indicators'!AE115</f>
        <v>28599859</v>
      </c>
      <c r="I115" s="84">
        <f>'Core Indicators'!AM115</f>
        <v>5107859</v>
      </c>
      <c r="J115" s="84">
        <f>'Core Indicators'!AU115</f>
        <v>954</v>
      </c>
      <c r="K115" s="84">
        <f>'Core Indicators'!BC115</f>
        <v>178701</v>
      </c>
      <c r="L115" s="84">
        <f>'Core Indicators'!BK115</f>
        <v>16332</v>
      </c>
      <c r="M115" s="84" t="str">
        <f>'Core Indicators'!BS115</f>
        <v>x</v>
      </c>
      <c r="N115" s="84" t="str">
        <f>'Core Indicators'!CA115</f>
        <v>x</v>
      </c>
      <c r="O115" s="84" t="e">
        <f>'Core Indicators'!CI115</f>
        <v>#N/A</v>
      </c>
      <c r="P115" s="84" t="str">
        <f>'Core Indicators'!CQ115</f>
        <v>x</v>
      </c>
      <c r="Q115" s="84">
        <f>'Core Indicators'!DG115</f>
        <v>0</v>
      </c>
      <c r="R115" s="84">
        <f>'Core Indicators'!DO115</f>
        <v>8875000</v>
      </c>
      <c r="S115" s="84">
        <f>'Core Indicators'!DW115</f>
        <v>10880000</v>
      </c>
      <c r="T115" s="84">
        <f>'Core Indicators'!EE115</f>
        <v>4957000</v>
      </c>
      <c r="U115" s="84">
        <f>'Core Indicators'!EM115</f>
        <v>64000</v>
      </c>
      <c r="V115" s="84">
        <f>'Core Indicators'!FC115</f>
        <v>5</v>
      </c>
      <c r="W115" s="84" t="str">
        <f>'Core Indicators'!FK115</f>
        <v>x</v>
      </c>
      <c r="X115" s="84" t="str">
        <f>'Core Indicators'!FS115</f>
        <v>x</v>
      </c>
      <c r="Y115" s="84">
        <f>'Core Indicators'!GA115</f>
        <v>2</v>
      </c>
      <c r="Z115" s="84">
        <f>'Core Indicators'!GI115</f>
        <v>2</v>
      </c>
      <c r="AA115" s="84">
        <f>'Core Indicators'!GQ115</f>
        <v>3</v>
      </c>
      <c r="AB115" s="84">
        <f>'Core Indicators'!GY115</f>
        <v>3</v>
      </c>
      <c r="AC115" s="84">
        <f>'Core Indicators'!HG115</f>
        <v>2</v>
      </c>
      <c r="AD115" s="84">
        <f>'Core Indicators'!HO115</f>
        <v>2</v>
      </c>
      <c r="AE115" s="84">
        <f>'Core Indicators'!HW115</f>
        <v>3</v>
      </c>
      <c r="AF115" s="84">
        <f>'Core Indicators'!IE115</f>
        <v>3</v>
      </c>
      <c r="AG115" s="84">
        <f>'Core Indicators'!IM115</f>
        <v>2</v>
      </c>
    </row>
    <row r="116" spans="1:33" x14ac:dyDescent="0.3">
      <c r="A116" s="68" t="str">
        <f>'Core Indicators'!A:A</f>
        <v>Drought in Zambia</v>
      </c>
      <c r="B116" s="68" t="str">
        <f>'Core Indicators'!B:B</f>
        <v>Drought</v>
      </c>
      <c r="C116" s="68" t="str">
        <f>'Core Indicators'!C116</f>
        <v>ZMB002</v>
      </c>
      <c r="D116" s="68" t="str">
        <f>'Core Indicators'!D116</f>
        <v>Zambia</v>
      </c>
      <c r="E116" s="68" t="str">
        <f>'Core Indicators'!E116</f>
        <v>ZMB</v>
      </c>
      <c r="F116" s="85">
        <f>'Core Indicators'!O116</f>
        <v>626890</v>
      </c>
      <c r="G116" s="85">
        <f>'Core Indicators'!W116</f>
        <v>12324688</v>
      </c>
      <c r="H116" s="85">
        <f>'Core Indicators'!AE116</f>
        <v>6948650</v>
      </c>
      <c r="I116" s="85" t="str">
        <f>'Core Indicators'!AM116</f>
        <v>x</v>
      </c>
      <c r="J116" s="85" t="str">
        <f>'Core Indicators'!AU116</f>
        <v>x</v>
      </c>
      <c r="K116" s="85" t="str">
        <f>'Core Indicators'!BC116</f>
        <v>x</v>
      </c>
      <c r="L116" s="85">
        <f>'Core Indicators'!BK116</f>
        <v>0</v>
      </c>
      <c r="M116" s="85">
        <f>'Core Indicators'!BS116</f>
        <v>0</v>
      </c>
      <c r="N116" s="85">
        <f>'Core Indicators'!CA116</f>
        <v>0</v>
      </c>
      <c r="O116" s="85" t="e">
        <f>'Core Indicators'!CI116</f>
        <v>#N/A</v>
      </c>
      <c r="P116" s="85">
        <f>'Core Indicators'!CQ116</f>
        <v>2E-3</v>
      </c>
      <c r="Q116" s="85">
        <f>'Core Indicators'!DG116</f>
        <v>0</v>
      </c>
      <c r="R116" s="85">
        <f>'Core Indicators'!DO116</f>
        <v>1970000</v>
      </c>
      <c r="S116" s="85">
        <f>'Core Indicators'!DW116</f>
        <v>839000</v>
      </c>
      <c r="T116" s="85">
        <f>'Core Indicators'!EE116</f>
        <v>333000</v>
      </c>
      <c r="U116" s="85">
        <f>'Core Indicators'!EM116</f>
        <v>0</v>
      </c>
      <c r="V116" s="85">
        <f>'Core Indicators'!FC116</f>
        <v>3</v>
      </c>
      <c r="W116" s="85">
        <f>'Core Indicators'!FK116</f>
        <v>0</v>
      </c>
      <c r="X116" s="85">
        <f>'Core Indicators'!FS116</f>
        <v>0</v>
      </c>
      <c r="Y116" s="85" t="str">
        <f>'Core Indicators'!GA116</f>
        <v>x</v>
      </c>
      <c r="Z116" s="85" t="str">
        <f>'Core Indicators'!GI116</f>
        <v>x</v>
      </c>
      <c r="AA116" s="85" t="str">
        <f>'Core Indicators'!GQ116</f>
        <v>x</v>
      </c>
      <c r="AB116" s="85" t="str">
        <f>'Core Indicators'!GY116</f>
        <v>x</v>
      </c>
      <c r="AC116" s="85" t="str">
        <f>'Core Indicators'!HG116</f>
        <v>x</v>
      </c>
      <c r="AD116" s="85" t="str">
        <f>'Core Indicators'!HO116</f>
        <v>x</v>
      </c>
      <c r="AE116" s="85" t="str">
        <f>'Core Indicators'!HW116</f>
        <v>x</v>
      </c>
      <c r="AF116" s="85" t="str">
        <f>'Core Indicators'!IE116</f>
        <v>x</v>
      </c>
      <c r="AG116" s="85" t="str">
        <f>'Core Indicators'!IM116</f>
        <v>x</v>
      </c>
    </row>
    <row r="117" spans="1:33" x14ac:dyDescent="0.3">
      <c r="A117" s="1" t="str">
        <f>'Core Indicators'!A:A</f>
        <v>Zimbabwe</v>
      </c>
      <c r="B117" s="1" t="str">
        <f>'Core Indicators'!B:B</f>
        <v>Complex crisis</v>
      </c>
      <c r="C117" s="1" t="str">
        <f>'Core Indicators'!C117</f>
        <v>ZWE001</v>
      </c>
      <c r="D117" s="1" t="str">
        <f>'Core Indicators'!D117</f>
        <v>Zimbabwe</v>
      </c>
      <c r="E117" s="1" t="str">
        <f>'Core Indicators'!E117</f>
        <v>ZWE</v>
      </c>
      <c r="F117" s="84">
        <f>'Core Indicators'!O117</f>
        <v>391178</v>
      </c>
      <c r="G117" s="84">
        <f>'Core Indicators'!W117</f>
        <v>15413821</v>
      </c>
      <c r="H117" s="84">
        <f>'Core Indicators'!AE117</f>
        <v>15413821</v>
      </c>
      <c r="I117" s="84" t="str">
        <f>'Core Indicators'!AM117</f>
        <v>x</v>
      </c>
      <c r="J117" s="84" t="str">
        <f>'Core Indicators'!AU117</f>
        <v>x</v>
      </c>
      <c r="K117" s="84">
        <f>'Core Indicators'!BC117</f>
        <v>15839</v>
      </c>
      <c r="L117" s="84" t="str">
        <f>'Core Indicators'!BK117</f>
        <v>X</v>
      </c>
      <c r="M117" s="84" t="str">
        <f>'Core Indicators'!BS117</f>
        <v>X</v>
      </c>
      <c r="N117" s="84" t="str">
        <f>'Core Indicators'!CA117</f>
        <v>X</v>
      </c>
      <c r="O117" s="84" t="e">
        <f>'Core Indicators'!CI117</f>
        <v>#N/A</v>
      </c>
      <c r="P117" s="84" t="str">
        <f>'Core Indicators'!CQ117</f>
        <v>X</v>
      </c>
      <c r="Q117" s="84">
        <f>'Core Indicators'!DG117</f>
        <v>0</v>
      </c>
      <c r="R117" s="84">
        <f>'Core Indicators'!DO117</f>
        <v>0</v>
      </c>
      <c r="S117" s="84">
        <f>'Core Indicators'!DW117</f>
        <v>2400000</v>
      </c>
      <c r="T117" s="84">
        <f>'Core Indicators'!EE117</f>
        <v>0</v>
      </c>
      <c r="U117" s="84">
        <f>'Core Indicators'!EM117</f>
        <v>0</v>
      </c>
      <c r="V117" s="84">
        <f>'Core Indicators'!FC117</f>
        <v>4</v>
      </c>
      <c r="W117" s="84" t="str">
        <f>'Core Indicators'!FK117</f>
        <v>X</v>
      </c>
      <c r="X117" s="84" t="str">
        <f>'Core Indicators'!FS117</f>
        <v>X</v>
      </c>
      <c r="Y117" s="84" t="str">
        <f>'Core Indicators'!GA117</f>
        <v>x</v>
      </c>
      <c r="Z117" s="84" t="str">
        <f>'Core Indicators'!GI117</f>
        <v>x</v>
      </c>
      <c r="AA117" s="84" t="str">
        <f>'Core Indicators'!GQ117</f>
        <v>x</v>
      </c>
      <c r="AB117" s="84" t="str">
        <f>'Core Indicators'!GY117</f>
        <v>x</v>
      </c>
      <c r="AC117" s="84" t="str">
        <f>'Core Indicators'!HG117</f>
        <v>x</v>
      </c>
      <c r="AD117" s="84" t="str">
        <f>'Core Indicators'!HO117</f>
        <v>x</v>
      </c>
      <c r="AE117" s="84" t="str">
        <f>'Core Indicators'!HW117</f>
        <v>x</v>
      </c>
      <c r="AF117" s="84" t="str">
        <f>'Core Indicators'!IE117</f>
        <v>x</v>
      </c>
      <c r="AG117" s="84" t="str">
        <f>'Core Indicators'!IM117</f>
        <v>x</v>
      </c>
    </row>
  </sheetData>
  <sortState xmlns:xlrd2="http://schemas.microsoft.com/office/spreadsheetml/2017/richdata2" ref="A24:BG171">
    <sortCondition ref="A24:A171"/>
  </sortStat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0" tint="-0.499984740745262"/>
  </sheetPr>
  <dimension ref="A1:P193"/>
  <sheetViews>
    <sheetView showGridLines="0" workbookViewId="0">
      <pane xSplit="2" ySplit="2" topLeftCell="C3" activePane="bottomRight" state="frozen"/>
      <selection pane="topRight" activeCell="C1" sqref="C1"/>
      <selection pane="bottomLeft" activeCell="A5" sqref="A5"/>
      <selection pane="bottomRight" activeCell="J3" sqref="J3"/>
    </sheetView>
  </sheetViews>
  <sheetFormatPr defaultColWidth="9.44140625" defaultRowHeight="14.4" x14ac:dyDescent="0.3"/>
  <cols>
    <col min="1" max="1" width="49.44140625" style="1" bestFit="1" customWidth="1"/>
    <col min="2" max="2" width="5.5546875" style="1" bestFit="1" customWidth="1"/>
    <col min="3" max="8" width="9.5546875" style="1" customWidth="1"/>
    <col min="9" max="11" width="11.44140625" style="1" customWidth="1"/>
    <col min="12" max="13" width="9.5546875" style="1" customWidth="1"/>
    <col min="14" max="14" width="11.44140625" style="1" customWidth="1"/>
    <col min="15" max="15" width="12.5546875" style="1" bestFit="1" customWidth="1"/>
    <col min="16" max="16" width="10.44140625" style="1" bestFit="1" customWidth="1"/>
    <col min="17" max="16384" width="9.44140625" style="1"/>
  </cols>
  <sheetData>
    <row r="1" spans="1:16" s="9" customFormat="1" ht="117.75" customHeight="1" x14ac:dyDescent="0.25">
      <c r="A1" s="24" t="s">
        <v>457</v>
      </c>
      <c r="B1" s="20" t="s">
        <v>357</v>
      </c>
      <c r="C1" s="79" t="s">
        <v>463</v>
      </c>
      <c r="D1" s="79" t="s">
        <v>618</v>
      </c>
      <c r="E1" s="79" t="s">
        <v>597</v>
      </c>
      <c r="F1" s="79" t="s">
        <v>596</v>
      </c>
      <c r="G1" s="79" t="s">
        <v>373</v>
      </c>
      <c r="H1" s="79" t="s">
        <v>403</v>
      </c>
      <c r="I1" s="79" t="s">
        <v>461</v>
      </c>
      <c r="J1" s="79" t="s">
        <v>768</v>
      </c>
      <c r="K1" s="79" t="s">
        <v>465</v>
      </c>
      <c r="L1" s="79" t="s">
        <v>466</v>
      </c>
      <c r="M1" s="79" t="s">
        <v>496</v>
      </c>
      <c r="N1" s="79" t="s">
        <v>467</v>
      </c>
      <c r="O1" s="79" t="s">
        <v>438</v>
      </c>
      <c r="P1" s="79" t="s">
        <v>410</v>
      </c>
    </row>
    <row r="2" spans="1:16" x14ac:dyDescent="0.3">
      <c r="A2" s="26" t="s">
        <v>394</v>
      </c>
      <c r="B2" s="20"/>
      <c r="C2" s="21" t="s">
        <v>396</v>
      </c>
      <c r="D2" s="21" t="s">
        <v>396</v>
      </c>
      <c r="E2" s="21" t="s">
        <v>595</v>
      </c>
      <c r="F2" s="21" t="s">
        <v>396</v>
      </c>
      <c r="G2" s="21" t="s">
        <v>396</v>
      </c>
      <c r="H2" s="21" t="s">
        <v>396</v>
      </c>
      <c r="I2" s="21" t="s">
        <v>396</v>
      </c>
      <c r="J2" s="21" t="s">
        <v>395</v>
      </c>
      <c r="K2" s="21" t="s">
        <v>396</v>
      </c>
      <c r="L2" s="21" t="s">
        <v>396</v>
      </c>
      <c r="M2" s="21" t="s">
        <v>396</v>
      </c>
      <c r="N2" s="21" t="s">
        <v>396</v>
      </c>
      <c r="O2" s="21" t="s">
        <v>395</v>
      </c>
      <c r="P2" s="21" t="s">
        <v>411</v>
      </c>
    </row>
    <row r="3" spans="1:16" x14ac:dyDescent="0.3">
      <c r="A3" s="24" t="s">
        <v>1</v>
      </c>
      <c r="B3" s="20" t="s">
        <v>0</v>
      </c>
      <c r="C3" s="78">
        <v>0.75057300000000005</v>
      </c>
      <c r="D3" s="54">
        <v>4</v>
      </c>
      <c r="E3" s="78">
        <v>0</v>
      </c>
      <c r="F3" s="78">
        <v>3.0166666666666666</v>
      </c>
      <c r="G3" s="54">
        <v>0.66666407501560399</v>
      </c>
      <c r="H3" s="78">
        <v>27.819999694824201</v>
      </c>
      <c r="I3" s="54">
        <v>5</v>
      </c>
      <c r="J3" s="19">
        <f>VLOOKUP($B3,'Core Indicators'!$E$3:$EU$917,147,FALSE)</f>
        <v>2035</v>
      </c>
      <c r="K3" s="55">
        <v>-1.5925652980804443</v>
      </c>
      <c r="L3" s="78">
        <v>2.5</v>
      </c>
      <c r="M3" s="78">
        <v>26</v>
      </c>
      <c r="N3" s="54">
        <v>15</v>
      </c>
      <c r="O3" s="81">
        <f>VLOOKUP(B3,'Core Indicators'!$E$3:$G$9917,3,FALSE)</f>
        <v>29168796</v>
      </c>
      <c r="P3" s="81">
        <v>652860</v>
      </c>
    </row>
    <row r="4" spans="1:16" x14ac:dyDescent="0.3">
      <c r="A4" s="24" t="s">
        <v>3</v>
      </c>
      <c r="B4" s="20" t="s">
        <v>2</v>
      </c>
      <c r="C4" s="78">
        <v>9.650000000000003E-2</v>
      </c>
      <c r="D4" s="54">
        <v>9</v>
      </c>
      <c r="E4" s="78">
        <v>0.04</v>
      </c>
      <c r="F4" s="78">
        <v>7.05</v>
      </c>
      <c r="G4" s="54">
        <v>0.267266160487246</v>
      </c>
      <c r="H4" s="78">
        <v>28.959999084472699</v>
      </c>
      <c r="I4" s="54">
        <v>0</v>
      </c>
      <c r="J4" s="19" t="e">
        <f>VLOOKUP($B4,'Core Indicators'!$E$3:$EU$917,147,FALSE)</f>
        <v>#N/A</v>
      </c>
      <c r="K4" s="55">
        <v>-0.35936722159385681</v>
      </c>
      <c r="L4" s="78">
        <v>5.25</v>
      </c>
      <c r="M4" s="78">
        <v>68</v>
      </c>
      <c r="N4" s="54">
        <v>39</v>
      </c>
      <c r="O4" s="81" t="e">
        <f>VLOOKUP(B4,'Core Indicators'!$E$3:$G$9917,3,FALSE)</f>
        <v>#N/A</v>
      </c>
      <c r="P4" s="81">
        <v>27400</v>
      </c>
    </row>
    <row r="5" spans="1:16" x14ac:dyDescent="0.3">
      <c r="A5" s="24" t="s">
        <v>5</v>
      </c>
      <c r="B5" s="20" t="s">
        <v>4</v>
      </c>
      <c r="C5" s="78">
        <v>0.40870000000000006</v>
      </c>
      <c r="D5" s="54">
        <v>3</v>
      </c>
      <c r="E5" s="78">
        <v>0.27</v>
      </c>
      <c r="F5" s="78">
        <v>4.75</v>
      </c>
      <c r="G5" s="54">
        <v>0.42908975331066801</v>
      </c>
      <c r="H5" s="78" t="s">
        <v>445</v>
      </c>
      <c r="I5" s="54">
        <v>3</v>
      </c>
      <c r="J5" s="19" t="str">
        <f>VLOOKUP($B5,'Core Indicators'!$E$3:$EU$917,147,FALSE)</f>
        <v>X</v>
      </c>
      <c r="K5" s="55">
        <v>-0.83118355274200439</v>
      </c>
      <c r="L5" s="78">
        <v>4.25</v>
      </c>
      <c r="M5" s="78">
        <v>35</v>
      </c>
      <c r="N5" s="54">
        <v>34</v>
      </c>
      <c r="O5" s="81">
        <f>VLOOKUP(B5,'Core Indicators'!$E$3:$G$9917,3,FALSE)</f>
        <v>33263000</v>
      </c>
      <c r="P5" s="81">
        <v>2381741</v>
      </c>
    </row>
    <row r="6" spans="1:16" x14ac:dyDescent="0.3">
      <c r="A6" s="24" t="s">
        <v>7</v>
      </c>
      <c r="B6" s="20" t="s">
        <v>6</v>
      </c>
      <c r="C6" s="78">
        <v>0.76259999999999994</v>
      </c>
      <c r="D6" s="54">
        <v>4</v>
      </c>
      <c r="E6" s="78">
        <v>0.62</v>
      </c>
      <c r="F6" s="78">
        <v>4.2</v>
      </c>
      <c r="G6" s="54" t="s">
        <v>445</v>
      </c>
      <c r="H6" s="78">
        <v>42.720001220703097</v>
      </c>
      <c r="I6" s="54">
        <v>3</v>
      </c>
      <c r="J6" s="19" t="e">
        <f>VLOOKUP($B6,'Core Indicators'!$E$3:$EU$917,147,FALSE)</f>
        <v>#N/A</v>
      </c>
      <c r="K6" s="55">
        <v>-1.0692944526672363</v>
      </c>
      <c r="L6" s="78">
        <v>3</v>
      </c>
      <c r="M6" s="78">
        <v>26</v>
      </c>
      <c r="N6" s="54">
        <v>18</v>
      </c>
      <c r="O6" s="81" t="e">
        <f>VLOOKUP(B6,'Core Indicators'!$E$3:$G$9917,3,FALSE)</f>
        <v>#N/A</v>
      </c>
      <c r="P6" s="81">
        <v>1246700</v>
      </c>
    </row>
    <row r="7" spans="1:16" x14ac:dyDescent="0.3">
      <c r="A7" s="24" t="s">
        <v>9</v>
      </c>
      <c r="B7" s="20" t="s">
        <v>8</v>
      </c>
      <c r="C7" s="78">
        <v>0</v>
      </c>
      <c r="D7" s="54">
        <v>13</v>
      </c>
      <c r="E7" s="78">
        <v>0</v>
      </c>
      <c r="F7" s="78" t="s">
        <v>445</v>
      </c>
      <c r="G7" s="54" t="s">
        <v>445</v>
      </c>
      <c r="H7" s="78" t="s">
        <v>445</v>
      </c>
      <c r="I7" s="54">
        <v>0</v>
      </c>
      <c r="J7" s="19" t="e">
        <f>VLOOKUP($B7,'Core Indicators'!$E$3:$EU$917,147,FALSE)</f>
        <v>#N/A</v>
      </c>
      <c r="K7" s="55">
        <v>0.2086433470249176</v>
      </c>
      <c r="L7" s="78" t="s">
        <v>445</v>
      </c>
      <c r="M7" s="78">
        <v>83</v>
      </c>
      <c r="N7" s="54" t="s">
        <v>445</v>
      </c>
      <c r="O7" s="81" t="e">
        <f>VLOOKUP(B7,'Core Indicators'!$E$3:$G$9917,3,FALSE)</f>
        <v>#N/A</v>
      </c>
      <c r="P7" s="81">
        <v>440</v>
      </c>
    </row>
    <row r="8" spans="1:16" x14ac:dyDescent="0.3">
      <c r="A8" s="24" t="s">
        <v>11</v>
      </c>
      <c r="B8" s="20" t="s">
        <v>10</v>
      </c>
      <c r="C8" s="78">
        <v>0.31100000000000005</v>
      </c>
      <c r="D8" s="54">
        <v>12</v>
      </c>
      <c r="E8" s="78">
        <v>0.01</v>
      </c>
      <c r="F8" s="78">
        <v>8</v>
      </c>
      <c r="G8" s="54">
        <v>0.36181526035093903</v>
      </c>
      <c r="H8" s="78">
        <v>42.669998168945298</v>
      </c>
      <c r="I8" s="54">
        <v>1</v>
      </c>
      <c r="J8" s="19" t="str">
        <f>VLOOKUP($B8,'Core Indicators'!$E$3:$EU$917,147,FALSE)</f>
        <v>x</v>
      </c>
      <c r="K8" s="55">
        <v>-0.80372220277786255</v>
      </c>
      <c r="L8" s="78">
        <v>7</v>
      </c>
      <c r="M8" s="78">
        <v>83</v>
      </c>
      <c r="N8" s="54">
        <v>36</v>
      </c>
      <c r="O8" s="81">
        <f>VLOOKUP(B8,'Core Indicators'!$E$3:$G$9917,3,FALSE)</f>
        <v>44625000</v>
      </c>
      <c r="P8" s="81">
        <v>2736690</v>
      </c>
    </row>
    <row r="9" spans="1:16" x14ac:dyDescent="0.3">
      <c r="A9" s="24" t="s">
        <v>13</v>
      </c>
      <c r="B9" s="20" t="s">
        <v>12</v>
      </c>
      <c r="C9" s="78">
        <v>4.1364999999999985E-2</v>
      </c>
      <c r="D9" s="54">
        <v>6</v>
      </c>
      <c r="E9" s="78">
        <v>1.7999999999999999E-2</v>
      </c>
      <c r="F9" s="78">
        <v>5.1166666666666663</v>
      </c>
      <c r="G9" s="54">
        <v>0.29313461009981301</v>
      </c>
      <c r="H9" s="78">
        <v>31.4799995422363</v>
      </c>
      <c r="I9" s="54">
        <v>3</v>
      </c>
      <c r="J9" s="19" t="e">
        <f>VLOOKUP($B9,'Core Indicators'!$E$3:$EU$917,147,FALSE)</f>
        <v>#N/A</v>
      </c>
      <c r="K9" s="55">
        <v>-0.34309530258178711</v>
      </c>
      <c r="L9" s="78">
        <v>4.5</v>
      </c>
      <c r="M9" s="78">
        <v>45</v>
      </c>
      <c r="N9" s="54">
        <v>33</v>
      </c>
      <c r="O9" s="81" t="e">
        <f>VLOOKUP(B9,'Core Indicators'!$E$3:$G$9917,3,FALSE)</f>
        <v>#N/A</v>
      </c>
      <c r="P9" s="81">
        <v>28470</v>
      </c>
    </row>
    <row r="10" spans="1:16" x14ac:dyDescent="0.3">
      <c r="A10" s="24" t="s">
        <v>15</v>
      </c>
      <c r="B10" s="20" t="s">
        <v>14</v>
      </c>
      <c r="C10" s="78">
        <v>0.2924000000000001</v>
      </c>
      <c r="D10" s="54">
        <v>14</v>
      </c>
      <c r="E10" s="78">
        <v>0.02</v>
      </c>
      <c r="F10" s="78" t="s">
        <v>445</v>
      </c>
      <c r="G10" s="54">
        <v>0.11972686082581201</v>
      </c>
      <c r="H10" s="78">
        <v>34.939998626708999</v>
      </c>
      <c r="I10" s="54">
        <v>1</v>
      </c>
      <c r="J10" s="19" t="e">
        <f>VLOOKUP($B10,'Core Indicators'!$E$3:$EU$917,147,FALSE)</f>
        <v>#N/A</v>
      </c>
      <c r="K10" s="55">
        <v>1.8241188526153564</v>
      </c>
      <c r="L10" s="78" t="s">
        <v>445</v>
      </c>
      <c r="M10" s="78">
        <v>98</v>
      </c>
      <c r="N10" s="54">
        <v>79</v>
      </c>
      <c r="O10" s="81" t="e">
        <f>VLOOKUP(B10,'Core Indicators'!$E$3:$G$9917,3,FALSE)</f>
        <v>#N/A</v>
      </c>
      <c r="P10" s="81">
        <v>7682300</v>
      </c>
    </row>
    <row r="11" spans="1:16" x14ac:dyDescent="0.3">
      <c r="A11" s="24" t="s">
        <v>17</v>
      </c>
      <c r="B11" s="20" t="s">
        <v>16</v>
      </c>
      <c r="C11" s="78">
        <v>0.13507915999999986</v>
      </c>
      <c r="D11" s="54">
        <v>12</v>
      </c>
      <c r="E11" s="78">
        <v>7.7999999999999996E-3</v>
      </c>
      <c r="F11" s="78" t="s">
        <v>445</v>
      </c>
      <c r="G11" s="54">
        <v>7.8390284111125794E-2</v>
      </c>
      <c r="H11" s="78">
        <v>30.4799995422363</v>
      </c>
      <c r="I11" s="54">
        <v>0</v>
      </c>
      <c r="J11" s="19" t="e">
        <f>VLOOKUP($B11,'Core Indicators'!$E$3:$EU$917,147,FALSE)</f>
        <v>#N/A</v>
      </c>
      <c r="K11" s="55">
        <v>1.8501110076904297</v>
      </c>
      <c r="L11" s="78" t="s">
        <v>445</v>
      </c>
      <c r="M11" s="78">
        <v>94</v>
      </c>
      <c r="N11" s="54">
        <v>75</v>
      </c>
      <c r="O11" s="81" t="e">
        <f>VLOOKUP(B11,'Core Indicators'!$E$3:$G$9917,3,FALSE)</f>
        <v>#N/A</v>
      </c>
      <c r="P11" s="81">
        <v>82523</v>
      </c>
    </row>
    <row r="12" spans="1:16" x14ac:dyDescent="0.3">
      <c r="A12" s="24" t="s">
        <v>19</v>
      </c>
      <c r="B12" s="20" t="s">
        <v>18</v>
      </c>
      <c r="C12" s="78">
        <v>0.18844699999999992</v>
      </c>
      <c r="D12" s="54">
        <v>4</v>
      </c>
      <c r="E12" s="78">
        <v>5.5E-2</v>
      </c>
      <c r="F12" s="78">
        <v>3.4333333333333336</v>
      </c>
      <c r="G12" s="54">
        <v>0.32552041635446299</v>
      </c>
      <c r="H12" s="78">
        <v>16.639999389648398</v>
      </c>
      <c r="I12" s="54">
        <v>3</v>
      </c>
      <c r="J12" s="19" t="e">
        <f>VLOOKUP($B12,'Core Indicators'!$E$3:$EU$917,147,FALSE)</f>
        <v>#N/A</v>
      </c>
      <c r="K12" s="55">
        <v>-0.60297387838363647</v>
      </c>
      <c r="L12" s="78">
        <v>3</v>
      </c>
      <c r="M12" s="78">
        <v>12</v>
      </c>
      <c r="N12" s="54">
        <v>30</v>
      </c>
      <c r="O12" s="81" t="e">
        <f>VLOOKUP(B12,'Core Indicators'!$E$3:$G$9917,3,FALSE)</f>
        <v>#N/A</v>
      </c>
      <c r="P12" s="81">
        <v>82663</v>
      </c>
    </row>
    <row r="13" spans="1:16" x14ac:dyDescent="0.3">
      <c r="A13" s="24" t="s">
        <v>21</v>
      </c>
      <c r="B13" s="20" t="s">
        <v>20</v>
      </c>
      <c r="C13" s="78">
        <v>0</v>
      </c>
      <c r="D13" s="54">
        <v>12</v>
      </c>
      <c r="E13" s="78">
        <v>0</v>
      </c>
      <c r="F13" s="78" t="s">
        <v>445</v>
      </c>
      <c r="G13" s="54">
        <v>0.36186787743541199</v>
      </c>
      <c r="H13" s="78" t="s">
        <v>445</v>
      </c>
      <c r="I13" s="54">
        <v>0</v>
      </c>
      <c r="J13" s="19" t="e">
        <f>VLOOKUP($B13,'Core Indicators'!$E$3:$EU$917,147,FALSE)</f>
        <v>#N/A</v>
      </c>
      <c r="K13" s="55">
        <v>0.56094133853912354</v>
      </c>
      <c r="L13" s="78" t="s">
        <v>445</v>
      </c>
      <c r="M13" s="78">
        <v>91</v>
      </c>
      <c r="N13" s="54">
        <v>66</v>
      </c>
      <c r="O13" s="81" t="e">
        <f>VLOOKUP(B13,'Core Indicators'!$E$3:$G$9917,3,FALSE)</f>
        <v>#N/A</v>
      </c>
      <c r="P13" s="81">
        <v>10010</v>
      </c>
    </row>
    <row r="14" spans="1:16" x14ac:dyDescent="0.3">
      <c r="A14" s="24" t="s">
        <v>23</v>
      </c>
      <c r="B14" s="20" t="s">
        <v>22</v>
      </c>
      <c r="C14" s="78">
        <v>0</v>
      </c>
      <c r="D14" s="54">
        <v>3</v>
      </c>
      <c r="E14" s="78">
        <v>0</v>
      </c>
      <c r="F14" s="78">
        <v>3.2333333333333334</v>
      </c>
      <c r="G14" s="54">
        <v>0.233452607607681</v>
      </c>
      <c r="H14" s="78" t="s">
        <v>445</v>
      </c>
      <c r="I14" s="54">
        <v>3</v>
      </c>
      <c r="J14" s="19" t="e">
        <f>VLOOKUP($B14,'Core Indicators'!$E$3:$EU$917,147,FALSE)</f>
        <v>#N/A</v>
      </c>
      <c r="K14" s="55">
        <v>0.46048969030380249</v>
      </c>
      <c r="L14" s="78">
        <v>2.75</v>
      </c>
      <c r="M14" s="78">
        <v>12</v>
      </c>
      <c r="N14" s="54">
        <v>43</v>
      </c>
      <c r="O14" s="81" t="e">
        <f>VLOOKUP(B14,'Core Indicators'!$E$3:$G$9917,3,FALSE)</f>
        <v>#N/A</v>
      </c>
      <c r="P14" s="81">
        <v>771</v>
      </c>
    </row>
    <row r="15" spans="1:16" x14ac:dyDescent="0.3">
      <c r="A15" s="24" t="s">
        <v>25</v>
      </c>
      <c r="B15" s="20" t="s">
        <v>24</v>
      </c>
      <c r="C15" s="78">
        <v>0.23089599999999999</v>
      </c>
      <c r="D15" s="54">
        <v>7</v>
      </c>
      <c r="E15" s="78">
        <v>0.122</v>
      </c>
      <c r="F15" s="78">
        <v>4.6166666666666663</v>
      </c>
      <c r="G15" s="54">
        <v>0.52027552111682795</v>
      </c>
      <c r="H15" s="78">
        <v>31.9799995422363</v>
      </c>
      <c r="I15" s="54">
        <v>3</v>
      </c>
      <c r="J15" s="19" t="str">
        <f>VLOOKUP($B15,'Core Indicators'!$E$3:$EU$917,147,FALSE)</f>
        <v>x</v>
      </c>
      <c r="K15" s="55">
        <v>-0.70020514726638794</v>
      </c>
      <c r="L15" s="78">
        <v>3.75</v>
      </c>
      <c r="M15" s="78">
        <v>45</v>
      </c>
      <c r="N15" s="54">
        <v>26</v>
      </c>
      <c r="O15" s="81">
        <f>VLOOKUP(B15,'Core Indicators'!$E$3:$G$9917,3,FALSE)</f>
        <v>143226199</v>
      </c>
      <c r="P15" s="81">
        <v>130170</v>
      </c>
    </row>
    <row r="16" spans="1:16" x14ac:dyDescent="0.3">
      <c r="A16" s="24" t="s">
        <v>27</v>
      </c>
      <c r="B16" s="20" t="s">
        <v>26</v>
      </c>
      <c r="C16" s="78">
        <v>0</v>
      </c>
      <c r="D16" s="54">
        <v>12</v>
      </c>
      <c r="E16" s="78">
        <v>0</v>
      </c>
      <c r="F16" s="78" t="s">
        <v>445</v>
      </c>
      <c r="G16" s="54">
        <v>0.29140957811373502</v>
      </c>
      <c r="H16" s="78" t="s">
        <v>445</v>
      </c>
      <c r="I16" s="54">
        <v>0</v>
      </c>
      <c r="J16" s="19" t="e">
        <f>VLOOKUP($B16,'Core Indicators'!$E$3:$EU$917,147,FALSE)</f>
        <v>#N/A</v>
      </c>
      <c r="K16" s="55">
        <v>1.0529121160507202</v>
      </c>
      <c r="L16" s="78" t="s">
        <v>445</v>
      </c>
      <c r="M16" s="78">
        <v>96</v>
      </c>
      <c r="N16" s="54">
        <v>61</v>
      </c>
      <c r="O16" s="81" t="e">
        <f>VLOOKUP(B16,'Core Indicators'!$E$3:$G$9917,3,FALSE)</f>
        <v>#N/A</v>
      </c>
      <c r="P16" s="81">
        <v>430</v>
      </c>
    </row>
    <row r="17" spans="1:16" x14ac:dyDescent="0.3">
      <c r="A17" s="24" t="s">
        <v>29</v>
      </c>
      <c r="B17" s="20" t="s">
        <v>28</v>
      </c>
      <c r="C17" s="78">
        <v>0.37249499999999991</v>
      </c>
      <c r="D17" s="54">
        <v>2</v>
      </c>
      <c r="E17" s="78">
        <v>4.1000000000000002E-2</v>
      </c>
      <c r="F17" s="78">
        <v>4.3333333333333339</v>
      </c>
      <c r="G17" s="54">
        <v>0.14357342086226099</v>
      </c>
      <c r="H17" s="78">
        <v>27.180000305175799</v>
      </c>
      <c r="I17" s="54">
        <v>1</v>
      </c>
      <c r="J17" s="19" t="e">
        <f>VLOOKUP($B17,'Core Indicators'!$E$3:$EU$917,147,FALSE)</f>
        <v>#N/A</v>
      </c>
      <c r="K17" s="55">
        <v>-0.78691309690475464</v>
      </c>
      <c r="L17" s="78">
        <v>4</v>
      </c>
      <c r="M17" s="78">
        <v>21</v>
      </c>
      <c r="N17" s="54">
        <v>40</v>
      </c>
      <c r="O17" s="81" t="e">
        <f>VLOOKUP(B17,'Core Indicators'!$E$3:$G$9917,3,FALSE)</f>
        <v>#N/A</v>
      </c>
      <c r="P17" s="81">
        <v>202910</v>
      </c>
    </row>
    <row r="18" spans="1:16" x14ac:dyDescent="0.3">
      <c r="A18" s="24" t="s">
        <v>31</v>
      </c>
      <c r="B18" s="20" t="s">
        <v>30</v>
      </c>
      <c r="C18" s="78">
        <v>0.49180000000000001</v>
      </c>
      <c r="D18" s="54">
        <v>12</v>
      </c>
      <c r="E18" s="78">
        <v>0.01</v>
      </c>
      <c r="F18" s="78" t="s">
        <v>445</v>
      </c>
      <c r="G18" s="54">
        <v>7.3095263815169606E-2</v>
      </c>
      <c r="H18" s="78">
        <v>27.590000152587901</v>
      </c>
      <c r="I18" s="54">
        <v>0</v>
      </c>
      <c r="J18" s="19" t="e">
        <f>VLOOKUP($B18,'Core Indicators'!$E$3:$EU$917,147,FALSE)</f>
        <v>#N/A</v>
      </c>
      <c r="K18" s="55">
        <v>1.4210551977157593</v>
      </c>
      <c r="L18" s="78" t="s">
        <v>445</v>
      </c>
      <c r="M18" s="78">
        <v>95</v>
      </c>
      <c r="N18" s="54">
        <v>77</v>
      </c>
      <c r="O18" s="81" t="e">
        <f>VLOOKUP(B18,'Core Indicators'!$E$3:$G$9917,3,FALSE)</f>
        <v>#N/A</v>
      </c>
      <c r="P18" s="81">
        <v>30280</v>
      </c>
    </row>
    <row r="19" spans="1:16" x14ac:dyDescent="0.3">
      <c r="A19" s="24" t="s">
        <v>33</v>
      </c>
      <c r="B19" s="20" t="s">
        <v>32</v>
      </c>
      <c r="C19" s="78">
        <v>0</v>
      </c>
      <c r="D19" s="54">
        <v>14</v>
      </c>
      <c r="E19" s="78">
        <v>0</v>
      </c>
      <c r="F19" s="78" t="s">
        <v>445</v>
      </c>
      <c r="G19" s="54">
        <v>0.37523759269691298</v>
      </c>
      <c r="H19" s="78" t="s">
        <v>445</v>
      </c>
      <c r="I19" s="54">
        <v>3</v>
      </c>
      <c r="J19" s="19" t="e">
        <f>VLOOKUP($B19,'Core Indicators'!$E$3:$EU$917,147,FALSE)</f>
        <v>#N/A</v>
      </c>
      <c r="K19" s="55">
        <v>-0.73572838306427002</v>
      </c>
      <c r="L19" s="78" t="s">
        <v>445</v>
      </c>
      <c r="M19" s="78">
        <v>86</v>
      </c>
      <c r="N19" s="54" t="s">
        <v>445</v>
      </c>
      <c r="O19" s="81" t="e">
        <f>VLOOKUP(B19,'Core Indicators'!$E$3:$G$9917,3,FALSE)</f>
        <v>#N/A</v>
      </c>
      <c r="P19" s="81">
        <v>22810</v>
      </c>
    </row>
    <row r="20" spans="1:16" x14ac:dyDescent="0.3">
      <c r="A20" s="24" t="s">
        <v>35</v>
      </c>
      <c r="B20" s="20" t="s">
        <v>34</v>
      </c>
      <c r="C20" s="78">
        <v>0.81187500000000001</v>
      </c>
      <c r="D20" s="54">
        <v>9</v>
      </c>
      <c r="E20" s="78">
        <v>0.33</v>
      </c>
      <c r="F20" s="78">
        <v>7.85</v>
      </c>
      <c r="G20" s="54">
        <v>0.61268894779622496</v>
      </c>
      <c r="H20" s="78">
        <v>43.439998626708999</v>
      </c>
      <c r="I20" s="54">
        <v>0</v>
      </c>
      <c r="J20" s="19" t="e">
        <f>VLOOKUP($B20,'Core Indicators'!$E$3:$EU$917,147,FALSE)</f>
        <v>#N/A</v>
      </c>
      <c r="K20" s="55">
        <v>-0.58128088712692261</v>
      </c>
      <c r="L20" s="78">
        <v>6.5</v>
      </c>
      <c r="M20" s="78">
        <v>82</v>
      </c>
      <c r="N20" s="54">
        <v>36</v>
      </c>
      <c r="O20" s="81" t="e">
        <f>VLOOKUP(B20,'Core Indicators'!$E$3:$G$9917,3,FALSE)</f>
        <v>#N/A</v>
      </c>
      <c r="P20" s="81">
        <v>112760</v>
      </c>
    </row>
    <row r="21" spans="1:16" x14ac:dyDescent="0.3">
      <c r="A21" s="24" t="s">
        <v>37</v>
      </c>
      <c r="B21" s="20" t="s">
        <v>36</v>
      </c>
      <c r="C21" s="78">
        <v>0</v>
      </c>
      <c r="D21" s="54">
        <v>6</v>
      </c>
      <c r="E21" s="78">
        <v>0</v>
      </c>
      <c r="F21" s="78">
        <v>6.5666666666666673</v>
      </c>
      <c r="G21" s="54">
        <v>0.47728728842290302</v>
      </c>
      <c r="H21" s="78">
        <v>38.650001525878899</v>
      </c>
      <c r="I21" s="54">
        <v>1</v>
      </c>
      <c r="J21" s="19" t="e">
        <f>VLOOKUP($B21,'Core Indicators'!$E$3:$EU$917,147,FALSE)</f>
        <v>#N/A</v>
      </c>
      <c r="K21" s="55">
        <v>0.50977647304534912</v>
      </c>
      <c r="L21" s="78">
        <v>7.25</v>
      </c>
      <c r="M21" s="78">
        <v>55</v>
      </c>
      <c r="N21" s="54">
        <v>65</v>
      </c>
      <c r="O21" s="81" t="e">
        <f>VLOOKUP(B21,'Core Indicators'!$E$3:$G$9917,3,FALSE)</f>
        <v>#N/A</v>
      </c>
      <c r="P21" s="81">
        <v>38117</v>
      </c>
    </row>
    <row r="22" spans="1:16" x14ac:dyDescent="0.3">
      <c r="A22" s="24" t="s">
        <v>417</v>
      </c>
      <c r="B22" s="20" t="s">
        <v>38</v>
      </c>
      <c r="C22" s="78">
        <v>0.51646700000000001</v>
      </c>
      <c r="D22" s="54">
        <v>11</v>
      </c>
      <c r="E22" s="78">
        <v>3.5000000000000003E-2</v>
      </c>
      <c r="F22" s="78">
        <v>7.2</v>
      </c>
      <c r="G22" s="54">
        <v>0.44558403443998101</v>
      </c>
      <c r="H22" s="78">
        <v>48.400001525878899</v>
      </c>
      <c r="I22" s="54">
        <v>3</v>
      </c>
      <c r="J22" s="19" t="e">
        <f>VLOOKUP($B22,'Core Indicators'!$E$3:$EU$917,147,FALSE)</f>
        <v>#N/A</v>
      </c>
      <c r="K22" s="55">
        <v>-1.1520723104476929</v>
      </c>
      <c r="L22" s="78">
        <v>5.75</v>
      </c>
      <c r="M22" s="78">
        <v>67</v>
      </c>
      <c r="N22" s="54">
        <v>33</v>
      </c>
      <c r="O22" s="81" t="e">
        <f>VLOOKUP(B22,'Core Indicators'!$E$3:$G$9917,3,FALSE)</f>
        <v>#N/A</v>
      </c>
      <c r="P22" s="81">
        <v>1083300</v>
      </c>
    </row>
    <row r="23" spans="1:16" x14ac:dyDescent="0.3">
      <c r="A23" s="24" t="s">
        <v>40</v>
      </c>
      <c r="B23" s="20" t="s">
        <v>39</v>
      </c>
      <c r="C23" s="78">
        <v>0.62091000000000007</v>
      </c>
      <c r="D23" s="54">
        <v>6</v>
      </c>
      <c r="E23" s="78">
        <v>0.01</v>
      </c>
      <c r="F23" s="78">
        <v>6.1</v>
      </c>
      <c r="G23" s="54">
        <v>0.15834531834483101</v>
      </c>
      <c r="H23" s="78">
        <v>33.040000915527301</v>
      </c>
      <c r="I23" s="54">
        <v>2</v>
      </c>
      <c r="J23" s="19" t="str">
        <f>VLOOKUP($B23,'Core Indicators'!$E$3:$EU$917,147,FALSE)</f>
        <v>x</v>
      </c>
      <c r="K23" s="55">
        <v>-0.29131132364273071</v>
      </c>
      <c r="L23" s="78">
        <v>6.5</v>
      </c>
      <c r="M23" s="78">
        <v>55</v>
      </c>
      <c r="N23" s="54">
        <v>39</v>
      </c>
      <c r="O23" s="81">
        <f>VLOOKUP(B23,'Core Indicators'!$E$3:$G$9917,3,FALSE)</f>
        <v>3400000</v>
      </c>
      <c r="P23" s="81">
        <v>51200</v>
      </c>
    </row>
    <row r="24" spans="1:16" x14ac:dyDescent="0.3">
      <c r="A24" s="24" t="s">
        <v>42</v>
      </c>
      <c r="B24" s="20" t="s">
        <v>41</v>
      </c>
      <c r="C24" s="78">
        <v>0.99960000000000004</v>
      </c>
      <c r="D24" s="54">
        <v>10</v>
      </c>
      <c r="E24" s="78">
        <v>0.02</v>
      </c>
      <c r="F24" s="78">
        <v>8.1999999999999993</v>
      </c>
      <c r="G24" s="54">
        <v>0.43541451802318198</v>
      </c>
      <c r="H24" s="78">
        <v>60.459999084472699</v>
      </c>
      <c r="I24" s="54">
        <v>0</v>
      </c>
      <c r="J24" s="19" t="e">
        <f>VLOOKUP($B24,'Core Indicators'!$E$3:$EU$917,147,FALSE)</f>
        <v>#N/A</v>
      </c>
      <c r="K24" s="55">
        <v>0.63250839710235596</v>
      </c>
      <c r="L24" s="78">
        <v>7.75</v>
      </c>
      <c r="M24" s="78">
        <v>72</v>
      </c>
      <c r="N24" s="54">
        <v>60</v>
      </c>
      <c r="O24" s="81" t="e">
        <f>VLOOKUP(B24,'Core Indicators'!$E$3:$G$9917,3,FALSE)</f>
        <v>#N/A</v>
      </c>
      <c r="P24" s="81">
        <v>566730</v>
      </c>
    </row>
    <row r="25" spans="1:16" x14ac:dyDescent="0.3">
      <c r="A25" s="24" t="s">
        <v>44</v>
      </c>
      <c r="B25" s="20" t="s">
        <v>43</v>
      </c>
      <c r="C25" s="78">
        <v>0.56031250999999993</v>
      </c>
      <c r="D25" s="54">
        <v>12</v>
      </c>
      <c r="E25" s="78">
        <v>6.6299999999999998E-2</v>
      </c>
      <c r="F25" s="78">
        <v>7.65</v>
      </c>
      <c r="G25" s="54">
        <v>0.41445600997491</v>
      </c>
      <c r="H25" s="78">
        <v>51.4799995422363</v>
      </c>
      <c r="I25" s="54">
        <v>4</v>
      </c>
      <c r="J25" s="19" t="str">
        <f>VLOOKUP($B25,'Core Indicators'!$E$3:$EU$917,147,FALSE)</f>
        <v>x</v>
      </c>
      <c r="K25" s="55">
        <v>-0.19278207421302795</v>
      </c>
      <c r="L25" s="78">
        <v>7.75</v>
      </c>
      <c r="M25" s="78">
        <v>78</v>
      </c>
      <c r="N25" s="54">
        <v>40</v>
      </c>
      <c r="O25" s="81">
        <f>VLOOKUP(B25,'Core Indicators'!$E$3:$G$9917,3,FALSE)</f>
        <v>208494900</v>
      </c>
      <c r="P25" s="81">
        <v>8358140</v>
      </c>
    </row>
    <row r="26" spans="1:16" x14ac:dyDescent="0.3">
      <c r="A26" s="24" t="s">
        <v>371</v>
      </c>
      <c r="B26" s="20" t="s">
        <v>45</v>
      </c>
      <c r="C26" s="78">
        <v>0</v>
      </c>
      <c r="D26" s="54">
        <v>3</v>
      </c>
      <c r="E26" s="78">
        <v>0</v>
      </c>
      <c r="F26" s="78" t="s">
        <v>445</v>
      </c>
      <c r="G26" s="54" t="s">
        <v>445</v>
      </c>
      <c r="H26" s="78" t="s">
        <v>445</v>
      </c>
      <c r="I26" s="54">
        <v>0</v>
      </c>
      <c r="J26" s="19" t="e">
        <f>VLOOKUP($B26,'Core Indicators'!$E$3:$EU$917,147,FALSE)</f>
        <v>#N/A</v>
      </c>
      <c r="K26" s="55">
        <v>0.44352823495864868</v>
      </c>
      <c r="L26" s="78" t="s">
        <v>445</v>
      </c>
      <c r="M26" s="78">
        <v>28</v>
      </c>
      <c r="N26" s="54">
        <v>58</v>
      </c>
      <c r="O26" s="81" t="e">
        <f>VLOOKUP(B26,'Core Indicators'!$E$3:$G$9917,3,FALSE)</f>
        <v>#N/A</v>
      </c>
      <c r="P26" s="81">
        <v>5270</v>
      </c>
    </row>
    <row r="27" spans="1:16" x14ac:dyDescent="0.3">
      <c r="A27" s="24" t="s">
        <v>47</v>
      </c>
      <c r="B27" s="20" t="s">
        <v>46</v>
      </c>
      <c r="C27" s="78">
        <v>0.29947500000000016</v>
      </c>
      <c r="D27" s="54">
        <v>9</v>
      </c>
      <c r="E27" s="78">
        <v>0.05</v>
      </c>
      <c r="F27" s="78">
        <v>8.1</v>
      </c>
      <c r="G27" s="54">
        <v>0.22270121152588801</v>
      </c>
      <c r="H27" s="78">
        <v>36.009998321533203</v>
      </c>
      <c r="I27" s="54">
        <v>1</v>
      </c>
      <c r="J27" s="19" t="e">
        <f>VLOOKUP($B27,'Core Indicators'!$E$3:$EU$917,147,FALSE)</f>
        <v>#N/A</v>
      </c>
      <c r="K27" s="55">
        <v>-0.12388094514608383</v>
      </c>
      <c r="L27" s="78">
        <v>7.75</v>
      </c>
      <c r="M27" s="78">
        <v>80</v>
      </c>
      <c r="N27" s="54">
        <v>41</v>
      </c>
      <c r="O27" s="81" t="e">
        <f>VLOOKUP(B27,'Core Indicators'!$E$3:$G$9917,3,FALSE)</f>
        <v>#N/A</v>
      </c>
      <c r="P27" s="81">
        <v>108560</v>
      </c>
    </row>
    <row r="28" spans="1:16" x14ac:dyDescent="0.3">
      <c r="A28" s="24" t="s">
        <v>49</v>
      </c>
      <c r="B28" s="20" t="s">
        <v>48</v>
      </c>
      <c r="C28" s="78">
        <v>1</v>
      </c>
      <c r="D28" s="54">
        <v>11</v>
      </c>
      <c r="E28" s="78">
        <v>0</v>
      </c>
      <c r="F28" s="78">
        <v>6.4</v>
      </c>
      <c r="G28" s="54">
        <v>0.61514177014085103</v>
      </c>
      <c r="H28" s="78">
        <v>35.299999237060497</v>
      </c>
      <c r="I28" s="54">
        <v>3</v>
      </c>
      <c r="J28" s="19">
        <f>VLOOKUP($B28,'Core Indicators'!$E$3:$EU$917,147,FALSE)</f>
        <v>332</v>
      </c>
      <c r="K28" s="55">
        <v>-0.53237593173980713</v>
      </c>
      <c r="L28" s="78">
        <v>4.75</v>
      </c>
      <c r="M28" s="78">
        <v>60</v>
      </c>
      <c r="N28" s="54">
        <v>42</v>
      </c>
      <c r="O28" s="81">
        <f>VLOOKUP(B28,'Core Indicators'!$E$3:$G$9917,3,FALSE)</f>
        <v>21508000</v>
      </c>
      <c r="P28" s="81">
        <v>273600</v>
      </c>
    </row>
    <row r="29" spans="1:16" x14ac:dyDescent="0.3">
      <c r="A29" s="24" t="s">
        <v>51</v>
      </c>
      <c r="B29" s="20" t="s">
        <v>50</v>
      </c>
      <c r="C29" s="78">
        <v>0.25790000000000013</v>
      </c>
      <c r="D29" s="54">
        <v>8</v>
      </c>
      <c r="E29" s="78">
        <v>0</v>
      </c>
      <c r="F29" s="78">
        <v>3.8</v>
      </c>
      <c r="G29" s="54">
        <v>0.473951831172848</v>
      </c>
      <c r="H29" s="78">
        <v>33.360000610351598</v>
      </c>
      <c r="I29" s="54">
        <v>3</v>
      </c>
      <c r="J29" s="19" t="str">
        <f>VLOOKUP($B29,'Core Indicators'!$E$3:$EU$917,147,FALSE)</f>
        <v>x</v>
      </c>
      <c r="K29" s="55">
        <v>-1.1213570833206177</v>
      </c>
      <c r="L29" s="78">
        <v>3</v>
      </c>
      <c r="M29" s="78">
        <v>18</v>
      </c>
      <c r="N29" s="54">
        <v>20</v>
      </c>
      <c r="O29" s="81">
        <f>VLOOKUP(B29,'Core Indicators'!$E$3:$G$9917,3,FALSE)</f>
        <v>11347122</v>
      </c>
      <c r="P29" s="81">
        <v>25680</v>
      </c>
    </row>
    <row r="30" spans="1:16" x14ac:dyDescent="0.3">
      <c r="A30" s="24" t="s">
        <v>418</v>
      </c>
      <c r="B30" s="20" t="s">
        <v>58</v>
      </c>
      <c r="C30" s="78">
        <v>0</v>
      </c>
      <c r="D30" s="54">
        <v>13</v>
      </c>
      <c r="E30" s="78">
        <v>0</v>
      </c>
      <c r="F30" s="78" t="s">
        <v>445</v>
      </c>
      <c r="G30" s="54" t="s">
        <v>445</v>
      </c>
      <c r="H30" s="78">
        <v>47.189998626708999</v>
      </c>
      <c r="I30" s="54">
        <v>0</v>
      </c>
      <c r="J30" s="19" t="e">
        <f>VLOOKUP($B30,'Core Indicators'!$E$3:$EU$917,147,FALSE)</f>
        <v>#N/A</v>
      </c>
      <c r="K30" s="55">
        <v>0.55152052640914917</v>
      </c>
      <c r="L30" s="78" t="s">
        <v>445</v>
      </c>
      <c r="M30" s="78">
        <v>90</v>
      </c>
      <c r="N30" s="54">
        <v>59</v>
      </c>
      <c r="O30" s="81" t="e">
        <f>VLOOKUP(B30,'Core Indicators'!$E$3:$G$9917,3,FALSE)</f>
        <v>#N/A</v>
      </c>
      <c r="P30" s="81">
        <v>4030</v>
      </c>
    </row>
    <row r="31" spans="1:16" x14ac:dyDescent="0.3">
      <c r="A31" s="24" t="s">
        <v>53</v>
      </c>
      <c r="B31" s="20" t="s">
        <v>52</v>
      </c>
      <c r="C31" s="78">
        <v>0.22384999999999999</v>
      </c>
      <c r="D31" s="54">
        <v>9</v>
      </c>
      <c r="E31" s="78">
        <v>3.5000000000000003E-2</v>
      </c>
      <c r="F31" s="78">
        <v>3.5666666666666664</v>
      </c>
      <c r="G31" s="54">
        <v>0.47893624751069502</v>
      </c>
      <c r="H31" s="78">
        <v>30.7600002288818</v>
      </c>
      <c r="I31" s="54">
        <v>3</v>
      </c>
      <c r="J31" s="19" t="e">
        <f>VLOOKUP($B31,'Core Indicators'!$E$3:$EU$917,147,FALSE)</f>
        <v>#N/A</v>
      </c>
      <c r="K31" s="55">
        <v>-0.92039299011230469</v>
      </c>
      <c r="L31" s="78">
        <v>2</v>
      </c>
      <c r="M31" s="78">
        <v>30</v>
      </c>
      <c r="N31" s="54">
        <v>21</v>
      </c>
      <c r="O31" s="81" t="e">
        <f>VLOOKUP(B31,'Core Indicators'!$E$3:$G$9917,3,FALSE)</f>
        <v>#N/A</v>
      </c>
      <c r="P31" s="81">
        <v>176520</v>
      </c>
    </row>
    <row r="32" spans="1:16" x14ac:dyDescent="0.3">
      <c r="A32" s="24" t="s">
        <v>55</v>
      </c>
      <c r="B32" s="20" t="s">
        <v>54</v>
      </c>
      <c r="C32" s="78">
        <v>0.85830000000000006</v>
      </c>
      <c r="D32" s="54">
        <v>5</v>
      </c>
      <c r="E32" s="78">
        <v>0</v>
      </c>
      <c r="F32" s="78">
        <v>3.9166666666666665</v>
      </c>
      <c r="G32" s="54">
        <v>0.56791286987937695</v>
      </c>
      <c r="H32" s="78">
        <v>46.540000915527301</v>
      </c>
      <c r="I32" s="54">
        <v>5</v>
      </c>
      <c r="J32" s="19">
        <f>VLOOKUP($B32,'Core Indicators'!$E$3:$EU$917,147,FALSE)</f>
        <v>409</v>
      </c>
      <c r="K32" s="55">
        <v>-0.96088504791259766</v>
      </c>
      <c r="L32" s="78">
        <v>3.75</v>
      </c>
      <c r="M32" s="78">
        <v>22</v>
      </c>
      <c r="N32" s="54">
        <v>26</v>
      </c>
      <c r="O32" s="81">
        <f>VLOOKUP(B32,'Core Indicators'!$E$3:$G$9917,3,FALSE)</f>
        <v>24643980</v>
      </c>
      <c r="P32" s="81">
        <v>472710</v>
      </c>
    </row>
    <row r="33" spans="1:16" x14ac:dyDescent="0.3">
      <c r="A33" s="24" t="s">
        <v>57</v>
      </c>
      <c r="B33" s="20" t="s">
        <v>56</v>
      </c>
      <c r="C33" s="78">
        <v>0.59821600000000008</v>
      </c>
      <c r="D33" s="54">
        <v>12</v>
      </c>
      <c r="E33" s="78">
        <v>2.8000000000000001E-2</v>
      </c>
      <c r="F33" s="78" t="s">
        <v>445</v>
      </c>
      <c r="G33" s="54">
        <v>9.7908733048228794E-2</v>
      </c>
      <c r="H33" s="78">
        <v>33.680000305175803</v>
      </c>
      <c r="I33" s="54">
        <v>0</v>
      </c>
      <c r="J33" s="19" t="e">
        <f>VLOOKUP($B33,'Core Indicators'!$E$3:$EU$917,147,FALSE)</f>
        <v>#N/A</v>
      </c>
      <c r="K33" s="55">
        <v>1.8356723785400391</v>
      </c>
      <c r="L33" s="78" t="s">
        <v>445</v>
      </c>
      <c r="M33" s="78">
        <v>99</v>
      </c>
      <c r="N33" s="54">
        <v>82</v>
      </c>
      <c r="O33" s="81" t="e">
        <f>VLOOKUP(B33,'Core Indicators'!$E$3:$G$9917,3,FALSE)</f>
        <v>#N/A</v>
      </c>
      <c r="P33" s="81">
        <v>9093510</v>
      </c>
    </row>
    <row r="34" spans="1:16" x14ac:dyDescent="0.3">
      <c r="A34" s="24" t="s">
        <v>60</v>
      </c>
      <c r="B34" s="20" t="s">
        <v>59</v>
      </c>
      <c r="C34" s="78">
        <v>0.87789099999999998</v>
      </c>
      <c r="D34" s="54">
        <v>4</v>
      </c>
      <c r="E34" s="78">
        <v>0.183</v>
      </c>
      <c r="F34" s="78">
        <v>3.6</v>
      </c>
      <c r="G34" s="54">
        <v>0.64828953571663295</v>
      </c>
      <c r="H34" s="78">
        <v>56.240001678466797</v>
      </c>
      <c r="I34" s="54">
        <v>4</v>
      </c>
      <c r="J34" s="19">
        <f>VLOOKUP($B34,'Core Indicators'!$E$3:$EU$917,147,FALSE)</f>
        <v>268</v>
      </c>
      <c r="K34" s="55">
        <v>-1.7211627960205078</v>
      </c>
      <c r="L34" s="78">
        <v>3.75</v>
      </c>
      <c r="M34" s="78">
        <v>9</v>
      </c>
      <c r="N34" s="54">
        <v>20</v>
      </c>
      <c r="O34" s="81">
        <f>VLOOKUP(B34,'Core Indicators'!$E$3:$G$9917,3,FALSE)</f>
        <v>4368000</v>
      </c>
      <c r="P34" s="81">
        <v>622980</v>
      </c>
    </row>
    <row r="35" spans="1:16" x14ac:dyDescent="0.3">
      <c r="A35" s="24" t="s">
        <v>62</v>
      </c>
      <c r="B35" s="20" t="s">
        <v>61</v>
      </c>
      <c r="C35" s="78">
        <v>0.92044999999999999</v>
      </c>
      <c r="D35" s="54">
        <v>9</v>
      </c>
      <c r="E35" s="78">
        <v>0.185</v>
      </c>
      <c r="F35" s="78">
        <v>3.45</v>
      </c>
      <c r="G35" s="54">
        <v>0.69462731754444595</v>
      </c>
      <c r="H35" s="78">
        <v>43.319999694824197</v>
      </c>
      <c r="I35" s="54">
        <v>5</v>
      </c>
      <c r="J35" s="19">
        <f>VLOOKUP($B35,'Core Indicators'!$E$3:$EU$917,147,FALSE)</f>
        <v>256</v>
      </c>
      <c r="K35" s="55">
        <v>-1.1612275838851929</v>
      </c>
      <c r="L35" s="78">
        <v>2.25</v>
      </c>
      <c r="M35" s="78">
        <v>18</v>
      </c>
      <c r="N35" s="54">
        <v>20</v>
      </c>
      <c r="O35" s="81">
        <f>VLOOKUP(B35,'Core Indicators'!$E$3:$G$9917,3,FALSE)</f>
        <v>16268000</v>
      </c>
      <c r="P35" s="81">
        <v>1259200</v>
      </c>
    </row>
    <row r="36" spans="1:16" x14ac:dyDescent="0.3">
      <c r="A36" s="24" t="s">
        <v>64</v>
      </c>
      <c r="B36" s="20" t="s">
        <v>63</v>
      </c>
      <c r="C36" s="78">
        <v>0.15199999999999991</v>
      </c>
      <c r="D36" s="54">
        <v>12</v>
      </c>
      <c r="E36" s="78">
        <v>0.04</v>
      </c>
      <c r="F36" s="78">
        <v>9.1999999999999993</v>
      </c>
      <c r="G36" s="54">
        <v>0.32226891578762701</v>
      </c>
      <c r="H36" s="78">
        <v>50.450000762939503</v>
      </c>
      <c r="I36" s="54">
        <v>3</v>
      </c>
      <c r="J36" s="19" t="e">
        <f>VLOOKUP($B36,'Core Indicators'!$E$3:$EU$917,147,FALSE)</f>
        <v>#N/A</v>
      </c>
      <c r="K36" s="55">
        <v>1.3327374458312988</v>
      </c>
      <c r="L36" s="78">
        <v>9.5</v>
      </c>
      <c r="M36" s="78">
        <v>94</v>
      </c>
      <c r="N36" s="54">
        <v>66</v>
      </c>
      <c r="O36" s="81" t="e">
        <f>VLOOKUP(B36,'Core Indicators'!$E$3:$G$9917,3,FALSE)</f>
        <v>#N/A</v>
      </c>
      <c r="P36" s="81">
        <v>743532</v>
      </c>
    </row>
    <row r="37" spans="1:16" x14ac:dyDescent="0.3">
      <c r="A37" s="24" t="s">
        <v>368</v>
      </c>
      <c r="B37" s="20" t="s">
        <v>65</v>
      </c>
      <c r="C37" s="78">
        <v>0.66601297000000026</v>
      </c>
      <c r="D37" s="54">
        <v>0</v>
      </c>
      <c r="E37" s="78">
        <v>0.43429999999999996</v>
      </c>
      <c r="F37" s="78">
        <v>3.2833333333333337</v>
      </c>
      <c r="G37" s="54">
        <v>0.16369865630208999</v>
      </c>
      <c r="H37" s="78">
        <v>42.060001373291001</v>
      </c>
      <c r="I37" s="54">
        <v>3</v>
      </c>
      <c r="J37" s="19" t="e">
        <f>VLOOKUP($B37,'Core Indicators'!$E$3:$EU$917,147,FALSE)</f>
        <v>#N/A</v>
      </c>
      <c r="K37" s="55">
        <v>-0.33718657493591309</v>
      </c>
      <c r="L37" s="78">
        <v>2.25</v>
      </c>
      <c r="M37" s="78">
        <v>14</v>
      </c>
      <c r="N37" s="54">
        <v>40</v>
      </c>
      <c r="O37" s="81" t="e">
        <f>VLOOKUP(B37,'Core Indicators'!$E$3:$G$9917,3,FALSE)</f>
        <v>#N/A</v>
      </c>
      <c r="P37" s="81">
        <v>9388211</v>
      </c>
    </row>
    <row r="38" spans="1:16" x14ac:dyDescent="0.3">
      <c r="A38" s="24" t="s">
        <v>67</v>
      </c>
      <c r="B38" s="20" t="s">
        <v>66</v>
      </c>
      <c r="C38" s="78">
        <v>0.41391100000000014</v>
      </c>
      <c r="D38" s="54">
        <v>10</v>
      </c>
      <c r="E38" s="78">
        <v>0.247</v>
      </c>
      <c r="F38" s="78">
        <v>6.75</v>
      </c>
      <c r="G38" s="54">
        <v>0.392622537649294</v>
      </c>
      <c r="H38" s="78">
        <v>53.5</v>
      </c>
      <c r="I38" s="54">
        <v>4</v>
      </c>
      <c r="J38" s="19">
        <f>VLOOKUP($B38,'Core Indicators'!$E$3:$EU$917,147,FALSE)</f>
        <v>176</v>
      </c>
      <c r="K38" s="55">
        <v>-0.30737742781639099</v>
      </c>
      <c r="L38" s="78">
        <v>6.5</v>
      </c>
      <c r="M38" s="78">
        <v>65</v>
      </c>
      <c r="N38" s="54">
        <v>37</v>
      </c>
      <c r="O38" s="81">
        <f>VLOOKUP(B38,'Core Indicators'!$E$3:$G$9917,3,FALSE)</f>
        <v>46800000</v>
      </c>
      <c r="P38" s="81">
        <v>1109500</v>
      </c>
    </row>
    <row r="39" spans="1:16" x14ac:dyDescent="0.3">
      <c r="A39" s="24" t="s">
        <v>69</v>
      </c>
      <c r="B39" s="20" t="s">
        <v>68</v>
      </c>
      <c r="C39" s="78">
        <v>0</v>
      </c>
      <c r="D39" s="54">
        <v>10</v>
      </c>
      <c r="E39" s="78">
        <v>0</v>
      </c>
      <c r="F39" s="78" t="s">
        <v>445</v>
      </c>
      <c r="G39" s="54" t="s">
        <v>445</v>
      </c>
      <c r="H39" s="78">
        <v>55.930000305175803</v>
      </c>
      <c r="I39" s="54">
        <v>0</v>
      </c>
      <c r="J39" s="19" t="e">
        <f>VLOOKUP($B39,'Core Indicators'!$E$3:$EU$917,147,FALSE)</f>
        <v>#N/A</v>
      </c>
      <c r="K39" s="55">
        <v>-0.8394005298614502</v>
      </c>
      <c r="L39" s="78" t="s">
        <v>445</v>
      </c>
      <c r="M39" s="78">
        <v>55</v>
      </c>
      <c r="N39" s="54">
        <v>24</v>
      </c>
      <c r="O39" s="81" t="e">
        <f>VLOOKUP(B39,'Core Indicators'!$E$3:$G$9917,3,FALSE)</f>
        <v>#N/A</v>
      </c>
      <c r="P39" s="81">
        <v>1861</v>
      </c>
    </row>
    <row r="40" spans="1:16" x14ac:dyDescent="0.3">
      <c r="A40" s="24" t="s">
        <v>366</v>
      </c>
      <c r="B40" s="20" t="s">
        <v>71</v>
      </c>
      <c r="C40" s="78">
        <v>0.75030000000000008</v>
      </c>
      <c r="D40" s="54">
        <v>10</v>
      </c>
      <c r="E40" s="78">
        <v>0.72</v>
      </c>
      <c r="F40" s="78">
        <v>3.25</v>
      </c>
      <c r="G40" s="54">
        <v>0.59171851251813901</v>
      </c>
      <c r="H40" s="78">
        <v>48.939998626708999</v>
      </c>
      <c r="I40" s="54">
        <v>3</v>
      </c>
      <c r="J40" s="19">
        <f>VLOOKUP($B40,'Core Indicators'!$E$3:$EU$917,147,FALSE)</f>
        <v>13</v>
      </c>
      <c r="K40" s="55">
        <v>-1.0445780754089355</v>
      </c>
      <c r="L40" s="78">
        <v>2.5</v>
      </c>
      <c r="M40" s="78">
        <v>21</v>
      </c>
      <c r="N40" s="54">
        <v>20</v>
      </c>
      <c r="O40" s="81">
        <f>VLOOKUP(B40,'Core Indicators'!$E$3:$G$9917,3,FALSE)</f>
        <v>5308000</v>
      </c>
      <c r="P40" s="81">
        <v>341500</v>
      </c>
    </row>
    <row r="41" spans="1:16" x14ac:dyDescent="0.3">
      <c r="A41" s="24" t="s">
        <v>420</v>
      </c>
      <c r="B41" s="20" t="s">
        <v>70</v>
      </c>
      <c r="C41" s="78">
        <v>0.93415499999999996</v>
      </c>
      <c r="D41" s="54">
        <v>3</v>
      </c>
      <c r="E41" s="78">
        <v>0.61299999999999999</v>
      </c>
      <c r="F41" s="78">
        <v>3.4666666666666663</v>
      </c>
      <c r="G41" s="54">
        <v>0.66296001418365202</v>
      </c>
      <c r="H41" s="78">
        <v>42.099998474121101</v>
      </c>
      <c r="I41" s="54">
        <v>4</v>
      </c>
      <c r="J41" s="19">
        <f>VLOOKUP($B41,'Core Indicators'!$E$3:$EU$917,147,FALSE)</f>
        <v>530</v>
      </c>
      <c r="K41" s="55">
        <v>-1.5514094829559326</v>
      </c>
      <c r="L41" s="78">
        <v>2.75</v>
      </c>
      <c r="M41" s="78">
        <v>17</v>
      </c>
      <c r="N41" s="54">
        <v>21</v>
      </c>
      <c r="O41" s="81">
        <f>VLOOKUP(B41,'Core Indicators'!$E$3:$G$9917,3,FALSE)</f>
        <v>99057176</v>
      </c>
      <c r="P41" s="81">
        <v>2267050</v>
      </c>
    </row>
    <row r="42" spans="1:16" x14ac:dyDescent="0.3">
      <c r="A42" s="24" t="s">
        <v>73</v>
      </c>
      <c r="B42" s="20" t="s">
        <v>72</v>
      </c>
      <c r="C42" s="78">
        <v>0.13469999999999993</v>
      </c>
      <c r="D42" s="54">
        <v>11</v>
      </c>
      <c r="E42" s="78">
        <v>0.02</v>
      </c>
      <c r="F42" s="78">
        <v>9.0500000000000007</v>
      </c>
      <c r="G42" s="54">
        <v>0.30802674243285999</v>
      </c>
      <c r="H42" s="78">
        <v>48.529998779296903</v>
      </c>
      <c r="I42" s="54">
        <v>0</v>
      </c>
      <c r="J42" s="19" t="e">
        <f>VLOOKUP($B42,'Core Indicators'!$E$3:$EU$917,147,FALSE)</f>
        <v>#N/A</v>
      </c>
      <c r="K42" s="55">
        <v>0.47880560159683228</v>
      </c>
      <c r="L42" s="78">
        <v>9.5</v>
      </c>
      <c r="M42" s="78">
        <v>91</v>
      </c>
      <c r="N42" s="54">
        <v>58</v>
      </c>
      <c r="O42" s="81" t="e">
        <f>VLOOKUP(B42,'Core Indicators'!$E$3:$G$9917,3,FALSE)</f>
        <v>#N/A</v>
      </c>
      <c r="P42" s="81">
        <v>51060</v>
      </c>
    </row>
    <row r="43" spans="1:16" x14ac:dyDescent="0.3">
      <c r="A43" s="24" t="s">
        <v>363</v>
      </c>
      <c r="B43" s="20" t="s">
        <v>74</v>
      </c>
      <c r="C43" s="78">
        <v>0.76949999999999996</v>
      </c>
      <c r="D43" s="54">
        <v>4</v>
      </c>
      <c r="E43" s="78">
        <v>0.34</v>
      </c>
      <c r="F43" s="78">
        <v>5.8</v>
      </c>
      <c r="G43" s="54">
        <v>0.67203021077101199</v>
      </c>
      <c r="H43" s="78">
        <v>43.180000305175803</v>
      </c>
      <c r="I43" s="54">
        <v>3</v>
      </c>
      <c r="J43" s="19" t="e">
        <f>VLOOKUP($B43,'Core Indicators'!$E$3:$EU$917,147,FALSE)</f>
        <v>#N/A</v>
      </c>
      <c r="K43" s="55">
        <v>-0.61883896589279175</v>
      </c>
      <c r="L43" s="78">
        <v>3.75</v>
      </c>
      <c r="M43" s="78">
        <v>51</v>
      </c>
      <c r="N43" s="54">
        <v>34</v>
      </c>
      <c r="O43" s="81" t="e">
        <f>VLOOKUP(B43,'Core Indicators'!$E$3:$G$9917,3,FALSE)</f>
        <v>#N/A</v>
      </c>
      <c r="P43" s="81">
        <v>318000</v>
      </c>
    </row>
    <row r="44" spans="1:16" x14ac:dyDescent="0.3">
      <c r="A44" s="24" t="s">
        <v>76</v>
      </c>
      <c r="B44" s="20" t="s">
        <v>75</v>
      </c>
      <c r="C44" s="78">
        <v>0.19505825999999982</v>
      </c>
      <c r="D44" s="54">
        <v>11</v>
      </c>
      <c r="E44" s="78">
        <v>1.6800000000000002E-2</v>
      </c>
      <c r="F44" s="78">
        <v>8.35</v>
      </c>
      <c r="G44" s="54">
        <v>0.14128755832533199</v>
      </c>
      <c r="H44" s="78">
        <v>31.9799995422363</v>
      </c>
      <c r="I44" s="54">
        <v>1</v>
      </c>
      <c r="J44" s="19" t="e">
        <f>VLOOKUP($B44,'Core Indicators'!$E$3:$EU$917,147,FALSE)</f>
        <v>#N/A</v>
      </c>
      <c r="K44" s="55">
        <v>0.20225304365158081</v>
      </c>
      <c r="L44" s="78">
        <v>8</v>
      </c>
      <c r="M44" s="78">
        <v>86</v>
      </c>
      <c r="N44" s="54">
        <v>49</v>
      </c>
      <c r="O44" s="81" t="e">
        <f>VLOOKUP(B44,'Core Indicators'!$E$3:$G$9917,3,FALSE)</f>
        <v>#N/A</v>
      </c>
      <c r="P44" s="81">
        <v>55960</v>
      </c>
    </row>
    <row r="45" spans="1:16" x14ac:dyDescent="0.3">
      <c r="A45" s="24" t="s">
        <v>78</v>
      </c>
      <c r="B45" s="20" t="s">
        <v>77</v>
      </c>
      <c r="C45" s="78">
        <v>0.44219999999999993</v>
      </c>
      <c r="D45" s="54">
        <v>0</v>
      </c>
      <c r="E45" s="78">
        <v>0</v>
      </c>
      <c r="F45" s="78">
        <v>3.5833333333333335</v>
      </c>
      <c r="G45" s="54">
        <v>0.30437905782514901</v>
      </c>
      <c r="H45" s="78" t="s">
        <v>445</v>
      </c>
      <c r="I45" s="54">
        <v>2</v>
      </c>
      <c r="J45" s="19" t="e">
        <f>VLOOKUP($B45,'Core Indicators'!$E$3:$EU$917,147,FALSE)</f>
        <v>#N/A</v>
      </c>
      <c r="K45" s="55">
        <v>-0.62365323305130005</v>
      </c>
      <c r="L45" s="78">
        <v>3.25</v>
      </c>
      <c r="M45" s="78">
        <v>14</v>
      </c>
      <c r="N45" s="54">
        <v>47</v>
      </c>
      <c r="O45" s="81" t="e">
        <f>VLOOKUP(B45,'Core Indicators'!$E$3:$G$9917,3,FALSE)</f>
        <v>#N/A</v>
      </c>
      <c r="P45" s="81">
        <v>104020</v>
      </c>
    </row>
    <row r="46" spans="1:16" x14ac:dyDescent="0.3">
      <c r="A46" s="24" t="s">
        <v>80</v>
      </c>
      <c r="B46" s="20" t="s">
        <v>79</v>
      </c>
      <c r="C46" s="78">
        <v>0</v>
      </c>
      <c r="D46" s="54">
        <v>11</v>
      </c>
      <c r="E46" s="78">
        <v>0</v>
      </c>
      <c r="F46" s="78" t="s">
        <v>445</v>
      </c>
      <c r="G46" s="54">
        <v>0.11637838272378299</v>
      </c>
      <c r="H46" s="78">
        <v>34.310001373291001</v>
      </c>
      <c r="I46" s="54">
        <v>2</v>
      </c>
      <c r="J46" s="19" t="e">
        <f>VLOOKUP($B46,'Core Indicators'!$E$3:$EU$917,147,FALSE)</f>
        <v>#N/A</v>
      </c>
      <c r="K46" s="55">
        <v>1.0117254257202148</v>
      </c>
      <c r="L46" s="78" t="s">
        <v>445</v>
      </c>
      <c r="M46" s="78">
        <v>94</v>
      </c>
      <c r="N46" s="54">
        <v>55</v>
      </c>
      <c r="O46" s="81" t="e">
        <f>VLOOKUP(B46,'Core Indicators'!$E$3:$G$9917,3,FALSE)</f>
        <v>#N/A</v>
      </c>
      <c r="P46" s="81">
        <v>9240</v>
      </c>
    </row>
    <row r="47" spans="1:16" x14ac:dyDescent="0.3">
      <c r="A47" s="24" t="s">
        <v>82</v>
      </c>
      <c r="B47" s="20" t="s">
        <v>81</v>
      </c>
      <c r="C47" s="78">
        <v>0.10911400000000004</v>
      </c>
      <c r="D47" s="54">
        <v>11</v>
      </c>
      <c r="E47" s="78">
        <v>5.6999999999999995E-2</v>
      </c>
      <c r="F47" s="78">
        <v>9.4</v>
      </c>
      <c r="G47" s="54">
        <v>0.12915975544365299</v>
      </c>
      <c r="H47" s="78">
        <v>26.129999160766602</v>
      </c>
      <c r="I47" s="54">
        <v>0</v>
      </c>
      <c r="J47" s="19" t="e">
        <f>VLOOKUP($B47,'Core Indicators'!$E$3:$EU$917,147,FALSE)</f>
        <v>#N/A</v>
      </c>
      <c r="K47" s="55">
        <v>1.1232250928878784</v>
      </c>
      <c r="L47" s="78">
        <v>9.25</v>
      </c>
      <c r="M47" s="78">
        <v>93</v>
      </c>
      <c r="N47" s="54">
        <v>55</v>
      </c>
      <c r="O47" s="81" t="e">
        <f>VLOOKUP(B47,'Core Indicators'!$E$3:$G$9917,3,FALSE)</f>
        <v>#N/A</v>
      </c>
      <c r="P47" s="81">
        <v>77210</v>
      </c>
    </row>
    <row r="48" spans="1:16" x14ac:dyDescent="0.3">
      <c r="A48" s="24" t="s">
        <v>84</v>
      </c>
      <c r="B48" s="20" t="s">
        <v>83</v>
      </c>
      <c r="C48" s="78">
        <v>0</v>
      </c>
      <c r="D48" s="54">
        <v>12</v>
      </c>
      <c r="E48" s="78">
        <v>0</v>
      </c>
      <c r="F48" s="78" t="s">
        <v>445</v>
      </c>
      <c r="G48" s="54">
        <v>4.1487210092322903E-2</v>
      </c>
      <c r="H48" s="78">
        <v>29.079999923706101</v>
      </c>
      <c r="I48" s="54">
        <v>0</v>
      </c>
      <c r="J48" s="19" t="e">
        <f>VLOOKUP($B48,'Core Indicators'!$E$3:$EU$917,147,FALSE)</f>
        <v>#N/A</v>
      </c>
      <c r="K48" s="55">
        <v>2.0409562587738037</v>
      </c>
      <c r="L48" s="78" t="s">
        <v>445</v>
      </c>
      <c r="M48" s="78">
        <v>97</v>
      </c>
      <c r="N48" s="54">
        <v>90</v>
      </c>
      <c r="O48" s="81" t="e">
        <f>VLOOKUP(B48,'Core Indicators'!$E$3:$G$9917,3,FALSE)</f>
        <v>#N/A</v>
      </c>
      <c r="P48" s="81">
        <v>42262</v>
      </c>
    </row>
    <row r="49" spans="1:16" x14ac:dyDescent="0.3">
      <c r="A49" s="24" t="s">
        <v>86</v>
      </c>
      <c r="B49" s="20" t="s">
        <v>85</v>
      </c>
      <c r="C49" s="78">
        <v>0</v>
      </c>
      <c r="D49" s="54">
        <v>6</v>
      </c>
      <c r="E49" s="78">
        <v>0</v>
      </c>
      <c r="F49" s="78" t="s">
        <v>445</v>
      </c>
      <c r="G49" s="54" t="s">
        <v>445</v>
      </c>
      <c r="H49" s="78">
        <v>45.130001068115199</v>
      </c>
      <c r="I49" s="54">
        <v>2</v>
      </c>
      <c r="J49" s="19">
        <f>VLOOKUP($B49,'Core Indicators'!$E$3:$EU$917,147,FALSE)</f>
        <v>88</v>
      </c>
      <c r="K49" s="55">
        <v>-0.89857637882232666</v>
      </c>
      <c r="L49" s="78" t="s">
        <v>445</v>
      </c>
      <c r="M49" s="78">
        <v>26</v>
      </c>
      <c r="N49" s="54">
        <v>30</v>
      </c>
      <c r="O49" s="81">
        <f>VLOOKUP(B49,'Core Indicators'!$E$3:$G$9917,3,FALSE)</f>
        <v>1006000</v>
      </c>
      <c r="P49" s="81">
        <v>23180</v>
      </c>
    </row>
    <row r="50" spans="1:16" x14ac:dyDescent="0.3">
      <c r="A50" s="24" t="s">
        <v>88</v>
      </c>
      <c r="B50" s="20" t="s">
        <v>87</v>
      </c>
      <c r="C50" s="78">
        <v>0</v>
      </c>
      <c r="D50" s="54">
        <v>13</v>
      </c>
      <c r="E50" s="78">
        <v>0</v>
      </c>
      <c r="F50" s="78" t="s">
        <v>445</v>
      </c>
      <c r="G50" s="54" t="s">
        <v>445</v>
      </c>
      <c r="H50" s="78" t="s">
        <v>445</v>
      </c>
      <c r="I50" s="54">
        <v>0</v>
      </c>
      <c r="J50" s="19" t="e">
        <f>VLOOKUP($B50,'Core Indicators'!$E$3:$EU$917,147,FALSE)</f>
        <v>#N/A</v>
      </c>
      <c r="K50" s="55">
        <v>0.6396452784538269</v>
      </c>
      <c r="L50" s="78" t="s">
        <v>445</v>
      </c>
      <c r="M50" s="78">
        <v>93</v>
      </c>
      <c r="N50" s="54">
        <v>59</v>
      </c>
      <c r="O50" s="81" t="e">
        <f>VLOOKUP(B50,'Core Indicators'!$E$3:$G$9917,3,FALSE)</f>
        <v>#N/A</v>
      </c>
      <c r="P50" s="81">
        <v>750</v>
      </c>
    </row>
    <row r="51" spans="1:16" x14ac:dyDescent="0.3">
      <c r="A51" s="24" t="s">
        <v>90</v>
      </c>
      <c r="B51" s="20" t="s">
        <v>89</v>
      </c>
      <c r="C51" s="78">
        <v>0.13019999999999987</v>
      </c>
      <c r="D51" s="54">
        <v>7</v>
      </c>
      <c r="E51" s="78">
        <v>7.0000000000000007E-2</v>
      </c>
      <c r="F51" s="78">
        <v>6.95</v>
      </c>
      <c r="G51" s="54">
        <v>0.469747594574764</v>
      </c>
      <c r="H51" s="78">
        <v>47.069999694824197</v>
      </c>
      <c r="I51" s="54">
        <v>3</v>
      </c>
      <c r="J51" s="19" t="e">
        <f>VLOOKUP($B51,'Core Indicators'!$E$3:$EU$917,147,FALSE)</f>
        <v>#N/A</v>
      </c>
      <c r="K51" s="55">
        <v>-0.45641222596168518</v>
      </c>
      <c r="L51" s="78">
        <v>5.25</v>
      </c>
      <c r="M51" s="78">
        <v>67</v>
      </c>
      <c r="N51" s="54">
        <v>31</v>
      </c>
      <c r="O51" s="81" t="e">
        <f>VLOOKUP(B51,'Core Indicators'!$E$3:$G$9917,3,FALSE)</f>
        <v>#N/A</v>
      </c>
      <c r="P51" s="81">
        <v>48310</v>
      </c>
    </row>
    <row r="52" spans="1:16" x14ac:dyDescent="0.3">
      <c r="A52" s="24" t="s">
        <v>93</v>
      </c>
      <c r="B52" s="20" t="s">
        <v>92</v>
      </c>
      <c r="C52" s="78">
        <v>0.45779999999999998</v>
      </c>
      <c r="D52" s="54">
        <v>9</v>
      </c>
      <c r="E52" s="78">
        <v>0.31</v>
      </c>
      <c r="F52" s="78">
        <v>5.9</v>
      </c>
      <c r="G52" s="54">
        <v>0.39053970441142699</v>
      </c>
      <c r="H52" s="78">
        <v>45.380001068115199</v>
      </c>
      <c r="I52" s="54">
        <v>3</v>
      </c>
      <c r="J52" s="19">
        <f>VLOOKUP($B52,'Core Indicators'!$E$3:$EU$917,147,FALSE)</f>
        <v>0</v>
      </c>
      <c r="K52" s="55">
        <v>-1.028782844543457</v>
      </c>
      <c r="L52" s="78">
        <v>4.75</v>
      </c>
      <c r="M52" s="78">
        <v>60</v>
      </c>
      <c r="N52" s="54">
        <v>31</v>
      </c>
      <c r="O52" s="81">
        <f>VLOOKUP(B52,'Core Indicators'!$E$3:$G$9917,3,FALSE)</f>
        <v>16878358</v>
      </c>
      <c r="P52" s="81">
        <v>248360</v>
      </c>
    </row>
    <row r="53" spans="1:16" x14ac:dyDescent="0.3">
      <c r="A53" s="24" t="s">
        <v>95</v>
      </c>
      <c r="B53" s="20" t="s">
        <v>94</v>
      </c>
      <c r="C53" s="78">
        <v>0.18189999999999995</v>
      </c>
      <c r="D53" s="54">
        <v>3</v>
      </c>
      <c r="E53" s="78">
        <v>0.09</v>
      </c>
      <c r="F53" s="78">
        <v>3.7</v>
      </c>
      <c r="G53" s="54">
        <v>0.56540010028193</v>
      </c>
      <c r="H53" s="78">
        <v>30.75</v>
      </c>
      <c r="I53" s="54">
        <v>4</v>
      </c>
      <c r="J53" s="19">
        <f>VLOOKUP($B53,'Core Indicators'!$E$3:$EU$917,147,FALSE)</f>
        <v>0</v>
      </c>
      <c r="K53" s="55">
        <v>-0.50316470861434937</v>
      </c>
      <c r="L53" s="78">
        <v>3.5</v>
      </c>
      <c r="M53" s="78">
        <v>26</v>
      </c>
      <c r="N53" s="54">
        <v>34</v>
      </c>
      <c r="O53" s="81">
        <f>VLOOKUP(B53,'Core Indicators'!$E$3:$G$9917,3,FALSE)</f>
        <v>97392278</v>
      </c>
      <c r="P53" s="81">
        <v>995450</v>
      </c>
    </row>
    <row r="54" spans="1:16" x14ac:dyDescent="0.3">
      <c r="A54" s="24" t="s">
        <v>97</v>
      </c>
      <c r="B54" s="20" t="s">
        <v>96</v>
      </c>
      <c r="C54" s="78">
        <v>1</v>
      </c>
      <c r="D54" s="54">
        <v>12</v>
      </c>
      <c r="E54" s="78">
        <v>0</v>
      </c>
      <c r="F54" s="78">
        <v>7.3</v>
      </c>
      <c r="G54" s="54">
        <v>0.38439429725146401</v>
      </c>
      <c r="H54" s="78">
        <v>41.840000152587898</v>
      </c>
      <c r="I54" s="54">
        <v>4</v>
      </c>
      <c r="J54" s="19">
        <f>VLOOKUP($B54,'Core Indicators'!$E$3:$EU$917,147,FALSE)</f>
        <v>1529</v>
      </c>
      <c r="K54" s="55">
        <v>-0.59213733673095703</v>
      </c>
      <c r="L54" s="78">
        <v>6</v>
      </c>
      <c r="M54" s="78">
        <v>70</v>
      </c>
      <c r="N54" s="54">
        <v>36</v>
      </c>
      <c r="O54" s="81">
        <f>VLOOKUP(B54,'Core Indicators'!$E$3:$G$9917,3,FALSE)</f>
        <v>5354969</v>
      </c>
      <c r="P54" s="81">
        <v>20720</v>
      </c>
    </row>
    <row r="55" spans="1:16" x14ac:dyDescent="0.3">
      <c r="A55" s="24" t="s">
        <v>99</v>
      </c>
      <c r="B55" s="20" t="s">
        <v>98</v>
      </c>
      <c r="C55" s="78">
        <v>0</v>
      </c>
      <c r="D55" s="54">
        <v>4</v>
      </c>
      <c r="E55" s="78">
        <v>0</v>
      </c>
      <c r="F55" s="78" t="s">
        <v>445</v>
      </c>
      <c r="G55" s="54" t="s">
        <v>445</v>
      </c>
      <c r="H55" s="78" t="s">
        <v>445</v>
      </c>
      <c r="I55" s="54">
        <v>1</v>
      </c>
      <c r="J55" s="19" t="e">
        <f>VLOOKUP($B55,'Core Indicators'!$E$3:$EU$917,147,FALSE)</f>
        <v>#N/A</v>
      </c>
      <c r="K55" s="55">
        <v>-1.3961420059204102</v>
      </c>
      <c r="L55" s="78" t="s">
        <v>445</v>
      </c>
      <c r="M55" s="78">
        <v>7</v>
      </c>
      <c r="N55" s="54" t="s">
        <v>445</v>
      </c>
      <c r="O55" s="81" t="e">
        <f>VLOOKUP(B55,'Core Indicators'!$E$3:$G$9917,3,FALSE)</f>
        <v>#N/A</v>
      </c>
      <c r="P55" s="81">
        <v>28050</v>
      </c>
    </row>
    <row r="56" spans="1:16" x14ac:dyDescent="0.3">
      <c r="A56" s="24" t="s">
        <v>101</v>
      </c>
      <c r="B56" s="20" t="s">
        <v>100</v>
      </c>
      <c r="C56" s="78">
        <v>0.51960000000000006</v>
      </c>
      <c r="D56" s="54">
        <v>0</v>
      </c>
      <c r="E56" s="78">
        <v>0</v>
      </c>
      <c r="F56" s="78">
        <v>2.1166666666666667</v>
      </c>
      <c r="G56" s="54" t="s">
        <v>445</v>
      </c>
      <c r="H56" s="78" t="s">
        <v>445</v>
      </c>
      <c r="I56" s="54">
        <v>3</v>
      </c>
      <c r="J56" s="19" t="str">
        <f>VLOOKUP($B56,'Core Indicators'!$E$3:$EU$917,147,FALSE)</f>
        <v>x</v>
      </c>
      <c r="K56" s="55">
        <v>-1.4143123626708984</v>
      </c>
      <c r="L56" s="78">
        <v>1.25</v>
      </c>
      <c r="M56" s="78">
        <v>3</v>
      </c>
      <c r="N56" s="54">
        <v>18</v>
      </c>
      <c r="O56" s="81">
        <f>VLOOKUP(B56,'Core Indicators'!$E$3:$G$9917,3,FALSE)</f>
        <v>5000000</v>
      </c>
      <c r="P56" s="81">
        <v>101000</v>
      </c>
    </row>
    <row r="57" spans="1:16" x14ac:dyDescent="0.3">
      <c r="A57" s="24" t="s">
        <v>103</v>
      </c>
      <c r="B57" s="20" t="s">
        <v>102</v>
      </c>
      <c r="C57" s="78">
        <v>0.47281299999999993</v>
      </c>
      <c r="D57" s="54">
        <v>13</v>
      </c>
      <c r="E57" s="78">
        <v>0.29000000000000004</v>
      </c>
      <c r="F57" s="78">
        <v>9.75</v>
      </c>
      <c r="G57" s="54">
        <v>0.13086458675219301</v>
      </c>
      <c r="H57" s="78">
        <v>33.150001525878899</v>
      </c>
      <c r="I57" s="54">
        <v>2</v>
      </c>
      <c r="J57" s="19" t="e">
        <f>VLOOKUP($B57,'Core Indicators'!$E$3:$EU$917,147,FALSE)</f>
        <v>#N/A</v>
      </c>
      <c r="K57" s="55">
        <v>1.3283737897872925</v>
      </c>
      <c r="L57" s="78">
        <v>10</v>
      </c>
      <c r="M57" s="78">
        <v>94</v>
      </c>
      <c r="N57" s="54">
        <v>70</v>
      </c>
      <c r="O57" s="81" t="e">
        <f>VLOOKUP(B57,'Core Indicators'!$E$3:$G$9917,3,FALSE)</f>
        <v>#N/A</v>
      </c>
      <c r="P57" s="81">
        <v>42390</v>
      </c>
    </row>
    <row r="58" spans="1:16" x14ac:dyDescent="0.3">
      <c r="A58" s="24" t="s">
        <v>105</v>
      </c>
      <c r="B58" s="20" t="s">
        <v>104</v>
      </c>
      <c r="C58" s="78">
        <v>0.76785084000000003</v>
      </c>
      <c r="D58" s="54">
        <v>3</v>
      </c>
      <c r="E58" s="78">
        <v>0.27339999999999998</v>
      </c>
      <c r="F58" s="78">
        <v>3.0166666666666666</v>
      </c>
      <c r="G58" s="54">
        <v>0.49862666375901499</v>
      </c>
      <c r="H58" s="78">
        <v>33.169998168945298</v>
      </c>
      <c r="I58" s="54">
        <v>3</v>
      </c>
      <c r="J58" s="19">
        <f>VLOOKUP($B58,'Core Indicators'!$E$3:$EU$917,147,FALSE)</f>
        <v>833</v>
      </c>
      <c r="K58" s="55">
        <v>-0.43513894081115723</v>
      </c>
      <c r="L58" s="78">
        <v>2.75</v>
      </c>
      <c r="M58" s="78">
        <v>12</v>
      </c>
      <c r="N58" s="54">
        <v>34</v>
      </c>
      <c r="O58" s="81">
        <f>VLOOKUP(B58,'Core Indicators'!$E$3:$G$9917,3,FALSE)</f>
        <v>105863269</v>
      </c>
      <c r="P58" s="81">
        <v>1000000</v>
      </c>
    </row>
    <row r="59" spans="1:16" x14ac:dyDescent="0.3">
      <c r="A59" s="24" t="s">
        <v>107</v>
      </c>
      <c r="B59" s="20" t="s">
        <v>106</v>
      </c>
      <c r="C59" s="78">
        <v>0</v>
      </c>
      <c r="D59" s="54">
        <v>3</v>
      </c>
      <c r="E59" s="78">
        <v>0</v>
      </c>
      <c r="F59" s="78" t="s">
        <v>445</v>
      </c>
      <c r="G59" s="54">
        <v>0.35801132922360401</v>
      </c>
      <c r="H59" s="78">
        <v>42.779998779296903</v>
      </c>
      <c r="I59" s="54">
        <v>2</v>
      </c>
      <c r="J59" s="19" t="e">
        <f>VLOOKUP($B59,'Core Indicators'!$E$3:$EU$917,147,FALSE)</f>
        <v>#N/A</v>
      </c>
      <c r="K59" s="55">
        <v>-0.43215516209602356</v>
      </c>
      <c r="L59" s="78" t="s">
        <v>445</v>
      </c>
      <c r="M59" s="78">
        <v>59</v>
      </c>
      <c r="N59" s="54" t="s">
        <v>445</v>
      </c>
      <c r="O59" s="81" t="e">
        <f>VLOOKUP(B59,'Core Indicators'!$E$3:$G$9917,3,FALSE)</f>
        <v>#N/A</v>
      </c>
      <c r="P59" s="81">
        <v>18270</v>
      </c>
    </row>
    <row r="60" spans="1:16" x14ac:dyDescent="0.3">
      <c r="A60" s="24" t="s">
        <v>109</v>
      </c>
      <c r="B60" s="20" t="s">
        <v>108</v>
      </c>
      <c r="C60" s="78">
        <v>0.13149999999999984</v>
      </c>
      <c r="D60" s="54">
        <v>11</v>
      </c>
      <c r="E60" s="78">
        <v>0</v>
      </c>
      <c r="F60" s="78" t="s">
        <v>445</v>
      </c>
      <c r="G60" s="54">
        <v>5.6446134054791999E-2</v>
      </c>
      <c r="H60" s="78">
        <v>27.120000839233398</v>
      </c>
      <c r="I60" s="54">
        <v>0</v>
      </c>
      <c r="J60" s="19" t="e">
        <f>VLOOKUP($B60,'Core Indicators'!$E$3:$EU$917,147,FALSE)</f>
        <v>#N/A</v>
      </c>
      <c r="K60" s="55">
        <v>2.0734925270080566</v>
      </c>
      <c r="L60" s="78" t="s">
        <v>445</v>
      </c>
      <c r="M60" s="78">
        <v>100</v>
      </c>
      <c r="N60" s="54">
        <v>89</v>
      </c>
      <c r="O60" s="81" t="e">
        <f>VLOOKUP(B60,'Core Indicators'!$E$3:$G$9917,3,FALSE)</f>
        <v>#N/A</v>
      </c>
      <c r="P60" s="81">
        <v>303890</v>
      </c>
    </row>
    <row r="61" spans="1:16" x14ac:dyDescent="0.3">
      <c r="A61" s="24" t="s">
        <v>111</v>
      </c>
      <c r="B61" s="20" t="s">
        <v>110</v>
      </c>
      <c r="C61" s="78">
        <v>4.7202999999999995E-2</v>
      </c>
      <c r="D61" s="54">
        <v>10</v>
      </c>
      <c r="E61" s="78">
        <v>2.3E-2</v>
      </c>
      <c r="F61" s="78" t="s">
        <v>445</v>
      </c>
      <c r="G61" s="54">
        <v>0.10210938326897601</v>
      </c>
      <c r="H61" s="78">
        <v>33.099998474121101</v>
      </c>
      <c r="I61" s="54">
        <v>3</v>
      </c>
      <c r="J61" s="19" t="e">
        <f>VLOOKUP($B61,'Core Indicators'!$E$3:$EU$917,147,FALSE)</f>
        <v>#N/A</v>
      </c>
      <c r="K61" s="55">
        <v>1.4064747095108032</v>
      </c>
      <c r="L61" s="78" t="s">
        <v>445</v>
      </c>
      <c r="M61" s="78">
        <v>90</v>
      </c>
      <c r="N61" s="54">
        <v>69</v>
      </c>
      <c r="O61" s="81" t="e">
        <f>VLOOKUP(B61,'Core Indicators'!$E$3:$G$9917,3,FALSE)</f>
        <v>#N/A</v>
      </c>
      <c r="P61" s="81">
        <v>547557</v>
      </c>
    </row>
    <row r="62" spans="1:16" x14ac:dyDescent="0.3">
      <c r="A62" s="24" t="s">
        <v>113</v>
      </c>
      <c r="B62" s="20" t="s">
        <v>112</v>
      </c>
      <c r="C62" s="78">
        <v>0.8679</v>
      </c>
      <c r="D62" s="54">
        <v>9</v>
      </c>
      <c r="E62" s="78">
        <v>0.01</v>
      </c>
      <c r="F62" s="78" t="s">
        <v>445</v>
      </c>
      <c r="G62" s="54">
        <v>0.54195481025749903</v>
      </c>
      <c r="H62" s="78">
        <v>42.180000305175803</v>
      </c>
      <c r="I62" s="54">
        <v>3</v>
      </c>
      <c r="J62" s="19" t="e">
        <f>VLOOKUP($B62,'Core Indicators'!$E$3:$EU$917,147,FALSE)</f>
        <v>#N/A</v>
      </c>
      <c r="K62" s="55">
        <v>-0.53685158491134644</v>
      </c>
      <c r="L62" s="78" t="s">
        <v>445</v>
      </c>
      <c r="M62" s="78">
        <v>23</v>
      </c>
      <c r="N62" s="54">
        <v>35</v>
      </c>
      <c r="O62" s="81" t="e">
        <f>VLOOKUP(B62,'Core Indicators'!$E$3:$G$9917,3,FALSE)</f>
        <v>#N/A</v>
      </c>
      <c r="P62" s="81">
        <v>257670</v>
      </c>
    </row>
    <row r="63" spans="1:16" x14ac:dyDescent="0.3">
      <c r="A63" s="24" t="s">
        <v>115</v>
      </c>
      <c r="B63" s="20" t="s">
        <v>114</v>
      </c>
      <c r="C63" s="78">
        <v>0.77542500000000003</v>
      </c>
      <c r="D63" s="54">
        <v>8</v>
      </c>
      <c r="E63" s="78">
        <v>0</v>
      </c>
      <c r="F63" s="78" t="s">
        <v>445</v>
      </c>
      <c r="G63" s="54">
        <v>0.64068563005290602</v>
      </c>
      <c r="H63" s="78">
        <v>47.330001831054702</v>
      </c>
      <c r="I63" s="54">
        <v>3</v>
      </c>
      <c r="J63" s="19" t="e">
        <f>VLOOKUP($B63,'Core Indicators'!$E$3:$EU$917,147,FALSE)</f>
        <v>#N/A</v>
      </c>
      <c r="K63" s="55">
        <v>-0.65749472379684448</v>
      </c>
      <c r="L63" s="78" t="s">
        <v>445</v>
      </c>
      <c r="M63" s="78">
        <v>41</v>
      </c>
      <c r="N63" s="54">
        <v>26</v>
      </c>
      <c r="O63" s="81" t="e">
        <f>VLOOKUP(B63,'Core Indicators'!$E$3:$G$9917,3,FALSE)</f>
        <v>#N/A</v>
      </c>
      <c r="P63" s="81">
        <v>10120</v>
      </c>
    </row>
    <row r="64" spans="1:16" x14ac:dyDescent="0.3">
      <c r="A64" s="24" t="s">
        <v>117</v>
      </c>
      <c r="B64" s="20" t="s">
        <v>116</v>
      </c>
      <c r="C64" s="78">
        <v>0.50042199999999992</v>
      </c>
      <c r="D64" s="54">
        <v>5</v>
      </c>
      <c r="E64" s="78">
        <v>0.30399999999999999</v>
      </c>
      <c r="F64" s="78">
        <v>6.8</v>
      </c>
      <c r="G64" s="54">
        <v>0.36077963702690002</v>
      </c>
      <c r="H64" s="78">
        <v>40.090000152587898</v>
      </c>
      <c r="I64" s="54">
        <v>3</v>
      </c>
      <c r="J64" s="19" t="e">
        <f>VLOOKUP($B64,'Core Indicators'!$E$3:$EU$917,147,FALSE)</f>
        <v>#N/A</v>
      </c>
      <c r="K64" s="55">
        <v>0.29643526673316956</v>
      </c>
      <c r="L64" s="78">
        <v>6.5</v>
      </c>
      <c r="M64" s="78">
        <v>64</v>
      </c>
      <c r="N64" s="54">
        <v>57</v>
      </c>
      <c r="O64" s="81" t="e">
        <f>VLOOKUP(B64,'Core Indicators'!$E$3:$G$9917,3,FALSE)</f>
        <v>#N/A</v>
      </c>
      <c r="P64" s="81">
        <v>69490</v>
      </c>
    </row>
    <row r="65" spans="1:16" x14ac:dyDescent="0.3">
      <c r="A65" s="24" t="s">
        <v>119</v>
      </c>
      <c r="B65" s="20" t="s">
        <v>118</v>
      </c>
      <c r="C65" s="78">
        <v>1</v>
      </c>
      <c r="D65" s="54">
        <v>11</v>
      </c>
      <c r="E65" s="78">
        <v>0</v>
      </c>
      <c r="F65" s="78" t="s">
        <v>445</v>
      </c>
      <c r="G65" s="54">
        <v>6.6459848010946301E-2</v>
      </c>
      <c r="H65" s="78">
        <v>30.129999160766602</v>
      </c>
      <c r="I65" s="54">
        <v>3</v>
      </c>
      <c r="J65" s="19" t="e">
        <f>VLOOKUP($B65,'Core Indicators'!$E$3:$EU$917,147,FALSE)</f>
        <v>#N/A</v>
      </c>
      <c r="K65" s="55">
        <v>1.7822667360305786</v>
      </c>
      <c r="L65" s="78" t="s">
        <v>445</v>
      </c>
      <c r="M65" s="78">
        <v>94</v>
      </c>
      <c r="N65" s="54">
        <v>81</v>
      </c>
      <c r="O65" s="81" t="e">
        <f>VLOOKUP(B65,'Core Indicators'!$E$3:$G$9917,3,FALSE)</f>
        <v>#N/A</v>
      </c>
      <c r="P65" s="81">
        <v>348900</v>
      </c>
    </row>
    <row r="66" spans="1:16" x14ac:dyDescent="0.3">
      <c r="A66" s="24" t="s">
        <v>121</v>
      </c>
      <c r="B66" s="20" t="s">
        <v>120</v>
      </c>
      <c r="C66" s="78">
        <v>0.77792500000000009</v>
      </c>
      <c r="D66" s="54">
        <v>11</v>
      </c>
      <c r="E66" s="78">
        <v>0</v>
      </c>
      <c r="F66" s="78">
        <v>7.9</v>
      </c>
      <c r="G66" s="54">
        <v>0.546521362811764</v>
      </c>
      <c r="H66" s="78">
        <v>42.7700004577637</v>
      </c>
      <c r="I66" s="54">
        <v>0</v>
      </c>
      <c r="J66" s="19" t="e">
        <f>VLOOKUP($B66,'Core Indicators'!$E$3:$EU$917,147,FALSE)</f>
        <v>#N/A</v>
      </c>
      <c r="K66" s="55">
        <v>0.11810573190450668</v>
      </c>
      <c r="L66" s="78">
        <v>7</v>
      </c>
      <c r="M66" s="78">
        <v>83</v>
      </c>
      <c r="N66" s="54">
        <v>43</v>
      </c>
      <c r="O66" s="81" t="e">
        <f>VLOOKUP(B66,'Core Indicators'!$E$3:$G$9917,3,FALSE)</f>
        <v>#N/A</v>
      </c>
      <c r="P66" s="81">
        <v>227540</v>
      </c>
    </row>
    <row r="67" spans="1:16" x14ac:dyDescent="0.3">
      <c r="A67" s="24" t="s">
        <v>123</v>
      </c>
      <c r="B67" s="20" t="s">
        <v>122</v>
      </c>
      <c r="C67" s="78">
        <v>5.8711000000000069E-2</v>
      </c>
      <c r="D67" s="54">
        <v>9</v>
      </c>
      <c r="E67" s="78">
        <v>2.7000000000000003E-2</v>
      </c>
      <c r="F67" s="78" t="s">
        <v>445</v>
      </c>
      <c r="G67" s="54">
        <v>0.119151703863371</v>
      </c>
      <c r="H67" s="78">
        <v>36.680000305175803</v>
      </c>
      <c r="I67" s="54">
        <v>3</v>
      </c>
      <c r="J67" s="19">
        <f>VLOOKUP($B67,'Core Indicators'!$E$3:$EU$917,147,FALSE)</f>
        <v>174</v>
      </c>
      <c r="K67" s="55">
        <v>0.24239319562911987</v>
      </c>
      <c r="L67" s="78" t="s">
        <v>445</v>
      </c>
      <c r="M67" s="78">
        <v>85</v>
      </c>
      <c r="N67" s="54">
        <v>44</v>
      </c>
      <c r="O67" s="81">
        <f>VLOOKUP(B67,'Core Indicators'!$E$3:$G$9917,3,FALSE)</f>
        <v>10833854</v>
      </c>
      <c r="P67" s="81">
        <v>128900</v>
      </c>
    </row>
    <row r="68" spans="1:16" x14ac:dyDescent="0.3">
      <c r="A68" s="24" t="s">
        <v>125</v>
      </c>
      <c r="B68" s="20" t="s">
        <v>124</v>
      </c>
      <c r="C68" s="78">
        <v>0</v>
      </c>
      <c r="D68" s="54">
        <v>13</v>
      </c>
      <c r="E68" s="78">
        <v>0</v>
      </c>
      <c r="F68" s="78" t="s">
        <v>445</v>
      </c>
      <c r="G68" s="54" t="s">
        <v>445</v>
      </c>
      <c r="H68" s="78" t="s">
        <v>445</v>
      </c>
      <c r="I68" s="54">
        <v>0</v>
      </c>
      <c r="J68" s="19" t="e">
        <f>VLOOKUP($B68,'Core Indicators'!$E$3:$EU$917,147,FALSE)</f>
        <v>#N/A</v>
      </c>
      <c r="K68" s="55">
        <v>-0.19873519241809845</v>
      </c>
      <c r="L68" s="78" t="s">
        <v>445</v>
      </c>
      <c r="M68" s="78">
        <v>88</v>
      </c>
      <c r="N68" s="54">
        <v>56</v>
      </c>
      <c r="O68" s="81" t="e">
        <f>VLOOKUP(B68,'Core Indicators'!$E$3:$G$9917,3,FALSE)</f>
        <v>#N/A</v>
      </c>
      <c r="P68" s="81">
        <v>340</v>
      </c>
    </row>
    <row r="69" spans="1:16" x14ac:dyDescent="0.3">
      <c r="A69" s="24" t="s">
        <v>127</v>
      </c>
      <c r="B69" s="20" t="s">
        <v>126</v>
      </c>
      <c r="C69" s="78">
        <v>0.48633599999999999</v>
      </c>
      <c r="D69" s="54">
        <v>11</v>
      </c>
      <c r="E69" s="78">
        <v>0.39200000000000002</v>
      </c>
      <c r="F69" s="78">
        <v>5.05</v>
      </c>
      <c r="G69" s="54">
        <v>0.49401227757385602</v>
      </c>
      <c r="H69" s="78">
        <v>48.659999847412102</v>
      </c>
      <c r="I69" s="54">
        <v>3</v>
      </c>
      <c r="J69" s="19">
        <f>VLOOKUP($B69,'Core Indicators'!$E$3:$EU$917,147,FALSE)</f>
        <v>1940</v>
      </c>
      <c r="K69" s="55">
        <v>-0.9868050217628479</v>
      </c>
      <c r="L69" s="78">
        <v>4.75</v>
      </c>
      <c r="M69" s="78">
        <v>56</v>
      </c>
      <c r="N69" s="54">
        <v>28</v>
      </c>
      <c r="O69" s="81">
        <f>VLOOKUP(B69,'Core Indicators'!$E$3:$G$9917,3,FALSE)</f>
        <v>16910000</v>
      </c>
      <c r="P69" s="81">
        <v>107160</v>
      </c>
    </row>
    <row r="70" spans="1:16" x14ac:dyDescent="0.3">
      <c r="A70" s="24" t="s">
        <v>129</v>
      </c>
      <c r="B70" s="20" t="s">
        <v>128</v>
      </c>
      <c r="C70" s="78">
        <v>0.70750000000000002</v>
      </c>
      <c r="D70" s="54">
        <v>6</v>
      </c>
      <c r="E70" s="78">
        <v>0.60000000000000009</v>
      </c>
      <c r="F70" s="78">
        <v>6.05</v>
      </c>
      <c r="G70" s="54" t="s">
        <v>445</v>
      </c>
      <c r="H70" s="78">
        <v>33.7299995422363</v>
      </c>
      <c r="I70" s="54">
        <v>3</v>
      </c>
      <c r="J70" s="19" t="e">
        <f>VLOOKUP($B70,'Core Indicators'!$E$3:$EU$917,147,FALSE)</f>
        <v>#N/A</v>
      </c>
      <c r="K70" s="55">
        <v>-1.1723402738571167</v>
      </c>
      <c r="L70" s="78">
        <v>5</v>
      </c>
      <c r="M70" s="78">
        <v>41</v>
      </c>
      <c r="N70" s="54">
        <v>27</v>
      </c>
      <c r="O70" s="81" t="e">
        <f>VLOOKUP(B70,'Core Indicators'!$E$3:$G$9917,3,FALSE)</f>
        <v>#N/A</v>
      </c>
      <c r="P70" s="81">
        <v>245720</v>
      </c>
    </row>
    <row r="71" spans="1:16" x14ac:dyDescent="0.3">
      <c r="A71" s="24" t="s">
        <v>364</v>
      </c>
      <c r="B71" s="20" t="s">
        <v>130</v>
      </c>
      <c r="C71" s="78">
        <v>0.84509999999999996</v>
      </c>
      <c r="D71" s="54">
        <v>11</v>
      </c>
      <c r="E71" s="78">
        <v>0.14000000000000001</v>
      </c>
      <c r="F71" s="78" t="s">
        <v>445</v>
      </c>
      <c r="G71" s="54" t="s">
        <v>445</v>
      </c>
      <c r="H71" s="78">
        <v>50.659999847412102</v>
      </c>
      <c r="I71" s="54">
        <v>3</v>
      </c>
      <c r="J71" s="19" t="e">
        <f>VLOOKUP($B71,'Core Indicators'!$E$3:$EU$917,147,FALSE)</f>
        <v>#N/A</v>
      </c>
      <c r="K71" s="55">
        <v>-1.3017101287841797</v>
      </c>
      <c r="L71" s="78" t="s">
        <v>445</v>
      </c>
      <c r="M71" s="78">
        <v>41</v>
      </c>
      <c r="N71" s="54">
        <v>16</v>
      </c>
      <c r="O71" s="81" t="e">
        <f>VLOOKUP(B71,'Core Indicators'!$E$3:$G$9917,3,FALSE)</f>
        <v>#N/A</v>
      </c>
      <c r="P71" s="81">
        <v>28120</v>
      </c>
    </row>
    <row r="72" spans="1:16" x14ac:dyDescent="0.3">
      <c r="A72" s="24" t="s">
        <v>132</v>
      </c>
      <c r="B72" s="20" t="s">
        <v>131</v>
      </c>
      <c r="C72" s="78">
        <v>0</v>
      </c>
      <c r="D72" s="54">
        <v>10</v>
      </c>
      <c r="E72" s="78">
        <v>0</v>
      </c>
      <c r="F72" s="78" t="s">
        <v>445</v>
      </c>
      <c r="G72" s="54">
        <v>0.50827639494431598</v>
      </c>
      <c r="H72" s="78" t="s">
        <v>445</v>
      </c>
      <c r="I72" s="54">
        <v>2</v>
      </c>
      <c r="J72" s="19" t="e">
        <f>VLOOKUP($B72,'Core Indicators'!$E$3:$EU$917,147,FALSE)</f>
        <v>#N/A</v>
      </c>
      <c r="K72" s="55">
        <v>-0.49641245603561401</v>
      </c>
      <c r="L72" s="78" t="s">
        <v>445</v>
      </c>
      <c r="M72" s="78">
        <v>74</v>
      </c>
      <c r="N72" s="54">
        <v>34</v>
      </c>
      <c r="O72" s="81" t="e">
        <f>VLOOKUP(B72,'Core Indicators'!$E$3:$G$9917,3,FALSE)</f>
        <v>#N/A</v>
      </c>
      <c r="P72" s="81">
        <v>196850</v>
      </c>
    </row>
    <row r="73" spans="1:16" x14ac:dyDescent="0.3">
      <c r="A73" s="24" t="s">
        <v>134</v>
      </c>
      <c r="B73" s="20" t="s">
        <v>133</v>
      </c>
      <c r="C73" s="78">
        <v>9.5000000000000084E-2</v>
      </c>
      <c r="D73" s="54">
        <v>8</v>
      </c>
      <c r="E73" s="78">
        <v>0</v>
      </c>
      <c r="F73" s="78">
        <v>4.0999999999999996</v>
      </c>
      <c r="G73" s="54">
        <v>0.59341001384296899</v>
      </c>
      <c r="H73" s="78">
        <v>60.790000915527301</v>
      </c>
      <c r="I73" s="54">
        <v>3</v>
      </c>
      <c r="J73" s="19">
        <f>VLOOKUP($B73,'Core Indicators'!$E$3:$EU$917,147,FALSE)</f>
        <v>5</v>
      </c>
      <c r="K73" s="55">
        <v>-1.1664572954177856</v>
      </c>
      <c r="L73" s="78">
        <v>3</v>
      </c>
      <c r="M73" s="78">
        <v>41</v>
      </c>
      <c r="N73" s="54">
        <v>20</v>
      </c>
      <c r="O73" s="81">
        <f>VLOOKUP(B73,'Core Indicators'!$E$3:$G$9917,3,FALSE)</f>
        <v>10907291</v>
      </c>
      <c r="P73" s="81">
        <v>27560</v>
      </c>
    </row>
    <row r="74" spans="1:16" x14ac:dyDescent="0.3">
      <c r="A74" s="24" t="s">
        <v>136</v>
      </c>
      <c r="B74" s="20" t="s">
        <v>135</v>
      </c>
      <c r="C74" s="78">
        <v>0.16727599999999998</v>
      </c>
      <c r="D74" s="54">
        <v>9</v>
      </c>
      <c r="E74" s="78">
        <v>6.8000000000000005E-2</v>
      </c>
      <c r="F74" s="78">
        <v>5.8</v>
      </c>
      <c r="G74" s="54">
        <v>0.460537163520649</v>
      </c>
      <c r="H74" s="78">
        <v>50.639999389648402</v>
      </c>
      <c r="I74" s="54">
        <v>3</v>
      </c>
      <c r="J74" s="19">
        <f>VLOOKUP($B74,'Core Indicators'!$E$3:$EU$917,147,FALSE)</f>
        <v>1741</v>
      </c>
      <c r="K74" s="55">
        <v>-0.95110434293746948</v>
      </c>
      <c r="L74" s="78">
        <v>4.75</v>
      </c>
      <c r="M74" s="78">
        <v>46</v>
      </c>
      <c r="N74" s="54">
        <v>30</v>
      </c>
      <c r="O74" s="81">
        <f>VLOOKUP(B74,'Core Indicators'!$E$3:$G$9917,3,FALSE)</f>
        <v>8528128</v>
      </c>
      <c r="P74" s="81">
        <v>111890</v>
      </c>
    </row>
    <row r="75" spans="1:16" x14ac:dyDescent="0.3">
      <c r="A75" s="24" t="s">
        <v>138</v>
      </c>
      <c r="B75" s="20" t="s">
        <v>137</v>
      </c>
      <c r="C75" s="78">
        <v>0.1875</v>
      </c>
      <c r="D75" s="54">
        <v>11</v>
      </c>
      <c r="E75" s="78">
        <v>0.05</v>
      </c>
      <c r="F75" s="78">
        <v>7.15</v>
      </c>
      <c r="G75" s="54">
        <v>0.25199963899824801</v>
      </c>
      <c r="H75" s="78">
        <v>30.549999237060501</v>
      </c>
      <c r="I75" s="54">
        <v>2</v>
      </c>
      <c r="J75" s="19" t="e">
        <f>VLOOKUP($B75,'Core Indicators'!$E$3:$EU$917,147,FALSE)</f>
        <v>#N/A</v>
      </c>
      <c r="K75" s="55">
        <v>0.4041084349155426</v>
      </c>
      <c r="L75" s="78">
        <v>6</v>
      </c>
      <c r="M75" s="78">
        <v>72</v>
      </c>
      <c r="N75" s="54">
        <v>48</v>
      </c>
      <c r="O75" s="81" t="e">
        <f>VLOOKUP(B75,'Core Indicators'!$E$3:$G$9917,3,FALSE)</f>
        <v>#N/A</v>
      </c>
      <c r="P75" s="81">
        <v>90530</v>
      </c>
    </row>
    <row r="76" spans="1:16" x14ac:dyDescent="0.3">
      <c r="A76" s="24" t="s">
        <v>140</v>
      </c>
      <c r="B76" s="20" t="s">
        <v>139</v>
      </c>
      <c r="C76" s="78">
        <v>0</v>
      </c>
      <c r="D76" s="54">
        <v>12</v>
      </c>
      <c r="E76" s="78">
        <v>0</v>
      </c>
      <c r="F76" s="78" t="s">
        <v>445</v>
      </c>
      <c r="G76" s="54">
        <v>5.1298533891617197E-2</v>
      </c>
      <c r="H76" s="78">
        <v>26.940000534057599</v>
      </c>
      <c r="I76" s="54">
        <v>0</v>
      </c>
      <c r="J76" s="19" t="e">
        <f>VLOOKUP($B76,'Core Indicators'!$E$3:$EU$917,147,FALSE)</f>
        <v>#N/A</v>
      </c>
      <c r="K76" s="55">
        <v>1.6749073266983032</v>
      </c>
      <c r="L76" s="78" t="s">
        <v>445</v>
      </c>
      <c r="M76" s="78">
        <v>95</v>
      </c>
      <c r="N76" s="54">
        <v>78</v>
      </c>
      <c r="O76" s="81" t="e">
        <f>VLOOKUP(B76,'Core Indicators'!$E$3:$G$9917,3,FALSE)</f>
        <v>#N/A</v>
      </c>
      <c r="P76" s="81">
        <v>100250</v>
      </c>
    </row>
    <row r="77" spans="1:16" x14ac:dyDescent="0.3">
      <c r="A77" s="24" t="s">
        <v>142</v>
      </c>
      <c r="B77" s="20" t="s">
        <v>141</v>
      </c>
      <c r="C77" s="78">
        <v>0.87234599999999995</v>
      </c>
      <c r="D77" s="54">
        <v>7</v>
      </c>
      <c r="E77" s="78">
        <v>7.0000000000000001E-3</v>
      </c>
      <c r="F77" s="78">
        <v>7.6</v>
      </c>
      <c r="G77" s="54">
        <v>0.52990425652335404</v>
      </c>
      <c r="H77" s="78">
        <v>33.900001525878899</v>
      </c>
      <c r="I77" s="54">
        <v>4</v>
      </c>
      <c r="J77" s="19" t="e">
        <f>VLOOKUP($B77,'Core Indicators'!$E$3:$EU$917,147,FALSE)</f>
        <v>#N/A</v>
      </c>
      <c r="K77" s="55">
        <v>-5.6629803031682968E-2</v>
      </c>
      <c r="L77" s="78">
        <v>7</v>
      </c>
      <c r="M77" s="78">
        <v>77</v>
      </c>
      <c r="N77" s="54">
        <v>40</v>
      </c>
      <c r="O77" s="81" t="e">
        <f>VLOOKUP(B77,'Core Indicators'!$E$3:$G$9917,3,FALSE)</f>
        <v>#N/A</v>
      </c>
      <c r="P77" s="81">
        <v>2973190</v>
      </c>
    </row>
    <row r="78" spans="1:16" x14ac:dyDescent="0.3">
      <c r="A78" s="24" t="s">
        <v>144</v>
      </c>
      <c r="B78" s="20" t="s">
        <v>143</v>
      </c>
      <c r="C78" s="78">
        <v>0.77576183999999992</v>
      </c>
      <c r="D78" s="54">
        <v>5</v>
      </c>
      <c r="E78" s="78">
        <v>0.10680000000000001</v>
      </c>
      <c r="F78" s="78">
        <v>6.5</v>
      </c>
      <c r="G78" s="54">
        <v>0.46700603303414401</v>
      </c>
      <c r="H78" s="78">
        <v>35.569999694824197</v>
      </c>
      <c r="I78" s="54">
        <v>3</v>
      </c>
      <c r="J78" s="19">
        <f>VLOOKUP($B78,'Core Indicators'!$E$3:$EU$917,147,FALSE)</f>
        <v>5280</v>
      </c>
      <c r="K78" s="55">
        <v>-0.41258373856544495</v>
      </c>
      <c r="L78" s="78">
        <v>6.25</v>
      </c>
      <c r="M78" s="78">
        <v>64</v>
      </c>
      <c r="N78" s="54">
        <v>37</v>
      </c>
      <c r="O78" s="81">
        <f>VLOOKUP(B78,'Core Indicators'!$E$3:$G$9917,3,FALSE)</f>
        <v>237654800</v>
      </c>
      <c r="P78" s="81">
        <v>1811570</v>
      </c>
    </row>
    <row r="79" spans="1:16" x14ac:dyDescent="0.3">
      <c r="A79" s="24" t="s">
        <v>421</v>
      </c>
      <c r="B79" s="20" t="s">
        <v>145</v>
      </c>
      <c r="C79" s="78">
        <v>0.74091332999999993</v>
      </c>
      <c r="D79" s="54">
        <v>0</v>
      </c>
      <c r="E79" s="78">
        <v>0.1595</v>
      </c>
      <c r="F79" s="78">
        <v>2.916666666666667</v>
      </c>
      <c r="G79" s="54">
        <v>0.509047263299093</v>
      </c>
      <c r="H79" s="78">
        <v>37.349998474121101</v>
      </c>
      <c r="I79" s="54">
        <v>3</v>
      </c>
      <c r="J79" s="19" t="e">
        <f>VLOOKUP($B79,'Core Indicators'!$E$3:$EU$917,147,FALSE)</f>
        <v>#N/A</v>
      </c>
      <c r="K79" s="55">
        <v>-0.95405513048171997</v>
      </c>
      <c r="L79" s="78">
        <v>2.25</v>
      </c>
      <c r="M79" s="78">
        <v>18</v>
      </c>
      <c r="N79" s="54">
        <v>29</v>
      </c>
      <c r="O79" s="81" t="e">
        <f>VLOOKUP(B79,'Core Indicators'!$E$3:$G$9917,3,FALSE)</f>
        <v>#N/A</v>
      </c>
      <c r="P79" s="81">
        <v>1628760</v>
      </c>
    </row>
    <row r="80" spans="1:16" x14ac:dyDescent="0.3">
      <c r="A80" s="24" t="s">
        <v>147</v>
      </c>
      <c r="B80" s="20" t="s">
        <v>146</v>
      </c>
      <c r="C80" s="78">
        <v>0.53810000000000002</v>
      </c>
      <c r="D80" s="54">
        <v>2</v>
      </c>
      <c r="E80" s="78">
        <v>0</v>
      </c>
      <c r="F80" s="78">
        <v>3.6</v>
      </c>
      <c r="G80" s="54">
        <v>0.52512442884744903</v>
      </c>
      <c r="H80" s="78">
        <v>29.540000915527301</v>
      </c>
      <c r="I80" s="54">
        <v>5</v>
      </c>
      <c r="J80" s="19">
        <f>VLOOKUP($B80,'Core Indicators'!$E$3:$EU$917,147,FALSE)</f>
        <v>386</v>
      </c>
      <c r="K80" s="55">
        <v>-1.45904541015625</v>
      </c>
      <c r="L80" s="78">
        <v>3.75</v>
      </c>
      <c r="M80" s="78">
        <v>31</v>
      </c>
      <c r="N80" s="54">
        <v>17</v>
      </c>
      <c r="O80" s="81">
        <f>VLOOKUP(B80,'Core Indicators'!$E$3:$G$9917,3,FALSE)</f>
        <v>38274618</v>
      </c>
      <c r="P80" s="81">
        <v>434320</v>
      </c>
    </row>
    <row r="81" spans="1:16" x14ac:dyDescent="0.3">
      <c r="A81" s="24" t="s">
        <v>149</v>
      </c>
      <c r="B81" s="20" t="s">
        <v>148</v>
      </c>
      <c r="C81" s="78">
        <v>1</v>
      </c>
      <c r="D81" s="54">
        <v>12</v>
      </c>
      <c r="E81" s="78">
        <v>0</v>
      </c>
      <c r="F81" s="78" t="s">
        <v>445</v>
      </c>
      <c r="G81" s="54">
        <v>0.12663230586684501</v>
      </c>
      <c r="H81" s="78">
        <v>32.5200004577637</v>
      </c>
      <c r="I81" s="54">
        <v>0</v>
      </c>
      <c r="J81" s="19" t="e">
        <f>VLOOKUP($B81,'Core Indicators'!$E$3:$EU$917,147,FALSE)</f>
        <v>#N/A</v>
      </c>
      <c r="K81" s="55">
        <v>1.7876461744308472</v>
      </c>
      <c r="L81" s="78" t="s">
        <v>445</v>
      </c>
      <c r="M81" s="78">
        <v>96</v>
      </c>
      <c r="N81" s="54">
        <v>73</v>
      </c>
      <c r="O81" s="81" t="e">
        <f>VLOOKUP(B81,'Core Indicators'!$E$3:$G$9917,3,FALSE)</f>
        <v>#N/A</v>
      </c>
      <c r="P81" s="81">
        <v>68890</v>
      </c>
    </row>
    <row r="82" spans="1:16" x14ac:dyDescent="0.3">
      <c r="A82" s="24" t="s">
        <v>151</v>
      </c>
      <c r="B82" s="20" t="s">
        <v>150</v>
      </c>
      <c r="C82" s="78">
        <v>0.77360000000000007</v>
      </c>
      <c r="D82" s="54">
        <v>4</v>
      </c>
      <c r="E82" s="78">
        <v>0.44</v>
      </c>
      <c r="F82" s="78" t="s">
        <v>445</v>
      </c>
      <c r="G82" s="54">
        <v>0.103144990568294</v>
      </c>
      <c r="H82" s="78">
        <v>42.779998779296903</v>
      </c>
      <c r="I82" s="54">
        <v>3</v>
      </c>
      <c r="J82" s="19" t="e">
        <f>VLOOKUP($B82,'Core Indicators'!$E$3:$EU$917,147,FALSE)</f>
        <v>#N/A</v>
      </c>
      <c r="K82" s="55">
        <v>1.1682670116424561</v>
      </c>
      <c r="L82" s="78" t="s">
        <v>445</v>
      </c>
      <c r="M82" s="78">
        <v>79</v>
      </c>
      <c r="N82" s="54">
        <v>64</v>
      </c>
      <c r="O82" s="81" t="e">
        <f>VLOOKUP(B82,'Core Indicators'!$E$3:$G$9917,3,FALSE)</f>
        <v>#N/A</v>
      </c>
      <c r="P82" s="81">
        <v>21640</v>
      </c>
    </row>
    <row r="83" spans="1:16" x14ac:dyDescent="0.3">
      <c r="A83" s="24" t="s">
        <v>153</v>
      </c>
      <c r="B83" s="20" t="s">
        <v>152</v>
      </c>
      <c r="C83" s="78">
        <v>1.9882670000000102E-2</v>
      </c>
      <c r="D83" s="54">
        <v>12</v>
      </c>
      <c r="E83" s="78">
        <v>5.4999999999999997E-3</v>
      </c>
      <c r="F83" s="78" t="s">
        <v>445</v>
      </c>
      <c r="G83" s="54">
        <v>8.4572087944824098E-2</v>
      </c>
      <c r="H83" s="78">
        <v>35.159999847412102</v>
      </c>
      <c r="I83" s="54">
        <v>0</v>
      </c>
      <c r="J83" s="19">
        <f>VLOOKUP($B83,'Core Indicators'!$E$3:$EU$917,147,FALSE)</f>
        <v>327</v>
      </c>
      <c r="K83" s="55">
        <v>0.25177839398384094</v>
      </c>
      <c r="L83" s="78" t="s">
        <v>445</v>
      </c>
      <c r="M83" s="78">
        <v>89</v>
      </c>
      <c r="N83" s="54">
        <v>47</v>
      </c>
      <c r="O83" s="81">
        <f>VLOOKUP(B83,'Core Indicators'!$E$3:$G$9917,3,FALSE)</f>
        <v>60484000</v>
      </c>
      <c r="P83" s="81">
        <v>294140</v>
      </c>
    </row>
    <row r="84" spans="1:16" x14ac:dyDescent="0.3">
      <c r="A84" s="24" t="s">
        <v>155</v>
      </c>
      <c r="B84" s="20" t="s">
        <v>154</v>
      </c>
      <c r="C84" s="78">
        <v>1</v>
      </c>
      <c r="D84" s="54">
        <v>13</v>
      </c>
      <c r="E84" s="78">
        <v>0</v>
      </c>
      <c r="F84" s="78">
        <v>8.3000000000000007</v>
      </c>
      <c r="G84" s="54">
        <v>0.42220641369704698</v>
      </c>
      <c r="H84" s="78">
        <v>45.459999084472699</v>
      </c>
      <c r="I84" s="54">
        <v>3</v>
      </c>
      <c r="J84" s="19" t="e">
        <f>VLOOKUP($B84,'Core Indicators'!$E$3:$EU$917,147,FALSE)</f>
        <v>#N/A</v>
      </c>
      <c r="K84" s="55">
        <v>-0.23489899933338165</v>
      </c>
      <c r="L84" s="78">
        <v>7.25</v>
      </c>
      <c r="M84" s="78">
        <v>77</v>
      </c>
      <c r="N84" s="54">
        <v>39</v>
      </c>
      <c r="O84" s="81" t="e">
        <f>VLOOKUP(B84,'Core Indicators'!$E$3:$G$9917,3,FALSE)</f>
        <v>#N/A</v>
      </c>
      <c r="P84" s="81">
        <v>10830</v>
      </c>
    </row>
    <row r="85" spans="1:16" x14ac:dyDescent="0.3">
      <c r="A85" s="24" t="s">
        <v>157</v>
      </c>
      <c r="B85" s="20" t="s">
        <v>156</v>
      </c>
      <c r="C85" s="78">
        <v>5.3106999600000093E-2</v>
      </c>
      <c r="D85" s="54">
        <v>12</v>
      </c>
      <c r="E85" s="78">
        <v>2.2020000000000001E-2</v>
      </c>
      <c r="F85" s="78" t="s">
        <v>445</v>
      </c>
      <c r="G85" s="54">
        <v>0.11622052637947</v>
      </c>
      <c r="H85" s="78">
        <v>32.110000610351598</v>
      </c>
      <c r="I85" s="54">
        <v>2</v>
      </c>
      <c r="J85" s="19" t="e">
        <f>VLOOKUP($B85,'Core Indicators'!$E$3:$EU$917,147,FALSE)</f>
        <v>#N/A</v>
      </c>
      <c r="K85" s="55">
        <v>1.511390209197998</v>
      </c>
      <c r="L85" s="78" t="s">
        <v>445</v>
      </c>
      <c r="M85" s="78">
        <v>96</v>
      </c>
      <c r="N85" s="54">
        <v>72</v>
      </c>
      <c r="O85" s="81" t="e">
        <f>VLOOKUP(B85,'Core Indicators'!$E$3:$G$9917,3,FALSE)</f>
        <v>#N/A</v>
      </c>
      <c r="P85" s="81">
        <v>364560</v>
      </c>
    </row>
    <row r="86" spans="1:16" x14ac:dyDescent="0.3">
      <c r="A86" s="24" t="s">
        <v>159</v>
      </c>
      <c r="B86" s="20" t="s">
        <v>158</v>
      </c>
      <c r="C86" s="78">
        <v>0.50360000000000005</v>
      </c>
      <c r="D86" s="54">
        <v>2</v>
      </c>
      <c r="E86" s="78">
        <v>0.57999999999999996</v>
      </c>
      <c r="F86" s="78">
        <v>4.3666666666666663</v>
      </c>
      <c r="G86" s="54">
        <v>0.47753223875421502</v>
      </c>
      <c r="H86" s="78">
        <v>33.659999847412102</v>
      </c>
      <c r="I86" s="54">
        <v>2</v>
      </c>
      <c r="J86" s="19">
        <f>VLOOKUP($B86,'Core Indicators'!$E$3:$EU$917,147,FALSE)</f>
        <v>0</v>
      </c>
      <c r="K86" s="55">
        <v>0.46206656098365784</v>
      </c>
      <c r="L86" s="78">
        <v>4.5</v>
      </c>
      <c r="M86" s="78">
        <v>37</v>
      </c>
      <c r="N86" s="54">
        <v>48</v>
      </c>
      <c r="O86" s="81">
        <f>VLOOKUP(B86,'Core Indicators'!$E$3:$G$9917,3,FALSE)</f>
        <v>11090000</v>
      </c>
      <c r="P86" s="81">
        <v>88780</v>
      </c>
    </row>
    <row r="87" spans="1:16" x14ac:dyDescent="0.3">
      <c r="A87" s="24" t="s">
        <v>161</v>
      </c>
      <c r="B87" s="20" t="s">
        <v>160</v>
      </c>
      <c r="C87" s="78">
        <v>0.62178899999999993</v>
      </c>
      <c r="D87" s="54">
        <v>4</v>
      </c>
      <c r="E87" s="78">
        <v>0.41700000000000004</v>
      </c>
      <c r="F87" s="78">
        <v>3.8</v>
      </c>
      <c r="G87" s="54">
        <v>0.202381137099054</v>
      </c>
      <c r="H87" s="78">
        <v>26.350000381469702</v>
      </c>
      <c r="I87" s="54">
        <v>3</v>
      </c>
      <c r="J87" s="19" t="e">
        <f>VLOOKUP($B87,'Core Indicators'!$E$3:$EU$917,147,FALSE)</f>
        <v>#N/A</v>
      </c>
      <c r="K87" s="55">
        <v>-0.36795815825462341</v>
      </c>
      <c r="L87" s="78">
        <v>3</v>
      </c>
      <c r="M87" s="78">
        <v>22</v>
      </c>
      <c r="N87" s="54">
        <v>29</v>
      </c>
      <c r="O87" s="81" t="e">
        <f>VLOOKUP(B87,'Core Indicators'!$E$3:$G$9917,3,FALSE)</f>
        <v>#N/A</v>
      </c>
      <c r="P87" s="81">
        <v>2699700</v>
      </c>
    </row>
    <row r="88" spans="1:16" x14ac:dyDescent="0.3">
      <c r="A88" s="24" t="s">
        <v>163</v>
      </c>
      <c r="B88" s="20" t="s">
        <v>162</v>
      </c>
      <c r="C88" s="78">
        <v>0.85199999999999998</v>
      </c>
      <c r="D88" s="54">
        <v>4</v>
      </c>
      <c r="E88" s="78">
        <v>0.08</v>
      </c>
      <c r="F88" s="78">
        <v>6.25</v>
      </c>
      <c r="G88" s="54">
        <v>0.56467248639951995</v>
      </c>
      <c r="H88" s="78">
        <v>48.509998321533203</v>
      </c>
      <c r="I88" s="54">
        <v>5</v>
      </c>
      <c r="J88" s="19" t="str">
        <f>VLOOKUP($B88,'Core Indicators'!$E$3:$EU$917,147,FALSE)</f>
        <v>x</v>
      </c>
      <c r="K88" s="55">
        <v>-0.4903603196144104</v>
      </c>
      <c r="L88" s="78">
        <v>5.5</v>
      </c>
      <c r="M88" s="78">
        <v>48</v>
      </c>
      <c r="N88" s="54">
        <v>26</v>
      </c>
      <c r="O88" s="81">
        <f>VLOOKUP(B88,'Core Indicators'!$E$3:$G$9917,3,FALSE)</f>
        <v>50162000</v>
      </c>
      <c r="P88" s="81">
        <v>569140</v>
      </c>
    </row>
    <row r="89" spans="1:16" x14ac:dyDescent="0.3">
      <c r="A89" s="24" t="s">
        <v>165</v>
      </c>
      <c r="B89" s="20" t="s">
        <v>164</v>
      </c>
      <c r="C89" s="78">
        <v>0</v>
      </c>
      <c r="D89" s="54">
        <v>13</v>
      </c>
      <c r="E89" s="78">
        <v>0</v>
      </c>
      <c r="F89" s="78" t="s">
        <v>445</v>
      </c>
      <c r="G89" s="54" t="s">
        <v>445</v>
      </c>
      <c r="H89" s="78">
        <v>37.610000610351598</v>
      </c>
      <c r="I89" s="54">
        <v>0</v>
      </c>
      <c r="J89" s="19" t="e">
        <f>VLOOKUP($B89,'Core Indicators'!$E$3:$EU$917,147,FALSE)</f>
        <v>#N/A</v>
      </c>
      <c r="K89" s="55">
        <v>-0.16269582509994507</v>
      </c>
      <c r="L89" s="78" t="s">
        <v>445</v>
      </c>
      <c r="M89" s="78">
        <v>93</v>
      </c>
      <c r="N89" s="54" t="s">
        <v>445</v>
      </c>
      <c r="O89" s="81" t="e">
        <f>VLOOKUP(B89,'Core Indicators'!$E$3:$G$9917,3,FALSE)</f>
        <v>#N/A</v>
      </c>
      <c r="P89" s="81">
        <v>810</v>
      </c>
    </row>
    <row r="90" spans="1:16" x14ac:dyDescent="0.3">
      <c r="A90" s="24" t="s">
        <v>419</v>
      </c>
      <c r="B90" s="20" t="s">
        <v>166</v>
      </c>
      <c r="C90" s="78">
        <v>1</v>
      </c>
      <c r="D90" s="54">
        <v>0</v>
      </c>
      <c r="E90" s="78">
        <v>0</v>
      </c>
      <c r="F90" s="78">
        <v>2.6</v>
      </c>
      <c r="G90" s="54" t="s">
        <v>445</v>
      </c>
      <c r="H90" s="78" t="s">
        <v>445</v>
      </c>
      <c r="I90" s="54">
        <v>2</v>
      </c>
      <c r="J90" s="19" t="str">
        <f>VLOOKUP($B90,'Core Indicators'!$E$3:$EU$917,147,FALSE)</f>
        <v>x</v>
      </c>
      <c r="K90" s="55">
        <v>-1.5658419132232666</v>
      </c>
      <c r="L90" s="78">
        <v>1</v>
      </c>
      <c r="M90" s="78">
        <v>3</v>
      </c>
      <c r="N90" s="54">
        <v>12</v>
      </c>
      <c r="O90" s="81">
        <f>VLOOKUP(B90,'Core Indicators'!$E$3:$G$9917,3,FALSE)</f>
        <v>25459631</v>
      </c>
      <c r="P90" s="81">
        <v>120410</v>
      </c>
    </row>
    <row r="91" spans="1:16" x14ac:dyDescent="0.3">
      <c r="A91" s="24" t="s">
        <v>423</v>
      </c>
      <c r="B91" s="20" t="s">
        <v>297</v>
      </c>
      <c r="C91" s="78">
        <v>1</v>
      </c>
      <c r="D91" s="54">
        <v>10</v>
      </c>
      <c r="E91" s="78">
        <v>0</v>
      </c>
      <c r="F91" s="78">
        <v>8.4499999999999993</v>
      </c>
      <c r="G91" s="54">
        <v>6.6630245626799103E-2</v>
      </c>
      <c r="H91" s="78" t="s">
        <v>445</v>
      </c>
      <c r="I91" s="54">
        <v>2</v>
      </c>
      <c r="J91" s="19" t="e">
        <f>VLOOKUP($B91,'Core Indicators'!$E$3:$EU$917,147,FALSE)</f>
        <v>#N/A</v>
      </c>
      <c r="K91" s="55">
        <v>0.9546205997467041</v>
      </c>
      <c r="L91" s="78">
        <v>8.25</v>
      </c>
      <c r="M91" s="78">
        <v>84</v>
      </c>
      <c r="N91" s="54">
        <v>53</v>
      </c>
      <c r="O91" s="81" t="e">
        <f>VLOOKUP(B91,'Core Indicators'!$E$3:$G$9917,3,FALSE)</f>
        <v>#N/A</v>
      </c>
      <c r="P91" s="81">
        <v>97480</v>
      </c>
    </row>
    <row r="92" spans="1:16" x14ac:dyDescent="0.3">
      <c r="A92" s="24" t="s">
        <v>168</v>
      </c>
      <c r="B92" s="20" t="s">
        <v>167</v>
      </c>
      <c r="C92" s="78">
        <v>0.90290000000000004</v>
      </c>
      <c r="D92" s="54">
        <v>5</v>
      </c>
      <c r="E92" s="78">
        <v>0.15</v>
      </c>
      <c r="F92" s="78">
        <v>4.5</v>
      </c>
      <c r="G92" s="54">
        <v>0.33496193088752602</v>
      </c>
      <c r="H92" s="78" t="s">
        <v>445</v>
      </c>
      <c r="I92" s="54">
        <v>1</v>
      </c>
      <c r="J92" s="19" t="e">
        <f>VLOOKUP($B92,'Core Indicators'!$E$3:$EU$917,147,FALSE)</f>
        <v>#N/A</v>
      </c>
      <c r="K92" s="55">
        <v>3.4857183694839478E-2</v>
      </c>
      <c r="L92" s="78">
        <v>4.5</v>
      </c>
      <c r="M92" s="78">
        <v>36</v>
      </c>
      <c r="N92" s="54">
        <v>41</v>
      </c>
      <c r="O92" s="81" t="e">
        <f>VLOOKUP(B92,'Core Indicators'!$E$3:$G$9917,3,FALSE)</f>
        <v>#N/A</v>
      </c>
      <c r="P92" s="81">
        <v>17820</v>
      </c>
    </row>
    <row r="93" spans="1:16" x14ac:dyDescent="0.3">
      <c r="A93" s="24" t="s">
        <v>170</v>
      </c>
      <c r="B93" s="20" t="s">
        <v>169</v>
      </c>
      <c r="C93" s="78">
        <v>0.54403000000000001</v>
      </c>
      <c r="D93" s="54">
        <v>6</v>
      </c>
      <c r="E93" s="78">
        <v>0.27300000000000002</v>
      </c>
      <c r="F93" s="78">
        <v>6.15</v>
      </c>
      <c r="G93" s="54">
        <v>0.39445766974955299</v>
      </c>
      <c r="H93" s="78">
        <v>26.819999694824201</v>
      </c>
      <c r="I93" s="54">
        <v>3</v>
      </c>
      <c r="J93" s="19" t="e">
        <f>VLOOKUP($B93,'Core Indicators'!$E$3:$EU$917,147,FALSE)</f>
        <v>#N/A</v>
      </c>
      <c r="K93" s="55">
        <v>-0.99802404642105103</v>
      </c>
      <c r="L93" s="78">
        <v>5.25</v>
      </c>
      <c r="M93" s="78">
        <v>37</v>
      </c>
      <c r="N93" s="54">
        <v>28</v>
      </c>
      <c r="O93" s="81" t="e">
        <f>VLOOKUP(B93,'Core Indicators'!$E$3:$G$9917,3,FALSE)</f>
        <v>#N/A</v>
      </c>
      <c r="P93" s="81">
        <v>191800</v>
      </c>
    </row>
    <row r="94" spans="1:16" x14ac:dyDescent="0.3">
      <c r="A94" s="24" t="s">
        <v>422</v>
      </c>
      <c r="B94" s="20" t="s">
        <v>171</v>
      </c>
      <c r="C94" s="78">
        <v>0.69625199999999998</v>
      </c>
      <c r="D94" s="54">
        <v>2</v>
      </c>
      <c r="E94" s="78">
        <v>0.39699999999999996</v>
      </c>
      <c r="F94" s="78">
        <v>2.916666666666667</v>
      </c>
      <c r="G94" s="54">
        <v>0.46750018600873999</v>
      </c>
      <c r="H94" s="78">
        <v>37.889999389648402</v>
      </c>
      <c r="I94" s="54">
        <v>1</v>
      </c>
      <c r="J94" s="19" t="e">
        <f>VLOOKUP($B94,'Core Indicators'!$E$3:$EU$917,147,FALSE)</f>
        <v>#N/A</v>
      </c>
      <c r="K94" s="55">
        <v>-0.75092244148254395</v>
      </c>
      <c r="L94" s="78">
        <v>2</v>
      </c>
      <c r="M94" s="78">
        <v>12</v>
      </c>
      <c r="N94" s="54">
        <v>30</v>
      </c>
      <c r="O94" s="81" t="e">
        <f>VLOOKUP(B94,'Core Indicators'!$E$3:$G$9917,3,FALSE)</f>
        <v>#N/A</v>
      </c>
      <c r="P94" s="81">
        <v>230800</v>
      </c>
    </row>
    <row r="95" spans="1:16" x14ac:dyDescent="0.3">
      <c r="A95" s="24" t="s">
        <v>370</v>
      </c>
      <c r="B95" s="20" t="s">
        <v>172</v>
      </c>
      <c r="C95" s="78">
        <v>0.57146300000000005</v>
      </c>
      <c r="D95" s="54">
        <v>10</v>
      </c>
      <c r="E95" s="78">
        <v>0.35299999999999998</v>
      </c>
      <c r="F95" s="78">
        <v>8.75</v>
      </c>
      <c r="G95" s="54">
        <v>0.190734603736539</v>
      </c>
      <c r="H95" s="78">
        <v>35.4799995422363</v>
      </c>
      <c r="I95" s="54">
        <v>2</v>
      </c>
      <c r="J95" s="19" t="e">
        <f>VLOOKUP($B95,'Core Indicators'!$E$3:$EU$917,147,FALSE)</f>
        <v>#N/A</v>
      </c>
      <c r="K95" s="55">
        <v>0.78576773405075073</v>
      </c>
      <c r="L95" s="78">
        <v>8.25</v>
      </c>
      <c r="M95" s="78">
        <v>87</v>
      </c>
      <c r="N95" s="54">
        <v>57</v>
      </c>
      <c r="O95" s="81" t="e">
        <f>VLOOKUP(B95,'Core Indicators'!$E$3:$G$9917,3,FALSE)</f>
        <v>#N/A</v>
      </c>
      <c r="P95" s="81">
        <v>62180</v>
      </c>
    </row>
    <row r="96" spans="1:16" x14ac:dyDescent="0.3">
      <c r="A96" s="24" t="s">
        <v>174</v>
      </c>
      <c r="B96" s="20" t="s">
        <v>173</v>
      </c>
      <c r="C96" s="78">
        <v>0.77610000000000001</v>
      </c>
      <c r="D96" s="54">
        <v>6</v>
      </c>
      <c r="E96" s="78">
        <v>0.1</v>
      </c>
      <c r="F96" s="78">
        <v>4.8666666666666663</v>
      </c>
      <c r="G96" s="54">
        <v>0.381129374682671</v>
      </c>
      <c r="H96" s="78" t="s">
        <v>445</v>
      </c>
      <c r="I96" s="54">
        <v>3</v>
      </c>
      <c r="J96" s="19">
        <f>VLOOKUP($B96,'Core Indicators'!$E$3:$EU$917,147,FALSE)</f>
        <v>5</v>
      </c>
      <c r="K96" s="55">
        <v>-0.78613096475601196</v>
      </c>
      <c r="L96" s="78">
        <v>4.75</v>
      </c>
      <c r="M96" s="78">
        <v>43</v>
      </c>
      <c r="N96" s="54">
        <v>28</v>
      </c>
      <c r="O96" s="81">
        <f>VLOOKUP(B96,'Core Indicators'!$E$3:$G$9917,3,FALSE)</f>
        <v>6082360</v>
      </c>
      <c r="P96" s="81">
        <v>10230</v>
      </c>
    </row>
    <row r="97" spans="1:16" x14ac:dyDescent="0.3">
      <c r="A97" s="24" t="s">
        <v>176</v>
      </c>
      <c r="B97" s="20" t="s">
        <v>175</v>
      </c>
      <c r="C97" s="78">
        <v>1</v>
      </c>
      <c r="D97" s="54">
        <v>11</v>
      </c>
      <c r="E97" s="78">
        <v>0</v>
      </c>
      <c r="F97" s="78">
        <v>5.6</v>
      </c>
      <c r="G97" s="54">
        <v>0.54947546977649298</v>
      </c>
      <c r="H97" s="78">
        <v>54.180000305175803</v>
      </c>
      <c r="I97" s="54">
        <v>0</v>
      </c>
      <c r="J97" s="19">
        <f>VLOOKUP($B97,'Core Indicators'!$E$3:$EU$917,147,FALSE)</f>
        <v>0</v>
      </c>
      <c r="K97" s="55">
        <v>-0.17311060428619385</v>
      </c>
      <c r="L97" s="78">
        <v>5.5</v>
      </c>
      <c r="M97" s="78">
        <v>64</v>
      </c>
      <c r="N97" s="54">
        <v>39</v>
      </c>
      <c r="O97" s="81">
        <f>VLOOKUP(B97,'Core Indicators'!$E$3:$G$9917,3,FALSE)</f>
        <v>2263010</v>
      </c>
      <c r="P97" s="81">
        <v>30360</v>
      </c>
    </row>
    <row r="98" spans="1:16" x14ac:dyDescent="0.3">
      <c r="A98" s="24" t="s">
        <v>178</v>
      </c>
      <c r="B98" s="20" t="s">
        <v>177</v>
      </c>
      <c r="C98" s="78">
        <v>0.93891100000000005</v>
      </c>
      <c r="D98" s="54">
        <v>11</v>
      </c>
      <c r="E98" s="78">
        <v>0</v>
      </c>
      <c r="F98" s="78">
        <v>6.55</v>
      </c>
      <c r="G98" s="54">
        <v>0.64871083548040298</v>
      </c>
      <c r="H98" s="78">
        <v>36.4799995422363</v>
      </c>
      <c r="I98" s="54">
        <v>0</v>
      </c>
      <c r="J98" s="19" t="e">
        <f>VLOOKUP($B98,'Core Indicators'!$E$3:$EU$917,147,FALSE)</f>
        <v>#N/A</v>
      </c>
      <c r="K98" s="55">
        <v>-0.87082868814468384</v>
      </c>
      <c r="L98" s="78">
        <v>5.25</v>
      </c>
      <c r="M98" s="78">
        <v>62</v>
      </c>
      <c r="N98" s="54">
        <v>37</v>
      </c>
      <c r="O98" s="81" t="e">
        <f>VLOOKUP(B98,'Core Indicators'!$E$3:$G$9917,3,FALSE)</f>
        <v>#N/A</v>
      </c>
      <c r="P98" s="81">
        <v>96320</v>
      </c>
    </row>
    <row r="99" spans="1:16" x14ac:dyDescent="0.3">
      <c r="A99" s="24" t="s">
        <v>180</v>
      </c>
      <c r="B99" s="20" t="s">
        <v>179</v>
      </c>
      <c r="C99" s="78">
        <v>1</v>
      </c>
      <c r="D99" s="54">
        <v>1</v>
      </c>
      <c r="E99" s="78">
        <v>0</v>
      </c>
      <c r="F99" s="78">
        <v>2.5666666666666669</v>
      </c>
      <c r="G99" s="54">
        <v>0.16729102361568099</v>
      </c>
      <c r="H99" s="78" t="s">
        <v>445</v>
      </c>
      <c r="I99" s="54">
        <v>5</v>
      </c>
      <c r="J99" s="19">
        <f>VLOOKUP($B99,'Core Indicators'!$E$3:$EU$917,147,FALSE)</f>
        <v>1042</v>
      </c>
      <c r="K99" s="55">
        <v>-1.6884700059890747</v>
      </c>
      <c r="L99" s="78">
        <v>1.75</v>
      </c>
      <c r="M99" s="78">
        <v>9</v>
      </c>
      <c r="N99" s="54">
        <v>14</v>
      </c>
      <c r="O99" s="81">
        <f>VLOOKUP(B99,'Core Indicators'!$E$3:$G$9917,3,FALSE)</f>
        <v>7026644</v>
      </c>
      <c r="P99" s="81">
        <v>1759540</v>
      </c>
    </row>
    <row r="100" spans="1:16" x14ac:dyDescent="0.3">
      <c r="A100" s="24" t="s">
        <v>182</v>
      </c>
      <c r="B100" s="20" t="s">
        <v>181</v>
      </c>
      <c r="C100" s="78">
        <v>0</v>
      </c>
      <c r="D100" s="54">
        <v>12</v>
      </c>
      <c r="E100" s="78">
        <v>0</v>
      </c>
      <c r="F100" s="78" t="s">
        <v>445</v>
      </c>
      <c r="G100" s="54" t="s">
        <v>445</v>
      </c>
      <c r="H100" s="78" t="s">
        <v>445</v>
      </c>
      <c r="I100" s="54">
        <v>0</v>
      </c>
      <c r="J100" s="19" t="e">
        <f>VLOOKUP($B100,'Core Indicators'!$E$3:$EU$917,147,FALSE)</f>
        <v>#N/A</v>
      </c>
      <c r="K100" s="55">
        <v>1.7051904201507568</v>
      </c>
      <c r="L100" s="78" t="s">
        <v>445</v>
      </c>
      <c r="M100" s="78">
        <v>90</v>
      </c>
      <c r="N100" s="54" t="s">
        <v>445</v>
      </c>
      <c r="O100" s="81" t="e">
        <f>VLOOKUP(B100,'Core Indicators'!$E$3:$G$9917,3,FALSE)</f>
        <v>#N/A</v>
      </c>
      <c r="P100" s="81">
        <v>160</v>
      </c>
    </row>
    <row r="101" spans="1:16" x14ac:dyDescent="0.3">
      <c r="A101" s="24" t="s">
        <v>184</v>
      </c>
      <c r="B101" s="20" t="s">
        <v>183</v>
      </c>
      <c r="C101" s="78">
        <v>0.29431700000000005</v>
      </c>
      <c r="D101" s="54">
        <v>9</v>
      </c>
      <c r="E101" s="78">
        <v>0.13</v>
      </c>
      <c r="F101" s="78">
        <v>9.4499999999999993</v>
      </c>
      <c r="G101" s="54">
        <v>0.12096956098278901</v>
      </c>
      <c r="H101" s="78">
        <v>35.150001525878899</v>
      </c>
      <c r="I101" s="54">
        <v>0</v>
      </c>
      <c r="J101" s="19" t="e">
        <f>VLOOKUP($B101,'Core Indicators'!$E$3:$EU$917,147,FALSE)</f>
        <v>#N/A</v>
      </c>
      <c r="K101" s="55">
        <v>0.98427993059158325</v>
      </c>
      <c r="L101" s="78">
        <v>9.5</v>
      </c>
      <c r="M101" s="78">
        <v>91</v>
      </c>
      <c r="N101" s="54">
        <v>59</v>
      </c>
      <c r="O101" s="81" t="e">
        <f>VLOOKUP(B101,'Core Indicators'!$E$3:$G$9917,3,FALSE)</f>
        <v>#N/A</v>
      </c>
      <c r="P101" s="81">
        <v>62650</v>
      </c>
    </row>
    <row r="102" spans="1:16" x14ac:dyDescent="0.3">
      <c r="A102" s="24" t="s">
        <v>186</v>
      </c>
      <c r="B102" s="20" t="s">
        <v>185</v>
      </c>
      <c r="C102" s="78">
        <v>0</v>
      </c>
      <c r="D102" s="54">
        <v>14</v>
      </c>
      <c r="E102" s="78">
        <v>0</v>
      </c>
      <c r="F102" s="78" t="s">
        <v>445</v>
      </c>
      <c r="G102" s="54">
        <v>7.4584632225491901E-2</v>
      </c>
      <c r="H102" s="78">
        <v>34.790000915527301</v>
      </c>
      <c r="I102" s="54">
        <v>0</v>
      </c>
      <c r="J102" s="19" t="e">
        <f>VLOOKUP($B102,'Core Indicators'!$E$3:$EU$917,147,FALSE)</f>
        <v>#N/A</v>
      </c>
      <c r="K102" s="55">
        <v>1.8645190000534058</v>
      </c>
      <c r="L102" s="78" t="s">
        <v>445</v>
      </c>
      <c r="M102" s="78">
        <v>98</v>
      </c>
      <c r="N102" s="54">
        <v>81</v>
      </c>
      <c r="O102" s="81" t="e">
        <f>VLOOKUP(B102,'Core Indicators'!$E$3:$G$9917,3,FALSE)</f>
        <v>#N/A</v>
      </c>
      <c r="P102" s="81">
        <v>2590</v>
      </c>
    </row>
    <row r="103" spans="1:16" x14ac:dyDescent="0.3">
      <c r="A103" s="24" t="s">
        <v>189</v>
      </c>
      <c r="B103" s="20" t="s">
        <v>188</v>
      </c>
      <c r="C103" s="78">
        <v>0.61453400000000002</v>
      </c>
      <c r="D103" s="54">
        <v>6</v>
      </c>
      <c r="E103" s="78">
        <v>0</v>
      </c>
      <c r="F103" s="78">
        <v>5.35</v>
      </c>
      <c r="G103" s="54" t="s">
        <v>445</v>
      </c>
      <c r="H103" s="78">
        <v>40.630001068115199</v>
      </c>
      <c r="I103" s="54">
        <v>0</v>
      </c>
      <c r="J103" s="19">
        <f>VLOOKUP($B103,'Core Indicators'!$E$3:$EU$917,147,FALSE)</f>
        <v>312</v>
      </c>
      <c r="K103" s="55">
        <v>-0.69438111782073975</v>
      </c>
      <c r="L103" s="78">
        <v>4.25</v>
      </c>
      <c r="M103" s="78">
        <v>56</v>
      </c>
      <c r="N103" s="54">
        <v>26</v>
      </c>
      <c r="O103" s="81">
        <f>VLOOKUP(B103,'Core Indicators'!$E$3:$G$9917,3,FALSE)</f>
        <v>26700000</v>
      </c>
      <c r="P103" s="81">
        <v>581800</v>
      </c>
    </row>
    <row r="104" spans="1:16" x14ac:dyDescent="0.3">
      <c r="A104" s="24" t="s">
        <v>191</v>
      </c>
      <c r="B104" s="20" t="s">
        <v>190</v>
      </c>
      <c r="C104" s="78">
        <v>0.82730000000000004</v>
      </c>
      <c r="D104" s="54">
        <v>10</v>
      </c>
      <c r="E104" s="78">
        <v>0</v>
      </c>
      <c r="F104" s="78">
        <v>6.45</v>
      </c>
      <c r="G104" s="54">
        <v>0.614085331382757</v>
      </c>
      <c r="H104" s="78">
        <v>46.119998931884801</v>
      </c>
      <c r="I104" s="54">
        <v>0</v>
      </c>
      <c r="J104" s="19" t="str">
        <f>VLOOKUP($B104,'Core Indicators'!$E$3:$EU$917,147,FALSE)</f>
        <v>x</v>
      </c>
      <c r="K104" s="55">
        <v>-0.33253362774848938</v>
      </c>
      <c r="L104" s="78">
        <v>5.75</v>
      </c>
      <c r="M104" s="78">
        <v>63</v>
      </c>
      <c r="N104" s="54">
        <v>31</v>
      </c>
      <c r="O104" s="81">
        <f>VLOOKUP(B104,'Core Indicators'!$E$3:$G$9917,3,FALSE)</f>
        <v>18622104</v>
      </c>
      <c r="P104" s="81">
        <v>94280</v>
      </c>
    </row>
    <row r="105" spans="1:16" x14ac:dyDescent="0.3">
      <c r="A105" s="24" t="s">
        <v>193</v>
      </c>
      <c r="B105" s="20" t="s">
        <v>192</v>
      </c>
      <c r="C105" s="78">
        <v>0.59562999999999999</v>
      </c>
      <c r="D105" s="54">
        <v>3</v>
      </c>
      <c r="E105" s="78">
        <v>5.8999999999999997E-2</v>
      </c>
      <c r="F105" s="78">
        <v>4.7833333333333332</v>
      </c>
      <c r="G105" s="54">
        <v>0.29097987359017202</v>
      </c>
      <c r="H105" s="78">
        <v>46.259998321533203</v>
      </c>
      <c r="I105" s="54">
        <v>2</v>
      </c>
      <c r="J105" s="19" t="e">
        <f>VLOOKUP($B105,'Core Indicators'!$E$3:$EU$917,147,FALSE)</f>
        <v>#N/A</v>
      </c>
      <c r="K105" s="55">
        <v>0.57428431510925293</v>
      </c>
      <c r="L105" s="78">
        <v>4</v>
      </c>
      <c r="M105" s="78">
        <v>45</v>
      </c>
      <c r="N105" s="54">
        <v>49</v>
      </c>
      <c r="O105" s="81" t="e">
        <f>VLOOKUP(B105,'Core Indicators'!$E$3:$G$9917,3,FALSE)</f>
        <v>#N/A</v>
      </c>
      <c r="P105" s="81">
        <v>328550</v>
      </c>
    </row>
    <row r="106" spans="1:16" x14ac:dyDescent="0.3">
      <c r="A106" s="24" t="s">
        <v>195</v>
      </c>
      <c r="B106" s="20" t="s">
        <v>194</v>
      </c>
      <c r="C106" s="78">
        <v>0</v>
      </c>
      <c r="D106" s="54">
        <v>8</v>
      </c>
      <c r="E106" s="78">
        <v>0</v>
      </c>
      <c r="F106" s="78" t="s">
        <v>445</v>
      </c>
      <c r="G106" s="54">
        <v>0.31212344404923997</v>
      </c>
      <c r="H106" s="78">
        <v>36.779998779296903</v>
      </c>
      <c r="I106" s="54">
        <v>3</v>
      </c>
      <c r="J106" s="19" t="e">
        <f>VLOOKUP($B106,'Core Indicators'!$E$3:$EU$917,147,FALSE)</f>
        <v>#N/A</v>
      </c>
      <c r="K106" s="55">
        <v>-0.5189814567565918</v>
      </c>
      <c r="L106" s="78" t="s">
        <v>445</v>
      </c>
      <c r="M106" s="78">
        <v>35</v>
      </c>
      <c r="N106" s="54">
        <v>36</v>
      </c>
      <c r="O106" s="81" t="e">
        <f>VLOOKUP(B106,'Core Indicators'!$E$3:$G$9917,3,FALSE)</f>
        <v>#N/A</v>
      </c>
      <c r="P106" s="81">
        <v>300</v>
      </c>
    </row>
    <row r="107" spans="1:16" x14ac:dyDescent="0.3">
      <c r="A107" s="24" t="s">
        <v>197</v>
      </c>
      <c r="B107" s="20" t="s">
        <v>196</v>
      </c>
      <c r="C107" s="78">
        <v>0.17999999999999994</v>
      </c>
      <c r="D107" s="54">
        <v>12</v>
      </c>
      <c r="E107" s="78">
        <v>0</v>
      </c>
      <c r="F107" s="78">
        <v>5.95</v>
      </c>
      <c r="G107" s="54">
        <v>0.68855276417617695</v>
      </c>
      <c r="H107" s="78">
        <v>33.040000915527301</v>
      </c>
      <c r="I107" s="54">
        <v>3</v>
      </c>
      <c r="J107" s="19">
        <f>VLOOKUP($B107,'Core Indicators'!$E$3:$EU$917,147,FALSE)</f>
        <v>521</v>
      </c>
      <c r="K107" s="55">
        <v>-0.75611132383346558</v>
      </c>
      <c r="L107" s="78">
        <v>4.75</v>
      </c>
      <c r="M107" s="78">
        <v>44</v>
      </c>
      <c r="N107" s="54">
        <v>32</v>
      </c>
      <c r="O107" s="81">
        <f>VLOOKUP(B107,'Core Indicators'!$E$3:$G$9917,3,FALSE)</f>
        <v>17797399</v>
      </c>
      <c r="P107" s="81">
        <v>1220190</v>
      </c>
    </row>
    <row r="108" spans="1:16" x14ac:dyDescent="0.3">
      <c r="A108" s="24" t="s">
        <v>199</v>
      </c>
      <c r="B108" s="20" t="s">
        <v>198</v>
      </c>
      <c r="C108" s="78">
        <v>0</v>
      </c>
      <c r="D108" s="54">
        <v>12</v>
      </c>
      <c r="E108" s="78">
        <v>0</v>
      </c>
      <c r="F108" s="78" t="s">
        <v>445</v>
      </c>
      <c r="G108" s="54">
        <v>0.21723879523902301</v>
      </c>
      <c r="H108" s="78" t="s">
        <v>445</v>
      </c>
      <c r="I108" s="54">
        <v>0</v>
      </c>
      <c r="J108" s="19" t="e">
        <f>VLOOKUP($B108,'Core Indicators'!$E$3:$EU$917,147,FALSE)</f>
        <v>#N/A</v>
      </c>
      <c r="K108" s="55">
        <v>1.1534494161605835</v>
      </c>
      <c r="L108" s="78" t="s">
        <v>445</v>
      </c>
      <c r="M108" s="78">
        <v>92</v>
      </c>
      <c r="N108" s="54">
        <v>55</v>
      </c>
      <c r="O108" s="81" t="e">
        <f>VLOOKUP(B108,'Core Indicators'!$E$3:$G$9917,3,FALSE)</f>
        <v>#N/A</v>
      </c>
      <c r="P108" s="81">
        <v>320</v>
      </c>
    </row>
    <row r="109" spans="1:16" x14ac:dyDescent="0.3">
      <c r="A109" s="24" t="s">
        <v>201</v>
      </c>
      <c r="B109" s="20" t="s">
        <v>200</v>
      </c>
      <c r="C109" s="78">
        <v>0</v>
      </c>
      <c r="D109" s="54">
        <v>12</v>
      </c>
      <c r="E109" s="78">
        <v>0</v>
      </c>
      <c r="F109" s="78" t="s">
        <v>445</v>
      </c>
      <c r="G109" s="54" t="s">
        <v>445</v>
      </c>
      <c r="H109" s="78" t="s">
        <v>445</v>
      </c>
      <c r="I109" s="54">
        <v>0</v>
      </c>
      <c r="J109" s="19" t="e">
        <f>VLOOKUP($B109,'Core Indicators'!$E$3:$EU$917,147,FALSE)</f>
        <v>#N/A</v>
      </c>
      <c r="K109" s="55">
        <v>-0.20475673675537109</v>
      </c>
      <c r="L109" s="78" t="s">
        <v>445</v>
      </c>
      <c r="M109" s="78">
        <v>92</v>
      </c>
      <c r="N109" s="54" t="s">
        <v>445</v>
      </c>
      <c r="O109" s="81" t="e">
        <f>VLOOKUP(B109,'Core Indicators'!$E$3:$G$9917,3,FALSE)</f>
        <v>#N/A</v>
      </c>
      <c r="P109" s="81">
        <v>180</v>
      </c>
    </row>
    <row r="110" spans="1:16" x14ac:dyDescent="0.3">
      <c r="A110" s="24" t="s">
        <v>203</v>
      </c>
      <c r="B110" s="20" t="s">
        <v>202</v>
      </c>
      <c r="C110" s="78">
        <v>0.66</v>
      </c>
      <c r="D110" s="54">
        <v>5</v>
      </c>
      <c r="E110" s="78">
        <v>0</v>
      </c>
      <c r="F110" s="78">
        <v>4.2166666666666668</v>
      </c>
      <c r="G110" s="54">
        <v>0.62649687617267802</v>
      </c>
      <c r="H110" s="78">
        <v>32.419998168945298</v>
      </c>
      <c r="I110" s="54">
        <v>3</v>
      </c>
      <c r="J110" s="19" t="str">
        <f>VLOOKUP($B110,'Core Indicators'!$E$3:$EU$917,147,FALSE)</f>
        <v>x</v>
      </c>
      <c r="K110" s="55">
        <v>-0.82022547721862793</v>
      </c>
      <c r="L110" s="78">
        <v>4</v>
      </c>
      <c r="M110" s="78">
        <v>30</v>
      </c>
      <c r="N110" s="54">
        <v>27</v>
      </c>
      <c r="O110" s="81">
        <f>VLOOKUP(B110,'Core Indicators'!$E$3:$G$9917,3,FALSE)</f>
        <v>4119406</v>
      </c>
      <c r="P110" s="81">
        <v>1030700</v>
      </c>
    </row>
    <row r="111" spans="1:16" x14ac:dyDescent="0.3">
      <c r="A111" s="24" t="s">
        <v>205</v>
      </c>
      <c r="B111" s="20" t="s">
        <v>204</v>
      </c>
      <c r="C111" s="78">
        <v>0</v>
      </c>
      <c r="D111" s="54">
        <v>11</v>
      </c>
      <c r="E111" s="78">
        <v>0</v>
      </c>
      <c r="F111" s="78">
        <v>8.5</v>
      </c>
      <c r="G111" s="54">
        <v>0.37988144719389599</v>
      </c>
      <c r="H111" s="78">
        <v>35.840000152587898</v>
      </c>
      <c r="I111" s="54">
        <v>0</v>
      </c>
      <c r="J111" s="19" t="e">
        <f>VLOOKUP($B111,'Core Indicators'!$E$3:$EU$917,147,FALSE)</f>
        <v>#N/A</v>
      </c>
      <c r="K111" s="55">
        <v>0.85393732786178589</v>
      </c>
      <c r="L111" s="78">
        <v>8.25</v>
      </c>
      <c r="M111" s="78">
        <v>89</v>
      </c>
      <c r="N111" s="54">
        <v>54</v>
      </c>
      <c r="O111" s="81" t="e">
        <f>VLOOKUP(B111,'Core Indicators'!$E$3:$G$9917,3,FALSE)</f>
        <v>#N/A</v>
      </c>
      <c r="P111" s="81">
        <v>2030</v>
      </c>
    </row>
    <row r="112" spans="1:16" x14ac:dyDescent="0.3">
      <c r="A112" s="24" t="s">
        <v>207</v>
      </c>
      <c r="B112" s="20" t="s">
        <v>206</v>
      </c>
      <c r="C112" s="78">
        <v>0.26537500000000003</v>
      </c>
      <c r="D112" s="54">
        <v>10</v>
      </c>
      <c r="E112" s="78">
        <v>0.11</v>
      </c>
      <c r="F112" s="78">
        <v>6.1</v>
      </c>
      <c r="G112" s="54">
        <v>0.34533413290405002</v>
      </c>
      <c r="H112" s="78">
        <v>48.209999084472699</v>
      </c>
      <c r="I112" s="54">
        <v>5</v>
      </c>
      <c r="J112" s="19" t="e">
        <f>VLOOKUP($B112,'Core Indicators'!$E$3:$EU$917,147,FALSE)</f>
        <v>#N/A</v>
      </c>
      <c r="K112" s="55">
        <v>-0.4698735773563385</v>
      </c>
      <c r="L112" s="78">
        <v>5</v>
      </c>
      <c r="M112" s="78">
        <v>62</v>
      </c>
      <c r="N112" s="54">
        <v>30</v>
      </c>
      <c r="O112" s="81" t="e">
        <f>VLOOKUP(B112,'Core Indicators'!$E$3:$G$9917,3,FALSE)</f>
        <v>#N/A</v>
      </c>
      <c r="P112" s="81">
        <v>1943950</v>
      </c>
    </row>
    <row r="113" spans="1:16" x14ac:dyDescent="0.3">
      <c r="A113" s="24" t="s">
        <v>409</v>
      </c>
      <c r="B113" s="20" t="s">
        <v>208</v>
      </c>
      <c r="C113" s="78">
        <v>0</v>
      </c>
      <c r="D113" s="54">
        <v>11</v>
      </c>
      <c r="E113" s="78">
        <v>0</v>
      </c>
      <c r="F113" s="78" t="s">
        <v>445</v>
      </c>
      <c r="G113" s="54" t="s">
        <v>445</v>
      </c>
      <c r="H113" s="78" t="s">
        <v>445</v>
      </c>
      <c r="I113" s="54">
        <v>0</v>
      </c>
      <c r="J113" s="19" t="e">
        <f>VLOOKUP($B113,'Core Indicators'!$E$3:$EU$917,147,FALSE)</f>
        <v>#N/A</v>
      </c>
      <c r="K113" s="55">
        <v>-0.30598121881484985</v>
      </c>
      <c r="L113" s="78" t="s">
        <v>445</v>
      </c>
      <c r="M113" s="78">
        <v>93</v>
      </c>
      <c r="N113" s="54" t="s">
        <v>445</v>
      </c>
      <c r="O113" s="81" t="e">
        <f>VLOOKUP(B113,'Core Indicators'!$E$3:$G$9917,3,FALSE)</f>
        <v>#N/A</v>
      </c>
      <c r="P113" s="81">
        <v>700</v>
      </c>
    </row>
    <row r="114" spans="1:16" x14ac:dyDescent="0.3">
      <c r="A114" s="24" t="s">
        <v>424</v>
      </c>
      <c r="B114" s="20" t="s">
        <v>209</v>
      </c>
      <c r="C114" s="78">
        <v>0.51471299999999998</v>
      </c>
      <c r="D114" s="54">
        <v>7</v>
      </c>
      <c r="E114" s="78">
        <v>0.19400000000000001</v>
      </c>
      <c r="F114" s="78">
        <v>6.2</v>
      </c>
      <c r="G114" s="54">
        <v>0.23231943344964401</v>
      </c>
      <c r="H114" s="78">
        <v>26.829999923706101</v>
      </c>
      <c r="I114" s="54">
        <v>3</v>
      </c>
      <c r="J114" s="19" t="e">
        <f>VLOOKUP($B114,'Core Indicators'!$E$3:$EU$917,147,FALSE)</f>
        <v>#N/A</v>
      </c>
      <c r="K114" s="55">
        <v>-0.40210101008415222</v>
      </c>
      <c r="L114" s="78">
        <v>5.5</v>
      </c>
      <c r="M114" s="78">
        <v>61</v>
      </c>
      <c r="N114" s="54">
        <v>30</v>
      </c>
      <c r="O114" s="81" t="e">
        <f>VLOOKUP(B114,'Core Indicators'!$E$3:$G$9917,3,FALSE)</f>
        <v>#N/A</v>
      </c>
      <c r="P114" s="81">
        <v>32870</v>
      </c>
    </row>
    <row r="115" spans="1:16" x14ac:dyDescent="0.3">
      <c r="A115" s="24" t="s">
        <v>211</v>
      </c>
      <c r="B115" s="20" t="s">
        <v>210</v>
      </c>
      <c r="C115" s="78">
        <v>0.25550000000000006</v>
      </c>
      <c r="D115" s="54">
        <v>11</v>
      </c>
      <c r="E115" s="78">
        <v>7.0000000000000007E-2</v>
      </c>
      <c r="F115" s="78">
        <v>7.4</v>
      </c>
      <c r="G115" s="54">
        <v>0.27819221162762298</v>
      </c>
      <c r="H115" s="78">
        <v>32.040000915527301</v>
      </c>
      <c r="I115" s="54">
        <v>0</v>
      </c>
      <c r="J115" s="19" t="e">
        <f>VLOOKUP($B115,'Core Indicators'!$E$3:$EU$917,147,FALSE)</f>
        <v>#N/A</v>
      </c>
      <c r="K115" s="55">
        <v>-0.3905489444732666</v>
      </c>
      <c r="L115" s="78">
        <v>6.25</v>
      </c>
      <c r="M115" s="78">
        <v>85</v>
      </c>
      <c r="N115" s="54">
        <v>38</v>
      </c>
      <c r="O115" s="81" t="e">
        <f>VLOOKUP(B115,'Core Indicators'!$E$3:$G$9917,3,FALSE)</f>
        <v>#N/A</v>
      </c>
      <c r="P115" s="81">
        <v>1553560</v>
      </c>
    </row>
    <row r="116" spans="1:16" x14ac:dyDescent="0.3">
      <c r="A116" s="24" t="s">
        <v>213</v>
      </c>
      <c r="B116" s="20" t="s">
        <v>212</v>
      </c>
      <c r="C116" s="78">
        <v>0.69568235999999994</v>
      </c>
      <c r="D116" s="54">
        <v>10</v>
      </c>
      <c r="E116" s="78">
        <v>5.4200000000000005E-2</v>
      </c>
      <c r="F116" s="78">
        <v>7.55</v>
      </c>
      <c r="G116" s="54">
        <v>0.15609406667027401</v>
      </c>
      <c r="H116" s="78">
        <v>31.930000305175799</v>
      </c>
      <c r="I116" s="54">
        <v>0</v>
      </c>
      <c r="J116" s="19" t="e">
        <f>VLOOKUP($B116,'Core Indicators'!$E$3:$EU$917,147,FALSE)</f>
        <v>#N/A</v>
      </c>
      <c r="K116" s="55">
        <v>3.263792023062706E-2</v>
      </c>
      <c r="L116" s="78">
        <v>7</v>
      </c>
      <c r="M116" s="78">
        <v>67</v>
      </c>
      <c r="N116" s="54">
        <v>45</v>
      </c>
      <c r="O116" s="81" t="e">
        <f>VLOOKUP(B116,'Core Indicators'!$E$3:$G$9917,3,FALSE)</f>
        <v>#N/A</v>
      </c>
      <c r="P116" s="81">
        <v>13450</v>
      </c>
    </row>
    <row r="117" spans="1:16" x14ac:dyDescent="0.3">
      <c r="A117" s="24" t="s">
        <v>215</v>
      </c>
      <c r="B117" s="20" t="s">
        <v>214</v>
      </c>
      <c r="C117" s="78">
        <v>0.84</v>
      </c>
      <c r="D117" s="54">
        <v>5</v>
      </c>
      <c r="E117" s="78">
        <v>0.4</v>
      </c>
      <c r="F117" s="78">
        <v>3.8</v>
      </c>
      <c r="G117" s="54">
        <v>0.49358292534026499</v>
      </c>
      <c r="H117" s="78">
        <v>40.720001220703097</v>
      </c>
      <c r="I117" s="54">
        <v>3</v>
      </c>
      <c r="J117" s="19">
        <f>VLOOKUP($B117,'Core Indicators'!$E$3:$EU$917,147,FALSE)</f>
        <v>248</v>
      </c>
      <c r="K117" s="55">
        <v>-7.7039629220962524E-2</v>
      </c>
      <c r="L117" s="78">
        <v>3.25</v>
      </c>
      <c r="M117" s="78">
        <v>39</v>
      </c>
      <c r="N117" s="54">
        <v>37</v>
      </c>
      <c r="O117" s="81">
        <f>VLOOKUP(B117,'Core Indicators'!$E$3:$G$9917,3,FALSE)</f>
        <v>35215500</v>
      </c>
      <c r="P117" s="81">
        <v>446300</v>
      </c>
    </row>
    <row r="118" spans="1:16" x14ac:dyDescent="0.3">
      <c r="A118" s="24" t="s">
        <v>217</v>
      </c>
      <c r="B118" s="20" t="s">
        <v>216</v>
      </c>
      <c r="C118" s="78">
        <v>0.90353799999999995</v>
      </c>
      <c r="D118" s="54">
        <v>7</v>
      </c>
      <c r="E118" s="78">
        <v>0.16500000000000001</v>
      </c>
      <c r="F118" s="78">
        <v>4.4833333333333334</v>
      </c>
      <c r="G118" s="54">
        <v>0.57386598084915197</v>
      </c>
      <c r="H118" s="78">
        <v>45.580001831054702</v>
      </c>
      <c r="I118" s="54">
        <v>3</v>
      </c>
      <c r="J118" s="19" t="str">
        <f>VLOOKUP($B118,'Core Indicators'!$E$3:$EU$917,147,FALSE)</f>
        <v>x</v>
      </c>
      <c r="K118" s="55">
        <v>-0.86653620004653931</v>
      </c>
      <c r="L118" s="78">
        <v>3</v>
      </c>
      <c r="M118" s="78">
        <v>52</v>
      </c>
      <c r="N118" s="54">
        <v>27</v>
      </c>
      <c r="O118" s="81">
        <f>VLOOKUP(B118,'Core Indicators'!$E$3:$G$9917,3,FALSE)</f>
        <v>28860000</v>
      </c>
      <c r="P118" s="81">
        <v>786380</v>
      </c>
    </row>
    <row r="119" spans="1:16" x14ac:dyDescent="0.3">
      <c r="A119" s="24" t="s">
        <v>362</v>
      </c>
      <c r="B119" s="20" t="s">
        <v>218</v>
      </c>
      <c r="C119" s="78">
        <v>0.5223049999999998</v>
      </c>
      <c r="D119" s="54">
        <v>0</v>
      </c>
      <c r="E119" s="78">
        <v>0.30300000000000005</v>
      </c>
      <c r="F119" s="78">
        <v>3.5</v>
      </c>
      <c r="G119" s="54">
        <v>0.37356104374021298</v>
      </c>
      <c r="H119" s="78" t="s">
        <v>445</v>
      </c>
      <c r="I119" s="54">
        <v>4</v>
      </c>
      <c r="J119" s="19">
        <f>VLOOKUP($B119,'Core Indicators'!$E$3:$EU$917,147,FALSE)</f>
        <v>175</v>
      </c>
      <c r="K119" s="55">
        <v>-1.2209875583648682</v>
      </c>
      <c r="L119" s="78">
        <v>3</v>
      </c>
      <c r="M119" s="78">
        <v>31</v>
      </c>
      <c r="N119" s="54">
        <v>28</v>
      </c>
      <c r="O119" s="81">
        <f>VLOOKUP(B119,'Core Indicators'!$E$3:$G$9917,3,FALSE)</f>
        <v>52204000</v>
      </c>
      <c r="P119" s="81">
        <v>653080</v>
      </c>
    </row>
    <row r="120" spans="1:16" x14ac:dyDescent="0.3">
      <c r="A120" s="24" t="s">
        <v>220</v>
      </c>
      <c r="B120" s="20" t="s">
        <v>219</v>
      </c>
      <c r="C120" s="78">
        <v>0.72440799999999994</v>
      </c>
      <c r="D120" s="54">
        <v>11</v>
      </c>
      <c r="E120" s="78">
        <v>0.16099999999999998</v>
      </c>
      <c r="F120" s="78">
        <v>7.5</v>
      </c>
      <c r="G120" s="54">
        <v>0.47380014046142199</v>
      </c>
      <c r="H120" s="78">
        <v>60.970001220703097</v>
      </c>
      <c r="I120" s="54">
        <v>0</v>
      </c>
      <c r="J120" s="19" t="e">
        <f>VLOOKUP($B120,'Core Indicators'!$E$3:$EU$917,147,FALSE)</f>
        <v>#N/A</v>
      </c>
      <c r="K120" s="55">
        <v>0.18928436934947968</v>
      </c>
      <c r="L120" s="78">
        <v>6.75</v>
      </c>
      <c r="M120" s="78">
        <v>77</v>
      </c>
      <c r="N120" s="54">
        <v>52</v>
      </c>
      <c r="O120" s="81" t="e">
        <f>VLOOKUP(B120,'Core Indicators'!$E$3:$G$9917,3,FALSE)</f>
        <v>#N/A</v>
      </c>
      <c r="P120" s="81">
        <v>823290</v>
      </c>
    </row>
    <row r="121" spans="1:16" x14ac:dyDescent="0.3">
      <c r="A121" s="24" t="s">
        <v>222</v>
      </c>
      <c r="B121" s="20" t="s">
        <v>221</v>
      </c>
      <c r="C121" s="78">
        <v>0</v>
      </c>
      <c r="D121" s="54">
        <v>12</v>
      </c>
      <c r="E121" s="78">
        <v>0</v>
      </c>
      <c r="F121" s="78" t="s">
        <v>445</v>
      </c>
      <c r="G121" s="54" t="s">
        <v>445</v>
      </c>
      <c r="H121" s="78" t="s">
        <v>445</v>
      </c>
      <c r="I121" s="54">
        <v>0</v>
      </c>
      <c r="J121" s="19" t="e">
        <f>VLOOKUP($B121,'Core Indicators'!$E$3:$EU$917,147,FALSE)</f>
        <v>#N/A</v>
      </c>
      <c r="K121" s="55">
        <v>-1.1571376323699951</v>
      </c>
      <c r="L121" s="78" t="s">
        <v>445</v>
      </c>
      <c r="M121" s="78">
        <v>81</v>
      </c>
      <c r="N121" s="54" t="s">
        <v>445</v>
      </c>
      <c r="O121" s="81" t="e">
        <f>VLOOKUP(B121,'Core Indicators'!$E$3:$G$9917,3,FALSE)</f>
        <v>#N/A</v>
      </c>
      <c r="P121" s="81">
        <v>20</v>
      </c>
    </row>
    <row r="122" spans="1:16" x14ac:dyDescent="0.3">
      <c r="A122" s="24" t="s">
        <v>224</v>
      </c>
      <c r="B122" s="20" t="s">
        <v>223</v>
      </c>
      <c r="C122" s="78">
        <v>0.71499999999999997</v>
      </c>
      <c r="D122" s="54">
        <v>8</v>
      </c>
      <c r="E122" s="78">
        <v>0.09</v>
      </c>
      <c r="F122" s="78">
        <v>4.9000000000000004</v>
      </c>
      <c r="G122" s="54">
        <v>0.49741102361067402</v>
      </c>
      <c r="H122" s="78">
        <v>32.75</v>
      </c>
      <c r="I122" s="54">
        <v>3</v>
      </c>
      <c r="J122" s="19" t="e">
        <f>VLOOKUP($B122,'Core Indicators'!$E$3:$EU$917,147,FALSE)</f>
        <v>#N/A</v>
      </c>
      <c r="K122" s="55">
        <v>-0.70126485824584961</v>
      </c>
      <c r="L122" s="78">
        <v>4.25</v>
      </c>
      <c r="M122" s="78">
        <v>55</v>
      </c>
      <c r="N122" s="54">
        <v>29</v>
      </c>
      <c r="O122" s="81" t="e">
        <f>VLOOKUP(B122,'Core Indicators'!$E$3:$G$9917,3,FALSE)</f>
        <v>#N/A</v>
      </c>
      <c r="P122" s="81">
        <v>143350</v>
      </c>
    </row>
    <row r="123" spans="1:16" x14ac:dyDescent="0.3">
      <c r="A123" s="24" t="s">
        <v>226</v>
      </c>
      <c r="B123" s="20" t="s">
        <v>225</v>
      </c>
      <c r="C123" s="78">
        <v>0.26750000000000007</v>
      </c>
      <c r="D123" s="54">
        <v>13</v>
      </c>
      <c r="E123" s="78">
        <v>0</v>
      </c>
      <c r="F123" s="78" t="s">
        <v>445</v>
      </c>
      <c r="G123" s="54">
        <v>4.3606862968317402E-2</v>
      </c>
      <c r="H123" s="78">
        <v>27.9899997711182</v>
      </c>
      <c r="I123" s="54">
        <v>0</v>
      </c>
      <c r="J123" s="19" t="e">
        <f>VLOOKUP($B123,'Core Indicators'!$E$3:$EU$917,147,FALSE)</f>
        <v>#N/A</v>
      </c>
      <c r="K123" s="55">
        <v>1.9346864223480225</v>
      </c>
      <c r="L123" s="78" t="s">
        <v>445</v>
      </c>
      <c r="M123" s="78">
        <v>99</v>
      </c>
      <c r="N123" s="54">
        <v>83</v>
      </c>
      <c r="O123" s="81" t="e">
        <f>VLOOKUP(B123,'Core Indicators'!$E$3:$G$9917,3,FALSE)</f>
        <v>#N/A</v>
      </c>
      <c r="P123" s="81">
        <v>33690</v>
      </c>
    </row>
    <row r="124" spans="1:16" x14ac:dyDescent="0.3">
      <c r="A124" s="24" t="s">
        <v>228</v>
      </c>
      <c r="B124" s="20" t="s">
        <v>227</v>
      </c>
      <c r="C124" s="78">
        <v>0.24092199999999997</v>
      </c>
      <c r="D124" s="54">
        <v>13</v>
      </c>
      <c r="E124" s="78">
        <v>0</v>
      </c>
      <c r="F124" s="78" t="s">
        <v>445</v>
      </c>
      <c r="G124" s="54">
        <v>0.157796553707724</v>
      </c>
      <c r="H124" s="78" t="s">
        <v>445</v>
      </c>
      <c r="I124" s="54">
        <v>0</v>
      </c>
      <c r="J124" s="19" t="e">
        <f>VLOOKUP($B124,'Core Indicators'!$E$3:$EU$917,147,FALSE)</f>
        <v>#N/A</v>
      </c>
      <c r="K124" s="55">
        <v>2.0208773612976074</v>
      </c>
      <c r="L124" s="78" t="s">
        <v>445</v>
      </c>
      <c r="M124" s="78">
        <v>98</v>
      </c>
      <c r="N124" s="54">
        <v>90</v>
      </c>
      <c r="O124" s="81" t="e">
        <f>VLOOKUP(B124,'Core Indicators'!$E$3:$G$9917,3,FALSE)</f>
        <v>#N/A</v>
      </c>
      <c r="P124" s="81">
        <v>263310</v>
      </c>
    </row>
    <row r="125" spans="1:16" x14ac:dyDescent="0.3">
      <c r="A125" s="24" t="s">
        <v>230</v>
      </c>
      <c r="B125" s="20" t="s">
        <v>229</v>
      </c>
      <c r="C125" s="78">
        <v>0.27618475000000009</v>
      </c>
      <c r="D125" s="54">
        <v>6</v>
      </c>
      <c r="E125" s="78">
        <v>0.13950000000000001</v>
      </c>
      <c r="F125" s="78">
        <v>4.9166666666666661</v>
      </c>
      <c r="G125" s="54">
        <v>0.46233989130373399</v>
      </c>
      <c r="H125" s="78">
        <v>47.049999237060497</v>
      </c>
      <c r="I125" s="54">
        <v>3</v>
      </c>
      <c r="J125" s="19">
        <f>VLOOKUP($B125,'Core Indicators'!$E$3:$EU$917,147,FALSE)</f>
        <v>236</v>
      </c>
      <c r="K125" s="55">
        <v>-0.69724786281585693</v>
      </c>
      <c r="L125" s="78">
        <v>3.75</v>
      </c>
      <c r="M125" s="78">
        <v>44</v>
      </c>
      <c r="N125" s="54">
        <v>26</v>
      </c>
      <c r="O125" s="81">
        <f>VLOOKUP(B125,'Core Indicators'!$E$3:$G$9917,3,FALSE)</f>
        <v>6210803</v>
      </c>
      <c r="P125" s="81">
        <v>120340</v>
      </c>
    </row>
    <row r="126" spans="1:16" x14ac:dyDescent="0.3">
      <c r="A126" s="24" t="s">
        <v>232</v>
      </c>
      <c r="B126" s="20" t="s">
        <v>231</v>
      </c>
      <c r="C126" s="78">
        <v>0.62232500000000002</v>
      </c>
      <c r="D126" s="54">
        <v>8</v>
      </c>
      <c r="E126" s="78">
        <v>8.5000000000000006E-2</v>
      </c>
      <c r="F126" s="78">
        <v>6.3</v>
      </c>
      <c r="G126" s="54">
        <v>0.69546071428017997</v>
      </c>
      <c r="H126" s="78">
        <v>33.990001678466797</v>
      </c>
      <c r="I126" s="54">
        <v>5</v>
      </c>
      <c r="J126" s="19" t="str">
        <f>VLOOKUP($B126,'Core Indicators'!$E$3:$EU$917,147,FALSE)</f>
        <v>X</v>
      </c>
      <c r="K126" s="55">
        <v>-0.60641753673553467</v>
      </c>
      <c r="L126" s="78">
        <v>6</v>
      </c>
      <c r="M126" s="78">
        <v>49</v>
      </c>
      <c r="N126" s="54">
        <v>35</v>
      </c>
      <c r="O126" s="81">
        <f>VLOOKUP(B126,'Core Indicators'!$E$3:$G$9917,3,FALSE)</f>
        <v>21641800</v>
      </c>
      <c r="P126" s="81">
        <v>1266700</v>
      </c>
    </row>
    <row r="127" spans="1:16" x14ac:dyDescent="0.3">
      <c r="A127" s="24" t="s">
        <v>234</v>
      </c>
      <c r="B127" s="20" t="s">
        <v>233</v>
      </c>
      <c r="C127" s="78">
        <v>0.8287500000000001</v>
      </c>
      <c r="D127" s="54">
        <v>3</v>
      </c>
      <c r="E127" s="78">
        <v>3.0000000000000002E-2</v>
      </c>
      <c r="F127" s="78">
        <v>5.35</v>
      </c>
      <c r="G127" s="54" t="s">
        <v>445</v>
      </c>
      <c r="H127" s="78">
        <v>42.970001220703097</v>
      </c>
      <c r="I127" s="54">
        <v>5</v>
      </c>
      <c r="J127" s="19">
        <f>VLOOKUP($B127,'Core Indicators'!$E$3:$EU$917,147,FALSE)</f>
        <v>2844</v>
      </c>
      <c r="K127" s="55">
        <v>-1.0446757078170776</v>
      </c>
      <c r="L127" s="78">
        <v>5.25</v>
      </c>
      <c r="M127" s="78">
        <v>50</v>
      </c>
      <c r="N127" s="54">
        <v>28</v>
      </c>
      <c r="O127" s="81">
        <f>VLOOKUP(B127,'Core Indicators'!$E$3:$G$9917,3,FALSE)</f>
        <v>187624895</v>
      </c>
      <c r="P127" s="81">
        <v>910770</v>
      </c>
    </row>
    <row r="128" spans="1:16" x14ac:dyDescent="0.3">
      <c r="A128" s="24" t="s">
        <v>236</v>
      </c>
      <c r="B128" s="20" t="s">
        <v>235</v>
      </c>
      <c r="C128" s="78">
        <v>1</v>
      </c>
      <c r="D128" s="54">
        <v>12</v>
      </c>
      <c r="E128" s="78">
        <v>0</v>
      </c>
      <c r="F128" s="78" t="s">
        <v>445</v>
      </c>
      <c r="G128" s="54">
        <v>5.2565158337404098E-2</v>
      </c>
      <c r="H128" s="78">
        <v>25.899999618530298</v>
      </c>
      <c r="I128" s="54">
        <v>1</v>
      </c>
      <c r="J128" s="19" t="e">
        <f>VLOOKUP($B128,'Core Indicators'!$E$3:$EU$917,147,FALSE)</f>
        <v>#N/A</v>
      </c>
      <c r="K128" s="55">
        <v>2.0223805904388428</v>
      </c>
      <c r="L128" s="78" t="s">
        <v>445</v>
      </c>
      <c r="M128" s="78">
        <v>100</v>
      </c>
      <c r="N128" s="54">
        <v>85</v>
      </c>
      <c r="O128" s="81" t="e">
        <f>VLOOKUP(B128,'Core Indicators'!$E$3:$G$9917,3,FALSE)</f>
        <v>#N/A</v>
      </c>
      <c r="P128" s="81">
        <v>365245</v>
      </c>
    </row>
    <row r="129" spans="1:16" x14ac:dyDescent="0.3">
      <c r="A129" s="24" t="s">
        <v>239</v>
      </c>
      <c r="B129" s="20" t="s">
        <v>238</v>
      </c>
      <c r="C129" s="78">
        <v>1</v>
      </c>
      <c r="D129" s="54">
        <v>5</v>
      </c>
      <c r="E129" s="78">
        <v>0</v>
      </c>
      <c r="F129" s="78">
        <v>3</v>
      </c>
      <c r="G129" s="54">
        <v>0.28140843967947299</v>
      </c>
      <c r="H129" s="78" t="s">
        <v>445</v>
      </c>
      <c r="I129" s="54">
        <v>1</v>
      </c>
      <c r="J129" s="19" t="e">
        <f>VLOOKUP($B129,'Core Indicators'!$E$3:$EU$917,147,FALSE)</f>
        <v>#N/A</v>
      </c>
      <c r="K129" s="55">
        <v>0.46245741844177246</v>
      </c>
      <c r="L129" s="78">
        <v>2</v>
      </c>
      <c r="M129" s="78">
        <v>23</v>
      </c>
      <c r="N129" s="54">
        <v>45</v>
      </c>
      <c r="O129" s="81" t="e">
        <f>VLOOKUP(B129,'Core Indicators'!$E$3:$G$9917,3,FALSE)</f>
        <v>#N/A</v>
      </c>
      <c r="P129" s="81">
        <v>309500</v>
      </c>
    </row>
    <row r="130" spans="1:16" x14ac:dyDescent="0.3">
      <c r="A130" s="24" t="s">
        <v>241</v>
      </c>
      <c r="B130" s="20" t="s">
        <v>240</v>
      </c>
      <c r="C130" s="78">
        <v>0.56159999999999999</v>
      </c>
      <c r="D130" s="54">
        <v>3</v>
      </c>
      <c r="E130" s="78">
        <v>0.16</v>
      </c>
      <c r="F130" s="78">
        <v>3.7</v>
      </c>
      <c r="G130" s="54">
        <v>0.54557337978408804</v>
      </c>
      <c r="H130" s="78">
        <v>29.590000152587901</v>
      </c>
      <c r="I130" s="54">
        <v>5</v>
      </c>
      <c r="J130" s="19">
        <f>VLOOKUP($B130,'Core Indicators'!$E$3:$EU$917,147,FALSE)</f>
        <v>724</v>
      </c>
      <c r="K130" s="55">
        <v>-0.78842854499816895</v>
      </c>
      <c r="L130" s="78">
        <v>3.25</v>
      </c>
      <c r="M130" s="78">
        <v>43</v>
      </c>
      <c r="N130" s="54">
        <v>32</v>
      </c>
      <c r="O130" s="81">
        <f>VLOOKUP(B130,'Core Indicators'!$E$3:$G$9917,3,FALSE)</f>
        <v>208449634</v>
      </c>
      <c r="P130" s="81">
        <v>770880</v>
      </c>
    </row>
    <row r="131" spans="1:16" x14ac:dyDescent="0.3">
      <c r="A131" s="24" t="s">
        <v>243</v>
      </c>
      <c r="B131" s="20" t="s">
        <v>242</v>
      </c>
      <c r="C131" s="78">
        <v>0</v>
      </c>
      <c r="D131" s="54">
        <v>12</v>
      </c>
      <c r="E131" s="78">
        <v>0</v>
      </c>
      <c r="F131" s="78" t="s">
        <v>445</v>
      </c>
      <c r="G131" s="54" t="s">
        <v>445</v>
      </c>
      <c r="H131" s="78" t="s">
        <v>445</v>
      </c>
      <c r="I131" s="54">
        <v>0</v>
      </c>
      <c r="J131" s="19" t="e">
        <f>VLOOKUP($B131,'Core Indicators'!$E$3:$EU$917,147,FALSE)</f>
        <v>#N/A</v>
      </c>
      <c r="K131" s="55">
        <v>0.22176393866539001</v>
      </c>
      <c r="L131" s="78" t="s">
        <v>445</v>
      </c>
      <c r="M131" s="78">
        <v>92</v>
      </c>
      <c r="N131" s="54" t="s">
        <v>445</v>
      </c>
      <c r="O131" s="81" t="e">
        <f>VLOOKUP(B131,'Core Indicators'!$E$3:$G$9917,3,FALSE)</f>
        <v>#N/A</v>
      </c>
      <c r="P131" s="81">
        <v>460</v>
      </c>
    </row>
    <row r="132" spans="1:16" x14ac:dyDescent="0.3">
      <c r="A132" s="24" t="s">
        <v>381</v>
      </c>
      <c r="B132" s="20" t="s">
        <v>237</v>
      </c>
      <c r="C132" s="78">
        <v>0</v>
      </c>
      <c r="D132" s="54" t="s">
        <v>445</v>
      </c>
      <c r="E132" s="78">
        <v>0</v>
      </c>
      <c r="F132" s="78" t="s">
        <v>445</v>
      </c>
      <c r="G132" s="54" t="s">
        <v>445</v>
      </c>
      <c r="H132" s="78">
        <v>34.459999084472699</v>
      </c>
      <c r="I132" s="54">
        <v>3</v>
      </c>
      <c r="J132" s="19">
        <f>VLOOKUP($B132,'Core Indicators'!$E$3:$EU$917,147,FALSE)</f>
        <v>147</v>
      </c>
      <c r="K132" s="55">
        <v>-0.56440889835357666</v>
      </c>
      <c r="L132" s="78" t="s">
        <v>445</v>
      </c>
      <c r="M132" s="78">
        <v>12</v>
      </c>
      <c r="N132" s="54" t="s">
        <v>445</v>
      </c>
      <c r="O132" s="81">
        <f>VLOOKUP(B132,'Core Indicators'!$E$3:$G$9917,3,FALSE)</f>
        <v>4702927</v>
      </c>
      <c r="P132" s="81">
        <v>6020</v>
      </c>
    </row>
    <row r="133" spans="1:16" x14ac:dyDescent="0.3">
      <c r="A133" s="24" t="s">
        <v>245</v>
      </c>
      <c r="B133" s="20" t="s">
        <v>244</v>
      </c>
      <c r="C133" s="78">
        <v>0.26569699999999996</v>
      </c>
      <c r="D133" s="54">
        <v>12</v>
      </c>
      <c r="E133" s="78">
        <v>0.126</v>
      </c>
      <c r="F133" s="78">
        <v>7.3</v>
      </c>
      <c r="G133" s="54">
        <v>0.45738898473531903</v>
      </c>
      <c r="H133" s="78">
        <v>50.700000762939503</v>
      </c>
      <c r="I133" s="54">
        <v>0</v>
      </c>
      <c r="J133" s="19" t="str">
        <f>VLOOKUP($B133,'Core Indicators'!$E$3:$EU$917,147,FALSE)</f>
        <v>x</v>
      </c>
      <c r="K133" s="55">
        <v>-0.11880625039339066</v>
      </c>
      <c r="L133" s="78">
        <v>6</v>
      </c>
      <c r="M133" s="78">
        <v>83</v>
      </c>
      <c r="N133" s="54">
        <v>38</v>
      </c>
      <c r="O133" s="81">
        <f>VLOOKUP(B133,'Core Indicators'!$E$3:$G$9917,3,FALSE)</f>
        <v>3500000</v>
      </c>
      <c r="P133" s="81">
        <v>74340</v>
      </c>
    </row>
    <row r="134" spans="1:16" x14ac:dyDescent="0.3">
      <c r="A134" s="24" t="s">
        <v>247</v>
      </c>
      <c r="B134" s="20" t="s">
        <v>246</v>
      </c>
      <c r="C134" s="78">
        <v>1</v>
      </c>
      <c r="D134" s="54">
        <v>11</v>
      </c>
      <c r="E134" s="78">
        <v>0</v>
      </c>
      <c r="F134" s="78">
        <v>6.3</v>
      </c>
      <c r="G134" s="54">
        <v>0.59494356374006896</v>
      </c>
      <c r="H134" s="78">
        <v>43.880001068115199</v>
      </c>
      <c r="I134" s="54">
        <v>3</v>
      </c>
      <c r="J134" s="19" t="e">
        <f>VLOOKUP($B134,'Core Indicators'!$E$3:$EU$917,147,FALSE)</f>
        <v>#N/A</v>
      </c>
      <c r="K134" s="55">
        <v>-0.89320439100265503</v>
      </c>
      <c r="L134" s="78">
        <v>5.75</v>
      </c>
      <c r="M134" s="78">
        <v>63</v>
      </c>
      <c r="N134" s="54">
        <v>28</v>
      </c>
      <c r="O134" s="81" t="e">
        <f>VLOOKUP(B134,'Core Indicators'!$E$3:$G$9917,3,FALSE)</f>
        <v>#N/A</v>
      </c>
      <c r="P134" s="81">
        <v>452860</v>
      </c>
    </row>
    <row r="135" spans="1:16" x14ac:dyDescent="0.3">
      <c r="A135" s="24" t="s">
        <v>249</v>
      </c>
      <c r="B135" s="20" t="s">
        <v>248</v>
      </c>
      <c r="C135" s="78">
        <v>0.11042700000000005</v>
      </c>
      <c r="D135" s="54">
        <v>12</v>
      </c>
      <c r="E135" s="78">
        <v>1.7999999999999999E-2</v>
      </c>
      <c r="F135" s="78">
        <v>6.45</v>
      </c>
      <c r="G135" s="54">
        <v>0.46422783393269501</v>
      </c>
      <c r="H135" s="78">
        <v>51.669998168945298</v>
      </c>
      <c r="I135" s="54">
        <v>3</v>
      </c>
      <c r="J135" s="19" t="e">
        <f>VLOOKUP($B135,'Core Indicators'!$E$3:$EU$917,147,FALSE)</f>
        <v>#N/A</v>
      </c>
      <c r="K135" s="55">
        <v>-0.69498991966247559</v>
      </c>
      <c r="L135" s="78">
        <v>5.5</v>
      </c>
      <c r="M135" s="78">
        <v>64</v>
      </c>
      <c r="N135" s="54">
        <v>30</v>
      </c>
      <c r="O135" s="81" t="e">
        <f>VLOOKUP(B135,'Core Indicators'!$E$3:$G$9917,3,FALSE)</f>
        <v>#N/A</v>
      </c>
      <c r="P135" s="81">
        <v>397300</v>
      </c>
    </row>
    <row r="136" spans="1:16" x14ac:dyDescent="0.3">
      <c r="A136" s="24" t="s">
        <v>251</v>
      </c>
      <c r="B136" s="20" t="s">
        <v>250</v>
      </c>
      <c r="C136" s="78">
        <v>0.62567499999999998</v>
      </c>
      <c r="D136" s="54">
        <v>9</v>
      </c>
      <c r="E136" s="78">
        <v>0.45</v>
      </c>
      <c r="F136" s="78">
        <v>6.6</v>
      </c>
      <c r="G136" s="54">
        <v>0.38514731848655998</v>
      </c>
      <c r="H136" s="78">
        <v>44.139999389648402</v>
      </c>
      <c r="I136" s="54">
        <v>3</v>
      </c>
      <c r="J136" s="19" t="str">
        <f>VLOOKUP($B136,'Core Indicators'!$E$3:$EU$917,147,FALSE)</f>
        <v>x</v>
      </c>
      <c r="K136" s="55">
        <v>-0.531150221824646</v>
      </c>
      <c r="L136" s="78">
        <v>6.5</v>
      </c>
      <c r="M136" s="78">
        <v>73</v>
      </c>
      <c r="N136" s="54">
        <v>35</v>
      </c>
      <c r="O136" s="81">
        <f>VLOOKUP(B136,'Core Indicators'!$E$3:$G$9917,3,FALSE)</f>
        <v>31827792</v>
      </c>
      <c r="P136" s="81">
        <v>1280000</v>
      </c>
    </row>
    <row r="137" spans="1:16" x14ac:dyDescent="0.3">
      <c r="A137" s="24" t="s">
        <v>253</v>
      </c>
      <c r="B137" s="20" t="s">
        <v>252</v>
      </c>
      <c r="C137" s="78">
        <v>0.253668</v>
      </c>
      <c r="D137" s="54">
        <v>9</v>
      </c>
      <c r="E137" s="78">
        <v>0.14100000000000001</v>
      </c>
      <c r="F137" s="78">
        <v>6.3</v>
      </c>
      <c r="G137" s="54">
        <v>0.435904426738212</v>
      </c>
      <c r="H137" s="78">
        <v>43.040000915527301</v>
      </c>
      <c r="I137" s="54">
        <v>4</v>
      </c>
      <c r="J137" s="19">
        <f>VLOOKUP($B137,'Core Indicators'!$E$3:$EU$917,147,FALSE)</f>
        <v>31</v>
      </c>
      <c r="K137" s="55">
        <v>-0.3450954258441925</v>
      </c>
      <c r="L137" s="78">
        <v>5.5</v>
      </c>
      <c r="M137" s="78">
        <v>62</v>
      </c>
      <c r="N137" s="54">
        <v>35</v>
      </c>
      <c r="O137" s="81">
        <f>VLOOKUP(B137,'Core Indicators'!$E$3:$G$9917,3,FALSE)</f>
        <v>100979303</v>
      </c>
      <c r="P137" s="81">
        <v>298170</v>
      </c>
    </row>
    <row r="138" spans="1:16" x14ac:dyDescent="0.3">
      <c r="A138" s="24" t="s">
        <v>255</v>
      </c>
      <c r="B138" s="20" t="s">
        <v>254</v>
      </c>
      <c r="C138" s="78">
        <v>2.3782120000000018E-2</v>
      </c>
      <c r="D138" s="54">
        <v>12</v>
      </c>
      <c r="E138" s="78">
        <v>1.15E-2</v>
      </c>
      <c r="F138" s="78">
        <v>8.5500000000000007</v>
      </c>
      <c r="G138" s="54">
        <v>0.137015303217847</v>
      </c>
      <c r="H138" s="78">
        <v>32.080001831054702</v>
      </c>
      <c r="I138" s="54">
        <v>0</v>
      </c>
      <c r="J138" s="19" t="e">
        <f>VLOOKUP($B138,'Core Indicators'!$E$3:$EU$917,147,FALSE)</f>
        <v>#N/A</v>
      </c>
      <c r="K138" s="55">
        <v>0.79661089181900024</v>
      </c>
      <c r="L138" s="78">
        <v>8</v>
      </c>
      <c r="M138" s="78">
        <v>85</v>
      </c>
      <c r="N138" s="54">
        <v>62</v>
      </c>
      <c r="O138" s="81" t="e">
        <f>VLOOKUP(B138,'Core Indicators'!$E$3:$G$9917,3,FALSE)</f>
        <v>#N/A</v>
      </c>
      <c r="P138" s="81">
        <v>306190</v>
      </c>
    </row>
    <row r="139" spans="1:16" x14ac:dyDescent="0.3">
      <c r="A139" s="24" t="s">
        <v>257</v>
      </c>
      <c r="B139" s="20" t="s">
        <v>256</v>
      </c>
      <c r="C139" s="78">
        <v>1</v>
      </c>
      <c r="D139" s="54">
        <v>13</v>
      </c>
      <c r="E139" s="78">
        <v>0</v>
      </c>
      <c r="F139" s="78" t="s">
        <v>445</v>
      </c>
      <c r="G139" s="54">
        <v>9.0773691693429401E-2</v>
      </c>
      <c r="H139" s="78">
        <v>36.040000915527301</v>
      </c>
      <c r="I139" s="54">
        <v>0</v>
      </c>
      <c r="J139" s="19" t="e">
        <f>VLOOKUP($B139,'Core Indicators'!$E$3:$EU$917,147,FALSE)</f>
        <v>#N/A</v>
      </c>
      <c r="K139" s="55">
        <v>1.143939733505249</v>
      </c>
      <c r="L139" s="78" t="s">
        <v>445</v>
      </c>
      <c r="M139" s="78">
        <v>97</v>
      </c>
      <c r="N139" s="54">
        <v>62</v>
      </c>
      <c r="O139" s="81" t="e">
        <f>VLOOKUP(B139,'Core Indicators'!$E$3:$G$9917,3,FALSE)</f>
        <v>#N/A</v>
      </c>
      <c r="P139" s="81">
        <v>91605</v>
      </c>
    </row>
    <row r="140" spans="1:16" x14ac:dyDescent="0.3">
      <c r="A140" s="24" t="s">
        <v>259</v>
      </c>
      <c r="B140" s="20" t="s">
        <v>258</v>
      </c>
      <c r="C140" s="78">
        <v>0</v>
      </c>
      <c r="D140" s="54">
        <v>2</v>
      </c>
      <c r="E140" s="78">
        <v>0</v>
      </c>
      <c r="F140" s="78">
        <v>3.7333333333333334</v>
      </c>
      <c r="G140" s="54">
        <v>0.54202707739491396</v>
      </c>
      <c r="H140" s="78" t="s">
        <v>445</v>
      </c>
      <c r="I140" s="54">
        <v>0</v>
      </c>
      <c r="J140" s="19" t="e">
        <f>VLOOKUP($B140,'Core Indicators'!$E$3:$EU$917,147,FALSE)</f>
        <v>#N/A</v>
      </c>
      <c r="K140" s="55">
        <v>0.88454675674438477</v>
      </c>
      <c r="L140" s="78">
        <v>3.75</v>
      </c>
      <c r="M140" s="78">
        <v>24</v>
      </c>
      <c r="N140" s="54">
        <v>61</v>
      </c>
      <c r="O140" s="81" t="e">
        <f>VLOOKUP(B140,'Core Indicators'!$E$3:$G$9917,3,FALSE)</f>
        <v>#N/A</v>
      </c>
      <c r="P140" s="81">
        <v>11610</v>
      </c>
    </row>
    <row r="141" spans="1:16" x14ac:dyDescent="0.3">
      <c r="A141" s="24" t="s">
        <v>261</v>
      </c>
      <c r="B141" s="20" t="s">
        <v>260</v>
      </c>
      <c r="C141" s="78">
        <v>0.19399</v>
      </c>
      <c r="D141" s="54">
        <v>8</v>
      </c>
      <c r="E141" s="78">
        <v>2.7000000000000003E-2</v>
      </c>
      <c r="F141" s="78">
        <v>8.15</v>
      </c>
      <c r="G141" s="54">
        <v>0.33854101082675198</v>
      </c>
      <c r="H141" s="78">
        <v>27.329999923706101</v>
      </c>
      <c r="I141" s="54">
        <v>1</v>
      </c>
      <c r="J141" s="19" t="e">
        <f>VLOOKUP($B141,'Core Indicators'!$E$3:$EU$917,147,FALSE)</f>
        <v>#N/A</v>
      </c>
      <c r="K141" s="55">
        <v>0.15341126918792725</v>
      </c>
      <c r="L141" s="78">
        <v>8.25</v>
      </c>
      <c r="M141" s="78">
        <v>84</v>
      </c>
      <c r="N141" s="54">
        <v>48</v>
      </c>
      <c r="O141" s="81" t="e">
        <f>VLOOKUP(B141,'Core Indicators'!$E$3:$G$9917,3,FALSE)</f>
        <v>#N/A</v>
      </c>
      <c r="P141" s="81">
        <v>230080</v>
      </c>
    </row>
    <row r="142" spans="1:16" x14ac:dyDescent="0.3">
      <c r="A142" s="24" t="s">
        <v>369</v>
      </c>
      <c r="B142" s="20" t="s">
        <v>262</v>
      </c>
      <c r="C142" s="78">
        <v>0.36059066999999989</v>
      </c>
      <c r="D142" s="54">
        <v>2</v>
      </c>
      <c r="E142" s="78">
        <v>0.16450000000000006</v>
      </c>
      <c r="F142" s="78">
        <v>4.55</v>
      </c>
      <c r="G142" s="54">
        <v>0.270739015496331</v>
      </c>
      <c r="H142" s="78">
        <v>41.590000152587898</v>
      </c>
      <c r="I142" s="54">
        <v>3</v>
      </c>
      <c r="J142" s="19" t="e">
        <f>VLOOKUP($B142,'Core Indicators'!$E$3:$EU$917,147,FALSE)</f>
        <v>#N/A</v>
      </c>
      <c r="K142" s="55">
        <v>-0.71967339515686035</v>
      </c>
      <c r="L142" s="78">
        <v>4.25</v>
      </c>
      <c r="M142" s="78">
        <v>20</v>
      </c>
      <c r="N142" s="54">
        <v>29</v>
      </c>
      <c r="O142" s="81" t="e">
        <f>VLOOKUP(B142,'Core Indicators'!$E$3:$G$9917,3,FALSE)</f>
        <v>#N/A</v>
      </c>
      <c r="P142" s="81">
        <v>16376870</v>
      </c>
    </row>
    <row r="143" spans="1:16" x14ac:dyDescent="0.3">
      <c r="A143" s="24" t="s">
        <v>264</v>
      </c>
      <c r="B143" s="20" t="s">
        <v>263</v>
      </c>
      <c r="C143" s="78">
        <v>0.27190000000000014</v>
      </c>
      <c r="D143" s="54">
        <v>5</v>
      </c>
      <c r="E143" s="78">
        <v>0.84</v>
      </c>
      <c r="F143" s="78">
        <v>3.8833333333333337</v>
      </c>
      <c r="G143" s="54">
        <v>0.38308827243392601</v>
      </c>
      <c r="H143" s="78">
        <v>51.340000152587898</v>
      </c>
      <c r="I143" s="54">
        <v>4</v>
      </c>
      <c r="J143" s="19" t="str">
        <f>VLOOKUP($B143,'Core Indicators'!$E$3:$EU$917,147,FALSE)</f>
        <v>x</v>
      </c>
      <c r="K143" s="55">
        <v>7.1458064019680023E-2</v>
      </c>
      <c r="L143" s="78">
        <v>3.75</v>
      </c>
      <c r="M143" s="78">
        <v>23</v>
      </c>
      <c r="N143" s="54">
        <v>54</v>
      </c>
      <c r="O143" s="81">
        <f>VLOOKUP(B143,'Core Indicators'!$E$3:$G$9917,3,FALSE)</f>
        <v>9660525</v>
      </c>
      <c r="P143" s="81">
        <v>24670</v>
      </c>
    </row>
    <row r="144" spans="1:16" x14ac:dyDescent="0.3">
      <c r="A144" s="24" t="s">
        <v>266</v>
      </c>
      <c r="B144" s="20" t="s">
        <v>265</v>
      </c>
      <c r="C144" s="78">
        <v>0</v>
      </c>
      <c r="D144" s="54">
        <v>13</v>
      </c>
      <c r="E144" s="78">
        <v>0</v>
      </c>
      <c r="F144" s="78" t="s">
        <v>445</v>
      </c>
      <c r="G144" s="54" t="s">
        <v>445</v>
      </c>
      <c r="H144" s="78" t="s">
        <v>445</v>
      </c>
      <c r="I144" s="54">
        <v>0</v>
      </c>
      <c r="J144" s="19" t="e">
        <f>VLOOKUP($B144,'Core Indicators'!$E$3:$EU$917,147,FALSE)</f>
        <v>#N/A</v>
      </c>
      <c r="K144" s="55">
        <v>0.34906622767448425</v>
      </c>
      <c r="L144" s="78" t="s">
        <v>445</v>
      </c>
      <c r="M144" s="78">
        <v>89</v>
      </c>
      <c r="N144" s="54" t="s">
        <v>445</v>
      </c>
      <c r="O144" s="81" t="e">
        <f>VLOOKUP(B144,'Core Indicators'!$E$3:$G$9917,3,FALSE)</f>
        <v>#N/A</v>
      </c>
      <c r="P144" s="81">
        <v>260</v>
      </c>
    </row>
    <row r="145" spans="1:16" x14ac:dyDescent="0.3">
      <c r="A145" s="24" t="s">
        <v>268</v>
      </c>
      <c r="B145" s="20" t="s">
        <v>267</v>
      </c>
      <c r="C145" s="78">
        <v>0</v>
      </c>
      <c r="D145" s="54">
        <v>12</v>
      </c>
      <c r="E145" s="78">
        <v>0</v>
      </c>
      <c r="F145" s="78" t="s">
        <v>445</v>
      </c>
      <c r="G145" s="54">
        <v>0.35354825636493198</v>
      </c>
      <c r="H145" s="78" t="s">
        <v>445</v>
      </c>
      <c r="I145" s="54">
        <v>0</v>
      </c>
      <c r="J145" s="19" t="e">
        <f>VLOOKUP($B145,'Core Indicators'!$E$3:$EU$917,147,FALSE)</f>
        <v>#N/A</v>
      </c>
      <c r="K145" s="55">
        <v>0.62042039632797241</v>
      </c>
      <c r="L145" s="78" t="s">
        <v>445</v>
      </c>
      <c r="M145" s="78">
        <v>91</v>
      </c>
      <c r="N145" s="54">
        <v>60</v>
      </c>
      <c r="O145" s="81" t="e">
        <f>VLOOKUP(B145,'Core Indicators'!$E$3:$G$9917,3,FALSE)</f>
        <v>#N/A</v>
      </c>
      <c r="P145" s="81">
        <v>610</v>
      </c>
    </row>
    <row r="146" spans="1:16" x14ac:dyDescent="0.3">
      <c r="A146" s="24" t="s">
        <v>270</v>
      </c>
      <c r="B146" s="20" t="s">
        <v>269</v>
      </c>
      <c r="C146" s="78">
        <v>0</v>
      </c>
      <c r="D146" s="54">
        <v>12</v>
      </c>
      <c r="E146" s="78">
        <v>0</v>
      </c>
      <c r="F146" s="78" t="s">
        <v>445</v>
      </c>
      <c r="G146" s="54" t="s">
        <v>445</v>
      </c>
      <c r="H146" s="78" t="s">
        <v>445</v>
      </c>
      <c r="I146" s="54">
        <v>0</v>
      </c>
      <c r="J146" s="19" t="e">
        <f>VLOOKUP($B146,'Core Indicators'!$E$3:$EU$917,147,FALSE)</f>
        <v>#N/A</v>
      </c>
      <c r="K146" s="55">
        <v>0.58965921401977539</v>
      </c>
      <c r="L146" s="78" t="s">
        <v>445</v>
      </c>
      <c r="M146" s="78">
        <v>90</v>
      </c>
      <c r="N146" s="54">
        <v>60</v>
      </c>
      <c r="O146" s="81" t="e">
        <f>VLOOKUP(B146,'Core Indicators'!$E$3:$G$9917,3,FALSE)</f>
        <v>#N/A</v>
      </c>
      <c r="P146" s="81">
        <v>390</v>
      </c>
    </row>
    <row r="147" spans="1:16" x14ac:dyDescent="0.3">
      <c r="A147" s="24" t="s">
        <v>272</v>
      </c>
      <c r="B147" s="20" t="s">
        <v>271</v>
      </c>
      <c r="C147" s="78">
        <v>0</v>
      </c>
      <c r="D147" s="54">
        <v>11</v>
      </c>
      <c r="E147" s="78">
        <v>0</v>
      </c>
      <c r="F147" s="78" t="s">
        <v>445</v>
      </c>
      <c r="G147" s="54">
        <v>0.43880205524945798</v>
      </c>
      <c r="H147" s="78">
        <v>42.689998626708999</v>
      </c>
      <c r="I147" s="54">
        <v>1</v>
      </c>
      <c r="J147" s="19" t="e">
        <f>VLOOKUP($B147,'Core Indicators'!$E$3:$EU$917,147,FALSE)</f>
        <v>#N/A</v>
      </c>
      <c r="K147" s="55">
        <v>0.66710376739501953</v>
      </c>
      <c r="L147" s="78" t="s">
        <v>445</v>
      </c>
      <c r="M147" s="78">
        <v>80</v>
      </c>
      <c r="N147" s="54" t="s">
        <v>445</v>
      </c>
      <c r="O147" s="81" t="e">
        <f>VLOOKUP(B147,'Core Indicators'!$E$3:$G$9917,3,FALSE)</f>
        <v>#N/A</v>
      </c>
      <c r="P147" s="81">
        <v>2830</v>
      </c>
    </row>
    <row r="148" spans="1:16" x14ac:dyDescent="0.3">
      <c r="A148" s="24" t="s">
        <v>274</v>
      </c>
      <c r="B148" s="20" t="s">
        <v>273</v>
      </c>
      <c r="C148" s="78">
        <v>0</v>
      </c>
      <c r="D148" s="54">
        <v>13</v>
      </c>
      <c r="E148" s="78">
        <v>0</v>
      </c>
      <c r="F148" s="78" t="s">
        <v>445</v>
      </c>
      <c r="G148" s="54">
        <v>0.52386499345433302</v>
      </c>
      <c r="H148" s="78">
        <v>30.819999694824201</v>
      </c>
      <c r="I148" s="54">
        <v>0</v>
      </c>
      <c r="J148" s="19" t="e">
        <f>VLOOKUP($B148,'Core Indicators'!$E$3:$EU$917,147,FALSE)</f>
        <v>#N/A</v>
      </c>
      <c r="K148" s="55">
        <v>-0.81168127059936523</v>
      </c>
      <c r="L148" s="78" t="s">
        <v>445</v>
      </c>
      <c r="M148" s="78">
        <v>82</v>
      </c>
      <c r="N148" s="54">
        <v>46</v>
      </c>
      <c r="O148" s="81" t="e">
        <f>VLOOKUP(B148,'Core Indicators'!$E$3:$G$9917,3,FALSE)</f>
        <v>#N/A</v>
      </c>
      <c r="P148" s="81">
        <v>960</v>
      </c>
    </row>
    <row r="149" spans="1:16" x14ac:dyDescent="0.3">
      <c r="A149" s="24" t="s">
        <v>276</v>
      </c>
      <c r="B149" s="20" t="s">
        <v>275</v>
      </c>
      <c r="C149" s="78">
        <v>0.77990000000000004</v>
      </c>
      <c r="D149" s="54">
        <v>0</v>
      </c>
      <c r="E149" s="78">
        <v>0.16999999999999998</v>
      </c>
      <c r="F149" s="78">
        <v>2.5666666666666669</v>
      </c>
      <c r="G149" s="54">
        <v>0.256929909730855</v>
      </c>
      <c r="H149" s="78" t="s">
        <v>445</v>
      </c>
      <c r="I149" s="54">
        <v>5</v>
      </c>
      <c r="J149" s="19" t="e">
        <f>VLOOKUP($B149,'Core Indicators'!$E$3:$EU$917,147,FALSE)</f>
        <v>#N/A</v>
      </c>
      <c r="K149" s="55">
        <v>0.25393921136856079</v>
      </c>
      <c r="L149" s="78">
        <v>2.25</v>
      </c>
      <c r="M149" s="78">
        <v>7</v>
      </c>
      <c r="N149" s="54">
        <v>46</v>
      </c>
      <c r="O149" s="81" t="e">
        <f>VLOOKUP(B149,'Core Indicators'!$E$3:$G$9917,3,FALSE)</f>
        <v>#N/A</v>
      </c>
      <c r="P149" s="81">
        <v>2149690</v>
      </c>
    </row>
    <row r="150" spans="1:16" x14ac:dyDescent="0.3">
      <c r="A150" s="24" t="s">
        <v>278</v>
      </c>
      <c r="B150" s="20" t="s">
        <v>277</v>
      </c>
      <c r="C150" s="78">
        <v>0.72594999999999998</v>
      </c>
      <c r="D150" s="54">
        <v>9</v>
      </c>
      <c r="E150" s="78">
        <v>0</v>
      </c>
      <c r="F150" s="78">
        <v>7.1</v>
      </c>
      <c r="G150" s="54">
        <v>0.52106045932843803</v>
      </c>
      <c r="H150" s="78">
        <v>40.279998779296903</v>
      </c>
      <c r="I150" s="54">
        <v>3</v>
      </c>
      <c r="J150" s="19">
        <f>VLOOKUP($B150,'Core Indicators'!$E$3:$EU$917,147,FALSE)</f>
        <v>0</v>
      </c>
      <c r="K150" s="55">
        <v>-0.15236808359622955</v>
      </c>
      <c r="L150" s="78">
        <v>6.25</v>
      </c>
      <c r="M150" s="78">
        <v>75</v>
      </c>
      <c r="N150" s="54">
        <v>45</v>
      </c>
      <c r="O150" s="81">
        <f>VLOOKUP(B150,'Core Indicators'!$E$3:$G$9917,3,FALSE)</f>
        <v>15722373</v>
      </c>
      <c r="P150" s="81">
        <v>192530</v>
      </c>
    </row>
    <row r="151" spans="1:16" x14ac:dyDescent="0.3">
      <c r="A151" s="24" t="s">
        <v>280</v>
      </c>
      <c r="B151" s="20" t="s">
        <v>279</v>
      </c>
      <c r="C151" s="78">
        <v>0</v>
      </c>
      <c r="D151" s="54">
        <v>8</v>
      </c>
      <c r="E151" s="78">
        <v>0</v>
      </c>
      <c r="F151" s="78">
        <v>7.7</v>
      </c>
      <c r="G151" s="54">
        <v>0.18473119235737201</v>
      </c>
      <c r="H151" s="78">
        <v>29.649999618530298</v>
      </c>
      <c r="I151" s="54">
        <v>3</v>
      </c>
      <c r="J151" s="19" t="e">
        <f>VLOOKUP($B151,'Core Indicators'!$E$3:$EU$917,147,FALSE)</f>
        <v>#N/A</v>
      </c>
      <c r="K151" s="55">
        <v>-9.4955869019031525E-2</v>
      </c>
      <c r="L151" s="78">
        <v>6.75</v>
      </c>
      <c r="M151" s="78">
        <v>73</v>
      </c>
      <c r="N151" s="54">
        <v>42</v>
      </c>
      <c r="O151" s="81" t="e">
        <f>VLOOKUP(B151,'Core Indicators'!$E$3:$G$9917,3,FALSE)</f>
        <v>#N/A</v>
      </c>
      <c r="P151" s="81">
        <v>87460</v>
      </c>
    </row>
    <row r="152" spans="1:16" x14ac:dyDescent="0.3">
      <c r="A152" s="24" t="s">
        <v>282</v>
      </c>
      <c r="B152" s="20" t="s">
        <v>281</v>
      </c>
      <c r="C152" s="78">
        <v>0</v>
      </c>
      <c r="D152" s="54">
        <v>8</v>
      </c>
      <c r="E152" s="78">
        <v>0</v>
      </c>
      <c r="F152" s="78" t="s">
        <v>445</v>
      </c>
      <c r="G152" s="54" t="s">
        <v>445</v>
      </c>
      <c r="H152" s="78">
        <v>42.7700004577637</v>
      </c>
      <c r="I152" s="54">
        <v>0</v>
      </c>
      <c r="J152" s="19" t="e">
        <f>VLOOKUP($B152,'Core Indicators'!$E$3:$EU$917,147,FALSE)</f>
        <v>#N/A</v>
      </c>
      <c r="K152" s="55">
        <v>0.19373711943626404</v>
      </c>
      <c r="L152" s="78" t="s">
        <v>445</v>
      </c>
      <c r="M152" s="78">
        <v>71</v>
      </c>
      <c r="N152" s="54" t="s">
        <v>445</v>
      </c>
      <c r="O152" s="81" t="e">
        <f>VLOOKUP(B152,'Core Indicators'!$E$3:$G$9917,3,FALSE)</f>
        <v>#N/A</v>
      </c>
      <c r="P152" s="81">
        <v>460</v>
      </c>
    </row>
    <row r="153" spans="1:16" x14ac:dyDescent="0.3">
      <c r="A153" s="24" t="s">
        <v>284</v>
      </c>
      <c r="B153" s="20" t="s">
        <v>283</v>
      </c>
      <c r="C153" s="78">
        <v>0.7571</v>
      </c>
      <c r="D153" s="54">
        <v>7</v>
      </c>
      <c r="E153" s="78">
        <v>0.37</v>
      </c>
      <c r="F153" s="78">
        <v>6.15</v>
      </c>
      <c r="G153" s="54">
        <v>0.650187220000495</v>
      </c>
      <c r="H153" s="78">
        <v>33.990001678466797</v>
      </c>
      <c r="I153" s="54">
        <v>3</v>
      </c>
      <c r="J153" s="19" t="e">
        <f>VLOOKUP($B153,'Core Indicators'!$E$3:$EU$917,147,FALSE)</f>
        <v>#N/A</v>
      </c>
      <c r="K153" s="55">
        <v>-0.90281409025192261</v>
      </c>
      <c r="L153" s="78">
        <v>4.75</v>
      </c>
      <c r="M153" s="78">
        <v>66</v>
      </c>
      <c r="N153" s="54">
        <v>30</v>
      </c>
      <c r="O153" s="81" t="e">
        <f>VLOOKUP(B153,'Core Indicators'!$E$3:$G$9917,3,FALSE)</f>
        <v>#N/A</v>
      </c>
      <c r="P153" s="81">
        <v>72180</v>
      </c>
    </row>
    <row r="154" spans="1:16" x14ac:dyDescent="0.3">
      <c r="A154" s="24" t="s">
        <v>286</v>
      </c>
      <c r="B154" s="20" t="s">
        <v>285</v>
      </c>
      <c r="C154" s="78">
        <v>0</v>
      </c>
      <c r="D154" s="54">
        <v>6</v>
      </c>
      <c r="E154" s="78">
        <v>0</v>
      </c>
      <c r="F154" s="78">
        <v>5.4166666666666661</v>
      </c>
      <c r="G154" s="54">
        <v>6.8165669964825995E-2</v>
      </c>
      <c r="H154" s="78" t="s">
        <v>445</v>
      </c>
      <c r="I154" s="54">
        <v>1</v>
      </c>
      <c r="J154" s="19" t="e">
        <f>VLOOKUP($B154,'Core Indicators'!$E$3:$EU$917,147,FALSE)</f>
        <v>#N/A</v>
      </c>
      <c r="K154" s="55">
        <v>1.8815333843231201</v>
      </c>
      <c r="L154" s="78">
        <v>5.75</v>
      </c>
      <c r="M154" s="78">
        <v>52</v>
      </c>
      <c r="N154" s="54">
        <v>84</v>
      </c>
      <c r="O154" s="81" t="e">
        <f>VLOOKUP(B154,'Core Indicators'!$E$3:$G$9917,3,FALSE)</f>
        <v>#N/A</v>
      </c>
      <c r="P154" s="81">
        <v>709</v>
      </c>
    </row>
    <row r="155" spans="1:16" x14ac:dyDescent="0.3">
      <c r="A155" s="24" t="s">
        <v>288</v>
      </c>
      <c r="B155" s="20" t="s">
        <v>287</v>
      </c>
      <c r="C155" s="78">
        <v>0.33151399999999986</v>
      </c>
      <c r="D155" s="54">
        <v>10</v>
      </c>
      <c r="E155" s="78">
        <v>0.19400000000000001</v>
      </c>
      <c r="F155" s="78">
        <v>8.6</v>
      </c>
      <c r="G155" s="54">
        <v>0.17949490666721299</v>
      </c>
      <c r="H155" s="78">
        <v>26.120000839233398</v>
      </c>
      <c r="I155" s="54">
        <v>1</v>
      </c>
      <c r="J155" s="19" t="e">
        <f>VLOOKUP($B155,'Core Indicators'!$E$3:$EU$917,147,FALSE)</f>
        <v>#N/A</v>
      </c>
      <c r="K155" s="55">
        <v>0.48371857404708862</v>
      </c>
      <c r="L155" s="78">
        <v>8</v>
      </c>
      <c r="M155" s="78">
        <v>89</v>
      </c>
      <c r="N155" s="54">
        <v>51</v>
      </c>
      <c r="O155" s="81" t="e">
        <f>VLOOKUP(B155,'Core Indicators'!$E$3:$G$9917,3,FALSE)</f>
        <v>#N/A</v>
      </c>
      <c r="P155" s="81">
        <v>48086</v>
      </c>
    </row>
    <row r="156" spans="1:16" x14ac:dyDescent="0.3">
      <c r="A156" s="24" t="s">
        <v>290</v>
      </c>
      <c r="B156" s="20" t="s">
        <v>289</v>
      </c>
      <c r="C156" s="78">
        <v>0.30858255000000001</v>
      </c>
      <c r="D156" s="54">
        <v>13</v>
      </c>
      <c r="E156" s="78">
        <v>5.33E-2</v>
      </c>
      <c r="F156" s="78">
        <v>9.25</v>
      </c>
      <c r="G156" s="54">
        <v>5.2753588800871998E-2</v>
      </c>
      <c r="H156" s="78">
        <v>25.590000152587901</v>
      </c>
      <c r="I156" s="54">
        <v>1</v>
      </c>
      <c r="J156" s="19" t="e">
        <f>VLOOKUP($B156,'Core Indicators'!$E$3:$EU$917,147,FALSE)</f>
        <v>#N/A</v>
      </c>
      <c r="K156" s="55">
        <v>0.95371526479721069</v>
      </c>
      <c r="L156" s="78">
        <v>9.25</v>
      </c>
      <c r="M156" s="78">
        <v>93</v>
      </c>
      <c r="N156" s="54">
        <v>61</v>
      </c>
      <c r="O156" s="81" t="e">
        <f>VLOOKUP(B156,'Core Indicators'!$E$3:$G$9917,3,FALSE)</f>
        <v>#N/A</v>
      </c>
      <c r="P156" s="81">
        <v>20140</v>
      </c>
    </row>
    <row r="157" spans="1:16" x14ac:dyDescent="0.3">
      <c r="A157" s="24" t="s">
        <v>292</v>
      </c>
      <c r="B157" s="20" t="s">
        <v>291</v>
      </c>
      <c r="C157" s="78">
        <v>0</v>
      </c>
      <c r="D157" s="54">
        <v>12</v>
      </c>
      <c r="E157" s="78">
        <v>0</v>
      </c>
      <c r="F157" s="78" t="s">
        <v>445</v>
      </c>
      <c r="G157" s="54" t="s">
        <v>445</v>
      </c>
      <c r="H157" s="78">
        <v>46.099998474121101</v>
      </c>
      <c r="I157" s="54">
        <v>0</v>
      </c>
      <c r="J157" s="19" t="e">
        <f>VLOOKUP($B157,'Core Indicators'!$E$3:$EU$917,147,FALSE)</f>
        <v>#N/A</v>
      </c>
      <c r="K157" s="55">
        <v>-0.53818076848983765</v>
      </c>
      <c r="L157" s="78" t="s">
        <v>445</v>
      </c>
      <c r="M157" s="78">
        <v>72</v>
      </c>
      <c r="N157" s="54">
        <v>42</v>
      </c>
      <c r="O157" s="81" t="e">
        <f>VLOOKUP(B157,'Core Indicators'!$E$3:$G$9917,3,FALSE)</f>
        <v>#N/A</v>
      </c>
      <c r="P157" s="81">
        <v>27990</v>
      </c>
    </row>
    <row r="158" spans="1:16" x14ac:dyDescent="0.3">
      <c r="A158" s="24" t="s">
        <v>294</v>
      </c>
      <c r="B158" s="20" t="s">
        <v>293</v>
      </c>
      <c r="C158" s="78">
        <v>1</v>
      </c>
      <c r="D158" s="54" t="s">
        <v>445</v>
      </c>
      <c r="E158" s="78">
        <v>0</v>
      </c>
      <c r="F158" s="78">
        <v>1.4333333333333333</v>
      </c>
      <c r="G158" s="54">
        <v>0.77300000000000002</v>
      </c>
      <c r="H158" s="78" t="s">
        <v>445</v>
      </c>
      <c r="I158" s="54">
        <v>5</v>
      </c>
      <c r="J158" s="19">
        <f>VLOOKUP($B158,'Core Indicators'!$E$3:$EU$917,147,FALSE)</f>
        <v>280</v>
      </c>
      <c r="K158" s="55">
        <v>-2.3369777202606201</v>
      </c>
      <c r="L158" s="78">
        <v>1</v>
      </c>
      <c r="M158" s="78">
        <v>7</v>
      </c>
      <c r="N158" s="54">
        <v>10</v>
      </c>
      <c r="O158" s="81">
        <f>VLOOKUP(B158,'Core Indicators'!$E$3:$G$9917,3,FALSE)</f>
        <v>11675155</v>
      </c>
      <c r="P158" s="81">
        <v>627340</v>
      </c>
    </row>
    <row r="159" spans="1:16" x14ac:dyDescent="0.3">
      <c r="A159" s="24" t="s">
        <v>296</v>
      </c>
      <c r="B159" s="20" t="s">
        <v>295</v>
      </c>
      <c r="C159" s="78">
        <v>0.76619999999999999</v>
      </c>
      <c r="D159" s="54">
        <v>11</v>
      </c>
      <c r="E159" s="78">
        <v>0</v>
      </c>
      <c r="F159" s="78">
        <v>7.6</v>
      </c>
      <c r="G159" s="54">
        <v>0.39396464871531001</v>
      </c>
      <c r="H159" s="78">
        <v>63.380001068115199</v>
      </c>
      <c r="I159" s="54">
        <v>3</v>
      </c>
      <c r="J159" s="19" t="e">
        <f>VLOOKUP($B159,'Core Indicators'!$E$3:$EU$917,147,FALSE)</f>
        <v>#N/A</v>
      </c>
      <c r="K159" s="55">
        <v>5.5837739259004593E-2</v>
      </c>
      <c r="L159" s="78">
        <v>7.5</v>
      </c>
      <c r="M159" s="78">
        <v>78</v>
      </c>
      <c r="N159" s="54">
        <v>45</v>
      </c>
      <c r="O159" s="81" t="e">
        <f>VLOOKUP(B159,'Core Indicators'!$E$3:$G$9917,3,FALSE)</f>
        <v>#N/A</v>
      </c>
      <c r="P159" s="81">
        <v>1213090</v>
      </c>
    </row>
    <row r="160" spans="1:16" x14ac:dyDescent="0.3">
      <c r="A160" s="24" t="s">
        <v>299</v>
      </c>
      <c r="B160" s="20" t="s">
        <v>298</v>
      </c>
      <c r="C160" s="78">
        <v>0</v>
      </c>
      <c r="D160" s="54">
        <v>10</v>
      </c>
      <c r="E160" s="78">
        <v>0</v>
      </c>
      <c r="F160" s="78">
        <v>8.4499999999999993</v>
      </c>
      <c r="G160" s="54" t="s">
        <v>445</v>
      </c>
      <c r="H160" s="78" t="s">
        <v>445</v>
      </c>
      <c r="I160" s="54">
        <v>5</v>
      </c>
      <c r="J160" s="19">
        <f>VLOOKUP($B160,'Core Indicators'!$E$3:$EU$917,147,FALSE)</f>
        <v>554</v>
      </c>
      <c r="K160" s="55">
        <v>-1.8275386095046997</v>
      </c>
      <c r="L160" s="78">
        <v>2.25</v>
      </c>
      <c r="M160" s="78">
        <v>2</v>
      </c>
      <c r="N160" s="54">
        <v>11</v>
      </c>
      <c r="O160" s="81">
        <f>VLOOKUP(B160,'Core Indicators'!$E$3:$G$9917,3,FALSE)</f>
        <v>12360000</v>
      </c>
      <c r="P160" s="81">
        <v>644329</v>
      </c>
    </row>
    <row r="161" spans="1:16" x14ac:dyDescent="0.3">
      <c r="A161" s="24" t="s">
        <v>301</v>
      </c>
      <c r="B161" s="20" t="s">
        <v>300</v>
      </c>
      <c r="C161" s="78">
        <v>0.502162</v>
      </c>
      <c r="D161" s="54">
        <v>11</v>
      </c>
      <c r="E161" s="78">
        <v>0.30200000000000005</v>
      </c>
      <c r="F161" s="78" t="s">
        <v>445</v>
      </c>
      <c r="G161" s="54">
        <v>8.0539691139538502E-2</v>
      </c>
      <c r="H161" s="78">
        <v>35.889999389648402</v>
      </c>
      <c r="I161" s="54">
        <v>3</v>
      </c>
      <c r="J161" s="19">
        <f>VLOOKUP($B161,'Core Indicators'!$E$3:$EU$917,147,FALSE)</f>
        <v>563</v>
      </c>
      <c r="K161" s="55">
        <v>0.89696776866912842</v>
      </c>
      <c r="L161" s="78" t="s">
        <v>445</v>
      </c>
      <c r="M161" s="78">
        <v>94</v>
      </c>
      <c r="N161" s="54">
        <v>58</v>
      </c>
      <c r="O161" s="81">
        <f>VLOOKUP(B161,'Core Indicators'!$E$3:$G$9917,3,FALSE)</f>
        <v>46575000</v>
      </c>
      <c r="P161" s="81">
        <v>500210</v>
      </c>
    </row>
    <row r="162" spans="1:16" x14ac:dyDescent="0.3">
      <c r="A162" s="24" t="s">
        <v>303</v>
      </c>
      <c r="B162" s="20" t="s">
        <v>302</v>
      </c>
      <c r="C162" s="78">
        <v>0.47989999999999999</v>
      </c>
      <c r="D162" s="54">
        <v>5</v>
      </c>
      <c r="E162" s="78">
        <v>0.11</v>
      </c>
      <c r="F162" s="78">
        <v>6.55</v>
      </c>
      <c r="G162" s="54">
        <v>0.385730517581724</v>
      </c>
      <c r="H162" s="78">
        <v>38.580001831054702</v>
      </c>
      <c r="I162" s="54">
        <v>3</v>
      </c>
      <c r="J162" s="19" t="e">
        <f>VLOOKUP($B162,'Core Indicators'!$E$3:$EU$917,147,FALSE)</f>
        <v>#N/A</v>
      </c>
      <c r="K162" s="55">
        <v>6.8625137209892273E-2</v>
      </c>
      <c r="L162" s="78">
        <v>6</v>
      </c>
      <c r="M162" s="78">
        <v>55</v>
      </c>
      <c r="N162" s="54">
        <v>36</v>
      </c>
      <c r="O162" s="81" t="e">
        <f>VLOOKUP(B162,'Core Indicators'!$E$3:$G$9917,3,FALSE)</f>
        <v>#N/A</v>
      </c>
      <c r="P162" s="81">
        <v>62710</v>
      </c>
    </row>
    <row r="163" spans="1:16" x14ac:dyDescent="0.3">
      <c r="A163" s="24" t="s">
        <v>305</v>
      </c>
      <c r="B163" s="20" t="s">
        <v>304</v>
      </c>
      <c r="C163" s="78">
        <v>0.85799999999999998</v>
      </c>
      <c r="D163" s="54">
        <v>4</v>
      </c>
      <c r="E163" s="78">
        <v>0.55000000000000004</v>
      </c>
      <c r="F163" s="78">
        <v>2.2333333333333334</v>
      </c>
      <c r="G163" s="54">
        <v>0.57483889048900905</v>
      </c>
      <c r="H163" s="78">
        <v>35.389999389648402</v>
      </c>
      <c r="I163" s="54">
        <v>5</v>
      </c>
      <c r="J163" s="19">
        <f>VLOOKUP($B163,'Core Indicators'!$E$3:$EU$917,147,FALSE)</f>
        <v>143</v>
      </c>
      <c r="K163" s="55">
        <v>-1.1840285062789917</v>
      </c>
      <c r="L163" s="78">
        <v>1.75</v>
      </c>
      <c r="M163" s="78">
        <v>8</v>
      </c>
      <c r="N163" s="54">
        <v>14</v>
      </c>
      <c r="O163" s="81">
        <f>VLOOKUP(B163,'Core Indicators'!$E$3:$G$9917,3,FALSE)</f>
        <v>45437440</v>
      </c>
      <c r="P163" s="81">
        <v>2376000</v>
      </c>
    </row>
    <row r="164" spans="1:16" x14ac:dyDescent="0.3">
      <c r="A164" s="24" t="s">
        <v>307</v>
      </c>
      <c r="B164" s="20" t="s">
        <v>306</v>
      </c>
      <c r="C164" s="78">
        <v>0</v>
      </c>
      <c r="D164" s="54">
        <v>12</v>
      </c>
      <c r="E164" s="78">
        <v>0</v>
      </c>
      <c r="F164" s="78" t="s">
        <v>445</v>
      </c>
      <c r="G164" s="54">
        <v>0.44762957820494198</v>
      </c>
      <c r="H164" s="78" t="s">
        <v>445</v>
      </c>
      <c r="I164" s="54">
        <v>0</v>
      </c>
      <c r="J164" s="19" t="e">
        <f>VLOOKUP($B164,'Core Indicators'!$E$3:$EU$917,147,FALSE)</f>
        <v>#N/A</v>
      </c>
      <c r="K164" s="55">
        <v>-0.24871133267879486</v>
      </c>
      <c r="L164" s="78" t="s">
        <v>445</v>
      </c>
      <c r="M164" s="78">
        <v>78</v>
      </c>
      <c r="N164" s="54">
        <v>45</v>
      </c>
      <c r="O164" s="81" t="e">
        <f>VLOOKUP(B164,'Core Indicators'!$E$3:$G$9917,3,FALSE)</f>
        <v>#N/A</v>
      </c>
      <c r="P164" s="81">
        <v>156000</v>
      </c>
    </row>
    <row r="165" spans="1:16" x14ac:dyDescent="0.3">
      <c r="A165" s="24" t="s">
        <v>309</v>
      </c>
      <c r="B165" s="20" t="s">
        <v>308</v>
      </c>
      <c r="C165" s="78">
        <v>1</v>
      </c>
      <c r="D165" s="54">
        <v>5</v>
      </c>
      <c r="E165" s="78">
        <v>0</v>
      </c>
      <c r="F165" s="78" t="s">
        <v>445</v>
      </c>
      <c r="G165" s="54">
        <v>0.56580794842361204</v>
      </c>
      <c r="H165" s="78">
        <v>51.450000762939503</v>
      </c>
      <c r="I165" s="54">
        <v>3</v>
      </c>
      <c r="J165" s="19" t="e">
        <f>VLOOKUP($B165,'Core Indicators'!$E$3:$EU$917,147,FALSE)</f>
        <v>#N/A</v>
      </c>
      <c r="K165" s="55">
        <v>-0.26824495196342468</v>
      </c>
      <c r="L165" s="78" t="s">
        <v>445</v>
      </c>
      <c r="M165" s="78">
        <v>16</v>
      </c>
      <c r="N165" s="54" t="s">
        <v>445</v>
      </c>
      <c r="O165" s="81" t="e">
        <f>VLOOKUP(B165,'Core Indicators'!$E$3:$G$9917,3,FALSE)</f>
        <v>#N/A</v>
      </c>
      <c r="P165" s="81">
        <v>17200</v>
      </c>
    </row>
    <row r="166" spans="1:16" x14ac:dyDescent="0.3">
      <c r="A166" s="24" t="s">
        <v>311</v>
      </c>
      <c r="B166" s="20" t="s">
        <v>310</v>
      </c>
      <c r="C166" s="78">
        <v>1</v>
      </c>
      <c r="D166" s="54">
        <v>12</v>
      </c>
      <c r="E166" s="78">
        <v>0</v>
      </c>
      <c r="F166" s="78" t="s">
        <v>445</v>
      </c>
      <c r="G166" s="54">
        <v>4.7569767361000999E-2</v>
      </c>
      <c r="H166" s="78">
        <v>27.319999694824201</v>
      </c>
      <c r="I166" s="54">
        <v>3</v>
      </c>
      <c r="J166" s="19" t="e">
        <f>VLOOKUP($B166,'Core Indicators'!$E$3:$EU$917,147,FALSE)</f>
        <v>#N/A</v>
      </c>
      <c r="K166" s="55">
        <v>2.0444672107696533</v>
      </c>
      <c r="L166" s="78" t="s">
        <v>445</v>
      </c>
      <c r="M166" s="78">
        <v>100</v>
      </c>
      <c r="N166" s="54">
        <v>88</v>
      </c>
      <c r="O166" s="81" t="e">
        <f>VLOOKUP(B166,'Core Indicators'!$E$3:$G$9917,3,FALSE)</f>
        <v>#N/A</v>
      </c>
      <c r="P166" s="81">
        <v>407310</v>
      </c>
    </row>
    <row r="167" spans="1:16" x14ac:dyDescent="0.3">
      <c r="A167" s="24" t="s">
        <v>313</v>
      </c>
      <c r="B167" s="20" t="s">
        <v>312</v>
      </c>
      <c r="C167" s="78">
        <v>0.57965899999999992</v>
      </c>
      <c r="D167" s="54">
        <v>11</v>
      </c>
      <c r="E167" s="78">
        <v>0</v>
      </c>
      <c r="F167" s="78" t="s">
        <v>445</v>
      </c>
      <c r="G167" s="54">
        <v>4.0251420795531102E-2</v>
      </c>
      <c r="H167" s="78">
        <v>31.639999389648398</v>
      </c>
      <c r="I167" s="54">
        <v>0</v>
      </c>
      <c r="J167" s="19" t="e">
        <f>VLOOKUP($B167,'Core Indicators'!$E$3:$EU$917,147,FALSE)</f>
        <v>#N/A</v>
      </c>
      <c r="K167" s="55">
        <v>1.9661990404129028</v>
      </c>
      <c r="L167" s="78" t="s">
        <v>445</v>
      </c>
      <c r="M167" s="78">
        <v>96</v>
      </c>
      <c r="N167" s="54">
        <v>86</v>
      </c>
      <c r="O167" s="81" t="e">
        <f>VLOOKUP(B167,'Core Indicators'!$E$3:$G$9917,3,FALSE)</f>
        <v>#N/A</v>
      </c>
      <c r="P167" s="81">
        <v>39516</v>
      </c>
    </row>
    <row r="168" spans="1:16" x14ac:dyDescent="0.3">
      <c r="A168" s="24" t="s">
        <v>425</v>
      </c>
      <c r="B168" s="20" t="s">
        <v>314</v>
      </c>
      <c r="C168" s="78">
        <v>0.58029999999999993</v>
      </c>
      <c r="D168" s="54">
        <v>1</v>
      </c>
      <c r="E168" s="78">
        <v>0.85</v>
      </c>
      <c r="F168" s="78">
        <v>1.75</v>
      </c>
      <c r="G168" s="54">
        <v>0.55368238085643595</v>
      </c>
      <c r="H168" s="78">
        <v>35.7700004577637</v>
      </c>
      <c r="I168" s="54">
        <v>5</v>
      </c>
      <c r="J168" s="19">
        <f>VLOOKUP($B168,'Core Indicators'!$E$3:$EU$917,147,FALSE)</f>
        <v>2568</v>
      </c>
      <c r="K168" s="55">
        <v>-1.4306507110595703</v>
      </c>
      <c r="L168" s="78">
        <v>1.5</v>
      </c>
      <c r="M168" s="78">
        <v>-1</v>
      </c>
      <c r="N168" s="54">
        <v>13</v>
      </c>
      <c r="O168" s="81">
        <f>VLOOKUP(B168,'Core Indicators'!$E$3:$G$9917,3,FALSE)</f>
        <v>14914268</v>
      </c>
      <c r="P168" s="81">
        <v>183630</v>
      </c>
    </row>
    <row r="169" spans="1:16" x14ac:dyDescent="0.3">
      <c r="A169" s="24" t="s">
        <v>316</v>
      </c>
      <c r="B169" s="20" t="s">
        <v>315</v>
      </c>
      <c r="C169" s="78">
        <v>0.35615999999999992</v>
      </c>
      <c r="D169" s="54">
        <v>5</v>
      </c>
      <c r="E169" s="78">
        <v>0.21300000000000002</v>
      </c>
      <c r="F169" s="78">
        <v>2.9833333333333334</v>
      </c>
      <c r="G169" s="54">
        <v>0.322360802448795</v>
      </c>
      <c r="H169" s="78">
        <v>30.7600002288818</v>
      </c>
      <c r="I169" s="54">
        <v>3</v>
      </c>
      <c r="J169" s="19" t="e">
        <f>VLOOKUP($B169,'Core Indicators'!$E$3:$EU$917,147,FALSE)</f>
        <v>#N/A</v>
      </c>
      <c r="K169" s="55">
        <v>-1.009642481803894</v>
      </c>
      <c r="L169" s="78">
        <v>2</v>
      </c>
      <c r="M169" s="78">
        <v>11</v>
      </c>
      <c r="N169" s="54">
        <v>25</v>
      </c>
      <c r="O169" s="81" t="e">
        <f>VLOOKUP(B169,'Core Indicators'!$E$3:$G$9917,3,FALSE)</f>
        <v>#N/A</v>
      </c>
      <c r="P169" s="81">
        <v>138786</v>
      </c>
    </row>
    <row r="170" spans="1:16" x14ac:dyDescent="0.3">
      <c r="A170" s="24" t="s">
        <v>426</v>
      </c>
      <c r="B170" s="20" t="s">
        <v>317</v>
      </c>
      <c r="C170" s="78">
        <v>0.11365703000000016</v>
      </c>
      <c r="D170" s="54">
        <v>7</v>
      </c>
      <c r="E170" s="78">
        <v>0</v>
      </c>
      <c r="F170" s="78">
        <v>6.1</v>
      </c>
      <c r="G170" s="54">
        <v>0.54381244694858999</v>
      </c>
      <c r="H170" s="78">
        <v>37.779998779296903</v>
      </c>
      <c r="I170" s="54">
        <v>3</v>
      </c>
      <c r="J170" s="19">
        <f>VLOOKUP($B170,'Core Indicators'!$E$3:$EU$917,147,FALSE)</f>
        <v>41</v>
      </c>
      <c r="K170" s="55">
        <v>-0.42535173892974854</v>
      </c>
      <c r="L170" s="78">
        <v>5.5</v>
      </c>
      <c r="M170" s="78">
        <v>52</v>
      </c>
      <c r="N170" s="54">
        <v>32</v>
      </c>
      <c r="O170" s="81">
        <f>VLOOKUP(B170,'Core Indicators'!$E$3:$G$9917,3,FALSE)</f>
        <v>57636962</v>
      </c>
      <c r="P170" s="81">
        <v>885800</v>
      </c>
    </row>
    <row r="171" spans="1:16" x14ac:dyDescent="0.3">
      <c r="A171" s="24" t="s">
        <v>319</v>
      </c>
      <c r="B171" s="20" t="s">
        <v>318</v>
      </c>
      <c r="C171" s="78">
        <v>0.43145</v>
      </c>
      <c r="D171" s="54">
        <v>8</v>
      </c>
      <c r="E171" s="78">
        <v>0.05</v>
      </c>
      <c r="F171" s="78">
        <v>3.25</v>
      </c>
      <c r="G171" s="54">
        <v>0.36645414347863497</v>
      </c>
      <c r="H171" s="78">
        <v>39.259998321533203</v>
      </c>
      <c r="I171" s="54">
        <v>3</v>
      </c>
      <c r="J171" s="19">
        <f>VLOOKUP($B171,'Core Indicators'!$E$3:$EU$917,147,FALSE)</f>
        <v>99</v>
      </c>
      <c r="K171" s="55">
        <v>-0.10611594468355179</v>
      </c>
      <c r="L171" s="78">
        <v>3</v>
      </c>
      <c r="M171" s="78">
        <v>31</v>
      </c>
      <c r="N171" s="54">
        <v>35</v>
      </c>
      <c r="O171" s="81">
        <f>VLOOKUP(B171,'Core Indicators'!$E$3:$G$9917,3,FALSE)</f>
        <v>66141000</v>
      </c>
      <c r="P171" s="81">
        <v>510890</v>
      </c>
    </row>
    <row r="172" spans="1:16" x14ac:dyDescent="0.3">
      <c r="A172" s="24" t="s">
        <v>439</v>
      </c>
      <c r="B172" s="20" t="s">
        <v>187</v>
      </c>
      <c r="C172" s="78">
        <v>0.51029999999999998</v>
      </c>
      <c r="D172" s="54">
        <v>10</v>
      </c>
      <c r="E172" s="78">
        <v>0.06</v>
      </c>
      <c r="F172" s="78">
        <v>6.45</v>
      </c>
      <c r="G172" s="54">
        <v>0.16016306883662901</v>
      </c>
      <c r="H172" s="78">
        <v>44.049999237060497</v>
      </c>
      <c r="I172" s="54">
        <v>3</v>
      </c>
      <c r="J172" s="19" t="e">
        <f>VLOOKUP($B172,'Core Indicators'!$E$3:$EU$917,147,FALSE)</f>
        <v>#N/A</v>
      </c>
      <c r="K172" s="55">
        <v>-0.17356464266777039</v>
      </c>
      <c r="L172" s="78">
        <v>6</v>
      </c>
      <c r="M172" s="78">
        <v>58</v>
      </c>
      <c r="N172" s="54">
        <v>37</v>
      </c>
      <c r="O172" s="81" t="e">
        <f>VLOOKUP(B172,'Core Indicators'!$E$3:$G$9917,3,FALSE)</f>
        <v>#N/A</v>
      </c>
      <c r="P172" s="81">
        <v>25220</v>
      </c>
    </row>
    <row r="173" spans="1:16" x14ac:dyDescent="0.3">
      <c r="A173" s="24" t="s">
        <v>365</v>
      </c>
      <c r="B173" s="20" t="s">
        <v>91</v>
      </c>
      <c r="C173" s="78">
        <v>0</v>
      </c>
      <c r="D173" s="54">
        <v>13</v>
      </c>
      <c r="E173" s="78">
        <v>0</v>
      </c>
      <c r="F173" s="78" t="s">
        <v>445</v>
      </c>
      <c r="G173" s="54" t="s">
        <v>445</v>
      </c>
      <c r="H173" s="78">
        <v>31.559999465942401</v>
      </c>
      <c r="I173" s="54">
        <v>1</v>
      </c>
      <c r="J173" s="19" t="e">
        <f>VLOOKUP($B173,'Core Indicators'!$E$3:$EU$917,147,FALSE)</f>
        <v>#N/A</v>
      </c>
      <c r="K173" s="55">
        <v>-1.1763211488723755</v>
      </c>
      <c r="L173" s="78" t="s">
        <v>445</v>
      </c>
      <c r="M173" s="78">
        <v>69</v>
      </c>
      <c r="N173" s="54">
        <v>35</v>
      </c>
      <c r="O173" s="81" t="e">
        <f>VLOOKUP(B173,'Core Indicators'!$E$3:$G$9917,3,FALSE)</f>
        <v>#N/A</v>
      </c>
      <c r="P173" s="81">
        <v>14870</v>
      </c>
    </row>
    <row r="174" spans="1:16" x14ac:dyDescent="0.3">
      <c r="A174" s="24" t="s">
        <v>321</v>
      </c>
      <c r="B174" s="20" t="s">
        <v>320</v>
      </c>
      <c r="C174" s="78">
        <v>0.73350000000000004</v>
      </c>
      <c r="D174" s="54">
        <v>5</v>
      </c>
      <c r="E174" s="78">
        <v>0</v>
      </c>
      <c r="F174" s="78">
        <v>5.0666666666666664</v>
      </c>
      <c r="G174" s="54">
        <v>0.555502695853622</v>
      </c>
      <c r="H174" s="78">
        <v>46.0200004577637</v>
      </c>
      <c r="I174" s="54">
        <v>3</v>
      </c>
      <c r="J174" s="19" t="e">
        <f>VLOOKUP($B174,'Core Indicators'!$E$3:$EU$917,147,FALSE)</f>
        <v>#N/A</v>
      </c>
      <c r="K174" s="55">
        <v>-0.79972684383392334</v>
      </c>
      <c r="L174" s="78">
        <v>4.25</v>
      </c>
      <c r="M174" s="78">
        <v>47</v>
      </c>
      <c r="N174" s="54">
        <v>32</v>
      </c>
      <c r="O174" s="81" t="e">
        <f>VLOOKUP(B174,'Core Indicators'!$E$3:$G$9917,3,FALSE)</f>
        <v>#N/A</v>
      </c>
      <c r="P174" s="81">
        <v>54390</v>
      </c>
    </row>
    <row r="175" spans="1:16" x14ac:dyDescent="0.3">
      <c r="A175" s="24" t="s">
        <v>323</v>
      </c>
      <c r="B175" s="20" t="s">
        <v>322</v>
      </c>
      <c r="C175" s="78">
        <v>0</v>
      </c>
      <c r="D175" s="54">
        <v>11</v>
      </c>
      <c r="E175" s="78">
        <v>0</v>
      </c>
      <c r="F175" s="78" t="s">
        <v>445</v>
      </c>
      <c r="G175" s="54">
        <v>0.65867399030476304</v>
      </c>
      <c r="H175" s="78">
        <v>38.099998474121101</v>
      </c>
      <c r="I175" s="54">
        <v>1</v>
      </c>
      <c r="J175" s="19" t="e">
        <f>VLOOKUP($B175,'Core Indicators'!$E$3:$EU$917,147,FALSE)</f>
        <v>#N/A</v>
      </c>
      <c r="K175" s="55">
        <v>-0.19803056120872498</v>
      </c>
      <c r="L175" s="78" t="s">
        <v>445</v>
      </c>
      <c r="M175" s="78">
        <v>75</v>
      </c>
      <c r="N175" s="54" t="s">
        <v>445</v>
      </c>
      <c r="O175" s="81" t="e">
        <f>VLOOKUP(B175,'Core Indicators'!$E$3:$G$9917,3,FALSE)</f>
        <v>#N/A</v>
      </c>
      <c r="P175" s="81">
        <v>720</v>
      </c>
    </row>
    <row r="176" spans="1:16" x14ac:dyDescent="0.3">
      <c r="A176" s="24" t="s">
        <v>325</v>
      </c>
      <c r="B176" s="20" t="s">
        <v>324</v>
      </c>
      <c r="C176" s="78">
        <v>0.68077499999999991</v>
      </c>
      <c r="D176" s="54">
        <v>12</v>
      </c>
      <c r="E176" s="78">
        <v>0.40300000000000002</v>
      </c>
      <c r="F176" s="78" t="s">
        <v>445</v>
      </c>
      <c r="G176" s="54">
        <v>0.32413903930652599</v>
      </c>
      <c r="H176" s="78" t="s">
        <v>445</v>
      </c>
      <c r="I176" s="54">
        <v>0</v>
      </c>
      <c r="J176" s="19" t="e">
        <f>VLOOKUP($B176,'Core Indicators'!$E$3:$EU$917,147,FALSE)</f>
        <v>#N/A</v>
      </c>
      <c r="K176" s="55">
        <v>-0.14362901449203491</v>
      </c>
      <c r="L176" s="78" t="s">
        <v>445</v>
      </c>
      <c r="M176" s="78">
        <v>81</v>
      </c>
      <c r="N176" s="54">
        <v>35</v>
      </c>
      <c r="O176" s="81" t="e">
        <f>VLOOKUP(B176,'Core Indicators'!$E$3:$G$9917,3,FALSE)</f>
        <v>#N/A</v>
      </c>
      <c r="P176" s="81">
        <v>5130</v>
      </c>
    </row>
    <row r="177" spans="1:16" x14ac:dyDescent="0.3">
      <c r="A177" s="24" t="s">
        <v>327</v>
      </c>
      <c r="B177" s="20" t="s">
        <v>326</v>
      </c>
      <c r="C177" s="78">
        <v>1</v>
      </c>
      <c r="D177" s="54">
        <v>7</v>
      </c>
      <c r="E177" s="78">
        <v>0</v>
      </c>
      <c r="F177" s="78">
        <v>6.5</v>
      </c>
      <c r="G177" s="54">
        <v>0.28882479225062002</v>
      </c>
      <c r="H177" s="78">
        <v>35.810001373291001</v>
      </c>
      <c r="I177" s="54">
        <v>3</v>
      </c>
      <c r="J177" s="19">
        <f>VLOOKUP($B177,'Core Indicators'!$E$3:$EU$917,147,FALSE)</f>
        <v>31</v>
      </c>
      <c r="K177" s="55">
        <v>-5.2563313394784927E-2</v>
      </c>
      <c r="L177" s="78">
        <v>5.75</v>
      </c>
      <c r="M177" s="78">
        <v>70</v>
      </c>
      <c r="N177" s="54">
        <v>41</v>
      </c>
      <c r="O177" s="81">
        <f>VLOOKUP(B177,'Core Indicators'!$E$3:$G$9917,3,FALSE)</f>
        <v>10833431</v>
      </c>
      <c r="P177" s="81">
        <v>155360</v>
      </c>
    </row>
    <row r="178" spans="1:16" x14ac:dyDescent="0.3">
      <c r="A178" s="24" t="s">
        <v>329</v>
      </c>
      <c r="B178" s="20" t="s">
        <v>328</v>
      </c>
      <c r="C178" s="78">
        <v>0.50980000000000003</v>
      </c>
      <c r="D178" s="54">
        <v>7</v>
      </c>
      <c r="E178" s="78">
        <v>0.34</v>
      </c>
      <c r="F178" s="78">
        <v>5.55</v>
      </c>
      <c r="G178" s="54">
        <v>0.32762037427784702</v>
      </c>
      <c r="H178" s="78">
        <v>40.169998168945298</v>
      </c>
      <c r="I178" s="54">
        <v>5</v>
      </c>
      <c r="J178" s="19">
        <f>VLOOKUP($B178,'Core Indicators'!$E$3:$EU$917,147,FALSE)</f>
        <v>789</v>
      </c>
      <c r="K178" s="55">
        <v>-6.0295328497886658E-2</v>
      </c>
      <c r="L178" s="78">
        <v>4.25</v>
      </c>
      <c r="M178" s="78">
        <v>32</v>
      </c>
      <c r="N178" s="54">
        <v>41</v>
      </c>
      <c r="O178" s="81">
        <f>VLOOKUP(B178,'Core Indicators'!$E$3:$G$9917,3,FALSE)</f>
        <v>80745020</v>
      </c>
      <c r="P178" s="81">
        <v>769630</v>
      </c>
    </row>
    <row r="179" spans="1:16" x14ac:dyDescent="0.3">
      <c r="A179" s="24" t="s">
        <v>331</v>
      </c>
      <c r="B179" s="20" t="s">
        <v>330</v>
      </c>
      <c r="C179" s="78">
        <v>0.27370000000000017</v>
      </c>
      <c r="D179" s="54">
        <v>1</v>
      </c>
      <c r="E179" s="78">
        <v>0.1</v>
      </c>
      <c r="F179" s="78">
        <v>2.85</v>
      </c>
      <c r="G179" s="54" t="s">
        <v>445</v>
      </c>
      <c r="H179" s="78" t="s">
        <v>445</v>
      </c>
      <c r="I179" s="54">
        <v>0</v>
      </c>
      <c r="J179" s="19" t="e">
        <f>VLOOKUP($B179,'Core Indicators'!$E$3:$EU$917,147,FALSE)</f>
        <v>#N/A</v>
      </c>
      <c r="K179" s="55">
        <v>-1.3905214071273804</v>
      </c>
      <c r="L179" s="78">
        <v>2.25</v>
      </c>
      <c r="M179" s="78">
        <v>4</v>
      </c>
      <c r="N179" s="54">
        <v>22</v>
      </c>
      <c r="O179" s="81" t="e">
        <f>VLOOKUP(B179,'Core Indicators'!$E$3:$G$9917,3,FALSE)</f>
        <v>#N/A</v>
      </c>
      <c r="P179" s="81">
        <v>469930</v>
      </c>
    </row>
    <row r="180" spans="1:16" x14ac:dyDescent="0.3">
      <c r="A180" s="24" t="s">
        <v>333</v>
      </c>
      <c r="B180" s="20" t="s">
        <v>332</v>
      </c>
      <c r="C180" s="78">
        <v>0</v>
      </c>
      <c r="D180" s="54">
        <v>11</v>
      </c>
      <c r="E180" s="78">
        <v>0</v>
      </c>
      <c r="F180" s="78" t="s">
        <v>445</v>
      </c>
      <c r="G180" s="54" t="s">
        <v>445</v>
      </c>
      <c r="H180" s="78" t="s">
        <v>445</v>
      </c>
      <c r="I180" s="54">
        <v>0</v>
      </c>
      <c r="J180" s="19" t="e">
        <f>VLOOKUP($B180,'Core Indicators'!$E$3:$EU$917,147,FALSE)</f>
        <v>#N/A</v>
      </c>
      <c r="K180" s="55">
        <v>0.337982177734375</v>
      </c>
      <c r="L180" s="78" t="s">
        <v>445</v>
      </c>
      <c r="M180" s="78">
        <v>94</v>
      </c>
      <c r="N180" s="54" t="s">
        <v>445</v>
      </c>
      <c r="O180" s="81" t="e">
        <f>VLOOKUP(B180,'Core Indicators'!$E$3:$G$9917,3,FALSE)</f>
        <v>#N/A</v>
      </c>
      <c r="P180" s="81">
        <v>30</v>
      </c>
    </row>
    <row r="181" spans="1:16" x14ac:dyDescent="0.3">
      <c r="A181" s="24" t="s">
        <v>335</v>
      </c>
      <c r="B181" s="20" t="s">
        <v>334</v>
      </c>
      <c r="C181" s="78">
        <v>0.921597</v>
      </c>
      <c r="D181" s="54">
        <v>7</v>
      </c>
      <c r="E181" s="78">
        <v>0.23900000000000002</v>
      </c>
      <c r="F181" s="78">
        <v>5.4333333333333336</v>
      </c>
      <c r="G181" s="54">
        <v>0.52243432824634695</v>
      </c>
      <c r="H181" s="78">
        <v>42.369998931884801</v>
      </c>
      <c r="I181" s="54">
        <v>3</v>
      </c>
      <c r="J181" s="19" t="str">
        <f>VLOOKUP($B181,'Core Indicators'!$E$3:$EU$917,147,FALSE)</f>
        <v>x</v>
      </c>
      <c r="K181" s="55">
        <v>-0.34080362319946289</v>
      </c>
      <c r="L181" s="78">
        <v>5.5</v>
      </c>
      <c r="M181" s="78">
        <v>37</v>
      </c>
      <c r="N181" s="54">
        <v>25</v>
      </c>
      <c r="O181" s="81">
        <f>VLOOKUP(B181,'Core Indicators'!$E$3:$G$9917,3,FALSE)</f>
        <v>40029013</v>
      </c>
      <c r="P181" s="81">
        <v>200520</v>
      </c>
    </row>
    <row r="182" spans="1:16" x14ac:dyDescent="0.3">
      <c r="A182" s="24" t="s">
        <v>337</v>
      </c>
      <c r="B182" s="20" t="s">
        <v>336</v>
      </c>
      <c r="C182" s="78">
        <v>0.36468899999999993</v>
      </c>
      <c r="D182" s="54">
        <v>10</v>
      </c>
      <c r="E182" s="78">
        <v>1.6E-2</v>
      </c>
      <c r="F182" s="78">
        <v>6.9</v>
      </c>
      <c r="G182" s="54">
        <v>0.28405708879639202</v>
      </c>
      <c r="H182" s="78">
        <v>24.090000152587901</v>
      </c>
      <c r="I182" s="54">
        <v>5</v>
      </c>
      <c r="J182" s="19">
        <f>VLOOKUP($B182,'Core Indicators'!$E$3:$EU$917,147,FALSE)</f>
        <v>18</v>
      </c>
      <c r="K182" s="55">
        <v>-0.80121469497680664</v>
      </c>
      <c r="L182" s="78">
        <v>6.25</v>
      </c>
      <c r="M182" s="78">
        <v>62</v>
      </c>
      <c r="N182" s="54">
        <v>29</v>
      </c>
      <c r="O182" s="81">
        <f>VLOOKUP(B182,'Core Indicators'!$E$3:$G$9917,3,FALSE)</f>
        <v>42073797</v>
      </c>
      <c r="P182" s="81">
        <v>579290</v>
      </c>
    </row>
    <row r="183" spans="1:16" x14ac:dyDescent="0.3">
      <c r="A183" s="24" t="s">
        <v>339</v>
      </c>
      <c r="B183" s="20" t="s">
        <v>338</v>
      </c>
      <c r="C183" s="78">
        <v>1</v>
      </c>
      <c r="D183" s="54">
        <v>1</v>
      </c>
      <c r="E183" s="78">
        <v>0</v>
      </c>
      <c r="F183" s="78">
        <v>4</v>
      </c>
      <c r="G183" s="54">
        <v>0.23225263717502601</v>
      </c>
      <c r="H183" s="78" t="s">
        <v>445</v>
      </c>
      <c r="I183" s="54">
        <v>1</v>
      </c>
      <c r="J183" s="19" t="e">
        <f>VLOOKUP($B183,'Core Indicators'!$E$3:$EU$917,147,FALSE)</f>
        <v>#N/A</v>
      </c>
      <c r="K183" s="55">
        <v>0.70778542757034302</v>
      </c>
      <c r="L183" s="78">
        <v>4</v>
      </c>
      <c r="M183" s="78">
        <v>17</v>
      </c>
      <c r="N183" s="54">
        <v>66</v>
      </c>
      <c r="O183" s="81" t="e">
        <f>VLOOKUP(B183,'Core Indicators'!$E$3:$G$9917,3,FALSE)</f>
        <v>#N/A</v>
      </c>
      <c r="P183" s="81">
        <v>83600</v>
      </c>
    </row>
    <row r="184" spans="1:16" x14ac:dyDescent="0.3">
      <c r="A184" s="24" t="s">
        <v>427</v>
      </c>
      <c r="B184" s="20" t="s">
        <v>340</v>
      </c>
      <c r="C184" s="78">
        <v>0.32496100000000017</v>
      </c>
      <c r="D184" s="54">
        <v>13</v>
      </c>
      <c r="E184" s="78">
        <v>6.9999999999999993E-2</v>
      </c>
      <c r="F184" s="78" t="s">
        <v>445</v>
      </c>
      <c r="G184" s="54">
        <v>0.13083521620626001</v>
      </c>
      <c r="H184" s="78">
        <v>32.569999694824197</v>
      </c>
      <c r="I184" s="54">
        <v>3</v>
      </c>
      <c r="J184" s="19" t="e">
        <f>VLOOKUP($B184,'Core Indicators'!$E$3:$EU$917,147,FALSE)</f>
        <v>#N/A</v>
      </c>
      <c r="K184" s="55">
        <v>1.8050568103790283</v>
      </c>
      <c r="L184" s="78" t="s">
        <v>445</v>
      </c>
      <c r="M184" s="78">
        <v>94</v>
      </c>
      <c r="N184" s="54">
        <v>81</v>
      </c>
      <c r="O184" s="81" t="e">
        <f>VLOOKUP(B184,'Core Indicators'!$E$3:$G$9917,3,FALSE)</f>
        <v>#N/A</v>
      </c>
      <c r="P184" s="81">
        <v>241930</v>
      </c>
    </row>
    <row r="185" spans="1:16" x14ac:dyDescent="0.3">
      <c r="A185" s="24" t="s">
        <v>342</v>
      </c>
      <c r="B185" s="20" t="s">
        <v>341</v>
      </c>
      <c r="C185" s="78">
        <v>0.49014352000000017</v>
      </c>
      <c r="D185" s="54">
        <v>11</v>
      </c>
      <c r="E185" s="78">
        <v>0.17300000000000001</v>
      </c>
      <c r="F185" s="78" t="s">
        <v>445</v>
      </c>
      <c r="G185" s="54">
        <v>0.20318079832260899</v>
      </c>
      <c r="H185" s="78">
        <v>41.060001373291001</v>
      </c>
      <c r="I185" s="54">
        <v>3</v>
      </c>
      <c r="J185" s="19" t="e">
        <f>VLOOKUP($B185,'Core Indicators'!$E$3:$EU$917,147,FALSE)</f>
        <v>#N/A</v>
      </c>
      <c r="K185" s="55">
        <v>1.6037057638168335</v>
      </c>
      <c r="L185" s="78" t="s">
        <v>445</v>
      </c>
      <c r="M185" s="78">
        <v>86</v>
      </c>
      <c r="N185" s="54">
        <v>74</v>
      </c>
      <c r="O185" s="81" t="e">
        <f>VLOOKUP(B185,'Core Indicators'!$E$3:$G$9917,3,FALSE)</f>
        <v>#N/A</v>
      </c>
      <c r="P185" s="81">
        <v>9147420</v>
      </c>
    </row>
    <row r="186" spans="1:16" x14ac:dyDescent="0.3">
      <c r="A186" s="24" t="s">
        <v>344</v>
      </c>
      <c r="B186" s="20" t="s">
        <v>343</v>
      </c>
      <c r="C186" s="78">
        <v>0.1472</v>
      </c>
      <c r="D186" s="54">
        <v>13</v>
      </c>
      <c r="E186" s="78">
        <v>0.08</v>
      </c>
      <c r="F186" s="78">
        <v>9.9499999999999993</v>
      </c>
      <c r="G186" s="54">
        <v>0.28404842254717799</v>
      </c>
      <c r="H186" s="78">
        <v>41.599998474121101</v>
      </c>
      <c r="I186" s="54">
        <v>0</v>
      </c>
      <c r="J186" s="19" t="e">
        <f>VLOOKUP($B186,'Core Indicators'!$E$3:$EU$917,147,FALSE)</f>
        <v>#N/A</v>
      </c>
      <c r="K186" s="55">
        <v>0.67522454261779785</v>
      </c>
      <c r="L186" s="78">
        <v>10</v>
      </c>
      <c r="M186" s="78">
        <v>98</v>
      </c>
      <c r="N186" s="54">
        <v>71</v>
      </c>
      <c r="O186" s="81" t="e">
        <f>VLOOKUP(B186,'Core Indicators'!$E$3:$G$9917,3,FALSE)</f>
        <v>#N/A</v>
      </c>
      <c r="P186" s="81">
        <v>175020</v>
      </c>
    </row>
    <row r="187" spans="1:16" x14ac:dyDescent="0.3">
      <c r="A187" s="24" t="s">
        <v>346</v>
      </c>
      <c r="B187" s="20" t="s">
        <v>345</v>
      </c>
      <c r="C187" s="78">
        <v>0.35294999999999987</v>
      </c>
      <c r="D187" s="54">
        <v>1</v>
      </c>
      <c r="E187" s="78">
        <v>0.16</v>
      </c>
      <c r="F187" s="78">
        <v>3.166666666666667</v>
      </c>
      <c r="G187" s="54">
        <v>0.28689324721715198</v>
      </c>
      <c r="H187" s="78">
        <v>35.2700004577637</v>
      </c>
      <c r="I187" s="54">
        <v>3</v>
      </c>
      <c r="J187" s="19" t="e">
        <f>VLOOKUP($B187,'Core Indicators'!$E$3:$EU$917,147,FALSE)</f>
        <v>#N/A</v>
      </c>
      <c r="K187" s="55">
        <v>-1.0651403665542603</v>
      </c>
      <c r="L187" s="78">
        <v>2.25</v>
      </c>
      <c r="M187" s="78">
        <v>7</v>
      </c>
      <c r="N187" s="54">
        <v>21</v>
      </c>
      <c r="O187" s="81" t="e">
        <f>VLOOKUP(B187,'Core Indicators'!$E$3:$G$9917,3,FALSE)</f>
        <v>#N/A</v>
      </c>
      <c r="P187" s="81">
        <v>425400</v>
      </c>
    </row>
    <row r="188" spans="1:16" x14ac:dyDescent="0.3">
      <c r="A188" s="24" t="s">
        <v>348</v>
      </c>
      <c r="B188" s="20" t="s">
        <v>347</v>
      </c>
      <c r="C188" s="78">
        <v>0</v>
      </c>
      <c r="D188" s="54">
        <v>12</v>
      </c>
      <c r="E188" s="78">
        <v>0</v>
      </c>
      <c r="F188" s="78" t="s">
        <v>445</v>
      </c>
      <c r="G188" s="54" t="s">
        <v>445</v>
      </c>
      <c r="H188" s="78">
        <v>37.180000305175803</v>
      </c>
      <c r="I188" s="54">
        <v>0</v>
      </c>
      <c r="J188" s="19" t="e">
        <f>VLOOKUP($B188,'Core Indicators'!$E$3:$EU$917,147,FALSE)</f>
        <v>#N/A</v>
      </c>
      <c r="K188" s="55">
        <v>3.4484181553125381E-2</v>
      </c>
      <c r="L188" s="78" t="s">
        <v>445</v>
      </c>
      <c r="M188" s="78">
        <v>81</v>
      </c>
      <c r="N188" s="54" t="s">
        <v>445</v>
      </c>
      <c r="O188" s="81" t="e">
        <f>VLOOKUP(B188,'Core Indicators'!$E$3:$G$9917,3,FALSE)</f>
        <v>#N/A</v>
      </c>
      <c r="P188" s="81">
        <v>12190</v>
      </c>
    </row>
    <row r="189" spans="1:16" x14ac:dyDescent="0.3">
      <c r="A189" s="24" t="s">
        <v>428</v>
      </c>
      <c r="B189" s="20" t="s">
        <v>349</v>
      </c>
      <c r="C189" s="78">
        <v>0.24655600000000011</v>
      </c>
      <c r="D189" s="54">
        <v>7</v>
      </c>
      <c r="E189" s="78">
        <v>0.12000000000000001</v>
      </c>
      <c r="F189" s="78">
        <v>3.8</v>
      </c>
      <c r="G189" s="54">
        <v>0.460951286761421</v>
      </c>
      <c r="H189" s="78">
        <v>46.939998626708999</v>
      </c>
      <c r="I189" s="54">
        <v>3</v>
      </c>
      <c r="J189" s="19">
        <f>VLOOKUP($B189,'Core Indicators'!$E$3:$EU$917,147,FALSE)</f>
        <v>3626</v>
      </c>
      <c r="K189" s="55">
        <v>-1.9905811548233032</v>
      </c>
      <c r="L189" s="78">
        <v>2.5</v>
      </c>
      <c r="M189" s="78">
        <v>26</v>
      </c>
      <c r="N189" s="54">
        <v>17</v>
      </c>
      <c r="O189" s="81">
        <f>VLOOKUP(B189,'Core Indicators'!$E$3:$G$9917,3,FALSE)</f>
        <v>29254946</v>
      </c>
      <c r="P189" s="81">
        <v>882050</v>
      </c>
    </row>
    <row r="190" spans="1:16" x14ac:dyDescent="0.3">
      <c r="A190" s="24" t="s">
        <v>367</v>
      </c>
      <c r="B190" s="20" t="s">
        <v>350</v>
      </c>
      <c r="C190" s="78">
        <v>0.38874799999999998</v>
      </c>
      <c r="D190" s="54">
        <v>1</v>
      </c>
      <c r="E190" s="78">
        <v>0.10100000000000001</v>
      </c>
      <c r="F190" s="78">
        <v>3.35</v>
      </c>
      <c r="G190" s="54">
        <v>0.33737605352463601</v>
      </c>
      <c r="H190" s="78">
        <v>37.590000152587898</v>
      </c>
      <c r="I190" s="54">
        <v>3</v>
      </c>
      <c r="J190" s="19" t="e">
        <f>VLOOKUP($B190,'Core Indicators'!$E$3:$EU$917,147,FALSE)</f>
        <v>#N/A</v>
      </c>
      <c r="K190" s="55">
        <v>-0.26854208111763</v>
      </c>
      <c r="L190" s="78">
        <v>2.75</v>
      </c>
      <c r="M190" s="78">
        <v>20</v>
      </c>
      <c r="N190" s="54">
        <v>33</v>
      </c>
      <c r="O190" s="81" t="e">
        <f>VLOOKUP(B190,'Core Indicators'!$E$3:$G$9917,3,FALSE)</f>
        <v>#N/A</v>
      </c>
      <c r="P190" s="81">
        <v>310070</v>
      </c>
    </row>
    <row r="191" spans="1:16" x14ac:dyDescent="0.3">
      <c r="A191" s="24" t="s">
        <v>352</v>
      </c>
      <c r="B191" s="20" t="s">
        <v>351</v>
      </c>
      <c r="C191" s="78">
        <v>0.58879999999999999</v>
      </c>
      <c r="D191" s="54">
        <v>2</v>
      </c>
      <c r="E191" s="78">
        <v>0</v>
      </c>
      <c r="F191" s="78">
        <v>1.8</v>
      </c>
      <c r="G191" s="54">
        <v>0.76748947226836695</v>
      </c>
      <c r="H191" s="78">
        <v>35.889999389648402</v>
      </c>
      <c r="I191" s="54">
        <v>5</v>
      </c>
      <c r="J191" s="19">
        <f>VLOOKUP($B191,'Core Indicators'!$E$3:$EU$917,147,FALSE)</f>
        <v>16332</v>
      </c>
      <c r="K191" s="55">
        <v>-1.2379367351531982</v>
      </c>
      <c r="L191" s="78">
        <v>2</v>
      </c>
      <c r="M191" s="78">
        <v>13</v>
      </c>
      <c r="N191" s="54">
        <v>14</v>
      </c>
      <c r="O191" s="81">
        <f>VLOOKUP(B191,'Core Indicators'!$E$3:$G$9917,3,FALSE)</f>
        <v>28599859</v>
      </c>
      <c r="P191" s="81">
        <v>527970</v>
      </c>
    </row>
    <row r="192" spans="1:16" x14ac:dyDescent="0.3">
      <c r="A192" s="24" t="s">
        <v>354</v>
      </c>
      <c r="B192" s="20" t="s">
        <v>353</v>
      </c>
      <c r="C192" s="78">
        <v>0.73520000000000008</v>
      </c>
      <c r="D192" s="54">
        <v>8</v>
      </c>
      <c r="E192" s="78">
        <v>0</v>
      </c>
      <c r="F192" s="78">
        <v>6</v>
      </c>
      <c r="G192" s="54">
        <v>0.52614328626346296</v>
      </c>
      <c r="H192" s="78">
        <v>55.619998931884801</v>
      </c>
      <c r="I192" s="54">
        <v>0</v>
      </c>
      <c r="J192" s="19">
        <f>VLOOKUP($B192,'Core Indicators'!$E$3:$EU$917,147,FALSE)</f>
        <v>0</v>
      </c>
      <c r="K192" s="55">
        <v>-0.25282701849937439</v>
      </c>
      <c r="L192" s="78">
        <v>5</v>
      </c>
      <c r="M192" s="78">
        <v>55</v>
      </c>
      <c r="N192" s="54">
        <v>38</v>
      </c>
      <c r="O192" s="81">
        <f>VLOOKUP(B192,'Core Indicators'!$E$3:$G$9917,3,FALSE)</f>
        <v>16480058</v>
      </c>
      <c r="P192" s="81">
        <v>743390</v>
      </c>
    </row>
    <row r="193" spans="1:16" x14ac:dyDescent="0.3">
      <c r="A193" s="24" t="s">
        <v>356</v>
      </c>
      <c r="B193" s="20" t="s">
        <v>355</v>
      </c>
      <c r="C193" s="78">
        <v>0.36619999999999997</v>
      </c>
      <c r="D193" s="54">
        <v>0</v>
      </c>
      <c r="E193" s="78">
        <v>0.03</v>
      </c>
      <c r="F193" s="78">
        <v>3.8333333333333335</v>
      </c>
      <c r="G193" s="54">
        <v>0.54021535238125495</v>
      </c>
      <c r="H193" s="78" t="s">
        <v>445</v>
      </c>
      <c r="I193" s="54">
        <v>3</v>
      </c>
      <c r="J193" s="19" t="str">
        <f>VLOOKUP($B193,'Core Indicators'!$E$3:$EU$917,147,FALSE)</f>
        <v>X</v>
      </c>
      <c r="K193" s="55">
        <v>-1.3490862846374512</v>
      </c>
      <c r="L193" s="78">
        <v>2.75</v>
      </c>
      <c r="M193" s="78">
        <v>30</v>
      </c>
      <c r="N193" s="54">
        <v>22</v>
      </c>
      <c r="O193" s="81">
        <f>VLOOKUP(B193,'Core Indicators'!$E$3:$G$9917,3,FALSE)</f>
        <v>15413821</v>
      </c>
      <c r="P193" s="81">
        <v>386850</v>
      </c>
    </row>
  </sheetData>
  <sheetProtection algorithmName="SHA-512" hashValue="69EhJiFLwSSUe56e82LTgQuVRu13wcYZorJMM6rmQho5pQkMXJfz19d3zyJX6TnTshlXCybwvC2teK+bkcxNHw==" saltValue="xlGJzCL3uSNNuwLaZ2zisg==" spinCount="100000" sheet="1" objects="1" scenarios="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HK215"/>
  <sheetViews>
    <sheetView workbookViewId="0">
      <pane ySplit="1" topLeftCell="A2" activePane="bottomLeft" state="frozen"/>
      <selection pane="bottomLeft" activeCell="A18" sqref="A18"/>
    </sheetView>
  </sheetViews>
  <sheetFormatPr defaultColWidth="9.44140625" defaultRowHeight="14.4" x14ac:dyDescent="0.3"/>
  <cols>
    <col min="1" max="1" width="69.109375" bestFit="1" customWidth="1"/>
    <col min="5" max="5" width="25.5546875" bestFit="1" customWidth="1"/>
    <col min="6" max="6" width="95.5546875" bestFit="1" customWidth="1"/>
    <col min="7" max="7" width="10" bestFit="1" customWidth="1"/>
  </cols>
  <sheetData>
    <row r="1" spans="1:7" x14ac:dyDescent="0.3">
      <c r="A1" s="107" t="s">
        <v>690</v>
      </c>
      <c r="B1" s="107" t="s">
        <v>693</v>
      </c>
      <c r="C1" s="107" t="s">
        <v>688</v>
      </c>
      <c r="D1" s="107" t="s">
        <v>694</v>
      </c>
      <c r="E1" s="107" t="s">
        <v>783</v>
      </c>
      <c r="F1" s="107" t="s">
        <v>689</v>
      </c>
      <c r="G1" s="107" t="s">
        <v>686</v>
      </c>
    </row>
    <row r="2" spans="1:7" x14ac:dyDescent="0.3">
      <c r="A2" s="107"/>
      <c r="B2" s="107"/>
      <c r="C2" s="107"/>
      <c r="D2" s="107"/>
      <c r="E2" s="107"/>
      <c r="F2" s="107"/>
      <c r="G2" s="107"/>
    </row>
    <row r="3" spans="1:7" x14ac:dyDescent="0.3">
      <c r="A3" t="s">
        <v>1</v>
      </c>
      <c r="B3" t="s">
        <v>695</v>
      </c>
      <c r="C3" t="s">
        <v>1</v>
      </c>
      <c r="D3" t="s">
        <v>0</v>
      </c>
      <c r="E3" t="s">
        <v>861</v>
      </c>
      <c r="F3" s="87" t="s">
        <v>785</v>
      </c>
      <c r="G3" t="s">
        <v>733</v>
      </c>
    </row>
    <row r="4" spans="1:7" x14ac:dyDescent="0.3">
      <c r="A4" t="s">
        <v>1225</v>
      </c>
      <c r="B4" t="s">
        <v>811</v>
      </c>
      <c r="C4" t="s">
        <v>1</v>
      </c>
      <c r="D4" t="s">
        <v>0</v>
      </c>
      <c r="E4" t="s">
        <v>788</v>
      </c>
      <c r="F4" s="87" t="s">
        <v>455</v>
      </c>
      <c r="G4" t="s">
        <v>734</v>
      </c>
    </row>
    <row r="5" spans="1:7" x14ac:dyDescent="0.3">
      <c r="A5" t="s">
        <v>1226</v>
      </c>
      <c r="B5" t="s">
        <v>812</v>
      </c>
      <c r="C5" t="s">
        <v>1</v>
      </c>
      <c r="D5" t="s">
        <v>0</v>
      </c>
      <c r="E5" t="s">
        <v>791</v>
      </c>
      <c r="F5" s="87" t="s">
        <v>740</v>
      </c>
      <c r="G5" t="s">
        <v>735</v>
      </c>
    </row>
    <row r="6" spans="1:7" x14ac:dyDescent="0.3">
      <c r="A6" t="s">
        <v>5</v>
      </c>
      <c r="B6" t="s">
        <v>2390</v>
      </c>
      <c r="C6" t="s">
        <v>5</v>
      </c>
      <c r="D6" t="s">
        <v>4</v>
      </c>
      <c r="E6" t="s">
        <v>861</v>
      </c>
      <c r="F6" s="87" t="s">
        <v>742</v>
      </c>
    </row>
    <row r="7" spans="1:7" x14ac:dyDescent="0.3">
      <c r="A7" t="s">
        <v>1309</v>
      </c>
      <c r="B7" t="s">
        <v>853</v>
      </c>
      <c r="C7" t="s">
        <v>5</v>
      </c>
      <c r="D7" t="s">
        <v>4</v>
      </c>
      <c r="E7" t="s">
        <v>862</v>
      </c>
      <c r="F7" s="87" t="s">
        <v>470</v>
      </c>
    </row>
    <row r="8" spans="1:7" x14ac:dyDescent="0.3">
      <c r="A8" t="s">
        <v>1772</v>
      </c>
      <c r="B8" t="s">
        <v>1774</v>
      </c>
      <c r="C8" t="s">
        <v>5</v>
      </c>
      <c r="D8" t="s">
        <v>4</v>
      </c>
      <c r="E8" t="s">
        <v>862</v>
      </c>
      <c r="F8" s="87" t="s">
        <v>743</v>
      </c>
    </row>
    <row r="9" spans="1:7" x14ac:dyDescent="0.3">
      <c r="A9" t="s">
        <v>1286</v>
      </c>
      <c r="B9" t="s">
        <v>825</v>
      </c>
      <c r="C9" t="s">
        <v>11</v>
      </c>
      <c r="D9" t="s">
        <v>10</v>
      </c>
      <c r="E9" t="s">
        <v>862</v>
      </c>
      <c r="F9" s="87" t="s">
        <v>661</v>
      </c>
    </row>
    <row r="10" spans="1:7" x14ac:dyDescent="0.3">
      <c r="A10" t="s">
        <v>792</v>
      </c>
      <c r="B10" t="s">
        <v>815</v>
      </c>
      <c r="C10" t="s">
        <v>25</v>
      </c>
      <c r="D10" t="s">
        <v>24</v>
      </c>
      <c r="E10" t="s">
        <v>862</v>
      </c>
      <c r="F10" s="87" t="s">
        <v>663</v>
      </c>
    </row>
    <row r="11" spans="1:7" x14ac:dyDescent="0.3">
      <c r="A11" t="s">
        <v>1315</v>
      </c>
      <c r="B11" t="s">
        <v>858</v>
      </c>
      <c r="C11" t="s">
        <v>40</v>
      </c>
      <c r="D11" t="s">
        <v>39</v>
      </c>
      <c r="E11" t="s">
        <v>862</v>
      </c>
      <c r="F11" s="87" t="s">
        <v>459</v>
      </c>
    </row>
    <row r="12" spans="1:7" x14ac:dyDescent="0.3">
      <c r="A12" t="s">
        <v>1284</v>
      </c>
      <c r="B12" t="s">
        <v>823</v>
      </c>
      <c r="C12" t="s">
        <v>44</v>
      </c>
      <c r="D12" t="s">
        <v>43</v>
      </c>
      <c r="E12" t="s">
        <v>862</v>
      </c>
      <c r="F12" s="87" t="s">
        <v>460</v>
      </c>
    </row>
    <row r="13" spans="1:7" x14ac:dyDescent="0.3">
      <c r="A13" t="s">
        <v>1319</v>
      </c>
      <c r="B13" t="s">
        <v>1329</v>
      </c>
      <c r="C13" t="s">
        <v>49</v>
      </c>
      <c r="D13" t="s">
        <v>48</v>
      </c>
      <c r="E13" t="s">
        <v>788</v>
      </c>
      <c r="F13" s="88" t="s">
        <v>745</v>
      </c>
    </row>
    <row r="14" spans="1:7" x14ac:dyDescent="0.3">
      <c r="A14" t="s">
        <v>1295</v>
      </c>
      <c r="B14" t="s">
        <v>834</v>
      </c>
      <c r="C14" t="s">
        <v>51</v>
      </c>
      <c r="D14" t="s">
        <v>50</v>
      </c>
      <c r="E14" t="s">
        <v>795</v>
      </c>
      <c r="F14" s="87" t="s">
        <v>755</v>
      </c>
    </row>
    <row r="15" spans="1:7" x14ac:dyDescent="0.3">
      <c r="A15" t="s">
        <v>55</v>
      </c>
      <c r="B15" t="s">
        <v>699</v>
      </c>
      <c r="C15" t="s">
        <v>55</v>
      </c>
      <c r="D15" t="s">
        <v>54</v>
      </c>
      <c r="E15" t="s">
        <v>861</v>
      </c>
      <c r="F15" s="87" t="s">
        <v>761</v>
      </c>
    </row>
    <row r="16" spans="1:7" x14ac:dyDescent="0.3">
      <c r="A16" t="s">
        <v>1287</v>
      </c>
      <c r="B16" t="s">
        <v>826</v>
      </c>
      <c r="C16" t="s">
        <v>55</v>
      </c>
      <c r="D16" t="s">
        <v>54</v>
      </c>
      <c r="E16" t="s">
        <v>788</v>
      </c>
      <c r="F16" s="87" t="s">
        <v>760</v>
      </c>
    </row>
    <row r="17" spans="1:219" x14ac:dyDescent="0.3">
      <c r="A17" t="s">
        <v>1288</v>
      </c>
      <c r="B17" t="s">
        <v>827</v>
      </c>
      <c r="C17" t="s">
        <v>55</v>
      </c>
      <c r="D17" t="s">
        <v>54</v>
      </c>
      <c r="E17" t="s">
        <v>788</v>
      </c>
      <c r="F17" s="87" t="s">
        <v>763</v>
      </c>
    </row>
    <row r="18" spans="1:219" x14ac:dyDescent="0.3">
      <c r="A18" t="s">
        <v>1289</v>
      </c>
      <c r="B18" t="s">
        <v>828</v>
      </c>
      <c r="C18" t="s">
        <v>55</v>
      </c>
      <c r="D18" t="s">
        <v>54</v>
      </c>
      <c r="E18" t="s">
        <v>862</v>
      </c>
      <c r="F18" s="87" t="s">
        <v>765</v>
      </c>
      <c r="J18" s="101" t="s">
        <v>455</v>
      </c>
      <c r="K18" s="101" t="s">
        <v>455</v>
      </c>
      <c r="L18" s="101" t="s">
        <v>455</v>
      </c>
      <c r="M18" s="101" t="s">
        <v>455</v>
      </c>
      <c r="N18" s="101" t="s">
        <v>455</v>
      </c>
      <c r="O18" s="101" t="s">
        <v>455</v>
      </c>
      <c r="P18" s="101" t="s">
        <v>455</v>
      </c>
      <c r="Q18" s="101" t="s">
        <v>455</v>
      </c>
      <c r="R18" s="101" t="s">
        <v>455</v>
      </c>
      <c r="S18" s="101" t="s">
        <v>455</v>
      </c>
      <c r="T18" s="101" t="s">
        <v>455</v>
      </c>
      <c r="U18" s="101" t="s">
        <v>455</v>
      </c>
      <c r="V18" s="101" t="s">
        <v>455</v>
      </c>
      <c r="W18" s="101" t="s">
        <v>455</v>
      </c>
      <c r="X18" s="101" t="s">
        <v>455</v>
      </c>
      <c r="Y18" s="101" t="s">
        <v>455</v>
      </c>
      <c r="Z18" s="101" t="s">
        <v>455</v>
      </c>
      <c r="AA18" s="101" t="s">
        <v>455</v>
      </c>
      <c r="AB18" s="101" t="s">
        <v>455</v>
      </c>
      <c r="AC18" s="101" t="s">
        <v>455</v>
      </c>
      <c r="AD18" s="101" t="s">
        <v>455</v>
      </c>
      <c r="AE18" s="101" t="s">
        <v>455</v>
      </c>
      <c r="AF18" s="101" t="s">
        <v>455</v>
      </c>
      <c r="AG18" s="101" t="s">
        <v>455</v>
      </c>
      <c r="AH18" s="101" t="s">
        <v>455</v>
      </c>
      <c r="AI18" s="101" t="s">
        <v>455</v>
      </c>
      <c r="AJ18" s="101" t="s">
        <v>455</v>
      </c>
      <c r="AK18" s="101" t="s">
        <v>455</v>
      </c>
      <c r="AL18" s="101" t="s">
        <v>455</v>
      </c>
      <c r="AM18" s="101" t="s">
        <v>455</v>
      </c>
      <c r="AN18" s="101" t="s">
        <v>455</v>
      </c>
      <c r="AO18" s="101" t="s">
        <v>455</v>
      </c>
      <c r="AP18" s="101" t="s">
        <v>455</v>
      </c>
      <c r="AQ18" s="101" t="s">
        <v>455</v>
      </c>
      <c r="AR18" s="101" t="s">
        <v>455</v>
      </c>
      <c r="AS18" s="101" t="s">
        <v>455</v>
      </c>
      <c r="AT18" s="101" t="s">
        <v>455</v>
      </c>
      <c r="AU18" s="101" t="s">
        <v>455</v>
      </c>
      <c r="AV18" s="101" t="s">
        <v>455</v>
      </c>
      <c r="AW18" s="101" t="s">
        <v>455</v>
      </c>
      <c r="AX18" s="101" t="s">
        <v>455</v>
      </c>
      <c r="AY18" s="101" t="s">
        <v>455</v>
      </c>
      <c r="AZ18" s="101" t="s">
        <v>455</v>
      </c>
      <c r="BA18" s="101" t="s">
        <v>455</v>
      </c>
      <c r="BB18" s="101" t="s">
        <v>455</v>
      </c>
      <c r="BC18" s="101" t="s">
        <v>455</v>
      </c>
      <c r="BD18" s="101" t="s">
        <v>455</v>
      </c>
      <c r="BE18" s="101" t="s">
        <v>455</v>
      </c>
      <c r="BF18" s="101" t="s">
        <v>455</v>
      </c>
      <c r="BG18" s="101" t="s">
        <v>455</v>
      </c>
      <c r="BH18" s="101" t="s">
        <v>455</v>
      </c>
      <c r="BI18" s="101" t="s">
        <v>455</v>
      </c>
      <c r="BJ18" s="101" t="s">
        <v>455</v>
      </c>
      <c r="BK18" s="101" t="s">
        <v>455</v>
      </c>
      <c r="BL18" s="101" t="s">
        <v>455</v>
      </c>
      <c r="BM18" s="101" t="s">
        <v>455</v>
      </c>
      <c r="BN18" s="101" t="s">
        <v>455</v>
      </c>
      <c r="BO18" s="101" t="s">
        <v>455</v>
      </c>
      <c r="BP18" s="101" t="s">
        <v>455</v>
      </c>
      <c r="BQ18" s="101" t="s">
        <v>455</v>
      </c>
      <c r="BR18" s="101" t="s">
        <v>455</v>
      </c>
      <c r="BS18" s="101" t="s">
        <v>455</v>
      </c>
      <c r="BT18" s="101" t="s">
        <v>455</v>
      </c>
      <c r="BU18" s="101" t="s">
        <v>455</v>
      </c>
      <c r="BV18" s="101" t="s">
        <v>455</v>
      </c>
      <c r="BW18" s="101" t="s">
        <v>455</v>
      </c>
      <c r="BX18" s="101" t="s">
        <v>455</v>
      </c>
      <c r="BY18" s="101" t="s">
        <v>455</v>
      </c>
      <c r="BZ18" s="101" t="s">
        <v>455</v>
      </c>
      <c r="CA18" s="101" t="s">
        <v>455</v>
      </c>
      <c r="CB18" s="101" t="s">
        <v>455</v>
      </c>
      <c r="CC18" s="101" t="s">
        <v>455</v>
      </c>
      <c r="CD18" s="101" t="s">
        <v>455</v>
      </c>
      <c r="CE18" s="101" t="s">
        <v>455</v>
      </c>
      <c r="CF18" s="101" t="s">
        <v>455</v>
      </c>
      <c r="CG18" s="101" t="s">
        <v>455</v>
      </c>
      <c r="CH18" s="101" t="s">
        <v>455</v>
      </c>
      <c r="CI18" s="101" t="s">
        <v>455</v>
      </c>
      <c r="CJ18" s="101" t="s">
        <v>455</v>
      </c>
      <c r="CK18" s="101" t="s">
        <v>455</v>
      </c>
      <c r="CL18" s="101" t="s">
        <v>455</v>
      </c>
      <c r="CM18" s="101" t="s">
        <v>455</v>
      </c>
      <c r="CN18" s="101" t="s">
        <v>455</v>
      </c>
      <c r="CO18" s="101" t="s">
        <v>455</v>
      </c>
      <c r="CP18" s="101" t="s">
        <v>455</v>
      </c>
      <c r="CQ18" s="101" t="s">
        <v>455</v>
      </c>
      <c r="CR18" s="101" t="s">
        <v>455</v>
      </c>
      <c r="CS18" s="101" t="s">
        <v>455</v>
      </c>
      <c r="CT18" s="101" t="s">
        <v>455</v>
      </c>
      <c r="CU18" s="101" t="s">
        <v>455</v>
      </c>
      <c r="CV18" s="101" t="s">
        <v>455</v>
      </c>
      <c r="CW18" s="101" t="s">
        <v>455</v>
      </c>
      <c r="CX18" s="101" t="s">
        <v>455</v>
      </c>
      <c r="CY18" s="101" t="s">
        <v>455</v>
      </c>
      <c r="CZ18" s="101" t="s">
        <v>455</v>
      </c>
      <c r="DA18" s="101" t="s">
        <v>455</v>
      </c>
      <c r="DB18" s="101" t="s">
        <v>455</v>
      </c>
      <c r="DC18" s="101" t="s">
        <v>455</v>
      </c>
      <c r="DD18" s="101" t="s">
        <v>455</v>
      </c>
      <c r="DE18" s="101" t="s">
        <v>455</v>
      </c>
      <c r="DF18" s="101" t="s">
        <v>455</v>
      </c>
      <c r="DG18" s="101" t="s">
        <v>455</v>
      </c>
      <c r="DH18" s="101" t="s">
        <v>455</v>
      </c>
      <c r="DI18" s="101" t="s">
        <v>455</v>
      </c>
      <c r="DJ18" s="101" t="s">
        <v>455</v>
      </c>
      <c r="DK18" s="101" t="s">
        <v>455</v>
      </c>
      <c r="DL18" s="101" t="s">
        <v>455</v>
      </c>
      <c r="DM18" s="101" t="s">
        <v>455</v>
      </c>
      <c r="DN18" s="101" t="s">
        <v>455</v>
      </c>
      <c r="DO18" s="101" t="s">
        <v>455</v>
      </c>
      <c r="DP18" s="101" t="s">
        <v>455</v>
      </c>
      <c r="DQ18" s="101" t="s">
        <v>455</v>
      </c>
      <c r="DR18" s="101" t="s">
        <v>455</v>
      </c>
      <c r="DS18" s="101" t="s">
        <v>455</v>
      </c>
      <c r="DT18" s="101" t="s">
        <v>455</v>
      </c>
      <c r="DU18" s="101" t="s">
        <v>455</v>
      </c>
      <c r="DV18" s="101" t="s">
        <v>455</v>
      </c>
      <c r="DW18" s="101" t="s">
        <v>455</v>
      </c>
      <c r="DX18" s="101" t="s">
        <v>455</v>
      </c>
      <c r="DY18" s="101" t="s">
        <v>455</v>
      </c>
      <c r="DZ18" s="101" t="s">
        <v>455</v>
      </c>
      <c r="EA18" s="101" t="s">
        <v>455</v>
      </c>
      <c r="EB18" s="101" t="s">
        <v>455</v>
      </c>
      <c r="EC18" s="101" t="s">
        <v>455</v>
      </c>
      <c r="ED18" s="101" t="s">
        <v>455</v>
      </c>
      <c r="EE18" s="101" t="s">
        <v>455</v>
      </c>
      <c r="EF18" s="101" t="s">
        <v>455</v>
      </c>
      <c r="EG18" s="101" t="s">
        <v>455</v>
      </c>
      <c r="EH18" s="101" t="s">
        <v>455</v>
      </c>
      <c r="EI18" s="101" t="s">
        <v>455</v>
      </c>
      <c r="EJ18" s="101" t="s">
        <v>455</v>
      </c>
      <c r="EK18" s="101" t="s">
        <v>455</v>
      </c>
      <c r="EL18" s="101" t="s">
        <v>455</v>
      </c>
      <c r="EM18" s="101" t="s">
        <v>455</v>
      </c>
      <c r="EN18" s="101" t="s">
        <v>455</v>
      </c>
      <c r="EO18" s="101" t="s">
        <v>455</v>
      </c>
      <c r="EP18" s="101" t="s">
        <v>455</v>
      </c>
      <c r="EQ18" s="101" t="s">
        <v>455</v>
      </c>
      <c r="ER18" s="101" t="s">
        <v>455</v>
      </c>
      <c r="ES18" s="101" t="s">
        <v>455</v>
      </c>
      <c r="ET18" s="101" t="s">
        <v>455</v>
      </c>
      <c r="EU18" s="101" t="s">
        <v>455</v>
      </c>
      <c r="EV18" s="101" t="s">
        <v>455</v>
      </c>
      <c r="EW18" s="101" t="s">
        <v>455</v>
      </c>
      <c r="EX18" s="101" t="s">
        <v>455</v>
      </c>
      <c r="EY18" s="101" t="s">
        <v>455</v>
      </c>
      <c r="EZ18" s="101" t="s">
        <v>455</v>
      </c>
      <c r="FA18" s="101" t="s">
        <v>455</v>
      </c>
      <c r="FB18" s="101" t="s">
        <v>455</v>
      </c>
      <c r="FC18" s="101" t="s">
        <v>455</v>
      </c>
      <c r="FD18" s="101" t="s">
        <v>455</v>
      </c>
      <c r="FE18" s="101" t="s">
        <v>455</v>
      </c>
      <c r="FF18" s="101" t="s">
        <v>455</v>
      </c>
      <c r="FG18" s="101" t="s">
        <v>455</v>
      </c>
      <c r="FH18" s="101" t="s">
        <v>455</v>
      </c>
      <c r="FI18" s="101" t="s">
        <v>455</v>
      </c>
      <c r="FJ18" s="101" t="s">
        <v>455</v>
      </c>
      <c r="FK18" s="101" t="s">
        <v>455</v>
      </c>
      <c r="FL18" s="101" t="s">
        <v>455</v>
      </c>
      <c r="FM18" s="101" t="s">
        <v>455</v>
      </c>
      <c r="FN18" s="101" t="s">
        <v>455</v>
      </c>
      <c r="FO18" s="101" t="s">
        <v>455</v>
      </c>
      <c r="FP18" s="101" t="s">
        <v>455</v>
      </c>
      <c r="FQ18" s="101" t="s">
        <v>455</v>
      </c>
      <c r="FR18" s="101" t="s">
        <v>455</v>
      </c>
      <c r="FS18" s="101" t="s">
        <v>455</v>
      </c>
      <c r="FT18" s="101" t="s">
        <v>455</v>
      </c>
      <c r="FU18" s="101" t="s">
        <v>455</v>
      </c>
      <c r="FV18" s="101" t="s">
        <v>455</v>
      </c>
      <c r="FW18" s="101" t="s">
        <v>455</v>
      </c>
      <c r="FX18" s="101" t="s">
        <v>455</v>
      </c>
      <c r="FY18" s="101" t="s">
        <v>455</v>
      </c>
      <c r="FZ18" s="101" t="s">
        <v>455</v>
      </c>
      <c r="GA18" s="101" t="s">
        <v>455</v>
      </c>
      <c r="GB18" s="101" t="s">
        <v>455</v>
      </c>
      <c r="GC18" s="101" t="s">
        <v>455</v>
      </c>
      <c r="GD18" s="101" t="s">
        <v>455</v>
      </c>
      <c r="GE18" s="101" t="s">
        <v>455</v>
      </c>
      <c r="GF18" s="101" t="s">
        <v>455</v>
      </c>
      <c r="GG18" s="101" t="s">
        <v>455</v>
      </c>
      <c r="GH18" s="101" t="s">
        <v>455</v>
      </c>
      <c r="GI18" s="101" t="s">
        <v>455</v>
      </c>
      <c r="GJ18" s="101" t="s">
        <v>455</v>
      </c>
      <c r="GK18" s="101" t="s">
        <v>455</v>
      </c>
      <c r="GL18" s="101" t="s">
        <v>455</v>
      </c>
      <c r="GM18" s="101" t="s">
        <v>455</v>
      </c>
      <c r="GN18" s="101" t="s">
        <v>455</v>
      </c>
      <c r="GO18" s="101" t="s">
        <v>455</v>
      </c>
      <c r="GP18" s="101" t="s">
        <v>455</v>
      </c>
      <c r="GQ18" s="101" t="s">
        <v>455</v>
      </c>
      <c r="GR18" s="101" t="s">
        <v>455</v>
      </c>
      <c r="GS18" s="101" t="s">
        <v>455</v>
      </c>
      <c r="GT18" s="101" t="s">
        <v>455</v>
      </c>
      <c r="GU18" s="101" t="s">
        <v>455</v>
      </c>
      <c r="GV18" s="101" t="s">
        <v>455</v>
      </c>
      <c r="GW18" s="101" t="s">
        <v>455</v>
      </c>
      <c r="GX18" s="101" t="s">
        <v>455</v>
      </c>
      <c r="GY18" s="101" t="s">
        <v>455</v>
      </c>
      <c r="GZ18" s="101" t="s">
        <v>455</v>
      </c>
      <c r="HA18" s="101" t="s">
        <v>455</v>
      </c>
      <c r="HB18" s="101" t="s">
        <v>455</v>
      </c>
      <c r="HC18" s="101" t="s">
        <v>455</v>
      </c>
      <c r="HD18" s="101" t="s">
        <v>455</v>
      </c>
      <c r="HE18" s="101" t="s">
        <v>455</v>
      </c>
      <c r="HF18" s="101" t="s">
        <v>455</v>
      </c>
      <c r="HG18" s="101" t="s">
        <v>455</v>
      </c>
      <c r="HH18" s="101" t="s">
        <v>455</v>
      </c>
      <c r="HI18" s="101" t="s">
        <v>455</v>
      </c>
      <c r="HJ18" s="101" t="s">
        <v>455</v>
      </c>
      <c r="HK18" s="101" t="s">
        <v>455</v>
      </c>
    </row>
    <row r="19" spans="1:219" x14ac:dyDescent="0.3">
      <c r="A19" t="s">
        <v>696</v>
      </c>
      <c r="B19" t="s">
        <v>700</v>
      </c>
      <c r="C19" t="s">
        <v>696</v>
      </c>
      <c r="D19" t="s">
        <v>59</v>
      </c>
      <c r="E19" t="s">
        <v>861</v>
      </c>
      <c r="F19" s="87" t="s">
        <v>766</v>
      </c>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c r="BW19" s="101"/>
      <c r="BX19" s="101"/>
      <c r="BY19" s="101"/>
      <c r="BZ19" s="101"/>
      <c r="CA19" s="101"/>
      <c r="CB19" s="101"/>
      <c r="CC19" s="101"/>
      <c r="CD19" s="101"/>
      <c r="CE19" s="101"/>
      <c r="CF19" s="101"/>
      <c r="CG19" s="101"/>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101"/>
      <c r="DD19" s="101"/>
      <c r="DE19" s="101"/>
      <c r="DF19" s="101"/>
      <c r="DG19" s="101"/>
      <c r="DH19" s="101"/>
      <c r="DI19" s="101"/>
      <c r="DJ19" s="101"/>
      <c r="DK19" s="101"/>
      <c r="DL19" s="101"/>
      <c r="DM19" s="101"/>
      <c r="DN19" s="101"/>
      <c r="DO19" s="101"/>
      <c r="DP19" s="101"/>
      <c r="DQ19" s="101"/>
      <c r="DR19" s="101"/>
      <c r="DS19" s="101"/>
      <c r="DT19" s="101"/>
      <c r="DU19" s="101"/>
      <c r="DV19" s="101"/>
      <c r="DW19" s="101"/>
      <c r="DX19" s="101"/>
      <c r="DY19" s="101"/>
      <c r="DZ19" s="101"/>
      <c r="EA19" s="101"/>
      <c r="EB19" s="101"/>
      <c r="EC19" s="101"/>
      <c r="ED19" s="101"/>
      <c r="EE19" s="101"/>
      <c r="EF19" s="101"/>
      <c r="EG19" s="101"/>
      <c r="EH19" s="101"/>
      <c r="EI19" s="101"/>
      <c r="EJ19" s="101"/>
      <c r="EK19" s="101"/>
      <c r="EL19" s="101"/>
      <c r="EM19" s="101"/>
      <c r="EN19" s="101"/>
      <c r="EO19" s="101"/>
      <c r="EP19" s="101"/>
      <c r="EQ19" s="101"/>
      <c r="ER19" s="101"/>
      <c r="ES19" s="101"/>
      <c r="ET19" s="101"/>
      <c r="EU19" s="101"/>
      <c r="EV19" s="101"/>
      <c r="EW19" s="101"/>
      <c r="EX19" s="101"/>
      <c r="EY19" s="101"/>
      <c r="EZ19" s="101"/>
      <c r="FA19" s="101"/>
      <c r="FB19" s="101"/>
      <c r="FC19" s="101"/>
      <c r="FD19" s="101"/>
      <c r="FE19" s="101"/>
      <c r="FF19" s="101"/>
      <c r="FG19" s="101"/>
      <c r="FH19" s="101"/>
      <c r="FI19" s="101"/>
      <c r="FJ19" s="101"/>
      <c r="FK19" s="101"/>
      <c r="FL19" s="101"/>
      <c r="FM19" s="101"/>
      <c r="FN19" s="101"/>
      <c r="FO19" s="101"/>
      <c r="FP19" s="101"/>
      <c r="FQ19" s="101"/>
      <c r="FR19" s="101"/>
      <c r="FS19" s="101"/>
      <c r="FT19" s="101"/>
      <c r="FU19" s="101"/>
      <c r="FV19" s="101"/>
      <c r="FW19" s="101"/>
      <c r="FX19" s="101"/>
      <c r="FY19" s="101"/>
      <c r="FZ19" s="101"/>
      <c r="GA19" s="101"/>
      <c r="GB19" s="101"/>
      <c r="GC19" s="101"/>
      <c r="GD19" s="101"/>
      <c r="GE19" s="101"/>
      <c r="GF19" s="101"/>
      <c r="GG19" s="101"/>
      <c r="GH19" s="101"/>
      <c r="GI19" s="101"/>
      <c r="GJ19" s="101"/>
      <c r="GK19" s="101"/>
      <c r="GL19" s="101"/>
      <c r="GM19" s="101"/>
      <c r="GN19" s="101"/>
      <c r="GO19" s="101"/>
      <c r="GP19" s="101"/>
      <c r="GQ19" s="101"/>
      <c r="GR19" s="101"/>
      <c r="GS19" s="101"/>
      <c r="GT19" s="101"/>
      <c r="GU19" s="101"/>
      <c r="GV19" s="101"/>
      <c r="GW19" s="101"/>
      <c r="GX19" s="101"/>
      <c r="GY19" s="101"/>
      <c r="GZ19" s="101"/>
      <c r="HA19" s="101"/>
      <c r="HB19" s="101"/>
      <c r="HC19" s="101"/>
      <c r="HD19" s="101"/>
      <c r="HE19" s="101"/>
      <c r="HF19" s="101"/>
      <c r="HG19" s="101"/>
      <c r="HH19" s="101"/>
      <c r="HI19" s="101"/>
      <c r="HJ19" s="101"/>
      <c r="HK19" s="101"/>
    </row>
    <row r="20" spans="1:219" x14ac:dyDescent="0.3">
      <c r="A20" t="s">
        <v>62</v>
      </c>
      <c r="B20" t="s">
        <v>701</v>
      </c>
      <c r="C20" t="s">
        <v>62</v>
      </c>
      <c r="D20" t="s">
        <v>61</v>
      </c>
      <c r="E20" t="s">
        <v>861</v>
      </c>
      <c r="F20" s="88" t="s">
        <v>768</v>
      </c>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c r="BW20" s="101"/>
      <c r="BX20" s="101"/>
      <c r="BY20" s="101"/>
      <c r="BZ20" s="101"/>
      <c r="CA20" s="101"/>
      <c r="CB20" s="101"/>
      <c r="CC20" s="101"/>
      <c r="CD20" s="101"/>
      <c r="CE20" s="101"/>
      <c r="CF20" s="101"/>
      <c r="CG20" s="101"/>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101"/>
      <c r="DD20" s="101"/>
      <c r="DE20" s="101"/>
      <c r="DF20" s="101"/>
      <c r="DG20" s="101"/>
      <c r="DH20" s="101"/>
      <c r="DI20" s="101"/>
      <c r="DJ20" s="101"/>
      <c r="DK20" s="101"/>
      <c r="DL20" s="101"/>
      <c r="DM20" s="101"/>
      <c r="DN20" s="101"/>
      <c r="DO20" s="101"/>
      <c r="DP20" s="101"/>
      <c r="DQ20" s="101"/>
      <c r="DR20" s="101"/>
      <c r="DS20" s="101"/>
      <c r="DT20" s="101"/>
      <c r="DU20" s="101"/>
      <c r="DV20" s="101"/>
      <c r="DW20" s="101"/>
      <c r="DX20" s="101"/>
      <c r="DY20" s="101"/>
      <c r="DZ20" s="101"/>
      <c r="EA20" s="101"/>
      <c r="EB20" s="101"/>
      <c r="EC20" s="101"/>
      <c r="ED20" s="101"/>
      <c r="EE20" s="101"/>
      <c r="EF20" s="101"/>
      <c r="EG20" s="101"/>
      <c r="EH20" s="101"/>
      <c r="EI20" s="101"/>
      <c r="EJ20" s="101"/>
      <c r="EK20" s="101"/>
      <c r="EL20" s="101"/>
      <c r="EM20" s="101"/>
      <c r="EN20" s="101"/>
      <c r="EO20" s="101"/>
      <c r="EP20" s="101"/>
      <c r="EQ20" s="101"/>
      <c r="ER20" s="101"/>
      <c r="ES20" s="101"/>
      <c r="ET20" s="101"/>
      <c r="EU20" s="101"/>
      <c r="EV20" s="101"/>
      <c r="EW20" s="101"/>
      <c r="EX20" s="101"/>
      <c r="EY20" s="101"/>
      <c r="EZ20" s="101"/>
      <c r="FA20" s="101"/>
      <c r="FB20" s="101"/>
      <c r="FC20" s="101"/>
      <c r="FD20" s="101"/>
      <c r="FE20" s="101"/>
      <c r="FF20" s="101"/>
      <c r="FG20" s="101"/>
      <c r="FH20" s="101"/>
      <c r="FI20" s="101"/>
      <c r="FJ20" s="101"/>
      <c r="FK20" s="101"/>
      <c r="FL20" s="101"/>
      <c r="FM20" s="101"/>
      <c r="FN20" s="101"/>
      <c r="FO20" s="101"/>
      <c r="FP20" s="101"/>
      <c r="FQ20" s="101"/>
      <c r="FR20" s="101"/>
      <c r="FS20" s="101"/>
      <c r="FT20" s="101"/>
      <c r="FU20" s="101"/>
      <c r="FV20" s="101"/>
      <c r="FW20" s="101"/>
      <c r="FX20" s="101"/>
      <c r="FY20" s="101"/>
      <c r="FZ20" s="101"/>
      <c r="GA20" s="101"/>
      <c r="GB20" s="101"/>
      <c r="GC20" s="101"/>
      <c r="GD20" s="101"/>
      <c r="GE20" s="101"/>
      <c r="GF20" s="101"/>
      <c r="GG20" s="101"/>
      <c r="GH20" s="101"/>
      <c r="GI20" s="101"/>
      <c r="GJ20" s="101"/>
      <c r="GK20" s="101"/>
      <c r="GL20" s="101"/>
      <c r="GM20" s="101"/>
      <c r="GN20" s="101"/>
      <c r="GO20" s="101"/>
      <c r="GP20" s="101"/>
      <c r="GQ20" s="101"/>
      <c r="GR20" s="101"/>
      <c r="GS20" s="101"/>
      <c r="GT20" s="101"/>
      <c r="GU20" s="101"/>
      <c r="GV20" s="101"/>
      <c r="GW20" s="101"/>
      <c r="GX20" s="101"/>
      <c r="GY20" s="101"/>
      <c r="GZ20" s="101"/>
      <c r="HA20" s="101"/>
      <c r="HB20" s="101"/>
      <c r="HC20" s="101"/>
      <c r="HD20" s="101"/>
      <c r="HE20" s="101"/>
      <c r="HF20" s="101"/>
      <c r="HG20" s="101"/>
      <c r="HH20" s="101"/>
      <c r="HI20" s="101"/>
      <c r="HJ20" s="101"/>
      <c r="HK20" s="101"/>
    </row>
    <row r="21" spans="1:219" x14ac:dyDescent="0.3">
      <c r="A21" t="s">
        <v>1297</v>
      </c>
      <c r="B21" t="s">
        <v>840</v>
      </c>
      <c r="C21" t="s">
        <v>62</v>
      </c>
      <c r="D21" t="s">
        <v>61</v>
      </c>
      <c r="E21" t="s">
        <v>791</v>
      </c>
      <c r="F21" s="88" t="s">
        <v>680</v>
      </c>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01"/>
      <c r="CG21" s="101"/>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101"/>
      <c r="DD21" s="101"/>
      <c r="DE21" s="101"/>
      <c r="DF21" s="101"/>
      <c r="DG21" s="101"/>
      <c r="DH21" s="101"/>
      <c r="DI21" s="101"/>
      <c r="DJ21" s="101"/>
      <c r="DK21" s="101"/>
      <c r="DL21" s="101"/>
      <c r="DM21" s="101"/>
      <c r="DN21" s="101"/>
      <c r="DO21" s="101"/>
      <c r="DP21" s="101"/>
      <c r="DQ21" s="101"/>
      <c r="DR21" s="101"/>
      <c r="DS21" s="101"/>
      <c r="DT21" s="101"/>
      <c r="DU21" s="101"/>
      <c r="DV21" s="101"/>
      <c r="DW21" s="101"/>
      <c r="DX21" s="101"/>
      <c r="DY21" s="101"/>
      <c r="DZ21" s="101"/>
      <c r="EA21" s="101"/>
      <c r="EB21" s="101"/>
      <c r="EC21" s="101"/>
      <c r="ED21" s="101"/>
      <c r="EE21" s="101"/>
      <c r="EF21" s="101"/>
      <c r="EG21" s="101"/>
      <c r="EH21" s="101"/>
      <c r="EI21" s="101"/>
      <c r="EJ21" s="101"/>
      <c r="EK21" s="101"/>
      <c r="EL21" s="101"/>
      <c r="EM21" s="101"/>
      <c r="EN21" s="101"/>
      <c r="EO21" s="101"/>
      <c r="EP21" s="101"/>
      <c r="EQ21" s="101"/>
      <c r="ER21" s="101"/>
      <c r="ES21" s="101"/>
      <c r="ET21" s="101"/>
      <c r="EU21" s="101"/>
      <c r="EV21" s="101"/>
      <c r="EW21" s="101"/>
      <c r="EX21" s="101"/>
      <c r="EY21" s="101"/>
      <c r="EZ21" s="101"/>
      <c r="FA21" s="101"/>
      <c r="FB21" s="101"/>
      <c r="FC21" s="101"/>
      <c r="FD21" s="101"/>
      <c r="FE21" s="101"/>
      <c r="FF21" s="101"/>
      <c r="FG21" s="101"/>
      <c r="FH21" s="101"/>
      <c r="FI21" s="101"/>
      <c r="FJ21" s="101"/>
      <c r="FK21" s="101"/>
      <c r="FL21" s="101"/>
      <c r="FM21" s="101"/>
      <c r="FN21" s="101"/>
      <c r="FO21" s="101"/>
      <c r="FP21" s="101"/>
      <c r="FQ21" s="101"/>
      <c r="FR21" s="101"/>
      <c r="FS21" s="101"/>
      <c r="FT21" s="101"/>
      <c r="FU21" s="101"/>
      <c r="FV21" s="101"/>
      <c r="FW21" s="101"/>
      <c r="FX21" s="101"/>
      <c r="FY21" s="101"/>
      <c r="FZ21" s="101"/>
      <c r="GA21" s="101"/>
      <c r="GB21" s="101"/>
      <c r="GC21" s="101"/>
      <c r="GD21" s="101"/>
      <c r="GE21" s="101"/>
      <c r="GF21" s="101"/>
      <c r="GG21" s="101"/>
      <c r="GH21" s="101"/>
      <c r="GI21" s="101"/>
      <c r="GJ21" s="101"/>
      <c r="GK21" s="101"/>
      <c r="GL21" s="101"/>
      <c r="GM21" s="101"/>
      <c r="GN21" s="101"/>
      <c r="GO21" s="101"/>
      <c r="GP21" s="101"/>
      <c r="GQ21" s="101"/>
      <c r="GR21" s="101"/>
      <c r="GS21" s="101"/>
      <c r="GT21" s="101"/>
      <c r="GU21" s="101"/>
      <c r="GV21" s="101"/>
      <c r="GW21" s="101"/>
      <c r="GX21" s="101"/>
      <c r="GY21" s="101"/>
      <c r="GZ21" s="101"/>
      <c r="HA21" s="101"/>
      <c r="HB21" s="101"/>
      <c r="HC21" s="101"/>
      <c r="HD21" s="101"/>
      <c r="HE21" s="101"/>
      <c r="HF21" s="101"/>
      <c r="HG21" s="101"/>
      <c r="HH21" s="101"/>
      <c r="HI21" s="101"/>
      <c r="HJ21" s="101"/>
      <c r="HK21" s="101"/>
    </row>
    <row r="22" spans="1:219" x14ac:dyDescent="0.3">
      <c r="A22" t="s">
        <v>1298</v>
      </c>
      <c r="B22" t="s">
        <v>841</v>
      </c>
      <c r="C22" t="s">
        <v>62</v>
      </c>
      <c r="D22" t="s">
        <v>61</v>
      </c>
      <c r="E22" t="s">
        <v>788</v>
      </c>
      <c r="F22" s="88" t="s">
        <v>683</v>
      </c>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1"/>
      <c r="BI22" s="101"/>
      <c r="BJ22" s="101"/>
      <c r="BK22" s="101"/>
      <c r="BL22" s="101"/>
      <c r="BM22" s="101"/>
      <c r="BN22" s="101"/>
      <c r="BO22" s="101"/>
      <c r="BP22" s="101"/>
      <c r="BQ22" s="101"/>
      <c r="BR22" s="101"/>
      <c r="BS22" s="101"/>
      <c r="BT22" s="101"/>
      <c r="BU22" s="101"/>
      <c r="BV22" s="101"/>
      <c r="BW22" s="101"/>
      <c r="BX22" s="101"/>
      <c r="BY22" s="101"/>
      <c r="BZ22" s="101"/>
      <c r="CA22" s="101"/>
      <c r="CB22" s="101"/>
      <c r="CC22" s="101"/>
      <c r="CD22" s="101"/>
      <c r="CE22" s="101"/>
      <c r="CF22" s="101"/>
      <c r="CG22" s="101"/>
      <c r="CH22" s="101"/>
      <c r="CI22" s="101"/>
      <c r="CJ22" s="101"/>
      <c r="CK22" s="101"/>
      <c r="CL22" s="101"/>
      <c r="CM22" s="101"/>
      <c r="CN22" s="101"/>
      <c r="CO22" s="101"/>
      <c r="CP22" s="101"/>
      <c r="CQ22" s="101"/>
      <c r="CR22" s="101"/>
      <c r="CS22" s="101"/>
      <c r="CT22" s="101"/>
      <c r="CU22" s="101"/>
      <c r="CV22" s="101"/>
      <c r="CW22" s="101"/>
      <c r="CX22" s="101"/>
      <c r="CY22" s="101"/>
      <c r="CZ22" s="101"/>
      <c r="DA22" s="101"/>
      <c r="DB22" s="101"/>
      <c r="DC22" s="101"/>
      <c r="DD22" s="101"/>
      <c r="DE22" s="101"/>
      <c r="DF22" s="101"/>
      <c r="DG22" s="101"/>
      <c r="DH22" s="101"/>
      <c r="DI22" s="101"/>
      <c r="DJ22" s="101"/>
      <c r="DK22" s="101"/>
      <c r="DL22" s="101"/>
      <c r="DM22" s="101"/>
      <c r="DN22" s="101"/>
      <c r="DO22" s="101"/>
      <c r="DP22" s="101"/>
      <c r="DQ22" s="101"/>
      <c r="DR22" s="101"/>
      <c r="DS22" s="101"/>
      <c r="DT22" s="101"/>
      <c r="DU22" s="101"/>
      <c r="DV22" s="101"/>
      <c r="DW22" s="101"/>
      <c r="DX22" s="101"/>
      <c r="DY22" s="101"/>
      <c r="DZ22" s="101"/>
      <c r="EA22" s="101"/>
      <c r="EB22" s="101"/>
      <c r="EC22" s="101"/>
      <c r="ED22" s="101"/>
      <c r="EE22" s="101"/>
      <c r="EF22" s="101"/>
      <c r="EG22" s="101"/>
      <c r="EH22" s="101"/>
      <c r="EI22" s="101"/>
      <c r="EJ22" s="101"/>
      <c r="EK22" s="101"/>
      <c r="EL22" s="101"/>
      <c r="EM22" s="101"/>
      <c r="EN22" s="101"/>
      <c r="EO22" s="101"/>
      <c r="EP22" s="101"/>
      <c r="EQ22" s="101"/>
      <c r="ER22" s="101"/>
      <c r="ES22" s="101"/>
      <c r="ET22" s="101"/>
      <c r="EU22" s="101"/>
      <c r="EV22" s="101"/>
      <c r="EW22" s="101"/>
      <c r="EX22" s="101"/>
      <c r="EY22" s="101"/>
      <c r="EZ22" s="101"/>
      <c r="FA22" s="101"/>
      <c r="FB22" s="101"/>
      <c r="FC22" s="101"/>
      <c r="FD22" s="101"/>
      <c r="FE22" s="101"/>
      <c r="FF22" s="101"/>
      <c r="FG22" s="101"/>
      <c r="FH22" s="101"/>
      <c r="FI22" s="101"/>
      <c r="FJ22" s="101"/>
      <c r="FK22" s="101"/>
      <c r="FL22" s="101"/>
      <c r="FM22" s="101"/>
      <c r="FN22" s="101"/>
      <c r="FO22" s="101"/>
      <c r="FP22" s="101"/>
      <c r="FQ22" s="101"/>
      <c r="FR22" s="101"/>
      <c r="FS22" s="101"/>
      <c r="FT22" s="101"/>
      <c r="FU22" s="101"/>
      <c r="FV22" s="101"/>
      <c r="FW22" s="101"/>
      <c r="FX22" s="101"/>
      <c r="FY22" s="101"/>
      <c r="FZ22" s="101"/>
      <c r="GA22" s="101"/>
      <c r="GB22" s="101"/>
      <c r="GC22" s="101"/>
      <c r="GD22" s="101"/>
      <c r="GE22" s="101"/>
      <c r="GF22" s="101"/>
      <c r="GG22" s="101"/>
      <c r="GH22" s="101"/>
      <c r="GI22" s="101"/>
      <c r="GJ22" s="101"/>
      <c r="GK22" s="101"/>
      <c r="GL22" s="101"/>
      <c r="GM22" s="101"/>
      <c r="GN22" s="101"/>
      <c r="GO22" s="101"/>
      <c r="GP22" s="101"/>
      <c r="GQ22" s="101"/>
      <c r="GR22" s="101"/>
      <c r="GS22" s="101"/>
      <c r="GT22" s="101"/>
      <c r="GU22" s="101"/>
      <c r="GV22" s="101"/>
      <c r="GW22" s="101"/>
      <c r="GX22" s="101"/>
      <c r="GY22" s="101"/>
      <c r="GZ22" s="101"/>
      <c r="HA22" s="101"/>
      <c r="HB22" s="101"/>
      <c r="HC22" s="101"/>
      <c r="HD22" s="101"/>
      <c r="HE22" s="101"/>
      <c r="HF22" s="101"/>
      <c r="HG22" s="101"/>
      <c r="HH22" s="101"/>
      <c r="HI22" s="101"/>
      <c r="HJ22" s="101"/>
      <c r="HK22" s="101"/>
    </row>
    <row r="23" spans="1:219" x14ac:dyDescent="0.3">
      <c r="A23" t="s">
        <v>1299</v>
      </c>
      <c r="B23" t="s">
        <v>842</v>
      </c>
      <c r="C23" t="s">
        <v>62</v>
      </c>
      <c r="D23" t="s">
        <v>61</v>
      </c>
      <c r="E23" t="s">
        <v>862</v>
      </c>
      <c r="F23" s="88" t="s">
        <v>684</v>
      </c>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01"/>
      <c r="CG23" s="101"/>
      <c r="CH23" s="101"/>
      <c r="CI23" s="101"/>
      <c r="CJ23" s="101"/>
      <c r="CK23" s="101"/>
      <c r="CL23" s="101"/>
      <c r="CM23" s="101"/>
      <c r="CN23" s="101"/>
      <c r="CO23" s="101"/>
      <c r="CP23" s="101"/>
      <c r="CQ23" s="101"/>
      <c r="CR23" s="101"/>
      <c r="CS23" s="101"/>
      <c r="CT23" s="101"/>
      <c r="CU23" s="101"/>
      <c r="CV23" s="101"/>
      <c r="CW23" s="101"/>
      <c r="CX23" s="101"/>
      <c r="CY23" s="101"/>
      <c r="CZ23" s="101"/>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s="101"/>
      <c r="EB23" s="101"/>
      <c r="EC23" s="101"/>
      <c r="ED23" s="101"/>
      <c r="EE23" s="101"/>
      <c r="EF23" s="101"/>
      <c r="EG23" s="101"/>
      <c r="EH23" s="101"/>
      <c r="EI23" s="101"/>
      <c r="EJ23" s="101"/>
      <c r="EK23" s="101"/>
      <c r="EL23" s="101"/>
      <c r="EM23" s="101"/>
      <c r="EN23" s="101"/>
      <c r="EO23" s="101"/>
      <c r="EP23" s="101"/>
      <c r="EQ23" s="101"/>
      <c r="ER23" s="101"/>
      <c r="ES23" s="101"/>
      <c r="ET23" s="101"/>
      <c r="EU23" s="101"/>
      <c r="EV23" s="101"/>
      <c r="EW23" s="101"/>
      <c r="EX23" s="101"/>
      <c r="EY23" s="101"/>
      <c r="EZ23" s="101"/>
      <c r="FA23" s="101"/>
      <c r="FB23" s="101"/>
      <c r="FC23" s="101"/>
      <c r="FD23" s="101"/>
      <c r="FE23" s="101"/>
      <c r="FF23" s="101"/>
      <c r="FG23" s="101"/>
      <c r="FH23" s="101"/>
      <c r="FI23" s="101"/>
      <c r="FJ23" s="101"/>
      <c r="FK23" s="101"/>
      <c r="FL23" s="101"/>
      <c r="FM23" s="101"/>
      <c r="FN23" s="101"/>
      <c r="FO23" s="101"/>
      <c r="FP23" s="101"/>
      <c r="FQ23" s="101"/>
      <c r="FR23" s="101"/>
      <c r="FS23" s="101"/>
      <c r="FT23" s="101"/>
      <c r="FU23" s="101"/>
      <c r="FV23" s="101"/>
      <c r="FW23" s="101"/>
      <c r="FX23" s="101"/>
      <c r="FY23" s="101"/>
      <c r="FZ23" s="101"/>
      <c r="GA23" s="101"/>
      <c r="GB23" s="101"/>
      <c r="GC23" s="101"/>
      <c r="GD23" s="101"/>
      <c r="GE23" s="101"/>
      <c r="GF23" s="101"/>
      <c r="GG23" s="101"/>
      <c r="GH23" s="101"/>
      <c r="GI23" s="101"/>
      <c r="GJ23" s="101"/>
      <c r="GK23" s="101"/>
      <c r="GL23" s="101"/>
      <c r="GM23" s="101"/>
      <c r="GN23" s="101"/>
      <c r="GO23" s="101"/>
      <c r="GP23" s="101"/>
      <c r="GQ23" s="101"/>
      <c r="GR23" s="101"/>
      <c r="GS23" s="101"/>
      <c r="GT23" s="101"/>
      <c r="GU23" s="101"/>
      <c r="GV23" s="101"/>
      <c r="GW23" s="101"/>
      <c r="GX23" s="101"/>
      <c r="GY23" s="101"/>
      <c r="GZ23" s="101"/>
      <c r="HA23" s="101"/>
      <c r="HB23" s="101"/>
      <c r="HC23" s="101"/>
      <c r="HD23" s="101"/>
      <c r="HE23" s="101"/>
      <c r="HF23" s="101"/>
      <c r="HG23" s="101"/>
      <c r="HH23" s="101"/>
      <c r="HI23" s="101"/>
      <c r="HJ23" s="101"/>
      <c r="HK23" s="101"/>
    </row>
    <row r="24" spans="1:219" x14ac:dyDescent="0.3">
      <c r="A24" t="s">
        <v>1300</v>
      </c>
      <c r="B24" t="s">
        <v>1327</v>
      </c>
      <c r="C24" t="s">
        <v>62</v>
      </c>
      <c r="D24" t="s">
        <v>61</v>
      </c>
      <c r="E24" t="s">
        <v>862</v>
      </c>
      <c r="F24" s="88" t="s">
        <v>637</v>
      </c>
      <c r="J24" s="101"/>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01"/>
      <c r="CG24" s="101"/>
      <c r="CH24" s="101"/>
      <c r="CI24" s="101"/>
      <c r="CJ24" s="101"/>
      <c r="CK24" s="101"/>
      <c r="CL24" s="101"/>
      <c r="CM24" s="101"/>
      <c r="CN24" s="101"/>
      <c r="CO24" s="101"/>
      <c r="CP24" s="101"/>
      <c r="CQ24" s="101"/>
      <c r="CR24" s="101"/>
      <c r="CS24" s="101"/>
      <c r="CT24" s="101"/>
      <c r="CU24" s="101"/>
      <c r="CV24" s="101"/>
      <c r="CW24" s="101"/>
      <c r="CX24" s="101"/>
      <c r="CY24" s="101"/>
      <c r="CZ24" s="101"/>
      <c r="DA24" s="101"/>
      <c r="DB24" s="101"/>
      <c r="DC24" s="101"/>
      <c r="DD24" s="101"/>
      <c r="DE24" s="101"/>
      <c r="DF24" s="101"/>
      <c r="DG24" s="101"/>
      <c r="DH24" s="101"/>
      <c r="DI24" s="101"/>
      <c r="DJ24" s="101"/>
      <c r="DK24" s="101"/>
      <c r="DL24" s="101"/>
      <c r="DM24" s="101"/>
      <c r="DN24" s="101"/>
      <c r="DO24" s="101"/>
      <c r="DP24" s="101"/>
      <c r="DQ24" s="101"/>
      <c r="DR24" s="101"/>
      <c r="DS24" s="101"/>
      <c r="DT24" s="101"/>
      <c r="DU24" s="101"/>
      <c r="DV24" s="101"/>
      <c r="DW24" s="101"/>
      <c r="DX24" s="101"/>
      <c r="DY24" s="101"/>
      <c r="DZ24" s="101"/>
      <c r="EA24" s="101"/>
      <c r="EB24" s="101"/>
      <c r="EC24" s="101"/>
      <c r="ED24" s="101"/>
      <c r="EE24" s="101"/>
      <c r="EF24" s="101"/>
      <c r="EG24" s="101"/>
      <c r="EH24" s="101"/>
      <c r="EI24" s="101"/>
      <c r="EJ24" s="101"/>
      <c r="EK24" s="101"/>
      <c r="EL24" s="101"/>
      <c r="EM24" s="101"/>
      <c r="EN24" s="101"/>
      <c r="EO24" s="101"/>
      <c r="EP24" s="101"/>
      <c r="EQ24" s="101"/>
      <c r="ER24" s="101"/>
      <c r="ES24" s="101"/>
      <c r="ET24" s="101"/>
      <c r="EU24" s="101"/>
      <c r="EV24" s="101"/>
      <c r="EW24" s="101"/>
      <c r="EX24" s="101"/>
      <c r="EY24" s="101"/>
      <c r="EZ24" s="101"/>
      <c r="FA24" s="101"/>
      <c r="FB24" s="101"/>
      <c r="FC24" s="101"/>
      <c r="FD24" s="101"/>
      <c r="FE24" s="101"/>
      <c r="FF24" s="101"/>
      <c r="FG24" s="101"/>
      <c r="FH24" s="101"/>
      <c r="FI24" s="101"/>
      <c r="FJ24" s="101"/>
      <c r="FK24" s="101"/>
      <c r="FL24" s="101"/>
      <c r="FM24" s="101"/>
      <c r="FN24" s="101"/>
      <c r="FO24" s="101"/>
      <c r="FP24" s="101"/>
      <c r="FQ24" s="101"/>
      <c r="FR24" s="101"/>
      <c r="FS24" s="101"/>
      <c r="FT24" s="101"/>
      <c r="FU24" s="101"/>
      <c r="FV24" s="101"/>
      <c r="FW24" s="101"/>
      <c r="FX24" s="101"/>
      <c r="FY24" s="101"/>
      <c r="FZ24" s="101"/>
      <c r="GA24" s="101"/>
      <c r="GB24" s="101"/>
      <c r="GC24" s="101"/>
      <c r="GD24" s="101"/>
      <c r="GE24" s="101"/>
      <c r="GF24" s="101"/>
      <c r="GG24" s="101"/>
      <c r="GH24" s="101"/>
      <c r="GI24" s="101"/>
      <c r="GJ24" s="101"/>
      <c r="GK24" s="101"/>
      <c r="GL24" s="101"/>
      <c r="GM24" s="101"/>
      <c r="GN24" s="101"/>
      <c r="GO24" s="101"/>
      <c r="GP24" s="101"/>
      <c r="GQ24" s="101"/>
      <c r="GR24" s="101"/>
      <c r="GS24" s="101"/>
      <c r="GT24" s="101"/>
      <c r="GU24" s="101"/>
      <c r="GV24" s="101"/>
      <c r="GW24" s="101"/>
      <c r="GX24" s="101"/>
      <c r="GY24" s="101"/>
      <c r="GZ24" s="101"/>
      <c r="HA24" s="101"/>
      <c r="HB24" s="101"/>
      <c r="HC24" s="101"/>
      <c r="HD24" s="101"/>
      <c r="HE24" s="101"/>
      <c r="HF24" s="101"/>
      <c r="HG24" s="101"/>
      <c r="HH24" s="101"/>
      <c r="HI24" s="101"/>
      <c r="HJ24" s="101"/>
      <c r="HK24" s="101"/>
    </row>
    <row r="25" spans="1:219" x14ac:dyDescent="0.3">
      <c r="A25" t="s">
        <v>1301</v>
      </c>
      <c r="B25" t="s">
        <v>1328</v>
      </c>
      <c r="C25" t="s">
        <v>62</v>
      </c>
      <c r="D25" t="s">
        <v>61</v>
      </c>
      <c r="E25" t="s">
        <v>788</v>
      </c>
      <c r="F25" s="88" t="s">
        <v>638</v>
      </c>
      <c r="J25" s="102" t="s">
        <v>740</v>
      </c>
      <c r="K25" s="102" t="s">
        <v>740</v>
      </c>
      <c r="L25" s="102" t="s">
        <v>740</v>
      </c>
      <c r="M25" s="102" t="s">
        <v>740</v>
      </c>
      <c r="N25" s="102" t="s">
        <v>740</v>
      </c>
      <c r="O25" s="102" t="s">
        <v>740</v>
      </c>
      <c r="P25" s="102" t="s">
        <v>740</v>
      </c>
      <c r="Q25" s="102" t="s">
        <v>740</v>
      </c>
      <c r="R25" s="102" t="s">
        <v>740</v>
      </c>
      <c r="S25" s="102" t="s">
        <v>740</v>
      </c>
      <c r="T25" s="102" t="s">
        <v>740</v>
      </c>
      <c r="U25" s="102" t="s">
        <v>740</v>
      </c>
      <c r="V25" s="102" t="s">
        <v>740</v>
      </c>
      <c r="W25" s="102" t="s">
        <v>740</v>
      </c>
      <c r="X25" s="102" t="s">
        <v>740</v>
      </c>
      <c r="Y25" s="102" t="s">
        <v>740</v>
      </c>
      <c r="Z25" s="102" t="s">
        <v>740</v>
      </c>
      <c r="AA25" s="102" t="s">
        <v>740</v>
      </c>
      <c r="AB25" s="102" t="s">
        <v>740</v>
      </c>
      <c r="AC25" s="102" t="s">
        <v>740</v>
      </c>
      <c r="AD25" s="102" t="s">
        <v>740</v>
      </c>
      <c r="AE25" s="102" t="s">
        <v>740</v>
      </c>
      <c r="AF25" s="102" t="s">
        <v>740</v>
      </c>
      <c r="AG25" s="102" t="s">
        <v>740</v>
      </c>
      <c r="AH25" s="102" t="s">
        <v>740</v>
      </c>
      <c r="AI25" s="102" t="s">
        <v>740</v>
      </c>
      <c r="AJ25" s="102" t="s">
        <v>740</v>
      </c>
      <c r="AK25" s="102" t="s">
        <v>740</v>
      </c>
      <c r="AL25" s="102" t="s">
        <v>740</v>
      </c>
      <c r="AM25" s="102" t="s">
        <v>740</v>
      </c>
      <c r="AN25" s="102" t="s">
        <v>740</v>
      </c>
      <c r="AO25" s="102" t="s">
        <v>740</v>
      </c>
      <c r="AP25" s="102" t="s">
        <v>740</v>
      </c>
      <c r="AQ25" s="102" t="s">
        <v>740</v>
      </c>
      <c r="AR25" s="102" t="s">
        <v>740</v>
      </c>
      <c r="AS25" s="102" t="s">
        <v>740</v>
      </c>
      <c r="AT25" s="102" t="s">
        <v>740</v>
      </c>
      <c r="AU25" s="102" t="s">
        <v>740</v>
      </c>
      <c r="AV25" s="102" t="s">
        <v>740</v>
      </c>
      <c r="AW25" s="102" t="s">
        <v>740</v>
      </c>
      <c r="AX25" s="102" t="s">
        <v>740</v>
      </c>
      <c r="AY25" s="102" t="s">
        <v>740</v>
      </c>
      <c r="AZ25" s="102" t="s">
        <v>740</v>
      </c>
      <c r="BA25" s="102" t="s">
        <v>740</v>
      </c>
      <c r="BB25" s="102" t="s">
        <v>740</v>
      </c>
      <c r="BC25" s="102" t="s">
        <v>740</v>
      </c>
      <c r="BD25" s="102" t="s">
        <v>740</v>
      </c>
      <c r="BE25" s="102" t="s">
        <v>740</v>
      </c>
      <c r="BF25" s="102" t="s">
        <v>740</v>
      </c>
      <c r="BG25" s="102" t="s">
        <v>740</v>
      </c>
      <c r="BH25" s="102" t="s">
        <v>740</v>
      </c>
      <c r="BI25" s="102" t="s">
        <v>740</v>
      </c>
      <c r="BJ25" s="102" t="s">
        <v>740</v>
      </c>
      <c r="BK25" s="102" t="s">
        <v>740</v>
      </c>
      <c r="BL25" s="102" t="s">
        <v>740</v>
      </c>
      <c r="BM25" s="102" t="s">
        <v>740</v>
      </c>
      <c r="BN25" s="102" t="s">
        <v>740</v>
      </c>
      <c r="BO25" s="102" t="s">
        <v>740</v>
      </c>
      <c r="BP25" s="102" t="s">
        <v>740</v>
      </c>
      <c r="BQ25" s="102" t="s">
        <v>740</v>
      </c>
      <c r="BR25" s="102" t="s">
        <v>740</v>
      </c>
      <c r="BS25" s="102" t="s">
        <v>740</v>
      </c>
      <c r="BT25" s="102" t="s">
        <v>740</v>
      </c>
      <c r="BU25" s="102" t="s">
        <v>740</v>
      </c>
      <c r="BV25" s="102" t="s">
        <v>740</v>
      </c>
      <c r="BW25" s="102" t="s">
        <v>740</v>
      </c>
      <c r="BX25" s="102" t="s">
        <v>740</v>
      </c>
      <c r="BY25" s="102" t="s">
        <v>740</v>
      </c>
      <c r="BZ25" s="102" t="s">
        <v>740</v>
      </c>
      <c r="CA25" s="102" t="s">
        <v>740</v>
      </c>
      <c r="CB25" s="102" t="s">
        <v>740</v>
      </c>
      <c r="CC25" s="102" t="s">
        <v>740</v>
      </c>
      <c r="CD25" s="102" t="s">
        <v>740</v>
      </c>
      <c r="CE25" s="102" t="s">
        <v>740</v>
      </c>
      <c r="CF25" s="102" t="s">
        <v>740</v>
      </c>
      <c r="CG25" s="102" t="s">
        <v>740</v>
      </c>
      <c r="CH25" s="102" t="s">
        <v>740</v>
      </c>
      <c r="CI25" s="102" t="s">
        <v>740</v>
      </c>
      <c r="CJ25" s="102" t="s">
        <v>740</v>
      </c>
      <c r="CK25" s="102" t="s">
        <v>740</v>
      </c>
      <c r="CL25" s="102" t="s">
        <v>740</v>
      </c>
      <c r="CM25" s="102" t="s">
        <v>740</v>
      </c>
      <c r="CN25" s="102" t="s">
        <v>740</v>
      </c>
      <c r="CO25" s="102" t="s">
        <v>740</v>
      </c>
      <c r="CP25" s="102" t="s">
        <v>740</v>
      </c>
      <c r="CQ25" s="102" t="s">
        <v>740</v>
      </c>
      <c r="CR25" s="102" t="s">
        <v>740</v>
      </c>
      <c r="CS25" s="102" t="s">
        <v>740</v>
      </c>
      <c r="CT25" s="102" t="s">
        <v>740</v>
      </c>
      <c r="CU25" s="102" t="s">
        <v>740</v>
      </c>
      <c r="CV25" s="102" t="s">
        <v>740</v>
      </c>
      <c r="CW25" s="102" t="s">
        <v>740</v>
      </c>
      <c r="CX25" s="102" t="s">
        <v>740</v>
      </c>
      <c r="CY25" s="102" t="s">
        <v>740</v>
      </c>
      <c r="CZ25" s="102" t="s">
        <v>740</v>
      </c>
      <c r="DA25" s="102" t="s">
        <v>740</v>
      </c>
      <c r="DB25" s="102" t="s">
        <v>740</v>
      </c>
      <c r="DC25" s="102" t="s">
        <v>740</v>
      </c>
      <c r="DD25" s="102" t="s">
        <v>740</v>
      </c>
      <c r="DE25" s="102" t="s">
        <v>740</v>
      </c>
      <c r="DF25" s="102" t="s">
        <v>740</v>
      </c>
      <c r="DG25" s="102" t="s">
        <v>740</v>
      </c>
      <c r="DH25" s="102" t="s">
        <v>740</v>
      </c>
      <c r="DI25" s="102" t="s">
        <v>740</v>
      </c>
      <c r="DJ25" s="102" t="s">
        <v>740</v>
      </c>
      <c r="DK25" s="102" t="s">
        <v>740</v>
      </c>
      <c r="DL25" s="102" t="s">
        <v>740</v>
      </c>
      <c r="DM25" s="102" t="s">
        <v>740</v>
      </c>
      <c r="DN25" s="102" t="s">
        <v>740</v>
      </c>
      <c r="DO25" s="102" t="s">
        <v>740</v>
      </c>
      <c r="DP25" s="102" t="s">
        <v>740</v>
      </c>
      <c r="DQ25" s="102" t="s">
        <v>740</v>
      </c>
      <c r="DR25" s="102" t="s">
        <v>740</v>
      </c>
      <c r="DS25" s="102" t="s">
        <v>740</v>
      </c>
      <c r="DT25" s="102" t="s">
        <v>740</v>
      </c>
      <c r="DU25" s="102" t="s">
        <v>740</v>
      </c>
      <c r="DV25" s="102" t="s">
        <v>740</v>
      </c>
      <c r="DW25" s="102" t="s">
        <v>740</v>
      </c>
      <c r="DX25" s="102" t="s">
        <v>740</v>
      </c>
      <c r="DY25" s="102" t="s">
        <v>740</v>
      </c>
      <c r="DZ25" s="102" t="s">
        <v>740</v>
      </c>
      <c r="EA25" s="102" t="s">
        <v>740</v>
      </c>
      <c r="EB25" s="102" t="s">
        <v>740</v>
      </c>
      <c r="EC25" s="102" t="s">
        <v>740</v>
      </c>
      <c r="ED25" s="102" t="s">
        <v>740</v>
      </c>
      <c r="EE25" s="102" t="s">
        <v>740</v>
      </c>
      <c r="EF25" s="102" t="s">
        <v>740</v>
      </c>
      <c r="EG25" s="102" t="s">
        <v>740</v>
      </c>
      <c r="EH25" s="102" t="s">
        <v>740</v>
      </c>
      <c r="EI25" s="102" t="s">
        <v>740</v>
      </c>
      <c r="EJ25" s="102" t="s">
        <v>740</v>
      </c>
      <c r="EK25" s="102" t="s">
        <v>740</v>
      </c>
      <c r="EL25" s="102" t="s">
        <v>740</v>
      </c>
      <c r="EM25" s="102" t="s">
        <v>740</v>
      </c>
      <c r="EN25" s="102" t="s">
        <v>740</v>
      </c>
      <c r="EO25" s="102" t="s">
        <v>740</v>
      </c>
      <c r="EP25" s="102" t="s">
        <v>740</v>
      </c>
      <c r="EQ25" s="102" t="s">
        <v>740</v>
      </c>
      <c r="ER25" s="102" t="s">
        <v>740</v>
      </c>
      <c r="ES25" s="102" t="s">
        <v>740</v>
      </c>
      <c r="ET25" s="102" t="s">
        <v>740</v>
      </c>
      <c r="EU25" s="102" t="s">
        <v>740</v>
      </c>
      <c r="EV25" s="102" t="s">
        <v>740</v>
      </c>
      <c r="EW25" s="102" t="s">
        <v>740</v>
      </c>
      <c r="EX25" s="102" t="s">
        <v>740</v>
      </c>
      <c r="EY25" s="102" t="s">
        <v>740</v>
      </c>
      <c r="EZ25" s="102" t="s">
        <v>740</v>
      </c>
      <c r="FA25" s="102" t="s">
        <v>740</v>
      </c>
      <c r="FB25" s="102" t="s">
        <v>740</v>
      </c>
      <c r="FC25" s="102" t="s">
        <v>740</v>
      </c>
      <c r="FD25" s="102" t="s">
        <v>740</v>
      </c>
      <c r="FE25" s="102" t="s">
        <v>740</v>
      </c>
      <c r="FF25" s="102" t="s">
        <v>740</v>
      </c>
      <c r="FG25" s="102" t="s">
        <v>740</v>
      </c>
      <c r="FH25" s="102" t="s">
        <v>740</v>
      </c>
      <c r="FI25" s="102" t="s">
        <v>740</v>
      </c>
      <c r="FJ25" s="102" t="s">
        <v>740</v>
      </c>
      <c r="FK25" s="102" t="s">
        <v>740</v>
      </c>
      <c r="FL25" s="102" t="s">
        <v>740</v>
      </c>
      <c r="FM25" s="102" t="s">
        <v>740</v>
      </c>
      <c r="FN25" s="102" t="s">
        <v>740</v>
      </c>
      <c r="FO25" s="102" t="s">
        <v>740</v>
      </c>
      <c r="FP25" s="102" t="s">
        <v>740</v>
      </c>
      <c r="FQ25" s="102" t="s">
        <v>740</v>
      </c>
      <c r="FR25" s="102" t="s">
        <v>740</v>
      </c>
      <c r="FS25" s="102" t="s">
        <v>740</v>
      </c>
      <c r="FT25" s="102" t="s">
        <v>740</v>
      </c>
      <c r="FU25" s="102" t="s">
        <v>740</v>
      </c>
      <c r="FV25" s="102" t="s">
        <v>740</v>
      </c>
      <c r="FW25" s="102" t="s">
        <v>740</v>
      </c>
      <c r="FX25" s="102" t="s">
        <v>740</v>
      </c>
      <c r="FY25" s="102" t="s">
        <v>740</v>
      </c>
      <c r="FZ25" s="102" t="s">
        <v>740</v>
      </c>
      <c r="GA25" s="102" t="s">
        <v>740</v>
      </c>
      <c r="GB25" s="102" t="s">
        <v>740</v>
      </c>
      <c r="GC25" s="102" t="s">
        <v>740</v>
      </c>
      <c r="GD25" s="102" t="s">
        <v>740</v>
      </c>
      <c r="GE25" s="102" t="s">
        <v>740</v>
      </c>
      <c r="GF25" s="102" t="s">
        <v>740</v>
      </c>
      <c r="GG25" s="102" t="s">
        <v>740</v>
      </c>
      <c r="GH25" s="102" t="s">
        <v>740</v>
      </c>
      <c r="GI25" s="102" t="s">
        <v>740</v>
      </c>
      <c r="GJ25" s="102" t="s">
        <v>740</v>
      </c>
      <c r="GK25" s="102" t="s">
        <v>740</v>
      </c>
      <c r="GL25" s="102" t="s">
        <v>740</v>
      </c>
      <c r="GM25" s="102" t="s">
        <v>740</v>
      </c>
      <c r="GN25" s="102" t="s">
        <v>740</v>
      </c>
      <c r="GO25" s="102" t="s">
        <v>740</v>
      </c>
      <c r="GP25" s="102" t="s">
        <v>740</v>
      </c>
      <c r="GQ25" s="102" t="s">
        <v>740</v>
      </c>
      <c r="GR25" s="102" t="s">
        <v>740</v>
      </c>
      <c r="GS25" s="102" t="s">
        <v>740</v>
      </c>
      <c r="GT25" s="102" t="s">
        <v>740</v>
      </c>
      <c r="GU25" s="102" t="s">
        <v>740</v>
      </c>
      <c r="GV25" s="102" t="s">
        <v>740</v>
      </c>
      <c r="GW25" s="102" t="s">
        <v>740</v>
      </c>
      <c r="GX25" s="102" t="s">
        <v>740</v>
      </c>
      <c r="GY25" s="102" t="s">
        <v>740</v>
      </c>
      <c r="GZ25" s="102" t="s">
        <v>740</v>
      </c>
      <c r="HA25" s="102" t="s">
        <v>740</v>
      </c>
      <c r="HB25" s="102" t="s">
        <v>740</v>
      </c>
      <c r="HC25" s="102" t="s">
        <v>740</v>
      </c>
      <c r="HD25" s="102" t="s">
        <v>740</v>
      </c>
      <c r="HE25" s="102" t="s">
        <v>740</v>
      </c>
      <c r="HF25" s="102" t="s">
        <v>740</v>
      </c>
      <c r="HG25" s="102" t="s">
        <v>740</v>
      </c>
      <c r="HH25" s="102" t="s">
        <v>740</v>
      </c>
      <c r="HI25" s="102" t="s">
        <v>740</v>
      </c>
      <c r="HJ25" s="102" t="s">
        <v>740</v>
      </c>
      <c r="HK25" s="102" t="s">
        <v>740</v>
      </c>
    </row>
    <row r="26" spans="1:219" x14ac:dyDescent="0.3">
      <c r="A26" t="s">
        <v>67</v>
      </c>
      <c r="B26" t="s">
        <v>702</v>
      </c>
      <c r="C26" t="s">
        <v>67</v>
      </c>
      <c r="D26" t="s">
        <v>66</v>
      </c>
      <c r="E26" t="s">
        <v>861</v>
      </c>
      <c r="F26" s="88" t="s">
        <v>639</v>
      </c>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02"/>
      <c r="CD26" s="102"/>
      <c r="CE26" s="102"/>
      <c r="CF26" s="102"/>
      <c r="CG26" s="102"/>
      <c r="CH26" s="102"/>
      <c r="CI26" s="102"/>
      <c r="CJ26" s="102"/>
      <c r="CK26" s="102"/>
      <c r="CL26" s="102"/>
      <c r="CM26" s="102"/>
      <c r="CN26" s="102"/>
      <c r="CO26" s="102"/>
      <c r="CP26" s="102"/>
      <c r="CQ26" s="102"/>
      <c r="CR26" s="102"/>
      <c r="CS26" s="102"/>
      <c r="CT26" s="102"/>
      <c r="CU26" s="102"/>
      <c r="CV26" s="102"/>
      <c r="CW26" s="102"/>
      <c r="CX26" s="102"/>
      <c r="CY26" s="102"/>
      <c r="CZ26" s="102"/>
      <c r="DA26" s="102"/>
      <c r="DB26" s="102"/>
      <c r="DC26" s="102"/>
      <c r="DD26" s="102"/>
      <c r="DE26" s="102"/>
      <c r="DF26" s="102"/>
      <c r="DG26" s="102"/>
      <c r="DH26" s="102"/>
      <c r="DI26" s="102"/>
      <c r="DJ26" s="102"/>
      <c r="DK26" s="102"/>
      <c r="DL26" s="102"/>
      <c r="DM26" s="102"/>
      <c r="DN26" s="102"/>
      <c r="DO26" s="102"/>
      <c r="DP26" s="102"/>
      <c r="DQ26" s="102"/>
      <c r="DR26" s="102"/>
      <c r="DS26" s="102"/>
      <c r="DT26" s="102"/>
      <c r="DU26" s="102"/>
      <c r="DV26" s="102"/>
      <c r="DW26" s="102"/>
      <c r="DX26" s="102"/>
      <c r="DY26" s="102"/>
      <c r="DZ26" s="102"/>
      <c r="EA26" s="102"/>
      <c r="EB26" s="102"/>
      <c r="EC26" s="102"/>
      <c r="ED26" s="102"/>
      <c r="EE26" s="102"/>
      <c r="EF26" s="102"/>
      <c r="EG26" s="102"/>
      <c r="EH26" s="102"/>
      <c r="EI26" s="102"/>
      <c r="EJ26" s="102"/>
      <c r="EK26" s="102"/>
      <c r="EL26" s="102"/>
      <c r="EM26" s="102"/>
      <c r="EN26" s="102"/>
      <c r="EO26" s="102"/>
      <c r="EP26" s="102"/>
      <c r="EQ26" s="102"/>
      <c r="ER26" s="102"/>
      <c r="ES26" s="102"/>
      <c r="ET26" s="102"/>
      <c r="EU26" s="102"/>
      <c r="EV26" s="102"/>
      <c r="EW26" s="102"/>
      <c r="EX26" s="102"/>
      <c r="EY26" s="102"/>
      <c r="EZ26" s="102"/>
      <c r="FA26" s="102"/>
      <c r="FB26" s="102"/>
      <c r="FC26" s="102"/>
      <c r="FD26" s="102"/>
      <c r="FE26" s="102"/>
      <c r="FF26" s="102"/>
      <c r="FG26" s="102"/>
      <c r="FH26" s="102"/>
      <c r="FI26" s="102"/>
      <c r="FJ26" s="102"/>
      <c r="FK26" s="102"/>
      <c r="FL26" s="102"/>
      <c r="FM26" s="102"/>
      <c r="FN26" s="102"/>
      <c r="FO26" s="102"/>
      <c r="FP26" s="102"/>
      <c r="FQ26" s="102"/>
      <c r="FR26" s="102"/>
      <c r="FS26" s="102"/>
      <c r="FT26" s="102"/>
      <c r="FU26" s="102"/>
      <c r="FV26" s="102"/>
      <c r="FW26" s="102"/>
      <c r="FX26" s="102"/>
      <c r="FY26" s="102"/>
      <c r="FZ26" s="102"/>
      <c r="GA26" s="102"/>
      <c r="GB26" s="102"/>
      <c r="GC26" s="102"/>
      <c r="GD26" s="102"/>
      <c r="GE26" s="102"/>
      <c r="GF26" s="102"/>
      <c r="GG26" s="102"/>
      <c r="GH26" s="102"/>
      <c r="GI26" s="102"/>
      <c r="GJ26" s="102"/>
      <c r="GK26" s="102"/>
      <c r="GL26" s="102"/>
      <c r="GM26" s="102"/>
      <c r="GN26" s="102"/>
      <c r="GO26" s="102"/>
      <c r="GP26" s="102"/>
      <c r="GQ26" s="102"/>
      <c r="GR26" s="102"/>
      <c r="GS26" s="102"/>
      <c r="GT26" s="102"/>
      <c r="GU26" s="102"/>
      <c r="GV26" s="102"/>
      <c r="GW26" s="102"/>
      <c r="GX26" s="102"/>
      <c r="GY26" s="102"/>
      <c r="GZ26" s="102"/>
      <c r="HA26" s="102"/>
      <c r="HB26" s="102"/>
      <c r="HC26" s="102"/>
      <c r="HD26" s="102"/>
      <c r="HE26" s="102"/>
      <c r="HF26" s="102"/>
      <c r="HG26" s="102"/>
      <c r="HH26" s="102"/>
      <c r="HI26" s="102"/>
      <c r="HJ26" s="102"/>
      <c r="HK26" s="102"/>
    </row>
    <row r="27" spans="1:219" x14ac:dyDescent="0.3">
      <c r="A27" t="s">
        <v>1282</v>
      </c>
      <c r="B27" t="s">
        <v>821</v>
      </c>
      <c r="C27" t="s">
        <v>67</v>
      </c>
      <c r="D27" t="s">
        <v>66</v>
      </c>
      <c r="E27" t="s">
        <v>862</v>
      </c>
      <c r="F27" s="88" t="s">
        <v>640</v>
      </c>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02"/>
      <c r="CD27" s="102"/>
      <c r="CE27" s="102"/>
      <c r="CF27" s="102"/>
      <c r="CG27" s="102"/>
      <c r="CH27" s="102"/>
      <c r="CI27" s="102"/>
      <c r="CJ27" s="102"/>
      <c r="CK27" s="102"/>
      <c r="CL27" s="102"/>
      <c r="CM27" s="102"/>
      <c r="CN27" s="102"/>
      <c r="CO27" s="102"/>
      <c r="CP27" s="102"/>
      <c r="CQ27" s="102"/>
      <c r="CR27" s="102"/>
      <c r="CS27" s="102"/>
      <c r="CT27" s="102"/>
      <c r="CU27" s="102"/>
      <c r="CV27" s="102"/>
      <c r="CW27" s="102"/>
      <c r="CX27" s="102"/>
      <c r="CY27" s="102"/>
      <c r="CZ27" s="102"/>
      <c r="DA27" s="102"/>
      <c r="DB27" s="102"/>
      <c r="DC27" s="102"/>
      <c r="DD27" s="102"/>
      <c r="DE27" s="102"/>
      <c r="DF27" s="102"/>
      <c r="DG27" s="102"/>
      <c r="DH27" s="102"/>
      <c r="DI27" s="102"/>
      <c r="DJ27" s="102"/>
      <c r="DK27" s="102"/>
      <c r="DL27" s="102"/>
      <c r="DM27" s="102"/>
      <c r="DN27" s="102"/>
      <c r="DO27" s="102"/>
      <c r="DP27" s="102"/>
      <c r="DQ27" s="102"/>
      <c r="DR27" s="102"/>
      <c r="DS27" s="102"/>
      <c r="DT27" s="102"/>
      <c r="DU27" s="102"/>
      <c r="DV27" s="102"/>
      <c r="DW27" s="102"/>
      <c r="DX27" s="102"/>
      <c r="DY27" s="102"/>
      <c r="DZ27" s="102"/>
      <c r="EA27" s="102"/>
      <c r="EB27" s="102"/>
      <c r="EC27" s="102"/>
      <c r="ED27" s="102"/>
      <c r="EE27" s="102"/>
      <c r="EF27" s="102"/>
      <c r="EG27" s="102"/>
      <c r="EH27" s="102"/>
      <c r="EI27" s="102"/>
      <c r="EJ27" s="102"/>
      <c r="EK27" s="102"/>
      <c r="EL27" s="102"/>
      <c r="EM27" s="102"/>
      <c r="EN27" s="102"/>
      <c r="EO27" s="102"/>
      <c r="EP27" s="102"/>
      <c r="EQ27" s="102"/>
      <c r="ER27" s="102"/>
      <c r="ES27" s="102"/>
      <c r="ET27" s="102"/>
      <c r="EU27" s="102"/>
      <c r="EV27" s="102"/>
      <c r="EW27" s="102"/>
      <c r="EX27" s="102"/>
      <c r="EY27" s="102"/>
      <c r="EZ27" s="102"/>
      <c r="FA27" s="102"/>
      <c r="FB27" s="102"/>
      <c r="FC27" s="102"/>
      <c r="FD27" s="102"/>
      <c r="FE27" s="102"/>
      <c r="FF27" s="102"/>
      <c r="FG27" s="102"/>
      <c r="FH27" s="102"/>
      <c r="FI27" s="102"/>
      <c r="FJ27" s="102"/>
      <c r="FK27" s="102"/>
      <c r="FL27" s="102"/>
      <c r="FM27" s="102"/>
      <c r="FN27" s="102"/>
      <c r="FO27" s="102"/>
      <c r="FP27" s="102"/>
      <c r="FQ27" s="102"/>
      <c r="FR27" s="102"/>
      <c r="FS27" s="102"/>
      <c r="FT27" s="102"/>
      <c r="FU27" s="102"/>
      <c r="FV27" s="102"/>
      <c r="FW27" s="102"/>
      <c r="FX27" s="102"/>
      <c r="FY27" s="102"/>
      <c r="FZ27" s="102"/>
      <c r="GA27" s="102"/>
      <c r="GB27" s="102"/>
      <c r="GC27" s="102"/>
      <c r="GD27" s="102"/>
      <c r="GE27" s="102"/>
      <c r="GF27" s="102"/>
      <c r="GG27" s="102"/>
      <c r="GH27" s="102"/>
      <c r="GI27" s="102"/>
      <c r="GJ27" s="102"/>
      <c r="GK27" s="102"/>
      <c r="GL27" s="102"/>
      <c r="GM27" s="102"/>
      <c r="GN27" s="102"/>
      <c r="GO27" s="102"/>
      <c r="GP27" s="102"/>
      <c r="GQ27" s="102"/>
      <c r="GR27" s="102"/>
      <c r="GS27" s="102"/>
      <c r="GT27" s="102"/>
      <c r="GU27" s="102"/>
      <c r="GV27" s="102"/>
      <c r="GW27" s="102"/>
      <c r="GX27" s="102"/>
      <c r="GY27" s="102"/>
      <c r="GZ27" s="102"/>
      <c r="HA27" s="102"/>
      <c r="HB27" s="102"/>
      <c r="HC27" s="102"/>
      <c r="HD27" s="102"/>
      <c r="HE27" s="102"/>
      <c r="HF27" s="102"/>
      <c r="HG27" s="102"/>
      <c r="HH27" s="102"/>
      <c r="HI27" s="102"/>
      <c r="HJ27" s="102"/>
      <c r="HK27" s="102"/>
    </row>
    <row r="28" spans="1:219" x14ac:dyDescent="0.3">
      <c r="A28" t="s">
        <v>2089</v>
      </c>
      <c r="B28" t="s">
        <v>2090</v>
      </c>
      <c r="C28" t="s">
        <v>67</v>
      </c>
      <c r="D28" t="s">
        <v>66</v>
      </c>
      <c r="E28" t="s">
        <v>861</v>
      </c>
      <c r="F28" s="88" t="s">
        <v>641</v>
      </c>
      <c r="J28" s="102"/>
      <c r="K28" s="102"/>
      <c r="L28" s="102"/>
      <c r="M28" s="102"/>
      <c r="N28" s="102"/>
      <c r="O28" s="10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02"/>
      <c r="CD28" s="102"/>
      <c r="CE28" s="102"/>
      <c r="CF28" s="102"/>
      <c r="CG28" s="102"/>
      <c r="CH28" s="102"/>
      <c r="CI28" s="102"/>
      <c r="CJ28" s="102"/>
      <c r="CK28" s="102"/>
      <c r="CL28" s="102"/>
      <c r="CM28" s="102"/>
      <c r="CN28" s="102"/>
      <c r="CO28" s="102"/>
      <c r="CP28" s="102"/>
      <c r="CQ28" s="102"/>
      <c r="CR28" s="102"/>
      <c r="CS28" s="102"/>
      <c r="CT28" s="102"/>
      <c r="CU28" s="102"/>
      <c r="CV28" s="102"/>
      <c r="CW28" s="102"/>
      <c r="CX28" s="102"/>
      <c r="CY28" s="102"/>
      <c r="CZ28" s="102"/>
      <c r="DA28" s="102"/>
      <c r="DB28" s="102"/>
      <c r="DC28" s="102"/>
      <c r="DD28" s="102"/>
      <c r="DE28" s="102"/>
      <c r="DF28" s="102"/>
      <c r="DG28" s="102"/>
      <c r="DH28" s="102"/>
      <c r="DI28" s="102"/>
      <c r="DJ28" s="102"/>
      <c r="DK28" s="102"/>
      <c r="DL28" s="102"/>
      <c r="DM28" s="102"/>
      <c r="DN28" s="102"/>
      <c r="DO28" s="102"/>
      <c r="DP28" s="102"/>
      <c r="DQ28" s="102"/>
      <c r="DR28" s="102"/>
      <c r="DS28" s="102"/>
      <c r="DT28" s="102"/>
      <c r="DU28" s="102"/>
      <c r="DV28" s="102"/>
      <c r="DW28" s="102"/>
      <c r="DX28" s="102"/>
      <c r="DY28" s="102"/>
      <c r="DZ28" s="102"/>
      <c r="EA28" s="102"/>
      <c r="EB28" s="102"/>
      <c r="EC28" s="102"/>
      <c r="ED28" s="102"/>
      <c r="EE28" s="102"/>
      <c r="EF28" s="102"/>
      <c r="EG28" s="102"/>
      <c r="EH28" s="102"/>
      <c r="EI28" s="102"/>
      <c r="EJ28" s="102"/>
      <c r="EK28" s="102"/>
      <c r="EL28" s="102"/>
      <c r="EM28" s="102"/>
      <c r="EN28" s="102"/>
      <c r="EO28" s="102"/>
      <c r="EP28" s="102"/>
      <c r="EQ28" s="102"/>
      <c r="ER28" s="102"/>
      <c r="ES28" s="102"/>
      <c r="ET28" s="102"/>
      <c r="EU28" s="102"/>
      <c r="EV28" s="102"/>
      <c r="EW28" s="102"/>
      <c r="EX28" s="102"/>
      <c r="EY28" s="102"/>
      <c r="EZ28" s="102"/>
      <c r="FA28" s="102"/>
      <c r="FB28" s="102"/>
      <c r="FC28" s="102"/>
      <c r="FD28" s="102"/>
      <c r="FE28" s="102"/>
      <c r="FF28" s="102"/>
      <c r="FG28" s="102"/>
      <c r="FH28" s="102"/>
      <c r="FI28" s="102"/>
      <c r="FJ28" s="102"/>
      <c r="FK28" s="102"/>
      <c r="FL28" s="102"/>
      <c r="FM28" s="102"/>
      <c r="FN28" s="102"/>
      <c r="FO28" s="102"/>
      <c r="FP28" s="102"/>
      <c r="FQ28" s="102"/>
      <c r="FR28" s="102"/>
      <c r="FS28" s="102"/>
      <c r="FT28" s="102"/>
      <c r="FU28" s="102"/>
      <c r="FV28" s="102"/>
      <c r="FW28" s="102"/>
      <c r="FX28" s="102"/>
      <c r="FY28" s="102"/>
      <c r="FZ28" s="102"/>
      <c r="GA28" s="102"/>
      <c r="GB28" s="102"/>
      <c r="GC28" s="102"/>
      <c r="GD28" s="102"/>
      <c r="GE28" s="102"/>
      <c r="GF28" s="102"/>
      <c r="GG28" s="102"/>
      <c r="GH28" s="102"/>
      <c r="GI28" s="102"/>
      <c r="GJ28" s="102"/>
      <c r="GK28" s="102"/>
      <c r="GL28" s="102"/>
      <c r="GM28" s="102"/>
      <c r="GN28" s="102"/>
      <c r="GO28" s="102"/>
      <c r="GP28" s="102"/>
      <c r="GQ28" s="102"/>
      <c r="GR28" s="102"/>
      <c r="GS28" s="102"/>
      <c r="GT28" s="102"/>
      <c r="GU28" s="102"/>
      <c r="GV28" s="102"/>
      <c r="GW28" s="102"/>
      <c r="GX28" s="102"/>
      <c r="GY28" s="102"/>
      <c r="GZ28" s="102"/>
      <c r="HA28" s="102"/>
      <c r="HB28" s="102"/>
      <c r="HC28" s="102"/>
      <c r="HD28" s="102"/>
      <c r="HE28" s="102"/>
      <c r="HF28" s="102"/>
      <c r="HG28" s="102"/>
      <c r="HH28" s="102"/>
      <c r="HI28" s="102"/>
      <c r="HJ28" s="102"/>
      <c r="HK28" s="102"/>
    </row>
    <row r="29" spans="1:219" x14ac:dyDescent="0.3">
      <c r="A29" t="s">
        <v>1773</v>
      </c>
      <c r="B29" t="s">
        <v>1330</v>
      </c>
      <c r="C29" t="s">
        <v>366</v>
      </c>
      <c r="D29" t="s">
        <v>71</v>
      </c>
      <c r="E29" t="s">
        <v>788</v>
      </c>
      <c r="F29" s="88" t="s">
        <v>642</v>
      </c>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02"/>
      <c r="CD29" s="102"/>
      <c r="CE29" s="102"/>
      <c r="CF29" s="102"/>
      <c r="CG29" s="102"/>
      <c r="CH29" s="102"/>
      <c r="CI29" s="102"/>
      <c r="CJ29" s="102"/>
      <c r="CK29" s="102"/>
      <c r="CL29" s="102"/>
      <c r="CM29" s="102"/>
      <c r="CN29" s="102"/>
      <c r="CO29" s="102"/>
      <c r="CP29" s="102"/>
      <c r="CQ29" s="102"/>
      <c r="CR29" s="102"/>
      <c r="CS29" s="102"/>
      <c r="CT29" s="102"/>
      <c r="CU29" s="102"/>
      <c r="CV29" s="102"/>
      <c r="CW29" s="102"/>
      <c r="CX29" s="102"/>
      <c r="CY29" s="102"/>
      <c r="CZ29" s="102"/>
      <c r="DA29" s="102"/>
      <c r="DB29" s="102"/>
      <c r="DC29" s="102"/>
      <c r="DD29" s="102"/>
      <c r="DE29" s="102"/>
      <c r="DF29" s="102"/>
      <c r="DG29" s="102"/>
      <c r="DH29" s="102"/>
      <c r="DI29" s="102"/>
      <c r="DJ29" s="102"/>
      <c r="DK29" s="102"/>
      <c r="DL29" s="102"/>
      <c r="DM29" s="102"/>
      <c r="DN29" s="102"/>
      <c r="DO29" s="102"/>
      <c r="DP29" s="102"/>
      <c r="DQ29" s="102"/>
      <c r="DR29" s="102"/>
      <c r="DS29" s="102"/>
      <c r="DT29" s="102"/>
      <c r="DU29" s="102"/>
      <c r="DV29" s="102"/>
      <c r="DW29" s="102"/>
      <c r="DX29" s="102"/>
      <c r="DY29" s="102"/>
      <c r="DZ29" s="102"/>
      <c r="EA29" s="102"/>
      <c r="EB29" s="102"/>
      <c r="EC29" s="102"/>
      <c r="ED29" s="102"/>
      <c r="EE29" s="102"/>
      <c r="EF29" s="102"/>
      <c r="EG29" s="102"/>
      <c r="EH29" s="102"/>
      <c r="EI29" s="102"/>
      <c r="EJ29" s="102"/>
      <c r="EK29" s="102"/>
      <c r="EL29" s="102"/>
      <c r="EM29" s="102"/>
      <c r="EN29" s="102"/>
      <c r="EO29" s="102"/>
      <c r="EP29" s="102"/>
      <c r="EQ29" s="102"/>
      <c r="ER29" s="102"/>
      <c r="ES29" s="102"/>
      <c r="ET29" s="102"/>
      <c r="EU29" s="102"/>
      <c r="EV29" s="102"/>
      <c r="EW29" s="102"/>
      <c r="EX29" s="102"/>
      <c r="EY29" s="102"/>
      <c r="EZ29" s="102"/>
      <c r="FA29" s="102"/>
      <c r="FB29" s="102"/>
      <c r="FC29" s="102"/>
      <c r="FD29" s="102"/>
      <c r="FE29" s="102"/>
      <c r="FF29" s="102"/>
      <c r="FG29" s="102"/>
      <c r="FH29" s="102"/>
      <c r="FI29" s="102"/>
      <c r="FJ29" s="102"/>
      <c r="FK29" s="102"/>
      <c r="FL29" s="102"/>
      <c r="FM29" s="102"/>
      <c r="FN29" s="102"/>
      <c r="FO29" s="102"/>
      <c r="FP29" s="102"/>
      <c r="FQ29" s="102"/>
      <c r="FR29" s="102"/>
      <c r="FS29" s="102"/>
      <c r="FT29" s="102"/>
      <c r="FU29" s="102"/>
      <c r="FV29" s="102"/>
      <c r="FW29" s="102"/>
      <c r="FX29" s="102"/>
      <c r="FY29" s="102"/>
      <c r="FZ29" s="102"/>
      <c r="GA29" s="102"/>
      <c r="GB29" s="102"/>
      <c r="GC29" s="102"/>
      <c r="GD29" s="102"/>
      <c r="GE29" s="102"/>
      <c r="GF29" s="102"/>
      <c r="GG29" s="102"/>
      <c r="GH29" s="102"/>
      <c r="GI29" s="102"/>
      <c r="GJ29" s="102"/>
      <c r="GK29" s="102"/>
      <c r="GL29" s="102"/>
      <c r="GM29" s="102"/>
      <c r="GN29" s="102"/>
      <c r="GO29" s="102"/>
      <c r="GP29" s="102"/>
      <c r="GQ29" s="102"/>
      <c r="GR29" s="102"/>
      <c r="GS29" s="102"/>
      <c r="GT29" s="102"/>
      <c r="GU29" s="102"/>
      <c r="GV29" s="102"/>
      <c r="GW29" s="102"/>
      <c r="GX29" s="102"/>
      <c r="GY29" s="102"/>
      <c r="GZ29" s="102"/>
      <c r="HA29" s="102"/>
      <c r="HB29" s="102"/>
      <c r="HC29" s="102"/>
      <c r="HD29" s="102"/>
      <c r="HE29" s="102"/>
      <c r="HF29" s="102"/>
      <c r="HG29" s="102"/>
      <c r="HH29" s="102"/>
      <c r="HI29" s="102"/>
      <c r="HJ29" s="102"/>
      <c r="HK29" s="102"/>
    </row>
    <row r="30" spans="1:219" x14ac:dyDescent="0.3">
      <c r="A30" t="s">
        <v>86</v>
      </c>
      <c r="B30" t="s">
        <v>1325</v>
      </c>
      <c r="C30" t="s">
        <v>86</v>
      </c>
      <c r="D30" t="s">
        <v>85</v>
      </c>
      <c r="E30" t="s">
        <v>861</v>
      </c>
      <c r="F30" s="88" t="s">
        <v>643</v>
      </c>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02"/>
      <c r="CD30" s="102"/>
      <c r="CE30" s="102"/>
      <c r="CF30" s="102"/>
      <c r="CG30" s="102"/>
      <c r="CH30" s="102"/>
      <c r="CI30" s="102"/>
      <c r="CJ30" s="102"/>
      <c r="CK30" s="102"/>
      <c r="CL30" s="102"/>
      <c r="CM30" s="102"/>
      <c r="CN30" s="102"/>
      <c r="CO30" s="102"/>
      <c r="CP30" s="102"/>
      <c r="CQ30" s="102"/>
      <c r="CR30" s="102"/>
      <c r="CS30" s="102"/>
      <c r="CT30" s="102"/>
      <c r="CU30" s="102"/>
      <c r="CV30" s="102"/>
      <c r="CW30" s="102"/>
      <c r="CX30" s="102"/>
      <c r="CY30" s="102"/>
      <c r="CZ30" s="102"/>
      <c r="DA30" s="102"/>
      <c r="DB30" s="102"/>
      <c r="DC30" s="102"/>
      <c r="DD30" s="102"/>
      <c r="DE30" s="102"/>
      <c r="DF30" s="102"/>
      <c r="DG30" s="102"/>
      <c r="DH30" s="102"/>
      <c r="DI30" s="102"/>
      <c r="DJ30" s="102"/>
      <c r="DK30" s="102"/>
      <c r="DL30" s="102"/>
      <c r="DM30" s="102"/>
      <c r="DN30" s="102"/>
      <c r="DO30" s="102"/>
      <c r="DP30" s="102"/>
      <c r="DQ30" s="102"/>
      <c r="DR30" s="102"/>
      <c r="DS30" s="102"/>
      <c r="DT30" s="102"/>
      <c r="DU30" s="102"/>
      <c r="DV30" s="102"/>
      <c r="DW30" s="102"/>
      <c r="DX30" s="102"/>
      <c r="DY30" s="102"/>
      <c r="DZ30" s="102"/>
      <c r="EA30" s="102"/>
      <c r="EB30" s="102"/>
      <c r="EC30" s="102"/>
      <c r="ED30" s="102"/>
      <c r="EE30" s="102"/>
      <c r="EF30" s="102"/>
      <c r="EG30" s="102"/>
      <c r="EH30" s="102"/>
      <c r="EI30" s="102"/>
      <c r="EJ30" s="102"/>
      <c r="EK30" s="102"/>
      <c r="EL30" s="102"/>
      <c r="EM30" s="102"/>
      <c r="EN30" s="102"/>
      <c r="EO30" s="102"/>
      <c r="EP30" s="102"/>
      <c r="EQ30" s="102"/>
      <c r="ER30" s="102"/>
      <c r="ES30" s="102"/>
      <c r="ET30" s="102"/>
      <c r="EU30" s="102"/>
      <c r="EV30" s="102"/>
      <c r="EW30" s="102"/>
      <c r="EX30" s="102"/>
      <c r="EY30" s="102"/>
      <c r="EZ30" s="102"/>
      <c r="FA30" s="102"/>
      <c r="FB30" s="102"/>
      <c r="FC30" s="102"/>
      <c r="FD30" s="102"/>
      <c r="FE30" s="102"/>
      <c r="FF30" s="102"/>
      <c r="FG30" s="102"/>
      <c r="FH30" s="102"/>
      <c r="FI30" s="102"/>
      <c r="FJ30" s="102"/>
      <c r="FK30" s="102"/>
      <c r="FL30" s="102"/>
      <c r="FM30" s="102"/>
      <c r="FN30" s="102"/>
      <c r="FO30" s="102"/>
      <c r="FP30" s="102"/>
      <c r="FQ30" s="102"/>
      <c r="FR30" s="102"/>
      <c r="FS30" s="102"/>
      <c r="FT30" s="102"/>
      <c r="FU30" s="102"/>
      <c r="FV30" s="102"/>
      <c r="FW30" s="102"/>
      <c r="FX30" s="102"/>
      <c r="FY30" s="102"/>
      <c r="FZ30" s="102"/>
      <c r="GA30" s="102"/>
      <c r="GB30" s="102"/>
      <c r="GC30" s="102"/>
      <c r="GD30" s="102"/>
      <c r="GE30" s="102"/>
      <c r="GF30" s="102"/>
      <c r="GG30" s="102"/>
      <c r="GH30" s="102"/>
      <c r="GI30" s="102"/>
      <c r="GJ30" s="102"/>
      <c r="GK30" s="102"/>
      <c r="GL30" s="102"/>
      <c r="GM30" s="102"/>
      <c r="GN30" s="102"/>
      <c r="GO30" s="102"/>
      <c r="GP30" s="102"/>
      <c r="GQ30" s="102"/>
      <c r="GR30" s="102"/>
      <c r="GS30" s="102"/>
      <c r="GT30" s="102"/>
      <c r="GU30" s="102"/>
      <c r="GV30" s="102"/>
      <c r="GW30" s="102"/>
      <c r="GX30" s="102"/>
      <c r="GY30" s="102"/>
      <c r="GZ30" s="102"/>
      <c r="HA30" s="102"/>
      <c r="HB30" s="102"/>
      <c r="HC30" s="102"/>
      <c r="HD30" s="102"/>
      <c r="HE30" s="102"/>
      <c r="HF30" s="102"/>
      <c r="HG30" s="102"/>
      <c r="HH30" s="102"/>
      <c r="HI30" s="102"/>
      <c r="HJ30" s="102"/>
      <c r="HK30" s="102"/>
    </row>
    <row r="31" spans="1:219" x14ac:dyDescent="0.3">
      <c r="A31" t="s">
        <v>1320</v>
      </c>
      <c r="B31" t="s">
        <v>1331</v>
      </c>
      <c r="C31" t="s">
        <v>86</v>
      </c>
      <c r="D31" t="s">
        <v>85</v>
      </c>
      <c r="E31" t="s">
        <v>862</v>
      </c>
      <c r="F31" s="88" t="s">
        <v>644</v>
      </c>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02"/>
      <c r="CD31" s="102"/>
      <c r="CE31" s="102"/>
      <c r="CF31" s="102"/>
      <c r="CG31" s="102"/>
      <c r="CH31" s="102"/>
      <c r="CI31" s="102"/>
      <c r="CJ31" s="102"/>
      <c r="CK31" s="102"/>
      <c r="CL31" s="102"/>
      <c r="CM31" s="102"/>
      <c r="CN31" s="102"/>
      <c r="CO31" s="102"/>
      <c r="CP31" s="102"/>
      <c r="CQ31" s="102"/>
      <c r="CR31" s="102"/>
      <c r="CS31" s="102"/>
      <c r="CT31" s="102"/>
      <c r="CU31" s="102"/>
      <c r="CV31" s="102"/>
      <c r="CW31" s="102"/>
      <c r="CX31" s="102"/>
      <c r="CY31" s="102"/>
      <c r="CZ31" s="102"/>
      <c r="DA31" s="102"/>
      <c r="DB31" s="102"/>
      <c r="DC31" s="102"/>
      <c r="DD31" s="102"/>
      <c r="DE31" s="102"/>
      <c r="DF31" s="102"/>
      <c r="DG31" s="102"/>
      <c r="DH31" s="102"/>
      <c r="DI31" s="102"/>
      <c r="DJ31" s="102"/>
      <c r="DK31" s="102"/>
      <c r="DL31" s="102"/>
      <c r="DM31" s="102"/>
      <c r="DN31" s="102"/>
      <c r="DO31" s="102"/>
      <c r="DP31" s="102"/>
      <c r="DQ31" s="102"/>
      <c r="DR31" s="102"/>
      <c r="DS31" s="102"/>
      <c r="DT31" s="102"/>
      <c r="DU31" s="102"/>
      <c r="DV31" s="102"/>
      <c r="DW31" s="102"/>
      <c r="DX31" s="102"/>
      <c r="DY31" s="102"/>
      <c r="DZ31" s="102"/>
      <c r="EA31" s="102"/>
      <c r="EB31" s="102"/>
      <c r="EC31" s="102"/>
      <c r="ED31" s="102"/>
      <c r="EE31" s="102"/>
      <c r="EF31" s="102"/>
      <c r="EG31" s="102"/>
      <c r="EH31" s="102"/>
      <c r="EI31" s="102"/>
      <c r="EJ31" s="102"/>
      <c r="EK31" s="102"/>
      <c r="EL31" s="102"/>
      <c r="EM31" s="102"/>
      <c r="EN31" s="102"/>
      <c r="EO31" s="102"/>
      <c r="EP31" s="102"/>
      <c r="EQ31" s="102"/>
      <c r="ER31" s="102"/>
      <c r="ES31" s="102"/>
      <c r="ET31" s="102"/>
      <c r="EU31" s="102"/>
      <c r="EV31" s="102"/>
      <c r="EW31" s="102"/>
      <c r="EX31" s="102"/>
      <c r="EY31" s="102"/>
      <c r="EZ31" s="102"/>
      <c r="FA31" s="102"/>
      <c r="FB31" s="102"/>
      <c r="FC31" s="102"/>
      <c r="FD31" s="102"/>
      <c r="FE31" s="102"/>
      <c r="FF31" s="102"/>
      <c r="FG31" s="102"/>
      <c r="FH31" s="102"/>
      <c r="FI31" s="102"/>
      <c r="FJ31" s="102"/>
      <c r="FK31" s="102"/>
      <c r="FL31" s="102"/>
      <c r="FM31" s="102"/>
      <c r="FN31" s="102"/>
      <c r="FO31" s="102"/>
      <c r="FP31" s="102"/>
      <c r="FQ31" s="102"/>
      <c r="FR31" s="102"/>
      <c r="FS31" s="102"/>
      <c r="FT31" s="102"/>
      <c r="FU31" s="102"/>
      <c r="FV31" s="102"/>
      <c r="FW31" s="102"/>
      <c r="FX31" s="102"/>
      <c r="FY31" s="102"/>
      <c r="FZ31" s="102"/>
      <c r="GA31" s="102"/>
      <c r="GB31" s="102"/>
      <c r="GC31" s="102"/>
      <c r="GD31" s="102"/>
      <c r="GE31" s="102"/>
      <c r="GF31" s="102"/>
      <c r="GG31" s="102"/>
      <c r="GH31" s="102"/>
      <c r="GI31" s="102"/>
      <c r="GJ31" s="102"/>
      <c r="GK31" s="102"/>
      <c r="GL31" s="102"/>
      <c r="GM31" s="102"/>
      <c r="GN31" s="102"/>
      <c r="GO31" s="102"/>
      <c r="GP31" s="102"/>
      <c r="GQ31" s="102"/>
      <c r="GR31" s="102"/>
      <c r="GS31" s="102"/>
      <c r="GT31" s="102"/>
      <c r="GU31" s="102"/>
      <c r="GV31" s="102"/>
      <c r="GW31" s="102"/>
      <c r="GX31" s="102"/>
      <c r="GY31" s="102"/>
      <c r="GZ31" s="102"/>
      <c r="HA31" s="102"/>
      <c r="HB31" s="102"/>
      <c r="HC31" s="102"/>
      <c r="HD31" s="102"/>
      <c r="HE31" s="102"/>
      <c r="HF31" s="102"/>
      <c r="HG31" s="102"/>
      <c r="HH31" s="102"/>
      <c r="HI31" s="102"/>
      <c r="HJ31" s="102"/>
      <c r="HK31" s="102"/>
    </row>
    <row r="32" spans="1:219" x14ac:dyDescent="0.3">
      <c r="A32" t="s">
        <v>1321</v>
      </c>
      <c r="B32" t="s">
        <v>1332</v>
      </c>
      <c r="C32" t="s">
        <v>86</v>
      </c>
      <c r="D32" t="s">
        <v>85</v>
      </c>
      <c r="E32" t="s">
        <v>791</v>
      </c>
      <c r="F32" s="88" t="s">
        <v>645</v>
      </c>
      <c r="J32" s="101" t="s">
        <v>742</v>
      </c>
      <c r="K32" s="101" t="s">
        <v>742</v>
      </c>
      <c r="L32" s="101" t="s">
        <v>742</v>
      </c>
      <c r="M32" s="101" t="s">
        <v>742</v>
      </c>
      <c r="N32" s="101" t="s">
        <v>742</v>
      </c>
      <c r="O32" s="101" t="s">
        <v>742</v>
      </c>
      <c r="P32" s="101" t="s">
        <v>742</v>
      </c>
      <c r="Q32" s="101" t="s">
        <v>742</v>
      </c>
      <c r="R32" s="101" t="s">
        <v>742</v>
      </c>
      <c r="S32" s="101" t="s">
        <v>742</v>
      </c>
      <c r="T32" s="101" t="s">
        <v>742</v>
      </c>
      <c r="U32" s="101" t="s">
        <v>742</v>
      </c>
      <c r="V32" s="101" t="s">
        <v>742</v>
      </c>
      <c r="W32" s="101" t="s">
        <v>742</v>
      </c>
      <c r="X32" s="101" t="s">
        <v>742</v>
      </c>
      <c r="Y32" s="101" t="s">
        <v>742</v>
      </c>
      <c r="Z32" s="101" t="s">
        <v>742</v>
      </c>
      <c r="AA32" s="101" t="s">
        <v>742</v>
      </c>
      <c r="AB32" s="101" t="s">
        <v>742</v>
      </c>
      <c r="AC32" s="101" t="s">
        <v>742</v>
      </c>
      <c r="AD32" s="101" t="s">
        <v>742</v>
      </c>
      <c r="AE32" s="101" t="s">
        <v>742</v>
      </c>
      <c r="AF32" s="101" t="s">
        <v>742</v>
      </c>
      <c r="AG32" s="101" t="s">
        <v>742</v>
      </c>
      <c r="AH32" s="101" t="s">
        <v>742</v>
      </c>
      <c r="AI32" s="101" t="s">
        <v>742</v>
      </c>
      <c r="AJ32" s="101" t="s">
        <v>742</v>
      </c>
      <c r="AK32" s="101" t="s">
        <v>742</v>
      </c>
      <c r="AL32" s="101" t="s">
        <v>742</v>
      </c>
      <c r="AM32" s="101" t="s">
        <v>742</v>
      </c>
      <c r="AN32" s="101" t="s">
        <v>742</v>
      </c>
      <c r="AO32" s="101" t="s">
        <v>742</v>
      </c>
      <c r="AP32" s="101" t="s">
        <v>742</v>
      </c>
      <c r="AQ32" s="101" t="s">
        <v>742</v>
      </c>
      <c r="AR32" s="101" t="s">
        <v>742</v>
      </c>
      <c r="AS32" s="101" t="s">
        <v>742</v>
      </c>
      <c r="AT32" s="101" t="s">
        <v>742</v>
      </c>
      <c r="AU32" s="101" t="s">
        <v>742</v>
      </c>
      <c r="AV32" s="101" t="s">
        <v>742</v>
      </c>
      <c r="AW32" s="101" t="s">
        <v>742</v>
      </c>
      <c r="AX32" s="101" t="s">
        <v>742</v>
      </c>
      <c r="AY32" s="101" t="s">
        <v>742</v>
      </c>
      <c r="AZ32" s="101" t="s">
        <v>742</v>
      </c>
      <c r="BA32" s="101" t="s">
        <v>742</v>
      </c>
      <c r="BB32" s="101" t="s">
        <v>742</v>
      </c>
      <c r="BC32" s="101" t="s">
        <v>742</v>
      </c>
      <c r="BD32" s="101" t="s">
        <v>742</v>
      </c>
      <c r="BE32" s="101" t="s">
        <v>742</v>
      </c>
      <c r="BF32" s="101" t="s">
        <v>742</v>
      </c>
      <c r="BG32" s="101" t="s">
        <v>742</v>
      </c>
      <c r="BH32" s="101" t="s">
        <v>742</v>
      </c>
      <c r="BI32" s="101" t="s">
        <v>742</v>
      </c>
      <c r="BJ32" s="101" t="s">
        <v>742</v>
      </c>
      <c r="BK32" s="101" t="s">
        <v>742</v>
      </c>
      <c r="BL32" s="101" t="s">
        <v>742</v>
      </c>
      <c r="BM32" s="101" t="s">
        <v>742</v>
      </c>
      <c r="BN32" s="101" t="s">
        <v>742</v>
      </c>
      <c r="BO32" s="101" t="s">
        <v>742</v>
      </c>
      <c r="BP32" s="101" t="s">
        <v>742</v>
      </c>
      <c r="BQ32" s="101" t="s">
        <v>742</v>
      </c>
      <c r="BR32" s="101" t="s">
        <v>742</v>
      </c>
      <c r="BS32" s="101" t="s">
        <v>742</v>
      </c>
      <c r="BT32" s="101" t="s">
        <v>742</v>
      </c>
      <c r="BU32" s="101" t="s">
        <v>742</v>
      </c>
      <c r="BV32" s="101" t="s">
        <v>742</v>
      </c>
      <c r="BW32" s="101" t="s">
        <v>742</v>
      </c>
      <c r="BX32" s="101" t="s">
        <v>742</v>
      </c>
      <c r="BY32" s="101" t="s">
        <v>742</v>
      </c>
      <c r="BZ32" s="101" t="s">
        <v>742</v>
      </c>
      <c r="CA32" s="101" t="s">
        <v>742</v>
      </c>
      <c r="CB32" s="101" t="s">
        <v>742</v>
      </c>
      <c r="CC32" s="101" t="s">
        <v>742</v>
      </c>
      <c r="CD32" s="101" t="s">
        <v>742</v>
      </c>
      <c r="CE32" s="101" t="s">
        <v>742</v>
      </c>
      <c r="CF32" s="101" t="s">
        <v>742</v>
      </c>
      <c r="CG32" s="101" t="s">
        <v>742</v>
      </c>
      <c r="CH32" s="101" t="s">
        <v>742</v>
      </c>
      <c r="CI32" s="101" t="s">
        <v>742</v>
      </c>
      <c r="CJ32" s="101" t="s">
        <v>742</v>
      </c>
      <c r="CK32" s="101" t="s">
        <v>742</v>
      </c>
      <c r="CL32" s="101" t="s">
        <v>742</v>
      </c>
      <c r="CM32" s="101" t="s">
        <v>742</v>
      </c>
      <c r="CN32" s="101" t="s">
        <v>742</v>
      </c>
      <c r="CO32" s="101" t="s">
        <v>742</v>
      </c>
      <c r="CP32" s="101" t="s">
        <v>742</v>
      </c>
      <c r="CQ32" s="101" t="s">
        <v>742</v>
      </c>
      <c r="CR32" s="101" t="s">
        <v>742</v>
      </c>
      <c r="CS32" s="101" t="s">
        <v>742</v>
      </c>
      <c r="CT32" s="101" t="s">
        <v>742</v>
      </c>
      <c r="CU32" s="101" t="s">
        <v>742</v>
      </c>
      <c r="CV32" s="101" t="s">
        <v>742</v>
      </c>
      <c r="CW32" s="101" t="s">
        <v>742</v>
      </c>
      <c r="CX32" s="101" t="s">
        <v>742</v>
      </c>
      <c r="CY32" s="101" t="s">
        <v>742</v>
      </c>
      <c r="CZ32" s="101" t="s">
        <v>742</v>
      </c>
      <c r="DA32" s="101" t="s">
        <v>742</v>
      </c>
      <c r="DB32" s="101" t="s">
        <v>742</v>
      </c>
      <c r="DC32" s="101" t="s">
        <v>742</v>
      </c>
      <c r="DD32" s="101" t="s">
        <v>742</v>
      </c>
      <c r="DE32" s="101" t="s">
        <v>742</v>
      </c>
      <c r="DF32" s="101" t="s">
        <v>742</v>
      </c>
      <c r="DG32" s="101" t="s">
        <v>742</v>
      </c>
      <c r="DH32" s="101" t="s">
        <v>742</v>
      </c>
      <c r="DI32" s="101" t="s">
        <v>742</v>
      </c>
      <c r="DJ32" s="101" t="s">
        <v>742</v>
      </c>
      <c r="DK32" s="101" t="s">
        <v>742</v>
      </c>
      <c r="DL32" s="101" t="s">
        <v>742</v>
      </c>
      <c r="DM32" s="101" t="s">
        <v>742</v>
      </c>
      <c r="DN32" s="101" t="s">
        <v>742</v>
      </c>
      <c r="DO32" s="101" t="s">
        <v>742</v>
      </c>
      <c r="DP32" s="101" t="s">
        <v>742</v>
      </c>
      <c r="DQ32" s="101" t="s">
        <v>742</v>
      </c>
      <c r="DR32" s="101" t="s">
        <v>742</v>
      </c>
      <c r="DS32" s="101" t="s">
        <v>742</v>
      </c>
      <c r="DT32" s="101" t="s">
        <v>742</v>
      </c>
      <c r="DU32" s="101" t="s">
        <v>742</v>
      </c>
      <c r="DV32" s="101" t="s">
        <v>742</v>
      </c>
      <c r="DW32" s="101" t="s">
        <v>742</v>
      </c>
      <c r="DX32" s="101" t="s">
        <v>742</v>
      </c>
      <c r="DY32" s="101" t="s">
        <v>742</v>
      </c>
      <c r="DZ32" s="101" t="s">
        <v>742</v>
      </c>
      <c r="EA32" s="101" t="s">
        <v>742</v>
      </c>
      <c r="EB32" s="101" t="s">
        <v>742</v>
      </c>
      <c r="EC32" s="101" t="s">
        <v>742</v>
      </c>
      <c r="ED32" s="101" t="s">
        <v>742</v>
      </c>
      <c r="EE32" s="101" t="s">
        <v>742</v>
      </c>
      <c r="EF32" s="101" t="s">
        <v>742</v>
      </c>
      <c r="EG32" s="101" t="s">
        <v>742</v>
      </c>
      <c r="EH32" s="101" t="s">
        <v>742</v>
      </c>
      <c r="EI32" s="101" t="s">
        <v>742</v>
      </c>
      <c r="EJ32" s="101" t="s">
        <v>742</v>
      </c>
      <c r="EK32" s="101" t="s">
        <v>742</v>
      </c>
      <c r="EL32" s="101" t="s">
        <v>742</v>
      </c>
      <c r="EM32" s="101" t="s">
        <v>742</v>
      </c>
      <c r="EN32" s="101" t="s">
        <v>742</v>
      </c>
      <c r="EO32" s="101" t="s">
        <v>742</v>
      </c>
      <c r="EP32" s="101" t="s">
        <v>742</v>
      </c>
      <c r="EQ32" s="101" t="s">
        <v>742</v>
      </c>
      <c r="ER32" s="101" t="s">
        <v>742</v>
      </c>
      <c r="ES32" s="101" t="s">
        <v>742</v>
      </c>
      <c r="ET32" s="101" t="s">
        <v>742</v>
      </c>
      <c r="EU32" s="101" t="s">
        <v>742</v>
      </c>
      <c r="EV32" s="101" t="s">
        <v>742</v>
      </c>
      <c r="EW32" s="101" t="s">
        <v>742</v>
      </c>
      <c r="EX32" s="101" t="s">
        <v>742</v>
      </c>
      <c r="EY32" s="101" t="s">
        <v>742</v>
      </c>
      <c r="EZ32" s="101" t="s">
        <v>742</v>
      </c>
      <c r="FA32" s="101" t="s">
        <v>742</v>
      </c>
      <c r="FB32" s="101" t="s">
        <v>742</v>
      </c>
      <c r="FC32" s="101" t="s">
        <v>742</v>
      </c>
      <c r="FD32" s="101" t="s">
        <v>742</v>
      </c>
      <c r="FE32" s="101" t="s">
        <v>742</v>
      </c>
      <c r="FF32" s="101" t="s">
        <v>742</v>
      </c>
      <c r="FG32" s="101" t="s">
        <v>742</v>
      </c>
      <c r="FH32" s="101" t="s">
        <v>742</v>
      </c>
      <c r="FI32" s="101" t="s">
        <v>742</v>
      </c>
      <c r="FJ32" s="101" t="s">
        <v>742</v>
      </c>
      <c r="FK32" s="101" t="s">
        <v>742</v>
      </c>
      <c r="FL32" s="101" t="s">
        <v>742</v>
      </c>
      <c r="FM32" s="101" t="s">
        <v>742</v>
      </c>
      <c r="FN32" s="101" t="s">
        <v>742</v>
      </c>
      <c r="FO32" s="101" t="s">
        <v>742</v>
      </c>
      <c r="FP32" s="101" t="s">
        <v>742</v>
      </c>
      <c r="FQ32" s="101" t="s">
        <v>742</v>
      </c>
      <c r="FR32" s="101" t="s">
        <v>742</v>
      </c>
      <c r="FS32" s="101" t="s">
        <v>742</v>
      </c>
      <c r="FT32" s="101" t="s">
        <v>742</v>
      </c>
      <c r="FU32" s="101" t="s">
        <v>742</v>
      </c>
      <c r="FV32" s="101" t="s">
        <v>742</v>
      </c>
      <c r="FW32" s="101" t="s">
        <v>742</v>
      </c>
      <c r="FX32" s="101" t="s">
        <v>742</v>
      </c>
      <c r="FY32" s="101" t="s">
        <v>742</v>
      </c>
      <c r="FZ32" s="101" t="s">
        <v>742</v>
      </c>
      <c r="GA32" s="101" t="s">
        <v>742</v>
      </c>
      <c r="GB32" s="101" t="s">
        <v>742</v>
      </c>
      <c r="GC32" s="101" t="s">
        <v>742</v>
      </c>
      <c r="GD32" s="101" t="s">
        <v>742</v>
      </c>
      <c r="GE32" s="101" t="s">
        <v>742</v>
      </c>
      <c r="GF32" s="101" t="s">
        <v>742</v>
      </c>
      <c r="GG32" s="101" t="s">
        <v>742</v>
      </c>
      <c r="GH32" s="101" t="s">
        <v>742</v>
      </c>
      <c r="GI32" s="101" t="s">
        <v>742</v>
      </c>
      <c r="GJ32" s="101" t="s">
        <v>742</v>
      </c>
      <c r="GK32" s="101" t="s">
        <v>742</v>
      </c>
      <c r="GL32" s="101" t="s">
        <v>742</v>
      </c>
      <c r="GM32" s="101" t="s">
        <v>742</v>
      </c>
      <c r="GN32" s="101" t="s">
        <v>742</v>
      </c>
      <c r="GO32" s="101" t="s">
        <v>742</v>
      </c>
      <c r="GP32" s="101" t="s">
        <v>742</v>
      </c>
      <c r="GQ32" s="101" t="s">
        <v>742</v>
      </c>
      <c r="GR32" s="101" t="s">
        <v>742</v>
      </c>
      <c r="GS32" s="101" t="s">
        <v>742</v>
      </c>
      <c r="GT32" s="101" t="s">
        <v>742</v>
      </c>
      <c r="GU32" s="101" t="s">
        <v>742</v>
      </c>
      <c r="GV32" s="101" t="s">
        <v>742</v>
      </c>
      <c r="GW32" s="101" t="s">
        <v>742</v>
      </c>
      <c r="GX32" s="101" t="s">
        <v>742</v>
      </c>
      <c r="GY32" s="101" t="s">
        <v>742</v>
      </c>
      <c r="GZ32" s="101" t="s">
        <v>742</v>
      </c>
      <c r="HA32" s="101" t="s">
        <v>742</v>
      </c>
      <c r="HB32" s="101" t="s">
        <v>742</v>
      </c>
      <c r="HC32" s="101" t="s">
        <v>742</v>
      </c>
      <c r="HD32" s="101" t="s">
        <v>742</v>
      </c>
      <c r="HE32" s="101" t="s">
        <v>742</v>
      </c>
      <c r="HF32" s="101" t="s">
        <v>742</v>
      </c>
      <c r="HG32" s="101" t="s">
        <v>742</v>
      </c>
      <c r="HH32" s="101" t="s">
        <v>742</v>
      </c>
      <c r="HI32" s="101" t="s">
        <v>742</v>
      </c>
      <c r="HJ32" s="101" t="s">
        <v>742</v>
      </c>
      <c r="HK32" s="101" t="s">
        <v>742</v>
      </c>
    </row>
    <row r="33" spans="1:219" x14ac:dyDescent="0.3">
      <c r="A33" t="s">
        <v>697</v>
      </c>
      <c r="B33" t="s">
        <v>704</v>
      </c>
      <c r="C33" t="s">
        <v>697</v>
      </c>
      <c r="D33" t="s">
        <v>166</v>
      </c>
      <c r="E33" t="s">
        <v>861</v>
      </c>
      <c r="F33" s="88"/>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1"/>
      <c r="EA33" s="101"/>
      <c r="EB33" s="101"/>
      <c r="EC33" s="101"/>
      <c r="ED33" s="101"/>
      <c r="EE33" s="101"/>
      <c r="EF33" s="101"/>
      <c r="EG33" s="101"/>
      <c r="EH33" s="101"/>
      <c r="EI33" s="101"/>
      <c r="EJ33" s="101"/>
      <c r="EK33" s="101"/>
      <c r="EL33" s="101"/>
      <c r="EM33" s="101"/>
      <c r="EN33" s="101"/>
      <c r="EO33" s="101"/>
      <c r="EP33" s="101"/>
      <c r="EQ33" s="101"/>
      <c r="ER33" s="101"/>
      <c r="ES33" s="101"/>
      <c r="ET33" s="101"/>
      <c r="EU33" s="101"/>
      <c r="EV33" s="101"/>
      <c r="EW33" s="101"/>
      <c r="EX33" s="101"/>
      <c r="EY33" s="101"/>
      <c r="EZ33" s="101"/>
      <c r="FA33" s="101"/>
      <c r="FB33" s="101"/>
      <c r="FC33" s="101"/>
      <c r="FD33" s="101"/>
      <c r="FE33" s="101"/>
      <c r="FF33" s="101"/>
      <c r="FG33" s="101"/>
      <c r="FH33" s="101"/>
      <c r="FI33" s="101"/>
      <c r="FJ33" s="101"/>
      <c r="FK33" s="101"/>
      <c r="FL33" s="101"/>
      <c r="FM33" s="101"/>
      <c r="FN33" s="101"/>
      <c r="FO33" s="101"/>
      <c r="FP33" s="101"/>
      <c r="FQ33" s="101"/>
      <c r="FR33" s="101"/>
      <c r="FS33" s="101"/>
      <c r="FT33" s="101"/>
      <c r="FU33" s="101"/>
      <c r="FV33" s="101"/>
      <c r="FW33" s="101"/>
      <c r="FX33" s="101"/>
      <c r="FY33" s="101"/>
      <c r="FZ33" s="101"/>
      <c r="GA33" s="101"/>
      <c r="GB33" s="101"/>
      <c r="GC33" s="101"/>
      <c r="GD33" s="101"/>
      <c r="GE33" s="101"/>
      <c r="GF33" s="101"/>
      <c r="GG33" s="101"/>
      <c r="GH33" s="101"/>
      <c r="GI33" s="101"/>
      <c r="GJ33" s="101"/>
      <c r="GK33" s="101"/>
      <c r="GL33" s="101"/>
      <c r="GM33" s="101"/>
      <c r="GN33" s="101"/>
      <c r="GO33" s="101"/>
      <c r="GP33" s="101"/>
      <c r="GQ33" s="101"/>
      <c r="GR33" s="101"/>
      <c r="GS33" s="101"/>
      <c r="GT33" s="101"/>
      <c r="GU33" s="101"/>
      <c r="GV33" s="101"/>
      <c r="GW33" s="101"/>
      <c r="GX33" s="101"/>
      <c r="GY33" s="101"/>
      <c r="GZ33" s="101"/>
      <c r="HA33" s="101"/>
      <c r="HB33" s="101"/>
      <c r="HC33" s="101"/>
      <c r="HD33" s="101"/>
      <c r="HE33" s="101"/>
      <c r="HF33" s="101"/>
      <c r="HG33" s="101"/>
      <c r="HH33" s="101"/>
      <c r="HI33" s="101"/>
      <c r="HJ33" s="101"/>
      <c r="HK33" s="101"/>
    </row>
    <row r="34" spans="1:219" x14ac:dyDescent="0.3">
      <c r="A34" t="s">
        <v>698</v>
      </c>
      <c r="B34" t="s">
        <v>703</v>
      </c>
      <c r="C34" t="s">
        <v>698</v>
      </c>
      <c r="D34" t="s">
        <v>70</v>
      </c>
      <c r="E34" t="s">
        <v>861</v>
      </c>
      <c r="F34" s="88"/>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01"/>
      <c r="CG34" s="101"/>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101"/>
      <c r="DD34" s="101"/>
      <c r="DE34" s="101"/>
      <c r="DF34" s="101"/>
      <c r="DG34" s="101"/>
      <c r="DH34" s="101"/>
      <c r="DI34" s="101"/>
      <c r="DJ34" s="101"/>
      <c r="DK34" s="101"/>
      <c r="DL34" s="101"/>
      <c r="DM34" s="101"/>
      <c r="DN34" s="101"/>
      <c r="DO34" s="101"/>
      <c r="DP34" s="101"/>
      <c r="DQ34" s="101"/>
      <c r="DR34" s="101"/>
      <c r="DS34" s="101"/>
      <c r="DT34" s="101"/>
      <c r="DU34" s="101"/>
      <c r="DV34" s="101"/>
      <c r="DW34" s="101"/>
      <c r="DX34" s="101"/>
      <c r="DY34" s="101"/>
      <c r="DZ34" s="101"/>
      <c r="EA34" s="101"/>
      <c r="EB34" s="101"/>
      <c r="EC34" s="101"/>
      <c r="ED34" s="101"/>
      <c r="EE34" s="101"/>
      <c r="EF34" s="101"/>
      <c r="EG34" s="101"/>
      <c r="EH34" s="101"/>
      <c r="EI34" s="101"/>
      <c r="EJ34" s="101"/>
      <c r="EK34" s="101"/>
      <c r="EL34" s="101"/>
      <c r="EM34" s="101"/>
      <c r="EN34" s="101"/>
      <c r="EO34" s="101"/>
      <c r="EP34" s="101"/>
      <c r="EQ34" s="101"/>
      <c r="ER34" s="101"/>
      <c r="ES34" s="101"/>
      <c r="ET34" s="101"/>
      <c r="EU34" s="101"/>
      <c r="EV34" s="101"/>
      <c r="EW34" s="101"/>
      <c r="EX34" s="101"/>
      <c r="EY34" s="101"/>
      <c r="EZ34" s="101"/>
      <c r="FA34" s="101"/>
      <c r="FB34" s="101"/>
      <c r="FC34" s="101"/>
      <c r="FD34" s="101"/>
      <c r="FE34" s="101"/>
      <c r="FF34" s="101"/>
      <c r="FG34" s="101"/>
      <c r="FH34" s="101"/>
      <c r="FI34" s="101"/>
      <c r="FJ34" s="101"/>
      <c r="FK34" s="101"/>
      <c r="FL34" s="101"/>
      <c r="FM34" s="101"/>
      <c r="FN34" s="101"/>
      <c r="FO34" s="101"/>
      <c r="FP34" s="101"/>
      <c r="FQ34" s="101"/>
      <c r="FR34" s="101"/>
      <c r="FS34" s="101"/>
      <c r="FT34" s="101"/>
      <c r="FU34" s="101"/>
      <c r="FV34" s="101"/>
      <c r="FW34" s="101"/>
      <c r="FX34" s="101"/>
      <c r="FY34" s="101"/>
      <c r="FZ34" s="101"/>
      <c r="GA34" s="101"/>
      <c r="GB34" s="101"/>
      <c r="GC34" s="101"/>
      <c r="GD34" s="101"/>
      <c r="GE34" s="101"/>
      <c r="GF34" s="101"/>
      <c r="GG34" s="101"/>
      <c r="GH34" s="101"/>
      <c r="GI34" s="101"/>
      <c r="GJ34" s="101"/>
      <c r="GK34" s="101"/>
      <c r="GL34" s="101"/>
      <c r="GM34" s="101"/>
      <c r="GN34" s="101"/>
      <c r="GO34" s="101"/>
      <c r="GP34" s="101"/>
      <c r="GQ34" s="101"/>
      <c r="GR34" s="101"/>
      <c r="GS34" s="101"/>
      <c r="GT34" s="101"/>
      <c r="GU34" s="101"/>
      <c r="GV34" s="101"/>
      <c r="GW34" s="101"/>
      <c r="GX34" s="101"/>
      <c r="GY34" s="101"/>
      <c r="GZ34" s="101"/>
      <c r="HA34" s="101"/>
      <c r="HB34" s="101"/>
      <c r="HC34" s="101"/>
      <c r="HD34" s="101"/>
      <c r="HE34" s="101"/>
      <c r="HF34" s="101"/>
      <c r="HG34" s="101"/>
      <c r="HH34" s="101"/>
      <c r="HI34" s="101"/>
      <c r="HJ34" s="101"/>
      <c r="HK34" s="101"/>
    </row>
    <row r="35" spans="1:219" x14ac:dyDescent="0.3">
      <c r="A35" t="s">
        <v>1281</v>
      </c>
      <c r="B35" t="s">
        <v>820</v>
      </c>
      <c r="C35" t="s">
        <v>93</v>
      </c>
      <c r="D35" t="s">
        <v>92</v>
      </c>
      <c r="E35" t="s">
        <v>862</v>
      </c>
      <c r="F35" s="88"/>
      <c r="J35" s="101"/>
      <c r="K35" s="101"/>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c r="EA35" s="101"/>
      <c r="EB35" s="101"/>
      <c r="EC35" s="101"/>
      <c r="ED35" s="101"/>
      <c r="EE35" s="101"/>
      <c r="EF35" s="101"/>
      <c r="EG35" s="101"/>
      <c r="EH35" s="101"/>
      <c r="EI35" s="101"/>
      <c r="EJ35" s="101"/>
      <c r="EK35" s="101"/>
      <c r="EL35" s="101"/>
      <c r="EM35" s="101"/>
      <c r="EN35" s="101"/>
      <c r="EO35" s="101"/>
      <c r="EP35" s="101"/>
      <c r="EQ35" s="101"/>
      <c r="ER35" s="101"/>
      <c r="ES35" s="101"/>
      <c r="ET35" s="101"/>
      <c r="EU35" s="101"/>
      <c r="EV35" s="101"/>
      <c r="EW35" s="101"/>
      <c r="EX35" s="101"/>
      <c r="EY35" s="101"/>
      <c r="EZ35" s="101"/>
      <c r="FA35" s="101"/>
      <c r="FB35" s="101"/>
      <c r="FC35" s="101"/>
      <c r="FD35" s="101"/>
      <c r="FE35" s="101"/>
      <c r="FF35" s="101"/>
      <c r="FG35" s="101"/>
      <c r="FH35" s="101"/>
      <c r="FI35" s="101"/>
      <c r="FJ35" s="101"/>
      <c r="FK35" s="101"/>
      <c r="FL35" s="101"/>
      <c r="FM35" s="101"/>
      <c r="FN35" s="101"/>
      <c r="FO35" s="101"/>
      <c r="FP35" s="101"/>
      <c r="FQ35" s="101"/>
      <c r="FR35" s="101"/>
      <c r="FS35" s="101"/>
      <c r="FT35" s="101"/>
      <c r="FU35" s="101"/>
      <c r="FV35" s="101"/>
      <c r="FW35" s="101"/>
      <c r="FX35" s="101"/>
      <c r="FY35" s="101"/>
      <c r="FZ35" s="101"/>
      <c r="GA35" s="101"/>
      <c r="GB35" s="101"/>
      <c r="GC35" s="101"/>
      <c r="GD35" s="101"/>
      <c r="GE35" s="101"/>
      <c r="GF35" s="101"/>
      <c r="GG35" s="101"/>
      <c r="GH35" s="101"/>
      <c r="GI35" s="101"/>
      <c r="GJ35" s="101"/>
      <c r="GK35" s="101"/>
      <c r="GL35" s="101"/>
      <c r="GM35" s="101"/>
      <c r="GN35" s="101"/>
      <c r="GO35" s="101"/>
      <c r="GP35" s="101"/>
      <c r="GQ35" s="101"/>
      <c r="GR35" s="101"/>
      <c r="GS35" s="101"/>
      <c r="GT35" s="101"/>
      <c r="GU35" s="101"/>
      <c r="GV35" s="101"/>
      <c r="GW35" s="101"/>
      <c r="GX35" s="101"/>
      <c r="GY35" s="101"/>
      <c r="GZ35" s="101"/>
      <c r="HA35" s="101"/>
      <c r="HB35" s="101"/>
      <c r="HC35" s="101"/>
      <c r="HD35" s="101"/>
      <c r="HE35" s="101"/>
      <c r="HF35" s="101"/>
      <c r="HG35" s="101"/>
      <c r="HH35" s="101"/>
      <c r="HI35" s="101"/>
      <c r="HJ35" s="101"/>
      <c r="HK35" s="101"/>
    </row>
    <row r="36" spans="1:219" x14ac:dyDescent="0.3">
      <c r="A36" t="s">
        <v>1316</v>
      </c>
      <c r="B36" t="s">
        <v>859</v>
      </c>
      <c r="C36" t="s">
        <v>5808</v>
      </c>
      <c r="D36" t="s">
        <v>94</v>
      </c>
      <c r="E36" t="s">
        <v>862</v>
      </c>
      <c r="F36" s="88"/>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EE36" s="101"/>
      <c r="EF36" s="101"/>
      <c r="EG36" s="101"/>
      <c r="EH36" s="101"/>
      <c r="EI36" s="101"/>
      <c r="EJ36" s="101"/>
      <c r="EK36" s="101"/>
      <c r="EL36" s="101"/>
      <c r="EM36" s="101"/>
      <c r="EN36" s="101"/>
      <c r="EO36" s="101"/>
      <c r="EP36" s="101"/>
      <c r="EQ36" s="101"/>
      <c r="ER36" s="101"/>
      <c r="ES36" s="101"/>
      <c r="ET36" s="101"/>
      <c r="EU36" s="101"/>
      <c r="EV36" s="101"/>
      <c r="EW36" s="101"/>
      <c r="EX36" s="101"/>
      <c r="EY36" s="101"/>
      <c r="EZ36" s="101"/>
      <c r="FA36" s="101"/>
      <c r="FB36" s="101"/>
      <c r="FC36" s="101"/>
      <c r="FD36" s="101"/>
      <c r="FE36" s="101"/>
      <c r="FF36" s="101"/>
      <c r="FG36" s="101"/>
      <c r="FH36" s="101"/>
      <c r="FI36" s="101"/>
      <c r="FJ36" s="101"/>
      <c r="FK36" s="101"/>
      <c r="FL36" s="101"/>
      <c r="FM36" s="101"/>
      <c r="FN36" s="101"/>
      <c r="FO36" s="101"/>
      <c r="FP36" s="101"/>
      <c r="FQ36" s="101"/>
      <c r="FR36" s="101"/>
      <c r="FS36" s="101"/>
      <c r="FT36" s="101"/>
      <c r="FU36" s="101"/>
      <c r="FV36" s="101"/>
      <c r="FW36" s="101"/>
      <c r="FX36" s="101"/>
      <c r="FY36" s="101"/>
      <c r="FZ36" s="101"/>
      <c r="GA36" s="101"/>
      <c r="GB36" s="101"/>
      <c r="GC36" s="101"/>
      <c r="GD36" s="101"/>
      <c r="GE36" s="101"/>
      <c r="GF36" s="101"/>
      <c r="GG36" s="101"/>
      <c r="GH36" s="101"/>
      <c r="GI36" s="101"/>
      <c r="GJ36" s="101"/>
      <c r="GK36" s="101"/>
      <c r="GL36" s="101"/>
      <c r="GM36" s="101"/>
      <c r="GN36" s="101"/>
      <c r="GO36" s="101"/>
      <c r="GP36" s="101"/>
      <c r="GQ36" s="101"/>
      <c r="GR36" s="101"/>
      <c r="GS36" s="101"/>
      <c r="GT36" s="101"/>
      <c r="GU36" s="101"/>
      <c r="GV36" s="101"/>
      <c r="GW36" s="101"/>
      <c r="GX36" s="101"/>
      <c r="GY36" s="101"/>
      <c r="GZ36" s="101"/>
      <c r="HA36" s="101"/>
      <c r="HB36" s="101"/>
      <c r="HC36" s="101"/>
      <c r="HD36" s="101"/>
      <c r="HE36" s="101"/>
      <c r="HF36" s="101"/>
      <c r="HG36" s="101"/>
      <c r="HH36" s="101"/>
      <c r="HI36" s="101"/>
      <c r="HJ36" s="101"/>
      <c r="HK36" s="101"/>
    </row>
    <row r="37" spans="1:219" x14ac:dyDescent="0.3">
      <c r="A37" t="s">
        <v>97</v>
      </c>
      <c r="B37" t="s">
        <v>705</v>
      </c>
      <c r="C37" t="s">
        <v>97</v>
      </c>
      <c r="D37" t="s">
        <v>96</v>
      </c>
      <c r="E37" t="s">
        <v>861</v>
      </c>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c r="CT37" s="101"/>
      <c r="CU37" s="101"/>
      <c r="CV37" s="101"/>
      <c r="CW37" s="101"/>
      <c r="CX37" s="101"/>
      <c r="CY37" s="101"/>
      <c r="CZ37" s="101"/>
      <c r="DA37" s="101"/>
      <c r="DB37" s="101"/>
      <c r="DC37" s="101"/>
      <c r="DD37" s="101"/>
      <c r="DE37" s="101"/>
      <c r="DF37" s="101"/>
      <c r="DG37" s="101"/>
      <c r="DH37" s="101"/>
      <c r="DI37" s="101"/>
      <c r="DJ37" s="101"/>
      <c r="DK37" s="101"/>
      <c r="DL37" s="101"/>
      <c r="DM37" s="101"/>
      <c r="DN37" s="101"/>
      <c r="DO37" s="101"/>
      <c r="DP37" s="101"/>
      <c r="DQ37" s="101"/>
      <c r="DR37" s="101"/>
      <c r="DS37" s="101"/>
      <c r="DT37" s="101"/>
      <c r="DU37" s="101"/>
      <c r="DV37" s="101"/>
      <c r="DW37" s="101"/>
      <c r="DX37" s="101"/>
      <c r="DY37" s="101"/>
      <c r="DZ37" s="101"/>
      <c r="EA37" s="101"/>
      <c r="EB37" s="101"/>
      <c r="EC37" s="101"/>
      <c r="ED37" s="101"/>
      <c r="EE37" s="101"/>
      <c r="EF37" s="101"/>
      <c r="EG37" s="101"/>
      <c r="EH37" s="101"/>
      <c r="EI37" s="101"/>
      <c r="EJ37" s="101"/>
      <c r="EK37" s="101"/>
      <c r="EL37" s="101"/>
      <c r="EM37" s="101"/>
      <c r="EN37" s="101"/>
      <c r="EO37" s="101"/>
      <c r="EP37" s="101"/>
      <c r="EQ37" s="101"/>
      <c r="ER37" s="101"/>
      <c r="ES37" s="101"/>
      <c r="ET37" s="101"/>
      <c r="EU37" s="101"/>
      <c r="EV37" s="101"/>
      <c r="EW37" s="101"/>
      <c r="EX37" s="101"/>
      <c r="EY37" s="101"/>
      <c r="EZ37" s="101"/>
      <c r="FA37" s="101"/>
      <c r="FB37" s="101"/>
      <c r="FC37" s="101"/>
      <c r="FD37" s="101"/>
      <c r="FE37" s="101"/>
      <c r="FF37" s="101"/>
      <c r="FG37" s="101"/>
      <c r="FH37" s="101"/>
      <c r="FI37" s="101"/>
      <c r="FJ37" s="101"/>
      <c r="FK37" s="101"/>
      <c r="FL37" s="101"/>
      <c r="FM37" s="101"/>
      <c r="FN37" s="101"/>
      <c r="FO37" s="101"/>
      <c r="FP37" s="101"/>
      <c r="FQ37" s="101"/>
      <c r="FR37" s="101"/>
      <c r="FS37" s="101"/>
      <c r="FT37" s="101"/>
      <c r="FU37" s="101"/>
      <c r="FV37" s="101"/>
      <c r="FW37" s="101"/>
      <c r="FX37" s="101"/>
      <c r="FY37" s="101"/>
      <c r="FZ37" s="101"/>
      <c r="GA37" s="101"/>
      <c r="GB37" s="101"/>
      <c r="GC37" s="101"/>
      <c r="GD37" s="101"/>
      <c r="GE37" s="101"/>
      <c r="GF37" s="101"/>
      <c r="GG37" s="101"/>
      <c r="GH37" s="101"/>
      <c r="GI37" s="101"/>
      <c r="GJ37" s="101"/>
      <c r="GK37" s="101"/>
      <c r="GL37" s="101"/>
      <c r="GM37" s="101"/>
      <c r="GN37" s="101"/>
      <c r="GO37" s="101"/>
      <c r="GP37" s="101"/>
      <c r="GQ37" s="101"/>
      <c r="GR37" s="101"/>
      <c r="GS37" s="101"/>
      <c r="GT37" s="101"/>
      <c r="GU37" s="101"/>
      <c r="GV37" s="101"/>
      <c r="GW37" s="101"/>
      <c r="GX37" s="101"/>
      <c r="GY37" s="101"/>
      <c r="GZ37" s="101"/>
      <c r="HA37" s="101"/>
      <c r="HB37" s="101"/>
      <c r="HC37" s="101"/>
      <c r="HD37" s="101"/>
      <c r="HE37" s="101"/>
      <c r="HF37" s="101"/>
      <c r="HG37" s="101"/>
      <c r="HH37" s="101"/>
      <c r="HI37" s="101"/>
      <c r="HJ37" s="101"/>
      <c r="HK37" s="101"/>
    </row>
    <row r="38" spans="1:219" x14ac:dyDescent="0.3">
      <c r="A38" t="s">
        <v>101</v>
      </c>
      <c r="B38" t="s">
        <v>1801</v>
      </c>
      <c r="C38" t="s">
        <v>101</v>
      </c>
      <c r="D38" t="s">
        <v>100</v>
      </c>
      <c r="E38" t="s">
        <v>861</v>
      </c>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c r="CT38" s="101"/>
      <c r="CU38" s="101"/>
      <c r="CV38" s="101"/>
      <c r="CW38" s="101"/>
      <c r="CX38" s="101"/>
      <c r="CY38" s="101"/>
      <c r="CZ38" s="101"/>
      <c r="DA38" s="101"/>
      <c r="DB38" s="101"/>
      <c r="DC38" s="101"/>
      <c r="DD38" s="101"/>
      <c r="DE38" s="101"/>
      <c r="DF38" s="101"/>
      <c r="DG38" s="101"/>
      <c r="DH38" s="101"/>
      <c r="DI38" s="101"/>
      <c r="DJ38" s="101"/>
      <c r="DK38" s="101"/>
      <c r="DL38" s="101"/>
      <c r="DM38" s="101"/>
      <c r="DN38" s="101"/>
      <c r="DO38" s="101"/>
      <c r="DP38" s="101"/>
      <c r="DQ38" s="101"/>
      <c r="DR38" s="101"/>
      <c r="DS38" s="101"/>
      <c r="DT38" s="101"/>
      <c r="DU38" s="101"/>
      <c r="DV38" s="101"/>
      <c r="DW38" s="101"/>
      <c r="DX38" s="101"/>
      <c r="DY38" s="101"/>
      <c r="DZ38" s="101"/>
      <c r="EA38" s="101"/>
      <c r="EB38" s="101"/>
      <c r="EC38" s="101"/>
      <c r="ED38" s="101"/>
      <c r="EE38" s="101"/>
      <c r="EF38" s="101"/>
      <c r="EG38" s="101"/>
      <c r="EH38" s="101"/>
      <c r="EI38" s="101"/>
      <c r="EJ38" s="101"/>
      <c r="EK38" s="101"/>
      <c r="EL38" s="101"/>
      <c r="EM38" s="101"/>
      <c r="EN38" s="101"/>
      <c r="EO38" s="101"/>
      <c r="EP38" s="101"/>
      <c r="EQ38" s="101"/>
      <c r="ER38" s="101"/>
      <c r="ES38" s="101"/>
      <c r="ET38" s="101"/>
      <c r="EU38" s="101"/>
      <c r="EV38" s="101"/>
      <c r="EW38" s="101"/>
      <c r="EX38" s="101"/>
      <c r="EY38" s="101"/>
      <c r="EZ38" s="101"/>
      <c r="FA38" s="101"/>
      <c r="FB38" s="101"/>
      <c r="FC38" s="101"/>
      <c r="FD38" s="101"/>
      <c r="FE38" s="101"/>
      <c r="FF38" s="101"/>
      <c r="FG38" s="101"/>
      <c r="FH38" s="101"/>
      <c r="FI38" s="101"/>
      <c r="FJ38" s="101"/>
      <c r="FK38" s="101"/>
      <c r="FL38" s="101"/>
      <c r="FM38" s="101"/>
      <c r="FN38" s="101"/>
      <c r="FO38" s="101"/>
      <c r="FP38" s="101"/>
      <c r="FQ38" s="101"/>
      <c r="FR38" s="101"/>
      <c r="FS38" s="101"/>
      <c r="FT38" s="101"/>
      <c r="FU38" s="101"/>
      <c r="FV38" s="101"/>
      <c r="FW38" s="101"/>
      <c r="FX38" s="101"/>
      <c r="FY38" s="101"/>
      <c r="FZ38" s="101"/>
      <c r="GA38" s="101"/>
      <c r="GB38" s="101"/>
      <c r="GC38" s="101"/>
      <c r="GD38" s="101"/>
      <c r="GE38" s="101"/>
      <c r="GF38" s="101"/>
      <c r="GG38" s="101"/>
      <c r="GH38" s="101"/>
      <c r="GI38" s="101"/>
      <c r="GJ38" s="101"/>
      <c r="GK38" s="101"/>
      <c r="GL38" s="101"/>
      <c r="GM38" s="101"/>
      <c r="GN38" s="101"/>
      <c r="GO38" s="101"/>
      <c r="GP38" s="101"/>
      <c r="GQ38" s="101"/>
      <c r="GR38" s="101"/>
      <c r="GS38" s="101"/>
      <c r="GT38" s="101"/>
      <c r="GU38" s="101"/>
      <c r="GV38" s="101"/>
      <c r="GW38" s="101"/>
      <c r="GX38" s="101"/>
      <c r="GY38" s="101"/>
      <c r="GZ38" s="101"/>
      <c r="HA38" s="101"/>
      <c r="HB38" s="101"/>
      <c r="HC38" s="101"/>
      <c r="HD38" s="101"/>
      <c r="HE38" s="101"/>
      <c r="HF38" s="101"/>
      <c r="HG38" s="101"/>
      <c r="HH38" s="101"/>
      <c r="HI38" s="101"/>
      <c r="HJ38" s="101"/>
      <c r="HK38" s="101"/>
    </row>
    <row r="39" spans="1:219" x14ac:dyDescent="0.3">
      <c r="A39" t="s">
        <v>105</v>
      </c>
      <c r="B39" t="s">
        <v>706</v>
      </c>
      <c r="C39" t="s">
        <v>105</v>
      </c>
      <c r="D39" t="s">
        <v>104</v>
      </c>
      <c r="E39" t="s">
        <v>861</v>
      </c>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01"/>
      <c r="CG39" s="101"/>
      <c r="CH39" s="101"/>
      <c r="CI39" s="101"/>
      <c r="CJ39" s="101"/>
      <c r="CK39" s="101"/>
      <c r="CL39" s="101"/>
      <c r="CM39" s="101"/>
      <c r="CN39" s="101"/>
      <c r="CO39" s="101"/>
      <c r="CP39" s="101"/>
      <c r="CQ39" s="101"/>
      <c r="CR39" s="101"/>
      <c r="CS39" s="101"/>
      <c r="CT39" s="101"/>
      <c r="CU39" s="101"/>
      <c r="CV39" s="101"/>
      <c r="CW39" s="101"/>
      <c r="CX39" s="101"/>
      <c r="CY39" s="101"/>
      <c r="CZ39" s="101"/>
      <c r="DA39" s="101"/>
      <c r="DB39" s="101"/>
      <c r="DC39" s="101"/>
      <c r="DD39" s="101"/>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c r="EC39" s="101"/>
      <c r="ED39" s="101"/>
      <c r="EE39" s="101"/>
      <c r="EF39" s="101"/>
      <c r="EG39" s="101"/>
      <c r="EH39" s="101"/>
      <c r="EI39" s="101"/>
      <c r="EJ39" s="101"/>
      <c r="EK39" s="101"/>
      <c r="EL39" s="101"/>
      <c r="EM39" s="101"/>
      <c r="EN39" s="101"/>
      <c r="EO39" s="101"/>
      <c r="EP39" s="101"/>
      <c r="EQ39" s="101"/>
      <c r="ER39" s="101"/>
      <c r="ES39" s="101"/>
      <c r="ET39" s="101"/>
      <c r="EU39" s="101"/>
      <c r="EV39" s="101"/>
      <c r="EW39" s="101"/>
      <c r="EX39" s="101"/>
      <c r="EY39" s="101"/>
      <c r="EZ39" s="101"/>
      <c r="FA39" s="101"/>
      <c r="FB39" s="101"/>
      <c r="FC39" s="101"/>
      <c r="FD39" s="101"/>
      <c r="FE39" s="101"/>
      <c r="FF39" s="101"/>
      <c r="FG39" s="101"/>
      <c r="FH39" s="101"/>
      <c r="FI39" s="101"/>
      <c r="FJ39" s="101"/>
      <c r="FK39" s="101"/>
      <c r="FL39" s="101"/>
      <c r="FM39" s="101"/>
      <c r="FN39" s="101"/>
      <c r="FO39" s="101"/>
      <c r="FP39" s="101"/>
      <c r="FQ39" s="101"/>
      <c r="FR39" s="101"/>
      <c r="FS39" s="101"/>
      <c r="FT39" s="101"/>
      <c r="FU39" s="101"/>
      <c r="FV39" s="101"/>
      <c r="FW39" s="101"/>
      <c r="FX39" s="101"/>
      <c r="FY39" s="101"/>
      <c r="FZ39" s="101"/>
      <c r="GA39" s="101"/>
      <c r="GB39" s="101"/>
      <c r="GC39" s="101"/>
      <c r="GD39" s="101"/>
      <c r="GE39" s="101"/>
      <c r="GF39" s="101"/>
      <c r="GG39" s="101"/>
      <c r="GH39" s="101"/>
      <c r="GI39" s="101"/>
      <c r="GJ39" s="101"/>
      <c r="GK39" s="101"/>
      <c r="GL39" s="101"/>
      <c r="GM39" s="101"/>
      <c r="GN39" s="101"/>
      <c r="GO39" s="101"/>
      <c r="GP39" s="101"/>
      <c r="GQ39" s="101"/>
      <c r="GR39" s="101"/>
      <c r="GS39" s="101"/>
      <c r="GT39" s="101"/>
      <c r="GU39" s="101"/>
      <c r="GV39" s="101"/>
      <c r="GW39" s="101"/>
      <c r="GX39" s="101"/>
      <c r="GY39" s="101"/>
      <c r="GZ39" s="101"/>
      <c r="HA39" s="101"/>
      <c r="HB39" s="101"/>
      <c r="HC39" s="101"/>
      <c r="HD39" s="101"/>
      <c r="HE39" s="101"/>
      <c r="HF39" s="101"/>
      <c r="HG39" s="101"/>
      <c r="HH39" s="101"/>
      <c r="HI39" s="101"/>
      <c r="HJ39" s="101"/>
      <c r="HK39" s="101"/>
    </row>
    <row r="40" spans="1:219" x14ac:dyDescent="0.3">
      <c r="A40" t="s">
        <v>1312</v>
      </c>
      <c r="B40" t="s">
        <v>856</v>
      </c>
      <c r="C40" t="s">
        <v>123</v>
      </c>
      <c r="D40" t="s">
        <v>122</v>
      </c>
      <c r="E40" t="s">
        <v>862</v>
      </c>
      <c r="J40" s="102" t="s">
        <v>470</v>
      </c>
      <c r="K40" s="102" t="s">
        <v>470</v>
      </c>
      <c r="L40" s="102" t="s">
        <v>470</v>
      </c>
      <c r="M40" s="102" t="s">
        <v>470</v>
      </c>
      <c r="N40" s="102" t="s">
        <v>470</v>
      </c>
      <c r="O40" s="102" t="s">
        <v>470</v>
      </c>
      <c r="P40" s="102" t="s">
        <v>470</v>
      </c>
      <c r="Q40" s="102" t="s">
        <v>470</v>
      </c>
      <c r="R40" s="102" t="s">
        <v>470</v>
      </c>
      <c r="S40" s="102" t="s">
        <v>470</v>
      </c>
      <c r="T40" s="102" t="s">
        <v>470</v>
      </c>
      <c r="U40" s="102" t="s">
        <v>470</v>
      </c>
      <c r="V40" s="102" t="s">
        <v>470</v>
      </c>
      <c r="W40" s="102" t="s">
        <v>470</v>
      </c>
      <c r="X40" s="102" t="s">
        <v>470</v>
      </c>
      <c r="Y40" s="102" t="s">
        <v>470</v>
      </c>
      <c r="Z40" s="102" t="s">
        <v>470</v>
      </c>
      <c r="AA40" s="102" t="s">
        <v>470</v>
      </c>
      <c r="AB40" s="102" t="s">
        <v>470</v>
      </c>
      <c r="AC40" s="102" t="s">
        <v>470</v>
      </c>
      <c r="AD40" s="102" t="s">
        <v>470</v>
      </c>
      <c r="AE40" s="102" t="s">
        <v>470</v>
      </c>
      <c r="AF40" s="102" t="s">
        <v>470</v>
      </c>
      <c r="AG40" s="102" t="s">
        <v>470</v>
      </c>
      <c r="AH40" s="102" t="s">
        <v>470</v>
      </c>
      <c r="AI40" s="102" t="s">
        <v>470</v>
      </c>
      <c r="AJ40" s="102" t="s">
        <v>470</v>
      </c>
      <c r="AK40" s="102" t="s">
        <v>470</v>
      </c>
      <c r="AL40" s="102" t="s">
        <v>470</v>
      </c>
      <c r="AM40" s="102" t="s">
        <v>470</v>
      </c>
      <c r="AN40" s="102" t="s">
        <v>470</v>
      </c>
      <c r="AO40" s="102" t="s">
        <v>470</v>
      </c>
      <c r="AP40" s="102" t="s">
        <v>470</v>
      </c>
      <c r="AQ40" s="102" t="s">
        <v>470</v>
      </c>
      <c r="AR40" s="102" t="s">
        <v>470</v>
      </c>
      <c r="AS40" s="102" t="s">
        <v>470</v>
      </c>
      <c r="AT40" s="102" t="s">
        <v>470</v>
      </c>
      <c r="AU40" s="102" t="s">
        <v>470</v>
      </c>
      <c r="AV40" s="102" t="s">
        <v>470</v>
      </c>
      <c r="AW40" s="102" t="s">
        <v>470</v>
      </c>
      <c r="AX40" s="102" t="s">
        <v>470</v>
      </c>
      <c r="AY40" s="102" t="s">
        <v>470</v>
      </c>
      <c r="AZ40" s="102" t="s">
        <v>470</v>
      </c>
      <c r="BA40" s="102" t="s">
        <v>470</v>
      </c>
      <c r="BB40" s="102" t="s">
        <v>470</v>
      </c>
      <c r="BC40" s="102" t="s">
        <v>470</v>
      </c>
      <c r="BD40" s="102" t="s">
        <v>470</v>
      </c>
      <c r="BE40" s="102" t="s">
        <v>470</v>
      </c>
      <c r="BF40" s="102" t="s">
        <v>470</v>
      </c>
      <c r="BG40" s="102" t="s">
        <v>470</v>
      </c>
      <c r="BH40" s="102" t="s">
        <v>470</v>
      </c>
      <c r="BI40" s="102" t="s">
        <v>470</v>
      </c>
      <c r="BJ40" s="102" t="s">
        <v>470</v>
      </c>
      <c r="BK40" s="102" t="s">
        <v>470</v>
      </c>
      <c r="BL40" s="102" t="s">
        <v>470</v>
      </c>
      <c r="BM40" s="102" t="s">
        <v>470</v>
      </c>
      <c r="BN40" s="102" t="s">
        <v>470</v>
      </c>
      <c r="BO40" s="102" t="s">
        <v>470</v>
      </c>
      <c r="BP40" s="102" t="s">
        <v>470</v>
      </c>
      <c r="BQ40" s="102" t="s">
        <v>470</v>
      </c>
      <c r="BR40" s="102" t="s">
        <v>470</v>
      </c>
      <c r="BS40" s="102" t="s">
        <v>470</v>
      </c>
      <c r="BT40" s="102" t="s">
        <v>470</v>
      </c>
      <c r="BU40" s="102" t="s">
        <v>470</v>
      </c>
      <c r="BV40" s="102" t="s">
        <v>470</v>
      </c>
      <c r="BW40" s="102" t="s">
        <v>470</v>
      </c>
      <c r="BX40" s="102" t="s">
        <v>470</v>
      </c>
      <c r="BY40" s="102" t="s">
        <v>470</v>
      </c>
      <c r="BZ40" s="102" t="s">
        <v>470</v>
      </c>
      <c r="CA40" s="102" t="s">
        <v>470</v>
      </c>
      <c r="CB40" s="102" t="s">
        <v>470</v>
      </c>
      <c r="CC40" s="102" t="s">
        <v>470</v>
      </c>
      <c r="CD40" s="102" t="s">
        <v>470</v>
      </c>
      <c r="CE40" s="102" t="s">
        <v>470</v>
      </c>
      <c r="CF40" s="102" t="s">
        <v>470</v>
      </c>
      <c r="CG40" s="102" t="s">
        <v>470</v>
      </c>
      <c r="CH40" s="102" t="s">
        <v>470</v>
      </c>
      <c r="CI40" s="102" t="s">
        <v>470</v>
      </c>
      <c r="CJ40" s="102" t="s">
        <v>470</v>
      </c>
      <c r="CK40" s="102" t="s">
        <v>470</v>
      </c>
      <c r="CL40" s="102" t="s">
        <v>470</v>
      </c>
      <c r="CM40" s="102" t="s">
        <v>470</v>
      </c>
      <c r="CN40" s="102" t="s">
        <v>470</v>
      </c>
      <c r="CO40" s="102" t="s">
        <v>470</v>
      </c>
      <c r="CP40" s="102" t="s">
        <v>470</v>
      </c>
      <c r="CQ40" s="102" t="s">
        <v>470</v>
      </c>
      <c r="CR40" s="102" t="s">
        <v>470</v>
      </c>
      <c r="CS40" s="102" t="s">
        <v>470</v>
      </c>
      <c r="CT40" s="102" t="s">
        <v>470</v>
      </c>
      <c r="CU40" s="102" t="s">
        <v>470</v>
      </c>
      <c r="CV40" s="102" t="s">
        <v>470</v>
      </c>
      <c r="CW40" s="102" t="s">
        <v>470</v>
      </c>
      <c r="CX40" s="102" t="s">
        <v>470</v>
      </c>
      <c r="CY40" s="102" t="s">
        <v>470</v>
      </c>
      <c r="CZ40" s="102" t="s">
        <v>470</v>
      </c>
      <c r="DA40" s="102" t="s">
        <v>470</v>
      </c>
      <c r="DB40" s="102" t="s">
        <v>470</v>
      </c>
      <c r="DC40" s="102" t="s">
        <v>470</v>
      </c>
      <c r="DD40" s="102" t="s">
        <v>470</v>
      </c>
      <c r="DE40" s="102" t="s">
        <v>470</v>
      </c>
      <c r="DF40" s="102" t="s">
        <v>470</v>
      </c>
      <c r="DG40" s="102" t="s">
        <v>470</v>
      </c>
      <c r="DH40" s="102" t="s">
        <v>470</v>
      </c>
      <c r="DI40" s="102" t="s">
        <v>470</v>
      </c>
      <c r="DJ40" s="102" t="s">
        <v>470</v>
      </c>
      <c r="DK40" s="102" t="s">
        <v>470</v>
      </c>
      <c r="DL40" s="102" t="s">
        <v>470</v>
      </c>
      <c r="DM40" s="102" t="s">
        <v>470</v>
      </c>
      <c r="DN40" s="102" t="s">
        <v>470</v>
      </c>
      <c r="DO40" s="102" t="s">
        <v>470</v>
      </c>
      <c r="DP40" s="102" t="s">
        <v>470</v>
      </c>
      <c r="DQ40" s="102" t="s">
        <v>470</v>
      </c>
      <c r="DR40" s="102" t="s">
        <v>470</v>
      </c>
      <c r="DS40" s="102" t="s">
        <v>470</v>
      </c>
      <c r="DT40" s="102" t="s">
        <v>470</v>
      </c>
      <c r="DU40" s="102" t="s">
        <v>470</v>
      </c>
      <c r="DV40" s="102" t="s">
        <v>470</v>
      </c>
      <c r="DW40" s="102" t="s">
        <v>470</v>
      </c>
      <c r="DX40" s="102" t="s">
        <v>470</v>
      </c>
      <c r="DY40" s="102" t="s">
        <v>470</v>
      </c>
      <c r="DZ40" s="102" t="s">
        <v>470</v>
      </c>
      <c r="EA40" s="102" t="s">
        <v>470</v>
      </c>
      <c r="EB40" s="102" t="s">
        <v>470</v>
      </c>
      <c r="EC40" s="102" t="s">
        <v>470</v>
      </c>
      <c r="ED40" s="102" t="s">
        <v>470</v>
      </c>
      <c r="EE40" s="102" t="s">
        <v>470</v>
      </c>
      <c r="EF40" s="102" t="s">
        <v>470</v>
      </c>
      <c r="EG40" s="102" t="s">
        <v>470</v>
      </c>
      <c r="EH40" s="102" t="s">
        <v>470</v>
      </c>
      <c r="EI40" s="102" t="s">
        <v>470</v>
      </c>
      <c r="EJ40" s="102" t="s">
        <v>470</v>
      </c>
      <c r="EK40" s="102" t="s">
        <v>470</v>
      </c>
      <c r="EL40" s="102" t="s">
        <v>470</v>
      </c>
      <c r="EM40" s="102" t="s">
        <v>470</v>
      </c>
      <c r="EN40" s="102" t="s">
        <v>470</v>
      </c>
      <c r="EO40" s="102" t="s">
        <v>470</v>
      </c>
      <c r="EP40" s="102" t="s">
        <v>470</v>
      </c>
      <c r="EQ40" s="102" t="s">
        <v>470</v>
      </c>
      <c r="ER40" s="102" t="s">
        <v>470</v>
      </c>
      <c r="ES40" s="102" t="s">
        <v>470</v>
      </c>
      <c r="ET40" s="102" t="s">
        <v>470</v>
      </c>
      <c r="EU40" s="102" t="s">
        <v>470</v>
      </c>
      <c r="EV40" s="102" t="s">
        <v>470</v>
      </c>
      <c r="EW40" s="102" t="s">
        <v>470</v>
      </c>
      <c r="EX40" s="102" t="s">
        <v>470</v>
      </c>
      <c r="EY40" s="102" t="s">
        <v>470</v>
      </c>
      <c r="EZ40" s="102" t="s">
        <v>470</v>
      </c>
      <c r="FA40" s="102" t="s">
        <v>470</v>
      </c>
      <c r="FB40" s="102" t="s">
        <v>470</v>
      </c>
      <c r="FC40" s="102" t="s">
        <v>470</v>
      </c>
      <c r="FD40" s="102" t="s">
        <v>470</v>
      </c>
      <c r="FE40" s="102" t="s">
        <v>470</v>
      </c>
      <c r="FF40" s="102" t="s">
        <v>470</v>
      </c>
      <c r="FG40" s="102" t="s">
        <v>470</v>
      </c>
      <c r="FH40" s="102" t="s">
        <v>470</v>
      </c>
      <c r="FI40" s="102" t="s">
        <v>470</v>
      </c>
      <c r="FJ40" s="102" t="s">
        <v>470</v>
      </c>
      <c r="FK40" s="102" t="s">
        <v>470</v>
      </c>
      <c r="FL40" s="102" t="s">
        <v>470</v>
      </c>
      <c r="FM40" s="102" t="s">
        <v>470</v>
      </c>
      <c r="FN40" s="102" t="s">
        <v>470</v>
      </c>
      <c r="FO40" s="102" t="s">
        <v>470</v>
      </c>
      <c r="FP40" s="102" t="s">
        <v>470</v>
      </c>
      <c r="FQ40" s="102" t="s">
        <v>470</v>
      </c>
      <c r="FR40" s="102" t="s">
        <v>470</v>
      </c>
      <c r="FS40" s="102" t="s">
        <v>470</v>
      </c>
      <c r="FT40" s="102" t="s">
        <v>470</v>
      </c>
      <c r="FU40" s="102" t="s">
        <v>470</v>
      </c>
      <c r="FV40" s="102" t="s">
        <v>470</v>
      </c>
      <c r="FW40" s="102" t="s">
        <v>470</v>
      </c>
      <c r="FX40" s="102" t="s">
        <v>470</v>
      </c>
      <c r="FY40" s="102" t="s">
        <v>470</v>
      </c>
      <c r="FZ40" s="102" t="s">
        <v>470</v>
      </c>
      <c r="GA40" s="102" t="s">
        <v>470</v>
      </c>
      <c r="GB40" s="102" t="s">
        <v>470</v>
      </c>
      <c r="GC40" s="102" t="s">
        <v>470</v>
      </c>
      <c r="GD40" s="102" t="s">
        <v>470</v>
      </c>
      <c r="GE40" s="102" t="s">
        <v>470</v>
      </c>
      <c r="GF40" s="102" t="s">
        <v>470</v>
      </c>
      <c r="GG40" s="102" t="s">
        <v>470</v>
      </c>
      <c r="GH40" s="102" t="s">
        <v>470</v>
      </c>
      <c r="GI40" s="102" t="s">
        <v>470</v>
      </c>
      <c r="GJ40" s="102" t="s">
        <v>470</v>
      </c>
      <c r="GK40" s="102" t="s">
        <v>470</v>
      </c>
      <c r="GL40" s="102" t="s">
        <v>470</v>
      </c>
      <c r="GM40" s="102" t="s">
        <v>470</v>
      </c>
      <c r="GN40" s="102" t="s">
        <v>470</v>
      </c>
      <c r="GO40" s="102" t="s">
        <v>470</v>
      </c>
      <c r="GP40" s="102" t="s">
        <v>470</v>
      </c>
      <c r="GQ40" s="102" t="s">
        <v>470</v>
      </c>
      <c r="GR40" s="102" t="s">
        <v>470</v>
      </c>
      <c r="GS40" s="102" t="s">
        <v>470</v>
      </c>
      <c r="GT40" s="102" t="s">
        <v>470</v>
      </c>
      <c r="GU40" s="102" t="s">
        <v>470</v>
      </c>
      <c r="GV40" s="102" t="s">
        <v>470</v>
      </c>
      <c r="GW40" s="102" t="s">
        <v>470</v>
      </c>
      <c r="GX40" s="102" t="s">
        <v>470</v>
      </c>
      <c r="GY40" s="102" t="s">
        <v>470</v>
      </c>
      <c r="GZ40" s="102" t="s">
        <v>470</v>
      </c>
      <c r="HA40" s="102" t="s">
        <v>470</v>
      </c>
      <c r="HB40" s="102" t="s">
        <v>470</v>
      </c>
      <c r="HC40" s="102" t="s">
        <v>470</v>
      </c>
      <c r="HD40" s="102" t="s">
        <v>470</v>
      </c>
      <c r="HE40" s="102" t="s">
        <v>470</v>
      </c>
      <c r="HF40" s="102" t="s">
        <v>470</v>
      </c>
      <c r="HG40" s="102" t="s">
        <v>470</v>
      </c>
      <c r="HH40" s="102" t="s">
        <v>470</v>
      </c>
      <c r="HI40" s="102" t="s">
        <v>470</v>
      </c>
      <c r="HJ40" s="102" t="s">
        <v>470</v>
      </c>
      <c r="HK40" s="102" t="s">
        <v>470</v>
      </c>
    </row>
    <row r="41" spans="1:219" x14ac:dyDescent="0.3">
      <c r="A41" t="s">
        <v>127</v>
      </c>
      <c r="B41" t="s">
        <v>707</v>
      </c>
      <c r="C41" t="s">
        <v>127</v>
      </c>
      <c r="D41" t="s">
        <v>126</v>
      </c>
      <c r="E41" t="s">
        <v>861</v>
      </c>
      <c r="J41" s="102"/>
      <c r="K41" s="102"/>
      <c r="L41" s="102"/>
      <c r="M41" s="102"/>
      <c r="N41" s="102"/>
      <c r="O41" s="102"/>
      <c r="P41" s="102"/>
      <c r="Q41" s="102"/>
      <c r="R41" s="102"/>
      <c r="S41" s="102"/>
      <c r="T41" s="102"/>
      <c r="U41" s="102"/>
      <c r="V41" s="102"/>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02"/>
      <c r="CD41" s="102"/>
      <c r="CE41" s="102"/>
      <c r="CF41" s="102"/>
      <c r="CG41" s="102"/>
      <c r="CH41" s="102"/>
      <c r="CI41" s="102"/>
      <c r="CJ41" s="102"/>
      <c r="CK41" s="102"/>
      <c r="CL41" s="102"/>
      <c r="CM41" s="102"/>
      <c r="CN41" s="102"/>
      <c r="CO41" s="102"/>
      <c r="CP41" s="102"/>
      <c r="CQ41" s="102"/>
      <c r="CR41" s="102"/>
      <c r="CS41" s="102"/>
      <c r="CT41" s="102"/>
      <c r="CU41" s="102"/>
      <c r="CV41" s="102"/>
      <c r="CW41" s="102"/>
      <c r="CX41" s="102"/>
      <c r="CY41" s="102"/>
      <c r="CZ41" s="102"/>
      <c r="DA41" s="102"/>
      <c r="DB41" s="102"/>
      <c r="DC41" s="102"/>
      <c r="DD41" s="102"/>
      <c r="DE41" s="102"/>
      <c r="DF41" s="102"/>
      <c r="DG41" s="102"/>
      <c r="DH41" s="102"/>
      <c r="DI41" s="102"/>
      <c r="DJ41" s="102"/>
      <c r="DK41" s="102"/>
      <c r="DL41" s="102"/>
      <c r="DM41" s="102"/>
      <c r="DN41" s="102"/>
      <c r="DO41" s="102"/>
      <c r="DP41" s="102"/>
      <c r="DQ41" s="102"/>
      <c r="DR41" s="102"/>
      <c r="DS41" s="102"/>
      <c r="DT41" s="102"/>
      <c r="DU41" s="102"/>
      <c r="DV41" s="102"/>
      <c r="DW41" s="102"/>
      <c r="DX41" s="102"/>
      <c r="DY41" s="102"/>
      <c r="DZ41" s="102"/>
      <c r="EA41" s="102"/>
      <c r="EB41" s="102"/>
      <c r="EC41" s="102"/>
      <c r="ED41" s="102"/>
      <c r="EE41" s="102"/>
      <c r="EF41" s="102"/>
      <c r="EG41" s="102"/>
      <c r="EH41" s="102"/>
      <c r="EI41" s="102"/>
      <c r="EJ41" s="102"/>
      <c r="EK41" s="102"/>
      <c r="EL41" s="102"/>
      <c r="EM41" s="102"/>
      <c r="EN41" s="102"/>
      <c r="EO41" s="102"/>
      <c r="EP41" s="102"/>
      <c r="EQ41" s="102"/>
      <c r="ER41" s="102"/>
      <c r="ES41" s="102"/>
      <c r="ET41" s="102"/>
      <c r="EU41" s="102"/>
      <c r="EV41" s="102"/>
      <c r="EW41" s="102"/>
      <c r="EX41" s="102"/>
      <c r="EY41" s="102"/>
      <c r="EZ41" s="102"/>
      <c r="FA41" s="102"/>
      <c r="FB41" s="102"/>
      <c r="FC41" s="102"/>
      <c r="FD41" s="102"/>
      <c r="FE41" s="102"/>
      <c r="FF41" s="102"/>
      <c r="FG41" s="102"/>
      <c r="FH41" s="102"/>
      <c r="FI41" s="102"/>
      <c r="FJ41" s="102"/>
      <c r="FK41" s="102"/>
      <c r="FL41" s="102"/>
      <c r="FM41" s="102"/>
      <c r="FN41" s="102"/>
      <c r="FO41" s="102"/>
      <c r="FP41" s="102"/>
      <c r="FQ41" s="102"/>
      <c r="FR41" s="102"/>
      <c r="FS41" s="102"/>
      <c r="FT41" s="102"/>
      <c r="FU41" s="102"/>
      <c r="FV41" s="102"/>
      <c r="FW41" s="102"/>
      <c r="FX41" s="102"/>
      <c r="FY41" s="102"/>
      <c r="FZ41" s="102"/>
      <c r="GA41" s="102"/>
      <c r="GB41" s="102"/>
      <c r="GC41" s="102"/>
      <c r="GD41" s="102"/>
      <c r="GE41" s="102"/>
      <c r="GF41" s="102"/>
      <c r="GG41" s="102"/>
      <c r="GH41" s="102"/>
      <c r="GI41" s="102"/>
      <c r="GJ41" s="102"/>
      <c r="GK41" s="102"/>
      <c r="GL41" s="102"/>
      <c r="GM41" s="102"/>
      <c r="GN41" s="102"/>
      <c r="GO41" s="102"/>
      <c r="GP41" s="102"/>
      <c r="GQ41" s="102"/>
      <c r="GR41" s="102"/>
      <c r="GS41" s="102"/>
      <c r="GT41" s="102"/>
      <c r="GU41" s="102"/>
      <c r="GV41" s="102"/>
      <c r="GW41" s="102"/>
      <c r="GX41" s="102"/>
      <c r="GY41" s="102"/>
      <c r="GZ41" s="102"/>
      <c r="HA41" s="102"/>
      <c r="HB41" s="102"/>
      <c r="HC41" s="102"/>
      <c r="HD41" s="102"/>
      <c r="HE41" s="102"/>
      <c r="HF41" s="102"/>
      <c r="HG41" s="102"/>
      <c r="HH41" s="102"/>
      <c r="HI41" s="102"/>
      <c r="HJ41" s="102"/>
      <c r="HK41" s="102"/>
    </row>
    <row r="42" spans="1:219" x14ac:dyDescent="0.3">
      <c r="A42" t="s">
        <v>134</v>
      </c>
      <c r="B42" t="s">
        <v>708</v>
      </c>
      <c r="C42" t="s">
        <v>134</v>
      </c>
      <c r="D42" t="s">
        <v>133</v>
      </c>
      <c r="E42" t="s">
        <v>861</v>
      </c>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c r="CB42" s="102"/>
      <c r="CC42" s="102"/>
      <c r="CD42" s="102"/>
      <c r="CE42" s="102"/>
      <c r="CF42" s="102"/>
      <c r="CG42" s="102"/>
      <c r="CH42" s="102"/>
      <c r="CI42" s="102"/>
      <c r="CJ42" s="102"/>
      <c r="CK42" s="102"/>
      <c r="CL42" s="102"/>
      <c r="CM42" s="102"/>
      <c r="CN42" s="102"/>
      <c r="CO42" s="102"/>
      <c r="CP42" s="102"/>
      <c r="CQ42" s="102"/>
      <c r="CR42" s="102"/>
      <c r="CS42" s="102"/>
      <c r="CT42" s="102"/>
      <c r="CU42" s="102"/>
      <c r="CV42" s="102"/>
      <c r="CW42" s="102"/>
      <c r="CX42" s="102"/>
      <c r="CY42" s="102"/>
      <c r="CZ42" s="102"/>
      <c r="DA42" s="102"/>
      <c r="DB42" s="102"/>
      <c r="DC42" s="102"/>
      <c r="DD42" s="102"/>
      <c r="DE42" s="102"/>
      <c r="DF42" s="102"/>
      <c r="DG42" s="102"/>
      <c r="DH42" s="102"/>
      <c r="DI42" s="102"/>
      <c r="DJ42" s="102"/>
      <c r="DK42" s="102"/>
      <c r="DL42" s="102"/>
      <c r="DM42" s="102"/>
      <c r="DN42" s="102"/>
      <c r="DO42" s="102"/>
      <c r="DP42" s="102"/>
      <c r="DQ42" s="102"/>
      <c r="DR42" s="102"/>
      <c r="DS42" s="102"/>
      <c r="DT42" s="102"/>
      <c r="DU42" s="102"/>
      <c r="DV42" s="102"/>
      <c r="DW42" s="102"/>
      <c r="DX42" s="102"/>
      <c r="DY42" s="102"/>
      <c r="DZ42" s="102"/>
      <c r="EA42" s="102"/>
      <c r="EB42" s="102"/>
      <c r="EC42" s="102"/>
      <c r="ED42" s="102"/>
      <c r="EE42" s="102"/>
      <c r="EF42" s="102"/>
      <c r="EG42" s="102"/>
      <c r="EH42" s="102"/>
      <c r="EI42" s="102"/>
      <c r="EJ42" s="102"/>
      <c r="EK42" s="102"/>
      <c r="EL42" s="102"/>
      <c r="EM42" s="102"/>
      <c r="EN42" s="102"/>
      <c r="EO42" s="102"/>
      <c r="EP42" s="102"/>
      <c r="EQ42" s="102"/>
      <c r="ER42" s="102"/>
      <c r="ES42" s="102"/>
      <c r="ET42" s="102"/>
      <c r="EU42" s="102"/>
      <c r="EV42" s="102"/>
      <c r="EW42" s="102"/>
      <c r="EX42" s="102"/>
      <c r="EY42" s="102"/>
      <c r="EZ42" s="102"/>
      <c r="FA42" s="102"/>
      <c r="FB42" s="102"/>
      <c r="FC42" s="102"/>
      <c r="FD42" s="102"/>
      <c r="FE42" s="102"/>
      <c r="FF42" s="102"/>
      <c r="FG42" s="102"/>
      <c r="FH42" s="102"/>
      <c r="FI42" s="102"/>
      <c r="FJ42" s="102"/>
      <c r="FK42" s="102"/>
      <c r="FL42" s="102"/>
      <c r="FM42" s="102"/>
      <c r="FN42" s="102"/>
      <c r="FO42" s="102"/>
      <c r="FP42" s="102"/>
      <c r="FQ42" s="102"/>
      <c r="FR42" s="102"/>
      <c r="FS42" s="102"/>
      <c r="FT42" s="102"/>
      <c r="FU42" s="102"/>
      <c r="FV42" s="102"/>
      <c r="FW42" s="102"/>
      <c r="FX42" s="102"/>
      <c r="FY42" s="102"/>
      <c r="FZ42" s="102"/>
      <c r="GA42" s="102"/>
      <c r="GB42" s="102"/>
      <c r="GC42" s="102"/>
      <c r="GD42" s="102"/>
      <c r="GE42" s="102"/>
      <c r="GF42" s="102"/>
      <c r="GG42" s="102"/>
      <c r="GH42" s="102"/>
      <c r="GI42" s="102"/>
      <c r="GJ42" s="102"/>
      <c r="GK42" s="102"/>
      <c r="GL42" s="102"/>
      <c r="GM42" s="102"/>
      <c r="GN42" s="102"/>
      <c r="GO42" s="102"/>
      <c r="GP42" s="102"/>
      <c r="GQ42" s="102"/>
      <c r="GR42" s="102"/>
      <c r="GS42" s="102"/>
      <c r="GT42" s="102"/>
      <c r="GU42" s="102"/>
      <c r="GV42" s="102"/>
      <c r="GW42" s="102"/>
      <c r="GX42" s="102"/>
      <c r="GY42" s="102"/>
      <c r="GZ42" s="102"/>
      <c r="HA42" s="102"/>
      <c r="HB42" s="102"/>
      <c r="HC42" s="102"/>
      <c r="HD42" s="102"/>
      <c r="HE42" s="102"/>
      <c r="HF42" s="102"/>
      <c r="HG42" s="102"/>
      <c r="HH42" s="102"/>
      <c r="HI42" s="102"/>
      <c r="HJ42" s="102"/>
      <c r="HK42" s="102"/>
    </row>
    <row r="43" spans="1:219" x14ac:dyDescent="0.3">
      <c r="A43" t="s">
        <v>136</v>
      </c>
      <c r="B43" t="s">
        <v>709</v>
      </c>
      <c r="C43" t="s">
        <v>136</v>
      </c>
      <c r="D43" t="s">
        <v>135</v>
      </c>
      <c r="E43" t="s">
        <v>861</v>
      </c>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c r="BG43" s="102"/>
      <c r="BH43" s="102"/>
      <c r="BI43" s="102"/>
      <c r="BJ43" s="102"/>
      <c r="BK43" s="102"/>
      <c r="BL43" s="102"/>
      <c r="BM43" s="102"/>
      <c r="BN43" s="102"/>
      <c r="BO43" s="102"/>
      <c r="BP43" s="102"/>
      <c r="BQ43" s="102"/>
      <c r="BR43" s="102"/>
      <c r="BS43" s="102"/>
      <c r="BT43" s="102"/>
      <c r="BU43" s="102"/>
      <c r="BV43" s="102"/>
      <c r="BW43" s="102"/>
      <c r="BX43" s="102"/>
      <c r="BY43" s="102"/>
      <c r="BZ43" s="102"/>
      <c r="CA43" s="102"/>
      <c r="CB43" s="102"/>
      <c r="CC43" s="102"/>
      <c r="CD43" s="102"/>
      <c r="CE43" s="102"/>
      <c r="CF43" s="102"/>
      <c r="CG43" s="102"/>
      <c r="CH43" s="102"/>
      <c r="CI43" s="102"/>
      <c r="CJ43" s="102"/>
      <c r="CK43" s="102"/>
      <c r="CL43" s="102"/>
      <c r="CM43" s="102"/>
      <c r="CN43" s="102"/>
      <c r="CO43" s="102"/>
      <c r="CP43" s="102"/>
      <c r="CQ43" s="102"/>
      <c r="CR43" s="102"/>
      <c r="CS43" s="102"/>
      <c r="CT43" s="102"/>
      <c r="CU43" s="102"/>
      <c r="CV43" s="102"/>
      <c r="CW43" s="102"/>
      <c r="CX43" s="102"/>
      <c r="CY43" s="102"/>
      <c r="CZ43" s="102"/>
      <c r="DA43" s="102"/>
      <c r="DB43" s="102"/>
      <c r="DC43" s="102"/>
      <c r="DD43" s="102"/>
      <c r="DE43" s="102"/>
      <c r="DF43" s="102"/>
      <c r="DG43" s="102"/>
      <c r="DH43" s="102"/>
      <c r="DI43" s="102"/>
      <c r="DJ43" s="102"/>
      <c r="DK43" s="102"/>
      <c r="DL43" s="102"/>
      <c r="DM43" s="102"/>
      <c r="DN43" s="102"/>
      <c r="DO43" s="102"/>
      <c r="DP43" s="102"/>
      <c r="DQ43" s="102"/>
      <c r="DR43" s="102"/>
      <c r="DS43" s="102"/>
      <c r="DT43" s="102"/>
      <c r="DU43" s="102"/>
      <c r="DV43" s="102"/>
      <c r="DW43" s="102"/>
      <c r="DX43" s="102"/>
      <c r="DY43" s="102"/>
      <c r="DZ43" s="102"/>
      <c r="EA43" s="102"/>
      <c r="EB43" s="102"/>
      <c r="EC43" s="102"/>
      <c r="ED43" s="102"/>
      <c r="EE43" s="102"/>
      <c r="EF43" s="102"/>
      <c r="EG43" s="102"/>
      <c r="EH43" s="102"/>
      <c r="EI43" s="102"/>
      <c r="EJ43" s="102"/>
      <c r="EK43" s="102"/>
      <c r="EL43" s="102"/>
      <c r="EM43" s="102"/>
      <c r="EN43" s="102"/>
      <c r="EO43" s="102"/>
      <c r="EP43" s="102"/>
      <c r="EQ43" s="102"/>
      <c r="ER43" s="102"/>
      <c r="ES43" s="102"/>
      <c r="ET43" s="102"/>
      <c r="EU43" s="102"/>
      <c r="EV43" s="102"/>
      <c r="EW43" s="102"/>
      <c r="EX43" s="102"/>
      <c r="EY43" s="102"/>
      <c r="EZ43" s="102"/>
      <c r="FA43" s="102"/>
      <c r="FB43" s="102"/>
      <c r="FC43" s="102"/>
      <c r="FD43" s="102"/>
      <c r="FE43" s="102"/>
      <c r="FF43" s="102"/>
      <c r="FG43" s="102"/>
      <c r="FH43" s="102"/>
      <c r="FI43" s="102"/>
      <c r="FJ43" s="102"/>
      <c r="FK43" s="102"/>
      <c r="FL43" s="102"/>
      <c r="FM43" s="102"/>
      <c r="FN43" s="102"/>
      <c r="FO43" s="102"/>
      <c r="FP43" s="102"/>
      <c r="FQ43" s="102"/>
      <c r="FR43" s="102"/>
      <c r="FS43" s="102"/>
      <c r="FT43" s="102"/>
      <c r="FU43" s="102"/>
      <c r="FV43" s="102"/>
      <c r="FW43" s="102"/>
      <c r="FX43" s="102"/>
      <c r="FY43" s="102"/>
      <c r="FZ43" s="102"/>
      <c r="GA43" s="102"/>
      <c r="GB43" s="102"/>
      <c r="GC43" s="102"/>
      <c r="GD43" s="102"/>
      <c r="GE43" s="102"/>
      <c r="GF43" s="102"/>
      <c r="GG43" s="102"/>
      <c r="GH43" s="102"/>
      <c r="GI43" s="102"/>
      <c r="GJ43" s="102"/>
      <c r="GK43" s="102"/>
      <c r="GL43" s="102"/>
      <c r="GM43" s="102"/>
      <c r="GN43" s="102"/>
      <c r="GO43" s="102"/>
      <c r="GP43" s="102"/>
      <c r="GQ43" s="102"/>
      <c r="GR43" s="102"/>
      <c r="GS43" s="102"/>
      <c r="GT43" s="102"/>
      <c r="GU43" s="102"/>
      <c r="GV43" s="102"/>
      <c r="GW43" s="102"/>
      <c r="GX43" s="102"/>
      <c r="GY43" s="102"/>
      <c r="GZ43" s="102"/>
      <c r="HA43" s="102"/>
      <c r="HB43" s="102"/>
      <c r="HC43" s="102"/>
      <c r="HD43" s="102"/>
      <c r="HE43" s="102"/>
      <c r="HF43" s="102"/>
      <c r="HG43" s="102"/>
      <c r="HH43" s="102"/>
      <c r="HI43" s="102"/>
      <c r="HJ43" s="102"/>
      <c r="HK43" s="102"/>
    </row>
    <row r="44" spans="1:219" x14ac:dyDescent="0.3">
      <c r="A44" t="s">
        <v>144</v>
      </c>
      <c r="B44" t="s">
        <v>710</v>
      </c>
      <c r="C44" t="s">
        <v>144</v>
      </c>
      <c r="D44" t="s">
        <v>143</v>
      </c>
      <c r="E44" t="s">
        <v>861</v>
      </c>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02"/>
      <c r="CD44" s="102"/>
      <c r="CE44" s="102"/>
      <c r="CF44" s="102"/>
      <c r="CG44" s="102"/>
      <c r="CH44" s="102"/>
      <c r="CI44" s="102"/>
      <c r="CJ44" s="102"/>
      <c r="CK44" s="102"/>
      <c r="CL44" s="102"/>
      <c r="CM44" s="102"/>
      <c r="CN44" s="102"/>
      <c r="CO44" s="102"/>
      <c r="CP44" s="102"/>
      <c r="CQ44" s="102"/>
      <c r="CR44" s="102"/>
      <c r="CS44" s="102"/>
      <c r="CT44" s="102"/>
      <c r="CU44" s="102"/>
      <c r="CV44" s="102"/>
      <c r="CW44" s="102"/>
      <c r="CX44" s="102"/>
      <c r="CY44" s="102"/>
      <c r="CZ44" s="102"/>
      <c r="DA44" s="102"/>
      <c r="DB44" s="102"/>
      <c r="DC44" s="102"/>
      <c r="DD44" s="102"/>
      <c r="DE44" s="102"/>
      <c r="DF44" s="102"/>
      <c r="DG44" s="102"/>
      <c r="DH44" s="102"/>
      <c r="DI44" s="102"/>
      <c r="DJ44" s="102"/>
      <c r="DK44" s="102"/>
      <c r="DL44" s="102"/>
      <c r="DM44" s="102"/>
      <c r="DN44" s="102"/>
      <c r="DO44" s="102"/>
      <c r="DP44" s="102"/>
      <c r="DQ44" s="102"/>
      <c r="DR44" s="102"/>
      <c r="DS44" s="102"/>
      <c r="DT44" s="102"/>
      <c r="DU44" s="102"/>
      <c r="DV44" s="102"/>
      <c r="DW44" s="102"/>
      <c r="DX44" s="102"/>
      <c r="DY44" s="102"/>
      <c r="DZ44" s="102"/>
      <c r="EA44" s="102"/>
      <c r="EB44" s="102"/>
      <c r="EC44" s="102"/>
      <c r="ED44" s="102"/>
      <c r="EE44" s="102"/>
      <c r="EF44" s="102"/>
      <c r="EG44" s="102"/>
      <c r="EH44" s="102"/>
      <c r="EI44" s="102"/>
      <c r="EJ44" s="102"/>
      <c r="EK44" s="102"/>
      <c r="EL44" s="102"/>
      <c r="EM44" s="102"/>
      <c r="EN44" s="102"/>
      <c r="EO44" s="102"/>
      <c r="EP44" s="102"/>
      <c r="EQ44" s="102"/>
      <c r="ER44" s="102"/>
      <c r="ES44" s="102"/>
      <c r="ET44" s="102"/>
      <c r="EU44" s="102"/>
      <c r="EV44" s="102"/>
      <c r="EW44" s="102"/>
      <c r="EX44" s="102"/>
      <c r="EY44" s="102"/>
      <c r="EZ44" s="102"/>
      <c r="FA44" s="102"/>
      <c r="FB44" s="102"/>
      <c r="FC44" s="102"/>
      <c r="FD44" s="102"/>
      <c r="FE44" s="102"/>
      <c r="FF44" s="102"/>
      <c r="FG44" s="102"/>
      <c r="FH44" s="102"/>
      <c r="FI44" s="102"/>
      <c r="FJ44" s="102"/>
      <c r="FK44" s="102"/>
      <c r="FL44" s="102"/>
      <c r="FM44" s="102"/>
      <c r="FN44" s="102"/>
      <c r="FO44" s="102"/>
      <c r="FP44" s="102"/>
      <c r="FQ44" s="102"/>
      <c r="FR44" s="102"/>
      <c r="FS44" s="102"/>
      <c r="FT44" s="102"/>
      <c r="FU44" s="102"/>
      <c r="FV44" s="102"/>
      <c r="FW44" s="102"/>
      <c r="FX44" s="102"/>
      <c r="FY44" s="102"/>
      <c r="FZ44" s="102"/>
      <c r="GA44" s="102"/>
      <c r="GB44" s="102"/>
      <c r="GC44" s="102"/>
      <c r="GD44" s="102"/>
      <c r="GE44" s="102"/>
      <c r="GF44" s="102"/>
      <c r="GG44" s="102"/>
      <c r="GH44" s="102"/>
      <c r="GI44" s="102"/>
      <c r="GJ44" s="102"/>
      <c r="GK44" s="102"/>
      <c r="GL44" s="102"/>
      <c r="GM44" s="102"/>
      <c r="GN44" s="102"/>
      <c r="GO44" s="102"/>
      <c r="GP44" s="102"/>
      <c r="GQ44" s="102"/>
      <c r="GR44" s="102"/>
      <c r="GS44" s="102"/>
      <c r="GT44" s="102"/>
      <c r="GU44" s="102"/>
      <c r="GV44" s="102"/>
      <c r="GW44" s="102"/>
      <c r="GX44" s="102"/>
      <c r="GY44" s="102"/>
      <c r="GZ44" s="102"/>
      <c r="HA44" s="102"/>
      <c r="HB44" s="102"/>
      <c r="HC44" s="102"/>
      <c r="HD44" s="102"/>
      <c r="HE44" s="102"/>
      <c r="HF44" s="102"/>
      <c r="HG44" s="102"/>
      <c r="HH44" s="102"/>
      <c r="HI44" s="102"/>
      <c r="HJ44" s="102"/>
      <c r="HK44" s="102"/>
    </row>
    <row r="45" spans="1:219" x14ac:dyDescent="0.3">
      <c r="A45" t="s">
        <v>147</v>
      </c>
      <c r="B45" t="s">
        <v>711</v>
      </c>
      <c r="C45" t="s">
        <v>147</v>
      </c>
      <c r="D45" t="s">
        <v>146</v>
      </c>
      <c r="E45" t="s">
        <v>861</v>
      </c>
      <c r="J45" s="101" t="s">
        <v>743</v>
      </c>
      <c r="K45" s="101" t="s">
        <v>743</v>
      </c>
      <c r="L45" s="101" t="s">
        <v>743</v>
      </c>
      <c r="M45" s="101" t="s">
        <v>743</v>
      </c>
      <c r="N45" s="101" t="s">
        <v>743</v>
      </c>
      <c r="O45" s="101" t="s">
        <v>743</v>
      </c>
      <c r="P45" s="101" t="s">
        <v>743</v>
      </c>
      <c r="Q45" s="101" t="s">
        <v>743</v>
      </c>
      <c r="R45" s="101" t="s">
        <v>743</v>
      </c>
      <c r="S45" s="101" t="s">
        <v>743</v>
      </c>
      <c r="T45" s="101" t="s">
        <v>743</v>
      </c>
      <c r="U45" s="101" t="s">
        <v>743</v>
      </c>
      <c r="V45" s="101" t="s">
        <v>743</v>
      </c>
      <c r="W45" s="101" t="s">
        <v>743</v>
      </c>
      <c r="X45" s="101" t="s">
        <v>743</v>
      </c>
      <c r="Y45" s="101" t="s">
        <v>743</v>
      </c>
      <c r="Z45" s="101" t="s">
        <v>743</v>
      </c>
      <c r="AA45" s="101" t="s">
        <v>743</v>
      </c>
      <c r="AB45" s="101" t="s">
        <v>743</v>
      </c>
      <c r="AC45" s="101" t="s">
        <v>743</v>
      </c>
      <c r="AD45" s="101" t="s">
        <v>743</v>
      </c>
      <c r="AE45" s="101" t="s">
        <v>743</v>
      </c>
      <c r="AF45" s="101" t="s">
        <v>743</v>
      </c>
      <c r="AG45" s="101" t="s">
        <v>743</v>
      </c>
      <c r="AH45" s="101" t="s">
        <v>743</v>
      </c>
      <c r="AI45" s="101" t="s">
        <v>743</v>
      </c>
      <c r="AJ45" s="101" t="s">
        <v>743</v>
      </c>
      <c r="AK45" s="101" t="s">
        <v>743</v>
      </c>
      <c r="AL45" s="101" t="s">
        <v>743</v>
      </c>
      <c r="AM45" s="101" t="s">
        <v>743</v>
      </c>
      <c r="AN45" s="101" t="s">
        <v>743</v>
      </c>
      <c r="AO45" s="101" t="s">
        <v>743</v>
      </c>
      <c r="AP45" s="101" t="s">
        <v>743</v>
      </c>
      <c r="AQ45" s="101" t="s">
        <v>743</v>
      </c>
      <c r="AR45" s="101" t="s">
        <v>743</v>
      </c>
      <c r="AS45" s="101" t="s">
        <v>743</v>
      </c>
      <c r="AT45" s="101" t="s">
        <v>743</v>
      </c>
      <c r="AU45" s="101" t="s">
        <v>743</v>
      </c>
      <c r="AV45" s="101" t="s">
        <v>743</v>
      </c>
      <c r="AW45" s="101" t="s">
        <v>743</v>
      </c>
      <c r="AX45" s="101" t="s">
        <v>743</v>
      </c>
      <c r="AY45" s="101" t="s">
        <v>743</v>
      </c>
      <c r="AZ45" s="101" t="s">
        <v>743</v>
      </c>
      <c r="BA45" s="101" t="s">
        <v>743</v>
      </c>
      <c r="BB45" s="101" t="s">
        <v>743</v>
      </c>
      <c r="BC45" s="101" t="s">
        <v>743</v>
      </c>
      <c r="BD45" s="101" t="s">
        <v>743</v>
      </c>
      <c r="BE45" s="101" t="s">
        <v>743</v>
      </c>
      <c r="BF45" s="101" t="s">
        <v>743</v>
      </c>
      <c r="BG45" s="101" t="s">
        <v>743</v>
      </c>
      <c r="BH45" s="101" t="s">
        <v>743</v>
      </c>
      <c r="BI45" s="101" t="s">
        <v>743</v>
      </c>
      <c r="BJ45" s="101" t="s">
        <v>743</v>
      </c>
      <c r="BK45" s="101" t="s">
        <v>743</v>
      </c>
      <c r="BL45" s="101" t="s">
        <v>743</v>
      </c>
      <c r="BM45" s="101" t="s">
        <v>743</v>
      </c>
      <c r="BN45" s="101" t="s">
        <v>743</v>
      </c>
      <c r="BO45" s="101" t="s">
        <v>743</v>
      </c>
      <c r="BP45" s="101" t="s">
        <v>743</v>
      </c>
      <c r="BQ45" s="101" t="s">
        <v>743</v>
      </c>
      <c r="BR45" s="101" t="s">
        <v>743</v>
      </c>
      <c r="BS45" s="101" t="s">
        <v>743</v>
      </c>
      <c r="BT45" s="101" t="s">
        <v>743</v>
      </c>
      <c r="BU45" s="101" t="s">
        <v>743</v>
      </c>
      <c r="BV45" s="101" t="s">
        <v>743</v>
      </c>
      <c r="BW45" s="101" t="s">
        <v>743</v>
      </c>
      <c r="BX45" s="101" t="s">
        <v>743</v>
      </c>
      <c r="BY45" s="101" t="s">
        <v>743</v>
      </c>
      <c r="BZ45" s="101" t="s">
        <v>743</v>
      </c>
      <c r="CA45" s="101" t="s">
        <v>743</v>
      </c>
      <c r="CB45" s="101" t="s">
        <v>743</v>
      </c>
      <c r="CC45" s="101" t="s">
        <v>743</v>
      </c>
      <c r="CD45" s="101" t="s">
        <v>743</v>
      </c>
      <c r="CE45" s="101" t="s">
        <v>743</v>
      </c>
      <c r="CF45" s="101" t="s">
        <v>743</v>
      </c>
      <c r="CG45" s="101" t="s">
        <v>743</v>
      </c>
      <c r="CH45" s="101" t="s">
        <v>743</v>
      </c>
      <c r="CI45" s="101" t="s">
        <v>743</v>
      </c>
      <c r="CJ45" s="101" t="s">
        <v>743</v>
      </c>
      <c r="CK45" s="101" t="s">
        <v>743</v>
      </c>
      <c r="CL45" s="101" t="s">
        <v>743</v>
      </c>
      <c r="CM45" s="101" t="s">
        <v>743</v>
      </c>
      <c r="CN45" s="101" t="s">
        <v>743</v>
      </c>
      <c r="CO45" s="101" t="s">
        <v>743</v>
      </c>
      <c r="CP45" s="101" t="s">
        <v>743</v>
      </c>
      <c r="CQ45" s="101" t="s">
        <v>743</v>
      </c>
      <c r="CR45" s="101" t="s">
        <v>743</v>
      </c>
      <c r="CS45" s="101" t="s">
        <v>743</v>
      </c>
      <c r="CT45" s="101" t="s">
        <v>743</v>
      </c>
      <c r="CU45" s="101" t="s">
        <v>743</v>
      </c>
      <c r="CV45" s="101" t="s">
        <v>743</v>
      </c>
      <c r="CW45" s="101" t="s">
        <v>743</v>
      </c>
      <c r="CX45" s="101" t="s">
        <v>743</v>
      </c>
      <c r="CY45" s="101" t="s">
        <v>743</v>
      </c>
      <c r="CZ45" s="101" t="s">
        <v>743</v>
      </c>
      <c r="DA45" s="101" t="s">
        <v>743</v>
      </c>
      <c r="DB45" s="101" t="s">
        <v>743</v>
      </c>
      <c r="DC45" s="101" t="s">
        <v>743</v>
      </c>
      <c r="DD45" s="101" t="s">
        <v>743</v>
      </c>
      <c r="DE45" s="101" t="s">
        <v>743</v>
      </c>
      <c r="DF45" s="101" t="s">
        <v>743</v>
      </c>
      <c r="DG45" s="101" t="s">
        <v>743</v>
      </c>
      <c r="DH45" s="101" t="s">
        <v>743</v>
      </c>
      <c r="DI45" s="101" t="s">
        <v>743</v>
      </c>
      <c r="DJ45" s="101" t="s">
        <v>743</v>
      </c>
      <c r="DK45" s="101" t="s">
        <v>743</v>
      </c>
      <c r="DL45" s="101" t="s">
        <v>743</v>
      </c>
      <c r="DM45" s="101" t="s">
        <v>743</v>
      </c>
      <c r="DN45" s="101" t="s">
        <v>743</v>
      </c>
      <c r="DO45" s="101" t="s">
        <v>743</v>
      </c>
      <c r="DP45" s="101" t="s">
        <v>743</v>
      </c>
      <c r="DQ45" s="101" t="s">
        <v>743</v>
      </c>
      <c r="DR45" s="101" t="s">
        <v>743</v>
      </c>
      <c r="DS45" s="101" t="s">
        <v>743</v>
      </c>
      <c r="DT45" s="101" t="s">
        <v>743</v>
      </c>
      <c r="DU45" s="101" t="s">
        <v>743</v>
      </c>
      <c r="DV45" s="101" t="s">
        <v>743</v>
      </c>
      <c r="DW45" s="101" t="s">
        <v>743</v>
      </c>
      <c r="DX45" s="101" t="s">
        <v>743</v>
      </c>
      <c r="DY45" s="101" t="s">
        <v>743</v>
      </c>
      <c r="DZ45" s="101" t="s">
        <v>743</v>
      </c>
      <c r="EA45" s="101" t="s">
        <v>743</v>
      </c>
      <c r="EB45" s="101" t="s">
        <v>743</v>
      </c>
      <c r="EC45" s="101" t="s">
        <v>743</v>
      </c>
      <c r="ED45" s="101" t="s">
        <v>743</v>
      </c>
      <c r="EE45" s="101" t="s">
        <v>743</v>
      </c>
      <c r="EF45" s="101" t="s">
        <v>743</v>
      </c>
      <c r="EG45" s="101" t="s">
        <v>743</v>
      </c>
      <c r="EH45" s="101" t="s">
        <v>743</v>
      </c>
      <c r="EI45" s="101" t="s">
        <v>743</v>
      </c>
      <c r="EJ45" s="101" t="s">
        <v>743</v>
      </c>
      <c r="EK45" s="101" t="s">
        <v>743</v>
      </c>
      <c r="EL45" s="101" t="s">
        <v>743</v>
      </c>
      <c r="EM45" s="101" t="s">
        <v>743</v>
      </c>
      <c r="EN45" s="101" t="s">
        <v>743</v>
      </c>
      <c r="EO45" s="101" t="s">
        <v>743</v>
      </c>
      <c r="EP45" s="101" t="s">
        <v>743</v>
      </c>
      <c r="EQ45" s="101" t="s">
        <v>743</v>
      </c>
      <c r="ER45" s="101" t="s">
        <v>743</v>
      </c>
      <c r="ES45" s="101" t="s">
        <v>743</v>
      </c>
      <c r="ET45" s="101" t="s">
        <v>743</v>
      </c>
      <c r="EU45" s="101" t="s">
        <v>743</v>
      </c>
      <c r="EV45" s="101" t="s">
        <v>743</v>
      </c>
      <c r="EW45" s="101" t="s">
        <v>743</v>
      </c>
      <c r="EX45" s="101" t="s">
        <v>743</v>
      </c>
      <c r="EY45" s="101" t="s">
        <v>743</v>
      </c>
      <c r="EZ45" s="101" t="s">
        <v>743</v>
      </c>
      <c r="FA45" s="101" t="s">
        <v>743</v>
      </c>
      <c r="FB45" s="101" t="s">
        <v>743</v>
      </c>
      <c r="FC45" s="101" t="s">
        <v>743</v>
      </c>
      <c r="FD45" s="101" t="s">
        <v>743</v>
      </c>
      <c r="FE45" s="101" t="s">
        <v>743</v>
      </c>
      <c r="FF45" s="101" t="s">
        <v>743</v>
      </c>
      <c r="FG45" s="101" t="s">
        <v>743</v>
      </c>
      <c r="FH45" s="101" t="s">
        <v>743</v>
      </c>
      <c r="FI45" s="101" t="s">
        <v>743</v>
      </c>
      <c r="FJ45" s="101" t="s">
        <v>743</v>
      </c>
      <c r="FK45" s="101" t="s">
        <v>743</v>
      </c>
      <c r="FL45" s="101" t="s">
        <v>743</v>
      </c>
      <c r="FM45" s="101" t="s">
        <v>743</v>
      </c>
      <c r="FN45" s="101" t="s">
        <v>743</v>
      </c>
      <c r="FO45" s="101" t="s">
        <v>743</v>
      </c>
      <c r="FP45" s="101" t="s">
        <v>743</v>
      </c>
      <c r="FQ45" s="101" t="s">
        <v>743</v>
      </c>
      <c r="FR45" s="101" t="s">
        <v>743</v>
      </c>
      <c r="FS45" s="101" t="s">
        <v>743</v>
      </c>
      <c r="FT45" s="101" t="s">
        <v>743</v>
      </c>
      <c r="FU45" s="101" t="s">
        <v>743</v>
      </c>
      <c r="FV45" s="101" t="s">
        <v>743</v>
      </c>
      <c r="FW45" s="101" t="s">
        <v>743</v>
      </c>
      <c r="FX45" s="101" t="s">
        <v>743</v>
      </c>
      <c r="FY45" s="101" t="s">
        <v>743</v>
      </c>
      <c r="FZ45" s="101" t="s">
        <v>743</v>
      </c>
      <c r="GA45" s="101" t="s">
        <v>743</v>
      </c>
      <c r="GB45" s="101" t="s">
        <v>743</v>
      </c>
      <c r="GC45" s="101" t="s">
        <v>743</v>
      </c>
      <c r="GD45" s="101" t="s">
        <v>743</v>
      </c>
      <c r="GE45" s="101" t="s">
        <v>743</v>
      </c>
      <c r="GF45" s="101" t="s">
        <v>743</v>
      </c>
      <c r="GG45" s="101" t="s">
        <v>743</v>
      </c>
      <c r="GH45" s="101" t="s">
        <v>743</v>
      </c>
      <c r="GI45" s="101" t="s">
        <v>743</v>
      </c>
      <c r="GJ45" s="101" t="s">
        <v>743</v>
      </c>
      <c r="GK45" s="101" t="s">
        <v>743</v>
      </c>
      <c r="GL45" s="101" t="s">
        <v>743</v>
      </c>
      <c r="GM45" s="101" t="s">
        <v>743</v>
      </c>
      <c r="GN45" s="101" t="s">
        <v>743</v>
      </c>
      <c r="GO45" s="101" t="s">
        <v>743</v>
      </c>
      <c r="GP45" s="101" t="s">
        <v>743</v>
      </c>
      <c r="GQ45" s="101" t="s">
        <v>743</v>
      </c>
      <c r="GR45" s="101" t="s">
        <v>743</v>
      </c>
      <c r="GS45" s="101" t="s">
        <v>743</v>
      </c>
      <c r="GT45" s="101" t="s">
        <v>743</v>
      </c>
      <c r="GU45" s="101" t="s">
        <v>743</v>
      </c>
      <c r="GV45" s="101" t="s">
        <v>743</v>
      </c>
      <c r="GW45" s="101" t="s">
        <v>743</v>
      </c>
      <c r="GX45" s="101" t="s">
        <v>743</v>
      </c>
      <c r="GY45" s="101" t="s">
        <v>743</v>
      </c>
      <c r="GZ45" s="101" t="s">
        <v>743</v>
      </c>
      <c r="HA45" s="101" t="s">
        <v>743</v>
      </c>
      <c r="HB45" s="101" t="s">
        <v>743</v>
      </c>
      <c r="HC45" s="101" t="s">
        <v>743</v>
      </c>
      <c r="HD45" s="101" t="s">
        <v>743</v>
      </c>
      <c r="HE45" s="101" t="s">
        <v>743</v>
      </c>
      <c r="HF45" s="101" t="s">
        <v>743</v>
      </c>
      <c r="HG45" s="101" t="s">
        <v>743</v>
      </c>
      <c r="HH45" s="101" t="s">
        <v>743</v>
      </c>
      <c r="HI45" s="101" t="s">
        <v>743</v>
      </c>
      <c r="HJ45" s="101" t="s">
        <v>743</v>
      </c>
      <c r="HK45" s="101" t="s">
        <v>743</v>
      </c>
    </row>
    <row r="46" spans="1:219" x14ac:dyDescent="0.3">
      <c r="A46" t="s">
        <v>1276</v>
      </c>
      <c r="B46" t="s">
        <v>804</v>
      </c>
      <c r="C46" t="s">
        <v>147</v>
      </c>
      <c r="D46" t="s">
        <v>146</v>
      </c>
      <c r="E46" t="s">
        <v>788</v>
      </c>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1"/>
      <c r="EA46" s="101"/>
      <c r="EB46" s="101"/>
      <c r="EC46" s="101"/>
      <c r="ED46" s="101"/>
      <c r="EE46" s="101"/>
      <c r="EF46" s="101"/>
      <c r="EG46" s="101"/>
      <c r="EH46" s="101"/>
      <c r="EI46" s="101"/>
      <c r="EJ46" s="101"/>
      <c r="EK46" s="101"/>
      <c r="EL46" s="101"/>
      <c r="EM46" s="101"/>
      <c r="EN46" s="101"/>
      <c r="EO46" s="101"/>
      <c r="EP46" s="101"/>
      <c r="EQ46" s="101"/>
      <c r="ER46" s="101"/>
      <c r="ES46" s="101"/>
      <c r="ET46" s="101"/>
      <c r="EU46" s="101"/>
      <c r="EV46" s="101"/>
      <c r="EW46" s="101"/>
      <c r="EX46" s="101"/>
      <c r="EY46" s="101"/>
      <c r="EZ46" s="101"/>
      <c r="FA46" s="101"/>
      <c r="FB46" s="101"/>
      <c r="FC46" s="101"/>
      <c r="FD46" s="101"/>
      <c r="FE46" s="101"/>
      <c r="FF46" s="101"/>
      <c r="FG46" s="101"/>
      <c r="FH46" s="101"/>
      <c r="FI46" s="101"/>
      <c r="FJ46" s="101"/>
      <c r="FK46" s="101"/>
      <c r="FL46" s="101"/>
      <c r="FM46" s="101"/>
      <c r="FN46" s="101"/>
      <c r="FO46" s="101"/>
      <c r="FP46" s="101"/>
      <c r="FQ46" s="101"/>
      <c r="FR46" s="101"/>
      <c r="FS46" s="101"/>
      <c r="FT46" s="101"/>
      <c r="FU46" s="101"/>
      <c r="FV46" s="101"/>
      <c r="FW46" s="101"/>
      <c r="FX46" s="101"/>
      <c r="FY46" s="101"/>
      <c r="FZ46" s="101"/>
      <c r="GA46" s="101"/>
      <c r="GB46" s="101"/>
      <c r="GC46" s="101"/>
      <c r="GD46" s="101"/>
      <c r="GE46" s="101"/>
      <c r="GF46" s="101"/>
      <c r="GG46" s="101"/>
      <c r="GH46" s="101"/>
      <c r="GI46" s="101"/>
      <c r="GJ46" s="101"/>
      <c r="GK46" s="101"/>
      <c r="GL46" s="101"/>
      <c r="GM46" s="101"/>
      <c r="GN46" s="101"/>
      <c r="GO46" s="101"/>
      <c r="GP46" s="101"/>
      <c r="GQ46" s="101"/>
      <c r="GR46" s="101"/>
      <c r="GS46" s="101"/>
      <c r="GT46" s="101"/>
      <c r="GU46" s="101"/>
      <c r="GV46" s="101"/>
      <c r="GW46" s="101"/>
      <c r="GX46" s="101"/>
      <c r="GY46" s="101"/>
      <c r="GZ46" s="101"/>
      <c r="HA46" s="101"/>
      <c r="HB46" s="101"/>
      <c r="HC46" s="101"/>
      <c r="HD46" s="101"/>
      <c r="HE46" s="101"/>
      <c r="HF46" s="101"/>
      <c r="HG46" s="101"/>
      <c r="HH46" s="101"/>
      <c r="HI46" s="101"/>
      <c r="HJ46" s="101"/>
      <c r="HK46" s="101"/>
    </row>
    <row r="47" spans="1:219" x14ac:dyDescent="0.3">
      <c r="A47" t="s">
        <v>1401</v>
      </c>
      <c r="B47" t="s">
        <v>805</v>
      </c>
      <c r="C47" t="s">
        <v>147</v>
      </c>
      <c r="D47" t="s">
        <v>146</v>
      </c>
      <c r="E47" t="s">
        <v>862</v>
      </c>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c r="BN47" s="101"/>
      <c r="BO47" s="101"/>
      <c r="BP47" s="101"/>
      <c r="BQ47" s="101"/>
      <c r="BR47" s="101"/>
      <c r="BS47" s="101"/>
      <c r="BT47" s="101"/>
      <c r="BU47" s="101"/>
      <c r="BV47" s="101"/>
      <c r="BW47" s="101"/>
      <c r="BX47" s="101"/>
      <c r="BY47" s="101"/>
      <c r="BZ47" s="101"/>
      <c r="CA47" s="101"/>
      <c r="CB47" s="101"/>
      <c r="CC47" s="101"/>
      <c r="CD47" s="101"/>
      <c r="CE47" s="101"/>
      <c r="CF47" s="101"/>
      <c r="CG47" s="101"/>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101"/>
      <c r="DD47" s="101"/>
      <c r="DE47" s="101"/>
      <c r="DF47" s="101"/>
      <c r="DG47" s="101"/>
      <c r="DH47" s="101"/>
      <c r="DI47" s="101"/>
      <c r="DJ47" s="101"/>
      <c r="DK47" s="101"/>
      <c r="DL47" s="101"/>
      <c r="DM47" s="101"/>
      <c r="DN47" s="101"/>
      <c r="DO47" s="101"/>
      <c r="DP47" s="101"/>
      <c r="DQ47" s="101"/>
      <c r="DR47" s="101"/>
      <c r="DS47" s="101"/>
      <c r="DT47" s="101"/>
      <c r="DU47" s="101"/>
      <c r="DV47" s="101"/>
      <c r="DW47" s="101"/>
      <c r="DX47" s="101"/>
      <c r="DY47" s="101"/>
      <c r="DZ47" s="101"/>
      <c r="EA47" s="101"/>
      <c r="EB47" s="101"/>
      <c r="EC47" s="101"/>
      <c r="ED47" s="101"/>
      <c r="EE47" s="101"/>
      <c r="EF47" s="101"/>
      <c r="EG47" s="101"/>
      <c r="EH47" s="101"/>
      <c r="EI47" s="101"/>
      <c r="EJ47" s="101"/>
      <c r="EK47" s="101"/>
      <c r="EL47" s="101"/>
      <c r="EM47" s="101"/>
      <c r="EN47" s="101"/>
      <c r="EO47" s="101"/>
      <c r="EP47" s="101"/>
      <c r="EQ47" s="101"/>
      <c r="ER47" s="101"/>
      <c r="ES47" s="101"/>
      <c r="ET47" s="101"/>
      <c r="EU47" s="101"/>
      <c r="EV47" s="101"/>
      <c r="EW47" s="101"/>
      <c r="EX47" s="101"/>
      <c r="EY47" s="101"/>
      <c r="EZ47" s="101"/>
      <c r="FA47" s="101"/>
      <c r="FB47" s="101"/>
      <c r="FC47" s="101"/>
      <c r="FD47" s="101"/>
      <c r="FE47" s="101"/>
      <c r="FF47" s="101"/>
      <c r="FG47" s="101"/>
      <c r="FH47" s="101"/>
      <c r="FI47" s="101"/>
      <c r="FJ47" s="101"/>
      <c r="FK47" s="101"/>
      <c r="FL47" s="101"/>
      <c r="FM47" s="101"/>
      <c r="FN47" s="101"/>
      <c r="FO47" s="101"/>
      <c r="FP47" s="101"/>
      <c r="FQ47" s="101"/>
      <c r="FR47" s="101"/>
      <c r="FS47" s="101"/>
      <c r="FT47" s="101"/>
      <c r="FU47" s="101"/>
      <c r="FV47" s="101"/>
      <c r="FW47" s="101"/>
      <c r="FX47" s="101"/>
      <c r="FY47" s="101"/>
      <c r="FZ47" s="101"/>
      <c r="GA47" s="101"/>
      <c r="GB47" s="101"/>
      <c r="GC47" s="101"/>
      <c r="GD47" s="101"/>
      <c r="GE47" s="101"/>
      <c r="GF47" s="101"/>
      <c r="GG47" s="101"/>
      <c r="GH47" s="101"/>
      <c r="GI47" s="101"/>
      <c r="GJ47" s="101"/>
      <c r="GK47" s="101"/>
      <c r="GL47" s="101"/>
      <c r="GM47" s="101"/>
      <c r="GN47" s="101"/>
      <c r="GO47" s="101"/>
      <c r="GP47" s="101"/>
      <c r="GQ47" s="101"/>
      <c r="GR47" s="101"/>
      <c r="GS47" s="101"/>
      <c r="GT47" s="101"/>
      <c r="GU47" s="101"/>
      <c r="GV47" s="101"/>
      <c r="GW47" s="101"/>
      <c r="GX47" s="101"/>
      <c r="GY47" s="101"/>
      <c r="GZ47" s="101"/>
      <c r="HA47" s="101"/>
      <c r="HB47" s="101"/>
      <c r="HC47" s="101"/>
      <c r="HD47" s="101"/>
      <c r="HE47" s="101"/>
      <c r="HF47" s="101"/>
      <c r="HG47" s="101"/>
      <c r="HH47" s="101"/>
      <c r="HI47" s="101"/>
      <c r="HJ47" s="101"/>
      <c r="HK47" s="101"/>
    </row>
    <row r="48" spans="1:219" x14ac:dyDescent="0.3">
      <c r="A48" t="s">
        <v>1314</v>
      </c>
      <c r="B48" t="s">
        <v>857</v>
      </c>
      <c r="C48" t="s">
        <v>153</v>
      </c>
      <c r="D48" t="s">
        <v>152</v>
      </c>
      <c r="E48" t="s">
        <v>862</v>
      </c>
      <c r="J48" s="102" t="s">
        <v>661</v>
      </c>
      <c r="K48" s="102" t="s">
        <v>661</v>
      </c>
      <c r="L48" s="102" t="s">
        <v>661</v>
      </c>
      <c r="M48" s="102" t="s">
        <v>661</v>
      </c>
      <c r="N48" s="102" t="s">
        <v>661</v>
      </c>
      <c r="O48" s="102" t="s">
        <v>661</v>
      </c>
      <c r="P48" s="102" t="s">
        <v>661</v>
      </c>
      <c r="Q48" s="102" t="s">
        <v>661</v>
      </c>
      <c r="R48" s="102" t="s">
        <v>661</v>
      </c>
      <c r="S48" s="102" t="s">
        <v>661</v>
      </c>
      <c r="T48" s="102" t="s">
        <v>661</v>
      </c>
      <c r="U48" s="102" t="s">
        <v>661</v>
      </c>
      <c r="V48" s="102" t="s">
        <v>661</v>
      </c>
      <c r="W48" s="102" t="s">
        <v>661</v>
      </c>
      <c r="X48" s="102" t="s">
        <v>661</v>
      </c>
      <c r="Y48" s="102" t="s">
        <v>661</v>
      </c>
      <c r="Z48" s="102" t="s">
        <v>661</v>
      </c>
      <c r="AA48" s="102" t="s">
        <v>661</v>
      </c>
      <c r="AB48" s="102" t="s">
        <v>661</v>
      </c>
      <c r="AC48" s="102" t="s">
        <v>661</v>
      </c>
      <c r="AD48" s="102" t="s">
        <v>661</v>
      </c>
      <c r="AE48" s="102" t="s">
        <v>661</v>
      </c>
      <c r="AF48" s="102" t="s">
        <v>661</v>
      </c>
      <c r="AG48" s="102" t="s">
        <v>661</v>
      </c>
      <c r="AH48" s="102" t="s">
        <v>661</v>
      </c>
      <c r="AI48" s="102" t="s">
        <v>661</v>
      </c>
      <c r="AJ48" s="102" t="s">
        <v>661</v>
      </c>
      <c r="AK48" s="102" t="s">
        <v>661</v>
      </c>
      <c r="AL48" s="102" t="s">
        <v>661</v>
      </c>
      <c r="AM48" s="102" t="s">
        <v>661</v>
      </c>
      <c r="AN48" s="102" t="s">
        <v>661</v>
      </c>
      <c r="AO48" s="102" t="s">
        <v>661</v>
      </c>
      <c r="AP48" s="102" t="s">
        <v>661</v>
      </c>
      <c r="AQ48" s="102" t="s">
        <v>661</v>
      </c>
      <c r="AR48" s="102" t="s">
        <v>661</v>
      </c>
      <c r="AS48" s="102" t="s">
        <v>661</v>
      </c>
      <c r="AT48" s="102" t="s">
        <v>661</v>
      </c>
      <c r="AU48" s="102" t="s">
        <v>661</v>
      </c>
      <c r="AV48" s="102" t="s">
        <v>661</v>
      </c>
      <c r="AW48" s="102" t="s">
        <v>661</v>
      </c>
      <c r="AX48" s="102" t="s">
        <v>661</v>
      </c>
      <c r="AY48" s="102" t="s">
        <v>661</v>
      </c>
      <c r="AZ48" s="102" t="s">
        <v>661</v>
      </c>
      <c r="BA48" s="102" t="s">
        <v>661</v>
      </c>
      <c r="BB48" s="102" t="s">
        <v>661</v>
      </c>
      <c r="BC48" s="102" t="s">
        <v>661</v>
      </c>
      <c r="BD48" s="102" t="s">
        <v>661</v>
      </c>
      <c r="BE48" s="102" t="s">
        <v>661</v>
      </c>
      <c r="BF48" s="102" t="s">
        <v>661</v>
      </c>
      <c r="BG48" s="102" t="s">
        <v>661</v>
      </c>
      <c r="BH48" s="102" t="s">
        <v>661</v>
      </c>
      <c r="BI48" s="102" t="s">
        <v>661</v>
      </c>
      <c r="BJ48" s="102" t="s">
        <v>661</v>
      </c>
      <c r="BK48" s="102" t="s">
        <v>661</v>
      </c>
      <c r="BL48" s="102" t="s">
        <v>661</v>
      </c>
      <c r="BM48" s="102" t="s">
        <v>661</v>
      </c>
      <c r="BN48" s="102" t="s">
        <v>661</v>
      </c>
      <c r="BO48" s="102" t="s">
        <v>661</v>
      </c>
      <c r="BP48" s="102" t="s">
        <v>661</v>
      </c>
      <c r="BQ48" s="102" t="s">
        <v>661</v>
      </c>
      <c r="BR48" s="102" t="s">
        <v>661</v>
      </c>
      <c r="BS48" s="102" t="s">
        <v>661</v>
      </c>
      <c r="BT48" s="102" t="s">
        <v>661</v>
      </c>
      <c r="BU48" s="102" t="s">
        <v>661</v>
      </c>
      <c r="BV48" s="102" t="s">
        <v>661</v>
      </c>
      <c r="BW48" s="102" t="s">
        <v>661</v>
      </c>
      <c r="BX48" s="102" t="s">
        <v>661</v>
      </c>
      <c r="BY48" s="102" t="s">
        <v>661</v>
      </c>
      <c r="BZ48" s="102" t="s">
        <v>661</v>
      </c>
      <c r="CA48" s="102" t="s">
        <v>661</v>
      </c>
      <c r="CB48" s="102" t="s">
        <v>661</v>
      </c>
      <c r="CC48" s="102" t="s">
        <v>661</v>
      </c>
      <c r="CD48" s="102" t="s">
        <v>661</v>
      </c>
      <c r="CE48" s="102" t="s">
        <v>661</v>
      </c>
      <c r="CF48" s="102" t="s">
        <v>661</v>
      </c>
      <c r="CG48" s="102" t="s">
        <v>661</v>
      </c>
      <c r="CH48" s="102" t="s">
        <v>661</v>
      </c>
      <c r="CI48" s="102" t="s">
        <v>661</v>
      </c>
      <c r="CJ48" s="102" t="s">
        <v>661</v>
      </c>
      <c r="CK48" s="102" t="s">
        <v>661</v>
      </c>
      <c r="CL48" s="102" t="s">
        <v>661</v>
      </c>
      <c r="CM48" s="102" t="s">
        <v>661</v>
      </c>
      <c r="CN48" s="102" t="s">
        <v>661</v>
      </c>
      <c r="CO48" s="102" t="s">
        <v>661</v>
      </c>
      <c r="CP48" s="102" t="s">
        <v>661</v>
      </c>
      <c r="CQ48" s="102" t="s">
        <v>661</v>
      </c>
      <c r="CR48" s="102" t="s">
        <v>661</v>
      </c>
      <c r="CS48" s="102" t="s">
        <v>661</v>
      </c>
      <c r="CT48" s="102" t="s">
        <v>661</v>
      </c>
      <c r="CU48" s="102" t="s">
        <v>661</v>
      </c>
      <c r="CV48" s="102" t="s">
        <v>661</v>
      </c>
      <c r="CW48" s="102" t="s">
        <v>661</v>
      </c>
      <c r="CX48" s="102" t="s">
        <v>661</v>
      </c>
      <c r="CY48" s="102" t="s">
        <v>661</v>
      </c>
      <c r="CZ48" s="102" t="s">
        <v>661</v>
      </c>
      <c r="DA48" s="102" t="s">
        <v>661</v>
      </c>
      <c r="DB48" s="102" t="s">
        <v>661</v>
      </c>
      <c r="DC48" s="102" t="s">
        <v>661</v>
      </c>
      <c r="DD48" s="102" t="s">
        <v>661</v>
      </c>
      <c r="DE48" s="102" t="s">
        <v>661</v>
      </c>
      <c r="DF48" s="102" t="s">
        <v>661</v>
      </c>
      <c r="DG48" s="102" t="s">
        <v>661</v>
      </c>
      <c r="DH48" s="102" t="s">
        <v>661</v>
      </c>
      <c r="DI48" s="102" t="s">
        <v>661</v>
      </c>
      <c r="DJ48" s="102" t="s">
        <v>661</v>
      </c>
      <c r="DK48" s="102" t="s">
        <v>661</v>
      </c>
      <c r="DL48" s="102" t="s">
        <v>661</v>
      </c>
      <c r="DM48" s="102" t="s">
        <v>661</v>
      </c>
      <c r="DN48" s="102" t="s">
        <v>661</v>
      </c>
      <c r="DO48" s="102" t="s">
        <v>661</v>
      </c>
      <c r="DP48" s="102" t="s">
        <v>661</v>
      </c>
      <c r="DQ48" s="102" t="s">
        <v>661</v>
      </c>
      <c r="DR48" s="102" t="s">
        <v>661</v>
      </c>
      <c r="DS48" s="102" t="s">
        <v>661</v>
      </c>
      <c r="DT48" s="102" t="s">
        <v>661</v>
      </c>
      <c r="DU48" s="102" t="s">
        <v>661</v>
      </c>
      <c r="DV48" s="102" t="s">
        <v>661</v>
      </c>
      <c r="DW48" s="102" t="s">
        <v>661</v>
      </c>
      <c r="DX48" s="102" t="s">
        <v>661</v>
      </c>
      <c r="DY48" s="102" t="s">
        <v>661</v>
      </c>
      <c r="DZ48" s="102" t="s">
        <v>661</v>
      </c>
      <c r="EA48" s="102" t="s">
        <v>661</v>
      </c>
      <c r="EB48" s="102" t="s">
        <v>661</v>
      </c>
      <c r="EC48" s="102" t="s">
        <v>661</v>
      </c>
      <c r="ED48" s="102" t="s">
        <v>661</v>
      </c>
      <c r="EE48" s="102" t="s">
        <v>661</v>
      </c>
      <c r="EF48" s="102" t="s">
        <v>661</v>
      </c>
      <c r="EG48" s="102" t="s">
        <v>661</v>
      </c>
      <c r="EH48" s="102" t="s">
        <v>661</v>
      </c>
      <c r="EI48" s="102" t="s">
        <v>661</v>
      </c>
      <c r="EJ48" s="102" t="s">
        <v>661</v>
      </c>
      <c r="EK48" s="102" t="s">
        <v>661</v>
      </c>
      <c r="EL48" s="102" t="s">
        <v>661</v>
      </c>
      <c r="EM48" s="102" t="s">
        <v>661</v>
      </c>
      <c r="EN48" s="102" t="s">
        <v>661</v>
      </c>
      <c r="EO48" s="102" t="s">
        <v>661</v>
      </c>
      <c r="EP48" s="102" t="s">
        <v>661</v>
      </c>
      <c r="EQ48" s="102" t="s">
        <v>661</v>
      </c>
      <c r="ER48" s="102" t="s">
        <v>661</v>
      </c>
      <c r="ES48" s="102" t="s">
        <v>661</v>
      </c>
      <c r="ET48" s="102" t="s">
        <v>661</v>
      </c>
      <c r="EU48" s="102" t="s">
        <v>661</v>
      </c>
      <c r="EV48" s="102" t="s">
        <v>661</v>
      </c>
      <c r="EW48" s="102" t="s">
        <v>661</v>
      </c>
      <c r="EX48" s="102" t="s">
        <v>661</v>
      </c>
      <c r="EY48" s="102" t="s">
        <v>661</v>
      </c>
      <c r="EZ48" s="102" t="s">
        <v>661</v>
      </c>
      <c r="FA48" s="102" t="s">
        <v>661</v>
      </c>
      <c r="FB48" s="102" t="s">
        <v>661</v>
      </c>
      <c r="FC48" s="102" t="s">
        <v>661</v>
      </c>
      <c r="FD48" s="102" t="s">
        <v>661</v>
      </c>
      <c r="FE48" s="102" t="s">
        <v>661</v>
      </c>
      <c r="FF48" s="102" t="s">
        <v>661</v>
      </c>
      <c r="FG48" s="102" t="s">
        <v>661</v>
      </c>
      <c r="FH48" s="102" t="s">
        <v>661</v>
      </c>
      <c r="FI48" s="102" t="s">
        <v>661</v>
      </c>
      <c r="FJ48" s="102" t="s">
        <v>661</v>
      </c>
      <c r="FK48" s="102" t="s">
        <v>661</v>
      </c>
      <c r="FL48" s="102" t="s">
        <v>661</v>
      </c>
      <c r="FM48" s="102" t="s">
        <v>661</v>
      </c>
      <c r="FN48" s="102" t="s">
        <v>661</v>
      </c>
      <c r="FO48" s="102" t="s">
        <v>661</v>
      </c>
      <c r="FP48" s="102" t="s">
        <v>661</v>
      </c>
      <c r="FQ48" s="102" t="s">
        <v>661</v>
      </c>
      <c r="FR48" s="102" t="s">
        <v>661</v>
      </c>
      <c r="FS48" s="102" t="s">
        <v>661</v>
      </c>
      <c r="FT48" s="102" t="s">
        <v>661</v>
      </c>
      <c r="FU48" s="102" t="s">
        <v>661</v>
      </c>
      <c r="FV48" s="102" t="s">
        <v>661</v>
      </c>
      <c r="FW48" s="102" t="s">
        <v>661</v>
      </c>
      <c r="FX48" s="102" t="s">
        <v>661</v>
      </c>
      <c r="FY48" s="102" t="s">
        <v>661</v>
      </c>
      <c r="FZ48" s="102" t="s">
        <v>661</v>
      </c>
      <c r="GA48" s="102" t="s">
        <v>661</v>
      </c>
      <c r="GB48" s="102" t="s">
        <v>661</v>
      </c>
      <c r="GC48" s="102" t="s">
        <v>661</v>
      </c>
      <c r="GD48" s="102" t="s">
        <v>661</v>
      </c>
      <c r="GE48" s="102" t="s">
        <v>661</v>
      </c>
      <c r="GF48" s="102" t="s">
        <v>661</v>
      </c>
      <c r="GG48" s="102" t="s">
        <v>661</v>
      </c>
      <c r="GH48" s="102" t="s">
        <v>661</v>
      </c>
      <c r="GI48" s="102" t="s">
        <v>661</v>
      </c>
      <c r="GJ48" s="102" t="s">
        <v>661</v>
      </c>
      <c r="GK48" s="102" t="s">
        <v>661</v>
      </c>
      <c r="GL48" s="102" t="s">
        <v>661</v>
      </c>
      <c r="GM48" s="102" t="s">
        <v>661</v>
      </c>
      <c r="GN48" s="102" t="s">
        <v>661</v>
      </c>
      <c r="GO48" s="102" t="s">
        <v>661</v>
      </c>
      <c r="GP48" s="102" t="s">
        <v>661</v>
      </c>
      <c r="GQ48" s="102" t="s">
        <v>661</v>
      </c>
      <c r="GR48" s="102" t="s">
        <v>661</v>
      </c>
      <c r="GS48" s="102" t="s">
        <v>661</v>
      </c>
      <c r="GT48" s="102" t="s">
        <v>661</v>
      </c>
      <c r="GU48" s="102" t="s">
        <v>661</v>
      </c>
      <c r="GV48" s="102" t="s">
        <v>661</v>
      </c>
      <c r="GW48" s="102" t="s">
        <v>661</v>
      </c>
      <c r="GX48" s="102" t="s">
        <v>661</v>
      </c>
      <c r="GY48" s="102" t="s">
        <v>661</v>
      </c>
      <c r="GZ48" s="102" t="s">
        <v>661</v>
      </c>
      <c r="HA48" s="102" t="s">
        <v>661</v>
      </c>
      <c r="HB48" s="102" t="s">
        <v>661</v>
      </c>
      <c r="HC48" s="102" t="s">
        <v>661</v>
      </c>
      <c r="HD48" s="102" t="s">
        <v>661</v>
      </c>
      <c r="HE48" s="102" t="s">
        <v>661</v>
      </c>
      <c r="HF48" s="102" t="s">
        <v>661</v>
      </c>
      <c r="HG48" s="102" t="s">
        <v>661</v>
      </c>
      <c r="HH48" s="102" t="s">
        <v>661</v>
      </c>
      <c r="HI48" s="102" t="s">
        <v>661</v>
      </c>
      <c r="HJ48" s="102" t="s">
        <v>661</v>
      </c>
      <c r="HK48" s="102" t="s">
        <v>661</v>
      </c>
    </row>
    <row r="49" spans="1:219" x14ac:dyDescent="0.3">
      <c r="A49" t="s">
        <v>159</v>
      </c>
      <c r="B49" t="s">
        <v>2577</v>
      </c>
      <c r="C49" t="s">
        <v>159</v>
      </c>
      <c r="D49" t="s">
        <v>158</v>
      </c>
      <c r="E49" t="s">
        <v>861</v>
      </c>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02"/>
      <c r="CD49" s="102"/>
      <c r="CE49" s="102"/>
      <c r="CF49" s="102"/>
      <c r="CG49" s="102"/>
      <c r="CH49" s="102"/>
      <c r="CI49" s="102"/>
      <c r="CJ49" s="102"/>
      <c r="CK49" s="102"/>
      <c r="CL49" s="102"/>
      <c r="CM49" s="102"/>
      <c r="CN49" s="102"/>
      <c r="CO49" s="102"/>
      <c r="CP49" s="102"/>
      <c r="CQ49" s="102"/>
      <c r="CR49" s="102"/>
      <c r="CS49" s="102"/>
      <c r="CT49" s="102"/>
      <c r="CU49" s="102"/>
      <c r="CV49" s="102"/>
      <c r="CW49" s="102"/>
      <c r="CX49" s="102"/>
      <c r="CY49" s="102"/>
      <c r="CZ49" s="102"/>
      <c r="DA49" s="102"/>
      <c r="DB49" s="102"/>
      <c r="DC49" s="102"/>
      <c r="DD49" s="102"/>
      <c r="DE49" s="102"/>
      <c r="DF49" s="102"/>
      <c r="DG49" s="102"/>
      <c r="DH49" s="102"/>
      <c r="DI49" s="102"/>
      <c r="DJ49" s="102"/>
      <c r="DK49" s="102"/>
      <c r="DL49" s="102"/>
      <c r="DM49" s="102"/>
      <c r="DN49" s="102"/>
      <c r="DO49" s="102"/>
      <c r="DP49" s="102"/>
      <c r="DQ49" s="102"/>
      <c r="DR49" s="102"/>
      <c r="DS49" s="102"/>
      <c r="DT49" s="102"/>
      <c r="DU49" s="102"/>
      <c r="DV49" s="102"/>
      <c r="DW49" s="102"/>
      <c r="DX49" s="102"/>
      <c r="DY49" s="102"/>
      <c r="DZ49" s="102"/>
      <c r="EA49" s="102"/>
      <c r="EB49" s="102"/>
      <c r="EC49" s="102"/>
      <c r="ED49" s="102"/>
      <c r="EE49" s="102"/>
      <c r="EF49" s="102"/>
      <c r="EG49" s="102"/>
      <c r="EH49" s="102"/>
      <c r="EI49" s="102"/>
      <c r="EJ49" s="102"/>
      <c r="EK49" s="102"/>
      <c r="EL49" s="102"/>
      <c r="EM49" s="102"/>
      <c r="EN49" s="102"/>
      <c r="EO49" s="102"/>
      <c r="EP49" s="102"/>
      <c r="EQ49" s="102"/>
      <c r="ER49" s="102"/>
      <c r="ES49" s="102"/>
      <c r="ET49" s="102"/>
      <c r="EU49" s="102"/>
      <c r="EV49" s="102"/>
      <c r="EW49" s="102"/>
      <c r="EX49" s="102"/>
      <c r="EY49" s="102"/>
      <c r="EZ49" s="102"/>
      <c r="FA49" s="102"/>
      <c r="FB49" s="102"/>
      <c r="FC49" s="102"/>
      <c r="FD49" s="102"/>
      <c r="FE49" s="102"/>
      <c r="FF49" s="102"/>
      <c r="FG49" s="102"/>
      <c r="FH49" s="102"/>
      <c r="FI49" s="102"/>
      <c r="FJ49" s="102"/>
      <c r="FK49" s="102"/>
      <c r="FL49" s="102"/>
      <c r="FM49" s="102"/>
      <c r="FN49" s="102"/>
      <c r="FO49" s="102"/>
      <c r="FP49" s="102"/>
      <c r="FQ49" s="102"/>
      <c r="FR49" s="102"/>
      <c r="FS49" s="102"/>
      <c r="FT49" s="102"/>
      <c r="FU49" s="102"/>
      <c r="FV49" s="102"/>
      <c r="FW49" s="102"/>
      <c r="FX49" s="102"/>
      <c r="FY49" s="102"/>
      <c r="FZ49" s="102"/>
      <c r="GA49" s="102"/>
      <c r="GB49" s="102"/>
      <c r="GC49" s="102"/>
      <c r="GD49" s="102"/>
      <c r="GE49" s="102"/>
      <c r="GF49" s="102"/>
      <c r="GG49" s="102"/>
      <c r="GH49" s="102"/>
      <c r="GI49" s="102"/>
      <c r="GJ49" s="102"/>
      <c r="GK49" s="102"/>
      <c r="GL49" s="102"/>
      <c r="GM49" s="102"/>
      <c r="GN49" s="102"/>
      <c r="GO49" s="102"/>
      <c r="GP49" s="102"/>
      <c r="GQ49" s="102"/>
      <c r="GR49" s="102"/>
      <c r="GS49" s="102"/>
      <c r="GT49" s="102"/>
      <c r="GU49" s="102"/>
      <c r="GV49" s="102"/>
      <c r="GW49" s="102"/>
      <c r="GX49" s="102"/>
      <c r="GY49" s="102"/>
      <c r="GZ49" s="102"/>
      <c r="HA49" s="102"/>
      <c r="HB49" s="102"/>
      <c r="HC49" s="102"/>
      <c r="HD49" s="102"/>
      <c r="HE49" s="102"/>
      <c r="HF49" s="102"/>
      <c r="HG49" s="102"/>
      <c r="HH49" s="102"/>
      <c r="HI49" s="102"/>
      <c r="HJ49" s="102"/>
      <c r="HK49" s="102"/>
    </row>
    <row r="50" spans="1:219" x14ac:dyDescent="0.3">
      <c r="A50" t="s">
        <v>1400</v>
      </c>
      <c r="B50" t="s">
        <v>808</v>
      </c>
      <c r="C50" t="s">
        <v>159</v>
      </c>
      <c r="D50" t="s">
        <v>158</v>
      </c>
      <c r="E50" t="s">
        <v>862</v>
      </c>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02"/>
      <c r="CD50" s="102"/>
      <c r="CE50" s="102"/>
      <c r="CF50" s="102"/>
      <c r="CG50" s="102"/>
      <c r="CH50" s="102"/>
      <c r="CI50" s="102"/>
      <c r="CJ50" s="102"/>
      <c r="CK50" s="102"/>
      <c r="CL50" s="102"/>
      <c r="CM50" s="102"/>
      <c r="CN50" s="102"/>
      <c r="CO50" s="102"/>
      <c r="CP50" s="102"/>
      <c r="CQ50" s="102"/>
      <c r="CR50" s="102"/>
      <c r="CS50" s="102"/>
      <c r="CT50" s="102"/>
      <c r="CU50" s="102"/>
      <c r="CV50" s="102"/>
      <c r="CW50" s="102"/>
      <c r="CX50" s="102"/>
      <c r="CY50" s="102"/>
      <c r="CZ50" s="102"/>
      <c r="DA50" s="102"/>
      <c r="DB50" s="102"/>
      <c r="DC50" s="102"/>
      <c r="DD50" s="102"/>
      <c r="DE50" s="102"/>
      <c r="DF50" s="102"/>
      <c r="DG50" s="102"/>
      <c r="DH50" s="102"/>
      <c r="DI50" s="102"/>
      <c r="DJ50" s="102"/>
      <c r="DK50" s="102"/>
      <c r="DL50" s="102"/>
      <c r="DM50" s="102"/>
      <c r="DN50" s="102"/>
      <c r="DO50" s="102"/>
      <c r="DP50" s="102"/>
      <c r="DQ50" s="102"/>
      <c r="DR50" s="102"/>
      <c r="DS50" s="102"/>
      <c r="DT50" s="102"/>
      <c r="DU50" s="102"/>
      <c r="DV50" s="102"/>
      <c r="DW50" s="102"/>
      <c r="DX50" s="102"/>
      <c r="DY50" s="102"/>
      <c r="DZ50" s="102"/>
      <c r="EA50" s="102"/>
      <c r="EB50" s="102"/>
      <c r="EC50" s="102"/>
      <c r="ED50" s="102"/>
      <c r="EE50" s="102"/>
      <c r="EF50" s="102"/>
      <c r="EG50" s="102"/>
      <c r="EH50" s="102"/>
      <c r="EI50" s="102"/>
      <c r="EJ50" s="102"/>
      <c r="EK50" s="102"/>
      <c r="EL50" s="102"/>
      <c r="EM50" s="102"/>
      <c r="EN50" s="102"/>
      <c r="EO50" s="102"/>
      <c r="EP50" s="102"/>
      <c r="EQ50" s="102"/>
      <c r="ER50" s="102"/>
      <c r="ES50" s="102"/>
      <c r="ET50" s="102"/>
      <c r="EU50" s="102"/>
      <c r="EV50" s="102"/>
      <c r="EW50" s="102"/>
      <c r="EX50" s="102"/>
      <c r="EY50" s="102"/>
      <c r="EZ50" s="102"/>
      <c r="FA50" s="102"/>
      <c r="FB50" s="102"/>
      <c r="FC50" s="102"/>
      <c r="FD50" s="102"/>
      <c r="FE50" s="102"/>
      <c r="FF50" s="102"/>
      <c r="FG50" s="102"/>
      <c r="FH50" s="102"/>
      <c r="FI50" s="102"/>
      <c r="FJ50" s="102"/>
      <c r="FK50" s="102"/>
      <c r="FL50" s="102"/>
      <c r="FM50" s="102"/>
      <c r="FN50" s="102"/>
      <c r="FO50" s="102"/>
      <c r="FP50" s="102"/>
      <c r="FQ50" s="102"/>
      <c r="FR50" s="102"/>
      <c r="FS50" s="102"/>
      <c r="FT50" s="102"/>
      <c r="FU50" s="102"/>
      <c r="FV50" s="102"/>
      <c r="FW50" s="102"/>
      <c r="FX50" s="102"/>
      <c r="FY50" s="102"/>
      <c r="FZ50" s="102"/>
      <c r="GA50" s="102"/>
      <c r="GB50" s="102"/>
      <c r="GC50" s="102"/>
      <c r="GD50" s="102"/>
      <c r="GE50" s="102"/>
      <c r="GF50" s="102"/>
      <c r="GG50" s="102"/>
      <c r="GH50" s="102"/>
      <c r="GI50" s="102"/>
      <c r="GJ50" s="102"/>
      <c r="GK50" s="102"/>
      <c r="GL50" s="102"/>
      <c r="GM50" s="102"/>
      <c r="GN50" s="102"/>
      <c r="GO50" s="102"/>
      <c r="GP50" s="102"/>
      <c r="GQ50" s="102"/>
      <c r="GR50" s="102"/>
      <c r="GS50" s="102"/>
      <c r="GT50" s="102"/>
      <c r="GU50" s="102"/>
      <c r="GV50" s="102"/>
      <c r="GW50" s="102"/>
      <c r="GX50" s="102"/>
      <c r="GY50" s="102"/>
      <c r="GZ50" s="102"/>
      <c r="HA50" s="102"/>
      <c r="HB50" s="102"/>
      <c r="HC50" s="102"/>
      <c r="HD50" s="102"/>
      <c r="HE50" s="102"/>
      <c r="HF50" s="102"/>
      <c r="HG50" s="102"/>
      <c r="HH50" s="102"/>
      <c r="HI50" s="102"/>
      <c r="HJ50" s="102"/>
      <c r="HK50" s="102"/>
    </row>
    <row r="51" spans="1:219" x14ac:dyDescent="0.3">
      <c r="A51" t="s">
        <v>2578</v>
      </c>
      <c r="B51" t="s">
        <v>2579</v>
      </c>
      <c r="C51" t="s">
        <v>159</v>
      </c>
      <c r="D51" t="s">
        <v>158</v>
      </c>
      <c r="E51" t="s">
        <v>862</v>
      </c>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02"/>
      <c r="CD51" s="102"/>
      <c r="CE51" s="102"/>
      <c r="CF51" s="102"/>
      <c r="CG51" s="102"/>
      <c r="CH51" s="102"/>
      <c r="CI51" s="102"/>
      <c r="CJ51" s="102"/>
      <c r="CK51" s="102"/>
      <c r="CL51" s="102"/>
      <c r="CM51" s="102"/>
      <c r="CN51" s="102"/>
      <c r="CO51" s="102"/>
      <c r="CP51" s="102"/>
      <c r="CQ51" s="102"/>
      <c r="CR51" s="102"/>
      <c r="CS51" s="102"/>
      <c r="CT51" s="102"/>
      <c r="CU51" s="102"/>
      <c r="CV51" s="102"/>
      <c r="CW51" s="102"/>
      <c r="CX51" s="102"/>
      <c r="CY51" s="102"/>
      <c r="CZ51" s="102"/>
      <c r="DA51" s="102"/>
      <c r="DB51" s="102"/>
      <c r="DC51" s="102"/>
      <c r="DD51" s="102"/>
      <c r="DE51" s="102"/>
      <c r="DF51" s="102"/>
      <c r="DG51" s="102"/>
      <c r="DH51" s="102"/>
      <c r="DI51" s="102"/>
      <c r="DJ51" s="102"/>
      <c r="DK51" s="102"/>
      <c r="DL51" s="102"/>
      <c r="DM51" s="102"/>
      <c r="DN51" s="102"/>
      <c r="DO51" s="102"/>
      <c r="DP51" s="102"/>
      <c r="DQ51" s="102"/>
      <c r="DR51" s="102"/>
      <c r="DS51" s="102"/>
      <c r="DT51" s="102"/>
      <c r="DU51" s="102"/>
      <c r="DV51" s="102"/>
      <c r="DW51" s="102"/>
      <c r="DX51" s="102"/>
      <c r="DY51" s="102"/>
      <c r="DZ51" s="102"/>
      <c r="EA51" s="102"/>
      <c r="EB51" s="102"/>
      <c r="EC51" s="102"/>
      <c r="ED51" s="102"/>
      <c r="EE51" s="102"/>
      <c r="EF51" s="102"/>
      <c r="EG51" s="102"/>
      <c r="EH51" s="102"/>
      <c r="EI51" s="102"/>
      <c r="EJ51" s="102"/>
      <c r="EK51" s="102"/>
      <c r="EL51" s="102"/>
      <c r="EM51" s="102"/>
      <c r="EN51" s="102"/>
      <c r="EO51" s="102"/>
      <c r="EP51" s="102"/>
      <c r="EQ51" s="102"/>
      <c r="ER51" s="102"/>
      <c r="ES51" s="102"/>
      <c r="ET51" s="102"/>
      <c r="EU51" s="102"/>
      <c r="EV51" s="102"/>
      <c r="EW51" s="102"/>
      <c r="EX51" s="102"/>
      <c r="EY51" s="102"/>
      <c r="EZ51" s="102"/>
      <c r="FA51" s="102"/>
      <c r="FB51" s="102"/>
      <c r="FC51" s="102"/>
      <c r="FD51" s="102"/>
      <c r="FE51" s="102"/>
      <c r="FF51" s="102"/>
      <c r="FG51" s="102"/>
      <c r="FH51" s="102"/>
      <c r="FI51" s="102"/>
      <c r="FJ51" s="102"/>
      <c r="FK51" s="102"/>
      <c r="FL51" s="102"/>
      <c r="FM51" s="102"/>
      <c r="FN51" s="102"/>
      <c r="FO51" s="102"/>
      <c r="FP51" s="102"/>
      <c r="FQ51" s="102"/>
      <c r="FR51" s="102"/>
      <c r="FS51" s="102"/>
      <c r="FT51" s="102"/>
      <c r="FU51" s="102"/>
      <c r="FV51" s="102"/>
      <c r="FW51" s="102"/>
      <c r="FX51" s="102"/>
      <c r="FY51" s="102"/>
      <c r="FZ51" s="102"/>
      <c r="GA51" s="102"/>
      <c r="GB51" s="102"/>
      <c r="GC51" s="102"/>
      <c r="GD51" s="102"/>
      <c r="GE51" s="102"/>
      <c r="GF51" s="102"/>
      <c r="GG51" s="102"/>
      <c r="GH51" s="102"/>
      <c r="GI51" s="102"/>
      <c r="GJ51" s="102"/>
      <c r="GK51" s="102"/>
      <c r="GL51" s="102"/>
      <c r="GM51" s="102"/>
      <c r="GN51" s="102"/>
      <c r="GO51" s="102"/>
      <c r="GP51" s="102"/>
      <c r="GQ51" s="102"/>
      <c r="GR51" s="102"/>
      <c r="GS51" s="102"/>
      <c r="GT51" s="102"/>
      <c r="GU51" s="102"/>
      <c r="GV51" s="102"/>
      <c r="GW51" s="102"/>
      <c r="GX51" s="102"/>
      <c r="GY51" s="102"/>
      <c r="GZ51" s="102"/>
      <c r="HA51" s="102"/>
      <c r="HB51" s="102"/>
      <c r="HC51" s="102"/>
      <c r="HD51" s="102"/>
      <c r="HE51" s="102"/>
      <c r="HF51" s="102"/>
      <c r="HG51" s="102"/>
      <c r="HH51" s="102"/>
      <c r="HI51" s="102"/>
      <c r="HJ51" s="102"/>
      <c r="HK51" s="102"/>
    </row>
    <row r="52" spans="1:219" x14ac:dyDescent="0.3">
      <c r="A52" t="s">
        <v>1318</v>
      </c>
      <c r="B52" t="s">
        <v>860</v>
      </c>
      <c r="C52" t="s">
        <v>5809</v>
      </c>
      <c r="D52" t="s">
        <v>162</v>
      </c>
      <c r="E52" t="s">
        <v>862</v>
      </c>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02"/>
      <c r="CD52" s="102"/>
      <c r="CE52" s="102"/>
      <c r="CF52" s="102"/>
      <c r="CG52" s="102"/>
      <c r="CH52" s="102"/>
      <c r="CI52" s="102"/>
      <c r="CJ52" s="102"/>
      <c r="CK52" s="102"/>
      <c r="CL52" s="102"/>
      <c r="CM52" s="102"/>
      <c r="CN52" s="102"/>
      <c r="CO52" s="102"/>
      <c r="CP52" s="102"/>
      <c r="CQ52" s="102"/>
      <c r="CR52" s="102"/>
      <c r="CS52" s="102"/>
      <c r="CT52" s="102"/>
      <c r="CU52" s="102"/>
      <c r="CV52" s="102"/>
      <c r="CW52" s="102"/>
      <c r="CX52" s="102"/>
      <c r="CY52" s="102"/>
      <c r="CZ52" s="102"/>
      <c r="DA52" s="102"/>
      <c r="DB52" s="102"/>
      <c r="DC52" s="102"/>
      <c r="DD52" s="102"/>
      <c r="DE52" s="102"/>
      <c r="DF52" s="102"/>
      <c r="DG52" s="102"/>
      <c r="DH52" s="102"/>
      <c r="DI52" s="102"/>
      <c r="DJ52" s="102"/>
      <c r="DK52" s="102"/>
      <c r="DL52" s="102"/>
      <c r="DM52" s="102"/>
      <c r="DN52" s="102"/>
      <c r="DO52" s="102"/>
      <c r="DP52" s="102"/>
      <c r="DQ52" s="102"/>
      <c r="DR52" s="102"/>
      <c r="DS52" s="102"/>
      <c r="DT52" s="102"/>
      <c r="DU52" s="102"/>
      <c r="DV52" s="102"/>
      <c r="DW52" s="102"/>
      <c r="DX52" s="102"/>
      <c r="DY52" s="102"/>
      <c r="DZ52" s="102"/>
      <c r="EA52" s="102"/>
      <c r="EB52" s="102"/>
      <c r="EC52" s="102"/>
      <c r="ED52" s="102"/>
      <c r="EE52" s="102"/>
      <c r="EF52" s="102"/>
      <c r="EG52" s="102"/>
      <c r="EH52" s="102"/>
      <c r="EI52" s="102"/>
      <c r="EJ52" s="102"/>
      <c r="EK52" s="102"/>
      <c r="EL52" s="102"/>
      <c r="EM52" s="102"/>
      <c r="EN52" s="102"/>
      <c r="EO52" s="102"/>
      <c r="EP52" s="102"/>
      <c r="EQ52" s="102"/>
      <c r="ER52" s="102"/>
      <c r="ES52" s="102"/>
      <c r="ET52" s="102"/>
      <c r="EU52" s="102"/>
      <c r="EV52" s="102"/>
      <c r="EW52" s="102"/>
      <c r="EX52" s="102"/>
      <c r="EY52" s="102"/>
      <c r="EZ52" s="102"/>
      <c r="FA52" s="102"/>
      <c r="FB52" s="102"/>
      <c r="FC52" s="102"/>
      <c r="FD52" s="102"/>
      <c r="FE52" s="102"/>
      <c r="FF52" s="102"/>
      <c r="FG52" s="102"/>
      <c r="FH52" s="102"/>
      <c r="FI52" s="102"/>
      <c r="FJ52" s="102"/>
      <c r="FK52" s="102"/>
      <c r="FL52" s="102"/>
      <c r="FM52" s="102"/>
      <c r="FN52" s="102"/>
      <c r="FO52" s="102"/>
      <c r="FP52" s="102"/>
      <c r="FQ52" s="102"/>
      <c r="FR52" s="102"/>
      <c r="FS52" s="102"/>
      <c r="FT52" s="102"/>
      <c r="FU52" s="102"/>
      <c r="FV52" s="102"/>
      <c r="FW52" s="102"/>
      <c r="FX52" s="102"/>
      <c r="FY52" s="102"/>
      <c r="FZ52" s="102"/>
      <c r="GA52" s="102"/>
      <c r="GB52" s="102"/>
      <c r="GC52" s="102"/>
      <c r="GD52" s="102"/>
      <c r="GE52" s="102"/>
      <c r="GF52" s="102"/>
      <c r="GG52" s="102"/>
      <c r="GH52" s="102"/>
      <c r="GI52" s="102"/>
      <c r="GJ52" s="102"/>
      <c r="GK52" s="102"/>
      <c r="GL52" s="102"/>
      <c r="GM52" s="102"/>
      <c r="GN52" s="102"/>
      <c r="GO52" s="102"/>
      <c r="GP52" s="102"/>
      <c r="GQ52" s="102"/>
      <c r="GR52" s="102"/>
      <c r="GS52" s="102"/>
      <c r="GT52" s="102"/>
      <c r="GU52" s="102"/>
      <c r="GV52" s="102"/>
      <c r="GW52" s="102"/>
      <c r="GX52" s="102"/>
      <c r="GY52" s="102"/>
      <c r="GZ52" s="102"/>
      <c r="HA52" s="102"/>
      <c r="HB52" s="102"/>
      <c r="HC52" s="102"/>
      <c r="HD52" s="102"/>
      <c r="HE52" s="102"/>
      <c r="HF52" s="102"/>
      <c r="HG52" s="102"/>
      <c r="HH52" s="102"/>
      <c r="HI52" s="102"/>
      <c r="HJ52" s="102"/>
      <c r="HK52" s="102"/>
    </row>
    <row r="53" spans="1:219" x14ac:dyDescent="0.3">
      <c r="A53" t="s">
        <v>174</v>
      </c>
      <c r="B53" t="s">
        <v>712</v>
      </c>
      <c r="C53" t="s">
        <v>174</v>
      </c>
      <c r="D53" t="s">
        <v>173</v>
      </c>
      <c r="E53" t="s">
        <v>861</v>
      </c>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02"/>
      <c r="CD53" s="102"/>
      <c r="CE53" s="102"/>
      <c r="CF53" s="102"/>
      <c r="CG53" s="102"/>
      <c r="CH53" s="102"/>
      <c r="CI53" s="102"/>
      <c r="CJ53" s="102"/>
      <c r="CK53" s="102"/>
      <c r="CL53" s="102"/>
      <c r="CM53" s="102"/>
      <c r="CN53" s="102"/>
      <c r="CO53" s="102"/>
      <c r="CP53" s="102"/>
      <c r="CQ53" s="102"/>
      <c r="CR53" s="102"/>
      <c r="CS53" s="102"/>
      <c r="CT53" s="102"/>
      <c r="CU53" s="102"/>
      <c r="CV53" s="102"/>
      <c r="CW53" s="102"/>
      <c r="CX53" s="102"/>
      <c r="CY53" s="102"/>
      <c r="CZ53" s="102"/>
      <c r="DA53" s="102"/>
      <c r="DB53" s="102"/>
      <c r="DC53" s="102"/>
      <c r="DD53" s="102"/>
      <c r="DE53" s="102"/>
      <c r="DF53" s="102"/>
      <c r="DG53" s="102"/>
      <c r="DH53" s="102"/>
      <c r="DI53" s="102"/>
      <c r="DJ53" s="102"/>
      <c r="DK53" s="102"/>
      <c r="DL53" s="102"/>
      <c r="DM53" s="102"/>
      <c r="DN53" s="102"/>
      <c r="DO53" s="102"/>
      <c r="DP53" s="102"/>
      <c r="DQ53" s="102"/>
      <c r="DR53" s="102"/>
      <c r="DS53" s="102"/>
      <c r="DT53" s="102"/>
      <c r="DU53" s="102"/>
      <c r="DV53" s="102"/>
      <c r="DW53" s="102"/>
      <c r="DX53" s="102"/>
      <c r="DY53" s="102"/>
      <c r="DZ53" s="102"/>
      <c r="EA53" s="102"/>
      <c r="EB53" s="102"/>
      <c r="EC53" s="102"/>
      <c r="ED53" s="102"/>
      <c r="EE53" s="102"/>
      <c r="EF53" s="102"/>
      <c r="EG53" s="102"/>
      <c r="EH53" s="102"/>
      <c r="EI53" s="102"/>
      <c r="EJ53" s="102"/>
      <c r="EK53" s="102"/>
      <c r="EL53" s="102"/>
      <c r="EM53" s="102"/>
      <c r="EN53" s="102"/>
      <c r="EO53" s="102"/>
      <c r="EP53" s="102"/>
      <c r="EQ53" s="102"/>
      <c r="ER53" s="102"/>
      <c r="ES53" s="102"/>
      <c r="ET53" s="102"/>
      <c r="EU53" s="102"/>
      <c r="EV53" s="102"/>
      <c r="EW53" s="102"/>
      <c r="EX53" s="102"/>
      <c r="EY53" s="102"/>
      <c r="EZ53" s="102"/>
      <c r="FA53" s="102"/>
      <c r="FB53" s="102"/>
      <c r="FC53" s="102"/>
      <c r="FD53" s="102"/>
      <c r="FE53" s="102"/>
      <c r="FF53" s="102"/>
      <c r="FG53" s="102"/>
      <c r="FH53" s="102"/>
      <c r="FI53" s="102"/>
      <c r="FJ53" s="102"/>
      <c r="FK53" s="102"/>
      <c r="FL53" s="102"/>
      <c r="FM53" s="102"/>
      <c r="FN53" s="102"/>
      <c r="FO53" s="102"/>
      <c r="FP53" s="102"/>
      <c r="FQ53" s="102"/>
      <c r="FR53" s="102"/>
      <c r="FS53" s="102"/>
      <c r="FT53" s="102"/>
      <c r="FU53" s="102"/>
      <c r="FV53" s="102"/>
      <c r="FW53" s="102"/>
      <c r="FX53" s="102"/>
      <c r="FY53" s="102"/>
      <c r="FZ53" s="102"/>
      <c r="GA53" s="102"/>
      <c r="GB53" s="102"/>
      <c r="GC53" s="102"/>
      <c r="GD53" s="102"/>
      <c r="GE53" s="102"/>
      <c r="GF53" s="102"/>
      <c r="GG53" s="102"/>
      <c r="GH53" s="102"/>
      <c r="GI53" s="102"/>
      <c r="GJ53" s="102"/>
      <c r="GK53" s="102"/>
      <c r="GL53" s="102"/>
      <c r="GM53" s="102"/>
      <c r="GN53" s="102"/>
      <c r="GO53" s="102"/>
      <c r="GP53" s="102"/>
      <c r="GQ53" s="102"/>
      <c r="GR53" s="102"/>
      <c r="GS53" s="102"/>
      <c r="GT53" s="102"/>
      <c r="GU53" s="102"/>
      <c r="GV53" s="102"/>
      <c r="GW53" s="102"/>
      <c r="GX53" s="102"/>
      <c r="GY53" s="102"/>
      <c r="GZ53" s="102"/>
      <c r="HA53" s="102"/>
      <c r="HB53" s="102"/>
      <c r="HC53" s="102"/>
      <c r="HD53" s="102"/>
      <c r="HE53" s="102"/>
      <c r="HF53" s="102"/>
      <c r="HG53" s="102"/>
      <c r="HH53" s="102"/>
      <c r="HI53" s="102"/>
      <c r="HJ53" s="102"/>
      <c r="HK53" s="102"/>
    </row>
    <row r="54" spans="1:219" x14ac:dyDescent="0.3">
      <c r="A54" t="s">
        <v>1777</v>
      </c>
      <c r="B54" t="s">
        <v>806</v>
      </c>
      <c r="C54" t="s">
        <v>174</v>
      </c>
      <c r="D54" t="s">
        <v>173</v>
      </c>
      <c r="E54" t="s">
        <v>862</v>
      </c>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02"/>
      <c r="AQ54" s="102"/>
      <c r="AR54" s="102"/>
      <c r="AS54" s="102"/>
      <c r="AT54" s="102"/>
      <c r="AU54" s="102"/>
      <c r="AV54" s="102"/>
      <c r="AW54" s="102"/>
      <c r="AX54" s="102"/>
      <c r="AY54" s="102"/>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02"/>
      <c r="CD54" s="102"/>
      <c r="CE54" s="102"/>
      <c r="CF54" s="102"/>
      <c r="CG54" s="102"/>
      <c r="CH54" s="102"/>
      <c r="CI54" s="102"/>
      <c r="CJ54" s="102"/>
      <c r="CK54" s="102"/>
      <c r="CL54" s="102"/>
      <c r="CM54" s="102"/>
      <c r="CN54" s="102"/>
      <c r="CO54" s="102"/>
      <c r="CP54" s="102"/>
      <c r="CQ54" s="102"/>
      <c r="CR54" s="102"/>
      <c r="CS54" s="102"/>
      <c r="CT54" s="102"/>
      <c r="CU54" s="102"/>
      <c r="CV54" s="102"/>
      <c r="CW54" s="102"/>
      <c r="CX54" s="102"/>
      <c r="CY54" s="102"/>
      <c r="CZ54" s="102"/>
      <c r="DA54" s="102"/>
      <c r="DB54" s="102"/>
      <c r="DC54" s="102"/>
      <c r="DD54" s="102"/>
      <c r="DE54" s="102"/>
      <c r="DF54" s="102"/>
      <c r="DG54" s="102"/>
      <c r="DH54" s="102"/>
      <c r="DI54" s="102"/>
      <c r="DJ54" s="102"/>
      <c r="DK54" s="102"/>
      <c r="DL54" s="102"/>
      <c r="DM54" s="102"/>
      <c r="DN54" s="102"/>
      <c r="DO54" s="102"/>
      <c r="DP54" s="102"/>
      <c r="DQ54" s="102"/>
      <c r="DR54" s="102"/>
      <c r="DS54" s="102"/>
      <c r="DT54" s="102"/>
      <c r="DU54" s="102"/>
      <c r="DV54" s="102"/>
      <c r="DW54" s="102"/>
      <c r="DX54" s="102"/>
      <c r="DY54" s="102"/>
      <c r="DZ54" s="102"/>
      <c r="EA54" s="102"/>
      <c r="EB54" s="102"/>
      <c r="EC54" s="102"/>
      <c r="ED54" s="102"/>
      <c r="EE54" s="102"/>
      <c r="EF54" s="102"/>
      <c r="EG54" s="102"/>
      <c r="EH54" s="102"/>
      <c r="EI54" s="102"/>
      <c r="EJ54" s="102"/>
      <c r="EK54" s="102"/>
      <c r="EL54" s="102"/>
      <c r="EM54" s="102"/>
      <c r="EN54" s="102"/>
      <c r="EO54" s="102"/>
      <c r="EP54" s="102"/>
      <c r="EQ54" s="102"/>
      <c r="ER54" s="102"/>
      <c r="ES54" s="102"/>
      <c r="ET54" s="102"/>
      <c r="EU54" s="102"/>
      <c r="EV54" s="102"/>
      <c r="EW54" s="102"/>
      <c r="EX54" s="102"/>
      <c r="EY54" s="102"/>
      <c r="EZ54" s="102"/>
      <c r="FA54" s="102"/>
      <c r="FB54" s="102"/>
      <c r="FC54" s="102"/>
      <c r="FD54" s="102"/>
      <c r="FE54" s="102"/>
      <c r="FF54" s="102"/>
      <c r="FG54" s="102"/>
      <c r="FH54" s="102"/>
      <c r="FI54" s="102"/>
      <c r="FJ54" s="102"/>
      <c r="FK54" s="102"/>
      <c r="FL54" s="102"/>
      <c r="FM54" s="102"/>
      <c r="FN54" s="102"/>
      <c r="FO54" s="102"/>
      <c r="FP54" s="102"/>
      <c r="FQ54" s="102"/>
      <c r="FR54" s="102"/>
      <c r="FS54" s="102"/>
      <c r="FT54" s="102"/>
      <c r="FU54" s="102"/>
      <c r="FV54" s="102"/>
      <c r="FW54" s="102"/>
      <c r="FX54" s="102"/>
      <c r="FY54" s="102"/>
      <c r="FZ54" s="102"/>
      <c r="GA54" s="102"/>
      <c r="GB54" s="102"/>
      <c r="GC54" s="102"/>
      <c r="GD54" s="102"/>
      <c r="GE54" s="102"/>
      <c r="GF54" s="102"/>
      <c r="GG54" s="102"/>
      <c r="GH54" s="102"/>
      <c r="GI54" s="102"/>
      <c r="GJ54" s="102"/>
      <c r="GK54" s="102"/>
      <c r="GL54" s="102"/>
      <c r="GM54" s="102"/>
      <c r="GN54" s="102"/>
      <c r="GO54" s="102"/>
      <c r="GP54" s="102"/>
      <c r="GQ54" s="102"/>
      <c r="GR54" s="102"/>
      <c r="GS54" s="102"/>
      <c r="GT54" s="102"/>
      <c r="GU54" s="102"/>
      <c r="GV54" s="102"/>
      <c r="GW54" s="102"/>
      <c r="GX54" s="102"/>
      <c r="GY54" s="102"/>
      <c r="GZ54" s="102"/>
      <c r="HA54" s="102"/>
      <c r="HB54" s="102"/>
      <c r="HC54" s="102"/>
      <c r="HD54" s="102"/>
      <c r="HE54" s="102"/>
      <c r="HF54" s="102"/>
      <c r="HG54" s="102"/>
      <c r="HH54" s="102"/>
      <c r="HI54" s="102"/>
      <c r="HJ54" s="102"/>
      <c r="HK54" s="102"/>
    </row>
    <row r="55" spans="1:219" x14ac:dyDescent="0.3">
      <c r="A55" t="s">
        <v>1778</v>
      </c>
      <c r="B55" t="s">
        <v>807</v>
      </c>
      <c r="C55" t="s">
        <v>174</v>
      </c>
      <c r="D55" t="s">
        <v>173</v>
      </c>
      <c r="E55" t="s">
        <v>862</v>
      </c>
      <c r="J55" s="101" t="s">
        <v>663</v>
      </c>
      <c r="K55" s="101" t="s">
        <v>663</v>
      </c>
      <c r="L55" s="101" t="s">
        <v>663</v>
      </c>
      <c r="M55" s="101" t="s">
        <v>663</v>
      </c>
      <c r="N55" s="101" t="s">
        <v>663</v>
      </c>
      <c r="O55" s="101" t="s">
        <v>663</v>
      </c>
      <c r="P55" s="101" t="s">
        <v>663</v>
      </c>
      <c r="Q55" s="101" t="s">
        <v>663</v>
      </c>
      <c r="R55" s="101" t="s">
        <v>663</v>
      </c>
      <c r="S55" s="101" t="s">
        <v>663</v>
      </c>
      <c r="T55" s="101" t="s">
        <v>663</v>
      </c>
      <c r="U55" s="101" t="s">
        <v>663</v>
      </c>
      <c r="V55" s="101" t="s">
        <v>663</v>
      </c>
      <c r="W55" s="101" t="s">
        <v>663</v>
      </c>
      <c r="X55" s="101" t="s">
        <v>663</v>
      </c>
      <c r="Y55" s="101" t="s">
        <v>663</v>
      </c>
      <c r="Z55" s="101" t="s">
        <v>663</v>
      </c>
      <c r="AA55" s="101" t="s">
        <v>663</v>
      </c>
      <c r="AB55" s="101" t="s">
        <v>663</v>
      </c>
      <c r="AC55" s="101" t="s">
        <v>663</v>
      </c>
      <c r="AD55" s="101" t="s">
        <v>663</v>
      </c>
      <c r="AE55" s="101" t="s">
        <v>663</v>
      </c>
      <c r="AF55" s="101" t="s">
        <v>663</v>
      </c>
      <c r="AG55" s="101" t="s">
        <v>663</v>
      </c>
      <c r="AH55" s="101" t="s">
        <v>663</v>
      </c>
      <c r="AI55" s="101" t="s">
        <v>663</v>
      </c>
      <c r="AJ55" s="101" t="s">
        <v>663</v>
      </c>
      <c r="AK55" s="101" t="s">
        <v>663</v>
      </c>
      <c r="AL55" s="101" t="s">
        <v>663</v>
      </c>
      <c r="AM55" s="101" t="s">
        <v>663</v>
      </c>
      <c r="AN55" s="101" t="s">
        <v>663</v>
      </c>
      <c r="AO55" s="101" t="s">
        <v>663</v>
      </c>
      <c r="AP55" s="101" t="s">
        <v>663</v>
      </c>
      <c r="AQ55" s="101" t="s">
        <v>663</v>
      </c>
      <c r="AR55" s="101" t="s">
        <v>663</v>
      </c>
      <c r="AS55" s="101" t="s">
        <v>663</v>
      </c>
      <c r="AT55" s="101" t="s">
        <v>663</v>
      </c>
      <c r="AU55" s="101" t="s">
        <v>663</v>
      </c>
      <c r="AV55" s="101" t="s">
        <v>663</v>
      </c>
      <c r="AW55" s="101" t="s">
        <v>663</v>
      </c>
      <c r="AX55" s="101" t="s">
        <v>663</v>
      </c>
      <c r="AY55" s="101" t="s">
        <v>663</v>
      </c>
      <c r="AZ55" s="101" t="s">
        <v>663</v>
      </c>
      <c r="BA55" s="101" t="s">
        <v>663</v>
      </c>
      <c r="BB55" s="101" t="s">
        <v>663</v>
      </c>
      <c r="BC55" s="101" t="s">
        <v>663</v>
      </c>
      <c r="BD55" s="101" t="s">
        <v>663</v>
      </c>
      <c r="BE55" s="101" t="s">
        <v>663</v>
      </c>
      <c r="BF55" s="101" t="s">
        <v>663</v>
      </c>
      <c r="BG55" s="101" t="s">
        <v>663</v>
      </c>
      <c r="BH55" s="101" t="s">
        <v>663</v>
      </c>
      <c r="BI55" s="101" t="s">
        <v>663</v>
      </c>
      <c r="BJ55" s="101" t="s">
        <v>663</v>
      </c>
      <c r="BK55" s="101" t="s">
        <v>663</v>
      </c>
      <c r="BL55" s="101" t="s">
        <v>663</v>
      </c>
      <c r="BM55" s="101" t="s">
        <v>663</v>
      </c>
      <c r="BN55" s="101" t="s">
        <v>663</v>
      </c>
      <c r="BO55" s="101" t="s">
        <v>663</v>
      </c>
      <c r="BP55" s="101" t="s">
        <v>663</v>
      </c>
      <c r="BQ55" s="101" t="s">
        <v>663</v>
      </c>
      <c r="BR55" s="101" t="s">
        <v>663</v>
      </c>
      <c r="BS55" s="101" t="s">
        <v>663</v>
      </c>
      <c r="BT55" s="101" t="s">
        <v>663</v>
      </c>
      <c r="BU55" s="101" t="s">
        <v>663</v>
      </c>
      <c r="BV55" s="101" t="s">
        <v>663</v>
      </c>
      <c r="BW55" s="101" t="s">
        <v>663</v>
      </c>
      <c r="BX55" s="101" t="s">
        <v>663</v>
      </c>
      <c r="BY55" s="101" t="s">
        <v>663</v>
      </c>
      <c r="BZ55" s="101" t="s">
        <v>663</v>
      </c>
      <c r="CA55" s="101" t="s">
        <v>663</v>
      </c>
      <c r="CB55" s="101" t="s">
        <v>663</v>
      </c>
      <c r="CC55" s="101" t="s">
        <v>663</v>
      </c>
      <c r="CD55" s="101" t="s">
        <v>663</v>
      </c>
      <c r="CE55" s="101" t="s">
        <v>663</v>
      </c>
      <c r="CF55" s="101" t="s">
        <v>663</v>
      </c>
      <c r="CG55" s="101" t="s">
        <v>663</v>
      </c>
      <c r="CH55" s="101" t="s">
        <v>663</v>
      </c>
      <c r="CI55" s="101" t="s">
        <v>663</v>
      </c>
      <c r="CJ55" s="101" t="s">
        <v>663</v>
      </c>
      <c r="CK55" s="101" t="s">
        <v>663</v>
      </c>
      <c r="CL55" s="101" t="s">
        <v>663</v>
      </c>
      <c r="CM55" s="101" t="s">
        <v>663</v>
      </c>
      <c r="CN55" s="101" t="s">
        <v>663</v>
      </c>
      <c r="CO55" s="101" t="s">
        <v>663</v>
      </c>
      <c r="CP55" s="101" t="s">
        <v>663</v>
      </c>
      <c r="CQ55" s="101" t="s">
        <v>663</v>
      </c>
      <c r="CR55" s="101" t="s">
        <v>663</v>
      </c>
      <c r="CS55" s="101" t="s">
        <v>663</v>
      </c>
      <c r="CT55" s="101" t="s">
        <v>663</v>
      </c>
      <c r="CU55" s="101" t="s">
        <v>663</v>
      </c>
      <c r="CV55" s="101" t="s">
        <v>663</v>
      </c>
      <c r="CW55" s="101" t="s">
        <v>663</v>
      </c>
      <c r="CX55" s="101" t="s">
        <v>663</v>
      </c>
      <c r="CY55" s="101" t="s">
        <v>663</v>
      </c>
      <c r="CZ55" s="101" t="s">
        <v>663</v>
      </c>
      <c r="DA55" s="101" t="s">
        <v>663</v>
      </c>
      <c r="DB55" s="101" t="s">
        <v>663</v>
      </c>
      <c r="DC55" s="101" t="s">
        <v>663</v>
      </c>
      <c r="DD55" s="101" t="s">
        <v>663</v>
      </c>
      <c r="DE55" s="101" t="s">
        <v>663</v>
      </c>
      <c r="DF55" s="101" t="s">
        <v>663</v>
      </c>
      <c r="DG55" s="101" t="s">
        <v>663</v>
      </c>
      <c r="DH55" s="101" t="s">
        <v>663</v>
      </c>
      <c r="DI55" s="101" t="s">
        <v>663</v>
      </c>
      <c r="DJ55" s="101" t="s">
        <v>663</v>
      </c>
      <c r="DK55" s="101" t="s">
        <v>663</v>
      </c>
      <c r="DL55" s="101" t="s">
        <v>663</v>
      </c>
      <c r="DM55" s="101" t="s">
        <v>663</v>
      </c>
      <c r="DN55" s="101" t="s">
        <v>663</v>
      </c>
      <c r="DO55" s="101" t="s">
        <v>663</v>
      </c>
      <c r="DP55" s="101" t="s">
        <v>663</v>
      </c>
      <c r="DQ55" s="101" t="s">
        <v>663</v>
      </c>
      <c r="DR55" s="101" t="s">
        <v>663</v>
      </c>
      <c r="DS55" s="101" t="s">
        <v>663</v>
      </c>
      <c r="DT55" s="101" t="s">
        <v>663</v>
      </c>
      <c r="DU55" s="101" t="s">
        <v>663</v>
      </c>
      <c r="DV55" s="101" t="s">
        <v>663</v>
      </c>
      <c r="DW55" s="101" t="s">
        <v>663</v>
      </c>
      <c r="DX55" s="101" t="s">
        <v>663</v>
      </c>
      <c r="DY55" s="101" t="s">
        <v>663</v>
      </c>
      <c r="DZ55" s="101" t="s">
        <v>663</v>
      </c>
      <c r="EA55" s="101" t="s">
        <v>663</v>
      </c>
      <c r="EB55" s="101" t="s">
        <v>663</v>
      </c>
      <c r="EC55" s="101" t="s">
        <v>663</v>
      </c>
      <c r="ED55" s="101" t="s">
        <v>663</v>
      </c>
      <c r="EE55" s="101" t="s">
        <v>663</v>
      </c>
      <c r="EF55" s="101" t="s">
        <v>663</v>
      </c>
      <c r="EG55" s="101" t="s">
        <v>663</v>
      </c>
      <c r="EH55" s="101" t="s">
        <v>663</v>
      </c>
      <c r="EI55" s="101" t="s">
        <v>663</v>
      </c>
      <c r="EJ55" s="101" t="s">
        <v>663</v>
      </c>
      <c r="EK55" s="101" t="s">
        <v>663</v>
      </c>
      <c r="EL55" s="101" t="s">
        <v>663</v>
      </c>
      <c r="EM55" s="101" t="s">
        <v>663</v>
      </c>
      <c r="EN55" s="101" t="s">
        <v>663</v>
      </c>
      <c r="EO55" s="101" t="s">
        <v>663</v>
      </c>
      <c r="EP55" s="101" t="s">
        <v>663</v>
      </c>
      <c r="EQ55" s="101" t="s">
        <v>663</v>
      </c>
      <c r="ER55" s="101" t="s">
        <v>663</v>
      </c>
      <c r="ES55" s="101" t="s">
        <v>663</v>
      </c>
      <c r="ET55" s="101" t="s">
        <v>663</v>
      </c>
      <c r="EU55" s="101" t="s">
        <v>663</v>
      </c>
      <c r="EV55" s="101" t="s">
        <v>663</v>
      </c>
      <c r="EW55" s="101" t="s">
        <v>663</v>
      </c>
      <c r="EX55" s="101" t="s">
        <v>663</v>
      </c>
      <c r="EY55" s="101" t="s">
        <v>663</v>
      </c>
      <c r="EZ55" s="101" t="s">
        <v>663</v>
      </c>
      <c r="FA55" s="101" t="s">
        <v>663</v>
      </c>
      <c r="FB55" s="101" t="s">
        <v>663</v>
      </c>
      <c r="FC55" s="101" t="s">
        <v>663</v>
      </c>
      <c r="FD55" s="101" t="s">
        <v>663</v>
      </c>
      <c r="FE55" s="101" t="s">
        <v>663</v>
      </c>
      <c r="FF55" s="101" t="s">
        <v>663</v>
      </c>
      <c r="FG55" s="101" t="s">
        <v>663</v>
      </c>
      <c r="FH55" s="101" t="s">
        <v>663</v>
      </c>
      <c r="FI55" s="101" t="s">
        <v>663</v>
      </c>
      <c r="FJ55" s="101" t="s">
        <v>663</v>
      </c>
      <c r="FK55" s="101" t="s">
        <v>663</v>
      </c>
      <c r="FL55" s="101" t="s">
        <v>663</v>
      </c>
      <c r="FM55" s="101" t="s">
        <v>663</v>
      </c>
      <c r="FN55" s="101" t="s">
        <v>663</v>
      </c>
      <c r="FO55" s="101" t="s">
        <v>663</v>
      </c>
      <c r="FP55" s="101" t="s">
        <v>663</v>
      </c>
      <c r="FQ55" s="101" t="s">
        <v>663</v>
      </c>
      <c r="FR55" s="101" t="s">
        <v>663</v>
      </c>
      <c r="FS55" s="101" t="s">
        <v>663</v>
      </c>
      <c r="FT55" s="101" t="s">
        <v>663</v>
      </c>
      <c r="FU55" s="101" t="s">
        <v>663</v>
      </c>
      <c r="FV55" s="101" t="s">
        <v>663</v>
      </c>
      <c r="FW55" s="101" t="s">
        <v>663</v>
      </c>
      <c r="FX55" s="101" t="s">
        <v>663</v>
      </c>
      <c r="FY55" s="101" t="s">
        <v>663</v>
      </c>
      <c r="FZ55" s="101" t="s">
        <v>663</v>
      </c>
      <c r="GA55" s="101" t="s">
        <v>663</v>
      </c>
      <c r="GB55" s="101" t="s">
        <v>663</v>
      </c>
      <c r="GC55" s="101" t="s">
        <v>663</v>
      </c>
      <c r="GD55" s="101" t="s">
        <v>663</v>
      </c>
      <c r="GE55" s="101" t="s">
        <v>663</v>
      </c>
      <c r="GF55" s="101" t="s">
        <v>663</v>
      </c>
      <c r="GG55" s="101" t="s">
        <v>663</v>
      </c>
      <c r="GH55" s="101" t="s">
        <v>663</v>
      </c>
      <c r="GI55" s="101" t="s">
        <v>663</v>
      </c>
      <c r="GJ55" s="101" t="s">
        <v>663</v>
      </c>
      <c r="GK55" s="101" t="s">
        <v>663</v>
      </c>
      <c r="GL55" s="101" t="s">
        <v>663</v>
      </c>
      <c r="GM55" s="101" t="s">
        <v>663</v>
      </c>
      <c r="GN55" s="101" t="s">
        <v>663</v>
      </c>
      <c r="GO55" s="101" t="s">
        <v>663</v>
      </c>
      <c r="GP55" s="101" t="s">
        <v>663</v>
      </c>
      <c r="GQ55" s="101" t="s">
        <v>663</v>
      </c>
      <c r="GR55" s="101" t="s">
        <v>663</v>
      </c>
      <c r="GS55" s="101" t="s">
        <v>663</v>
      </c>
      <c r="GT55" s="101" t="s">
        <v>663</v>
      </c>
      <c r="GU55" s="101" t="s">
        <v>663</v>
      </c>
      <c r="GV55" s="101" t="s">
        <v>663</v>
      </c>
      <c r="GW55" s="101" t="s">
        <v>663</v>
      </c>
      <c r="GX55" s="101" t="s">
        <v>663</v>
      </c>
      <c r="GY55" s="101" t="s">
        <v>663</v>
      </c>
      <c r="GZ55" s="101" t="s">
        <v>663</v>
      </c>
      <c r="HA55" s="101" t="s">
        <v>663</v>
      </c>
      <c r="HB55" s="101" t="s">
        <v>663</v>
      </c>
      <c r="HC55" s="101" t="s">
        <v>663</v>
      </c>
      <c r="HD55" s="101" t="s">
        <v>663</v>
      </c>
      <c r="HE55" s="101" t="s">
        <v>663</v>
      </c>
      <c r="HF55" s="101" t="s">
        <v>663</v>
      </c>
      <c r="HG55" s="101" t="s">
        <v>663</v>
      </c>
      <c r="HH55" s="101" t="s">
        <v>663</v>
      </c>
      <c r="HI55" s="101" t="s">
        <v>663</v>
      </c>
      <c r="HJ55" s="101" t="s">
        <v>663</v>
      </c>
      <c r="HK55" s="101" t="s">
        <v>663</v>
      </c>
    </row>
    <row r="56" spans="1:219" x14ac:dyDescent="0.3">
      <c r="A56" t="s">
        <v>1308</v>
      </c>
      <c r="B56" t="s">
        <v>852</v>
      </c>
      <c r="C56" t="s">
        <v>176</v>
      </c>
      <c r="D56" t="s">
        <v>175</v>
      </c>
      <c r="E56" t="s">
        <v>791</v>
      </c>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s="101"/>
      <c r="EB56" s="101"/>
      <c r="EC56" s="101"/>
      <c r="ED56" s="101"/>
      <c r="EE56" s="101"/>
      <c r="EF56" s="101"/>
      <c r="EG56" s="101"/>
      <c r="EH56" s="101"/>
      <c r="EI56" s="101"/>
      <c r="EJ56" s="101"/>
      <c r="EK56" s="101"/>
      <c r="EL56" s="101"/>
      <c r="EM56" s="101"/>
      <c r="EN56" s="101"/>
      <c r="EO56" s="101"/>
      <c r="EP56" s="101"/>
      <c r="EQ56" s="101"/>
      <c r="ER56" s="101"/>
      <c r="ES56" s="101"/>
      <c r="ET56" s="101"/>
      <c r="EU56" s="101"/>
      <c r="EV56" s="101"/>
      <c r="EW56" s="101"/>
      <c r="EX56" s="101"/>
      <c r="EY56" s="101"/>
      <c r="EZ56" s="101"/>
      <c r="FA56" s="101"/>
      <c r="FB56" s="101"/>
      <c r="FC56" s="101"/>
      <c r="FD56" s="101"/>
      <c r="FE56" s="101"/>
      <c r="FF56" s="101"/>
      <c r="FG56" s="101"/>
      <c r="FH56" s="101"/>
      <c r="FI56" s="101"/>
      <c r="FJ56" s="101"/>
      <c r="FK56" s="101"/>
      <c r="FL56" s="101"/>
      <c r="FM56" s="101"/>
      <c r="FN56" s="101"/>
      <c r="FO56" s="101"/>
      <c r="FP56" s="101"/>
      <c r="FQ56" s="101"/>
      <c r="FR56" s="101"/>
      <c r="FS56" s="101"/>
      <c r="FT56" s="101"/>
      <c r="FU56" s="101"/>
      <c r="FV56" s="101"/>
      <c r="FW56" s="101"/>
      <c r="FX56" s="101"/>
      <c r="FY56" s="101"/>
      <c r="FZ56" s="101"/>
      <c r="GA56" s="101"/>
      <c r="GB56" s="101"/>
      <c r="GC56" s="101"/>
      <c r="GD56" s="101"/>
      <c r="GE56" s="101"/>
      <c r="GF56" s="101"/>
      <c r="GG56" s="101"/>
      <c r="GH56" s="101"/>
      <c r="GI56" s="101"/>
      <c r="GJ56" s="101"/>
      <c r="GK56" s="101"/>
      <c r="GL56" s="101"/>
      <c r="GM56" s="101"/>
      <c r="GN56" s="101"/>
      <c r="GO56" s="101"/>
      <c r="GP56" s="101"/>
      <c r="GQ56" s="101"/>
      <c r="GR56" s="101"/>
      <c r="GS56" s="101"/>
      <c r="GT56" s="101"/>
      <c r="GU56" s="101"/>
      <c r="GV56" s="101"/>
      <c r="GW56" s="101"/>
      <c r="GX56" s="101"/>
      <c r="GY56" s="101"/>
      <c r="GZ56" s="101"/>
      <c r="HA56" s="101"/>
      <c r="HB56" s="101"/>
      <c r="HC56" s="101"/>
      <c r="HD56" s="101"/>
      <c r="HE56" s="101"/>
      <c r="HF56" s="101"/>
      <c r="HG56" s="101"/>
      <c r="HH56" s="101"/>
      <c r="HI56" s="101"/>
      <c r="HJ56" s="101"/>
      <c r="HK56" s="101"/>
    </row>
    <row r="57" spans="1:219" x14ac:dyDescent="0.3">
      <c r="A57" t="s">
        <v>180</v>
      </c>
      <c r="B57" t="s">
        <v>713</v>
      </c>
      <c r="C57" t="s">
        <v>180</v>
      </c>
      <c r="D57" t="s">
        <v>179</v>
      </c>
      <c r="E57" t="s">
        <v>861</v>
      </c>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c r="BN57" s="101"/>
      <c r="BO57" s="101"/>
      <c r="BP57" s="101"/>
      <c r="BQ57" s="101"/>
      <c r="BR57" s="101"/>
      <c r="BS57" s="101"/>
      <c r="BT57" s="101"/>
      <c r="BU57" s="101"/>
      <c r="BV57" s="101"/>
      <c r="BW57" s="101"/>
      <c r="BX57" s="101"/>
      <c r="BY57" s="101"/>
      <c r="BZ57" s="101"/>
      <c r="CA57" s="101"/>
      <c r="CB57" s="101"/>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c r="CZ57" s="101"/>
      <c r="DA57" s="101"/>
      <c r="DB57" s="101"/>
      <c r="DC57" s="101"/>
      <c r="DD57" s="101"/>
      <c r="DE57" s="101"/>
      <c r="DF57" s="101"/>
      <c r="DG57" s="101"/>
      <c r="DH57" s="101"/>
      <c r="DI57" s="101"/>
      <c r="DJ57" s="101"/>
      <c r="DK57" s="101"/>
      <c r="DL57" s="101"/>
      <c r="DM57" s="101"/>
      <c r="DN57" s="101"/>
      <c r="DO57" s="101"/>
      <c r="DP57" s="101"/>
      <c r="DQ57" s="101"/>
      <c r="DR57" s="101"/>
      <c r="DS57" s="101"/>
      <c r="DT57" s="101"/>
      <c r="DU57" s="101"/>
      <c r="DV57" s="101"/>
      <c r="DW57" s="101"/>
      <c r="DX57" s="101"/>
      <c r="DY57" s="101"/>
      <c r="DZ57" s="101"/>
      <c r="EA57" s="101"/>
      <c r="EB57" s="101"/>
      <c r="EC57" s="101"/>
      <c r="ED57" s="101"/>
      <c r="EE57" s="101"/>
      <c r="EF57" s="101"/>
      <c r="EG57" s="101"/>
      <c r="EH57" s="101"/>
      <c r="EI57" s="101"/>
      <c r="EJ57" s="101"/>
      <c r="EK57" s="101"/>
      <c r="EL57" s="101"/>
      <c r="EM57" s="101"/>
      <c r="EN57" s="101"/>
      <c r="EO57" s="101"/>
      <c r="EP57" s="101"/>
      <c r="EQ57" s="101"/>
      <c r="ER57" s="101"/>
      <c r="ES57" s="101"/>
      <c r="ET57" s="101"/>
      <c r="EU57" s="101"/>
      <c r="EV57" s="101"/>
      <c r="EW57" s="101"/>
      <c r="EX57" s="101"/>
      <c r="EY57" s="101"/>
      <c r="EZ57" s="101"/>
      <c r="FA57" s="101"/>
      <c r="FB57" s="101"/>
      <c r="FC57" s="101"/>
      <c r="FD57" s="101"/>
      <c r="FE57" s="101"/>
      <c r="FF57" s="101"/>
      <c r="FG57" s="101"/>
      <c r="FH57" s="101"/>
      <c r="FI57" s="101"/>
      <c r="FJ57" s="101"/>
      <c r="FK57" s="101"/>
      <c r="FL57" s="101"/>
      <c r="FM57" s="101"/>
      <c r="FN57" s="101"/>
      <c r="FO57" s="101"/>
      <c r="FP57" s="101"/>
      <c r="FQ57" s="101"/>
      <c r="FR57" s="101"/>
      <c r="FS57" s="101"/>
      <c r="FT57" s="101"/>
      <c r="FU57" s="101"/>
      <c r="FV57" s="101"/>
      <c r="FW57" s="101"/>
      <c r="FX57" s="101"/>
      <c r="FY57" s="101"/>
      <c r="FZ57" s="101"/>
      <c r="GA57" s="101"/>
      <c r="GB57" s="101"/>
      <c r="GC57" s="101"/>
      <c r="GD57" s="101"/>
      <c r="GE57" s="101"/>
      <c r="GF57" s="101"/>
      <c r="GG57" s="101"/>
      <c r="GH57" s="101"/>
      <c r="GI57" s="101"/>
      <c r="GJ57" s="101"/>
      <c r="GK57" s="101"/>
      <c r="GL57" s="101"/>
      <c r="GM57" s="101"/>
      <c r="GN57" s="101"/>
      <c r="GO57" s="101"/>
      <c r="GP57" s="101"/>
      <c r="GQ57" s="101"/>
      <c r="GR57" s="101"/>
      <c r="GS57" s="101"/>
      <c r="GT57" s="101"/>
      <c r="GU57" s="101"/>
      <c r="GV57" s="101"/>
      <c r="GW57" s="101"/>
      <c r="GX57" s="101"/>
      <c r="GY57" s="101"/>
      <c r="GZ57" s="101"/>
      <c r="HA57" s="101"/>
      <c r="HB57" s="101"/>
      <c r="HC57" s="101"/>
      <c r="HD57" s="101"/>
      <c r="HE57" s="101"/>
      <c r="HF57" s="101"/>
      <c r="HG57" s="101"/>
      <c r="HH57" s="101"/>
      <c r="HI57" s="101"/>
      <c r="HJ57" s="101"/>
      <c r="HK57" s="101"/>
    </row>
    <row r="58" spans="1:219" x14ac:dyDescent="0.3">
      <c r="A58" t="s">
        <v>1317</v>
      </c>
      <c r="B58" t="s">
        <v>1775</v>
      </c>
      <c r="C58" t="s">
        <v>180</v>
      </c>
      <c r="D58" t="s">
        <v>179</v>
      </c>
      <c r="E58" t="s">
        <v>862</v>
      </c>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01"/>
      <c r="CG58" s="101"/>
      <c r="CH58" s="101"/>
      <c r="CI58" s="101"/>
      <c r="CJ58" s="101"/>
      <c r="CK58" s="101"/>
      <c r="CL58" s="101"/>
      <c r="CM58" s="101"/>
      <c r="CN58" s="101"/>
      <c r="CO58" s="101"/>
      <c r="CP58" s="101"/>
      <c r="CQ58" s="101"/>
      <c r="CR58" s="101"/>
      <c r="CS58" s="101"/>
      <c r="CT58" s="101"/>
      <c r="CU58" s="101"/>
      <c r="CV58" s="101"/>
      <c r="CW58" s="101"/>
      <c r="CX58" s="101"/>
      <c r="CY58" s="101"/>
      <c r="CZ58" s="101"/>
      <c r="DA58" s="101"/>
      <c r="DB58" s="101"/>
      <c r="DC58" s="101"/>
      <c r="DD58" s="101"/>
      <c r="DE58" s="101"/>
      <c r="DF58" s="101"/>
      <c r="DG58" s="101"/>
      <c r="DH58" s="101"/>
      <c r="DI58" s="101"/>
      <c r="DJ58" s="101"/>
      <c r="DK58" s="101"/>
      <c r="DL58" s="101"/>
      <c r="DM58" s="101"/>
      <c r="DN58" s="101"/>
      <c r="DO58" s="101"/>
      <c r="DP58" s="101"/>
      <c r="DQ58" s="101"/>
      <c r="DR58" s="101"/>
      <c r="DS58" s="101"/>
      <c r="DT58" s="101"/>
      <c r="DU58" s="101"/>
      <c r="DV58" s="101"/>
      <c r="DW58" s="101"/>
      <c r="DX58" s="101"/>
      <c r="DY58" s="101"/>
      <c r="DZ58" s="101"/>
      <c r="EA58" s="101"/>
      <c r="EB58" s="101"/>
      <c r="EC58" s="101"/>
      <c r="ED58" s="101"/>
      <c r="EE58" s="101"/>
      <c r="EF58" s="101"/>
      <c r="EG58" s="101"/>
      <c r="EH58" s="101"/>
      <c r="EI58" s="101"/>
      <c r="EJ58" s="101"/>
      <c r="EK58" s="101"/>
      <c r="EL58" s="101"/>
      <c r="EM58" s="101"/>
      <c r="EN58" s="101"/>
      <c r="EO58" s="101"/>
      <c r="EP58" s="101"/>
      <c r="EQ58" s="101"/>
      <c r="ER58" s="101"/>
      <c r="ES58" s="101"/>
      <c r="ET58" s="101"/>
      <c r="EU58" s="101"/>
      <c r="EV58" s="101"/>
      <c r="EW58" s="101"/>
      <c r="EX58" s="101"/>
      <c r="EY58" s="101"/>
      <c r="EZ58" s="101"/>
      <c r="FA58" s="101"/>
      <c r="FB58" s="101"/>
      <c r="FC58" s="101"/>
      <c r="FD58" s="101"/>
      <c r="FE58" s="101"/>
      <c r="FF58" s="101"/>
      <c r="FG58" s="101"/>
      <c r="FH58" s="101"/>
      <c r="FI58" s="101"/>
      <c r="FJ58" s="101"/>
      <c r="FK58" s="101"/>
      <c r="FL58" s="101"/>
      <c r="FM58" s="101"/>
      <c r="FN58" s="101"/>
      <c r="FO58" s="101"/>
      <c r="FP58" s="101"/>
      <c r="FQ58" s="101"/>
      <c r="FR58" s="101"/>
      <c r="FS58" s="101"/>
      <c r="FT58" s="101"/>
      <c r="FU58" s="101"/>
      <c r="FV58" s="101"/>
      <c r="FW58" s="101"/>
      <c r="FX58" s="101"/>
      <c r="FY58" s="101"/>
      <c r="FZ58" s="101"/>
      <c r="GA58" s="101"/>
      <c r="GB58" s="101"/>
      <c r="GC58" s="101"/>
      <c r="GD58" s="101"/>
      <c r="GE58" s="101"/>
      <c r="GF58" s="101"/>
      <c r="GG58" s="101"/>
      <c r="GH58" s="101"/>
      <c r="GI58" s="101"/>
      <c r="GJ58" s="101"/>
      <c r="GK58" s="101"/>
      <c r="GL58" s="101"/>
      <c r="GM58" s="101"/>
      <c r="GN58" s="101"/>
      <c r="GO58" s="101"/>
      <c r="GP58" s="101"/>
      <c r="GQ58" s="101"/>
      <c r="GR58" s="101"/>
      <c r="GS58" s="101"/>
      <c r="GT58" s="101"/>
      <c r="GU58" s="101"/>
      <c r="GV58" s="101"/>
      <c r="GW58" s="101"/>
      <c r="GX58" s="101"/>
      <c r="GY58" s="101"/>
      <c r="GZ58" s="101"/>
      <c r="HA58" s="101"/>
      <c r="HB58" s="101"/>
      <c r="HC58" s="101"/>
      <c r="HD58" s="101"/>
      <c r="HE58" s="101"/>
      <c r="HF58" s="101"/>
      <c r="HG58" s="101"/>
      <c r="HH58" s="101"/>
      <c r="HI58" s="101"/>
      <c r="HJ58" s="101"/>
      <c r="HK58" s="101"/>
    </row>
    <row r="59" spans="1:219" x14ac:dyDescent="0.3">
      <c r="A59" t="s">
        <v>189</v>
      </c>
      <c r="B59" t="s">
        <v>714</v>
      </c>
      <c r="C59" t="s">
        <v>189</v>
      </c>
      <c r="D59" t="s">
        <v>188</v>
      </c>
      <c r="E59" t="s">
        <v>861</v>
      </c>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01"/>
      <c r="EH59" s="101"/>
      <c r="EI59" s="101"/>
      <c r="EJ59" s="101"/>
      <c r="EK59" s="101"/>
      <c r="EL59" s="101"/>
      <c r="EM59" s="101"/>
      <c r="EN59" s="101"/>
      <c r="EO59" s="101"/>
      <c r="EP59" s="101"/>
      <c r="EQ59" s="101"/>
      <c r="ER59" s="101"/>
      <c r="ES59" s="101"/>
      <c r="ET59" s="101"/>
      <c r="EU59" s="101"/>
      <c r="EV59" s="101"/>
      <c r="EW59" s="101"/>
      <c r="EX59" s="101"/>
      <c r="EY59" s="101"/>
      <c r="EZ59" s="101"/>
      <c r="FA59" s="101"/>
      <c r="FB59" s="101"/>
      <c r="FC59" s="101"/>
      <c r="FD59" s="101"/>
      <c r="FE59" s="101"/>
      <c r="FF59" s="101"/>
      <c r="FG59" s="101"/>
      <c r="FH59" s="101"/>
      <c r="FI59" s="101"/>
      <c r="FJ59" s="101"/>
      <c r="FK59" s="101"/>
      <c r="FL59" s="101"/>
      <c r="FM59" s="101"/>
      <c r="FN59" s="101"/>
      <c r="FO59" s="101"/>
      <c r="FP59" s="101"/>
      <c r="FQ59" s="101"/>
      <c r="FR59" s="101"/>
      <c r="FS59" s="101"/>
      <c r="FT59" s="101"/>
      <c r="FU59" s="101"/>
      <c r="FV59" s="101"/>
      <c r="FW59" s="101"/>
      <c r="FX59" s="101"/>
      <c r="FY59" s="101"/>
      <c r="FZ59" s="101"/>
      <c r="GA59" s="101"/>
      <c r="GB59" s="101"/>
      <c r="GC59" s="101"/>
      <c r="GD59" s="101"/>
      <c r="GE59" s="101"/>
      <c r="GF59" s="101"/>
      <c r="GG59" s="101"/>
      <c r="GH59" s="101"/>
      <c r="GI59" s="101"/>
      <c r="GJ59" s="101"/>
      <c r="GK59" s="101"/>
      <c r="GL59" s="101"/>
      <c r="GM59" s="101"/>
      <c r="GN59" s="101"/>
      <c r="GO59" s="101"/>
      <c r="GP59" s="101"/>
      <c r="GQ59" s="101"/>
      <c r="GR59" s="101"/>
      <c r="GS59" s="101"/>
      <c r="GT59" s="101"/>
      <c r="GU59" s="101"/>
      <c r="GV59" s="101"/>
      <c r="GW59" s="101"/>
      <c r="GX59" s="101"/>
      <c r="GY59" s="101"/>
      <c r="GZ59" s="101"/>
      <c r="HA59" s="101"/>
      <c r="HB59" s="101"/>
      <c r="HC59" s="101"/>
      <c r="HD59" s="101"/>
      <c r="HE59" s="101"/>
      <c r="HF59" s="101"/>
      <c r="HG59" s="101"/>
      <c r="HH59" s="101"/>
      <c r="HI59" s="101"/>
      <c r="HJ59" s="101"/>
      <c r="HK59" s="101"/>
    </row>
    <row r="60" spans="1:219" x14ac:dyDescent="0.3">
      <c r="A60" t="s">
        <v>1305</v>
      </c>
      <c r="B60" t="s">
        <v>849</v>
      </c>
      <c r="C60" t="s">
        <v>189</v>
      </c>
      <c r="D60" t="s">
        <v>188</v>
      </c>
      <c r="E60" t="s">
        <v>791</v>
      </c>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c r="BN60" s="101"/>
      <c r="BO60" s="101"/>
      <c r="BP60" s="101"/>
      <c r="BQ60" s="101"/>
      <c r="BR60" s="101"/>
      <c r="BS60" s="101"/>
      <c r="BT60" s="101"/>
      <c r="BU60" s="101"/>
      <c r="BV60" s="101"/>
      <c r="BW60" s="101"/>
      <c r="BX60" s="101"/>
      <c r="BY60" s="101"/>
      <c r="BZ60" s="101"/>
      <c r="CA60" s="101"/>
      <c r="CB60" s="101"/>
      <c r="CC60" s="101"/>
      <c r="CD60" s="101"/>
      <c r="CE60" s="101"/>
      <c r="CF60" s="101"/>
      <c r="CG60" s="101"/>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101"/>
      <c r="DD60" s="101"/>
      <c r="DE60" s="101"/>
      <c r="DF60" s="101"/>
      <c r="DG60" s="101"/>
      <c r="DH60" s="101"/>
      <c r="DI60" s="101"/>
      <c r="DJ60" s="101"/>
      <c r="DK60" s="101"/>
      <c r="DL60" s="101"/>
      <c r="DM60" s="101"/>
      <c r="DN60" s="101"/>
      <c r="DO60" s="101"/>
      <c r="DP60" s="101"/>
      <c r="DQ60" s="101"/>
      <c r="DR60" s="101"/>
      <c r="DS60" s="101"/>
      <c r="DT60" s="101"/>
      <c r="DU60" s="101"/>
      <c r="DV60" s="101"/>
      <c r="DW60" s="101"/>
      <c r="DX60" s="101"/>
      <c r="DY60" s="101"/>
      <c r="DZ60" s="101"/>
      <c r="EA60" s="101"/>
      <c r="EB60" s="101"/>
      <c r="EC60" s="101"/>
      <c r="ED60" s="101"/>
      <c r="EE60" s="101"/>
      <c r="EF60" s="101"/>
      <c r="EG60" s="101"/>
      <c r="EH60" s="101"/>
      <c r="EI60" s="101"/>
      <c r="EJ60" s="101"/>
      <c r="EK60" s="101"/>
      <c r="EL60" s="101"/>
      <c r="EM60" s="101"/>
      <c r="EN60" s="101"/>
      <c r="EO60" s="101"/>
      <c r="EP60" s="101"/>
      <c r="EQ60" s="101"/>
      <c r="ER60" s="101"/>
      <c r="ES60" s="101"/>
      <c r="ET60" s="101"/>
      <c r="EU60" s="101"/>
      <c r="EV60" s="101"/>
      <c r="EW60" s="101"/>
      <c r="EX60" s="101"/>
      <c r="EY60" s="101"/>
      <c r="EZ60" s="101"/>
      <c r="FA60" s="101"/>
      <c r="FB60" s="101"/>
      <c r="FC60" s="101"/>
      <c r="FD60" s="101"/>
      <c r="FE60" s="101"/>
      <c r="FF60" s="101"/>
      <c r="FG60" s="101"/>
      <c r="FH60" s="101"/>
      <c r="FI60" s="101"/>
      <c r="FJ60" s="101"/>
      <c r="FK60" s="101"/>
      <c r="FL60" s="101"/>
      <c r="FM60" s="101"/>
      <c r="FN60" s="101"/>
      <c r="FO60" s="101"/>
      <c r="FP60" s="101"/>
      <c r="FQ60" s="101"/>
      <c r="FR60" s="101"/>
      <c r="FS60" s="101"/>
      <c r="FT60" s="101"/>
      <c r="FU60" s="101"/>
      <c r="FV60" s="101"/>
      <c r="FW60" s="101"/>
      <c r="FX60" s="101"/>
      <c r="FY60" s="101"/>
      <c r="FZ60" s="101"/>
      <c r="GA60" s="101"/>
      <c r="GB60" s="101"/>
      <c r="GC60" s="101"/>
      <c r="GD60" s="101"/>
      <c r="GE60" s="101"/>
      <c r="GF60" s="101"/>
      <c r="GG60" s="101"/>
      <c r="GH60" s="101"/>
      <c r="GI60" s="101"/>
      <c r="GJ60" s="101"/>
      <c r="GK60" s="101"/>
      <c r="GL60" s="101"/>
      <c r="GM60" s="101"/>
      <c r="GN60" s="101"/>
      <c r="GO60" s="101"/>
      <c r="GP60" s="101"/>
      <c r="GQ60" s="101"/>
      <c r="GR60" s="101"/>
      <c r="GS60" s="101"/>
      <c r="GT60" s="101"/>
      <c r="GU60" s="101"/>
      <c r="GV60" s="101"/>
      <c r="GW60" s="101"/>
      <c r="GX60" s="101"/>
      <c r="GY60" s="101"/>
      <c r="GZ60" s="101"/>
      <c r="HA60" s="101"/>
      <c r="HB60" s="101"/>
      <c r="HC60" s="101"/>
      <c r="HD60" s="101"/>
      <c r="HE60" s="101"/>
      <c r="HF60" s="101"/>
      <c r="HG60" s="101"/>
      <c r="HH60" s="101"/>
      <c r="HI60" s="101"/>
      <c r="HJ60" s="101"/>
      <c r="HK60" s="101"/>
    </row>
    <row r="61" spans="1:219" x14ac:dyDescent="0.3">
      <c r="A61" t="s">
        <v>1306</v>
      </c>
      <c r="B61" t="s">
        <v>850</v>
      </c>
      <c r="C61" t="s">
        <v>189</v>
      </c>
      <c r="D61" t="s">
        <v>188</v>
      </c>
      <c r="E61" t="s">
        <v>864</v>
      </c>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c r="AK61" s="102"/>
      <c r="AL61" s="102"/>
      <c r="AM61" s="102"/>
      <c r="AN61" s="102"/>
      <c r="AO61" s="102"/>
      <c r="AP61" s="102"/>
      <c r="AQ61" s="102"/>
      <c r="AR61" s="102"/>
      <c r="AS61" s="102"/>
      <c r="AT61" s="102"/>
      <c r="AU61" s="102"/>
      <c r="AV61" s="102"/>
      <c r="AW61" s="102"/>
      <c r="AX61" s="102"/>
      <c r="AY61" s="102"/>
      <c r="AZ61" s="102"/>
      <c r="BA61" s="102"/>
      <c r="BB61" s="102"/>
      <c r="BC61" s="102"/>
      <c r="BD61" s="102"/>
      <c r="BE61" s="102"/>
      <c r="BF61" s="102"/>
      <c r="BG61" s="102"/>
      <c r="BH61" s="102"/>
      <c r="BI61" s="102"/>
      <c r="BJ61" s="102"/>
      <c r="BK61" s="102"/>
      <c r="BL61" s="102"/>
      <c r="BM61" s="102"/>
      <c r="BN61" s="102"/>
      <c r="BO61" s="102"/>
      <c r="BP61" s="102"/>
      <c r="BQ61" s="102"/>
      <c r="BR61" s="102"/>
      <c r="BS61" s="102"/>
      <c r="BT61" s="102"/>
      <c r="BU61" s="102"/>
      <c r="BV61" s="102"/>
      <c r="BW61" s="102"/>
      <c r="BX61" s="102"/>
      <c r="BY61" s="102"/>
      <c r="BZ61" s="102"/>
      <c r="CA61" s="102"/>
      <c r="CB61" s="102"/>
      <c r="CC61" s="102"/>
      <c r="CD61" s="102"/>
      <c r="CE61" s="102"/>
      <c r="CF61" s="102"/>
      <c r="CG61" s="102"/>
      <c r="CH61" s="102"/>
      <c r="CI61" s="102"/>
      <c r="CJ61" s="102"/>
      <c r="CK61" s="102"/>
      <c r="CL61" s="102"/>
      <c r="CM61" s="102"/>
      <c r="CN61" s="102"/>
      <c r="CO61" s="102"/>
      <c r="CP61" s="102"/>
      <c r="CQ61" s="102"/>
      <c r="CR61" s="102"/>
      <c r="CS61" s="102"/>
      <c r="CT61" s="102"/>
      <c r="CU61" s="102"/>
      <c r="CV61" s="102"/>
      <c r="CW61" s="102"/>
      <c r="CX61" s="102"/>
      <c r="CY61" s="102"/>
      <c r="CZ61" s="102"/>
      <c r="DA61" s="102"/>
      <c r="DB61" s="102"/>
      <c r="DC61" s="102"/>
      <c r="DD61" s="102"/>
      <c r="DE61" s="102"/>
      <c r="DF61" s="102"/>
      <c r="DG61" s="102"/>
      <c r="DH61" s="102"/>
      <c r="DI61" s="102"/>
      <c r="DJ61" s="102"/>
      <c r="DK61" s="102"/>
      <c r="DL61" s="102"/>
      <c r="DM61" s="102"/>
      <c r="DN61" s="102"/>
      <c r="DO61" s="102"/>
      <c r="DP61" s="102"/>
      <c r="DQ61" s="102"/>
      <c r="DR61" s="102"/>
      <c r="DS61" s="102"/>
      <c r="DT61" s="102"/>
      <c r="DU61" s="102"/>
      <c r="DV61" s="102"/>
      <c r="DW61" s="102"/>
      <c r="DX61" s="102"/>
      <c r="DY61" s="102"/>
      <c r="DZ61" s="102"/>
      <c r="EA61" s="102"/>
      <c r="EB61" s="102"/>
      <c r="EC61" s="102"/>
      <c r="ED61" s="102"/>
      <c r="EE61" s="102"/>
      <c r="EF61" s="102"/>
      <c r="EG61" s="102"/>
      <c r="EH61" s="102"/>
      <c r="EI61" s="102"/>
      <c r="EJ61" s="102"/>
      <c r="EK61" s="102"/>
      <c r="EL61" s="102"/>
      <c r="EM61" s="102"/>
      <c r="EN61" s="102"/>
      <c r="EO61" s="102"/>
      <c r="EP61" s="102"/>
      <c r="EQ61" s="102"/>
      <c r="ER61" s="102"/>
      <c r="ES61" s="102"/>
      <c r="ET61" s="102"/>
      <c r="EU61" s="102"/>
      <c r="EV61" s="102"/>
      <c r="EW61" s="102"/>
      <c r="EX61" s="102"/>
      <c r="EY61" s="102"/>
      <c r="EZ61" s="102"/>
      <c r="FA61" s="102"/>
      <c r="FB61" s="102"/>
      <c r="FC61" s="102"/>
      <c r="FD61" s="102"/>
      <c r="FE61" s="102"/>
      <c r="FF61" s="102"/>
      <c r="FG61" s="102"/>
      <c r="FH61" s="102"/>
      <c r="FI61" s="102"/>
      <c r="FJ61" s="102"/>
      <c r="FK61" s="102"/>
      <c r="FL61" s="102"/>
      <c r="FM61" s="102"/>
      <c r="FN61" s="102"/>
      <c r="FO61" s="102"/>
      <c r="FP61" s="102"/>
      <c r="FQ61" s="102"/>
      <c r="FR61" s="102"/>
      <c r="FS61" s="102"/>
      <c r="FT61" s="102"/>
      <c r="FU61" s="102"/>
      <c r="FV61" s="102"/>
      <c r="FW61" s="102"/>
      <c r="FX61" s="102"/>
      <c r="FY61" s="102"/>
      <c r="FZ61" s="102"/>
      <c r="GA61" s="102"/>
      <c r="GB61" s="102"/>
      <c r="GC61" s="102"/>
      <c r="GD61" s="102"/>
      <c r="GE61" s="102"/>
      <c r="GF61" s="102"/>
      <c r="GG61" s="102"/>
      <c r="GH61" s="102"/>
      <c r="GI61" s="102"/>
      <c r="GJ61" s="102"/>
      <c r="GK61" s="102"/>
      <c r="GL61" s="102"/>
      <c r="GM61" s="102"/>
      <c r="GN61" s="102"/>
      <c r="GO61" s="102"/>
      <c r="GP61" s="102"/>
      <c r="GQ61" s="102"/>
      <c r="GR61" s="102"/>
      <c r="GS61" s="102"/>
      <c r="GT61" s="102"/>
      <c r="GU61" s="102"/>
      <c r="GV61" s="102"/>
      <c r="GW61" s="102"/>
      <c r="GX61" s="102"/>
      <c r="GY61" s="102"/>
      <c r="GZ61" s="102"/>
      <c r="HA61" s="102"/>
      <c r="HB61" s="102"/>
      <c r="HC61" s="102"/>
      <c r="HD61" s="102"/>
      <c r="HE61" s="102"/>
      <c r="HF61" s="102"/>
      <c r="HG61" s="102"/>
      <c r="HH61" s="102"/>
      <c r="HI61" s="102"/>
      <c r="HJ61" s="102"/>
      <c r="HK61" s="102"/>
    </row>
    <row r="62" spans="1:219" x14ac:dyDescent="0.3">
      <c r="A62" t="s">
        <v>1322</v>
      </c>
      <c r="B62" t="s">
        <v>1333</v>
      </c>
      <c r="C62" t="s">
        <v>191</v>
      </c>
      <c r="D62" t="s">
        <v>190</v>
      </c>
      <c r="E62" t="s">
        <v>789</v>
      </c>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02"/>
      <c r="AK62" s="102"/>
      <c r="AL62" s="102"/>
      <c r="AM62" s="102"/>
      <c r="AN62" s="102"/>
      <c r="AO62" s="102"/>
      <c r="AP62" s="102"/>
      <c r="AQ62" s="102"/>
      <c r="AR62" s="102"/>
      <c r="AS62" s="102"/>
      <c r="AT62" s="102"/>
      <c r="AU62" s="102"/>
      <c r="AV62" s="102"/>
      <c r="AW62" s="102"/>
      <c r="AX62" s="102"/>
      <c r="AY62" s="102"/>
      <c r="AZ62" s="102"/>
      <c r="BA62" s="102"/>
      <c r="BB62" s="102"/>
      <c r="BC62" s="102"/>
      <c r="BD62" s="102"/>
      <c r="BE62" s="102"/>
      <c r="BF62" s="102"/>
      <c r="BG62" s="102"/>
      <c r="BH62" s="102"/>
      <c r="BI62" s="102"/>
      <c r="BJ62" s="102"/>
      <c r="BK62" s="102"/>
      <c r="BL62" s="102"/>
      <c r="BM62" s="102"/>
      <c r="BN62" s="102"/>
      <c r="BO62" s="102"/>
      <c r="BP62" s="102"/>
      <c r="BQ62" s="102"/>
      <c r="BR62" s="102"/>
      <c r="BS62" s="102"/>
      <c r="BT62" s="102"/>
      <c r="BU62" s="102"/>
      <c r="BV62" s="102"/>
      <c r="BW62" s="102"/>
      <c r="BX62" s="102"/>
      <c r="BY62" s="102"/>
      <c r="BZ62" s="102"/>
      <c r="CA62" s="102"/>
      <c r="CB62" s="102"/>
      <c r="CC62" s="102"/>
      <c r="CD62" s="102"/>
      <c r="CE62" s="102"/>
      <c r="CF62" s="102"/>
      <c r="CG62" s="102"/>
      <c r="CH62" s="102"/>
      <c r="CI62" s="102"/>
      <c r="CJ62" s="102"/>
      <c r="CK62" s="102"/>
      <c r="CL62" s="102"/>
      <c r="CM62" s="102"/>
      <c r="CN62" s="102"/>
      <c r="CO62" s="102"/>
      <c r="CP62" s="102"/>
      <c r="CQ62" s="102"/>
      <c r="CR62" s="102"/>
      <c r="CS62" s="102"/>
      <c r="CT62" s="102"/>
      <c r="CU62" s="102"/>
      <c r="CV62" s="102"/>
      <c r="CW62" s="102"/>
      <c r="CX62" s="102"/>
      <c r="CY62" s="102"/>
      <c r="CZ62" s="102"/>
      <c r="DA62" s="102"/>
      <c r="DB62" s="102"/>
      <c r="DC62" s="102"/>
      <c r="DD62" s="102"/>
      <c r="DE62" s="102"/>
      <c r="DF62" s="102"/>
      <c r="DG62" s="102"/>
      <c r="DH62" s="102"/>
      <c r="DI62" s="102"/>
      <c r="DJ62" s="102"/>
      <c r="DK62" s="102"/>
      <c r="DL62" s="102"/>
      <c r="DM62" s="102"/>
      <c r="DN62" s="102"/>
      <c r="DO62" s="102"/>
      <c r="DP62" s="102"/>
      <c r="DQ62" s="102"/>
      <c r="DR62" s="102"/>
      <c r="DS62" s="102"/>
      <c r="DT62" s="102"/>
      <c r="DU62" s="102"/>
      <c r="DV62" s="102"/>
      <c r="DW62" s="102"/>
      <c r="DX62" s="102"/>
      <c r="DY62" s="102"/>
      <c r="DZ62" s="102"/>
      <c r="EA62" s="102"/>
      <c r="EB62" s="102"/>
      <c r="EC62" s="102"/>
      <c r="ED62" s="102"/>
      <c r="EE62" s="102"/>
      <c r="EF62" s="102"/>
      <c r="EG62" s="102"/>
      <c r="EH62" s="102"/>
      <c r="EI62" s="102"/>
      <c r="EJ62" s="102"/>
      <c r="EK62" s="102"/>
      <c r="EL62" s="102"/>
      <c r="EM62" s="102"/>
      <c r="EN62" s="102"/>
      <c r="EO62" s="102"/>
      <c r="EP62" s="102"/>
      <c r="EQ62" s="102"/>
      <c r="ER62" s="102"/>
      <c r="ES62" s="102"/>
      <c r="ET62" s="102"/>
      <c r="EU62" s="102"/>
      <c r="EV62" s="102"/>
      <c r="EW62" s="102"/>
      <c r="EX62" s="102"/>
      <c r="EY62" s="102"/>
      <c r="EZ62" s="102"/>
      <c r="FA62" s="102"/>
      <c r="FB62" s="102"/>
      <c r="FC62" s="102"/>
      <c r="FD62" s="102"/>
      <c r="FE62" s="102"/>
      <c r="FF62" s="102"/>
      <c r="FG62" s="102"/>
      <c r="FH62" s="102"/>
      <c r="FI62" s="102"/>
      <c r="FJ62" s="102"/>
      <c r="FK62" s="102"/>
      <c r="FL62" s="102"/>
      <c r="FM62" s="102"/>
      <c r="FN62" s="102"/>
      <c r="FO62" s="102"/>
      <c r="FP62" s="102"/>
      <c r="FQ62" s="102"/>
      <c r="FR62" s="102"/>
      <c r="FS62" s="102"/>
      <c r="FT62" s="102"/>
      <c r="FU62" s="102"/>
      <c r="FV62" s="102"/>
      <c r="FW62" s="102"/>
      <c r="FX62" s="102"/>
      <c r="FY62" s="102"/>
      <c r="FZ62" s="102"/>
      <c r="GA62" s="102"/>
      <c r="GB62" s="102"/>
      <c r="GC62" s="102"/>
      <c r="GD62" s="102"/>
      <c r="GE62" s="102"/>
      <c r="GF62" s="102"/>
      <c r="GG62" s="102"/>
      <c r="GH62" s="102"/>
      <c r="GI62" s="102"/>
      <c r="GJ62" s="102"/>
      <c r="GK62" s="102"/>
      <c r="GL62" s="102"/>
      <c r="GM62" s="102"/>
      <c r="GN62" s="102"/>
      <c r="GO62" s="102"/>
      <c r="GP62" s="102"/>
      <c r="GQ62" s="102"/>
      <c r="GR62" s="102"/>
      <c r="GS62" s="102"/>
      <c r="GT62" s="102"/>
      <c r="GU62" s="102"/>
      <c r="GV62" s="102"/>
      <c r="GW62" s="102"/>
      <c r="GX62" s="102"/>
      <c r="GY62" s="102"/>
      <c r="GZ62" s="102"/>
      <c r="HA62" s="102"/>
      <c r="HB62" s="102"/>
      <c r="HC62" s="102"/>
      <c r="HD62" s="102"/>
      <c r="HE62" s="102"/>
      <c r="HF62" s="102"/>
      <c r="HG62" s="102"/>
      <c r="HH62" s="102"/>
      <c r="HI62" s="102"/>
      <c r="HJ62" s="102"/>
      <c r="HK62" s="102"/>
    </row>
    <row r="63" spans="1:219" x14ac:dyDescent="0.3">
      <c r="A63" t="s">
        <v>197</v>
      </c>
      <c r="B63" t="s">
        <v>715</v>
      </c>
      <c r="C63" t="s">
        <v>197</v>
      </c>
      <c r="D63" t="s">
        <v>196</v>
      </c>
      <c r="E63" t="s">
        <v>861</v>
      </c>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02"/>
      <c r="CD63" s="102"/>
      <c r="CE63" s="102"/>
      <c r="CF63" s="102"/>
      <c r="CG63" s="102"/>
      <c r="CH63" s="102"/>
      <c r="CI63" s="102"/>
      <c r="CJ63" s="102"/>
      <c r="CK63" s="102"/>
      <c r="CL63" s="102"/>
      <c r="CM63" s="102"/>
      <c r="CN63" s="102"/>
      <c r="CO63" s="102"/>
      <c r="CP63" s="102"/>
      <c r="CQ63" s="102"/>
      <c r="CR63" s="102"/>
      <c r="CS63" s="102"/>
      <c r="CT63" s="102"/>
      <c r="CU63" s="102"/>
      <c r="CV63" s="102"/>
      <c r="CW63" s="102"/>
      <c r="CX63" s="102"/>
      <c r="CY63" s="102"/>
      <c r="CZ63" s="102"/>
      <c r="DA63" s="102"/>
      <c r="DB63" s="102"/>
      <c r="DC63" s="102"/>
      <c r="DD63" s="102"/>
      <c r="DE63" s="102"/>
      <c r="DF63" s="102"/>
      <c r="DG63" s="102"/>
      <c r="DH63" s="102"/>
      <c r="DI63" s="102"/>
      <c r="DJ63" s="102"/>
      <c r="DK63" s="102"/>
      <c r="DL63" s="102"/>
      <c r="DM63" s="102"/>
      <c r="DN63" s="102"/>
      <c r="DO63" s="102"/>
      <c r="DP63" s="102"/>
      <c r="DQ63" s="102"/>
      <c r="DR63" s="102"/>
      <c r="DS63" s="102"/>
      <c r="DT63" s="102"/>
      <c r="DU63" s="102"/>
      <c r="DV63" s="102"/>
      <c r="DW63" s="102"/>
      <c r="DX63" s="102"/>
      <c r="DY63" s="102"/>
      <c r="DZ63" s="102"/>
      <c r="EA63" s="102"/>
      <c r="EB63" s="102"/>
      <c r="EC63" s="102"/>
      <c r="ED63" s="102"/>
      <c r="EE63" s="102"/>
      <c r="EF63" s="102"/>
      <c r="EG63" s="102"/>
      <c r="EH63" s="102"/>
      <c r="EI63" s="102"/>
      <c r="EJ63" s="102"/>
      <c r="EK63" s="102"/>
      <c r="EL63" s="102"/>
      <c r="EM63" s="102"/>
      <c r="EN63" s="102"/>
      <c r="EO63" s="102"/>
      <c r="EP63" s="102"/>
      <c r="EQ63" s="102"/>
      <c r="ER63" s="102"/>
      <c r="ES63" s="102"/>
      <c r="ET63" s="102"/>
      <c r="EU63" s="102"/>
      <c r="EV63" s="102"/>
      <c r="EW63" s="102"/>
      <c r="EX63" s="102"/>
      <c r="EY63" s="102"/>
      <c r="EZ63" s="102"/>
      <c r="FA63" s="102"/>
      <c r="FB63" s="102"/>
      <c r="FC63" s="102"/>
      <c r="FD63" s="102"/>
      <c r="FE63" s="102"/>
      <c r="FF63" s="102"/>
      <c r="FG63" s="102"/>
      <c r="FH63" s="102"/>
      <c r="FI63" s="102"/>
      <c r="FJ63" s="102"/>
      <c r="FK63" s="102"/>
      <c r="FL63" s="102"/>
      <c r="FM63" s="102"/>
      <c r="FN63" s="102"/>
      <c r="FO63" s="102"/>
      <c r="FP63" s="102"/>
      <c r="FQ63" s="102"/>
      <c r="FR63" s="102"/>
      <c r="FS63" s="102"/>
      <c r="FT63" s="102"/>
      <c r="FU63" s="102"/>
      <c r="FV63" s="102"/>
      <c r="FW63" s="102"/>
      <c r="FX63" s="102"/>
      <c r="FY63" s="102"/>
      <c r="FZ63" s="102"/>
      <c r="GA63" s="102"/>
      <c r="GB63" s="102"/>
      <c r="GC63" s="102"/>
      <c r="GD63" s="102"/>
      <c r="GE63" s="102"/>
      <c r="GF63" s="102"/>
      <c r="GG63" s="102"/>
      <c r="GH63" s="102"/>
      <c r="GI63" s="102"/>
      <c r="GJ63" s="102"/>
      <c r="GK63" s="102"/>
      <c r="GL63" s="102"/>
      <c r="GM63" s="102"/>
      <c r="GN63" s="102"/>
      <c r="GO63" s="102"/>
      <c r="GP63" s="102"/>
      <c r="GQ63" s="102"/>
      <c r="GR63" s="102"/>
      <c r="GS63" s="102"/>
      <c r="GT63" s="102"/>
      <c r="GU63" s="102"/>
      <c r="GV63" s="102"/>
      <c r="GW63" s="102"/>
      <c r="GX63" s="102"/>
      <c r="GY63" s="102"/>
      <c r="GZ63" s="102"/>
      <c r="HA63" s="102"/>
      <c r="HB63" s="102"/>
      <c r="HC63" s="102"/>
      <c r="HD63" s="102"/>
      <c r="HE63" s="102"/>
      <c r="HF63" s="102"/>
      <c r="HG63" s="102"/>
      <c r="HH63" s="102"/>
      <c r="HI63" s="102"/>
      <c r="HJ63" s="102"/>
      <c r="HK63" s="102"/>
    </row>
    <row r="64" spans="1:219" x14ac:dyDescent="0.3">
      <c r="A64" t="s">
        <v>203</v>
      </c>
      <c r="B64" t="s">
        <v>716</v>
      </c>
      <c r="C64" t="s">
        <v>203</v>
      </c>
      <c r="D64" t="s">
        <v>202</v>
      </c>
      <c r="E64" t="s">
        <v>861</v>
      </c>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c r="BG64" s="102"/>
      <c r="BH64" s="102"/>
      <c r="BI64" s="102"/>
      <c r="BJ64" s="102"/>
      <c r="BK64" s="102"/>
      <c r="BL64" s="102"/>
      <c r="BM64" s="102"/>
      <c r="BN64" s="102"/>
      <c r="BO64" s="102"/>
      <c r="BP64" s="102"/>
      <c r="BQ64" s="102"/>
      <c r="BR64" s="102"/>
      <c r="BS64" s="102"/>
      <c r="BT64" s="102"/>
      <c r="BU64" s="102"/>
      <c r="BV64" s="102"/>
      <c r="BW64" s="102"/>
      <c r="BX64" s="102"/>
      <c r="BY64" s="102"/>
      <c r="BZ64" s="102"/>
      <c r="CA64" s="102"/>
      <c r="CB64" s="102"/>
      <c r="CC64" s="102"/>
      <c r="CD64" s="102"/>
      <c r="CE64" s="102"/>
      <c r="CF64" s="102"/>
      <c r="CG64" s="102"/>
      <c r="CH64" s="102"/>
      <c r="CI64" s="102"/>
      <c r="CJ64" s="102"/>
      <c r="CK64" s="102"/>
      <c r="CL64" s="102"/>
      <c r="CM64" s="102"/>
      <c r="CN64" s="102"/>
      <c r="CO64" s="102"/>
      <c r="CP64" s="102"/>
      <c r="CQ64" s="102"/>
      <c r="CR64" s="102"/>
      <c r="CS64" s="102"/>
      <c r="CT64" s="102"/>
      <c r="CU64" s="102"/>
      <c r="CV64" s="102"/>
      <c r="CW64" s="102"/>
      <c r="CX64" s="102"/>
      <c r="CY64" s="102"/>
      <c r="CZ64" s="102"/>
      <c r="DA64" s="102"/>
      <c r="DB64" s="102"/>
      <c r="DC64" s="102"/>
      <c r="DD64" s="102"/>
      <c r="DE64" s="102"/>
      <c r="DF64" s="102"/>
      <c r="DG64" s="102"/>
      <c r="DH64" s="102"/>
      <c r="DI64" s="102"/>
      <c r="DJ64" s="102"/>
      <c r="DK64" s="102"/>
      <c r="DL64" s="102"/>
      <c r="DM64" s="102"/>
      <c r="DN64" s="102"/>
      <c r="DO64" s="102"/>
      <c r="DP64" s="102"/>
      <c r="DQ64" s="102"/>
      <c r="DR64" s="102"/>
      <c r="DS64" s="102"/>
      <c r="DT64" s="102"/>
      <c r="DU64" s="102"/>
      <c r="DV64" s="102"/>
      <c r="DW64" s="102"/>
      <c r="DX64" s="102"/>
      <c r="DY64" s="102"/>
      <c r="DZ64" s="102"/>
      <c r="EA64" s="102"/>
      <c r="EB64" s="102"/>
      <c r="EC64" s="102"/>
      <c r="ED64" s="102"/>
      <c r="EE64" s="102"/>
      <c r="EF64" s="102"/>
      <c r="EG64" s="102"/>
      <c r="EH64" s="102"/>
      <c r="EI64" s="102"/>
      <c r="EJ64" s="102"/>
      <c r="EK64" s="102"/>
      <c r="EL64" s="102"/>
      <c r="EM64" s="102"/>
      <c r="EN64" s="102"/>
      <c r="EO64" s="102"/>
      <c r="EP64" s="102"/>
      <c r="EQ64" s="102"/>
      <c r="ER64" s="102"/>
      <c r="ES64" s="102"/>
      <c r="ET64" s="102"/>
      <c r="EU64" s="102"/>
      <c r="EV64" s="102"/>
      <c r="EW64" s="102"/>
      <c r="EX64" s="102"/>
      <c r="EY64" s="102"/>
      <c r="EZ64" s="102"/>
      <c r="FA64" s="102"/>
      <c r="FB64" s="102"/>
      <c r="FC64" s="102"/>
      <c r="FD64" s="102"/>
      <c r="FE64" s="102"/>
      <c r="FF64" s="102"/>
      <c r="FG64" s="102"/>
      <c r="FH64" s="102"/>
      <c r="FI64" s="102"/>
      <c r="FJ64" s="102"/>
      <c r="FK64" s="102"/>
      <c r="FL64" s="102"/>
      <c r="FM64" s="102"/>
      <c r="FN64" s="102"/>
      <c r="FO64" s="102"/>
      <c r="FP64" s="102"/>
      <c r="FQ64" s="102"/>
      <c r="FR64" s="102"/>
      <c r="FS64" s="102"/>
      <c r="FT64" s="102"/>
      <c r="FU64" s="102"/>
      <c r="FV64" s="102"/>
      <c r="FW64" s="102"/>
      <c r="FX64" s="102"/>
      <c r="FY64" s="102"/>
      <c r="FZ64" s="102"/>
      <c r="GA64" s="102"/>
      <c r="GB64" s="102"/>
      <c r="GC64" s="102"/>
      <c r="GD64" s="102"/>
      <c r="GE64" s="102"/>
      <c r="GF64" s="102"/>
      <c r="GG64" s="102"/>
      <c r="GH64" s="102"/>
      <c r="GI64" s="102"/>
      <c r="GJ64" s="102"/>
      <c r="GK64" s="102"/>
      <c r="GL64" s="102"/>
      <c r="GM64" s="102"/>
      <c r="GN64" s="102"/>
      <c r="GO64" s="102"/>
      <c r="GP64" s="102"/>
      <c r="GQ64" s="102"/>
      <c r="GR64" s="102"/>
      <c r="GS64" s="102"/>
      <c r="GT64" s="102"/>
      <c r="GU64" s="102"/>
      <c r="GV64" s="102"/>
      <c r="GW64" s="102"/>
      <c r="GX64" s="102"/>
      <c r="GY64" s="102"/>
      <c r="GZ64" s="102"/>
      <c r="HA64" s="102"/>
      <c r="HB64" s="102"/>
      <c r="HC64" s="102"/>
      <c r="HD64" s="102"/>
      <c r="HE64" s="102"/>
      <c r="HF64" s="102"/>
      <c r="HG64" s="102"/>
      <c r="HH64" s="102"/>
      <c r="HI64" s="102"/>
      <c r="HJ64" s="102"/>
      <c r="HK64" s="102"/>
    </row>
    <row r="65" spans="1:219" x14ac:dyDescent="0.3">
      <c r="A65" t="s">
        <v>2918</v>
      </c>
      <c r="B65" t="s">
        <v>838</v>
      </c>
      <c r="C65" t="s">
        <v>203</v>
      </c>
      <c r="D65" t="s">
        <v>202</v>
      </c>
      <c r="E65" t="s">
        <v>862</v>
      </c>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c r="BY65" s="102"/>
      <c r="BZ65" s="102"/>
      <c r="CA65" s="102"/>
      <c r="CB65" s="102"/>
      <c r="CC65" s="102"/>
      <c r="CD65" s="102"/>
      <c r="CE65" s="102"/>
      <c r="CF65" s="102"/>
      <c r="CG65" s="102"/>
      <c r="CH65" s="102"/>
      <c r="CI65" s="102"/>
      <c r="CJ65" s="102"/>
      <c r="CK65" s="102"/>
      <c r="CL65" s="102"/>
      <c r="CM65" s="102"/>
      <c r="CN65" s="102"/>
      <c r="CO65" s="102"/>
      <c r="CP65" s="102"/>
      <c r="CQ65" s="102"/>
      <c r="CR65" s="102"/>
      <c r="CS65" s="102"/>
      <c r="CT65" s="102"/>
      <c r="CU65" s="102"/>
      <c r="CV65" s="102"/>
      <c r="CW65" s="102"/>
      <c r="CX65" s="102"/>
      <c r="CY65" s="102"/>
      <c r="CZ65" s="102"/>
      <c r="DA65" s="102"/>
      <c r="DB65" s="102"/>
      <c r="DC65" s="102"/>
      <c r="DD65" s="102"/>
      <c r="DE65" s="102"/>
      <c r="DF65" s="102"/>
      <c r="DG65" s="102"/>
      <c r="DH65" s="102"/>
      <c r="DI65" s="102"/>
      <c r="DJ65" s="102"/>
      <c r="DK65" s="102"/>
      <c r="DL65" s="102"/>
      <c r="DM65" s="102"/>
      <c r="DN65" s="102"/>
      <c r="DO65" s="102"/>
      <c r="DP65" s="102"/>
      <c r="DQ65" s="102"/>
      <c r="DR65" s="102"/>
      <c r="DS65" s="102"/>
      <c r="DT65" s="102"/>
      <c r="DU65" s="102"/>
      <c r="DV65" s="102"/>
      <c r="DW65" s="102"/>
      <c r="DX65" s="102"/>
      <c r="DY65" s="102"/>
      <c r="DZ65" s="102"/>
      <c r="EA65" s="102"/>
      <c r="EB65" s="102"/>
      <c r="EC65" s="102"/>
      <c r="ED65" s="102"/>
      <c r="EE65" s="102"/>
      <c r="EF65" s="102"/>
      <c r="EG65" s="102"/>
      <c r="EH65" s="102"/>
      <c r="EI65" s="102"/>
      <c r="EJ65" s="102"/>
      <c r="EK65" s="102"/>
      <c r="EL65" s="102"/>
      <c r="EM65" s="102"/>
      <c r="EN65" s="102"/>
      <c r="EO65" s="102"/>
      <c r="EP65" s="102"/>
      <c r="EQ65" s="102"/>
      <c r="ER65" s="102"/>
      <c r="ES65" s="102"/>
      <c r="ET65" s="102"/>
      <c r="EU65" s="102"/>
      <c r="EV65" s="102"/>
      <c r="EW65" s="102"/>
      <c r="EX65" s="102"/>
      <c r="EY65" s="102"/>
      <c r="EZ65" s="102"/>
      <c r="FA65" s="102"/>
      <c r="FB65" s="102"/>
      <c r="FC65" s="102"/>
      <c r="FD65" s="102"/>
      <c r="FE65" s="102"/>
      <c r="FF65" s="102"/>
      <c r="FG65" s="102"/>
      <c r="FH65" s="102"/>
      <c r="FI65" s="102"/>
      <c r="FJ65" s="102"/>
      <c r="FK65" s="102"/>
      <c r="FL65" s="102"/>
      <c r="FM65" s="102"/>
      <c r="FN65" s="102"/>
      <c r="FO65" s="102"/>
      <c r="FP65" s="102"/>
      <c r="FQ65" s="102"/>
      <c r="FR65" s="102"/>
      <c r="FS65" s="102"/>
      <c r="FT65" s="102"/>
      <c r="FU65" s="102"/>
      <c r="FV65" s="102"/>
      <c r="FW65" s="102"/>
      <c r="FX65" s="102"/>
      <c r="FY65" s="102"/>
      <c r="FZ65" s="102"/>
      <c r="GA65" s="102"/>
      <c r="GB65" s="102"/>
      <c r="GC65" s="102"/>
      <c r="GD65" s="102"/>
      <c r="GE65" s="102"/>
      <c r="GF65" s="102"/>
      <c r="GG65" s="102"/>
      <c r="GH65" s="102"/>
      <c r="GI65" s="102"/>
      <c r="GJ65" s="102"/>
      <c r="GK65" s="102"/>
      <c r="GL65" s="102"/>
      <c r="GM65" s="102"/>
      <c r="GN65" s="102"/>
      <c r="GO65" s="102"/>
      <c r="GP65" s="102"/>
      <c r="GQ65" s="102"/>
      <c r="GR65" s="102"/>
      <c r="GS65" s="102"/>
      <c r="GT65" s="102"/>
      <c r="GU65" s="102"/>
      <c r="GV65" s="102"/>
      <c r="GW65" s="102"/>
      <c r="GX65" s="102"/>
      <c r="GY65" s="102"/>
      <c r="GZ65" s="102"/>
      <c r="HA65" s="102"/>
      <c r="HB65" s="102"/>
      <c r="HC65" s="102"/>
      <c r="HD65" s="102"/>
      <c r="HE65" s="102"/>
      <c r="HF65" s="102"/>
      <c r="HG65" s="102"/>
      <c r="HH65" s="102"/>
      <c r="HI65" s="102"/>
      <c r="HJ65" s="102"/>
      <c r="HK65" s="102"/>
    </row>
    <row r="66" spans="1:219" x14ac:dyDescent="0.3">
      <c r="A66" t="s">
        <v>1296</v>
      </c>
      <c r="B66" t="s">
        <v>839</v>
      </c>
      <c r="C66" t="s">
        <v>203</v>
      </c>
      <c r="D66" t="s">
        <v>202</v>
      </c>
      <c r="E66" t="s">
        <v>791</v>
      </c>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c r="CB66" s="102"/>
      <c r="CC66" s="102"/>
      <c r="CD66" s="102"/>
      <c r="CE66" s="102"/>
      <c r="CF66" s="102"/>
      <c r="CG66" s="102"/>
      <c r="CH66" s="102"/>
      <c r="CI66" s="102"/>
      <c r="CJ66" s="102"/>
      <c r="CK66" s="102"/>
      <c r="CL66" s="102"/>
      <c r="CM66" s="102"/>
      <c r="CN66" s="102"/>
      <c r="CO66" s="102"/>
      <c r="CP66" s="102"/>
      <c r="CQ66" s="102"/>
      <c r="CR66" s="102"/>
      <c r="CS66" s="102"/>
      <c r="CT66" s="102"/>
      <c r="CU66" s="102"/>
      <c r="CV66" s="102"/>
      <c r="CW66" s="102"/>
      <c r="CX66" s="102"/>
      <c r="CY66" s="102"/>
      <c r="CZ66" s="102"/>
      <c r="DA66" s="102"/>
      <c r="DB66" s="102"/>
      <c r="DC66" s="102"/>
      <c r="DD66" s="102"/>
      <c r="DE66" s="102"/>
      <c r="DF66" s="102"/>
      <c r="DG66" s="102"/>
      <c r="DH66" s="102"/>
      <c r="DI66" s="102"/>
      <c r="DJ66" s="102"/>
      <c r="DK66" s="102"/>
      <c r="DL66" s="102"/>
      <c r="DM66" s="102"/>
      <c r="DN66" s="102"/>
      <c r="DO66" s="102"/>
      <c r="DP66" s="102"/>
      <c r="DQ66" s="102"/>
      <c r="DR66" s="102"/>
      <c r="DS66" s="102"/>
      <c r="DT66" s="102"/>
      <c r="DU66" s="102"/>
      <c r="DV66" s="102"/>
      <c r="DW66" s="102"/>
      <c r="DX66" s="102"/>
      <c r="DY66" s="102"/>
      <c r="DZ66" s="102"/>
      <c r="EA66" s="102"/>
      <c r="EB66" s="102"/>
      <c r="EC66" s="102"/>
      <c r="ED66" s="102"/>
      <c r="EE66" s="102"/>
      <c r="EF66" s="102"/>
      <c r="EG66" s="102"/>
      <c r="EH66" s="102"/>
      <c r="EI66" s="102"/>
      <c r="EJ66" s="102"/>
      <c r="EK66" s="102"/>
      <c r="EL66" s="102"/>
      <c r="EM66" s="102"/>
      <c r="EN66" s="102"/>
      <c r="EO66" s="102"/>
      <c r="EP66" s="102"/>
      <c r="EQ66" s="102"/>
      <c r="ER66" s="102"/>
      <c r="ES66" s="102"/>
      <c r="ET66" s="102"/>
      <c r="EU66" s="102"/>
      <c r="EV66" s="102"/>
      <c r="EW66" s="102"/>
      <c r="EX66" s="102"/>
      <c r="EY66" s="102"/>
      <c r="EZ66" s="102"/>
      <c r="FA66" s="102"/>
      <c r="FB66" s="102"/>
      <c r="FC66" s="102"/>
      <c r="FD66" s="102"/>
      <c r="FE66" s="102"/>
      <c r="FF66" s="102"/>
      <c r="FG66" s="102"/>
      <c r="FH66" s="102"/>
      <c r="FI66" s="102"/>
      <c r="FJ66" s="102"/>
      <c r="FK66" s="102"/>
      <c r="FL66" s="102"/>
      <c r="FM66" s="102"/>
      <c r="FN66" s="102"/>
      <c r="FO66" s="102"/>
      <c r="FP66" s="102"/>
      <c r="FQ66" s="102"/>
      <c r="FR66" s="102"/>
      <c r="FS66" s="102"/>
      <c r="FT66" s="102"/>
      <c r="FU66" s="102"/>
      <c r="FV66" s="102"/>
      <c r="FW66" s="102"/>
      <c r="FX66" s="102"/>
      <c r="FY66" s="102"/>
      <c r="FZ66" s="102"/>
      <c r="GA66" s="102"/>
      <c r="GB66" s="102"/>
      <c r="GC66" s="102"/>
      <c r="GD66" s="102"/>
      <c r="GE66" s="102"/>
      <c r="GF66" s="102"/>
      <c r="GG66" s="102"/>
      <c r="GH66" s="102"/>
      <c r="GI66" s="102"/>
      <c r="GJ66" s="102"/>
      <c r="GK66" s="102"/>
      <c r="GL66" s="102"/>
      <c r="GM66" s="102"/>
      <c r="GN66" s="102"/>
      <c r="GO66" s="102"/>
      <c r="GP66" s="102"/>
      <c r="GQ66" s="102"/>
      <c r="GR66" s="102"/>
      <c r="GS66" s="102"/>
      <c r="GT66" s="102"/>
      <c r="GU66" s="102"/>
      <c r="GV66" s="102"/>
      <c r="GW66" s="102"/>
      <c r="GX66" s="102"/>
      <c r="GY66" s="102"/>
      <c r="GZ66" s="102"/>
      <c r="HA66" s="102"/>
      <c r="HB66" s="102"/>
      <c r="HC66" s="102"/>
      <c r="HD66" s="102"/>
      <c r="HE66" s="102"/>
      <c r="HF66" s="102"/>
      <c r="HG66" s="102"/>
      <c r="HH66" s="102"/>
      <c r="HI66" s="102"/>
      <c r="HJ66" s="102"/>
      <c r="HK66" s="102"/>
    </row>
    <row r="67" spans="1:219" x14ac:dyDescent="0.3">
      <c r="A67" t="s">
        <v>1310</v>
      </c>
      <c r="B67" t="s">
        <v>854</v>
      </c>
      <c r="C67" t="s">
        <v>215</v>
      </c>
      <c r="D67" t="s">
        <v>214</v>
      </c>
      <c r="E67" t="s">
        <v>862</v>
      </c>
      <c r="J67" s="101" t="s">
        <v>460</v>
      </c>
      <c r="K67" s="101" t="s">
        <v>460</v>
      </c>
      <c r="L67" s="101" t="s">
        <v>460</v>
      </c>
      <c r="M67" s="101" t="s">
        <v>460</v>
      </c>
      <c r="N67" s="101" t="s">
        <v>460</v>
      </c>
      <c r="O67" s="101" t="s">
        <v>460</v>
      </c>
      <c r="P67" s="101" t="s">
        <v>460</v>
      </c>
      <c r="Q67" s="101" t="s">
        <v>460</v>
      </c>
      <c r="R67" s="101" t="s">
        <v>460</v>
      </c>
      <c r="S67" s="101" t="s">
        <v>460</v>
      </c>
      <c r="T67" s="101" t="s">
        <v>460</v>
      </c>
      <c r="U67" s="101" t="s">
        <v>460</v>
      </c>
      <c r="V67" s="101" t="s">
        <v>460</v>
      </c>
      <c r="W67" s="101" t="s">
        <v>460</v>
      </c>
      <c r="X67" s="101" t="s">
        <v>460</v>
      </c>
      <c r="Y67" s="101" t="s">
        <v>460</v>
      </c>
      <c r="Z67" s="101" t="s">
        <v>460</v>
      </c>
      <c r="AA67" s="101" t="s">
        <v>460</v>
      </c>
      <c r="AB67" s="101" t="s">
        <v>460</v>
      </c>
      <c r="AC67" s="101" t="s">
        <v>460</v>
      </c>
      <c r="AD67" s="101" t="s">
        <v>460</v>
      </c>
      <c r="AE67" s="101" t="s">
        <v>460</v>
      </c>
      <c r="AF67" s="101" t="s">
        <v>460</v>
      </c>
      <c r="AG67" s="101" t="s">
        <v>460</v>
      </c>
      <c r="AH67" s="101" t="s">
        <v>460</v>
      </c>
      <c r="AI67" s="101" t="s">
        <v>460</v>
      </c>
      <c r="AJ67" s="101" t="s">
        <v>460</v>
      </c>
      <c r="AK67" s="101" t="s">
        <v>460</v>
      </c>
      <c r="AL67" s="101" t="s">
        <v>460</v>
      </c>
      <c r="AM67" s="101" t="s">
        <v>460</v>
      </c>
      <c r="AN67" s="101" t="s">
        <v>460</v>
      </c>
      <c r="AO67" s="101" t="s">
        <v>460</v>
      </c>
      <c r="AP67" s="101" t="s">
        <v>460</v>
      </c>
      <c r="AQ67" s="101" t="s">
        <v>460</v>
      </c>
      <c r="AR67" s="101" t="s">
        <v>460</v>
      </c>
      <c r="AS67" s="101" t="s">
        <v>460</v>
      </c>
      <c r="AT67" s="101" t="s">
        <v>460</v>
      </c>
      <c r="AU67" s="101" t="s">
        <v>460</v>
      </c>
      <c r="AV67" s="101" t="s">
        <v>460</v>
      </c>
      <c r="AW67" s="101" t="s">
        <v>460</v>
      </c>
      <c r="AX67" s="101" t="s">
        <v>460</v>
      </c>
      <c r="AY67" s="101" t="s">
        <v>460</v>
      </c>
      <c r="AZ67" s="101" t="s">
        <v>460</v>
      </c>
      <c r="BA67" s="101" t="s">
        <v>460</v>
      </c>
      <c r="BB67" s="101" t="s">
        <v>460</v>
      </c>
      <c r="BC67" s="101" t="s">
        <v>460</v>
      </c>
      <c r="BD67" s="101" t="s">
        <v>460</v>
      </c>
      <c r="BE67" s="101" t="s">
        <v>460</v>
      </c>
      <c r="BF67" s="101" t="s">
        <v>460</v>
      </c>
      <c r="BG67" s="101" t="s">
        <v>460</v>
      </c>
      <c r="BH67" s="101" t="s">
        <v>460</v>
      </c>
      <c r="BI67" s="101" t="s">
        <v>460</v>
      </c>
      <c r="BJ67" s="101" t="s">
        <v>460</v>
      </c>
      <c r="BK67" s="101" t="s">
        <v>460</v>
      </c>
      <c r="BL67" s="101" t="s">
        <v>460</v>
      </c>
      <c r="BM67" s="101" t="s">
        <v>460</v>
      </c>
      <c r="BN67" s="101" t="s">
        <v>460</v>
      </c>
      <c r="BO67" s="101" t="s">
        <v>460</v>
      </c>
      <c r="BP67" s="101" t="s">
        <v>460</v>
      </c>
      <c r="BQ67" s="101" t="s">
        <v>460</v>
      </c>
      <c r="BR67" s="101" t="s">
        <v>460</v>
      </c>
      <c r="BS67" s="101" t="s">
        <v>460</v>
      </c>
      <c r="BT67" s="101" t="s">
        <v>460</v>
      </c>
      <c r="BU67" s="101" t="s">
        <v>460</v>
      </c>
      <c r="BV67" s="101" t="s">
        <v>460</v>
      </c>
      <c r="BW67" s="101" t="s">
        <v>460</v>
      </c>
      <c r="BX67" s="101" t="s">
        <v>460</v>
      </c>
      <c r="BY67" s="101" t="s">
        <v>460</v>
      </c>
      <c r="BZ67" s="101" t="s">
        <v>460</v>
      </c>
      <c r="CA67" s="101" t="s">
        <v>460</v>
      </c>
      <c r="CB67" s="101" t="s">
        <v>460</v>
      </c>
      <c r="CC67" s="101" t="s">
        <v>460</v>
      </c>
      <c r="CD67" s="101" t="s">
        <v>460</v>
      </c>
      <c r="CE67" s="101" t="s">
        <v>460</v>
      </c>
      <c r="CF67" s="101" t="s">
        <v>460</v>
      </c>
      <c r="CG67" s="101" t="s">
        <v>460</v>
      </c>
      <c r="CH67" s="101" t="s">
        <v>460</v>
      </c>
      <c r="CI67" s="101" t="s">
        <v>460</v>
      </c>
      <c r="CJ67" s="101" t="s">
        <v>460</v>
      </c>
      <c r="CK67" s="101" t="s">
        <v>460</v>
      </c>
      <c r="CL67" s="101" t="s">
        <v>460</v>
      </c>
      <c r="CM67" s="101" t="s">
        <v>460</v>
      </c>
      <c r="CN67" s="101" t="s">
        <v>460</v>
      </c>
      <c r="CO67" s="101" t="s">
        <v>460</v>
      </c>
      <c r="CP67" s="101" t="s">
        <v>460</v>
      </c>
      <c r="CQ67" s="101" t="s">
        <v>460</v>
      </c>
      <c r="CR67" s="101" t="s">
        <v>460</v>
      </c>
      <c r="CS67" s="101" t="s">
        <v>460</v>
      </c>
      <c r="CT67" s="101" t="s">
        <v>460</v>
      </c>
      <c r="CU67" s="101" t="s">
        <v>460</v>
      </c>
      <c r="CV67" s="101" t="s">
        <v>460</v>
      </c>
      <c r="CW67" s="101" t="s">
        <v>460</v>
      </c>
      <c r="CX67" s="101" t="s">
        <v>460</v>
      </c>
      <c r="CY67" s="101" t="s">
        <v>460</v>
      </c>
      <c r="CZ67" s="101" t="s">
        <v>460</v>
      </c>
      <c r="DA67" s="101" t="s">
        <v>460</v>
      </c>
      <c r="DB67" s="101" t="s">
        <v>460</v>
      </c>
      <c r="DC67" s="101" t="s">
        <v>460</v>
      </c>
      <c r="DD67" s="101" t="s">
        <v>460</v>
      </c>
      <c r="DE67" s="101" t="s">
        <v>460</v>
      </c>
      <c r="DF67" s="101" t="s">
        <v>460</v>
      </c>
      <c r="DG67" s="101" t="s">
        <v>460</v>
      </c>
      <c r="DH67" s="101" t="s">
        <v>460</v>
      </c>
      <c r="DI67" s="101" t="s">
        <v>460</v>
      </c>
      <c r="DJ67" s="101" t="s">
        <v>460</v>
      </c>
      <c r="DK67" s="101" t="s">
        <v>460</v>
      </c>
      <c r="DL67" s="101" t="s">
        <v>460</v>
      </c>
      <c r="DM67" s="101" t="s">
        <v>460</v>
      </c>
      <c r="DN67" s="101" t="s">
        <v>460</v>
      </c>
      <c r="DO67" s="101" t="s">
        <v>460</v>
      </c>
      <c r="DP67" s="101" t="s">
        <v>460</v>
      </c>
      <c r="DQ67" s="101" t="s">
        <v>460</v>
      </c>
      <c r="DR67" s="101" t="s">
        <v>460</v>
      </c>
      <c r="DS67" s="101" t="s">
        <v>460</v>
      </c>
      <c r="DT67" s="101" t="s">
        <v>460</v>
      </c>
      <c r="DU67" s="101" t="s">
        <v>460</v>
      </c>
      <c r="DV67" s="101" t="s">
        <v>460</v>
      </c>
      <c r="DW67" s="101" t="s">
        <v>460</v>
      </c>
      <c r="DX67" s="101" t="s">
        <v>460</v>
      </c>
      <c r="DY67" s="101" t="s">
        <v>460</v>
      </c>
      <c r="DZ67" s="101" t="s">
        <v>460</v>
      </c>
      <c r="EA67" s="101" t="s">
        <v>460</v>
      </c>
      <c r="EB67" s="101" t="s">
        <v>460</v>
      </c>
      <c r="EC67" s="101" t="s">
        <v>460</v>
      </c>
      <c r="ED67" s="101" t="s">
        <v>460</v>
      </c>
      <c r="EE67" s="101" t="s">
        <v>460</v>
      </c>
      <c r="EF67" s="101" t="s">
        <v>460</v>
      </c>
      <c r="EG67" s="101" t="s">
        <v>460</v>
      </c>
      <c r="EH67" s="101" t="s">
        <v>460</v>
      </c>
      <c r="EI67" s="101" t="s">
        <v>460</v>
      </c>
      <c r="EJ67" s="101" t="s">
        <v>460</v>
      </c>
      <c r="EK67" s="101" t="s">
        <v>460</v>
      </c>
      <c r="EL67" s="101" t="s">
        <v>460</v>
      </c>
      <c r="EM67" s="101" t="s">
        <v>460</v>
      </c>
      <c r="EN67" s="101" t="s">
        <v>460</v>
      </c>
      <c r="EO67" s="101" t="s">
        <v>460</v>
      </c>
      <c r="EP67" s="101" t="s">
        <v>460</v>
      </c>
      <c r="EQ67" s="101" t="s">
        <v>460</v>
      </c>
      <c r="ER67" s="101" t="s">
        <v>460</v>
      </c>
      <c r="ES67" s="101" t="s">
        <v>460</v>
      </c>
      <c r="ET67" s="101" t="s">
        <v>460</v>
      </c>
      <c r="EU67" s="101" t="s">
        <v>460</v>
      </c>
      <c r="EV67" s="101" t="s">
        <v>460</v>
      </c>
      <c r="EW67" s="101" t="s">
        <v>460</v>
      </c>
      <c r="EX67" s="101" t="s">
        <v>460</v>
      </c>
      <c r="EY67" s="101" t="s">
        <v>460</v>
      </c>
      <c r="EZ67" s="101" t="s">
        <v>460</v>
      </c>
      <c r="FA67" s="101" t="s">
        <v>460</v>
      </c>
      <c r="FB67" s="101" t="s">
        <v>460</v>
      </c>
      <c r="FC67" s="101" t="s">
        <v>460</v>
      </c>
      <c r="FD67" s="101" t="s">
        <v>460</v>
      </c>
      <c r="FE67" s="101" t="s">
        <v>460</v>
      </c>
      <c r="FF67" s="101" t="s">
        <v>460</v>
      </c>
      <c r="FG67" s="101" t="s">
        <v>460</v>
      </c>
      <c r="FH67" s="101" t="s">
        <v>460</v>
      </c>
      <c r="FI67" s="101" t="s">
        <v>460</v>
      </c>
      <c r="FJ67" s="101" t="s">
        <v>460</v>
      </c>
      <c r="FK67" s="101" t="s">
        <v>460</v>
      </c>
      <c r="FL67" s="101" t="s">
        <v>460</v>
      </c>
      <c r="FM67" s="101" t="s">
        <v>460</v>
      </c>
      <c r="FN67" s="101" t="s">
        <v>460</v>
      </c>
      <c r="FO67" s="101" t="s">
        <v>460</v>
      </c>
      <c r="FP67" s="101" t="s">
        <v>460</v>
      </c>
      <c r="FQ67" s="101" t="s">
        <v>460</v>
      </c>
      <c r="FR67" s="101" t="s">
        <v>460</v>
      </c>
      <c r="FS67" s="101" t="s">
        <v>460</v>
      </c>
      <c r="FT67" s="101" t="s">
        <v>460</v>
      </c>
      <c r="FU67" s="101" t="s">
        <v>460</v>
      </c>
      <c r="FV67" s="101" t="s">
        <v>460</v>
      </c>
      <c r="FW67" s="101" t="s">
        <v>460</v>
      </c>
      <c r="FX67" s="101" t="s">
        <v>460</v>
      </c>
      <c r="FY67" s="101" t="s">
        <v>460</v>
      </c>
      <c r="FZ67" s="101" t="s">
        <v>460</v>
      </c>
      <c r="GA67" s="101" t="s">
        <v>460</v>
      </c>
      <c r="GB67" s="101" t="s">
        <v>460</v>
      </c>
      <c r="GC67" s="101" t="s">
        <v>460</v>
      </c>
      <c r="GD67" s="101" t="s">
        <v>460</v>
      </c>
      <c r="GE67" s="101" t="s">
        <v>460</v>
      </c>
      <c r="GF67" s="101" t="s">
        <v>460</v>
      </c>
      <c r="GG67" s="101" t="s">
        <v>460</v>
      </c>
      <c r="GH67" s="101" t="s">
        <v>460</v>
      </c>
      <c r="GI67" s="101" t="s">
        <v>460</v>
      </c>
      <c r="GJ67" s="101" t="s">
        <v>460</v>
      </c>
      <c r="GK67" s="101" t="s">
        <v>460</v>
      </c>
      <c r="GL67" s="101" t="s">
        <v>460</v>
      </c>
      <c r="GM67" s="101" t="s">
        <v>460</v>
      </c>
      <c r="GN67" s="101" t="s">
        <v>460</v>
      </c>
      <c r="GO67" s="101" t="s">
        <v>460</v>
      </c>
      <c r="GP67" s="101" t="s">
        <v>460</v>
      </c>
      <c r="GQ67" s="101" t="s">
        <v>460</v>
      </c>
      <c r="GR67" s="101" t="s">
        <v>460</v>
      </c>
      <c r="GS67" s="101" t="s">
        <v>460</v>
      </c>
      <c r="GT67" s="101" t="s">
        <v>460</v>
      </c>
      <c r="GU67" s="101" t="s">
        <v>460</v>
      </c>
      <c r="GV67" s="101" t="s">
        <v>460</v>
      </c>
      <c r="GW67" s="101" t="s">
        <v>460</v>
      </c>
      <c r="GX67" s="101" t="s">
        <v>460</v>
      </c>
      <c r="GY67" s="101" t="s">
        <v>460</v>
      </c>
      <c r="GZ67" s="101" t="s">
        <v>460</v>
      </c>
      <c r="HA67" s="101" t="s">
        <v>460</v>
      </c>
      <c r="HB67" s="101" t="s">
        <v>460</v>
      </c>
      <c r="HC67" s="101" t="s">
        <v>460</v>
      </c>
      <c r="HD67" s="101" t="s">
        <v>460</v>
      </c>
      <c r="HE67" s="101" t="s">
        <v>460</v>
      </c>
      <c r="HF67" s="101" t="s">
        <v>460</v>
      </c>
      <c r="HG67" s="101" t="s">
        <v>460</v>
      </c>
      <c r="HH67" s="101" t="s">
        <v>460</v>
      </c>
      <c r="HI67" s="101" t="s">
        <v>460</v>
      </c>
      <c r="HJ67" s="101" t="s">
        <v>460</v>
      </c>
      <c r="HK67" s="101" t="s">
        <v>460</v>
      </c>
    </row>
    <row r="68" spans="1:219" x14ac:dyDescent="0.3">
      <c r="A68" t="s">
        <v>1303</v>
      </c>
      <c r="B68" t="s">
        <v>845</v>
      </c>
      <c r="C68" t="s">
        <v>217</v>
      </c>
      <c r="D68" t="s">
        <v>216</v>
      </c>
      <c r="E68" t="s">
        <v>791</v>
      </c>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c r="AM68" s="101"/>
      <c r="AN68" s="101"/>
      <c r="AO68" s="101"/>
      <c r="AP68" s="101"/>
      <c r="AQ68" s="101"/>
      <c r="AR68" s="101"/>
      <c r="AS68" s="101"/>
      <c r="AT68" s="101"/>
      <c r="AU68" s="101"/>
      <c r="AV68" s="101"/>
      <c r="AW68" s="101"/>
      <c r="AX68" s="101"/>
      <c r="AY68" s="101"/>
      <c r="AZ68" s="101"/>
      <c r="BA68" s="101"/>
      <c r="BB68" s="101"/>
      <c r="BC68" s="101"/>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01"/>
      <c r="CG68" s="101"/>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101"/>
      <c r="DD68" s="101"/>
      <c r="DE68" s="101"/>
      <c r="DF68" s="101"/>
      <c r="DG68" s="101"/>
      <c r="DH68" s="101"/>
      <c r="DI68" s="101"/>
      <c r="DJ68" s="101"/>
      <c r="DK68" s="101"/>
      <c r="DL68" s="101"/>
      <c r="DM68" s="101"/>
      <c r="DN68" s="101"/>
      <c r="DO68" s="101"/>
      <c r="DP68" s="101"/>
      <c r="DQ68" s="101"/>
      <c r="DR68" s="101"/>
      <c r="DS68" s="101"/>
      <c r="DT68" s="101"/>
      <c r="DU68" s="101"/>
      <c r="DV68" s="101"/>
      <c r="DW68" s="101"/>
      <c r="DX68" s="101"/>
      <c r="DY68" s="101"/>
      <c r="DZ68" s="101"/>
      <c r="EA68" s="101"/>
      <c r="EB68" s="101"/>
      <c r="EC68" s="101"/>
      <c r="ED68" s="101"/>
      <c r="EE68" s="101"/>
      <c r="EF68" s="101"/>
      <c r="EG68" s="101"/>
      <c r="EH68" s="101"/>
      <c r="EI68" s="101"/>
      <c r="EJ68" s="101"/>
      <c r="EK68" s="101"/>
      <c r="EL68" s="101"/>
      <c r="EM68" s="101"/>
      <c r="EN68" s="101"/>
      <c r="EO68" s="101"/>
      <c r="EP68" s="101"/>
      <c r="EQ68" s="101"/>
      <c r="ER68" s="101"/>
      <c r="ES68" s="101"/>
      <c r="ET68" s="101"/>
      <c r="EU68" s="101"/>
      <c r="EV68" s="101"/>
      <c r="EW68" s="101"/>
      <c r="EX68" s="101"/>
      <c r="EY68" s="101"/>
      <c r="EZ68" s="101"/>
      <c r="FA68" s="101"/>
      <c r="FB68" s="101"/>
      <c r="FC68" s="101"/>
      <c r="FD68" s="101"/>
      <c r="FE68" s="101"/>
      <c r="FF68" s="101"/>
      <c r="FG68" s="101"/>
      <c r="FH68" s="101"/>
      <c r="FI68" s="101"/>
      <c r="FJ68" s="101"/>
      <c r="FK68" s="101"/>
      <c r="FL68" s="101"/>
      <c r="FM68" s="101"/>
      <c r="FN68" s="101"/>
      <c r="FO68" s="101"/>
      <c r="FP68" s="101"/>
      <c r="FQ68" s="101"/>
      <c r="FR68" s="101"/>
      <c r="FS68" s="101"/>
      <c r="FT68" s="101"/>
      <c r="FU68" s="101"/>
      <c r="FV68" s="101"/>
      <c r="FW68" s="101"/>
      <c r="FX68" s="101"/>
      <c r="FY68" s="101"/>
      <c r="FZ68" s="101"/>
      <c r="GA68" s="101"/>
      <c r="GB68" s="101"/>
      <c r="GC68" s="101"/>
      <c r="GD68" s="101"/>
      <c r="GE68" s="101"/>
      <c r="GF68" s="101"/>
      <c r="GG68" s="101"/>
      <c r="GH68" s="101"/>
      <c r="GI68" s="101"/>
      <c r="GJ68" s="101"/>
      <c r="GK68" s="101"/>
      <c r="GL68" s="101"/>
      <c r="GM68" s="101"/>
      <c r="GN68" s="101"/>
      <c r="GO68" s="101"/>
      <c r="GP68" s="101"/>
      <c r="GQ68" s="101"/>
      <c r="GR68" s="101"/>
      <c r="GS68" s="101"/>
      <c r="GT68" s="101"/>
      <c r="GU68" s="101"/>
      <c r="GV68" s="101"/>
      <c r="GW68" s="101"/>
      <c r="GX68" s="101"/>
      <c r="GY68" s="101"/>
      <c r="GZ68" s="101"/>
      <c r="HA68" s="101"/>
      <c r="HB68" s="101"/>
      <c r="HC68" s="101"/>
      <c r="HD68" s="101"/>
      <c r="HE68" s="101"/>
      <c r="HF68" s="101"/>
      <c r="HG68" s="101"/>
      <c r="HH68" s="101"/>
      <c r="HI68" s="101"/>
      <c r="HJ68" s="101"/>
      <c r="HK68" s="101"/>
    </row>
    <row r="69" spans="1:219" x14ac:dyDescent="0.3">
      <c r="A69" t="s">
        <v>362</v>
      </c>
      <c r="B69" t="s">
        <v>717</v>
      </c>
      <c r="C69" t="s">
        <v>362</v>
      </c>
      <c r="D69" t="s">
        <v>218</v>
      </c>
      <c r="E69" t="s">
        <v>861</v>
      </c>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c r="GV69" s="101"/>
      <c r="GW69" s="101"/>
      <c r="GX69" s="101"/>
      <c r="GY69" s="101"/>
      <c r="GZ69" s="101"/>
      <c r="HA69" s="101"/>
      <c r="HB69" s="101"/>
      <c r="HC69" s="101"/>
      <c r="HD69" s="101"/>
      <c r="HE69" s="101"/>
      <c r="HF69" s="101"/>
      <c r="HG69" s="101"/>
      <c r="HH69" s="101"/>
      <c r="HI69" s="101"/>
      <c r="HJ69" s="101"/>
      <c r="HK69" s="101"/>
    </row>
    <row r="70" spans="1:219" x14ac:dyDescent="0.3">
      <c r="A70" t="s">
        <v>793</v>
      </c>
      <c r="B70" t="s">
        <v>818</v>
      </c>
      <c r="C70" t="s">
        <v>362</v>
      </c>
      <c r="D70" t="s">
        <v>218</v>
      </c>
      <c r="E70" t="s">
        <v>788</v>
      </c>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c r="BN70" s="101"/>
      <c r="BO70" s="101"/>
      <c r="BP70" s="101"/>
      <c r="BQ70" s="101"/>
      <c r="BR70" s="101"/>
      <c r="BS70" s="101"/>
      <c r="BT70" s="101"/>
      <c r="BU70" s="101"/>
      <c r="BV70" s="101"/>
      <c r="BW70" s="101"/>
      <c r="BX70" s="101"/>
      <c r="BY70" s="101"/>
      <c r="BZ70" s="101"/>
      <c r="CA70" s="101"/>
      <c r="CB70" s="101"/>
      <c r="CC70" s="101"/>
      <c r="CD70" s="101"/>
      <c r="CE70" s="101"/>
      <c r="CF70" s="101"/>
      <c r="CG70" s="101"/>
      <c r="CH70" s="101"/>
      <c r="CI70" s="101"/>
      <c r="CJ70" s="101"/>
      <c r="CK70" s="101"/>
      <c r="CL70" s="101"/>
      <c r="CM70" s="101"/>
      <c r="CN70" s="101"/>
      <c r="CO70" s="101"/>
      <c r="CP70" s="101"/>
      <c r="CQ70" s="101"/>
      <c r="CR70" s="101"/>
      <c r="CS70" s="101"/>
      <c r="CT70" s="101"/>
      <c r="CU70" s="101"/>
      <c r="CV70" s="101"/>
      <c r="CW70" s="101"/>
      <c r="CX70" s="101"/>
      <c r="CY70" s="101"/>
      <c r="CZ70" s="101"/>
      <c r="DA70" s="101"/>
      <c r="DB70" s="101"/>
      <c r="DC70" s="101"/>
      <c r="DD70" s="101"/>
      <c r="DE70" s="101"/>
      <c r="DF70" s="101"/>
      <c r="DG70" s="101"/>
      <c r="DH70" s="101"/>
      <c r="DI70" s="101"/>
      <c r="DJ70" s="101"/>
      <c r="DK70" s="101"/>
      <c r="DL70" s="101"/>
      <c r="DM70" s="101"/>
      <c r="DN70" s="101"/>
      <c r="DO70" s="101"/>
      <c r="DP70" s="101"/>
      <c r="DQ70" s="101"/>
      <c r="DR70" s="101"/>
      <c r="DS70" s="101"/>
      <c r="DT70" s="101"/>
      <c r="DU70" s="101"/>
      <c r="DV70" s="101"/>
      <c r="DW70" s="101"/>
      <c r="DX70" s="101"/>
      <c r="DY70" s="101"/>
      <c r="DZ70" s="101"/>
      <c r="EA70" s="101"/>
      <c r="EB70" s="101"/>
      <c r="EC70" s="101"/>
      <c r="ED70" s="101"/>
      <c r="EE70" s="101"/>
      <c r="EF70" s="101"/>
      <c r="EG70" s="101"/>
      <c r="EH70" s="101"/>
      <c r="EI70" s="101"/>
      <c r="EJ70" s="101"/>
      <c r="EK70" s="101"/>
      <c r="EL70" s="101"/>
      <c r="EM70" s="101"/>
      <c r="EN70" s="101"/>
      <c r="EO70" s="101"/>
      <c r="EP70" s="101"/>
      <c r="EQ70" s="101"/>
      <c r="ER70" s="101"/>
      <c r="ES70" s="101"/>
      <c r="ET70" s="101"/>
      <c r="EU70" s="101"/>
      <c r="EV70" s="101"/>
      <c r="EW70" s="101"/>
      <c r="EX70" s="101"/>
      <c r="EY70" s="101"/>
      <c r="EZ70" s="101"/>
      <c r="FA70" s="101"/>
      <c r="FB70" s="101"/>
      <c r="FC70" s="101"/>
      <c r="FD70" s="101"/>
      <c r="FE70" s="101"/>
      <c r="FF70" s="101"/>
      <c r="FG70" s="101"/>
      <c r="FH70" s="101"/>
      <c r="FI70" s="101"/>
      <c r="FJ70" s="101"/>
      <c r="FK70" s="101"/>
      <c r="FL70" s="101"/>
      <c r="FM70" s="101"/>
      <c r="FN70" s="101"/>
      <c r="FO70" s="101"/>
      <c r="FP70" s="101"/>
      <c r="FQ70" s="101"/>
      <c r="FR70" s="101"/>
      <c r="FS70" s="101"/>
      <c r="FT70" s="101"/>
      <c r="FU70" s="101"/>
      <c r="FV70" s="101"/>
      <c r="FW70" s="101"/>
      <c r="FX70" s="101"/>
      <c r="FY70" s="101"/>
      <c r="FZ70" s="101"/>
      <c r="GA70" s="101"/>
      <c r="GB70" s="101"/>
      <c r="GC70" s="101"/>
      <c r="GD70" s="101"/>
      <c r="GE70" s="101"/>
      <c r="GF70" s="101"/>
      <c r="GG70" s="101"/>
      <c r="GH70" s="101"/>
      <c r="GI70" s="101"/>
      <c r="GJ70" s="101"/>
      <c r="GK70" s="101"/>
      <c r="GL70" s="101"/>
      <c r="GM70" s="101"/>
      <c r="GN70" s="101"/>
      <c r="GO70" s="101"/>
      <c r="GP70" s="101"/>
      <c r="GQ70" s="101"/>
      <c r="GR70" s="101"/>
      <c r="GS70" s="101"/>
      <c r="GT70" s="101"/>
      <c r="GU70" s="101"/>
      <c r="GV70" s="101"/>
      <c r="GW70" s="101"/>
      <c r="GX70" s="101"/>
      <c r="GY70" s="101"/>
      <c r="GZ70" s="101"/>
      <c r="HA70" s="101"/>
      <c r="HB70" s="101"/>
      <c r="HC70" s="101"/>
      <c r="HD70" s="101"/>
      <c r="HE70" s="101"/>
      <c r="HF70" s="101"/>
      <c r="HG70" s="101"/>
      <c r="HH70" s="101"/>
      <c r="HI70" s="101"/>
      <c r="HJ70" s="101"/>
      <c r="HK70" s="101"/>
    </row>
    <row r="71" spans="1:219" x14ac:dyDescent="0.3">
      <c r="A71" t="s">
        <v>794</v>
      </c>
      <c r="B71" t="s">
        <v>819</v>
      </c>
      <c r="C71" t="s">
        <v>362</v>
      </c>
      <c r="D71" t="s">
        <v>218</v>
      </c>
      <c r="E71" t="s">
        <v>788</v>
      </c>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c r="GV71" s="101"/>
      <c r="GW71" s="101"/>
      <c r="GX71" s="101"/>
      <c r="GY71" s="101"/>
      <c r="GZ71" s="101"/>
      <c r="HA71" s="101"/>
      <c r="HB71" s="101"/>
      <c r="HC71" s="101"/>
      <c r="HD71" s="101"/>
      <c r="HE71" s="101"/>
      <c r="HF71" s="101"/>
      <c r="HG71" s="101"/>
      <c r="HH71" s="101"/>
      <c r="HI71" s="101"/>
      <c r="HJ71" s="101"/>
      <c r="HK71" s="101"/>
    </row>
    <row r="72" spans="1:219" x14ac:dyDescent="0.3">
      <c r="A72" t="s">
        <v>230</v>
      </c>
      <c r="B72" t="s">
        <v>718</v>
      </c>
      <c r="C72" t="s">
        <v>230</v>
      </c>
      <c r="D72" t="s">
        <v>229</v>
      </c>
      <c r="E72" t="s">
        <v>861</v>
      </c>
      <c r="J72" s="102" t="s">
        <v>744</v>
      </c>
      <c r="K72" s="102" t="s">
        <v>744</v>
      </c>
      <c r="L72" s="102" t="s">
        <v>744</v>
      </c>
      <c r="M72" s="102" t="s">
        <v>744</v>
      </c>
      <c r="N72" s="102" t="s">
        <v>744</v>
      </c>
      <c r="O72" s="102" t="s">
        <v>744</v>
      </c>
      <c r="P72" s="102" t="s">
        <v>744</v>
      </c>
      <c r="Q72" s="102" t="s">
        <v>744</v>
      </c>
      <c r="R72" s="102" t="s">
        <v>744</v>
      </c>
      <c r="S72" s="102" t="s">
        <v>744</v>
      </c>
      <c r="T72" s="102" t="s">
        <v>744</v>
      </c>
      <c r="U72" s="102" t="s">
        <v>744</v>
      </c>
      <c r="V72" s="102" t="s">
        <v>744</v>
      </c>
      <c r="W72" s="102" t="s">
        <v>744</v>
      </c>
      <c r="X72" s="102" t="s">
        <v>744</v>
      </c>
      <c r="Y72" s="102" t="s">
        <v>744</v>
      </c>
      <c r="Z72" s="102" t="s">
        <v>744</v>
      </c>
      <c r="AA72" s="102" t="s">
        <v>744</v>
      </c>
      <c r="AB72" s="102" t="s">
        <v>744</v>
      </c>
      <c r="AC72" s="102" t="s">
        <v>744</v>
      </c>
      <c r="AD72" s="102" t="s">
        <v>744</v>
      </c>
      <c r="AE72" s="102" t="s">
        <v>744</v>
      </c>
      <c r="AF72" s="102" t="s">
        <v>744</v>
      </c>
      <c r="AG72" s="102" t="s">
        <v>744</v>
      </c>
      <c r="AH72" s="102" t="s">
        <v>744</v>
      </c>
      <c r="AI72" s="102" t="s">
        <v>744</v>
      </c>
      <c r="AJ72" s="102" t="s">
        <v>744</v>
      </c>
      <c r="AK72" s="102" t="s">
        <v>744</v>
      </c>
      <c r="AL72" s="102" t="s">
        <v>744</v>
      </c>
      <c r="AM72" s="102" t="s">
        <v>744</v>
      </c>
      <c r="AN72" s="102" t="s">
        <v>744</v>
      </c>
      <c r="AO72" s="102" t="s">
        <v>744</v>
      </c>
      <c r="AP72" s="102" t="s">
        <v>744</v>
      </c>
      <c r="AQ72" s="102" t="s">
        <v>744</v>
      </c>
      <c r="AR72" s="102" t="s">
        <v>744</v>
      </c>
      <c r="AS72" s="102" t="s">
        <v>744</v>
      </c>
      <c r="AT72" s="102" t="s">
        <v>744</v>
      </c>
      <c r="AU72" s="102" t="s">
        <v>744</v>
      </c>
      <c r="AV72" s="102" t="s">
        <v>744</v>
      </c>
      <c r="AW72" s="102" t="s">
        <v>744</v>
      </c>
      <c r="AX72" s="102" t="s">
        <v>744</v>
      </c>
      <c r="AY72" s="102" t="s">
        <v>744</v>
      </c>
      <c r="AZ72" s="102" t="s">
        <v>744</v>
      </c>
      <c r="BA72" s="102" t="s">
        <v>744</v>
      </c>
      <c r="BB72" s="102" t="s">
        <v>744</v>
      </c>
      <c r="BC72" s="102" t="s">
        <v>744</v>
      </c>
      <c r="BD72" s="102" t="s">
        <v>744</v>
      </c>
      <c r="BE72" s="102" t="s">
        <v>744</v>
      </c>
      <c r="BF72" s="102" t="s">
        <v>744</v>
      </c>
      <c r="BG72" s="102" t="s">
        <v>744</v>
      </c>
      <c r="BH72" s="102" t="s">
        <v>744</v>
      </c>
      <c r="BI72" s="102" t="s">
        <v>744</v>
      </c>
      <c r="BJ72" s="102" t="s">
        <v>744</v>
      </c>
      <c r="BK72" s="102" t="s">
        <v>744</v>
      </c>
      <c r="BL72" s="102" t="s">
        <v>744</v>
      </c>
      <c r="BM72" s="102" t="s">
        <v>744</v>
      </c>
      <c r="BN72" s="102" t="s">
        <v>744</v>
      </c>
      <c r="BO72" s="102" t="s">
        <v>744</v>
      </c>
      <c r="BP72" s="102" t="s">
        <v>744</v>
      </c>
      <c r="BQ72" s="102" t="s">
        <v>744</v>
      </c>
      <c r="BR72" s="102" t="s">
        <v>744</v>
      </c>
      <c r="BS72" s="102" t="s">
        <v>744</v>
      </c>
      <c r="BT72" s="102" t="s">
        <v>744</v>
      </c>
      <c r="BU72" s="102" t="s">
        <v>744</v>
      </c>
      <c r="BV72" s="102" t="s">
        <v>744</v>
      </c>
      <c r="BW72" s="102" t="s">
        <v>744</v>
      </c>
      <c r="BX72" s="102" t="s">
        <v>744</v>
      </c>
      <c r="BY72" s="102" t="s">
        <v>744</v>
      </c>
      <c r="BZ72" s="102" t="s">
        <v>744</v>
      </c>
      <c r="CA72" s="102" t="s">
        <v>744</v>
      </c>
      <c r="CB72" s="102" t="s">
        <v>744</v>
      </c>
      <c r="CC72" s="102" t="s">
        <v>744</v>
      </c>
      <c r="CD72" s="102" t="s">
        <v>744</v>
      </c>
      <c r="CE72" s="102" t="s">
        <v>744</v>
      </c>
      <c r="CF72" s="102" t="s">
        <v>744</v>
      </c>
      <c r="CG72" s="102" t="s">
        <v>744</v>
      </c>
      <c r="CH72" s="102" t="s">
        <v>744</v>
      </c>
      <c r="CI72" s="102" t="s">
        <v>744</v>
      </c>
      <c r="CJ72" s="102" t="s">
        <v>744</v>
      </c>
      <c r="CK72" s="102" t="s">
        <v>744</v>
      </c>
      <c r="CL72" s="102" t="s">
        <v>744</v>
      </c>
      <c r="CM72" s="102" t="s">
        <v>744</v>
      </c>
      <c r="CN72" s="102" t="s">
        <v>744</v>
      </c>
      <c r="CO72" s="102" t="s">
        <v>744</v>
      </c>
      <c r="CP72" s="102" t="s">
        <v>744</v>
      </c>
      <c r="CQ72" s="102" t="s">
        <v>744</v>
      </c>
      <c r="CR72" s="102" t="s">
        <v>744</v>
      </c>
      <c r="CS72" s="102" t="s">
        <v>744</v>
      </c>
      <c r="CT72" s="102" t="s">
        <v>744</v>
      </c>
      <c r="CU72" s="102" t="s">
        <v>744</v>
      </c>
      <c r="CV72" s="102" t="s">
        <v>744</v>
      </c>
      <c r="CW72" s="102" t="s">
        <v>744</v>
      </c>
      <c r="CX72" s="102" t="s">
        <v>744</v>
      </c>
      <c r="CY72" s="102" t="s">
        <v>744</v>
      </c>
      <c r="CZ72" s="102" t="s">
        <v>744</v>
      </c>
      <c r="DA72" s="102" t="s">
        <v>744</v>
      </c>
      <c r="DB72" s="102" t="s">
        <v>744</v>
      </c>
      <c r="DC72" s="102" t="s">
        <v>744</v>
      </c>
      <c r="DD72" s="102" t="s">
        <v>744</v>
      </c>
      <c r="DE72" s="102" t="s">
        <v>744</v>
      </c>
      <c r="DF72" s="102" t="s">
        <v>744</v>
      </c>
      <c r="DG72" s="102" t="s">
        <v>744</v>
      </c>
      <c r="DH72" s="102" t="s">
        <v>744</v>
      </c>
      <c r="DI72" s="102" t="s">
        <v>744</v>
      </c>
      <c r="DJ72" s="102" t="s">
        <v>744</v>
      </c>
      <c r="DK72" s="102" t="s">
        <v>744</v>
      </c>
      <c r="DL72" s="102" t="s">
        <v>744</v>
      </c>
      <c r="DM72" s="102" t="s">
        <v>744</v>
      </c>
      <c r="DN72" s="102" t="s">
        <v>744</v>
      </c>
      <c r="DO72" s="102" t="s">
        <v>744</v>
      </c>
      <c r="DP72" s="102" t="s">
        <v>744</v>
      </c>
      <c r="DQ72" s="102" t="s">
        <v>744</v>
      </c>
      <c r="DR72" s="102" t="s">
        <v>744</v>
      </c>
      <c r="DS72" s="102" t="s">
        <v>744</v>
      </c>
      <c r="DT72" s="102" t="s">
        <v>744</v>
      </c>
      <c r="DU72" s="102" t="s">
        <v>744</v>
      </c>
      <c r="DV72" s="102" t="s">
        <v>744</v>
      </c>
      <c r="DW72" s="102" t="s">
        <v>744</v>
      </c>
      <c r="DX72" s="102" t="s">
        <v>744</v>
      </c>
      <c r="DY72" s="102" t="s">
        <v>744</v>
      </c>
      <c r="DZ72" s="102" t="s">
        <v>744</v>
      </c>
      <c r="EA72" s="102" t="s">
        <v>744</v>
      </c>
      <c r="EB72" s="102" t="s">
        <v>744</v>
      </c>
      <c r="EC72" s="102" t="s">
        <v>744</v>
      </c>
      <c r="ED72" s="102" t="s">
        <v>744</v>
      </c>
      <c r="EE72" s="102" t="s">
        <v>744</v>
      </c>
      <c r="EF72" s="102" t="s">
        <v>744</v>
      </c>
      <c r="EG72" s="102" t="s">
        <v>744</v>
      </c>
      <c r="EH72" s="102" t="s">
        <v>744</v>
      </c>
      <c r="EI72" s="102" t="s">
        <v>744</v>
      </c>
      <c r="EJ72" s="102" t="s">
        <v>744</v>
      </c>
      <c r="EK72" s="102" t="s">
        <v>744</v>
      </c>
      <c r="EL72" s="102" t="s">
        <v>744</v>
      </c>
      <c r="EM72" s="102" t="s">
        <v>744</v>
      </c>
      <c r="EN72" s="102" t="s">
        <v>744</v>
      </c>
      <c r="EO72" s="102" t="s">
        <v>744</v>
      </c>
      <c r="EP72" s="102" t="s">
        <v>744</v>
      </c>
      <c r="EQ72" s="102" t="s">
        <v>744</v>
      </c>
      <c r="ER72" s="102" t="s">
        <v>744</v>
      </c>
      <c r="ES72" s="102" t="s">
        <v>744</v>
      </c>
      <c r="ET72" s="102" t="s">
        <v>744</v>
      </c>
      <c r="EU72" s="102" t="s">
        <v>744</v>
      </c>
      <c r="EV72" s="102" t="s">
        <v>744</v>
      </c>
      <c r="EW72" s="102" t="s">
        <v>744</v>
      </c>
      <c r="EX72" s="102" t="s">
        <v>744</v>
      </c>
      <c r="EY72" s="102" t="s">
        <v>744</v>
      </c>
      <c r="EZ72" s="102" t="s">
        <v>744</v>
      </c>
      <c r="FA72" s="102" t="s">
        <v>744</v>
      </c>
      <c r="FB72" s="102" t="s">
        <v>744</v>
      </c>
      <c r="FC72" s="102" t="s">
        <v>744</v>
      </c>
      <c r="FD72" s="102" t="s">
        <v>744</v>
      </c>
      <c r="FE72" s="102" t="s">
        <v>744</v>
      </c>
      <c r="FF72" s="102" t="s">
        <v>744</v>
      </c>
      <c r="FG72" s="102" t="s">
        <v>744</v>
      </c>
      <c r="FH72" s="102" t="s">
        <v>744</v>
      </c>
      <c r="FI72" s="102" t="s">
        <v>744</v>
      </c>
      <c r="FJ72" s="102" t="s">
        <v>744</v>
      </c>
      <c r="FK72" s="102" t="s">
        <v>744</v>
      </c>
      <c r="FL72" s="102" t="s">
        <v>744</v>
      </c>
      <c r="FM72" s="102" t="s">
        <v>744</v>
      </c>
      <c r="FN72" s="102" t="s">
        <v>744</v>
      </c>
      <c r="FO72" s="102" t="s">
        <v>744</v>
      </c>
      <c r="FP72" s="102" t="s">
        <v>744</v>
      </c>
      <c r="FQ72" s="102" t="s">
        <v>744</v>
      </c>
      <c r="FR72" s="102" t="s">
        <v>744</v>
      </c>
      <c r="FS72" s="102" t="s">
        <v>744</v>
      </c>
      <c r="FT72" s="102" t="s">
        <v>744</v>
      </c>
      <c r="FU72" s="102" t="s">
        <v>744</v>
      </c>
      <c r="FV72" s="102" t="s">
        <v>744</v>
      </c>
      <c r="FW72" s="102" t="s">
        <v>744</v>
      </c>
      <c r="FX72" s="102" t="s">
        <v>744</v>
      </c>
      <c r="FY72" s="102" t="s">
        <v>744</v>
      </c>
      <c r="FZ72" s="102" t="s">
        <v>744</v>
      </c>
      <c r="GA72" s="102" t="s">
        <v>744</v>
      </c>
      <c r="GB72" s="102" t="s">
        <v>744</v>
      </c>
      <c r="GC72" s="102" t="s">
        <v>744</v>
      </c>
      <c r="GD72" s="102" t="s">
        <v>744</v>
      </c>
      <c r="GE72" s="102" t="s">
        <v>744</v>
      </c>
      <c r="GF72" s="102" t="s">
        <v>744</v>
      </c>
      <c r="GG72" s="102" t="s">
        <v>744</v>
      </c>
      <c r="GH72" s="102" t="s">
        <v>744</v>
      </c>
      <c r="GI72" s="102" t="s">
        <v>744</v>
      </c>
      <c r="GJ72" s="102" t="s">
        <v>744</v>
      </c>
      <c r="GK72" s="102" t="s">
        <v>744</v>
      </c>
      <c r="GL72" s="102" t="s">
        <v>744</v>
      </c>
      <c r="GM72" s="102" t="s">
        <v>744</v>
      </c>
      <c r="GN72" s="102" t="s">
        <v>744</v>
      </c>
      <c r="GO72" s="102" t="s">
        <v>744</v>
      </c>
      <c r="GP72" s="102" t="s">
        <v>744</v>
      </c>
      <c r="GQ72" s="102" t="s">
        <v>744</v>
      </c>
      <c r="GR72" s="102" t="s">
        <v>744</v>
      </c>
      <c r="GS72" s="102" t="s">
        <v>744</v>
      </c>
      <c r="GT72" s="102" t="s">
        <v>744</v>
      </c>
      <c r="GU72" s="102" t="s">
        <v>744</v>
      </c>
      <c r="GV72" s="102" t="s">
        <v>744</v>
      </c>
      <c r="GW72" s="102" t="s">
        <v>744</v>
      </c>
      <c r="GX72" s="102" t="s">
        <v>744</v>
      </c>
      <c r="GY72" s="102" t="s">
        <v>744</v>
      </c>
      <c r="GZ72" s="102" t="s">
        <v>744</v>
      </c>
      <c r="HA72" s="102" t="s">
        <v>744</v>
      </c>
      <c r="HB72" s="102" t="s">
        <v>744</v>
      </c>
      <c r="HC72" s="102" t="s">
        <v>744</v>
      </c>
      <c r="HD72" s="102" t="s">
        <v>744</v>
      </c>
      <c r="HE72" s="102" t="s">
        <v>744</v>
      </c>
      <c r="HF72" s="102" t="s">
        <v>744</v>
      </c>
      <c r="HG72" s="102" t="s">
        <v>744</v>
      </c>
      <c r="HH72" s="102" t="s">
        <v>744</v>
      </c>
      <c r="HI72" s="102" t="s">
        <v>744</v>
      </c>
      <c r="HJ72" s="102" t="s">
        <v>744</v>
      </c>
      <c r="HK72" s="102" t="s">
        <v>744</v>
      </c>
    </row>
    <row r="73" spans="1:219" x14ac:dyDescent="0.3">
      <c r="A73" t="s">
        <v>232</v>
      </c>
      <c r="B73" t="s">
        <v>719</v>
      </c>
      <c r="C73" t="s">
        <v>232</v>
      </c>
      <c r="D73" t="s">
        <v>231</v>
      </c>
      <c r="E73" t="s">
        <v>861</v>
      </c>
      <c r="J73" s="102"/>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02"/>
      <c r="CD73" s="102"/>
      <c r="CE73" s="102"/>
      <c r="CF73" s="102"/>
      <c r="CG73" s="102"/>
      <c r="CH73" s="102"/>
      <c r="CI73" s="102"/>
      <c r="CJ73" s="102"/>
      <c r="CK73" s="102"/>
      <c r="CL73" s="102"/>
      <c r="CM73" s="102"/>
      <c r="CN73" s="102"/>
      <c r="CO73" s="102"/>
      <c r="CP73" s="102"/>
      <c r="CQ73" s="102"/>
      <c r="CR73" s="102"/>
      <c r="CS73" s="102"/>
      <c r="CT73" s="102"/>
      <c r="CU73" s="102"/>
      <c r="CV73" s="102"/>
      <c r="CW73" s="102"/>
      <c r="CX73" s="102"/>
      <c r="CY73" s="102"/>
      <c r="CZ73" s="102"/>
      <c r="DA73" s="102"/>
      <c r="DB73" s="102"/>
      <c r="DC73" s="102"/>
      <c r="DD73" s="102"/>
      <c r="DE73" s="102"/>
      <c r="DF73" s="102"/>
      <c r="DG73" s="102"/>
      <c r="DH73" s="102"/>
      <c r="DI73" s="102"/>
      <c r="DJ73" s="102"/>
      <c r="DK73" s="102"/>
      <c r="DL73" s="102"/>
      <c r="DM73" s="102"/>
      <c r="DN73" s="102"/>
      <c r="DO73" s="102"/>
      <c r="DP73" s="102"/>
      <c r="DQ73" s="102"/>
      <c r="DR73" s="102"/>
      <c r="DS73" s="102"/>
      <c r="DT73" s="102"/>
      <c r="DU73" s="102"/>
      <c r="DV73" s="102"/>
      <c r="DW73" s="102"/>
      <c r="DX73" s="102"/>
      <c r="DY73" s="102"/>
      <c r="DZ73" s="102"/>
      <c r="EA73" s="102"/>
      <c r="EB73" s="102"/>
      <c r="EC73" s="102"/>
      <c r="ED73" s="102"/>
      <c r="EE73" s="102"/>
      <c r="EF73" s="102"/>
      <c r="EG73" s="102"/>
      <c r="EH73" s="102"/>
      <c r="EI73" s="102"/>
      <c r="EJ73" s="102"/>
      <c r="EK73" s="102"/>
      <c r="EL73" s="102"/>
      <c r="EM73" s="102"/>
      <c r="EN73" s="102"/>
      <c r="EO73" s="102"/>
      <c r="EP73" s="102"/>
      <c r="EQ73" s="102"/>
      <c r="ER73" s="102"/>
      <c r="ES73" s="102"/>
      <c r="ET73" s="102"/>
      <c r="EU73" s="102"/>
      <c r="EV73" s="102"/>
      <c r="EW73" s="102"/>
      <c r="EX73" s="102"/>
      <c r="EY73" s="102"/>
      <c r="EZ73" s="102"/>
      <c r="FA73" s="102"/>
      <c r="FB73" s="102"/>
      <c r="FC73" s="102"/>
      <c r="FD73" s="102"/>
      <c r="FE73" s="102"/>
      <c r="FF73" s="102"/>
      <c r="FG73" s="102"/>
      <c r="FH73" s="102"/>
      <c r="FI73" s="102"/>
      <c r="FJ73" s="102"/>
      <c r="FK73" s="102"/>
      <c r="FL73" s="102"/>
      <c r="FM73" s="102"/>
      <c r="FN73" s="102"/>
      <c r="FO73" s="102"/>
      <c r="FP73" s="102"/>
      <c r="FQ73" s="102"/>
      <c r="FR73" s="102"/>
      <c r="FS73" s="102"/>
      <c r="FT73" s="102"/>
      <c r="FU73" s="102"/>
      <c r="FV73" s="102"/>
      <c r="FW73" s="102"/>
      <c r="FX73" s="102"/>
      <c r="FY73" s="102"/>
      <c r="FZ73" s="102"/>
      <c r="GA73" s="102"/>
      <c r="GB73" s="102"/>
      <c r="GC73" s="102"/>
      <c r="GD73" s="102"/>
      <c r="GE73" s="102"/>
      <c r="GF73" s="102"/>
      <c r="GG73" s="102"/>
      <c r="GH73" s="102"/>
      <c r="GI73" s="102"/>
      <c r="GJ73" s="102"/>
      <c r="GK73" s="102"/>
      <c r="GL73" s="102"/>
      <c r="GM73" s="102"/>
      <c r="GN73" s="102"/>
      <c r="GO73" s="102"/>
      <c r="GP73" s="102"/>
      <c r="GQ73" s="102"/>
      <c r="GR73" s="102"/>
      <c r="GS73" s="102"/>
      <c r="GT73" s="102"/>
      <c r="GU73" s="102"/>
      <c r="GV73" s="102"/>
      <c r="GW73" s="102"/>
      <c r="GX73" s="102"/>
      <c r="GY73" s="102"/>
      <c r="GZ73" s="102"/>
      <c r="HA73" s="102"/>
      <c r="HB73" s="102"/>
      <c r="HC73" s="102"/>
      <c r="HD73" s="102"/>
      <c r="HE73" s="102"/>
      <c r="HF73" s="102"/>
      <c r="HG73" s="102"/>
      <c r="HH73" s="102"/>
      <c r="HI73" s="102"/>
      <c r="HJ73" s="102"/>
      <c r="HK73" s="102"/>
    </row>
    <row r="74" spans="1:219" x14ac:dyDescent="0.3">
      <c r="A74" t="s">
        <v>1302</v>
      </c>
      <c r="B74" t="s">
        <v>843</v>
      </c>
      <c r="C74" t="s">
        <v>232</v>
      </c>
      <c r="D74" t="s">
        <v>231</v>
      </c>
      <c r="E74" t="s">
        <v>788</v>
      </c>
      <c r="J74" s="102"/>
      <c r="K74" s="102"/>
      <c r="L74" s="102"/>
      <c r="M74" s="102"/>
      <c r="N74" s="102"/>
      <c r="O74" s="102"/>
      <c r="P74" s="102"/>
      <c r="Q74" s="102"/>
      <c r="R74" s="102"/>
      <c r="S74" s="102"/>
      <c r="T74" s="102"/>
      <c r="U74" s="102"/>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c r="CB74" s="102"/>
      <c r="CC74" s="102"/>
      <c r="CD74" s="102"/>
      <c r="CE74" s="102"/>
      <c r="CF74" s="102"/>
      <c r="CG74" s="102"/>
      <c r="CH74" s="102"/>
      <c r="CI74" s="102"/>
      <c r="CJ74" s="102"/>
      <c r="CK74" s="102"/>
      <c r="CL74" s="102"/>
      <c r="CM74" s="102"/>
      <c r="CN74" s="102"/>
      <c r="CO74" s="102"/>
      <c r="CP74" s="102"/>
      <c r="CQ74" s="102"/>
      <c r="CR74" s="102"/>
      <c r="CS74" s="102"/>
      <c r="CT74" s="102"/>
      <c r="CU74" s="102"/>
      <c r="CV74" s="102"/>
      <c r="CW74" s="102"/>
      <c r="CX74" s="102"/>
      <c r="CY74" s="102"/>
      <c r="CZ74" s="102"/>
      <c r="DA74" s="102"/>
      <c r="DB74" s="102"/>
      <c r="DC74" s="102"/>
      <c r="DD74" s="102"/>
      <c r="DE74" s="102"/>
      <c r="DF74" s="102"/>
      <c r="DG74" s="102"/>
      <c r="DH74" s="102"/>
      <c r="DI74" s="102"/>
      <c r="DJ74" s="102"/>
      <c r="DK74" s="102"/>
      <c r="DL74" s="102"/>
      <c r="DM74" s="102"/>
      <c r="DN74" s="102"/>
      <c r="DO74" s="102"/>
      <c r="DP74" s="102"/>
      <c r="DQ74" s="102"/>
      <c r="DR74" s="102"/>
      <c r="DS74" s="102"/>
      <c r="DT74" s="102"/>
      <c r="DU74" s="102"/>
      <c r="DV74" s="102"/>
      <c r="DW74" s="102"/>
      <c r="DX74" s="102"/>
      <c r="DY74" s="102"/>
      <c r="DZ74" s="102"/>
      <c r="EA74" s="102"/>
      <c r="EB74" s="102"/>
      <c r="EC74" s="102"/>
      <c r="ED74" s="102"/>
      <c r="EE74" s="102"/>
      <c r="EF74" s="102"/>
      <c r="EG74" s="102"/>
      <c r="EH74" s="102"/>
      <c r="EI74" s="102"/>
      <c r="EJ74" s="102"/>
      <c r="EK74" s="102"/>
      <c r="EL74" s="102"/>
      <c r="EM74" s="102"/>
      <c r="EN74" s="102"/>
      <c r="EO74" s="102"/>
      <c r="EP74" s="102"/>
      <c r="EQ74" s="102"/>
      <c r="ER74" s="102"/>
      <c r="ES74" s="102"/>
      <c r="ET74" s="102"/>
      <c r="EU74" s="102"/>
      <c r="EV74" s="102"/>
      <c r="EW74" s="102"/>
      <c r="EX74" s="102"/>
      <c r="EY74" s="102"/>
      <c r="EZ74" s="102"/>
      <c r="FA74" s="102"/>
      <c r="FB74" s="102"/>
      <c r="FC74" s="102"/>
      <c r="FD74" s="102"/>
      <c r="FE74" s="102"/>
      <c r="FF74" s="102"/>
      <c r="FG74" s="102"/>
      <c r="FH74" s="102"/>
      <c r="FI74" s="102"/>
      <c r="FJ74" s="102"/>
      <c r="FK74" s="102"/>
      <c r="FL74" s="102"/>
      <c r="FM74" s="102"/>
      <c r="FN74" s="102"/>
      <c r="FO74" s="102"/>
      <c r="FP74" s="102"/>
      <c r="FQ74" s="102"/>
      <c r="FR74" s="102"/>
      <c r="FS74" s="102"/>
      <c r="FT74" s="102"/>
      <c r="FU74" s="102"/>
      <c r="FV74" s="102"/>
      <c r="FW74" s="102"/>
      <c r="FX74" s="102"/>
      <c r="FY74" s="102"/>
      <c r="FZ74" s="102"/>
      <c r="GA74" s="102"/>
      <c r="GB74" s="102"/>
      <c r="GC74" s="102"/>
      <c r="GD74" s="102"/>
      <c r="GE74" s="102"/>
      <c r="GF74" s="102"/>
      <c r="GG74" s="102"/>
      <c r="GH74" s="102"/>
      <c r="GI74" s="102"/>
      <c r="GJ74" s="102"/>
      <c r="GK74" s="102"/>
      <c r="GL74" s="102"/>
      <c r="GM74" s="102"/>
      <c r="GN74" s="102"/>
      <c r="GO74" s="102"/>
      <c r="GP74" s="102"/>
      <c r="GQ74" s="102"/>
      <c r="GR74" s="102"/>
      <c r="GS74" s="102"/>
      <c r="GT74" s="102"/>
      <c r="GU74" s="102"/>
      <c r="GV74" s="102"/>
      <c r="GW74" s="102"/>
      <c r="GX74" s="102"/>
      <c r="GY74" s="102"/>
      <c r="GZ74" s="102"/>
      <c r="HA74" s="102"/>
      <c r="HB74" s="102"/>
      <c r="HC74" s="102"/>
      <c r="HD74" s="102"/>
      <c r="HE74" s="102"/>
      <c r="HF74" s="102"/>
      <c r="HG74" s="102"/>
      <c r="HH74" s="102"/>
      <c r="HI74" s="102"/>
      <c r="HJ74" s="102"/>
      <c r="HK74" s="102"/>
    </row>
    <row r="75" spans="1:219" x14ac:dyDescent="0.3">
      <c r="A75" t="s">
        <v>798</v>
      </c>
      <c r="B75" t="s">
        <v>844</v>
      </c>
      <c r="C75" t="s">
        <v>232</v>
      </c>
      <c r="D75" t="s">
        <v>231</v>
      </c>
      <c r="E75" t="s">
        <v>788</v>
      </c>
      <c r="J75" s="102"/>
      <c r="K75" s="102"/>
      <c r="L75" s="102"/>
      <c r="M75" s="102"/>
      <c r="N75" s="102"/>
      <c r="O75" s="102"/>
      <c r="P75" s="102"/>
      <c r="Q75" s="102"/>
      <c r="R75" s="102"/>
      <c r="S75" s="102"/>
      <c r="T75" s="102"/>
      <c r="U75" s="102"/>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c r="CB75" s="102"/>
      <c r="CC75" s="102"/>
      <c r="CD75" s="102"/>
      <c r="CE75" s="102"/>
      <c r="CF75" s="102"/>
      <c r="CG75" s="102"/>
      <c r="CH75" s="102"/>
      <c r="CI75" s="102"/>
      <c r="CJ75" s="102"/>
      <c r="CK75" s="102"/>
      <c r="CL75" s="102"/>
      <c r="CM75" s="102"/>
      <c r="CN75" s="102"/>
      <c r="CO75" s="102"/>
      <c r="CP75" s="102"/>
      <c r="CQ75" s="102"/>
      <c r="CR75" s="102"/>
      <c r="CS75" s="102"/>
      <c r="CT75" s="102"/>
      <c r="CU75" s="102"/>
      <c r="CV75" s="102"/>
      <c r="CW75" s="102"/>
      <c r="CX75" s="102"/>
      <c r="CY75" s="102"/>
      <c r="CZ75" s="102"/>
      <c r="DA75" s="102"/>
      <c r="DB75" s="102"/>
      <c r="DC75" s="102"/>
      <c r="DD75" s="102"/>
      <c r="DE75" s="102"/>
      <c r="DF75" s="102"/>
      <c r="DG75" s="102"/>
      <c r="DH75" s="102"/>
      <c r="DI75" s="102"/>
      <c r="DJ75" s="102"/>
      <c r="DK75" s="102"/>
      <c r="DL75" s="102"/>
      <c r="DM75" s="102"/>
      <c r="DN75" s="102"/>
      <c r="DO75" s="102"/>
      <c r="DP75" s="102"/>
      <c r="DQ75" s="102"/>
      <c r="DR75" s="102"/>
      <c r="DS75" s="102"/>
      <c r="DT75" s="102"/>
      <c r="DU75" s="102"/>
      <c r="DV75" s="102"/>
      <c r="DW75" s="102"/>
      <c r="DX75" s="102"/>
      <c r="DY75" s="102"/>
      <c r="DZ75" s="102"/>
      <c r="EA75" s="102"/>
      <c r="EB75" s="102"/>
      <c r="EC75" s="102"/>
      <c r="ED75" s="102"/>
      <c r="EE75" s="102"/>
      <c r="EF75" s="102"/>
      <c r="EG75" s="102"/>
      <c r="EH75" s="102"/>
      <c r="EI75" s="102"/>
      <c r="EJ75" s="102"/>
      <c r="EK75" s="102"/>
      <c r="EL75" s="102"/>
      <c r="EM75" s="102"/>
      <c r="EN75" s="102"/>
      <c r="EO75" s="102"/>
      <c r="EP75" s="102"/>
      <c r="EQ75" s="102"/>
      <c r="ER75" s="102"/>
      <c r="ES75" s="102"/>
      <c r="ET75" s="102"/>
      <c r="EU75" s="102"/>
      <c r="EV75" s="102"/>
      <c r="EW75" s="102"/>
      <c r="EX75" s="102"/>
      <c r="EY75" s="102"/>
      <c r="EZ75" s="102"/>
      <c r="FA75" s="102"/>
      <c r="FB75" s="102"/>
      <c r="FC75" s="102"/>
      <c r="FD75" s="102"/>
      <c r="FE75" s="102"/>
      <c r="FF75" s="102"/>
      <c r="FG75" s="102"/>
      <c r="FH75" s="102"/>
      <c r="FI75" s="102"/>
      <c r="FJ75" s="102"/>
      <c r="FK75" s="102"/>
      <c r="FL75" s="102"/>
      <c r="FM75" s="102"/>
      <c r="FN75" s="102"/>
      <c r="FO75" s="102"/>
      <c r="FP75" s="102"/>
      <c r="FQ75" s="102"/>
      <c r="FR75" s="102"/>
      <c r="FS75" s="102"/>
      <c r="FT75" s="102"/>
      <c r="FU75" s="102"/>
      <c r="FV75" s="102"/>
      <c r="FW75" s="102"/>
      <c r="FX75" s="102"/>
      <c r="FY75" s="102"/>
      <c r="FZ75" s="102"/>
      <c r="GA75" s="102"/>
      <c r="GB75" s="102"/>
      <c r="GC75" s="102"/>
      <c r="GD75" s="102"/>
      <c r="GE75" s="102"/>
      <c r="GF75" s="102"/>
      <c r="GG75" s="102"/>
      <c r="GH75" s="102"/>
      <c r="GI75" s="102"/>
      <c r="GJ75" s="102"/>
      <c r="GK75" s="102"/>
      <c r="GL75" s="102"/>
      <c r="GM75" s="102"/>
      <c r="GN75" s="102"/>
      <c r="GO75" s="102"/>
      <c r="GP75" s="102"/>
      <c r="GQ75" s="102"/>
      <c r="GR75" s="102"/>
      <c r="GS75" s="102"/>
      <c r="GT75" s="102"/>
      <c r="GU75" s="102"/>
      <c r="GV75" s="102"/>
      <c r="GW75" s="102"/>
      <c r="GX75" s="102"/>
      <c r="GY75" s="102"/>
      <c r="GZ75" s="102"/>
      <c r="HA75" s="102"/>
      <c r="HB75" s="102"/>
      <c r="HC75" s="102"/>
      <c r="HD75" s="102"/>
      <c r="HE75" s="102"/>
      <c r="HF75" s="102"/>
      <c r="HG75" s="102"/>
      <c r="HH75" s="102"/>
      <c r="HI75" s="102"/>
      <c r="HJ75" s="102"/>
      <c r="HK75" s="102"/>
    </row>
    <row r="76" spans="1:219" x14ac:dyDescent="0.3">
      <c r="A76" t="s">
        <v>234</v>
      </c>
      <c r="B76" t="s">
        <v>720</v>
      </c>
      <c r="C76" t="s">
        <v>234</v>
      </c>
      <c r="D76" t="s">
        <v>233</v>
      </c>
      <c r="E76" t="s">
        <v>861</v>
      </c>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c r="CB76" s="102"/>
      <c r="CC76" s="102"/>
      <c r="CD76" s="102"/>
      <c r="CE76" s="102"/>
      <c r="CF76" s="102"/>
      <c r="CG76" s="102"/>
      <c r="CH76" s="102"/>
      <c r="CI76" s="102"/>
      <c r="CJ76" s="102"/>
      <c r="CK76" s="102"/>
      <c r="CL76" s="102"/>
      <c r="CM76" s="102"/>
      <c r="CN76" s="102"/>
      <c r="CO76" s="102"/>
      <c r="CP76" s="102"/>
      <c r="CQ76" s="102"/>
      <c r="CR76" s="102"/>
      <c r="CS76" s="102"/>
      <c r="CT76" s="102"/>
      <c r="CU76" s="102"/>
      <c r="CV76" s="102"/>
      <c r="CW76" s="102"/>
      <c r="CX76" s="102"/>
      <c r="CY76" s="102"/>
      <c r="CZ76" s="102"/>
      <c r="DA76" s="102"/>
      <c r="DB76" s="102"/>
      <c r="DC76" s="102"/>
      <c r="DD76" s="102"/>
      <c r="DE76" s="102"/>
      <c r="DF76" s="102"/>
      <c r="DG76" s="102"/>
      <c r="DH76" s="102"/>
      <c r="DI76" s="102"/>
      <c r="DJ76" s="102"/>
      <c r="DK76" s="102"/>
      <c r="DL76" s="102"/>
      <c r="DM76" s="102"/>
      <c r="DN76" s="102"/>
      <c r="DO76" s="102"/>
      <c r="DP76" s="102"/>
      <c r="DQ76" s="102"/>
      <c r="DR76" s="102"/>
      <c r="DS76" s="102"/>
      <c r="DT76" s="102"/>
      <c r="DU76" s="102"/>
      <c r="DV76" s="102"/>
      <c r="DW76" s="102"/>
      <c r="DX76" s="102"/>
      <c r="DY76" s="102"/>
      <c r="DZ76" s="102"/>
      <c r="EA76" s="102"/>
      <c r="EB76" s="102"/>
      <c r="EC76" s="102"/>
      <c r="ED76" s="102"/>
      <c r="EE76" s="102"/>
      <c r="EF76" s="102"/>
      <c r="EG76" s="102"/>
      <c r="EH76" s="102"/>
      <c r="EI76" s="102"/>
      <c r="EJ76" s="102"/>
      <c r="EK76" s="102"/>
      <c r="EL76" s="102"/>
      <c r="EM76" s="102"/>
      <c r="EN76" s="102"/>
      <c r="EO76" s="102"/>
      <c r="EP76" s="102"/>
      <c r="EQ76" s="102"/>
      <c r="ER76" s="102"/>
      <c r="ES76" s="102"/>
      <c r="ET76" s="102"/>
      <c r="EU76" s="102"/>
      <c r="EV76" s="102"/>
      <c r="EW76" s="102"/>
      <c r="EX76" s="102"/>
      <c r="EY76" s="102"/>
      <c r="EZ76" s="102"/>
      <c r="FA76" s="102"/>
      <c r="FB76" s="102"/>
      <c r="FC76" s="102"/>
      <c r="FD76" s="102"/>
      <c r="FE76" s="102"/>
      <c r="FF76" s="102"/>
      <c r="FG76" s="102"/>
      <c r="FH76" s="102"/>
      <c r="FI76" s="102"/>
      <c r="FJ76" s="102"/>
      <c r="FK76" s="102"/>
      <c r="FL76" s="102"/>
      <c r="FM76" s="102"/>
      <c r="FN76" s="102"/>
      <c r="FO76" s="102"/>
      <c r="FP76" s="102"/>
      <c r="FQ76" s="102"/>
      <c r="FR76" s="102"/>
      <c r="FS76" s="102"/>
      <c r="FT76" s="102"/>
      <c r="FU76" s="102"/>
      <c r="FV76" s="102"/>
      <c r="FW76" s="102"/>
      <c r="FX76" s="102"/>
      <c r="FY76" s="102"/>
      <c r="FZ76" s="102"/>
      <c r="GA76" s="102"/>
      <c r="GB76" s="102"/>
      <c r="GC76" s="102"/>
      <c r="GD76" s="102"/>
      <c r="GE76" s="102"/>
      <c r="GF76" s="102"/>
      <c r="GG76" s="102"/>
      <c r="GH76" s="102"/>
      <c r="GI76" s="102"/>
      <c r="GJ76" s="102"/>
      <c r="GK76" s="102"/>
      <c r="GL76" s="102"/>
      <c r="GM76" s="102"/>
      <c r="GN76" s="102"/>
      <c r="GO76" s="102"/>
      <c r="GP76" s="102"/>
      <c r="GQ76" s="102"/>
      <c r="GR76" s="102"/>
      <c r="GS76" s="102"/>
      <c r="GT76" s="102"/>
      <c r="GU76" s="102"/>
      <c r="GV76" s="102"/>
      <c r="GW76" s="102"/>
      <c r="GX76" s="102"/>
      <c r="GY76" s="102"/>
      <c r="GZ76" s="102"/>
      <c r="HA76" s="102"/>
      <c r="HB76" s="102"/>
      <c r="HC76" s="102"/>
      <c r="HD76" s="102"/>
      <c r="HE76" s="102"/>
      <c r="HF76" s="102"/>
      <c r="HG76" s="102"/>
      <c r="HH76" s="102"/>
      <c r="HI76" s="102"/>
      <c r="HJ76" s="102"/>
      <c r="HK76" s="102"/>
    </row>
    <row r="77" spans="1:219" x14ac:dyDescent="0.3">
      <c r="A77" t="s">
        <v>1291</v>
      </c>
      <c r="B77" t="s">
        <v>830</v>
      </c>
      <c r="C77" t="s">
        <v>234</v>
      </c>
      <c r="D77" t="s">
        <v>233</v>
      </c>
      <c r="E77" t="s">
        <v>789</v>
      </c>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c r="BG77" s="102"/>
      <c r="BH77" s="102"/>
      <c r="BI77" s="102"/>
      <c r="BJ77" s="102"/>
      <c r="BK77" s="102"/>
      <c r="BL77" s="102"/>
      <c r="BM77" s="102"/>
      <c r="BN77" s="102"/>
      <c r="BO77" s="102"/>
      <c r="BP77" s="102"/>
      <c r="BQ77" s="102"/>
      <c r="BR77" s="102"/>
      <c r="BS77" s="102"/>
      <c r="BT77" s="102"/>
      <c r="BU77" s="102"/>
      <c r="BV77" s="102"/>
      <c r="BW77" s="102"/>
      <c r="BX77" s="102"/>
      <c r="BY77" s="102"/>
      <c r="BZ77" s="102"/>
      <c r="CA77" s="102"/>
      <c r="CB77" s="102"/>
      <c r="CC77" s="102"/>
      <c r="CD77" s="102"/>
      <c r="CE77" s="102"/>
      <c r="CF77" s="102"/>
      <c r="CG77" s="102"/>
      <c r="CH77" s="102"/>
      <c r="CI77" s="102"/>
      <c r="CJ77" s="102"/>
      <c r="CK77" s="102"/>
      <c r="CL77" s="102"/>
      <c r="CM77" s="102"/>
      <c r="CN77" s="102"/>
      <c r="CO77" s="102"/>
      <c r="CP77" s="102"/>
      <c r="CQ77" s="102"/>
      <c r="CR77" s="102"/>
      <c r="CS77" s="102"/>
      <c r="CT77" s="102"/>
      <c r="CU77" s="102"/>
      <c r="CV77" s="102"/>
      <c r="CW77" s="102"/>
      <c r="CX77" s="102"/>
      <c r="CY77" s="102"/>
      <c r="CZ77" s="102"/>
      <c r="DA77" s="102"/>
      <c r="DB77" s="102"/>
      <c r="DC77" s="102"/>
      <c r="DD77" s="102"/>
      <c r="DE77" s="102"/>
      <c r="DF77" s="102"/>
      <c r="DG77" s="102"/>
      <c r="DH77" s="102"/>
      <c r="DI77" s="102"/>
      <c r="DJ77" s="102"/>
      <c r="DK77" s="102"/>
      <c r="DL77" s="102"/>
      <c r="DM77" s="102"/>
      <c r="DN77" s="102"/>
      <c r="DO77" s="102"/>
      <c r="DP77" s="102"/>
      <c r="DQ77" s="102"/>
      <c r="DR77" s="102"/>
      <c r="DS77" s="102"/>
      <c r="DT77" s="102"/>
      <c r="DU77" s="102"/>
      <c r="DV77" s="102"/>
      <c r="DW77" s="102"/>
      <c r="DX77" s="102"/>
      <c r="DY77" s="102"/>
      <c r="DZ77" s="102"/>
      <c r="EA77" s="102"/>
      <c r="EB77" s="102"/>
      <c r="EC77" s="102"/>
      <c r="ED77" s="102"/>
      <c r="EE77" s="102"/>
      <c r="EF77" s="102"/>
      <c r="EG77" s="102"/>
      <c r="EH77" s="102"/>
      <c r="EI77" s="102"/>
      <c r="EJ77" s="102"/>
      <c r="EK77" s="102"/>
      <c r="EL77" s="102"/>
      <c r="EM77" s="102"/>
      <c r="EN77" s="102"/>
      <c r="EO77" s="102"/>
      <c r="EP77" s="102"/>
      <c r="EQ77" s="102"/>
      <c r="ER77" s="102"/>
      <c r="ES77" s="102"/>
      <c r="ET77" s="102"/>
      <c r="EU77" s="102"/>
      <c r="EV77" s="102"/>
      <c r="EW77" s="102"/>
      <c r="EX77" s="102"/>
      <c r="EY77" s="102"/>
      <c r="EZ77" s="102"/>
      <c r="FA77" s="102"/>
      <c r="FB77" s="102"/>
      <c r="FC77" s="102"/>
      <c r="FD77" s="102"/>
      <c r="FE77" s="102"/>
      <c r="FF77" s="102"/>
      <c r="FG77" s="102"/>
      <c r="FH77" s="102"/>
      <c r="FI77" s="102"/>
      <c r="FJ77" s="102"/>
      <c r="FK77" s="102"/>
      <c r="FL77" s="102"/>
      <c r="FM77" s="102"/>
      <c r="FN77" s="102"/>
      <c r="FO77" s="102"/>
      <c r="FP77" s="102"/>
      <c r="FQ77" s="102"/>
      <c r="FR77" s="102"/>
      <c r="FS77" s="102"/>
      <c r="FT77" s="102"/>
      <c r="FU77" s="102"/>
      <c r="FV77" s="102"/>
      <c r="FW77" s="102"/>
      <c r="FX77" s="102"/>
      <c r="FY77" s="102"/>
      <c r="FZ77" s="102"/>
      <c r="GA77" s="102"/>
      <c r="GB77" s="102"/>
      <c r="GC77" s="102"/>
      <c r="GD77" s="102"/>
      <c r="GE77" s="102"/>
      <c r="GF77" s="102"/>
      <c r="GG77" s="102"/>
      <c r="GH77" s="102"/>
      <c r="GI77" s="102"/>
      <c r="GJ77" s="102"/>
      <c r="GK77" s="102"/>
      <c r="GL77" s="102"/>
      <c r="GM77" s="102"/>
      <c r="GN77" s="102"/>
      <c r="GO77" s="102"/>
      <c r="GP77" s="102"/>
      <c r="GQ77" s="102"/>
      <c r="GR77" s="102"/>
      <c r="GS77" s="102"/>
      <c r="GT77" s="102"/>
      <c r="GU77" s="102"/>
      <c r="GV77" s="102"/>
      <c r="GW77" s="102"/>
      <c r="GX77" s="102"/>
      <c r="GY77" s="102"/>
      <c r="GZ77" s="102"/>
      <c r="HA77" s="102"/>
      <c r="HB77" s="102"/>
      <c r="HC77" s="102"/>
      <c r="HD77" s="102"/>
      <c r="HE77" s="102"/>
      <c r="HF77" s="102"/>
      <c r="HG77" s="102"/>
      <c r="HH77" s="102"/>
      <c r="HI77" s="102"/>
      <c r="HJ77" s="102"/>
      <c r="HK77" s="102"/>
    </row>
    <row r="78" spans="1:219" x14ac:dyDescent="0.3">
      <c r="A78" t="s">
        <v>1292</v>
      </c>
      <c r="B78" t="s">
        <v>831</v>
      </c>
      <c r="C78" t="s">
        <v>234</v>
      </c>
      <c r="D78" t="s">
        <v>233</v>
      </c>
      <c r="E78" t="s">
        <v>788</v>
      </c>
      <c r="J78" s="102"/>
      <c r="K78" s="102"/>
      <c r="L78" s="102"/>
      <c r="M78" s="102"/>
      <c r="N78" s="102"/>
      <c r="O78" s="102"/>
      <c r="P78" s="102"/>
      <c r="Q78" s="102"/>
      <c r="R78" s="102"/>
      <c r="S78" s="102"/>
      <c r="T78" s="102"/>
      <c r="U78" s="102"/>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c r="CB78" s="102"/>
      <c r="CC78" s="102"/>
      <c r="CD78" s="102"/>
      <c r="CE78" s="102"/>
      <c r="CF78" s="102"/>
      <c r="CG78" s="102"/>
      <c r="CH78" s="102"/>
      <c r="CI78" s="102"/>
      <c r="CJ78" s="102"/>
      <c r="CK78" s="102"/>
      <c r="CL78" s="102"/>
      <c r="CM78" s="102"/>
      <c r="CN78" s="102"/>
      <c r="CO78" s="102"/>
      <c r="CP78" s="102"/>
      <c r="CQ78" s="102"/>
      <c r="CR78" s="102"/>
      <c r="CS78" s="102"/>
      <c r="CT78" s="102"/>
      <c r="CU78" s="102"/>
      <c r="CV78" s="102"/>
      <c r="CW78" s="102"/>
      <c r="CX78" s="102"/>
      <c r="CY78" s="102"/>
      <c r="CZ78" s="102"/>
      <c r="DA78" s="102"/>
      <c r="DB78" s="102"/>
      <c r="DC78" s="102"/>
      <c r="DD78" s="102"/>
      <c r="DE78" s="102"/>
      <c r="DF78" s="102"/>
      <c r="DG78" s="102"/>
      <c r="DH78" s="102"/>
      <c r="DI78" s="102"/>
      <c r="DJ78" s="102"/>
      <c r="DK78" s="102"/>
      <c r="DL78" s="102"/>
      <c r="DM78" s="102"/>
      <c r="DN78" s="102"/>
      <c r="DO78" s="102"/>
      <c r="DP78" s="102"/>
      <c r="DQ78" s="102"/>
      <c r="DR78" s="102"/>
      <c r="DS78" s="102"/>
      <c r="DT78" s="102"/>
      <c r="DU78" s="102"/>
      <c r="DV78" s="102"/>
      <c r="DW78" s="102"/>
      <c r="DX78" s="102"/>
      <c r="DY78" s="102"/>
      <c r="DZ78" s="102"/>
      <c r="EA78" s="102"/>
      <c r="EB78" s="102"/>
      <c r="EC78" s="102"/>
      <c r="ED78" s="102"/>
      <c r="EE78" s="102"/>
      <c r="EF78" s="102"/>
      <c r="EG78" s="102"/>
      <c r="EH78" s="102"/>
      <c r="EI78" s="102"/>
      <c r="EJ78" s="102"/>
      <c r="EK78" s="102"/>
      <c r="EL78" s="102"/>
      <c r="EM78" s="102"/>
      <c r="EN78" s="102"/>
      <c r="EO78" s="102"/>
      <c r="EP78" s="102"/>
      <c r="EQ78" s="102"/>
      <c r="ER78" s="102"/>
      <c r="ES78" s="102"/>
      <c r="ET78" s="102"/>
      <c r="EU78" s="102"/>
      <c r="EV78" s="102"/>
      <c r="EW78" s="102"/>
      <c r="EX78" s="102"/>
      <c r="EY78" s="102"/>
      <c r="EZ78" s="102"/>
      <c r="FA78" s="102"/>
      <c r="FB78" s="102"/>
      <c r="FC78" s="102"/>
      <c r="FD78" s="102"/>
      <c r="FE78" s="102"/>
      <c r="FF78" s="102"/>
      <c r="FG78" s="102"/>
      <c r="FH78" s="102"/>
      <c r="FI78" s="102"/>
      <c r="FJ78" s="102"/>
      <c r="FK78" s="102"/>
      <c r="FL78" s="102"/>
      <c r="FM78" s="102"/>
      <c r="FN78" s="102"/>
      <c r="FO78" s="102"/>
      <c r="FP78" s="102"/>
      <c r="FQ78" s="102"/>
      <c r="FR78" s="102"/>
      <c r="FS78" s="102"/>
      <c r="FT78" s="102"/>
      <c r="FU78" s="102"/>
      <c r="FV78" s="102"/>
      <c r="FW78" s="102"/>
      <c r="FX78" s="102"/>
      <c r="FY78" s="102"/>
      <c r="FZ78" s="102"/>
      <c r="GA78" s="102"/>
      <c r="GB78" s="102"/>
      <c r="GC78" s="102"/>
      <c r="GD78" s="102"/>
      <c r="GE78" s="102"/>
      <c r="GF78" s="102"/>
      <c r="GG78" s="102"/>
      <c r="GH78" s="102"/>
      <c r="GI78" s="102"/>
      <c r="GJ78" s="102"/>
      <c r="GK78" s="102"/>
      <c r="GL78" s="102"/>
      <c r="GM78" s="102"/>
      <c r="GN78" s="102"/>
      <c r="GO78" s="102"/>
      <c r="GP78" s="102"/>
      <c r="GQ78" s="102"/>
      <c r="GR78" s="102"/>
      <c r="GS78" s="102"/>
      <c r="GT78" s="102"/>
      <c r="GU78" s="102"/>
      <c r="GV78" s="102"/>
      <c r="GW78" s="102"/>
      <c r="GX78" s="102"/>
      <c r="GY78" s="102"/>
      <c r="GZ78" s="102"/>
      <c r="HA78" s="102"/>
      <c r="HB78" s="102"/>
      <c r="HC78" s="102"/>
      <c r="HD78" s="102"/>
      <c r="HE78" s="102"/>
      <c r="HF78" s="102"/>
      <c r="HG78" s="102"/>
      <c r="HH78" s="102"/>
      <c r="HI78" s="102"/>
      <c r="HJ78" s="102"/>
      <c r="HK78" s="102"/>
    </row>
    <row r="79" spans="1:219" x14ac:dyDescent="0.3">
      <c r="A79" t="s">
        <v>1293</v>
      </c>
      <c r="B79" t="s">
        <v>832</v>
      </c>
      <c r="C79" t="s">
        <v>234</v>
      </c>
      <c r="D79" t="s">
        <v>233</v>
      </c>
      <c r="E79" t="s">
        <v>788</v>
      </c>
      <c r="J79" s="101" t="s">
        <v>745</v>
      </c>
      <c r="K79" s="101" t="s">
        <v>745</v>
      </c>
      <c r="L79" s="101" t="s">
        <v>745</v>
      </c>
      <c r="M79" s="101" t="s">
        <v>745</v>
      </c>
      <c r="N79" s="101" t="s">
        <v>745</v>
      </c>
      <c r="O79" s="101" t="s">
        <v>745</v>
      </c>
      <c r="P79" s="101" t="s">
        <v>745</v>
      </c>
      <c r="Q79" s="101" t="s">
        <v>745</v>
      </c>
      <c r="R79" s="101" t="s">
        <v>745</v>
      </c>
      <c r="S79" s="101" t="s">
        <v>745</v>
      </c>
      <c r="T79" s="101" t="s">
        <v>745</v>
      </c>
      <c r="U79" s="101" t="s">
        <v>745</v>
      </c>
      <c r="V79" s="101" t="s">
        <v>745</v>
      </c>
      <c r="W79" s="101" t="s">
        <v>745</v>
      </c>
      <c r="X79" s="101" t="s">
        <v>745</v>
      </c>
      <c r="Y79" s="101" t="s">
        <v>745</v>
      </c>
      <c r="Z79" s="101" t="s">
        <v>745</v>
      </c>
      <c r="AA79" s="101" t="s">
        <v>745</v>
      </c>
      <c r="AB79" s="101" t="s">
        <v>745</v>
      </c>
      <c r="AC79" s="101" t="s">
        <v>745</v>
      </c>
      <c r="AD79" s="101" t="s">
        <v>745</v>
      </c>
      <c r="AE79" s="101" t="s">
        <v>745</v>
      </c>
      <c r="AF79" s="101" t="s">
        <v>745</v>
      </c>
      <c r="AG79" s="101" t="s">
        <v>745</v>
      </c>
      <c r="AH79" s="101" t="s">
        <v>745</v>
      </c>
      <c r="AI79" s="101" t="s">
        <v>745</v>
      </c>
      <c r="AJ79" s="101" t="s">
        <v>745</v>
      </c>
      <c r="AK79" s="101" t="s">
        <v>745</v>
      </c>
      <c r="AL79" s="101" t="s">
        <v>745</v>
      </c>
      <c r="AM79" s="101" t="s">
        <v>745</v>
      </c>
      <c r="AN79" s="101" t="s">
        <v>745</v>
      </c>
      <c r="AO79" s="101" t="s">
        <v>745</v>
      </c>
      <c r="AP79" s="101" t="s">
        <v>745</v>
      </c>
      <c r="AQ79" s="101" t="s">
        <v>745</v>
      </c>
      <c r="AR79" s="101" t="s">
        <v>745</v>
      </c>
      <c r="AS79" s="101" t="s">
        <v>745</v>
      </c>
      <c r="AT79" s="101" t="s">
        <v>745</v>
      </c>
      <c r="AU79" s="101" t="s">
        <v>745</v>
      </c>
      <c r="AV79" s="101" t="s">
        <v>745</v>
      </c>
      <c r="AW79" s="101" t="s">
        <v>745</v>
      </c>
      <c r="AX79" s="101" t="s">
        <v>745</v>
      </c>
      <c r="AY79" s="101" t="s">
        <v>745</v>
      </c>
      <c r="AZ79" s="101" t="s">
        <v>745</v>
      </c>
      <c r="BA79" s="101" t="s">
        <v>745</v>
      </c>
      <c r="BB79" s="101" t="s">
        <v>745</v>
      </c>
      <c r="BC79" s="101" t="s">
        <v>745</v>
      </c>
      <c r="BD79" s="101" t="s">
        <v>745</v>
      </c>
      <c r="BE79" s="101" t="s">
        <v>745</v>
      </c>
      <c r="BF79" s="101" t="s">
        <v>745</v>
      </c>
      <c r="BG79" s="101" t="s">
        <v>745</v>
      </c>
      <c r="BH79" s="101" t="s">
        <v>745</v>
      </c>
      <c r="BI79" s="101" t="s">
        <v>745</v>
      </c>
      <c r="BJ79" s="101" t="s">
        <v>745</v>
      </c>
      <c r="BK79" s="101" t="s">
        <v>745</v>
      </c>
      <c r="BL79" s="101" t="s">
        <v>745</v>
      </c>
      <c r="BM79" s="101" t="s">
        <v>745</v>
      </c>
      <c r="BN79" s="101" t="s">
        <v>745</v>
      </c>
      <c r="BO79" s="101" t="s">
        <v>745</v>
      </c>
      <c r="BP79" s="101" t="s">
        <v>745</v>
      </c>
      <c r="BQ79" s="101" t="s">
        <v>745</v>
      </c>
      <c r="BR79" s="101" t="s">
        <v>745</v>
      </c>
      <c r="BS79" s="101" t="s">
        <v>745</v>
      </c>
      <c r="BT79" s="101" t="s">
        <v>745</v>
      </c>
      <c r="BU79" s="101" t="s">
        <v>745</v>
      </c>
      <c r="BV79" s="101" t="s">
        <v>745</v>
      </c>
      <c r="BW79" s="101" t="s">
        <v>745</v>
      </c>
      <c r="BX79" s="101" t="s">
        <v>745</v>
      </c>
      <c r="BY79" s="101" t="s">
        <v>745</v>
      </c>
      <c r="BZ79" s="101" t="s">
        <v>745</v>
      </c>
      <c r="CA79" s="101" t="s">
        <v>745</v>
      </c>
      <c r="CB79" s="101" t="s">
        <v>745</v>
      </c>
      <c r="CC79" s="101" t="s">
        <v>745</v>
      </c>
      <c r="CD79" s="101" t="s">
        <v>745</v>
      </c>
      <c r="CE79" s="101" t="s">
        <v>745</v>
      </c>
      <c r="CF79" s="101" t="s">
        <v>745</v>
      </c>
      <c r="CG79" s="101" t="s">
        <v>745</v>
      </c>
      <c r="CH79" s="101" t="s">
        <v>745</v>
      </c>
      <c r="CI79" s="101" t="s">
        <v>745</v>
      </c>
      <c r="CJ79" s="101" t="s">
        <v>745</v>
      </c>
      <c r="CK79" s="101" t="s">
        <v>745</v>
      </c>
      <c r="CL79" s="101" t="s">
        <v>745</v>
      </c>
      <c r="CM79" s="101" t="s">
        <v>745</v>
      </c>
      <c r="CN79" s="101" t="s">
        <v>745</v>
      </c>
      <c r="CO79" s="101" t="s">
        <v>745</v>
      </c>
      <c r="CP79" s="101" t="s">
        <v>745</v>
      </c>
      <c r="CQ79" s="101" t="s">
        <v>745</v>
      </c>
      <c r="CR79" s="101" t="s">
        <v>745</v>
      </c>
      <c r="CS79" s="101" t="s">
        <v>745</v>
      </c>
      <c r="CT79" s="101" t="s">
        <v>745</v>
      </c>
      <c r="CU79" s="101" t="s">
        <v>745</v>
      </c>
      <c r="CV79" s="101" t="s">
        <v>745</v>
      </c>
      <c r="CW79" s="101" t="s">
        <v>745</v>
      </c>
      <c r="CX79" s="101" t="s">
        <v>745</v>
      </c>
      <c r="CY79" s="101" t="s">
        <v>745</v>
      </c>
      <c r="CZ79" s="101" t="s">
        <v>745</v>
      </c>
      <c r="DA79" s="101" t="s">
        <v>745</v>
      </c>
      <c r="DB79" s="101" t="s">
        <v>745</v>
      </c>
      <c r="DC79" s="101" t="s">
        <v>745</v>
      </c>
      <c r="DD79" s="101" t="s">
        <v>745</v>
      </c>
      <c r="DE79" s="101" t="s">
        <v>745</v>
      </c>
      <c r="DF79" s="101" t="s">
        <v>745</v>
      </c>
      <c r="DG79" s="101" t="s">
        <v>745</v>
      </c>
      <c r="DH79" s="101" t="s">
        <v>745</v>
      </c>
      <c r="DI79" s="101" t="s">
        <v>745</v>
      </c>
      <c r="DJ79" s="101" t="s">
        <v>745</v>
      </c>
      <c r="DK79" s="101" t="s">
        <v>745</v>
      </c>
      <c r="DL79" s="101" t="s">
        <v>745</v>
      </c>
      <c r="DM79" s="101" t="s">
        <v>745</v>
      </c>
      <c r="DN79" s="101" t="s">
        <v>745</v>
      </c>
      <c r="DO79" s="101" t="s">
        <v>745</v>
      </c>
      <c r="DP79" s="101" t="s">
        <v>745</v>
      </c>
      <c r="DQ79" s="101" t="s">
        <v>745</v>
      </c>
      <c r="DR79" s="101" t="s">
        <v>745</v>
      </c>
      <c r="DS79" s="101" t="s">
        <v>745</v>
      </c>
      <c r="DT79" s="101" t="s">
        <v>745</v>
      </c>
      <c r="DU79" s="101" t="s">
        <v>745</v>
      </c>
      <c r="DV79" s="101" t="s">
        <v>745</v>
      </c>
      <c r="DW79" s="101" t="s">
        <v>745</v>
      </c>
      <c r="DX79" s="101" t="s">
        <v>745</v>
      </c>
      <c r="DY79" s="101" t="s">
        <v>745</v>
      </c>
      <c r="DZ79" s="101" t="s">
        <v>745</v>
      </c>
      <c r="EA79" s="101" t="s">
        <v>745</v>
      </c>
      <c r="EB79" s="101" t="s">
        <v>745</v>
      </c>
      <c r="EC79" s="101" t="s">
        <v>745</v>
      </c>
      <c r="ED79" s="101" t="s">
        <v>745</v>
      </c>
      <c r="EE79" s="101" t="s">
        <v>745</v>
      </c>
      <c r="EF79" s="101" t="s">
        <v>745</v>
      </c>
      <c r="EG79" s="101" t="s">
        <v>745</v>
      </c>
      <c r="EH79" s="101" t="s">
        <v>745</v>
      </c>
      <c r="EI79" s="101" t="s">
        <v>745</v>
      </c>
      <c r="EJ79" s="101" t="s">
        <v>745</v>
      </c>
      <c r="EK79" s="101" t="s">
        <v>745</v>
      </c>
      <c r="EL79" s="101" t="s">
        <v>745</v>
      </c>
      <c r="EM79" s="101" t="s">
        <v>745</v>
      </c>
      <c r="EN79" s="101" t="s">
        <v>745</v>
      </c>
      <c r="EO79" s="101" t="s">
        <v>745</v>
      </c>
      <c r="EP79" s="101" t="s">
        <v>745</v>
      </c>
      <c r="EQ79" s="101" t="s">
        <v>745</v>
      </c>
      <c r="ER79" s="101" t="s">
        <v>745</v>
      </c>
      <c r="ES79" s="101" t="s">
        <v>745</v>
      </c>
      <c r="ET79" s="101" t="s">
        <v>745</v>
      </c>
      <c r="EU79" s="101" t="s">
        <v>745</v>
      </c>
      <c r="EV79" s="101" t="s">
        <v>745</v>
      </c>
      <c r="EW79" s="101" t="s">
        <v>745</v>
      </c>
      <c r="EX79" s="101" t="s">
        <v>745</v>
      </c>
      <c r="EY79" s="101" t="s">
        <v>745</v>
      </c>
      <c r="EZ79" s="101" t="s">
        <v>745</v>
      </c>
      <c r="FA79" s="101" t="s">
        <v>745</v>
      </c>
      <c r="FB79" s="101" t="s">
        <v>745</v>
      </c>
      <c r="FC79" s="101" t="s">
        <v>745</v>
      </c>
      <c r="FD79" s="101" t="s">
        <v>745</v>
      </c>
      <c r="FE79" s="101" t="s">
        <v>745</v>
      </c>
      <c r="FF79" s="101" t="s">
        <v>745</v>
      </c>
      <c r="FG79" s="101" t="s">
        <v>745</v>
      </c>
      <c r="FH79" s="101" t="s">
        <v>745</v>
      </c>
      <c r="FI79" s="101" t="s">
        <v>745</v>
      </c>
      <c r="FJ79" s="101" t="s">
        <v>745</v>
      </c>
      <c r="FK79" s="101" t="s">
        <v>745</v>
      </c>
      <c r="FL79" s="101" t="s">
        <v>745</v>
      </c>
      <c r="FM79" s="101" t="s">
        <v>745</v>
      </c>
      <c r="FN79" s="101" t="s">
        <v>745</v>
      </c>
      <c r="FO79" s="101" t="s">
        <v>745</v>
      </c>
      <c r="FP79" s="101" t="s">
        <v>745</v>
      </c>
      <c r="FQ79" s="101" t="s">
        <v>745</v>
      </c>
      <c r="FR79" s="101" t="s">
        <v>745</v>
      </c>
      <c r="FS79" s="101" t="s">
        <v>745</v>
      </c>
      <c r="FT79" s="101" t="s">
        <v>745</v>
      </c>
      <c r="FU79" s="101" t="s">
        <v>745</v>
      </c>
      <c r="FV79" s="101" t="s">
        <v>745</v>
      </c>
      <c r="FW79" s="101" t="s">
        <v>745</v>
      </c>
      <c r="FX79" s="101" t="s">
        <v>745</v>
      </c>
      <c r="FY79" s="101" t="s">
        <v>745</v>
      </c>
      <c r="FZ79" s="101" t="s">
        <v>745</v>
      </c>
      <c r="GA79" s="101" t="s">
        <v>745</v>
      </c>
      <c r="GB79" s="101" t="s">
        <v>745</v>
      </c>
      <c r="GC79" s="101" t="s">
        <v>745</v>
      </c>
      <c r="GD79" s="101" t="s">
        <v>745</v>
      </c>
      <c r="GE79" s="101" t="s">
        <v>745</v>
      </c>
      <c r="GF79" s="101" t="s">
        <v>745</v>
      </c>
      <c r="GG79" s="101" t="s">
        <v>745</v>
      </c>
      <c r="GH79" s="101" t="s">
        <v>745</v>
      </c>
      <c r="GI79" s="101" t="s">
        <v>745</v>
      </c>
      <c r="GJ79" s="101" t="s">
        <v>745</v>
      </c>
      <c r="GK79" s="101" t="s">
        <v>745</v>
      </c>
      <c r="GL79" s="101" t="s">
        <v>745</v>
      </c>
      <c r="GM79" s="101" t="s">
        <v>745</v>
      </c>
      <c r="GN79" s="101" t="s">
        <v>745</v>
      </c>
      <c r="GO79" s="101" t="s">
        <v>745</v>
      </c>
      <c r="GP79" s="101" t="s">
        <v>745</v>
      </c>
      <c r="GQ79" s="101" t="s">
        <v>745</v>
      </c>
      <c r="GR79" s="101" t="s">
        <v>745</v>
      </c>
      <c r="GS79" s="101" t="s">
        <v>745</v>
      </c>
      <c r="GT79" s="101" t="s">
        <v>745</v>
      </c>
      <c r="GU79" s="101" t="s">
        <v>745</v>
      </c>
      <c r="GV79" s="101" t="s">
        <v>745</v>
      </c>
      <c r="GW79" s="101" t="s">
        <v>745</v>
      </c>
      <c r="GX79" s="101" t="s">
        <v>745</v>
      </c>
      <c r="GY79" s="101" t="s">
        <v>745</v>
      </c>
      <c r="GZ79" s="101" t="s">
        <v>745</v>
      </c>
      <c r="HA79" s="101" t="s">
        <v>745</v>
      </c>
      <c r="HB79" s="101" t="s">
        <v>745</v>
      </c>
      <c r="HC79" s="101" t="s">
        <v>745</v>
      </c>
      <c r="HD79" s="101" t="s">
        <v>745</v>
      </c>
      <c r="HE79" s="101" t="s">
        <v>745</v>
      </c>
      <c r="HF79" s="101" t="s">
        <v>745</v>
      </c>
      <c r="HG79" s="101" t="s">
        <v>745</v>
      </c>
      <c r="HH79" s="101" t="s">
        <v>745</v>
      </c>
      <c r="HI79" s="101" t="s">
        <v>745</v>
      </c>
      <c r="HJ79" s="101" t="s">
        <v>745</v>
      </c>
      <c r="HK79" s="101" t="s">
        <v>745</v>
      </c>
    </row>
    <row r="80" spans="1:219" x14ac:dyDescent="0.3">
      <c r="A80" t="s">
        <v>1294</v>
      </c>
      <c r="B80" t="s">
        <v>833</v>
      </c>
      <c r="C80" t="s">
        <v>234</v>
      </c>
      <c r="D80" t="s">
        <v>233</v>
      </c>
      <c r="E80" t="s">
        <v>862</v>
      </c>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c r="CC80" s="101"/>
      <c r="CD80" s="101"/>
      <c r="CE80" s="101"/>
      <c r="CF80" s="101"/>
      <c r="CG80" s="101"/>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101"/>
      <c r="DD80" s="101"/>
      <c r="DE80" s="101"/>
      <c r="DF80" s="101"/>
      <c r="DG80" s="101"/>
      <c r="DH80" s="101"/>
      <c r="DI80" s="101"/>
      <c r="DJ80" s="101"/>
      <c r="DK80" s="101"/>
      <c r="DL80" s="101"/>
      <c r="DM80" s="101"/>
      <c r="DN80" s="101"/>
      <c r="DO80" s="101"/>
      <c r="DP80" s="101"/>
      <c r="DQ80" s="101"/>
      <c r="DR80" s="101"/>
      <c r="DS80" s="101"/>
      <c r="DT80" s="101"/>
      <c r="DU80" s="101"/>
      <c r="DV80" s="101"/>
      <c r="DW80" s="101"/>
      <c r="DX80" s="101"/>
      <c r="DY80" s="101"/>
      <c r="DZ80" s="101"/>
      <c r="EA80" s="101"/>
      <c r="EB80" s="101"/>
      <c r="EC80" s="101"/>
      <c r="ED80" s="101"/>
      <c r="EE80" s="101"/>
      <c r="EF80" s="101"/>
      <c r="EG80" s="101"/>
      <c r="EH80" s="101"/>
      <c r="EI80" s="101"/>
      <c r="EJ80" s="101"/>
      <c r="EK80" s="101"/>
      <c r="EL80" s="101"/>
      <c r="EM80" s="101"/>
      <c r="EN80" s="101"/>
      <c r="EO80" s="101"/>
      <c r="EP80" s="101"/>
      <c r="EQ80" s="101"/>
      <c r="ER80" s="101"/>
      <c r="ES80" s="101"/>
      <c r="ET80" s="101"/>
      <c r="EU80" s="101"/>
      <c r="EV80" s="101"/>
      <c r="EW80" s="101"/>
      <c r="EX80" s="101"/>
      <c r="EY80" s="101"/>
      <c r="EZ80" s="101"/>
      <c r="FA80" s="101"/>
      <c r="FB80" s="101"/>
      <c r="FC80" s="101"/>
      <c r="FD80" s="101"/>
      <c r="FE80" s="101"/>
      <c r="FF80" s="101"/>
      <c r="FG80" s="101"/>
      <c r="FH80" s="101"/>
      <c r="FI80" s="101"/>
      <c r="FJ80" s="101"/>
      <c r="FK80" s="101"/>
      <c r="FL80" s="101"/>
      <c r="FM80" s="101"/>
      <c r="FN80" s="101"/>
      <c r="FO80" s="101"/>
      <c r="FP80" s="101"/>
      <c r="FQ80" s="101"/>
      <c r="FR80" s="101"/>
      <c r="FS80" s="101"/>
      <c r="FT80" s="101"/>
      <c r="FU80" s="101"/>
      <c r="FV80" s="101"/>
      <c r="FW80" s="101"/>
      <c r="FX80" s="101"/>
      <c r="FY80" s="101"/>
      <c r="FZ80" s="101"/>
      <c r="GA80" s="101"/>
      <c r="GB80" s="101"/>
      <c r="GC80" s="101"/>
      <c r="GD80" s="101"/>
      <c r="GE80" s="101"/>
      <c r="GF80" s="101"/>
      <c r="GG80" s="101"/>
      <c r="GH80" s="101"/>
      <c r="GI80" s="101"/>
      <c r="GJ80" s="101"/>
      <c r="GK80" s="101"/>
      <c r="GL80" s="101"/>
      <c r="GM80" s="101"/>
      <c r="GN80" s="101"/>
      <c r="GO80" s="101"/>
      <c r="GP80" s="101"/>
      <c r="GQ80" s="101"/>
      <c r="GR80" s="101"/>
      <c r="GS80" s="101"/>
      <c r="GT80" s="101"/>
      <c r="GU80" s="101"/>
      <c r="GV80" s="101"/>
      <c r="GW80" s="101"/>
      <c r="GX80" s="101"/>
      <c r="GY80" s="101"/>
      <c r="GZ80" s="101"/>
      <c r="HA80" s="101"/>
      <c r="HB80" s="101"/>
      <c r="HC80" s="101"/>
      <c r="HD80" s="101"/>
      <c r="HE80" s="101"/>
      <c r="HF80" s="101"/>
      <c r="HG80" s="101"/>
      <c r="HH80" s="101"/>
      <c r="HI80" s="101"/>
      <c r="HJ80" s="101"/>
      <c r="HK80" s="101"/>
    </row>
    <row r="81" spans="1:219" x14ac:dyDescent="0.3">
      <c r="A81" t="s">
        <v>241</v>
      </c>
      <c r="B81" t="s">
        <v>721</v>
      </c>
      <c r="C81" t="s">
        <v>241</v>
      </c>
      <c r="D81" t="s">
        <v>240</v>
      </c>
      <c r="E81" t="s">
        <v>861</v>
      </c>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s="101"/>
      <c r="EB81" s="101"/>
      <c r="EC81" s="101"/>
      <c r="ED81" s="101"/>
      <c r="EE81" s="101"/>
      <c r="EF81" s="101"/>
      <c r="EG81" s="101"/>
      <c r="EH81" s="101"/>
      <c r="EI81" s="101"/>
      <c r="EJ81" s="101"/>
      <c r="EK81" s="101"/>
      <c r="EL81" s="101"/>
      <c r="EM81" s="101"/>
      <c r="EN81" s="101"/>
      <c r="EO81" s="101"/>
      <c r="EP81" s="101"/>
      <c r="EQ81" s="101"/>
      <c r="ER81" s="101"/>
      <c r="ES81" s="101"/>
      <c r="ET81" s="101"/>
      <c r="EU81" s="101"/>
      <c r="EV81" s="101"/>
      <c r="EW81" s="101"/>
      <c r="EX81" s="101"/>
      <c r="EY81" s="101"/>
      <c r="EZ81" s="101"/>
      <c r="FA81" s="101"/>
      <c r="FB81" s="101"/>
      <c r="FC81" s="101"/>
      <c r="FD81" s="101"/>
      <c r="FE81" s="101"/>
      <c r="FF81" s="101"/>
      <c r="FG81" s="101"/>
      <c r="FH81" s="101"/>
      <c r="FI81" s="101"/>
      <c r="FJ81" s="101"/>
      <c r="FK81" s="101"/>
      <c r="FL81" s="101"/>
      <c r="FM81" s="101"/>
      <c r="FN81" s="101"/>
      <c r="FO81" s="101"/>
      <c r="FP81" s="101"/>
      <c r="FQ81" s="101"/>
      <c r="FR81" s="101"/>
      <c r="FS81" s="101"/>
      <c r="FT81" s="101"/>
      <c r="FU81" s="101"/>
      <c r="FV81" s="101"/>
      <c r="FW81" s="101"/>
      <c r="FX81" s="101"/>
      <c r="FY81" s="101"/>
      <c r="FZ81" s="101"/>
      <c r="GA81" s="101"/>
      <c r="GB81" s="101"/>
      <c r="GC81" s="101"/>
      <c r="GD81" s="101"/>
      <c r="GE81" s="101"/>
      <c r="GF81" s="101"/>
      <c r="GG81" s="101"/>
      <c r="GH81" s="101"/>
      <c r="GI81" s="101"/>
      <c r="GJ81" s="101"/>
      <c r="GK81" s="101"/>
      <c r="GL81" s="101"/>
      <c r="GM81" s="101"/>
      <c r="GN81" s="101"/>
      <c r="GO81" s="101"/>
      <c r="GP81" s="101"/>
      <c r="GQ81" s="101"/>
      <c r="GR81" s="101"/>
      <c r="GS81" s="101"/>
      <c r="GT81" s="101"/>
      <c r="GU81" s="101"/>
      <c r="GV81" s="101"/>
      <c r="GW81" s="101"/>
      <c r="GX81" s="101"/>
      <c r="GY81" s="101"/>
      <c r="GZ81" s="101"/>
      <c r="HA81" s="101"/>
      <c r="HB81" s="101"/>
      <c r="HC81" s="101"/>
      <c r="HD81" s="101"/>
      <c r="HE81" s="101"/>
      <c r="HF81" s="101"/>
      <c r="HG81" s="101"/>
      <c r="HH81" s="101"/>
      <c r="HI81" s="101"/>
      <c r="HJ81" s="101"/>
      <c r="HK81" s="101"/>
    </row>
    <row r="82" spans="1:219" x14ac:dyDescent="0.3">
      <c r="A82" t="s">
        <v>1278</v>
      </c>
      <c r="B82" t="s">
        <v>813</v>
      </c>
      <c r="C82" t="s">
        <v>241</v>
      </c>
      <c r="D82" t="s">
        <v>240</v>
      </c>
      <c r="E82" t="s">
        <v>791</v>
      </c>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c r="BN82" s="101"/>
      <c r="BO82" s="101"/>
      <c r="BP82" s="101"/>
      <c r="BQ82" s="101"/>
      <c r="BR82" s="101"/>
      <c r="BS82" s="101"/>
      <c r="BT82" s="101"/>
      <c r="BU82" s="101"/>
      <c r="BV82" s="101"/>
      <c r="BW82" s="101"/>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1"/>
      <c r="DK82" s="101"/>
      <c r="DL82" s="101"/>
      <c r="DM82" s="101"/>
      <c r="DN82" s="101"/>
      <c r="DO82" s="101"/>
      <c r="DP82" s="101"/>
      <c r="DQ82" s="101"/>
      <c r="DR82" s="101"/>
      <c r="DS82" s="101"/>
      <c r="DT82" s="101"/>
      <c r="DU82" s="101"/>
      <c r="DV82" s="101"/>
      <c r="DW82" s="101"/>
      <c r="DX82" s="101"/>
      <c r="DY82" s="101"/>
      <c r="DZ82" s="101"/>
      <c r="EA82" s="101"/>
      <c r="EB82" s="101"/>
      <c r="EC82" s="101"/>
      <c r="ED82" s="101"/>
      <c r="EE82" s="101"/>
      <c r="EF82" s="101"/>
      <c r="EG82" s="101"/>
      <c r="EH82" s="101"/>
      <c r="EI82" s="101"/>
      <c r="EJ82" s="101"/>
      <c r="EK82" s="101"/>
      <c r="EL82" s="101"/>
      <c r="EM82" s="101"/>
      <c r="EN82" s="101"/>
      <c r="EO82" s="101"/>
      <c r="EP82" s="101"/>
      <c r="EQ82" s="101"/>
      <c r="ER82" s="101"/>
      <c r="ES82" s="101"/>
      <c r="ET82" s="101"/>
      <c r="EU82" s="101"/>
      <c r="EV82" s="101"/>
      <c r="EW82" s="101"/>
      <c r="EX82" s="101"/>
      <c r="EY82" s="101"/>
      <c r="EZ82" s="101"/>
      <c r="FA82" s="101"/>
      <c r="FB82" s="101"/>
      <c r="FC82" s="101"/>
      <c r="FD82" s="101"/>
      <c r="FE82" s="101"/>
      <c r="FF82" s="101"/>
      <c r="FG82" s="101"/>
      <c r="FH82" s="101"/>
      <c r="FI82" s="101"/>
      <c r="FJ82" s="101"/>
      <c r="FK82" s="101"/>
      <c r="FL82" s="101"/>
      <c r="FM82" s="101"/>
      <c r="FN82" s="101"/>
      <c r="FO82" s="101"/>
      <c r="FP82" s="101"/>
      <c r="FQ82" s="101"/>
      <c r="FR82" s="101"/>
      <c r="FS82" s="101"/>
      <c r="FT82" s="101"/>
      <c r="FU82" s="101"/>
      <c r="FV82" s="101"/>
      <c r="FW82" s="101"/>
      <c r="FX82" s="101"/>
      <c r="FY82" s="101"/>
      <c r="FZ82" s="101"/>
      <c r="GA82" s="101"/>
      <c r="GB82" s="101"/>
      <c r="GC82" s="101"/>
      <c r="GD82" s="101"/>
      <c r="GE82" s="101"/>
      <c r="GF82" s="101"/>
      <c r="GG82" s="101"/>
      <c r="GH82" s="101"/>
      <c r="GI82" s="101"/>
      <c r="GJ82" s="101"/>
      <c r="GK82" s="101"/>
      <c r="GL82" s="101"/>
      <c r="GM82" s="101"/>
      <c r="GN82" s="101"/>
      <c r="GO82" s="101"/>
      <c r="GP82" s="101"/>
      <c r="GQ82" s="101"/>
      <c r="GR82" s="101"/>
      <c r="GS82" s="101"/>
      <c r="GT82" s="101"/>
      <c r="GU82" s="101"/>
      <c r="GV82" s="101"/>
      <c r="GW82" s="101"/>
      <c r="GX82" s="101"/>
      <c r="GY82" s="101"/>
      <c r="GZ82" s="101"/>
      <c r="HA82" s="101"/>
      <c r="HB82" s="101"/>
      <c r="HC82" s="101"/>
      <c r="HD82" s="101"/>
      <c r="HE82" s="101"/>
      <c r="HF82" s="101"/>
      <c r="HG82" s="101"/>
      <c r="HH82" s="101"/>
      <c r="HI82" s="101"/>
      <c r="HJ82" s="101"/>
      <c r="HK82" s="101"/>
    </row>
    <row r="83" spans="1:219" x14ac:dyDescent="0.3">
      <c r="A83" t="s">
        <v>1279</v>
      </c>
      <c r="B83" t="s">
        <v>814</v>
      </c>
      <c r="C83" t="s">
        <v>241</v>
      </c>
      <c r="D83" t="s">
        <v>240</v>
      </c>
      <c r="E83" t="s">
        <v>788</v>
      </c>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c r="BN83" s="101"/>
      <c r="BO83" s="101"/>
      <c r="BP83" s="101"/>
      <c r="BQ83" s="101"/>
      <c r="BR83" s="101"/>
      <c r="BS83" s="101"/>
      <c r="BT83" s="101"/>
      <c r="BU83" s="101"/>
      <c r="BV83" s="101"/>
      <c r="BW83" s="101"/>
      <c r="BX83" s="101"/>
      <c r="BY83" s="101"/>
      <c r="BZ83" s="101"/>
      <c r="CA83" s="101"/>
      <c r="CB83" s="101"/>
      <c r="CC83" s="101"/>
      <c r="CD83" s="101"/>
      <c r="CE83" s="101"/>
      <c r="CF83" s="101"/>
      <c r="CG83" s="101"/>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101"/>
      <c r="DD83" s="101"/>
      <c r="DE83" s="101"/>
      <c r="DF83" s="101"/>
      <c r="DG83" s="101"/>
      <c r="DH83" s="101"/>
      <c r="DI83" s="101"/>
      <c r="DJ83" s="101"/>
      <c r="DK83" s="101"/>
      <c r="DL83" s="101"/>
      <c r="DM83" s="101"/>
      <c r="DN83" s="101"/>
      <c r="DO83" s="101"/>
      <c r="DP83" s="101"/>
      <c r="DQ83" s="101"/>
      <c r="DR83" s="101"/>
      <c r="DS83" s="101"/>
      <c r="DT83" s="101"/>
      <c r="DU83" s="101"/>
      <c r="DV83" s="101"/>
      <c r="DW83" s="101"/>
      <c r="DX83" s="101"/>
      <c r="DY83" s="101"/>
      <c r="DZ83" s="101"/>
      <c r="EA83" s="101"/>
      <c r="EB83" s="101"/>
      <c r="EC83" s="101"/>
      <c r="ED83" s="101"/>
      <c r="EE83" s="101"/>
      <c r="EF83" s="101"/>
      <c r="EG83" s="101"/>
      <c r="EH83" s="101"/>
      <c r="EI83" s="101"/>
      <c r="EJ83" s="101"/>
      <c r="EK83" s="101"/>
      <c r="EL83" s="101"/>
      <c r="EM83" s="101"/>
      <c r="EN83" s="101"/>
      <c r="EO83" s="101"/>
      <c r="EP83" s="101"/>
      <c r="EQ83" s="101"/>
      <c r="ER83" s="101"/>
      <c r="ES83" s="101"/>
      <c r="ET83" s="101"/>
      <c r="EU83" s="101"/>
      <c r="EV83" s="101"/>
      <c r="EW83" s="101"/>
      <c r="EX83" s="101"/>
      <c r="EY83" s="101"/>
      <c r="EZ83" s="101"/>
      <c r="FA83" s="101"/>
      <c r="FB83" s="101"/>
      <c r="FC83" s="101"/>
      <c r="FD83" s="101"/>
      <c r="FE83" s="101"/>
      <c r="FF83" s="101"/>
      <c r="FG83" s="101"/>
      <c r="FH83" s="101"/>
      <c r="FI83" s="101"/>
      <c r="FJ83" s="101"/>
      <c r="FK83" s="101"/>
      <c r="FL83" s="101"/>
      <c r="FM83" s="101"/>
      <c r="FN83" s="101"/>
      <c r="FO83" s="101"/>
      <c r="FP83" s="101"/>
      <c r="FQ83" s="101"/>
      <c r="FR83" s="101"/>
      <c r="FS83" s="101"/>
      <c r="FT83" s="101"/>
      <c r="FU83" s="101"/>
      <c r="FV83" s="101"/>
      <c r="FW83" s="101"/>
      <c r="FX83" s="101"/>
      <c r="FY83" s="101"/>
      <c r="FZ83" s="101"/>
      <c r="GA83" s="101"/>
      <c r="GB83" s="101"/>
      <c r="GC83" s="101"/>
      <c r="GD83" s="101"/>
      <c r="GE83" s="101"/>
      <c r="GF83" s="101"/>
      <c r="GG83" s="101"/>
      <c r="GH83" s="101"/>
      <c r="GI83" s="101"/>
      <c r="GJ83" s="101"/>
      <c r="GK83" s="101"/>
      <c r="GL83" s="101"/>
      <c r="GM83" s="101"/>
      <c r="GN83" s="101"/>
      <c r="GO83" s="101"/>
      <c r="GP83" s="101"/>
      <c r="GQ83" s="101"/>
      <c r="GR83" s="101"/>
      <c r="GS83" s="101"/>
      <c r="GT83" s="101"/>
      <c r="GU83" s="101"/>
      <c r="GV83" s="101"/>
      <c r="GW83" s="101"/>
      <c r="GX83" s="101"/>
      <c r="GY83" s="101"/>
      <c r="GZ83" s="101"/>
      <c r="HA83" s="101"/>
      <c r="HB83" s="101"/>
      <c r="HC83" s="101"/>
      <c r="HD83" s="101"/>
      <c r="HE83" s="101"/>
      <c r="HF83" s="101"/>
      <c r="HG83" s="101"/>
      <c r="HH83" s="101"/>
      <c r="HI83" s="101"/>
      <c r="HJ83" s="101"/>
      <c r="HK83" s="101"/>
    </row>
    <row r="84" spans="1:219" x14ac:dyDescent="0.3">
      <c r="A84" t="s">
        <v>1275</v>
      </c>
      <c r="B84" t="s">
        <v>803</v>
      </c>
      <c r="C84" t="s">
        <v>381</v>
      </c>
      <c r="D84" t="s">
        <v>237</v>
      </c>
      <c r="E84" t="s">
        <v>788</v>
      </c>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01"/>
      <c r="CG84" s="101"/>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101"/>
      <c r="DD84" s="101"/>
      <c r="DE84" s="101"/>
      <c r="DF84" s="101"/>
      <c r="DG84" s="101"/>
      <c r="DH84" s="101"/>
      <c r="DI84" s="101"/>
      <c r="DJ84" s="101"/>
      <c r="DK84" s="101"/>
      <c r="DL84" s="101"/>
      <c r="DM84" s="101"/>
      <c r="DN84" s="101"/>
      <c r="DO84" s="101"/>
      <c r="DP84" s="101"/>
      <c r="DQ84" s="101"/>
      <c r="DR84" s="101"/>
      <c r="DS84" s="101"/>
      <c r="DT84" s="101"/>
      <c r="DU84" s="101"/>
      <c r="DV84" s="101"/>
      <c r="DW84" s="101"/>
      <c r="DX84" s="101"/>
      <c r="DY84" s="101"/>
      <c r="DZ84" s="101"/>
      <c r="EA84" s="101"/>
      <c r="EB84" s="101"/>
      <c r="EC84" s="101"/>
      <c r="ED84" s="101"/>
      <c r="EE84" s="101"/>
      <c r="EF84" s="101"/>
      <c r="EG84" s="101"/>
      <c r="EH84" s="101"/>
      <c r="EI84" s="101"/>
      <c r="EJ84" s="101"/>
      <c r="EK84" s="101"/>
      <c r="EL84" s="101"/>
      <c r="EM84" s="101"/>
      <c r="EN84" s="101"/>
      <c r="EO84" s="101"/>
      <c r="EP84" s="101"/>
      <c r="EQ84" s="101"/>
      <c r="ER84" s="101"/>
      <c r="ES84" s="101"/>
      <c r="ET84" s="101"/>
      <c r="EU84" s="101"/>
      <c r="EV84" s="101"/>
      <c r="EW84" s="101"/>
      <c r="EX84" s="101"/>
      <c r="EY84" s="101"/>
      <c r="EZ84" s="101"/>
      <c r="FA84" s="101"/>
      <c r="FB84" s="101"/>
      <c r="FC84" s="101"/>
      <c r="FD84" s="101"/>
      <c r="FE84" s="101"/>
      <c r="FF84" s="101"/>
      <c r="FG84" s="101"/>
      <c r="FH84" s="101"/>
      <c r="FI84" s="101"/>
      <c r="FJ84" s="101"/>
      <c r="FK84" s="101"/>
      <c r="FL84" s="101"/>
      <c r="FM84" s="101"/>
      <c r="FN84" s="101"/>
      <c r="FO84" s="101"/>
      <c r="FP84" s="101"/>
      <c r="FQ84" s="101"/>
      <c r="FR84" s="101"/>
      <c r="FS84" s="101"/>
      <c r="FT84" s="101"/>
      <c r="FU84" s="101"/>
      <c r="FV84" s="101"/>
      <c r="FW84" s="101"/>
      <c r="FX84" s="101"/>
      <c r="FY84" s="101"/>
      <c r="FZ84" s="101"/>
      <c r="GA84" s="101"/>
      <c r="GB84" s="101"/>
      <c r="GC84" s="101"/>
      <c r="GD84" s="101"/>
      <c r="GE84" s="101"/>
      <c r="GF84" s="101"/>
      <c r="GG84" s="101"/>
      <c r="GH84" s="101"/>
      <c r="GI84" s="101"/>
      <c r="GJ84" s="101"/>
      <c r="GK84" s="101"/>
      <c r="GL84" s="101"/>
      <c r="GM84" s="101"/>
      <c r="GN84" s="101"/>
      <c r="GO84" s="101"/>
      <c r="GP84" s="101"/>
      <c r="GQ84" s="101"/>
      <c r="GR84" s="101"/>
      <c r="GS84" s="101"/>
      <c r="GT84" s="101"/>
      <c r="GU84" s="101"/>
      <c r="GV84" s="101"/>
      <c r="GW84" s="101"/>
      <c r="GX84" s="101"/>
      <c r="GY84" s="101"/>
      <c r="GZ84" s="101"/>
      <c r="HA84" s="101"/>
      <c r="HB84" s="101"/>
      <c r="HC84" s="101"/>
      <c r="HD84" s="101"/>
      <c r="HE84" s="101"/>
      <c r="HF84" s="101"/>
      <c r="HG84" s="101"/>
      <c r="HH84" s="101"/>
      <c r="HI84" s="101"/>
      <c r="HJ84" s="101"/>
      <c r="HK84" s="101"/>
    </row>
    <row r="85" spans="1:219" x14ac:dyDescent="0.3">
      <c r="A85" t="s">
        <v>1285</v>
      </c>
      <c r="B85" t="s">
        <v>824</v>
      </c>
      <c r="C85" t="s">
        <v>245</v>
      </c>
      <c r="D85" t="s">
        <v>244</v>
      </c>
      <c r="E85" t="s">
        <v>862</v>
      </c>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1"/>
      <c r="GW85" s="101"/>
      <c r="GX85" s="101"/>
      <c r="GY85" s="101"/>
      <c r="GZ85" s="101"/>
      <c r="HA85" s="101"/>
      <c r="HB85" s="101"/>
      <c r="HC85" s="101"/>
      <c r="HD85" s="101"/>
      <c r="HE85" s="101"/>
      <c r="HF85" s="101"/>
      <c r="HG85" s="101"/>
      <c r="HH85" s="101"/>
      <c r="HI85" s="101"/>
      <c r="HJ85" s="101"/>
      <c r="HK85" s="101"/>
    </row>
    <row r="86" spans="1:219" x14ac:dyDescent="0.3">
      <c r="A86" t="s">
        <v>1283</v>
      </c>
      <c r="B86" t="s">
        <v>822</v>
      </c>
      <c r="C86" t="s">
        <v>251</v>
      </c>
      <c r="D86" t="s">
        <v>250</v>
      </c>
      <c r="E86" t="s">
        <v>862</v>
      </c>
      <c r="J86" s="102" t="s">
        <v>755</v>
      </c>
      <c r="K86" s="102" t="s">
        <v>755</v>
      </c>
      <c r="L86" s="102" t="s">
        <v>755</v>
      </c>
      <c r="M86" s="102" t="s">
        <v>755</v>
      </c>
      <c r="N86" s="102" t="s">
        <v>755</v>
      </c>
      <c r="O86" s="102" t="s">
        <v>755</v>
      </c>
      <c r="P86" s="102" t="s">
        <v>755</v>
      </c>
      <c r="Q86" s="102" t="s">
        <v>755</v>
      </c>
      <c r="R86" s="102" t="s">
        <v>755</v>
      </c>
      <c r="S86" s="102" t="s">
        <v>755</v>
      </c>
      <c r="T86" s="102" t="s">
        <v>755</v>
      </c>
      <c r="U86" s="102" t="s">
        <v>755</v>
      </c>
      <c r="V86" s="102" t="s">
        <v>755</v>
      </c>
      <c r="W86" s="102" t="s">
        <v>755</v>
      </c>
      <c r="X86" s="102" t="s">
        <v>755</v>
      </c>
      <c r="Y86" s="102" t="s">
        <v>755</v>
      </c>
      <c r="Z86" s="102" t="s">
        <v>755</v>
      </c>
      <c r="AA86" s="102" t="s">
        <v>755</v>
      </c>
      <c r="AB86" s="102" t="s">
        <v>755</v>
      </c>
      <c r="AC86" s="102" t="s">
        <v>755</v>
      </c>
      <c r="AD86" s="102" t="s">
        <v>755</v>
      </c>
      <c r="AE86" s="102" t="s">
        <v>755</v>
      </c>
      <c r="AF86" s="102" t="s">
        <v>755</v>
      </c>
      <c r="AG86" s="102" t="s">
        <v>755</v>
      </c>
      <c r="AH86" s="102" t="s">
        <v>755</v>
      </c>
      <c r="AI86" s="102" t="s">
        <v>755</v>
      </c>
      <c r="AJ86" s="102" t="s">
        <v>755</v>
      </c>
      <c r="AK86" s="102" t="s">
        <v>755</v>
      </c>
      <c r="AL86" s="102" t="s">
        <v>755</v>
      </c>
      <c r="AM86" s="102" t="s">
        <v>755</v>
      </c>
      <c r="AN86" s="102" t="s">
        <v>755</v>
      </c>
      <c r="AO86" s="102" t="s">
        <v>755</v>
      </c>
      <c r="AP86" s="102" t="s">
        <v>755</v>
      </c>
      <c r="AQ86" s="102" t="s">
        <v>755</v>
      </c>
      <c r="AR86" s="102" t="s">
        <v>755</v>
      </c>
      <c r="AS86" s="102" t="s">
        <v>755</v>
      </c>
      <c r="AT86" s="102" t="s">
        <v>755</v>
      </c>
      <c r="AU86" s="102" t="s">
        <v>755</v>
      </c>
      <c r="AV86" s="102" t="s">
        <v>755</v>
      </c>
      <c r="AW86" s="102" t="s">
        <v>755</v>
      </c>
      <c r="AX86" s="102" t="s">
        <v>755</v>
      </c>
      <c r="AY86" s="102" t="s">
        <v>755</v>
      </c>
      <c r="AZ86" s="102" t="s">
        <v>755</v>
      </c>
      <c r="BA86" s="102" t="s">
        <v>755</v>
      </c>
      <c r="BB86" s="102" t="s">
        <v>755</v>
      </c>
      <c r="BC86" s="102" t="s">
        <v>755</v>
      </c>
      <c r="BD86" s="102" t="s">
        <v>755</v>
      </c>
      <c r="BE86" s="102" t="s">
        <v>755</v>
      </c>
      <c r="BF86" s="102" t="s">
        <v>755</v>
      </c>
      <c r="BG86" s="102" t="s">
        <v>755</v>
      </c>
      <c r="BH86" s="102" t="s">
        <v>755</v>
      </c>
      <c r="BI86" s="102" t="s">
        <v>755</v>
      </c>
      <c r="BJ86" s="102" t="s">
        <v>755</v>
      </c>
      <c r="BK86" s="102" t="s">
        <v>755</v>
      </c>
      <c r="BL86" s="102" t="s">
        <v>755</v>
      </c>
      <c r="BM86" s="102" t="s">
        <v>755</v>
      </c>
      <c r="BN86" s="102" t="s">
        <v>755</v>
      </c>
      <c r="BO86" s="102" t="s">
        <v>755</v>
      </c>
      <c r="BP86" s="102" t="s">
        <v>755</v>
      </c>
      <c r="BQ86" s="102" t="s">
        <v>755</v>
      </c>
      <c r="BR86" s="102" t="s">
        <v>755</v>
      </c>
      <c r="BS86" s="102" t="s">
        <v>755</v>
      </c>
      <c r="BT86" s="102" t="s">
        <v>755</v>
      </c>
      <c r="BU86" s="102" t="s">
        <v>755</v>
      </c>
      <c r="BV86" s="102" t="s">
        <v>755</v>
      </c>
      <c r="BW86" s="102" t="s">
        <v>755</v>
      </c>
      <c r="BX86" s="102" t="s">
        <v>755</v>
      </c>
      <c r="BY86" s="102" t="s">
        <v>755</v>
      </c>
      <c r="BZ86" s="102" t="s">
        <v>755</v>
      </c>
      <c r="CA86" s="102" t="s">
        <v>755</v>
      </c>
      <c r="CB86" s="102" t="s">
        <v>755</v>
      </c>
      <c r="CC86" s="102" t="s">
        <v>755</v>
      </c>
      <c r="CD86" s="102" t="s">
        <v>755</v>
      </c>
      <c r="CE86" s="102" t="s">
        <v>755</v>
      </c>
      <c r="CF86" s="102" t="s">
        <v>755</v>
      </c>
      <c r="CG86" s="102" t="s">
        <v>755</v>
      </c>
      <c r="CH86" s="102" t="s">
        <v>755</v>
      </c>
      <c r="CI86" s="102" t="s">
        <v>755</v>
      </c>
      <c r="CJ86" s="102" t="s">
        <v>755</v>
      </c>
      <c r="CK86" s="102" t="s">
        <v>755</v>
      </c>
      <c r="CL86" s="102" t="s">
        <v>755</v>
      </c>
      <c r="CM86" s="102" t="s">
        <v>755</v>
      </c>
      <c r="CN86" s="102" t="s">
        <v>755</v>
      </c>
      <c r="CO86" s="102" t="s">
        <v>755</v>
      </c>
      <c r="CP86" s="102" t="s">
        <v>755</v>
      </c>
      <c r="CQ86" s="102" t="s">
        <v>755</v>
      </c>
      <c r="CR86" s="102" t="s">
        <v>755</v>
      </c>
      <c r="CS86" s="102" t="s">
        <v>755</v>
      </c>
      <c r="CT86" s="102" t="s">
        <v>755</v>
      </c>
      <c r="CU86" s="102" t="s">
        <v>755</v>
      </c>
      <c r="CV86" s="102" t="s">
        <v>755</v>
      </c>
      <c r="CW86" s="102" t="s">
        <v>755</v>
      </c>
      <c r="CX86" s="102" t="s">
        <v>755</v>
      </c>
      <c r="CY86" s="102" t="s">
        <v>755</v>
      </c>
      <c r="CZ86" s="102" t="s">
        <v>755</v>
      </c>
      <c r="DA86" s="102" t="s">
        <v>755</v>
      </c>
      <c r="DB86" s="102" t="s">
        <v>755</v>
      </c>
      <c r="DC86" s="102" t="s">
        <v>755</v>
      </c>
      <c r="DD86" s="102" t="s">
        <v>755</v>
      </c>
      <c r="DE86" s="102" t="s">
        <v>755</v>
      </c>
      <c r="DF86" s="102" t="s">
        <v>755</v>
      </c>
      <c r="DG86" s="102" t="s">
        <v>755</v>
      </c>
      <c r="DH86" s="102" t="s">
        <v>755</v>
      </c>
      <c r="DI86" s="102" t="s">
        <v>755</v>
      </c>
      <c r="DJ86" s="102" t="s">
        <v>755</v>
      </c>
      <c r="DK86" s="102" t="s">
        <v>755</v>
      </c>
      <c r="DL86" s="102" t="s">
        <v>755</v>
      </c>
      <c r="DM86" s="102" t="s">
        <v>755</v>
      </c>
      <c r="DN86" s="102" t="s">
        <v>755</v>
      </c>
      <c r="DO86" s="102" t="s">
        <v>755</v>
      </c>
      <c r="DP86" s="102" t="s">
        <v>755</v>
      </c>
      <c r="DQ86" s="102" t="s">
        <v>755</v>
      </c>
      <c r="DR86" s="102" t="s">
        <v>755</v>
      </c>
      <c r="DS86" s="102" t="s">
        <v>755</v>
      </c>
      <c r="DT86" s="102" t="s">
        <v>755</v>
      </c>
      <c r="DU86" s="102" t="s">
        <v>755</v>
      </c>
      <c r="DV86" s="102" t="s">
        <v>755</v>
      </c>
      <c r="DW86" s="102" t="s">
        <v>755</v>
      </c>
      <c r="DX86" s="102" t="s">
        <v>755</v>
      </c>
      <c r="DY86" s="102" t="s">
        <v>755</v>
      </c>
      <c r="DZ86" s="102" t="s">
        <v>755</v>
      </c>
      <c r="EA86" s="102" t="s">
        <v>755</v>
      </c>
      <c r="EB86" s="102" t="s">
        <v>755</v>
      </c>
      <c r="EC86" s="102" t="s">
        <v>755</v>
      </c>
      <c r="ED86" s="102" t="s">
        <v>755</v>
      </c>
      <c r="EE86" s="102" t="s">
        <v>755</v>
      </c>
      <c r="EF86" s="102" t="s">
        <v>755</v>
      </c>
      <c r="EG86" s="102" t="s">
        <v>755</v>
      </c>
      <c r="EH86" s="102" t="s">
        <v>755</v>
      </c>
      <c r="EI86" s="102" t="s">
        <v>755</v>
      </c>
      <c r="EJ86" s="102" t="s">
        <v>755</v>
      </c>
      <c r="EK86" s="102" t="s">
        <v>755</v>
      </c>
      <c r="EL86" s="102" t="s">
        <v>755</v>
      </c>
      <c r="EM86" s="102" t="s">
        <v>755</v>
      </c>
      <c r="EN86" s="102" t="s">
        <v>755</v>
      </c>
      <c r="EO86" s="102" t="s">
        <v>755</v>
      </c>
      <c r="EP86" s="102" t="s">
        <v>755</v>
      </c>
      <c r="EQ86" s="102" t="s">
        <v>755</v>
      </c>
      <c r="ER86" s="102" t="s">
        <v>755</v>
      </c>
      <c r="ES86" s="102" t="s">
        <v>755</v>
      </c>
      <c r="ET86" s="102" t="s">
        <v>755</v>
      </c>
      <c r="EU86" s="102" t="s">
        <v>755</v>
      </c>
      <c r="EV86" s="102" t="s">
        <v>755</v>
      </c>
      <c r="EW86" s="102" t="s">
        <v>755</v>
      </c>
      <c r="EX86" s="102" t="s">
        <v>755</v>
      </c>
      <c r="EY86" s="102" t="s">
        <v>755</v>
      </c>
      <c r="EZ86" s="102" t="s">
        <v>755</v>
      </c>
      <c r="FA86" s="102" t="s">
        <v>755</v>
      </c>
      <c r="FB86" s="102" t="s">
        <v>755</v>
      </c>
      <c r="FC86" s="102" t="s">
        <v>755</v>
      </c>
      <c r="FD86" s="102" t="s">
        <v>755</v>
      </c>
      <c r="FE86" s="102" t="s">
        <v>755</v>
      </c>
      <c r="FF86" s="102" t="s">
        <v>755</v>
      </c>
      <c r="FG86" s="102" t="s">
        <v>755</v>
      </c>
      <c r="FH86" s="102" t="s">
        <v>755</v>
      </c>
      <c r="FI86" s="102" t="s">
        <v>755</v>
      </c>
      <c r="FJ86" s="102" t="s">
        <v>755</v>
      </c>
      <c r="FK86" s="102" t="s">
        <v>755</v>
      </c>
      <c r="FL86" s="102" t="s">
        <v>755</v>
      </c>
      <c r="FM86" s="102" t="s">
        <v>755</v>
      </c>
      <c r="FN86" s="102" t="s">
        <v>755</v>
      </c>
      <c r="FO86" s="102" t="s">
        <v>755</v>
      </c>
      <c r="FP86" s="102" t="s">
        <v>755</v>
      </c>
      <c r="FQ86" s="102" t="s">
        <v>755</v>
      </c>
      <c r="FR86" s="102" t="s">
        <v>755</v>
      </c>
      <c r="FS86" s="102" t="s">
        <v>755</v>
      </c>
      <c r="FT86" s="102" t="s">
        <v>755</v>
      </c>
      <c r="FU86" s="102" t="s">
        <v>755</v>
      </c>
      <c r="FV86" s="102" t="s">
        <v>755</v>
      </c>
      <c r="FW86" s="102" t="s">
        <v>755</v>
      </c>
      <c r="FX86" s="102" t="s">
        <v>755</v>
      </c>
      <c r="FY86" s="102" t="s">
        <v>755</v>
      </c>
      <c r="FZ86" s="102" t="s">
        <v>755</v>
      </c>
      <c r="GA86" s="102" t="s">
        <v>755</v>
      </c>
      <c r="GB86" s="102" t="s">
        <v>755</v>
      </c>
      <c r="GC86" s="102" t="s">
        <v>755</v>
      </c>
      <c r="GD86" s="102" t="s">
        <v>755</v>
      </c>
      <c r="GE86" s="102" t="s">
        <v>755</v>
      </c>
      <c r="GF86" s="102" t="s">
        <v>755</v>
      </c>
      <c r="GG86" s="102" t="s">
        <v>755</v>
      </c>
      <c r="GH86" s="102" t="s">
        <v>755</v>
      </c>
      <c r="GI86" s="102" t="s">
        <v>755</v>
      </c>
      <c r="GJ86" s="102" t="s">
        <v>755</v>
      </c>
      <c r="GK86" s="102" t="s">
        <v>755</v>
      </c>
      <c r="GL86" s="102" t="s">
        <v>755</v>
      </c>
      <c r="GM86" s="102" t="s">
        <v>755</v>
      </c>
      <c r="GN86" s="102" t="s">
        <v>755</v>
      </c>
      <c r="GO86" s="102" t="s">
        <v>755</v>
      </c>
      <c r="GP86" s="102" t="s">
        <v>755</v>
      </c>
      <c r="GQ86" s="102" t="s">
        <v>755</v>
      </c>
      <c r="GR86" s="102" t="s">
        <v>755</v>
      </c>
      <c r="GS86" s="102" t="s">
        <v>755</v>
      </c>
      <c r="GT86" s="102" t="s">
        <v>755</v>
      </c>
      <c r="GU86" s="102" t="s">
        <v>755</v>
      </c>
      <c r="GV86" s="102" t="s">
        <v>755</v>
      </c>
      <c r="GW86" s="102" t="s">
        <v>755</v>
      </c>
      <c r="GX86" s="102" t="s">
        <v>755</v>
      </c>
      <c r="GY86" s="102" t="s">
        <v>755</v>
      </c>
      <c r="GZ86" s="102" t="s">
        <v>755</v>
      </c>
      <c r="HA86" s="102" t="s">
        <v>755</v>
      </c>
      <c r="HB86" s="102" t="s">
        <v>755</v>
      </c>
      <c r="HC86" s="102" t="s">
        <v>755</v>
      </c>
      <c r="HD86" s="102" t="s">
        <v>755</v>
      </c>
      <c r="HE86" s="102" t="s">
        <v>755</v>
      </c>
      <c r="HF86" s="102" t="s">
        <v>755</v>
      </c>
      <c r="HG86" s="102" t="s">
        <v>755</v>
      </c>
      <c r="HH86" s="102" t="s">
        <v>755</v>
      </c>
      <c r="HI86" s="102" t="s">
        <v>755</v>
      </c>
      <c r="HJ86" s="102" t="s">
        <v>755</v>
      </c>
      <c r="HK86" s="102" t="s">
        <v>755</v>
      </c>
    </row>
    <row r="87" spans="1:219" x14ac:dyDescent="0.3">
      <c r="A87" t="s">
        <v>253</v>
      </c>
      <c r="B87" t="s">
        <v>722</v>
      </c>
      <c r="C87" t="s">
        <v>253</v>
      </c>
      <c r="D87" t="s">
        <v>252</v>
      </c>
      <c r="E87" t="s">
        <v>861</v>
      </c>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c r="BK87" s="102"/>
      <c r="BL87" s="102"/>
      <c r="BM87" s="102"/>
      <c r="BN87" s="102"/>
      <c r="BO87" s="102"/>
      <c r="BP87" s="102"/>
      <c r="BQ87" s="102"/>
      <c r="BR87" s="102"/>
      <c r="BS87" s="102"/>
      <c r="BT87" s="102"/>
      <c r="BU87" s="102"/>
      <c r="BV87" s="102"/>
      <c r="BW87" s="102"/>
      <c r="BX87" s="102"/>
      <c r="BY87" s="102"/>
      <c r="BZ87" s="102"/>
      <c r="CA87" s="102"/>
      <c r="CB87" s="102"/>
      <c r="CC87" s="102"/>
      <c r="CD87" s="102"/>
      <c r="CE87" s="102"/>
      <c r="CF87" s="102"/>
      <c r="CG87" s="102"/>
      <c r="CH87" s="102"/>
      <c r="CI87" s="102"/>
      <c r="CJ87" s="102"/>
      <c r="CK87" s="102"/>
      <c r="CL87" s="102"/>
      <c r="CM87" s="102"/>
      <c r="CN87" s="102"/>
      <c r="CO87" s="102"/>
      <c r="CP87" s="102"/>
      <c r="CQ87" s="102"/>
      <c r="CR87" s="102"/>
      <c r="CS87" s="102"/>
      <c r="CT87" s="102"/>
      <c r="CU87" s="102"/>
      <c r="CV87" s="102"/>
      <c r="CW87" s="102"/>
      <c r="CX87" s="102"/>
      <c r="CY87" s="102"/>
      <c r="CZ87" s="102"/>
      <c r="DA87" s="102"/>
      <c r="DB87" s="102"/>
      <c r="DC87" s="102"/>
      <c r="DD87" s="102"/>
      <c r="DE87" s="102"/>
      <c r="DF87" s="102"/>
      <c r="DG87" s="102"/>
      <c r="DH87" s="102"/>
      <c r="DI87" s="102"/>
      <c r="DJ87" s="102"/>
      <c r="DK87" s="102"/>
      <c r="DL87" s="102"/>
      <c r="DM87" s="102"/>
      <c r="DN87" s="102"/>
      <c r="DO87" s="102"/>
      <c r="DP87" s="102"/>
      <c r="DQ87" s="102"/>
      <c r="DR87" s="102"/>
      <c r="DS87" s="102"/>
      <c r="DT87" s="102"/>
      <c r="DU87" s="102"/>
      <c r="DV87" s="102"/>
      <c r="DW87" s="102"/>
      <c r="DX87" s="102"/>
      <c r="DY87" s="102"/>
      <c r="DZ87" s="102"/>
      <c r="EA87" s="102"/>
      <c r="EB87" s="102"/>
      <c r="EC87" s="102"/>
      <c r="ED87" s="102"/>
      <c r="EE87" s="102"/>
      <c r="EF87" s="102"/>
      <c r="EG87" s="102"/>
      <c r="EH87" s="102"/>
      <c r="EI87" s="102"/>
      <c r="EJ87" s="102"/>
      <c r="EK87" s="102"/>
      <c r="EL87" s="102"/>
      <c r="EM87" s="102"/>
      <c r="EN87" s="102"/>
      <c r="EO87" s="102"/>
      <c r="EP87" s="102"/>
      <c r="EQ87" s="102"/>
      <c r="ER87" s="102"/>
      <c r="ES87" s="102"/>
      <c r="ET87" s="102"/>
      <c r="EU87" s="102"/>
      <c r="EV87" s="102"/>
      <c r="EW87" s="102"/>
      <c r="EX87" s="102"/>
      <c r="EY87" s="102"/>
      <c r="EZ87" s="102"/>
      <c r="FA87" s="102"/>
      <c r="FB87" s="102"/>
      <c r="FC87" s="102"/>
      <c r="FD87" s="102"/>
      <c r="FE87" s="102"/>
      <c r="FF87" s="102"/>
      <c r="FG87" s="102"/>
      <c r="FH87" s="102"/>
      <c r="FI87" s="102"/>
      <c r="FJ87" s="102"/>
      <c r="FK87" s="102"/>
      <c r="FL87" s="102"/>
      <c r="FM87" s="102"/>
      <c r="FN87" s="102"/>
      <c r="FO87" s="102"/>
      <c r="FP87" s="102"/>
      <c r="FQ87" s="102"/>
      <c r="FR87" s="102"/>
      <c r="FS87" s="102"/>
      <c r="FT87" s="102"/>
      <c r="FU87" s="102"/>
      <c r="FV87" s="102"/>
      <c r="FW87" s="102"/>
      <c r="FX87" s="102"/>
      <c r="FY87" s="102"/>
      <c r="FZ87" s="102"/>
      <c r="GA87" s="102"/>
      <c r="GB87" s="102"/>
      <c r="GC87" s="102"/>
      <c r="GD87" s="102"/>
      <c r="GE87" s="102"/>
      <c r="GF87" s="102"/>
      <c r="GG87" s="102"/>
      <c r="GH87" s="102"/>
      <c r="GI87" s="102"/>
      <c r="GJ87" s="102"/>
      <c r="GK87" s="102"/>
      <c r="GL87" s="102"/>
      <c r="GM87" s="102"/>
      <c r="GN87" s="102"/>
      <c r="GO87" s="102"/>
      <c r="GP87" s="102"/>
      <c r="GQ87" s="102"/>
      <c r="GR87" s="102"/>
      <c r="GS87" s="102"/>
      <c r="GT87" s="102"/>
      <c r="GU87" s="102"/>
      <c r="GV87" s="102"/>
      <c r="GW87" s="102"/>
      <c r="GX87" s="102"/>
      <c r="GY87" s="102"/>
      <c r="GZ87" s="102"/>
      <c r="HA87" s="102"/>
      <c r="HB87" s="102"/>
      <c r="HC87" s="102"/>
      <c r="HD87" s="102"/>
      <c r="HE87" s="102"/>
      <c r="HF87" s="102"/>
      <c r="HG87" s="102"/>
      <c r="HH87" s="102"/>
      <c r="HI87" s="102"/>
      <c r="HJ87" s="102"/>
      <c r="HK87" s="102"/>
    </row>
    <row r="88" spans="1:219" x14ac:dyDescent="0.3">
      <c r="A88" t="s">
        <v>2043</v>
      </c>
      <c r="B88" t="s">
        <v>816</v>
      </c>
      <c r="C88" t="s">
        <v>253</v>
      </c>
      <c r="D88" t="s">
        <v>252</v>
      </c>
      <c r="E88" t="s">
        <v>788</v>
      </c>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c r="BG88" s="102"/>
      <c r="BH88" s="102"/>
      <c r="BI88" s="102"/>
      <c r="BJ88" s="102"/>
      <c r="BK88" s="102"/>
      <c r="BL88" s="102"/>
      <c r="BM88" s="102"/>
      <c r="BN88" s="102"/>
      <c r="BO88" s="102"/>
      <c r="BP88" s="102"/>
      <c r="BQ88" s="102"/>
      <c r="BR88" s="102"/>
      <c r="BS88" s="102"/>
      <c r="BT88" s="102"/>
      <c r="BU88" s="102"/>
      <c r="BV88" s="102"/>
      <c r="BW88" s="102"/>
      <c r="BX88" s="102"/>
      <c r="BY88" s="102"/>
      <c r="BZ88" s="102"/>
      <c r="CA88" s="102"/>
      <c r="CB88" s="102"/>
      <c r="CC88" s="102"/>
      <c r="CD88" s="102"/>
      <c r="CE88" s="102"/>
      <c r="CF88" s="102"/>
      <c r="CG88" s="102"/>
      <c r="CH88" s="102"/>
      <c r="CI88" s="102"/>
      <c r="CJ88" s="102"/>
      <c r="CK88" s="102"/>
      <c r="CL88" s="102"/>
      <c r="CM88" s="102"/>
      <c r="CN88" s="102"/>
      <c r="CO88" s="102"/>
      <c r="CP88" s="102"/>
      <c r="CQ88" s="102"/>
      <c r="CR88" s="102"/>
      <c r="CS88" s="102"/>
      <c r="CT88" s="102"/>
      <c r="CU88" s="102"/>
      <c r="CV88" s="102"/>
      <c r="CW88" s="102"/>
      <c r="CX88" s="102"/>
      <c r="CY88" s="102"/>
      <c r="CZ88" s="102"/>
      <c r="DA88" s="102"/>
      <c r="DB88" s="102"/>
      <c r="DC88" s="102"/>
      <c r="DD88" s="102"/>
      <c r="DE88" s="102"/>
      <c r="DF88" s="102"/>
      <c r="DG88" s="102"/>
      <c r="DH88" s="102"/>
      <c r="DI88" s="102"/>
      <c r="DJ88" s="102"/>
      <c r="DK88" s="102"/>
      <c r="DL88" s="102"/>
      <c r="DM88" s="102"/>
      <c r="DN88" s="102"/>
      <c r="DO88" s="102"/>
      <c r="DP88" s="102"/>
      <c r="DQ88" s="102"/>
      <c r="DR88" s="102"/>
      <c r="DS88" s="102"/>
      <c r="DT88" s="102"/>
      <c r="DU88" s="102"/>
      <c r="DV88" s="102"/>
      <c r="DW88" s="102"/>
      <c r="DX88" s="102"/>
      <c r="DY88" s="102"/>
      <c r="DZ88" s="102"/>
      <c r="EA88" s="102"/>
      <c r="EB88" s="102"/>
      <c r="EC88" s="102"/>
      <c r="ED88" s="102"/>
      <c r="EE88" s="102"/>
      <c r="EF88" s="102"/>
      <c r="EG88" s="102"/>
      <c r="EH88" s="102"/>
      <c r="EI88" s="102"/>
      <c r="EJ88" s="102"/>
      <c r="EK88" s="102"/>
      <c r="EL88" s="102"/>
      <c r="EM88" s="102"/>
      <c r="EN88" s="102"/>
      <c r="EO88" s="102"/>
      <c r="EP88" s="102"/>
      <c r="EQ88" s="102"/>
      <c r="ER88" s="102"/>
      <c r="ES88" s="102"/>
      <c r="ET88" s="102"/>
      <c r="EU88" s="102"/>
      <c r="EV88" s="102"/>
      <c r="EW88" s="102"/>
      <c r="EX88" s="102"/>
      <c r="EY88" s="102"/>
      <c r="EZ88" s="102"/>
      <c r="FA88" s="102"/>
      <c r="FB88" s="102"/>
      <c r="FC88" s="102"/>
      <c r="FD88" s="102"/>
      <c r="FE88" s="102"/>
      <c r="FF88" s="102"/>
      <c r="FG88" s="102"/>
      <c r="FH88" s="102"/>
      <c r="FI88" s="102"/>
      <c r="FJ88" s="102"/>
      <c r="FK88" s="102"/>
      <c r="FL88" s="102"/>
      <c r="FM88" s="102"/>
      <c r="FN88" s="102"/>
      <c r="FO88" s="102"/>
      <c r="FP88" s="102"/>
      <c r="FQ88" s="102"/>
      <c r="FR88" s="102"/>
      <c r="FS88" s="102"/>
      <c r="FT88" s="102"/>
      <c r="FU88" s="102"/>
      <c r="FV88" s="102"/>
      <c r="FW88" s="102"/>
      <c r="FX88" s="102"/>
      <c r="FY88" s="102"/>
      <c r="FZ88" s="102"/>
      <c r="GA88" s="102"/>
      <c r="GB88" s="102"/>
      <c r="GC88" s="102"/>
      <c r="GD88" s="102"/>
      <c r="GE88" s="102"/>
      <c r="GF88" s="102"/>
      <c r="GG88" s="102"/>
      <c r="GH88" s="102"/>
      <c r="GI88" s="102"/>
      <c r="GJ88" s="102"/>
      <c r="GK88" s="102"/>
      <c r="GL88" s="102"/>
      <c r="GM88" s="102"/>
      <c r="GN88" s="102"/>
      <c r="GO88" s="102"/>
      <c r="GP88" s="102"/>
      <c r="GQ88" s="102"/>
      <c r="GR88" s="102"/>
      <c r="GS88" s="102"/>
      <c r="GT88" s="102"/>
      <c r="GU88" s="102"/>
      <c r="GV88" s="102"/>
      <c r="GW88" s="102"/>
      <c r="GX88" s="102"/>
      <c r="GY88" s="102"/>
      <c r="GZ88" s="102"/>
      <c r="HA88" s="102"/>
      <c r="HB88" s="102"/>
      <c r="HC88" s="102"/>
      <c r="HD88" s="102"/>
      <c r="HE88" s="102"/>
      <c r="HF88" s="102"/>
      <c r="HG88" s="102"/>
      <c r="HH88" s="102"/>
      <c r="HI88" s="102"/>
      <c r="HJ88" s="102"/>
      <c r="HK88" s="102"/>
    </row>
    <row r="89" spans="1:219" x14ac:dyDescent="0.3">
      <c r="A89" t="s">
        <v>1280</v>
      </c>
      <c r="B89" t="s">
        <v>817</v>
      </c>
      <c r="C89" t="s">
        <v>253</v>
      </c>
      <c r="D89" t="s">
        <v>252</v>
      </c>
      <c r="E89" t="s">
        <v>863</v>
      </c>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c r="BK89" s="102"/>
      <c r="BL89" s="102"/>
      <c r="BM89" s="102"/>
      <c r="BN89" s="102"/>
      <c r="BO89" s="102"/>
      <c r="BP89" s="102"/>
      <c r="BQ89" s="102"/>
      <c r="BR89" s="102"/>
      <c r="BS89" s="102"/>
      <c r="BT89" s="102"/>
      <c r="BU89" s="102"/>
      <c r="BV89" s="102"/>
      <c r="BW89" s="102"/>
      <c r="BX89" s="102"/>
      <c r="BY89" s="102"/>
      <c r="BZ89" s="102"/>
      <c r="CA89" s="102"/>
      <c r="CB89" s="102"/>
      <c r="CC89" s="102"/>
      <c r="CD89" s="102"/>
      <c r="CE89" s="102"/>
      <c r="CF89" s="102"/>
      <c r="CG89" s="102"/>
      <c r="CH89" s="102"/>
      <c r="CI89" s="102"/>
      <c r="CJ89" s="102"/>
      <c r="CK89" s="102"/>
      <c r="CL89" s="102"/>
      <c r="CM89" s="102"/>
      <c r="CN89" s="102"/>
      <c r="CO89" s="102"/>
      <c r="CP89" s="102"/>
      <c r="CQ89" s="102"/>
      <c r="CR89" s="102"/>
      <c r="CS89" s="102"/>
      <c r="CT89" s="102"/>
      <c r="CU89" s="102"/>
      <c r="CV89" s="102"/>
      <c r="CW89" s="102"/>
      <c r="CX89" s="102"/>
      <c r="CY89" s="102"/>
      <c r="CZ89" s="102"/>
      <c r="DA89" s="102"/>
      <c r="DB89" s="102"/>
      <c r="DC89" s="102"/>
      <c r="DD89" s="102"/>
      <c r="DE89" s="102"/>
      <c r="DF89" s="102"/>
      <c r="DG89" s="102"/>
      <c r="DH89" s="102"/>
      <c r="DI89" s="102"/>
      <c r="DJ89" s="102"/>
      <c r="DK89" s="102"/>
      <c r="DL89" s="102"/>
      <c r="DM89" s="102"/>
      <c r="DN89" s="102"/>
      <c r="DO89" s="102"/>
      <c r="DP89" s="102"/>
      <c r="DQ89" s="102"/>
      <c r="DR89" s="102"/>
      <c r="DS89" s="102"/>
      <c r="DT89" s="102"/>
      <c r="DU89" s="102"/>
      <c r="DV89" s="102"/>
      <c r="DW89" s="102"/>
      <c r="DX89" s="102"/>
      <c r="DY89" s="102"/>
      <c r="DZ89" s="102"/>
      <c r="EA89" s="102"/>
      <c r="EB89" s="102"/>
      <c r="EC89" s="102"/>
      <c r="ED89" s="102"/>
      <c r="EE89" s="102"/>
      <c r="EF89" s="102"/>
      <c r="EG89" s="102"/>
      <c r="EH89" s="102"/>
      <c r="EI89" s="102"/>
      <c r="EJ89" s="102"/>
      <c r="EK89" s="102"/>
      <c r="EL89" s="102"/>
      <c r="EM89" s="102"/>
      <c r="EN89" s="102"/>
      <c r="EO89" s="102"/>
      <c r="EP89" s="102"/>
      <c r="EQ89" s="102"/>
      <c r="ER89" s="102"/>
      <c r="ES89" s="102"/>
      <c r="ET89" s="102"/>
      <c r="EU89" s="102"/>
      <c r="EV89" s="102"/>
      <c r="EW89" s="102"/>
      <c r="EX89" s="102"/>
      <c r="EY89" s="102"/>
      <c r="EZ89" s="102"/>
      <c r="FA89" s="102"/>
      <c r="FB89" s="102"/>
      <c r="FC89" s="102"/>
      <c r="FD89" s="102"/>
      <c r="FE89" s="102"/>
      <c r="FF89" s="102"/>
      <c r="FG89" s="102"/>
      <c r="FH89" s="102"/>
      <c r="FI89" s="102"/>
      <c r="FJ89" s="102"/>
      <c r="FK89" s="102"/>
      <c r="FL89" s="102"/>
      <c r="FM89" s="102"/>
      <c r="FN89" s="102"/>
      <c r="FO89" s="102"/>
      <c r="FP89" s="102"/>
      <c r="FQ89" s="102"/>
      <c r="FR89" s="102"/>
      <c r="FS89" s="102"/>
      <c r="FT89" s="102"/>
      <c r="FU89" s="102"/>
      <c r="FV89" s="102"/>
      <c r="FW89" s="102"/>
      <c r="FX89" s="102"/>
      <c r="FY89" s="102"/>
      <c r="FZ89" s="102"/>
      <c r="GA89" s="102"/>
      <c r="GB89" s="102"/>
      <c r="GC89" s="102"/>
      <c r="GD89" s="102"/>
      <c r="GE89" s="102"/>
      <c r="GF89" s="102"/>
      <c r="GG89" s="102"/>
      <c r="GH89" s="102"/>
      <c r="GI89" s="102"/>
      <c r="GJ89" s="102"/>
      <c r="GK89" s="102"/>
      <c r="GL89" s="102"/>
      <c r="GM89" s="102"/>
      <c r="GN89" s="102"/>
      <c r="GO89" s="102"/>
      <c r="GP89" s="102"/>
      <c r="GQ89" s="102"/>
      <c r="GR89" s="102"/>
      <c r="GS89" s="102"/>
      <c r="GT89" s="102"/>
      <c r="GU89" s="102"/>
      <c r="GV89" s="102"/>
      <c r="GW89" s="102"/>
      <c r="GX89" s="102"/>
      <c r="GY89" s="102"/>
      <c r="GZ89" s="102"/>
      <c r="HA89" s="102"/>
      <c r="HB89" s="102"/>
      <c r="HC89" s="102"/>
      <c r="HD89" s="102"/>
      <c r="HE89" s="102"/>
      <c r="HF89" s="102"/>
      <c r="HG89" s="102"/>
      <c r="HH89" s="102"/>
      <c r="HI89" s="102"/>
      <c r="HJ89" s="102"/>
      <c r="HK89" s="102"/>
    </row>
    <row r="90" spans="1:219" x14ac:dyDescent="0.3">
      <c r="A90" t="s">
        <v>1323</v>
      </c>
      <c r="B90" t="s">
        <v>1334</v>
      </c>
      <c r="C90" t="s">
        <v>264</v>
      </c>
      <c r="D90" t="s">
        <v>263</v>
      </c>
      <c r="E90" t="s">
        <v>862</v>
      </c>
      <c r="J90" s="102"/>
      <c r="K90" s="102"/>
      <c r="L90" s="102"/>
      <c r="M90" s="102"/>
      <c r="N90" s="102"/>
      <c r="O90" s="102"/>
      <c r="P90" s="102"/>
      <c r="Q90" s="102"/>
      <c r="R90" s="102"/>
      <c r="S90" s="102"/>
      <c r="T90" s="102"/>
      <c r="U90" s="102"/>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c r="BG90" s="102"/>
      <c r="BH90" s="102"/>
      <c r="BI90" s="102"/>
      <c r="BJ90" s="102"/>
      <c r="BK90" s="102"/>
      <c r="BL90" s="102"/>
      <c r="BM90" s="102"/>
      <c r="BN90" s="102"/>
      <c r="BO90" s="102"/>
      <c r="BP90" s="102"/>
      <c r="BQ90" s="102"/>
      <c r="BR90" s="102"/>
      <c r="BS90" s="102"/>
      <c r="BT90" s="102"/>
      <c r="BU90" s="102"/>
      <c r="BV90" s="102"/>
      <c r="BW90" s="102"/>
      <c r="BX90" s="102"/>
      <c r="BY90" s="102"/>
      <c r="BZ90" s="102"/>
      <c r="CA90" s="102"/>
      <c r="CB90" s="102"/>
      <c r="CC90" s="102"/>
      <c r="CD90" s="102"/>
      <c r="CE90" s="102"/>
      <c r="CF90" s="102"/>
      <c r="CG90" s="102"/>
      <c r="CH90" s="102"/>
      <c r="CI90" s="102"/>
      <c r="CJ90" s="102"/>
      <c r="CK90" s="102"/>
      <c r="CL90" s="102"/>
      <c r="CM90" s="102"/>
      <c r="CN90" s="102"/>
      <c r="CO90" s="102"/>
      <c r="CP90" s="102"/>
      <c r="CQ90" s="102"/>
      <c r="CR90" s="102"/>
      <c r="CS90" s="102"/>
      <c r="CT90" s="102"/>
      <c r="CU90" s="102"/>
      <c r="CV90" s="102"/>
      <c r="CW90" s="102"/>
      <c r="CX90" s="102"/>
      <c r="CY90" s="102"/>
      <c r="CZ90" s="102"/>
      <c r="DA90" s="102"/>
      <c r="DB90" s="102"/>
      <c r="DC90" s="102"/>
      <c r="DD90" s="102"/>
      <c r="DE90" s="102"/>
      <c r="DF90" s="102"/>
      <c r="DG90" s="102"/>
      <c r="DH90" s="102"/>
      <c r="DI90" s="102"/>
      <c r="DJ90" s="102"/>
      <c r="DK90" s="102"/>
      <c r="DL90" s="102"/>
      <c r="DM90" s="102"/>
      <c r="DN90" s="102"/>
      <c r="DO90" s="102"/>
      <c r="DP90" s="102"/>
      <c r="DQ90" s="102"/>
      <c r="DR90" s="102"/>
      <c r="DS90" s="102"/>
      <c r="DT90" s="102"/>
      <c r="DU90" s="102"/>
      <c r="DV90" s="102"/>
      <c r="DW90" s="102"/>
      <c r="DX90" s="102"/>
      <c r="DY90" s="102"/>
      <c r="DZ90" s="102"/>
      <c r="EA90" s="102"/>
      <c r="EB90" s="102"/>
      <c r="EC90" s="102"/>
      <c r="ED90" s="102"/>
      <c r="EE90" s="102"/>
      <c r="EF90" s="102"/>
      <c r="EG90" s="102"/>
      <c r="EH90" s="102"/>
      <c r="EI90" s="102"/>
      <c r="EJ90" s="102"/>
      <c r="EK90" s="102"/>
      <c r="EL90" s="102"/>
      <c r="EM90" s="102"/>
      <c r="EN90" s="102"/>
      <c r="EO90" s="102"/>
      <c r="EP90" s="102"/>
      <c r="EQ90" s="102"/>
      <c r="ER90" s="102"/>
      <c r="ES90" s="102"/>
      <c r="ET90" s="102"/>
      <c r="EU90" s="102"/>
      <c r="EV90" s="102"/>
      <c r="EW90" s="102"/>
      <c r="EX90" s="102"/>
      <c r="EY90" s="102"/>
      <c r="EZ90" s="102"/>
      <c r="FA90" s="102"/>
      <c r="FB90" s="102"/>
      <c r="FC90" s="102"/>
      <c r="FD90" s="102"/>
      <c r="FE90" s="102"/>
      <c r="FF90" s="102"/>
      <c r="FG90" s="102"/>
      <c r="FH90" s="102"/>
      <c r="FI90" s="102"/>
      <c r="FJ90" s="102"/>
      <c r="FK90" s="102"/>
      <c r="FL90" s="102"/>
      <c r="FM90" s="102"/>
      <c r="FN90" s="102"/>
      <c r="FO90" s="102"/>
      <c r="FP90" s="102"/>
      <c r="FQ90" s="102"/>
      <c r="FR90" s="102"/>
      <c r="FS90" s="102"/>
      <c r="FT90" s="102"/>
      <c r="FU90" s="102"/>
      <c r="FV90" s="102"/>
      <c r="FW90" s="102"/>
      <c r="FX90" s="102"/>
      <c r="FY90" s="102"/>
      <c r="FZ90" s="102"/>
      <c r="GA90" s="102"/>
      <c r="GB90" s="102"/>
      <c r="GC90" s="102"/>
      <c r="GD90" s="102"/>
      <c r="GE90" s="102"/>
      <c r="GF90" s="102"/>
      <c r="GG90" s="102"/>
      <c r="GH90" s="102"/>
      <c r="GI90" s="102"/>
      <c r="GJ90" s="102"/>
      <c r="GK90" s="102"/>
      <c r="GL90" s="102"/>
      <c r="GM90" s="102"/>
      <c r="GN90" s="102"/>
      <c r="GO90" s="102"/>
      <c r="GP90" s="102"/>
      <c r="GQ90" s="102"/>
      <c r="GR90" s="102"/>
      <c r="GS90" s="102"/>
      <c r="GT90" s="102"/>
      <c r="GU90" s="102"/>
      <c r="GV90" s="102"/>
      <c r="GW90" s="102"/>
      <c r="GX90" s="102"/>
      <c r="GY90" s="102"/>
      <c r="GZ90" s="102"/>
      <c r="HA90" s="102"/>
      <c r="HB90" s="102"/>
      <c r="HC90" s="102"/>
      <c r="HD90" s="102"/>
      <c r="HE90" s="102"/>
      <c r="HF90" s="102"/>
      <c r="HG90" s="102"/>
      <c r="HH90" s="102"/>
      <c r="HI90" s="102"/>
      <c r="HJ90" s="102"/>
      <c r="HK90" s="102"/>
    </row>
    <row r="91" spans="1:219" x14ac:dyDescent="0.3">
      <c r="A91" t="s">
        <v>1290</v>
      </c>
      <c r="B91" t="s">
        <v>829</v>
      </c>
      <c r="C91" t="s">
        <v>278</v>
      </c>
      <c r="D91" t="s">
        <v>277</v>
      </c>
      <c r="E91" t="s">
        <v>791</v>
      </c>
      <c r="J91" s="102" t="s">
        <v>761</v>
      </c>
      <c r="K91" s="102" t="s">
        <v>761</v>
      </c>
      <c r="L91" s="102" t="s">
        <v>761</v>
      </c>
      <c r="M91" s="102" t="s">
        <v>761</v>
      </c>
      <c r="N91" s="102" t="s">
        <v>761</v>
      </c>
      <c r="O91" s="102" t="s">
        <v>761</v>
      </c>
      <c r="P91" s="102" t="s">
        <v>761</v>
      </c>
      <c r="Q91" s="102" t="s">
        <v>761</v>
      </c>
      <c r="R91" s="102" t="s">
        <v>761</v>
      </c>
      <c r="S91" s="102" t="s">
        <v>761</v>
      </c>
      <c r="T91" s="102" t="s">
        <v>761</v>
      </c>
      <c r="U91" s="102" t="s">
        <v>761</v>
      </c>
      <c r="V91" s="102" t="s">
        <v>761</v>
      </c>
      <c r="W91" s="102" t="s">
        <v>761</v>
      </c>
      <c r="X91" s="102" t="s">
        <v>761</v>
      </c>
      <c r="Y91" s="102" t="s">
        <v>761</v>
      </c>
      <c r="Z91" s="102" t="s">
        <v>761</v>
      </c>
      <c r="AA91" s="102" t="s">
        <v>761</v>
      </c>
      <c r="AB91" s="102" t="s">
        <v>761</v>
      </c>
      <c r="AC91" s="102" t="s">
        <v>761</v>
      </c>
      <c r="AD91" s="102" t="s">
        <v>761</v>
      </c>
      <c r="AE91" s="102" t="s">
        <v>761</v>
      </c>
      <c r="AF91" s="102" t="s">
        <v>761</v>
      </c>
      <c r="AG91" s="102" t="s">
        <v>761</v>
      </c>
      <c r="AH91" s="102" t="s">
        <v>761</v>
      </c>
      <c r="AI91" s="102" t="s">
        <v>761</v>
      </c>
      <c r="AJ91" s="102" t="s">
        <v>761</v>
      </c>
      <c r="AK91" s="102" t="s">
        <v>761</v>
      </c>
      <c r="AL91" s="102" t="s">
        <v>761</v>
      </c>
      <c r="AM91" s="102" t="s">
        <v>761</v>
      </c>
      <c r="AN91" s="102" t="s">
        <v>761</v>
      </c>
      <c r="AO91" s="102" t="s">
        <v>761</v>
      </c>
      <c r="AP91" s="102" t="s">
        <v>761</v>
      </c>
      <c r="AQ91" s="102" t="s">
        <v>761</v>
      </c>
      <c r="AR91" s="102" t="s">
        <v>761</v>
      </c>
      <c r="AS91" s="102" t="s">
        <v>761</v>
      </c>
      <c r="AT91" s="102" t="s">
        <v>761</v>
      </c>
      <c r="AU91" s="102" t="s">
        <v>761</v>
      </c>
      <c r="AV91" s="102" t="s">
        <v>761</v>
      </c>
      <c r="AW91" s="102" t="s">
        <v>761</v>
      </c>
      <c r="AX91" s="102" t="s">
        <v>761</v>
      </c>
      <c r="AY91" s="102" t="s">
        <v>761</v>
      </c>
      <c r="AZ91" s="102" t="s">
        <v>761</v>
      </c>
      <c r="BA91" s="102" t="s">
        <v>761</v>
      </c>
      <c r="BB91" s="102" t="s">
        <v>761</v>
      </c>
      <c r="BC91" s="102" t="s">
        <v>761</v>
      </c>
      <c r="BD91" s="102" t="s">
        <v>761</v>
      </c>
      <c r="BE91" s="102" t="s">
        <v>761</v>
      </c>
      <c r="BF91" s="102" t="s">
        <v>761</v>
      </c>
      <c r="BG91" s="102" t="s">
        <v>761</v>
      </c>
      <c r="BH91" s="102" t="s">
        <v>761</v>
      </c>
      <c r="BI91" s="102" t="s">
        <v>761</v>
      </c>
      <c r="BJ91" s="102" t="s">
        <v>761</v>
      </c>
      <c r="BK91" s="102" t="s">
        <v>761</v>
      </c>
      <c r="BL91" s="102" t="s">
        <v>761</v>
      </c>
      <c r="BM91" s="102" t="s">
        <v>761</v>
      </c>
      <c r="BN91" s="102" t="s">
        <v>761</v>
      </c>
      <c r="BO91" s="102" t="s">
        <v>761</v>
      </c>
      <c r="BP91" s="102" t="s">
        <v>761</v>
      </c>
      <c r="BQ91" s="102" t="s">
        <v>761</v>
      </c>
      <c r="BR91" s="102" t="s">
        <v>761</v>
      </c>
      <c r="BS91" s="102" t="s">
        <v>761</v>
      </c>
      <c r="BT91" s="102" t="s">
        <v>761</v>
      </c>
      <c r="BU91" s="102" t="s">
        <v>761</v>
      </c>
      <c r="BV91" s="102" t="s">
        <v>761</v>
      </c>
      <c r="BW91" s="102" t="s">
        <v>761</v>
      </c>
      <c r="BX91" s="102" t="s">
        <v>761</v>
      </c>
      <c r="BY91" s="102" t="s">
        <v>761</v>
      </c>
      <c r="BZ91" s="102" t="s">
        <v>761</v>
      </c>
      <c r="CA91" s="102" t="s">
        <v>761</v>
      </c>
      <c r="CB91" s="102" t="s">
        <v>761</v>
      </c>
      <c r="CC91" s="102" t="s">
        <v>761</v>
      </c>
      <c r="CD91" s="102" t="s">
        <v>761</v>
      </c>
      <c r="CE91" s="102" t="s">
        <v>761</v>
      </c>
      <c r="CF91" s="102" t="s">
        <v>761</v>
      </c>
      <c r="CG91" s="102" t="s">
        <v>761</v>
      </c>
      <c r="CH91" s="102" t="s">
        <v>761</v>
      </c>
      <c r="CI91" s="102" t="s">
        <v>761</v>
      </c>
      <c r="CJ91" s="102" t="s">
        <v>761</v>
      </c>
      <c r="CK91" s="102" t="s">
        <v>761</v>
      </c>
      <c r="CL91" s="102" t="s">
        <v>761</v>
      </c>
      <c r="CM91" s="102" t="s">
        <v>761</v>
      </c>
      <c r="CN91" s="102" t="s">
        <v>761</v>
      </c>
      <c r="CO91" s="102" t="s">
        <v>761</v>
      </c>
      <c r="CP91" s="102" t="s">
        <v>761</v>
      </c>
      <c r="CQ91" s="102" t="s">
        <v>761</v>
      </c>
      <c r="CR91" s="102" t="s">
        <v>761</v>
      </c>
      <c r="CS91" s="102" t="s">
        <v>761</v>
      </c>
      <c r="CT91" s="102" t="s">
        <v>761</v>
      </c>
      <c r="CU91" s="102" t="s">
        <v>761</v>
      </c>
      <c r="CV91" s="102" t="s">
        <v>761</v>
      </c>
      <c r="CW91" s="102" t="s">
        <v>761</v>
      </c>
      <c r="CX91" s="102" t="s">
        <v>761</v>
      </c>
      <c r="CY91" s="102" t="s">
        <v>761</v>
      </c>
      <c r="CZ91" s="102" t="s">
        <v>761</v>
      </c>
      <c r="DA91" s="102" t="s">
        <v>761</v>
      </c>
      <c r="DB91" s="102" t="s">
        <v>761</v>
      </c>
      <c r="DC91" s="102" t="s">
        <v>761</v>
      </c>
      <c r="DD91" s="102" t="s">
        <v>761</v>
      </c>
      <c r="DE91" s="102" t="s">
        <v>761</v>
      </c>
      <c r="DF91" s="102" t="s">
        <v>761</v>
      </c>
      <c r="DG91" s="102" t="s">
        <v>761</v>
      </c>
      <c r="DH91" s="102" t="s">
        <v>761</v>
      </c>
      <c r="DI91" s="102" t="s">
        <v>761</v>
      </c>
      <c r="DJ91" s="102" t="s">
        <v>761</v>
      </c>
      <c r="DK91" s="102" t="s">
        <v>761</v>
      </c>
      <c r="DL91" s="102" t="s">
        <v>761</v>
      </c>
      <c r="DM91" s="102" t="s">
        <v>761</v>
      </c>
      <c r="DN91" s="102" t="s">
        <v>761</v>
      </c>
      <c r="DO91" s="102" t="s">
        <v>761</v>
      </c>
      <c r="DP91" s="102" t="s">
        <v>761</v>
      </c>
      <c r="DQ91" s="102" t="s">
        <v>761</v>
      </c>
      <c r="DR91" s="102" t="s">
        <v>761</v>
      </c>
      <c r="DS91" s="102" t="s">
        <v>761</v>
      </c>
      <c r="DT91" s="102" t="s">
        <v>761</v>
      </c>
      <c r="DU91" s="102" t="s">
        <v>761</v>
      </c>
      <c r="DV91" s="102" t="s">
        <v>761</v>
      </c>
      <c r="DW91" s="102" t="s">
        <v>761</v>
      </c>
      <c r="DX91" s="102" t="s">
        <v>761</v>
      </c>
      <c r="DY91" s="102" t="s">
        <v>761</v>
      </c>
      <c r="DZ91" s="102" t="s">
        <v>761</v>
      </c>
      <c r="EA91" s="102" t="s">
        <v>761</v>
      </c>
      <c r="EB91" s="102" t="s">
        <v>761</v>
      </c>
      <c r="EC91" s="102" t="s">
        <v>761</v>
      </c>
      <c r="ED91" s="102" t="s">
        <v>761</v>
      </c>
      <c r="EE91" s="102" t="s">
        <v>761</v>
      </c>
      <c r="EF91" s="102" t="s">
        <v>761</v>
      </c>
      <c r="EG91" s="102" t="s">
        <v>761</v>
      </c>
      <c r="EH91" s="102" t="s">
        <v>761</v>
      </c>
      <c r="EI91" s="102" t="s">
        <v>761</v>
      </c>
      <c r="EJ91" s="102" t="s">
        <v>761</v>
      </c>
      <c r="EK91" s="102" t="s">
        <v>761</v>
      </c>
      <c r="EL91" s="102" t="s">
        <v>761</v>
      </c>
      <c r="EM91" s="102" t="s">
        <v>761</v>
      </c>
      <c r="EN91" s="102" t="s">
        <v>761</v>
      </c>
      <c r="EO91" s="102" t="s">
        <v>761</v>
      </c>
      <c r="EP91" s="102" t="s">
        <v>761</v>
      </c>
      <c r="EQ91" s="102" t="s">
        <v>761</v>
      </c>
      <c r="ER91" s="102" t="s">
        <v>761</v>
      </c>
      <c r="ES91" s="102" t="s">
        <v>761</v>
      </c>
      <c r="ET91" s="102" t="s">
        <v>761</v>
      </c>
      <c r="EU91" s="102" t="s">
        <v>761</v>
      </c>
      <c r="EV91" s="102" t="s">
        <v>761</v>
      </c>
      <c r="EW91" s="102" t="s">
        <v>761</v>
      </c>
      <c r="EX91" s="102" t="s">
        <v>761</v>
      </c>
      <c r="EY91" s="102" t="s">
        <v>761</v>
      </c>
      <c r="EZ91" s="102" t="s">
        <v>761</v>
      </c>
      <c r="FA91" s="102" t="s">
        <v>761</v>
      </c>
      <c r="FB91" s="102" t="s">
        <v>761</v>
      </c>
      <c r="FC91" s="102" t="s">
        <v>761</v>
      </c>
      <c r="FD91" s="102" t="s">
        <v>761</v>
      </c>
      <c r="FE91" s="102" t="s">
        <v>761</v>
      </c>
      <c r="FF91" s="102" t="s">
        <v>761</v>
      </c>
      <c r="FG91" s="102" t="s">
        <v>761</v>
      </c>
      <c r="FH91" s="102" t="s">
        <v>761</v>
      </c>
      <c r="FI91" s="102" t="s">
        <v>761</v>
      </c>
      <c r="FJ91" s="102" t="s">
        <v>761</v>
      </c>
      <c r="FK91" s="102" t="s">
        <v>761</v>
      </c>
      <c r="FL91" s="102" t="s">
        <v>761</v>
      </c>
      <c r="FM91" s="102" t="s">
        <v>761</v>
      </c>
      <c r="FN91" s="102" t="s">
        <v>761</v>
      </c>
      <c r="FO91" s="102" t="s">
        <v>761</v>
      </c>
      <c r="FP91" s="102" t="s">
        <v>761</v>
      </c>
      <c r="FQ91" s="102" t="s">
        <v>761</v>
      </c>
      <c r="FR91" s="102" t="s">
        <v>761</v>
      </c>
      <c r="FS91" s="102" t="s">
        <v>761</v>
      </c>
      <c r="FT91" s="102" t="s">
        <v>761</v>
      </c>
      <c r="FU91" s="102" t="s">
        <v>761</v>
      </c>
      <c r="FV91" s="102" t="s">
        <v>761</v>
      </c>
      <c r="FW91" s="102" t="s">
        <v>761</v>
      </c>
      <c r="FX91" s="102" t="s">
        <v>761</v>
      </c>
      <c r="FY91" s="102" t="s">
        <v>761</v>
      </c>
      <c r="FZ91" s="102" t="s">
        <v>761</v>
      </c>
      <c r="GA91" s="102" t="s">
        <v>761</v>
      </c>
      <c r="GB91" s="102" t="s">
        <v>761</v>
      </c>
      <c r="GC91" s="102" t="s">
        <v>761</v>
      </c>
      <c r="GD91" s="102" t="s">
        <v>761</v>
      </c>
      <c r="GE91" s="102" t="s">
        <v>761</v>
      </c>
      <c r="GF91" s="102" t="s">
        <v>761</v>
      </c>
      <c r="GG91" s="102" t="s">
        <v>761</v>
      </c>
      <c r="GH91" s="102" t="s">
        <v>761</v>
      </c>
      <c r="GI91" s="102" t="s">
        <v>761</v>
      </c>
      <c r="GJ91" s="102" t="s">
        <v>761</v>
      </c>
      <c r="GK91" s="102" t="s">
        <v>761</v>
      </c>
      <c r="GL91" s="102" t="s">
        <v>761</v>
      </c>
      <c r="GM91" s="102" t="s">
        <v>761</v>
      </c>
      <c r="GN91" s="102" t="s">
        <v>761</v>
      </c>
      <c r="GO91" s="102" t="s">
        <v>761</v>
      </c>
      <c r="GP91" s="102" t="s">
        <v>761</v>
      </c>
      <c r="GQ91" s="102" t="s">
        <v>761</v>
      </c>
      <c r="GR91" s="102" t="s">
        <v>761</v>
      </c>
      <c r="GS91" s="102" t="s">
        <v>761</v>
      </c>
      <c r="GT91" s="102" t="s">
        <v>761</v>
      </c>
      <c r="GU91" s="102" t="s">
        <v>761</v>
      </c>
      <c r="GV91" s="102" t="s">
        <v>761</v>
      </c>
      <c r="GW91" s="102" t="s">
        <v>761</v>
      </c>
      <c r="GX91" s="102" t="s">
        <v>761</v>
      </c>
      <c r="GY91" s="102" t="s">
        <v>761</v>
      </c>
      <c r="GZ91" s="102" t="s">
        <v>761</v>
      </c>
      <c r="HA91" s="102" t="s">
        <v>761</v>
      </c>
      <c r="HB91" s="102" t="s">
        <v>761</v>
      </c>
      <c r="HC91" s="102" t="s">
        <v>761</v>
      </c>
      <c r="HD91" s="102" t="s">
        <v>761</v>
      </c>
      <c r="HE91" s="102" t="s">
        <v>761</v>
      </c>
      <c r="HF91" s="102" t="s">
        <v>761</v>
      </c>
      <c r="HG91" s="102" t="s">
        <v>761</v>
      </c>
      <c r="HH91" s="102" t="s">
        <v>761</v>
      </c>
      <c r="HI91" s="102" t="s">
        <v>761</v>
      </c>
      <c r="HJ91" s="102" t="s">
        <v>761</v>
      </c>
      <c r="HK91" s="102" t="s">
        <v>761</v>
      </c>
    </row>
    <row r="92" spans="1:219" x14ac:dyDescent="0.3">
      <c r="A92" t="s">
        <v>294</v>
      </c>
      <c r="B92" t="s">
        <v>723</v>
      </c>
      <c r="C92" t="s">
        <v>294</v>
      </c>
      <c r="D92" t="s">
        <v>293</v>
      </c>
      <c r="E92" t="s">
        <v>861</v>
      </c>
      <c r="J92" s="102"/>
      <c r="K92" s="102"/>
      <c r="L92" s="102"/>
      <c r="M92" s="102"/>
      <c r="N92" s="102"/>
      <c r="O92" s="102"/>
      <c r="P92" s="102"/>
      <c r="Q92" s="102"/>
      <c r="R92" s="102"/>
      <c r="S92" s="102"/>
      <c r="T92" s="102"/>
      <c r="U92" s="102"/>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c r="BG92" s="102"/>
      <c r="BH92" s="102"/>
      <c r="BI92" s="102"/>
      <c r="BJ92" s="102"/>
      <c r="BK92" s="102"/>
      <c r="BL92" s="102"/>
      <c r="BM92" s="102"/>
      <c r="BN92" s="102"/>
      <c r="BO92" s="102"/>
      <c r="BP92" s="102"/>
      <c r="BQ92" s="102"/>
      <c r="BR92" s="102"/>
      <c r="BS92" s="102"/>
      <c r="BT92" s="102"/>
      <c r="BU92" s="102"/>
      <c r="BV92" s="102"/>
      <c r="BW92" s="102"/>
      <c r="BX92" s="102"/>
      <c r="BY92" s="102"/>
      <c r="BZ92" s="102"/>
      <c r="CA92" s="102"/>
      <c r="CB92" s="102"/>
      <c r="CC92" s="102"/>
      <c r="CD92" s="102"/>
      <c r="CE92" s="102"/>
      <c r="CF92" s="102"/>
      <c r="CG92" s="102"/>
      <c r="CH92" s="102"/>
      <c r="CI92" s="102"/>
      <c r="CJ92" s="102"/>
      <c r="CK92" s="102"/>
      <c r="CL92" s="102"/>
      <c r="CM92" s="102"/>
      <c r="CN92" s="102"/>
      <c r="CO92" s="102"/>
      <c r="CP92" s="102"/>
      <c r="CQ92" s="102"/>
      <c r="CR92" s="102"/>
      <c r="CS92" s="102"/>
      <c r="CT92" s="102"/>
      <c r="CU92" s="102"/>
      <c r="CV92" s="102"/>
      <c r="CW92" s="102"/>
      <c r="CX92" s="102"/>
      <c r="CY92" s="102"/>
      <c r="CZ92" s="102"/>
      <c r="DA92" s="102"/>
      <c r="DB92" s="102"/>
      <c r="DC92" s="102"/>
      <c r="DD92" s="102"/>
      <c r="DE92" s="102"/>
      <c r="DF92" s="102"/>
      <c r="DG92" s="102"/>
      <c r="DH92" s="102"/>
      <c r="DI92" s="102"/>
      <c r="DJ92" s="102"/>
      <c r="DK92" s="102"/>
      <c r="DL92" s="102"/>
      <c r="DM92" s="102"/>
      <c r="DN92" s="102"/>
      <c r="DO92" s="102"/>
      <c r="DP92" s="102"/>
      <c r="DQ92" s="102"/>
      <c r="DR92" s="102"/>
      <c r="DS92" s="102"/>
      <c r="DT92" s="102"/>
      <c r="DU92" s="102"/>
      <c r="DV92" s="102"/>
      <c r="DW92" s="102"/>
      <c r="DX92" s="102"/>
      <c r="DY92" s="102"/>
      <c r="DZ92" s="102"/>
      <c r="EA92" s="102"/>
      <c r="EB92" s="102"/>
      <c r="EC92" s="102"/>
      <c r="ED92" s="102"/>
      <c r="EE92" s="102"/>
      <c r="EF92" s="102"/>
      <c r="EG92" s="102"/>
      <c r="EH92" s="102"/>
      <c r="EI92" s="102"/>
      <c r="EJ92" s="102"/>
      <c r="EK92" s="102"/>
      <c r="EL92" s="102"/>
      <c r="EM92" s="102"/>
      <c r="EN92" s="102"/>
      <c r="EO92" s="102"/>
      <c r="EP92" s="102"/>
      <c r="EQ92" s="102"/>
      <c r="ER92" s="102"/>
      <c r="ES92" s="102"/>
      <c r="ET92" s="102"/>
      <c r="EU92" s="102"/>
      <c r="EV92" s="102"/>
      <c r="EW92" s="102"/>
      <c r="EX92" s="102"/>
      <c r="EY92" s="102"/>
      <c r="EZ92" s="102"/>
      <c r="FA92" s="102"/>
      <c r="FB92" s="102"/>
      <c r="FC92" s="102"/>
      <c r="FD92" s="102"/>
      <c r="FE92" s="102"/>
      <c r="FF92" s="102"/>
      <c r="FG92" s="102"/>
      <c r="FH92" s="102"/>
      <c r="FI92" s="102"/>
      <c r="FJ92" s="102"/>
      <c r="FK92" s="102"/>
      <c r="FL92" s="102"/>
      <c r="FM92" s="102"/>
      <c r="FN92" s="102"/>
      <c r="FO92" s="102"/>
      <c r="FP92" s="102"/>
      <c r="FQ92" s="102"/>
      <c r="FR92" s="102"/>
      <c r="FS92" s="102"/>
      <c r="FT92" s="102"/>
      <c r="FU92" s="102"/>
      <c r="FV92" s="102"/>
      <c r="FW92" s="102"/>
      <c r="FX92" s="102"/>
      <c r="FY92" s="102"/>
      <c r="FZ92" s="102"/>
      <c r="GA92" s="102"/>
      <c r="GB92" s="102"/>
      <c r="GC92" s="102"/>
      <c r="GD92" s="102"/>
      <c r="GE92" s="102"/>
      <c r="GF92" s="102"/>
      <c r="GG92" s="102"/>
      <c r="GH92" s="102"/>
      <c r="GI92" s="102"/>
      <c r="GJ92" s="102"/>
      <c r="GK92" s="102"/>
      <c r="GL92" s="102"/>
      <c r="GM92" s="102"/>
      <c r="GN92" s="102"/>
      <c r="GO92" s="102"/>
      <c r="GP92" s="102"/>
      <c r="GQ92" s="102"/>
      <c r="GR92" s="102"/>
      <c r="GS92" s="102"/>
      <c r="GT92" s="102"/>
      <c r="GU92" s="102"/>
      <c r="GV92" s="102"/>
      <c r="GW92" s="102"/>
      <c r="GX92" s="102"/>
      <c r="GY92" s="102"/>
      <c r="GZ92" s="102"/>
      <c r="HA92" s="102"/>
      <c r="HB92" s="102"/>
      <c r="HC92" s="102"/>
      <c r="HD92" s="102"/>
      <c r="HE92" s="102"/>
      <c r="HF92" s="102"/>
      <c r="HG92" s="102"/>
      <c r="HH92" s="102"/>
      <c r="HI92" s="102"/>
      <c r="HJ92" s="102"/>
      <c r="HK92" s="102"/>
    </row>
    <row r="93" spans="1:219" x14ac:dyDescent="0.3">
      <c r="A93" t="s">
        <v>299</v>
      </c>
      <c r="B93" t="s">
        <v>724</v>
      </c>
      <c r="C93" t="s">
        <v>299</v>
      </c>
      <c r="D93" t="s">
        <v>298</v>
      </c>
      <c r="E93" t="s">
        <v>861</v>
      </c>
      <c r="J93" s="102"/>
      <c r="K93" s="102"/>
      <c r="L93" s="102"/>
      <c r="M93" s="102"/>
      <c r="N93" s="102"/>
      <c r="O93" s="102"/>
      <c r="P93" s="102"/>
      <c r="Q93" s="102"/>
      <c r="R93" s="102"/>
      <c r="S93" s="102"/>
      <c r="T93" s="102"/>
      <c r="U93" s="102"/>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c r="BK93" s="102"/>
      <c r="BL93" s="102"/>
      <c r="BM93" s="102"/>
      <c r="BN93" s="102"/>
      <c r="BO93" s="102"/>
      <c r="BP93" s="102"/>
      <c r="BQ93" s="102"/>
      <c r="BR93" s="102"/>
      <c r="BS93" s="102"/>
      <c r="BT93" s="102"/>
      <c r="BU93" s="102"/>
      <c r="BV93" s="102"/>
      <c r="BW93" s="102"/>
      <c r="BX93" s="102"/>
      <c r="BY93" s="102"/>
      <c r="BZ93" s="102"/>
      <c r="CA93" s="102"/>
      <c r="CB93" s="102"/>
      <c r="CC93" s="102"/>
      <c r="CD93" s="102"/>
      <c r="CE93" s="102"/>
      <c r="CF93" s="102"/>
      <c r="CG93" s="102"/>
      <c r="CH93" s="102"/>
      <c r="CI93" s="102"/>
      <c r="CJ93" s="102"/>
      <c r="CK93" s="102"/>
      <c r="CL93" s="102"/>
      <c r="CM93" s="102"/>
      <c r="CN93" s="102"/>
      <c r="CO93" s="102"/>
      <c r="CP93" s="102"/>
      <c r="CQ93" s="102"/>
      <c r="CR93" s="102"/>
      <c r="CS93" s="102"/>
      <c r="CT93" s="102"/>
      <c r="CU93" s="102"/>
      <c r="CV93" s="102"/>
      <c r="CW93" s="102"/>
      <c r="CX93" s="102"/>
      <c r="CY93" s="102"/>
      <c r="CZ93" s="102"/>
      <c r="DA93" s="102"/>
      <c r="DB93" s="102"/>
      <c r="DC93" s="102"/>
      <c r="DD93" s="102"/>
      <c r="DE93" s="102"/>
      <c r="DF93" s="102"/>
      <c r="DG93" s="102"/>
      <c r="DH93" s="102"/>
      <c r="DI93" s="102"/>
      <c r="DJ93" s="102"/>
      <c r="DK93" s="102"/>
      <c r="DL93" s="102"/>
      <c r="DM93" s="102"/>
      <c r="DN93" s="102"/>
      <c r="DO93" s="102"/>
      <c r="DP93" s="102"/>
      <c r="DQ93" s="102"/>
      <c r="DR93" s="102"/>
      <c r="DS93" s="102"/>
      <c r="DT93" s="102"/>
      <c r="DU93" s="102"/>
      <c r="DV93" s="102"/>
      <c r="DW93" s="102"/>
      <c r="DX93" s="102"/>
      <c r="DY93" s="102"/>
      <c r="DZ93" s="102"/>
      <c r="EA93" s="102"/>
      <c r="EB93" s="102"/>
      <c r="EC93" s="102"/>
      <c r="ED93" s="102"/>
      <c r="EE93" s="102"/>
      <c r="EF93" s="102"/>
      <c r="EG93" s="102"/>
      <c r="EH93" s="102"/>
      <c r="EI93" s="102"/>
      <c r="EJ93" s="102"/>
      <c r="EK93" s="102"/>
      <c r="EL93" s="102"/>
      <c r="EM93" s="102"/>
      <c r="EN93" s="102"/>
      <c r="EO93" s="102"/>
      <c r="EP93" s="102"/>
      <c r="EQ93" s="102"/>
      <c r="ER93" s="102"/>
      <c r="ES93" s="102"/>
      <c r="ET93" s="102"/>
      <c r="EU93" s="102"/>
      <c r="EV93" s="102"/>
      <c r="EW93" s="102"/>
      <c r="EX93" s="102"/>
      <c r="EY93" s="102"/>
      <c r="EZ93" s="102"/>
      <c r="FA93" s="102"/>
      <c r="FB93" s="102"/>
      <c r="FC93" s="102"/>
      <c r="FD93" s="102"/>
      <c r="FE93" s="102"/>
      <c r="FF93" s="102"/>
      <c r="FG93" s="102"/>
      <c r="FH93" s="102"/>
      <c r="FI93" s="102"/>
      <c r="FJ93" s="102"/>
      <c r="FK93" s="102"/>
      <c r="FL93" s="102"/>
      <c r="FM93" s="102"/>
      <c r="FN93" s="102"/>
      <c r="FO93" s="102"/>
      <c r="FP93" s="102"/>
      <c r="FQ93" s="102"/>
      <c r="FR93" s="102"/>
      <c r="FS93" s="102"/>
      <c r="FT93" s="102"/>
      <c r="FU93" s="102"/>
      <c r="FV93" s="102"/>
      <c r="FW93" s="102"/>
      <c r="FX93" s="102"/>
      <c r="FY93" s="102"/>
      <c r="FZ93" s="102"/>
      <c r="GA93" s="102"/>
      <c r="GB93" s="102"/>
      <c r="GC93" s="102"/>
      <c r="GD93" s="102"/>
      <c r="GE93" s="102"/>
      <c r="GF93" s="102"/>
      <c r="GG93" s="102"/>
      <c r="GH93" s="102"/>
      <c r="GI93" s="102"/>
      <c r="GJ93" s="102"/>
      <c r="GK93" s="102"/>
      <c r="GL93" s="102"/>
      <c r="GM93" s="102"/>
      <c r="GN93" s="102"/>
      <c r="GO93" s="102"/>
      <c r="GP93" s="102"/>
      <c r="GQ93" s="102"/>
      <c r="GR93" s="102"/>
      <c r="GS93" s="102"/>
      <c r="GT93" s="102"/>
      <c r="GU93" s="102"/>
      <c r="GV93" s="102"/>
      <c r="GW93" s="102"/>
      <c r="GX93" s="102"/>
      <c r="GY93" s="102"/>
      <c r="GZ93" s="102"/>
      <c r="HA93" s="102"/>
      <c r="HB93" s="102"/>
      <c r="HC93" s="102"/>
      <c r="HD93" s="102"/>
      <c r="HE93" s="102"/>
      <c r="HF93" s="102"/>
      <c r="HG93" s="102"/>
      <c r="HH93" s="102"/>
      <c r="HI93" s="102"/>
      <c r="HJ93" s="102"/>
      <c r="HK93" s="102"/>
    </row>
    <row r="94" spans="1:219" x14ac:dyDescent="0.3">
      <c r="A94" t="s">
        <v>1313</v>
      </c>
      <c r="B94" t="s">
        <v>1776</v>
      </c>
      <c r="C94" t="s">
        <v>301</v>
      </c>
      <c r="D94" t="s">
        <v>300</v>
      </c>
      <c r="E94" t="s">
        <v>862</v>
      </c>
      <c r="J94" s="102"/>
      <c r="K94" s="102"/>
      <c r="L94" s="102"/>
      <c r="M94" s="102"/>
      <c r="N94" s="102"/>
      <c r="O94" s="102"/>
      <c r="P94" s="102"/>
      <c r="Q94" s="102"/>
      <c r="R94" s="102"/>
      <c r="S94" s="102"/>
      <c r="T94" s="102"/>
      <c r="U94" s="102"/>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c r="BG94" s="102"/>
      <c r="BH94" s="102"/>
      <c r="BI94" s="102"/>
      <c r="BJ94" s="102"/>
      <c r="BK94" s="102"/>
      <c r="BL94" s="102"/>
      <c r="BM94" s="102"/>
      <c r="BN94" s="102"/>
      <c r="BO94" s="102"/>
      <c r="BP94" s="102"/>
      <c r="BQ94" s="102"/>
      <c r="BR94" s="102"/>
      <c r="BS94" s="102"/>
      <c r="BT94" s="102"/>
      <c r="BU94" s="102"/>
      <c r="BV94" s="102"/>
      <c r="BW94" s="102"/>
      <c r="BX94" s="102"/>
      <c r="BY94" s="102"/>
      <c r="BZ94" s="102"/>
      <c r="CA94" s="102"/>
      <c r="CB94" s="102"/>
      <c r="CC94" s="102"/>
      <c r="CD94" s="102"/>
      <c r="CE94" s="102"/>
      <c r="CF94" s="102"/>
      <c r="CG94" s="102"/>
      <c r="CH94" s="102"/>
      <c r="CI94" s="102"/>
      <c r="CJ94" s="102"/>
      <c r="CK94" s="102"/>
      <c r="CL94" s="102"/>
      <c r="CM94" s="102"/>
      <c r="CN94" s="102"/>
      <c r="CO94" s="102"/>
      <c r="CP94" s="102"/>
      <c r="CQ94" s="102"/>
      <c r="CR94" s="102"/>
      <c r="CS94" s="102"/>
      <c r="CT94" s="102"/>
      <c r="CU94" s="102"/>
      <c r="CV94" s="102"/>
      <c r="CW94" s="102"/>
      <c r="CX94" s="102"/>
      <c r="CY94" s="102"/>
      <c r="CZ94" s="102"/>
      <c r="DA94" s="102"/>
      <c r="DB94" s="102"/>
      <c r="DC94" s="102"/>
      <c r="DD94" s="102"/>
      <c r="DE94" s="102"/>
      <c r="DF94" s="102"/>
      <c r="DG94" s="102"/>
      <c r="DH94" s="102"/>
      <c r="DI94" s="102"/>
      <c r="DJ94" s="102"/>
      <c r="DK94" s="102"/>
      <c r="DL94" s="102"/>
      <c r="DM94" s="102"/>
      <c r="DN94" s="102"/>
      <c r="DO94" s="102"/>
      <c r="DP94" s="102"/>
      <c r="DQ94" s="102"/>
      <c r="DR94" s="102"/>
      <c r="DS94" s="102"/>
      <c r="DT94" s="102"/>
      <c r="DU94" s="102"/>
      <c r="DV94" s="102"/>
      <c r="DW94" s="102"/>
      <c r="DX94" s="102"/>
      <c r="DY94" s="102"/>
      <c r="DZ94" s="102"/>
      <c r="EA94" s="102"/>
      <c r="EB94" s="102"/>
      <c r="EC94" s="102"/>
      <c r="ED94" s="102"/>
      <c r="EE94" s="102"/>
      <c r="EF94" s="102"/>
      <c r="EG94" s="102"/>
      <c r="EH94" s="102"/>
      <c r="EI94" s="102"/>
      <c r="EJ94" s="102"/>
      <c r="EK94" s="102"/>
      <c r="EL94" s="102"/>
      <c r="EM94" s="102"/>
      <c r="EN94" s="102"/>
      <c r="EO94" s="102"/>
      <c r="EP94" s="102"/>
      <c r="EQ94" s="102"/>
      <c r="ER94" s="102"/>
      <c r="ES94" s="102"/>
      <c r="ET94" s="102"/>
      <c r="EU94" s="102"/>
      <c r="EV94" s="102"/>
      <c r="EW94" s="102"/>
      <c r="EX94" s="102"/>
      <c r="EY94" s="102"/>
      <c r="EZ94" s="102"/>
      <c r="FA94" s="102"/>
      <c r="FB94" s="102"/>
      <c r="FC94" s="102"/>
      <c r="FD94" s="102"/>
      <c r="FE94" s="102"/>
      <c r="FF94" s="102"/>
      <c r="FG94" s="102"/>
      <c r="FH94" s="102"/>
      <c r="FI94" s="102"/>
      <c r="FJ94" s="102"/>
      <c r="FK94" s="102"/>
      <c r="FL94" s="102"/>
      <c r="FM94" s="102"/>
      <c r="FN94" s="102"/>
      <c r="FO94" s="102"/>
      <c r="FP94" s="102"/>
      <c r="FQ94" s="102"/>
      <c r="FR94" s="102"/>
      <c r="FS94" s="102"/>
      <c r="FT94" s="102"/>
      <c r="FU94" s="102"/>
      <c r="FV94" s="102"/>
      <c r="FW94" s="102"/>
      <c r="FX94" s="102"/>
      <c r="FY94" s="102"/>
      <c r="FZ94" s="102"/>
      <c r="GA94" s="102"/>
      <c r="GB94" s="102"/>
      <c r="GC94" s="102"/>
      <c r="GD94" s="102"/>
      <c r="GE94" s="102"/>
      <c r="GF94" s="102"/>
      <c r="GG94" s="102"/>
      <c r="GH94" s="102"/>
      <c r="GI94" s="102"/>
      <c r="GJ94" s="102"/>
      <c r="GK94" s="102"/>
      <c r="GL94" s="102"/>
      <c r="GM94" s="102"/>
      <c r="GN94" s="102"/>
      <c r="GO94" s="102"/>
      <c r="GP94" s="102"/>
      <c r="GQ94" s="102"/>
      <c r="GR94" s="102"/>
      <c r="GS94" s="102"/>
      <c r="GT94" s="102"/>
      <c r="GU94" s="102"/>
      <c r="GV94" s="102"/>
      <c r="GW94" s="102"/>
      <c r="GX94" s="102"/>
      <c r="GY94" s="102"/>
      <c r="GZ94" s="102"/>
      <c r="HA94" s="102"/>
      <c r="HB94" s="102"/>
      <c r="HC94" s="102"/>
      <c r="HD94" s="102"/>
      <c r="HE94" s="102"/>
      <c r="HF94" s="102"/>
      <c r="HG94" s="102"/>
      <c r="HH94" s="102"/>
      <c r="HI94" s="102"/>
      <c r="HJ94" s="102"/>
      <c r="HK94" s="102"/>
    </row>
    <row r="95" spans="1:219" x14ac:dyDescent="0.3">
      <c r="A95" t="s">
        <v>305</v>
      </c>
      <c r="B95" t="s">
        <v>725</v>
      </c>
      <c r="C95" t="s">
        <v>305</v>
      </c>
      <c r="D95" t="s">
        <v>304</v>
      </c>
      <c r="E95" t="s">
        <v>861</v>
      </c>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c r="BG95" s="102"/>
      <c r="BH95" s="102"/>
      <c r="BI95" s="102"/>
      <c r="BJ95" s="102"/>
      <c r="BK95" s="102"/>
      <c r="BL95" s="102"/>
      <c r="BM95" s="102"/>
      <c r="BN95" s="102"/>
      <c r="BO95" s="102"/>
      <c r="BP95" s="102"/>
      <c r="BQ95" s="102"/>
      <c r="BR95" s="102"/>
      <c r="BS95" s="102"/>
      <c r="BT95" s="102"/>
      <c r="BU95" s="102"/>
      <c r="BV95" s="102"/>
      <c r="BW95" s="102"/>
      <c r="BX95" s="102"/>
      <c r="BY95" s="102"/>
      <c r="BZ95" s="102"/>
      <c r="CA95" s="102"/>
      <c r="CB95" s="102"/>
      <c r="CC95" s="102"/>
      <c r="CD95" s="102"/>
      <c r="CE95" s="102"/>
      <c r="CF95" s="102"/>
      <c r="CG95" s="102"/>
      <c r="CH95" s="102"/>
      <c r="CI95" s="102"/>
      <c r="CJ95" s="102"/>
      <c r="CK95" s="102"/>
      <c r="CL95" s="102"/>
      <c r="CM95" s="102"/>
      <c r="CN95" s="102"/>
      <c r="CO95" s="102"/>
      <c r="CP95" s="102"/>
      <c r="CQ95" s="102"/>
      <c r="CR95" s="102"/>
      <c r="CS95" s="102"/>
      <c r="CT95" s="102"/>
      <c r="CU95" s="102"/>
      <c r="CV95" s="102"/>
      <c r="CW95" s="102"/>
      <c r="CX95" s="102"/>
      <c r="CY95" s="102"/>
      <c r="CZ95" s="102"/>
      <c r="DA95" s="102"/>
      <c r="DB95" s="102"/>
      <c r="DC95" s="102"/>
      <c r="DD95" s="102"/>
      <c r="DE95" s="102"/>
      <c r="DF95" s="102"/>
      <c r="DG95" s="102"/>
      <c r="DH95" s="102"/>
      <c r="DI95" s="102"/>
      <c r="DJ95" s="102"/>
      <c r="DK95" s="102"/>
      <c r="DL95" s="102"/>
      <c r="DM95" s="102"/>
      <c r="DN95" s="102"/>
      <c r="DO95" s="102"/>
      <c r="DP95" s="102"/>
      <c r="DQ95" s="102"/>
      <c r="DR95" s="102"/>
      <c r="DS95" s="102"/>
      <c r="DT95" s="102"/>
      <c r="DU95" s="102"/>
      <c r="DV95" s="102"/>
      <c r="DW95" s="102"/>
      <c r="DX95" s="102"/>
      <c r="DY95" s="102"/>
      <c r="DZ95" s="102"/>
      <c r="EA95" s="102"/>
      <c r="EB95" s="102"/>
      <c r="EC95" s="102"/>
      <c r="ED95" s="102"/>
      <c r="EE95" s="102"/>
      <c r="EF95" s="102"/>
      <c r="EG95" s="102"/>
      <c r="EH95" s="102"/>
      <c r="EI95" s="102"/>
      <c r="EJ95" s="102"/>
      <c r="EK95" s="102"/>
      <c r="EL95" s="102"/>
      <c r="EM95" s="102"/>
      <c r="EN95" s="102"/>
      <c r="EO95" s="102"/>
      <c r="EP95" s="102"/>
      <c r="EQ95" s="102"/>
      <c r="ER95" s="102"/>
      <c r="ES95" s="102"/>
      <c r="ET95" s="102"/>
      <c r="EU95" s="102"/>
      <c r="EV95" s="102"/>
      <c r="EW95" s="102"/>
      <c r="EX95" s="102"/>
      <c r="EY95" s="102"/>
      <c r="EZ95" s="102"/>
      <c r="FA95" s="102"/>
      <c r="FB95" s="102"/>
      <c r="FC95" s="102"/>
      <c r="FD95" s="102"/>
      <c r="FE95" s="102"/>
      <c r="FF95" s="102"/>
      <c r="FG95" s="102"/>
      <c r="FH95" s="102"/>
      <c r="FI95" s="102"/>
      <c r="FJ95" s="102"/>
      <c r="FK95" s="102"/>
      <c r="FL95" s="102"/>
      <c r="FM95" s="102"/>
      <c r="FN95" s="102"/>
      <c r="FO95" s="102"/>
      <c r="FP95" s="102"/>
      <c r="FQ95" s="102"/>
      <c r="FR95" s="102"/>
      <c r="FS95" s="102"/>
      <c r="FT95" s="102"/>
      <c r="FU95" s="102"/>
      <c r="FV95" s="102"/>
      <c r="FW95" s="102"/>
      <c r="FX95" s="102"/>
      <c r="FY95" s="102"/>
      <c r="FZ95" s="102"/>
      <c r="GA95" s="102"/>
      <c r="GB95" s="102"/>
      <c r="GC95" s="102"/>
      <c r="GD95" s="102"/>
      <c r="GE95" s="102"/>
      <c r="GF95" s="102"/>
      <c r="GG95" s="102"/>
      <c r="GH95" s="102"/>
      <c r="GI95" s="102"/>
      <c r="GJ95" s="102"/>
      <c r="GK95" s="102"/>
      <c r="GL95" s="102"/>
      <c r="GM95" s="102"/>
      <c r="GN95" s="102"/>
      <c r="GO95" s="102"/>
      <c r="GP95" s="102"/>
      <c r="GQ95" s="102"/>
      <c r="GR95" s="102"/>
      <c r="GS95" s="102"/>
      <c r="GT95" s="102"/>
      <c r="GU95" s="102"/>
      <c r="GV95" s="102"/>
      <c r="GW95" s="102"/>
      <c r="GX95" s="102"/>
      <c r="GY95" s="102"/>
      <c r="GZ95" s="102"/>
      <c r="HA95" s="102"/>
      <c r="HB95" s="102"/>
      <c r="HC95" s="102"/>
      <c r="HD95" s="102"/>
      <c r="HE95" s="102"/>
      <c r="HF95" s="102"/>
      <c r="HG95" s="102"/>
      <c r="HH95" s="102"/>
      <c r="HI95" s="102"/>
      <c r="HJ95" s="102"/>
      <c r="HK95" s="102"/>
    </row>
    <row r="96" spans="1:219" x14ac:dyDescent="0.3">
      <c r="A96" t="s">
        <v>1402</v>
      </c>
      <c r="B96" t="s">
        <v>835</v>
      </c>
      <c r="C96" t="s">
        <v>305</v>
      </c>
      <c r="D96" t="s">
        <v>304</v>
      </c>
      <c r="E96" t="s">
        <v>861</v>
      </c>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c r="BG96" s="102"/>
      <c r="BH96" s="102"/>
      <c r="BI96" s="102"/>
      <c r="BJ96" s="102"/>
      <c r="BK96" s="102"/>
      <c r="BL96" s="102"/>
      <c r="BM96" s="102"/>
      <c r="BN96" s="102"/>
      <c r="BO96" s="102"/>
      <c r="BP96" s="102"/>
      <c r="BQ96" s="102"/>
      <c r="BR96" s="102"/>
      <c r="BS96" s="102"/>
      <c r="BT96" s="102"/>
      <c r="BU96" s="102"/>
      <c r="BV96" s="102"/>
      <c r="BW96" s="102"/>
      <c r="BX96" s="102"/>
      <c r="BY96" s="102"/>
      <c r="BZ96" s="102"/>
      <c r="CA96" s="102"/>
      <c r="CB96" s="102"/>
      <c r="CC96" s="102"/>
      <c r="CD96" s="102"/>
      <c r="CE96" s="102"/>
      <c r="CF96" s="102"/>
      <c r="CG96" s="102"/>
      <c r="CH96" s="102"/>
      <c r="CI96" s="102"/>
      <c r="CJ96" s="102"/>
      <c r="CK96" s="102"/>
      <c r="CL96" s="102"/>
      <c r="CM96" s="102"/>
      <c r="CN96" s="102"/>
      <c r="CO96" s="102"/>
      <c r="CP96" s="102"/>
      <c r="CQ96" s="102"/>
      <c r="CR96" s="102"/>
      <c r="CS96" s="102"/>
      <c r="CT96" s="102"/>
      <c r="CU96" s="102"/>
      <c r="CV96" s="102"/>
      <c r="CW96" s="102"/>
      <c r="CX96" s="102"/>
      <c r="CY96" s="102"/>
      <c r="CZ96" s="102"/>
      <c r="DA96" s="102"/>
      <c r="DB96" s="102"/>
      <c r="DC96" s="102"/>
      <c r="DD96" s="102"/>
      <c r="DE96" s="102"/>
      <c r="DF96" s="102"/>
      <c r="DG96" s="102"/>
      <c r="DH96" s="102"/>
      <c r="DI96" s="102"/>
      <c r="DJ96" s="102"/>
      <c r="DK96" s="102"/>
      <c r="DL96" s="102"/>
      <c r="DM96" s="102"/>
      <c r="DN96" s="102"/>
      <c r="DO96" s="102"/>
      <c r="DP96" s="102"/>
      <c r="DQ96" s="102"/>
      <c r="DR96" s="102"/>
      <c r="DS96" s="102"/>
      <c r="DT96" s="102"/>
      <c r="DU96" s="102"/>
      <c r="DV96" s="102"/>
      <c r="DW96" s="102"/>
      <c r="DX96" s="102"/>
      <c r="DY96" s="102"/>
      <c r="DZ96" s="102"/>
      <c r="EA96" s="102"/>
      <c r="EB96" s="102"/>
      <c r="EC96" s="102"/>
      <c r="ED96" s="102"/>
      <c r="EE96" s="102"/>
      <c r="EF96" s="102"/>
      <c r="EG96" s="102"/>
      <c r="EH96" s="102"/>
      <c r="EI96" s="102"/>
      <c r="EJ96" s="102"/>
      <c r="EK96" s="102"/>
      <c r="EL96" s="102"/>
      <c r="EM96" s="102"/>
      <c r="EN96" s="102"/>
      <c r="EO96" s="102"/>
      <c r="EP96" s="102"/>
      <c r="EQ96" s="102"/>
      <c r="ER96" s="102"/>
      <c r="ES96" s="102"/>
      <c r="ET96" s="102"/>
      <c r="EU96" s="102"/>
      <c r="EV96" s="102"/>
      <c r="EW96" s="102"/>
      <c r="EX96" s="102"/>
      <c r="EY96" s="102"/>
      <c r="EZ96" s="102"/>
      <c r="FA96" s="102"/>
      <c r="FB96" s="102"/>
      <c r="FC96" s="102"/>
      <c r="FD96" s="102"/>
      <c r="FE96" s="102"/>
      <c r="FF96" s="102"/>
      <c r="FG96" s="102"/>
      <c r="FH96" s="102"/>
      <c r="FI96" s="102"/>
      <c r="FJ96" s="102"/>
      <c r="FK96" s="102"/>
      <c r="FL96" s="102"/>
      <c r="FM96" s="102"/>
      <c r="FN96" s="102"/>
      <c r="FO96" s="102"/>
      <c r="FP96" s="102"/>
      <c r="FQ96" s="102"/>
      <c r="FR96" s="102"/>
      <c r="FS96" s="102"/>
      <c r="FT96" s="102"/>
      <c r="FU96" s="102"/>
      <c r="FV96" s="102"/>
      <c r="FW96" s="102"/>
      <c r="FX96" s="102"/>
      <c r="FY96" s="102"/>
      <c r="FZ96" s="102"/>
      <c r="GA96" s="102"/>
      <c r="GB96" s="102"/>
      <c r="GC96" s="102"/>
      <c r="GD96" s="102"/>
      <c r="GE96" s="102"/>
      <c r="GF96" s="102"/>
      <c r="GG96" s="102"/>
      <c r="GH96" s="102"/>
      <c r="GI96" s="102"/>
      <c r="GJ96" s="102"/>
      <c r="GK96" s="102"/>
      <c r="GL96" s="102"/>
      <c r="GM96" s="102"/>
      <c r="GN96" s="102"/>
      <c r="GO96" s="102"/>
      <c r="GP96" s="102"/>
      <c r="GQ96" s="102"/>
      <c r="GR96" s="102"/>
      <c r="GS96" s="102"/>
      <c r="GT96" s="102"/>
      <c r="GU96" s="102"/>
      <c r="GV96" s="102"/>
      <c r="GW96" s="102"/>
      <c r="GX96" s="102"/>
      <c r="GY96" s="102"/>
      <c r="GZ96" s="102"/>
      <c r="HA96" s="102"/>
      <c r="HB96" s="102"/>
      <c r="HC96" s="102"/>
      <c r="HD96" s="102"/>
      <c r="HE96" s="102"/>
      <c r="HF96" s="102"/>
      <c r="HG96" s="102"/>
      <c r="HH96" s="102"/>
      <c r="HI96" s="102"/>
      <c r="HJ96" s="102"/>
      <c r="HK96" s="102"/>
    </row>
    <row r="97" spans="1:219" x14ac:dyDescent="0.3">
      <c r="A97" t="s">
        <v>796</v>
      </c>
      <c r="B97" t="s">
        <v>836</v>
      </c>
      <c r="C97" t="s">
        <v>305</v>
      </c>
      <c r="D97" t="s">
        <v>304</v>
      </c>
      <c r="E97" t="s">
        <v>862</v>
      </c>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c r="BG97" s="102"/>
      <c r="BH97" s="102"/>
      <c r="BI97" s="102"/>
      <c r="BJ97" s="102"/>
      <c r="BK97" s="102"/>
      <c r="BL97" s="102"/>
      <c r="BM97" s="102"/>
      <c r="BN97" s="102"/>
      <c r="BO97" s="102"/>
      <c r="BP97" s="102"/>
      <c r="BQ97" s="102"/>
      <c r="BR97" s="102"/>
      <c r="BS97" s="102"/>
      <c r="BT97" s="102"/>
      <c r="BU97" s="102"/>
      <c r="BV97" s="102"/>
      <c r="BW97" s="102"/>
      <c r="BX97" s="102"/>
      <c r="BY97" s="102"/>
      <c r="BZ97" s="102"/>
      <c r="CA97" s="102"/>
      <c r="CB97" s="102"/>
      <c r="CC97" s="102"/>
      <c r="CD97" s="102"/>
      <c r="CE97" s="102"/>
      <c r="CF97" s="102"/>
      <c r="CG97" s="102"/>
      <c r="CH97" s="102"/>
      <c r="CI97" s="102"/>
      <c r="CJ97" s="102"/>
      <c r="CK97" s="102"/>
      <c r="CL97" s="102"/>
      <c r="CM97" s="102"/>
      <c r="CN97" s="102"/>
      <c r="CO97" s="102"/>
      <c r="CP97" s="102"/>
      <c r="CQ97" s="102"/>
      <c r="CR97" s="102"/>
      <c r="CS97" s="102"/>
      <c r="CT97" s="102"/>
      <c r="CU97" s="102"/>
      <c r="CV97" s="102"/>
      <c r="CW97" s="102"/>
      <c r="CX97" s="102"/>
      <c r="CY97" s="102"/>
      <c r="CZ97" s="102"/>
      <c r="DA97" s="102"/>
      <c r="DB97" s="102"/>
      <c r="DC97" s="102"/>
      <c r="DD97" s="102"/>
      <c r="DE97" s="102"/>
      <c r="DF97" s="102"/>
      <c r="DG97" s="102"/>
      <c r="DH97" s="102"/>
      <c r="DI97" s="102"/>
      <c r="DJ97" s="102"/>
      <c r="DK97" s="102"/>
      <c r="DL97" s="102"/>
      <c r="DM97" s="102"/>
      <c r="DN97" s="102"/>
      <c r="DO97" s="102"/>
      <c r="DP97" s="102"/>
      <c r="DQ97" s="102"/>
      <c r="DR97" s="102"/>
      <c r="DS97" s="102"/>
      <c r="DT97" s="102"/>
      <c r="DU97" s="102"/>
      <c r="DV97" s="102"/>
      <c r="DW97" s="102"/>
      <c r="DX97" s="102"/>
      <c r="DY97" s="102"/>
      <c r="DZ97" s="102"/>
      <c r="EA97" s="102"/>
      <c r="EB97" s="102"/>
      <c r="EC97" s="102"/>
      <c r="ED97" s="102"/>
      <c r="EE97" s="102"/>
      <c r="EF97" s="102"/>
      <c r="EG97" s="102"/>
      <c r="EH97" s="102"/>
      <c r="EI97" s="102"/>
      <c r="EJ97" s="102"/>
      <c r="EK97" s="102"/>
      <c r="EL97" s="102"/>
      <c r="EM97" s="102"/>
      <c r="EN97" s="102"/>
      <c r="EO97" s="102"/>
      <c r="EP97" s="102"/>
      <c r="EQ97" s="102"/>
      <c r="ER97" s="102"/>
      <c r="ES97" s="102"/>
      <c r="ET97" s="102"/>
      <c r="EU97" s="102"/>
      <c r="EV97" s="102"/>
      <c r="EW97" s="102"/>
      <c r="EX97" s="102"/>
      <c r="EY97" s="102"/>
      <c r="EZ97" s="102"/>
      <c r="FA97" s="102"/>
      <c r="FB97" s="102"/>
      <c r="FC97" s="102"/>
      <c r="FD97" s="102"/>
      <c r="FE97" s="102"/>
      <c r="FF97" s="102"/>
      <c r="FG97" s="102"/>
      <c r="FH97" s="102"/>
      <c r="FI97" s="102"/>
      <c r="FJ97" s="102"/>
      <c r="FK97" s="102"/>
      <c r="FL97" s="102"/>
      <c r="FM97" s="102"/>
      <c r="FN97" s="102"/>
      <c r="FO97" s="102"/>
      <c r="FP97" s="102"/>
      <c r="FQ97" s="102"/>
      <c r="FR97" s="102"/>
      <c r="FS97" s="102"/>
      <c r="FT97" s="102"/>
      <c r="FU97" s="102"/>
      <c r="FV97" s="102"/>
      <c r="FW97" s="102"/>
      <c r="FX97" s="102"/>
      <c r="FY97" s="102"/>
      <c r="FZ97" s="102"/>
      <c r="GA97" s="102"/>
      <c r="GB97" s="102"/>
      <c r="GC97" s="102"/>
      <c r="GD97" s="102"/>
      <c r="GE97" s="102"/>
      <c r="GF97" s="102"/>
      <c r="GG97" s="102"/>
      <c r="GH97" s="102"/>
      <c r="GI97" s="102"/>
      <c r="GJ97" s="102"/>
      <c r="GK97" s="102"/>
      <c r="GL97" s="102"/>
      <c r="GM97" s="102"/>
      <c r="GN97" s="102"/>
      <c r="GO97" s="102"/>
      <c r="GP97" s="102"/>
      <c r="GQ97" s="102"/>
      <c r="GR97" s="102"/>
      <c r="GS97" s="102"/>
      <c r="GT97" s="102"/>
      <c r="GU97" s="102"/>
      <c r="GV97" s="102"/>
      <c r="GW97" s="102"/>
      <c r="GX97" s="102"/>
      <c r="GY97" s="102"/>
      <c r="GZ97" s="102"/>
      <c r="HA97" s="102"/>
      <c r="HB97" s="102"/>
      <c r="HC97" s="102"/>
      <c r="HD97" s="102"/>
      <c r="HE97" s="102"/>
      <c r="HF97" s="102"/>
      <c r="HG97" s="102"/>
      <c r="HH97" s="102"/>
      <c r="HI97" s="102"/>
      <c r="HJ97" s="102"/>
      <c r="HK97" s="102"/>
    </row>
    <row r="98" spans="1:219" x14ac:dyDescent="0.3">
      <c r="A98" t="s">
        <v>797</v>
      </c>
      <c r="B98" t="s">
        <v>837</v>
      </c>
      <c r="C98" t="s">
        <v>305</v>
      </c>
      <c r="D98" t="s">
        <v>304</v>
      </c>
      <c r="E98" t="s">
        <v>862</v>
      </c>
      <c r="J98" s="102" t="s">
        <v>760</v>
      </c>
      <c r="K98" s="102" t="s">
        <v>760</v>
      </c>
      <c r="L98" s="102" t="s">
        <v>760</v>
      </c>
      <c r="M98" s="102" t="s">
        <v>760</v>
      </c>
      <c r="N98" s="102" t="s">
        <v>760</v>
      </c>
      <c r="O98" s="102" t="s">
        <v>760</v>
      </c>
      <c r="P98" s="102" t="s">
        <v>760</v>
      </c>
      <c r="Q98" s="102" t="s">
        <v>760</v>
      </c>
      <c r="R98" s="102" t="s">
        <v>760</v>
      </c>
      <c r="S98" s="102" t="s">
        <v>760</v>
      </c>
      <c r="T98" s="102" t="s">
        <v>760</v>
      </c>
      <c r="U98" s="102" t="s">
        <v>760</v>
      </c>
      <c r="V98" s="102" t="s">
        <v>760</v>
      </c>
      <c r="W98" s="102" t="s">
        <v>760</v>
      </c>
      <c r="X98" s="102" t="s">
        <v>760</v>
      </c>
      <c r="Y98" s="102" t="s">
        <v>760</v>
      </c>
      <c r="Z98" s="102" t="s">
        <v>760</v>
      </c>
      <c r="AA98" s="102" t="s">
        <v>760</v>
      </c>
      <c r="AB98" s="102" t="s">
        <v>760</v>
      </c>
      <c r="AC98" s="102" t="s">
        <v>760</v>
      </c>
      <c r="AD98" s="102" t="s">
        <v>760</v>
      </c>
      <c r="AE98" s="102" t="s">
        <v>760</v>
      </c>
      <c r="AF98" s="102" t="s">
        <v>760</v>
      </c>
      <c r="AG98" s="102" t="s">
        <v>760</v>
      </c>
      <c r="AH98" s="102" t="s">
        <v>760</v>
      </c>
      <c r="AI98" s="102" t="s">
        <v>760</v>
      </c>
      <c r="AJ98" s="102" t="s">
        <v>760</v>
      </c>
      <c r="AK98" s="102" t="s">
        <v>760</v>
      </c>
      <c r="AL98" s="102" t="s">
        <v>760</v>
      </c>
      <c r="AM98" s="102" t="s">
        <v>760</v>
      </c>
      <c r="AN98" s="102" t="s">
        <v>760</v>
      </c>
      <c r="AO98" s="102" t="s">
        <v>760</v>
      </c>
      <c r="AP98" s="102" t="s">
        <v>760</v>
      </c>
      <c r="AQ98" s="102" t="s">
        <v>760</v>
      </c>
      <c r="AR98" s="102" t="s">
        <v>760</v>
      </c>
      <c r="AS98" s="102" t="s">
        <v>760</v>
      </c>
      <c r="AT98" s="102" t="s">
        <v>760</v>
      </c>
      <c r="AU98" s="102" t="s">
        <v>760</v>
      </c>
      <c r="AV98" s="102" t="s">
        <v>760</v>
      </c>
      <c r="AW98" s="102" t="s">
        <v>760</v>
      </c>
      <c r="AX98" s="102" t="s">
        <v>760</v>
      </c>
      <c r="AY98" s="102" t="s">
        <v>760</v>
      </c>
      <c r="AZ98" s="102" t="s">
        <v>760</v>
      </c>
      <c r="BA98" s="102" t="s">
        <v>760</v>
      </c>
      <c r="BB98" s="102" t="s">
        <v>760</v>
      </c>
      <c r="BC98" s="102" t="s">
        <v>760</v>
      </c>
      <c r="BD98" s="102" t="s">
        <v>760</v>
      </c>
      <c r="BE98" s="102" t="s">
        <v>760</v>
      </c>
      <c r="BF98" s="102" t="s">
        <v>760</v>
      </c>
      <c r="BG98" s="102" t="s">
        <v>760</v>
      </c>
      <c r="BH98" s="102" t="s">
        <v>760</v>
      </c>
      <c r="BI98" s="102" t="s">
        <v>760</v>
      </c>
      <c r="BJ98" s="102" t="s">
        <v>760</v>
      </c>
      <c r="BK98" s="102" t="s">
        <v>760</v>
      </c>
      <c r="BL98" s="102" t="s">
        <v>760</v>
      </c>
      <c r="BM98" s="102" t="s">
        <v>760</v>
      </c>
      <c r="BN98" s="102" t="s">
        <v>760</v>
      </c>
      <c r="BO98" s="102" t="s">
        <v>760</v>
      </c>
      <c r="BP98" s="102" t="s">
        <v>760</v>
      </c>
      <c r="BQ98" s="102" t="s">
        <v>760</v>
      </c>
      <c r="BR98" s="102" t="s">
        <v>760</v>
      </c>
      <c r="BS98" s="102" t="s">
        <v>760</v>
      </c>
      <c r="BT98" s="102" t="s">
        <v>760</v>
      </c>
      <c r="BU98" s="102" t="s">
        <v>760</v>
      </c>
      <c r="BV98" s="102" t="s">
        <v>760</v>
      </c>
      <c r="BW98" s="102" t="s">
        <v>760</v>
      </c>
      <c r="BX98" s="102" t="s">
        <v>760</v>
      </c>
      <c r="BY98" s="102" t="s">
        <v>760</v>
      </c>
      <c r="BZ98" s="102" t="s">
        <v>760</v>
      </c>
      <c r="CA98" s="102" t="s">
        <v>760</v>
      </c>
      <c r="CB98" s="102" t="s">
        <v>760</v>
      </c>
      <c r="CC98" s="102" t="s">
        <v>760</v>
      </c>
      <c r="CD98" s="102" t="s">
        <v>760</v>
      </c>
      <c r="CE98" s="102" t="s">
        <v>760</v>
      </c>
      <c r="CF98" s="102" t="s">
        <v>760</v>
      </c>
      <c r="CG98" s="102" t="s">
        <v>760</v>
      </c>
      <c r="CH98" s="102" t="s">
        <v>760</v>
      </c>
      <c r="CI98" s="102" t="s">
        <v>760</v>
      </c>
      <c r="CJ98" s="102" t="s">
        <v>760</v>
      </c>
      <c r="CK98" s="102" t="s">
        <v>760</v>
      </c>
      <c r="CL98" s="102" t="s">
        <v>760</v>
      </c>
      <c r="CM98" s="102" t="s">
        <v>760</v>
      </c>
      <c r="CN98" s="102" t="s">
        <v>760</v>
      </c>
      <c r="CO98" s="102" t="s">
        <v>760</v>
      </c>
      <c r="CP98" s="102" t="s">
        <v>760</v>
      </c>
      <c r="CQ98" s="102" t="s">
        <v>760</v>
      </c>
      <c r="CR98" s="102" t="s">
        <v>760</v>
      </c>
      <c r="CS98" s="102" t="s">
        <v>760</v>
      </c>
      <c r="CT98" s="102" t="s">
        <v>760</v>
      </c>
      <c r="CU98" s="102" t="s">
        <v>760</v>
      </c>
      <c r="CV98" s="102" t="s">
        <v>760</v>
      </c>
      <c r="CW98" s="102" t="s">
        <v>760</v>
      </c>
      <c r="CX98" s="102" t="s">
        <v>760</v>
      </c>
      <c r="CY98" s="102" t="s">
        <v>760</v>
      </c>
      <c r="CZ98" s="102" t="s">
        <v>760</v>
      </c>
      <c r="DA98" s="102" t="s">
        <v>760</v>
      </c>
      <c r="DB98" s="102" t="s">
        <v>760</v>
      </c>
      <c r="DC98" s="102" t="s">
        <v>760</v>
      </c>
      <c r="DD98" s="102" t="s">
        <v>760</v>
      </c>
      <c r="DE98" s="102" t="s">
        <v>760</v>
      </c>
      <c r="DF98" s="102" t="s">
        <v>760</v>
      </c>
      <c r="DG98" s="102" t="s">
        <v>760</v>
      </c>
      <c r="DH98" s="102" t="s">
        <v>760</v>
      </c>
      <c r="DI98" s="102" t="s">
        <v>760</v>
      </c>
      <c r="DJ98" s="102" t="s">
        <v>760</v>
      </c>
      <c r="DK98" s="102" t="s">
        <v>760</v>
      </c>
      <c r="DL98" s="102" t="s">
        <v>760</v>
      </c>
      <c r="DM98" s="102" t="s">
        <v>760</v>
      </c>
      <c r="DN98" s="102" t="s">
        <v>760</v>
      </c>
      <c r="DO98" s="102" t="s">
        <v>760</v>
      </c>
      <c r="DP98" s="102" t="s">
        <v>760</v>
      </c>
      <c r="DQ98" s="102" t="s">
        <v>760</v>
      </c>
      <c r="DR98" s="102" t="s">
        <v>760</v>
      </c>
      <c r="DS98" s="102" t="s">
        <v>760</v>
      </c>
      <c r="DT98" s="102" t="s">
        <v>760</v>
      </c>
      <c r="DU98" s="102" t="s">
        <v>760</v>
      </c>
      <c r="DV98" s="102" t="s">
        <v>760</v>
      </c>
      <c r="DW98" s="102" t="s">
        <v>760</v>
      </c>
      <c r="DX98" s="102" t="s">
        <v>760</v>
      </c>
      <c r="DY98" s="102" t="s">
        <v>760</v>
      </c>
      <c r="DZ98" s="102" t="s">
        <v>760</v>
      </c>
      <c r="EA98" s="102" t="s">
        <v>760</v>
      </c>
      <c r="EB98" s="102" t="s">
        <v>760</v>
      </c>
      <c r="EC98" s="102" t="s">
        <v>760</v>
      </c>
      <c r="ED98" s="102" t="s">
        <v>760</v>
      </c>
      <c r="EE98" s="102" t="s">
        <v>760</v>
      </c>
      <c r="EF98" s="102" t="s">
        <v>760</v>
      </c>
      <c r="EG98" s="102" t="s">
        <v>760</v>
      </c>
      <c r="EH98" s="102" t="s">
        <v>760</v>
      </c>
      <c r="EI98" s="102" t="s">
        <v>760</v>
      </c>
      <c r="EJ98" s="102" t="s">
        <v>760</v>
      </c>
      <c r="EK98" s="102" t="s">
        <v>760</v>
      </c>
      <c r="EL98" s="102" t="s">
        <v>760</v>
      </c>
      <c r="EM98" s="102" t="s">
        <v>760</v>
      </c>
      <c r="EN98" s="102" t="s">
        <v>760</v>
      </c>
      <c r="EO98" s="102" t="s">
        <v>760</v>
      </c>
      <c r="EP98" s="102" t="s">
        <v>760</v>
      </c>
      <c r="EQ98" s="102" t="s">
        <v>760</v>
      </c>
      <c r="ER98" s="102" t="s">
        <v>760</v>
      </c>
      <c r="ES98" s="102" t="s">
        <v>760</v>
      </c>
      <c r="ET98" s="102" t="s">
        <v>760</v>
      </c>
      <c r="EU98" s="102" t="s">
        <v>760</v>
      </c>
      <c r="EV98" s="102" t="s">
        <v>760</v>
      </c>
      <c r="EW98" s="102" t="s">
        <v>760</v>
      </c>
      <c r="EX98" s="102" t="s">
        <v>760</v>
      </c>
      <c r="EY98" s="102" t="s">
        <v>760</v>
      </c>
      <c r="EZ98" s="102" t="s">
        <v>760</v>
      </c>
      <c r="FA98" s="102" t="s">
        <v>760</v>
      </c>
      <c r="FB98" s="102" t="s">
        <v>760</v>
      </c>
      <c r="FC98" s="102" t="s">
        <v>760</v>
      </c>
      <c r="FD98" s="102" t="s">
        <v>760</v>
      </c>
      <c r="FE98" s="102" t="s">
        <v>760</v>
      </c>
      <c r="FF98" s="102" t="s">
        <v>760</v>
      </c>
      <c r="FG98" s="102" t="s">
        <v>760</v>
      </c>
      <c r="FH98" s="102" t="s">
        <v>760</v>
      </c>
      <c r="FI98" s="102" t="s">
        <v>760</v>
      </c>
      <c r="FJ98" s="102" t="s">
        <v>760</v>
      </c>
      <c r="FK98" s="102" t="s">
        <v>760</v>
      </c>
      <c r="FL98" s="102" t="s">
        <v>760</v>
      </c>
      <c r="FM98" s="102" t="s">
        <v>760</v>
      </c>
      <c r="FN98" s="102" t="s">
        <v>760</v>
      </c>
      <c r="FO98" s="102" t="s">
        <v>760</v>
      </c>
      <c r="FP98" s="102" t="s">
        <v>760</v>
      </c>
      <c r="FQ98" s="102" t="s">
        <v>760</v>
      </c>
      <c r="FR98" s="102" t="s">
        <v>760</v>
      </c>
      <c r="FS98" s="102" t="s">
        <v>760</v>
      </c>
      <c r="FT98" s="102" t="s">
        <v>760</v>
      </c>
      <c r="FU98" s="102" t="s">
        <v>760</v>
      </c>
      <c r="FV98" s="102" t="s">
        <v>760</v>
      </c>
      <c r="FW98" s="102" t="s">
        <v>760</v>
      </c>
      <c r="FX98" s="102" t="s">
        <v>760</v>
      </c>
      <c r="FY98" s="102" t="s">
        <v>760</v>
      </c>
      <c r="FZ98" s="102" t="s">
        <v>760</v>
      </c>
      <c r="GA98" s="102" t="s">
        <v>760</v>
      </c>
      <c r="GB98" s="102" t="s">
        <v>760</v>
      </c>
      <c r="GC98" s="102" t="s">
        <v>760</v>
      </c>
      <c r="GD98" s="102" t="s">
        <v>760</v>
      </c>
      <c r="GE98" s="102" t="s">
        <v>760</v>
      </c>
      <c r="GF98" s="102" t="s">
        <v>760</v>
      </c>
      <c r="GG98" s="102" t="s">
        <v>760</v>
      </c>
      <c r="GH98" s="102" t="s">
        <v>760</v>
      </c>
      <c r="GI98" s="102" t="s">
        <v>760</v>
      </c>
      <c r="GJ98" s="102" t="s">
        <v>760</v>
      </c>
      <c r="GK98" s="102" t="s">
        <v>760</v>
      </c>
      <c r="GL98" s="102" t="s">
        <v>760</v>
      </c>
      <c r="GM98" s="102" t="s">
        <v>760</v>
      </c>
      <c r="GN98" s="102" t="s">
        <v>760</v>
      </c>
      <c r="GO98" s="102" t="s">
        <v>760</v>
      </c>
      <c r="GP98" s="102" t="s">
        <v>760</v>
      </c>
      <c r="GQ98" s="102" t="s">
        <v>760</v>
      </c>
      <c r="GR98" s="102" t="s">
        <v>760</v>
      </c>
      <c r="GS98" s="102" t="s">
        <v>760</v>
      </c>
      <c r="GT98" s="102" t="s">
        <v>760</v>
      </c>
      <c r="GU98" s="102" t="s">
        <v>760</v>
      </c>
      <c r="GV98" s="102" t="s">
        <v>760</v>
      </c>
      <c r="GW98" s="102" t="s">
        <v>760</v>
      </c>
      <c r="GX98" s="102" t="s">
        <v>760</v>
      </c>
      <c r="GY98" s="102" t="s">
        <v>760</v>
      </c>
      <c r="GZ98" s="102" t="s">
        <v>760</v>
      </c>
      <c r="HA98" s="102" t="s">
        <v>760</v>
      </c>
      <c r="HB98" s="102" t="s">
        <v>760</v>
      </c>
      <c r="HC98" s="102" t="s">
        <v>760</v>
      </c>
      <c r="HD98" s="102" t="s">
        <v>760</v>
      </c>
      <c r="HE98" s="102" t="s">
        <v>760</v>
      </c>
      <c r="HF98" s="102" t="s">
        <v>760</v>
      </c>
      <c r="HG98" s="102" t="s">
        <v>760</v>
      </c>
      <c r="HH98" s="102" t="s">
        <v>760</v>
      </c>
      <c r="HI98" s="102" t="s">
        <v>760</v>
      </c>
      <c r="HJ98" s="102" t="s">
        <v>760</v>
      </c>
      <c r="HK98" s="102" t="s">
        <v>760</v>
      </c>
    </row>
    <row r="99" spans="1:219" x14ac:dyDescent="0.3">
      <c r="A99" t="s">
        <v>1271</v>
      </c>
      <c r="B99" t="s">
        <v>726</v>
      </c>
      <c r="C99" t="s">
        <v>425</v>
      </c>
      <c r="D99" t="s">
        <v>314</v>
      </c>
      <c r="E99" t="s">
        <v>861</v>
      </c>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c r="BK99" s="102"/>
      <c r="BL99" s="102"/>
      <c r="BM99" s="102"/>
      <c r="BN99" s="102"/>
      <c r="BO99" s="102"/>
      <c r="BP99" s="102"/>
      <c r="BQ99" s="102"/>
      <c r="BR99" s="102"/>
      <c r="BS99" s="102"/>
      <c r="BT99" s="102"/>
      <c r="BU99" s="102"/>
      <c r="BV99" s="102"/>
      <c r="BW99" s="102"/>
      <c r="BX99" s="102"/>
      <c r="BY99" s="102"/>
      <c r="BZ99" s="102"/>
      <c r="CA99" s="102"/>
      <c r="CB99" s="102"/>
      <c r="CC99" s="102"/>
      <c r="CD99" s="102"/>
      <c r="CE99" s="102"/>
      <c r="CF99" s="102"/>
      <c r="CG99" s="102"/>
      <c r="CH99" s="102"/>
      <c r="CI99" s="102"/>
      <c r="CJ99" s="102"/>
      <c r="CK99" s="102"/>
      <c r="CL99" s="102"/>
      <c r="CM99" s="102"/>
      <c r="CN99" s="102"/>
      <c r="CO99" s="102"/>
      <c r="CP99" s="102"/>
      <c r="CQ99" s="102"/>
      <c r="CR99" s="102"/>
      <c r="CS99" s="102"/>
      <c r="CT99" s="102"/>
      <c r="CU99" s="102"/>
      <c r="CV99" s="102"/>
      <c r="CW99" s="102"/>
      <c r="CX99" s="102"/>
      <c r="CY99" s="102"/>
      <c r="CZ99" s="102"/>
      <c r="DA99" s="102"/>
      <c r="DB99" s="102"/>
      <c r="DC99" s="102"/>
      <c r="DD99" s="102"/>
      <c r="DE99" s="102"/>
      <c r="DF99" s="102"/>
      <c r="DG99" s="102"/>
      <c r="DH99" s="102"/>
      <c r="DI99" s="102"/>
      <c r="DJ99" s="102"/>
      <c r="DK99" s="102"/>
      <c r="DL99" s="102"/>
      <c r="DM99" s="102"/>
      <c r="DN99" s="102"/>
      <c r="DO99" s="102"/>
      <c r="DP99" s="102"/>
      <c r="DQ99" s="102"/>
      <c r="DR99" s="102"/>
      <c r="DS99" s="102"/>
      <c r="DT99" s="102"/>
      <c r="DU99" s="102"/>
      <c r="DV99" s="102"/>
      <c r="DW99" s="102"/>
      <c r="DX99" s="102"/>
      <c r="DY99" s="102"/>
      <c r="DZ99" s="102"/>
      <c r="EA99" s="102"/>
      <c r="EB99" s="102"/>
      <c r="EC99" s="102"/>
      <c r="ED99" s="102"/>
      <c r="EE99" s="102"/>
      <c r="EF99" s="102"/>
      <c r="EG99" s="102"/>
      <c r="EH99" s="102"/>
      <c r="EI99" s="102"/>
      <c r="EJ99" s="102"/>
      <c r="EK99" s="102"/>
      <c r="EL99" s="102"/>
      <c r="EM99" s="102"/>
      <c r="EN99" s="102"/>
      <c r="EO99" s="102"/>
      <c r="EP99" s="102"/>
      <c r="EQ99" s="102"/>
      <c r="ER99" s="102"/>
      <c r="ES99" s="102"/>
      <c r="ET99" s="102"/>
      <c r="EU99" s="102"/>
      <c r="EV99" s="102"/>
      <c r="EW99" s="102"/>
      <c r="EX99" s="102"/>
      <c r="EY99" s="102"/>
      <c r="EZ99" s="102"/>
      <c r="FA99" s="102"/>
      <c r="FB99" s="102"/>
      <c r="FC99" s="102"/>
      <c r="FD99" s="102"/>
      <c r="FE99" s="102"/>
      <c r="FF99" s="102"/>
      <c r="FG99" s="102"/>
      <c r="FH99" s="102"/>
      <c r="FI99" s="102"/>
      <c r="FJ99" s="102"/>
      <c r="FK99" s="102"/>
      <c r="FL99" s="102"/>
      <c r="FM99" s="102"/>
      <c r="FN99" s="102"/>
      <c r="FO99" s="102"/>
      <c r="FP99" s="102"/>
      <c r="FQ99" s="102"/>
      <c r="FR99" s="102"/>
      <c r="FS99" s="102"/>
      <c r="FT99" s="102"/>
      <c r="FU99" s="102"/>
      <c r="FV99" s="102"/>
      <c r="FW99" s="102"/>
      <c r="FX99" s="102"/>
      <c r="FY99" s="102"/>
      <c r="FZ99" s="102"/>
      <c r="GA99" s="102"/>
      <c r="GB99" s="102"/>
      <c r="GC99" s="102"/>
      <c r="GD99" s="102"/>
      <c r="GE99" s="102"/>
      <c r="GF99" s="102"/>
      <c r="GG99" s="102"/>
      <c r="GH99" s="102"/>
      <c r="GI99" s="102"/>
      <c r="GJ99" s="102"/>
      <c r="GK99" s="102"/>
      <c r="GL99" s="102"/>
      <c r="GM99" s="102"/>
      <c r="GN99" s="102"/>
      <c r="GO99" s="102"/>
      <c r="GP99" s="102"/>
      <c r="GQ99" s="102"/>
      <c r="GR99" s="102"/>
      <c r="GS99" s="102"/>
      <c r="GT99" s="102"/>
      <c r="GU99" s="102"/>
      <c r="GV99" s="102"/>
      <c r="GW99" s="102"/>
      <c r="GX99" s="102"/>
      <c r="GY99" s="102"/>
      <c r="GZ99" s="102"/>
      <c r="HA99" s="102"/>
      <c r="HB99" s="102"/>
      <c r="HC99" s="102"/>
      <c r="HD99" s="102"/>
      <c r="HE99" s="102"/>
      <c r="HF99" s="102"/>
      <c r="HG99" s="102"/>
      <c r="HH99" s="102"/>
      <c r="HI99" s="102"/>
      <c r="HJ99" s="102"/>
      <c r="HK99" s="102"/>
    </row>
    <row r="100" spans="1:219" x14ac:dyDescent="0.3">
      <c r="A100" t="s">
        <v>1307</v>
      </c>
      <c r="B100" t="s">
        <v>851</v>
      </c>
      <c r="C100" t="s">
        <v>426</v>
      </c>
      <c r="D100" t="s">
        <v>317</v>
      </c>
      <c r="E100" t="s">
        <v>862</v>
      </c>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c r="BK100" s="102"/>
      <c r="BL100" s="102"/>
      <c r="BM100" s="102"/>
      <c r="BN100" s="102"/>
      <c r="BO100" s="102"/>
      <c r="BP100" s="102"/>
      <c r="BQ100" s="102"/>
      <c r="BR100" s="102"/>
      <c r="BS100" s="102"/>
      <c r="BT100" s="102"/>
      <c r="BU100" s="102"/>
      <c r="BV100" s="102"/>
      <c r="BW100" s="102"/>
      <c r="BX100" s="102"/>
      <c r="BY100" s="102"/>
      <c r="BZ100" s="102"/>
      <c r="CA100" s="102"/>
      <c r="CB100" s="102"/>
      <c r="CC100" s="102"/>
      <c r="CD100" s="102"/>
      <c r="CE100" s="102"/>
      <c r="CF100" s="102"/>
      <c r="CG100" s="102"/>
      <c r="CH100" s="102"/>
      <c r="CI100" s="102"/>
      <c r="CJ100" s="102"/>
      <c r="CK100" s="102"/>
      <c r="CL100" s="102"/>
      <c r="CM100" s="102"/>
      <c r="CN100" s="102"/>
      <c r="CO100" s="102"/>
      <c r="CP100" s="102"/>
      <c r="CQ100" s="102"/>
      <c r="CR100" s="102"/>
      <c r="CS100" s="102"/>
      <c r="CT100" s="102"/>
      <c r="CU100" s="102"/>
      <c r="CV100" s="102"/>
      <c r="CW100" s="102"/>
      <c r="CX100" s="102"/>
      <c r="CY100" s="102"/>
      <c r="CZ100" s="102"/>
      <c r="DA100" s="102"/>
      <c r="DB100" s="102"/>
      <c r="DC100" s="102"/>
      <c r="DD100" s="102"/>
      <c r="DE100" s="102"/>
      <c r="DF100" s="102"/>
      <c r="DG100" s="102"/>
      <c r="DH100" s="102"/>
      <c r="DI100" s="102"/>
      <c r="DJ100" s="102"/>
      <c r="DK100" s="102"/>
      <c r="DL100" s="102"/>
      <c r="DM100" s="102"/>
      <c r="DN100" s="102"/>
      <c r="DO100" s="102"/>
      <c r="DP100" s="102"/>
      <c r="DQ100" s="102"/>
      <c r="DR100" s="102"/>
      <c r="DS100" s="102"/>
      <c r="DT100" s="102"/>
      <c r="DU100" s="102"/>
      <c r="DV100" s="102"/>
      <c r="DW100" s="102"/>
      <c r="DX100" s="102"/>
      <c r="DY100" s="102"/>
      <c r="DZ100" s="102"/>
      <c r="EA100" s="102"/>
      <c r="EB100" s="102"/>
      <c r="EC100" s="102"/>
      <c r="ED100" s="102"/>
      <c r="EE100" s="102"/>
      <c r="EF100" s="102"/>
      <c r="EG100" s="102"/>
      <c r="EH100" s="102"/>
      <c r="EI100" s="102"/>
      <c r="EJ100" s="102"/>
      <c r="EK100" s="102"/>
      <c r="EL100" s="102"/>
      <c r="EM100" s="102"/>
      <c r="EN100" s="102"/>
      <c r="EO100" s="102"/>
      <c r="EP100" s="102"/>
      <c r="EQ100" s="102"/>
      <c r="ER100" s="102"/>
      <c r="ES100" s="102"/>
      <c r="ET100" s="102"/>
      <c r="EU100" s="102"/>
      <c r="EV100" s="102"/>
      <c r="EW100" s="102"/>
      <c r="EX100" s="102"/>
      <c r="EY100" s="102"/>
      <c r="EZ100" s="102"/>
      <c r="FA100" s="102"/>
      <c r="FB100" s="102"/>
      <c r="FC100" s="102"/>
      <c r="FD100" s="102"/>
      <c r="FE100" s="102"/>
      <c r="FF100" s="102"/>
      <c r="FG100" s="102"/>
      <c r="FH100" s="102"/>
      <c r="FI100" s="102"/>
      <c r="FJ100" s="102"/>
      <c r="FK100" s="102"/>
      <c r="FL100" s="102"/>
      <c r="FM100" s="102"/>
      <c r="FN100" s="102"/>
      <c r="FO100" s="102"/>
      <c r="FP100" s="102"/>
      <c r="FQ100" s="102"/>
      <c r="FR100" s="102"/>
      <c r="FS100" s="102"/>
      <c r="FT100" s="102"/>
      <c r="FU100" s="102"/>
      <c r="FV100" s="102"/>
      <c r="FW100" s="102"/>
      <c r="FX100" s="102"/>
      <c r="FY100" s="102"/>
      <c r="FZ100" s="102"/>
      <c r="GA100" s="102"/>
      <c r="GB100" s="102"/>
      <c r="GC100" s="102"/>
      <c r="GD100" s="102"/>
      <c r="GE100" s="102"/>
      <c r="GF100" s="102"/>
      <c r="GG100" s="102"/>
      <c r="GH100" s="102"/>
      <c r="GI100" s="102"/>
      <c r="GJ100" s="102"/>
      <c r="GK100" s="102"/>
      <c r="GL100" s="102"/>
      <c r="GM100" s="102"/>
      <c r="GN100" s="102"/>
      <c r="GO100" s="102"/>
      <c r="GP100" s="102"/>
      <c r="GQ100" s="102"/>
      <c r="GR100" s="102"/>
      <c r="GS100" s="102"/>
      <c r="GT100" s="102"/>
      <c r="GU100" s="102"/>
      <c r="GV100" s="102"/>
      <c r="GW100" s="102"/>
      <c r="GX100" s="102"/>
      <c r="GY100" s="102"/>
      <c r="GZ100" s="102"/>
      <c r="HA100" s="102"/>
      <c r="HB100" s="102"/>
      <c r="HC100" s="102"/>
      <c r="HD100" s="102"/>
      <c r="HE100" s="102"/>
      <c r="HF100" s="102"/>
      <c r="HG100" s="102"/>
      <c r="HH100" s="102"/>
      <c r="HI100" s="102"/>
      <c r="HJ100" s="102"/>
      <c r="HK100" s="102"/>
    </row>
    <row r="101" spans="1:219" x14ac:dyDescent="0.3">
      <c r="A101" t="s">
        <v>319</v>
      </c>
      <c r="B101" t="s">
        <v>727</v>
      </c>
      <c r="C101" t="s">
        <v>319</v>
      </c>
      <c r="D101" t="s">
        <v>318</v>
      </c>
      <c r="E101" t="s">
        <v>861</v>
      </c>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c r="BK101" s="102"/>
      <c r="BL101" s="102"/>
      <c r="BM101" s="102"/>
      <c r="BN101" s="102"/>
      <c r="BO101" s="102"/>
      <c r="BP101" s="102"/>
      <c r="BQ101" s="102"/>
      <c r="BR101" s="102"/>
      <c r="BS101" s="102"/>
      <c r="BT101" s="102"/>
      <c r="BU101" s="102"/>
      <c r="BV101" s="102"/>
      <c r="BW101" s="102"/>
      <c r="BX101" s="102"/>
      <c r="BY101" s="102"/>
      <c r="BZ101" s="102"/>
      <c r="CA101" s="102"/>
      <c r="CB101" s="102"/>
      <c r="CC101" s="102"/>
      <c r="CD101" s="102"/>
      <c r="CE101" s="102"/>
      <c r="CF101" s="102"/>
      <c r="CG101" s="102"/>
      <c r="CH101" s="102"/>
      <c r="CI101" s="102"/>
      <c r="CJ101" s="102"/>
      <c r="CK101" s="102"/>
      <c r="CL101" s="102"/>
      <c r="CM101" s="102"/>
      <c r="CN101" s="102"/>
      <c r="CO101" s="102"/>
      <c r="CP101" s="102"/>
      <c r="CQ101" s="102"/>
      <c r="CR101" s="102"/>
      <c r="CS101" s="102"/>
      <c r="CT101" s="102"/>
      <c r="CU101" s="102"/>
      <c r="CV101" s="102"/>
      <c r="CW101" s="102"/>
      <c r="CX101" s="102"/>
      <c r="CY101" s="102"/>
      <c r="CZ101" s="102"/>
      <c r="DA101" s="102"/>
      <c r="DB101" s="102"/>
      <c r="DC101" s="102"/>
      <c r="DD101" s="102"/>
      <c r="DE101" s="102"/>
      <c r="DF101" s="102"/>
      <c r="DG101" s="102"/>
      <c r="DH101" s="102"/>
      <c r="DI101" s="102"/>
      <c r="DJ101" s="102"/>
      <c r="DK101" s="102"/>
      <c r="DL101" s="102"/>
      <c r="DM101" s="102"/>
      <c r="DN101" s="102"/>
      <c r="DO101" s="102"/>
      <c r="DP101" s="102"/>
      <c r="DQ101" s="102"/>
      <c r="DR101" s="102"/>
      <c r="DS101" s="102"/>
      <c r="DT101" s="102"/>
      <c r="DU101" s="102"/>
      <c r="DV101" s="102"/>
      <c r="DW101" s="102"/>
      <c r="DX101" s="102"/>
      <c r="DY101" s="102"/>
      <c r="DZ101" s="102"/>
      <c r="EA101" s="102"/>
      <c r="EB101" s="102"/>
      <c r="EC101" s="102"/>
      <c r="ED101" s="102"/>
      <c r="EE101" s="102"/>
      <c r="EF101" s="102"/>
      <c r="EG101" s="102"/>
      <c r="EH101" s="102"/>
      <c r="EI101" s="102"/>
      <c r="EJ101" s="102"/>
      <c r="EK101" s="102"/>
      <c r="EL101" s="102"/>
      <c r="EM101" s="102"/>
      <c r="EN101" s="102"/>
      <c r="EO101" s="102"/>
      <c r="EP101" s="102"/>
      <c r="EQ101" s="102"/>
      <c r="ER101" s="102"/>
      <c r="ES101" s="102"/>
      <c r="ET101" s="102"/>
      <c r="EU101" s="102"/>
      <c r="EV101" s="102"/>
      <c r="EW101" s="102"/>
      <c r="EX101" s="102"/>
      <c r="EY101" s="102"/>
      <c r="EZ101" s="102"/>
      <c r="FA101" s="102"/>
      <c r="FB101" s="102"/>
      <c r="FC101" s="102"/>
      <c r="FD101" s="102"/>
      <c r="FE101" s="102"/>
      <c r="FF101" s="102"/>
      <c r="FG101" s="102"/>
      <c r="FH101" s="102"/>
      <c r="FI101" s="102"/>
      <c r="FJ101" s="102"/>
      <c r="FK101" s="102"/>
      <c r="FL101" s="102"/>
      <c r="FM101" s="102"/>
      <c r="FN101" s="102"/>
      <c r="FO101" s="102"/>
      <c r="FP101" s="102"/>
      <c r="FQ101" s="102"/>
      <c r="FR101" s="102"/>
      <c r="FS101" s="102"/>
      <c r="FT101" s="102"/>
      <c r="FU101" s="102"/>
      <c r="FV101" s="102"/>
      <c r="FW101" s="102"/>
      <c r="FX101" s="102"/>
      <c r="FY101" s="102"/>
      <c r="FZ101" s="102"/>
      <c r="GA101" s="102"/>
      <c r="GB101" s="102"/>
      <c r="GC101" s="102"/>
      <c r="GD101" s="102"/>
      <c r="GE101" s="102"/>
      <c r="GF101" s="102"/>
      <c r="GG101" s="102"/>
      <c r="GH101" s="102"/>
      <c r="GI101" s="102"/>
      <c r="GJ101" s="102"/>
      <c r="GK101" s="102"/>
      <c r="GL101" s="102"/>
      <c r="GM101" s="102"/>
      <c r="GN101" s="102"/>
      <c r="GO101" s="102"/>
      <c r="GP101" s="102"/>
      <c r="GQ101" s="102"/>
      <c r="GR101" s="102"/>
      <c r="GS101" s="102"/>
      <c r="GT101" s="102"/>
      <c r="GU101" s="102"/>
      <c r="GV101" s="102"/>
      <c r="GW101" s="102"/>
      <c r="GX101" s="102"/>
      <c r="GY101" s="102"/>
      <c r="GZ101" s="102"/>
      <c r="HA101" s="102"/>
      <c r="HB101" s="102"/>
      <c r="HC101" s="102"/>
      <c r="HD101" s="102"/>
      <c r="HE101" s="102"/>
      <c r="HF101" s="102"/>
      <c r="HG101" s="102"/>
      <c r="HH101" s="102"/>
      <c r="HI101" s="102"/>
      <c r="HJ101" s="102"/>
      <c r="HK101" s="102"/>
    </row>
    <row r="102" spans="1:219" x14ac:dyDescent="0.3">
      <c r="A102" t="s">
        <v>1277</v>
      </c>
      <c r="B102" t="s">
        <v>809</v>
      </c>
      <c r="C102" t="s">
        <v>319</v>
      </c>
      <c r="D102" t="s">
        <v>318</v>
      </c>
      <c r="E102" t="s">
        <v>788</v>
      </c>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c r="AK102" s="102"/>
      <c r="AL102" s="102"/>
      <c r="AM102" s="102"/>
      <c r="AN102" s="102"/>
      <c r="AO102" s="102"/>
      <c r="AP102" s="102"/>
      <c r="AQ102" s="102"/>
      <c r="AR102" s="102"/>
      <c r="AS102" s="102"/>
      <c r="AT102" s="102"/>
      <c r="AU102" s="102"/>
      <c r="AV102" s="102"/>
      <c r="AW102" s="102"/>
      <c r="AX102" s="102"/>
      <c r="AY102" s="102"/>
      <c r="AZ102" s="102"/>
      <c r="BA102" s="102"/>
      <c r="BB102" s="102"/>
      <c r="BC102" s="102"/>
      <c r="BD102" s="102"/>
      <c r="BE102" s="102"/>
      <c r="BF102" s="102"/>
      <c r="BG102" s="102"/>
      <c r="BH102" s="102"/>
      <c r="BI102" s="102"/>
      <c r="BJ102" s="102"/>
      <c r="BK102" s="102"/>
      <c r="BL102" s="102"/>
      <c r="BM102" s="102"/>
      <c r="BN102" s="102"/>
      <c r="BO102" s="102"/>
      <c r="BP102" s="102"/>
      <c r="BQ102" s="102"/>
      <c r="BR102" s="102"/>
      <c r="BS102" s="102"/>
      <c r="BT102" s="102"/>
      <c r="BU102" s="102"/>
      <c r="BV102" s="102"/>
      <c r="BW102" s="102"/>
      <c r="BX102" s="102"/>
      <c r="BY102" s="102"/>
      <c r="BZ102" s="102"/>
      <c r="CA102" s="102"/>
      <c r="CB102" s="102"/>
      <c r="CC102" s="102"/>
      <c r="CD102" s="102"/>
      <c r="CE102" s="102"/>
      <c r="CF102" s="102"/>
      <c r="CG102" s="102"/>
      <c r="CH102" s="102"/>
      <c r="CI102" s="102"/>
      <c r="CJ102" s="102"/>
      <c r="CK102" s="102"/>
      <c r="CL102" s="102"/>
      <c r="CM102" s="102"/>
      <c r="CN102" s="102"/>
      <c r="CO102" s="102"/>
      <c r="CP102" s="102"/>
      <c r="CQ102" s="102"/>
      <c r="CR102" s="102"/>
      <c r="CS102" s="102"/>
      <c r="CT102" s="102"/>
      <c r="CU102" s="102"/>
      <c r="CV102" s="102"/>
      <c r="CW102" s="102"/>
      <c r="CX102" s="102"/>
      <c r="CY102" s="102"/>
      <c r="CZ102" s="102"/>
      <c r="DA102" s="102"/>
      <c r="DB102" s="102"/>
      <c r="DC102" s="102"/>
      <c r="DD102" s="102"/>
      <c r="DE102" s="102"/>
      <c r="DF102" s="102"/>
      <c r="DG102" s="102"/>
      <c r="DH102" s="102"/>
      <c r="DI102" s="102"/>
      <c r="DJ102" s="102"/>
      <c r="DK102" s="102"/>
      <c r="DL102" s="102"/>
      <c r="DM102" s="102"/>
      <c r="DN102" s="102"/>
      <c r="DO102" s="102"/>
      <c r="DP102" s="102"/>
      <c r="DQ102" s="102"/>
      <c r="DR102" s="102"/>
      <c r="DS102" s="102"/>
      <c r="DT102" s="102"/>
      <c r="DU102" s="102"/>
      <c r="DV102" s="102"/>
      <c r="DW102" s="102"/>
      <c r="DX102" s="102"/>
      <c r="DY102" s="102"/>
      <c r="DZ102" s="102"/>
      <c r="EA102" s="102"/>
      <c r="EB102" s="102"/>
      <c r="EC102" s="102"/>
      <c r="ED102" s="102"/>
      <c r="EE102" s="102"/>
      <c r="EF102" s="102"/>
      <c r="EG102" s="102"/>
      <c r="EH102" s="102"/>
      <c r="EI102" s="102"/>
      <c r="EJ102" s="102"/>
      <c r="EK102" s="102"/>
      <c r="EL102" s="102"/>
      <c r="EM102" s="102"/>
      <c r="EN102" s="102"/>
      <c r="EO102" s="102"/>
      <c r="EP102" s="102"/>
      <c r="EQ102" s="102"/>
      <c r="ER102" s="102"/>
      <c r="ES102" s="102"/>
      <c r="ET102" s="102"/>
      <c r="EU102" s="102"/>
      <c r="EV102" s="102"/>
      <c r="EW102" s="102"/>
      <c r="EX102" s="102"/>
      <c r="EY102" s="102"/>
      <c r="EZ102" s="102"/>
      <c r="FA102" s="102"/>
      <c r="FB102" s="102"/>
      <c r="FC102" s="102"/>
      <c r="FD102" s="102"/>
      <c r="FE102" s="102"/>
      <c r="FF102" s="102"/>
      <c r="FG102" s="102"/>
      <c r="FH102" s="102"/>
      <c r="FI102" s="102"/>
      <c r="FJ102" s="102"/>
      <c r="FK102" s="102"/>
      <c r="FL102" s="102"/>
      <c r="FM102" s="102"/>
      <c r="FN102" s="102"/>
      <c r="FO102" s="102"/>
      <c r="FP102" s="102"/>
      <c r="FQ102" s="102"/>
      <c r="FR102" s="102"/>
      <c r="FS102" s="102"/>
      <c r="FT102" s="102"/>
      <c r="FU102" s="102"/>
      <c r="FV102" s="102"/>
      <c r="FW102" s="102"/>
      <c r="FX102" s="102"/>
      <c r="FY102" s="102"/>
      <c r="FZ102" s="102"/>
      <c r="GA102" s="102"/>
      <c r="GB102" s="102"/>
      <c r="GC102" s="102"/>
      <c r="GD102" s="102"/>
      <c r="GE102" s="102"/>
      <c r="GF102" s="102"/>
      <c r="GG102" s="102"/>
      <c r="GH102" s="102"/>
      <c r="GI102" s="102"/>
      <c r="GJ102" s="102"/>
      <c r="GK102" s="102"/>
      <c r="GL102" s="102"/>
      <c r="GM102" s="102"/>
      <c r="GN102" s="102"/>
      <c r="GO102" s="102"/>
      <c r="GP102" s="102"/>
      <c r="GQ102" s="102"/>
      <c r="GR102" s="102"/>
      <c r="GS102" s="102"/>
      <c r="GT102" s="102"/>
      <c r="GU102" s="102"/>
      <c r="GV102" s="102"/>
      <c r="GW102" s="102"/>
      <c r="GX102" s="102"/>
      <c r="GY102" s="102"/>
      <c r="GZ102" s="102"/>
      <c r="HA102" s="102"/>
      <c r="HB102" s="102"/>
      <c r="HC102" s="102"/>
      <c r="HD102" s="102"/>
      <c r="HE102" s="102"/>
      <c r="HF102" s="102"/>
      <c r="HG102" s="102"/>
      <c r="HH102" s="102"/>
      <c r="HI102" s="102"/>
      <c r="HJ102" s="102"/>
      <c r="HK102" s="102"/>
    </row>
    <row r="103" spans="1:219" x14ac:dyDescent="0.3">
      <c r="A103" t="s">
        <v>790</v>
      </c>
      <c r="B103" t="s">
        <v>810</v>
      </c>
      <c r="C103" t="s">
        <v>319</v>
      </c>
      <c r="D103" t="s">
        <v>318</v>
      </c>
      <c r="E103" t="s">
        <v>862</v>
      </c>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c r="BK103" s="102"/>
      <c r="BL103" s="102"/>
      <c r="BM103" s="102"/>
      <c r="BN103" s="102"/>
      <c r="BO103" s="102"/>
      <c r="BP103" s="102"/>
      <c r="BQ103" s="102"/>
      <c r="BR103" s="102"/>
      <c r="BS103" s="102"/>
      <c r="BT103" s="102"/>
      <c r="BU103" s="102"/>
      <c r="BV103" s="102"/>
      <c r="BW103" s="102"/>
      <c r="BX103" s="102"/>
      <c r="BY103" s="102"/>
      <c r="BZ103" s="102"/>
      <c r="CA103" s="102"/>
      <c r="CB103" s="102"/>
      <c r="CC103" s="102"/>
      <c r="CD103" s="102"/>
      <c r="CE103" s="102"/>
      <c r="CF103" s="102"/>
      <c r="CG103" s="102"/>
      <c r="CH103" s="102"/>
      <c r="CI103" s="102"/>
      <c r="CJ103" s="102"/>
      <c r="CK103" s="102"/>
      <c r="CL103" s="102"/>
      <c r="CM103" s="102"/>
      <c r="CN103" s="102"/>
      <c r="CO103" s="102"/>
      <c r="CP103" s="102"/>
      <c r="CQ103" s="102"/>
      <c r="CR103" s="102"/>
      <c r="CS103" s="102"/>
      <c r="CT103" s="102"/>
      <c r="CU103" s="102"/>
      <c r="CV103" s="102"/>
      <c r="CW103" s="102"/>
      <c r="CX103" s="102"/>
      <c r="CY103" s="102"/>
      <c r="CZ103" s="102"/>
      <c r="DA103" s="102"/>
      <c r="DB103" s="102"/>
      <c r="DC103" s="102"/>
      <c r="DD103" s="102"/>
      <c r="DE103" s="102"/>
      <c r="DF103" s="102"/>
      <c r="DG103" s="102"/>
      <c r="DH103" s="102"/>
      <c r="DI103" s="102"/>
      <c r="DJ103" s="102"/>
      <c r="DK103" s="102"/>
      <c r="DL103" s="102"/>
      <c r="DM103" s="102"/>
      <c r="DN103" s="102"/>
      <c r="DO103" s="102"/>
      <c r="DP103" s="102"/>
      <c r="DQ103" s="102"/>
      <c r="DR103" s="102"/>
      <c r="DS103" s="102"/>
      <c r="DT103" s="102"/>
      <c r="DU103" s="102"/>
      <c r="DV103" s="102"/>
      <c r="DW103" s="102"/>
      <c r="DX103" s="102"/>
      <c r="DY103" s="102"/>
      <c r="DZ103" s="102"/>
      <c r="EA103" s="102"/>
      <c r="EB103" s="102"/>
      <c r="EC103" s="102"/>
      <c r="ED103" s="102"/>
      <c r="EE103" s="102"/>
      <c r="EF103" s="102"/>
      <c r="EG103" s="102"/>
      <c r="EH103" s="102"/>
      <c r="EI103" s="102"/>
      <c r="EJ103" s="102"/>
      <c r="EK103" s="102"/>
      <c r="EL103" s="102"/>
      <c r="EM103" s="102"/>
      <c r="EN103" s="102"/>
      <c r="EO103" s="102"/>
      <c r="EP103" s="102"/>
      <c r="EQ103" s="102"/>
      <c r="ER103" s="102"/>
      <c r="ES103" s="102"/>
      <c r="ET103" s="102"/>
      <c r="EU103" s="102"/>
      <c r="EV103" s="102"/>
      <c r="EW103" s="102"/>
      <c r="EX103" s="102"/>
      <c r="EY103" s="102"/>
      <c r="EZ103" s="102"/>
      <c r="FA103" s="102"/>
      <c r="FB103" s="102"/>
      <c r="FC103" s="102"/>
      <c r="FD103" s="102"/>
      <c r="FE103" s="102"/>
      <c r="FF103" s="102"/>
      <c r="FG103" s="102"/>
      <c r="FH103" s="102"/>
      <c r="FI103" s="102"/>
      <c r="FJ103" s="102"/>
      <c r="FK103" s="102"/>
      <c r="FL103" s="102"/>
      <c r="FM103" s="102"/>
      <c r="FN103" s="102"/>
      <c r="FO103" s="102"/>
      <c r="FP103" s="102"/>
      <c r="FQ103" s="102"/>
      <c r="FR103" s="102"/>
      <c r="FS103" s="102"/>
      <c r="FT103" s="102"/>
      <c r="FU103" s="102"/>
      <c r="FV103" s="102"/>
      <c r="FW103" s="102"/>
      <c r="FX103" s="102"/>
      <c r="FY103" s="102"/>
      <c r="FZ103" s="102"/>
      <c r="GA103" s="102"/>
      <c r="GB103" s="102"/>
      <c r="GC103" s="102"/>
      <c r="GD103" s="102"/>
      <c r="GE103" s="102"/>
      <c r="GF103" s="102"/>
      <c r="GG103" s="102"/>
      <c r="GH103" s="102"/>
      <c r="GI103" s="102"/>
      <c r="GJ103" s="102"/>
      <c r="GK103" s="102"/>
      <c r="GL103" s="102"/>
      <c r="GM103" s="102"/>
      <c r="GN103" s="102"/>
      <c r="GO103" s="102"/>
      <c r="GP103" s="102"/>
      <c r="GQ103" s="102"/>
      <c r="GR103" s="102"/>
      <c r="GS103" s="102"/>
      <c r="GT103" s="102"/>
      <c r="GU103" s="102"/>
      <c r="GV103" s="102"/>
      <c r="GW103" s="102"/>
      <c r="GX103" s="102"/>
      <c r="GY103" s="102"/>
      <c r="GZ103" s="102"/>
      <c r="HA103" s="102"/>
      <c r="HB103" s="102"/>
      <c r="HC103" s="102"/>
      <c r="HD103" s="102"/>
      <c r="HE103" s="102"/>
      <c r="HF103" s="102"/>
      <c r="HG103" s="102"/>
      <c r="HH103" s="102"/>
      <c r="HI103" s="102"/>
      <c r="HJ103" s="102"/>
      <c r="HK103" s="102"/>
    </row>
    <row r="104" spans="1:219" x14ac:dyDescent="0.3">
      <c r="A104" t="s">
        <v>1324</v>
      </c>
      <c r="B104" t="s">
        <v>1335</v>
      </c>
      <c r="C104" t="s">
        <v>327</v>
      </c>
      <c r="D104" t="s">
        <v>326</v>
      </c>
      <c r="E104" t="s">
        <v>862</v>
      </c>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c r="BK104" s="102"/>
      <c r="BL104" s="102"/>
      <c r="BM104" s="102"/>
      <c r="BN104" s="102"/>
      <c r="BO104" s="102"/>
      <c r="BP104" s="102"/>
      <c r="BQ104" s="102"/>
      <c r="BR104" s="102"/>
      <c r="BS104" s="102"/>
      <c r="BT104" s="102"/>
      <c r="BU104" s="102"/>
      <c r="BV104" s="102"/>
      <c r="BW104" s="102"/>
      <c r="BX104" s="102"/>
      <c r="BY104" s="102"/>
      <c r="BZ104" s="102"/>
      <c r="CA104" s="102"/>
      <c r="CB104" s="102"/>
      <c r="CC104" s="102"/>
      <c r="CD104" s="102"/>
      <c r="CE104" s="102"/>
      <c r="CF104" s="102"/>
      <c r="CG104" s="102"/>
      <c r="CH104" s="102"/>
      <c r="CI104" s="102"/>
      <c r="CJ104" s="102"/>
      <c r="CK104" s="102"/>
      <c r="CL104" s="102"/>
      <c r="CM104" s="102"/>
      <c r="CN104" s="102"/>
      <c r="CO104" s="102"/>
      <c r="CP104" s="102"/>
      <c r="CQ104" s="102"/>
      <c r="CR104" s="102"/>
      <c r="CS104" s="102"/>
      <c r="CT104" s="102"/>
      <c r="CU104" s="102"/>
      <c r="CV104" s="102"/>
      <c r="CW104" s="102"/>
      <c r="CX104" s="102"/>
      <c r="CY104" s="102"/>
      <c r="CZ104" s="102"/>
      <c r="DA104" s="102"/>
      <c r="DB104" s="102"/>
      <c r="DC104" s="102"/>
      <c r="DD104" s="102"/>
      <c r="DE104" s="102"/>
      <c r="DF104" s="102"/>
      <c r="DG104" s="102"/>
      <c r="DH104" s="102"/>
      <c r="DI104" s="102"/>
      <c r="DJ104" s="102"/>
      <c r="DK104" s="102"/>
      <c r="DL104" s="102"/>
      <c r="DM104" s="102"/>
      <c r="DN104" s="102"/>
      <c r="DO104" s="102"/>
      <c r="DP104" s="102"/>
      <c r="DQ104" s="102"/>
      <c r="DR104" s="102"/>
      <c r="DS104" s="102"/>
      <c r="DT104" s="102"/>
      <c r="DU104" s="102"/>
      <c r="DV104" s="102"/>
      <c r="DW104" s="102"/>
      <c r="DX104" s="102"/>
      <c r="DY104" s="102"/>
      <c r="DZ104" s="102"/>
      <c r="EA104" s="102"/>
      <c r="EB104" s="102"/>
      <c r="EC104" s="102"/>
      <c r="ED104" s="102"/>
      <c r="EE104" s="102"/>
      <c r="EF104" s="102"/>
      <c r="EG104" s="102"/>
      <c r="EH104" s="102"/>
      <c r="EI104" s="102"/>
      <c r="EJ104" s="102"/>
      <c r="EK104" s="102"/>
      <c r="EL104" s="102"/>
      <c r="EM104" s="102"/>
      <c r="EN104" s="102"/>
      <c r="EO104" s="102"/>
      <c r="EP104" s="102"/>
      <c r="EQ104" s="102"/>
      <c r="ER104" s="102"/>
      <c r="ES104" s="102"/>
      <c r="ET104" s="102"/>
      <c r="EU104" s="102"/>
      <c r="EV104" s="102"/>
      <c r="EW104" s="102"/>
      <c r="EX104" s="102"/>
      <c r="EY104" s="102"/>
      <c r="EZ104" s="102"/>
      <c r="FA104" s="102"/>
      <c r="FB104" s="102"/>
      <c r="FC104" s="102"/>
      <c r="FD104" s="102"/>
      <c r="FE104" s="102"/>
      <c r="FF104" s="102"/>
      <c r="FG104" s="102"/>
      <c r="FH104" s="102"/>
      <c r="FI104" s="102"/>
      <c r="FJ104" s="102"/>
      <c r="FK104" s="102"/>
      <c r="FL104" s="102"/>
      <c r="FM104" s="102"/>
      <c r="FN104" s="102"/>
      <c r="FO104" s="102"/>
      <c r="FP104" s="102"/>
      <c r="FQ104" s="102"/>
      <c r="FR104" s="102"/>
      <c r="FS104" s="102"/>
      <c r="FT104" s="102"/>
      <c r="FU104" s="102"/>
      <c r="FV104" s="102"/>
      <c r="FW104" s="102"/>
      <c r="FX104" s="102"/>
      <c r="FY104" s="102"/>
      <c r="FZ104" s="102"/>
      <c r="GA104" s="102"/>
      <c r="GB104" s="102"/>
      <c r="GC104" s="102"/>
      <c r="GD104" s="102"/>
      <c r="GE104" s="102"/>
      <c r="GF104" s="102"/>
      <c r="GG104" s="102"/>
      <c r="GH104" s="102"/>
      <c r="GI104" s="102"/>
      <c r="GJ104" s="102"/>
      <c r="GK104" s="102"/>
      <c r="GL104" s="102"/>
      <c r="GM104" s="102"/>
      <c r="GN104" s="102"/>
      <c r="GO104" s="102"/>
      <c r="GP104" s="102"/>
      <c r="GQ104" s="102"/>
      <c r="GR104" s="102"/>
      <c r="GS104" s="102"/>
      <c r="GT104" s="102"/>
      <c r="GU104" s="102"/>
      <c r="GV104" s="102"/>
      <c r="GW104" s="102"/>
      <c r="GX104" s="102"/>
      <c r="GY104" s="102"/>
      <c r="GZ104" s="102"/>
      <c r="HA104" s="102"/>
      <c r="HB104" s="102"/>
      <c r="HC104" s="102"/>
      <c r="HD104" s="102"/>
      <c r="HE104" s="102"/>
      <c r="HF104" s="102"/>
      <c r="HG104" s="102"/>
      <c r="HH104" s="102"/>
      <c r="HI104" s="102"/>
      <c r="HJ104" s="102"/>
      <c r="HK104" s="102"/>
    </row>
    <row r="105" spans="1:219" x14ac:dyDescent="0.3">
      <c r="A105" t="s">
        <v>329</v>
      </c>
      <c r="B105" t="s">
        <v>728</v>
      </c>
      <c r="C105" t="s">
        <v>329</v>
      </c>
      <c r="D105" t="s">
        <v>328</v>
      </c>
      <c r="E105" t="s">
        <v>861</v>
      </c>
      <c r="J105" s="102" t="s">
        <v>763</v>
      </c>
      <c r="K105" s="102" t="s">
        <v>763</v>
      </c>
      <c r="L105" s="102" t="s">
        <v>763</v>
      </c>
      <c r="M105" s="102" t="s">
        <v>763</v>
      </c>
      <c r="N105" s="102" t="s">
        <v>763</v>
      </c>
      <c r="O105" s="102" t="s">
        <v>763</v>
      </c>
      <c r="P105" s="102" t="s">
        <v>763</v>
      </c>
      <c r="Q105" s="102" t="s">
        <v>763</v>
      </c>
      <c r="R105" s="102" t="s">
        <v>763</v>
      </c>
      <c r="S105" s="102" t="s">
        <v>763</v>
      </c>
      <c r="T105" s="102" t="s">
        <v>763</v>
      </c>
      <c r="U105" s="102" t="s">
        <v>763</v>
      </c>
      <c r="V105" s="102" t="s">
        <v>763</v>
      </c>
      <c r="W105" s="102" t="s">
        <v>763</v>
      </c>
      <c r="X105" s="102" t="s">
        <v>763</v>
      </c>
      <c r="Y105" s="102" t="s">
        <v>763</v>
      </c>
      <c r="Z105" s="102" t="s">
        <v>763</v>
      </c>
      <c r="AA105" s="102" t="s">
        <v>763</v>
      </c>
      <c r="AB105" s="102" t="s">
        <v>763</v>
      </c>
      <c r="AC105" s="102" t="s">
        <v>763</v>
      </c>
      <c r="AD105" s="102" t="s">
        <v>763</v>
      </c>
      <c r="AE105" s="102" t="s">
        <v>763</v>
      </c>
      <c r="AF105" s="102" t="s">
        <v>763</v>
      </c>
      <c r="AG105" s="102" t="s">
        <v>763</v>
      </c>
      <c r="AH105" s="102" t="s">
        <v>763</v>
      </c>
      <c r="AI105" s="102" t="s">
        <v>763</v>
      </c>
      <c r="AJ105" s="102" t="s">
        <v>763</v>
      </c>
      <c r="AK105" s="102" t="s">
        <v>763</v>
      </c>
      <c r="AL105" s="102" t="s">
        <v>763</v>
      </c>
      <c r="AM105" s="102" t="s">
        <v>763</v>
      </c>
      <c r="AN105" s="102" t="s">
        <v>763</v>
      </c>
      <c r="AO105" s="102" t="s">
        <v>763</v>
      </c>
      <c r="AP105" s="102" t="s">
        <v>763</v>
      </c>
      <c r="AQ105" s="102" t="s">
        <v>763</v>
      </c>
      <c r="AR105" s="102" t="s">
        <v>763</v>
      </c>
      <c r="AS105" s="102" t="s">
        <v>763</v>
      </c>
      <c r="AT105" s="102" t="s">
        <v>763</v>
      </c>
      <c r="AU105" s="102" t="s">
        <v>763</v>
      </c>
      <c r="AV105" s="102" t="s">
        <v>763</v>
      </c>
      <c r="AW105" s="102" t="s">
        <v>763</v>
      </c>
      <c r="AX105" s="102" t="s">
        <v>763</v>
      </c>
      <c r="AY105" s="102" t="s">
        <v>763</v>
      </c>
      <c r="AZ105" s="102" t="s">
        <v>763</v>
      </c>
      <c r="BA105" s="102" t="s">
        <v>763</v>
      </c>
      <c r="BB105" s="102" t="s">
        <v>763</v>
      </c>
      <c r="BC105" s="102" t="s">
        <v>763</v>
      </c>
      <c r="BD105" s="102" t="s">
        <v>763</v>
      </c>
      <c r="BE105" s="102" t="s">
        <v>763</v>
      </c>
      <c r="BF105" s="102" t="s">
        <v>763</v>
      </c>
      <c r="BG105" s="102" t="s">
        <v>763</v>
      </c>
      <c r="BH105" s="102" t="s">
        <v>763</v>
      </c>
      <c r="BI105" s="102" t="s">
        <v>763</v>
      </c>
      <c r="BJ105" s="102" t="s">
        <v>763</v>
      </c>
      <c r="BK105" s="102" t="s">
        <v>763</v>
      </c>
      <c r="BL105" s="102" t="s">
        <v>763</v>
      </c>
      <c r="BM105" s="102" t="s">
        <v>763</v>
      </c>
      <c r="BN105" s="102" t="s">
        <v>763</v>
      </c>
      <c r="BO105" s="102" t="s">
        <v>763</v>
      </c>
      <c r="BP105" s="102" t="s">
        <v>763</v>
      </c>
      <c r="BQ105" s="102" t="s">
        <v>763</v>
      </c>
      <c r="BR105" s="102" t="s">
        <v>763</v>
      </c>
      <c r="BS105" s="102" t="s">
        <v>763</v>
      </c>
      <c r="BT105" s="102" t="s">
        <v>763</v>
      </c>
      <c r="BU105" s="102" t="s">
        <v>763</v>
      </c>
      <c r="BV105" s="102" t="s">
        <v>763</v>
      </c>
      <c r="BW105" s="102" t="s">
        <v>763</v>
      </c>
      <c r="BX105" s="102" t="s">
        <v>763</v>
      </c>
      <c r="BY105" s="102" t="s">
        <v>763</v>
      </c>
      <c r="BZ105" s="102" t="s">
        <v>763</v>
      </c>
      <c r="CA105" s="102" t="s">
        <v>763</v>
      </c>
      <c r="CB105" s="102" t="s">
        <v>763</v>
      </c>
      <c r="CC105" s="102" t="s">
        <v>763</v>
      </c>
      <c r="CD105" s="102" t="s">
        <v>763</v>
      </c>
      <c r="CE105" s="102" t="s">
        <v>763</v>
      </c>
      <c r="CF105" s="102" t="s">
        <v>763</v>
      </c>
      <c r="CG105" s="102" t="s">
        <v>763</v>
      </c>
      <c r="CH105" s="102" t="s">
        <v>763</v>
      </c>
      <c r="CI105" s="102" t="s">
        <v>763</v>
      </c>
      <c r="CJ105" s="102" t="s">
        <v>763</v>
      </c>
      <c r="CK105" s="102" t="s">
        <v>763</v>
      </c>
      <c r="CL105" s="102" t="s">
        <v>763</v>
      </c>
      <c r="CM105" s="102" t="s">
        <v>763</v>
      </c>
      <c r="CN105" s="102" t="s">
        <v>763</v>
      </c>
      <c r="CO105" s="102" t="s">
        <v>763</v>
      </c>
      <c r="CP105" s="102" t="s">
        <v>763</v>
      </c>
      <c r="CQ105" s="102" t="s">
        <v>763</v>
      </c>
      <c r="CR105" s="102" t="s">
        <v>763</v>
      </c>
      <c r="CS105" s="102" t="s">
        <v>763</v>
      </c>
      <c r="CT105" s="102" t="s">
        <v>763</v>
      </c>
      <c r="CU105" s="102" t="s">
        <v>763</v>
      </c>
      <c r="CV105" s="102" t="s">
        <v>763</v>
      </c>
      <c r="CW105" s="102" t="s">
        <v>763</v>
      </c>
      <c r="CX105" s="102" t="s">
        <v>763</v>
      </c>
      <c r="CY105" s="102" t="s">
        <v>763</v>
      </c>
      <c r="CZ105" s="102" t="s">
        <v>763</v>
      </c>
      <c r="DA105" s="102" t="s">
        <v>763</v>
      </c>
      <c r="DB105" s="102" t="s">
        <v>763</v>
      </c>
      <c r="DC105" s="102" t="s">
        <v>763</v>
      </c>
      <c r="DD105" s="102" t="s">
        <v>763</v>
      </c>
      <c r="DE105" s="102" t="s">
        <v>763</v>
      </c>
      <c r="DF105" s="102" t="s">
        <v>763</v>
      </c>
      <c r="DG105" s="102" t="s">
        <v>763</v>
      </c>
      <c r="DH105" s="102" t="s">
        <v>763</v>
      </c>
      <c r="DI105" s="102" t="s">
        <v>763</v>
      </c>
      <c r="DJ105" s="102" t="s">
        <v>763</v>
      </c>
      <c r="DK105" s="102" t="s">
        <v>763</v>
      </c>
      <c r="DL105" s="102" t="s">
        <v>763</v>
      </c>
      <c r="DM105" s="102" t="s">
        <v>763</v>
      </c>
      <c r="DN105" s="102" t="s">
        <v>763</v>
      </c>
      <c r="DO105" s="102" t="s">
        <v>763</v>
      </c>
      <c r="DP105" s="102" t="s">
        <v>763</v>
      </c>
      <c r="DQ105" s="102" t="s">
        <v>763</v>
      </c>
      <c r="DR105" s="102" t="s">
        <v>763</v>
      </c>
      <c r="DS105" s="102" t="s">
        <v>763</v>
      </c>
      <c r="DT105" s="102" t="s">
        <v>763</v>
      </c>
      <c r="DU105" s="102" t="s">
        <v>763</v>
      </c>
      <c r="DV105" s="102" t="s">
        <v>763</v>
      </c>
      <c r="DW105" s="102" t="s">
        <v>763</v>
      </c>
      <c r="DX105" s="102" t="s">
        <v>763</v>
      </c>
      <c r="DY105" s="102" t="s">
        <v>763</v>
      </c>
      <c r="DZ105" s="102" t="s">
        <v>763</v>
      </c>
      <c r="EA105" s="102" t="s">
        <v>763</v>
      </c>
      <c r="EB105" s="102" t="s">
        <v>763</v>
      </c>
      <c r="EC105" s="102" t="s">
        <v>763</v>
      </c>
      <c r="ED105" s="102" t="s">
        <v>763</v>
      </c>
      <c r="EE105" s="102" t="s">
        <v>763</v>
      </c>
      <c r="EF105" s="102" t="s">
        <v>763</v>
      </c>
      <c r="EG105" s="102" t="s">
        <v>763</v>
      </c>
      <c r="EH105" s="102" t="s">
        <v>763</v>
      </c>
      <c r="EI105" s="102" t="s">
        <v>763</v>
      </c>
      <c r="EJ105" s="102" t="s">
        <v>763</v>
      </c>
      <c r="EK105" s="102" t="s">
        <v>763</v>
      </c>
      <c r="EL105" s="102" t="s">
        <v>763</v>
      </c>
      <c r="EM105" s="102" t="s">
        <v>763</v>
      </c>
      <c r="EN105" s="102" t="s">
        <v>763</v>
      </c>
      <c r="EO105" s="102" t="s">
        <v>763</v>
      </c>
      <c r="EP105" s="102" t="s">
        <v>763</v>
      </c>
      <c r="EQ105" s="102" t="s">
        <v>763</v>
      </c>
      <c r="ER105" s="102" t="s">
        <v>763</v>
      </c>
      <c r="ES105" s="102" t="s">
        <v>763</v>
      </c>
      <c r="ET105" s="102" t="s">
        <v>763</v>
      </c>
      <c r="EU105" s="102" t="s">
        <v>763</v>
      </c>
      <c r="EV105" s="102" t="s">
        <v>763</v>
      </c>
      <c r="EW105" s="102" t="s">
        <v>763</v>
      </c>
      <c r="EX105" s="102" t="s">
        <v>763</v>
      </c>
      <c r="EY105" s="102" t="s">
        <v>763</v>
      </c>
      <c r="EZ105" s="102" t="s">
        <v>763</v>
      </c>
      <c r="FA105" s="102" t="s">
        <v>763</v>
      </c>
      <c r="FB105" s="102" t="s">
        <v>763</v>
      </c>
      <c r="FC105" s="102" t="s">
        <v>763</v>
      </c>
      <c r="FD105" s="102" t="s">
        <v>763</v>
      </c>
      <c r="FE105" s="102" t="s">
        <v>763</v>
      </c>
      <c r="FF105" s="102" t="s">
        <v>763</v>
      </c>
      <c r="FG105" s="102" t="s">
        <v>763</v>
      </c>
      <c r="FH105" s="102" t="s">
        <v>763</v>
      </c>
      <c r="FI105" s="102" t="s">
        <v>763</v>
      </c>
      <c r="FJ105" s="102" t="s">
        <v>763</v>
      </c>
      <c r="FK105" s="102" t="s">
        <v>763</v>
      </c>
      <c r="FL105" s="102" t="s">
        <v>763</v>
      </c>
      <c r="FM105" s="102" t="s">
        <v>763</v>
      </c>
      <c r="FN105" s="102" t="s">
        <v>763</v>
      </c>
      <c r="FO105" s="102" t="s">
        <v>763</v>
      </c>
      <c r="FP105" s="102" t="s">
        <v>763</v>
      </c>
      <c r="FQ105" s="102" t="s">
        <v>763</v>
      </c>
      <c r="FR105" s="102" t="s">
        <v>763</v>
      </c>
      <c r="FS105" s="102" t="s">
        <v>763</v>
      </c>
      <c r="FT105" s="102" t="s">
        <v>763</v>
      </c>
      <c r="FU105" s="102" t="s">
        <v>763</v>
      </c>
      <c r="FV105" s="102" t="s">
        <v>763</v>
      </c>
      <c r="FW105" s="102" t="s">
        <v>763</v>
      </c>
      <c r="FX105" s="102" t="s">
        <v>763</v>
      </c>
      <c r="FY105" s="102" t="s">
        <v>763</v>
      </c>
      <c r="FZ105" s="102" t="s">
        <v>763</v>
      </c>
      <c r="GA105" s="102" t="s">
        <v>763</v>
      </c>
      <c r="GB105" s="102" t="s">
        <v>763</v>
      </c>
      <c r="GC105" s="102" t="s">
        <v>763</v>
      </c>
      <c r="GD105" s="102" t="s">
        <v>763</v>
      </c>
      <c r="GE105" s="102" t="s">
        <v>763</v>
      </c>
      <c r="GF105" s="102" t="s">
        <v>763</v>
      </c>
      <c r="GG105" s="102" t="s">
        <v>763</v>
      </c>
      <c r="GH105" s="102" t="s">
        <v>763</v>
      </c>
      <c r="GI105" s="102" t="s">
        <v>763</v>
      </c>
      <c r="GJ105" s="102" t="s">
        <v>763</v>
      </c>
      <c r="GK105" s="102" t="s">
        <v>763</v>
      </c>
      <c r="GL105" s="102" t="s">
        <v>763</v>
      </c>
      <c r="GM105" s="102" t="s">
        <v>763</v>
      </c>
      <c r="GN105" s="102" t="s">
        <v>763</v>
      </c>
      <c r="GO105" s="102" t="s">
        <v>763</v>
      </c>
      <c r="GP105" s="102" t="s">
        <v>763</v>
      </c>
      <c r="GQ105" s="102" t="s">
        <v>763</v>
      </c>
      <c r="GR105" s="102" t="s">
        <v>763</v>
      </c>
      <c r="GS105" s="102" t="s">
        <v>763</v>
      </c>
      <c r="GT105" s="102" t="s">
        <v>763</v>
      </c>
      <c r="GU105" s="102" t="s">
        <v>763</v>
      </c>
      <c r="GV105" s="102" t="s">
        <v>763</v>
      </c>
      <c r="GW105" s="102" t="s">
        <v>763</v>
      </c>
      <c r="GX105" s="102" t="s">
        <v>763</v>
      </c>
      <c r="GY105" s="102" t="s">
        <v>763</v>
      </c>
      <c r="GZ105" s="102" t="s">
        <v>763</v>
      </c>
      <c r="HA105" s="102" t="s">
        <v>763</v>
      </c>
      <c r="HB105" s="102" t="s">
        <v>763</v>
      </c>
      <c r="HC105" s="102" t="s">
        <v>763</v>
      </c>
      <c r="HD105" s="102" t="s">
        <v>763</v>
      </c>
      <c r="HE105" s="102" t="s">
        <v>763</v>
      </c>
      <c r="HF105" s="102" t="s">
        <v>763</v>
      </c>
      <c r="HG105" s="102" t="s">
        <v>763</v>
      </c>
      <c r="HH105" s="102" t="s">
        <v>763</v>
      </c>
      <c r="HI105" s="102" t="s">
        <v>763</v>
      </c>
      <c r="HJ105" s="102" t="s">
        <v>763</v>
      </c>
      <c r="HK105" s="102" t="s">
        <v>763</v>
      </c>
    </row>
    <row r="106" spans="1:219" x14ac:dyDescent="0.3">
      <c r="A106" t="s">
        <v>1272</v>
      </c>
      <c r="B106" t="s">
        <v>801</v>
      </c>
      <c r="C106" t="s">
        <v>329</v>
      </c>
      <c r="D106" t="s">
        <v>328</v>
      </c>
      <c r="E106" t="s">
        <v>862</v>
      </c>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c r="BK106" s="102"/>
      <c r="BL106" s="102"/>
      <c r="BM106" s="102"/>
      <c r="BN106" s="102"/>
      <c r="BO106" s="102"/>
      <c r="BP106" s="102"/>
      <c r="BQ106" s="102"/>
      <c r="BR106" s="102"/>
      <c r="BS106" s="102"/>
      <c r="BT106" s="102"/>
      <c r="BU106" s="102"/>
      <c r="BV106" s="102"/>
      <c r="BW106" s="102"/>
      <c r="BX106" s="102"/>
      <c r="BY106" s="102"/>
      <c r="BZ106" s="102"/>
      <c r="CA106" s="102"/>
      <c r="CB106" s="102"/>
      <c r="CC106" s="102"/>
      <c r="CD106" s="102"/>
      <c r="CE106" s="102"/>
      <c r="CF106" s="102"/>
      <c r="CG106" s="102"/>
      <c r="CH106" s="102"/>
      <c r="CI106" s="102"/>
      <c r="CJ106" s="102"/>
      <c r="CK106" s="102"/>
      <c r="CL106" s="102"/>
      <c r="CM106" s="102"/>
      <c r="CN106" s="102"/>
      <c r="CO106" s="102"/>
      <c r="CP106" s="102"/>
      <c r="CQ106" s="102"/>
      <c r="CR106" s="102"/>
      <c r="CS106" s="102"/>
      <c r="CT106" s="102"/>
      <c r="CU106" s="102"/>
      <c r="CV106" s="102"/>
      <c r="CW106" s="102"/>
      <c r="CX106" s="102"/>
      <c r="CY106" s="102"/>
      <c r="CZ106" s="102"/>
      <c r="DA106" s="102"/>
      <c r="DB106" s="102"/>
      <c r="DC106" s="102"/>
      <c r="DD106" s="102"/>
      <c r="DE106" s="102"/>
      <c r="DF106" s="102"/>
      <c r="DG106" s="102"/>
      <c r="DH106" s="102"/>
      <c r="DI106" s="102"/>
      <c r="DJ106" s="102"/>
      <c r="DK106" s="102"/>
      <c r="DL106" s="102"/>
      <c r="DM106" s="102"/>
      <c r="DN106" s="102"/>
      <c r="DO106" s="102"/>
      <c r="DP106" s="102"/>
      <c r="DQ106" s="102"/>
      <c r="DR106" s="102"/>
      <c r="DS106" s="102"/>
      <c r="DT106" s="102"/>
      <c r="DU106" s="102"/>
      <c r="DV106" s="102"/>
      <c r="DW106" s="102"/>
      <c r="DX106" s="102"/>
      <c r="DY106" s="102"/>
      <c r="DZ106" s="102"/>
      <c r="EA106" s="102"/>
      <c r="EB106" s="102"/>
      <c r="EC106" s="102"/>
      <c r="ED106" s="102"/>
      <c r="EE106" s="102"/>
      <c r="EF106" s="102"/>
      <c r="EG106" s="102"/>
      <c r="EH106" s="102"/>
      <c r="EI106" s="102"/>
      <c r="EJ106" s="102"/>
      <c r="EK106" s="102"/>
      <c r="EL106" s="102"/>
      <c r="EM106" s="102"/>
      <c r="EN106" s="102"/>
      <c r="EO106" s="102"/>
      <c r="EP106" s="102"/>
      <c r="EQ106" s="102"/>
      <c r="ER106" s="102"/>
      <c r="ES106" s="102"/>
      <c r="ET106" s="102"/>
      <c r="EU106" s="102"/>
      <c r="EV106" s="102"/>
      <c r="EW106" s="102"/>
      <c r="EX106" s="102"/>
      <c r="EY106" s="102"/>
      <c r="EZ106" s="102"/>
      <c r="FA106" s="102"/>
      <c r="FB106" s="102"/>
      <c r="FC106" s="102"/>
      <c r="FD106" s="102"/>
      <c r="FE106" s="102"/>
      <c r="FF106" s="102"/>
      <c r="FG106" s="102"/>
      <c r="FH106" s="102"/>
      <c r="FI106" s="102"/>
      <c r="FJ106" s="102"/>
      <c r="FK106" s="102"/>
      <c r="FL106" s="102"/>
      <c r="FM106" s="102"/>
      <c r="FN106" s="102"/>
      <c r="FO106" s="102"/>
      <c r="FP106" s="102"/>
      <c r="FQ106" s="102"/>
      <c r="FR106" s="102"/>
      <c r="FS106" s="102"/>
      <c r="FT106" s="102"/>
      <c r="FU106" s="102"/>
      <c r="FV106" s="102"/>
      <c r="FW106" s="102"/>
      <c r="FX106" s="102"/>
      <c r="FY106" s="102"/>
      <c r="FZ106" s="102"/>
      <c r="GA106" s="102"/>
      <c r="GB106" s="102"/>
      <c r="GC106" s="102"/>
      <c r="GD106" s="102"/>
      <c r="GE106" s="102"/>
      <c r="GF106" s="102"/>
      <c r="GG106" s="102"/>
      <c r="GH106" s="102"/>
      <c r="GI106" s="102"/>
      <c r="GJ106" s="102"/>
      <c r="GK106" s="102"/>
      <c r="GL106" s="102"/>
      <c r="GM106" s="102"/>
      <c r="GN106" s="102"/>
      <c r="GO106" s="102"/>
      <c r="GP106" s="102"/>
      <c r="GQ106" s="102"/>
      <c r="GR106" s="102"/>
      <c r="GS106" s="102"/>
      <c r="GT106" s="102"/>
      <c r="GU106" s="102"/>
      <c r="GV106" s="102"/>
      <c r="GW106" s="102"/>
      <c r="GX106" s="102"/>
      <c r="GY106" s="102"/>
      <c r="GZ106" s="102"/>
      <c r="HA106" s="102"/>
      <c r="HB106" s="102"/>
      <c r="HC106" s="102"/>
      <c r="HD106" s="102"/>
      <c r="HE106" s="102"/>
      <c r="HF106" s="102"/>
      <c r="HG106" s="102"/>
      <c r="HH106" s="102"/>
      <c r="HI106" s="102"/>
      <c r="HJ106" s="102"/>
      <c r="HK106" s="102"/>
    </row>
    <row r="107" spans="1:219" x14ac:dyDescent="0.3">
      <c r="A107" t="s">
        <v>1273</v>
      </c>
      <c r="B107" t="s">
        <v>802</v>
      </c>
      <c r="C107" t="s">
        <v>329</v>
      </c>
      <c r="D107" t="s">
        <v>328</v>
      </c>
      <c r="E107" t="s">
        <v>862</v>
      </c>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c r="BK107" s="102"/>
      <c r="BL107" s="102"/>
      <c r="BM107" s="102"/>
      <c r="BN107" s="102"/>
      <c r="BO107" s="102"/>
      <c r="BP107" s="102"/>
      <c r="BQ107" s="102"/>
      <c r="BR107" s="102"/>
      <c r="BS107" s="102"/>
      <c r="BT107" s="102"/>
      <c r="BU107" s="102"/>
      <c r="BV107" s="102"/>
      <c r="BW107" s="102"/>
      <c r="BX107" s="102"/>
      <c r="BY107" s="102"/>
      <c r="BZ107" s="102"/>
      <c r="CA107" s="102"/>
      <c r="CB107" s="102"/>
      <c r="CC107" s="102"/>
      <c r="CD107" s="102"/>
      <c r="CE107" s="102"/>
      <c r="CF107" s="102"/>
      <c r="CG107" s="102"/>
      <c r="CH107" s="102"/>
      <c r="CI107" s="102"/>
      <c r="CJ107" s="102"/>
      <c r="CK107" s="102"/>
      <c r="CL107" s="102"/>
      <c r="CM107" s="102"/>
      <c r="CN107" s="102"/>
      <c r="CO107" s="102"/>
      <c r="CP107" s="102"/>
      <c r="CQ107" s="102"/>
      <c r="CR107" s="102"/>
      <c r="CS107" s="102"/>
      <c r="CT107" s="102"/>
      <c r="CU107" s="102"/>
      <c r="CV107" s="102"/>
      <c r="CW107" s="102"/>
      <c r="CX107" s="102"/>
      <c r="CY107" s="102"/>
      <c r="CZ107" s="102"/>
      <c r="DA107" s="102"/>
      <c r="DB107" s="102"/>
      <c r="DC107" s="102"/>
      <c r="DD107" s="102"/>
      <c r="DE107" s="102"/>
      <c r="DF107" s="102"/>
      <c r="DG107" s="102"/>
      <c r="DH107" s="102"/>
      <c r="DI107" s="102"/>
      <c r="DJ107" s="102"/>
      <c r="DK107" s="102"/>
      <c r="DL107" s="102"/>
      <c r="DM107" s="102"/>
      <c r="DN107" s="102"/>
      <c r="DO107" s="102"/>
      <c r="DP107" s="102"/>
      <c r="DQ107" s="102"/>
      <c r="DR107" s="102"/>
      <c r="DS107" s="102"/>
      <c r="DT107" s="102"/>
      <c r="DU107" s="102"/>
      <c r="DV107" s="102"/>
      <c r="DW107" s="102"/>
      <c r="DX107" s="102"/>
      <c r="DY107" s="102"/>
      <c r="DZ107" s="102"/>
      <c r="EA107" s="102"/>
      <c r="EB107" s="102"/>
      <c r="EC107" s="102"/>
      <c r="ED107" s="102"/>
      <c r="EE107" s="102"/>
      <c r="EF107" s="102"/>
      <c r="EG107" s="102"/>
      <c r="EH107" s="102"/>
      <c r="EI107" s="102"/>
      <c r="EJ107" s="102"/>
      <c r="EK107" s="102"/>
      <c r="EL107" s="102"/>
      <c r="EM107" s="102"/>
      <c r="EN107" s="102"/>
      <c r="EO107" s="102"/>
      <c r="EP107" s="102"/>
      <c r="EQ107" s="102"/>
      <c r="ER107" s="102"/>
      <c r="ES107" s="102"/>
      <c r="ET107" s="102"/>
      <c r="EU107" s="102"/>
      <c r="EV107" s="102"/>
      <c r="EW107" s="102"/>
      <c r="EX107" s="102"/>
      <c r="EY107" s="102"/>
      <c r="EZ107" s="102"/>
      <c r="FA107" s="102"/>
      <c r="FB107" s="102"/>
      <c r="FC107" s="102"/>
      <c r="FD107" s="102"/>
      <c r="FE107" s="102"/>
      <c r="FF107" s="102"/>
      <c r="FG107" s="102"/>
      <c r="FH107" s="102"/>
      <c r="FI107" s="102"/>
      <c r="FJ107" s="102"/>
      <c r="FK107" s="102"/>
      <c r="FL107" s="102"/>
      <c r="FM107" s="102"/>
      <c r="FN107" s="102"/>
      <c r="FO107" s="102"/>
      <c r="FP107" s="102"/>
      <c r="FQ107" s="102"/>
      <c r="FR107" s="102"/>
      <c r="FS107" s="102"/>
      <c r="FT107" s="102"/>
      <c r="FU107" s="102"/>
      <c r="FV107" s="102"/>
      <c r="FW107" s="102"/>
      <c r="FX107" s="102"/>
      <c r="FY107" s="102"/>
      <c r="FZ107" s="102"/>
      <c r="GA107" s="102"/>
      <c r="GB107" s="102"/>
      <c r="GC107" s="102"/>
      <c r="GD107" s="102"/>
      <c r="GE107" s="102"/>
      <c r="GF107" s="102"/>
      <c r="GG107" s="102"/>
      <c r="GH107" s="102"/>
      <c r="GI107" s="102"/>
      <c r="GJ107" s="102"/>
      <c r="GK107" s="102"/>
      <c r="GL107" s="102"/>
      <c r="GM107" s="102"/>
      <c r="GN107" s="102"/>
      <c r="GO107" s="102"/>
      <c r="GP107" s="102"/>
      <c r="GQ107" s="102"/>
      <c r="GR107" s="102"/>
      <c r="GS107" s="102"/>
      <c r="GT107" s="102"/>
      <c r="GU107" s="102"/>
      <c r="GV107" s="102"/>
      <c r="GW107" s="102"/>
      <c r="GX107" s="102"/>
      <c r="GY107" s="102"/>
      <c r="GZ107" s="102"/>
      <c r="HA107" s="102"/>
      <c r="HB107" s="102"/>
      <c r="HC107" s="102"/>
      <c r="HD107" s="102"/>
      <c r="HE107" s="102"/>
      <c r="HF107" s="102"/>
      <c r="HG107" s="102"/>
      <c r="HH107" s="102"/>
      <c r="HI107" s="102"/>
      <c r="HJ107" s="102"/>
      <c r="HK107" s="102"/>
    </row>
    <row r="108" spans="1:219" x14ac:dyDescent="0.3">
      <c r="A108" t="s">
        <v>1274</v>
      </c>
      <c r="B108" t="s">
        <v>1326</v>
      </c>
      <c r="C108" t="s">
        <v>329</v>
      </c>
      <c r="D108" t="s">
        <v>328</v>
      </c>
      <c r="E108" t="s">
        <v>788</v>
      </c>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c r="BG108" s="102"/>
      <c r="BH108" s="102"/>
      <c r="BI108" s="102"/>
      <c r="BJ108" s="102"/>
      <c r="BK108" s="102"/>
      <c r="BL108" s="102"/>
      <c r="BM108" s="102"/>
      <c r="BN108" s="102"/>
      <c r="BO108" s="102"/>
      <c r="BP108" s="102"/>
      <c r="BQ108" s="102"/>
      <c r="BR108" s="102"/>
      <c r="BS108" s="102"/>
      <c r="BT108" s="102"/>
      <c r="BU108" s="102"/>
      <c r="BV108" s="102"/>
      <c r="BW108" s="102"/>
      <c r="BX108" s="102"/>
      <c r="BY108" s="102"/>
      <c r="BZ108" s="102"/>
      <c r="CA108" s="102"/>
      <c r="CB108" s="102"/>
      <c r="CC108" s="102"/>
      <c r="CD108" s="102"/>
      <c r="CE108" s="102"/>
      <c r="CF108" s="102"/>
      <c r="CG108" s="102"/>
      <c r="CH108" s="102"/>
      <c r="CI108" s="102"/>
      <c r="CJ108" s="102"/>
      <c r="CK108" s="102"/>
      <c r="CL108" s="102"/>
      <c r="CM108" s="102"/>
      <c r="CN108" s="102"/>
      <c r="CO108" s="102"/>
      <c r="CP108" s="102"/>
      <c r="CQ108" s="102"/>
      <c r="CR108" s="102"/>
      <c r="CS108" s="102"/>
      <c r="CT108" s="102"/>
      <c r="CU108" s="102"/>
      <c r="CV108" s="102"/>
      <c r="CW108" s="102"/>
      <c r="CX108" s="102"/>
      <c r="CY108" s="102"/>
      <c r="CZ108" s="102"/>
      <c r="DA108" s="102"/>
      <c r="DB108" s="102"/>
      <c r="DC108" s="102"/>
      <c r="DD108" s="102"/>
      <c r="DE108" s="102"/>
      <c r="DF108" s="102"/>
      <c r="DG108" s="102"/>
      <c r="DH108" s="102"/>
      <c r="DI108" s="102"/>
      <c r="DJ108" s="102"/>
      <c r="DK108" s="102"/>
      <c r="DL108" s="102"/>
      <c r="DM108" s="102"/>
      <c r="DN108" s="102"/>
      <c r="DO108" s="102"/>
      <c r="DP108" s="102"/>
      <c r="DQ108" s="102"/>
      <c r="DR108" s="102"/>
      <c r="DS108" s="102"/>
      <c r="DT108" s="102"/>
      <c r="DU108" s="102"/>
      <c r="DV108" s="102"/>
      <c r="DW108" s="102"/>
      <c r="DX108" s="102"/>
      <c r="DY108" s="102"/>
      <c r="DZ108" s="102"/>
      <c r="EA108" s="102"/>
      <c r="EB108" s="102"/>
      <c r="EC108" s="102"/>
      <c r="ED108" s="102"/>
      <c r="EE108" s="102"/>
      <c r="EF108" s="102"/>
      <c r="EG108" s="102"/>
      <c r="EH108" s="102"/>
      <c r="EI108" s="102"/>
      <c r="EJ108" s="102"/>
      <c r="EK108" s="102"/>
      <c r="EL108" s="102"/>
      <c r="EM108" s="102"/>
      <c r="EN108" s="102"/>
      <c r="EO108" s="102"/>
      <c r="EP108" s="102"/>
      <c r="EQ108" s="102"/>
      <c r="ER108" s="102"/>
      <c r="ES108" s="102"/>
      <c r="ET108" s="102"/>
      <c r="EU108" s="102"/>
      <c r="EV108" s="102"/>
      <c r="EW108" s="102"/>
      <c r="EX108" s="102"/>
      <c r="EY108" s="102"/>
      <c r="EZ108" s="102"/>
      <c r="FA108" s="102"/>
      <c r="FB108" s="102"/>
      <c r="FC108" s="102"/>
      <c r="FD108" s="102"/>
      <c r="FE108" s="102"/>
      <c r="FF108" s="102"/>
      <c r="FG108" s="102"/>
      <c r="FH108" s="102"/>
      <c r="FI108" s="102"/>
      <c r="FJ108" s="102"/>
      <c r="FK108" s="102"/>
      <c r="FL108" s="102"/>
      <c r="FM108" s="102"/>
      <c r="FN108" s="102"/>
      <c r="FO108" s="102"/>
      <c r="FP108" s="102"/>
      <c r="FQ108" s="102"/>
      <c r="FR108" s="102"/>
      <c r="FS108" s="102"/>
      <c r="FT108" s="102"/>
      <c r="FU108" s="102"/>
      <c r="FV108" s="102"/>
      <c r="FW108" s="102"/>
      <c r="FX108" s="102"/>
      <c r="FY108" s="102"/>
      <c r="FZ108" s="102"/>
      <c r="GA108" s="102"/>
      <c r="GB108" s="102"/>
      <c r="GC108" s="102"/>
      <c r="GD108" s="102"/>
      <c r="GE108" s="102"/>
      <c r="GF108" s="102"/>
      <c r="GG108" s="102"/>
      <c r="GH108" s="102"/>
      <c r="GI108" s="102"/>
      <c r="GJ108" s="102"/>
      <c r="GK108" s="102"/>
      <c r="GL108" s="102"/>
      <c r="GM108" s="102"/>
      <c r="GN108" s="102"/>
      <c r="GO108" s="102"/>
      <c r="GP108" s="102"/>
      <c r="GQ108" s="102"/>
      <c r="GR108" s="102"/>
      <c r="GS108" s="102"/>
      <c r="GT108" s="102"/>
      <c r="GU108" s="102"/>
      <c r="GV108" s="102"/>
      <c r="GW108" s="102"/>
      <c r="GX108" s="102"/>
      <c r="GY108" s="102"/>
      <c r="GZ108" s="102"/>
      <c r="HA108" s="102"/>
      <c r="HB108" s="102"/>
      <c r="HC108" s="102"/>
      <c r="HD108" s="102"/>
      <c r="HE108" s="102"/>
      <c r="HF108" s="102"/>
      <c r="HG108" s="102"/>
      <c r="HH108" s="102"/>
      <c r="HI108" s="102"/>
      <c r="HJ108" s="102"/>
      <c r="HK108" s="102"/>
    </row>
    <row r="109" spans="1:219" x14ac:dyDescent="0.3">
      <c r="A109" t="s">
        <v>335</v>
      </c>
      <c r="B109" t="s">
        <v>729</v>
      </c>
      <c r="C109" t="s">
        <v>335</v>
      </c>
      <c r="D109" t="s">
        <v>334</v>
      </c>
      <c r="E109" t="s">
        <v>861</v>
      </c>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2"/>
      <c r="BI109" s="102"/>
      <c r="BJ109" s="102"/>
      <c r="BK109" s="102"/>
      <c r="BL109" s="102"/>
      <c r="BM109" s="102"/>
      <c r="BN109" s="102"/>
      <c r="BO109" s="102"/>
      <c r="BP109" s="102"/>
      <c r="BQ109" s="102"/>
      <c r="BR109" s="102"/>
      <c r="BS109" s="102"/>
      <c r="BT109" s="102"/>
      <c r="BU109" s="102"/>
      <c r="BV109" s="102"/>
      <c r="BW109" s="102"/>
      <c r="BX109" s="102"/>
      <c r="BY109" s="102"/>
      <c r="BZ109" s="102"/>
      <c r="CA109" s="102"/>
      <c r="CB109" s="102"/>
      <c r="CC109" s="102"/>
      <c r="CD109" s="102"/>
      <c r="CE109" s="102"/>
      <c r="CF109" s="102"/>
      <c r="CG109" s="102"/>
      <c r="CH109" s="102"/>
      <c r="CI109" s="102"/>
      <c r="CJ109" s="102"/>
      <c r="CK109" s="102"/>
      <c r="CL109" s="102"/>
      <c r="CM109" s="102"/>
      <c r="CN109" s="102"/>
      <c r="CO109" s="102"/>
      <c r="CP109" s="102"/>
      <c r="CQ109" s="102"/>
      <c r="CR109" s="102"/>
      <c r="CS109" s="102"/>
      <c r="CT109" s="102"/>
      <c r="CU109" s="102"/>
      <c r="CV109" s="102"/>
      <c r="CW109" s="102"/>
      <c r="CX109" s="102"/>
      <c r="CY109" s="102"/>
      <c r="CZ109" s="102"/>
      <c r="DA109" s="102"/>
      <c r="DB109" s="102"/>
      <c r="DC109" s="102"/>
      <c r="DD109" s="102"/>
      <c r="DE109" s="102"/>
      <c r="DF109" s="102"/>
      <c r="DG109" s="102"/>
      <c r="DH109" s="102"/>
      <c r="DI109" s="102"/>
      <c r="DJ109" s="102"/>
      <c r="DK109" s="102"/>
      <c r="DL109" s="102"/>
      <c r="DM109" s="102"/>
      <c r="DN109" s="102"/>
      <c r="DO109" s="102"/>
      <c r="DP109" s="102"/>
      <c r="DQ109" s="102"/>
      <c r="DR109" s="102"/>
      <c r="DS109" s="102"/>
      <c r="DT109" s="102"/>
      <c r="DU109" s="102"/>
      <c r="DV109" s="102"/>
      <c r="DW109" s="102"/>
      <c r="DX109" s="102"/>
      <c r="DY109" s="102"/>
      <c r="DZ109" s="102"/>
      <c r="EA109" s="102"/>
      <c r="EB109" s="102"/>
      <c r="EC109" s="102"/>
      <c r="ED109" s="102"/>
      <c r="EE109" s="102"/>
      <c r="EF109" s="102"/>
      <c r="EG109" s="102"/>
      <c r="EH109" s="102"/>
      <c r="EI109" s="102"/>
      <c r="EJ109" s="102"/>
      <c r="EK109" s="102"/>
      <c r="EL109" s="102"/>
      <c r="EM109" s="102"/>
      <c r="EN109" s="102"/>
      <c r="EO109" s="102"/>
      <c r="EP109" s="102"/>
      <c r="EQ109" s="102"/>
      <c r="ER109" s="102"/>
      <c r="ES109" s="102"/>
      <c r="ET109" s="102"/>
      <c r="EU109" s="102"/>
      <c r="EV109" s="102"/>
      <c r="EW109" s="102"/>
      <c r="EX109" s="102"/>
      <c r="EY109" s="102"/>
      <c r="EZ109" s="102"/>
      <c r="FA109" s="102"/>
      <c r="FB109" s="102"/>
      <c r="FC109" s="102"/>
      <c r="FD109" s="102"/>
      <c r="FE109" s="102"/>
      <c r="FF109" s="102"/>
      <c r="FG109" s="102"/>
      <c r="FH109" s="102"/>
      <c r="FI109" s="102"/>
      <c r="FJ109" s="102"/>
      <c r="FK109" s="102"/>
      <c r="FL109" s="102"/>
      <c r="FM109" s="102"/>
      <c r="FN109" s="102"/>
      <c r="FO109" s="102"/>
      <c r="FP109" s="102"/>
      <c r="FQ109" s="102"/>
      <c r="FR109" s="102"/>
      <c r="FS109" s="102"/>
      <c r="FT109" s="102"/>
      <c r="FU109" s="102"/>
      <c r="FV109" s="102"/>
      <c r="FW109" s="102"/>
      <c r="FX109" s="102"/>
      <c r="FY109" s="102"/>
      <c r="FZ109" s="102"/>
      <c r="GA109" s="102"/>
      <c r="GB109" s="102"/>
      <c r="GC109" s="102"/>
      <c r="GD109" s="102"/>
      <c r="GE109" s="102"/>
      <c r="GF109" s="102"/>
      <c r="GG109" s="102"/>
      <c r="GH109" s="102"/>
      <c r="GI109" s="102"/>
      <c r="GJ109" s="102"/>
      <c r="GK109" s="102"/>
      <c r="GL109" s="102"/>
      <c r="GM109" s="102"/>
      <c r="GN109" s="102"/>
      <c r="GO109" s="102"/>
      <c r="GP109" s="102"/>
      <c r="GQ109" s="102"/>
      <c r="GR109" s="102"/>
      <c r="GS109" s="102"/>
      <c r="GT109" s="102"/>
      <c r="GU109" s="102"/>
      <c r="GV109" s="102"/>
      <c r="GW109" s="102"/>
      <c r="GX109" s="102"/>
      <c r="GY109" s="102"/>
      <c r="GZ109" s="102"/>
      <c r="HA109" s="102"/>
      <c r="HB109" s="102"/>
      <c r="HC109" s="102"/>
      <c r="HD109" s="102"/>
      <c r="HE109" s="102"/>
      <c r="HF109" s="102"/>
      <c r="HG109" s="102"/>
      <c r="HH109" s="102"/>
      <c r="HI109" s="102"/>
      <c r="HJ109" s="102"/>
      <c r="HK109" s="102"/>
    </row>
    <row r="110" spans="1:219" x14ac:dyDescent="0.3">
      <c r="A110" t="s">
        <v>799</v>
      </c>
      <c r="B110" t="s">
        <v>846</v>
      </c>
      <c r="C110" t="s">
        <v>335</v>
      </c>
      <c r="D110" t="s">
        <v>334</v>
      </c>
      <c r="E110" t="s">
        <v>862</v>
      </c>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c r="BK110" s="102"/>
      <c r="BL110" s="102"/>
      <c r="BM110" s="102"/>
      <c r="BN110" s="102"/>
      <c r="BO110" s="102"/>
      <c r="BP110" s="102"/>
      <c r="BQ110" s="102"/>
      <c r="BR110" s="102"/>
      <c r="BS110" s="102"/>
      <c r="BT110" s="102"/>
      <c r="BU110" s="102"/>
      <c r="BV110" s="102"/>
      <c r="BW110" s="102"/>
      <c r="BX110" s="102"/>
      <c r="BY110" s="102"/>
      <c r="BZ110" s="102"/>
      <c r="CA110" s="102"/>
      <c r="CB110" s="102"/>
      <c r="CC110" s="102"/>
      <c r="CD110" s="102"/>
      <c r="CE110" s="102"/>
      <c r="CF110" s="102"/>
      <c r="CG110" s="102"/>
      <c r="CH110" s="102"/>
      <c r="CI110" s="102"/>
      <c r="CJ110" s="102"/>
      <c r="CK110" s="102"/>
      <c r="CL110" s="102"/>
      <c r="CM110" s="102"/>
      <c r="CN110" s="102"/>
      <c r="CO110" s="102"/>
      <c r="CP110" s="102"/>
      <c r="CQ110" s="102"/>
      <c r="CR110" s="102"/>
      <c r="CS110" s="102"/>
      <c r="CT110" s="102"/>
      <c r="CU110" s="102"/>
      <c r="CV110" s="102"/>
      <c r="CW110" s="102"/>
      <c r="CX110" s="102"/>
      <c r="CY110" s="102"/>
      <c r="CZ110" s="102"/>
      <c r="DA110" s="102"/>
      <c r="DB110" s="102"/>
      <c r="DC110" s="102"/>
      <c r="DD110" s="102"/>
      <c r="DE110" s="102"/>
      <c r="DF110" s="102"/>
      <c r="DG110" s="102"/>
      <c r="DH110" s="102"/>
      <c r="DI110" s="102"/>
      <c r="DJ110" s="102"/>
      <c r="DK110" s="102"/>
      <c r="DL110" s="102"/>
      <c r="DM110" s="102"/>
      <c r="DN110" s="102"/>
      <c r="DO110" s="102"/>
      <c r="DP110" s="102"/>
      <c r="DQ110" s="102"/>
      <c r="DR110" s="102"/>
      <c r="DS110" s="102"/>
      <c r="DT110" s="102"/>
      <c r="DU110" s="102"/>
      <c r="DV110" s="102"/>
      <c r="DW110" s="102"/>
      <c r="DX110" s="102"/>
      <c r="DY110" s="102"/>
      <c r="DZ110" s="102"/>
      <c r="EA110" s="102"/>
      <c r="EB110" s="102"/>
      <c r="EC110" s="102"/>
      <c r="ED110" s="102"/>
      <c r="EE110" s="102"/>
      <c r="EF110" s="102"/>
      <c r="EG110" s="102"/>
      <c r="EH110" s="102"/>
      <c r="EI110" s="102"/>
      <c r="EJ110" s="102"/>
      <c r="EK110" s="102"/>
      <c r="EL110" s="102"/>
      <c r="EM110" s="102"/>
      <c r="EN110" s="102"/>
      <c r="EO110" s="102"/>
      <c r="EP110" s="102"/>
      <c r="EQ110" s="102"/>
      <c r="ER110" s="102"/>
      <c r="ES110" s="102"/>
      <c r="ET110" s="102"/>
      <c r="EU110" s="102"/>
      <c r="EV110" s="102"/>
      <c r="EW110" s="102"/>
      <c r="EX110" s="102"/>
      <c r="EY110" s="102"/>
      <c r="EZ110" s="102"/>
      <c r="FA110" s="102"/>
      <c r="FB110" s="102"/>
      <c r="FC110" s="102"/>
      <c r="FD110" s="102"/>
      <c r="FE110" s="102"/>
      <c r="FF110" s="102"/>
      <c r="FG110" s="102"/>
      <c r="FH110" s="102"/>
      <c r="FI110" s="102"/>
      <c r="FJ110" s="102"/>
      <c r="FK110" s="102"/>
      <c r="FL110" s="102"/>
      <c r="FM110" s="102"/>
      <c r="FN110" s="102"/>
      <c r="FO110" s="102"/>
      <c r="FP110" s="102"/>
      <c r="FQ110" s="102"/>
      <c r="FR110" s="102"/>
      <c r="FS110" s="102"/>
      <c r="FT110" s="102"/>
      <c r="FU110" s="102"/>
      <c r="FV110" s="102"/>
      <c r="FW110" s="102"/>
      <c r="FX110" s="102"/>
      <c r="FY110" s="102"/>
      <c r="FZ110" s="102"/>
      <c r="GA110" s="102"/>
      <c r="GB110" s="102"/>
      <c r="GC110" s="102"/>
      <c r="GD110" s="102"/>
      <c r="GE110" s="102"/>
      <c r="GF110" s="102"/>
      <c r="GG110" s="102"/>
      <c r="GH110" s="102"/>
      <c r="GI110" s="102"/>
      <c r="GJ110" s="102"/>
      <c r="GK110" s="102"/>
      <c r="GL110" s="102"/>
      <c r="GM110" s="102"/>
      <c r="GN110" s="102"/>
      <c r="GO110" s="102"/>
      <c r="GP110" s="102"/>
      <c r="GQ110" s="102"/>
      <c r="GR110" s="102"/>
      <c r="GS110" s="102"/>
      <c r="GT110" s="102"/>
      <c r="GU110" s="102"/>
      <c r="GV110" s="102"/>
      <c r="GW110" s="102"/>
      <c r="GX110" s="102"/>
      <c r="GY110" s="102"/>
      <c r="GZ110" s="102"/>
      <c r="HA110" s="102"/>
      <c r="HB110" s="102"/>
      <c r="HC110" s="102"/>
      <c r="HD110" s="102"/>
      <c r="HE110" s="102"/>
      <c r="HF110" s="102"/>
      <c r="HG110" s="102"/>
      <c r="HH110" s="102"/>
      <c r="HI110" s="102"/>
      <c r="HJ110" s="102"/>
      <c r="HK110" s="102"/>
    </row>
    <row r="111" spans="1:219" x14ac:dyDescent="0.3">
      <c r="A111" t="s">
        <v>800</v>
      </c>
      <c r="B111" t="s">
        <v>847</v>
      </c>
      <c r="C111" t="s">
        <v>335</v>
      </c>
      <c r="D111" t="s">
        <v>334</v>
      </c>
      <c r="E111" t="s">
        <v>862</v>
      </c>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c r="AW111" s="102"/>
      <c r="AX111" s="102"/>
      <c r="AY111" s="102"/>
      <c r="AZ111" s="102"/>
      <c r="BA111" s="102"/>
      <c r="BB111" s="102"/>
      <c r="BC111" s="102"/>
      <c r="BD111" s="102"/>
      <c r="BE111" s="102"/>
      <c r="BF111" s="102"/>
      <c r="BG111" s="102"/>
      <c r="BH111" s="102"/>
      <c r="BI111" s="102"/>
      <c r="BJ111" s="102"/>
      <c r="BK111" s="102"/>
      <c r="BL111" s="102"/>
      <c r="BM111" s="102"/>
      <c r="BN111" s="102"/>
      <c r="BO111" s="102"/>
      <c r="BP111" s="102"/>
      <c r="BQ111" s="102"/>
      <c r="BR111" s="102"/>
      <c r="BS111" s="102"/>
      <c r="BT111" s="102"/>
      <c r="BU111" s="102"/>
      <c r="BV111" s="102"/>
      <c r="BW111" s="102"/>
      <c r="BX111" s="102"/>
      <c r="BY111" s="102"/>
      <c r="BZ111" s="102"/>
      <c r="CA111" s="102"/>
      <c r="CB111" s="102"/>
      <c r="CC111" s="102"/>
      <c r="CD111" s="102"/>
      <c r="CE111" s="102"/>
      <c r="CF111" s="102"/>
      <c r="CG111" s="102"/>
      <c r="CH111" s="102"/>
      <c r="CI111" s="102"/>
      <c r="CJ111" s="102"/>
      <c r="CK111" s="102"/>
      <c r="CL111" s="102"/>
      <c r="CM111" s="102"/>
      <c r="CN111" s="102"/>
      <c r="CO111" s="102"/>
      <c r="CP111" s="102"/>
      <c r="CQ111" s="102"/>
      <c r="CR111" s="102"/>
      <c r="CS111" s="102"/>
      <c r="CT111" s="102"/>
      <c r="CU111" s="102"/>
      <c r="CV111" s="102"/>
      <c r="CW111" s="102"/>
      <c r="CX111" s="102"/>
      <c r="CY111" s="102"/>
      <c r="CZ111" s="102"/>
      <c r="DA111" s="102"/>
      <c r="DB111" s="102"/>
      <c r="DC111" s="102"/>
      <c r="DD111" s="102"/>
      <c r="DE111" s="102"/>
      <c r="DF111" s="102"/>
      <c r="DG111" s="102"/>
      <c r="DH111" s="102"/>
      <c r="DI111" s="102"/>
      <c r="DJ111" s="102"/>
      <c r="DK111" s="102"/>
      <c r="DL111" s="102"/>
      <c r="DM111" s="102"/>
      <c r="DN111" s="102"/>
      <c r="DO111" s="102"/>
      <c r="DP111" s="102"/>
      <c r="DQ111" s="102"/>
      <c r="DR111" s="102"/>
      <c r="DS111" s="102"/>
      <c r="DT111" s="102"/>
      <c r="DU111" s="102"/>
      <c r="DV111" s="102"/>
      <c r="DW111" s="102"/>
      <c r="DX111" s="102"/>
      <c r="DY111" s="102"/>
      <c r="DZ111" s="102"/>
      <c r="EA111" s="102"/>
      <c r="EB111" s="102"/>
      <c r="EC111" s="102"/>
      <c r="ED111" s="102"/>
      <c r="EE111" s="102"/>
      <c r="EF111" s="102"/>
      <c r="EG111" s="102"/>
      <c r="EH111" s="102"/>
      <c r="EI111" s="102"/>
      <c r="EJ111" s="102"/>
      <c r="EK111" s="102"/>
      <c r="EL111" s="102"/>
      <c r="EM111" s="102"/>
      <c r="EN111" s="102"/>
      <c r="EO111" s="102"/>
      <c r="EP111" s="102"/>
      <c r="EQ111" s="102"/>
      <c r="ER111" s="102"/>
      <c r="ES111" s="102"/>
      <c r="ET111" s="102"/>
      <c r="EU111" s="102"/>
      <c r="EV111" s="102"/>
      <c r="EW111" s="102"/>
      <c r="EX111" s="102"/>
      <c r="EY111" s="102"/>
      <c r="EZ111" s="102"/>
      <c r="FA111" s="102"/>
      <c r="FB111" s="102"/>
      <c r="FC111" s="102"/>
      <c r="FD111" s="102"/>
      <c r="FE111" s="102"/>
      <c r="FF111" s="102"/>
      <c r="FG111" s="102"/>
      <c r="FH111" s="102"/>
      <c r="FI111" s="102"/>
      <c r="FJ111" s="102"/>
      <c r="FK111" s="102"/>
      <c r="FL111" s="102"/>
      <c r="FM111" s="102"/>
      <c r="FN111" s="102"/>
      <c r="FO111" s="102"/>
      <c r="FP111" s="102"/>
      <c r="FQ111" s="102"/>
      <c r="FR111" s="102"/>
      <c r="FS111" s="102"/>
      <c r="FT111" s="102"/>
      <c r="FU111" s="102"/>
      <c r="FV111" s="102"/>
      <c r="FW111" s="102"/>
      <c r="FX111" s="102"/>
      <c r="FY111" s="102"/>
      <c r="FZ111" s="102"/>
      <c r="GA111" s="102"/>
      <c r="GB111" s="102"/>
      <c r="GC111" s="102"/>
      <c r="GD111" s="102"/>
      <c r="GE111" s="102"/>
      <c r="GF111" s="102"/>
      <c r="GG111" s="102"/>
      <c r="GH111" s="102"/>
      <c r="GI111" s="102"/>
      <c r="GJ111" s="102"/>
      <c r="GK111" s="102"/>
      <c r="GL111" s="102"/>
      <c r="GM111" s="102"/>
      <c r="GN111" s="102"/>
      <c r="GO111" s="102"/>
      <c r="GP111" s="102"/>
      <c r="GQ111" s="102"/>
      <c r="GR111" s="102"/>
      <c r="GS111" s="102"/>
      <c r="GT111" s="102"/>
      <c r="GU111" s="102"/>
      <c r="GV111" s="102"/>
      <c r="GW111" s="102"/>
      <c r="GX111" s="102"/>
      <c r="GY111" s="102"/>
      <c r="GZ111" s="102"/>
      <c r="HA111" s="102"/>
      <c r="HB111" s="102"/>
      <c r="HC111" s="102"/>
      <c r="HD111" s="102"/>
      <c r="HE111" s="102"/>
      <c r="HF111" s="102"/>
      <c r="HG111" s="102"/>
      <c r="HH111" s="102"/>
      <c r="HI111" s="102"/>
      <c r="HJ111" s="102"/>
      <c r="HK111" s="102"/>
    </row>
    <row r="112" spans="1:219" x14ac:dyDescent="0.3">
      <c r="A112" t="s">
        <v>1688</v>
      </c>
      <c r="B112" t="s">
        <v>1689</v>
      </c>
      <c r="C112" t="s">
        <v>335</v>
      </c>
      <c r="D112" t="s">
        <v>334</v>
      </c>
      <c r="E112" t="s">
        <v>789</v>
      </c>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c r="BK112" s="102"/>
      <c r="BL112" s="102"/>
      <c r="BM112" s="102"/>
      <c r="BN112" s="102"/>
      <c r="BO112" s="102"/>
      <c r="BP112" s="102"/>
      <c r="BQ112" s="102"/>
      <c r="BR112" s="102"/>
      <c r="BS112" s="102"/>
      <c r="BT112" s="102"/>
      <c r="BU112" s="102"/>
      <c r="BV112" s="102"/>
      <c r="BW112" s="102"/>
      <c r="BX112" s="102"/>
      <c r="BY112" s="102"/>
      <c r="BZ112" s="102"/>
      <c r="CA112" s="102"/>
      <c r="CB112" s="102"/>
      <c r="CC112" s="102"/>
      <c r="CD112" s="102"/>
      <c r="CE112" s="102"/>
      <c r="CF112" s="102"/>
      <c r="CG112" s="102"/>
      <c r="CH112" s="102"/>
      <c r="CI112" s="102"/>
      <c r="CJ112" s="102"/>
      <c r="CK112" s="102"/>
      <c r="CL112" s="102"/>
      <c r="CM112" s="102"/>
      <c r="CN112" s="102"/>
      <c r="CO112" s="102"/>
      <c r="CP112" s="102"/>
      <c r="CQ112" s="102"/>
      <c r="CR112" s="102"/>
      <c r="CS112" s="102"/>
      <c r="CT112" s="102"/>
      <c r="CU112" s="102"/>
      <c r="CV112" s="102"/>
      <c r="CW112" s="102"/>
      <c r="CX112" s="102"/>
      <c r="CY112" s="102"/>
      <c r="CZ112" s="102"/>
      <c r="DA112" s="102"/>
      <c r="DB112" s="102"/>
      <c r="DC112" s="102"/>
      <c r="DD112" s="102"/>
      <c r="DE112" s="102"/>
      <c r="DF112" s="102"/>
      <c r="DG112" s="102"/>
      <c r="DH112" s="102"/>
      <c r="DI112" s="102"/>
      <c r="DJ112" s="102"/>
      <c r="DK112" s="102"/>
      <c r="DL112" s="102"/>
      <c r="DM112" s="102"/>
      <c r="DN112" s="102"/>
      <c r="DO112" s="102"/>
      <c r="DP112" s="102"/>
      <c r="DQ112" s="102"/>
      <c r="DR112" s="102"/>
      <c r="DS112" s="102"/>
      <c r="DT112" s="102"/>
      <c r="DU112" s="102"/>
      <c r="DV112" s="102"/>
      <c r="DW112" s="102"/>
      <c r="DX112" s="102"/>
      <c r="DY112" s="102"/>
      <c r="DZ112" s="102"/>
      <c r="EA112" s="102"/>
      <c r="EB112" s="102"/>
      <c r="EC112" s="102"/>
      <c r="ED112" s="102"/>
      <c r="EE112" s="102"/>
      <c r="EF112" s="102"/>
      <c r="EG112" s="102"/>
      <c r="EH112" s="102"/>
      <c r="EI112" s="102"/>
      <c r="EJ112" s="102"/>
      <c r="EK112" s="102"/>
      <c r="EL112" s="102"/>
      <c r="EM112" s="102"/>
      <c r="EN112" s="102"/>
      <c r="EO112" s="102"/>
      <c r="EP112" s="102"/>
      <c r="EQ112" s="102"/>
      <c r="ER112" s="102"/>
      <c r="ES112" s="102"/>
      <c r="ET112" s="102"/>
      <c r="EU112" s="102"/>
      <c r="EV112" s="102"/>
      <c r="EW112" s="102"/>
      <c r="EX112" s="102"/>
      <c r="EY112" s="102"/>
      <c r="EZ112" s="102"/>
      <c r="FA112" s="102"/>
      <c r="FB112" s="102"/>
      <c r="FC112" s="102"/>
      <c r="FD112" s="102"/>
      <c r="FE112" s="102"/>
      <c r="FF112" s="102"/>
      <c r="FG112" s="102"/>
      <c r="FH112" s="102"/>
      <c r="FI112" s="102"/>
      <c r="FJ112" s="102"/>
      <c r="FK112" s="102"/>
      <c r="FL112" s="102"/>
      <c r="FM112" s="102"/>
      <c r="FN112" s="102"/>
      <c r="FO112" s="102"/>
      <c r="FP112" s="102"/>
      <c r="FQ112" s="102"/>
      <c r="FR112" s="102"/>
      <c r="FS112" s="102"/>
      <c r="FT112" s="102"/>
      <c r="FU112" s="102"/>
      <c r="FV112" s="102"/>
      <c r="FW112" s="102"/>
      <c r="FX112" s="102"/>
      <c r="FY112" s="102"/>
      <c r="FZ112" s="102"/>
      <c r="GA112" s="102"/>
      <c r="GB112" s="102"/>
      <c r="GC112" s="102"/>
      <c r="GD112" s="102"/>
      <c r="GE112" s="102"/>
      <c r="GF112" s="102"/>
      <c r="GG112" s="102"/>
      <c r="GH112" s="102"/>
      <c r="GI112" s="102"/>
      <c r="GJ112" s="102"/>
      <c r="GK112" s="102"/>
      <c r="GL112" s="102"/>
      <c r="GM112" s="102"/>
      <c r="GN112" s="102"/>
      <c r="GO112" s="102"/>
      <c r="GP112" s="102"/>
      <c r="GQ112" s="102"/>
      <c r="GR112" s="102"/>
      <c r="GS112" s="102"/>
      <c r="GT112" s="102"/>
      <c r="GU112" s="102"/>
      <c r="GV112" s="102"/>
      <c r="GW112" s="102"/>
      <c r="GX112" s="102"/>
      <c r="GY112" s="102"/>
      <c r="GZ112" s="102"/>
      <c r="HA112" s="102"/>
      <c r="HB112" s="102"/>
      <c r="HC112" s="102"/>
      <c r="HD112" s="102"/>
      <c r="HE112" s="102"/>
      <c r="HF112" s="102"/>
      <c r="HG112" s="102"/>
      <c r="HH112" s="102"/>
      <c r="HI112" s="102"/>
      <c r="HJ112" s="102"/>
      <c r="HK112" s="102"/>
    </row>
    <row r="113" spans="1:219" x14ac:dyDescent="0.3">
      <c r="A113" t="s">
        <v>1311</v>
      </c>
      <c r="B113" t="s">
        <v>855</v>
      </c>
      <c r="C113" t="s">
        <v>337</v>
      </c>
      <c r="D113" t="s">
        <v>336</v>
      </c>
      <c r="E113" t="s">
        <v>788</v>
      </c>
      <c r="J113" s="102"/>
      <c r="K113" s="102"/>
      <c r="L113" s="102"/>
      <c r="M113" s="102"/>
      <c r="N113" s="102"/>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c r="AW113" s="102"/>
      <c r="AX113" s="102"/>
      <c r="AY113" s="102"/>
      <c r="AZ113" s="102"/>
      <c r="BA113" s="102"/>
      <c r="BB113" s="102"/>
      <c r="BC113" s="102"/>
      <c r="BD113" s="102"/>
      <c r="BE113" s="102"/>
      <c r="BF113" s="102"/>
      <c r="BG113" s="102"/>
      <c r="BH113" s="102"/>
      <c r="BI113" s="102"/>
      <c r="BJ113" s="102"/>
      <c r="BK113" s="102"/>
      <c r="BL113" s="102"/>
      <c r="BM113" s="102"/>
      <c r="BN113" s="102"/>
      <c r="BO113" s="102"/>
      <c r="BP113" s="102"/>
      <c r="BQ113" s="102"/>
      <c r="BR113" s="102"/>
      <c r="BS113" s="102"/>
      <c r="BT113" s="102"/>
      <c r="BU113" s="102"/>
      <c r="BV113" s="102"/>
      <c r="BW113" s="102"/>
      <c r="BX113" s="102"/>
      <c r="BY113" s="102"/>
      <c r="BZ113" s="102"/>
      <c r="CA113" s="102"/>
      <c r="CB113" s="102"/>
      <c r="CC113" s="102"/>
      <c r="CD113" s="102"/>
      <c r="CE113" s="102"/>
      <c r="CF113" s="102"/>
      <c r="CG113" s="102"/>
      <c r="CH113" s="102"/>
      <c r="CI113" s="102"/>
      <c r="CJ113" s="102"/>
      <c r="CK113" s="102"/>
      <c r="CL113" s="102"/>
      <c r="CM113" s="102"/>
      <c r="CN113" s="102"/>
      <c r="CO113" s="102"/>
      <c r="CP113" s="102"/>
      <c r="CQ113" s="102"/>
      <c r="CR113" s="102"/>
      <c r="CS113" s="102"/>
      <c r="CT113" s="102"/>
      <c r="CU113" s="102"/>
      <c r="CV113" s="102"/>
      <c r="CW113" s="102"/>
      <c r="CX113" s="102"/>
      <c r="CY113" s="102"/>
      <c r="CZ113" s="102"/>
      <c r="DA113" s="102"/>
      <c r="DB113" s="102"/>
      <c r="DC113" s="102"/>
      <c r="DD113" s="102"/>
      <c r="DE113" s="102"/>
      <c r="DF113" s="102"/>
      <c r="DG113" s="102"/>
      <c r="DH113" s="102"/>
      <c r="DI113" s="102"/>
      <c r="DJ113" s="102"/>
      <c r="DK113" s="102"/>
      <c r="DL113" s="102"/>
      <c r="DM113" s="102"/>
      <c r="DN113" s="102"/>
      <c r="DO113" s="102"/>
      <c r="DP113" s="102"/>
      <c r="DQ113" s="102"/>
      <c r="DR113" s="102"/>
      <c r="DS113" s="102"/>
      <c r="DT113" s="102"/>
      <c r="DU113" s="102"/>
      <c r="DV113" s="102"/>
      <c r="DW113" s="102"/>
      <c r="DX113" s="102"/>
      <c r="DY113" s="102"/>
      <c r="DZ113" s="102"/>
      <c r="EA113" s="102"/>
      <c r="EB113" s="102"/>
      <c r="EC113" s="102"/>
      <c r="ED113" s="102"/>
      <c r="EE113" s="102"/>
      <c r="EF113" s="102"/>
      <c r="EG113" s="102"/>
      <c r="EH113" s="102"/>
      <c r="EI113" s="102"/>
      <c r="EJ113" s="102"/>
      <c r="EK113" s="102"/>
      <c r="EL113" s="102"/>
      <c r="EM113" s="102"/>
      <c r="EN113" s="102"/>
      <c r="EO113" s="102"/>
      <c r="EP113" s="102"/>
      <c r="EQ113" s="102"/>
      <c r="ER113" s="102"/>
      <c r="ES113" s="102"/>
      <c r="ET113" s="102"/>
      <c r="EU113" s="102"/>
      <c r="EV113" s="102"/>
      <c r="EW113" s="102"/>
      <c r="EX113" s="102"/>
      <c r="EY113" s="102"/>
      <c r="EZ113" s="102"/>
      <c r="FA113" s="102"/>
      <c r="FB113" s="102"/>
      <c r="FC113" s="102"/>
      <c r="FD113" s="102"/>
      <c r="FE113" s="102"/>
      <c r="FF113" s="102"/>
      <c r="FG113" s="102"/>
      <c r="FH113" s="102"/>
      <c r="FI113" s="102"/>
      <c r="FJ113" s="102"/>
      <c r="FK113" s="102"/>
      <c r="FL113" s="102"/>
      <c r="FM113" s="102"/>
      <c r="FN113" s="102"/>
      <c r="FO113" s="102"/>
      <c r="FP113" s="102"/>
      <c r="FQ113" s="102"/>
      <c r="FR113" s="102"/>
      <c r="FS113" s="102"/>
      <c r="FT113" s="102"/>
      <c r="FU113" s="102"/>
      <c r="FV113" s="102"/>
      <c r="FW113" s="102"/>
      <c r="FX113" s="102"/>
      <c r="FY113" s="102"/>
      <c r="FZ113" s="102"/>
      <c r="GA113" s="102"/>
      <c r="GB113" s="102"/>
      <c r="GC113" s="102"/>
      <c r="GD113" s="102"/>
      <c r="GE113" s="102"/>
      <c r="GF113" s="102"/>
      <c r="GG113" s="102"/>
      <c r="GH113" s="102"/>
      <c r="GI113" s="102"/>
      <c r="GJ113" s="102"/>
      <c r="GK113" s="102"/>
      <c r="GL113" s="102"/>
      <c r="GM113" s="102"/>
      <c r="GN113" s="102"/>
      <c r="GO113" s="102"/>
      <c r="GP113" s="102"/>
      <c r="GQ113" s="102"/>
      <c r="GR113" s="102"/>
      <c r="GS113" s="102"/>
      <c r="GT113" s="102"/>
      <c r="GU113" s="102"/>
      <c r="GV113" s="102"/>
      <c r="GW113" s="102"/>
      <c r="GX113" s="102"/>
      <c r="GY113" s="102"/>
      <c r="GZ113" s="102"/>
      <c r="HA113" s="102"/>
      <c r="HB113" s="102"/>
      <c r="HC113" s="102"/>
      <c r="HD113" s="102"/>
      <c r="HE113" s="102"/>
      <c r="HF113" s="102"/>
      <c r="HG113" s="102"/>
      <c r="HH113" s="102"/>
      <c r="HI113" s="102"/>
      <c r="HJ113" s="102"/>
      <c r="HK113" s="102"/>
    </row>
    <row r="114" spans="1:219" x14ac:dyDescent="0.3">
      <c r="A114" t="s">
        <v>428</v>
      </c>
      <c r="B114" t="s">
        <v>730</v>
      </c>
      <c r="C114" t="s">
        <v>428</v>
      </c>
      <c r="D114" t="s">
        <v>349</v>
      </c>
      <c r="E114" t="s">
        <v>861</v>
      </c>
      <c r="J114" s="102"/>
      <c r="K114" s="102"/>
      <c r="L114" s="102"/>
      <c r="M114" s="102"/>
      <c r="N114" s="102"/>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c r="BK114" s="102"/>
      <c r="BL114" s="102"/>
      <c r="BM114" s="102"/>
      <c r="BN114" s="102"/>
      <c r="BO114" s="102"/>
      <c r="BP114" s="102"/>
      <c r="BQ114" s="102"/>
      <c r="BR114" s="102"/>
      <c r="BS114" s="102"/>
      <c r="BT114" s="102"/>
      <c r="BU114" s="102"/>
      <c r="BV114" s="102"/>
      <c r="BW114" s="102"/>
      <c r="BX114" s="102"/>
      <c r="BY114" s="102"/>
      <c r="BZ114" s="102"/>
      <c r="CA114" s="102"/>
      <c r="CB114" s="102"/>
      <c r="CC114" s="102"/>
      <c r="CD114" s="102"/>
      <c r="CE114" s="102"/>
      <c r="CF114" s="102"/>
      <c r="CG114" s="102"/>
      <c r="CH114" s="102"/>
      <c r="CI114" s="102"/>
      <c r="CJ114" s="102"/>
      <c r="CK114" s="102"/>
      <c r="CL114" s="102"/>
      <c r="CM114" s="102"/>
      <c r="CN114" s="102"/>
      <c r="CO114" s="102"/>
      <c r="CP114" s="102"/>
      <c r="CQ114" s="102"/>
      <c r="CR114" s="102"/>
      <c r="CS114" s="102"/>
      <c r="CT114" s="102"/>
      <c r="CU114" s="102"/>
      <c r="CV114" s="102"/>
      <c r="CW114" s="102"/>
      <c r="CX114" s="102"/>
      <c r="CY114" s="102"/>
      <c r="CZ114" s="102"/>
      <c r="DA114" s="102"/>
      <c r="DB114" s="102"/>
      <c r="DC114" s="102"/>
      <c r="DD114" s="102"/>
      <c r="DE114" s="102"/>
      <c r="DF114" s="102"/>
      <c r="DG114" s="102"/>
      <c r="DH114" s="102"/>
      <c r="DI114" s="102"/>
      <c r="DJ114" s="102"/>
      <c r="DK114" s="102"/>
      <c r="DL114" s="102"/>
      <c r="DM114" s="102"/>
      <c r="DN114" s="102"/>
      <c r="DO114" s="102"/>
      <c r="DP114" s="102"/>
      <c r="DQ114" s="102"/>
      <c r="DR114" s="102"/>
      <c r="DS114" s="102"/>
      <c r="DT114" s="102"/>
      <c r="DU114" s="102"/>
      <c r="DV114" s="102"/>
      <c r="DW114" s="102"/>
      <c r="DX114" s="102"/>
      <c r="DY114" s="102"/>
      <c r="DZ114" s="102"/>
      <c r="EA114" s="102"/>
      <c r="EB114" s="102"/>
      <c r="EC114" s="102"/>
      <c r="ED114" s="102"/>
      <c r="EE114" s="102"/>
      <c r="EF114" s="102"/>
      <c r="EG114" s="102"/>
      <c r="EH114" s="102"/>
      <c r="EI114" s="102"/>
      <c r="EJ114" s="102"/>
      <c r="EK114" s="102"/>
      <c r="EL114" s="102"/>
      <c r="EM114" s="102"/>
      <c r="EN114" s="102"/>
      <c r="EO114" s="102"/>
      <c r="EP114" s="102"/>
      <c r="EQ114" s="102"/>
      <c r="ER114" s="102"/>
      <c r="ES114" s="102"/>
      <c r="ET114" s="102"/>
      <c r="EU114" s="102"/>
      <c r="EV114" s="102"/>
      <c r="EW114" s="102"/>
      <c r="EX114" s="102"/>
      <c r="EY114" s="102"/>
      <c r="EZ114" s="102"/>
      <c r="FA114" s="102"/>
      <c r="FB114" s="102"/>
      <c r="FC114" s="102"/>
      <c r="FD114" s="102"/>
      <c r="FE114" s="102"/>
      <c r="FF114" s="102"/>
      <c r="FG114" s="102"/>
      <c r="FH114" s="102"/>
      <c r="FI114" s="102"/>
      <c r="FJ114" s="102"/>
      <c r="FK114" s="102"/>
      <c r="FL114" s="102"/>
      <c r="FM114" s="102"/>
      <c r="FN114" s="102"/>
      <c r="FO114" s="102"/>
      <c r="FP114" s="102"/>
      <c r="FQ114" s="102"/>
      <c r="FR114" s="102"/>
      <c r="FS114" s="102"/>
      <c r="FT114" s="102"/>
      <c r="FU114" s="102"/>
      <c r="FV114" s="102"/>
      <c r="FW114" s="102"/>
      <c r="FX114" s="102"/>
      <c r="FY114" s="102"/>
      <c r="FZ114" s="102"/>
      <c r="GA114" s="102"/>
      <c r="GB114" s="102"/>
      <c r="GC114" s="102"/>
      <c r="GD114" s="102"/>
      <c r="GE114" s="102"/>
      <c r="GF114" s="102"/>
      <c r="GG114" s="102"/>
      <c r="GH114" s="102"/>
      <c r="GI114" s="102"/>
      <c r="GJ114" s="102"/>
      <c r="GK114" s="102"/>
      <c r="GL114" s="102"/>
      <c r="GM114" s="102"/>
      <c r="GN114" s="102"/>
      <c r="GO114" s="102"/>
      <c r="GP114" s="102"/>
      <c r="GQ114" s="102"/>
      <c r="GR114" s="102"/>
      <c r="GS114" s="102"/>
      <c r="GT114" s="102"/>
      <c r="GU114" s="102"/>
      <c r="GV114" s="102"/>
      <c r="GW114" s="102"/>
      <c r="GX114" s="102"/>
      <c r="GY114" s="102"/>
      <c r="GZ114" s="102"/>
      <c r="HA114" s="102"/>
      <c r="HB114" s="102"/>
      <c r="HC114" s="102"/>
      <c r="HD114" s="102"/>
      <c r="HE114" s="102"/>
      <c r="HF114" s="102"/>
      <c r="HG114" s="102"/>
      <c r="HH114" s="102"/>
      <c r="HI114" s="102"/>
      <c r="HJ114" s="102"/>
      <c r="HK114" s="102"/>
    </row>
    <row r="115" spans="1:219" x14ac:dyDescent="0.3">
      <c r="A115" t="s">
        <v>352</v>
      </c>
      <c r="B115" t="s">
        <v>731</v>
      </c>
      <c r="C115" t="s">
        <v>352</v>
      </c>
      <c r="D115" t="s">
        <v>351</v>
      </c>
      <c r="E115" t="s">
        <v>861</v>
      </c>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02"/>
      <c r="BG115" s="102"/>
      <c r="BH115" s="102"/>
      <c r="BI115" s="102"/>
      <c r="BJ115" s="102"/>
      <c r="BK115" s="102"/>
      <c r="BL115" s="102"/>
      <c r="BM115" s="102"/>
      <c r="BN115" s="102"/>
      <c r="BO115" s="102"/>
      <c r="BP115" s="102"/>
      <c r="BQ115" s="102"/>
      <c r="BR115" s="102"/>
      <c r="BS115" s="102"/>
      <c r="BT115" s="102"/>
      <c r="BU115" s="102"/>
      <c r="BV115" s="102"/>
      <c r="BW115" s="102"/>
      <c r="BX115" s="102"/>
      <c r="BY115" s="102"/>
      <c r="BZ115" s="102"/>
      <c r="CA115" s="102"/>
      <c r="CB115" s="102"/>
      <c r="CC115" s="102"/>
      <c r="CD115" s="102"/>
      <c r="CE115" s="102"/>
      <c r="CF115" s="102"/>
      <c r="CG115" s="102"/>
      <c r="CH115" s="102"/>
      <c r="CI115" s="102"/>
      <c r="CJ115" s="102"/>
      <c r="CK115" s="102"/>
      <c r="CL115" s="102"/>
      <c r="CM115" s="102"/>
      <c r="CN115" s="102"/>
      <c r="CO115" s="102"/>
      <c r="CP115" s="102"/>
      <c r="CQ115" s="102"/>
      <c r="CR115" s="102"/>
      <c r="CS115" s="102"/>
      <c r="CT115" s="102"/>
      <c r="CU115" s="102"/>
      <c r="CV115" s="102"/>
      <c r="CW115" s="102"/>
      <c r="CX115" s="102"/>
      <c r="CY115" s="102"/>
      <c r="CZ115" s="102"/>
      <c r="DA115" s="102"/>
      <c r="DB115" s="102"/>
      <c r="DC115" s="102"/>
      <c r="DD115" s="102"/>
      <c r="DE115" s="102"/>
      <c r="DF115" s="102"/>
      <c r="DG115" s="102"/>
      <c r="DH115" s="102"/>
      <c r="DI115" s="102"/>
      <c r="DJ115" s="102"/>
      <c r="DK115" s="102"/>
      <c r="DL115" s="102"/>
      <c r="DM115" s="102"/>
      <c r="DN115" s="102"/>
      <c r="DO115" s="102"/>
      <c r="DP115" s="102"/>
      <c r="DQ115" s="102"/>
      <c r="DR115" s="102"/>
      <c r="DS115" s="102"/>
      <c r="DT115" s="102"/>
      <c r="DU115" s="102"/>
      <c r="DV115" s="102"/>
      <c r="DW115" s="102"/>
      <c r="DX115" s="102"/>
      <c r="DY115" s="102"/>
      <c r="DZ115" s="102"/>
      <c r="EA115" s="102"/>
      <c r="EB115" s="102"/>
      <c r="EC115" s="102"/>
      <c r="ED115" s="102"/>
      <c r="EE115" s="102"/>
      <c r="EF115" s="102"/>
      <c r="EG115" s="102"/>
      <c r="EH115" s="102"/>
      <c r="EI115" s="102"/>
      <c r="EJ115" s="102"/>
      <c r="EK115" s="102"/>
      <c r="EL115" s="102"/>
      <c r="EM115" s="102"/>
      <c r="EN115" s="102"/>
      <c r="EO115" s="102"/>
      <c r="EP115" s="102"/>
      <c r="EQ115" s="102"/>
      <c r="ER115" s="102"/>
      <c r="ES115" s="102"/>
      <c r="ET115" s="102"/>
      <c r="EU115" s="102"/>
      <c r="EV115" s="102"/>
      <c r="EW115" s="102"/>
      <c r="EX115" s="102"/>
      <c r="EY115" s="102"/>
      <c r="EZ115" s="102"/>
      <c r="FA115" s="102"/>
      <c r="FB115" s="102"/>
      <c r="FC115" s="102"/>
      <c r="FD115" s="102"/>
      <c r="FE115" s="102"/>
      <c r="FF115" s="102"/>
      <c r="FG115" s="102"/>
      <c r="FH115" s="102"/>
      <c r="FI115" s="102"/>
      <c r="FJ115" s="102"/>
      <c r="FK115" s="102"/>
      <c r="FL115" s="102"/>
      <c r="FM115" s="102"/>
      <c r="FN115" s="102"/>
      <c r="FO115" s="102"/>
      <c r="FP115" s="102"/>
      <c r="FQ115" s="102"/>
      <c r="FR115" s="102"/>
      <c r="FS115" s="102"/>
      <c r="FT115" s="102"/>
      <c r="FU115" s="102"/>
      <c r="FV115" s="102"/>
      <c r="FW115" s="102"/>
      <c r="FX115" s="102"/>
      <c r="FY115" s="102"/>
      <c r="FZ115" s="102"/>
      <c r="GA115" s="102"/>
      <c r="GB115" s="102"/>
      <c r="GC115" s="102"/>
      <c r="GD115" s="102"/>
      <c r="GE115" s="102"/>
      <c r="GF115" s="102"/>
      <c r="GG115" s="102"/>
      <c r="GH115" s="102"/>
      <c r="GI115" s="102"/>
      <c r="GJ115" s="102"/>
      <c r="GK115" s="102"/>
      <c r="GL115" s="102"/>
      <c r="GM115" s="102"/>
      <c r="GN115" s="102"/>
      <c r="GO115" s="102"/>
      <c r="GP115" s="102"/>
      <c r="GQ115" s="102"/>
      <c r="GR115" s="102"/>
      <c r="GS115" s="102"/>
      <c r="GT115" s="102"/>
      <c r="GU115" s="102"/>
      <c r="GV115" s="102"/>
      <c r="GW115" s="102"/>
      <c r="GX115" s="102"/>
      <c r="GY115" s="102"/>
      <c r="GZ115" s="102"/>
      <c r="HA115" s="102"/>
      <c r="HB115" s="102"/>
      <c r="HC115" s="102"/>
      <c r="HD115" s="102"/>
      <c r="HE115" s="102"/>
      <c r="HF115" s="102"/>
      <c r="HG115" s="102"/>
      <c r="HH115" s="102"/>
      <c r="HI115" s="102"/>
      <c r="HJ115" s="102"/>
      <c r="HK115" s="102"/>
    </row>
    <row r="116" spans="1:219" x14ac:dyDescent="0.3">
      <c r="A116" t="s">
        <v>1304</v>
      </c>
      <c r="B116" t="s">
        <v>848</v>
      </c>
      <c r="C116" t="s">
        <v>354</v>
      </c>
      <c r="D116" t="s">
        <v>353</v>
      </c>
      <c r="E116" t="s">
        <v>791</v>
      </c>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02"/>
      <c r="BH116" s="102"/>
      <c r="BI116" s="102"/>
      <c r="BJ116" s="102"/>
      <c r="BK116" s="102"/>
      <c r="BL116" s="102"/>
      <c r="BM116" s="102"/>
      <c r="BN116" s="102"/>
      <c r="BO116" s="102"/>
      <c r="BP116" s="102"/>
      <c r="BQ116" s="102"/>
      <c r="BR116" s="102"/>
      <c r="BS116" s="102"/>
      <c r="BT116" s="102"/>
      <c r="BU116" s="102"/>
      <c r="BV116" s="102"/>
      <c r="BW116" s="102"/>
      <c r="BX116" s="102"/>
      <c r="BY116" s="102"/>
      <c r="BZ116" s="102"/>
      <c r="CA116" s="102"/>
      <c r="CB116" s="102"/>
      <c r="CC116" s="102"/>
      <c r="CD116" s="102"/>
      <c r="CE116" s="102"/>
      <c r="CF116" s="102"/>
      <c r="CG116" s="102"/>
      <c r="CH116" s="102"/>
      <c r="CI116" s="102"/>
      <c r="CJ116" s="102"/>
      <c r="CK116" s="102"/>
      <c r="CL116" s="102"/>
      <c r="CM116" s="102"/>
      <c r="CN116" s="102"/>
      <c r="CO116" s="102"/>
      <c r="CP116" s="102"/>
      <c r="CQ116" s="102"/>
      <c r="CR116" s="102"/>
      <c r="CS116" s="102"/>
      <c r="CT116" s="102"/>
      <c r="CU116" s="102"/>
      <c r="CV116" s="102"/>
      <c r="CW116" s="102"/>
      <c r="CX116" s="102"/>
      <c r="CY116" s="102"/>
      <c r="CZ116" s="102"/>
      <c r="DA116" s="102"/>
      <c r="DB116" s="102"/>
      <c r="DC116" s="102"/>
      <c r="DD116" s="102"/>
      <c r="DE116" s="102"/>
      <c r="DF116" s="102"/>
      <c r="DG116" s="102"/>
      <c r="DH116" s="102"/>
      <c r="DI116" s="102"/>
      <c r="DJ116" s="102"/>
      <c r="DK116" s="102"/>
      <c r="DL116" s="102"/>
      <c r="DM116" s="102"/>
      <c r="DN116" s="102"/>
      <c r="DO116" s="102"/>
      <c r="DP116" s="102"/>
      <c r="DQ116" s="102"/>
      <c r="DR116" s="102"/>
      <c r="DS116" s="102"/>
      <c r="DT116" s="102"/>
      <c r="DU116" s="102"/>
      <c r="DV116" s="102"/>
      <c r="DW116" s="102"/>
      <c r="DX116" s="102"/>
      <c r="DY116" s="102"/>
      <c r="DZ116" s="102"/>
      <c r="EA116" s="102"/>
      <c r="EB116" s="102"/>
      <c r="EC116" s="102"/>
      <c r="ED116" s="102"/>
      <c r="EE116" s="102"/>
      <c r="EF116" s="102"/>
      <c r="EG116" s="102"/>
      <c r="EH116" s="102"/>
      <c r="EI116" s="102"/>
      <c r="EJ116" s="102"/>
      <c r="EK116" s="102"/>
      <c r="EL116" s="102"/>
      <c r="EM116" s="102"/>
      <c r="EN116" s="102"/>
      <c r="EO116" s="102"/>
      <c r="EP116" s="102"/>
      <c r="EQ116" s="102"/>
      <c r="ER116" s="102"/>
      <c r="ES116" s="102"/>
      <c r="ET116" s="102"/>
      <c r="EU116" s="102"/>
      <c r="EV116" s="102"/>
      <c r="EW116" s="102"/>
      <c r="EX116" s="102"/>
      <c r="EY116" s="102"/>
      <c r="EZ116" s="102"/>
      <c r="FA116" s="102"/>
      <c r="FB116" s="102"/>
      <c r="FC116" s="102"/>
      <c r="FD116" s="102"/>
      <c r="FE116" s="102"/>
      <c r="FF116" s="102"/>
      <c r="FG116" s="102"/>
      <c r="FH116" s="102"/>
      <c r="FI116" s="102"/>
      <c r="FJ116" s="102"/>
      <c r="FK116" s="102"/>
      <c r="FL116" s="102"/>
      <c r="FM116" s="102"/>
      <c r="FN116" s="102"/>
      <c r="FO116" s="102"/>
      <c r="FP116" s="102"/>
      <c r="FQ116" s="102"/>
      <c r="FR116" s="102"/>
      <c r="FS116" s="102"/>
      <c r="FT116" s="102"/>
      <c r="FU116" s="102"/>
      <c r="FV116" s="102"/>
      <c r="FW116" s="102"/>
      <c r="FX116" s="102"/>
      <c r="FY116" s="102"/>
      <c r="FZ116" s="102"/>
      <c r="GA116" s="102"/>
      <c r="GB116" s="102"/>
      <c r="GC116" s="102"/>
      <c r="GD116" s="102"/>
      <c r="GE116" s="102"/>
      <c r="GF116" s="102"/>
      <c r="GG116" s="102"/>
      <c r="GH116" s="102"/>
      <c r="GI116" s="102"/>
      <c r="GJ116" s="102"/>
      <c r="GK116" s="102"/>
      <c r="GL116" s="102"/>
      <c r="GM116" s="102"/>
      <c r="GN116" s="102"/>
      <c r="GO116" s="102"/>
      <c r="GP116" s="102"/>
      <c r="GQ116" s="102"/>
      <c r="GR116" s="102"/>
      <c r="GS116" s="102"/>
      <c r="GT116" s="102"/>
      <c r="GU116" s="102"/>
      <c r="GV116" s="102"/>
      <c r="GW116" s="102"/>
      <c r="GX116" s="102"/>
      <c r="GY116" s="102"/>
      <c r="GZ116" s="102"/>
      <c r="HA116" s="102"/>
      <c r="HB116" s="102"/>
      <c r="HC116" s="102"/>
      <c r="HD116" s="102"/>
      <c r="HE116" s="102"/>
      <c r="HF116" s="102"/>
      <c r="HG116" s="102"/>
      <c r="HH116" s="102"/>
      <c r="HI116" s="102"/>
      <c r="HJ116" s="102"/>
      <c r="HK116" s="102"/>
    </row>
    <row r="117" spans="1:219" x14ac:dyDescent="0.3">
      <c r="A117" t="s">
        <v>356</v>
      </c>
      <c r="B117" t="s">
        <v>732</v>
      </c>
      <c r="C117" t="s">
        <v>356</v>
      </c>
      <c r="D117" t="s">
        <v>355</v>
      </c>
      <c r="E117" t="s">
        <v>861</v>
      </c>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02"/>
      <c r="BH117" s="102"/>
      <c r="BI117" s="102"/>
      <c r="BJ117" s="102"/>
      <c r="BK117" s="102"/>
      <c r="BL117" s="102"/>
      <c r="BM117" s="102"/>
      <c r="BN117" s="102"/>
      <c r="BO117" s="102"/>
      <c r="BP117" s="102"/>
      <c r="BQ117" s="102"/>
      <c r="BR117" s="102"/>
      <c r="BS117" s="102"/>
      <c r="BT117" s="102"/>
      <c r="BU117" s="102"/>
      <c r="BV117" s="102"/>
      <c r="BW117" s="102"/>
      <c r="BX117" s="102"/>
      <c r="BY117" s="102"/>
      <c r="BZ117" s="102"/>
      <c r="CA117" s="102"/>
      <c r="CB117" s="102"/>
      <c r="CC117" s="102"/>
      <c r="CD117" s="102"/>
      <c r="CE117" s="102"/>
      <c r="CF117" s="102"/>
      <c r="CG117" s="102"/>
      <c r="CH117" s="102"/>
      <c r="CI117" s="102"/>
      <c r="CJ117" s="102"/>
      <c r="CK117" s="102"/>
      <c r="CL117" s="102"/>
      <c r="CM117" s="102"/>
      <c r="CN117" s="102"/>
      <c r="CO117" s="102"/>
      <c r="CP117" s="102"/>
      <c r="CQ117" s="102"/>
      <c r="CR117" s="102"/>
      <c r="CS117" s="102"/>
      <c r="CT117" s="102"/>
      <c r="CU117" s="102"/>
      <c r="CV117" s="102"/>
      <c r="CW117" s="102"/>
      <c r="CX117" s="102"/>
      <c r="CY117" s="102"/>
      <c r="CZ117" s="102"/>
      <c r="DA117" s="102"/>
      <c r="DB117" s="102"/>
      <c r="DC117" s="102"/>
      <c r="DD117" s="102"/>
      <c r="DE117" s="102"/>
      <c r="DF117" s="102"/>
      <c r="DG117" s="102"/>
      <c r="DH117" s="102"/>
      <c r="DI117" s="102"/>
      <c r="DJ117" s="102"/>
      <c r="DK117" s="102"/>
      <c r="DL117" s="102"/>
      <c r="DM117" s="102"/>
      <c r="DN117" s="102"/>
      <c r="DO117" s="102"/>
      <c r="DP117" s="102"/>
      <c r="DQ117" s="102"/>
      <c r="DR117" s="102"/>
      <c r="DS117" s="102"/>
      <c r="DT117" s="102"/>
      <c r="DU117" s="102"/>
      <c r="DV117" s="102"/>
      <c r="DW117" s="102"/>
      <c r="DX117" s="102"/>
      <c r="DY117" s="102"/>
      <c r="DZ117" s="102"/>
      <c r="EA117" s="102"/>
      <c r="EB117" s="102"/>
      <c r="EC117" s="102"/>
      <c r="ED117" s="102"/>
      <c r="EE117" s="102"/>
      <c r="EF117" s="102"/>
      <c r="EG117" s="102"/>
      <c r="EH117" s="102"/>
      <c r="EI117" s="102"/>
      <c r="EJ117" s="102"/>
      <c r="EK117" s="102"/>
      <c r="EL117" s="102"/>
      <c r="EM117" s="102"/>
      <c r="EN117" s="102"/>
      <c r="EO117" s="102"/>
      <c r="EP117" s="102"/>
      <c r="EQ117" s="102"/>
      <c r="ER117" s="102"/>
      <c r="ES117" s="102"/>
      <c r="ET117" s="102"/>
      <c r="EU117" s="102"/>
      <c r="EV117" s="102"/>
      <c r="EW117" s="102"/>
      <c r="EX117" s="102"/>
      <c r="EY117" s="102"/>
      <c r="EZ117" s="102"/>
      <c r="FA117" s="102"/>
      <c r="FB117" s="102"/>
      <c r="FC117" s="102"/>
      <c r="FD117" s="102"/>
      <c r="FE117" s="102"/>
      <c r="FF117" s="102"/>
      <c r="FG117" s="102"/>
      <c r="FH117" s="102"/>
      <c r="FI117" s="102"/>
      <c r="FJ117" s="102"/>
      <c r="FK117" s="102"/>
      <c r="FL117" s="102"/>
      <c r="FM117" s="102"/>
      <c r="FN117" s="102"/>
      <c r="FO117" s="102"/>
      <c r="FP117" s="102"/>
      <c r="FQ117" s="102"/>
      <c r="FR117" s="102"/>
      <c r="FS117" s="102"/>
      <c r="FT117" s="102"/>
      <c r="FU117" s="102"/>
      <c r="FV117" s="102"/>
      <c r="FW117" s="102"/>
      <c r="FX117" s="102"/>
      <c r="FY117" s="102"/>
      <c r="FZ117" s="102"/>
      <c r="GA117" s="102"/>
      <c r="GB117" s="102"/>
      <c r="GC117" s="102"/>
      <c r="GD117" s="102"/>
      <c r="GE117" s="102"/>
      <c r="GF117" s="102"/>
      <c r="GG117" s="102"/>
      <c r="GH117" s="102"/>
      <c r="GI117" s="102"/>
      <c r="GJ117" s="102"/>
      <c r="GK117" s="102"/>
      <c r="GL117" s="102"/>
      <c r="GM117" s="102"/>
      <c r="GN117" s="102"/>
      <c r="GO117" s="102"/>
      <c r="GP117" s="102"/>
      <c r="GQ117" s="102"/>
      <c r="GR117" s="102"/>
      <c r="GS117" s="102"/>
      <c r="GT117" s="102"/>
      <c r="GU117" s="102"/>
      <c r="GV117" s="102"/>
      <c r="GW117" s="102"/>
      <c r="GX117" s="102"/>
      <c r="GY117" s="102"/>
      <c r="GZ117" s="102"/>
      <c r="HA117" s="102"/>
      <c r="HB117" s="102"/>
      <c r="HC117" s="102"/>
      <c r="HD117" s="102"/>
      <c r="HE117" s="102"/>
      <c r="HF117" s="102"/>
      <c r="HG117" s="102"/>
      <c r="HH117" s="102"/>
      <c r="HI117" s="102"/>
      <c r="HJ117" s="102"/>
      <c r="HK117" s="102"/>
    </row>
    <row r="118" spans="1:219" x14ac:dyDescent="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3"/>
      <c r="AY118" s="103"/>
      <c r="AZ118" s="103"/>
      <c r="BA118" s="103"/>
      <c r="BB118" s="103"/>
      <c r="BC118" s="103"/>
      <c r="BD118" s="103"/>
      <c r="BE118" s="103"/>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c r="CR118" s="103"/>
      <c r="CS118" s="103"/>
      <c r="CT118" s="103"/>
      <c r="CU118" s="103"/>
      <c r="CV118" s="103"/>
      <c r="CW118" s="103"/>
      <c r="CX118" s="103"/>
      <c r="CY118" s="103"/>
      <c r="CZ118" s="103"/>
      <c r="DA118" s="103"/>
      <c r="DB118" s="103"/>
      <c r="DC118" s="103"/>
      <c r="DD118" s="103"/>
      <c r="DE118" s="103"/>
      <c r="DF118" s="103"/>
      <c r="DG118" s="103"/>
      <c r="DH118" s="103"/>
      <c r="DI118" s="103"/>
      <c r="DJ118" s="103"/>
      <c r="DK118" s="103"/>
      <c r="DL118" s="103"/>
      <c r="DM118" s="103"/>
      <c r="DN118" s="103"/>
      <c r="DO118" s="103"/>
      <c r="DP118" s="103"/>
      <c r="DQ118" s="103"/>
      <c r="DR118" s="103"/>
      <c r="DS118" s="103"/>
      <c r="DT118" s="103"/>
      <c r="DU118" s="103"/>
      <c r="DV118" s="103"/>
      <c r="DW118" s="103"/>
      <c r="DX118" s="103"/>
      <c r="DY118" s="103"/>
      <c r="DZ118" s="103"/>
      <c r="EA118" s="103"/>
      <c r="EB118" s="103"/>
      <c r="EC118" s="103"/>
      <c r="ED118" s="103"/>
      <c r="EE118" s="103"/>
      <c r="EF118" s="103"/>
      <c r="EG118" s="103"/>
      <c r="EH118" s="103"/>
      <c r="EI118" s="103"/>
      <c r="EJ118" s="103"/>
      <c r="EK118" s="103"/>
      <c r="EL118" s="103"/>
      <c r="EM118" s="103"/>
      <c r="EN118" s="103"/>
      <c r="EO118" s="103"/>
      <c r="EP118" s="103"/>
      <c r="EQ118" s="103"/>
      <c r="ER118" s="103"/>
      <c r="ES118" s="103"/>
      <c r="ET118" s="103"/>
      <c r="EU118" s="103"/>
      <c r="EV118" s="103"/>
      <c r="EW118" s="103"/>
      <c r="EX118" s="103"/>
      <c r="EY118" s="103"/>
      <c r="EZ118" s="103"/>
      <c r="FA118" s="103"/>
      <c r="FB118" s="103"/>
      <c r="FC118" s="103"/>
      <c r="FD118" s="103"/>
      <c r="FE118" s="103"/>
      <c r="FF118" s="103"/>
      <c r="FG118" s="103"/>
      <c r="FH118" s="103"/>
      <c r="FI118" s="103"/>
      <c r="FJ118" s="103"/>
      <c r="FK118" s="103"/>
      <c r="FL118" s="103"/>
      <c r="FM118" s="103"/>
      <c r="FN118" s="103"/>
      <c r="FO118" s="103"/>
      <c r="FP118" s="103"/>
      <c r="FQ118" s="103"/>
      <c r="FR118" s="103"/>
      <c r="FS118" s="103"/>
      <c r="FT118" s="103"/>
      <c r="FU118" s="103"/>
      <c r="FV118" s="103"/>
      <c r="FW118" s="103"/>
      <c r="FX118" s="103"/>
      <c r="FY118" s="103"/>
      <c r="FZ118" s="103"/>
      <c r="GA118" s="103"/>
      <c r="GB118" s="103"/>
      <c r="GC118" s="103"/>
      <c r="GD118" s="103"/>
      <c r="GE118" s="103"/>
      <c r="GF118" s="103"/>
      <c r="GG118" s="103"/>
      <c r="GH118" s="103"/>
      <c r="GI118" s="103"/>
      <c r="GJ118" s="103"/>
      <c r="GK118" s="103"/>
      <c r="GL118" s="103"/>
      <c r="GM118" s="103"/>
      <c r="GN118" s="103"/>
      <c r="GO118" s="103"/>
      <c r="GP118" s="103"/>
      <c r="GQ118" s="103"/>
      <c r="GR118" s="103"/>
      <c r="GS118" s="103"/>
      <c r="GT118" s="103"/>
      <c r="GU118" s="103"/>
      <c r="GV118" s="103"/>
      <c r="GW118" s="103"/>
      <c r="GX118" s="103"/>
      <c r="GY118" s="103"/>
      <c r="GZ118" s="103"/>
      <c r="HA118" s="103"/>
      <c r="HB118" s="103"/>
      <c r="HC118" s="103"/>
      <c r="HD118" s="103"/>
      <c r="HE118" s="103"/>
      <c r="HF118" s="103"/>
      <c r="HG118" s="103"/>
      <c r="HH118" s="103"/>
      <c r="HI118" s="103"/>
      <c r="HJ118" s="103"/>
      <c r="HK118" s="103"/>
    </row>
    <row r="119" spans="1:219" x14ac:dyDescent="0.3">
      <c r="J119" s="104" t="s">
        <v>766</v>
      </c>
      <c r="K119" s="104" t="s">
        <v>766</v>
      </c>
      <c r="L119" s="104" t="s">
        <v>766</v>
      </c>
      <c r="M119" s="104" t="s">
        <v>766</v>
      </c>
      <c r="N119" s="104" t="s">
        <v>766</v>
      </c>
      <c r="O119" s="104" t="s">
        <v>766</v>
      </c>
      <c r="P119" s="104" t="s">
        <v>766</v>
      </c>
      <c r="Q119" s="104" t="s">
        <v>766</v>
      </c>
      <c r="R119" s="104" t="s">
        <v>766</v>
      </c>
      <c r="S119" s="104" t="s">
        <v>766</v>
      </c>
      <c r="T119" s="104" t="s">
        <v>766</v>
      </c>
      <c r="U119" s="104" t="s">
        <v>766</v>
      </c>
      <c r="V119" s="104" t="s">
        <v>766</v>
      </c>
      <c r="W119" s="104" t="s">
        <v>766</v>
      </c>
      <c r="X119" s="104" t="s">
        <v>766</v>
      </c>
      <c r="Y119" s="104" t="s">
        <v>766</v>
      </c>
      <c r="Z119" s="104" t="s">
        <v>766</v>
      </c>
      <c r="AA119" s="104" t="s">
        <v>766</v>
      </c>
      <c r="AB119" s="104" t="s">
        <v>766</v>
      </c>
      <c r="AC119" s="104" t="s">
        <v>766</v>
      </c>
      <c r="AD119" s="104" t="s">
        <v>766</v>
      </c>
      <c r="AE119" s="104" t="s">
        <v>766</v>
      </c>
      <c r="AF119" s="104" t="s">
        <v>766</v>
      </c>
      <c r="AG119" s="104" t="s">
        <v>766</v>
      </c>
      <c r="AH119" s="104" t="s">
        <v>766</v>
      </c>
      <c r="AI119" s="104" t="s">
        <v>766</v>
      </c>
      <c r="AJ119" s="104" t="s">
        <v>766</v>
      </c>
      <c r="AK119" s="104" t="s">
        <v>766</v>
      </c>
      <c r="AL119" s="104" t="s">
        <v>766</v>
      </c>
      <c r="AM119" s="104" t="s">
        <v>766</v>
      </c>
      <c r="AN119" s="104" t="s">
        <v>766</v>
      </c>
      <c r="AO119" s="104" t="s">
        <v>766</v>
      </c>
      <c r="AP119" s="104" t="s">
        <v>766</v>
      </c>
      <c r="AQ119" s="104" t="s">
        <v>766</v>
      </c>
      <c r="AR119" s="104" t="s">
        <v>766</v>
      </c>
      <c r="AS119" s="104" t="s">
        <v>766</v>
      </c>
      <c r="AT119" s="104" t="s">
        <v>766</v>
      </c>
      <c r="AU119" s="104" t="s">
        <v>766</v>
      </c>
      <c r="AV119" s="104" t="s">
        <v>766</v>
      </c>
      <c r="AW119" s="104" t="s">
        <v>766</v>
      </c>
      <c r="AX119" s="104" t="s">
        <v>766</v>
      </c>
      <c r="AY119" s="104" t="s">
        <v>766</v>
      </c>
      <c r="AZ119" s="104" t="s">
        <v>766</v>
      </c>
      <c r="BA119" s="104" t="s">
        <v>766</v>
      </c>
      <c r="BB119" s="104" t="s">
        <v>766</v>
      </c>
      <c r="BC119" s="104" t="s">
        <v>766</v>
      </c>
      <c r="BD119" s="104" t="s">
        <v>766</v>
      </c>
      <c r="BE119" s="104" t="s">
        <v>766</v>
      </c>
      <c r="BF119" s="104" t="s">
        <v>766</v>
      </c>
      <c r="BG119" s="104" t="s">
        <v>766</v>
      </c>
      <c r="BH119" s="104" t="s">
        <v>766</v>
      </c>
      <c r="BI119" s="104" t="s">
        <v>766</v>
      </c>
      <c r="BJ119" s="104" t="s">
        <v>766</v>
      </c>
      <c r="BK119" s="104" t="s">
        <v>766</v>
      </c>
      <c r="BL119" s="104" t="s">
        <v>766</v>
      </c>
      <c r="BM119" s="104" t="s">
        <v>766</v>
      </c>
      <c r="BN119" s="104" t="s">
        <v>766</v>
      </c>
      <c r="BO119" s="104" t="s">
        <v>766</v>
      </c>
      <c r="BP119" s="104" t="s">
        <v>766</v>
      </c>
      <c r="BQ119" s="104" t="s">
        <v>766</v>
      </c>
      <c r="BR119" s="104" t="s">
        <v>766</v>
      </c>
      <c r="BS119" s="104" t="s">
        <v>766</v>
      </c>
      <c r="BT119" s="104" t="s">
        <v>766</v>
      </c>
      <c r="BU119" s="104" t="s">
        <v>766</v>
      </c>
      <c r="BV119" s="104" t="s">
        <v>766</v>
      </c>
      <c r="BW119" s="104" t="s">
        <v>766</v>
      </c>
      <c r="BX119" s="104" t="s">
        <v>766</v>
      </c>
      <c r="BY119" s="104" t="s">
        <v>766</v>
      </c>
      <c r="BZ119" s="104" t="s">
        <v>766</v>
      </c>
      <c r="CA119" s="104" t="s">
        <v>766</v>
      </c>
      <c r="CB119" s="104" t="s">
        <v>766</v>
      </c>
      <c r="CC119" s="104" t="s">
        <v>766</v>
      </c>
      <c r="CD119" s="104" t="s">
        <v>766</v>
      </c>
      <c r="CE119" s="104" t="s">
        <v>766</v>
      </c>
      <c r="CF119" s="104" t="s">
        <v>766</v>
      </c>
      <c r="CG119" s="104" t="s">
        <v>766</v>
      </c>
      <c r="CH119" s="104" t="s">
        <v>766</v>
      </c>
      <c r="CI119" s="104" t="s">
        <v>766</v>
      </c>
      <c r="CJ119" s="104" t="s">
        <v>766</v>
      </c>
      <c r="CK119" s="104" t="s">
        <v>766</v>
      </c>
      <c r="CL119" s="104" t="s">
        <v>766</v>
      </c>
      <c r="CM119" s="104" t="s">
        <v>766</v>
      </c>
      <c r="CN119" s="104" t="s">
        <v>766</v>
      </c>
      <c r="CO119" s="104" t="s">
        <v>766</v>
      </c>
      <c r="CP119" s="104" t="s">
        <v>766</v>
      </c>
      <c r="CQ119" s="104" t="s">
        <v>766</v>
      </c>
      <c r="CR119" s="104" t="s">
        <v>766</v>
      </c>
      <c r="CS119" s="104" t="s">
        <v>766</v>
      </c>
      <c r="CT119" s="104" t="s">
        <v>766</v>
      </c>
      <c r="CU119" s="104" t="s">
        <v>766</v>
      </c>
      <c r="CV119" s="104" t="s">
        <v>766</v>
      </c>
      <c r="CW119" s="104" t="s">
        <v>766</v>
      </c>
      <c r="CX119" s="104" t="s">
        <v>766</v>
      </c>
      <c r="CY119" s="104" t="s">
        <v>766</v>
      </c>
      <c r="CZ119" s="104" t="s">
        <v>766</v>
      </c>
      <c r="DA119" s="104" t="s">
        <v>766</v>
      </c>
      <c r="DB119" s="104" t="s">
        <v>766</v>
      </c>
      <c r="DC119" s="104" t="s">
        <v>766</v>
      </c>
      <c r="DD119" s="104" t="s">
        <v>766</v>
      </c>
      <c r="DE119" s="104" t="s">
        <v>766</v>
      </c>
      <c r="DF119" s="104" t="s">
        <v>766</v>
      </c>
      <c r="DG119" s="104" t="s">
        <v>766</v>
      </c>
      <c r="DH119" s="104" t="s">
        <v>766</v>
      </c>
      <c r="DI119" s="104" t="s">
        <v>766</v>
      </c>
      <c r="DJ119" s="104" t="s">
        <v>766</v>
      </c>
      <c r="DK119" s="104" t="s">
        <v>766</v>
      </c>
      <c r="DL119" s="104" t="s">
        <v>766</v>
      </c>
      <c r="DM119" s="104" t="s">
        <v>766</v>
      </c>
      <c r="DN119" s="104" t="s">
        <v>766</v>
      </c>
      <c r="DO119" s="104" t="s">
        <v>766</v>
      </c>
      <c r="DP119" s="104" t="s">
        <v>766</v>
      </c>
      <c r="DQ119" s="104" t="s">
        <v>766</v>
      </c>
      <c r="DR119" s="104" t="s">
        <v>766</v>
      </c>
      <c r="DS119" s="104" t="s">
        <v>766</v>
      </c>
      <c r="DT119" s="104" t="s">
        <v>766</v>
      </c>
      <c r="DU119" s="104" t="s">
        <v>766</v>
      </c>
      <c r="DV119" s="104" t="s">
        <v>766</v>
      </c>
      <c r="DW119" s="104" t="s">
        <v>766</v>
      </c>
      <c r="DX119" s="104" t="s">
        <v>766</v>
      </c>
      <c r="DY119" s="104" t="s">
        <v>766</v>
      </c>
      <c r="DZ119" s="104" t="s">
        <v>766</v>
      </c>
      <c r="EA119" s="104" t="s">
        <v>766</v>
      </c>
      <c r="EB119" s="104" t="s">
        <v>766</v>
      </c>
      <c r="EC119" s="104" t="s">
        <v>766</v>
      </c>
      <c r="ED119" s="104" t="s">
        <v>766</v>
      </c>
      <c r="EE119" s="104" t="s">
        <v>766</v>
      </c>
      <c r="EF119" s="104" t="s">
        <v>766</v>
      </c>
      <c r="EG119" s="104" t="s">
        <v>766</v>
      </c>
      <c r="EH119" s="104" t="s">
        <v>766</v>
      </c>
      <c r="EI119" s="104" t="s">
        <v>766</v>
      </c>
      <c r="EJ119" s="104" t="s">
        <v>766</v>
      </c>
      <c r="EK119" s="104" t="s">
        <v>766</v>
      </c>
      <c r="EL119" s="104" t="s">
        <v>766</v>
      </c>
      <c r="EM119" s="104" t="s">
        <v>766</v>
      </c>
      <c r="EN119" s="104" t="s">
        <v>766</v>
      </c>
      <c r="EO119" s="104" t="s">
        <v>766</v>
      </c>
      <c r="EP119" s="104" t="s">
        <v>766</v>
      </c>
      <c r="EQ119" s="104" t="s">
        <v>766</v>
      </c>
      <c r="ER119" s="104" t="s">
        <v>766</v>
      </c>
      <c r="ES119" s="104" t="s">
        <v>766</v>
      </c>
      <c r="ET119" s="104" t="s">
        <v>766</v>
      </c>
      <c r="EU119" s="104" t="s">
        <v>766</v>
      </c>
      <c r="EV119" s="104" t="s">
        <v>766</v>
      </c>
      <c r="EW119" s="104" t="s">
        <v>766</v>
      </c>
      <c r="EX119" s="104" t="s">
        <v>766</v>
      </c>
      <c r="EY119" s="104" t="s">
        <v>766</v>
      </c>
      <c r="EZ119" s="104" t="s">
        <v>766</v>
      </c>
      <c r="FA119" s="104" t="s">
        <v>766</v>
      </c>
      <c r="FB119" s="104" t="s">
        <v>766</v>
      </c>
      <c r="FC119" s="104" t="s">
        <v>766</v>
      </c>
      <c r="FD119" s="104" t="s">
        <v>766</v>
      </c>
      <c r="FE119" s="104" t="s">
        <v>766</v>
      </c>
      <c r="FF119" s="104" t="s">
        <v>766</v>
      </c>
      <c r="FG119" s="104" t="s">
        <v>766</v>
      </c>
      <c r="FH119" s="104" t="s">
        <v>766</v>
      </c>
      <c r="FI119" s="104" t="s">
        <v>766</v>
      </c>
      <c r="FJ119" s="104" t="s">
        <v>766</v>
      </c>
      <c r="FK119" s="104" t="s">
        <v>766</v>
      </c>
      <c r="FL119" s="104" t="s">
        <v>766</v>
      </c>
      <c r="FM119" s="104" t="s">
        <v>766</v>
      </c>
      <c r="FN119" s="104" t="s">
        <v>766</v>
      </c>
      <c r="FO119" s="104" t="s">
        <v>766</v>
      </c>
      <c r="FP119" s="104" t="s">
        <v>766</v>
      </c>
      <c r="FQ119" s="104" t="s">
        <v>766</v>
      </c>
      <c r="FR119" s="104" t="s">
        <v>766</v>
      </c>
      <c r="FS119" s="104" t="s">
        <v>766</v>
      </c>
      <c r="FT119" s="104" t="s">
        <v>766</v>
      </c>
      <c r="FU119" s="104" t="s">
        <v>766</v>
      </c>
      <c r="FV119" s="104" t="s">
        <v>766</v>
      </c>
      <c r="FW119" s="104" t="s">
        <v>766</v>
      </c>
      <c r="FX119" s="104" t="s">
        <v>766</v>
      </c>
      <c r="FY119" s="104" t="s">
        <v>766</v>
      </c>
      <c r="FZ119" s="104" t="s">
        <v>766</v>
      </c>
      <c r="GA119" s="104" t="s">
        <v>766</v>
      </c>
      <c r="GB119" s="104" t="s">
        <v>766</v>
      </c>
      <c r="GC119" s="104" t="s">
        <v>766</v>
      </c>
      <c r="GD119" s="104" t="s">
        <v>766</v>
      </c>
      <c r="GE119" s="104" t="s">
        <v>766</v>
      </c>
      <c r="GF119" s="104" t="s">
        <v>766</v>
      </c>
      <c r="GG119" s="104" t="s">
        <v>766</v>
      </c>
      <c r="GH119" s="104" t="s">
        <v>766</v>
      </c>
      <c r="GI119" s="104" t="s">
        <v>766</v>
      </c>
      <c r="GJ119" s="104" t="s">
        <v>766</v>
      </c>
      <c r="GK119" s="104" t="s">
        <v>766</v>
      </c>
      <c r="GL119" s="104" t="s">
        <v>766</v>
      </c>
      <c r="GM119" s="104" t="s">
        <v>766</v>
      </c>
      <c r="GN119" s="104" t="s">
        <v>766</v>
      </c>
      <c r="GO119" s="104" t="s">
        <v>766</v>
      </c>
      <c r="GP119" s="104" t="s">
        <v>766</v>
      </c>
      <c r="GQ119" s="104" t="s">
        <v>766</v>
      </c>
      <c r="GR119" s="104" t="s">
        <v>766</v>
      </c>
      <c r="GS119" s="104" t="s">
        <v>766</v>
      </c>
      <c r="GT119" s="104" t="s">
        <v>766</v>
      </c>
      <c r="GU119" s="104" t="s">
        <v>766</v>
      </c>
      <c r="GV119" s="104" t="s">
        <v>766</v>
      </c>
      <c r="GW119" s="104" t="s">
        <v>766</v>
      </c>
      <c r="GX119" s="104" t="s">
        <v>766</v>
      </c>
      <c r="GY119" s="104" t="s">
        <v>766</v>
      </c>
      <c r="GZ119" s="104" t="s">
        <v>766</v>
      </c>
      <c r="HA119" s="104" t="s">
        <v>766</v>
      </c>
      <c r="HB119" s="104" t="s">
        <v>766</v>
      </c>
      <c r="HC119" s="104" t="s">
        <v>766</v>
      </c>
      <c r="HD119" s="104" t="s">
        <v>766</v>
      </c>
      <c r="HE119" s="104" t="s">
        <v>766</v>
      </c>
      <c r="HF119" s="104" t="s">
        <v>766</v>
      </c>
      <c r="HG119" s="104" t="s">
        <v>766</v>
      </c>
      <c r="HH119" s="104" t="s">
        <v>766</v>
      </c>
      <c r="HI119" s="104" t="s">
        <v>766</v>
      </c>
      <c r="HJ119" s="104" t="s">
        <v>766</v>
      </c>
      <c r="HK119" s="104" t="s">
        <v>766</v>
      </c>
    </row>
    <row r="120" spans="1:219" x14ac:dyDescent="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c r="CR120" s="103"/>
      <c r="CS120" s="103"/>
      <c r="CT120" s="103"/>
      <c r="CU120" s="103"/>
      <c r="CV120" s="103"/>
      <c r="CW120" s="103"/>
      <c r="CX120" s="103"/>
      <c r="CY120" s="103"/>
      <c r="CZ120" s="103"/>
      <c r="DA120" s="103"/>
      <c r="DB120" s="103"/>
      <c r="DC120" s="103"/>
      <c r="DD120" s="103"/>
      <c r="DE120" s="103"/>
      <c r="DF120" s="103"/>
      <c r="DG120" s="103"/>
      <c r="DH120" s="103"/>
      <c r="DI120" s="103"/>
      <c r="DJ120" s="103"/>
      <c r="DK120" s="103"/>
      <c r="DL120" s="103"/>
      <c r="DM120" s="103"/>
      <c r="DN120" s="103"/>
      <c r="DO120" s="103"/>
      <c r="DP120" s="103"/>
      <c r="DQ120" s="103"/>
      <c r="DR120" s="103"/>
      <c r="DS120" s="103"/>
      <c r="DT120" s="103"/>
      <c r="DU120" s="103"/>
      <c r="DV120" s="103"/>
      <c r="DW120" s="103"/>
      <c r="DX120" s="103"/>
      <c r="DY120" s="103"/>
      <c r="DZ120" s="103"/>
      <c r="EA120" s="103"/>
      <c r="EB120" s="103"/>
      <c r="EC120" s="103"/>
      <c r="ED120" s="103"/>
      <c r="EE120" s="103"/>
      <c r="EF120" s="103"/>
      <c r="EG120" s="103"/>
      <c r="EH120" s="103"/>
      <c r="EI120" s="103"/>
      <c r="EJ120" s="103"/>
      <c r="EK120" s="103"/>
      <c r="EL120" s="103"/>
      <c r="EM120" s="103"/>
      <c r="EN120" s="103"/>
      <c r="EO120" s="103"/>
      <c r="EP120" s="103"/>
      <c r="EQ120" s="103"/>
      <c r="ER120" s="103"/>
      <c r="ES120" s="103"/>
      <c r="ET120" s="103"/>
      <c r="EU120" s="103"/>
      <c r="EV120" s="103"/>
      <c r="EW120" s="103"/>
      <c r="EX120" s="103"/>
      <c r="EY120" s="103"/>
      <c r="EZ120" s="103"/>
      <c r="FA120" s="103"/>
      <c r="FB120" s="103"/>
      <c r="FC120" s="103"/>
      <c r="FD120" s="103"/>
      <c r="FE120" s="103"/>
      <c r="FF120" s="103"/>
      <c r="FG120" s="103"/>
      <c r="FH120" s="103"/>
      <c r="FI120" s="103"/>
      <c r="FJ120" s="103"/>
      <c r="FK120" s="103"/>
      <c r="FL120" s="103"/>
      <c r="FM120" s="103"/>
      <c r="FN120" s="103"/>
      <c r="FO120" s="103"/>
      <c r="FP120" s="103"/>
      <c r="FQ120" s="103"/>
      <c r="FR120" s="103"/>
      <c r="FS120" s="103"/>
      <c r="FT120" s="103"/>
      <c r="FU120" s="103"/>
      <c r="FV120" s="103"/>
      <c r="FW120" s="103"/>
      <c r="FX120" s="103"/>
      <c r="FY120" s="103"/>
      <c r="FZ120" s="103"/>
      <c r="GA120" s="103"/>
      <c r="GB120" s="103"/>
      <c r="GC120" s="103"/>
      <c r="GD120" s="103"/>
      <c r="GE120" s="103"/>
      <c r="GF120" s="103"/>
      <c r="GG120" s="103"/>
      <c r="GH120" s="103"/>
      <c r="GI120" s="103"/>
      <c r="GJ120" s="103"/>
      <c r="GK120" s="103"/>
      <c r="GL120" s="103"/>
      <c r="GM120" s="103"/>
      <c r="GN120" s="103"/>
      <c r="GO120" s="103"/>
      <c r="GP120" s="103"/>
      <c r="GQ120" s="103"/>
      <c r="GR120" s="103"/>
      <c r="GS120" s="103"/>
      <c r="GT120" s="103"/>
      <c r="GU120" s="103"/>
      <c r="GV120" s="103"/>
      <c r="GW120" s="103"/>
      <c r="GX120" s="103"/>
      <c r="GY120" s="103"/>
      <c r="GZ120" s="103"/>
      <c r="HA120" s="103"/>
      <c r="HB120" s="103"/>
      <c r="HC120" s="103"/>
      <c r="HD120" s="103"/>
      <c r="HE120" s="103"/>
      <c r="HF120" s="103"/>
      <c r="HG120" s="103"/>
      <c r="HH120" s="103"/>
      <c r="HI120" s="103"/>
      <c r="HJ120" s="103"/>
      <c r="HK120" s="103"/>
    </row>
    <row r="121" spans="1:219" x14ac:dyDescent="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c r="BE121" s="103"/>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c r="CR121" s="103"/>
      <c r="CS121" s="103"/>
      <c r="CT121" s="103"/>
      <c r="CU121" s="103"/>
      <c r="CV121" s="103"/>
      <c r="CW121" s="103"/>
      <c r="CX121" s="103"/>
      <c r="CY121" s="103"/>
      <c r="CZ121" s="103"/>
      <c r="DA121" s="103"/>
      <c r="DB121" s="103"/>
      <c r="DC121" s="103"/>
      <c r="DD121" s="103"/>
      <c r="DE121" s="103"/>
      <c r="DF121" s="103"/>
      <c r="DG121" s="103"/>
      <c r="DH121" s="103"/>
      <c r="DI121" s="103"/>
      <c r="DJ121" s="103"/>
      <c r="DK121" s="103"/>
      <c r="DL121" s="103"/>
      <c r="DM121" s="103"/>
      <c r="DN121" s="103"/>
      <c r="DO121" s="103"/>
      <c r="DP121" s="103"/>
      <c r="DQ121" s="103"/>
      <c r="DR121" s="103"/>
      <c r="DS121" s="103"/>
      <c r="DT121" s="103"/>
      <c r="DU121" s="103"/>
      <c r="DV121" s="103"/>
      <c r="DW121" s="103"/>
      <c r="DX121" s="103"/>
      <c r="DY121" s="103"/>
      <c r="DZ121" s="103"/>
      <c r="EA121" s="103"/>
      <c r="EB121" s="103"/>
      <c r="EC121" s="103"/>
      <c r="ED121" s="103"/>
      <c r="EE121" s="103"/>
      <c r="EF121" s="103"/>
      <c r="EG121" s="103"/>
      <c r="EH121" s="103"/>
      <c r="EI121" s="103"/>
      <c r="EJ121" s="103"/>
      <c r="EK121" s="103"/>
      <c r="EL121" s="103"/>
      <c r="EM121" s="103"/>
      <c r="EN121" s="103"/>
      <c r="EO121" s="103"/>
      <c r="EP121" s="103"/>
      <c r="EQ121" s="103"/>
      <c r="ER121" s="103"/>
      <c r="ES121" s="103"/>
      <c r="ET121" s="103"/>
      <c r="EU121" s="103"/>
      <c r="EV121" s="103"/>
      <c r="EW121" s="103"/>
      <c r="EX121" s="103"/>
      <c r="EY121" s="103"/>
      <c r="EZ121" s="103"/>
      <c r="FA121" s="103"/>
      <c r="FB121" s="103"/>
      <c r="FC121" s="103"/>
      <c r="FD121" s="103"/>
      <c r="FE121" s="103"/>
      <c r="FF121" s="103"/>
      <c r="FG121" s="103"/>
      <c r="FH121" s="103"/>
      <c r="FI121" s="103"/>
      <c r="FJ121" s="103"/>
      <c r="FK121" s="103"/>
      <c r="FL121" s="103"/>
      <c r="FM121" s="103"/>
      <c r="FN121" s="103"/>
      <c r="FO121" s="103"/>
      <c r="FP121" s="103"/>
      <c r="FQ121" s="103"/>
      <c r="FR121" s="103"/>
      <c r="FS121" s="103"/>
      <c r="FT121" s="103"/>
      <c r="FU121" s="103"/>
      <c r="FV121" s="103"/>
      <c r="FW121" s="103"/>
      <c r="FX121" s="103"/>
      <c r="FY121" s="103"/>
      <c r="FZ121" s="103"/>
      <c r="GA121" s="103"/>
      <c r="GB121" s="103"/>
      <c r="GC121" s="103"/>
      <c r="GD121" s="103"/>
      <c r="GE121" s="103"/>
      <c r="GF121" s="103"/>
      <c r="GG121" s="103"/>
      <c r="GH121" s="103"/>
      <c r="GI121" s="103"/>
      <c r="GJ121" s="103"/>
      <c r="GK121" s="103"/>
      <c r="GL121" s="103"/>
      <c r="GM121" s="103"/>
      <c r="GN121" s="103"/>
      <c r="GO121" s="103"/>
      <c r="GP121" s="103"/>
      <c r="GQ121" s="103"/>
      <c r="GR121" s="103"/>
      <c r="GS121" s="103"/>
      <c r="GT121" s="103"/>
      <c r="GU121" s="103"/>
      <c r="GV121" s="103"/>
      <c r="GW121" s="103"/>
      <c r="GX121" s="103"/>
      <c r="GY121" s="103"/>
      <c r="GZ121" s="103"/>
      <c r="HA121" s="103"/>
      <c r="HB121" s="103"/>
      <c r="HC121" s="103"/>
      <c r="HD121" s="103"/>
      <c r="HE121" s="103"/>
      <c r="HF121" s="103"/>
      <c r="HG121" s="103"/>
      <c r="HH121" s="103"/>
      <c r="HI121" s="103"/>
      <c r="HJ121" s="103"/>
      <c r="HK121" s="103"/>
    </row>
    <row r="122" spans="1:219" x14ac:dyDescent="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c r="CR122" s="103"/>
      <c r="CS122" s="103"/>
      <c r="CT122" s="103"/>
      <c r="CU122" s="103"/>
      <c r="CV122" s="103"/>
      <c r="CW122" s="103"/>
      <c r="CX122" s="103"/>
      <c r="CY122" s="103"/>
      <c r="CZ122" s="103"/>
      <c r="DA122" s="103"/>
      <c r="DB122" s="103"/>
      <c r="DC122" s="103"/>
      <c r="DD122" s="103"/>
      <c r="DE122" s="103"/>
      <c r="DF122" s="103"/>
      <c r="DG122" s="103"/>
      <c r="DH122" s="103"/>
      <c r="DI122" s="103"/>
      <c r="DJ122" s="103"/>
      <c r="DK122" s="103"/>
      <c r="DL122" s="103"/>
      <c r="DM122" s="103"/>
      <c r="DN122" s="103"/>
      <c r="DO122" s="103"/>
      <c r="DP122" s="103"/>
      <c r="DQ122" s="103"/>
      <c r="DR122" s="103"/>
      <c r="DS122" s="103"/>
      <c r="DT122" s="103"/>
      <c r="DU122" s="103"/>
      <c r="DV122" s="103"/>
      <c r="DW122" s="103"/>
      <c r="DX122" s="103"/>
      <c r="DY122" s="103"/>
      <c r="DZ122" s="103"/>
      <c r="EA122" s="103"/>
      <c r="EB122" s="103"/>
      <c r="EC122" s="103"/>
      <c r="ED122" s="103"/>
      <c r="EE122" s="103"/>
      <c r="EF122" s="103"/>
      <c r="EG122" s="103"/>
      <c r="EH122" s="103"/>
      <c r="EI122" s="103"/>
      <c r="EJ122" s="103"/>
      <c r="EK122" s="103"/>
      <c r="EL122" s="103"/>
      <c r="EM122" s="103"/>
      <c r="EN122" s="103"/>
      <c r="EO122" s="103"/>
      <c r="EP122" s="103"/>
      <c r="EQ122" s="103"/>
      <c r="ER122" s="103"/>
      <c r="ES122" s="103"/>
      <c r="ET122" s="103"/>
      <c r="EU122" s="103"/>
      <c r="EV122" s="103"/>
      <c r="EW122" s="103"/>
      <c r="EX122" s="103"/>
      <c r="EY122" s="103"/>
      <c r="EZ122" s="103"/>
      <c r="FA122" s="103"/>
      <c r="FB122" s="103"/>
      <c r="FC122" s="103"/>
      <c r="FD122" s="103"/>
      <c r="FE122" s="103"/>
      <c r="FF122" s="103"/>
      <c r="FG122" s="103"/>
      <c r="FH122" s="103"/>
      <c r="FI122" s="103"/>
      <c r="FJ122" s="103"/>
      <c r="FK122" s="103"/>
      <c r="FL122" s="103"/>
      <c r="FM122" s="103"/>
      <c r="FN122" s="103"/>
      <c r="FO122" s="103"/>
      <c r="FP122" s="103"/>
      <c r="FQ122" s="103"/>
      <c r="FR122" s="103"/>
      <c r="FS122" s="103"/>
      <c r="FT122" s="103"/>
      <c r="FU122" s="103"/>
      <c r="FV122" s="103"/>
      <c r="FW122" s="103"/>
      <c r="FX122" s="103"/>
      <c r="FY122" s="103"/>
      <c r="FZ122" s="103"/>
      <c r="GA122" s="103"/>
      <c r="GB122" s="103"/>
      <c r="GC122" s="103"/>
      <c r="GD122" s="103"/>
      <c r="GE122" s="103"/>
      <c r="GF122" s="103"/>
      <c r="GG122" s="103"/>
      <c r="GH122" s="103"/>
      <c r="GI122" s="103"/>
      <c r="GJ122" s="103"/>
      <c r="GK122" s="103"/>
      <c r="GL122" s="103"/>
      <c r="GM122" s="103"/>
      <c r="GN122" s="103"/>
      <c r="GO122" s="103"/>
      <c r="GP122" s="103"/>
      <c r="GQ122" s="103"/>
      <c r="GR122" s="103"/>
      <c r="GS122" s="103"/>
      <c r="GT122" s="103"/>
      <c r="GU122" s="103"/>
      <c r="GV122" s="103"/>
      <c r="GW122" s="103"/>
      <c r="GX122" s="103"/>
      <c r="GY122" s="103"/>
      <c r="GZ122" s="103"/>
      <c r="HA122" s="103"/>
      <c r="HB122" s="103"/>
      <c r="HC122" s="103"/>
      <c r="HD122" s="103"/>
      <c r="HE122" s="103"/>
      <c r="HF122" s="103"/>
      <c r="HG122" s="103"/>
      <c r="HH122" s="103"/>
      <c r="HI122" s="103"/>
      <c r="HJ122" s="103"/>
      <c r="HK122" s="103"/>
    </row>
    <row r="123" spans="1:219" x14ac:dyDescent="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c r="CR123" s="103"/>
      <c r="CS123" s="103"/>
      <c r="CT123" s="103"/>
      <c r="CU123" s="103"/>
      <c r="CV123" s="103"/>
      <c r="CW123" s="103"/>
      <c r="CX123" s="103"/>
      <c r="CY123" s="103"/>
      <c r="CZ123" s="103"/>
      <c r="DA123" s="103"/>
      <c r="DB123" s="103"/>
      <c r="DC123" s="103"/>
      <c r="DD123" s="103"/>
      <c r="DE123" s="103"/>
      <c r="DF123" s="103"/>
      <c r="DG123" s="103"/>
      <c r="DH123" s="103"/>
      <c r="DI123" s="103"/>
      <c r="DJ123" s="103"/>
      <c r="DK123" s="103"/>
      <c r="DL123" s="103"/>
      <c r="DM123" s="103"/>
      <c r="DN123" s="103"/>
      <c r="DO123" s="103"/>
      <c r="DP123" s="103"/>
      <c r="DQ123" s="103"/>
      <c r="DR123" s="103"/>
      <c r="DS123" s="103"/>
      <c r="DT123" s="103"/>
      <c r="DU123" s="103"/>
      <c r="DV123" s="103"/>
      <c r="DW123" s="103"/>
      <c r="DX123" s="103"/>
      <c r="DY123" s="103"/>
      <c r="DZ123" s="103"/>
      <c r="EA123" s="103"/>
      <c r="EB123" s="103"/>
      <c r="EC123" s="103"/>
      <c r="ED123" s="103"/>
      <c r="EE123" s="103"/>
      <c r="EF123" s="103"/>
      <c r="EG123" s="103"/>
      <c r="EH123" s="103"/>
      <c r="EI123" s="103"/>
      <c r="EJ123" s="103"/>
      <c r="EK123" s="103"/>
      <c r="EL123" s="103"/>
      <c r="EM123" s="103"/>
      <c r="EN123" s="103"/>
      <c r="EO123" s="103"/>
      <c r="EP123" s="103"/>
      <c r="EQ123" s="103"/>
      <c r="ER123" s="103"/>
      <c r="ES123" s="103"/>
      <c r="ET123" s="103"/>
      <c r="EU123" s="103"/>
      <c r="EV123" s="103"/>
      <c r="EW123" s="103"/>
      <c r="EX123" s="103"/>
      <c r="EY123" s="103"/>
      <c r="EZ123" s="103"/>
      <c r="FA123" s="103"/>
      <c r="FB123" s="103"/>
      <c r="FC123" s="103"/>
      <c r="FD123" s="103"/>
      <c r="FE123" s="103"/>
      <c r="FF123" s="103"/>
      <c r="FG123" s="103"/>
      <c r="FH123" s="103"/>
      <c r="FI123" s="103"/>
      <c r="FJ123" s="103"/>
      <c r="FK123" s="103"/>
      <c r="FL123" s="103"/>
      <c r="FM123" s="103"/>
      <c r="FN123" s="103"/>
      <c r="FO123" s="103"/>
      <c r="FP123" s="103"/>
      <c r="FQ123" s="103"/>
      <c r="FR123" s="103"/>
      <c r="FS123" s="103"/>
      <c r="FT123" s="103"/>
      <c r="FU123" s="103"/>
      <c r="FV123" s="103"/>
      <c r="FW123" s="103"/>
      <c r="FX123" s="103"/>
      <c r="FY123" s="103"/>
      <c r="FZ123" s="103"/>
      <c r="GA123" s="103"/>
      <c r="GB123" s="103"/>
      <c r="GC123" s="103"/>
      <c r="GD123" s="103"/>
      <c r="GE123" s="103"/>
      <c r="GF123" s="103"/>
      <c r="GG123" s="103"/>
      <c r="GH123" s="103"/>
      <c r="GI123" s="103"/>
      <c r="GJ123" s="103"/>
      <c r="GK123" s="103"/>
      <c r="GL123" s="103"/>
      <c r="GM123" s="103"/>
      <c r="GN123" s="103"/>
      <c r="GO123" s="103"/>
      <c r="GP123" s="103"/>
      <c r="GQ123" s="103"/>
      <c r="GR123" s="103"/>
      <c r="GS123" s="103"/>
      <c r="GT123" s="103"/>
      <c r="GU123" s="103"/>
      <c r="GV123" s="103"/>
      <c r="GW123" s="103"/>
      <c r="GX123" s="103"/>
      <c r="GY123" s="103"/>
      <c r="GZ123" s="103"/>
      <c r="HA123" s="103"/>
      <c r="HB123" s="103"/>
      <c r="HC123" s="103"/>
      <c r="HD123" s="103"/>
      <c r="HE123" s="103"/>
      <c r="HF123" s="103"/>
      <c r="HG123" s="103"/>
      <c r="HH123" s="103"/>
      <c r="HI123" s="103"/>
      <c r="HJ123" s="103"/>
      <c r="HK123" s="103"/>
    </row>
    <row r="124" spans="1:219" x14ac:dyDescent="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c r="CR124" s="103"/>
      <c r="CS124" s="103"/>
      <c r="CT124" s="103"/>
      <c r="CU124" s="103"/>
      <c r="CV124" s="103"/>
      <c r="CW124" s="103"/>
      <c r="CX124" s="103"/>
      <c r="CY124" s="103"/>
      <c r="CZ124" s="103"/>
      <c r="DA124" s="103"/>
      <c r="DB124" s="103"/>
      <c r="DC124" s="103"/>
      <c r="DD124" s="103"/>
      <c r="DE124" s="103"/>
      <c r="DF124" s="103"/>
      <c r="DG124" s="103"/>
      <c r="DH124" s="103"/>
      <c r="DI124" s="103"/>
      <c r="DJ124" s="103"/>
      <c r="DK124" s="103"/>
      <c r="DL124" s="103"/>
      <c r="DM124" s="103"/>
      <c r="DN124" s="103"/>
      <c r="DO124" s="103"/>
      <c r="DP124" s="103"/>
      <c r="DQ124" s="103"/>
      <c r="DR124" s="103"/>
      <c r="DS124" s="103"/>
      <c r="DT124" s="103"/>
      <c r="DU124" s="103"/>
      <c r="DV124" s="103"/>
      <c r="DW124" s="103"/>
      <c r="DX124" s="103"/>
      <c r="DY124" s="103"/>
      <c r="DZ124" s="103"/>
      <c r="EA124" s="103"/>
      <c r="EB124" s="103"/>
      <c r="EC124" s="103"/>
      <c r="ED124" s="103"/>
      <c r="EE124" s="103"/>
      <c r="EF124" s="103"/>
      <c r="EG124" s="103"/>
      <c r="EH124" s="103"/>
      <c r="EI124" s="103"/>
      <c r="EJ124" s="103"/>
      <c r="EK124" s="103"/>
      <c r="EL124" s="103"/>
      <c r="EM124" s="103"/>
      <c r="EN124" s="103"/>
      <c r="EO124" s="103"/>
      <c r="EP124" s="103"/>
      <c r="EQ124" s="103"/>
      <c r="ER124" s="103"/>
      <c r="ES124" s="103"/>
      <c r="ET124" s="103"/>
      <c r="EU124" s="103"/>
      <c r="EV124" s="103"/>
      <c r="EW124" s="103"/>
      <c r="EX124" s="103"/>
      <c r="EY124" s="103"/>
      <c r="EZ124" s="103"/>
      <c r="FA124" s="103"/>
      <c r="FB124" s="103"/>
      <c r="FC124" s="103"/>
      <c r="FD124" s="103"/>
      <c r="FE124" s="103"/>
      <c r="FF124" s="103"/>
      <c r="FG124" s="103"/>
      <c r="FH124" s="103"/>
      <c r="FI124" s="103"/>
      <c r="FJ124" s="103"/>
      <c r="FK124" s="103"/>
      <c r="FL124" s="103"/>
      <c r="FM124" s="103"/>
      <c r="FN124" s="103"/>
      <c r="FO124" s="103"/>
      <c r="FP124" s="103"/>
      <c r="FQ124" s="103"/>
      <c r="FR124" s="103"/>
      <c r="FS124" s="103"/>
      <c r="FT124" s="103"/>
      <c r="FU124" s="103"/>
      <c r="FV124" s="103"/>
      <c r="FW124" s="103"/>
      <c r="FX124" s="103"/>
      <c r="FY124" s="103"/>
      <c r="FZ124" s="103"/>
      <c r="GA124" s="103"/>
      <c r="GB124" s="103"/>
      <c r="GC124" s="103"/>
      <c r="GD124" s="103"/>
      <c r="GE124" s="103"/>
      <c r="GF124" s="103"/>
      <c r="GG124" s="103"/>
      <c r="GH124" s="103"/>
      <c r="GI124" s="103"/>
      <c r="GJ124" s="103"/>
      <c r="GK124" s="103"/>
      <c r="GL124" s="103"/>
      <c r="GM124" s="103"/>
      <c r="GN124" s="103"/>
      <c r="GO124" s="103"/>
      <c r="GP124" s="103"/>
      <c r="GQ124" s="103"/>
      <c r="GR124" s="103"/>
      <c r="GS124" s="103"/>
      <c r="GT124" s="103"/>
      <c r="GU124" s="103"/>
      <c r="GV124" s="103"/>
      <c r="GW124" s="103"/>
      <c r="GX124" s="103"/>
      <c r="GY124" s="103"/>
      <c r="GZ124" s="103"/>
      <c r="HA124" s="103"/>
      <c r="HB124" s="103"/>
      <c r="HC124" s="103"/>
      <c r="HD124" s="103"/>
      <c r="HE124" s="103"/>
      <c r="HF124" s="103"/>
      <c r="HG124" s="103"/>
      <c r="HH124" s="103"/>
      <c r="HI124" s="103"/>
      <c r="HJ124" s="103"/>
      <c r="HK124" s="103"/>
    </row>
    <row r="125" spans="1:219" x14ac:dyDescent="0.3">
      <c r="J125" s="105" t="s">
        <v>768</v>
      </c>
      <c r="K125" s="105" t="s">
        <v>768</v>
      </c>
      <c r="L125" s="105" t="s">
        <v>768</v>
      </c>
      <c r="M125" s="105" t="s">
        <v>768</v>
      </c>
      <c r="N125" s="105" t="s">
        <v>768</v>
      </c>
      <c r="O125" s="105" t="s">
        <v>768</v>
      </c>
      <c r="P125" s="105" t="s">
        <v>768</v>
      </c>
      <c r="Q125" s="105" t="s">
        <v>768</v>
      </c>
      <c r="R125" s="105" t="s">
        <v>768</v>
      </c>
      <c r="S125" s="105" t="s">
        <v>768</v>
      </c>
      <c r="T125" s="105" t="s">
        <v>768</v>
      </c>
      <c r="U125" s="105" t="s">
        <v>768</v>
      </c>
      <c r="V125" s="105" t="s">
        <v>768</v>
      </c>
      <c r="W125" s="105" t="s">
        <v>768</v>
      </c>
      <c r="X125" s="105" t="s">
        <v>768</v>
      </c>
      <c r="Y125" s="105" t="s">
        <v>768</v>
      </c>
      <c r="Z125" s="105" t="s">
        <v>768</v>
      </c>
      <c r="AA125" s="105" t="s">
        <v>768</v>
      </c>
      <c r="AB125" s="105" t="s">
        <v>768</v>
      </c>
      <c r="AC125" s="105" t="s">
        <v>768</v>
      </c>
      <c r="AD125" s="105" t="s">
        <v>768</v>
      </c>
      <c r="AE125" s="105" t="s">
        <v>768</v>
      </c>
      <c r="AF125" s="105" t="s">
        <v>768</v>
      </c>
      <c r="AG125" s="105" t="s">
        <v>768</v>
      </c>
      <c r="AH125" s="105" t="s">
        <v>768</v>
      </c>
      <c r="AI125" s="105" t="s">
        <v>768</v>
      </c>
      <c r="AJ125" s="105" t="s">
        <v>768</v>
      </c>
      <c r="AK125" s="105" t="s">
        <v>768</v>
      </c>
      <c r="AL125" s="105" t="s">
        <v>768</v>
      </c>
      <c r="AM125" s="105" t="s">
        <v>768</v>
      </c>
      <c r="AN125" s="105" t="s">
        <v>768</v>
      </c>
      <c r="AO125" s="105" t="s">
        <v>768</v>
      </c>
      <c r="AP125" s="105" t="s">
        <v>768</v>
      </c>
      <c r="AQ125" s="105" t="s">
        <v>768</v>
      </c>
      <c r="AR125" s="105" t="s">
        <v>768</v>
      </c>
      <c r="AS125" s="105" t="s">
        <v>768</v>
      </c>
      <c r="AT125" s="105" t="s">
        <v>768</v>
      </c>
      <c r="AU125" s="105" t="s">
        <v>768</v>
      </c>
      <c r="AV125" s="105" t="s">
        <v>768</v>
      </c>
      <c r="AW125" s="105" t="s">
        <v>768</v>
      </c>
      <c r="AX125" s="105" t="s">
        <v>768</v>
      </c>
      <c r="AY125" s="105" t="s">
        <v>768</v>
      </c>
      <c r="AZ125" s="105" t="s">
        <v>768</v>
      </c>
      <c r="BA125" s="105" t="s">
        <v>768</v>
      </c>
      <c r="BB125" s="105" t="s">
        <v>768</v>
      </c>
      <c r="BC125" s="105" t="s">
        <v>768</v>
      </c>
      <c r="BD125" s="105" t="s">
        <v>768</v>
      </c>
      <c r="BE125" s="105" t="s">
        <v>768</v>
      </c>
      <c r="BF125" s="105" t="s">
        <v>768</v>
      </c>
      <c r="BG125" s="105" t="s">
        <v>768</v>
      </c>
      <c r="BH125" s="105" t="s">
        <v>768</v>
      </c>
      <c r="BI125" s="105" t="s">
        <v>768</v>
      </c>
      <c r="BJ125" s="105" t="s">
        <v>768</v>
      </c>
      <c r="BK125" s="105" t="s">
        <v>768</v>
      </c>
      <c r="BL125" s="105" t="s">
        <v>768</v>
      </c>
      <c r="BM125" s="105" t="s">
        <v>768</v>
      </c>
      <c r="BN125" s="105" t="s">
        <v>768</v>
      </c>
      <c r="BO125" s="105" t="s">
        <v>768</v>
      </c>
      <c r="BP125" s="105" t="s">
        <v>768</v>
      </c>
      <c r="BQ125" s="105" t="s">
        <v>768</v>
      </c>
      <c r="BR125" s="105" t="s">
        <v>768</v>
      </c>
      <c r="BS125" s="105" t="s">
        <v>768</v>
      </c>
      <c r="BT125" s="105" t="s">
        <v>768</v>
      </c>
      <c r="BU125" s="105" t="s">
        <v>768</v>
      </c>
      <c r="BV125" s="105" t="s">
        <v>768</v>
      </c>
      <c r="BW125" s="105" t="s">
        <v>768</v>
      </c>
      <c r="BX125" s="105" t="s">
        <v>768</v>
      </c>
      <c r="BY125" s="105" t="s">
        <v>768</v>
      </c>
      <c r="BZ125" s="105" t="s">
        <v>768</v>
      </c>
      <c r="CA125" s="105" t="s">
        <v>768</v>
      </c>
      <c r="CB125" s="105" t="s">
        <v>768</v>
      </c>
      <c r="CC125" s="105" t="s">
        <v>768</v>
      </c>
      <c r="CD125" s="105" t="s">
        <v>768</v>
      </c>
      <c r="CE125" s="105" t="s">
        <v>768</v>
      </c>
      <c r="CF125" s="105" t="s">
        <v>768</v>
      </c>
      <c r="CG125" s="105" t="s">
        <v>768</v>
      </c>
      <c r="CH125" s="105" t="s">
        <v>768</v>
      </c>
      <c r="CI125" s="105" t="s">
        <v>768</v>
      </c>
      <c r="CJ125" s="105" t="s">
        <v>768</v>
      </c>
      <c r="CK125" s="105" t="s">
        <v>768</v>
      </c>
      <c r="CL125" s="105" t="s">
        <v>768</v>
      </c>
      <c r="CM125" s="105" t="s">
        <v>768</v>
      </c>
      <c r="CN125" s="105" t="s">
        <v>768</v>
      </c>
      <c r="CO125" s="105" t="s">
        <v>768</v>
      </c>
      <c r="CP125" s="105" t="s">
        <v>768</v>
      </c>
      <c r="CQ125" s="105" t="s">
        <v>768</v>
      </c>
      <c r="CR125" s="105" t="s">
        <v>768</v>
      </c>
      <c r="CS125" s="105" t="s">
        <v>768</v>
      </c>
      <c r="CT125" s="105" t="s">
        <v>768</v>
      </c>
      <c r="CU125" s="105" t="s">
        <v>768</v>
      </c>
      <c r="CV125" s="105" t="s">
        <v>768</v>
      </c>
      <c r="CW125" s="105" t="s">
        <v>768</v>
      </c>
      <c r="CX125" s="105" t="s">
        <v>768</v>
      </c>
      <c r="CY125" s="105" t="s">
        <v>768</v>
      </c>
      <c r="CZ125" s="105" t="s">
        <v>768</v>
      </c>
      <c r="DA125" s="105" t="s">
        <v>768</v>
      </c>
      <c r="DB125" s="105" t="s">
        <v>768</v>
      </c>
      <c r="DC125" s="105" t="s">
        <v>768</v>
      </c>
      <c r="DD125" s="105" t="s">
        <v>768</v>
      </c>
      <c r="DE125" s="105" t="s">
        <v>768</v>
      </c>
      <c r="DF125" s="105" t="s">
        <v>768</v>
      </c>
      <c r="DG125" s="105" t="s">
        <v>768</v>
      </c>
      <c r="DH125" s="105" t="s">
        <v>768</v>
      </c>
      <c r="DI125" s="105" t="s">
        <v>768</v>
      </c>
      <c r="DJ125" s="105" t="s">
        <v>768</v>
      </c>
      <c r="DK125" s="105" t="s">
        <v>768</v>
      </c>
      <c r="DL125" s="105" t="s">
        <v>768</v>
      </c>
      <c r="DM125" s="105" t="s">
        <v>768</v>
      </c>
      <c r="DN125" s="105" t="s">
        <v>768</v>
      </c>
      <c r="DO125" s="105" t="s">
        <v>768</v>
      </c>
      <c r="DP125" s="105" t="s">
        <v>768</v>
      </c>
      <c r="DQ125" s="105" t="s">
        <v>768</v>
      </c>
      <c r="DR125" s="105" t="s">
        <v>768</v>
      </c>
      <c r="DS125" s="105" t="s">
        <v>768</v>
      </c>
      <c r="DT125" s="105" t="s">
        <v>768</v>
      </c>
      <c r="DU125" s="105" t="s">
        <v>768</v>
      </c>
      <c r="DV125" s="105" t="s">
        <v>768</v>
      </c>
      <c r="DW125" s="105" t="s">
        <v>768</v>
      </c>
      <c r="DX125" s="105" t="s">
        <v>768</v>
      </c>
      <c r="DY125" s="105" t="s">
        <v>768</v>
      </c>
      <c r="DZ125" s="105" t="s">
        <v>768</v>
      </c>
      <c r="EA125" s="105" t="s">
        <v>768</v>
      </c>
      <c r="EB125" s="105" t="s">
        <v>768</v>
      </c>
      <c r="EC125" s="105" t="s">
        <v>768</v>
      </c>
      <c r="ED125" s="105" t="s">
        <v>768</v>
      </c>
      <c r="EE125" s="105" t="s">
        <v>768</v>
      </c>
      <c r="EF125" s="105" t="s">
        <v>768</v>
      </c>
      <c r="EG125" s="105" t="s">
        <v>768</v>
      </c>
      <c r="EH125" s="105" t="s">
        <v>768</v>
      </c>
      <c r="EI125" s="105" t="s">
        <v>768</v>
      </c>
      <c r="EJ125" s="105" t="s">
        <v>768</v>
      </c>
      <c r="EK125" s="105" t="s">
        <v>768</v>
      </c>
      <c r="EL125" s="105" t="s">
        <v>768</v>
      </c>
      <c r="EM125" s="105" t="s">
        <v>768</v>
      </c>
      <c r="EN125" s="105" t="s">
        <v>768</v>
      </c>
      <c r="EO125" s="105" t="s">
        <v>768</v>
      </c>
      <c r="EP125" s="105" t="s">
        <v>768</v>
      </c>
      <c r="EQ125" s="105" t="s">
        <v>768</v>
      </c>
      <c r="ER125" s="105" t="s">
        <v>768</v>
      </c>
      <c r="ES125" s="105" t="s">
        <v>768</v>
      </c>
      <c r="ET125" s="105" t="s">
        <v>768</v>
      </c>
      <c r="EU125" s="105" t="s">
        <v>768</v>
      </c>
      <c r="EV125" s="105" t="s">
        <v>768</v>
      </c>
      <c r="EW125" s="105" t="s">
        <v>768</v>
      </c>
      <c r="EX125" s="105" t="s">
        <v>768</v>
      </c>
      <c r="EY125" s="105" t="s">
        <v>768</v>
      </c>
      <c r="EZ125" s="105" t="s">
        <v>768</v>
      </c>
      <c r="FA125" s="105" t="s">
        <v>768</v>
      </c>
      <c r="FB125" s="105" t="s">
        <v>768</v>
      </c>
      <c r="FC125" s="105" t="s">
        <v>768</v>
      </c>
      <c r="FD125" s="105" t="s">
        <v>768</v>
      </c>
      <c r="FE125" s="105" t="s">
        <v>768</v>
      </c>
      <c r="FF125" s="105" t="s">
        <v>768</v>
      </c>
      <c r="FG125" s="105" t="s">
        <v>768</v>
      </c>
      <c r="FH125" s="105" t="s">
        <v>768</v>
      </c>
      <c r="FI125" s="105" t="s">
        <v>768</v>
      </c>
      <c r="FJ125" s="105" t="s">
        <v>768</v>
      </c>
      <c r="FK125" s="105" t="s">
        <v>768</v>
      </c>
      <c r="FL125" s="105" t="s">
        <v>768</v>
      </c>
      <c r="FM125" s="105" t="s">
        <v>768</v>
      </c>
      <c r="FN125" s="105" t="s">
        <v>768</v>
      </c>
      <c r="FO125" s="105" t="s">
        <v>768</v>
      </c>
      <c r="FP125" s="105" t="s">
        <v>768</v>
      </c>
      <c r="FQ125" s="105" t="s">
        <v>768</v>
      </c>
      <c r="FR125" s="105" t="s">
        <v>768</v>
      </c>
      <c r="FS125" s="105" t="s">
        <v>768</v>
      </c>
      <c r="FT125" s="105" t="s">
        <v>768</v>
      </c>
      <c r="FU125" s="105" t="s">
        <v>768</v>
      </c>
      <c r="FV125" s="105" t="s">
        <v>768</v>
      </c>
      <c r="FW125" s="105" t="s">
        <v>768</v>
      </c>
      <c r="FX125" s="105" t="s">
        <v>768</v>
      </c>
      <c r="FY125" s="105" t="s">
        <v>768</v>
      </c>
      <c r="FZ125" s="105" t="s">
        <v>768</v>
      </c>
      <c r="GA125" s="105" t="s">
        <v>768</v>
      </c>
      <c r="GB125" s="105" t="s">
        <v>768</v>
      </c>
      <c r="GC125" s="105" t="s">
        <v>768</v>
      </c>
      <c r="GD125" s="105" t="s">
        <v>768</v>
      </c>
      <c r="GE125" s="105" t="s">
        <v>768</v>
      </c>
      <c r="GF125" s="105" t="s">
        <v>768</v>
      </c>
      <c r="GG125" s="105" t="s">
        <v>768</v>
      </c>
      <c r="GH125" s="105" t="s">
        <v>768</v>
      </c>
      <c r="GI125" s="105" t="s">
        <v>768</v>
      </c>
      <c r="GJ125" s="105" t="s">
        <v>768</v>
      </c>
      <c r="GK125" s="105" t="s">
        <v>768</v>
      </c>
      <c r="GL125" s="105" t="s">
        <v>768</v>
      </c>
      <c r="GM125" s="105" t="s">
        <v>768</v>
      </c>
      <c r="GN125" s="105" t="s">
        <v>768</v>
      </c>
      <c r="GO125" s="105" t="s">
        <v>768</v>
      </c>
      <c r="GP125" s="105" t="s">
        <v>768</v>
      </c>
      <c r="GQ125" s="105" t="s">
        <v>768</v>
      </c>
      <c r="GR125" s="105" t="s">
        <v>768</v>
      </c>
      <c r="GS125" s="105" t="s">
        <v>768</v>
      </c>
      <c r="GT125" s="105" t="s">
        <v>768</v>
      </c>
      <c r="GU125" s="105" t="s">
        <v>768</v>
      </c>
      <c r="GV125" s="105" t="s">
        <v>768</v>
      </c>
      <c r="GW125" s="105" t="s">
        <v>768</v>
      </c>
      <c r="GX125" s="105" t="s">
        <v>768</v>
      </c>
      <c r="GY125" s="105" t="s">
        <v>768</v>
      </c>
      <c r="GZ125" s="105" t="s">
        <v>768</v>
      </c>
      <c r="HA125" s="105" t="s">
        <v>768</v>
      </c>
      <c r="HB125" s="105" t="s">
        <v>768</v>
      </c>
      <c r="HC125" s="105" t="s">
        <v>768</v>
      </c>
      <c r="HD125" s="105" t="s">
        <v>768</v>
      </c>
      <c r="HE125" s="105" t="s">
        <v>768</v>
      </c>
      <c r="HF125" s="105" t="s">
        <v>768</v>
      </c>
      <c r="HG125" s="105" t="s">
        <v>768</v>
      </c>
      <c r="HH125" s="105" t="s">
        <v>768</v>
      </c>
      <c r="HI125" s="105" t="s">
        <v>768</v>
      </c>
      <c r="HJ125" s="105" t="s">
        <v>768</v>
      </c>
      <c r="HK125" s="105" t="s">
        <v>768</v>
      </c>
    </row>
    <row r="126" spans="1:219" x14ac:dyDescent="0.3">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05"/>
      <c r="AY126" s="105"/>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c r="CG126" s="105"/>
      <c r="CH126" s="105"/>
      <c r="CI126" s="105"/>
      <c r="CJ126" s="105"/>
      <c r="CK126" s="105"/>
      <c r="CL126" s="105"/>
      <c r="CM126" s="105"/>
      <c r="CN126" s="105"/>
      <c r="CO126" s="105"/>
      <c r="CP126" s="105"/>
      <c r="CQ126" s="105"/>
      <c r="CR126" s="105"/>
      <c r="CS126" s="105"/>
      <c r="CT126" s="105"/>
      <c r="CU126" s="105"/>
      <c r="CV126" s="105"/>
      <c r="CW126" s="105"/>
      <c r="CX126" s="105"/>
      <c r="CY126" s="105"/>
      <c r="CZ126" s="105"/>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c r="GO126" s="105"/>
      <c r="GP126" s="105"/>
      <c r="GQ126" s="105"/>
      <c r="GR126" s="105"/>
      <c r="GS126" s="105"/>
      <c r="GT126" s="105"/>
      <c r="GU126" s="105"/>
      <c r="GV126" s="105"/>
      <c r="GW126" s="105"/>
      <c r="GX126" s="105"/>
      <c r="GY126" s="105"/>
      <c r="GZ126" s="105"/>
      <c r="HA126" s="105"/>
      <c r="HB126" s="105"/>
      <c r="HC126" s="105"/>
      <c r="HD126" s="105"/>
      <c r="HE126" s="105"/>
      <c r="HF126" s="105"/>
      <c r="HG126" s="105"/>
      <c r="HH126" s="105"/>
      <c r="HI126" s="105"/>
      <c r="HJ126" s="105"/>
      <c r="HK126" s="105"/>
    </row>
    <row r="127" spans="1:219" x14ac:dyDescent="0.3">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c r="CG127" s="105"/>
      <c r="CH127" s="105"/>
      <c r="CI127" s="105"/>
      <c r="CJ127" s="105"/>
      <c r="CK127" s="105"/>
      <c r="CL127" s="105"/>
      <c r="CM127" s="105"/>
      <c r="CN127" s="105"/>
      <c r="CO127" s="105"/>
      <c r="CP127" s="105"/>
      <c r="CQ127" s="105"/>
      <c r="CR127" s="105"/>
      <c r="CS127" s="105"/>
      <c r="CT127" s="105"/>
      <c r="CU127" s="105"/>
      <c r="CV127" s="105"/>
      <c r="CW127" s="105"/>
      <c r="CX127" s="105"/>
      <c r="CY127" s="105"/>
      <c r="CZ127" s="105"/>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c r="GO127" s="105"/>
      <c r="GP127" s="105"/>
      <c r="GQ127" s="105"/>
      <c r="GR127" s="105"/>
      <c r="GS127" s="105"/>
      <c r="GT127" s="105"/>
      <c r="GU127" s="105"/>
      <c r="GV127" s="105"/>
      <c r="GW127" s="105"/>
      <c r="GX127" s="105"/>
      <c r="GY127" s="105"/>
      <c r="GZ127" s="105"/>
      <c r="HA127" s="105"/>
      <c r="HB127" s="105"/>
      <c r="HC127" s="105"/>
      <c r="HD127" s="105"/>
      <c r="HE127" s="105"/>
      <c r="HF127" s="105"/>
      <c r="HG127" s="105"/>
      <c r="HH127" s="105"/>
      <c r="HI127" s="105"/>
      <c r="HJ127" s="105"/>
      <c r="HK127" s="105"/>
    </row>
    <row r="128" spans="1:219" x14ac:dyDescent="0.3">
      <c r="J128" s="105"/>
      <c r="K128" s="105"/>
      <c r="L128" s="105"/>
      <c r="M128" s="105"/>
      <c r="N128" s="105"/>
      <c r="O128" s="105"/>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c r="AT128" s="105"/>
      <c r="AU128" s="105"/>
      <c r="AV128" s="105"/>
      <c r="AW128" s="105"/>
      <c r="AX128" s="105"/>
      <c r="AY128" s="105"/>
      <c r="AZ128" s="105"/>
      <c r="BA128" s="105"/>
      <c r="BB128" s="105"/>
      <c r="BC128" s="105"/>
      <c r="BD128" s="105"/>
      <c r="BE128" s="105"/>
      <c r="BF128" s="105"/>
      <c r="BG128" s="105"/>
      <c r="BH128" s="105"/>
      <c r="BI128" s="105"/>
      <c r="BJ128" s="105"/>
      <c r="BK128" s="105"/>
      <c r="BL128" s="105"/>
      <c r="BM128" s="105"/>
      <c r="BN128" s="105"/>
      <c r="BO128" s="105"/>
      <c r="BP128" s="105"/>
      <c r="BQ128" s="105"/>
      <c r="BR128" s="105"/>
      <c r="BS128" s="105"/>
      <c r="BT128" s="105"/>
      <c r="BU128" s="105"/>
      <c r="BV128" s="105"/>
      <c r="BW128" s="105"/>
      <c r="BX128" s="105"/>
      <c r="BY128" s="105"/>
      <c r="BZ128" s="105"/>
      <c r="CA128" s="105"/>
      <c r="CB128" s="105"/>
      <c r="CC128" s="105"/>
      <c r="CD128" s="105"/>
      <c r="CE128" s="105"/>
      <c r="CF128" s="105"/>
      <c r="CG128" s="105"/>
      <c r="CH128" s="105"/>
      <c r="CI128" s="105"/>
      <c r="CJ128" s="105"/>
      <c r="CK128" s="105"/>
      <c r="CL128" s="105"/>
      <c r="CM128" s="105"/>
      <c r="CN128" s="105"/>
      <c r="CO128" s="105"/>
      <c r="CP128" s="105"/>
      <c r="CQ128" s="105"/>
      <c r="CR128" s="105"/>
      <c r="CS128" s="105"/>
      <c r="CT128" s="105"/>
      <c r="CU128" s="105"/>
      <c r="CV128" s="105"/>
      <c r="CW128" s="105"/>
      <c r="CX128" s="105"/>
      <c r="CY128" s="105"/>
      <c r="CZ128" s="105"/>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c r="GO128" s="105"/>
      <c r="GP128" s="105"/>
      <c r="GQ128" s="105"/>
      <c r="GR128" s="105"/>
      <c r="GS128" s="105"/>
      <c r="GT128" s="105"/>
      <c r="GU128" s="105"/>
      <c r="GV128" s="105"/>
      <c r="GW128" s="105"/>
      <c r="GX128" s="105"/>
      <c r="GY128" s="105"/>
      <c r="GZ128" s="105"/>
      <c r="HA128" s="105"/>
      <c r="HB128" s="105"/>
      <c r="HC128" s="105"/>
      <c r="HD128" s="105"/>
      <c r="HE128" s="105"/>
      <c r="HF128" s="105"/>
      <c r="HG128" s="105"/>
      <c r="HH128" s="105"/>
      <c r="HI128" s="105"/>
      <c r="HJ128" s="105"/>
      <c r="HK128" s="105"/>
    </row>
    <row r="129" spans="10:219" x14ac:dyDescent="0.3">
      <c r="J129" s="105"/>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05"/>
      <c r="AY129" s="105"/>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c r="CG129" s="105"/>
      <c r="CH129" s="105"/>
      <c r="CI129" s="105"/>
      <c r="CJ129" s="105"/>
      <c r="CK129" s="105"/>
      <c r="CL129" s="105"/>
      <c r="CM129" s="105"/>
      <c r="CN129" s="105"/>
      <c r="CO129" s="105"/>
      <c r="CP129" s="105"/>
      <c r="CQ129" s="105"/>
      <c r="CR129" s="105"/>
      <c r="CS129" s="105"/>
      <c r="CT129" s="105"/>
      <c r="CU129" s="105"/>
      <c r="CV129" s="105"/>
      <c r="CW129" s="105"/>
      <c r="CX129" s="105"/>
      <c r="CY129" s="105"/>
      <c r="CZ129" s="105"/>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c r="GO129" s="105"/>
      <c r="GP129" s="105"/>
      <c r="GQ129" s="105"/>
      <c r="GR129" s="105"/>
      <c r="GS129" s="105"/>
      <c r="GT129" s="105"/>
      <c r="GU129" s="105"/>
      <c r="GV129" s="105"/>
      <c r="GW129" s="105"/>
      <c r="GX129" s="105"/>
      <c r="GY129" s="105"/>
      <c r="GZ129" s="105"/>
      <c r="HA129" s="105"/>
      <c r="HB129" s="105"/>
      <c r="HC129" s="105"/>
      <c r="HD129" s="105"/>
      <c r="HE129" s="105"/>
      <c r="HF129" s="105"/>
      <c r="HG129" s="105"/>
      <c r="HH129" s="105"/>
      <c r="HI129" s="105"/>
      <c r="HJ129" s="105"/>
      <c r="HK129" s="105"/>
    </row>
    <row r="130" spans="10:219" x14ac:dyDescent="0.3">
      <c r="J130" s="105"/>
      <c r="K130" s="105"/>
      <c r="L130" s="105"/>
      <c r="M130" s="105"/>
      <c r="N130" s="105"/>
      <c r="O130" s="105"/>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c r="AT130" s="105"/>
      <c r="AU130" s="105"/>
      <c r="AV130" s="105"/>
      <c r="AW130" s="105"/>
      <c r="AX130" s="105"/>
      <c r="AY130" s="105"/>
      <c r="AZ130" s="105"/>
      <c r="BA130" s="105"/>
      <c r="BB130" s="105"/>
      <c r="BC130" s="105"/>
      <c r="BD130" s="105"/>
      <c r="BE130" s="105"/>
      <c r="BF130" s="105"/>
      <c r="BG130" s="105"/>
      <c r="BH130" s="105"/>
      <c r="BI130" s="105"/>
      <c r="BJ130" s="105"/>
      <c r="BK130" s="105"/>
      <c r="BL130" s="105"/>
      <c r="BM130" s="105"/>
      <c r="BN130" s="105"/>
      <c r="BO130" s="105"/>
      <c r="BP130" s="105"/>
      <c r="BQ130" s="105"/>
      <c r="BR130" s="105"/>
      <c r="BS130" s="105"/>
      <c r="BT130" s="105"/>
      <c r="BU130" s="105"/>
      <c r="BV130" s="105"/>
      <c r="BW130" s="105"/>
      <c r="BX130" s="105"/>
      <c r="BY130" s="105"/>
      <c r="BZ130" s="105"/>
      <c r="CA130" s="105"/>
      <c r="CB130" s="105"/>
      <c r="CC130" s="105"/>
      <c r="CD130" s="105"/>
      <c r="CE130" s="105"/>
      <c r="CF130" s="105"/>
      <c r="CG130" s="105"/>
      <c r="CH130" s="105"/>
      <c r="CI130" s="105"/>
      <c r="CJ130" s="105"/>
      <c r="CK130" s="105"/>
      <c r="CL130" s="105"/>
      <c r="CM130" s="105"/>
      <c r="CN130" s="105"/>
      <c r="CO130" s="105"/>
      <c r="CP130" s="105"/>
      <c r="CQ130" s="105"/>
      <c r="CR130" s="105"/>
      <c r="CS130" s="105"/>
      <c r="CT130" s="105"/>
      <c r="CU130" s="105"/>
      <c r="CV130" s="105"/>
      <c r="CW130" s="105"/>
      <c r="CX130" s="105"/>
      <c r="CY130" s="105"/>
      <c r="CZ130" s="105"/>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c r="GO130" s="105"/>
      <c r="GP130" s="105"/>
      <c r="GQ130" s="105"/>
      <c r="GR130" s="105"/>
      <c r="GS130" s="105"/>
      <c r="GT130" s="105"/>
      <c r="GU130" s="105"/>
      <c r="GV130" s="105"/>
      <c r="GW130" s="105"/>
      <c r="GX130" s="105"/>
      <c r="GY130" s="105"/>
      <c r="GZ130" s="105"/>
      <c r="HA130" s="105"/>
      <c r="HB130" s="105"/>
      <c r="HC130" s="105"/>
      <c r="HD130" s="105"/>
      <c r="HE130" s="105"/>
      <c r="HF130" s="105"/>
      <c r="HG130" s="105"/>
      <c r="HH130" s="105"/>
      <c r="HI130" s="105"/>
      <c r="HJ130" s="105"/>
      <c r="HK130" s="105"/>
    </row>
    <row r="131" spans="10:219" x14ac:dyDescent="0.3">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c r="AT131" s="105"/>
      <c r="AU131" s="105"/>
      <c r="AV131" s="105"/>
      <c r="AW131" s="105"/>
      <c r="AX131" s="105"/>
      <c r="AY131" s="105"/>
      <c r="AZ131" s="105"/>
      <c r="BA131" s="105"/>
      <c r="BB131" s="105"/>
      <c r="BC131" s="105"/>
      <c r="BD131" s="105"/>
      <c r="BE131" s="105"/>
      <c r="BF131" s="105"/>
      <c r="BG131" s="105"/>
      <c r="BH131" s="105"/>
      <c r="BI131" s="105"/>
      <c r="BJ131" s="105"/>
      <c r="BK131" s="105"/>
      <c r="BL131" s="105"/>
      <c r="BM131" s="105"/>
      <c r="BN131" s="105"/>
      <c r="BO131" s="105"/>
      <c r="BP131" s="105"/>
      <c r="BQ131" s="105"/>
      <c r="BR131" s="105"/>
      <c r="BS131" s="105"/>
      <c r="BT131" s="105"/>
      <c r="BU131" s="105"/>
      <c r="BV131" s="105"/>
      <c r="BW131" s="105"/>
      <c r="BX131" s="105"/>
      <c r="BY131" s="105"/>
      <c r="BZ131" s="105"/>
      <c r="CA131" s="105"/>
      <c r="CB131" s="105"/>
      <c r="CC131" s="105"/>
      <c r="CD131" s="105"/>
      <c r="CE131" s="105"/>
      <c r="CF131" s="105"/>
      <c r="CG131" s="105"/>
      <c r="CH131" s="105"/>
      <c r="CI131" s="105"/>
      <c r="CJ131" s="105"/>
      <c r="CK131" s="105"/>
      <c r="CL131" s="105"/>
      <c r="CM131" s="105"/>
      <c r="CN131" s="105"/>
      <c r="CO131" s="105"/>
      <c r="CP131" s="105"/>
      <c r="CQ131" s="105"/>
      <c r="CR131" s="105"/>
      <c r="CS131" s="105"/>
      <c r="CT131" s="105"/>
      <c r="CU131" s="105"/>
      <c r="CV131" s="105"/>
      <c r="CW131" s="105"/>
      <c r="CX131" s="105"/>
      <c r="CY131" s="105"/>
      <c r="CZ131" s="105"/>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c r="GO131" s="105"/>
      <c r="GP131" s="105"/>
      <c r="GQ131" s="105"/>
      <c r="GR131" s="105"/>
      <c r="GS131" s="105"/>
      <c r="GT131" s="105"/>
      <c r="GU131" s="105"/>
      <c r="GV131" s="105"/>
      <c r="GW131" s="105"/>
      <c r="GX131" s="105"/>
      <c r="GY131" s="105"/>
      <c r="GZ131" s="105"/>
      <c r="HA131" s="105"/>
      <c r="HB131" s="105"/>
      <c r="HC131" s="105"/>
      <c r="HD131" s="105"/>
      <c r="HE131" s="105"/>
      <c r="HF131" s="105"/>
      <c r="HG131" s="105"/>
      <c r="HH131" s="105"/>
      <c r="HI131" s="105"/>
      <c r="HJ131" s="105"/>
      <c r="HK131" s="105"/>
    </row>
    <row r="132" spans="10:219" x14ac:dyDescent="0.3">
      <c r="J132" s="105" t="s">
        <v>680</v>
      </c>
      <c r="K132" s="105" t="s">
        <v>680</v>
      </c>
      <c r="L132" s="105" t="s">
        <v>680</v>
      </c>
      <c r="M132" s="105" t="s">
        <v>680</v>
      </c>
      <c r="N132" s="105" t="s">
        <v>680</v>
      </c>
      <c r="O132" s="105" t="s">
        <v>680</v>
      </c>
      <c r="P132" s="105" t="s">
        <v>680</v>
      </c>
      <c r="Q132" s="105" t="s">
        <v>680</v>
      </c>
      <c r="R132" s="105" t="s">
        <v>680</v>
      </c>
      <c r="S132" s="105" t="s">
        <v>680</v>
      </c>
      <c r="T132" s="105" t="s">
        <v>680</v>
      </c>
      <c r="U132" s="105" t="s">
        <v>680</v>
      </c>
      <c r="V132" s="105" t="s">
        <v>680</v>
      </c>
      <c r="W132" s="105" t="s">
        <v>680</v>
      </c>
      <c r="X132" s="105" t="s">
        <v>680</v>
      </c>
      <c r="Y132" s="105" t="s">
        <v>680</v>
      </c>
      <c r="Z132" s="105" t="s">
        <v>680</v>
      </c>
      <c r="AA132" s="105" t="s">
        <v>680</v>
      </c>
      <c r="AB132" s="105" t="s">
        <v>680</v>
      </c>
      <c r="AC132" s="105" t="s">
        <v>680</v>
      </c>
      <c r="AD132" s="105" t="s">
        <v>680</v>
      </c>
      <c r="AE132" s="105" t="s">
        <v>680</v>
      </c>
      <c r="AF132" s="105" t="s">
        <v>680</v>
      </c>
      <c r="AG132" s="105" t="s">
        <v>680</v>
      </c>
      <c r="AH132" s="105" t="s">
        <v>680</v>
      </c>
      <c r="AI132" s="105" t="s">
        <v>680</v>
      </c>
      <c r="AJ132" s="105" t="s">
        <v>680</v>
      </c>
      <c r="AK132" s="105" t="s">
        <v>680</v>
      </c>
      <c r="AL132" s="105" t="s">
        <v>680</v>
      </c>
      <c r="AM132" s="105" t="s">
        <v>680</v>
      </c>
      <c r="AN132" s="105" t="s">
        <v>680</v>
      </c>
      <c r="AO132" s="105" t="s">
        <v>680</v>
      </c>
      <c r="AP132" s="105" t="s">
        <v>680</v>
      </c>
      <c r="AQ132" s="105" t="s">
        <v>680</v>
      </c>
      <c r="AR132" s="105" t="s">
        <v>680</v>
      </c>
      <c r="AS132" s="105" t="s">
        <v>680</v>
      </c>
      <c r="AT132" s="105" t="s">
        <v>680</v>
      </c>
      <c r="AU132" s="105" t="s">
        <v>680</v>
      </c>
      <c r="AV132" s="105" t="s">
        <v>680</v>
      </c>
      <c r="AW132" s="105" t="s">
        <v>680</v>
      </c>
      <c r="AX132" s="105" t="s">
        <v>680</v>
      </c>
      <c r="AY132" s="105" t="s">
        <v>680</v>
      </c>
      <c r="AZ132" s="105" t="s">
        <v>680</v>
      </c>
      <c r="BA132" s="105" t="s">
        <v>680</v>
      </c>
      <c r="BB132" s="105" t="s">
        <v>680</v>
      </c>
      <c r="BC132" s="105" t="s">
        <v>680</v>
      </c>
      <c r="BD132" s="105" t="s">
        <v>680</v>
      </c>
      <c r="BE132" s="105" t="s">
        <v>680</v>
      </c>
      <c r="BF132" s="105" t="s">
        <v>680</v>
      </c>
      <c r="BG132" s="105" t="s">
        <v>680</v>
      </c>
      <c r="BH132" s="105" t="s">
        <v>680</v>
      </c>
      <c r="BI132" s="105" t="s">
        <v>680</v>
      </c>
      <c r="BJ132" s="105" t="s">
        <v>680</v>
      </c>
      <c r="BK132" s="105" t="s">
        <v>680</v>
      </c>
      <c r="BL132" s="105" t="s">
        <v>680</v>
      </c>
      <c r="BM132" s="105" t="s">
        <v>680</v>
      </c>
      <c r="BN132" s="105" t="s">
        <v>680</v>
      </c>
      <c r="BO132" s="105" t="s">
        <v>680</v>
      </c>
      <c r="BP132" s="105" t="s">
        <v>680</v>
      </c>
      <c r="BQ132" s="105" t="s">
        <v>680</v>
      </c>
      <c r="BR132" s="105" t="s">
        <v>680</v>
      </c>
      <c r="BS132" s="105" t="s">
        <v>680</v>
      </c>
      <c r="BT132" s="105" t="s">
        <v>680</v>
      </c>
      <c r="BU132" s="105" t="s">
        <v>680</v>
      </c>
      <c r="BV132" s="105" t="s">
        <v>680</v>
      </c>
      <c r="BW132" s="105" t="s">
        <v>680</v>
      </c>
      <c r="BX132" s="105" t="s">
        <v>680</v>
      </c>
      <c r="BY132" s="105" t="s">
        <v>680</v>
      </c>
      <c r="BZ132" s="105" t="s">
        <v>680</v>
      </c>
      <c r="CA132" s="105" t="s">
        <v>680</v>
      </c>
      <c r="CB132" s="105" t="s">
        <v>680</v>
      </c>
      <c r="CC132" s="105" t="s">
        <v>680</v>
      </c>
      <c r="CD132" s="105" t="s">
        <v>680</v>
      </c>
      <c r="CE132" s="105" t="s">
        <v>680</v>
      </c>
      <c r="CF132" s="105" t="s">
        <v>680</v>
      </c>
      <c r="CG132" s="105" t="s">
        <v>680</v>
      </c>
      <c r="CH132" s="105" t="s">
        <v>680</v>
      </c>
      <c r="CI132" s="105" t="s">
        <v>680</v>
      </c>
      <c r="CJ132" s="105" t="s">
        <v>680</v>
      </c>
      <c r="CK132" s="105" t="s">
        <v>680</v>
      </c>
      <c r="CL132" s="105" t="s">
        <v>680</v>
      </c>
      <c r="CM132" s="105" t="s">
        <v>680</v>
      </c>
      <c r="CN132" s="105" t="s">
        <v>680</v>
      </c>
      <c r="CO132" s="105" t="s">
        <v>680</v>
      </c>
      <c r="CP132" s="105" t="s">
        <v>680</v>
      </c>
      <c r="CQ132" s="105" t="s">
        <v>680</v>
      </c>
      <c r="CR132" s="105" t="s">
        <v>680</v>
      </c>
      <c r="CS132" s="105" t="s">
        <v>680</v>
      </c>
      <c r="CT132" s="105" t="s">
        <v>680</v>
      </c>
      <c r="CU132" s="105" t="s">
        <v>680</v>
      </c>
      <c r="CV132" s="105" t="s">
        <v>680</v>
      </c>
      <c r="CW132" s="105" t="s">
        <v>680</v>
      </c>
      <c r="CX132" s="105" t="s">
        <v>680</v>
      </c>
      <c r="CY132" s="105" t="s">
        <v>680</v>
      </c>
      <c r="CZ132" s="105" t="s">
        <v>680</v>
      </c>
      <c r="DA132" s="105" t="s">
        <v>680</v>
      </c>
      <c r="DB132" s="105" t="s">
        <v>680</v>
      </c>
      <c r="DC132" s="105" t="s">
        <v>680</v>
      </c>
      <c r="DD132" s="105" t="s">
        <v>680</v>
      </c>
      <c r="DE132" s="105" t="s">
        <v>680</v>
      </c>
      <c r="DF132" s="105" t="s">
        <v>680</v>
      </c>
      <c r="DG132" s="105" t="s">
        <v>680</v>
      </c>
      <c r="DH132" s="105" t="s">
        <v>680</v>
      </c>
      <c r="DI132" s="105" t="s">
        <v>680</v>
      </c>
      <c r="DJ132" s="105" t="s">
        <v>680</v>
      </c>
      <c r="DK132" s="105" t="s">
        <v>680</v>
      </c>
      <c r="DL132" s="105" t="s">
        <v>680</v>
      </c>
      <c r="DM132" s="105" t="s">
        <v>680</v>
      </c>
      <c r="DN132" s="105" t="s">
        <v>680</v>
      </c>
      <c r="DO132" s="105" t="s">
        <v>680</v>
      </c>
      <c r="DP132" s="105" t="s">
        <v>680</v>
      </c>
      <c r="DQ132" s="105" t="s">
        <v>680</v>
      </c>
      <c r="DR132" s="105" t="s">
        <v>680</v>
      </c>
      <c r="DS132" s="105" t="s">
        <v>680</v>
      </c>
      <c r="DT132" s="105" t="s">
        <v>680</v>
      </c>
      <c r="DU132" s="105" t="s">
        <v>680</v>
      </c>
      <c r="DV132" s="105" t="s">
        <v>680</v>
      </c>
      <c r="DW132" s="105" t="s">
        <v>680</v>
      </c>
      <c r="DX132" s="105" t="s">
        <v>680</v>
      </c>
      <c r="DY132" s="105" t="s">
        <v>680</v>
      </c>
      <c r="DZ132" s="105" t="s">
        <v>680</v>
      </c>
      <c r="EA132" s="105" t="s">
        <v>680</v>
      </c>
      <c r="EB132" s="105" t="s">
        <v>680</v>
      </c>
      <c r="EC132" s="105" t="s">
        <v>680</v>
      </c>
      <c r="ED132" s="105" t="s">
        <v>680</v>
      </c>
      <c r="EE132" s="105" t="s">
        <v>680</v>
      </c>
      <c r="EF132" s="105" t="s">
        <v>680</v>
      </c>
      <c r="EG132" s="105" t="s">
        <v>680</v>
      </c>
      <c r="EH132" s="105" t="s">
        <v>680</v>
      </c>
      <c r="EI132" s="105" t="s">
        <v>680</v>
      </c>
      <c r="EJ132" s="105" t="s">
        <v>680</v>
      </c>
      <c r="EK132" s="105" t="s">
        <v>680</v>
      </c>
      <c r="EL132" s="105" t="s">
        <v>680</v>
      </c>
      <c r="EM132" s="105" t="s">
        <v>680</v>
      </c>
      <c r="EN132" s="105" t="s">
        <v>680</v>
      </c>
      <c r="EO132" s="105" t="s">
        <v>680</v>
      </c>
      <c r="EP132" s="105" t="s">
        <v>680</v>
      </c>
      <c r="EQ132" s="105" t="s">
        <v>680</v>
      </c>
      <c r="ER132" s="105" t="s">
        <v>680</v>
      </c>
      <c r="ES132" s="105" t="s">
        <v>680</v>
      </c>
      <c r="ET132" s="105" t="s">
        <v>680</v>
      </c>
      <c r="EU132" s="105" t="s">
        <v>680</v>
      </c>
      <c r="EV132" s="105" t="s">
        <v>680</v>
      </c>
      <c r="EW132" s="105" t="s">
        <v>680</v>
      </c>
      <c r="EX132" s="105" t="s">
        <v>680</v>
      </c>
      <c r="EY132" s="105" t="s">
        <v>680</v>
      </c>
      <c r="EZ132" s="105" t="s">
        <v>680</v>
      </c>
      <c r="FA132" s="105" t="s">
        <v>680</v>
      </c>
      <c r="FB132" s="105" t="s">
        <v>680</v>
      </c>
      <c r="FC132" s="105" t="s">
        <v>680</v>
      </c>
      <c r="FD132" s="105" t="s">
        <v>680</v>
      </c>
      <c r="FE132" s="105" t="s">
        <v>680</v>
      </c>
      <c r="FF132" s="105" t="s">
        <v>680</v>
      </c>
      <c r="FG132" s="105" t="s">
        <v>680</v>
      </c>
      <c r="FH132" s="105" t="s">
        <v>680</v>
      </c>
      <c r="FI132" s="105" t="s">
        <v>680</v>
      </c>
      <c r="FJ132" s="105" t="s">
        <v>680</v>
      </c>
      <c r="FK132" s="105" t="s">
        <v>680</v>
      </c>
      <c r="FL132" s="105" t="s">
        <v>680</v>
      </c>
      <c r="FM132" s="105" t="s">
        <v>680</v>
      </c>
      <c r="FN132" s="105" t="s">
        <v>680</v>
      </c>
      <c r="FO132" s="105" t="s">
        <v>680</v>
      </c>
      <c r="FP132" s="105" t="s">
        <v>680</v>
      </c>
      <c r="FQ132" s="105" t="s">
        <v>680</v>
      </c>
      <c r="FR132" s="105" t="s">
        <v>680</v>
      </c>
      <c r="FS132" s="105" t="s">
        <v>680</v>
      </c>
      <c r="FT132" s="105" t="s">
        <v>680</v>
      </c>
      <c r="FU132" s="105" t="s">
        <v>680</v>
      </c>
      <c r="FV132" s="105" t="s">
        <v>680</v>
      </c>
      <c r="FW132" s="105" t="s">
        <v>680</v>
      </c>
      <c r="FX132" s="105" t="s">
        <v>680</v>
      </c>
      <c r="FY132" s="105" t="s">
        <v>680</v>
      </c>
      <c r="FZ132" s="105" t="s">
        <v>680</v>
      </c>
      <c r="GA132" s="105" t="s">
        <v>680</v>
      </c>
      <c r="GB132" s="105" t="s">
        <v>680</v>
      </c>
      <c r="GC132" s="105" t="s">
        <v>680</v>
      </c>
      <c r="GD132" s="105" t="s">
        <v>680</v>
      </c>
      <c r="GE132" s="105" t="s">
        <v>680</v>
      </c>
      <c r="GF132" s="105" t="s">
        <v>680</v>
      </c>
      <c r="GG132" s="105" t="s">
        <v>680</v>
      </c>
      <c r="GH132" s="105" t="s">
        <v>680</v>
      </c>
      <c r="GI132" s="105" t="s">
        <v>680</v>
      </c>
      <c r="GJ132" s="105" t="s">
        <v>680</v>
      </c>
      <c r="GK132" s="105" t="s">
        <v>680</v>
      </c>
      <c r="GL132" s="105" t="s">
        <v>680</v>
      </c>
      <c r="GM132" s="105" t="s">
        <v>680</v>
      </c>
      <c r="GN132" s="105" t="s">
        <v>680</v>
      </c>
      <c r="GO132" s="105" t="s">
        <v>680</v>
      </c>
      <c r="GP132" s="105" t="s">
        <v>680</v>
      </c>
      <c r="GQ132" s="105" t="s">
        <v>680</v>
      </c>
      <c r="GR132" s="105" t="s">
        <v>680</v>
      </c>
      <c r="GS132" s="105" t="s">
        <v>680</v>
      </c>
      <c r="GT132" s="105" t="s">
        <v>680</v>
      </c>
      <c r="GU132" s="105" t="s">
        <v>680</v>
      </c>
      <c r="GV132" s="105" t="s">
        <v>680</v>
      </c>
      <c r="GW132" s="105" t="s">
        <v>680</v>
      </c>
      <c r="GX132" s="105" t="s">
        <v>680</v>
      </c>
      <c r="GY132" s="105" t="s">
        <v>680</v>
      </c>
      <c r="GZ132" s="105" t="s">
        <v>680</v>
      </c>
      <c r="HA132" s="105" t="s">
        <v>680</v>
      </c>
      <c r="HB132" s="105" t="s">
        <v>680</v>
      </c>
      <c r="HC132" s="105" t="s">
        <v>680</v>
      </c>
      <c r="HD132" s="105" t="s">
        <v>680</v>
      </c>
      <c r="HE132" s="105" t="s">
        <v>680</v>
      </c>
      <c r="HF132" s="105" t="s">
        <v>680</v>
      </c>
      <c r="HG132" s="105" t="s">
        <v>680</v>
      </c>
      <c r="HH132" s="105" t="s">
        <v>680</v>
      </c>
      <c r="HI132" s="105" t="s">
        <v>680</v>
      </c>
      <c r="HJ132" s="105" t="s">
        <v>680</v>
      </c>
      <c r="HK132" s="105" t="s">
        <v>680</v>
      </c>
    </row>
    <row r="133" spans="10:219" x14ac:dyDescent="0.3">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c r="CG133" s="105"/>
      <c r="CH133" s="105"/>
      <c r="CI133" s="105"/>
      <c r="CJ133" s="105"/>
      <c r="CK133" s="105"/>
      <c r="CL133" s="105"/>
      <c r="CM133" s="105"/>
      <c r="CN133" s="105"/>
      <c r="CO133" s="105"/>
      <c r="CP133" s="105"/>
      <c r="CQ133" s="105"/>
      <c r="CR133" s="105"/>
      <c r="CS133" s="105"/>
      <c r="CT133" s="105"/>
      <c r="CU133" s="105"/>
      <c r="CV133" s="105"/>
      <c r="CW133" s="105"/>
      <c r="CX133" s="105"/>
      <c r="CY133" s="105"/>
      <c r="CZ133" s="105"/>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c r="GO133" s="105"/>
      <c r="GP133" s="105"/>
      <c r="GQ133" s="105"/>
      <c r="GR133" s="105"/>
      <c r="GS133" s="105"/>
      <c r="GT133" s="105"/>
      <c r="GU133" s="105"/>
      <c r="GV133" s="105"/>
      <c r="GW133" s="105"/>
      <c r="GX133" s="105"/>
      <c r="GY133" s="105"/>
      <c r="GZ133" s="105"/>
      <c r="HA133" s="105"/>
      <c r="HB133" s="105"/>
      <c r="HC133" s="105"/>
      <c r="HD133" s="105"/>
      <c r="HE133" s="105"/>
      <c r="HF133" s="105"/>
      <c r="HG133" s="105"/>
      <c r="HH133" s="105"/>
      <c r="HI133" s="105"/>
      <c r="HJ133" s="105"/>
      <c r="HK133" s="105"/>
    </row>
    <row r="134" spans="10:219" x14ac:dyDescent="0.3">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05"/>
      <c r="AY134" s="105"/>
      <c r="AZ134" s="105"/>
      <c r="BA134" s="105"/>
      <c r="BB134" s="105"/>
      <c r="BC134" s="105"/>
      <c r="BD134" s="105"/>
      <c r="BE134" s="105"/>
      <c r="BF134" s="105"/>
      <c r="BG134" s="105"/>
      <c r="BH134" s="105"/>
      <c r="BI134" s="105"/>
      <c r="BJ134" s="105"/>
      <c r="BK134" s="105"/>
      <c r="BL134" s="105"/>
      <c r="BM134" s="105"/>
      <c r="BN134" s="105"/>
      <c r="BO134" s="105"/>
      <c r="BP134" s="105"/>
      <c r="BQ134" s="105"/>
      <c r="BR134" s="105"/>
      <c r="BS134" s="105"/>
      <c r="BT134" s="105"/>
      <c r="BU134" s="105"/>
      <c r="BV134" s="105"/>
      <c r="BW134" s="105"/>
      <c r="BX134" s="105"/>
      <c r="BY134" s="105"/>
      <c r="BZ134" s="105"/>
      <c r="CA134" s="105"/>
      <c r="CB134" s="105"/>
      <c r="CC134" s="105"/>
      <c r="CD134" s="105"/>
      <c r="CE134" s="105"/>
      <c r="CF134" s="105"/>
      <c r="CG134" s="105"/>
      <c r="CH134" s="105"/>
      <c r="CI134" s="105"/>
      <c r="CJ134" s="105"/>
      <c r="CK134" s="105"/>
      <c r="CL134" s="105"/>
      <c r="CM134" s="105"/>
      <c r="CN134" s="105"/>
      <c r="CO134" s="105"/>
      <c r="CP134" s="105"/>
      <c r="CQ134" s="105"/>
      <c r="CR134" s="105"/>
      <c r="CS134" s="105"/>
      <c r="CT134" s="105"/>
      <c r="CU134" s="105"/>
      <c r="CV134" s="105"/>
      <c r="CW134" s="105"/>
      <c r="CX134" s="105"/>
      <c r="CY134" s="105"/>
      <c r="CZ134" s="105"/>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c r="GO134" s="105"/>
      <c r="GP134" s="105"/>
      <c r="GQ134" s="105"/>
      <c r="GR134" s="105"/>
      <c r="GS134" s="105"/>
      <c r="GT134" s="105"/>
      <c r="GU134" s="105"/>
      <c r="GV134" s="105"/>
      <c r="GW134" s="105"/>
      <c r="GX134" s="105"/>
      <c r="GY134" s="105"/>
      <c r="GZ134" s="105"/>
      <c r="HA134" s="105"/>
      <c r="HB134" s="105"/>
      <c r="HC134" s="105"/>
      <c r="HD134" s="105"/>
      <c r="HE134" s="105"/>
      <c r="HF134" s="105"/>
      <c r="HG134" s="105"/>
      <c r="HH134" s="105"/>
      <c r="HI134" s="105"/>
      <c r="HJ134" s="105"/>
      <c r="HK134" s="105"/>
    </row>
    <row r="135" spans="10:219" x14ac:dyDescent="0.3">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c r="AT135" s="105"/>
      <c r="AU135" s="105"/>
      <c r="AV135" s="105"/>
      <c r="AW135" s="105"/>
      <c r="AX135" s="105"/>
      <c r="AY135" s="105"/>
      <c r="AZ135" s="105"/>
      <c r="BA135" s="105"/>
      <c r="BB135" s="105"/>
      <c r="BC135" s="105"/>
      <c r="BD135" s="105"/>
      <c r="BE135" s="105"/>
      <c r="BF135" s="105"/>
      <c r="BG135" s="105"/>
      <c r="BH135" s="105"/>
      <c r="BI135" s="105"/>
      <c r="BJ135" s="105"/>
      <c r="BK135" s="105"/>
      <c r="BL135" s="105"/>
      <c r="BM135" s="105"/>
      <c r="BN135" s="105"/>
      <c r="BO135" s="105"/>
      <c r="BP135" s="105"/>
      <c r="BQ135" s="105"/>
      <c r="BR135" s="105"/>
      <c r="BS135" s="105"/>
      <c r="BT135" s="105"/>
      <c r="BU135" s="105"/>
      <c r="BV135" s="105"/>
      <c r="BW135" s="105"/>
      <c r="BX135" s="105"/>
      <c r="BY135" s="105"/>
      <c r="BZ135" s="105"/>
      <c r="CA135" s="105"/>
      <c r="CB135" s="105"/>
      <c r="CC135" s="105"/>
      <c r="CD135" s="105"/>
      <c r="CE135" s="105"/>
      <c r="CF135" s="105"/>
      <c r="CG135" s="105"/>
      <c r="CH135" s="105"/>
      <c r="CI135" s="105"/>
      <c r="CJ135" s="105"/>
      <c r="CK135" s="105"/>
      <c r="CL135" s="105"/>
      <c r="CM135" s="105"/>
      <c r="CN135" s="105"/>
      <c r="CO135" s="105"/>
      <c r="CP135" s="105"/>
      <c r="CQ135" s="105"/>
      <c r="CR135" s="105"/>
      <c r="CS135" s="105"/>
      <c r="CT135" s="105"/>
      <c r="CU135" s="105"/>
      <c r="CV135" s="105"/>
      <c r="CW135" s="105"/>
      <c r="CX135" s="105"/>
      <c r="CY135" s="105"/>
      <c r="CZ135" s="105"/>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c r="GO135" s="105"/>
      <c r="GP135" s="105"/>
      <c r="GQ135" s="105"/>
      <c r="GR135" s="105"/>
      <c r="GS135" s="105"/>
      <c r="GT135" s="105"/>
      <c r="GU135" s="105"/>
      <c r="GV135" s="105"/>
      <c r="GW135" s="105"/>
      <c r="GX135" s="105"/>
      <c r="GY135" s="105"/>
      <c r="GZ135" s="105"/>
      <c r="HA135" s="105"/>
      <c r="HB135" s="105"/>
      <c r="HC135" s="105"/>
      <c r="HD135" s="105"/>
      <c r="HE135" s="105"/>
      <c r="HF135" s="105"/>
      <c r="HG135" s="105"/>
      <c r="HH135" s="105"/>
      <c r="HI135" s="105"/>
      <c r="HJ135" s="105"/>
      <c r="HK135" s="105"/>
    </row>
    <row r="136" spans="10:219" x14ac:dyDescent="0.3">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c r="CG136" s="105"/>
      <c r="CH136" s="105"/>
      <c r="CI136" s="105"/>
      <c r="CJ136" s="105"/>
      <c r="CK136" s="105"/>
      <c r="CL136" s="105"/>
      <c r="CM136" s="105"/>
      <c r="CN136" s="105"/>
      <c r="CO136" s="105"/>
      <c r="CP136" s="105"/>
      <c r="CQ136" s="105"/>
      <c r="CR136" s="105"/>
      <c r="CS136" s="105"/>
      <c r="CT136" s="105"/>
      <c r="CU136" s="105"/>
      <c r="CV136" s="105"/>
      <c r="CW136" s="105"/>
      <c r="CX136" s="105"/>
      <c r="CY136" s="105"/>
      <c r="CZ136" s="105"/>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c r="GO136" s="105"/>
      <c r="GP136" s="105"/>
      <c r="GQ136" s="105"/>
      <c r="GR136" s="105"/>
      <c r="GS136" s="105"/>
      <c r="GT136" s="105"/>
      <c r="GU136" s="105"/>
      <c r="GV136" s="105"/>
      <c r="GW136" s="105"/>
      <c r="GX136" s="105"/>
      <c r="GY136" s="105"/>
      <c r="GZ136" s="105"/>
      <c r="HA136" s="105"/>
      <c r="HB136" s="105"/>
      <c r="HC136" s="105"/>
      <c r="HD136" s="105"/>
      <c r="HE136" s="105"/>
      <c r="HF136" s="105"/>
      <c r="HG136" s="105"/>
      <c r="HH136" s="105"/>
      <c r="HI136" s="105"/>
      <c r="HJ136" s="105"/>
      <c r="HK136" s="105"/>
    </row>
    <row r="137" spans="10:219" x14ac:dyDescent="0.3">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c r="CG137" s="105"/>
      <c r="CH137" s="105"/>
      <c r="CI137" s="105"/>
      <c r="CJ137" s="105"/>
      <c r="CK137" s="105"/>
      <c r="CL137" s="105"/>
      <c r="CM137" s="105"/>
      <c r="CN137" s="105"/>
      <c r="CO137" s="105"/>
      <c r="CP137" s="105"/>
      <c r="CQ137" s="105"/>
      <c r="CR137" s="105"/>
      <c r="CS137" s="105"/>
      <c r="CT137" s="105"/>
      <c r="CU137" s="105"/>
      <c r="CV137" s="105"/>
      <c r="CW137" s="105"/>
      <c r="CX137" s="105"/>
      <c r="CY137" s="105"/>
      <c r="CZ137" s="105"/>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c r="GO137" s="105"/>
      <c r="GP137" s="105"/>
      <c r="GQ137" s="105"/>
      <c r="GR137" s="105"/>
      <c r="GS137" s="105"/>
      <c r="GT137" s="105"/>
      <c r="GU137" s="105"/>
      <c r="GV137" s="105"/>
      <c r="GW137" s="105"/>
      <c r="GX137" s="105"/>
      <c r="GY137" s="105"/>
      <c r="GZ137" s="105"/>
      <c r="HA137" s="105"/>
      <c r="HB137" s="105"/>
      <c r="HC137" s="105"/>
      <c r="HD137" s="105"/>
      <c r="HE137" s="105"/>
      <c r="HF137" s="105"/>
      <c r="HG137" s="105"/>
      <c r="HH137" s="105"/>
      <c r="HI137" s="105"/>
      <c r="HJ137" s="105"/>
      <c r="HK137" s="105"/>
    </row>
    <row r="138" spans="10:219" x14ac:dyDescent="0.3">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c r="CG138" s="105"/>
      <c r="CH138" s="105"/>
      <c r="CI138" s="105"/>
      <c r="CJ138" s="105"/>
      <c r="CK138" s="105"/>
      <c r="CL138" s="105"/>
      <c r="CM138" s="105"/>
      <c r="CN138" s="105"/>
      <c r="CO138" s="105"/>
      <c r="CP138" s="105"/>
      <c r="CQ138" s="105"/>
      <c r="CR138" s="105"/>
      <c r="CS138" s="105"/>
      <c r="CT138" s="105"/>
      <c r="CU138" s="105"/>
      <c r="CV138" s="105"/>
      <c r="CW138" s="105"/>
      <c r="CX138" s="105"/>
      <c r="CY138" s="105"/>
      <c r="CZ138" s="105"/>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c r="GO138" s="105"/>
      <c r="GP138" s="105"/>
      <c r="GQ138" s="105"/>
      <c r="GR138" s="105"/>
      <c r="GS138" s="105"/>
      <c r="GT138" s="105"/>
      <c r="GU138" s="105"/>
      <c r="GV138" s="105"/>
      <c r="GW138" s="105"/>
      <c r="GX138" s="105"/>
      <c r="GY138" s="105"/>
      <c r="GZ138" s="105"/>
      <c r="HA138" s="105"/>
      <c r="HB138" s="105"/>
      <c r="HC138" s="105"/>
      <c r="HD138" s="105"/>
      <c r="HE138" s="105"/>
      <c r="HF138" s="105"/>
      <c r="HG138" s="105"/>
      <c r="HH138" s="105"/>
      <c r="HI138" s="105"/>
      <c r="HJ138" s="105"/>
      <c r="HK138" s="105"/>
    </row>
    <row r="139" spans="10:219" x14ac:dyDescent="0.3">
      <c r="J139" s="105" t="s">
        <v>683</v>
      </c>
      <c r="K139" s="105" t="s">
        <v>683</v>
      </c>
      <c r="L139" s="105" t="s">
        <v>683</v>
      </c>
      <c r="M139" s="105" t="s">
        <v>683</v>
      </c>
      <c r="N139" s="105" t="s">
        <v>683</v>
      </c>
      <c r="O139" s="105" t="s">
        <v>683</v>
      </c>
      <c r="P139" s="105" t="s">
        <v>683</v>
      </c>
      <c r="Q139" s="105" t="s">
        <v>683</v>
      </c>
      <c r="R139" s="105" t="s">
        <v>683</v>
      </c>
      <c r="S139" s="105" t="s">
        <v>683</v>
      </c>
      <c r="T139" s="105" t="s">
        <v>683</v>
      </c>
      <c r="U139" s="105" t="s">
        <v>683</v>
      </c>
      <c r="V139" s="105" t="s">
        <v>683</v>
      </c>
      <c r="W139" s="105" t="s">
        <v>683</v>
      </c>
      <c r="X139" s="105" t="s">
        <v>683</v>
      </c>
      <c r="Y139" s="105" t="s">
        <v>683</v>
      </c>
      <c r="Z139" s="105" t="s">
        <v>683</v>
      </c>
      <c r="AA139" s="105" t="s">
        <v>683</v>
      </c>
      <c r="AB139" s="105" t="s">
        <v>683</v>
      </c>
      <c r="AC139" s="105" t="s">
        <v>683</v>
      </c>
      <c r="AD139" s="105" t="s">
        <v>683</v>
      </c>
      <c r="AE139" s="105" t="s">
        <v>683</v>
      </c>
      <c r="AF139" s="105" t="s">
        <v>683</v>
      </c>
      <c r="AG139" s="105" t="s">
        <v>683</v>
      </c>
      <c r="AH139" s="105" t="s">
        <v>683</v>
      </c>
      <c r="AI139" s="105" t="s">
        <v>683</v>
      </c>
      <c r="AJ139" s="105" t="s">
        <v>683</v>
      </c>
      <c r="AK139" s="105" t="s">
        <v>683</v>
      </c>
      <c r="AL139" s="105" t="s">
        <v>683</v>
      </c>
      <c r="AM139" s="105" t="s">
        <v>683</v>
      </c>
      <c r="AN139" s="105" t="s">
        <v>683</v>
      </c>
      <c r="AO139" s="105" t="s">
        <v>683</v>
      </c>
      <c r="AP139" s="105" t="s">
        <v>683</v>
      </c>
      <c r="AQ139" s="105" t="s">
        <v>683</v>
      </c>
      <c r="AR139" s="105" t="s">
        <v>683</v>
      </c>
      <c r="AS139" s="105" t="s">
        <v>683</v>
      </c>
      <c r="AT139" s="105" t="s">
        <v>683</v>
      </c>
      <c r="AU139" s="105" t="s">
        <v>683</v>
      </c>
      <c r="AV139" s="105" t="s">
        <v>683</v>
      </c>
      <c r="AW139" s="105" t="s">
        <v>683</v>
      </c>
      <c r="AX139" s="105" t="s">
        <v>683</v>
      </c>
      <c r="AY139" s="105" t="s">
        <v>683</v>
      </c>
      <c r="AZ139" s="105" t="s">
        <v>683</v>
      </c>
      <c r="BA139" s="105" t="s">
        <v>683</v>
      </c>
      <c r="BB139" s="105" t="s">
        <v>683</v>
      </c>
      <c r="BC139" s="105" t="s">
        <v>683</v>
      </c>
      <c r="BD139" s="105" t="s">
        <v>683</v>
      </c>
      <c r="BE139" s="105" t="s">
        <v>683</v>
      </c>
      <c r="BF139" s="105" t="s">
        <v>683</v>
      </c>
      <c r="BG139" s="105" t="s">
        <v>683</v>
      </c>
      <c r="BH139" s="105" t="s">
        <v>683</v>
      </c>
      <c r="BI139" s="105" t="s">
        <v>683</v>
      </c>
      <c r="BJ139" s="105" t="s">
        <v>683</v>
      </c>
      <c r="BK139" s="105" t="s">
        <v>683</v>
      </c>
      <c r="BL139" s="105" t="s">
        <v>683</v>
      </c>
      <c r="BM139" s="105" t="s">
        <v>683</v>
      </c>
      <c r="BN139" s="105" t="s">
        <v>683</v>
      </c>
      <c r="BO139" s="105" t="s">
        <v>683</v>
      </c>
      <c r="BP139" s="105" t="s">
        <v>683</v>
      </c>
      <c r="BQ139" s="105" t="s">
        <v>683</v>
      </c>
      <c r="BR139" s="105" t="s">
        <v>683</v>
      </c>
      <c r="BS139" s="105" t="s">
        <v>683</v>
      </c>
      <c r="BT139" s="105" t="s">
        <v>683</v>
      </c>
      <c r="BU139" s="105" t="s">
        <v>683</v>
      </c>
      <c r="BV139" s="105" t="s">
        <v>683</v>
      </c>
      <c r="BW139" s="105" t="s">
        <v>683</v>
      </c>
      <c r="BX139" s="105" t="s">
        <v>683</v>
      </c>
      <c r="BY139" s="105" t="s">
        <v>683</v>
      </c>
      <c r="BZ139" s="105" t="s">
        <v>683</v>
      </c>
      <c r="CA139" s="105" t="s">
        <v>683</v>
      </c>
      <c r="CB139" s="105" t="s">
        <v>683</v>
      </c>
      <c r="CC139" s="105" t="s">
        <v>683</v>
      </c>
      <c r="CD139" s="105" t="s">
        <v>683</v>
      </c>
      <c r="CE139" s="105" t="s">
        <v>683</v>
      </c>
      <c r="CF139" s="105" t="s">
        <v>683</v>
      </c>
      <c r="CG139" s="105" t="s">
        <v>683</v>
      </c>
      <c r="CH139" s="105" t="s">
        <v>683</v>
      </c>
      <c r="CI139" s="105" t="s">
        <v>683</v>
      </c>
      <c r="CJ139" s="105" t="s">
        <v>683</v>
      </c>
      <c r="CK139" s="105" t="s">
        <v>683</v>
      </c>
      <c r="CL139" s="105" t="s">
        <v>683</v>
      </c>
      <c r="CM139" s="105" t="s">
        <v>683</v>
      </c>
      <c r="CN139" s="105" t="s">
        <v>683</v>
      </c>
      <c r="CO139" s="105" t="s">
        <v>683</v>
      </c>
      <c r="CP139" s="105" t="s">
        <v>683</v>
      </c>
      <c r="CQ139" s="105" t="s">
        <v>683</v>
      </c>
      <c r="CR139" s="105" t="s">
        <v>683</v>
      </c>
      <c r="CS139" s="105" t="s">
        <v>683</v>
      </c>
      <c r="CT139" s="105" t="s">
        <v>683</v>
      </c>
      <c r="CU139" s="105" t="s">
        <v>683</v>
      </c>
      <c r="CV139" s="105" t="s">
        <v>683</v>
      </c>
      <c r="CW139" s="105" t="s">
        <v>683</v>
      </c>
      <c r="CX139" s="105" t="s">
        <v>683</v>
      </c>
      <c r="CY139" s="105" t="s">
        <v>683</v>
      </c>
      <c r="CZ139" s="105" t="s">
        <v>683</v>
      </c>
      <c r="DA139" s="105" t="s">
        <v>683</v>
      </c>
      <c r="DB139" s="105" t="s">
        <v>683</v>
      </c>
      <c r="DC139" s="105" t="s">
        <v>683</v>
      </c>
      <c r="DD139" s="105" t="s">
        <v>683</v>
      </c>
      <c r="DE139" s="105" t="s">
        <v>683</v>
      </c>
      <c r="DF139" s="105" t="s">
        <v>683</v>
      </c>
      <c r="DG139" s="105" t="s">
        <v>683</v>
      </c>
      <c r="DH139" s="105" t="s">
        <v>683</v>
      </c>
      <c r="DI139" s="105" t="s">
        <v>683</v>
      </c>
      <c r="DJ139" s="105" t="s">
        <v>683</v>
      </c>
      <c r="DK139" s="105" t="s">
        <v>683</v>
      </c>
      <c r="DL139" s="105" t="s">
        <v>683</v>
      </c>
      <c r="DM139" s="105" t="s">
        <v>683</v>
      </c>
      <c r="DN139" s="105" t="s">
        <v>683</v>
      </c>
      <c r="DO139" s="105" t="s">
        <v>683</v>
      </c>
      <c r="DP139" s="105" t="s">
        <v>683</v>
      </c>
      <c r="DQ139" s="105" t="s">
        <v>683</v>
      </c>
      <c r="DR139" s="105" t="s">
        <v>683</v>
      </c>
      <c r="DS139" s="105" t="s">
        <v>683</v>
      </c>
      <c r="DT139" s="105" t="s">
        <v>683</v>
      </c>
      <c r="DU139" s="105" t="s">
        <v>683</v>
      </c>
      <c r="DV139" s="105" t="s">
        <v>683</v>
      </c>
      <c r="DW139" s="105" t="s">
        <v>683</v>
      </c>
      <c r="DX139" s="105" t="s">
        <v>683</v>
      </c>
      <c r="DY139" s="105" t="s">
        <v>683</v>
      </c>
      <c r="DZ139" s="105" t="s">
        <v>683</v>
      </c>
      <c r="EA139" s="105" t="s">
        <v>683</v>
      </c>
      <c r="EB139" s="105" t="s">
        <v>683</v>
      </c>
      <c r="EC139" s="105" t="s">
        <v>683</v>
      </c>
      <c r="ED139" s="105" t="s">
        <v>683</v>
      </c>
      <c r="EE139" s="105" t="s">
        <v>683</v>
      </c>
      <c r="EF139" s="105" t="s">
        <v>683</v>
      </c>
      <c r="EG139" s="105" t="s">
        <v>683</v>
      </c>
      <c r="EH139" s="105" t="s">
        <v>683</v>
      </c>
      <c r="EI139" s="105" t="s">
        <v>683</v>
      </c>
      <c r="EJ139" s="105" t="s">
        <v>683</v>
      </c>
      <c r="EK139" s="105" t="s">
        <v>683</v>
      </c>
      <c r="EL139" s="105" t="s">
        <v>683</v>
      </c>
      <c r="EM139" s="105" t="s">
        <v>683</v>
      </c>
      <c r="EN139" s="105" t="s">
        <v>683</v>
      </c>
      <c r="EO139" s="105" t="s">
        <v>683</v>
      </c>
      <c r="EP139" s="105" t="s">
        <v>683</v>
      </c>
      <c r="EQ139" s="105" t="s">
        <v>683</v>
      </c>
      <c r="ER139" s="105" t="s">
        <v>683</v>
      </c>
      <c r="ES139" s="105" t="s">
        <v>683</v>
      </c>
      <c r="ET139" s="105" t="s">
        <v>683</v>
      </c>
      <c r="EU139" s="105" t="s">
        <v>683</v>
      </c>
      <c r="EV139" s="105" t="s">
        <v>683</v>
      </c>
      <c r="EW139" s="105" t="s">
        <v>683</v>
      </c>
      <c r="EX139" s="105" t="s">
        <v>683</v>
      </c>
      <c r="EY139" s="105" t="s">
        <v>683</v>
      </c>
      <c r="EZ139" s="105" t="s">
        <v>683</v>
      </c>
      <c r="FA139" s="105" t="s">
        <v>683</v>
      </c>
      <c r="FB139" s="105" t="s">
        <v>683</v>
      </c>
      <c r="FC139" s="105" t="s">
        <v>683</v>
      </c>
      <c r="FD139" s="105" t="s">
        <v>683</v>
      </c>
      <c r="FE139" s="105" t="s">
        <v>683</v>
      </c>
      <c r="FF139" s="105" t="s">
        <v>683</v>
      </c>
      <c r="FG139" s="105" t="s">
        <v>683</v>
      </c>
      <c r="FH139" s="105" t="s">
        <v>683</v>
      </c>
      <c r="FI139" s="105" t="s">
        <v>683</v>
      </c>
      <c r="FJ139" s="105" t="s">
        <v>683</v>
      </c>
      <c r="FK139" s="105" t="s">
        <v>683</v>
      </c>
      <c r="FL139" s="105" t="s">
        <v>683</v>
      </c>
      <c r="FM139" s="105" t="s">
        <v>683</v>
      </c>
      <c r="FN139" s="105" t="s">
        <v>683</v>
      </c>
      <c r="FO139" s="105" t="s">
        <v>683</v>
      </c>
      <c r="FP139" s="105" t="s">
        <v>683</v>
      </c>
      <c r="FQ139" s="105" t="s">
        <v>683</v>
      </c>
      <c r="FR139" s="105" t="s">
        <v>683</v>
      </c>
      <c r="FS139" s="105" t="s">
        <v>683</v>
      </c>
      <c r="FT139" s="105" t="s">
        <v>683</v>
      </c>
      <c r="FU139" s="105" t="s">
        <v>683</v>
      </c>
      <c r="FV139" s="105" t="s">
        <v>683</v>
      </c>
      <c r="FW139" s="105" t="s">
        <v>683</v>
      </c>
      <c r="FX139" s="105" t="s">
        <v>683</v>
      </c>
      <c r="FY139" s="105" t="s">
        <v>683</v>
      </c>
      <c r="FZ139" s="105" t="s">
        <v>683</v>
      </c>
      <c r="GA139" s="105" t="s">
        <v>683</v>
      </c>
      <c r="GB139" s="105" t="s">
        <v>683</v>
      </c>
      <c r="GC139" s="105" t="s">
        <v>683</v>
      </c>
      <c r="GD139" s="105" t="s">
        <v>683</v>
      </c>
      <c r="GE139" s="105" t="s">
        <v>683</v>
      </c>
      <c r="GF139" s="105" t="s">
        <v>683</v>
      </c>
      <c r="GG139" s="105" t="s">
        <v>683</v>
      </c>
      <c r="GH139" s="105" t="s">
        <v>683</v>
      </c>
      <c r="GI139" s="105" t="s">
        <v>683</v>
      </c>
      <c r="GJ139" s="105" t="s">
        <v>683</v>
      </c>
      <c r="GK139" s="105" t="s">
        <v>683</v>
      </c>
      <c r="GL139" s="105" t="s">
        <v>683</v>
      </c>
      <c r="GM139" s="105" t="s">
        <v>683</v>
      </c>
      <c r="GN139" s="105" t="s">
        <v>683</v>
      </c>
      <c r="GO139" s="105" t="s">
        <v>683</v>
      </c>
      <c r="GP139" s="105" t="s">
        <v>683</v>
      </c>
      <c r="GQ139" s="105" t="s">
        <v>683</v>
      </c>
      <c r="GR139" s="105" t="s">
        <v>683</v>
      </c>
      <c r="GS139" s="105" t="s">
        <v>683</v>
      </c>
      <c r="GT139" s="105" t="s">
        <v>683</v>
      </c>
      <c r="GU139" s="105" t="s">
        <v>683</v>
      </c>
      <c r="GV139" s="105" t="s">
        <v>683</v>
      </c>
      <c r="GW139" s="105" t="s">
        <v>683</v>
      </c>
      <c r="GX139" s="105" t="s">
        <v>683</v>
      </c>
      <c r="GY139" s="105" t="s">
        <v>683</v>
      </c>
      <c r="GZ139" s="105" t="s">
        <v>683</v>
      </c>
      <c r="HA139" s="105" t="s">
        <v>683</v>
      </c>
      <c r="HB139" s="105" t="s">
        <v>683</v>
      </c>
      <c r="HC139" s="105" t="s">
        <v>683</v>
      </c>
      <c r="HD139" s="105" t="s">
        <v>683</v>
      </c>
      <c r="HE139" s="105" t="s">
        <v>683</v>
      </c>
      <c r="HF139" s="105" t="s">
        <v>683</v>
      </c>
      <c r="HG139" s="105" t="s">
        <v>683</v>
      </c>
      <c r="HH139" s="105" t="s">
        <v>683</v>
      </c>
      <c r="HI139" s="105" t="s">
        <v>683</v>
      </c>
      <c r="HJ139" s="105" t="s">
        <v>683</v>
      </c>
      <c r="HK139" s="105" t="s">
        <v>683</v>
      </c>
    </row>
    <row r="140" spans="10:219" x14ac:dyDescent="0.3">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c r="CG140" s="105"/>
      <c r="CH140" s="105"/>
      <c r="CI140" s="105"/>
      <c r="CJ140" s="105"/>
      <c r="CK140" s="105"/>
      <c r="CL140" s="105"/>
      <c r="CM140" s="105"/>
      <c r="CN140" s="105"/>
      <c r="CO140" s="105"/>
      <c r="CP140" s="105"/>
      <c r="CQ140" s="105"/>
      <c r="CR140" s="105"/>
      <c r="CS140" s="105"/>
      <c r="CT140" s="105"/>
      <c r="CU140" s="105"/>
      <c r="CV140" s="105"/>
      <c r="CW140" s="105"/>
      <c r="CX140" s="105"/>
      <c r="CY140" s="105"/>
      <c r="CZ140" s="105"/>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c r="GO140" s="105"/>
      <c r="GP140" s="105"/>
      <c r="GQ140" s="105"/>
      <c r="GR140" s="105"/>
      <c r="GS140" s="105"/>
      <c r="GT140" s="105"/>
      <c r="GU140" s="105"/>
      <c r="GV140" s="105"/>
      <c r="GW140" s="105"/>
      <c r="GX140" s="105"/>
      <c r="GY140" s="105"/>
      <c r="GZ140" s="105"/>
      <c r="HA140" s="105"/>
      <c r="HB140" s="105"/>
      <c r="HC140" s="105"/>
      <c r="HD140" s="105"/>
      <c r="HE140" s="105"/>
      <c r="HF140" s="105"/>
      <c r="HG140" s="105"/>
      <c r="HH140" s="105"/>
      <c r="HI140" s="105"/>
      <c r="HJ140" s="105"/>
      <c r="HK140" s="105"/>
    </row>
    <row r="141" spans="10:219" x14ac:dyDescent="0.3">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05"/>
      <c r="AY141" s="105"/>
      <c r="AZ141" s="105"/>
      <c r="BA141" s="105"/>
      <c r="BB141" s="105"/>
      <c r="BC141" s="105"/>
      <c r="BD141" s="105"/>
      <c r="BE141" s="105"/>
      <c r="BF141" s="105"/>
      <c r="BG141" s="105"/>
      <c r="BH141" s="105"/>
      <c r="BI141" s="105"/>
      <c r="BJ141" s="105"/>
      <c r="BK141" s="105"/>
      <c r="BL141" s="105"/>
      <c r="BM141" s="105"/>
      <c r="BN141" s="105"/>
      <c r="BO141" s="105"/>
      <c r="BP141" s="105"/>
      <c r="BQ141" s="105"/>
      <c r="BR141" s="105"/>
      <c r="BS141" s="105"/>
      <c r="BT141" s="105"/>
      <c r="BU141" s="105"/>
      <c r="BV141" s="105"/>
      <c r="BW141" s="105"/>
      <c r="BX141" s="105"/>
      <c r="BY141" s="105"/>
      <c r="BZ141" s="105"/>
      <c r="CA141" s="105"/>
      <c r="CB141" s="105"/>
      <c r="CC141" s="105"/>
      <c r="CD141" s="105"/>
      <c r="CE141" s="105"/>
      <c r="CF141" s="105"/>
      <c r="CG141" s="105"/>
      <c r="CH141" s="105"/>
      <c r="CI141" s="105"/>
      <c r="CJ141" s="105"/>
      <c r="CK141" s="105"/>
      <c r="CL141" s="105"/>
      <c r="CM141" s="105"/>
      <c r="CN141" s="105"/>
      <c r="CO141" s="105"/>
      <c r="CP141" s="105"/>
      <c r="CQ141" s="105"/>
      <c r="CR141" s="105"/>
      <c r="CS141" s="105"/>
      <c r="CT141" s="105"/>
      <c r="CU141" s="105"/>
      <c r="CV141" s="105"/>
      <c r="CW141" s="105"/>
      <c r="CX141" s="105"/>
      <c r="CY141" s="105"/>
      <c r="CZ141" s="105"/>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c r="GO141" s="105"/>
      <c r="GP141" s="105"/>
      <c r="GQ141" s="105"/>
      <c r="GR141" s="105"/>
      <c r="GS141" s="105"/>
      <c r="GT141" s="105"/>
      <c r="GU141" s="105"/>
      <c r="GV141" s="105"/>
      <c r="GW141" s="105"/>
      <c r="GX141" s="105"/>
      <c r="GY141" s="105"/>
      <c r="GZ141" s="105"/>
      <c r="HA141" s="105"/>
      <c r="HB141" s="105"/>
      <c r="HC141" s="105"/>
      <c r="HD141" s="105"/>
      <c r="HE141" s="105"/>
      <c r="HF141" s="105"/>
      <c r="HG141" s="105"/>
      <c r="HH141" s="105"/>
      <c r="HI141" s="105"/>
      <c r="HJ141" s="105"/>
      <c r="HK141" s="105"/>
    </row>
    <row r="142" spans="10:219" x14ac:dyDescent="0.3">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c r="AT142" s="105"/>
      <c r="AU142" s="105"/>
      <c r="AV142" s="105"/>
      <c r="AW142" s="105"/>
      <c r="AX142" s="105"/>
      <c r="AY142" s="105"/>
      <c r="AZ142" s="105"/>
      <c r="BA142" s="105"/>
      <c r="BB142" s="105"/>
      <c r="BC142" s="105"/>
      <c r="BD142" s="105"/>
      <c r="BE142" s="105"/>
      <c r="BF142" s="105"/>
      <c r="BG142" s="105"/>
      <c r="BH142" s="105"/>
      <c r="BI142" s="105"/>
      <c r="BJ142" s="105"/>
      <c r="BK142" s="105"/>
      <c r="BL142" s="105"/>
      <c r="BM142" s="105"/>
      <c r="BN142" s="105"/>
      <c r="BO142" s="105"/>
      <c r="BP142" s="105"/>
      <c r="BQ142" s="105"/>
      <c r="BR142" s="105"/>
      <c r="BS142" s="105"/>
      <c r="BT142" s="105"/>
      <c r="BU142" s="105"/>
      <c r="BV142" s="105"/>
      <c r="BW142" s="105"/>
      <c r="BX142" s="105"/>
      <c r="BY142" s="105"/>
      <c r="BZ142" s="105"/>
      <c r="CA142" s="105"/>
      <c r="CB142" s="105"/>
      <c r="CC142" s="105"/>
      <c r="CD142" s="105"/>
      <c r="CE142" s="105"/>
      <c r="CF142" s="105"/>
      <c r="CG142" s="105"/>
      <c r="CH142" s="105"/>
      <c r="CI142" s="105"/>
      <c r="CJ142" s="105"/>
      <c r="CK142" s="105"/>
      <c r="CL142" s="105"/>
      <c r="CM142" s="105"/>
      <c r="CN142" s="105"/>
      <c r="CO142" s="105"/>
      <c r="CP142" s="105"/>
      <c r="CQ142" s="105"/>
      <c r="CR142" s="105"/>
      <c r="CS142" s="105"/>
      <c r="CT142" s="105"/>
      <c r="CU142" s="105"/>
      <c r="CV142" s="105"/>
      <c r="CW142" s="105"/>
      <c r="CX142" s="105"/>
      <c r="CY142" s="105"/>
      <c r="CZ142" s="105"/>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c r="GO142" s="105"/>
      <c r="GP142" s="105"/>
      <c r="GQ142" s="105"/>
      <c r="GR142" s="105"/>
      <c r="GS142" s="105"/>
      <c r="GT142" s="105"/>
      <c r="GU142" s="105"/>
      <c r="GV142" s="105"/>
      <c r="GW142" s="105"/>
      <c r="GX142" s="105"/>
      <c r="GY142" s="105"/>
      <c r="GZ142" s="105"/>
      <c r="HA142" s="105"/>
      <c r="HB142" s="105"/>
      <c r="HC142" s="105"/>
      <c r="HD142" s="105"/>
      <c r="HE142" s="105"/>
      <c r="HF142" s="105"/>
      <c r="HG142" s="105"/>
      <c r="HH142" s="105"/>
      <c r="HI142" s="105"/>
      <c r="HJ142" s="105"/>
      <c r="HK142" s="105"/>
    </row>
    <row r="143" spans="10:219" x14ac:dyDescent="0.3">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c r="AT143" s="105"/>
      <c r="AU143" s="105"/>
      <c r="AV143" s="105"/>
      <c r="AW143" s="105"/>
      <c r="AX143" s="105"/>
      <c r="AY143" s="105"/>
      <c r="AZ143" s="105"/>
      <c r="BA143" s="105"/>
      <c r="BB143" s="105"/>
      <c r="BC143" s="105"/>
      <c r="BD143" s="105"/>
      <c r="BE143" s="105"/>
      <c r="BF143" s="105"/>
      <c r="BG143" s="105"/>
      <c r="BH143" s="105"/>
      <c r="BI143" s="105"/>
      <c r="BJ143" s="105"/>
      <c r="BK143" s="105"/>
      <c r="BL143" s="105"/>
      <c r="BM143" s="105"/>
      <c r="BN143" s="105"/>
      <c r="BO143" s="105"/>
      <c r="BP143" s="105"/>
      <c r="BQ143" s="105"/>
      <c r="BR143" s="105"/>
      <c r="BS143" s="105"/>
      <c r="BT143" s="105"/>
      <c r="BU143" s="105"/>
      <c r="BV143" s="105"/>
      <c r="BW143" s="105"/>
      <c r="BX143" s="105"/>
      <c r="BY143" s="105"/>
      <c r="BZ143" s="105"/>
      <c r="CA143" s="105"/>
      <c r="CB143" s="105"/>
      <c r="CC143" s="105"/>
      <c r="CD143" s="105"/>
      <c r="CE143" s="105"/>
      <c r="CF143" s="105"/>
      <c r="CG143" s="105"/>
      <c r="CH143" s="105"/>
      <c r="CI143" s="105"/>
      <c r="CJ143" s="105"/>
      <c r="CK143" s="105"/>
      <c r="CL143" s="105"/>
      <c r="CM143" s="105"/>
      <c r="CN143" s="105"/>
      <c r="CO143" s="105"/>
      <c r="CP143" s="105"/>
      <c r="CQ143" s="105"/>
      <c r="CR143" s="105"/>
      <c r="CS143" s="105"/>
      <c r="CT143" s="105"/>
      <c r="CU143" s="105"/>
      <c r="CV143" s="105"/>
      <c r="CW143" s="105"/>
      <c r="CX143" s="105"/>
      <c r="CY143" s="105"/>
      <c r="CZ143" s="105"/>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c r="GO143" s="105"/>
      <c r="GP143" s="105"/>
      <c r="GQ143" s="105"/>
      <c r="GR143" s="105"/>
      <c r="GS143" s="105"/>
      <c r="GT143" s="105"/>
      <c r="GU143" s="105"/>
      <c r="GV143" s="105"/>
      <c r="GW143" s="105"/>
      <c r="GX143" s="105"/>
      <c r="GY143" s="105"/>
      <c r="GZ143" s="105"/>
      <c r="HA143" s="105"/>
      <c r="HB143" s="105"/>
      <c r="HC143" s="105"/>
      <c r="HD143" s="105"/>
      <c r="HE143" s="105"/>
      <c r="HF143" s="105"/>
      <c r="HG143" s="105"/>
      <c r="HH143" s="105"/>
      <c r="HI143" s="105"/>
      <c r="HJ143" s="105"/>
      <c r="HK143" s="105"/>
    </row>
    <row r="144" spans="10:219" x14ac:dyDescent="0.3">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c r="BN144" s="105"/>
      <c r="BO144" s="105"/>
      <c r="BP144" s="105"/>
      <c r="BQ144" s="105"/>
      <c r="BR144" s="105"/>
      <c r="BS144" s="105"/>
      <c r="BT144" s="105"/>
      <c r="BU144" s="105"/>
      <c r="BV144" s="105"/>
      <c r="BW144" s="105"/>
      <c r="BX144" s="105"/>
      <c r="BY144" s="105"/>
      <c r="BZ144" s="105"/>
      <c r="CA144" s="105"/>
      <c r="CB144" s="105"/>
      <c r="CC144" s="105"/>
      <c r="CD144" s="105"/>
      <c r="CE144" s="105"/>
      <c r="CF144" s="105"/>
      <c r="CG144" s="105"/>
      <c r="CH144" s="105"/>
      <c r="CI144" s="105"/>
      <c r="CJ144" s="105"/>
      <c r="CK144" s="105"/>
      <c r="CL144" s="105"/>
      <c r="CM144" s="105"/>
      <c r="CN144" s="105"/>
      <c r="CO144" s="105"/>
      <c r="CP144" s="105"/>
      <c r="CQ144" s="105"/>
      <c r="CR144" s="105"/>
      <c r="CS144" s="105"/>
      <c r="CT144" s="105"/>
      <c r="CU144" s="105"/>
      <c r="CV144" s="105"/>
      <c r="CW144" s="105"/>
      <c r="CX144" s="105"/>
      <c r="CY144" s="105"/>
      <c r="CZ144" s="105"/>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c r="GO144" s="105"/>
      <c r="GP144" s="105"/>
      <c r="GQ144" s="105"/>
      <c r="GR144" s="105"/>
      <c r="GS144" s="105"/>
      <c r="GT144" s="105"/>
      <c r="GU144" s="105"/>
      <c r="GV144" s="105"/>
      <c r="GW144" s="105"/>
      <c r="GX144" s="105"/>
      <c r="GY144" s="105"/>
      <c r="GZ144" s="105"/>
      <c r="HA144" s="105"/>
      <c r="HB144" s="105"/>
      <c r="HC144" s="105"/>
      <c r="HD144" s="105"/>
      <c r="HE144" s="105"/>
      <c r="HF144" s="105"/>
      <c r="HG144" s="105"/>
      <c r="HH144" s="105"/>
      <c r="HI144" s="105"/>
      <c r="HJ144" s="105"/>
      <c r="HK144" s="105"/>
    </row>
    <row r="145" spans="10:219" x14ac:dyDescent="0.3">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c r="CG145" s="105"/>
      <c r="CH145" s="105"/>
      <c r="CI145" s="105"/>
      <c r="CJ145" s="105"/>
      <c r="CK145" s="105"/>
      <c r="CL145" s="105"/>
      <c r="CM145" s="105"/>
      <c r="CN145" s="105"/>
      <c r="CO145" s="105"/>
      <c r="CP145" s="105"/>
      <c r="CQ145" s="105"/>
      <c r="CR145" s="105"/>
      <c r="CS145" s="105"/>
      <c r="CT145" s="105"/>
      <c r="CU145" s="105"/>
      <c r="CV145" s="105"/>
      <c r="CW145" s="105"/>
      <c r="CX145" s="105"/>
      <c r="CY145" s="105"/>
      <c r="CZ145" s="105"/>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c r="GO145" s="105"/>
      <c r="GP145" s="105"/>
      <c r="GQ145" s="105"/>
      <c r="GR145" s="105"/>
      <c r="GS145" s="105"/>
      <c r="GT145" s="105"/>
      <c r="GU145" s="105"/>
      <c r="GV145" s="105"/>
      <c r="GW145" s="105"/>
      <c r="GX145" s="105"/>
      <c r="GY145" s="105"/>
      <c r="GZ145" s="105"/>
      <c r="HA145" s="105"/>
      <c r="HB145" s="105"/>
      <c r="HC145" s="105"/>
      <c r="HD145" s="105"/>
      <c r="HE145" s="105"/>
      <c r="HF145" s="105"/>
      <c r="HG145" s="105"/>
      <c r="HH145" s="105"/>
      <c r="HI145" s="105"/>
      <c r="HJ145" s="105"/>
      <c r="HK145" s="105"/>
    </row>
    <row r="146" spans="10:219" x14ac:dyDescent="0.3">
      <c r="J146" s="105" t="s">
        <v>684</v>
      </c>
      <c r="K146" s="105" t="s">
        <v>684</v>
      </c>
      <c r="L146" s="105" t="s">
        <v>684</v>
      </c>
      <c r="M146" s="105" t="s">
        <v>684</v>
      </c>
      <c r="N146" s="105" t="s">
        <v>684</v>
      </c>
      <c r="O146" s="105" t="s">
        <v>684</v>
      </c>
      <c r="P146" s="105" t="s">
        <v>684</v>
      </c>
      <c r="Q146" s="105" t="s">
        <v>684</v>
      </c>
      <c r="R146" s="105" t="s">
        <v>684</v>
      </c>
      <c r="S146" s="105" t="s">
        <v>684</v>
      </c>
      <c r="T146" s="105" t="s">
        <v>684</v>
      </c>
      <c r="U146" s="105" t="s">
        <v>684</v>
      </c>
      <c r="V146" s="105" t="s">
        <v>684</v>
      </c>
      <c r="W146" s="105" t="s">
        <v>684</v>
      </c>
      <c r="X146" s="105" t="s">
        <v>684</v>
      </c>
      <c r="Y146" s="105" t="s">
        <v>684</v>
      </c>
      <c r="Z146" s="105" t="s">
        <v>684</v>
      </c>
      <c r="AA146" s="105" t="s">
        <v>684</v>
      </c>
      <c r="AB146" s="105" t="s">
        <v>684</v>
      </c>
      <c r="AC146" s="105" t="s">
        <v>684</v>
      </c>
      <c r="AD146" s="105" t="s">
        <v>684</v>
      </c>
      <c r="AE146" s="105" t="s">
        <v>684</v>
      </c>
      <c r="AF146" s="105" t="s">
        <v>684</v>
      </c>
      <c r="AG146" s="105" t="s">
        <v>684</v>
      </c>
      <c r="AH146" s="105" t="s">
        <v>684</v>
      </c>
      <c r="AI146" s="105" t="s">
        <v>684</v>
      </c>
      <c r="AJ146" s="105" t="s">
        <v>684</v>
      </c>
      <c r="AK146" s="105" t="s">
        <v>684</v>
      </c>
      <c r="AL146" s="105" t="s">
        <v>684</v>
      </c>
      <c r="AM146" s="105" t="s">
        <v>684</v>
      </c>
      <c r="AN146" s="105" t="s">
        <v>684</v>
      </c>
      <c r="AO146" s="105" t="s">
        <v>684</v>
      </c>
      <c r="AP146" s="105" t="s">
        <v>684</v>
      </c>
      <c r="AQ146" s="105" t="s">
        <v>684</v>
      </c>
      <c r="AR146" s="105" t="s">
        <v>684</v>
      </c>
      <c r="AS146" s="105" t="s">
        <v>684</v>
      </c>
      <c r="AT146" s="105" t="s">
        <v>684</v>
      </c>
      <c r="AU146" s="105" t="s">
        <v>684</v>
      </c>
      <c r="AV146" s="105" t="s">
        <v>684</v>
      </c>
      <c r="AW146" s="105" t="s">
        <v>684</v>
      </c>
      <c r="AX146" s="105" t="s">
        <v>684</v>
      </c>
      <c r="AY146" s="105" t="s">
        <v>684</v>
      </c>
      <c r="AZ146" s="105" t="s">
        <v>684</v>
      </c>
      <c r="BA146" s="105" t="s">
        <v>684</v>
      </c>
      <c r="BB146" s="105" t="s">
        <v>684</v>
      </c>
      <c r="BC146" s="105" t="s">
        <v>684</v>
      </c>
      <c r="BD146" s="105" t="s">
        <v>684</v>
      </c>
      <c r="BE146" s="105" t="s">
        <v>684</v>
      </c>
      <c r="BF146" s="105" t="s">
        <v>684</v>
      </c>
      <c r="BG146" s="105" t="s">
        <v>684</v>
      </c>
      <c r="BH146" s="105" t="s">
        <v>684</v>
      </c>
      <c r="BI146" s="105" t="s">
        <v>684</v>
      </c>
      <c r="BJ146" s="105" t="s">
        <v>684</v>
      </c>
      <c r="BK146" s="105" t="s">
        <v>684</v>
      </c>
      <c r="BL146" s="105" t="s">
        <v>684</v>
      </c>
      <c r="BM146" s="105" t="s">
        <v>684</v>
      </c>
      <c r="BN146" s="105" t="s">
        <v>684</v>
      </c>
      <c r="BO146" s="105" t="s">
        <v>684</v>
      </c>
      <c r="BP146" s="105" t="s">
        <v>684</v>
      </c>
      <c r="BQ146" s="105" t="s">
        <v>684</v>
      </c>
      <c r="BR146" s="105" t="s">
        <v>684</v>
      </c>
      <c r="BS146" s="105" t="s">
        <v>684</v>
      </c>
      <c r="BT146" s="105" t="s">
        <v>684</v>
      </c>
      <c r="BU146" s="105" t="s">
        <v>684</v>
      </c>
      <c r="BV146" s="105" t="s">
        <v>684</v>
      </c>
      <c r="BW146" s="105" t="s">
        <v>684</v>
      </c>
      <c r="BX146" s="105" t="s">
        <v>684</v>
      </c>
      <c r="BY146" s="105" t="s">
        <v>684</v>
      </c>
      <c r="BZ146" s="105" t="s">
        <v>684</v>
      </c>
      <c r="CA146" s="105" t="s">
        <v>684</v>
      </c>
      <c r="CB146" s="105" t="s">
        <v>684</v>
      </c>
      <c r="CC146" s="105" t="s">
        <v>684</v>
      </c>
      <c r="CD146" s="105" t="s">
        <v>684</v>
      </c>
      <c r="CE146" s="105" t="s">
        <v>684</v>
      </c>
      <c r="CF146" s="105" t="s">
        <v>684</v>
      </c>
      <c r="CG146" s="105" t="s">
        <v>684</v>
      </c>
      <c r="CH146" s="105" t="s">
        <v>684</v>
      </c>
      <c r="CI146" s="105" t="s">
        <v>684</v>
      </c>
      <c r="CJ146" s="105" t="s">
        <v>684</v>
      </c>
      <c r="CK146" s="105" t="s">
        <v>684</v>
      </c>
      <c r="CL146" s="105" t="s">
        <v>684</v>
      </c>
      <c r="CM146" s="105" t="s">
        <v>684</v>
      </c>
      <c r="CN146" s="105" t="s">
        <v>684</v>
      </c>
      <c r="CO146" s="105" t="s">
        <v>684</v>
      </c>
      <c r="CP146" s="105" t="s">
        <v>684</v>
      </c>
      <c r="CQ146" s="105" t="s">
        <v>684</v>
      </c>
      <c r="CR146" s="105" t="s">
        <v>684</v>
      </c>
      <c r="CS146" s="105" t="s">
        <v>684</v>
      </c>
      <c r="CT146" s="105" t="s">
        <v>684</v>
      </c>
      <c r="CU146" s="105" t="s">
        <v>684</v>
      </c>
      <c r="CV146" s="105" t="s">
        <v>684</v>
      </c>
      <c r="CW146" s="105" t="s">
        <v>684</v>
      </c>
      <c r="CX146" s="105" t="s">
        <v>684</v>
      </c>
      <c r="CY146" s="105" t="s">
        <v>684</v>
      </c>
      <c r="CZ146" s="105" t="s">
        <v>684</v>
      </c>
      <c r="DA146" s="105" t="s">
        <v>684</v>
      </c>
      <c r="DB146" s="105" t="s">
        <v>684</v>
      </c>
      <c r="DC146" s="105" t="s">
        <v>684</v>
      </c>
      <c r="DD146" s="105" t="s">
        <v>684</v>
      </c>
      <c r="DE146" s="105" t="s">
        <v>684</v>
      </c>
      <c r="DF146" s="105" t="s">
        <v>684</v>
      </c>
      <c r="DG146" s="105" t="s">
        <v>684</v>
      </c>
      <c r="DH146" s="105" t="s">
        <v>684</v>
      </c>
      <c r="DI146" s="105" t="s">
        <v>684</v>
      </c>
      <c r="DJ146" s="105" t="s">
        <v>684</v>
      </c>
      <c r="DK146" s="105" t="s">
        <v>684</v>
      </c>
      <c r="DL146" s="105" t="s">
        <v>684</v>
      </c>
      <c r="DM146" s="105" t="s">
        <v>684</v>
      </c>
      <c r="DN146" s="105" t="s">
        <v>684</v>
      </c>
      <c r="DO146" s="105" t="s">
        <v>684</v>
      </c>
      <c r="DP146" s="105" t="s">
        <v>684</v>
      </c>
      <c r="DQ146" s="105" t="s">
        <v>684</v>
      </c>
      <c r="DR146" s="105" t="s">
        <v>684</v>
      </c>
      <c r="DS146" s="105" t="s">
        <v>684</v>
      </c>
      <c r="DT146" s="105" t="s">
        <v>684</v>
      </c>
      <c r="DU146" s="105" t="s">
        <v>684</v>
      </c>
      <c r="DV146" s="105" t="s">
        <v>684</v>
      </c>
      <c r="DW146" s="105" t="s">
        <v>684</v>
      </c>
      <c r="DX146" s="105" t="s">
        <v>684</v>
      </c>
      <c r="DY146" s="105" t="s">
        <v>684</v>
      </c>
      <c r="DZ146" s="105" t="s">
        <v>684</v>
      </c>
      <c r="EA146" s="105" t="s">
        <v>684</v>
      </c>
      <c r="EB146" s="105" t="s">
        <v>684</v>
      </c>
      <c r="EC146" s="105" t="s">
        <v>684</v>
      </c>
      <c r="ED146" s="105" t="s">
        <v>684</v>
      </c>
      <c r="EE146" s="105" t="s">
        <v>684</v>
      </c>
      <c r="EF146" s="105" t="s">
        <v>684</v>
      </c>
      <c r="EG146" s="105" t="s">
        <v>684</v>
      </c>
      <c r="EH146" s="105" t="s">
        <v>684</v>
      </c>
      <c r="EI146" s="105" t="s">
        <v>684</v>
      </c>
      <c r="EJ146" s="105" t="s">
        <v>684</v>
      </c>
      <c r="EK146" s="105" t="s">
        <v>684</v>
      </c>
      <c r="EL146" s="105" t="s">
        <v>684</v>
      </c>
      <c r="EM146" s="105" t="s">
        <v>684</v>
      </c>
      <c r="EN146" s="105" t="s">
        <v>684</v>
      </c>
      <c r="EO146" s="105" t="s">
        <v>684</v>
      </c>
      <c r="EP146" s="105" t="s">
        <v>684</v>
      </c>
      <c r="EQ146" s="105" t="s">
        <v>684</v>
      </c>
      <c r="ER146" s="105" t="s">
        <v>684</v>
      </c>
      <c r="ES146" s="105" t="s">
        <v>684</v>
      </c>
      <c r="ET146" s="105" t="s">
        <v>684</v>
      </c>
      <c r="EU146" s="105" t="s">
        <v>684</v>
      </c>
      <c r="EV146" s="105" t="s">
        <v>684</v>
      </c>
      <c r="EW146" s="105" t="s">
        <v>684</v>
      </c>
      <c r="EX146" s="105" t="s">
        <v>684</v>
      </c>
      <c r="EY146" s="105" t="s">
        <v>684</v>
      </c>
      <c r="EZ146" s="105" t="s">
        <v>684</v>
      </c>
      <c r="FA146" s="105" t="s">
        <v>684</v>
      </c>
      <c r="FB146" s="105" t="s">
        <v>684</v>
      </c>
      <c r="FC146" s="105" t="s">
        <v>684</v>
      </c>
      <c r="FD146" s="105" t="s">
        <v>684</v>
      </c>
      <c r="FE146" s="105" t="s">
        <v>684</v>
      </c>
      <c r="FF146" s="105" t="s">
        <v>684</v>
      </c>
      <c r="FG146" s="105" t="s">
        <v>684</v>
      </c>
      <c r="FH146" s="105" t="s">
        <v>684</v>
      </c>
      <c r="FI146" s="105" t="s">
        <v>684</v>
      </c>
      <c r="FJ146" s="105" t="s">
        <v>684</v>
      </c>
      <c r="FK146" s="105" t="s">
        <v>684</v>
      </c>
      <c r="FL146" s="105" t="s">
        <v>684</v>
      </c>
      <c r="FM146" s="105" t="s">
        <v>684</v>
      </c>
      <c r="FN146" s="105" t="s">
        <v>684</v>
      </c>
      <c r="FO146" s="105" t="s">
        <v>684</v>
      </c>
      <c r="FP146" s="105" t="s">
        <v>684</v>
      </c>
      <c r="FQ146" s="105" t="s">
        <v>684</v>
      </c>
      <c r="FR146" s="105" t="s">
        <v>684</v>
      </c>
      <c r="FS146" s="105" t="s">
        <v>684</v>
      </c>
      <c r="FT146" s="105" t="s">
        <v>684</v>
      </c>
      <c r="FU146" s="105" t="s">
        <v>684</v>
      </c>
      <c r="FV146" s="105" t="s">
        <v>684</v>
      </c>
      <c r="FW146" s="105" t="s">
        <v>684</v>
      </c>
      <c r="FX146" s="105" t="s">
        <v>684</v>
      </c>
      <c r="FY146" s="105" t="s">
        <v>684</v>
      </c>
      <c r="FZ146" s="105" t="s">
        <v>684</v>
      </c>
      <c r="GA146" s="105" t="s">
        <v>684</v>
      </c>
      <c r="GB146" s="105" t="s">
        <v>684</v>
      </c>
      <c r="GC146" s="105" t="s">
        <v>684</v>
      </c>
      <c r="GD146" s="105" t="s">
        <v>684</v>
      </c>
      <c r="GE146" s="105" t="s">
        <v>684</v>
      </c>
      <c r="GF146" s="105" t="s">
        <v>684</v>
      </c>
      <c r="GG146" s="105" t="s">
        <v>684</v>
      </c>
      <c r="GH146" s="105" t="s">
        <v>684</v>
      </c>
      <c r="GI146" s="105" t="s">
        <v>684</v>
      </c>
      <c r="GJ146" s="105" t="s">
        <v>684</v>
      </c>
      <c r="GK146" s="105" t="s">
        <v>684</v>
      </c>
      <c r="GL146" s="105" t="s">
        <v>684</v>
      </c>
      <c r="GM146" s="105" t="s">
        <v>684</v>
      </c>
      <c r="GN146" s="105" t="s">
        <v>684</v>
      </c>
      <c r="GO146" s="105" t="s">
        <v>684</v>
      </c>
      <c r="GP146" s="105" t="s">
        <v>684</v>
      </c>
      <c r="GQ146" s="105" t="s">
        <v>684</v>
      </c>
      <c r="GR146" s="105" t="s">
        <v>684</v>
      </c>
      <c r="GS146" s="105" t="s">
        <v>684</v>
      </c>
      <c r="GT146" s="105" t="s">
        <v>684</v>
      </c>
      <c r="GU146" s="105" t="s">
        <v>684</v>
      </c>
      <c r="GV146" s="105" t="s">
        <v>684</v>
      </c>
      <c r="GW146" s="105" t="s">
        <v>684</v>
      </c>
      <c r="GX146" s="105" t="s">
        <v>684</v>
      </c>
      <c r="GY146" s="105" t="s">
        <v>684</v>
      </c>
      <c r="GZ146" s="105" t="s">
        <v>684</v>
      </c>
      <c r="HA146" s="105" t="s">
        <v>684</v>
      </c>
      <c r="HB146" s="105" t="s">
        <v>684</v>
      </c>
      <c r="HC146" s="105" t="s">
        <v>684</v>
      </c>
      <c r="HD146" s="105" t="s">
        <v>684</v>
      </c>
      <c r="HE146" s="105" t="s">
        <v>684</v>
      </c>
      <c r="HF146" s="105" t="s">
        <v>684</v>
      </c>
      <c r="HG146" s="105" t="s">
        <v>684</v>
      </c>
      <c r="HH146" s="105" t="s">
        <v>684</v>
      </c>
      <c r="HI146" s="105" t="s">
        <v>684</v>
      </c>
      <c r="HJ146" s="105" t="s">
        <v>684</v>
      </c>
      <c r="HK146" s="105" t="s">
        <v>684</v>
      </c>
    </row>
    <row r="147" spans="10:219" x14ac:dyDescent="0.3">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05"/>
      <c r="BW147" s="105"/>
      <c r="BX147" s="105"/>
      <c r="BY147" s="105"/>
      <c r="BZ147" s="105"/>
      <c r="CA147" s="105"/>
      <c r="CB147" s="105"/>
      <c r="CC147" s="105"/>
      <c r="CD147" s="105"/>
      <c r="CE147" s="105"/>
      <c r="CF147" s="105"/>
      <c r="CG147" s="105"/>
      <c r="CH147" s="105"/>
      <c r="CI147" s="105"/>
      <c r="CJ147" s="105"/>
      <c r="CK147" s="105"/>
      <c r="CL147" s="105"/>
      <c r="CM147" s="105"/>
      <c r="CN147" s="105"/>
      <c r="CO147" s="105"/>
      <c r="CP147" s="105"/>
      <c r="CQ147" s="105"/>
      <c r="CR147" s="105"/>
      <c r="CS147" s="105"/>
      <c r="CT147" s="105"/>
      <c r="CU147" s="105"/>
      <c r="CV147" s="105"/>
      <c r="CW147" s="105"/>
      <c r="CX147" s="105"/>
      <c r="CY147" s="105"/>
      <c r="CZ147" s="105"/>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c r="GO147" s="105"/>
      <c r="GP147" s="105"/>
      <c r="GQ147" s="105"/>
      <c r="GR147" s="105"/>
      <c r="GS147" s="105"/>
      <c r="GT147" s="105"/>
      <c r="GU147" s="105"/>
      <c r="GV147" s="105"/>
      <c r="GW147" s="105"/>
      <c r="GX147" s="105"/>
      <c r="GY147" s="105"/>
      <c r="GZ147" s="105"/>
      <c r="HA147" s="105"/>
      <c r="HB147" s="105"/>
      <c r="HC147" s="105"/>
      <c r="HD147" s="105"/>
      <c r="HE147" s="105"/>
      <c r="HF147" s="105"/>
      <c r="HG147" s="105"/>
      <c r="HH147" s="105"/>
      <c r="HI147" s="105"/>
      <c r="HJ147" s="105"/>
      <c r="HK147" s="105"/>
    </row>
    <row r="148" spans="10:219" x14ac:dyDescent="0.3">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c r="CG148" s="105"/>
      <c r="CH148" s="105"/>
      <c r="CI148" s="105"/>
      <c r="CJ148" s="105"/>
      <c r="CK148" s="105"/>
      <c r="CL148" s="105"/>
      <c r="CM148" s="105"/>
      <c r="CN148" s="105"/>
      <c r="CO148" s="105"/>
      <c r="CP148" s="105"/>
      <c r="CQ148" s="105"/>
      <c r="CR148" s="105"/>
      <c r="CS148" s="105"/>
      <c r="CT148" s="105"/>
      <c r="CU148" s="105"/>
      <c r="CV148" s="105"/>
      <c r="CW148" s="105"/>
      <c r="CX148" s="105"/>
      <c r="CY148" s="105"/>
      <c r="CZ148" s="105"/>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c r="GO148" s="105"/>
      <c r="GP148" s="105"/>
      <c r="GQ148" s="105"/>
      <c r="GR148" s="105"/>
      <c r="GS148" s="105"/>
      <c r="GT148" s="105"/>
      <c r="GU148" s="105"/>
      <c r="GV148" s="105"/>
      <c r="GW148" s="105"/>
      <c r="GX148" s="105"/>
      <c r="GY148" s="105"/>
      <c r="GZ148" s="105"/>
      <c r="HA148" s="105"/>
      <c r="HB148" s="105"/>
      <c r="HC148" s="105"/>
      <c r="HD148" s="105"/>
      <c r="HE148" s="105"/>
      <c r="HF148" s="105"/>
      <c r="HG148" s="105"/>
      <c r="HH148" s="105"/>
      <c r="HI148" s="105"/>
      <c r="HJ148" s="105"/>
      <c r="HK148" s="105"/>
    </row>
    <row r="149" spans="10:219" x14ac:dyDescent="0.3">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c r="CG149" s="105"/>
      <c r="CH149" s="105"/>
      <c r="CI149" s="105"/>
      <c r="CJ149" s="105"/>
      <c r="CK149" s="105"/>
      <c r="CL149" s="105"/>
      <c r="CM149" s="105"/>
      <c r="CN149" s="105"/>
      <c r="CO149" s="105"/>
      <c r="CP149" s="105"/>
      <c r="CQ149" s="105"/>
      <c r="CR149" s="105"/>
      <c r="CS149" s="105"/>
      <c r="CT149" s="105"/>
      <c r="CU149" s="105"/>
      <c r="CV149" s="105"/>
      <c r="CW149" s="105"/>
      <c r="CX149" s="105"/>
      <c r="CY149" s="105"/>
      <c r="CZ149" s="105"/>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c r="GO149" s="105"/>
      <c r="GP149" s="105"/>
      <c r="GQ149" s="105"/>
      <c r="GR149" s="105"/>
      <c r="GS149" s="105"/>
      <c r="GT149" s="105"/>
      <c r="GU149" s="105"/>
      <c r="GV149" s="105"/>
      <c r="GW149" s="105"/>
      <c r="GX149" s="105"/>
      <c r="GY149" s="105"/>
      <c r="GZ149" s="105"/>
      <c r="HA149" s="105"/>
      <c r="HB149" s="105"/>
      <c r="HC149" s="105"/>
      <c r="HD149" s="105"/>
      <c r="HE149" s="105"/>
      <c r="HF149" s="105"/>
      <c r="HG149" s="105"/>
      <c r="HH149" s="105"/>
      <c r="HI149" s="105"/>
      <c r="HJ149" s="105"/>
      <c r="HK149" s="105"/>
    </row>
    <row r="150" spans="10:219" x14ac:dyDescent="0.3">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c r="CG150" s="105"/>
      <c r="CH150" s="105"/>
      <c r="CI150" s="105"/>
      <c r="CJ150" s="105"/>
      <c r="CK150" s="105"/>
      <c r="CL150" s="105"/>
      <c r="CM150" s="105"/>
      <c r="CN150" s="105"/>
      <c r="CO150" s="105"/>
      <c r="CP150" s="105"/>
      <c r="CQ150" s="105"/>
      <c r="CR150" s="105"/>
      <c r="CS150" s="105"/>
      <c r="CT150" s="105"/>
      <c r="CU150" s="105"/>
      <c r="CV150" s="105"/>
      <c r="CW150" s="105"/>
      <c r="CX150" s="105"/>
      <c r="CY150" s="105"/>
      <c r="CZ150" s="105"/>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c r="GO150" s="105"/>
      <c r="GP150" s="105"/>
      <c r="GQ150" s="105"/>
      <c r="GR150" s="105"/>
      <c r="GS150" s="105"/>
      <c r="GT150" s="105"/>
      <c r="GU150" s="105"/>
      <c r="GV150" s="105"/>
      <c r="GW150" s="105"/>
      <c r="GX150" s="105"/>
      <c r="GY150" s="105"/>
      <c r="GZ150" s="105"/>
      <c r="HA150" s="105"/>
      <c r="HB150" s="105"/>
      <c r="HC150" s="105"/>
      <c r="HD150" s="105"/>
      <c r="HE150" s="105"/>
      <c r="HF150" s="105"/>
      <c r="HG150" s="105"/>
      <c r="HH150" s="105"/>
      <c r="HI150" s="105"/>
      <c r="HJ150" s="105"/>
      <c r="HK150" s="105"/>
    </row>
    <row r="151" spans="10:219" x14ac:dyDescent="0.3">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05"/>
      <c r="AY151" s="105"/>
      <c r="AZ151" s="105"/>
      <c r="BA151" s="105"/>
      <c r="BB151" s="105"/>
      <c r="BC151" s="105"/>
      <c r="BD151" s="105"/>
      <c r="BE151" s="105"/>
      <c r="BF151" s="105"/>
      <c r="BG151" s="105"/>
      <c r="BH151" s="105"/>
      <c r="BI151" s="105"/>
      <c r="BJ151" s="105"/>
      <c r="BK151" s="105"/>
      <c r="BL151" s="105"/>
      <c r="BM151" s="105"/>
      <c r="BN151" s="105"/>
      <c r="BO151" s="105"/>
      <c r="BP151" s="105"/>
      <c r="BQ151" s="105"/>
      <c r="BR151" s="105"/>
      <c r="BS151" s="105"/>
      <c r="BT151" s="105"/>
      <c r="BU151" s="105"/>
      <c r="BV151" s="105"/>
      <c r="BW151" s="105"/>
      <c r="BX151" s="105"/>
      <c r="BY151" s="105"/>
      <c r="BZ151" s="105"/>
      <c r="CA151" s="105"/>
      <c r="CB151" s="105"/>
      <c r="CC151" s="105"/>
      <c r="CD151" s="105"/>
      <c r="CE151" s="105"/>
      <c r="CF151" s="105"/>
      <c r="CG151" s="105"/>
      <c r="CH151" s="105"/>
      <c r="CI151" s="105"/>
      <c r="CJ151" s="105"/>
      <c r="CK151" s="105"/>
      <c r="CL151" s="105"/>
      <c r="CM151" s="105"/>
      <c r="CN151" s="105"/>
      <c r="CO151" s="105"/>
      <c r="CP151" s="105"/>
      <c r="CQ151" s="105"/>
      <c r="CR151" s="105"/>
      <c r="CS151" s="105"/>
      <c r="CT151" s="105"/>
      <c r="CU151" s="105"/>
      <c r="CV151" s="105"/>
      <c r="CW151" s="105"/>
      <c r="CX151" s="105"/>
      <c r="CY151" s="105"/>
      <c r="CZ151" s="105"/>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c r="GO151" s="105"/>
      <c r="GP151" s="105"/>
      <c r="GQ151" s="105"/>
      <c r="GR151" s="105"/>
      <c r="GS151" s="105"/>
      <c r="GT151" s="105"/>
      <c r="GU151" s="105"/>
      <c r="GV151" s="105"/>
      <c r="GW151" s="105"/>
      <c r="GX151" s="105"/>
      <c r="GY151" s="105"/>
      <c r="GZ151" s="105"/>
      <c r="HA151" s="105"/>
      <c r="HB151" s="105"/>
      <c r="HC151" s="105"/>
      <c r="HD151" s="105"/>
      <c r="HE151" s="105"/>
      <c r="HF151" s="105"/>
      <c r="HG151" s="105"/>
      <c r="HH151" s="105"/>
      <c r="HI151" s="105"/>
      <c r="HJ151" s="105"/>
      <c r="HK151" s="105"/>
    </row>
    <row r="152" spans="10:219" x14ac:dyDescent="0.3">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c r="AT152" s="105"/>
      <c r="AU152" s="105"/>
      <c r="AV152" s="105"/>
      <c r="AW152" s="105"/>
      <c r="AX152" s="105"/>
      <c r="AY152" s="105"/>
      <c r="AZ152" s="105"/>
      <c r="BA152" s="105"/>
      <c r="BB152" s="105"/>
      <c r="BC152" s="105"/>
      <c r="BD152" s="105"/>
      <c r="BE152" s="105"/>
      <c r="BF152" s="105"/>
      <c r="BG152" s="105"/>
      <c r="BH152" s="105"/>
      <c r="BI152" s="105"/>
      <c r="BJ152" s="105"/>
      <c r="BK152" s="105"/>
      <c r="BL152" s="105"/>
      <c r="BM152" s="105"/>
      <c r="BN152" s="105"/>
      <c r="BO152" s="105"/>
      <c r="BP152" s="105"/>
      <c r="BQ152" s="105"/>
      <c r="BR152" s="105"/>
      <c r="BS152" s="105"/>
      <c r="BT152" s="105"/>
      <c r="BU152" s="105"/>
      <c r="BV152" s="105"/>
      <c r="BW152" s="105"/>
      <c r="BX152" s="105"/>
      <c r="BY152" s="105"/>
      <c r="BZ152" s="105"/>
      <c r="CA152" s="105"/>
      <c r="CB152" s="105"/>
      <c r="CC152" s="105"/>
      <c r="CD152" s="105"/>
      <c r="CE152" s="105"/>
      <c r="CF152" s="105"/>
      <c r="CG152" s="105"/>
      <c r="CH152" s="105"/>
      <c r="CI152" s="105"/>
      <c r="CJ152" s="105"/>
      <c r="CK152" s="105"/>
      <c r="CL152" s="105"/>
      <c r="CM152" s="105"/>
      <c r="CN152" s="105"/>
      <c r="CO152" s="105"/>
      <c r="CP152" s="105"/>
      <c r="CQ152" s="105"/>
      <c r="CR152" s="105"/>
      <c r="CS152" s="105"/>
      <c r="CT152" s="105"/>
      <c r="CU152" s="105"/>
      <c r="CV152" s="105"/>
      <c r="CW152" s="105"/>
      <c r="CX152" s="105"/>
      <c r="CY152" s="105"/>
      <c r="CZ152" s="105"/>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c r="GO152" s="105"/>
      <c r="GP152" s="105"/>
      <c r="GQ152" s="105"/>
      <c r="GR152" s="105"/>
      <c r="GS152" s="105"/>
      <c r="GT152" s="105"/>
      <c r="GU152" s="105"/>
      <c r="GV152" s="105"/>
      <c r="GW152" s="105"/>
      <c r="GX152" s="105"/>
      <c r="GY152" s="105"/>
      <c r="GZ152" s="105"/>
      <c r="HA152" s="105"/>
      <c r="HB152" s="105"/>
      <c r="HC152" s="105"/>
      <c r="HD152" s="105"/>
      <c r="HE152" s="105"/>
      <c r="HF152" s="105"/>
      <c r="HG152" s="105"/>
      <c r="HH152" s="105"/>
      <c r="HI152" s="105"/>
      <c r="HJ152" s="105"/>
      <c r="HK152" s="105"/>
    </row>
    <row r="153" spans="10:219" x14ac:dyDescent="0.3">
      <c r="J153" s="105" t="s">
        <v>637</v>
      </c>
      <c r="K153" s="105" t="s">
        <v>637</v>
      </c>
      <c r="L153" s="105" t="s">
        <v>637</v>
      </c>
      <c r="M153" s="105" t="s">
        <v>637</v>
      </c>
      <c r="N153" s="105" t="s">
        <v>637</v>
      </c>
      <c r="O153" s="105" t="s">
        <v>637</v>
      </c>
      <c r="P153" s="105" t="s">
        <v>637</v>
      </c>
      <c r="Q153" s="105" t="s">
        <v>637</v>
      </c>
      <c r="R153" s="105" t="s">
        <v>637</v>
      </c>
      <c r="S153" s="105" t="s">
        <v>637</v>
      </c>
      <c r="T153" s="105" t="s">
        <v>637</v>
      </c>
      <c r="U153" s="105" t="s">
        <v>637</v>
      </c>
      <c r="V153" s="105" t="s">
        <v>637</v>
      </c>
      <c r="W153" s="105" t="s">
        <v>637</v>
      </c>
      <c r="X153" s="105" t="s">
        <v>637</v>
      </c>
      <c r="Y153" s="105" t="s">
        <v>637</v>
      </c>
      <c r="Z153" s="105" t="s">
        <v>637</v>
      </c>
      <c r="AA153" s="105" t="s">
        <v>637</v>
      </c>
      <c r="AB153" s="105" t="s">
        <v>637</v>
      </c>
      <c r="AC153" s="105" t="s">
        <v>637</v>
      </c>
      <c r="AD153" s="105" t="s">
        <v>637</v>
      </c>
      <c r="AE153" s="105" t="s">
        <v>637</v>
      </c>
      <c r="AF153" s="105" t="s">
        <v>637</v>
      </c>
      <c r="AG153" s="105" t="s">
        <v>637</v>
      </c>
      <c r="AH153" s="105" t="s">
        <v>637</v>
      </c>
      <c r="AI153" s="105" t="s">
        <v>637</v>
      </c>
      <c r="AJ153" s="105" t="s">
        <v>637</v>
      </c>
      <c r="AK153" s="105" t="s">
        <v>637</v>
      </c>
      <c r="AL153" s="105" t="s">
        <v>637</v>
      </c>
      <c r="AM153" s="105" t="s">
        <v>637</v>
      </c>
      <c r="AN153" s="105" t="s">
        <v>637</v>
      </c>
      <c r="AO153" s="105" t="s">
        <v>637</v>
      </c>
      <c r="AP153" s="105" t="s">
        <v>637</v>
      </c>
      <c r="AQ153" s="105" t="s">
        <v>637</v>
      </c>
      <c r="AR153" s="105" t="s">
        <v>637</v>
      </c>
      <c r="AS153" s="105" t="s">
        <v>637</v>
      </c>
      <c r="AT153" s="105" t="s">
        <v>637</v>
      </c>
      <c r="AU153" s="105" t="s">
        <v>637</v>
      </c>
      <c r="AV153" s="105" t="s">
        <v>637</v>
      </c>
      <c r="AW153" s="105" t="s">
        <v>637</v>
      </c>
      <c r="AX153" s="105" t="s">
        <v>637</v>
      </c>
      <c r="AY153" s="105" t="s">
        <v>637</v>
      </c>
      <c r="AZ153" s="105" t="s">
        <v>637</v>
      </c>
      <c r="BA153" s="105" t="s">
        <v>637</v>
      </c>
      <c r="BB153" s="105" t="s">
        <v>637</v>
      </c>
      <c r="BC153" s="105" t="s">
        <v>637</v>
      </c>
      <c r="BD153" s="105" t="s">
        <v>637</v>
      </c>
      <c r="BE153" s="105" t="s">
        <v>637</v>
      </c>
      <c r="BF153" s="105" t="s">
        <v>637</v>
      </c>
      <c r="BG153" s="105" t="s">
        <v>637</v>
      </c>
      <c r="BH153" s="105" t="s">
        <v>637</v>
      </c>
      <c r="BI153" s="105" t="s">
        <v>637</v>
      </c>
      <c r="BJ153" s="105" t="s">
        <v>637</v>
      </c>
      <c r="BK153" s="105" t="s">
        <v>637</v>
      </c>
      <c r="BL153" s="105" t="s">
        <v>637</v>
      </c>
      <c r="BM153" s="105" t="s">
        <v>637</v>
      </c>
      <c r="BN153" s="105" t="s">
        <v>637</v>
      </c>
      <c r="BO153" s="105" t="s">
        <v>637</v>
      </c>
      <c r="BP153" s="105" t="s">
        <v>637</v>
      </c>
      <c r="BQ153" s="105" t="s">
        <v>637</v>
      </c>
      <c r="BR153" s="105" t="s">
        <v>637</v>
      </c>
      <c r="BS153" s="105" t="s">
        <v>637</v>
      </c>
      <c r="BT153" s="105" t="s">
        <v>637</v>
      </c>
      <c r="BU153" s="105" t="s">
        <v>637</v>
      </c>
      <c r="BV153" s="105" t="s">
        <v>637</v>
      </c>
      <c r="BW153" s="105" t="s">
        <v>637</v>
      </c>
      <c r="BX153" s="105" t="s">
        <v>637</v>
      </c>
      <c r="BY153" s="105" t="s">
        <v>637</v>
      </c>
      <c r="BZ153" s="105" t="s">
        <v>637</v>
      </c>
      <c r="CA153" s="105" t="s">
        <v>637</v>
      </c>
      <c r="CB153" s="105" t="s">
        <v>637</v>
      </c>
      <c r="CC153" s="105" t="s">
        <v>637</v>
      </c>
      <c r="CD153" s="105" t="s">
        <v>637</v>
      </c>
      <c r="CE153" s="105" t="s">
        <v>637</v>
      </c>
      <c r="CF153" s="105" t="s">
        <v>637</v>
      </c>
      <c r="CG153" s="105" t="s">
        <v>637</v>
      </c>
      <c r="CH153" s="105" t="s">
        <v>637</v>
      </c>
      <c r="CI153" s="105" t="s">
        <v>637</v>
      </c>
      <c r="CJ153" s="105" t="s">
        <v>637</v>
      </c>
      <c r="CK153" s="105" t="s">
        <v>637</v>
      </c>
      <c r="CL153" s="105" t="s">
        <v>637</v>
      </c>
      <c r="CM153" s="105" t="s">
        <v>637</v>
      </c>
      <c r="CN153" s="105" t="s">
        <v>637</v>
      </c>
      <c r="CO153" s="105" t="s">
        <v>637</v>
      </c>
      <c r="CP153" s="105" t="s">
        <v>637</v>
      </c>
      <c r="CQ153" s="105" t="s">
        <v>637</v>
      </c>
      <c r="CR153" s="105" t="s">
        <v>637</v>
      </c>
      <c r="CS153" s="105" t="s">
        <v>637</v>
      </c>
      <c r="CT153" s="105" t="s">
        <v>637</v>
      </c>
      <c r="CU153" s="105" t="s">
        <v>637</v>
      </c>
      <c r="CV153" s="105" t="s">
        <v>637</v>
      </c>
      <c r="CW153" s="105" t="s">
        <v>637</v>
      </c>
      <c r="CX153" s="105" t="s">
        <v>637</v>
      </c>
      <c r="CY153" s="105" t="s">
        <v>637</v>
      </c>
      <c r="CZ153" s="105" t="s">
        <v>637</v>
      </c>
      <c r="DA153" s="105" t="s">
        <v>637</v>
      </c>
      <c r="DB153" s="105" t="s">
        <v>637</v>
      </c>
      <c r="DC153" s="105" t="s">
        <v>637</v>
      </c>
      <c r="DD153" s="105" t="s">
        <v>637</v>
      </c>
      <c r="DE153" s="105" t="s">
        <v>637</v>
      </c>
      <c r="DF153" s="105" t="s">
        <v>637</v>
      </c>
      <c r="DG153" s="105" t="s">
        <v>637</v>
      </c>
      <c r="DH153" s="105" t="s">
        <v>637</v>
      </c>
      <c r="DI153" s="105" t="s">
        <v>637</v>
      </c>
      <c r="DJ153" s="105" t="s">
        <v>637</v>
      </c>
      <c r="DK153" s="105" t="s">
        <v>637</v>
      </c>
      <c r="DL153" s="105" t="s">
        <v>637</v>
      </c>
      <c r="DM153" s="105" t="s">
        <v>637</v>
      </c>
      <c r="DN153" s="105" t="s">
        <v>637</v>
      </c>
      <c r="DO153" s="105" t="s">
        <v>637</v>
      </c>
      <c r="DP153" s="105" t="s">
        <v>637</v>
      </c>
      <c r="DQ153" s="105" t="s">
        <v>637</v>
      </c>
      <c r="DR153" s="105" t="s">
        <v>637</v>
      </c>
      <c r="DS153" s="105" t="s">
        <v>637</v>
      </c>
      <c r="DT153" s="105" t="s">
        <v>637</v>
      </c>
      <c r="DU153" s="105" t="s">
        <v>637</v>
      </c>
      <c r="DV153" s="105" t="s">
        <v>637</v>
      </c>
      <c r="DW153" s="105" t="s">
        <v>637</v>
      </c>
      <c r="DX153" s="105" t="s">
        <v>637</v>
      </c>
      <c r="DY153" s="105" t="s">
        <v>637</v>
      </c>
      <c r="DZ153" s="105" t="s">
        <v>637</v>
      </c>
      <c r="EA153" s="105" t="s">
        <v>637</v>
      </c>
      <c r="EB153" s="105" t="s">
        <v>637</v>
      </c>
      <c r="EC153" s="105" t="s">
        <v>637</v>
      </c>
      <c r="ED153" s="105" t="s">
        <v>637</v>
      </c>
      <c r="EE153" s="105" t="s">
        <v>637</v>
      </c>
      <c r="EF153" s="105" t="s">
        <v>637</v>
      </c>
      <c r="EG153" s="105" t="s">
        <v>637</v>
      </c>
      <c r="EH153" s="105" t="s">
        <v>637</v>
      </c>
      <c r="EI153" s="105" t="s">
        <v>637</v>
      </c>
      <c r="EJ153" s="105" t="s">
        <v>637</v>
      </c>
      <c r="EK153" s="105" t="s">
        <v>637</v>
      </c>
      <c r="EL153" s="105" t="s">
        <v>637</v>
      </c>
      <c r="EM153" s="105" t="s">
        <v>637</v>
      </c>
      <c r="EN153" s="105" t="s">
        <v>637</v>
      </c>
      <c r="EO153" s="105" t="s">
        <v>637</v>
      </c>
      <c r="EP153" s="105" t="s">
        <v>637</v>
      </c>
      <c r="EQ153" s="105" t="s">
        <v>637</v>
      </c>
      <c r="ER153" s="105" t="s">
        <v>637</v>
      </c>
      <c r="ES153" s="105" t="s">
        <v>637</v>
      </c>
      <c r="ET153" s="105" t="s">
        <v>637</v>
      </c>
      <c r="EU153" s="105" t="s">
        <v>637</v>
      </c>
      <c r="EV153" s="105" t="s">
        <v>637</v>
      </c>
      <c r="EW153" s="105" t="s">
        <v>637</v>
      </c>
      <c r="EX153" s="105" t="s">
        <v>637</v>
      </c>
      <c r="EY153" s="105" t="s">
        <v>637</v>
      </c>
      <c r="EZ153" s="105" t="s">
        <v>637</v>
      </c>
      <c r="FA153" s="105" t="s">
        <v>637</v>
      </c>
      <c r="FB153" s="105" t="s">
        <v>637</v>
      </c>
      <c r="FC153" s="105" t="s">
        <v>637</v>
      </c>
      <c r="FD153" s="105" t="s">
        <v>637</v>
      </c>
      <c r="FE153" s="105" t="s">
        <v>637</v>
      </c>
      <c r="FF153" s="105" t="s">
        <v>637</v>
      </c>
      <c r="FG153" s="105" t="s">
        <v>637</v>
      </c>
      <c r="FH153" s="105" t="s">
        <v>637</v>
      </c>
      <c r="FI153" s="105" t="s">
        <v>637</v>
      </c>
      <c r="FJ153" s="105" t="s">
        <v>637</v>
      </c>
      <c r="FK153" s="105" t="s">
        <v>637</v>
      </c>
      <c r="FL153" s="105" t="s">
        <v>637</v>
      </c>
      <c r="FM153" s="105" t="s">
        <v>637</v>
      </c>
      <c r="FN153" s="105" t="s">
        <v>637</v>
      </c>
      <c r="FO153" s="105" t="s">
        <v>637</v>
      </c>
      <c r="FP153" s="105" t="s">
        <v>637</v>
      </c>
      <c r="FQ153" s="105" t="s">
        <v>637</v>
      </c>
      <c r="FR153" s="105" t="s">
        <v>637</v>
      </c>
      <c r="FS153" s="105" t="s">
        <v>637</v>
      </c>
      <c r="FT153" s="105" t="s">
        <v>637</v>
      </c>
      <c r="FU153" s="105" t="s">
        <v>637</v>
      </c>
      <c r="FV153" s="105" t="s">
        <v>637</v>
      </c>
      <c r="FW153" s="105" t="s">
        <v>637</v>
      </c>
      <c r="FX153" s="105" t="s">
        <v>637</v>
      </c>
      <c r="FY153" s="105" t="s">
        <v>637</v>
      </c>
      <c r="FZ153" s="105" t="s">
        <v>637</v>
      </c>
      <c r="GA153" s="105" t="s">
        <v>637</v>
      </c>
      <c r="GB153" s="105" t="s">
        <v>637</v>
      </c>
      <c r="GC153" s="105" t="s">
        <v>637</v>
      </c>
      <c r="GD153" s="105" t="s">
        <v>637</v>
      </c>
      <c r="GE153" s="105" t="s">
        <v>637</v>
      </c>
      <c r="GF153" s="105" t="s">
        <v>637</v>
      </c>
      <c r="GG153" s="105" t="s">
        <v>637</v>
      </c>
      <c r="GH153" s="105" t="s">
        <v>637</v>
      </c>
      <c r="GI153" s="105" t="s">
        <v>637</v>
      </c>
      <c r="GJ153" s="105" t="s">
        <v>637</v>
      </c>
      <c r="GK153" s="105" t="s">
        <v>637</v>
      </c>
      <c r="GL153" s="105" t="s">
        <v>637</v>
      </c>
      <c r="GM153" s="105" t="s">
        <v>637</v>
      </c>
      <c r="GN153" s="105" t="s">
        <v>637</v>
      </c>
      <c r="GO153" s="105" t="s">
        <v>637</v>
      </c>
      <c r="GP153" s="105" t="s">
        <v>637</v>
      </c>
      <c r="GQ153" s="105" t="s">
        <v>637</v>
      </c>
      <c r="GR153" s="105" t="s">
        <v>637</v>
      </c>
      <c r="GS153" s="105" t="s">
        <v>637</v>
      </c>
      <c r="GT153" s="105" t="s">
        <v>637</v>
      </c>
      <c r="GU153" s="105" t="s">
        <v>637</v>
      </c>
      <c r="GV153" s="105" t="s">
        <v>637</v>
      </c>
      <c r="GW153" s="105" t="s">
        <v>637</v>
      </c>
      <c r="GX153" s="105" t="s">
        <v>637</v>
      </c>
      <c r="GY153" s="105" t="s">
        <v>637</v>
      </c>
      <c r="GZ153" s="105" t="s">
        <v>637</v>
      </c>
      <c r="HA153" s="105" t="s">
        <v>637</v>
      </c>
      <c r="HB153" s="105" t="s">
        <v>637</v>
      </c>
      <c r="HC153" s="105" t="s">
        <v>637</v>
      </c>
      <c r="HD153" s="105" t="s">
        <v>637</v>
      </c>
      <c r="HE153" s="105" t="s">
        <v>637</v>
      </c>
      <c r="HF153" s="105" t="s">
        <v>637</v>
      </c>
      <c r="HG153" s="105" t="s">
        <v>637</v>
      </c>
      <c r="HH153" s="105" t="s">
        <v>637</v>
      </c>
      <c r="HI153" s="105" t="s">
        <v>637</v>
      </c>
      <c r="HJ153" s="105" t="s">
        <v>637</v>
      </c>
      <c r="HK153" s="105" t="s">
        <v>637</v>
      </c>
    </row>
    <row r="154" spans="10:219" x14ac:dyDescent="0.3">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05"/>
      <c r="BF154" s="105"/>
      <c r="BG154" s="105"/>
      <c r="BH154" s="105"/>
      <c r="BI154" s="105"/>
      <c r="BJ154" s="105"/>
      <c r="BK154" s="105"/>
      <c r="BL154" s="105"/>
      <c r="BM154" s="105"/>
      <c r="BN154" s="105"/>
      <c r="BO154" s="105"/>
      <c r="BP154" s="105"/>
      <c r="BQ154" s="105"/>
      <c r="BR154" s="105"/>
      <c r="BS154" s="105"/>
      <c r="BT154" s="105"/>
      <c r="BU154" s="105"/>
      <c r="BV154" s="105"/>
      <c r="BW154" s="105"/>
      <c r="BX154" s="105"/>
      <c r="BY154" s="105"/>
      <c r="BZ154" s="105"/>
      <c r="CA154" s="105"/>
      <c r="CB154" s="105"/>
      <c r="CC154" s="105"/>
      <c r="CD154" s="105"/>
      <c r="CE154" s="105"/>
      <c r="CF154" s="105"/>
      <c r="CG154" s="105"/>
      <c r="CH154" s="105"/>
      <c r="CI154" s="105"/>
      <c r="CJ154" s="105"/>
      <c r="CK154" s="105"/>
      <c r="CL154" s="105"/>
      <c r="CM154" s="105"/>
      <c r="CN154" s="105"/>
      <c r="CO154" s="105"/>
      <c r="CP154" s="105"/>
      <c r="CQ154" s="105"/>
      <c r="CR154" s="105"/>
      <c r="CS154" s="105"/>
      <c r="CT154" s="105"/>
      <c r="CU154" s="105"/>
      <c r="CV154" s="105"/>
      <c r="CW154" s="105"/>
      <c r="CX154" s="105"/>
      <c r="CY154" s="105"/>
      <c r="CZ154" s="105"/>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c r="GO154" s="105"/>
      <c r="GP154" s="105"/>
      <c r="GQ154" s="105"/>
      <c r="GR154" s="105"/>
      <c r="GS154" s="105"/>
      <c r="GT154" s="105"/>
      <c r="GU154" s="105"/>
      <c r="GV154" s="105"/>
      <c r="GW154" s="105"/>
      <c r="GX154" s="105"/>
      <c r="GY154" s="105"/>
      <c r="GZ154" s="105"/>
      <c r="HA154" s="105"/>
      <c r="HB154" s="105"/>
      <c r="HC154" s="105"/>
      <c r="HD154" s="105"/>
      <c r="HE154" s="105"/>
      <c r="HF154" s="105"/>
      <c r="HG154" s="105"/>
      <c r="HH154" s="105"/>
      <c r="HI154" s="105"/>
      <c r="HJ154" s="105"/>
      <c r="HK154" s="105"/>
    </row>
    <row r="155" spans="10:219" x14ac:dyDescent="0.3">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5"/>
      <c r="BB155" s="105"/>
      <c r="BC155" s="105"/>
      <c r="BD155" s="105"/>
      <c r="BE155" s="105"/>
      <c r="BF155" s="105"/>
      <c r="BG155" s="105"/>
      <c r="BH155" s="105"/>
      <c r="BI155" s="105"/>
      <c r="BJ155" s="105"/>
      <c r="BK155" s="105"/>
      <c r="BL155" s="105"/>
      <c r="BM155" s="105"/>
      <c r="BN155" s="105"/>
      <c r="BO155" s="105"/>
      <c r="BP155" s="105"/>
      <c r="BQ155" s="105"/>
      <c r="BR155" s="105"/>
      <c r="BS155" s="105"/>
      <c r="BT155" s="105"/>
      <c r="BU155" s="105"/>
      <c r="BV155" s="105"/>
      <c r="BW155" s="105"/>
      <c r="BX155" s="105"/>
      <c r="BY155" s="105"/>
      <c r="BZ155" s="105"/>
      <c r="CA155" s="105"/>
      <c r="CB155" s="105"/>
      <c r="CC155" s="105"/>
      <c r="CD155" s="105"/>
      <c r="CE155" s="105"/>
      <c r="CF155" s="105"/>
      <c r="CG155" s="105"/>
      <c r="CH155" s="105"/>
      <c r="CI155" s="105"/>
      <c r="CJ155" s="105"/>
      <c r="CK155" s="105"/>
      <c r="CL155" s="105"/>
      <c r="CM155" s="105"/>
      <c r="CN155" s="105"/>
      <c r="CO155" s="105"/>
      <c r="CP155" s="105"/>
      <c r="CQ155" s="105"/>
      <c r="CR155" s="105"/>
      <c r="CS155" s="105"/>
      <c r="CT155" s="105"/>
      <c r="CU155" s="105"/>
      <c r="CV155" s="105"/>
      <c r="CW155" s="105"/>
      <c r="CX155" s="105"/>
      <c r="CY155" s="105"/>
      <c r="CZ155" s="105"/>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c r="GO155" s="105"/>
      <c r="GP155" s="105"/>
      <c r="GQ155" s="105"/>
      <c r="GR155" s="105"/>
      <c r="GS155" s="105"/>
      <c r="GT155" s="105"/>
      <c r="GU155" s="105"/>
      <c r="GV155" s="105"/>
      <c r="GW155" s="105"/>
      <c r="GX155" s="105"/>
      <c r="GY155" s="105"/>
      <c r="GZ155" s="105"/>
      <c r="HA155" s="105"/>
      <c r="HB155" s="105"/>
      <c r="HC155" s="105"/>
      <c r="HD155" s="105"/>
      <c r="HE155" s="105"/>
      <c r="HF155" s="105"/>
      <c r="HG155" s="105"/>
      <c r="HH155" s="105"/>
      <c r="HI155" s="105"/>
      <c r="HJ155" s="105"/>
      <c r="HK155" s="105"/>
    </row>
    <row r="156" spans="10:219" x14ac:dyDescent="0.3">
      <c r="J156" s="105"/>
      <c r="K156" s="105"/>
      <c r="L156" s="105"/>
      <c r="M156" s="105"/>
      <c r="N156" s="105"/>
      <c r="O156" s="105"/>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c r="AT156" s="105"/>
      <c r="AU156" s="105"/>
      <c r="AV156" s="105"/>
      <c r="AW156" s="105"/>
      <c r="AX156" s="105"/>
      <c r="AY156" s="105"/>
      <c r="AZ156" s="105"/>
      <c r="BA156" s="105"/>
      <c r="BB156" s="105"/>
      <c r="BC156" s="105"/>
      <c r="BD156" s="105"/>
      <c r="BE156" s="105"/>
      <c r="BF156" s="105"/>
      <c r="BG156" s="105"/>
      <c r="BH156" s="105"/>
      <c r="BI156" s="105"/>
      <c r="BJ156" s="105"/>
      <c r="BK156" s="105"/>
      <c r="BL156" s="105"/>
      <c r="BM156" s="105"/>
      <c r="BN156" s="105"/>
      <c r="BO156" s="105"/>
      <c r="BP156" s="105"/>
      <c r="BQ156" s="105"/>
      <c r="BR156" s="105"/>
      <c r="BS156" s="105"/>
      <c r="BT156" s="105"/>
      <c r="BU156" s="105"/>
      <c r="BV156" s="105"/>
      <c r="BW156" s="105"/>
      <c r="BX156" s="105"/>
      <c r="BY156" s="105"/>
      <c r="BZ156" s="105"/>
      <c r="CA156" s="105"/>
      <c r="CB156" s="105"/>
      <c r="CC156" s="105"/>
      <c r="CD156" s="105"/>
      <c r="CE156" s="105"/>
      <c r="CF156" s="105"/>
      <c r="CG156" s="105"/>
      <c r="CH156" s="105"/>
      <c r="CI156" s="105"/>
      <c r="CJ156" s="105"/>
      <c r="CK156" s="105"/>
      <c r="CL156" s="105"/>
      <c r="CM156" s="105"/>
      <c r="CN156" s="105"/>
      <c r="CO156" s="105"/>
      <c r="CP156" s="105"/>
      <c r="CQ156" s="105"/>
      <c r="CR156" s="105"/>
      <c r="CS156" s="105"/>
      <c r="CT156" s="105"/>
      <c r="CU156" s="105"/>
      <c r="CV156" s="105"/>
      <c r="CW156" s="105"/>
      <c r="CX156" s="105"/>
      <c r="CY156" s="105"/>
      <c r="CZ156" s="105"/>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c r="GO156" s="105"/>
      <c r="GP156" s="105"/>
      <c r="GQ156" s="105"/>
      <c r="GR156" s="105"/>
      <c r="GS156" s="105"/>
      <c r="GT156" s="105"/>
      <c r="GU156" s="105"/>
      <c r="GV156" s="105"/>
      <c r="GW156" s="105"/>
      <c r="GX156" s="105"/>
      <c r="GY156" s="105"/>
      <c r="GZ156" s="105"/>
      <c r="HA156" s="105"/>
      <c r="HB156" s="105"/>
      <c r="HC156" s="105"/>
      <c r="HD156" s="105"/>
      <c r="HE156" s="105"/>
      <c r="HF156" s="105"/>
      <c r="HG156" s="105"/>
      <c r="HH156" s="105"/>
      <c r="HI156" s="105"/>
      <c r="HJ156" s="105"/>
      <c r="HK156" s="105"/>
    </row>
    <row r="157" spans="10:219" x14ac:dyDescent="0.3">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c r="CG157" s="105"/>
      <c r="CH157" s="105"/>
      <c r="CI157" s="105"/>
      <c r="CJ157" s="105"/>
      <c r="CK157" s="105"/>
      <c r="CL157" s="105"/>
      <c r="CM157" s="105"/>
      <c r="CN157" s="105"/>
      <c r="CO157" s="105"/>
      <c r="CP157" s="105"/>
      <c r="CQ157" s="105"/>
      <c r="CR157" s="105"/>
      <c r="CS157" s="105"/>
      <c r="CT157" s="105"/>
      <c r="CU157" s="105"/>
      <c r="CV157" s="105"/>
      <c r="CW157" s="105"/>
      <c r="CX157" s="105"/>
      <c r="CY157" s="105"/>
      <c r="CZ157" s="105"/>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c r="GO157" s="105"/>
      <c r="GP157" s="105"/>
      <c r="GQ157" s="105"/>
      <c r="GR157" s="105"/>
      <c r="GS157" s="105"/>
      <c r="GT157" s="105"/>
      <c r="GU157" s="105"/>
      <c r="GV157" s="105"/>
      <c r="GW157" s="105"/>
      <c r="GX157" s="105"/>
      <c r="GY157" s="105"/>
      <c r="GZ157" s="105"/>
      <c r="HA157" s="105"/>
      <c r="HB157" s="105"/>
      <c r="HC157" s="105"/>
      <c r="HD157" s="105"/>
      <c r="HE157" s="105"/>
      <c r="HF157" s="105"/>
      <c r="HG157" s="105"/>
      <c r="HH157" s="105"/>
      <c r="HI157" s="105"/>
      <c r="HJ157" s="105"/>
      <c r="HK157" s="105"/>
    </row>
    <row r="158" spans="10:219" x14ac:dyDescent="0.3">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c r="AT158" s="105"/>
      <c r="AU158" s="105"/>
      <c r="AV158" s="105"/>
      <c r="AW158" s="105"/>
      <c r="AX158" s="105"/>
      <c r="AY158" s="105"/>
      <c r="AZ158" s="105"/>
      <c r="BA158" s="105"/>
      <c r="BB158" s="105"/>
      <c r="BC158" s="105"/>
      <c r="BD158" s="105"/>
      <c r="BE158" s="105"/>
      <c r="BF158" s="105"/>
      <c r="BG158" s="105"/>
      <c r="BH158" s="105"/>
      <c r="BI158" s="105"/>
      <c r="BJ158" s="105"/>
      <c r="BK158" s="105"/>
      <c r="BL158" s="105"/>
      <c r="BM158" s="105"/>
      <c r="BN158" s="105"/>
      <c r="BO158" s="105"/>
      <c r="BP158" s="105"/>
      <c r="BQ158" s="105"/>
      <c r="BR158" s="105"/>
      <c r="BS158" s="105"/>
      <c r="BT158" s="105"/>
      <c r="BU158" s="105"/>
      <c r="BV158" s="105"/>
      <c r="BW158" s="105"/>
      <c r="BX158" s="105"/>
      <c r="BY158" s="105"/>
      <c r="BZ158" s="105"/>
      <c r="CA158" s="105"/>
      <c r="CB158" s="105"/>
      <c r="CC158" s="105"/>
      <c r="CD158" s="105"/>
      <c r="CE158" s="105"/>
      <c r="CF158" s="105"/>
      <c r="CG158" s="105"/>
      <c r="CH158" s="105"/>
      <c r="CI158" s="105"/>
      <c r="CJ158" s="105"/>
      <c r="CK158" s="105"/>
      <c r="CL158" s="105"/>
      <c r="CM158" s="105"/>
      <c r="CN158" s="105"/>
      <c r="CO158" s="105"/>
      <c r="CP158" s="105"/>
      <c r="CQ158" s="105"/>
      <c r="CR158" s="105"/>
      <c r="CS158" s="105"/>
      <c r="CT158" s="105"/>
      <c r="CU158" s="105"/>
      <c r="CV158" s="105"/>
      <c r="CW158" s="105"/>
      <c r="CX158" s="105"/>
      <c r="CY158" s="105"/>
      <c r="CZ158" s="105"/>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c r="GO158" s="105"/>
      <c r="GP158" s="105"/>
      <c r="GQ158" s="105"/>
      <c r="GR158" s="105"/>
      <c r="GS158" s="105"/>
      <c r="GT158" s="105"/>
      <c r="GU158" s="105"/>
      <c r="GV158" s="105"/>
      <c r="GW158" s="105"/>
      <c r="GX158" s="105"/>
      <c r="GY158" s="105"/>
      <c r="GZ158" s="105"/>
      <c r="HA158" s="105"/>
      <c r="HB158" s="105"/>
      <c r="HC158" s="105"/>
      <c r="HD158" s="105"/>
      <c r="HE158" s="105"/>
      <c r="HF158" s="105"/>
      <c r="HG158" s="105"/>
      <c r="HH158" s="105"/>
      <c r="HI158" s="105"/>
      <c r="HJ158" s="105"/>
      <c r="HK158" s="105"/>
    </row>
    <row r="159" spans="10:219" x14ac:dyDescent="0.3">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c r="AT159" s="105"/>
      <c r="AU159" s="105"/>
      <c r="AV159" s="105"/>
      <c r="AW159" s="105"/>
      <c r="AX159" s="105"/>
      <c r="AY159" s="105"/>
      <c r="AZ159" s="105"/>
      <c r="BA159" s="105"/>
      <c r="BB159" s="105"/>
      <c r="BC159" s="105"/>
      <c r="BD159" s="105"/>
      <c r="BE159" s="105"/>
      <c r="BF159" s="105"/>
      <c r="BG159" s="105"/>
      <c r="BH159" s="105"/>
      <c r="BI159" s="105"/>
      <c r="BJ159" s="105"/>
      <c r="BK159" s="105"/>
      <c r="BL159" s="105"/>
      <c r="BM159" s="105"/>
      <c r="BN159" s="105"/>
      <c r="BO159" s="105"/>
      <c r="BP159" s="105"/>
      <c r="BQ159" s="105"/>
      <c r="BR159" s="105"/>
      <c r="BS159" s="105"/>
      <c r="BT159" s="105"/>
      <c r="BU159" s="105"/>
      <c r="BV159" s="105"/>
      <c r="BW159" s="105"/>
      <c r="BX159" s="105"/>
      <c r="BY159" s="105"/>
      <c r="BZ159" s="105"/>
      <c r="CA159" s="105"/>
      <c r="CB159" s="105"/>
      <c r="CC159" s="105"/>
      <c r="CD159" s="105"/>
      <c r="CE159" s="105"/>
      <c r="CF159" s="105"/>
      <c r="CG159" s="105"/>
      <c r="CH159" s="105"/>
      <c r="CI159" s="105"/>
      <c r="CJ159" s="105"/>
      <c r="CK159" s="105"/>
      <c r="CL159" s="105"/>
      <c r="CM159" s="105"/>
      <c r="CN159" s="105"/>
      <c r="CO159" s="105"/>
      <c r="CP159" s="105"/>
      <c r="CQ159" s="105"/>
      <c r="CR159" s="105"/>
      <c r="CS159" s="105"/>
      <c r="CT159" s="105"/>
      <c r="CU159" s="105"/>
      <c r="CV159" s="105"/>
      <c r="CW159" s="105"/>
      <c r="CX159" s="105"/>
      <c r="CY159" s="105"/>
      <c r="CZ159" s="105"/>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c r="GO159" s="105"/>
      <c r="GP159" s="105"/>
      <c r="GQ159" s="105"/>
      <c r="GR159" s="105"/>
      <c r="GS159" s="105"/>
      <c r="GT159" s="105"/>
      <c r="GU159" s="105"/>
      <c r="GV159" s="105"/>
      <c r="GW159" s="105"/>
      <c r="GX159" s="105"/>
      <c r="GY159" s="105"/>
      <c r="GZ159" s="105"/>
      <c r="HA159" s="105"/>
      <c r="HB159" s="105"/>
      <c r="HC159" s="105"/>
      <c r="HD159" s="105"/>
      <c r="HE159" s="105"/>
      <c r="HF159" s="105"/>
      <c r="HG159" s="105"/>
      <c r="HH159" s="105"/>
      <c r="HI159" s="105"/>
      <c r="HJ159" s="105"/>
      <c r="HK159" s="105"/>
    </row>
    <row r="160" spans="10:219" x14ac:dyDescent="0.3">
      <c r="J160" s="105" t="s">
        <v>638</v>
      </c>
      <c r="K160" s="105" t="s">
        <v>638</v>
      </c>
      <c r="L160" s="105" t="s">
        <v>638</v>
      </c>
      <c r="M160" s="105" t="s">
        <v>638</v>
      </c>
      <c r="N160" s="105" t="s">
        <v>638</v>
      </c>
      <c r="O160" s="105" t="s">
        <v>638</v>
      </c>
      <c r="P160" s="105" t="s">
        <v>638</v>
      </c>
      <c r="Q160" s="105" t="s">
        <v>638</v>
      </c>
      <c r="R160" s="105" t="s">
        <v>638</v>
      </c>
      <c r="S160" s="105" t="s">
        <v>638</v>
      </c>
      <c r="T160" s="105" t="s">
        <v>638</v>
      </c>
      <c r="U160" s="105" t="s">
        <v>638</v>
      </c>
      <c r="V160" s="105" t="s">
        <v>638</v>
      </c>
      <c r="W160" s="105" t="s">
        <v>638</v>
      </c>
      <c r="X160" s="105" t="s">
        <v>638</v>
      </c>
      <c r="Y160" s="105" t="s">
        <v>638</v>
      </c>
      <c r="Z160" s="105" t="s">
        <v>638</v>
      </c>
      <c r="AA160" s="105" t="s">
        <v>638</v>
      </c>
      <c r="AB160" s="105" t="s">
        <v>638</v>
      </c>
      <c r="AC160" s="105" t="s">
        <v>638</v>
      </c>
      <c r="AD160" s="105" t="s">
        <v>638</v>
      </c>
      <c r="AE160" s="105" t="s">
        <v>638</v>
      </c>
      <c r="AF160" s="105" t="s">
        <v>638</v>
      </c>
      <c r="AG160" s="105" t="s">
        <v>638</v>
      </c>
      <c r="AH160" s="105" t="s">
        <v>638</v>
      </c>
      <c r="AI160" s="105" t="s">
        <v>638</v>
      </c>
      <c r="AJ160" s="105" t="s">
        <v>638</v>
      </c>
      <c r="AK160" s="105" t="s">
        <v>638</v>
      </c>
      <c r="AL160" s="105" t="s">
        <v>638</v>
      </c>
      <c r="AM160" s="105" t="s">
        <v>638</v>
      </c>
      <c r="AN160" s="105" t="s">
        <v>638</v>
      </c>
      <c r="AO160" s="105" t="s">
        <v>638</v>
      </c>
      <c r="AP160" s="105" t="s">
        <v>638</v>
      </c>
      <c r="AQ160" s="105" t="s">
        <v>638</v>
      </c>
      <c r="AR160" s="105" t="s">
        <v>638</v>
      </c>
      <c r="AS160" s="105" t="s">
        <v>638</v>
      </c>
      <c r="AT160" s="105" t="s">
        <v>638</v>
      </c>
      <c r="AU160" s="105" t="s">
        <v>638</v>
      </c>
      <c r="AV160" s="105" t="s">
        <v>638</v>
      </c>
      <c r="AW160" s="105" t="s">
        <v>638</v>
      </c>
      <c r="AX160" s="105" t="s">
        <v>638</v>
      </c>
      <c r="AY160" s="105" t="s">
        <v>638</v>
      </c>
      <c r="AZ160" s="105" t="s">
        <v>638</v>
      </c>
      <c r="BA160" s="105" t="s">
        <v>638</v>
      </c>
      <c r="BB160" s="105" t="s">
        <v>638</v>
      </c>
      <c r="BC160" s="105" t="s">
        <v>638</v>
      </c>
      <c r="BD160" s="105" t="s">
        <v>638</v>
      </c>
      <c r="BE160" s="105" t="s">
        <v>638</v>
      </c>
      <c r="BF160" s="105" t="s">
        <v>638</v>
      </c>
      <c r="BG160" s="105" t="s">
        <v>638</v>
      </c>
      <c r="BH160" s="105" t="s">
        <v>638</v>
      </c>
      <c r="BI160" s="105" t="s">
        <v>638</v>
      </c>
      <c r="BJ160" s="105" t="s">
        <v>638</v>
      </c>
      <c r="BK160" s="105" t="s">
        <v>638</v>
      </c>
      <c r="BL160" s="105" t="s">
        <v>638</v>
      </c>
      <c r="BM160" s="105" t="s">
        <v>638</v>
      </c>
      <c r="BN160" s="105" t="s">
        <v>638</v>
      </c>
      <c r="BO160" s="105" t="s">
        <v>638</v>
      </c>
      <c r="BP160" s="105" t="s">
        <v>638</v>
      </c>
      <c r="BQ160" s="105" t="s">
        <v>638</v>
      </c>
      <c r="BR160" s="105" t="s">
        <v>638</v>
      </c>
      <c r="BS160" s="105" t="s">
        <v>638</v>
      </c>
      <c r="BT160" s="105" t="s">
        <v>638</v>
      </c>
      <c r="BU160" s="105" t="s">
        <v>638</v>
      </c>
      <c r="BV160" s="105" t="s">
        <v>638</v>
      </c>
      <c r="BW160" s="105" t="s">
        <v>638</v>
      </c>
      <c r="BX160" s="105" t="s">
        <v>638</v>
      </c>
      <c r="BY160" s="105" t="s">
        <v>638</v>
      </c>
      <c r="BZ160" s="105" t="s">
        <v>638</v>
      </c>
      <c r="CA160" s="105" t="s">
        <v>638</v>
      </c>
      <c r="CB160" s="105" t="s">
        <v>638</v>
      </c>
      <c r="CC160" s="105" t="s">
        <v>638</v>
      </c>
      <c r="CD160" s="105" t="s">
        <v>638</v>
      </c>
      <c r="CE160" s="105" t="s">
        <v>638</v>
      </c>
      <c r="CF160" s="105" t="s">
        <v>638</v>
      </c>
      <c r="CG160" s="105" t="s">
        <v>638</v>
      </c>
      <c r="CH160" s="105" t="s">
        <v>638</v>
      </c>
      <c r="CI160" s="105" t="s">
        <v>638</v>
      </c>
      <c r="CJ160" s="105" t="s">
        <v>638</v>
      </c>
      <c r="CK160" s="105" t="s">
        <v>638</v>
      </c>
      <c r="CL160" s="105" t="s">
        <v>638</v>
      </c>
      <c r="CM160" s="105" t="s">
        <v>638</v>
      </c>
      <c r="CN160" s="105" t="s">
        <v>638</v>
      </c>
      <c r="CO160" s="105" t="s">
        <v>638</v>
      </c>
      <c r="CP160" s="105" t="s">
        <v>638</v>
      </c>
      <c r="CQ160" s="105" t="s">
        <v>638</v>
      </c>
      <c r="CR160" s="105" t="s">
        <v>638</v>
      </c>
      <c r="CS160" s="105" t="s">
        <v>638</v>
      </c>
      <c r="CT160" s="105" t="s">
        <v>638</v>
      </c>
      <c r="CU160" s="105" t="s">
        <v>638</v>
      </c>
      <c r="CV160" s="105" t="s">
        <v>638</v>
      </c>
      <c r="CW160" s="105" t="s">
        <v>638</v>
      </c>
      <c r="CX160" s="105" t="s">
        <v>638</v>
      </c>
      <c r="CY160" s="105" t="s">
        <v>638</v>
      </c>
      <c r="CZ160" s="105" t="s">
        <v>638</v>
      </c>
      <c r="DA160" s="105" t="s">
        <v>638</v>
      </c>
      <c r="DB160" s="105" t="s">
        <v>638</v>
      </c>
      <c r="DC160" s="105" t="s">
        <v>638</v>
      </c>
      <c r="DD160" s="105" t="s">
        <v>638</v>
      </c>
      <c r="DE160" s="105" t="s">
        <v>638</v>
      </c>
      <c r="DF160" s="105" t="s">
        <v>638</v>
      </c>
      <c r="DG160" s="105" t="s">
        <v>638</v>
      </c>
      <c r="DH160" s="105" t="s">
        <v>638</v>
      </c>
      <c r="DI160" s="105" t="s">
        <v>638</v>
      </c>
      <c r="DJ160" s="105" t="s">
        <v>638</v>
      </c>
      <c r="DK160" s="105" t="s">
        <v>638</v>
      </c>
      <c r="DL160" s="105" t="s">
        <v>638</v>
      </c>
      <c r="DM160" s="105" t="s">
        <v>638</v>
      </c>
      <c r="DN160" s="105" t="s">
        <v>638</v>
      </c>
      <c r="DO160" s="105" t="s">
        <v>638</v>
      </c>
      <c r="DP160" s="105" t="s">
        <v>638</v>
      </c>
      <c r="DQ160" s="105" t="s">
        <v>638</v>
      </c>
      <c r="DR160" s="105" t="s">
        <v>638</v>
      </c>
      <c r="DS160" s="105" t="s">
        <v>638</v>
      </c>
      <c r="DT160" s="105" t="s">
        <v>638</v>
      </c>
      <c r="DU160" s="105" t="s">
        <v>638</v>
      </c>
      <c r="DV160" s="105" t="s">
        <v>638</v>
      </c>
      <c r="DW160" s="105" t="s">
        <v>638</v>
      </c>
      <c r="DX160" s="105" t="s">
        <v>638</v>
      </c>
      <c r="DY160" s="105" t="s">
        <v>638</v>
      </c>
      <c r="DZ160" s="105" t="s">
        <v>638</v>
      </c>
      <c r="EA160" s="105" t="s">
        <v>638</v>
      </c>
      <c r="EB160" s="105" t="s">
        <v>638</v>
      </c>
      <c r="EC160" s="105" t="s">
        <v>638</v>
      </c>
      <c r="ED160" s="105" t="s">
        <v>638</v>
      </c>
      <c r="EE160" s="105" t="s">
        <v>638</v>
      </c>
      <c r="EF160" s="105" t="s">
        <v>638</v>
      </c>
      <c r="EG160" s="105" t="s">
        <v>638</v>
      </c>
      <c r="EH160" s="105" t="s">
        <v>638</v>
      </c>
      <c r="EI160" s="105" t="s">
        <v>638</v>
      </c>
      <c r="EJ160" s="105" t="s">
        <v>638</v>
      </c>
      <c r="EK160" s="105" t="s">
        <v>638</v>
      </c>
      <c r="EL160" s="105" t="s">
        <v>638</v>
      </c>
      <c r="EM160" s="105" t="s">
        <v>638</v>
      </c>
      <c r="EN160" s="105" t="s">
        <v>638</v>
      </c>
      <c r="EO160" s="105" t="s">
        <v>638</v>
      </c>
      <c r="EP160" s="105" t="s">
        <v>638</v>
      </c>
      <c r="EQ160" s="105" t="s">
        <v>638</v>
      </c>
      <c r="ER160" s="105" t="s">
        <v>638</v>
      </c>
      <c r="ES160" s="105" t="s">
        <v>638</v>
      </c>
      <c r="ET160" s="105" t="s">
        <v>638</v>
      </c>
      <c r="EU160" s="105" t="s">
        <v>638</v>
      </c>
      <c r="EV160" s="105" t="s">
        <v>638</v>
      </c>
      <c r="EW160" s="105" t="s">
        <v>638</v>
      </c>
      <c r="EX160" s="105" t="s">
        <v>638</v>
      </c>
      <c r="EY160" s="105" t="s">
        <v>638</v>
      </c>
      <c r="EZ160" s="105" t="s">
        <v>638</v>
      </c>
      <c r="FA160" s="105" t="s">
        <v>638</v>
      </c>
      <c r="FB160" s="105" t="s">
        <v>638</v>
      </c>
      <c r="FC160" s="105" t="s">
        <v>638</v>
      </c>
      <c r="FD160" s="105" t="s">
        <v>638</v>
      </c>
      <c r="FE160" s="105" t="s">
        <v>638</v>
      </c>
      <c r="FF160" s="105" t="s">
        <v>638</v>
      </c>
      <c r="FG160" s="105" t="s">
        <v>638</v>
      </c>
      <c r="FH160" s="105" t="s">
        <v>638</v>
      </c>
      <c r="FI160" s="105" t="s">
        <v>638</v>
      </c>
      <c r="FJ160" s="105" t="s">
        <v>638</v>
      </c>
      <c r="FK160" s="105" t="s">
        <v>638</v>
      </c>
      <c r="FL160" s="105" t="s">
        <v>638</v>
      </c>
      <c r="FM160" s="105" t="s">
        <v>638</v>
      </c>
      <c r="FN160" s="105" t="s">
        <v>638</v>
      </c>
      <c r="FO160" s="105" t="s">
        <v>638</v>
      </c>
      <c r="FP160" s="105" t="s">
        <v>638</v>
      </c>
      <c r="FQ160" s="105" t="s">
        <v>638</v>
      </c>
      <c r="FR160" s="105" t="s">
        <v>638</v>
      </c>
      <c r="FS160" s="105" t="s">
        <v>638</v>
      </c>
      <c r="FT160" s="105" t="s">
        <v>638</v>
      </c>
      <c r="FU160" s="105" t="s">
        <v>638</v>
      </c>
      <c r="FV160" s="105" t="s">
        <v>638</v>
      </c>
      <c r="FW160" s="105" t="s">
        <v>638</v>
      </c>
      <c r="FX160" s="105" t="s">
        <v>638</v>
      </c>
      <c r="FY160" s="105" t="s">
        <v>638</v>
      </c>
      <c r="FZ160" s="105" t="s">
        <v>638</v>
      </c>
      <c r="GA160" s="105" t="s">
        <v>638</v>
      </c>
      <c r="GB160" s="105" t="s">
        <v>638</v>
      </c>
      <c r="GC160" s="105" t="s">
        <v>638</v>
      </c>
      <c r="GD160" s="105" t="s">
        <v>638</v>
      </c>
      <c r="GE160" s="105" t="s">
        <v>638</v>
      </c>
      <c r="GF160" s="105" t="s">
        <v>638</v>
      </c>
      <c r="GG160" s="105" t="s">
        <v>638</v>
      </c>
      <c r="GH160" s="105" t="s">
        <v>638</v>
      </c>
      <c r="GI160" s="105" t="s">
        <v>638</v>
      </c>
      <c r="GJ160" s="105" t="s">
        <v>638</v>
      </c>
      <c r="GK160" s="105" t="s">
        <v>638</v>
      </c>
      <c r="GL160" s="105" t="s">
        <v>638</v>
      </c>
      <c r="GM160" s="105" t="s">
        <v>638</v>
      </c>
      <c r="GN160" s="105" t="s">
        <v>638</v>
      </c>
      <c r="GO160" s="105" t="s">
        <v>638</v>
      </c>
      <c r="GP160" s="105" t="s">
        <v>638</v>
      </c>
      <c r="GQ160" s="105" t="s">
        <v>638</v>
      </c>
      <c r="GR160" s="105" t="s">
        <v>638</v>
      </c>
      <c r="GS160" s="105" t="s">
        <v>638</v>
      </c>
      <c r="GT160" s="105" t="s">
        <v>638</v>
      </c>
      <c r="GU160" s="105" t="s">
        <v>638</v>
      </c>
      <c r="GV160" s="105" t="s">
        <v>638</v>
      </c>
      <c r="GW160" s="105" t="s">
        <v>638</v>
      </c>
      <c r="GX160" s="105" t="s">
        <v>638</v>
      </c>
      <c r="GY160" s="105" t="s">
        <v>638</v>
      </c>
      <c r="GZ160" s="105" t="s">
        <v>638</v>
      </c>
      <c r="HA160" s="105" t="s">
        <v>638</v>
      </c>
      <c r="HB160" s="105" t="s">
        <v>638</v>
      </c>
      <c r="HC160" s="105" t="s">
        <v>638</v>
      </c>
      <c r="HD160" s="105" t="s">
        <v>638</v>
      </c>
      <c r="HE160" s="105" t="s">
        <v>638</v>
      </c>
      <c r="HF160" s="105" t="s">
        <v>638</v>
      </c>
      <c r="HG160" s="105" t="s">
        <v>638</v>
      </c>
      <c r="HH160" s="105" t="s">
        <v>638</v>
      </c>
      <c r="HI160" s="105" t="s">
        <v>638</v>
      </c>
      <c r="HJ160" s="105" t="s">
        <v>638</v>
      </c>
      <c r="HK160" s="105" t="s">
        <v>638</v>
      </c>
    </row>
    <row r="161" spans="10:219" x14ac:dyDescent="0.3">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c r="AT161" s="105"/>
      <c r="AU161" s="105"/>
      <c r="AV161" s="105"/>
      <c r="AW161" s="105"/>
      <c r="AX161" s="105"/>
      <c r="AY161" s="105"/>
      <c r="AZ161" s="105"/>
      <c r="BA161" s="105"/>
      <c r="BB161" s="105"/>
      <c r="BC161" s="105"/>
      <c r="BD161" s="105"/>
      <c r="BE161" s="105"/>
      <c r="BF161" s="105"/>
      <c r="BG161" s="105"/>
      <c r="BH161" s="105"/>
      <c r="BI161" s="105"/>
      <c r="BJ161" s="105"/>
      <c r="BK161" s="105"/>
      <c r="BL161" s="105"/>
      <c r="BM161" s="105"/>
      <c r="BN161" s="105"/>
      <c r="BO161" s="105"/>
      <c r="BP161" s="105"/>
      <c r="BQ161" s="105"/>
      <c r="BR161" s="105"/>
      <c r="BS161" s="105"/>
      <c r="BT161" s="105"/>
      <c r="BU161" s="105"/>
      <c r="BV161" s="105"/>
      <c r="BW161" s="105"/>
      <c r="BX161" s="105"/>
      <c r="BY161" s="105"/>
      <c r="BZ161" s="105"/>
      <c r="CA161" s="105"/>
      <c r="CB161" s="105"/>
      <c r="CC161" s="105"/>
      <c r="CD161" s="105"/>
      <c r="CE161" s="105"/>
      <c r="CF161" s="105"/>
      <c r="CG161" s="105"/>
      <c r="CH161" s="105"/>
      <c r="CI161" s="105"/>
      <c r="CJ161" s="105"/>
      <c r="CK161" s="105"/>
      <c r="CL161" s="105"/>
      <c r="CM161" s="105"/>
      <c r="CN161" s="105"/>
      <c r="CO161" s="105"/>
      <c r="CP161" s="105"/>
      <c r="CQ161" s="105"/>
      <c r="CR161" s="105"/>
      <c r="CS161" s="105"/>
      <c r="CT161" s="105"/>
      <c r="CU161" s="105"/>
      <c r="CV161" s="105"/>
      <c r="CW161" s="105"/>
      <c r="CX161" s="105"/>
      <c r="CY161" s="105"/>
      <c r="CZ161" s="105"/>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c r="GO161" s="105"/>
      <c r="GP161" s="105"/>
      <c r="GQ161" s="105"/>
      <c r="GR161" s="105"/>
      <c r="GS161" s="105"/>
      <c r="GT161" s="105"/>
      <c r="GU161" s="105"/>
      <c r="GV161" s="105"/>
      <c r="GW161" s="105"/>
      <c r="GX161" s="105"/>
      <c r="GY161" s="105"/>
      <c r="GZ161" s="105"/>
      <c r="HA161" s="105"/>
      <c r="HB161" s="105"/>
      <c r="HC161" s="105"/>
      <c r="HD161" s="105"/>
      <c r="HE161" s="105"/>
      <c r="HF161" s="105"/>
      <c r="HG161" s="105"/>
      <c r="HH161" s="105"/>
      <c r="HI161" s="105"/>
      <c r="HJ161" s="105"/>
      <c r="HK161" s="105"/>
    </row>
    <row r="162" spans="10:219" x14ac:dyDescent="0.3">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c r="AT162" s="105"/>
      <c r="AU162" s="105"/>
      <c r="AV162" s="105"/>
      <c r="AW162" s="105"/>
      <c r="AX162" s="105"/>
      <c r="AY162" s="105"/>
      <c r="AZ162" s="105"/>
      <c r="BA162" s="105"/>
      <c r="BB162" s="105"/>
      <c r="BC162" s="105"/>
      <c r="BD162" s="105"/>
      <c r="BE162" s="105"/>
      <c r="BF162" s="105"/>
      <c r="BG162" s="105"/>
      <c r="BH162" s="105"/>
      <c r="BI162" s="105"/>
      <c r="BJ162" s="105"/>
      <c r="BK162" s="105"/>
      <c r="BL162" s="105"/>
      <c r="BM162" s="105"/>
      <c r="BN162" s="105"/>
      <c r="BO162" s="105"/>
      <c r="BP162" s="105"/>
      <c r="BQ162" s="105"/>
      <c r="BR162" s="105"/>
      <c r="BS162" s="105"/>
      <c r="BT162" s="105"/>
      <c r="BU162" s="105"/>
      <c r="BV162" s="105"/>
      <c r="BW162" s="105"/>
      <c r="BX162" s="105"/>
      <c r="BY162" s="105"/>
      <c r="BZ162" s="105"/>
      <c r="CA162" s="105"/>
      <c r="CB162" s="105"/>
      <c r="CC162" s="105"/>
      <c r="CD162" s="105"/>
      <c r="CE162" s="105"/>
      <c r="CF162" s="105"/>
      <c r="CG162" s="105"/>
      <c r="CH162" s="105"/>
      <c r="CI162" s="105"/>
      <c r="CJ162" s="105"/>
      <c r="CK162" s="105"/>
      <c r="CL162" s="105"/>
      <c r="CM162" s="105"/>
      <c r="CN162" s="105"/>
      <c r="CO162" s="105"/>
      <c r="CP162" s="105"/>
      <c r="CQ162" s="105"/>
      <c r="CR162" s="105"/>
      <c r="CS162" s="105"/>
      <c r="CT162" s="105"/>
      <c r="CU162" s="105"/>
      <c r="CV162" s="105"/>
      <c r="CW162" s="105"/>
      <c r="CX162" s="105"/>
      <c r="CY162" s="105"/>
      <c r="CZ162" s="105"/>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c r="GO162" s="105"/>
      <c r="GP162" s="105"/>
      <c r="GQ162" s="105"/>
      <c r="GR162" s="105"/>
      <c r="GS162" s="105"/>
      <c r="GT162" s="105"/>
      <c r="GU162" s="105"/>
      <c r="GV162" s="105"/>
      <c r="GW162" s="105"/>
      <c r="GX162" s="105"/>
      <c r="GY162" s="105"/>
      <c r="GZ162" s="105"/>
      <c r="HA162" s="105"/>
      <c r="HB162" s="105"/>
      <c r="HC162" s="105"/>
      <c r="HD162" s="105"/>
      <c r="HE162" s="105"/>
      <c r="HF162" s="105"/>
      <c r="HG162" s="105"/>
      <c r="HH162" s="105"/>
      <c r="HI162" s="105"/>
      <c r="HJ162" s="105"/>
      <c r="HK162" s="105"/>
    </row>
    <row r="163" spans="10:219" x14ac:dyDescent="0.3">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c r="AT163" s="105"/>
      <c r="AU163" s="105"/>
      <c r="AV163" s="105"/>
      <c r="AW163" s="105"/>
      <c r="AX163" s="105"/>
      <c r="AY163" s="105"/>
      <c r="AZ163" s="105"/>
      <c r="BA163" s="105"/>
      <c r="BB163" s="105"/>
      <c r="BC163" s="105"/>
      <c r="BD163" s="105"/>
      <c r="BE163" s="105"/>
      <c r="BF163" s="105"/>
      <c r="BG163" s="105"/>
      <c r="BH163" s="105"/>
      <c r="BI163" s="105"/>
      <c r="BJ163" s="105"/>
      <c r="BK163" s="105"/>
      <c r="BL163" s="105"/>
      <c r="BM163" s="105"/>
      <c r="BN163" s="105"/>
      <c r="BO163" s="105"/>
      <c r="BP163" s="105"/>
      <c r="BQ163" s="105"/>
      <c r="BR163" s="105"/>
      <c r="BS163" s="105"/>
      <c r="BT163" s="105"/>
      <c r="BU163" s="105"/>
      <c r="BV163" s="105"/>
      <c r="BW163" s="105"/>
      <c r="BX163" s="105"/>
      <c r="BY163" s="105"/>
      <c r="BZ163" s="105"/>
      <c r="CA163" s="105"/>
      <c r="CB163" s="105"/>
      <c r="CC163" s="105"/>
      <c r="CD163" s="105"/>
      <c r="CE163" s="105"/>
      <c r="CF163" s="105"/>
      <c r="CG163" s="105"/>
      <c r="CH163" s="105"/>
      <c r="CI163" s="105"/>
      <c r="CJ163" s="105"/>
      <c r="CK163" s="105"/>
      <c r="CL163" s="105"/>
      <c r="CM163" s="105"/>
      <c r="CN163" s="105"/>
      <c r="CO163" s="105"/>
      <c r="CP163" s="105"/>
      <c r="CQ163" s="105"/>
      <c r="CR163" s="105"/>
      <c r="CS163" s="105"/>
      <c r="CT163" s="105"/>
      <c r="CU163" s="105"/>
      <c r="CV163" s="105"/>
      <c r="CW163" s="105"/>
      <c r="CX163" s="105"/>
      <c r="CY163" s="105"/>
      <c r="CZ163" s="105"/>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c r="GO163" s="105"/>
      <c r="GP163" s="105"/>
      <c r="GQ163" s="105"/>
      <c r="GR163" s="105"/>
      <c r="GS163" s="105"/>
      <c r="GT163" s="105"/>
      <c r="GU163" s="105"/>
      <c r="GV163" s="105"/>
      <c r="GW163" s="105"/>
      <c r="GX163" s="105"/>
      <c r="GY163" s="105"/>
      <c r="GZ163" s="105"/>
      <c r="HA163" s="105"/>
      <c r="HB163" s="105"/>
      <c r="HC163" s="105"/>
      <c r="HD163" s="105"/>
      <c r="HE163" s="105"/>
      <c r="HF163" s="105"/>
      <c r="HG163" s="105"/>
      <c r="HH163" s="105"/>
      <c r="HI163" s="105"/>
      <c r="HJ163" s="105"/>
      <c r="HK163" s="105"/>
    </row>
    <row r="164" spans="10:219" x14ac:dyDescent="0.3">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c r="AX164" s="105"/>
      <c r="AY164" s="105"/>
      <c r="AZ164" s="105"/>
      <c r="BA164" s="105"/>
      <c r="BB164" s="105"/>
      <c r="BC164" s="105"/>
      <c r="BD164" s="105"/>
      <c r="BE164" s="105"/>
      <c r="BF164" s="105"/>
      <c r="BG164" s="105"/>
      <c r="BH164" s="105"/>
      <c r="BI164" s="105"/>
      <c r="BJ164" s="105"/>
      <c r="BK164" s="105"/>
      <c r="BL164" s="105"/>
      <c r="BM164" s="105"/>
      <c r="BN164" s="105"/>
      <c r="BO164" s="105"/>
      <c r="BP164" s="105"/>
      <c r="BQ164" s="105"/>
      <c r="BR164" s="105"/>
      <c r="BS164" s="105"/>
      <c r="BT164" s="105"/>
      <c r="BU164" s="105"/>
      <c r="BV164" s="105"/>
      <c r="BW164" s="105"/>
      <c r="BX164" s="105"/>
      <c r="BY164" s="105"/>
      <c r="BZ164" s="105"/>
      <c r="CA164" s="105"/>
      <c r="CB164" s="105"/>
      <c r="CC164" s="105"/>
      <c r="CD164" s="105"/>
      <c r="CE164" s="105"/>
      <c r="CF164" s="105"/>
      <c r="CG164" s="105"/>
      <c r="CH164" s="105"/>
      <c r="CI164" s="105"/>
      <c r="CJ164" s="105"/>
      <c r="CK164" s="105"/>
      <c r="CL164" s="105"/>
      <c r="CM164" s="105"/>
      <c r="CN164" s="105"/>
      <c r="CO164" s="105"/>
      <c r="CP164" s="105"/>
      <c r="CQ164" s="105"/>
      <c r="CR164" s="105"/>
      <c r="CS164" s="105"/>
      <c r="CT164" s="105"/>
      <c r="CU164" s="105"/>
      <c r="CV164" s="105"/>
      <c r="CW164" s="105"/>
      <c r="CX164" s="105"/>
      <c r="CY164" s="105"/>
      <c r="CZ164" s="105"/>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c r="GO164" s="105"/>
      <c r="GP164" s="105"/>
      <c r="GQ164" s="105"/>
      <c r="GR164" s="105"/>
      <c r="GS164" s="105"/>
      <c r="GT164" s="105"/>
      <c r="GU164" s="105"/>
      <c r="GV164" s="105"/>
      <c r="GW164" s="105"/>
      <c r="GX164" s="105"/>
      <c r="GY164" s="105"/>
      <c r="GZ164" s="105"/>
      <c r="HA164" s="105"/>
      <c r="HB164" s="105"/>
      <c r="HC164" s="105"/>
      <c r="HD164" s="105"/>
      <c r="HE164" s="105"/>
      <c r="HF164" s="105"/>
      <c r="HG164" s="105"/>
      <c r="HH164" s="105"/>
      <c r="HI164" s="105"/>
      <c r="HJ164" s="105"/>
      <c r="HK164" s="105"/>
    </row>
    <row r="165" spans="10:219" x14ac:dyDescent="0.3">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c r="AT165" s="105"/>
      <c r="AU165" s="105"/>
      <c r="AV165" s="105"/>
      <c r="AW165" s="105"/>
      <c r="AX165" s="105"/>
      <c r="AY165" s="105"/>
      <c r="AZ165" s="105"/>
      <c r="BA165" s="105"/>
      <c r="BB165" s="105"/>
      <c r="BC165" s="105"/>
      <c r="BD165" s="105"/>
      <c r="BE165" s="105"/>
      <c r="BF165" s="105"/>
      <c r="BG165" s="105"/>
      <c r="BH165" s="105"/>
      <c r="BI165" s="105"/>
      <c r="BJ165" s="105"/>
      <c r="BK165" s="105"/>
      <c r="BL165" s="105"/>
      <c r="BM165" s="105"/>
      <c r="BN165" s="105"/>
      <c r="BO165" s="105"/>
      <c r="BP165" s="105"/>
      <c r="BQ165" s="105"/>
      <c r="BR165" s="105"/>
      <c r="BS165" s="105"/>
      <c r="BT165" s="105"/>
      <c r="BU165" s="105"/>
      <c r="BV165" s="105"/>
      <c r="BW165" s="105"/>
      <c r="BX165" s="105"/>
      <c r="BY165" s="105"/>
      <c r="BZ165" s="105"/>
      <c r="CA165" s="105"/>
      <c r="CB165" s="105"/>
      <c r="CC165" s="105"/>
      <c r="CD165" s="105"/>
      <c r="CE165" s="105"/>
      <c r="CF165" s="105"/>
      <c r="CG165" s="105"/>
      <c r="CH165" s="105"/>
      <c r="CI165" s="105"/>
      <c r="CJ165" s="105"/>
      <c r="CK165" s="105"/>
      <c r="CL165" s="105"/>
      <c r="CM165" s="105"/>
      <c r="CN165" s="105"/>
      <c r="CO165" s="105"/>
      <c r="CP165" s="105"/>
      <c r="CQ165" s="105"/>
      <c r="CR165" s="105"/>
      <c r="CS165" s="105"/>
      <c r="CT165" s="105"/>
      <c r="CU165" s="105"/>
      <c r="CV165" s="105"/>
      <c r="CW165" s="105"/>
      <c r="CX165" s="105"/>
      <c r="CY165" s="105"/>
      <c r="CZ165" s="105"/>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c r="GO165" s="105"/>
      <c r="GP165" s="105"/>
      <c r="GQ165" s="105"/>
      <c r="GR165" s="105"/>
      <c r="GS165" s="105"/>
      <c r="GT165" s="105"/>
      <c r="GU165" s="105"/>
      <c r="GV165" s="105"/>
      <c r="GW165" s="105"/>
      <c r="GX165" s="105"/>
      <c r="GY165" s="105"/>
      <c r="GZ165" s="105"/>
      <c r="HA165" s="105"/>
      <c r="HB165" s="105"/>
      <c r="HC165" s="105"/>
      <c r="HD165" s="105"/>
      <c r="HE165" s="105"/>
      <c r="HF165" s="105"/>
      <c r="HG165" s="105"/>
      <c r="HH165" s="105"/>
      <c r="HI165" s="105"/>
      <c r="HJ165" s="105"/>
      <c r="HK165" s="105"/>
    </row>
    <row r="166" spans="10:219" x14ac:dyDescent="0.3">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c r="AT166" s="105"/>
      <c r="AU166" s="105"/>
      <c r="AV166" s="105"/>
      <c r="AW166" s="105"/>
      <c r="AX166" s="105"/>
      <c r="AY166" s="105"/>
      <c r="AZ166" s="105"/>
      <c r="BA166" s="105"/>
      <c r="BB166" s="105"/>
      <c r="BC166" s="105"/>
      <c r="BD166" s="105"/>
      <c r="BE166" s="105"/>
      <c r="BF166" s="105"/>
      <c r="BG166" s="105"/>
      <c r="BH166" s="105"/>
      <c r="BI166" s="105"/>
      <c r="BJ166" s="105"/>
      <c r="BK166" s="105"/>
      <c r="BL166" s="105"/>
      <c r="BM166" s="105"/>
      <c r="BN166" s="105"/>
      <c r="BO166" s="105"/>
      <c r="BP166" s="105"/>
      <c r="BQ166" s="105"/>
      <c r="BR166" s="105"/>
      <c r="BS166" s="105"/>
      <c r="BT166" s="105"/>
      <c r="BU166" s="105"/>
      <c r="BV166" s="105"/>
      <c r="BW166" s="105"/>
      <c r="BX166" s="105"/>
      <c r="BY166" s="105"/>
      <c r="BZ166" s="105"/>
      <c r="CA166" s="105"/>
      <c r="CB166" s="105"/>
      <c r="CC166" s="105"/>
      <c r="CD166" s="105"/>
      <c r="CE166" s="105"/>
      <c r="CF166" s="105"/>
      <c r="CG166" s="105"/>
      <c r="CH166" s="105"/>
      <c r="CI166" s="105"/>
      <c r="CJ166" s="105"/>
      <c r="CK166" s="105"/>
      <c r="CL166" s="105"/>
      <c r="CM166" s="105"/>
      <c r="CN166" s="105"/>
      <c r="CO166" s="105"/>
      <c r="CP166" s="105"/>
      <c r="CQ166" s="105"/>
      <c r="CR166" s="105"/>
      <c r="CS166" s="105"/>
      <c r="CT166" s="105"/>
      <c r="CU166" s="105"/>
      <c r="CV166" s="105"/>
      <c r="CW166" s="105"/>
      <c r="CX166" s="105"/>
      <c r="CY166" s="105"/>
      <c r="CZ166" s="105"/>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c r="GO166" s="105"/>
      <c r="GP166" s="105"/>
      <c r="GQ166" s="105"/>
      <c r="GR166" s="105"/>
      <c r="GS166" s="105"/>
      <c r="GT166" s="105"/>
      <c r="GU166" s="105"/>
      <c r="GV166" s="105"/>
      <c r="GW166" s="105"/>
      <c r="GX166" s="105"/>
      <c r="GY166" s="105"/>
      <c r="GZ166" s="105"/>
      <c r="HA166" s="105"/>
      <c r="HB166" s="105"/>
      <c r="HC166" s="105"/>
      <c r="HD166" s="105"/>
      <c r="HE166" s="105"/>
      <c r="HF166" s="105"/>
      <c r="HG166" s="105"/>
      <c r="HH166" s="105"/>
      <c r="HI166" s="105"/>
      <c r="HJ166" s="105"/>
      <c r="HK166" s="105"/>
    </row>
    <row r="167" spans="10:219" x14ac:dyDescent="0.3">
      <c r="J167" s="105" t="s">
        <v>639</v>
      </c>
      <c r="K167" s="105" t="s">
        <v>639</v>
      </c>
      <c r="L167" s="105" t="s">
        <v>639</v>
      </c>
      <c r="M167" s="105" t="s">
        <v>639</v>
      </c>
      <c r="N167" s="105" t="s">
        <v>639</v>
      </c>
      <c r="O167" s="105" t="s">
        <v>639</v>
      </c>
      <c r="P167" s="105" t="s">
        <v>639</v>
      </c>
      <c r="Q167" s="105" t="s">
        <v>639</v>
      </c>
      <c r="R167" s="105" t="s">
        <v>639</v>
      </c>
      <c r="S167" s="105" t="s">
        <v>639</v>
      </c>
      <c r="T167" s="105" t="s">
        <v>639</v>
      </c>
      <c r="U167" s="105" t="s">
        <v>639</v>
      </c>
      <c r="V167" s="105" t="s">
        <v>639</v>
      </c>
      <c r="W167" s="105" t="s">
        <v>639</v>
      </c>
      <c r="X167" s="105" t="s">
        <v>639</v>
      </c>
      <c r="Y167" s="105" t="s">
        <v>639</v>
      </c>
      <c r="Z167" s="105" t="s">
        <v>639</v>
      </c>
      <c r="AA167" s="105" t="s">
        <v>639</v>
      </c>
      <c r="AB167" s="105" t="s">
        <v>639</v>
      </c>
      <c r="AC167" s="105" t="s">
        <v>639</v>
      </c>
      <c r="AD167" s="105" t="s">
        <v>639</v>
      </c>
      <c r="AE167" s="105" t="s">
        <v>639</v>
      </c>
      <c r="AF167" s="105" t="s">
        <v>639</v>
      </c>
      <c r="AG167" s="105" t="s">
        <v>639</v>
      </c>
      <c r="AH167" s="105" t="s">
        <v>639</v>
      </c>
      <c r="AI167" s="105" t="s">
        <v>639</v>
      </c>
      <c r="AJ167" s="105" t="s">
        <v>639</v>
      </c>
      <c r="AK167" s="105" t="s">
        <v>639</v>
      </c>
      <c r="AL167" s="105" t="s">
        <v>639</v>
      </c>
      <c r="AM167" s="105" t="s">
        <v>639</v>
      </c>
      <c r="AN167" s="105" t="s">
        <v>639</v>
      </c>
      <c r="AO167" s="105" t="s">
        <v>639</v>
      </c>
      <c r="AP167" s="105" t="s">
        <v>639</v>
      </c>
      <c r="AQ167" s="105" t="s">
        <v>639</v>
      </c>
      <c r="AR167" s="105" t="s">
        <v>639</v>
      </c>
      <c r="AS167" s="105" t="s">
        <v>639</v>
      </c>
      <c r="AT167" s="105" t="s">
        <v>639</v>
      </c>
      <c r="AU167" s="105" t="s">
        <v>639</v>
      </c>
      <c r="AV167" s="105" t="s">
        <v>639</v>
      </c>
      <c r="AW167" s="105" t="s">
        <v>639</v>
      </c>
      <c r="AX167" s="105" t="s">
        <v>639</v>
      </c>
      <c r="AY167" s="105" t="s">
        <v>639</v>
      </c>
      <c r="AZ167" s="105" t="s">
        <v>639</v>
      </c>
      <c r="BA167" s="105" t="s">
        <v>639</v>
      </c>
      <c r="BB167" s="105" t="s">
        <v>639</v>
      </c>
      <c r="BC167" s="105" t="s">
        <v>639</v>
      </c>
      <c r="BD167" s="105" t="s">
        <v>639</v>
      </c>
      <c r="BE167" s="105" t="s">
        <v>639</v>
      </c>
      <c r="BF167" s="105" t="s">
        <v>639</v>
      </c>
      <c r="BG167" s="105" t="s">
        <v>639</v>
      </c>
      <c r="BH167" s="105" t="s">
        <v>639</v>
      </c>
      <c r="BI167" s="105" t="s">
        <v>639</v>
      </c>
      <c r="BJ167" s="105" t="s">
        <v>639</v>
      </c>
      <c r="BK167" s="105" t="s">
        <v>639</v>
      </c>
      <c r="BL167" s="105" t="s">
        <v>639</v>
      </c>
      <c r="BM167" s="105" t="s">
        <v>639</v>
      </c>
      <c r="BN167" s="105" t="s">
        <v>639</v>
      </c>
      <c r="BO167" s="105" t="s">
        <v>639</v>
      </c>
      <c r="BP167" s="105" t="s">
        <v>639</v>
      </c>
      <c r="BQ167" s="105" t="s">
        <v>639</v>
      </c>
      <c r="BR167" s="105" t="s">
        <v>639</v>
      </c>
      <c r="BS167" s="105" t="s">
        <v>639</v>
      </c>
      <c r="BT167" s="105" t="s">
        <v>639</v>
      </c>
      <c r="BU167" s="105" t="s">
        <v>639</v>
      </c>
      <c r="BV167" s="105" t="s">
        <v>639</v>
      </c>
      <c r="BW167" s="105" t="s">
        <v>639</v>
      </c>
      <c r="BX167" s="105" t="s">
        <v>639</v>
      </c>
      <c r="BY167" s="105" t="s">
        <v>639</v>
      </c>
      <c r="BZ167" s="105" t="s">
        <v>639</v>
      </c>
      <c r="CA167" s="105" t="s">
        <v>639</v>
      </c>
      <c r="CB167" s="105" t="s">
        <v>639</v>
      </c>
      <c r="CC167" s="105" t="s">
        <v>639</v>
      </c>
      <c r="CD167" s="105" t="s">
        <v>639</v>
      </c>
      <c r="CE167" s="105" t="s">
        <v>639</v>
      </c>
      <c r="CF167" s="105" t="s">
        <v>639</v>
      </c>
      <c r="CG167" s="105" t="s">
        <v>639</v>
      </c>
      <c r="CH167" s="105" t="s">
        <v>639</v>
      </c>
      <c r="CI167" s="105" t="s">
        <v>639</v>
      </c>
      <c r="CJ167" s="105" t="s">
        <v>639</v>
      </c>
      <c r="CK167" s="105" t="s">
        <v>639</v>
      </c>
      <c r="CL167" s="105" t="s">
        <v>639</v>
      </c>
      <c r="CM167" s="105" t="s">
        <v>639</v>
      </c>
      <c r="CN167" s="105" t="s">
        <v>639</v>
      </c>
      <c r="CO167" s="105" t="s">
        <v>639</v>
      </c>
      <c r="CP167" s="105" t="s">
        <v>639</v>
      </c>
      <c r="CQ167" s="105" t="s">
        <v>639</v>
      </c>
      <c r="CR167" s="105" t="s">
        <v>639</v>
      </c>
      <c r="CS167" s="105" t="s">
        <v>639</v>
      </c>
      <c r="CT167" s="105" t="s">
        <v>639</v>
      </c>
      <c r="CU167" s="105" t="s">
        <v>639</v>
      </c>
      <c r="CV167" s="105" t="s">
        <v>639</v>
      </c>
      <c r="CW167" s="105" t="s">
        <v>639</v>
      </c>
      <c r="CX167" s="105" t="s">
        <v>639</v>
      </c>
      <c r="CY167" s="105" t="s">
        <v>639</v>
      </c>
      <c r="CZ167" s="105" t="s">
        <v>639</v>
      </c>
      <c r="DA167" s="105" t="s">
        <v>639</v>
      </c>
      <c r="DB167" s="105" t="s">
        <v>639</v>
      </c>
      <c r="DC167" s="105" t="s">
        <v>639</v>
      </c>
      <c r="DD167" s="105" t="s">
        <v>639</v>
      </c>
      <c r="DE167" s="105" t="s">
        <v>639</v>
      </c>
      <c r="DF167" s="105" t="s">
        <v>639</v>
      </c>
      <c r="DG167" s="105" t="s">
        <v>639</v>
      </c>
      <c r="DH167" s="105" t="s">
        <v>639</v>
      </c>
      <c r="DI167" s="105" t="s">
        <v>639</v>
      </c>
      <c r="DJ167" s="105" t="s">
        <v>639</v>
      </c>
      <c r="DK167" s="105" t="s">
        <v>639</v>
      </c>
      <c r="DL167" s="105" t="s">
        <v>639</v>
      </c>
      <c r="DM167" s="105" t="s">
        <v>639</v>
      </c>
      <c r="DN167" s="105" t="s">
        <v>639</v>
      </c>
      <c r="DO167" s="105" t="s">
        <v>639</v>
      </c>
      <c r="DP167" s="105" t="s">
        <v>639</v>
      </c>
      <c r="DQ167" s="105" t="s">
        <v>639</v>
      </c>
      <c r="DR167" s="105" t="s">
        <v>639</v>
      </c>
      <c r="DS167" s="105" t="s">
        <v>639</v>
      </c>
      <c r="DT167" s="105" t="s">
        <v>639</v>
      </c>
      <c r="DU167" s="105" t="s">
        <v>639</v>
      </c>
      <c r="DV167" s="105" t="s">
        <v>639</v>
      </c>
      <c r="DW167" s="105" t="s">
        <v>639</v>
      </c>
      <c r="DX167" s="105" t="s">
        <v>639</v>
      </c>
      <c r="DY167" s="105" t="s">
        <v>639</v>
      </c>
      <c r="DZ167" s="105" t="s">
        <v>639</v>
      </c>
      <c r="EA167" s="105" t="s">
        <v>639</v>
      </c>
      <c r="EB167" s="105" t="s">
        <v>639</v>
      </c>
      <c r="EC167" s="105" t="s">
        <v>639</v>
      </c>
      <c r="ED167" s="105" t="s">
        <v>639</v>
      </c>
      <c r="EE167" s="105" t="s">
        <v>639</v>
      </c>
      <c r="EF167" s="105" t="s">
        <v>639</v>
      </c>
      <c r="EG167" s="105" t="s">
        <v>639</v>
      </c>
      <c r="EH167" s="105" t="s">
        <v>639</v>
      </c>
      <c r="EI167" s="105" t="s">
        <v>639</v>
      </c>
      <c r="EJ167" s="105" t="s">
        <v>639</v>
      </c>
      <c r="EK167" s="105" t="s">
        <v>639</v>
      </c>
      <c r="EL167" s="105" t="s">
        <v>639</v>
      </c>
      <c r="EM167" s="105" t="s">
        <v>639</v>
      </c>
      <c r="EN167" s="105" t="s">
        <v>639</v>
      </c>
      <c r="EO167" s="105" t="s">
        <v>639</v>
      </c>
      <c r="EP167" s="105" t="s">
        <v>639</v>
      </c>
      <c r="EQ167" s="105" t="s">
        <v>639</v>
      </c>
      <c r="ER167" s="105" t="s">
        <v>639</v>
      </c>
      <c r="ES167" s="105" t="s">
        <v>639</v>
      </c>
      <c r="ET167" s="105" t="s">
        <v>639</v>
      </c>
      <c r="EU167" s="105" t="s">
        <v>639</v>
      </c>
      <c r="EV167" s="105" t="s">
        <v>639</v>
      </c>
      <c r="EW167" s="105" t="s">
        <v>639</v>
      </c>
      <c r="EX167" s="105" t="s">
        <v>639</v>
      </c>
      <c r="EY167" s="105" t="s">
        <v>639</v>
      </c>
      <c r="EZ167" s="105" t="s">
        <v>639</v>
      </c>
      <c r="FA167" s="105" t="s">
        <v>639</v>
      </c>
      <c r="FB167" s="105" t="s">
        <v>639</v>
      </c>
      <c r="FC167" s="105" t="s">
        <v>639</v>
      </c>
      <c r="FD167" s="105" t="s">
        <v>639</v>
      </c>
      <c r="FE167" s="105" t="s">
        <v>639</v>
      </c>
      <c r="FF167" s="105" t="s">
        <v>639</v>
      </c>
      <c r="FG167" s="105" t="s">
        <v>639</v>
      </c>
      <c r="FH167" s="105" t="s">
        <v>639</v>
      </c>
      <c r="FI167" s="105" t="s">
        <v>639</v>
      </c>
      <c r="FJ167" s="105" t="s">
        <v>639</v>
      </c>
      <c r="FK167" s="105" t="s">
        <v>639</v>
      </c>
      <c r="FL167" s="105" t="s">
        <v>639</v>
      </c>
      <c r="FM167" s="105" t="s">
        <v>639</v>
      </c>
      <c r="FN167" s="105" t="s">
        <v>639</v>
      </c>
      <c r="FO167" s="105" t="s">
        <v>639</v>
      </c>
      <c r="FP167" s="105" t="s">
        <v>639</v>
      </c>
      <c r="FQ167" s="105" t="s">
        <v>639</v>
      </c>
      <c r="FR167" s="105" t="s">
        <v>639</v>
      </c>
      <c r="FS167" s="105" t="s">
        <v>639</v>
      </c>
      <c r="FT167" s="105" t="s">
        <v>639</v>
      </c>
      <c r="FU167" s="105" t="s">
        <v>639</v>
      </c>
      <c r="FV167" s="105" t="s">
        <v>639</v>
      </c>
      <c r="FW167" s="105" t="s">
        <v>639</v>
      </c>
      <c r="FX167" s="105" t="s">
        <v>639</v>
      </c>
      <c r="FY167" s="105" t="s">
        <v>639</v>
      </c>
      <c r="FZ167" s="105" t="s">
        <v>639</v>
      </c>
      <c r="GA167" s="105" t="s">
        <v>639</v>
      </c>
      <c r="GB167" s="105" t="s">
        <v>639</v>
      </c>
      <c r="GC167" s="105" t="s">
        <v>639</v>
      </c>
      <c r="GD167" s="105" t="s">
        <v>639</v>
      </c>
      <c r="GE167" s="105" t="s">
        <v>639</v>
      </c>
      <c r="GF167" s="105" t="s">
        <v>639</v>
      </c>
      <c r="GG167" s="105" t="s">
        <v>639</v>
      </c>
      <c r="GH167" s="105" t="s">
        <v>639</v>
      </c>
      <c r="GI167" s="105" t="s">
        <v>639</v>
      </c>
      <c r="GJ167" s="105" t="s">
        <v>639</v>
      </c>
      <c r="GK167" s="105" t="s">
        <v>639</v>
      </c>
      <c r="GL167" s="105" t="s">
        <v>639</v>
      </c>
      <c r="GM167" s="105" t="s">
        <v>639</v>
      </c>
      <c r="GN167" s="105" t="s">
        <v>639</v>
      </c>
      <c r="GO167" s="105" t="s">
        <v>639</v>
      </c>
      <c r="GP167" s="105" t="s">
        <v>639</v>
      </c>
      <c r="GQ167" s="105" t="s">
        <v>639</v>
      </c>
      <c r="GR167" s="105" t="s">
        <v>639</v>
      </c>
      <c r="GS167" s="105" t="s">
        <v>639</v>
      </c>
      <c r="GT167" s="105" t="s">
        <v>639</v>
      </c>
      <c r="GU167" s="105" t="s">
        <v>639</v>
      </c>
      <c r="GV167" s="105" t="s">
        <v>639</v>
      </c>
      <c r="GW167" s="105" t="s">
        <v>639</v>
      </c>
      <c r="GX167" s="105" t="s">
        <v>639</v>
      </c>
      <c r="GY167" s="105" t="s">
        <v>639</v>
      </c>
      <c r="GZ167" s="105" t="s">
        <v>639</v>
      </c>
      <c r="HA167" s="105" t="s">
        <v>639</v>
      </c>
      <c r="HB167" s="105" t="s">
        <v>639</v>
      </c>
      <c r="HC167" s="105" t="s">
        <v>639</v>
      </c>
      <c r="HD167" s="105" t="s">
        <v>639</v>
      </c>
      <c r="HE167" s="105" t="s">
        <v>639</v>
      </c>
      <c r="HF167" s="105" t="s">
        <v>639</v>
      </c>
      <c r="HG167" s="105" t="s">
        <v>639</v>
      </c>
      <c r="HH167" s="105" t="s">
        <v>639</v>
      </c>
      <c r="HI167" s="105" t="s">
        <v>639</v>
      </c>
      <c r="HJ167" s="105" t="s">
        <v>639</v>
      </c>
      <c r="HK167" s="105" t="s">
        <v>639</v>
      </c>
    </row>
    <row r="168" spans="10:219" x14ac:dyDescent="0.3">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c r="AT168" s="105"/>
      <c r="AU168" s="105"/>
      <c r="AV168" s="105"/>
      <c r="AW168" s="105"/>
      <c r="AX168" s="105"/>
      <c r="AY168" s="105"/>
      <c r="AZ168" s="105"/>
      <c r="BA168" s="105"/>
      <c r="BB168" s="105"/>
      <c r="BC168" s="105"/>
      <c r="BD168" s="105"/>
      <c r="BE168" s="105"/>
      <c r="BF168" s="105"/>
      <c r="BG168" s="105"/>
      <c r="BH168" s="105"/>
      <c r="BI168" s="105"/>
      <c r="BJ168" s="105"/>
      <c r="BK168" s="105"/>
      <c r="BL168" s="105"/>
      <c r="BM168" s="105"/>
      <c r="BN168" s="105"/>
      <c r="BO168" s="105"/>
      <c r="BP168" s="105"/>
      <c r="BQ168" s="105"/>
      <c r="BR168" s="105"/>
      <c r="BS168" s="105"/>
      <c r="BT168" s="105"/>
      <c r="BU168" s="105"/>
      <c r="BV168" s="105"/>
      <c r="BW168" s="105"/>
      <c r="BX168" s="105"/>
      <c r="BY168" s="105"/>
      <c r="BZ168" s="105"/>
      <c r="CA168" s="105"/>
      <c r="CB168" s="105"/>
      <c r="CC168" s="105"/>
      <c r="CD168" s="105"/>
      <c r="CE168" s="105"/>
      <c r="CF168" s="105"/>
      <c r="CG168" s="105"/>
      <c r="CH168" s="105"/>
      <c r="CI168" s="105"/>
      <c r="CJ168" s="105"/>
      <c r="CK168" s="105"/>
      <c r="CL168" s="105"/>
      <c r="CM168" s="105"/>
      <c r="CN168" s="105"/>
      <c r="CO168" s="105"/>
      <c r="CP168" s="105"/>
      <c r="CQ168" s="105"/>
      <c r="CR168" s="105"/>
      <c r="CS168" s="105"/>
      <c r="CT168" s="105"/>
      <c r="CU168" s="105"/>
      <c r="CV168" s="105"/>
      <c r="CW168" s="105"/>
      <c r="CX168" s="105"/>
      <c r="CY168" s="105"/>
      <c r="CZ168" s="105"/>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c r="GO168" s="105"/>
      <c r="GP168" s="105"/>
      <c r="GQ168" s="105"/>
      <c r="GR168" s="105"/>
      <c r="GS168" s="105"/>
      <c r="GT168" s="105"/>
      <c r="GU168" s="105"/>
      <c r="GV168" s="105"/>
      <c r="GW168" s="105"/>
      <c r="GX168" s="105"/>
      <c r="GY168" s="105"/>
      <c r="GZ168" s="105"/>
      <c r="HA168" s="105"/>
      <c r="HB168" s="105"/>
      <c r="HC168" s="105"/>
      <c r="HD168" s="105"/>
      <c r="HE168" s="105"/>
      <c r="HF168" s="105"/>
      <c r="HG168" s="105"/>
      <c r="HH168" s="105"/>
      <c r="HI168" s="105"/>
      <c r="HJ168" s="105"/>
      <c r="HK168" s="105"/>
    </row>
    <row r="169" spans="10:219" x14ac:dyDescent="0.3">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c r="AT169" s="105"/>
      <c r="AU169" s="105"/>
      <c r="AV169" s="105"/>
      <c r="AW169" s="105"/>
      <c r="AX169" s="105"/>
      <c r="AY169" s="105"/>
      <c r="AZ169" s="105"/>
      <c r="BA169" s="105"/>
      <c r="BB169" s="105"/>
      <c r="BC169" s="105"/>
      <c r="BD169" s="105"/>
      <c r="BE169" s="105"/>
      <c r="BF169" s="105"/>
      <c r="BG169" s="105"/>
      <c r="BH169" s="105"/>
      <c r="BI169" s="105"/>
      <c r="BJ169" s="105"/>
      <c r="BK169" s="105"/>
      <c r="BL169" s="105"/>
      <c r="BM169" s="105"/>
      <c r="BN169" s="105"/>
      <c r="BO169" s="105"/>
      <c r="BP169" s="105"/>
      <c r="BQ169" s="105"/>
      <c r="BR169" s="105"/>
      <c r="BS169" s="105"/>
      <c r="BT169" s="105"/>
      <c r="BU169" s="105"/>
      <c r="BV169" s="105"/>
      <c r="BW169" s="105"/>
      <c r="BX169" s="105"/>
      <c r="BY169" s="105"/>
      <c r="BZ169" s="105"/>
      <c r="CA169" s="105"/>
      <c r="CB169" s="105"/>
      <c r="CC169" s="105"/>
      <c r="CD169" s="105"/>
      <c r="CE169" s="105"/>
      <c r="CF169" s="105"/>
      <c r="CG169" s="105"/>
      <c r="CH169" s="105"/>
      <c r="CI169" s="105"/>
      <c r="CJ169" s="105"/>
      <c r="CK169" s="105"/>
      <c r="CL169" s="105"/>
      <c r="CM169" s="105"/>
      <c r="CN169" s="105"/>
      <c r="CO169" s="105"/>
      <c r="CP169" s="105"/>
      <c r="CQ169" s="105"/>
      <c r="CR169" s="105"/>
      <c r="CS169" s="105"/>
      <c r="CT169" s="105"/>
      <c r="CU169" s="105"/>
      <c r="CV169" s="105"/>
      <c r="CW169" s="105"/>
      <c r="CX169" s="105"/>
      <c r="CY169" s="105"/>
      <c r="CZ169" s="105"/>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c r="GO169" s="105"/>
      <c r="GP169" s="105"/>
      <c r="GQ169" s="105"/>
      <c r="GR169" s="105"/>
      <c r="GS169" s="105"/>
      <c r="GT169" s="105"/>
      <c r="GU169" s="105"/>
      <c r="GV169" s="105"/>
      <c r="GW169" s="105"/>
      <c r="GX169" s="105"/>
      <c r="GY169" s="105"/>
      <c r="GZ169" s="105"/>
      <c r="HA169" s="105"/>
      <c r="HB169" s="105"/>
      <c r="HC169" s="105"/>
      <c r="HD169" s="105"/>
      <c r="HE169" s="105"/>
      <c r="HF169" s="105"/>
      <c r="HG169" s="105"/>
      <c r="HH169" s="105"/>
      <c r="HI169" s="105"/>
      <c r="HJ169" s="105"/>
      <c r="HK169" s="105"/>
    </row>
    <row r="170" spans="10:219" x14ac:dyDescent="0.3">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c r="AT170" s="105"/>
      <c r="AU170" s="105"/>
      <c r="AV170" s="105"/>
      <c r="AW170" s="105"/>
      <c r="AX170" s="105"/>
      <c r="AY170" s="105"/>
      <c r="AZ170" s="105"/>
      <c r="BA170" s="105"/>
      <c r="BB170" s="105"/>
      <c r="BC170" s="105"/>
      <c r="BD170" s="105"/>
      <c r="BE170" s="105"/>
      <c r="BF170" s="105"/>
      <c r="BG170" s="105"/>
      <c r="BH170" s="105"/>
      <c r="BI170" s="105"/>
      <c r="BJ170" s="105"/>
      <c r="BK170" s="105"/>
      <c r="BL170" s="105"/>
      <c r="BM170" s="105"/>
      <c r="BN170" s="105"/>
      <c r="BO170" s="105"/>
      <c r="BP170" s="105"/>
      <c r="BQ170" s="105"/>
      <c r="BR170" s="105"/>
      <c r="BS170" s="105"/>
      <c r="BT170" s="105"/>
      <c r="BU170" s="105"/>
      <c r="BV170" s="105"/>
      <c r="BW170" s="105"/>
      <c r="BX170" s="105"/>
      <c r="BY170" s="105"/>
      <c r="BZ170" s="105"/>
      <c r="CA170" s="105"/>
      <c r="CB170" s="105"/>
      <c r="CC170" s="105"/>
      <c r="CD170" s="105"/>
      <c r="CE170" s="105"/>
      <c r="CF170" s="105"/>
      <c r="CG170" s="105"/>
      <c r="CH170" s="105"/>
      <c r="CI170" s="105"/>
      <c r="CJ170" s="105"/>
      <c r="CK170" s="105"/>
      <c r="CL170" s="105"/>
      <c r="CM170" s="105"/>
      <c r="CN170" s="105"/>
      <c r="CO170" s="105"/>
      <c r="CP170" s="105"/>
      <c r="CQ170" s="105"/>
      <c r="CR170" s="105"/>
      <c r="CS170" s="105"/>
      <c r="CT170" s="105"/>
      <c r="CU170" s="105"/>
      <c r="CV170" s="105"/>
      <c r="CW170" s="105"/>
      <c r="CX170" s="105"/>
      <c r="CY170" s="105"/>
      <c r="CZ170" s="105"/>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c r="GO170" s="105"/>
      <c r="GP170" s="105"/>
      <c r="GQ170" s="105"/>
      <c r="GR170" s="105"/>
      <c r="GS170" s="105"/>
      <c r="GT170" s="105"/>
      <c r="GU170" s="105"/>
      <c r="GV170" s="105"/>
      <c r="GW170" s="105"/>
      <c r="GX170" s="105"/>
      <c r="GY170" s="105"/>
      <c r="GZ170" s="105"/>
      <c r="HA170" s="105"/>
      <c r="HB170" s="105"/>
      <c r="HC170" s="105"/>
      <c r="HD170" s="105"/>
      <c r="HE170" s="105"/>
      <c r="HF170" s="105"/>
      <c r="HG170" s="105"/>
      <c r="HH170" s="105"/>
      <c r="HI170" s="105"/>
      <c r="HJ170" s="105"/>
      <c r="HK170" s="105"/>
    </row>
    <row r="171" spans="10:219" x14ac:dyDescent="0.3">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c r="AT171" s="105"/>
      <c r="AU171" s="105"/>
      <c r="AV171" s="105"/>
      <c r="AW171" s="105"/>
      <c r="AX171" s="105"/>
      <c r="AY171" s="105"/>
      <c r="AZ171" s="105"/>
      <c r="BA171" s="105"/>
      <c r="BB171" s="105"/>
      <c r="BC171" s="105"/>
      <c r="BD171" s="105"/>
      <c r="BE171" s="105"/>
      <c r="BF171" s="105"/>
      <c r="BG171" s="105"/>
      <c r="BH171" s="105"/>
      <c r="BI171" s="105"/>
      <c r="BJ171" s="105"/>
      <c r="BK171" s="105"/>
      <c r="BL171" s="105"/>
      <c r="BM171" s="105"/>
      <c r="BN171" s="105"/>
      <c r="BO171" s="105"/>
      <c r="BP171" s="105"/>
      <c r="BQ171" s="105"/>
      <c r="BR171" s="105"/>
      <c r="BS171" s="105"/>
      <c r="BT171" s="105"/>
      <c r="BU171" s="105"/>
      <c r="BV171" s="105"/>
      <c r="BW171" s="105"/>
      <c r="BX171" s="105"/>
      <c r="BY171" s="105"/>
      <c r="BZ171" s="105"/>
      <c r="CA171" s="105"/>
      <c r="CB171" s="105"/>
      <c r="CC171" s="105"/>
      <c r="CD171" s="105"/>
      <c r="CE171" s="105"/>
      <c r="CF171" s="105"/>
      <c r="CG171" s="105"/>
      <c r="CH171" s="105"/>
      <c r="CI171" s="105"/>
      <c r="CJ171" s="105"/>
      <c r="CK171" s="105"/>
      <c r="CL171" s="105"/>
      <c r="CM171" s="105"/>
      <c r="CN171" s="105"/>
      <c r="CO171" s="105"/>
      <c r="CP171" s="105"/>
      <c r="CQ171" s="105"/>
      <c r="CR171" s="105"/>
      <c r="CS171" s="105"/>
      <c r="CT171" s="105"/>
      <c r="CU171" s="105"/>
      <c r="CV171" s="105"/>
      <c r="CW171" s="105"/>
      <c r="CX171" s="105"/>
      <c r="CY171" s="105"/>
      <c r="CZ171" s="105"/>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c r="GO171" s="105"/>
      <c r="GP171" s="105"/>
      <c r="GQ171" s="105"/>
      <c r="GR171" s="105"/>
      <c r="GS171" s="105"/>
      <c r="GT171" s="105"/>
      <c r="GU171" s="105"/>
      <c r="GV171" s="105"/>
      <c r="GW171" s="105"/>
      <c r="GX171" s="105"/>
      <c r="GY171" s="105"/>
      <c r="GZ171" s="105"/>
      <c r="HA171" s="105"/>
      <c r="HB171" s="105"/>
      <c r="HC171" s="105"/>
      <c r="HD171" s="105"/>
      <c r="HE171" s="105"/>
      <c r="HF171" s="105"/>
      <c r="HG171" s="105"/>
      <c r="HH171" s="105"/>
      <c r="HI171" s="105"/>
      <c r="HJ171" s="105"/>
      <c r="HK171" s="105"/>
    </row>
    <row r="172" spans="10:219" x14ac:dyDescent="0.3">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c r="AT172" s="105"/>
      <c r="AU172" s="105"/>
      <c r="AV172" s="105"/>
      <c r="AW172" s="105"/>
      <c r="AX172" s="105"/>
      <c r="AY172" s="105"/>
      <c r="AZ172" s="105"/>
      <c r="BA172" s="105"/>
      <c r="BB172" s="105"/>
      <c r="BC172" s="105"/>
      <c r="BD172" s="105"/>
      <c r="BE172" s="105"/>
      <c r="BF172" s="105"/>
      <c r="BG172" s="105"/>
      <c r="BH172" s="105"/>
      <c r="BI172" s="105"/>
      <c r="BJ172" s="105"/>
      <c r="BK172" s="105"/>
      <c r="BL172" s="105"/>
      <c r="BM172" s="105"/>
      <c r="BN172" s="105"/>
      <c r="BO172" s="105"/>
      <c r="BP172" s="105"/>
      <c r="BQ172" s="105"/>
      <c r="BR172" s="105"/>
      <c r="BS172" s="105"/>
      <c r="BT172" s="105"/>
      <c r="BU172" s="105"/>
      <c r="BV172" s="105"/>
      <c r="BW172" s="105"/>
      <c r="BX172" s="105"/>
      <c r="BY172" s="105"/>
      <c r="BZ172" s="105"/>
      <c r="CA172" s="105"/>
      <c r="CB172" s="105"/>
      <c r="CC172" s="105"/>
      <c r="CD172" s="105"/>
      <c r="CE172" s="105"/>
      <c r="CF172" s="105"/>
      <c r="CG172" s="105"/>
      <c r="CH172" s="105"/>
      <c r="CI172" s="105"/>
      <c r="CJ172" s="105"/>
      <c r="CK172" s="105"/>
      <c r="CL172" s="105"/>
      <c r="CM172" s="105"/>
      <c r="CN172" s="105"/>
      <c r="CO172" s="105"/>
      <c r="CP172" s="105"/>
      <c r="CQ172" s="105"/>
      <c r="CR172" s="105"/>
      <c r="CS172" s="105"/>
      <c r="CT172" s="105"/>
      <c r="CU172" s="105"/>
      <c r="CV172" s="105"/>
      <c r="CW172" s="105"/>
      <c r="CX172" s="105"/>
      <c r="CY172" s="105"/>
      <c r="CZ172" s="105"/>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c r="GO172" s="105"/>
      <c r="GP172" s="105"/>
      <c r="GQ172" s="105"/>
      <c r="GR172" s="105"/>
      <c r="GS172" s="105"/>
      <c r="GT172" s="105"/>
      <c r="GU172" s="105"/>
      <c r="GV172" s="105"/>
      <c r="GW172" s="105"/>
      <c r="GX172" s="105"/>
      <c r="GY172" s="105"/>
      <c r="GZ172" s="105"/>
      <c r="HA172" s="105"/>
      <c r="HB172" s="105"/>
      <c r="HC172" s="105"/>
      <c r="HD172" s="105"/>
      <c r="HE172" s="105"/>
      <c r="HF172" s="105"/>
      <c r="HG172" s="105"/>
      <c r="HH172" s="105"/>
      <c r="HI172" s="105"/>
      <c r="HJ172" s="105"/>
      <c r="HK172" s="105"/>
    </row>
    <row r="173" spans="10:219" x14ac:dyDescent="0.3">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c r="AT173" s="105"/>
      <c r="AU173" s="105"/>
      <c r="AV173" s="105"/>
      <c r="AW173" s="105"/>
      <c r="AX173" s="105"/>
      <c r="AY173" s="105"/>
      <c r="AZ173" s="105"/>
      <c r="BA173" s="105"/>
      <c r="BB173" s="105"/>
      <c r="BC173" s="105"/>
      <c r="BD173" s="105"/>
      <c r="BE173" s="105"/>
      <c r="BF173" s="105"/>
      <c r="BG173" s="105"/>
      <c r="BH173" s="105"/>
      <c r="BI173" s="105"/>
      <c r="BJ173" s="105"/>
      <c r="BK173" s="105"/>
      <c r="BL173" s="105"/>
      <c r="BM173" s="105"/>
      <c r="BN173" s="105"/>
      <c r="BO173" s="105"/>
      <c r="BP173" s="105"/>
      <c r="BQ173" s="105"/>
      <c r="BR173" s="105"/>
      <c r="BS173" s="105"/>
      <c r="BT173" s="105"/>
      <c r="BU173" s="105"/>
      <c r="BV173" s="105"/>
      <c r="BW173" s="105"/>
      <c r="BX173" s="105"/>
      <c r="BY173" s="105"/>
      <c r="BZ173" s="105"/>
      <c r="CA173" s="105"/>
      <c r="CB173" s="105"/>
      <c r="CC173" s="105"/>
      <c r="CD173" s="105"/>
      <c r="CE173" s="105"/>
      <c r="CF173" s="105"/>
      <c r="CG173" s="105"/>
      <c r="CH173" s="105"/>
      <c r="CI173" s="105"/>
      <c r="CJ173" s="105"/>
      <c r="CK173" s="105"/>
      <c r="CL173" s="105"/>
      <c r="CM173" s="105"/>
      <c r="CN173" s="105"/>
      <c r="CO173" s="105"/>
      <c r="CP173" s="105"/>
      <c r="CQ173" s="105"/>
      <c r="CR173" s="105"/>
      <c r="CS173" s="105"/>
      <c r="CT173" s="105"/>
      <c r="CU173" s="105"/>
      <c r="CV173" s="105"/>
      <c r="CW173" s="105"/>
      <c r="CX173" s="105"/>
      <c r="CY173" s="105"/>
      <c r="CZ173" s="105"/>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c r="GO173" s="105"/>
      <c r="GP173" s="105"/>
      <c r="GQ173" s="105"/>
      <c r="GR173" s="105"/>
      <c r="GS173" s="105"/>
      <c r="GT173" s="105"/>
      <c r="GU173" s="105"/>
      <c r="GV173" s="105"/>
      <c r="GW173" s="105"/>
      <c r="GX173" s="105"/>
      <c r="GY173" s="105"/>
      <c r="GZ173" s="105"/>
      <c r="HA173" s="105"/>
      <c r="HB173" s="105"/>
      <c r="HC173" s="105"/>
      <c r="HD173" s="105"/>
      <c r="HE173" s="105"/>
      <c r="HF173" s="105"/>
      <c r="HG173" s="105"/>
      <c r="HH173" s="105"/>
      <c r="HI173" s="105"/>
      <c r="HJ173" s="105"/>
      <c r="HK173" s="105"/>
    </row>
    <row r="174" spans="10:219" x14ac:dyDescent="0.3">
      <c r="J174" s="105" t="s">
        <v>640</v>
      </c>
      <c r="K174" s="105" t="s">
        <v>640</v>
      </c>
      <c r="L174" s="105" t="s">
        <v>640</v>
      </c>
      <c r="M174" s="105" t="s">
        <v>640</v>
      </c>
      <c r="N174" s="105" t="s">
        <v>640</v>
      </c>
      <c r="O174" s="105" t="s">
        <v>640</v>
      </c>
      <c r="P174" s="105" t="s">
        <v>640</v>
      </c>
      <c r="Q174" s="105" t="s">
        <v>640</v>
      </c>
      <c r="R174" s="105" t="s">
        <v>640</v>
      </c>
      <c r="S174" s="105" t="s">
        <v>640</v>
      </c>
      <c r="T174" s="105" t="s">
        <v>640</v>
      </c>
      <c r="U174" s="105" t="s">
        <v>640</v>
      </c>
      <c r="V174" s="105" t="s">
        <v>640</v>
      </c>
      <c r="W174" s="105" t="s">
        <v>640</v>
      </c>
      <c r="X174" s="105" t="s">
        <v>640</v>
      </c>
      <c r="Y174" s="105" t="s">
        <v>640</v>
      </c>
      <c r="Z174" s="105" t="s">
        <v>640</v>
      </c>
      <c r="AA174" s="105" t="s">
        <v>640</v>
      </c>
      <c r="AB174" s="105" t="s">
        <v>640</v>
      </c>
      <c r="AC174" s="105" t="s">
        <v>640</v>
      </c>
      <c r="AD174" s="105" t="s">
        <v>640</v>
      </c>
      <c r="AE174" s="105" t="s">
        <v>640</v>
      </c>
      <c r="AF174" s="105" t="s">
        <v>640</v>
      </c>
      <c r="AG174" s="105" t="s">
        <v>640</v>
      </c>
      <c r="AH174" s="105" t="s">
        <v>640</v>
      </c>
      <c r="AI174" s="105" t="s">
        <v>640</v>
      </c>
      <c r="AJ174" s="105" t="s">
        <v>640</v>
      </c>
      <c r="AK174" s="105" t="s">
        <v>640</v>
      </c>
      <c r="AL174" s="105" t="s">
        <v>640</v>
      </c>
      <c r="AM174" s="105" t="s">
        <v>640</v>
      </c>
      <c r="AN174" s="105" t="s">
        <v>640</v>
      </c>
      <c r="AO174" s="105" t="s">
        <v>640</v>
      </c>
      <c r="AP174" s="105" t="s">
        <v>640</v>
      </c>
      <c r="AQ174" s="105" t="s">
        <v>640</v>
      </c>
      <c r="AR174" s="105" t="s">
        <v>640</v>
      </c>
      <c r="AS174" s="105" t="s">
        <v>640</v>
      </c>
      <c r="AT174" s="105" t="s">
        <v>640</v>
      </c>
      <c r="AU174" s="105" t="s">
        <v>640</v>
      </c>
      <c r="AV174" s="105" t="s">
        <v>640</v>
      </c>
      <c r="AW174" s="105" t="s">
        <v>640</v>
      </c>
      <c r="AX174" s="105" t="s">
        <v>640</v>
      </c>
      <c r="AY174" s="105" t="s">
        <v>640</v>
      </c>
      <c r="AZ174" s="105" t="s">
        <v>640</v>
      </c>
      <c r="BA174" s="105" t="s">
        <v>640</v>
      </c>
      <c r="BB174" s="105" t="s">
        <v>640</v>
      </c>
      <c r="BC174" s="105" t="s">
        <v>640</v>
      </c>
      <c r="BD174" s="105" t="s">
        <v>640</v>
      </c>
      <c r="BE174" s="105" t="s">
        <v>640</v>
      </c>
      <c r="BF174" s="105" t="s">
        <v>640</v>
      </c>
      <c r="BG174" s="105" t="s">
        <v>640</v>
      </c>
      <c r="BH174" s="105" t="s">
        <v>640</v>
      </c>
      <c r="BI174" s="105" t="s">
        <v>640</v>
      </c>
      <c r="BJ174" s="105" t="s">
        <v>640</v>
      </c>
      <c r="BK174" s="105" t="s">
        <v>640</v>
      </c>
      <c r="BL174" s="105" t="s">
        <v>640</v>
      </c>
      <c r="BM174" s="105" t="s">
        <v>640</v>
      </c>
      <c r="BN174" s="105" t="s">
        <v>640</v>
      </c>
      <c r="BO174" s="105" t="s">
        <v>640</v>
      </c>
      <c r="BP174" s="105" t="s">
        <v>640</v>
      </c>
      <c r="BQ174" s="105" t="s">
        <v>640</v>
      </c>
      <c r="BR174" s="105" t="s">
        <v>640</v>
      </c>
      <c r="BS174" s="105" t="s">
        <v>640</v>
      </c>
      <c r="BT174" s="105" t="s">
        <v>640</v>
      </c>
      <c r="BU174" s="105" t="s">
        <v>640</v>
      </c>
      <c r="BV174" s="105" t="s">
        <v>640</v>
      </c>
      <c r="BW174" s="105" t="s">
        <v>640</v>
      </c>
      <c r="BX174" s="105" t="s">
        <v>640</v>
      </c>
      <c r="BY174" s="105" t="s">
        <v>640</v>
      </c>
      <c r="BZ174" s="105" t="s">
        <v>640</v>
      </c>
      <c r="CA174" s="105" t="s">
        <v>640</v>
      </c>
      <c r="CB174" s="105" t="s">
        <v>640</v>
      </c>
      <c r="CC174" s="105" t="s">
        <v>640</v>
      </c>
      <c r="CD174" s="105" t="s">
        <v>640</v>
      </c>
      <c r="CE174" s="105" t="s">
        <v>640</v>
      </c>
      <c r="CF174" s="105" t="s">
        <v>640</v>
      </c>
      <c r="CG174" s="105" t="s">
        <v>640</v>
      </c>
      <c r="CH174" s="105" t="s">
        <v>640</v>
      </c>
      <c r="CI174" s="105" t="s">
        <v>640</v>
      </c>
      <c r="CJ174" s="105" t="s">
        <v>640</v>
      </c>
      <c r="CK174" s="105" t="s">
        <v>640</v>
      </c>
      <c r="CL174" s="105" t="s">
        <v>640</v>
      </c>
      <c r="CM174" s="105" t="s">
        <v>640</v>
      </c>
      <c r="CN174" s="105" t="s">
        <v>640</v>
      </c>
      <c r="CO174" s="105" t="s">
        <v>640</v>
      </c>
      <c r="CP174" s="105" t="s">
        <v>640</v>
      </c>
      <c r="CQ174" s="105" t="s">
        <v>640</v>
      </c>
      <c r="CR174" s="105" t="s">
        <v>640</v>
      </c>
      <c r="CS174" s="105" t="s">
        <v>640</v>
      </c>
      <c r="CT174" s="105" t="s">
        <v>640</v>
      </c>
      <c r="CU174" s="105" t="s">
        <v>640</v>
      </c>
      <c r="CV174" s="105" t="s">
        <v>640</v>
      </c>
      <c r="CW174" s="105" t="s">
        <v>640</v>
      </c>
      <c r="CX174" s="105" t="s">
        <v>640</v>
      </c>
      <c r="CY174" s="105" t="s">
        <v>640</v>
      </c>
      <c r="CZ174" s="105" t="s">
        <v>640</v>
      </c>
      <c r="DA174" s="105" t="s">
        <v>640</v>
      </c>
      <c r="DB174" s="105" t="s">
        <v>640</v>
      </c>
      <c r="DC174" s="105" t="s">
        <v>640</v>
      </c>
      <c r="DD174" s="105" t="s">
        <v>640</v>
      </c>
      <c r="DE174" s="105" t="s">
        <v>640</v>
      </c>
      <c r="DF174" s="105" t="s">
        <v>640</v>
      </c>
      <c r="DG174" s="105" t="s">
        <v>640</v>
      </c>
      <c r="DH174" s="105" t="s">
        <v>640</v>
      </c>
      <c r="DI174" s="105" t="s">
        <v>640</v>
      </c>
      <c r="DJ174" s="105" t="s">
        <v>640</v>
      </c>
      <c r="DK174" s="105" t="s">
        <v>640</v>
      </c>
      <c r="DL174" s="105" t="s">
        <v>640</v>
      </c>
      <c r="DM174" s="105" t="s">
        <v>640</v>
      </c>
      <c r="DN174" s="105" t="s">
        <v>640</v>
      </c>
      <c r="DO174" s="105" t="s">
        <v>640</v>
      </c>
      <c r="DP174" s="105" t="s">
        <v>640</v>
      </c>
      <c r="DQ174" s="105" t="s">
        <v>640</v>
      </c>
      <c r="DR174" s="105" t="s">
        <v>640</v>
      </c>
      <c r="DS174" s="105" t="s">
        <v>640</v>
      </c>
      <c r="DT174" s="105" t="s">
        <v>640</v>
      </c>
      <c r="DU174" s="105" t="s">
        <v>640</v>
      </c>
      <c r="DV174" s="105" t="s">
        <v>640</v>
      </c>
      <c r="DW174" s="105" t="s">
        <v>640</v>
      </c>
      <c r="DX174" s="105" t="s">
        <v>640</v>
      </c>
      <c r="DY174" s="105" t="s">
        <v>640</v>
      </c>
      <c r="DZ174" s="105" t="s">
        <v>640</v>
      </c>
      <c r="EA174" s="105" t="s">
        <v>640</v>
      </c>
      <c r="EB174" s="105" t="s">
        <v>640</v>
      </c>
      <c r="EC174" s="105" t="s">
        <v>640</v>
      </c>
      <c r="ED174" s="105" t="s">
        <v>640</v>
      </c>
      <c r="EE174" s="105" t="s">
        <v>640</v>
      </c>
      <c r="EF174" s="105" t="s">
        <v>640</v>
      </c>
      <c r="EG174" s="105" t="s">
        <v>640</v>
      </c>
      <c r="EH174" s="105" t="s">
        <v>640</v>
      </c>
      <c r="EI174" s="105" t="s">
        <v>640</v>
      </c>
      <c r="EJ174" s="105" t="s">
        <v>640</v>
      </c>
      <c r="EK174" s="105" t="s">
        <v>640</v>
      </c>
      <c r="EL174" s="105" t="s">
        <v>640</v>
      </c>
      <c r="EM174" s="105" t="s">
        <v>640</v>
      </c>
      <c r="EN174" s="105" t="s">
        <v>640</v>
      </c>
      <c r="EO174" s="105" t="s">
        <v>640</v>
      </c>
      <c r="EP174" s="105" t="s">
        <v>640</v>
      </c>
      <c r="EQ174" s="105" t="s">
        <v>640</v>
      </c>
      <c r="ER174" s="105" t="s">
        <v>640</v>
      </c>
      <c r="ES174" s="105" t="s">
        <v>640</v>
      </c>
      <c r="ET174" s="105" t="s">
        <v>640</v>
      </c>
      <c r="EU174" s="105" t="s">
        <v>640</v>
      </c>
      <c r="EV174" s="105" t="s">
        <v>640</v>
      </c>
      <c r="EW174" s="105" t="s">
        <v>640</v>
      </c>
      <c r="EX174" s="105" t="s">
        <v>640</v>
      </c>
      <c r="EY174" s="105" t="s">
        <v>640</v>
      </c>
      <c r="EZ174" s="105" t="s">
        <v>640</v>
      </c>
      <c r="FA174" s="105" t="s">
        <v>640</v>
      </c>
      <c r="FB174" s="105" t="s">
        <v>640</v>
      </c>
      <c r="FC174" s="105" t="s">
        <v>640</v>
      </c>
      <c r="FD174" s="105" t="s">
        <v>640</v>
      </c>
      <c r="FE174" s="105" t="s">
        <v>640</v>
      </c>
      <c r="FF174" s="105" t="s">
        <v>640</v>
      </c>
      <c r="FG174" s="105" t="s">
        <v>640</v>
      </c>
      <c r="FH174" s="105" t="s">
        <v>640</v>
      </c>
      <c r="FI174" s="105" t="s">
        <v>640</v>
      </c>
      <c r="FJ174" s="105" t="s">
        <v>640</v>
      </c>
      <c r="FK174" s="105" t="s">
        <v>640</v>
      </c>
      <c r="FL174" s="105" t="s">
        <v>640</v>
      </c>
      <c r="FM174" s="105" t="s">
        <v>640</v>
      </c>
      <c r="FN174" s="105" t="s">
        <v>640</v>
      </c>
      <c r="FO174" s="105" t="s">
        <v>640</v>
      </c>
      <c r="FP174" s="105" t="s">
        <v>640</v>
      </c>
      <c r="FQ174" s="105" t="s">
        <v>640</v>
      </c>
      <c r="FR174" s="105" t="s">
        <v>640</v>
      </c>
      <c r="FS174" s="105" t="s">
        <v>640</v>
      </c>
      <c r="FT174" s="105" t="s">
        <v>640</v>
      </c>
      <c r="FU174" s="105" t="s">
        <v>640</v>
      </c>
      <c r="FV174" s="105" t="s">
        <v>640</v>
      </c>
      <c r="FW174" s="105" t="s">
        <v>640</v>
      </c>
      <c r="FX174" s="105" t="s">
        <v>640</v>
      </c>
      <c r="FY174" s="105" t="s">
        <v>640</v>
      </c>
      <c r="FZ174" s="105" t="s">
        <v>640</v>
      </c>
      <c r="GA174" s="105" t="s">
        <v>640</v>
      </c>
      <c r="GB174" s="105" t="s">
        <v>640</v>
      </c>
      <c r="GC174" s="105" t="s">
        <v>640</v>
      </c>
      <c r="GD174" s="105" t="s">
        <v>640</v>
      </c>
      <c r="GE174" s="105" t="s">
        <v>640</v>
      </c>
      <c r="GF174" s="105" t="s">
        <v>640</v>
      </c>
      <c r="GG174" s="105" t="s">
        <v>640</v>
      </c>
      <c r="GH174" s="105" t="s">
        <v>640</v>
      </c>
      <c r="GI174" s="105" t="s">
        <v>640</v>
      </c>
      <c r="GJ174" s="105" t="s">
        <v>640</v>
      </c>
      <c r="GK174" s="105" t="s">
        <v>640</v>
      </c>
      <c r="GL174" s="105" t="s">
        <v>640</v>
      </c>
      <c r="GM174" s="105" t="s">
        <v>640</v>
      </c>
      <c r="GN174" s="105" t="s">
        <v>640</v>
      </c>
      <c r="GO174" s="105" t="s">
        <v>640</v>
      </c>
      <c r="GP174" s="105" t="s">
        <v>640</v>
      </c>
      <c r="GQ174" s="105" t="s">
        <v>640</v>
      </c>
      <c r="GR174" s="105" t="s">
        <v>640</v>
      </c>
      <c r="GS174" s="105" t="s">
        <v>640</v>
      </c>
      <c r="GT174" s="105" t="s">
        <v>640</v>
      </c>
      <c r="GU174" s="105" t="s">
        <v>640</v>
      </c>
      <c r="GV174" s="105" t="s">
        <v>640</v>
      </c>
      <c r="GW174" s="105" t="s">
        <v>640</v>
      </c>
      <c r="GX174" s="105" t="s">
        <v>640</v>
      </c>
      <c r="GY174" s="105" t="s">
        <v>640</v>
      </c>
      <c r="GZ174" s="105" t="s">
        <v>640</v>
      </c>
      <c r="HA174" s="105" t="s">
        <v>640</v>
      </c>
      <c r="HB174" s="105" t="s">
        <v>640</v>
      </c>
      <c r="HC174" s="105" t="s">
        <v>640</v>
      </c>
      <c r="HD174" s="105" t="s">
        <v>640</v>
      </c>
      <c r="HE174" s="105" t="s">
        <v>640</v>
      </c>
      <c r="HF174" s="105" t="s">
        <v>640</v>
      </c>
      <c r="HG174" s="105" t="s">
        <v>640</v>
      </c>
      <c r="HH174" s="105" t="s">
        <v>640</v>
      </c>
      <c r="HI174" s="105" t="s">
        <v>640</v>
      </c>
      <c r="HJ174" s="105" t="s">
        <v>640</v>
      </c>
      <c r="HK174" s="105" t="s">
        <v>640</v>
      </c>
    </row>
    <row r="175" spans="10:219" x14ac:dyDescent="0.3">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c r="CG175" s="105"/>
      <c r="CH175" s="105"/>
      <c r="CI175" s="105"/>
      <c r="CJ175" s="105"/>
      <c r="CK175" s="105"/>
      <c r="CL175" s="105"/>
      <c r="CM175" s="105"/>
      <c r="CN175" s="105"/>
      <c r="CO175" s="105"/>
      <c r="CP175" s="105"/>
      <c r="CQ175" s="105"/>
      <c r="CR175" s="105"/>
      <c r="CS175" s="105"/>
      <c r="CT175" s="105"/>
      <c r="CU175" s="105"/>
      <c r="CV175" s="105"/>
      <c r="CW175" s="105"/>
      <c r="CX175" s="105"/>
      <c r="CY175" s="105"/>
      <c r="CZ175" s="105"/>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c r="GO175" s="105"/>
      <c r="GP175" s="105"/>
      <c r="GQ175" s="105"/>
      <c r="GR175" s="105"/>
      <c r="GS175" s="105"/>
      <c r="GT175" s="105"/>
      <c r="GU175" s="105"/>
      <c r="GV175" s="105"/>
      <c r="GW175" s="105"/>
      <c r="GX175" s="105"/>
      <c r="GY175" s="105"/>
      <c r="GZ175" s="105"/>
      <c r="HA175" s="105"/>
      <c r="HB175" s="105"/>
      <c r="HC175" s="105"/>
      <c r="HD175" s="105"/>
      <c r="HE175" s="105"/>
      <c r="HF175" s="105"/>
      <c r="HG175" s="105"/>
      <c r="HH175" s="105"/>
      <c r="HI175" s="105"/>
      <c r="HJ175" s="105"/>
      <c r="HK175" s="105"/>
    </row>
    <row r="176" spans="10:219" x14ac:dyDescent="0.3">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c r="AX176" s="105"/>
      <c r="AY176" s="105"/>
      <c r="AZ176" s="105"/>
      <c r="BA176" s="105"/>
      <c r="BB176" s="105"/>
      <c r="BC176" s="105"/>
      <c r="BD176" s="105"/>
      <c r="BE176" s="105"/>
      <c r="BF176" s="105"/>
      <c r="BG176" s="105"/>
      <c r="BH176" s="105"/>
      <c r="BI176" s="105"/>
      <c r="BJ176" s="105"/>
      <c r="BK176" s="105"/>
      <c r="BL176" s="105"/>
      <c r="BM176" s="105"/>
      <c r="BN176" s="105"/>
      <c r="BO176" s="105"/>
      <c r="BP176" s="105"/>
      <c r="BQ176" s="105"/>
      <c r="BR176" s="105"/>
      <c r="BS176" s="105"/>
      <c r="BT176" s="105"/>
      <c r="BU176" s="105"/>
      <c r="BV176" s="105"/>
      <c r="BW176" s="105"/>
      <c r="BX176" s="105"/>
      <c r="BY176" s="105"/>
      <c r="BZ176" s="105"/>
      <c r="CA176" s="105"/>
      <c r="CB176" s="105"/>
      <c r="CC176" s="105"/>
      <c r="CD176" s="105"/>
      <c r="CE176" s="105"/>
      <c r="CF176" s="105"/>
      <c r="CG176" s="105"/>
      <c r="CH176" s="105"/>
      <c r="CI176" s="105"/>
      <c r="CJ176" s="105"/>
      <c r="CK176" s="105"/>
      <c r="CL176" s="105"/>
      <c r="CM176" s="105"/>
      <c r="CN176" s="105"/>
      <c r="CO176" s="105"/>
      <c r="CP176" s="105"/>
      <c r="CQ176" s="105"/>
      <c r="CR176" s="105"/>
      <c r="CS176" s="105"/>
      <c r="CT176" s="105"/>
      <c r="CU176" s="105"/>
      <c r="CV176" s="105"/>
      <c r="CW176" s="105"/>
      <c r="CX176" s="105"/>
      <c r="CY176" s="105"/>
      <c r="CZ176" s="105"/>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c r="GO176" s="105"/>
      <c r="GP176" s="105"/>
      <c r="GQ176" s="105"/>
      <c r="GR176" s="105"/>
      <c r="GS176" s="105"/>
      <c r="GT176" s="105"/>
      <c r="GU176" s="105"/>
      <c r="GV176" s="105"/>
      <c r="GW176" s="105"/>
      <c r="GX176" s="105"/>
      <c r="GY176" s="105"/>
      <c r="GZ176" s="105"/>
      <c r="HA176" s="105"/>
      <c r="HB176" s="105"/>
      <c r="HC176" s="105"/>
      <c r="HD176" s="105"/>
      <c r="HE176" s="105"/>
      <c r="HF176" s="105"/>
      <c r="HG176" s="105"/>
      <c r="HH176" s="105"/>
      <c r="HI176" s="105"/>
      <c r="HJ176" s="105"/>
      <c r="HK176" s="105"/>
    </row>
    <row r="177" spans="10:219" x14ac:dyDescent="0.3">
      <c r="J177" s="105"/>
      <c r="K177" s="105"/>
      <c r="L177" s="105"/>
      <c r="M177" s="105"/>
      <c r="N177" s="105"/>
      <c r="O177" s="105"/>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c r="AT177" s="105"/>
      <c r="AU177" s="105"/>
      <c r="AV177" s="105"/>
      <c r="AW177" s="105"/>
      <c r="AX177" s="105"/>
      <c r="AY177" s="105"/>
      <c r="AZ177" s="105"/>
      <c r="BA177" s="105"/>
      <c r="BB177" s="105"/>
      <c r="BC177" s="105"/>
      <c r="BD177" s="105"/>
      <c r="BE177" s="105"/>
      <c r="BF177" s="105"/>
      <c r="BG177" s="105"/>
      <c r="BH177" s="105"/>
      <c r="BI177" s="105"/>
      <c r="BJ177" s="105"/>
      <c r="BK177" s="105"/>
      <c r="BL177" s="105"/>
      <c r="BM177" s="105"/>
      <c r="BN177" s="105"/>
      <c r="BO177" s="105"/>
      <c r="BP177" s="105"/>
      <c r="BQ177" s="105"/>
      <c r="BR177" s="105"/>
      <c r="BS177" s="105"/>
      <c r="BT177" s="105"/>
      <c r="BU177" s="105"/>
      <c r="BV177" s="105"/>
      <c r="BW177" s="105"/>
      <c r="BX177" s="105"/>
      <c r="BY177" s="105"/>
      <c r="BZ177" s="105"/>
      <c r="CA177" s="105"/>
      <c r="CB177" s="105"/>
      <c r="CC177" s="105"/>
      <c r="CD177" s="105"/>
      <c r="CE177" s="105"/>
      <c r="CF177" s="105"/>
      <c r="CG177" s="105"/>
      <c r="CH177" s="105"/>
      <c r="CI177" s="105"/>
      <c r="CJ177" s="105"/>
      <c r="CK177" s="105"/>
      <c r="CL177" s="105"/>
      <c r="CM177" s="105"/>
      <c r="CN177" s="105"/>
      <c r="CO177" s="105"/>
      <c r="CP177" s="105"/>
      <c r="CQ177" s="105"/>
      <c r="CR177" s="105"/>
      <c r="CS177" s="105"/>
      <c r="CT177" s="105"/>
      <c r="CU177" s="105"/>
      <c r="CV177" s="105"/>
      <c r="CW177" s="105"/>
      <c r="CX177" s="105"/>
      <c r="CY177" s="105"/>
      <c r="CZ177" s="105"/>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c r="GO177" s="105"/>
      <c r="GP177" s="105"/>
      <c r="GQ177" s="105"/>
      <c r="GR177" s="105"/>
      <c r="GS177" s="105"/>
      <c r="GT177" s="105"/>
      <c r="GU177" s="105"/>
      <c r="GV177" s="105"/>
      <c r="GW177" s="105"/>
      <c r="GX177" s="105"/>
      <c r="GY177" s="105"/>
      <c r="GZ177" s="105"/>
      <c r="HA177" s="105"/>
      <c r="HB177" s="105"/>
      <c r="HC177" s="105"/>
      <c r="HD177" s="105"/>
      <c r="HE177" s="105"/>
      <c r="HF177" s="105"/>
      <c r="HG177" s="105"/>
      <c r="HH177" s="105"/>
      <c r="HI177" s="105"/>
      <c r="HJ177" s="105"/>
      <c r="HK177" s="105"/>
    </row>
    <row r="178" spans="10:219" x14ac:dyDescent="0.3">
      <c r="J178" s="105"/>
      <c r="K178" s="105"/>
      <c r="L178" s="105"/>
      <c r="M178" s="105"/>
      <c r="N178" s="105"/>
      <c r="O178" s="105"/>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c r="AT178" s="105"/>
      <c r="AU178" s="105"/>
      <c r="AV178" s="105"/>
      <c r="AW178" s="105"/>
      <c r="AX178" s="105"/>
      <c r="AY178" s="105"/>
      <c r="AZ178" s="105"/>
      <c r="BA178" s="105"/>
      <c r="BB178" s="105"/>
      <c r="BC178" s="105"/>
      <c r="BD178" s="105"/>
      <c r="BE178" s="105"/>
      <c r="BF178" s="105"/>
      <c r="BG178" s="105"/>
      <c r="BH178" s="105"/>
      <c r="BI178" s="105"/>
      <c r="BJ178" s="105"/>
      <c r="BK178" s="105"/>
      <c r="BL178" s="105"/>
      <c r="BM178" s="105"/>
      <c r="BN178" s="105"/>
      <c r="BO178" s="105"/>
      <c r="BP178" s="105"/>
      <c r="BQ178" s="105"/>
      <c r="BR178" s="105"/>
      <c r="BS178" s="105"/>
      <c r="BT178" s="105"/>
      <c r="BU178" s="105"/>
      <c r="BV178" s="105"/>
      <c r="BW178" s="105"/>
      <c r="BX178" s="105"/>
      <c r="BY178" s="105"/>
      <c r="BZ178" s="105"/>
      <c r="CA178" s="105"/>
      <c r="CB178" s="105"/>
      <c r="CC178" s="105"/>
      <c r="CD178" s="105"/>
      <c r="CE178" s="105"/>
      <c r="CF178" s="105"/>
      <c r="CG178" s="105"/>
      <c r="CH178" s="105"/>
      <c r="CI178" s="105"/>
      <c r="CJ178" s="105"/>
      <c r="CK178" s="105"/>
      <c r="CL178" s="105"/>
      <c r="CM178" s="105"/>
      <c r="CN178" s="105"/>
      <c r="CO178" s="105"/>
      <c r="CP178" s="105"/>
      <c r="CQ178" s="105"/>
      <c r="CR178" s="105"/>
      <c r="CS178" s="105"/>
      <c r="CT178" s="105"/>
      <c r="CU178" s="105"/>
      <c r="CV178" s="105"/>
      <c r="CW178" s="105"/>
      <c r="CX178" s="105"/>
      <c r="CY178" s="105"/>
      <c r="CZ178" s="105"/>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c r="GO178" s="105"/>
      <c r="GP178" s="105"/>
      <c r="GQ178" s="105"/>
      <c r="GR178" s="105"/>
      <c r="GS178" s="105"/>
      <c r="GT178" s="105"/>
      <c r="GU178" s="105"/>
      <c r="GV178" s="105"/>
      <c r="GW178" s="105"/>
      <c r="GX178" s="105"/>
      <c r="GY178" s="105"/>
      <c r="GZ178" s="105"/>
      <c r="HA178" s="105"/>
      <c r="HB178" s="105"/>
      <c r="HC178" s="105"/>
      <c r="HD178" s="105"/>
      <c r="HE178" s="105"/>
      <c r="HF178" s="105"/>
      <c r="HG178" s="105"/>
      <c r="HH178" s="105"/>
      <c r="HI178" s="105"/>
      <c r="HJ178" s="105"/>
      <c r="HK178" s="105"/>
    </row>
    <row r="179" spans="10:219" x14ac:dyDescent="0.3">
      <c r="J179" s="105"/>
      <c r="K179" s="105"/>
      <c r="L179" s="105"/>
      <c r="M179" s="105"/>
      <c r="N179" s="105"/>
      <c r="O179" s="105"/>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c r="AT179" s="105"/>
      <c r="AU179" s="105"/>
      <c r="AV179" s="105"/>
      <c r="AW179" s="105"/>
      <c r="AX179" s="105"/>
      <c r="AY179" s="105"/>
      <c r="AZ179" s="105"/>
      <c r="BA179" s="105"/>
      <c r="BB179" s="105"/>
      <c r="BC179" s="105"/>
      <c r="BD179" s="105"/>
      <c r="BE179" s="105"/>
      <c r="BF179" s="105"/>
      <c r="BG179" s="105"/>
      <c r="BH179" s="105"/>
      <c r="BI179" s="105"/>
      <c r="BJ179" s="105"/>
      <c r="BK179" s="105"/>
      <c r="BL179" s="105"/>
      <c r="BM179" s="105"/>
      <c r="BN179" s="105"/>
      <c r="BO179" s="105"/>
      <c r="BP179" s="105"/>
      <c r="BQ179" s="105"/>
      <c r="BR179" s="105"/>
      <c r="BS179" s="105"/>
      <c r="BT179" s="105"/>
      <c r="BU179" s="105"/>
      <c r="BV179" s="105"/>
      <c r="BW179" s="105"/>
      <c r="BX179" s="105"/>
      <c r="BY179" s="105"/>
      <c r="BZ179" s="105"/>
      <c r="CA179" s="105"/>
      <c r="CB179" s="105"/>
      <c r="CC179" s="105"/>
      <c r="CD179" s="105"/>
      <c r="CE179" s="105"/>
      <c r="CF179" s="105"/>
      <c r="CG179" s="105"/>
      <c r="CH179" s="105"/>
      <c r="CI179" s="105"/>
      <c r="CJ179" s="105"/>
      <c r="CK179" s="105"/>
      <c r="CL179" s="105"/>
      <c r="CM179" s="105"/>
      <c r="CN179" s="105"/>
      <c r="CO179" s="105"/>
      <c r="CP179" s="105"/>
      <c r="CQ179" s="105"/>
      <c r="CR179" s="105"/>
      <c r="CS179" s="105"/>
      <c r="CT179" s="105"/>
      <c r="CU179" s="105"/>
      <c r="CV179" s="105"/>
      <c r="CW179" s="105"/>
      <c r="CX179" s="105"/>
      <c r="CY179" s="105"/>
      <c r="CZ179" s="105"/>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c r="GO179" s="105"/>
      <c r="GP179" s="105"/>
      <c r="GQ179" s="105"/>
      <c r="GR179" s="105"/>
      <c r="GS179" s="105"/>
      <c r="GT179" s="105"/>
      <c r="GU179" s="105"/>
      <c r="GV179" s="105"/>
      <c r="GW179" s="105"/>
      <c r="GX179" s="105"/>
      <c r="GY179" s="105"/>
      <c r="GZ179" s="105"/>
      <c r="HA179" s="105"/>
      <c r="HB179" s="105"/>
      <c r="HC179" s="105"/>
      <c r="HD179" s="105"/>
      <c r="HE179" s="105"/>
      <c r="HF179" s="105"/>
      <c r="HG179" s="105"/>
      <c r="HH179" s="105"/>
      <c r="HI179" s="105"/>
      <c r="HJ179" s="105"/>
      <c r="HK179" s="105"/>
    </row>
    <row r="180" spans="10:219" x14ac:dyDescent="0.3">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c r="AX180" s="105"/>
      <c r="AY180" s="105"/>
      <c r="AZ180" s="105"/>
      <c r="BA180" s="105"/>
      <c r="BB180" s="105"/>
      <c r="BC180" s="105"/>
      <c r="BD180" s="105"/>
      <c r="BE180" s="105"/>
      <c r="BF180" s="105"/>
      <c r="BG180" s="105"/>
      <c r="BH180" s="105"/>
      <c r="BI180" s="105"/>
      <c r="BJ180" s="105"/>
      <c r="BK180" s="105"/>
      <c r="BL180" s="105"/>
      <c r="BM180" s="105"/>
      <c r="BN180" s="105"/>
      <c r="BO180" s="105"/>
      <c r="BP180" s="105"/>
      <c r="BQ180" s="105"/>
      <c r="BR180" s="105"/>
      <c r="BS180" s="105"/>
      <c r="BT180" s="105"/>
      <c r="BU180" s="105"/>
      <c r="BV180" s="105"/>
      <c r="BW180" s="105"/>
      <c r="BX180" s="105"/>
      <c r="BY180" s="105"/>
      <c r="BZ180" s="105"/>
      <c r="CA180" s="105"/>
      <c r="CB180" s="105"/>
      <c r="CC180" s="105"/>
      <c r="CD180" s="105"/>
      <c r="CE180" s="105"/>
      <c r="CF180" s="105"/>
      <c r="CG180" s="105"/>
      <c r="CH180" s="105"/>
      <c r="CI180" s="105"/>
      <c r="CJ180" s="105"/>
      <c r="CK180" s="105"/>
      <c r="CL180" s="105"/>
      <c r="CM180" s="105"/>
      <c r="CN180" s="105"/>
      <c r="CO180" s="105"/>
      <c r="CP180" s="105"/>
      <c r="CQ180" s="105"/>
      <c r="CR180" s="105"/>
      <c r="CS180" s="105"/>
      <c r="CT180" s="105"/>
      <c r="CU180" s="105"/>
      <c r="CV180" s="105"/>
      <c r="CW180" s="105"/>
      <c r="CX180" s="105"/>
      <c r="CY180" s="105"/>
      <c r="CZ180" s="105"/>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c r="GO180" s="105"/>
      <c r="GP180" s="105"/>
      <c r="GQ180" s="105"/>
      <c r="GR180" s="105"/>
      <c r="GS180" s="105"/>
      <c r="GT180" s="105"/>
      <c r="GU180" s="105"/>
      <c r="GV180" s="105"/>
      <c r="GW180" s="105"/>
      <c r="GX180" s="105"/>
      <c r="GY180" s="105"/>
      <c r="GZ180" s="105"/>
      <c r="HA180" s="105"/>
      <c r="HB180" s="105"/>
      <c r="HC180" s="105"/>
      <c r="HD180" s="105"/>
      <c r="HE180" s="105"/>
      <c r="HF180" s="105"/>
      <c r="HG180" s="105"/>
      <c r="HH180" s="105"/>
      <c r="HI180" s="105"/>
      <c r="HJ180" s="105"/>
      <c r="HK180" s="105"/>
    </row>
    <row r="181" spans="10:219" x14ac:dyDescent="0.3">
      <c r="J181" s="105" t="s">
        <v>641</v>
      </c>
      <c r="K181" s="105" t="s">
        <v>641</v>
      </c>
      <c r="L181" s="105" t="s">
        <v>641</v>
      </c>
      <c r="M181" s="105" t="s">
        <v>641</v>
      </c>
      <c r="N181" s="105" t="s">
        <v>641</v>
      </c>
      <c r="O181" s="105" t="s">
        <v>641</v>
      </c>
      <c r="P181" s="105" t="s">
        <v>641</v>
      </c>
      <c r="Q181" s="105" t="s">
        <v>641</v>
      </c>
      <c r="R181" s="105" t="s">
        <v>641</v>
      </c>
      <c r="S181" s="105" t="s">
        <v>641</v>
      </c>
      <c r="T181" s="105" t="s">
        <v>641</v>
      </c>
      <c r="U181" s="105" t="s">
        <v>641</v>
      </c>
      <c r="V181" s="105" t="s">
        <v>641</v>
      </c>
      <c r="W181" s="105" t="s">
        <v>641</v>
      </c>
      <c r="X181" s="105" t="s">
        <v>641</v>
      </c>
      <c r="Y181" s="105" t="s">
        <v>641</v>
      </c>
      <c r="Z181" s="105" t="s">
        <v>641</v>
      </c>
      <c r="AA181" s="105" t="s">
        <v>641</v>
      </c>
      <c r="AB181" s="105" t="s">
        <v>641</v>
      </c>
      <c r="AC181" s="105" t="s">
        <v>641</v>
      </c>
      <c r="AD181" s="105" t="s">
        <v>641</v>
      </c>
      <c r="AE181" s="105" t="s">
        <v>641</v>
      </c>
      <c r="AF181" s="105" t="s">
        <v>641</v>
      </c>
      <c r="AG181" s="105" t="s">
        <v>641</v>
      </c>
      <c r="AH181" s="105" t="s">
        <v>641</v>
      </c>
      <c r="AI181" s="105" t="s">
        <v>641</v>
      </c>
      <c r="AJ181" s="105" t="s">
        <v>641</v>
      </c>
      <c r="AK181" s="105" t="s">
        <v>641</v>
      </c>
      <c r="AL181" s="105" t="s">
        <v>641</v>
      </c>
      <c r="AM181" s="105" t="s">
        <v>641</v>
      </c>
      <c r="AN181" s="105" t="s">
        <v>641</v>
      </c>
      <c r="AO181" s="105" t="s">
        <v>641</v>
      </c>
      <c r="AP181" s="105" t="s">
        <v>641</v>
      </c>
      <c r="AQ181" s="105" t="s">
        <v>641</v>
      </c>
      <c r="AR181" s="105" t="s">
        <v>641</v>
      </c>
      <c r="AS181" s="105" t="s">
        <v>641</v>
      </c>
      <c r="AT181" s="105" t="s">
        <v>641</v>
      </c>
      <c r="AU181" s="105" t="s">
        <v>641</v>
      </c>
      <c r="AV181" s="105" t="s">
        <v>641</v>
      </c>
      <c r="AW181" s="105" t="s">
        <v>641</v>
      </c>
      <c r="AX181" s="105" t="s">
        <v>641</v>
      </c>
      <c r="AY181" s="105" t="s">
        <v>641</v>
      </c>
      <c r="AZ181" s="105" t="s">
        <v>641</v>
      </c>
      <c r="BA181" s="105" t="s">
        <v>641</v>
      </c>
      <c r="BB181" s="105" t="s">
        <v>641</v>
      </c>
      <c r="BC181" s="105" t="s">
        <v>641</v>
      </c>
      <c r="BD181" s="105" t="s">
        <v>641</v>
      </c>
      <c r="BE181" s="105" t="s">
        <v>641</v>
      </c>
      <c r="BF181" s="105" t="s">
        <v>641</v>
      </c>
      <c r="BG181" s="105" t="s">
        <v>641</v>
      </c>
      <c r="BH181" s="105" t="s">
        <v>641</v>
      </c>
      <c r="BI181" s="105" t="s">
        <v>641</v>
      </c>
      <c r="BJ181" s="105" t="s">
        <v>641</v>
      </c>
      <c r="BK181" s="105" t="s">
        <v>641</v>
      </c>
      <c r="BL181" s="105" t="s">
        <v>641</v>
      </c>
      <c r="BM181" s="105" t="s">
        <v>641</v>
      </c>
      <c r="BN181" s="105" t="s">
        <v>641</v>
      </c>
      <c r="BO181" s="105" t="s">
        <v>641</v>
      </c>
      <c r="BP181" s="105" t="s">
        <v>641</v>
      </c>
      <c r="BQ181" s="105" t="s">
        <v>641</v>
      </c>
      <c r="BR181" s="105" t="s">
        <v>641</v>
      </c>
      <c r="BS181" s="105" t="s">
        <v>641</v>
      </c>
      <c r="BT181" s="105" t="s">
        <v>641</v>
      </c>
      <c r="BU181" s="105" t="s">
        <v>641</v>
      </c>
      <c r="BV181" s="105" t="s">
        <v>641</v>
      </c>
      <c r="BW181" s="105" t="s">
        <v>641</v>
      </c>
      <c r="BX181" s="105" t="s">
        <v>641</v>
      </c>
      <c r="BY181" s="105" t="s">
        <v>641</v>
      </c>
      <c r="BZ181" s="105" t="s">
        <v>641</v>
      </c>
      <c r="CA181" s="105" t="s">
        <v>641</v>
      </c>
      <c r="CB181" s="105" t="s">
        <v>641</v>
      </c>
      <c r="CC181" s="105" t="s">
        <v>641</v>
      </c>
      <c r="CD181" s="105" t="s">
        <v>641</v>
      </c>
      <c r="CE181" s="105" t="s">
        <v>641</v>
      </c>
      <c r="CF181" s="105" t="s">
        <v>641</v>
      </c>
      <c r="CG181" s="105" t="s">
        <v>641</v>
      </c>
      <c r="CH181" s="105" t="s">
        <v>641</v>
      </c>
      <c r="CI181" s="105" t="s">
        <v>641</v>
      </c>
      <c r="CJ181" s="105" t="s">
        <v>641</v>
      </c>
      <c r="CK181" s="105" t="s">
        <v>641</v>
      </c>
      <c r="CL181" s="105" t="s">
        <v>641</v>
      </c>
      <c r="CM181" s="105" t="s">
        <v>641</v>
      </c>
      <c r="CN181" s="105" t="s">
        <v>641</v>
      </c>
      <c r="CO181" s="105" t="s">
        <v>641</v>
      </c>
      <c r="CP181" s="105" t="s">
        <v>641</v>
      </c>
      <c r="CQ181" s="105" t="s">
        <v>641</v>
      </c>
      <c r="CR181" s="105" t="s">
        <v>641</v>
      </c>
      <c r="CS181" s="105" t="s">
        <v>641</v>
      </c>
      <c r="CT181" s="105" t="s">
        <v>641</v>
      </c>
      <c r="CU181" s="105" t="s">
        <v>641</v>
      </c>
      <c r="CV181" s="105" t="s">
        <v>641</v>
      </c>
      <c r="CW181" s="105" t="s">
        <v>641</v>
      </c>
      <c r="CX181" s="105" t="s">
        <v>641</v>
      </c>
      <c r="CY181" s="105" t="s">
        <v>641</v>
      </c>
      <c r="CZ181" s="105" t="s">
        <v>641</v>
      </c>
      <c r="DA181" s="105" t="s">
        <v>641</v>
      </c>
      <c r="DB181" s="105" t="s">
        <v>641</v>
      </c>
      <c r="DC181" s="105" t="s">
        <v>641</v>
      </c>
      <c r="DD181" s="105" t="s">
        <v>641</v>
      </c>
      <c r="DE181" s="105" t="s">
        <v>641</v>
      </c>
      <c r="DF181" s="105" t="s">
        <v>641</v>
      </c>
      <c r="DG181" s="105" t="s">
        <v>641</v>
      </c>
      <c r="DH181" s="105" t="s">
        <v>641</v>
      </c>
      <c r="DI181" s="105" t="s">
        <v>641</v>
      </c>
      <c r="DJ181" s="105" t="s">
        <v>641</v>
      </c>
      <c r="DK181" s="105" t="s">
        <v>641</v>
      </c>
      <c r="DL181" s="105" t="s">
        <v>641</v>
      </c>
      <c r="DM181" s="105" t="s">
        <v>641</v>
      </c>
      <c r="DN181" s="105" t="s">
        <v>641</v>
      </c>
      <c r="DO181" s="105" t="s">
        <v>641</v>
      </c>
      <c r="DP181" s="105" t="s">
        <v>641</v>
      </c>
      <c r="DQ181" s="105" t="s">
        <v>641</v>
      </c>
      <c r="DR181" s="105" t="s">
        <v>641</v>
      </c>
      <c r="DS181" s="105" t="s">
        <v>641</v>
      </c>
      <c r="DT181" s="105" t="s">
        <v>641</v>
      </c>
      <c r="DU181" s="105" t="s">
        <v>641</v>
      </c>
      <c r="DV181" s="105" t="s">
        <v>641</v>
      </c>
      <c r="DW181" s="105" t="s">
        <v>641</v>
      </c>
      <c r="DX181" s="105" t="s">
        <v>641</v>
      </c>
      <c r="DY181" s="105" t="s">
        <v>641</v>
      </c>
      <c r="DZ181" s="105" t="s">
        <v>641</v>
      </c>
      <c r="EA181" s="105" t="s">
        <v>641</v>
      </c>
      <c r="EB181" s="105" t="s">
        <v>641</v>
      </c>
      <c r="EC181" s="105" t="s">
        <v>641</v>
      </c>
      <c r="ED181" s="105" t="s">
        <v>641</v>
      </c>
      <c r="EE181" s="105" t="s">
        <v>641</v>
      </c>
      <c r="EF181" s="105" t="s">
        <v>641</v>
      </c>
      <c r="EG181" s="105" t="s">
        <v>641</v>
      </c>
      <c r="EH181" s="105" t="s">
        <v>641</v>
      </c>
      <c r="EI181" s="105" t="s">
        <v>641</v>
      </c>
      <c r="EJ181" s="105" t="s">
        <v>641</v>
      </c>
      <c r="EK181" s="105" t="s">
        <v>641</v>
      </c>
      <c r="EL181" s="105" t="s">
        <v>641</v>
      </c>
      <c r="EM181" s="105" t="s">
        <v>641</v>
      </c>
      <c r="EN181" s="105" t="s">
        <v>641</v>
      </c>
      <c r="EO181" s="105" t="s">
        <v>641</v>
      </c>
      <c r="EP181" s="105" t="s">
        <v>641</v>
      </c>
      <c r="EQ181" s="105" t="s">
        <v>641</v>
      </c>
      <c r="ER181" s="105" t="s">
        <v>641</v>
      </c>
      <c r="ES181" s="105" t="s">
        <v>641</v>
      </c>
      <c r="ET181" s="105" t="s">
        <v>641</v>
      </c>
      <c r="EU181" s="105" t="s">
        <v>641</v>
      </c>
      <c r="EV181" s="105" t="s">
        <v>641</v>
      </c>
      <c r="EW181" s="105" t="s">
        <v>641</v>
      </c>
      <c r="EX181" s="105" t="s">
        <v>641</v>
      </c>
      <c r="EY181" s="105" t="s">
        <v>641</v>
      </c>
      <c r="EZ181" s="105" t="s">
        <v>641</v>
      </c>
      <c r="FA181" s="105" t="s">
        <v>641</v>
      </c>
      <c r="FB181" s="105" t="s">
        <v>641</v>
      </c>
      <c r="FC181" s="105" t="s">
        <v>641</v>
      </c>
      <c r="FD181" s="105" t="s">
        <v>641</v>
      </c>
      <c r="FE181" s="105" t="s">
        <v>641</v>
      </c>
      <c r="FF181" s="105" t="s">
        <v>641</v>
      </c>
      <c r="FG181" s="105" t="s">
        <v>641</v>
      </c>
      <c r="FH181" s="105" t="s">
        <v>641</v>
      </c>
      <c r="FI181" s="105" t="s">
        <v>641</v>
      </c>
      <c r="FJ181" s="105" t="s">
        <v>641</v>
      </c>
      <c r="FK181" s="105" t="s">
        <v>641</v>
      </c>
      <c r="FL181" s="105" t="s">
        <v>641</v>
      </c>
      <c r="FM181" s="105" t="s">
        <v>641</v>
      </c>
      <c r="FN181" s="105" t="s">
        <v>641</v>
      </c>
      <c r="FO181" s="105" t="s">
        <v>641</v>
      </c>
      <c r="FP181" s="105" t="s">
        <v>641</v>
      </c>
      <c r="FQ181" s="105" t="s">
        <v>641</v>
      </c>
      <c r="FR181" s="105" t="s">
        <v>641</v>
      </c>
      <c r="FS181" s="105" t="s">
        <v>641</v>
      </c>
      <c r="FT181" s="105" t="s">
        <v>641</v>
      </c>
      <c r="FU181" s="105" t="s">
        <v>641</v>
      </c>
      <c r="FV181" s="105" t="s">
        <v>641</v>
      </c>
      <c r="FW181" s="105" t="s">
        <v>641</v>
      </c>
      <c r="FX181" s="105" t="s">
        <v>641</v>
      </c>
      <c r="FY181" s="105" t="s">
        <v>641</v>
      </c>
      <c r="FZ181" s="105" t="s">
        <v>641</v>
      </c>
      <c r="GA181" s="105" t="s">
        <v>641</v>
      </c>
      <c r="GB181" s="105" t="s">
        <v>641</v>
      </c>
      <c r="GC181" s="105" t="s">
        <v>641</v>
      </c>
      <c r="GD181" s="105" t="s">
        <v>641</v>
      </c>
      <c r="GE181" s="105" t="s">
        <v>641</v>
      </c>
      <c r="GF181" s="105" t="s">
        <v>641</v>
      </c>
      <c r="GG181" s="105" t="s">
        <v>641</v>
      </c>
      <c r="GH181" s="105" t="s">
        <v>641</v>
      </c>
      <c r="GI181" s="105" t="s">
        <v>641</v>
      </c>
      <c r="GJ181" s="105" t="s">
        <v>641</v>
      </c>
      <c r="GK181" s="105" t="s">
        <v>641</v>
      </c>
      <c r="GL181" s="105" t="s">
        <v>641</v>
      </c>
      <c r="GM181" s="105" t="s">
        <v>641</v>
      </c>
      <c r="GN181" s="105" t="s">
        <v>641</v>
      </c>
      <c r="GO181" s="105" t="s">
        <v>641</v>
      </c>
      <c r="GP181" s="105" t="s">
        <v>641</v>
      </c>
      <c r="GQ181" s="105" t="s">
        <v>641</v>
      </c>
      <c r="GR181" s="105" t="s">
        <v>641</v>
      </c>
      <c r="GS181" s="105" t="s">
        <v>641</v>
      </c>
      <c r="GT181" s="105" t="s">
        <v>641</v>
      </c>
      <c r="GU181" s="105" t="s">
        <v>641</v>
      </c>
      <c r="GV181" s="105" t="s">
        <v>641</v>
      </c>
      <c r="GW181" s="105" t="s">
        <v>641</v>
      </c>
      <c r="GX181" s="105" t="s">
        <v>641</v>
      </c>
      <c r="GY181" s="105" t="s">
        <v>641</v>
      </c>
      <c r="GZ181" s="105" t="s">
        <v>641</v>
      </c>
      <c r="HA181" s="105" t="s">
        <v>641</v>
      </c>
      <c r="HB181" s="105" t="s">
        <v>641</v>
      </c>
      <c r="HC181" s="105" t="s">
        <v>641</v>
      </c>
      <c r="HD181" s="105" t="s">
        <v>641</v>
      </c>
      <c r="HE181" s="105" t="s">
        <v>641</v>
      </c>
      <c r="HF181" s="105" t="s">
        <v>641</v>
      </c>
      <c r="HG181" s="105" t="s">
        <v>641</v>
      </c>
      <c r="HH181" s="105" t="s">
        <v>641</v>
      </c>
      <c r="HI181" s="105" t="s">
        <v>641</v>
      </c>
      <c r="HJ181" s="105" t="s">
        <v>641</v>
      </c>
      <c r="HK181" s="105" t="s">
        <v>641</v>
      </c>
    </row>
    <row r="182" spans="10:219" x14ac:dyDescent="0.3">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c r="CG182" s="105"/>
      <c r="CH182" s="105"/>
      <c r="CI182" s="105"/>
      <c r="CJ182" s="105"/>
      <c r="CK182" s="105"/>
      <c r="CL182" s="105"/>
      <c r="CM182" s="105"/>
      <c r="CN182" s="105"/>
      <c r="CO182" s="105"/>
      <c r="CP182" s="105"/>
      <c r="CQ182" s="105"/>
      <c r="CR182" s="105"/>
      <c r="CS182" s="105"/>
      <c r="CT182" s="105"/>
      <c r="CU182" s="105"/>
      <c r="CV182" s="105"/>
      <c r="CW182" s="105"/>
      <c r="CX182" s="105"/>
      <c r="CY182" s="105"/>
      <c r="CZ182" s="105"/>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c r="GO182" s="105"/>
      <c r="GP182" s="105"/>
      <c r="GQ182" s="105"/>
      <c r="GR182" s="105"/>
      <c r="GS182" s="105"/>
      <c r="GT182" s="105"/>
      <c r="GU182" s="105"/>
      <c r="GV182" s="105"/>
      <c r="GW182" s="105"/>
      <c r="GX182" s="105"/>
      <c r="GY182" s="105"/>
      <c r="GZ182" s="105"/>
      <c r="HA182" s="105"/>
      <c r="HB182" s="105"/>
      <c r="HC182" s="105"/>
      <c r="HD182" s="105"/>
      <c r="HE182" s="105"/>
      <c r="HF182" s="105"/>
      <c r="HG182" s="105"/>
      <c r="HH182" s="105"/>
      <c r="HI182" s="105"/>
      <c r="HJ182" s="105"/>
      <c r="HK182" s="105"/>
    </row>
    <row r="183" spans="10:219" x14ac:dyDescent="0.3">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c r="CG183" s="105"/>
      <c r="CH183" s="105"/>
      <c r="CI183" s="105"/>
      <c r="CJ183" s="105"/>
      <c r="CK183" s="105"/>
      <c r="CL183" s="105"/>
      <c r="CM183" s="105"/>
      <c r="CN183" s="105"/>
      <c r="CO183" s="105"/>
      <c r="CP183" s="105"/>
      <c r="CQ183" s="105"/>
      <c r="CR183" s="105"/>
      <c r="CS183" s="105"/>
      <c r="CT183" s="105"/>
      <c r="CU183" s="105"/>
      <c r="CV183" s="105"/>
      <c r="CW183" s="105"/>
      <c r="CX183" s="105"/>
      <c r="CY183" s="105"/>
      <c r="CZ183" s="105"/>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c r="GO183" s="105"/>
      <c r="GP183" s="105"/>
      <c r="GQ183" s="105"/>
      <c r="GR183" s="105"/>
      <c r="GS183" s="105"/>
      <c r="GT183" s="105"/>
      <c r="GU183" s="105"/>
      <c r="GV183" s="105"/>
      <c r="GW183" s="105"/>
      <c r="GX183" s="105"/>
      <c r="GY183" s="105"/>
      <c r="GZ183" s="105"/>
      <c r="HA183" s="105"/>
      <c r="HB183" s="105"/>
      <c r="HC183" s="105"/>
      <c r="HD183" s="105"/>
      <c r="HE183" s="105"/>
      <c r="HF183" s="105"/>
      <c r="HG183" s="105"/>
      <c r="HH183" s="105"/>
      <c r="HI183" s="105"/>
      <c r="HJ183" s="105"/>
      <c r="HK183" s="105"/>
    </row>
    <row r="184" spans="10:219" x14ac:dyDescent="0.3">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c r="CG184" s="105"/>
      <c r="CH184" s="105"/>
      <c r="CI184" s="105"/>
      <c r="CJ184" s="105"/>
      <c r="CK184" s="105"/>
      <c r="CL184" s="105"/>
      <c r="CM184" s="105"/>
      <c r="CN184" s="105"/>
      <c r="CO184" s="105"/>
      <c r="CP184" s="105"/>
      <c r="CQ184" s="105"/>
      <c r="CR184" s="105"/>
      <c r="CS184" s="105"/>
      <c r="CT184" s="105"/>
      <c r="CU184" s="105"/>
      <c r="CV184" s="105"/>
      <c r="CW184" s="105"/>
      <c r="CX184" s="105"/>
      <c r="CY184" s="105"/>
      <c r="CZ184" s="105"/>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c r="GO184" s="105"/>
      <c r="GP184" s="105"/>
      <c r="GQ184" s="105"/>
      <c r="GR184" s="105"/>
      <c r="GS184" s="105"/>
      <c r="GT184" s="105"/>
      <c r="GU184" s="105"/>
      <c r="GV184" s="105"/>
      <c r="GW184" s="105"/>
      <c r="GX184" s="105"/>
      <c r="GY184" s="105"/>
      <c r="GZ184" s="105"/>
      <c r="HA184" s="105"/>
      <c r="HB184" s="105"/>
      <c r="HC184" s="105"/>
      <c r="HD184" s="105"/>
      <c r="HE184" s="105"/>
      <c r="HF184" s="105"/>
      <c r="HG184" s="105"/>
      <c r="HH184" s="105"/>
      <c r="HI184" s="105"/>
      <c r="HJ184" s="105"/>
      <c r="HK184" s="105"/>
    </row>
    <row r="185" spans="10:219" x14ac:dyDescent="0.3">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c r="CG185" s="105"/>
      <c r="CH185" s="105"/>
      <c r="CI185" s="105"/>
      <c r="CJ185" s="105"/>
      <c r="CK185" s="105"/>
      <c r="CL185" s="105"/>
      <c r="CM185" s="105"/>
      <c r="CN185" s="105"/>
      <c r="CO185" s="105"/>
      <c r="CP185" s="105"/>
      <c r="CQ185" s="105"/>
      <c r="CR185" s="105"/>
      <c r="CS185" s="105"/>
      <c r="CT185" s="105"/>
      <c r="CU185" s="105"/>
      <c r="CV185" s="105"/>
      <c r="CW185" s="105"/>
      <c r="CX185" s="105"/>
      <c r="CY185" s="105"/>
      <c r="CZ185" s="105"/>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c r="GO185" s="105"/>
      <c r="GP185" s="105"/>
      <c r="GQ185" s="105"/>
      <c r="GR185" s="105"/>
      <c r="GS185" s="105"/>
      <c r="GT185" s="105"/>
      <c r="GU185" s="105"/>
      <c r="GV185" s="105"/>
      <c r="GW185" s="105"/>
      <c r="GX185" s="105"/>
      <c r="GY185" s="105"/>
      <c r="GZ185" s="105"/>
      <c r="HA185" s="105"/>
      <c r="HB185" s="105"/>
      <c r="HC185" s="105"/>
      <c r="HD185" s="105"/>
      <c r="HE185" s="105"/>
      <c r="HF185" s="105"/>
      <c r="HG185" s="105"/>
      <c r="HH185" s="105"/>
      <c r="HI185" s="105"/>
      <c r="HJ185" s="105"/>
      <c r="HK185" s="105"/>
    </row>
    <row r="186" spans="10:219" x14ac:dyDescent="0.3">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c r="AX186" s="105"/>
      <c r="AY186" s="105"/>
      <c r="AZ186" s="105"/>
      <c r="BA186" s="105"/>
      <c r="BB186" s="105"/>
      <c r="BC186" s="105"/>
      <c r="BD186" s="105"/>
      <c r="BE186" s="105"/>
      <c r="BF186" s="105"/>
      <c r="BG186" s="105"/>
      <c r="BH186" s="105"/>
      <c r="BI186" s="105"/>
      <c r="BJ186" s="105"/>
      <c r="BK186" s="105"/>
      <c r="BL186" s="105"/>
      <c r="BM186" s="105"/>
      <c r="BN186" s="105"/>
      <c r="BO186" s="105"/>
      <c r="BP186" s="105"/>
      <c r="BQ186" s="105"/>
      <c r="BR186" s="105"/>
      <c r="BS186" s="105"/>
      <c r="BT186" s="105"/>
      <c r="BU186" s="105"/>
      <c r="BV186" s="105"/>
      <c r="BW186" s="105"/>
      <c r="BX186" s="105"/>
      <c r="BY186" s="105"/>
      <c r="BZ186" s="105"/>
      <c r="CA186" s="105"/>
      <c r="CB186" s="105"/>
      <c r="CC186" s="105"/>
      <c r="CD186" s="105"/>
      <c r="CE186" s="105"/>
      <c r="CF186" s="105"/>
      <c r="CG186" s="105"/>
      <c r="CH186" s="105"/>
      <c r="CI186" s="105"/>
      <c r="CJ186" s="105"/>
      <c r="CK186" s="105"/>
      <c r="CL186" s="105"/>
      <c r="CM186" s="105"/>
      <c r="CN186" s="105"/>
      <c r="CO186" s="105"/>
      <c r="CP186" s="105"/>
      <c r="CQ186" s="105"/>
      <c r="CR186" s="105"/>
      <c r="CS186" s="105"/>
      <c r="CT186" s="105"/>
      <c r="CU186" s="105"/>
      <c r="CV186" s="105"/>
      <c r="CW186" s="105"/>
      <c r="CX186" s="105"/>
      <c r="CY186" s="105"/>
      <c r="CZ186" s="105"/>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c r="GO186" s="105"/>
      <c r="GP186" s="105"/>
      <c r="GQ186" s="105"/>
      <c r="GR186" s="105"/>
      <c r="GS186" s="105"/>
      <c r="GT186" s="105"/>
      <c r="GU186" s="105"/>
      <c r="GV186" s="105"/>
      <c r="GW186" s="105"/>
      <c r="GX186" s="105"/>
      <c r="GY186" s="105"/>
      <c r="GZ186" s="105"/>
      <c r="HA186" s="105"/>
      <c r="HB186" s="105"/>
      <c r="HC186" s="105"/>
      <c r="HD186" s="105"/>
      <c r="HE186" s="105"/>
      <c r="HF186" s="105"/>
      <c r="HG186" s="105"/>
      <c r="HH186" s="105"/>
      <c r="HI186" s="105"/>
      <c r="HJ186" s="105"/>
      <c r="HK186" s="105"/>
    </row>
    <row r="187" spans="10:219" x14ac:dyDescent="0.3">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c r="AT187" s="105"/>
      <c r="AU187" s="105"/>
      <c r="AV187" s="105"/>
      <c r="AW187" s="105"/>
      <c r="AX187" s="105"/>
      <c r="AY187" s="105"/>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c r="CG187" s="105"/>
      <c r="CH187" s="105"/>
      <c r="CI187" s="105"/>
      <c r="CJ187" s="105"/>
      <c r="CK187" s="105"/>
      <c r="CL187" s="105"/>
      <c r="CM187" s="105"/>
      <c r="CN187" s="105"/>
      <c r="CO187" s="105"/>
      <c r="CP187" s="105"/>
      <c r="CQ187" s="105"/>
      <c r="CR187" s="105"/>
      <c r="CS187" s="105"/>
      <c r="CT187" s="105"/>
      <c r="CU187" s="105"/>
      <c r="CV187" s="105"/>
      <c r="CW187" s="105"/>
      <c r="CX187" s="105"/>
      <c r="CY187" s="105"/>
      <c r="CZ187" s="105"/>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c r="GO187" s="105"/>
      <c r="GP187" s="105"/>
      <c r="GQ187" s="105"/>
      <c r="GR187" s="105"/>
      <c r="GS187" s="105"/>
      <c r="GT187" s="105"/>
      <c r="GU187" s="105"/>
      <c r="GV187" s="105"/>
      <c r="GW187" s="105"/>
      <c r="GX187" s="105"/>
      <c r="GY187" s="105"/>
      <c r="GZ187" s="105"/>
      <c r="HA187" s="105"/>
      <c r="HB187" s="105"/>
      <c r="HC187" s="105"/>
      <c r="HD187" s="105"/>
      <c r="HE187" s="105"/>
      <c r="HF187" s="105"/>
      <c r="HG187" s="105"/>
      <c r="HH187" s="105"/>
      <c r="HI187" s="105"/>
      <c r="HJ187" s="105"/>
      <c r="HK187" s="105"/>
    </row>
    <row r="188" spans="10:219" x14ac:dyDescent="0.3">
      <c r="J188" s="105" t="s">
        <v>642</v>
      </c>
      <c r="K188" s="105" t="s">
        <v>642</v>
      </c>
      <c r="L188" s="105" t="s">
        <v>642</v>
      </c>
      <c r="M188" s="105" t="s">
        <v>642</v>
      </c>
      <c r="N188" s="105" t="s">
        <v>642</v>
      </c>
      <c r="O188" s="105" t="s">
        <v>642</v>
      </c>
      <c r="P188" s="105" t="s">
        <v>642</v>
      </c>
      <c r="Q188" s="105" t="s">
        <v>642</v>
      </c>
      <c r="R188" s="105" t="s">
        <v>642</v>
      </c>
      <c r="S188" s="105" t="s">
        <v>642</v>
      </c>
      <c r="T188" s="105" t="s">
        <v>642</v>
      </c>
      <c r="U188" s="105" t="s">
        <v>642</v>
      </c>
      <c r="V188" s="105" t="s">
        <v>642</v>
      </c>
      <c r="W188" s="105" t="s">
        <v>642</v>
      </c>
      <c r="X188" s="105" t="s">
        <v>642</v>
      </c>
      <c r="Y188" s="105" t="s">
        <v>642</v>
      </c>
      <c r="Z188" s="105" t="s">
        <v>642</v>
      </c>
      <c r="AA188" s="105" t="s">
        <v>642</v>
      </c>
      <c r="AB188" s="105" t="s">
        <v>642</v>
      </c>
      <c r="AC188" s="105" t="s">
        <v>642</v>
      </c>
      <c r="AD188" s="105" t="s">
        <v>642</v>
      </c>
      <c r="AE188" s="105" t="s">
        <v>642</v>
      </c>
      <c r="AF188" s="105" t="s">
        <v>642</v>
      </c>
      <c r="AG188" s="105" t="s">
        <v>642</v>
      </c>
      <c r="AH188" s="105" t="s">
        <v>642</v>
      </c>
      <c r="AI188" s="105" t="s">
        <v>642</v>
      </c>
      <c r="AJ188" s="105" t="s">
        <v>642</v>
      </c>
      <c r="AK188" s="105" t="s">
        <v>642</v>
      </c>
      <c r="AL188" s="105" t="s">
        <v>642</v>
      </c>
      <c r="AM188" s="105" t="s">
        <v>642</v>
      </c>
      <c r="AN188" s="105" t="s">
        <v>642</v>
      </c>
      <c r="AO188" s="105" t="s">
        <v>642</v>
      </c>
      <c r="AP188" s="105" t="s">
        <v>642</v>
      </c>
      <c r="AQ188" s="105" t="s">
        <v>642</v>
      </c>
      <c r="AR188" s="105" t="s">
        <v>642</v>
      </c>
      <c r="AS188" s="105" t="s">
        <v>642</v>
      </c>
      <c r="AT188" s="105" t="s">
        <v>642</v>
      </c>
      <c r="AU188" s="105" t="s">
        <v>642</v>
      </c>
      <c r="AV188" s="105" t="s">
        <v>642</v>
      </c>
      <c r="AW188" s="105" t="s">
        <v>642</v>
      </c>
      <c r="AX188" s="105" t="s">
        <v>642</v>
      </c>
      <c r="AY188" s="105" t="s">
        <v>642</v>
      </c>
      <c r="AZ188" s="105" t="s">
        <v>642</v>
      </c>
      <c r="BA188" s="105" t="s">
        <v>642</v>
      </c>
      <c r="BB188" s="105" t="s">
        <v>642</v>
      </c>
      <c r="BC188" s="105" t="s">
        <v>642</v>
      </c>
      <c r="BD188" s="105" t="s">
        <v>642</v>
      </c>
      <c r="BE188" s="105" t="s">
        <v>642</v>
      </c>
      <c r="BF188" s="105" t="s">
        <v>642</v>
      </c>
      <c r="BG188" s="105" t="s">
        <v>642</v>
      </c>
      <c r="BH188" s="105" t="s">
        <v>642</v>
      </c>
      <c r="BI188" s="105" t="s">
        <v>642</v>
      </c>
      <c r="BJ188" s="105" t="s">
        <v>642</v>
      </c>
      <c r="BK188" s="105" t="s">
        <v>642</v>
      </c>
      <c r="BL188" s="105" t="s">
        <v>642</v>
      </c>
      <c r="BM188" s="105" t="s">
        <v>642</v>
      </c>
      <c r="BN188" s="105" t="s">
        <v>642</v>
      </c>
      <c r="BO188" s="105" t="s">
        <v>642</v>
      </c>
      <c r="BP188" s="105" t="s">
        <v>642</v>
      </c>
      <c r="BQ188" s="105" t="s">
        <v>642</v>
      </c>
      <c r="BR188" s="105" t="s">
        <v>642</v>
      </c>
      <c r="BS188" s="105" t="s">
        <v>642</v>
      </c>
      <c r="BT188" s="105" t="s">
        <v>642</v>
      </c>
      <c r="BU188" s="105" t="s">
        <v>642</v>
      </c>
      <c r="BV188" s="105" t="s">
        <v>642</v>
      </c>
      <c r="BW188" s="105" t="s">
        <v>642</v>
      </c>
      <c r="BX188" s="105" t="s">
        <v>642</v>
      </c>
      <c r="BY188" s="105" t="s">
        <v>642</v>
      </c>
      <c r="BZ188" s="105" t="s">
        <v>642</v>
      </c>
      <c r="CA188" s="105" t="s">
        <v>642</v>
      </c>
      <c r="CB188" s="105" t="s">
        <v>642</v>
      </c>
      <c r="CC188" s="105" t="s">
        <v>642</v>
      </c>
      <c r="CD188" s="105" t="s">
        <v>642</v>
      </c>
      <c r="CE188" s="105" t="s">
        <v>642</v>
      </c>
      <c r="CF188" s="105" t="s">
        <v>642</v>
      </c>
      <c r="CG188" s="105" t="s">
        <v>642</v>
      </c>
      <c r="CH188" s="105" t="s">
        <v>642</v>
      </c>
      <c r="CI188" s="105" t="s">
        <v>642</v>
      </c>
      <c r="CJ188" s="105" t="s">
        <v>642</v>
      </c>
      <c r="CK188" s="105" t="s">
        <v>642</v>
      </c>
      <c r="CL188" s="105" t="s">
        <v>642</v>
      </c>
      <c r="CM188" s="105" t="s">
        <v>642</v>
      </c>
      <c r="CN188" s="105" t="s">
        <v>642</v>
      </c>
      <c r="CO188" s="105" t="s">
        <v>642</v>
      </c>
      <c r="CP188" s="105" t="s">
        <v>642</v>
      </c>
      <c r="CQ188" s="105" t="s">
        <v>642</v>
      </c>
      <c r="CR188" s="105" t="s">
        <v>642</v>
      </c>
      <c r="CS188" s="105" t="s">
        <v>642</v>
      </c>
      <c r="CT188" s="105" t="s">
        <v>642</v>
      </c>
      <c r="CU188" s="105" t="s">
        <v>642</v>
      </c>
      <c r="CV188" s="105" t="s">
        <v>642</v>
      </c>
      <c r="CW188" s="105" t="s">
        <v>642</v>
      </c>
      <c r="CX188" s="105" t="s">
        <v>642</v>
      </c>
      <c r="CY188" s="105" t="s">
        <v>642</v>
      </c>
      <c r="CZ188" s="105" t="s">
        <v>642</v>
      </c>
      <c r="DA188" s="105" t="s">
        <v>642</v>
      </c>
      <c r="DB188" s="105" t="s">
        <v>642</v>
      </c>
      <c r="DC188" s="105" t="s">
        <v>642</v>
      </c>
      <c r="DD188" s="105" t="s">
        <v>642</v>
      </c>
      <c r="DE188" s="105" t="s">
        <v>642</v>
      </c>
      <c r="DF188" s="105" t="s">
        <v>642</v>
      </c>
      <c r="DG188" s="105" t="s">
        <v>642</v>
      </c>
      <c r="DH188" s="105" t="s">
        <v>642</v>
      </c>
      <c r="DI188" s="105" t="s">
        <v>642</v>
      </c>
      <c r="DJ188" s="105" t="s">
        <v>642</v>
      </c>
      <c r="DK188" s="105" t="s">
        <v>642</v>
      </c>
      <c r="DL188" s="105" t="s">
        <v>642</v>
      </c>
      <c r="DM188" s="105" t="s">
        <v>642</v>
      </c>
      <c r="DN188" s="105" t="s">
        <v>642</v>
      </c>
      <c r="DO188" s="105" t="s">
        <v>642</v>
      </c>
      <c r="DP188" s="105" t="s">
        <v>642</v>
      </c>
      <c r="DQ188" s="105" t="s">
        <v>642</v>
      </c>
      <c r="DR188" s="105" t="s">
        <v>642</v>
      </c>
      <c r="DS188" s="105" t="s">
        <v>642</v>
      </c>
      <c r="DT188" s="105" t="s">
        <v>642</v>
      </c>
      <c r="DU188" s="105" t="s">
        <v>642</v>
      </c>
      <c r="DV188" s="105" t="s">
        <v>642</v>
      </c>
      <c r="DW188" s="105" t="s">
        <v>642</v>
      </c>
      <c r="DX188" s="105" t="s">
        <v>642</v>
      </c>
      <c r="DY188" s="105" t="s">
        <v>642</v>
      </c>
      <c r="DZ188" s="105" t="s">
        <v>642</v>
      </c>
      <c r="EA188" s="105" t="s">
        <v>642</v>
      </c>
      <c r="EB188" s="105" t="s">
        <v>642</v>
      </c>
      <c r="EC188" s="105" t="s">
        <v>642</v>
      </c>
      <c r="ED188" s="105" t="s">
        <v>642</v>
      </c>
      <c r="EE188" s="105" t="s">
        <v>642</v>
      </c>
      <c r="EF188" s="105" t="s">
        <v>642</v>
      </c>
      <c r="EG188" s="105" t="s">
        <v>642</v>
      </c>
      <c r="EH188" s="105" t="s">
        <v>642</v>
      </c>
      <c r="EI188" s="105" t="s">
        <v>642</v>
      </c>
      <c r="EJ188" s="105" t="s">
        <v>642</v>
      </c>
      <c r="EK188" s="105" t="s">
        <v>642</v>
      </c>
      <c r="EL188" s="105" t="s">
        <v>642</v>
      </c>
      <c r="EM188" s="105" t="s">
        <v>642</v>
      </c>
      <c r="EN188" s="105" t="s">
        <v>642</v>
      </c>
      <c r="EO188" s="105" t="s">
        <v>642</v>
      </c>
      <c r="EP188" s="105" t="s">
        <v>642</v>
      </c>
      <c r="EQ188" s="105" t="s">
        <v>642</v>
      </c>
      <c r="ER188" s="105" t="s">
        <v>642</v>
      </c>
      <c r="ES188" s="105" t="s">
        <v>642</v>
      </c>
      <c r="ET188" s="105" t="s">
        <v>642</v>
      </c>
      <c r="EU188" s="105" t="s">
        <v>642</v>
      </c>
      <c r="EV188" s="105" t="s">
        <v>642</v>
      </c>
      <c r="EW188" s="105" t="s">
        <v>642</v>
      </c>
      <c r="EX188" s="105" t="s">
        <v>642</v>
      </c>
      <c r="EY188" s="105" t="s">
        <v>642</v>
      </c>
      <c r="EZ188" s="105" t="s">
        <v>642</v>
      </c>
      <c r="FA188" s="105" t="s">
        <v>642</v>
      </c>
      <c r="FB188" s="105" t="s">
        <v>642</v>
      </c>
      <c r="FC188" s="105" t="s">
        <v>642</v>
      </c>
      <c r="FD188" s="105" t="s">
        <v>642</v>
      </c>
      <c r="FE188" s="105" t="s">
        <v>642</v>
      </c>
      <c r="FF188" s="105" t="s">
        <v>642</v>
      </c>
      <c r="FG188" s="105" t="s">
        <v>642</v>
      </c>
      <c r="FH188" s="105" t="s">
        <v>642</v>
      </c>
      <c r="FI188" s="105" t="s">
        <v>642</v>
      </c>
      <c r="FJ188" s="105" t="s">
        <v>642</v>
      </c>
      <c r="FK188" s="105" t="s">
        <v>642</v>
      </c>
      <c r="FL188" s="105" t="s">
        <v>642</v>
      </c>
      <c r="FM188" s="105" t="s">
        <v>642</v>
      </c>
      <c r="FN188" s="105" t="s">
        <v>642</v>
      </c>
      <c r="FO188" s="105" t="s">
        <v>642</v>
      </c>
      <c r="FP188" s="105" t="s">
        <v>642</v>
      </c>
      <c r="FQ188" s="105" t="s">
        <v>642</v>
      </c>
      <c r="FR188" s="105" t="s">
        <v>642</v>
      </c>
      <c r="FS188" s="105" t="s">
        <v>642</v>
      </c>
      <c r="FT188" s="105" t="s">
        <v>642</v>
      </c>
      <c r="FU188" s="105" t="s">
        <v>642</v>
      </c>
      <c r="FV188" s="105" t="s">
        <v>642</v>
      </c>
      <c r="FW188" s="105" t="s">
        <v>642</v>
      </c>
      <c r="FX188" s="105" t="s">
        <v>642</v>
      </c>
      <c r="FY188" s="105" t="s">
        <v>642</v>
      </c>
      <c r="FZ188" s="105" t="s">
        <v>642</v>
      </c>
      <c r="GA188" s="105" t="s">
        <v>642</v>
      </c>
      <c r="GB188" s="105" t="s">
        <v>642</v>
      </c>
      <c r="GC188" s="105" t="s">
        <v>642</v>
      </c>
      <c r="GD188" s="105" t="s">
        <v>642</v>
      </c>
      <c r="GE188" s="105" t="s">
        <v>642</v>
      </c>
      <c r="GF188" s="105" t="s">
        <v>642</v>
      </c>
      <c r="GG188" s="105" t="s">
        <v>642</v>
      </c>
      <c r="GH188" s="105" t="s">
        <v>642</v>
      </c>
      <c r="GI188" s="105" t="s">
        <v>642</v>
      </c>
      <c r="GJ188" s="105" t="s">
        <v>642</v>
      </c>
      <c r="GK188" s="105" t="s">
        <v>642</v>
      </c>
      <c r="GL188" s="105" t="s">
        <v>642</v>
      </c>
      <c r="GM188" s="105" t="s">
        <v>642</v>
      </c>
      <c r="GN188" s="105" t="s">
        <v>642</v>
      </c>
      <c r="GO188" s="105" t="s">
        <v>642</v>
      </c>
      <c r="GP188" s="105" t="s">
        <v>642</v>
      </c>
      <c r="GQ188" s="105" t="s">
        <v>642</v>
      </c>
      <c r="GR188" s="105" t="s">
        <v>642</v>
      </c>
      <c r="GS188" s="105" t="s">
        <v>642</v>
      </c>
      <c r="GT188" s="105" t="s">
        <v>642</v>
      </c>
      <c r="GU188" s="105" t="s">
        <v>642</v>
      </c>
      <c r="GV188" s="105" t="s">
        <v>642</v>
      </c>
      <c r="GW188" s="105" t="s">
        <v>642</v>
      </c>
      <c r="GX188" s="105" t="s">
        <v>642</v>
      </c>
      <c r="GY188" s="105" t="s">
        <v>642</v>
      </c>
      <c r="GZ188" s="105" t="s">
        <v>642</v>
      </c>
      <c r="HA188" s="105" t="s">
        <v>642</v>
      </c>
      <c r="HB188" s="105" t="s">
        <v>642</v>
      </c>
      <c r="HC188" s="105" t="s">
        <v>642</v>
      </c>
      <c r="HD188" s="105" t="s">
        <v>642</v>
      </c>
      <c r="HE188" s="105" t="s">
        <v>642</v>
      </c>
      <c r="HF188" s="105" t="s">
        <v>642</v>
      </c>
      <c r="HG188" s="105" t="s">
        <v>642</v>
      </c>
      <c r="HH188" s="105" t="s">
        <v>642</v>
      </c>
      <c r="HI188" s="105" t="s">
        <v>642</v>
      </c>
      <c r="HJ188" s="105" t="s">
        <v>642</v>
      </c>
      <c r="HK188" s="105" t="s">
        <v>642</v>
      </c>
    </row>
    <row r="189" spans="10:219" x14ac:dyDescent="0.3">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c r="CG189" s="105"/>
      <c r="CH189" s="105"/>
      <c r="CI189" s="105"/>
      <c r="CJ189" s="105"/>
      <c r="CK189" s="105"/>
      <c r="CL189" s="105"/>
      <c r="CM189" s="105"/>
      <c r="CN189" s="105"/>
      <c r="CO189" s="105"/>
      <c r="CP189" s="105"/>
      <c r="CQ189" s="105"/>
      <c r="CR189" s="105"/>
      <c r="CS189" s="105"/>
      <c r="CT189" s="105"/>
      <c r="CU189" s="105"/>
      <c r="CV189" s="105"/>
      <c r="CW189" s="105"/>
      <c r="CX189" s="105"/>
      <c r="CY189" s="105"/>
      <c r="CZ189" s="105"/>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c r="GO189" s="105"/>
      <c r="GP189" s="105"/>
      <c r="GQ189" s="105"/>
      <c r="GR189" s="105"/>
      <c r="GS189" s="105"/>
      <c r="GT189" s="105"/>
      <c r="GU189" s="105"/>
      <c r="GV189" s="105"/>
      <c r="GW189" s="105"/>
      <c r="GX189" s="105"/>
      <c r="GY189" s="105"/>
      <c r="GZ189" s="105"/>
      <c r="HA189" s="105"/>
      <c r="HB189" s="105"/>
      <c r="HC189" s="105"/>
      <c r="HD189" s="105"/>
      <c r="HE189" s="105"/>
      <c r="HF189" s="105"/>
      <c r="HG189" s="105"/>
      <c r="HH189" s="105"/>
      <c r="HI189" s="105"/>
      <c r="HJ189" s="105"/>
      <c r="HK189" s="105"/>
    </row>
    <row r="190" spans="10:219" x14ac:dyDescent="0.3">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c r="AT190" s="105"/>
      <c r="AU190" s="105"/>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c r="CG190" s="105"/>
      <c r="CH190" s="105"/>
      <c r="CI190" s="105"/>
      <c r="CJ190" s="105"/>
      <c r="CK190" s="105"/>
      <c r="CL190" s="105"/>
      <c r="CM190" s="105"/>
      <c r="CN190" s="105"/>
      <c r="CO190" s="105"/>
      <c r="CP190" s="105"/>
      <c r="CQ190" s="105"/>
      <c r="CR190" s="105"/>
      <c r="CS190" s="105"/>
      <c r="CT190" s="105"/>
      <c r="CU190" s="105"/>
      <c r="CV190" s="105"/>
      <c r="CW190" s="105"/>
      <c r="CX190" s="105"/>
      <c r="CY190" s="105"/>
      <c r="CZ190" s="105"/>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c r="GO190" s="105"/>
      <c r="GP190" s="105"/>
      <c r="GQ190" s="105"/>
      <c r="GR190" s="105"/>
      <c r="GS190" s="105"/>
      <c r="GT190" s="105"/>
      <c r="GU190" s="105"/>
      <c r="GV190" s="105"/>
      <c r="GW190" s="105"/>
      <c r="GX190" s="105"/>
      <c r="GY190" s="105"/>
      <c r="GZ190" s="105"/>
      <c r="HA190" s="105"/>
      <c r="HB190" s="105"/>
      <c r="HC190" s="105"/>
      <c r="HD190" s="105"/>
      <c r="HE190" s="105"/>
      <c r="HF190" s="105"/>
      <c r="HG190" s="105"/>
      <c r="HH190" s="105"/>
      <c r="HI190" s="105"/>
      <c r="HJ190" s="105"/>
      <c r="HK190" s="105"/>
    </row>
    <row r="191" spans="10:219" x14ac:dyDescent="0.3">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c r="BW191" s="105"/>
      <c r="BX191" s="105"/>
      <c r="BY191" s="105"/>
      <c r="BZ191" s="105"/>
      <c r="CA191" s="105"/>
      <c r="CB191" s="105"/>
      <c r="CC191" s="105"/>
      <c r="CD191" s="105"/>
      <c r="CE191" s="105"/>
      <c r="CF191" s="105"/>
      <c r="CG191" s="105"/>
      <c r="CH191" s="105"/>
      <c r="CI191" s="105"/>
      <c r="CJ191" s="105"/>
      <c r="CK191" s="105"/>
      <c r="CL191" s="105"/>
      <c r="CM191" s="105"/>
      <c r="CN191" s="105"/>
      <c r="CO191" s="105"/>
      <c r="CP191" s="105"/>
      <c r="CQ191" s="105"/>
      <c r="CR191" s="105"/>
      <c r="CS191" s="105"/>
      <c r="CT191" s="105"/>
      <c r="CU191" s="105"/>
      <c r="CV191" s="105"/>
      <c r="CW191" s="105"/>
      <c r="CX191" s="105"/>
      <c r="CY191" s="105"/>
      <c r="CZ191" s="105"/>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c r="GO191" s="105"/>
      <c r="GP191" s="105"/>
      <c r="GQ191" s="105"/>
      <c r="GR191" s="105"/>
      <c r="GS191" s="105"/>
      <c r="GT191" s="105"/>
      <c r="GU191" s="105"/>
      <c r="GV191" s="105"/>
      <c r="GW191" s="105"/>
      <c r="GX191" s="105"/>
      <c r="GY191" s="105"/>
      <c r="GZ191" s="105"/>
      <c r="HA191" s="105"/>
      <c r="HB191" s="105"/>
      <c r="HC191" s="105"/>
      <c r="HD191" s="105"/>
      <c r="HE191" s="105"/>
      <c r="HF191" s="105"/>
      <c r="HG191" s="105"/>
      <c r="HH191" s="105"/>
      <c r="HI191" s="105"/>
      <c r="HJ191" s="105"/>
      <c r="HK191" s="105"/>
    </row>
    <row r="192" spans="10:219" x14ac:dyDescent="0.3">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c r="CG192" s="105"/>
      <c r="CH192" s="105"/>
      <c r="CI192" s="105"/>
      <c r="CJ192" s="105"/>
      <c r="CK192" s="105"/>
      <c r="CL192" s="105"/>
      <c r="CM192" s="105"/>
      <c r="CN192" s="105"/>
      <c r="CO192" s="105"/>
      <c r="CP192" s="105"/>
      <c r="CQ192" s="105"/>
      <c r="CR192" s="105"/>
      <c r="CS192" s="105"/>
      <c r="CT192" s="105"/>
      <c r="CU192" s="105"/>
      <c r="CV192" s="105"/>
      <c r="CW192" s="105"/>
      <c r="CX192" s="105"/>
      <c r="CY192" s="105"/>
      <c r="CZ192" s="105"/>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c r="GO192" s="105"/>
      <c r="GP192" s="105"/>
      <c r="GQ192" s="105"/>
      <c r="GR192" s="105"/>
      <c r="GS192" s="105"/>
      <c r="GT192" s="105"/>
      <c r="GU192" s="105"/>
      <c r="GV192" s="105"/>
      <c r="GW192" s="105"/>
      <c r="GX192" s="105"/>
      <c r="GY192" s="105"/>
      <c r="GZ192" s="105"/>
      <c r="HA192" s="105"/>
      <c r="HB192" s="105"/>
      <c r="HC192" s="105"/>
      <c r="HD192" s="105"/>
      <c r="HE192" s="105"/>
      <c r="HF192" s="105"/>
      <c r="HG192" s="105"/>
      <c r="HH192" s="105"/>
      <c r="HI192" s="105"/>
      <c r="HJ192" s="105"/>
      <c r="HK192" s="105"/>
    </row>
    <row r="193" spans="10:219" x14ac:dyDescent="0.3">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c r="AT193" s="105"/>
      <c r="AU193" s="105"/>
      <c r="AV193" s="105"/>
      <c r="AW193" s="105"/>
      <c r="AX193" s="105"/>
      <c r="AY193" s="105"/>
      <c r="AZ193" s="105"/>
      <c r="BA193" s="105"/>
      <c r="BB193" s="105"/>
      <c r="BC193" s="105"/>
      <c r="BD193" s="105"/>
      <c r="BE193" s="105"/>
      <c r="BF193" s="105"/>
      <c r="BG193" s="105"/>
      <c r="BH193" s="105"/>
      <c r="BI193" s="105"/>
      <c r="BJ193" s="105"/>
      <c r="BK193" s="105"/>
      <c r="BL193" s="105"/>
      <c r="BM193" s="105"/>
      <c r="BN193" s="105"/>
      <c r="BO193" s="105"/>
      <c r="BP193" s="105"/>
      <c r="BQ193" s="105"/>
      <c r="BR193" s="105"/>
      <c r="BS193" s="105"/>
      <c r="BT193" s="105"/>
      <c r="BU193" s="105"/>
      <c r="BV193" s="105"/>
      <c r="BW193" s="105"/>
      <c r="BX193" s="105"/>
      <c r="BY193" s="105"/>
      <c r="BZ193" s="105"/>
      <c r="CA193" s="105"/>
      <c r="CB193" s="105"/>
      <c r="CC193" s="105"/>
      <c r="CD193" s="105"/>
      <c r="CE193" s="105"/>
      <c r="CF193" s="105"/>
      <c r="CG193" s="105"/>
      <c r="CH193" s="105"/>
      <c r="CI193" s="105"/>
      <c r="CJ193" s="105"/>
      <c r="CK193" s="105"/>
      <c r="CL193" s="105"/>
      <c r="CM193" s="105"/>
      <c r="CN193" s="105"/>
      <c r="CO193" s="105"/>
      <c r="CP193" s="105"/>
      <c r="CQ193" s="105"/>
      <c r="CR193" s="105"/>
      <c r="CS193" s="105"/>
      <c r="CT193" s="105"/>
      <c r="CU193" s="105"/>
      <c r="CV193" s="105"/>
      <c r="CW193" s="105"/>
      <c r="CX193" s="105"/>
      <c r="CY193" s="105"/>
      <c r="CZ193" s="105"/>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c r="GO193" s="105"/>
      <c r="GP193" s="105"/>
      <c r="GQ193" s="105"/>
      <c r="GR193" s="105"/>
      <c r="GS193" s="105"/>
      <c r="GT193" s="105"/>
      <c r="GU193" s="105"/>
      <c r="GV193" s="105"/>
      <c r="GW193" s="105"/>
      <c r="GX193" s="105"/>
      <c r="GY193" s="105"/>
      <c r="GZ193" s="105"/>
      <c r="HA193" s="105"/>
      <c r="HB193" s="105"/>
      <c r="HC193" s="105"/>
      <c r="HD193" s="105"/>
      <c r="HE193" s="105"/>
      <c r="HF193" s="105"/>
      <c r="HG193" s="105"/>
      <c r="HH193" s="105"/>
      <c r="HI193" s="105"/>
      <c r="HJ193" s="105"/>
      <c r="HK193" s="105"/>
    </row>
    <row r="194" spans="10:219" x14ac:dyDescent="0.3">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c r="AX194" s="105"/>
      <c r="AY194" s="105"/>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c r="CG194" s="105"/>
      <c r="CH194" s="105"/>
      <c r="CI194" s="105"/>
      <c r="CJ194" s="105"/>
      <c r="CK194" s="105"/>
      <c r="CL194" s="105"/>
      <c r="CM194" s="105"/>
      <c r="CN194" s="105"/>
      <c r="CO194" s="105"/>
      <c r="CP194" s="105"/>
      <c r="CQ194" s="105"/>
      <c r="CR194" s="105"/>
      <c r="CS194" s="105"/>
      <c r="CT194" s="105"/>
      <c r="CU194" s="105"/>
      <c r="CV194" s="105"/>
      <c r="CW194" s="105"/>
      <c r="CX194" s="105"/>
      <c r="CY194" s="105"/>
      <c r="CZ194" s="105"/>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c r="GO194" s="105"/>
      <c r="GP194" s="105"/>
      <c r="GQ194" s="105"/>
      <c r="GR194" s="105"/>
      <c r="GS194" s="105"/>
      <c r="GT194" s="105"/>
      <c r="GU194" s="105"/>
      <c r="GV194" s="105"/>
      <c r="GW194" s="105"/>
      <c r="GX194" s="105"/>
      <c r="GY194" s="105"/>
      <c r="GZ194" s="105"/>
      <c r="HA194" s="105"/>
      <c r="HB194" s="105"/>
      <c r="HC194" s="105"/>
      <c r="HD194" s="105"/>
      <c r="HE194" s="105"/>
      <c r="HF194" s="105"/>
      <c r="HG194" s="105"/>
      <c r="HH194" s="105"/>
      <c r="HI194" s="105"/>
      <c r="HJ194" s="105"/>
      <c r="HK194" s="105"/>
    </row>
    <row r="195" spans="10:219" x14ac:dyDescent="0.3">
      <c r="J195" s="105" t="s">
        <v>643</v>
      </c>
      <c r="K195" s="105" t="s">
        <v>643</v>
      </c>
      <c r="L195" s="105" t="s">
        <v>643</v>
      </c>
      <c r="M195" s="105" t="s">
        <v>643</v>
      </c>
      <c r="N195" s="105" t="s">
        <v>643</v>
      </c>
      <c r="O195" s="105" t="s">
        <v>643</v>
      </c>
      <c r="P195" s="105" t="s">
        <v>643</v>
      </c>
      <c r="Q195" s="105" t="s">
        <v>643</v>
      </c>
      <c r="R195" s="105" t="s">
        <v>643</v>
      </c>
      <c r="S195" s="105" t="s">
        <v>643</v>
      </c>
      <c r="T195" s="105" t="s">
        <v>643</v>
      </c>
      <c r="U195" s="105" t="s">
        <v>643</v>
      </c>
      <c r="V195" s="105" t="s">
        <v>643</v>
      </c>
      <c r="W195" s="105" t="s">
        <v>643</v>
      </c>
      <c r="X195" s="105" t="s">
        <v>643</v>
      </c>
      <c r="Y195" s="105" t="s">
        <v>643</v>
      </c>
      <c r="Z195" s="105" t="s">
        <v>643</v>
      </c>
      <c r="AA195" s="105" t="s">
        <v>643</v>
      </c>
      <c r="AB195" s="105" t="s">
        <v>643</v>
      </c>
      <c r="AC195" s="105" t="s">
        <v>643</v>
      </c>
      <c r="AD195" s="105" t="s">
        <v>643</v>
      </c>
      <c r="AE195" s="105" t="s">
        <v>643</v>
      </c>
      <c r="AF195" s="105" t="s">
        <v>643</v>
      </c>
      <c r="AG195" s="105" t="s">
        <v>643</v>
      </c>
      <c r="AH195" s="105" t="s">
        <v>643</v>
      </c>
      <c r="AI195" s="105" t="s">
        <v>643</v>
      </c>
      <c r="AJ195" s="105" t="s">
        <v>643</v>
      </c>
      <c r="AK195" s="105" t="s">
        <v>643</v>
      </c>
      <c r="AL195" s="105" t="s">
        <v>643</v>
      </c>
      <c r="AM195" s="105" t="s">
        <v>643</v>
      </c>
      <c r="AN195" s="105" t="s">
        <v>643</v>
      </c>
      <c r="AO195" s="105" t="s">
        <v>643</v>
      </c>
      <c r="AP195" s="105" t="s">
        <v>643</v>
      </c>
      <c r="AQ195" s="105" t="s">
        <v>643</v>
      </c>
      <c r="AR195" s="105" t="s">
        <v>643</v>
      </c>
      <c r="AS195" s="105" t="s">
        <v>643</v>
      </c>
      <c r="AT195" s="105" t="s">
        <v>643</v>
      </c>
      <c r="AU195" s="105" t="s">
        <v>643</v>
      </c>
      <c r="AV195" s="105" t="s">
        <v>643</v>
      </c>
      <c r="AW195" s="105" t="s">
        <v>643</v>
      </c>
      <c r="AX195" s="105" t="s">
        <v>643</v>
      </c>
      <c r="AY195" s="105" t="s">
        <v>643</v>
      </c>
      <c r="AZ195" s="105" t="s">
        <v>643</v>
      </c>
      <c r="BA195" s="105" t="s">
        <v>643</v>
      </c>
      <c r="BB195" s="105" t="s">
        <v>643</v>
      </c>
      <c r="BC195" s="105" t="s">
        <v>643</v>
      </c>
      <c r="BD195" s="105" t="s">
        <v>643</v>
      </c>
      <c r="BE195" s="105" t="s">
        <v>643</v>
      </c>
      <c r="BF195" s="105" t="s">
        <v>643</v>
      </c>
      <c r="BG195" s="105" t="s">
        <v>643</v>
      </c>
      <c r="BH195" s="105" t="s">
        <v>643</v>
      </c>
      <c r="BI195" s="105" t="s">
        <v>643</v>
      </c>
      <c r="BJ195" s="105" t="s">
        <v>643</v>
      </c>
      <c r="BK195" s="105" t="s">
        <v>643</v>
      </c>
      <c r="BL195" s="105" t="s">
        <v>643</v>
      </c>
      <c r="BM195" s="105" t="s">
        <v>643</v>
      </c>
      <c r="BN195" s="105" t="s">
        <v>643</v>
      </c>
      <c r="BO195" s="105" t="s">
        <v>643</v>
      </c>
      <c r="BP195" s="105" t="s">
        <v>643</v>
      </c>
      <c r="BQ195" s="105" t="s">
        <v>643</v>
      </c>
      <c r="BR195" s="105" t="s">
        <v>643</v>
      </c>
      <c r="BS195" s="105" t="s">
        <v>643</v>
      </c>
      <c r="BT195" s="105" t="s">
        <v>643</v>
      </c>
      <c r="BU195" s="105" t="s">
        <v>643</v>
      </c>
      <c r="BV195" s="105" t="s">
        <v>643</v>
      </c>
      <c r="BW195" s="105" t="s">
        <v>643</v>
      </c>
      <c r="BX195" s="105" t="s">
        <v>643</v>
      </c>
      <c r="BY195" s="105" t="s">
        <v>643</v>
      </c>
      <c r="BZ195" s="105" t="s">
        <v>643</v>
      </c>
      <c r="CA195" s="105" t="s">
        <v>643</v>
      </c>
      <c r="CB195" s="105" t="s">
        <v>643</v>
      </c>
      <c r="CC195" s="105" t="s">
        <v>643</v>
      </c>
      <c r="CD195" s="105" t="s">
        <v>643</v>
      </c>
      <c r="CE195" s="105" t="s">
        <v>643</v>
      </c>
      <c r="CF195" s="105" t="s">
        <v>643</v>
      </c>
      <c r="CG195" s="105" t="s">
        <v>643</v>
      </c>
      <c r="CH195" s="105" t="s">
        <v>643</v>
      </c>
      <c r="CI195" s="105" t="s">
        <v>643</v>
      </c>
      <c r="CJ195" s="105" t="s">
        <v>643</v>
      </c>
      <c r="CK195" s="105" t="s">
        <v>643</v>
      </c>
      <c r="CL195" s="105" t="s">
        <v>643</v>
      </c>
      <c r="CM195" s="105" t="s">
        <v>643</v>
      </c>
      <c r="CN195" s="105" t="s">
        <v>643</v>
      </c>
      <c r="CO195" s="105" t="s">
        <v>643</v>
      </c>
      <c r="CP195" s="105" t="s">
        <v>643</v>
      </c>
      <c r="CQ195" s="105" t="s">
        <v>643</v>
      </c>
      <c r="CR195" s="105" t="s">
        <v>643</v>
      </c>
      <c r="CS195" s="105" t="s">
        <v>643</v>
      </c>
      <c r="CT195" s="105" t="s">
        <v>643</v>
      </c>
      <c r="CU195" s="105" t="s">
        <v>643</v>
      </c>
      <c r="CV195" s="105" t="s">
        <v>643</v>
      </c>
      <c r="CW195" s="105" t="s">
        <v>643</v>
      </c>
      <c r="CX195" s="105" t="s">
        <v>643</v>
      </c>
      <c r="CY195" s="105" t="s">
        <v>643</v>
      </c>
      <c r="CZ195" s="105" t="s">
        <v>643</v>
      </c>
      <c r="DA195" s="105" t="s">
        <v>643</v>
      </c>
      <c r="DB195" s="105" t="s">
        <v>643</v>
      </c>
      <c r="DC195" s="105" t="s">
        <v>643</v>
      </c>
      <c r="DD195" s="105" t="s">
        <v>643</v>
      </c>
      <c r="DE195" s="105" t="s">
        <v>643</v>
      </c>
      <c r="DF195" s="105" t="s">
        <v>643</v>
      </c>
      <c r="DG195" s="105" t="s">
        <v>643</v>
      </c>
      <c r="DH195" s="105" t="s">
        <v>643</v>
      </c>
      <c r="DI195" s="105" t="s">
        <v>643</v>
      </c>
      <c r="DJ195" s="105" t="s">
        <v>643</v>
      </c>
      <c r="DK195" s="105" t="s">
        <v>643</v>
      </c>
      <c r="DL195" s="105" t="s">
        <v>643</v>
      </c>
      <c r="DM195" s="105" t="s">
        <v>643</v>
      </c>
      <c r="DN195" s="105" t="s">
        <v>643</v>
      </c>
      <c r="DO195" s="105" t="s">
        <v>643</v>
      </c>
      <c r="DP195" s="105" t="s">
        <v>643</v>
      </c>
      <c r="DQ195" s="105" t="s">
        <v>643</v>
      </c>
      <c r="DR195" s="105" t="s">
        <v>643</v>
      </c>
      <c r="DS195" s="105" t="s">
        <v>643</v>
      </c>
      <c r="DT195" s="105" t="s">
        <v>643</v>
      </c>
      <c r="DU195" s="105" t="s">
        <v>643</v>
      </c>
      <c r="DV195" s="105" t="s">
        <v>643</v>
      </c>
      <c r="DW195" s="105" t="s">
        <v>643</v>
      </c>
      <c r="DX195" s="105" t="s">
        <v>643</v>
      </c>
      <c r="DY195" s="105" t="s">
        <v>643</v>
      </c>
      <c r="DZ195" s="105" t="s">
        <v>643</v>
      </c>
      <c r="EA195" s="105" t="s">
        <v>643</v>
      </c>
      <c r="EB195" s="105" t="s">
        <v>643</v>
      </c>
      <c r="EC195" s="105" t="s">
        <v>643</v>
      </c>
      <c r="ED195" s="105" t="s">
        <v>643</v>
      </c>
      <c r="EE195" s="105" t="s">
        <v>643</v>
      </c>
      <c r="EF195" s="105" t="s">
        <v>643</v>
      </c>
      <c r="EG195" s="105" t="s">
        <v>643</v>
      </c>
      <c r="EH195" s="105" t="s">
        <v>643</v>
      </c>
      <c r="EI195" s="105" t="s">
        <v>643</v>
      </c>
      <c r="EJ195" s="105" t="s">
        <v>643</v>
      </c>
      <c r="EK195" s="105" t="s">
        <v>643</v>
      </c>
      <c r="EL195" s="105" t="s">
        <v>643</v>
      </c>
      <c r="EM195" s="105" t="s">
        <v>643</v>
      </c>
      <c r="EN195" s="105" t="s">
        <v>643</v>
      </c>
      <c r="EO195" s="105" t="s">
        <v>643</v>
      </c>
      <c r="EP195" s="105" t="s">
        <v>643</v>
      </c>
      <c r="EQ195" s="105" t="s">
        <v>643</v>
      </c>
      <c r="ER195" s="105" t="s">
        <v>643</v>
      </c>
      <c r="ES195" s="105" t="s">
        <v>643</v>
      </c>
      <c r="ET195" s="105" t="s">
        <v>643</v>
      </c>
      <c r="EU195" s="105" t="s">
        <v>643</v>
      </c>
      <c r="EV195" s="105" t="s">
        <v>643</v>
      </c>
      <c r="EW195" s="105" t="s">
        <v>643</v>
      </c>
      <c r="EX195" s="105" t="s">
        <v>643</v>
      </c>
      <c r="EY195" s="105" t="s">
        <v>643</v>
      </c>
      <c r="EZ195" s="105" t="s">
        <v>643</v>
      </c>
      <c r="FA195" s="105" t="s">
        <v>643</v>
      </c>
      <c r="FB195" s="105" t="s">
        <v>643</v>
      </c>
      <c r="FC195" s="105" t="s">
        <v>643</v>
      </c>
      <c r="FD195" s="105" t="s">
        <v>643</v>
      </c>
      <c r="FE195" s="105" t="s">
        <v>643</v>
      </c>
      <c r="FF195" s="105" t="s">
        <v>643</v>
      </c>
      <c r="FG195" s="105" t="s">
        <v>643</v>
      </c>
      <c r="FH195" s="105" t="s">
        <v>643</v>
      </c>
      <c r="FI195" s="105" t="s">
        <v>643</v>
      </c>
      <c r="FJ195" s="105" t="s">
        <v>643</v>
      </c>
      <c r="FK195" s="105" t="s">
        <v>643</v>
      </c>
      <c r="FL195" s="105" t="s">
        <v>643</v>
      </c>
      <c r="FM195" s="105" t="s">
        <v>643</v>
      </c>
      <c r="FN195" s="105" t="s">
        <v>643</v>
      </c>
      <c r="FO195" s="105" t="s">
        <v>643</v>
      </c>
      <c r="FP195" s="105" t="s">
        <v>643</v>
      </c>
      <c r="FQ195" s="105" t="s">
        <v>643</v>
      </c>
      <c r="FR195" s="105" t="s">
        <v>643</v>
      </c>
      <c r="FS195" s="105" t="s">
        <v>643</v>
      </c>
      <c r="FT195" s="105" t="s">
        <v>643</v>
      </c>
      <c r="FU195" s="105" t="s">
        <v>643</v>
      </c>
      <c r="FV195" s="105" t="s">
        <v>643</v>
      </c>
      <c r="FW195" s="105" t="s">
        <v>643</v>
      </c>
      <c r="FX195" s="105" t="s">
        <v>643</v>
      </c>
      <c r="FY195" s="105" t="s">
        <v>643</v>
      </c>
      <c r="FZ195" s="105" t="s">
        <v>643</v>
      </c>
      <c r="GA195" s="105" t="s">
        <v>643</v>
      </c>
      <c r="GB195" s="105" t="s">
        <v>643</v>
      </c>
      <c r="GC195" s="105" t="s">
        <v>643</v>
      </c>
      <c r="GD195" s="105" t="s">
        <v>643</v>
      </c>
      <c r="GE195" s="105" t="s">
        <v>643</v>
      </c>
      <c r="GF195" s="105" t="s">
        <v>643</v>
      </c>
      <c r="GG195" s="105" t="s">
        <v>643</v>
      </c>
      <c r="GH195" s="105" t="s">
        <v>643</v>
      </c>
      <c r="GI195" s="105" t="s">
        <v>643</v>
      </c>
      <c r="GJ195" s="105" t="s">
        <v>643</v>
      </c>
      <c r="GK195" s="105" t="s">
        <v>643</v>
      </c>
      <c r="GL195" s="105" t="s">
        <v>643</v>
      </c>
      <c r="GM195" s="105" t="s">
        <v>643</v>
      </c>
      <c r="GN195" s="105" t="s">
        <v>643</v>
      </c>
      <c r="GO195" s="105" t="s">
        <v>643</v>
      </c>
      <c r="GP195" s="105" t="s">
        <v>643</v>
      </c>
      <c r="GQ195" s="105" t="s">
        <v>643</v>
      </c>
      <c r="GR195" s="105" t="s">
        <v>643</v>
      </c>
      <c r="GS195" s="105" t="s">
        <v>643</v>
      </c>
      <c r="GT195" s="105" t="s">
        <v>643</v>
      </c>
      <c r="GU195" s="105" t="s">
        <v>643</v>
      </c>
      <c r="GV195" s="105" t="s">
        <v>643</v>
      </c>
      <c r="GW195" s="105" t="s">
        <v>643</v>
      </c>
      <c r="GX195" s="105" t="s">
        <v>643</v>
      </c>
      <c r="GY195" s="105" t="s">
        <v>643</v>
      </c>
      <c r="GZ195" s="105" t="s">
        <v>643</v>
      </c>
      <c r="HA195" s="105" t="s">
        <v>643</v>
      </c>
      <c r="HB195" s="105" t="s">
        <v>643</v>
      </c>
      <c r="HC195" s="105" t="s">
        <v>643</v>
      </c>
      <c r="HD195" s="105" t="s">
        <v>643</v>
      </c>
      <c r="HE195" s="105" t="s">
        <v>643</v>
      </c>
      <c r="HF195" s="105" t="s">
        <v>643</v>
      </c>
      <c r="HG195" s="105" t="s">
        <v>643</v>
      </c>
      <c r="HH195" s="105" t="s">
        <v>643</v>
      </c>
      <c r="HI195" s="105" t="s">
        <v>643</v>
      </c>
      <c r="HJ195" s="105" t="s">
        <v>643</v>
      </c>
      <c r="HK195" s="105" t="s">
        <v>643</v>
      </c>
    </row>
    <row r="196" spans="10:219" x14ac:dyDescent="0.3">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c r="AT196" s="105"/>
      <c r="AU196" s="105"/>
      <c r="AV196" s="105"/>
      <c r="AW196" s="105"/>
      <c r="AX196" s="105"/>
      <c r="AY196" s="105"/>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c r="CG196" s="105"/>
      <c r="CH196" s="105"/>
      <c r="CI196" s="105"/>
      <c r="CJ196" s="105"/>
      <c r="CK196" s="105"/>
      <c r="CL196" s="105"/>
      <c r="CM196" s="105"/>
      <c r="CN196" s="105"/>
      <c r="CO196" s="105"/>
      <c r="CP196" s="105"/>
      <c r="CQ196" s="105"/>
      <c r="CR196" s="105"/>
      <c r="CS196" s="105"/>
      <c r="CT196" s="105"/>
      <c r="CU196" s="105"/>
      <c r="CV196" s="105"/>
      <c r="CW196" s="105"/>
      <c r="CX196" s="105"/>
      <c r="CY196" s="105"/>
      <c r="CZ196" s="105"/>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c r="GO196" s="105"/>
      <c r="GP196" s="105"/>
      <c r="GQ196" s="105"/>
      <c r="GR196" s="105"/>
      <c r="GS196" s="105"/>
      <c r="GT196" s="105"/>
      <c r="GU196" s="105"/>
      <c r="GV196" s="105"/>
      <c r="GW196" s="105"/>
      <c r="GX196" s="105"/>
      <c r="GY196" s="105"/>
      <c r="GZ196" s="105"/>
      <c r="HA196" s="105"/>
      <c r="HB196" s="105"/>
      <c r="HC196" s="105"/>
      <c r="HD196" s="105"/>
      <c r="HE196" s="105"/>
      <c r="HF196" s="105"/>
      <c r="HG196" s="105"/>
      <c r="HH196" s="105"/>
      <c r="HI196" s="105"/>
      <c r="HJ196" s="105"/>
      <c r="HK196" s="105"/>
    </row>
    <row r="197" spans="10:219" x14ac:dyDescent="0.3">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c r="AT197" s="105"/>
      <c r="AU197" s="105"/>
      <c r="AV197" s="105"/>
      <c r="AW197" s="105"/>
      <c r="AX197" s="105"/>
      <c r="AY197" s="105"/>
      <c r="AZ197" s="105"/>
      <c r="BA197" s="105"/>
      <c r="BB197" s="105"/>
      <c r="BC197" s="105"/>
      <c r="BD197" s="105"/>
      <c r="BE197" s="105"/>
      <c r="BF197" s="105"/>
      <c r="BG197" s="105"/>
      <c r="BH197" s="105"/>
      <c r="BI197" s="105"/>
      <c r="BJ197" s="105"/>
      <c r="BK197" s="105"/>
      <c r="BL197" s="105"/>
      <c r="BM197" s="105"/>
      <c r="BN197" s="105"/>
      <c r="BO197" s="105"/>
      <c r="BP197" s="105"/>
      <c r="BQ197" s="105"/>
      <c r="BR197" s="105"/>
      <c r="BS197" s="105"/>
      <c r="BT197" s="105"/>
      <c r="BU197" s="105"/>
      <c r="BV197" s="105"/>
      <c r="BW197" s="105"/>
      <c r="BX197" s="105"/>
      <c r="BY197" s="105"/>
      <c r="BZ197" s="105"/>
      <c r="CA197" s="105"/>
      <c r="CB197" s="105"/>
      <c r="CC197" s="105"/>
      <c r="CD197" s="105"/>
      <c r="CE197" s="105"/>
      <c r="CF197" s="105"/>
      <c r="CG197" s="105"/>
      <c r="CH197" s="105"/>
      <c r="CI197" s="105"/>
      <c r="CJ197" s="105"/>
      <c r="CK197" s="105"/>
      <c r="CL197" s="105"/>
      <c r="CM197" s="105"/>
      <c r="CN197" s="105"/>
      <c r="CO197" s="105"/>
      <c r="CP197" s="105"/>
      <c r="CQ197" s="105"/>
      <c r="CR197" s="105"/>
      <c r="CS197" s="105"/>
      <c r="CT197" s="105"/>
      <c r="CU197" s="105"/>
      <c r="CV197" s="105"/>
      <c r="CW197" s="105"/>
      <c r="CX197" s="105"/>
      <c r="CY197" s="105"/>
      <c r="CZ197" s="105"/>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c r="GO197" s="105"/>
      <c r="GP197" s="105"/>
      <c r="GQ197" s="105"/>
      <c r="GR197" s="105"/>
      <c r="GS197" s="105"/>
      <c r="GT197" s="105"/>
      <c r="GU197" s="105"/>
      <c r="GV197" s="105"/>
      <c r="GW197" s="105"/>
      <c r="GX197" s="105"/>
      <c r="GY197" s="105"/>
      <c r="GZ197" s="105"/>
      <c r="HA197" s="105"/>
      <c r="HB197" s="105"/>
      <c r="HC197" s="105"/>
      <c r="HD197" s="105"/>
      <c r="HE197" s="105"/>
      <c r="HF197" s="105"/>
      <c r="HG197" s="105"/>
      <c r="HH197" s="105"/>
      <c r="HI197" s="105"/>
      <c r="HJ197" s="105"/>
      <c r="HK197" s="105"/>
    </row>
    <row r="198" spans="10:219" x14ac:dyDescent="0.3">
      <c r="J198" s="105"/>
      <c r="K198" s="105"/>
      <c r="L198" s="105"/>
      <c r="M198" s="105"/>
      <c r="N198" s="105"/>
      <c r="O198" s="105"/>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c r="AT198" s="105"/>
      <c r="AU198" s="105"/>
      <c r="AV198" s="105"/>
      <c r="AW198" s="105"/>
      <c r="AX198" s="105"/>
      <c r="AY198" s="105"/>
      <c r="AZ198" s="105"/>
      <c r="BA198" s="105"/>
      <c r="BB198" s="105"/>
      <c r="BC198" s="105"/>
      <c r="BD198" s="105"/>
      <c r="BE198" s="105"/>
      <c r="BF198" s="105"/>
      <c r="BG198" s="105"/>
      <c r="BH198" s="105"/>
      <c r="BI198" s="105"/>
      <c r="BJ198" s="105"/>
      <c r="BK198" s="105"/>
      <c r="BL198" s="105"/>
      <c r="BM198" s="105"/>
      <c r="BN198" s="105"/>
      <c r="BO198" s="105"/>
      <c r="BP198" s="105"/>
      <c r="BQ198" s="105"/>
      <c r="BR198" s="105"/>
      <c r="BS198" s="105"/>
      <c r="BT198" s="105"/>
      <c r="BU198" s="105"/>
      <c r="BV198" s="105"/>
      <c r="BW198" s="105"/>
      <c r="BX198" s="105"/>
      <c r="BY198" s="105"/>
      <c r="BZ198" s="105"/>
      <c r="CA198" s="105"/>
      <c r="CB198" s="105"/>
      <c r="CC198" s="105"/>
      <c r="CD198" s="105"/>
      <c r="CE198" s="105"/>
      <c r="CF198" s="105"/>
      <c r="CG198" s="105"/>
      <c r="CH198" s="105"/>
      <c r="CI198" s="105"/>
      <c r="CJ198" s="105"/>
      <c r="CK198" s="105"/>
      <c r="CL198" s="105"/>
      <c r="CM198" s="105"/>
      <c r="CN198" s="105"/>
      <c r="CO198" s="105"/>
      <c r="CP198" s="105"/>
      <c r="CQ198" s="105"/>
      <c r="CR198" s="105"/>
      <c r="CS198" s="105"/>
      <c r="CT198" s="105"/>
      <c r="CU198" s="105"/>
      <c r="CV198" s="105"/>
      <c r="CW198" s="105"/>
      <c r="CX198" s="105"/>
      <c r="CY198" s="105"/>
      <c r="CZ198" s="105"/>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c r="GO198" s="105"/>
      <c r="GP198" s="105"/>
      <c r="GQ198" s="105"/>
      <c r="GR198" s="105"/>
      <c r="GS198" s="105"/>
      <c r="GT198" s="105"/>
      <c r="GU198" s="105"/>
      <c r="GV198" s="105"/>
      <c r="GW198" s="105"/>
      <c r="GX198" s="105"/>
      <c r="GY198" s="105"/>
      <c r="GZ198" s="105"/>
      <c r="HA198" s="105"/>
      <c r="HB198" s="105"/>
      <c r="HC198" s="105"/>
      <c r="HD198" s="105"/>
      <c r="HE198" s="105"/>
      <c r="HF198" s="105"/>
      <c r="HG198" s="105"/>
      <c r="HH198" s="105"/>
      <c r="HI198" s="105"/>
      <c r="HJ198" s="105"/>
      <c r="HK198" s="105"/>
    </row>
    <row r="199" spans="10:219" x14ac:dyDescent="0.3">
      <c r="J199" s="105"/>
      <c r="K199" s="105"/>
      <c r="L199" s="105"/>
      <c r="M199" s="105"/>
      <c r="N199" s="105"/>
      <c r="O199" s="105"/>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c r="AT199" s="105"/>
      <c r="AU199" s="105"/>
      <c r="AV199" s="105"/>
      <c r="AW199" s="105"/>
      <c r="AX199" s="105"/>
      <c r="AY199" s="105"/>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c r="CG199" s="105"/>
      <c r="CH199" s="105"/>
      <c r="CI199" s="105"/>
      <c r="CJ199" s="105"/>
      <c r="CK199" s="105"/>
      <c r="CL199" s="105"/>
      <c r="CM199" s="105"/>
      <c r="CN199" s="105"/>
      <c r="CO199" s="105"/>
      <c r="CP199" s="105"/>
      <c r="CQ199" s="105"/>
      <c r="CR199" s="105"/>
      <c r="CS199" s="105"/>
      <c r="CT199" s="105"/>
      <c r="CU199" s="105"/>
      <c r="CV199" s="105"/>
      <c r="CW199" s="105"/>
      <c r="CX199" s="105"/>
      <c r="CY199" s="105"/>
      <c r="CZ199" s="105"/>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c r="GO199" s="105"/>
      <c r="GP199" s="105"/>
      <c r="GQ199" s="105"/>
      <c r="GR199" s="105"/>
      <c r="GS199" s="105"/>
      <c r="GT199" s="105"/>
      <c r="GU199" s="105"/>
      <c r="GV199" s="105"/>
      <c r="GW199" s="105"/>
      <c r="GX199" s="105"/>
      <c r="GY199" s="105"/>
      <c r="GZ199" s="105"/>
      <c r="HA199" s="105"/>
      <c r="HB199" s="105"/>
      <c r="HC199" s="105"/>
      <c r="HD199" s="105"/>
      <c r="HE199" s="105"/>
      <c r="HF199" s="105"/>
      <c r="HG199" s="105"/>
      <c r="HH199" s="105"/>
      <c r="HI199" s="105"/>
      <c r="HJ199" s="105"/>
      <c r="HK199" s="105"/>
    </row>
    <row r="200" spans="10:219" x14ac:dyDescent="0.3">
      <c r="J200" s="105"/>
      <c r="K200" s="105"/>
      <c r="L200" s="105"/>
      <c r="M200" s="105"/>
      <c r="N200" s="105"/>
      <c r="O200" s="105"/>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c r="AT200" s="105"/>
      <c r="AU200" s="105"/>
      <c r="AV200" s="105"/>
      <c r="AW200" s="105"/>
      <c r="AX200" s="105"/>
      <c r="AY200" s="105"/>
      <c r="AZ200" s="105"/>
      <c r="BA200" s="105"/>
      <c r="BB200" s="105"/>
      <c r="BC200" s="105"/>
      <c r="BD200" s="105"/>
      <c r="BE200" s="105"/>
      <c r="BF200" s="105"/>
      <c r="BG200" s="105"/>
      <c r="BH200" s="105"/>
      <c r="BI200" s="105"/>
      <c r="BJ200" s="105"/>
      <c r="BK200" s="105"/>
      <c r="BL200" s="105"/>
      <c r="BM200" s="105"/>
      <c r="BN200" s="105"/>
      <c r="BO200" s="105"/>
      <c r="BP200" s="105"/>
      <c r="BQ200" s="105"/>
      <c r="BR200" s="105"/>
      <c r="BS200" s="105"/>
      <c r="BT200" s="105"/>
      <c r="BU200" s="105"/>
      <c r="BV200" s="105"/>
      <c r="BW200" s="105"/>
      <c r="BX200" s="105"/>
      <c r="BY200" s="105"/>
      <c r="BZ200" s="105"/>
      <c r="CA200" s="105"/>
      <c r="CB200" s="105"/>
      <c r="CC200" s="105"/>
      <c r="CD200" s="105"/>
      <c r="CE200" s="105"/>
      <c r="CF200" s="105"/>
      <c r="CG200" s="105"/>
      <c r="CH200" s="105"/>
      <c r="CI200" s="105"/>
      <c r="CJ200" s="105"/>
      <c r="CK200" s="105"/>
      <c r="CL200" s="105"/>
      <c r="CM200" s="105"/>
      <c r="CN200" s="105"/>
      <c r="CO200" s="105"/>
      <c r="CP200" s="105"/>
      <c r="CQ200" s="105"/>
      <c r="CR200" s="105"/>
      <c r="CS200" s="105"/>
      <c r="CT200" s="105"/>
      <c r="CU200" s="105"/>
      <c r="CV200" s="105"/>
      <c r="CW200" s="105"/>
      <c r="CX200" s="105"/>
      <c r="CY200" s="105"/>
      <c r="CZ200" s="105"/>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c r="GO200" s="105"/>
      <c r="GP200" s="105"/>
      <c r="GQ200" s="105"/>
      <c r="GR200" s="105"/>
      <c r="GS200" s="105"/>
      <c r="GT200" s="105"/>
      <c r="GU200" s="105"/>
      <c r="GV200" s="105"/>
      <c r="GW200" s="105"/>
      <c r="GX200" s="105"/>
      <c r="GY200" s="105"/>
      <c r="GZ200" s="105"/>
      <c r="HA200" s="105"/>
      <c r="HB200" s="105"/>
      <c r="HC200" s="105"/>
      <c r="HD200" s="105"/>
      <c r="HE200" s="105"/>
      <c r="HF200" s="105"/>
      <c r="HG200" s="105"/>
      <c r="HH200" s="105"/>
      <c r="HI200" s="105"/>
      <c r="HJ200" s="105"/>
      <c r="HK200" s="105"/>
    </row>
    <row r="201" spans="10:219" x14ac:dyDescent="0.3">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c r="AT201" s="105"/>
      <c r="AU201" s="105"/>
      <c r="AV201" s="105"/>
      <c r="AW201" s="105"/>
      <c r="AX201" s="105"/>
      <c r="AY201" s="105"/>
      <c r="AZ201" s="105"/>
      <c r="BA201" s="105"/>
      <c r="BB201" s="105"/>
      <c r="BC201" s="105"/>
      <c r="BD201" s="105"/>
      <c r="BE201" s="105"/>
      <c r="BF201" s="105"/>
      <c r="BG201" s="105"/>
      <c r="BH201" s="105"/>
      <c r="BI201" s="105"/>
      <c r="BJ201" s="105"/>
      <c r="BK201" s="105"/>
      <c r="BL201" s="105"/>
      <c r="BM201" s="105"/>
      <c r="BN201" s="105"/>
      <c r="BO201" s="105"/>
      <c r="BP201" s="105"/>
      <c r="BQ201" s="105"/>
      <c r="BR201" s="105"/>
      <c r="BS201" s="105"/>
      <c r="BT201" s="105"/>
      <c r="BU201" s="105"/>
      <c r="BV201" s="105"/>
      <c r="BW201" s="105"/>
      <c r="BX201" s="105"/>
      <c r="BY201" s="105"/>
      <c r="BZ201" s="105"/>
      <c r="CA201" s="105"/>
      <c r="CB201" s="105"/>
      <c r="CC201" s="105"/>
      <c r="CD201" s="105"/>
      <c r="CE201" s="105"/>
      <c r="CF201" s="105"/>
      <c r="CG201" s="105"/>
      <c r="CH201" s="105"/>
      <c r="CI201" s="105"/>
      <c r="CJ201" s="105"/>
      <c r="CK201" s="105"/>
      <c r="CL201" s="105"/>
      <c r="CM201" s="105"/>
      <c r="CN201" s="105"/>
      <c r="CO201" s="105"/>
      <c r="CP201" s="105"/>
      <c r="CQ201" s="105"/>
      <c r="CR201" s="105"/>
      <c r="CS201" s="105"/>
      <c r="CT201" s="105"/>
      <c r="CU201" s="105"/>
      <c r="CV201" s="105"/>
      <c r="CW201" s="105"/>
      <c r="CX201" s="105"/>
      <c r="CY201" s="105"/>
      <c r="CZ201" s="105"/>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c r="GO201" s="105"/>
      <c r="GP201" s="105"/>
      <c r="GQ201" s="105"/>
      <c r="GR201" s="105"/>
      <c r="GS201" s="105"/>
      <c r="GT201" s="105"/>
      <c r="GU201" s="105"/>
      <c r="GV201" s="105"/>
      <c r="GW201" s="105"/>
      <c r="GX201" s="105"/>
      <c r="GY201" s="105"/>
      <c r="GZ201" s="105"/>
      <c r="HA201" s="105"/>
      <c r="HB201" s="105"/>
      <c r="HC201" s="105"/>
      <c r="HD201" s="105"/>
      <c r="HE201" s="105"/>
      <c r="HF201" s="105"/>
      <c r="HG201" s="105"/>
      <c r="HH201" s="105"/>
      <c r="HI201" s="105"/>
      <c r="HJ201" s="105"/>
      <c r="HK201" s="105"/>
    </row>
    <row r="202" spans="10:219" x14ac:dyDescent="0.3">
      <c r="J202" s="105" t="s">
        <v>644</v>
      </c>
      <c r="K202" s="105" t="s">
        <v>644</v>
      </c>
      <c r="L202" s="105" t="s">
        <v>644</v>
      </c>
      <c r="M202" s="105" t="s">
        <v>644</v>
      </c>
      <c r="N202" s="105" t="s">
        <v>644</v>
      </c>
      <c r="O202" s="105" t="s">
        <v>644</v>
      </c>
      <c r="P202" s="105" t="s">
        <v>644</v>
      </c>
      <c r="Q202" s="105" t="s">
        <v>644</v>
      </c>
      <c r="R202" s="105" t="s">
        <v>644</v>
      </c>
      <c r="S202" s="105" t="s">
        <v>644</v>
      </c>
      <c r="T202" s="105" t="s">
        <v>644</v>
      </c>
      <c r="U202" s="105" t="s">
        <v>644</v>
      </c>
      <c r="V202" s="105" t="s">
        <v>644</v>
      </c>
      <c r="W202" s="105" t="s">
        <v>644</v>
      </c>
      <c r="X202" s="105" t="s">
        <v>644</v>
      </c>
      <c r="Y202" s="105" t="s">
        <v>644</v>
      </c>
      <c r="Z202" s="105" t="s">
        <v>644</v>
      </c>
      <c r="AA202" s="105" t="s">
        <v>644</v>
      </c>
      <c r="AB202" s="105" t="s">
        <v>644</v>
      </c>
      <c r="AC202" s="105" t="s">
        <v>644</v>
      </c>
      <c r="AD202" s="105" t="s">
        <v>644</v>
      </c>
      <c r="AE202" s="105" t="s">
        <v>644</v>
      </c>
      <c r="AF202" s="105" t="s">
        <v>644</v>
      </c>
      <c r="AG202" s="105" t="s">
        <v>644</v>
      </c>
      <c r="AH202" s="105" t="s">
        <v>644</v>
      </c>
      <c r="AI202" s="105" t="s">
        <v>644</v>
      </c>
      <c r="AJ202" s="105" t="s">
        <v>644</v>
      </c>
      <c r="AK202" s="105" t="s">
        <v>644</v>
      </c>
      <c r="AL202" s="105" t="s">
        <v>644</v>
      </c>
      <c r="AM202" s="105" t="s">
        <v>644</v>
      </c>
      <c r="AN202" s="105" t="s">
        <v>644</v>
      </c>
      <c r="AO202" s="105" t="s">
        <v>644</v>
      </c>
      <c r="AP202" s="105" t="s">
        <v>644</v>
      </c>
      <c r="AQ202" s="105" t="s">
        <v>644</v>
      </c>
      <c r="AR202" s="105" t="s">
        <v>644</v>
      </c>
      <c r="AS202" s="105" t="s">
        <v>644</v>
      </c>
      <c r="AT202" s="105" t="s">
        <v>644</v>
      </c>
      <c r="AU202" s="105" t="s">
        <v>644</v>
      </c>
      <c r="AV202" s="105" t="s">
        <v>644</v>
      </c>
      <c r="AW202" s="105" t="s">
        <v>644</v>
      </c>
      <c r="AX202" s="105" t="s">
        <v>644</v>
      </c>
      <c r="AY202" s="105" t="s">
        <v>644</v>
      </c>
      <c r="AZ202" s="105" t="s">
        <v>644</v>
      </c>
      <c r="BA202" s="105" t="s">
        <v>644</v>
      </c>
      <c r="BB202" s="105" t="s">
        <v>644</v>
      </c>
      <c r="BC202" s="105" t="s">
        <v>644</v>
      </c>
      <c r="BD202" s="105" t="s">
        <v>644</v>
      </c>
      <c r="BE202" s="105" t="s">
        <v>644</v>
      </c>
      <c r="BF202" s="105" t="s">
        <v>644</v>
      </c>
      <c r="BG202" s="105" t="s">
        <v>644</v>
      </c>
      <c r="BH202" s="105" t="s">
        <v>644</v>
      </c>
      <c r="BI202" s="105" t="s">
        <v>644</v>
      </c>
      <c r="BJ202" s="105" t="s">
        <v>644</v>
      </c>
      <c r="BK202" s="105" t="s">
        <v>644</v>
      </c>
      <c r="BL202" s="105" t="s">
        <v>644</v>
      </c>
      <c r="BM202" s="105" t="s">
        <v>644</v>
      </c>
      <c r="BN202" s="105" t="s">
        <v>644</v>
      </c>
      <c r="BO202" s="105" t="s">
        <v>644</v>
      </c>
      <c r="BP202" s="105" t="s">
        <v>644</v>
      </c>
      <c r="BQ202" s="105" t="s">
        <v>644</v>
      </c>
      <c r="BR202" s="105" t="s">
        <v>644</v>
      </c>
      <c r="BS202" s="105" t="s">
        <v>644</v>
      </c>
      <c r="BT202" s="105" t="s">
        <v>644</v>
      </c>
      <c r="BU202" s="105" t="s">
        <v>644</v>
      </c>
      <c r="BV202" s="105" t="s">
        <v>644</v>
      </c>
      <c r="BW202" s="105" t="s">
        <v>644</v>
      </c>
      <c r="BX202" s="105" t="s">
        <v>644</v>
      </c>
      <c r="BY202" s="105" t="s">
        <v>644</v>
      </c>
      <c r="BZ202" s="105" t="s">
        <v>644</v>
      </c>
      <c r="CA202" s="105" t="s">
        <v>644</v>
      </c>
      <c r="CB202" s="105" t="s">
        <v>644</v>
      </c>
      <c r="CC202" s="105" t="s">
        <v>644</v>
      </c>
      <c r="CD202" s="105" t="s">
        <v>644</v>
      </c>
      <c r="CE202" s="105" t="s">
        <v>644</v>
      </c>
      <c r="CF202" s="105" t="s">
        <v>644</v>
      </c>
      <c r="CG202" s="105" t="s">
        <v>644</v>
      </c>
      <c r="CH202" s="105" t="s">
        <v>644</v>
      </c>
      <c r="CI202" s="105" t="s">
        <v>644</v>
      </c>
      <c r="CJ202" s="105" t="s">
        <v>644</v>
      </c>
      <c r="CK202" s="105" t="s">
        <v>644</v>
      </c>
      <c r="CL202" s="105" t="s">
        <v>644</v>
      </c>
      <c r="CM202" s="105" t="s">
        <v>644</v>
      </c>
      <c r="CN202" s="105" t="s">
        <v>644</v>
      </c>
      <c r="CO202" s="105" t="s">
        <v>644</v>
      </c>
      <c r="CP202" s="105" t="s">
        <v>644</v>
      </c>
      <c r="CQ202" s="105" t="s">
        <v>644</v>
      </c>
      <c r="CR202" s="105" t="s">
        <v>644</v>
      </c>
      <c r="CS202" s="105" t="s">
        <v>644</v>
      </c>
      <c r="CT202" s="105" t="s">
        <v>644</v>
      </c>
      <c r="CU202" s="105" t="s">
        <v>644</v>
      </c>
      <c r="CV202" s="105" t="s">
        <v>644</v>
      </c>
      <c r="CW202" s="105" t="s">
        <v>644</v>
      </c>
      <c r="CX202" s="105" t="s">
        <v>644</v>
      </c>
      <c r="CY202" s="105" t="s">
        <v>644</v>
      </c>
      <c r="CZ202" s="105" t="s">
        <v>644</v>
      </c>
      <c r="DA202" s="105" t="s">
        <v>644</v>
      </c>
      <c r="DB202" s="105" t="s">
        <v>644</v>
      </c>
      <c r="DC202" s="105" t="s">
        <v>644</v>
      </c>
      <c r="DD202" s="105" t="s">
        <v>644</v>
      </c>
      <c r="DE202" s="105" t="s">
        <v>644</v>
      </c>
      <c r="DF202" s="105" t="s">
        <v>644</v>
      </c>
      <c r="DG202" s="105" t="s">
        <v>644</v>
      </c>
      <c r="DH202" s="105" t="s">
        <v>644</v>
      </c>
      <c r="DI202" s="105" t="s">
        <v>644</v>
      </c>
      <c r="DJ202" s="105" t="s">
        <v>644</v>
      </c>
      <c r="DK202" s="105" t="s">
        <v>644</v>
      </c>
      <c r="DL202" s="105" t="s">
        <v>644</v>
      </c>
      <c r="DM202" s="105" t="s">
        <v>644</v>
      </c>
      <c r="DN202" s="105" t="s">
        <v>644</v>
      </c>
      <c r="DO202" s="105" t="s">
        <v>644</v>
      </c>
      <c r="DP202" s="105" t="s">
        <v>644</v>
      </c>
      <c r="DQ202" s="105" t="s">
        <v>644</v>
      </c>
      <c r="DR202" s="105" t="s">
        <v>644</v>
      </c>
      <c r="DS202" s="105" t="s">
        <v>644</v>
      </c>
      <c r="DT202" s="105" t="s">
        <v>644</v>
      </c>
      <c r="DU202" s="105" t="s">
        <v>644</v>
      </c>
      <c r="DV202" s="105" t="s">
        <v>644</v>
      </c>
      <c r="DW202" s="105" t="s">
        <v>644</v>
      </c>
      <c r="DX202" s="105" t="s">
        <v>644</v>
      </c>
      <c r="DY202" s="105" t="s">
        <v>644</v>
      </c>
      <c r="DZ202" s="105" t="s">
        <v>644</v>
      </c>
      <c r="EA202" s="105" t="s">
        <v>644</v>
      </c>
      <c r="EB202" s="105" t="s">
        <v>644</v>
      </c>
      <c r="EC202" s="105" t="s">
        <v>644</v>
      </c>
      <c r="ED202" s="105" t="s">
        <v>644</v>
      </c>
      <c r="EE202" s="105" t="s">
        <v>644</v>
      </c>
      <c r="EF202" s="105" t="s">
        <v>644</v>
      </c>
      <c r="EG202" s="105" t="s">
        <v>644</v>
      </c>
      <c r="EH202" s="105" t="s">
        <v>644</v>
      </c>
      <c r="EI202" s="105" t="s">
        <v>644</v>
      </c>
      <c r="EJ202" s="105" t="s">
        <v>644</v>
      </c>
      <c r="EK202" s="105" t="s">
        <v>644</v>
      </c>
      <c r="EL202" s="105" t="s">
        <v>644</v>
      </c>
      <c r="EM202" s="105" t="s">
        <v>644</v>
      </c>
      <c r="EN202" s="105" t="s">
        <v>644</v>
      </c>
      <c r="EO202" s="105" t="s">
        <v>644</v>
      </c>
      <c r="EP202" s="105" t="s">
        <v>644</v>
      </c>
      <c r="EQ202" s="105" t="s">
        <v>644</v>
      </c>
      <c r="ER202" s="105" t="s">
        <v>644</v>
      </c>
      <c r="ES202" s="105" t="s">
        <v>644</v>
      </c>
      <c r="ET202" s="105" t="s">
        <v>644</v>
      </c>
      <c r="EU202" s="105" t="s">
        <v>644</v>
      </c>
      <c r="EV202" s="105" t="s">
        <v>644</v>
      </c>
      <c r="EW202" s="105" t="s">
        <v>644</v>
      </c>
      <c r="EX202" s="105" t="s">
        <v>644</v>
      </c>
      <c r="EY202" s="105" t="s">
        <v>644</v>
      </c>
      <c r="EZ202" s="105" t="s">
        <v>644</v>
      </c>
      <c r="FA202" s="105" t="s">
        <v>644</v>
      </c>
      <c r="FB202" s="105" t="s">
        <v>644</v>
      </c>
      <c r="FC202" s="105" t="s">
        <v>644</v>
      </c>
      <c r="FD202" s="105" t="s">
        <v>644</v>
      </c>
      <c r="FE202" s="105" t="s">
        <v>644</v>
      </c>
      <c r="FF202" s="105" t="s">
        <v>644</v>
      </c>
      <c r="FG202" s="105" t="s">
        <v>644</v>
      </c>
      <c r="FH202" s="105" t="s">
        <v>644</v>
      </c>
      <c r="FI202" s="105" t="s">
        <v>644</v>
      </c>
      <c r="FJ202" s="105" t="s">
        <v>644</v>
      </c>
      <c r="FK202" s="105" t="s">
        <v>644</v>
      </c>
      <c r="FL202" s="105" t="s">
        <v>644</v>
      </c>
      <c r="FM202" s="105" t="s">
        <v>644</v>
      </c>
      <c r="FN202" s="105" t="s">
        <v>644</v>
      </c>
      <c r="FO202" s="105" t="s">
        <v>644</v>
      </c>
      <c r="FP202" s="105" t="s">
        <v>644</v>
      </c>
      <c r="FQ202" s="105" t="s">
        <v>644</v>
      </c>
      <c r="FR202" s="105" t="s">
        <v>644</v>
      </c>
      <c r="FS202" s="105" t="s">
        <v>644</v>
      </c>
      <c r="FT202" s="105" t="s">
        <v>644</v>
      </c>
      <c r="FU202" s="105" t="s">
        <v>644</v>
      </c>
      <c r="FV202" s="105" t="s">
        <v>644</v>
      </c>
      <c r="FW202" s="105" t="s">
        <v>644</v>
      </c>
      <c r="FX202" s="105" t="s">
        <v>644</v>
      </c>
      <c r="FY202" s="105" t="s">
        <v>644</v>
      </c>
      <c r="FZ202" s="105" t="s">
        <v>644</v>
      </c>
      <c r="GA202" s="105" t="s">
        <v>644</v>
      </c>
      <c r="GB202" s="105" t="s">
        <v>644</v>
      </c>
      <c r="GC202" s="105" t="s">
        <v>644</v>
      </c>
      <c r="GD202" s="105" t="s">
        <v>644</v>
      </c>
      <c r="GE202" s="105" t="s">
        <v>644</v>
      </c>
      <c r="GF202" s="105" t="s">
        <v>644</v>
      </c>
      <c r="GG202" s="105" t="s">
        <v>644</v>
      </c>
      <c r="GH202" s="105" t="s">
        <v>644</v>
      </c>
      <c r="GI202" s="105" t="s">
        <v>644</v>
      </c>
      <c r="GJ202" s="105" t="s">
        <v>644</v>
      </c>
      <c r="GK202" s="105" t="s">
        <v>644</v>
      </c>
      <c r="GL202" s="105" t="s">
        <v>644</v>
      </c>
      <c r="GM202" s="105" t="s">
        <v>644</v>
      </c>
      <c r="GN202" s="105" t="s">
        <v>644</v>
      </c>
      <c r="GO202" s="105" t="s">
        <v>644</v>
      </c>
      <c r="GP202" s="105" t="s">
        <v>644</v>
      </c>
      <c r="GQ202" s="105" t="s">
        <v>644</v>
      </c>
      <c r="GR202" s="105" t="s">
        <v>644</v>
      </c>
      <c r="GS202" s="105" t="s">
        <v>644</v>
      </c>
      <c r="GT202" s="105" t="s">
        <v>644</v>
      </c>
      <c r="GU202" s="105" t="s">
        <v>644</v>
      </c>
      <c r="GV202" s="105" t="s">
        <v>644</v>
      </c>
      <c r="GW202" s="105" t="s">
        <v>644</v>
      </c>
      <c r="GX202" s="105" t="s">
        <v>644</v>
      </c>
      <c r="GY202" s="105" t="s">
        <v>644</v>
      </c>
      <c r="GZ202" s="105" t="s">
        <v>644</v>
      </c>
      <c r="HA202" s="105" t="s">
        <v>644</v>
      </c>
      <c r="HB202" s="105" t="s">
        <v>644</v>
      </c>
      <c r="HC202" s="105" t="s">
        <v>644</v>
      </c>
      <c r="HD202" s="105" t="s">
        <v>644</v>
      </c>
      <c r="HE202" s="105" t="s">
        <v>644</v>
      </c>
      <c r="HF202" s="105" t="s">
        <v>644</v>
      </c>
      <c r="HG202" s="105" t="s">
        <v>644</v>
      </c>
      <c r="HH202" s="105" t="s">
        <v>644</v>
      </c>
      <c r="HI202" s="105" t="s">
        <v>644</v>
      </c>
      <c r="HJ202" s="105" t="s">
        <v>644</v>
      </c>
      <c r="HK202" s="105" t="s">
        <v>644</v>
      </c>
    </row>
    <row r="203" spans="10:219" x14ac:dyDescent="0.3">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c r="AT203" s="105"/>
      <c r="AU203" s="105"/>
      <c r="AV203" s="105"/>
      <c r="AW203" s="105"/>
      <c r="AX203" s="105"/>
      <c r="AY203" s="105"/>
      <c r="AZ203" s="105"/>
      <c r="BA203" s="105"/>
      <c r="BB203" s="105"/>
      <c r="BC203" s="105"/>
      <c r="BD203" s="105"/>
      <c r="BE203" s="105"/>
      <c r="BF203" s="105"/>
      <c r="BG203" s="105"/>
      <c r="BH203" s="105"/>
      <c r="BI203" s="105"/>
      <c r="BJ203" s="105"/>
      <c r="BK203" s="105"/>
      <c r="BL203" s="105"/>
      <c r="BM203" s="105"/>
      <c r="BN203" s="105"/>
      <c r="BO203" s="105"/>
      <c r="BP203" s="105"/>
      <c r="BQ203" s="105"/>
      <c r="BR203" s="105"/>
      <c r="BS203" s="105"/>
      <c r="BT203" s="105"/>
      <c r="BU203" s="105"/>
      <c r="BV203" s="105"/>
      <c r="BW203" s="105"/>
      <c r="BX203" s="105"/>
      <c r="BY203" s="105"/>
      <c r="BZ203" s="105"/>
      <c r="CA203" s="105"/>
      <c r="CB203" s="105"/>
      <c r="CC203" s="105"/>
      <c r="CD203" s="105"/>
      <c r="CE203" s="105"/>
      <c r="CF203" s="105"/>
      <c r="CG203" s="105"/>
      <c r="CH203" s="105"/>
      <c r="CI203" s="105"/>
      <c r="CJ203" s="105"/>
      <c r="CK203" s="105"/>
      <c r="CL203" s="105"/>
      <c r="CM203" s="105"/>
      <c r="CN203" s="105"/>
      <c r="CO203" s="105"/>
      <c r="CP203" s="105"/>
      <c r="CQ203" s="105"/>
      <c r="CR203" s="105"/>
      <c r="CS203" s="105"/>
      <c r="CT203" s="105"/>
      <c r="CU203" s="105"/>
      <c r="CV203" s="105"/>
      <c r="CW203" s="105"/>
      <c r="CX203" s="105"/>
      <c r="CY203" s="105"/>
      <c r="CZ203" s="105"/>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c r="GO203" s="105"/>
      <c r="GP203" s="105"/>
      <c r="GQ203" s="105"/>
      <c r="GR203" s="105"/>
      <c r="GS203" s="105"/>
      <c r="GT203" s="105"/>
      <c r="GU203" s="105"/>
      <c r="GV203" s="105"/>
      <c r="GW203" s="105"/>
      <c r="GX203" s="105"/>
      <c r="GY203" s="105"/>
      <c r="GZ203" s="105"/>
      <c r="HA203" s="105"/>
      <c r="HB203" s="105"/>
      <c r="HC203" s="105"/>
      <c r="HD203" s="105"/>
      <c r="HE203" s="105"/>
      <c r="HF203" s="105"/>
      <c r="HG203" s="105"/>
      <c r="HH203" s="105"/>
      <c r="HI203" s="105"/>
      <c r="HJ203" s="105"/>
      <c r="HK203" s="105"/>
    </row>
    <row r="204" spans="10:219" x14ac:dyDescent="0.3">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c r="AT204" s="105"/>
      <c r="AU204" s="105"/>
      <c r="AV204" s="105"/>
      <c r="AW204" s="105"/>
      <c r="AX204" s="105"/>
      <c r="AY204" s="105"/>
      <c r="AZ204" s="105"/>
      <c r="BA204" s="105"/>
      <c r="BB204" s="105"/>
      <c r="BC204" s="105"/>
      <c r="BD204" s="105"/>
      <c r="BE204" s="105"/>
      <c r="BF204" s="105"/>
      <c r="BG204" s="105"/>
      <c r="BH204" s="105"/>
      <c r="BI204" s="105"/>
      <c r="BJ204" s="105"/>
      <c r="BK204" s="105"/>
      <c r="BL204" s="105"/>
      <c r="BM204" s="105"/>
      <c r="BN204" s="105"/>
      <c r="BO204" s="105"/>
      <c r="BP204" s="105"/>
      <c r="BQ204" s="105"/>
      <c r="BR204" s="105"/>
      <c r="BS204" s="105"/>
      <c r="BT204" s="105"/>
      <c r="BU204" s="105"/>
      <c r="BV204" s="105"/>
      <c r="BW204" s="105"/>
      <c r="BX204" s="105"/>
      <c r="BY204" s="105"/>
      <c r="BZ204" s="105"/>
      <c r="CA204" s="105"/>
      <c r="CB204" s="105"/>
      <c r="CC204" s="105"/>
      <c r="CD204" s="105"/>
      <c r="CE204" s="105"/>
      <c r="CF204" s="105"/>
      <c r="CG204" s="105"/>
      <c r="CH204" s="105"/>
      <c r="CI204" s="105"/>
      <c r="CJ204" s="105"/>
      <c r="CK204" s="105"/>
      <c r="CL204" s="105"/>
      <c r="CM204" s="105"/>
      <c r="CN204" s="105"/>
      <c r="CO204" s="105"/>
      <c r="CP204" s="105"/>
      <c r="CQ204" s="105"/>
      <c r="CR204" s="105"/>
      <c r="CS204" s="105"/>
      <c r="CT204" s="105"/>
      <c r="CU204" s="105"/>
      <c r="CV204" s="105"/>
      <c r="CW204" s="105"/>
      <c r="CX204" s="105"/>
      <c r="CY204" s="105"/>
      <c r="CZ204" s="105"/>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c r="GO204" s="105"/>
      <c r="GP204" s="105"/>
      <c r="GQ204" s="105"/>
      <c r="GR204" s="105"/>
      <c r="GS204" s="105"/>
      <c r="GT204" s="105"/>
      <c r="GU204" s="105"/>
      <c r="GV204" s="105"/>
      <c r="GW204" s="105"/>
      <c r="GX204" s="105"/>
      <c r="GY204" s="105"/>
      <c r="GZ204" s="105"/>
      <c r="HA204" s="105"/>
      <c r="HB204" s="105"/>
      <c r="HC204" s="105"/>
      <c r="HD204" s="105"/>
      <c r="HE204" s="105"/>
      <c r="HF204" s="105"/>
      <c r="HG204" s="105"/>
      <c r="HH204" s="105"/>
      <c r="HI204" s="105"/>
      <c r="HJ204" s="105"/>
      <c r="HK204" s="105"/>
    </row>
    <row r="205" spans="10:219" x14ac:dyDescent="0.3">
      <c r="J205" s="105"/>
      <c r="K205" s="105"/>
      <c r="L205" s="105"/>
      <c r="M205" s="105"/>
      <c r="N205" s="105"/>
      <c r="O205" s="105"/>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c r="AT205" s="105"/>
      <c r="AU205" s="105"/>
      <c r="AV205" s="105"/>
      <c r="AW205" s="105"/>
      <c r="AX205" s="105"/>
      <c r="AY205" s="105"/>
      <c r="AZ205" s="105"/>
      <c r="BA205" s="105"/>
      <c r="BB205" s="105"/>
      <c r="BC205" s="105"/>
      <c r="BD205" s="105"/>
      <c r="BE205" s="105"/>
      <c r="BF205" s="105"/>
      <c r="BG205" s="105"/>
      <c r="BH205" s="105"/>
      <c r="BI205" s="105"/>
      <c r="BJ205" s="105"/>
      <c r="BK205" s="105"/>
      <c r="BL205" s="105"/>
      <c r="BM205" s="105"/>
      <c r="BN205" s="105"/>
      <c r="BO205" s="105"/>
      <c r="BP205" s="105"/>
      <c r="BQ205" s="105"/>
      <c r="BR205" s="105"/>
      <c r="BS205" s="105"/>
      <c r="BT205" s="105"/>
      <c r="BU205" s="105"/>
      <c r="BV205" s="105"/>
      <c r="BW205" s="105"/>
      <c r="BX205" s="105"/>
      <c r="BY205" s="105"/>
      <c r="BZ205" s="105"/>
      <c r="CA205" s="105"/>
      <c r="CB205" s="105"/>
      <c r="CC205" s="105"/>
      <c r="CD205" s="105"/>
      <c r="CE205" s="105"/>
      <c r="CF205" s="105"/>
      <c r="CG205" s="105"/>
      <c r="CH205" s="105"/>
      <c r="CI205" s="105"/>
      <c r="CJ205" s="105"/>
      <c r="CK205" s="105"/>
      <c r="CL205" s="105"/>
      <c r="CM205" s="105"/>
      <c r="CN205" s="105"/>
      <c r="CO205" s="105"/>
      <c r="CP205" s="105"/>
      <c r="CQ205" s="105"/>
      <c r="CR205" s="105"/>
      <c r="CS205" s="105"/>
      <c r="CT205" s="105"/>
      <c r="CU205" s="105"/>
      <c r="CV205" s="105"/>
      <c r="CW205" s="105"/>
      <c r="CX205" s="105"/>
      <c r="CY205" s="105"/>
      <c r="CZ205" s="105"/>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c r="GO205" s="105"/>
      <c r="GP205" s="105"/>
      <c r="GQ205" s="105"/>
      <c r="GR205" s="105"/>
      <c r="GS205" s="105"/>
      <c r="GT205" s="105"/>
      <c r="GU205" s="105"/>
      <c r="GV205" s="105"/>
      <c r="GW205" s="105"/>
      <c r="GX205" s="105"/>
      <c r="GY205" s="105"/>
      <c r="GZ205" s="105"/>
      <c r="HA205" s="105"/>
      <c r="HB205" s="105"/>
      <c r="HC205" s="105"/>
      <c r="HD205" s="105"/>
      <c r="HE205" s="105"/>
      <c r="HF205" s="105"/>
      <c r="HG205" s="105"/>
      <c r="HH205" s="105"/>
      <c r="HI205" s="105"/>
      <c r="HJ205" s="105"/>
      <c r="HK205" s="105"/>
    </row>
    <row r="206" spans="10:219" x14ac:dyDescent="0.3">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c r="CG206" s="105"/>
      <c r="CH206" s="105"/>
      <c r="CI206" s="105"/>
      <c r="CJ206" s="105"/>
      <c r="CK206" s="105"/>
      <c r="CL206" s="105"/>
      <c r="CM206" s="105"/>
      <c r="CN206" s="105"/>
      <c r="CO206" s="105"/>
      <c r="CP206" s="105"/>
      <c r="CQ206" s="105"/>
      <c r="CR206" s="105"/>
      <c r="CS206" s="105"/>
      <c r="CT206" s="105"/>
      <c r="CU206" s="105"/>
      <c r="CV206" s="105"/>
      <c r="CW206" s="105"/>
      <c r="CX206" s="105"/>
      <c r="CY206" s="105"/>
      <c r="CZ206" s="105"/>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c r="GO206" s="105"/>
      <c r="GP206" s="105"/>
      <c r="GQ206" s="105"/>
      <c r="GR206" s="105"/>
      <c r="GS206" s="105"/>
      <c r="GT206" s="105"/>
      <c r="GU206" s="105"/>
      <c r="GV206" s="105"/>
      <c r="GW206" s="105"/>
      <c r="GX206" s="105"/>
      <c r="GY206" s="105"/>
      <c r="GZ206" s="105"/>
      <c r="HA206" s="105"/>
      <c r="HB206" s="105"/>
      <c r="HC206" s="105"/>
      <c r="HD206" s="105"/>
      <c r="HE206" s="105"/>
      <c r="HF206" s="105"/>
      <c r="HG206" s="105"/>
      <c r="HH206" s="105"/>
      <c r="HI206" s="105"/>
      <c r="HJ206" s="105"/>
      <c r="HK206" s="105"/>
    </row>
    <row r="207" spans="10:219" x14ac:dyDescent="0.3">
      <c r="J207" s="105"/>
      <c r="K207" s="105"/>
      <c r="L207" s="105"/>
      <c r="M207" s="105"/>
      <c r="N207" s="105"/>
      <c r="O207" s="105"/>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c r="AT207" s="105"/>
      <c r="AU207" s="105"/>
      <c r="AV207" s="105"/>
      <c r="AW207" s="105"/>
      <c r="AX207" s="105"/>
      <c r="AY207" s="105"/>
      <c r="AZ207" s="105"/>
      <c r="BA207" s="105"/>
      <c r="BB207" s="105"/>
      <c r="BC207" s="105"/>
      <c r="BD207" s="105"/>
      <c r="BE207" s="105"/>
      <c r="BF207" s="105"/>
      <c r="BG207" s="105"/>
      <c r="BH207" s="105"/>
      <c r="BI207" s="105"/>
      <c r="BJ207" s="105"/>
      <c r="BK207" s="105"/>
      <c r="BL207" s="105"/>
      <c r="BM207" s="105"/>
      <c r="BN207" s="105"/>
      <c r="BO207" s="105"/>
      <c r="BP207" s="105"/>
      <c r="BQ207" s="105"/>
      <c r="BR207" s="105"/>
      <c r="BS207" s="105"/>
      <c r="BT207" s="105"/>
      <c r="BU207" s="105"/>
      <c r="BV207" s="105"/>
      <c r="BW207" s="105"/>
      <c r="BX207" s="105"/>
      <c r="BY207" s="105"/>
      <c r="BZ207" s="105"/>
      <c r="CA207" s="105"/>
      <c r="CB207" s="105"/>
      <c r="CC207" s="105"/>
      <c r="CD207" s="105"/>
      <c r="CE207" s="105"/>
      <c r="CF207" s="105"/>
      <c r="CG207" s="105"/>
      <c r="CH207" s="105"/>
      <c r="CI207" s="105"/>
      <c r="CJ207" s="105"/>
      <c r="CK207" s="105"/>
      <c r="CL207" s="105"/>
      <c r="CM207" s="105"/>
      <c r="CN207" s="105"/>
      <c r="CO207" s="105"/>
      <c r="CP207" s="105"/>
      <c r="CQ207" s="105"/>
      <c r="CR207" s="105"/>
      <c r="CS207" s="105"/>
      <c r="CT207" s="105"/>
      <c r="CU207" s="105"/>
      <c r="CV207" s="105"/>
      <c r="CW207" s="105"/>
      <c r="CX207" s="105"/>
      <c r="CY207" s="105"/>
      <c r="CZ207" s="105"/>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c r="GO207" s="105"/>
      <c r="GP207" s="105"/>
      <c r="GQ207" s="105"/>
      <c r="GR207" s="105"/>
      <c r="GS207" s="105"/>
      <c r="GT207" s="105"/>
      <c r="GU207" s="105"/>
      <c r="GV207" s="105"/>
      <c r="GW207" s="105"/>
      <c r="GX207" s="105"/>
      <c r="GY207" s="105"/>
      <c r="GZ207" s="105"/>
      <c r="HA207" s="105"/>
      <c r="HB207" s="105"/>
      <c r="HC207" s="105"/>
      <c r="HD207" s="105"/>
      <c r="HE207" s="105"/>
      <c r="HF207" s="105"/>
      <c r="HG207" s="105"/>
      <c r="HH207" s="105"/>
      <c r="HI207" s="105"/>
      <c r="HJ207" s="105"/>
      <c r="HK207" s="105"/>
    </row>
    <row r="208" spans="10:219" x14ac:dyDescent="0.3">
      <c r="J208" s="105"/>
      <c r="K208" s="105"/>
      <c r="L208" s="105"/>
      <c r="M208" s="105"/>
      <c r="N208" s="105"/>
      <c r="O208" s="105"/>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c r="AT208" s="105"/>
      <c r="AU208" s="105"/>
      <c r="AV208" s="105"/>
      <c r="AW208" s="105"/>
      <c r="AX208" s="105"/>
      <c r="AY208" s="105"/>
      <c r="AZ208" s="105"/>
      <c r="BA208" s="105"/>
      <c r="BB208" s="105"/>
      <c r="BC208" s="105"/>
      <c r="BD208" s="105"/>
      <c r="BE208" s="105"/>
      <c r="BF208" s="105"/>
      <c r="BG208" s="105"/>
      <c r="BH208" s="105"/>
      <c r="BI208" s="105"/>
      <c r="BJ208" s="105"/>
      <c r="BK208" s="105"/>
      <c r="BL208" s="105"/>
      <c r="BM208" s="105"/>
      <c r="BN208" s="105"/>
      <c r="BO208" s="105"/>
      <c r="BP208" s="105"/>
      <c r="BQ208" s="105"/>
      <c r="BR208" s="105"/>
      <c r="BS208" s="105"/>
      <c r="BT208" s="105"/>
      <c r="BU208" s="105"/>
      <c r="BV208" s="105"/>
      <c r="BW208" s="105"/>
      <c r="BX208" s="105"/>
      <c r="BY208" s="105"/>
      <c r="BZ208" s="105"/>
      <c r="CA208" s="105"/>
      <c r="CB208" s="105"/>
      <c r="CC208" s="105"/>
      <c r="CD208" s="105"/>
      <c r="CE208" s="105"/>
      <c r="CF208" s="105"/>
      <c r="CG208" s="105"/>
      <c r="CH208" s="105"/>
      <c r="CI208" s="105"/>
      <c r="CJ208" s="105"/>
      <c r="CK208" s="105"/>
      <c r="CL208" s="105"/>
      <c r="CM208" s="105"/>
      <c r="CN208" s="105"/>
      <c r="CO208" s="105"/>
      <c r="CP208" s="105"/>
      <c r="CQ208" s="105"/>
      <c r="CR208" s="105"/>
      <c r="CS208" s="105"/>
      <c r="CT208" s="105"/>
      <c r="CU208" s="105"/>
      <c r="CV208" s="105"/>
      <c r="CW208" s="105"/>
      <c r="CX208" s="105"/>
      <c r="CY208" s="105"/>
      <c r="CZ208" s="105"/>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c r="GO208" s="105"/>
      <c r="GP208" s="105"/>
      <c r="GQ208" s="105"/>
      <c r="GR208" s="105"/>
      <c r="GS208" s="105"/>
      <c r="GT208" s="105"/>
      <c r="GU208" s="105"/>
      <c r="GV208" s="105"/>
      <c r="GW208" s="105"/>
      <c r="GX208" s="105"/>
      <c r="GY208" s="105"/>
      <c r="GZ208" s="105"/>
      <c r="HA208" s="105"/>
      <c r="HB208" s="105"/>
      <c r="HC208" s="105"/>
      <c r="HD208" s="105"/>
      <c r="HE208" s="105"/>
      <c r="HF208" s="105"/>
      <c r="HG208" s="105"/>
      <c r="HH208" s="105"/>
      <c r="HI208" s="105"/>
      <c r="HJ208" s="105"/>
      <c r="HK208" s="105"/>
    </row>
    <row r="209" spans="10:219" x14ac:dyDescent="0.3">
      <c r="J209" s="105" t="s">
        <v>645</v>
      </c>
      <c r="K209" s="105" t="s">
        <v>645</v>
      </c>
      <c r="L209" s="105" t="s">
        <v>645</v>
      </c>
      <c r="M209" s="105" t="s">
        <v>645</v>
      </c>
      <c r="N209" s="105" t="s">
        <v>645</v>
      </c>
      <c r="O209" s="105" t="s">
        <v>645</v>
      </c>
      <c r="P209" s="105" t="s">
        <v>645</v>
      </c>
      <c r="Q209" s="105" t="s">
        <v>645</v>
      </c>
      <c r="R209" s="105" t="s">
        <v>645</v>
      </c>
      <c r="S209" s="105" t="s">
        <v>645</v>
      </c>
      <c r="T209" s="105" t="s">
        <v>645</v>
      </c>
      <c r="U209" s="105" t="s">
        <v>645</v>
      </c>
      <c r="V209" s="105" t="s">
        <v>645</v>
      </c>
      <c r="W209" s="105" t="s">
        <v>645</v>
      </c>
      <c r="X209" s="105" t="s">
        <v>645</v>
      </c>
      <c r="Y209" s="105" t="s">
        <v>645</v>
      </c>
      <c r="Z209" s="105" t="s">
        <v>645</v>
      </c>
      <c r="AA209" s="105" t="s">
        <v>645</v>
      </c>
      <c r="AB209" s="105" t="s">
        <v>645</v>
      </c>
      <c r="AC209" s="105" t="s">
        <v>645</v>
      </c>
      <c r="AD209" s="105" t="s">
        <v>645</v>
      </c>
      <c r="AE209" s="105" t="s">
        <v>645</v>
      </c>
      <c r="AF209" s="105" t="s">
        <v>645</v>
      </c>
      <c r="AG209" s="105" t="s">
        <v>645</v>
      </c>
      <c r="AH209" s="105" t="s">
        <v>645</v>
      </c>
      <c r="AI209" s="105" t="s">
        <v>645</v>
      </c>
      <c r="AJ209" s="105" t="s">
        <v>645</v>
      </c>
      <c r="AK209" s="105" t="s">
        <v>645</v>
      </c>
      <c r="AL209" s="105" t="s">
        <v>645</v>
      </c>
      <c r="AM209" s="105" t="s">
        <v>645</v>
      </c>
      <c r="AN209" s="105" t="s">
        <v>645</v>
      </c>
      <c r="AO209" s="105" t="s">
        <v>645</v>
      </c>
      <c r="AP209" s="105" t="s">
        <v>645</v>
      </c>
      <c r="AQ209" s="105" t="s">
        <v>645</v>
      </c>
      <c r="AR209" s="105" t="s">
        <v>645</v>
      </c>
      <c r="AS209" s="105" t="s">
        <v>645</v>
      </c>
      <c r="AT209" s="105" t="s">
        <v>645</v>
      </c>
      <c r="AU209" s="105" t="s">
        <v>645</v>
      </c>
      <c r="AV209" s="105" t="s">
        <v>645</v>
      </c>
      <c r="AW209" s="105" t="s">
        <v>645</v>
      </c>
      <c r="AX209" s="105" t="s">
        <v>645</v>
      </c>
      <c r="AY209" s="105" t="s">
        <v>645</v>
      </c>
      <c r="AZ209" s="105" t="s">
        <v>645</v>
      </c>
      <c r="BA209" s="105" t="s">
        <v>645</v>
      </c>
      <c r="BB209" s="105" t="s">
        <v>645</v>
      </c>
      <c r="BC209" s="105" t="s">
        <v>645</v>
      </c>
      <c r="BD209" s="105" t="s">
        <v>645</v>
      </c>
      <c r="BE209" s="105" t="s">
        <v>645</v>
      </c>
      <c r="BF209" s="105" t="s">
        <v>645</v>
      </c>
      <c r="BG209" s="105" t="s">
        <v>645</v>
      </c>
      <c r="BH209" s="105" t="s">
        <v>645</v>
      </c>
      <c r="BI209" s="105" t="s">
        <v>645</v>
      </c>
      <c r="BJ209" s="105" t="s">
        <v>645</v>
      </c>
      <c r="BK209" s="105" t="s">
        <v>645</v>
      </c>
      <c r="BL209" s="105" t="s">
        <v>645</v>
      </c>
      <c r="BM209" s="105" t="s">
        <v>645</v>
      </c>
      <c r="BN209" s="105" t="s">
        <v>645</v>
      </c>
      <c r="BO209" s="105" t="s">
        <v>645</v>
      </c>
      <c r="BP209" s="105" t="s">
        <v>645</v>
      </c>
      <c r="BQ209" s="105" t="s">
        <v>645</v>
      </c>
      <c r="BR209" s="105" t="s">
        <v>645</v>
      </c>
      <c r="BS209" s="105" t="s">
        <v>645</v>
      </c>
      <c r="BT209" s="105" t="s">
        <v>645</v>
      </c>
      <c r="BU209" s="105" t="s">
        <v>645</v>
      </c>
      <c r="BV209" s="105" t="s">
        <v>645</v>
      </c>
      <c r="BW209" s="105" t="s">
        <v>645</v>
      </c>
      <c r="BX209" s="105" t="s">
        <v>645</v>
      </c>
      <c r="BY209" s="105" t="s">
        <v>645</v>
      </c>
      <c r="BZ209" s="105" t="s">
        <v>645</v>
      </c>
      <c r="CA209" s="105" t="s">
        <v>645</v>
      </c>
      <c r="CB209" s="105" t="s">
        <v>645</v>
      </c>
      <c r="CC209" s="105" t="s">
        <v>645</v>
      </c>
      <c r="CD209" s="105" t="s">
        <v>645</v>
      </c>
      <c r="CE209" s="105" t="s">
        <v>645</v>
      </c>
      <c r="CF209" s="105" t="s">
        <v>645</v>
      </c>
      <c r="CG209" s="105" t="s">
        <v>645</v>
      </c>
      <c r="CH209" s="105" t="s">
        <v>645</v>
      </c>
      <c r="CI209" s="105" t="s">
        <v>645</v>
      </c>
      <c r="CJ209" s="105" t="s">
        <v>645</v>
      </c>
      <c r="CK209" s="105" t="s">
        <v>645</v>
      </c>
      <c r="CL209" s="105" t="s">
        <v>645</v>
      </c>
      <c r="CM209" s="105" t="s">
        <v>645</v>
      </c>
      <c r="CN209" s="105" t="s">
        <v>645</v>
      </c>
      <c r="CO209" s="105" t="s">
        <v>645</v>
      </c>
      <c r="CP209" s="105" t="s">
        <v>645</v>
      </c>
      <c r="CQ209" s="105" t="s">
        <v>645</v>
      </c>
      <c r="CR209" s="105" t="s">
        <v>645</v>
      </c>
      <c r="CS209" s="105" t="s">
        <v>645</v>
      </c>
      <c r="CT209" s="105" t="s">
        <v>645</v>
      </c>
      <c r="CU209" s="105" t="s">
        <v>645</v>
      </c>
      <c r="CV209" s="105" t="s">
        <v>645</v>
      </c>
      <c r="CW209" s="105" t="s">
        <v>645</v>
      </c>
      <c r="CX209" s="105" t="s">
        <v>645</v>
      </c>
      <c r="CY209" s="105" t="s">
        <v>645</v>
      </c>
      <c r="CZ209" s="105" t="s">
        <v>645</v>
      </c>
      <c r="DA209" s="105" t="s">
        <v>645</v>
      </c>
      <c r="DB209" s="105" t="s">
        <v>645</v>
      </c>
      <c r="DC209" s="105" t="s">
        <v>645</v>
      </c>
      <c r="DD209" s="105" t="s">
        <v>645</v>
      </c>
      <c r="DE209" s="105" t="s">
        <v>645</v>
      </c>
      <c r="DF209" s="105" t="s">
        <v>645</v>
      </c>
      <c r="DG209" s="105" t="s">
        <v>645</v>
      </c>
      <c r="DH209" s="105" t="s">
        <v>645</v>
      </c>
      <c r="DI209" s="105" t="s">
        <v>645</v>
      </c>
      <c r="DJ209" s="105" t="s">
        <v>645</v>
      </c>
      <c r="DK209" s="105" t="s">
        <v>645</v>
      </c>
      <c r="DL209" s="105" t="s">
        <v>645</v>
      </c>
      <c r="DM209" s="105" t="s">
        <v>645</v>
      </c>
      <c r="DN209" s="105" t="s">
        <v>645</v>
      </c>
      <c r="DO209" s="105" t="s">
        <v>645</v>
      </c>
      <c r="DP209" s="105" t="s">
        <v>645</v>
      </c>
      <c r="DQ209" s="105" t="s">
        <v>645</v>
      </c>
      <c r="DR209" s="105" t="s">
        <v>645</v>
      </c>
      <c r="DS209" s="105" t="s">
        <v>645</v>
      </c>
      <c r="DT209" s="105" t="s">
        <v>645</v>
      </c>
      <c r="DU209" s="105" t="s">
        <v>645</v>
      </c>
      <c r="DV209" s="105" t="s">
        <v>645</v>
      </c>
      <c r="DW209" s="105" t="s">
        <v>645</v>
      </c>
      <c r="DX209" s="105" t="s">
        <v>645</v>
      </c>
      <c r="DY209" s="105" t="s">
        <v>645</v>
      </c>
      <c r="DZ209" s="105" t="s">
        <v>645</v>
      </c>
      <c r="EA209" s="105" t="s">
        <v>645</v>
      </c>
      <c r="EB209" s="105" t="s">
        <v>645</v>
      </c>
      <c r="EC209" s="105" t="s">
        <v>645</v>
      </c>
      <c r="ED209" s="105" t="s">
        <v>645</v>
      </c>
      <c r="EE209" s="105" t="s">
        <v>645</v>
      </c>
      <c r="EF209" s="105" t="s">
        <v>645</v>
      </c>
      <c r="EG209" s="105" t="s">
        <v>645</v>
      </c>
      <c r="EH209" s="105" t="s">
        <v>645</v>
      </c>
      <c r="EI209" s="105" t="s">
        <v>645</v>
      </c>
      <c r="EJ209" s="105" t="s">
        <v>645</v>
      </c>
      <c r="EK209" s="105" t="s">
        <v>645</v>
      </c>
      <c r="EL209" s="105" t="s">
        <v>645</v>
      </c>
      <c r="EM209" s="105" t="s">
        <v>645</v>
      </c>
      <c r="EN209" s="105" t="s">
        <v>645</v>
      </c>
      <c r="EO209" s="105" t="s">
        <v>645</v>
      </c>
      <c r="EP209" s="105" t="s">
        <v>645</v>
      </c>
      <c r="EQ209" s="105" t="s">
        <v>645</v>
      </c>
      <c r="ER209" s="105" t="s">
        <v>645</v>
      </c>
      <c r="ES209" s="105" t="s">
        <v>645</v>
      </c>
      <c r="ET209" s="105" t="s">
        <v>645</v>
      </c>
      <c r="EU209" s="105" t="s">
        <v>645</v>
      </c>
      <c r="EV209" s="105" t="s">
        <v>645</v>
      </c>
      <c r="EW209" s="105" t="s">
        <v>645</v>
      </c>
      <c r="EX209" s="105" t="s">
        <v>645</v>
      </c>
      <c r="EY209" s="105" t="s">
        <v>645</v>
      </c>
      <c r="EZ209" s="105" t="s">
        <v>645</v>
      </c>
      <c r="FA209" s="105" t="s">
        <v>645</v>
      </c>
      <c r="FB209" s="105" t="s">
        <v>645</v>
      </c>
      <c r="FC209" s="105" t="s">
        <v>645</v>
      </c>
      <c r="FD209" s="105" t="s">
        <v>645</v>
      </c>
      <c r="FE209" s="105" t="s">
        <v>645</v>
      </c>
      <c r="FF209" s="105" t="s">
        <v>645</v>
      </c>
      <c r="FG209" s="105" t="s">
        <v>645</v>
      </c>
      <c r="FH209" s="105" t="s">
        <v>645</v>
      </c>
      <c r="FI209" s="105" t="s">
        <v>645</v>
      </c>
      <c r="FJ209" s="105" t="s">
        <v>645</v>
      </c>
      <c r="FK209" s="105" t="s">
        <v>645</v>
      </c>
      <c r="FL209" s="105" t="s">
        <v>645</v>
      </c>
      <c r="FM209" s="105" t="s">
        <v>645</v>
      </c>
      <c r="FN209" s="105" t="s">
        <v>645</v>
      </c>
      <c r="FO209" s="105" t="s">
        <v>645</v>
      </c>
      <c r="FP209" s="105" t="s">
        <v>645</v>
      </c>
      <c r="FQ209" s="105" t="s">
        <v>645</v>
      </c>
      <c r="FR209" s="105" t="s">
        <v>645</v>
      </c>
      <c r="FS209" s="105" t="s">
        <v>645</v>
      </c>
      <c r="FT209" s="105" t="s">
        <v>645</v>
      </c>
      <c r="FU209" s="105" t="s">
        <v>645</v>
      </c>
      <c r="FV209" s="105" t="s">
        <v>645</v>
      </c>
      <c r="FW209" s="105" t="s">
        <v>645</v>
      </c>
      <c r="FX209" s="105" t="s">
        <v>645</v>
      </c>
      <c r="FY209" s="105" t="s">
        <v>645</v>
      </c>
      <c r="FZ209" s="105" t="s">
        <v>645</v>
      </c>
      <c r="GA209" s="105" t="s">
        <v>645</v>
      </c>
      <c r="GB209" s="105" t="s">
        <v>645</v>
      </c>
      <c r="GC209" s="105" t="s">
        <v>645</v>
      </c>
      <c r="GD209" s="105" t="s">
        <v>645</v>
      </c>
      <c r="GE209" s="105" t="s">
        <v>645</v>
      </c>
      <c r="GF209" s="105" t="s">
        <v>645</v>
      </c>
      <c r="GG209" s="105" t="s">
        <v>645</v>
      </c>
      <c r="GH209" s="105" t="s">
        <v>645</v>
      </c>
      <c r="GI209" s="105" t="s">
        <v>645</v>
      </c>
      <c r="GJ209" s="105" t="s">
        <v>645</v>
      </c>
      <c r="GK209" s="105" t="s">
        <v>645</v>
      </c>
      <c r="GL209" s="105" t="s">
        <v>645</v>
      </c>
      <c r="GM209" s="105" t="s">
        <v>645</v>
      </c>
      <c r="GN209" s="105" t="s">
        <v>645</v>
      </c>
      <c r="GO209" s="105" t="s">
        <v>645</v>
      </c>
      <c r="GP209" s="105" t="s">
        <v>645</v>
      </c>
      <c r="GQ209" s="105" t="s">
        <v>645</v>
      </c>
      <c r="GR209" s="105" t="s">
        <v>645</v>
      </c>
      <c r="GS209" s="105" t="s">
        <v>645</v>
      </c>
      <c r="GT209" s="105" t="s">
        <v>645</v>
      </c>
      <c r="GU209" s="105" t="s">
        <v>645</v>
      </c>
      <c r="GV209" s="105" t="s">
        <v>645</v>
      </c>
      <c r="GW209" s="105" t="s">
        <v>645</v>
      </c>
      <c r="GX209" s="105" t="s">
        <v>645</v>
      </c>
      <c r="GY209" s="105" t="s">
        <v>645</v>
      </c>
      <c r="GZ209" s="105" t="s">
        <v>645</v>
      </c>
      <c r="HA209" s="105" t="s">
        <v>645</v>
      </c>
      <c r="HB209" s="105" t="s">
        <v>645</v>
      </c>
      <c r="HC209" s="105" t="s">
        <v>645</v>
      </c>
      <c r="HD209" s="105" t="s">
        <v>645</v>
      </c>
      <c r="HE209" s="105" t="s">
        <v>645</v>
      </c>
      <c r="HF209" s="105" t="s">
        <v>645</v>
      </c>
      <c r="HG209" s="105" t="s">
        <v>645</v>
      </c>
      <c r="HH209" s="105" t="s">
        <v>645</v>
      </c>
      <c r="HI209" s="105" t="s">
        <v>645</v>
      </c>
      <c r="HJ209" s="105" t="s">
        <v>645</v>
      </c>
      <c r="HK209" s="105" t="s">
        <v>645</v>
      </c>
    </row>
    <row r="210" spans="10:219" x14ac:dyDescent="0.3">
      <c r="J210" s="105"/>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c r="AT210" s="105"/>
      <c r="AU210" s="105"/>
      <c r="AV210" s="105"/>
      <c r="AW210" s="105"/>
      <c r="AX210" s="105"/>
      <c r="AY210" s="105"/>
      <c r="AZ210" s="105"/>
      <c r="BA210" s="105"/>
      <c r="BB210" s="105"/>
      <c r="BC210" s="105"/>
      <c r="BD210" s="105"/>
      <c r="BE210" s="105"/>
      <c r="BF210" s="105"/>
      <c r="BG210" s="105"/>
      <c r="BH210" s="105"/>
      <c r="BI210" s="105"/>
      <c r="BJ210" s="105"/>
      <c r="BK210" s="105"/>
      <c r="BL210" s="105"/>
      <c r="BM210" s="105"/>
      <c r="BN210" s="105"/>
      <c r="BO210" s="105"/>
      <c r="BP210" s="105"/>
      <c r="BQ210" s="105"/>
      <c r="BR210" s="105"/>
      <c r="BS210" s="105"/>
      <c r="BT210" s="105"/>
      <c r="BU210" s="105"/>
      <c r="BV210" s="105"/>
      <c r="BW210" s="105"/>
      <c r="BX210" s="105"/>
      <c r="BY210" s="105"/>
      <c r="BZ210" s="105"/>
      <c r="CA210" s="105"/>
      <c r="CB210" s="105"/>
      <c r="CC210" s="105"/>
      <c r="CD210" s="105"/>
      <c r="CE210" s="105"/>
      <c r="CF210" s="105"/>
      <c r="CG210" s="105"/>
      <c r="CH210" s="105"/>
      <c r="CI210" s="105"/>
      <c r="CJ210" s="105"/>
      <c r="CK210" s="105"/>
      <c r="CL210" s="105"/>
      <c r="CM210" s="105"/>
      <c r="CN210" s="105"/>
      <c r="CO210" s="105"/>
      <c r="CP210" s="105"/>
      <c r="CQ210" s="105"/>
      <c r="CR210" s="105"/>
      <c r="CS210" s="105"/>
      <c r="CT210" s="105"/>
      <c r="CU210" s="105"/>
      <c r="CV210" s="105"/>
      <c r="CW210" s="105"/>
      <c r="CX210" s="105"/>
      <c r="CY210" s="105"/>
      <c r="CZ210" s="105"/>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c r="GO210" s="105"/>
      <c r="GP210" s="105"/>
      <c r="GQ210" s="105"/>
      <c r="GR210" s="105"/>
      <c r="GS210" s="105"/>
      <c r="GT210" s="105"/>
      <c r="GU210" s="105"/>
      <c r="GV210" s="105"/>
      <c r="GW210" s="105"/>
      <c r="GX210" s="105"/>
      <c r="GY210" s="105"/>
      <c r="GZ210" s="105"/>
      <c r="HA210" s="105"/>
      <c r="HB210" s="105"/>
      <c r="HC210" s="105"/>
      <c r="HD210" s="105"/>
      <c r="HE210" s="105"/>
      <c r="HF210" s="105"/>
      <c r="HG210" s="105"/>
      <c r="HH210" s="105"/>
      <c r="HI210" s="105"/>
      <c r="HJ210" s="105"/>
      <c r="HK210" s="105"/>
    </row>
    <row r="211" spans="10:219" x14ac:dyDescent="0.3">
      <c r="J211" s="105"/>
      <c r="K211" s="105"/>
      <c r="L211" s="105"/>
      <c r="M211" s="105"/>
      <c r="N211" s="105"/>
      <c r="O211" s="105"/>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c r="AT211" s="105"/>
      <c r="AU211" s="105"/>
      <c r="AV211" s="105"/>
      <c r="AW211" s="105"/>
      <c r="AX211" s="105"/>
      <c r="AY211" s="105"/>
      <c r="AZ211" s="105"/>
      <c r="BA211" s="105"/>
      <c r="BB211" s="105"/>
      <c r="BC211" s="105"/>
      <c r="BD211" s="105"/>
      <c r="BE211" s="105"/>
      <c r="BF211" s="105"/>
      <c r="BG211" s="105"/>
      <c r="BH211" s="105"/>
      <c r="BI211" s="105"/>
      <c r="BJ211" s="105"/>
      <c r="BK211" s="105"/>
      <c r="BL211" s="105"/>
      <c r="BM211" s="105"/>
      <c r="BN211" s="105"/>
      <c r="BO211" s="105"/>
      <c r="BP211" s="105"/>
      <c r="BQ211" s="105"/>
      <c r="BR211" s="105"/>
      <c r="BS211" s="105"/>
      <c r="BT211" s="105"/>
      <c r="BU211" s="105"/>
      <c r="BV211" s="105"/>
      <c r="BW211" s="105"/>
      <c r="BX211" s="105"/>
      <c r="BY211" s="105"/>
      <c r="BZ211" s="105"/>
      <c r="CA211" s="105"/>
      <c r="CB211" s="105"/>
      <c r="CC211" s="105"/>
      <c r="CD211" s="105"/>
      <c r="CE211" s="105"/>
      <c r="CF211" s="105"/>
      <c r="CG211" s="105"/>
      <c r="CH211" s="105"/>
      <c r="CI211" s="105"/>
      <c r="CJ211" s="105"/>
      <c r="CK211" s="105"/>
      <c r="CL211" s="105"/>
      <c r="CM211" s="105"/>
      <c r="CN211" s="105"/>
      <c r="CO211" s="105"/>
      <c r="CP211" s="105"/>
      <c r="CQ211" s="105"/>
      <c r="CR211" s="105"/>
      <c r="CS211" s="105"/>
      <c r="CT211" s="105"/>
      <c r="CU211" s="105"/>
      <c r="CV211" s="105"/>
      <c r="CW211" s="105"/>
      <c r="CX211" s="105"/>
      <c r="CY211" s="105"/>
      <c r="CZ211" s="105"/>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c r="GO211" s="105"/>
      <c r="GP211" s="105"/>
      <c r="GQ211" s="105"/>
      <c r="GR211" s="105"/>
      <c r="GS211" s="105"/>
      <c r="GT211" s="105"/>
      <c r="GU211" s="105"/>
      <c r="GV211" s="105"/>
      <c r="GW211" s="105"/>
      <c r="GX211" s="105"/>
      <c r="GY211" s="105"/>
      <c r="GZ211" s="105"/>
      <c r="HA211" s="105"/>
      <c r="HB211" s="105"/>
      <c r="HC211" s="105"/>
      <c r="HD211" s="105"/>
      <c r="HE211" s="105"/>
      <c r="HF211" s="105"/>
      <c r="HG211" s="105"/>
      <c r="HH211" s="105"/>
      <c r="HI211" s="105"/>
      <c r="HJ211" s="105"/>
      <c r="HK211" s="105"/>
    </row>
    <row r="212" spans="10:219" x14ac:dyDescent="0.3">
      <c r="J212" s="105"/>
      <c r="K212" s="105"/>
      <c r="L212" s="105"/>
      <c r="M212" s="105"/>
      <c r="N212" s="105"/>
      <c r="O212" s="105"/>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c r="AT212" s="105"/>
      <c r="AU212" s="105"/>
      <c r="AV212" s="105"/>
      <c r="AW212" s="105"/>
      <c r="AX212" s="105"/>
      <c r="AY212" s="105"/>
      <c r="AZ212" s="105"/>
      <c r="BA212" s="105"/>
      <c r="BB212" s="105"/>
      <c r="BC212" s="105"/>
      <c r="BD212" s="105"/>
      <c r="BE212" s="105"/>
      <c r="BF212" s="105"/>
      <c r="BG212" s="105"/>
      <c r="BH212" s="105"/>
      <c r="BI212" s="105"/>
      <c r="BJ212" s="105"/>
      <c r="BK212" s="105"/>
      <c r="BL212" s="105"/>
      <c r="BM212" s="105"/>
      <c r="BN212" s="105"/>
      <c r="BO212" s="105"/>
      <c r="BP212" s="105"/>
      <c r="BQ212" s="105"/>
      <c r="BR212" s="105"/>
      <c r="BS212" s="105"/>
      <c r="BT212" s="105"/>
      <c r="BU212" s="105"/>
      <c r="BV212" s="105"/>
      <c r="BW212" s="105"/>
      <c r="BX212" s="105"/>
      <c r="BY212" s="105"/>
      <c r="BZ212" s="105"/>
      <c r="CA212" s="105"/>
      <c r="CB212" s="105"/>
      <c r="CC212" s="105"/>
      <c r="CD212" s="105"/>
      <c r="CE212" s="105"/>
      <c r="CF212" s="105"/>
      <c r="CG212" s="105"/>
      <c r="CH212" s="105"/>
      <c r="CI212" s="105"/>
      <c r="CJ212" s="105"/>
      <c r="CK212" s="105"/>
      <c r="CL212" s="105"/>
      <c r="CM212" s="105"/>
      <c r="CN212" s="105"/>
      <c r="CO212" s="105"/>
      <c r="CP212" s="105"/>
      <c r="CQ212" s="105"/>
      <c r="CR212" s="105"/>
      <c r="CS212" s="105"/>
      <c r="CT212" s="105"/>
      <c r="CU212" s="105"/>
      <c r="CV212" s="105"/>
      <c r="CW212" s="105"/>
      <c r="CX212" s="105"/>
      <c r="CY212" s="105"/>
      <c r="CZ212" s="105"/>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c r="GO212" s="105"/>
      <c r="GP212" s="105"/>
      <c r="GQ212" s="105"/>
      <c r="GR212" s="105"/>
      <c r="GS212" s="105"/>
      <c r="GT212" s="105"/>
      <c r="GU212" s="105"/>
      <c r="GV212" s="105"/>
      <c r="GW212" s="105"/>
      <c r="GX212" s="105"/>
      <c r="GY212" s="105"/>
      <c r="GZ212" s="105"/>
      <c r="HA212" s="105"/>
      <c r="HB212" s="105"/>
      <c r="HC212" s="105"/>
      <c r="HD212" s="105"/>
      <c r="HE212" s="105"/>
      <c r="HF212" s="105"/>
      <c r="HG212" s="105"/>
      <c r="HH212" s="105"/>
      <c r="HI212" s="105"/>
      <c r="HJ212" s="105"/>
      <c r="HK212" s="105"/>
    </row>
    <row r="213" spans="10:219" x14ac:dyDescent="0.3">
      <c r="J213" s="105"/>
      <c r="K213" s="105"/>
      <c r="L213" s="105"/>
      <c r="M213" s="105"/>
      <c r="N213" s="105"/>
      <c r="O213" s="105"/>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c r="AT213" s="105"/>
      <c r="AU213" s="105"/>
      <c r="AV213" s="105"/>
      <c r="AW213" s="105"/>
      <c r="AX213" s="105"/>
      <c r="AY213" s="105"/>
      <c r="AZ213" s="105"/>
      <c r="BA213" s="105"/>
      <c r="BB213" s="105"/>
      <c r="BC213" s="105"/>
      <c r="BD213" s="105"/>
      <c r="BE213" s="105"/>
      <c r="BF213" s="105"/>
      <c r="BG213" s="105"/>
      <c r="BH213" s="105"/>
      <c r="BI213" s="105"/>
      <c r="BJ213" s="105"/>
      <c r="BK213" s="105"/>
      <c r="BL213" s="105"/>
      <c r="BM213" s="105"/>
      <c r="BN213" s="105"/>
      <c r="BO213" s="105"/>
      <c r="BP213" s="105"/>
      <c r="BQ213" s="105"/>
      <c r="BR213" s="105"/>
      <c r="BS213" s="105"/>
      <c r="BT213" s="105"/>
      <c r="BU213" s="105"/>
      <c r="BV213" s="105"/>
      <c r="BW213" s="105"/>
      <c r="BX213" s="105"/>
      <c r="BY213" s="105"/>
      <c r="BZ213" s="105"/>
      <c r="CA213" s="105"/>
      <c r="CB213" s="105"/>
      <c r="CC213" s="105"/>
      <c r="CD213" s="105"/>
      <c r="CE213" s="105"/>
      <c r="CF213" s="105"/>
      <c r="CG213" s="105"/>
      <c r="CH213" s="105"/>
      <c r="CI213" s="105"/>
      <c r="CJ213" s="105"/>
      <c r="CK213" s="105"/>
      <c r="CL213" s="105"/>
      <c r="CM213" s="105"/>
      <c r="CN213" s="105"/>
      <c r="CO213" s="105"/>
      <c r="CP213" s="105"/>
      <c r="CQ213" s="105"/>
      <c r="CR213" s="105"/>
      <c r="CS213" s="105"/>
      <c r="CT213" s="105"/>
      <c r="CU213" s="105"/>
      <c r="CV213" s="105"/>
      <c r="CW213" s="105"/>
      <c r="CX213" s="105"/>
      <c r="CY213" s="105"/>
      <c r="CZ213" s="105"/>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c r="GO213" s="105"/>
      <c r="GP213" s="105"/>
      <c r="GQ213" s="105"/>
      <c r="GR213" s="105"/>
      <c r="GS213" s="105"/>
      <c r="GT213" s="105"/>
      <c r="GU213" s="105"/>
      <c r="GV213" s="105"/>
      <c r="GW213" s="105"/>
      <c r="GX213" s="105"/>
      <c r="GY213" s="105"/>
      <c r="GZ213" s="105"/>
      <c r="HA213" s="105"/>
      <c r="HB213" s="105"/>
      <c r="HC213" s="105"/>
      <c r="HD213" s="105"/>
      <c r="HE213" s="105"/>
      <c r="HF213" s="105"/>
      <c r="HG213" s="105"/>
      <c r="HH213" s="105"/>
      <c r="HI213" s="105"/>
      <c r="HJ213" s="105"/>
      <c r="HK213" s="105"/>
    </row>
    <row r="214" spans="10:219" x14ac:dyDescent="0.3">
      <c r="J214" s="105"/>
      <c r="K214" s="105"/>
      <c r="L214" s="105"/>
      <c r="M214" s="105"/>
      <c r="N214" s="105"/>
      <c r="O214" s="105"/>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c r="AT214" s="105"/>
      <c r="AU214" s="105"/>
      <c r="AV214" s="105"/>
      <c r="AW214" s="105"/>
      <c r="AX214" s="105"/>
      <c r="AY214" s="105"/>
      <c r="AZ214" s="105"/>
      <c r="BA214" s="105"/>
      <c r="BB214" s="105"/>
      <c r="BC214" s="105"/>
      <c r="BD214" s="105"/>
      <c r="BE214" s="105"/>
      <c r="BF214" s="105"/>
      <c r="BG214" s="105"/>
      <c r="BH214" s="105"/>
      <c r="BI214" s="105"/>
      <c r="BJ214" s="105"/>
      <c r="BK214" s="105"/>
      <c r="BL214" s="105"/>
      <c r="BM214" s="105"/>
      <c r="BN214" s="105"/>
      <c r="BO214" s="105"/>
      <c r="BP214" s="105"/>
      <c r="BQ214" s="105"/>
      <c r="BR214" s="105"/>
      <c r="BS214" s="105"/>
      <c r="BT214" s="105"/>
      <c r="BU214" s="105"/>
      <c r="BV214" s="105"/>
      <c r="BW214" s="105"/>
      <c r="BX214" s="105"/>
      <c r="BY214" s="105"/>
      <c r="BZ214" s="105"/>
      <c r="CA214" s="105"/>
      <c r="CB214" s="105"/>
      <c r="CC214" s="105"/>
      <c r="CD214" s="105"/>
      <c r="CE214" s="105"/>
      <c r="CF214" s="105"/>
      <c r="CG214" s="105"/>
      <c r="CH214" s="105"/>
      <c r="CI214" s="105"/>
      <c r="CJ214" s="105"/>
      <c r="CK214" s="105"/>
      <c r="CL214" s="105"/>
      <c r="CM214" s="105"/>
      <c r="CN214" s="105"/>
      <c r="CO214" s="105"/>
      <c r="CP214" s="105"/>
      <c r="CQ214" s="105"/>
      <c r="CR214" s="105"/>
      <c r="CS214" s="105"/>
      <c r="CT214" s="105"/>
      <c r="CU214" s="105"/>
      <c r="CV214" s="105"/>
      <c r="CW214" s="105"/>
      <c r="CX214" s="105"/>
      <c r="CY214" s="105"/>
      <c r="CZ214" s="105"/>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c r="GO214" s="105"/>
      <c r="GP214" s="105"/>
      <c r="GQ214" s="105"/>
      <c r="GR214" s="105"/>
      <c r="GS214" s="105"/>
      <c r="GT214" s="105"/>
      <c r="GU214" s="105"/>
      <c r="GV214" s="105"/>
      <c r="GW214" s="105"/>
      <c r="GX214" s="105"/>
      <c r="GY214" s="105"/>
      <c r="GZ214" s="105"/>
      <c r="HA214" s="105"/>
      <c r="HB214" s="105"/>
      <c r="HC214" s="105"/>
      <c r="HD214" s="105"/>
      <c r="HE214" s="105"/>
      <c r="HF214" s="105"/>
      <c r="HG214" s="105"/>
      <c r="HH214" s="105"/>
      <c r="HI214" s="105"/>
      <c r="HJ214" s="105"/>
      <c r="HK214" s="105"/>
    </row>
    <row r="215" spans="10:219" x14ac:dyDescent="0.3">
      <c r="J215" s="105"/>
      <c r="K215" s="105"/>
      <c r="L215" s="105"/>
      <c r="M215" s="105"/>
      <c r="N215" s="105"/>
      <c r="O215" s="105"/>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c r="CG215" s="105"/>
      <c r="CH215" s="105"/>
      <c r="CI215" s="105"/>
      <c r="CJ215" s="105"/>
      <c r="CK215" s="105"/>
      <c r="CL215" s="105"/>
      <c r="CM215" s="105"/>
      <c r="CN215" s="105"/>
      <c r="CO215" s="105"/>
      <c r="CP215" s="105"/>
      <c r="CQ215" s="105"/>
      <c r="CR215" s="105"/>
      <c r="CS215" s="105"/>
      <c r="CT215" s="105"/>
      <c r="CU215" s="105"/>
      <c r="CV215" s="105"/>
      <c r="CW215" s="105"/>
      <c r="CX215" s="105"/>
      <c r="CY215" s="105"/>
      <c r="CZ215" s="105"/>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c r="GO215" s="105"/>
      <c r="GP215" s="105"/>
      <c r="GQ215" s="105"/>
      <c r="GR215" s="105"/>
      <c r="GS215" s="105"/>
      <c r="GT215" s="105"/>
      <c r="GU215" s="105"/>
      <c r="GV215" s="105"/>
      <c r="GW215" s="105"/>
      <c r="GX215" s="105"/>
      <c r="GY215" s="105"/>
      <c r="GZ215" s="105"/>
      <c r="HA215" s="105"/>
      <c r="HB215" s="105"/>
      <c r="HC215" s="105"/>
      <c r="HD215" s="105"/>
      <c r="HE215" s="105"/>
      <c r="HF215" s="105"/>
      <c r="HG215" s="105"/>
      <c r="HH215" s="105"/>
      <c r="HI215" s="105"/>
      <c r="HJ215" s="105"/>
      <c r="HK215" s="105"/>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J38"/>
  <sheetViews>
    <sheetView zoomScale="90" zoomScaleNormal="90" workbookViewId="0">
      <pane ySplit="2" topLeftCell="A3" activePane="bottomLeft" state="frozen"/>
      <selection pane="bottomLeft" activeCell="A36" sqref="A36:XFD36"/>
    </sheetView>
  </sheetViews>
  <sheetFormatPr defaultColWidth="9.44140625" defaultRowHeight="14.4" x14ac:dyDescent="0.3"/>
  <cols>
    <col min="1" max="1" width="32.5546875" style="70" customWidth="1"/>
    <col min="2" max="2" width="22.5546875" style="70" bestFit="1" customWidth="1"/>
    <col min="3" max="3" width="25.44140625" style="70" customWidth="1"/>
    <col min="4" max="4" width="43.44140625" style="70" customWidth="1"/>
    <col min="5" max="6" width="57.44140625" style="70" customWidth="1"/>
    <col min="7" max="7" width="32.44140625" style="70" customWidth="1"/>
    <col min="8" max="9" width="33.5546875" style="70" customWidth="1"/>
    <col min="10" max="10" width="64.5546875" style="70" customWidth="1"/>
    <col min="11" max="16384" width="9.44140625" style="70"/>
  </cols>
  <sheetData>
    <row r="1" spans="1:10" s="1" customFormat="1" x14ac:dyDescent="0.3">
      <c r="A1" s="310"/>
      <c r="B1" s="310"/>
      <c r="C1" s="310"/>
      <c r="D1" s="310"/>
      <c r="E1" s="310"/>
      <c r="F1" s="310"/>
      <c r="G1" s="310"/>
      <c r="H1" s="310"/>
      <c r="I1" s="310"/>
      <c r="J1" s="310"/>
    </row>
    <row r="2" spans="1:10" ht="15" thickBot="1" x14ac:dyDescent="0.35">
      <c r="A2" s="69" t="s">
        <v>505</v>
      </c>
      <c r="B2" s="69" t="s">
        <v>506</v>
      </c>
      <c r="C2" s="69" t="s">
        <v>507</v>
      </c>
      <c r="D2" s="69" t="s">
        <v>508</v>
      </c>
      <c r="E2" s="69" t="s">
        <v>509</v>
      </c>
      <c r="F2" s="69" t="s">
        <v>510</v>
      </c>
      <c r="G2" s="69" t="s">
        <v>511</v>
      </c>
      <c r="H2" s="69" t="s">
        <v>551</v>
      </c>
      <c r="I2" s="69" t="s">
        <v>628</v>
      </c>
      <c r="J2" s="69" t="s">
        <v>512</v>
      </c>
    </row>
    <row r="3" spans="1:10" ht="26.4" x14ac:dyDescent="0.3">
      <c r="A3" s="71" t="s">
        <v>480</v>
      </c>
      <c r="B3" s="72" t="s">
        <v>479</v>
      </c>
      <c r="C3" s="72" t="s">
        <v>531</v>
      </c>
      <c r="D3" s="72" t="s">
        <v>455</v>
      </c>
      <c r="E3" s="72" t="s">
        <v>535</v>
      </c>
      <c r="F3" s="72" t="s">
        <v>562</v>
      </c>
      <c r="G3" s="72"/>
      <c r="H3" s="72" t="s">
        <v>564</v>
      </c>
      <c r="I3" s="72"/>
      <c r="J3" s="73"/>
    </row>
    <row r="4" spans="1:10" ht="26.4" x14ac:dyDescent="0.3">
      <c r="A4" s="71" t="s">
        <v>480</v>
      </c>
      <c r="B4" s="72" t="s">
        <v>479</v>
      </c>
      <c r="C4" s="72" t="s">
        <v>531</v>
      </c>
      <c r="D4" s="72" t="s">
        <v>521</v>
      </c>
      <c r="E4" s="73" t="s">
        <v>536</v>
      </c>
      <c r="F4" s="72" t="s">
        <v>562</v>
      </c>
      <c r="G4" s="72"/>
      <c r="H4" s="72" t="s">
        <v>564</v>
      </c>
      <c r="I4" s="72"/>
      <c r="J4" s="73"/>
    </row>
    <row r="5" spans="1:10" ht="26.4" x14ac:dyDescent="0.3">
      <c r="A5" s="71" t="s">
        <v>480</v>
      </c>
      <c r="B5" s="72" t="s">
        <v>479</v>
      </c>
      <c r="C5" s="72" t="s">
        <v>532</v>
      </c>
      <c r="D5" s="73" t="s">
        <v>456</v>
      </c>
      <c r="E5" s="73" t="s">
        <v>537</v>
      </c>
      <c r="F5" s="73"/>
      <c r="G5" s="72"/>
      <c r="H5" s="72" t="s">
        <v>565</v>
      </c>
      <c r="I5" s="72"/>
      <c r="J5" s="73"/>
    </row>
    <row r="6" spans="1:10" ht="26.4" x14ac:dyDescent="0.3">
      <c r="A6" s="71" t="s">
        <v>480</v>
      </c>
      <c r="B6" s="72" t="s">
        <v>479</v>
      </c>
      <c r="C6" s="72" t="s">
        <v>532</v>
      </c>
      <c r="D6" s="73" t="s">
        <v>526</v>
      </c>
      <c r="E6" s="73" t="s">
        <v>538</v>
      </c>
      <c r="F6" s="73"/>
      <c r="G6" s="72"/>
      <c r="H6" s="72" t="s">
        <v>565</v>
      </c>
      <c r="I6" s="72"/>
      <c r="J6" s="73"/>
    </row>
    <row r="7" spans="1:10" x14ac:dyDescent="0.3">
      <c r="A7" s="71" t="s">
        <v>480</v>
      </c>
      <c r="B7" s="73" t="s">
        <v>475</v>
      </c>
      <c r="C7" s="73" t="s">
        <v>533</v>
      </c>
      <c r="D7" s="73" t="s">
        <v>529</v>
      </c>
      <c r="E7" s="73" t="s">
        <v>469</v>
      </c>
      <c r="F7" s="73"/>
      <c r="G7" s="72"/>
      <c r="H7" s="72" t="s">
        <v>544</v>
      </c>
      <c r="I7" s="72"/>
      <c r="J7" s="73"/>
    </row>
    <row r="8" spans="1:10" x14ac:dyDescent="0.3">
      <c r="A8" s="71" t="s">
        <v>480</v>
      </c>
      <c r="B8" s="73" t="s">
        <v>475</v>
      </c>
      <c r="C8" s="73" t="s">
        <v>533</v>
      </c>
      <c r="D8" s="73" t="s">
        <v>530</v>
      </c>
      <c r="E8" s="73" t="s">
        <v>539</v>
      </c>
      <c r="F8" s="73"/>
      <c r="G8" s="72"/>
      <c r="H8" s="72" t="s">
        <v>544</v>
      </c>
      <c r="I8" s="72"/>
      <c r="J8" s="73"/>
    </row>
    <row r="9" spans="1:10" ht="26.4" x14ac:dyDescent="0.3">
      <c r="A9" s="71" t="s">
        <v>480</v>
      </c>
      <c r="B9" s="73" t="s">
        <v>475</v>
      </c>
      <c r="C9" s="73" t="s">
        <v>504</v>
      </c>
      <c r="D9" s="73" t="s">
        <v>527</v>
      </c>
      <c r="E9" s="73" t="s">
        <v>470</v>
      </c>
      <c r="F9" s="73"/>
      <c r="G9" s="72"/>
      <c r="H9" s="72" t="s">
        <v>545</v>
      </c>
      <c r="I9" s="72"/>
      <c r="J9" s="73"/>
    </row>
    <row r="10" spans="1:10" ht="26.4" x14ac:dyDescent="0.3">
      <c r="A10" s="71" t="s">
        <v>480</v>
      </c>
      <c r="B10" s="73" t="s">
        <v>475</v>
      </c>
      <c r="C10" s="73" t="s">
        <v>504</v>
      </c>
      <c r="D10" s="73" t="s">
        <v>528</v>
      </c>
      <c r="E10" s="73" t="s">
        <v>541</v>
      </c>
      <c r="F10" s="73"/>
      <c r="G10" s="72"/>
      <c r="H10" s="72" t="s">
        <v>545</v>
      </c>
      <c r="I10" s="72"/>
      <c r="J10" s="73"/>
    </row>
    <row r="11" spans="1:10" ht="26.4" x14ac:dyDescent="0.3">
      <c r="A11" s="71" t="s">
        <v>480</v>
      </c>
      <c r="B11" s="73" t="s">
        <v>475</v>
      </c>
      <c r="C11" s="73" t="s">
        <v>502</v>
      </c>
      <c r="D11" s="73" t="s">
        <v>476</v>
      </c>
      <c r="E11" s="73" t="s">
        <v>540</v>
      </c>
      <c r="F11" s="73"/>
      <c r="G11" s="72"/>
      <c r="H11" s="72" t="s">
        <v>546</v>
      </c>
      <c r="I11" s="72"/>
      <c r="J11" s="73"/>
    </row>
    <row r="12" spans="1:10" ht="26.4" x14ac:dyDescent="0.3">
      <c r="A12" s="71" t="s">
        <v>480</v>
      </c>
      <c r="B12" s="73" t="s">
        <v>475</v>
      </c>
      <c r="C12" s="73" t="s">
        <v>534</v>
      </c>
      <c r="D12" s="73" t="s">
        <v>477</v>
      </c>
      <c r="E12" s="73" t="s">
        <v>471</v>
      </c>
      <c r="F12" s="73"/>
      <c r="G12" s="72"/>
      <c r="H12" s="72" t="s">
        <v>546</v>
      </c>
      <c r="I12" s="72"/>
      <c r="J12" s="73"/>
    </row>
    <row r="13" spans="1:10" ht="26.4" x14ac:dyDescent="0.3">
      <c r="A13" s="71" t="s">
        <v>480</v>
      </c>
      <c r="B13" s="73" t="s">
        <v>598</v>
      </c>
      <c r="C13" s="73" t="s">
        <v>453</v>
      </c>
      <c r="D13" s="73" t="s">
        <v>459</v>
      </c>
      <c r="E13" s="73" t="s">
        <v>542</v>
      </c>
      <c r="F13" s="73"/>
      <c r="G13" s="72"/>
      <c r="H13" s="72" t="s">
        <v>547</v>
      </c>
      <c r="I13" s="72"/>
      <c r="J13" s="73"/>
    </row>
    <row r="14" spans="1:10" ht="26.4" x14ac:dyDescent="0.3">
      <c r="A14" s="71" t="s">
        <v>480</v>
      </c>
      <c r="B14" s="73" t="s">
        <v>598</v>
      </c>
      <c r="C14" s="73" t="s">
        <v>453</v>
      </c>
      <c r="D14" s="73" t="s">
        <v>460</v>
      </c>
      <c r="E14" s="73" t="s">
        <v>543</v>
      </c>
      <c r="F14" s="73"/>
      <c r="G14" s="72"/>
      <c r="H14" s="72" t="s">
        <v>547</v>
      </c>
      <c r="I14" s="72"/>
      <c r="J14" s="73"/>
    </row>
    <row r="15" spans="1:10" ht="26.4" x14ac:dyDescent="0.3">
      <c r="A15" s="71" t="s">
        <v>480</v>
      </c>
      <c r="B15" s="73" t="s">
        <v>598</v>
      </c>
      <c r="C15" s="73" t="s">
        <v>602</v>
      </c>
      <c r="D15" s="73" t="s">
        <v>609</v>
      </c>
      <c r="E15" s="73" t="s">
        <v>610</v>
      </c>
      <c r="F15" s="73"/>
      <c r="G15" s="72"/>
      <c r="H15" s="72"/>
      <c r="I15" s="72"/>
      <c r="J15" s="73"/>
    </row>
    <row r="16" spans="1:10" ht="39.6" x14ac:dyDescent="0.3">
      <c r="A16" s="74" t="s">
        <v>481</v>
      </c>
      <c r="B16" s="73"/>
      <c r="C16" s="73"/>
      <c r="D16" s="73" t="s">
        <v>557</v>
      </c>
      <c r="E16" s="73" t="s">
        <v>556</v>
      </c>
      <c r="F16" s="73" t="s">
        <v>605</v>
      </c>
      <c r="G16" s="73"/>
      <c r="H16" s="73" t="s">
        <v>548</v>
      </c>
      <c r="I16" s="73"/>
      <c r="J16" s="73"/>
    </row>
    <row r="17" spans="1:10" ht="39.6" x14ac:dyDescent="0.3">
      <c r="A17" s="74" t="s">
        <v>481</v>
      </c>
      <c r="B17" s="73"/>
      <c r="C17" s="73"/>
      <c r="D17" s="73" t="s">
        <v>558</v>
      </c>
      <c r="E17" s="73" t="s">
        <v>555</v>
      </c>
      <c r="F17" s="73" t="s">
        <v>605</v>
      </c>
      <c r="G17" s="73"/>
      <c r="H17" s="73" t="s">
        <v>548</v>
      </c>
      <c r="I17" s="73"/>
      <c r="J17" s="73"/>
    </row>
    <row r="18" spans="1:10" ht="39.6" x14ac:dyDescent="0.3">
      <c r="A18" s="74" t="s">
        <v>481</v>
      </c>
      <c r="B18" s="73"/>
      <c r="C18" s="73"/>
      <c r="D18" s="73" t="s">
        <v>559</v>
      </c>
      <c r="E18" s="73" t="s">
        <v>554</v>
      </c>
      <c r="F18" s="73" t="s">
        <v>605</v>
      </c>
      <c r="G18" s="73"/>
      <c r="H18" s="73" t="s">
        <v>548</v>
      </c>
      <c r="I18" s="73"/>
      <c r="J18" s="73"/>
    </row>
    <row r="19" spans="1:10" ht="39.6" x14ac:dyDescent="0.3">
      <c r="A19" s="74" t="s">
        <v>481</v>
      </c>
      <c r="B19" s="73"/>
      <c r="C19" s="73"/>
      <c r="D19" s="73" t="s">
        <v>560</v>
      </c>
      <c r="E19" s="73" t="s">
        <v>553</v>
      </c>
      <c r="F19" s="73" t="s">
        <v>605</v>
      </c>
      <c r="G19" s="73"/>
      <c r="H19" s="73" t="s">
        <v>548</v>
      </c>
      <c r="I19" s="73"/>
      <c r="J19" s="73"/>
    </row>
    <row r="20" spans="1:10" ht="39.6" x14ac:dyDescent="0.3">
      <c r="A20" s="74" t="s">
        <v>481</v>
      </c>
      <c r="B20" s="73"/>
      <c r="C20" s="73"/>
      <c r="D20" s="73" t="s">
        <v>561</v>
      </c>
      <c r="E20" s="73" t="s">
        <v>552</v>
      </c>
      <c r="F20" s="73" t="s">
        <v>605</v>
      </c>
      <c r="G20" s="73"/>
      <c r="H20" s="73" t="s">
        <v>548</v>
      </c>
      <c r="I20" s="73"/>
      <c r="J20" s="73"/>
    </row>
    <row r="21" spans="1:10" ht="39.6" x14ac:dyDescent="0.3">
      <c r="A21" s="75" t="s">
        <v>522</v>
      </c>
      <c r="B21" s="73" t="s">
        <v>523</v>
      </c>
      <c r="C21" s="73" t="s">
        <v>622</v>
      </c>
      <c r="D21" s="73" t="s">
        <v>566</v>
      </c>
      <c r="E21" s="73" t="s">
        <v>593</v>
      </c>
      <c r="F21" s="73"/>
      <c r="G21" s="73"/>
      <c r="H21" s="73" t="s">
        <v>592</v>
      </c>
      <c r="I21" s="73"/>
      <c r="J21" s="73"/>
    </row>
    <row r="22" spans="1:10" ht="92.4" x14ac:dyDescent="0.3">
      <c r="A22" s="75" t="s">
        <v>522</v>
      </c>
      <c r="B22" s="73" t="s">
        <v>523</v>
      </c>
      <c r="C22" s="73" t="s">
        <v>622</v>
      </c>
      <c r="D22" s="73" t="s">
        <v>608</v>
      </c>
      <c r="E22" s="73" t="s">
        <v>632</v>
      </c>
      <c r="F22" s="73"/>
      <c r="G22" s="73"/>
      <c r="H22" s="73" t="s">
        <v>624</v>
      </c>
      <c r="I22" s="73" t="s">
        <v>629</v>
      </c>
      <c r="J22" s="73" t="s">
        <v>625</v>
      </c>
    </row>
    <row r="23" spans="1:10" ht="79.2" x14ac:dyDescent="0.3">
      <c r="A23" s="75" t="s">
        <v>522</v>
      </c>
      <c r="B23" s="73" t="s">
        <v>523</v>
      </c>
      <c r="C23" s="73" t="s">
        <v>623</v>
      </c>
      <c r="D23" s="73" t="s">
        <v>618</v>
      </c>
      <c r="E23" s="73" t="s">
        <v>619</v>
      </c>
      <c r="F23" s="73"/>
      <c r="G23" s="73"/>
      <c r="H23" s="73" t="s">
        <v>631</v>
      </c>
      <c r="I23" s="73" t="s">
        <v>630</v>
      </c>
      <c r="J23" s="73" t="s">
        <v>620</v>
      </c>
    </row>
    <row r="24" spans="1:10" ht="105.6" x14ac:dyDescent="0.3">
      <c r="A24" s="75" t="s">
        <v>522</v>
      </c>
      <c r="B24" s="73" t="s">
        <v>523</v>
      </c>
      <c r="C24" s="73" t="s">
        <v>623</v>
      </c>
      <c r="D24" s="73" t="s">
        <v>596</v>
      </c>
      <c r="E24" s="73" t="s">
        <v>582</v>
      </c>
      <c r="F24" s="73"/>
      <c r="G24" s="73"/>
      <c r="H24" s="73" t="s">
        <v>584</v>
      </c>
      <c r="I24" s="73"/>
      <c r="J24" s="73" t="s">
        <v>583</v>
      </c>
    </row>
    <row r="25" spans="1:10" ht="92.4" x14ac:dyDescent="0.3">
      <c r="A25" s="75" t="s">
        <v>522</v>
      </c>
      <c r="B25" s="73" t="s">
        <v>523</v>
      </c>
      <c r="C25" s="73" t="s">
        <v>621</v>
      </c>
      <c r="D25" s="73" t="s">
        <v>373</v>
      </c>
      <c r="E25" s="73" t="s">
        <v>611</v>
      </c>
      <c r="F25" s="73" t="s">
        <v>612</v>
      </c>
      <c r="G25" s="73"/>
      <c r="H25" s="73" t="s">
        <v>615</v>
      </c>
      <c r="I25" s="73"/>
      <c r="J25" s="73" t="s">
        <v>616</v>
      </c>
    </row>
    <row r="26" spans="1:10" ht="66" x14ac:dyDescent="0.3">
      <c r="A26" s="75" t="s">
        <v>522</v>
      </c>
      <c r="B26" s="73" t="s">
        <v>523</v>
      </c>
      <c r="C26" s="73" t="s">
        <v>621</v>
      </c>
      <c r="D26" s="73" t="s">
        <v>403</v>
      </c>
      <c r="E26" s="73" t="s">
        <v>613</v>
      </c>
      <c r="F26" s="73" t="s">
        <v>614</v>
      </c>
      <c r="G26" s="73"/>
      <c r="H26" s="73" t="s">
        <v>513</v>
      </c>
      <c r="I26" s="73"/>
      <c r="J26" s="73" t="s">
        <v>617</v>
      </c>
    </row>
    <row r="27" spans="1:10" ht="39.6" x14ac:dyDescent="0.3">
      <c r="A27" s="75" t="s">
        <v>522</v>
      </c>
      <c r="B27" s="73" t="s">
        <v>523</v>
      </c>
      <c r="C27" s="73" t="s">
        <v>503</v>
      </c>
      <c r="D27" s="73" t="s">
        <v>569</v>
      </c>
      <c r="E27" s="73" t="s">
        <v>570</v>
      </c>
      <c r="F27" s="73"/>
      <c r="G27" s="73"/>
      <c r="H27" s="73" t="s">
        <v>567</v>
      </c>
      <c r="I27" s="73"/>
      <c r="J27" s="73" t="s">
        <v>627</v>
      </c>
    </row>
    <row r="28" spans="1:10" x14ac:dyDescent="0.3">
      <c r="A28" s="75" t="s">
        <v>522</v>
      </c>
      <c r="B28" s="73" t="s">
        <v>523</v>
      </c>
      <c r="C28" s="73" t="s">
        <v>503</v>
      </c>
      <c r="D28" s="73" t="s">
        <v>477</v>
      </c>
      <c r="E28" s="73" t="s">
        <v>464</v>
      </c>
      <c r="F28" s="73"/>
      <c r="G28" s="73"/>
      <c r="H28" s="73" t="s">
        <v>568</v>
      </c>
      <c r="I28" s="73"/>
      <c r="J28" s="73"/>
    </row>
    <row r="29" spans="1:10" ht="66" x14ac:dyDescent="0.3">
      <c r="A29" s="75" t="s">
        <v>522</v>
      </c>
      <c r="B29" s="73" t="s">
        <v>523</v>
      </c>
      <c r="C29" s="73" t="s">
        <v>462</v>
      </c>
      <c r="D29" s="73" t="s">
        <v>606</v>
      </c>
      <c r="E29" s="73" t="s">
        <v>571</v>
      </c>
      <c r="F29" s="73"/>
      <c r="G29" s="73"/>
      <c r="H29" s="73" t="s">
        <v>578</v>
      </c>
      <c r="I29" s="73"/>
      <c r="J29" s="73" t="s">
        <v>577</v>
      </c>
    </row>
    <row r="30" spans="1:10" ht="105.6" x14ac:dyDescent="0.3">
      <c r="A30" s="75" t="s">
        <v>522</v>
      </c>
      <c r="B30" s="73" t="s">
        <v>523</v>
      </c>
      <c r="C30" s="73" t="s">
        <v>462</v>
      </c>
      <c r="D30" s="73" t="s">
        <v>607</v>
      </c>
      <c r="E30" s="73" t="s">
        <v>582</v>
      </c>
      <c r="F30" s="73"/>
      <c r="G30" s="73"/>
      <c r="H30" s="73" t="s">
        <v>584</v>
      </c>
      <c r="I30" s="73"/>
      <c r="J30" s="73" t="s">
        <v>583</v>
      </c>
    </row>
    <row r="31" spans="1:10" ht="52.8" x14ac:dyDescent="0.3">
      <c r="A31" s="75" t="s">
        <v>522</v>
      </c>
      <c r="B31" s="73" t="s">
        <v>523</v>
      </c>
      <c r="C31" s="73" t="s">
        <v>462</v>
      </c>
      <c r="D31" s="73" t="s">
        <v>496</v>
      </c>
      <c r="E31" s="73" t="s">
        <v>581</v>
      </c>
      <c r="F31" s="73"/>
      <c r="G31" s="73"/>
      <c r="H31" s="73" t="s">
        <v>579</v>
      </c>
      <c r="I31" s="73"/>
      <c r="J31" s="73" t="s">
        <v>580</v>
      </c>
    </row>
    <row r="32" spans="1:10" ht="52.8" x14ac:dyDescent="0.3">
      <c r="A32" s="75" t="s">
        <v>522</v>
      </c>
      <c r="B32" s="73" t="s">
        <v>523</v>
      </c>
      <c r="C32" s="73" t="s">
        <v>462</v>
      </c>
      <c r="D32" s="73" t="s">
        <v>576</v>
      </c>
      <c r="E32" s="73" t="s">
        <v>572</v>
      </c>
      <c r="F32" s="73" t="s">
        <v>575</v>
      </c>
      <c r="G32" s="73"/>
      <c r="H32" s="73" t="s">
        <v>574</v>
      </c>
      <c r="I32" s="73"/>
      <c r="J32" s="73" t="s">
        <v>573</v>
      </c>
    </row>
    <row r="33" spans="1:10" ht="52.8" x14ac:dyDescent="0.3">
      <c r="A33" s="75" t="s">
        <v>522</v>
      </c>
      <c r="B33" s="73" t="s">
        <v>524</v>
      </c>
      <c r="C33" s="73" t="s">
        <v>525</v>
      </c>
      <c r="D33" s="73" t="s">
        <v>585</v>
      </c>
      <c r="E33" s="73" t="s">
        <v>586</v>
      </c>
      <c r="F33" s="73" t="s">
        <v>587</v>
      </c>
      <c r="G33" s="73"/>
      <c r="H33" s="73" t="s">
        <v>549</v>
      </c>
      <c r="I33" s="73"/>
      <c r="J33" s="73" t="s">
        <v>626</v>
      </c>
    </row>
    <row r="34" spans="1:10" ht="92.4" x14ac:dyDescent="0.3">
      <c r="A34" s="75" t="s">
        <v>522</v>
      </c>
      <c r="B34" s="73" t="s">
        <v>524</v>
      </c>
      <c r="C34" s="73" t="s">
        <v>482</v>
      </c>
      <c r="D34" s="73" t="s">
        <v>590</v>
      </c>
      <c r="E34" s="73" t="s">
        <v>589</v>
      </c>
      <c r="F34" s="73" t="s">
        <v>588</v>
      </c>
      <c r="G34" s="73"/>
      <c r="H34" s="73" t="s">
        <v>550</v>
      </c>
      <c r="I34" s="73"/>
      <c r="J34" s="73"/>
    </row>
    <row r="35" spans="1:10" ht="92.4" x14ac:dyDescent="0.3">
      <c r="A35" s="75" t="s">
        <v>522</v>
      </c>
      <c r="B35" s="73" t="s">
        <v>524</v>
      </c>
      <c r="C35" s="73" t="s">
        <v>482</v>
      </c>
      <c r="D35" s="73" t="s">
        <v>591</v>
      </c>
      <c r="E35" s="73" t="s">
        <v>589</v>
      </c>
      <c r="F35" s="73" t="s">
        <v>588</v>
      </c>
      <c r="G35" s="73"/>
      <c r="H35" s="73" t="s">
        <v>550</v>
      </c>
      <c r="I35" s="73"/>
      <c r="J35" s="73"/>
    </row>
    <row r="36" spans="1:10" ht="26.4" x14ac:dyDescent="0.3">
      <c r="A36" s="77" t="s">
        <v>514</v>
      </c>
      <c r="B36" s="73"/>
      <c r="C36" s="73"/>
      <c r="D36" s="73" t="s">
        <v>515</v>
      </c>
      <c r="E36" s="73" t="s">
        <v>516</v>
      </c>
      <c r="F36" s="73"/>
      <c r="G36" s="73"/>
      <c r="H36" s="73" t="s">
        <v>517</v>
      </c>
      <c r="I36" s="73"/>
      <c r="J36" s="73" t="s">
        <v>518</v>
      </c>
    </row>
    <row r="37" spans="1:10" x14ac:dyDescent="0.3">
      <c r="A37" s="77" t="s">
        <v>514</v>
      </c>
      <c r="B37" s="73"/>
      <c r="C37" s="73"/>
      <c r="D37" s="73" t="s">
        <v>519</v>
      </c>
      <c r="E37" s="73"/>
      <c r="F37" s="73"/>
      <c r="G37" s="73"/>
      <c r="H37" s="73" t="s">
        <v>513</v>
      </c>
      <c r="I37" s="73"/>
      <c r="J37" s="73" t="s">
        <v>520</v>
      </c>
    </row>
    <row r="38" spans="1:10" x14ac:dyDescent="0.3">
      <c r="A38" s="77" t="s">
        <v>514</v>
      </c>
      <c r="B38" s="73"/>
      <c r="C38" s="73"/>
      <c r="D38" s="73" t="s">
        <v>410</v>
      </c>
      <c r="E38" s="73"/>
      <c r="F38" s="73"/>
      <c r="G38" s="73"/>
      <c r="H38" s="73" t="s">
        <v>513</v>
      </c>
      <c r="I38" s="73"/>
      <c r="J38" s="76" t="s">
        <v>563</v>
      </c>
    </row>
  </sheetData>
  <mergeCells count="1">
    <mergeCell ref="A1:J1"/>
  </mergeCells>
  <hyperlinks>
    <hyperlink ref="J37" r:id="rId1" xr:uid="{00000000-0004-0000-0A00-000000000000}"/>
    <hyperlink ref="J38" r:id="rId2" xr:uid="{00000000-0004-0000-0A00-000001000000}"/>
  </hyperlinks>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BF194"/>
  <sheetViews>
    <sheetView showGridLines="0" workbookViewId="0">
      <pane xSplit="2" ySplit="3" topLeftCell="X157" activePane="bottomRight" state="frozen"/>
      <selection pane="topRight" activeCell="C1" sqref="C1"/>
      <selection pane="bottomLeft" activeCell="A5" sqref="A5"/>
      <selection pane="bottomRight" activeCell="AW180" sqref="AW180"/>
    </sheetView>
  </sheetViews>
  <sheetFormatPr defaultColWidth="9.44140625" defaultRowHeight="14.4" x14ac:dyDescent="0.3"/>
  <cols>
    <col min="1" max="1" width="49.44140625" style="1" bestFit="1" customWidth="1"/>
    <col min="2" max="2" width="5.5546875" style="1" bestFit="1" customWidth="1"/>
    <col min="3" max="57" width="5.5546875" style="1" customWidth="1"/>
    <col min="58" max="16384" width="9.44140625" style="1"/>
  </cols>
  <sheetData>
    <row r="1" spans="1:58" x14ac:dyDescent="0.3">
      <c r="A1" s="311"/>
      <c r="B1" s="311"/>
      <c r="C1" s="311"/>
      <c r="D1" s="311"/>
      <c r="E1" s="311"/>
      <c r="F1" s="311"/>
      <c r="G1" s="311"/>
      <c r="H1" s="311"/>
      <c r="I1" s="311"/>
      <c r="J1" s="311"/>
      <c r="K1" s="311"/>
      <c r="L1" s="311"/>
      <c r="M1" s="311"/>
      <c r="N1" s="311"/>
      <c r="O1" s="311"/>
      <c r="P1" s="311"/>
      <c r="Q1" s="311"/>
      <c r="R1" s="311"/>
      <c r="S1" s="311"/>
      <c r="T1" s="311"/>
      <c r="U1" s="311"/>
      <c r="V1" s="311"/>
      <c r="W1" s="311"/>
      <c r="X1" s="311"/>
      <c r="Y1" s="311"/>
      <c r="Z1" s="311"/>
      <c r="AA1" s="311"/>
      <c r="AB1" s="311"/>
      <c r="AC1" s="311"/>
      <c r="AD1" s="311"/>
      <c r="AE1" s="311"/>
      <c r="AF1" s="311"/>
      <c r="AG1" s="311"/>
      <c r="AH1" s="311"/>
      <c r="AI1" s="311"/>
      <c r="AJ1" s="311"/>
      <c r="AK1" s="311"/>
      <c r="AL1" s="311"/>
      <c r="AM1" s="311"/>
      <c r="AN1" s="311"/>
      <c r="AO1" s="311"/>
      <c r="AP1" s="311"/>
      <c r="AQ1" s="311"/>
      <c r="AR1" s="311"/>
      <c r="AS1" s="311"/>
      <c r="AT1" s="311"/>
      <c r="AU1" s="311"/>
      <c r="AV1" s="311"/>
      <c r="AW1" s="311"/>
      <c r="AX1" s="311"/>
      <c r="AY1" s="311"/>
      <c r="AZ1" s="311"/>
      <c r="BA1" s="311"/>
      <c r="BB1" s="311"/>
      <c r="BC1" s="311"/>
      <c r="BD1" s="311"/>
      <c r="BE1" s="311"/>
    </row>
    <row r="2" spans="1:58" s="9" customFormat="1" ht="121.5" customHeight="1" x14ac:dyDescent="0.25">
      <c r="A2" s="24" t="s">
        <v>372</v>
      </c>
      <c r="B2" s="20" t="s">
        <v>357</v>
      </c>
      <c r="C2" s="27" t="s">
        <v>392</v>
      </c>
      <c r="D2" s="27" t="s">
        <v>393</v>
      </c>
      <c r="E2" s="27" t="s">
        <v>429</v>
      </c>
      <c r="F2" s="27" t="s">
        <v>430</v>
      </c>
      <c r="G2" s="27" t="s">
        <v>431</v>
      </c>
      <c r="H2" s="27" t="s">
        <v>432</v>
      </c>
      <c r="I2" s="27" t="s">
        <v>434</v>
      </c>
      <c r="J2" s="27" t="s">
        <v>414</v>
      </c>
      <c r="K2" s="27" t="s">
        <v>415</v>
      </c>
      <c r="L2" s="27" t="s">
        <v>413</v>
      </c>
      <c r="M2" s="27" t="s">
        <v>412</v>
      </c>
      <c r="N2" s="27" t="s">
        <v>416</v>
      </c>
      <c r="O2" s="27" t="s">
        <v>440</v>
      </c>
      <c r="P2" s="27" t="s">
        <v>441</v>
      </c>
      <c r="Q2" s="27" t="s">
        <v>374</v>
      </c>
      <c r="R2" s="27" t="s">
        <v>375</v>
      </c>
      <c r="S2" s="27" t="s">
        <v>407</v>
      </c>
      <c r="T2" s="27" t="s">
        <v>408</v>
      </c>
      <c r="U2" s="27" t="s">
        <v>408</v>
      </c>
      <c r="V2" s="27" t="s">
        <v>383</v>
      </c>
      <c r="W2" s="27" t="s">
        <v>402</v>
      </c>
      <c r="X2" s="27" t="s">
        <v>382</v>
      </c>
      <c r="Y2" s="27" t="s">
        <v>435</v>
      </c>
      <c r="Z2" s="27" t="s">
        <v>400</v>
      </c>
      <c r="AA2" s="27" t="s">
        <v>437</v>
      </c>
      <c r="AB2" s="27" t="s">
        <v>385</v>
      </c>
      <c r="AC2" s="27" t="s">
        <v>401</v>
      </c>
      <c r="AD2" s="27" t="s">
        <v>443</v>
      </c>
      <c r="AE2" s="27" t="s">
        <v>399</v>
      </c>
      <c r="AF2" s="27" t="s">
        <v>373</v>
      </c>
      <c r="AG2" s="27" t="s">
        <v>403</v>
      </c>
      <c r="AH2" s="27" t="s">
        <v>404</v>
      </c>
      <c r="AI2" s="27" t="s">
        <v>404</v>
      </c>
      <c r="AJ2" s="27" t="s">
        <v>404</v>
      </c>
      <c r="AK2" s="27" t="s">
        <v>405</v>
      </c>
      <c r="AL2" s="27" t="s">
        <v>406</v>
      </c>
      <c r="AM2" s="27" t="s">
        <v>384</v>
      </c>
      <c r="AN2" s="27" t="s">
        <v>387</v>
      </c>
      <c r="AO2" s="27" t="s">
        <v>388</v>
      </c>
      <c r="AP2" s="27" t="s">
        <v>389</v>
      </c>
      <c r="AQ2" s="27" t="s">
        <v>390</v>
      </c>
      <c r="AR2" s="27" t="s">
        <v>397</v>
      </c>
      <c r="AS2" s="27" t="s">
        <v>358</v>
      </c>
      <c r="AT2" s="27" t="s">
        <v>386</v>
      </c>
      <c r="AU2" s="27" t="s">
        <v>359</v>
      </c>
      <c r="AV2" s="27" t="s">
        <v>391</v>
      </c>
      <c r="AW2" s="27" t="s">
        <v>360</v>
      </c>
      <c r="AX2" s="27" t="s">
        <v>361</v>
      </c>
      <c r="AY2" s="27" t="s">
        <v>433</v>
      </c>
      <c r="AZ2" s="27" t="s">
        <v>377</v>
      </c>
      <c r="BA2" s="27" t="s">
        <v>376</v>
      </c>
      <c r="BB2" s="27" t="s">
        <v>436</v>
      </c>
      <c r="BC2" s="27" t="s">
        <v>438</v>
      </c>
      <c r="BD2" s="27" t="s">
        <v>442</v>
      </c>
      <c r="BE2" s="27" t="s">
        <v>410</v>
      </c>
    </row>
    <row r="3" spans="1:58" x14ac:dyDescent="0.3">
      <c r="A3" s="25" t="s">
        <v>444</v>
      </c>
      <c r="B3" s="20"/>
      <c r="C3" s="21">
        <v>2014</v>
      </c>
      <c r="D3" s="21">
        <v>2014</v>
      </c>
      <c r="E3" s="21">
        <v>2014</v>
      </c>
      <c r="F3" s="21">
        <v>2014</v>
      </c>
      <c r="G3" s="21">
        <v>2014</v>
      </c>
      <c r="H3" s="21">
        <v>2014</v>
      </c>
      <c r="I3" s="21">
        <v>2014</v>
      </c>
      <c r="J3" s="21">
        <v>2015</v>
      </c>
      <c r="K3" s="21">
        <v>2015</v>
      </c>
      <c r="L3" s="21">
        <v>2015</v>
      </c>
      <c r="M3" s="21">
        <v>2016</v>
      </c>
      <c r="N3" s="21">
        <v>2016</v>
      </c>
      <c r="O3" s="21">
        <v>2015</v>
      </c>
      <c r="P3" s="21">
        <v>2015</v>
      </c>
      <c r="Q3" s="21">
        <v>2014</v>
      </c>
      <c r="R3" s="21">
        <v>2014</v>
      </c>
      <c r="S3" s="21">
        <v>2016</v>
      </c>
      <c r="T3" s="21">
        <v>2013</v>
      </c>
      <c r="U3" s="21">
        <v>2014</v>
      </c>
      <c r="V3" s="21">
        <v>2014</v>
      </c>
      <c r="W3" s="21">
        <v>2015</v>
      </c>
      <c r="X3" s="21">
        <v>2014</v>
      </c>
      <c r="Y3" s="21">
        <v>2014</v>
      </c>
      <c r="Z3" s="21">
        <v>2014</v>
      </c>
      <c r="AA3" s="21">
        <v>2014</v>
      </c>
      <c r="AB3" s="21">
        <v>2014</v>
      </c>
      <c r="AC3" s="21">
        <v>2014</v>
      </c>
      <c r="AD3" s="21">
        <v>2015</v>
      </c>
      <c r="AE3" s="21">
        <v>2012</v>
      </c>
      <c r="AF3" s="21">
        <v>2014</v>
      </c>
      <c r="AG3" s="21">
        <v>2013</v>
      </c>
      <c r="AH3" s="21">
        <v>2014</v>
      </c>
      <c r="AI3" s="21">
        <v>2015</v>
      </c>
      <c r="AJ3" s="21">
        <v>2016</v>
      </c>
      <c r="AK3" s="21">
        <v>2016</v>
      </c>
      <c r="AL3" s="21">
        <v>2016</v>
      </c>
      <c r="AM3" s="21">
        <v>2015</v>
      </c>
      <c r="AN3" s="21">
        <v>2014</v>
      </c>
      <c r="AO3" s="21">
        <v>2014</v>
      </c>
      <c r="AP3" s="21">
        <v>2014</v>
      </c>
      <c r="AQ3" s="21">
        <v>2014</v>
      </c>
      <c r="AR3" s="21">
        <v>2015</v>
      </c>
      <c r="AS3" s="21">
        <v>2014</v>
      </c>
      <c r="AT3" s="21">
        <v>2015</v>
      </c>
      <c r="AU3" s="21">
        <v>2012</v>
      </c>
      <c r="AV3" s="21">
        <v>2014</v>
      </c>
      <c r="AW3" s="21">
        <v>2014</v>
      </c>
      <c r="AX3" s="21">
        <v>2014</v>
      </c>
      <c r="AY3" s="21">
        <v>2014</v>
      </c>
      <c r="AZ3" s="21">
        <v>2015</v>
      </c>
      <c r="BA3" s="21">
        <v>2015</v>
      </c>
      <c r="BB3" s="21">
        <v>2015</v>
      </c>
      <c r="BC3" s="21">
        <v>2015</v>
      </c>
      <c r="BD3" s="21">
        <v>2014</v>
      </c>
      <c r="BE3" s="21">
        <v>2014</v>
      </c>
    </row>
    <row r="4" spans="1:58" x14ac:dyDescent="0.3">
      <c r="A4" s="24" t="s">
        <v>1</v>
      </c>
      <c r="B4" s="20" t="s">
        <v>0</v>
      </c>
      <c r="C4" s="28">
        <v>2014</v>
      </c>
      <c r="D4" s="28">
        <v>2014</v>
      </c>
      <c r="E4" s="28">
        <v>2014</v>
      </c>
      <c r="F4" s="28">
        <v>2014</v>
      </c>
      <c r="G4" s="28">
        <v>2014</v>
      </c>
      <c r="H4" s="28">
        <v>2014</v>
      </c>
      <c r="I4" s="28">
        <v>2014</v>
      </c>
      <c r="J4" s="28">
        <v>2015</v>
      </c>
      <c r="K4" s="28">
        <v>2015</v>
      </c>
      <c r="L4" s="28">
        <v>2015</v>
      </c>
      <c r="M4" s="30">
        <v>2016</v>
      </c>
      <c r="N4" s="30">
        <v>2016</v>
      </c>
      <c r="O4" s="30">
        <v>2015</v>
      </c>
      <c r="P4" s="30">
        <v>2015</v>
      </c>
      <c r="Q4" s="30">
        <v>2014</v>
      </c>
      <c r="R4" s="30">
        <v>2011</v>
      </c>
      <c r="S4" s="30">
        <v>2016</v>
      </c>
      <c r="T4" s="30">
        <v>2013</v>
      </c>
      <c r="U4" s="30">
        <v>2014</v>
      </c>
      <c r="V4" s="30">
        <v>2014</v>
      </c>
      <c r="W4" s="30">
        <v>2015</v>
      </c>
      <c r="X4" s="30">
        <v>2004</v>
      </c>
      <c r="Y4" s="30">
        <v>2013</v>
      </c>
      <c r="Z4" s="30">
        <v>2014</v>
      </c>
      <c r="AA4" s="30">
        <v>2014</v>
      </c>
      <c r="AB4" s="30">
        <v>2014</v>
      </c>
      <c r="AC4" s="30">
        <v>2014</v>
      </c>
      <c r="AD4" s="30">
        <v>2015</v>
      </c>
      <c r="AE4" s="30">
        <v>2012</v>
      </c>
      <c r="AF4" s="30">
        <v>2014</v>
      </c>
      <c r="AG4" s="29">
        <v>2007</v>
      </c>
      <c r="AH4" s="30">
        <v>2014</v>
      </c>
      <c r="AI4" s="30">
        <v>2015</v>
      </c>
      <c r="AJ4" s="30">
        <v>2016</v>
      </c>
      <c r="AK4" s="31">
        <v>2015</v>
      </c>
      <c r="AL4" s="31">
        <v>2015</v>
      </c>
      <c r="AM4" s="30">
        <v>2015</v>
      </c>
      <c r="AN4" s="30">
        <v>2014</v>
      </c>
      <c r="AO4" s="30">
        <v>2014</v>
      </c>
      <c r="AP4" s="30" t="s">
        <v>445</v>
      </c>
      <c r="AQ4" s="30" t="s">
        <v>445</v>
      </c>
      <c r="AR4" s="30">
        <v>2015</v>
      </c>
      <c r="AS4" s="30">
        <v>2014</v>
      </c>
      <c r="AT4" s="30">
        <v>2015</v>
      </c>
      <c r="AU4" s="30">
        <v>2012</v>
      </c>
      <c r="AV4" s="30">
        <v>2011</v>
      </c>
      <c r="AW4" s="30">
        <v>2014</v>
      </c>
      <c r="AX4" s="30">
        <v>2014</v>
      </c>
      <c r="AY4" s="30">
        <v>2014</v>
      </c>
      <c r="AZ4" s="30">
        <v>2015</v>
      </c>
      <c r="BA4" s="30">
        <v>2015</v>
      </c>
      <c r="BB4" s="30">
        <v>2015</v>
      </c>
      <c r="BC4" s="30">
        <v>2015</v>
      </c>
      <c r="BD4" s="30">
        <v>2014</v>
      </c>
      <c r="BE4" s="30">
        <v>2014</v>
      </c>
      <c r="BF4" s="19"/>
    </row>
    <row r="5" spans="1:58" x14ac:dyDescent="0.3">
      <c r="A5" s="24" t="s">
        <v>3</v>
      </c>
      <c r="B5" s="20" t="s">
        <v>2</v>
      </c>
      <c r="C5" s="28">
        <v>2014</v>
      </c>
      <c r="D5" s="28">
        <v>2014</v>
      </c>
      <c r="E5" s="28">
        <v>2014</v>
      </c>
      <c r="F5" s="28">
        <v>2014</v>
      </c>
      <c r="G5" s="28">
        <v>2014</v>
      </c>
      <c r="H5" s="28">
        <v>2014</v>
      </c>
      <c r="I5" s="28">
        <v>2014</v>
      </c>
      <c r="J5" s="28">
        <v>2015</v>
      </c>
      <c r="K5" s="28">
        <v>2015</v>
      </c>
      <c r="L5" s="28">
        <v>2015</v>
      </c>
      <c r="M5" s="30">
        <v>2016</v>
      </c>
      <c r="N5" s="30">
        <v>2016</v>
      </c>
      <c r="O5" s="30">
        <v>2015</v>
      </c>
      <c r="P5" s="30">
        <v>2015</v>
      </c>
      <c r="Q5" s="30">
        <v>2014</v>
      </c>
      <c r="R5" s="30">
        <v>2009</v>
      </c>
      <c r="S5" s="30">
        <v>2016</v>
      </c>
      <c r="T5" s="30">
        <v>2013</v>
      </c>
      <c r="U5" s="30">
        <v>2014</v>
      </c>
      <c r="V5" s="30">
        <v>2014</v>
      </c>
      <c r="W5" s="30">
        <v>2015</v>
      </c>
      <c r="X5" s="30">
        <v>2009</v>
      </c>
      <c r="Y5" s="30">
        <v>2013</v>
      </c>
      <c r="Z5" s="30">
        <v>2014</v>
      </c>
      <c r="AA5" s="30">
        <v>2014</v>
      </c>
      <c r="AB5" s="30">
        <v>2013</v>
      </c>
      <c r="AC5" s="30">
        <v>2014</v>
      </c>
      <c r="AD5" s="30">
        <v>2015</v>
      </c>
      <c r="AE5" s="30" t="s">
        <v>445</v>
      </c>
      <c r="AF5" s="30">
        <v>2014</v>
      </c>
      <c r="AG5" s="29">
        <v>2012</v>
      </c>
      <c r="AH5" s="30">
        <v>2014</v>
      </c>
      <c r="AI5" s="30">
        <v>2015</v>
      </c>
      <c r="AJ5" s="30">
        <v>2016</v>
      </c>
      <c r="AK5" s="31" t="s">
        <v>445</v>
      </c>
      <c r="AL5" s="31">
        <v>2015</v>
      </c>
      <c r="AM5" s="30">
        <v>2015</v>
      </c>
      <c r="AN5" s="30">
        <v>2014</v>
      </c>
      <c r="AO5" s="30">
        <v>2014</v>
      </c>
      <c r="AP5" s="30">
        <v>2014</v>
      </c>
      <c r="AQ5" s="30">
        <v>2014</v>
      </c>
      <c r="AR5" s="30" t="s">
        <v>445</v>
      </c>
      <c r="AS5" s="30">
        <v>2014</v>
      </c>
      <c r="AT5" s="30">
        <v>2015</v>
      </c>
      <c r="AU5" s="30">
        <v>2012</v>
      </c>
      <c r="AV5" s="30">
        <v>2012</v>
      </c>
      <c r="AW5" s="30">
        <v>2014</v>
      </c>
      <c r="AX5" s="30">
        <v>2014</v>
      </c>
      <c r="AY5" s="30">
        <v>2014</v>
      </c>
      <c r="AZ5" s="30">
        <v>2015</v>
      </c>
      <c r="BA5" s="30">
        <v>2015</v>
      </c>
      <c r="BB5" s="30">
        <v>2015</v>
      </c>
      <c r="BC5" s="30">
        <v>2015</v>
      </c>
      <c r="BD5" s="30">
        <v>2014</v>
      </c>
      <c r="BE5" s="30">
        <v>2014</v>
      </c>
      <c r="BF5" s="19"/>
    </row>
    <row r="6" spans="1:58" x14ac:dyDescent="0.3">
      <c r="A6" s="24" t="s">
        <v>5</v>
      </c>
      <c r="B6" s="20" t="s">
        <v>4</v>
      </c>
      <c r="C6" s="28">
        <v>2014</v>
      </c>
      <c r="D6" s="28">
        <v>2014</v>
      </c>
      <c r="E6" s="28">
        <v>2014</v>
      </c>
      <c r="F6" s="28">
        <v>2014</v>
      </c>
      <c r="G6" s="28">
        <v>2014</v>
      </c>
      <c r="H6" s="28">
        <v>2014</v>
      </c>
      <c r="I6" s="28">
        <v>2014</v>
      </c>
      <c r="J6" s="28">
        <v>2015</v>
      </c>
      <c r="K6" s="28">
        <v>2015</v>
      </c>
      <c r="L6" s="28">
        <v>2015</v>
      </c>
      <c r="M6" s="30">
        <v>2016</v>
      </c>
      <c r="N6" s="30">
        <v>2016</v>
      </c>
      <c r="O6" s="30">
        <v>2015</v>
      </c>
      <c r="P6" s="30">
        <v>2015</v>
      </c>
      <c r="Q6" s="30">
        <v>2014</v>
      </c>
      <c r="R6" s="30" t="s">
        <v>445</v>
      </c>
      <c r="S6" s="30">
        <v>2016</v>
      </c>
      <c r="T6" s="30">
        <v>2013</v>
      </c>
      <c r="U6" s="30">
        <v>2014</v>
      </c>
      <c r="V6" s="30">
        <v>2014</v>
      </c>
      <c r="W6" s="30">
        <v>2015</v>
      </c>
      <c r="X6" s="30">
        <v>2012</v>
      </c>
      <c r="Y6" s="30">
        <v>2010</v>
      </c>
      <c r="Z6" s="30">
        <v>2014</v>
      </c>
      <c r="AA6" s="30">
        <v>2014</v>
      </c>
      <c r="AB6" s="30">
        <v>2014</v>
      </c>
      <c r="AC6" s="30">
        <v>2014</v>
      </c>
      <c r="AD6" s="30">
        <v>2015</v>
      </c>
      <c r="AE6" s="30">
        <v>2012</v>
      </c>
      <c r="AF6" s="30">
        <v>2014</v>
      </c>
      <c r="AG6" s="29" t="s">
        <v>445</v>
      </c>
      <c r="AH6" s="30">
        <v>2014</v>
      </c>
      <c r="AI6" s="30">
        <v>2015</v>
      </c>
      <c r="AJ6" s="30">
        <v>2016</v>
      </c>
      <c r="AK6" s="31">
        <v>2015</v>
      </c>
      <c r="AL6" s="31">
        <v>2015</v>
      </c>
      <c r="AM6" s="30">
        <v>2015</v>
      </c>
      <c r="AN6" s="30">
        <v>2014</v>
      </c>
      <c r="AO6" s="30">
        <v>2014</v>
      </c>
      <c r="AP6" s="30">
        <v>2014</v>
      </c>
      <c r="AQ6" s="30">
        <v>2014</v>
      </c>
      <c r="AR6" s="30">
        <v>2011</v>
      </c>
      <c r="AS6" s="30">
        <v>2014</v>
      </c>
      <c r="AT6" s="30">
        <v>2015</v>
      </c>
      <c r="AU6" s="30">
        <v>2012</v>
      </c>
      <c r="AV6" s="30">
        <v>2006</v>
      </c>
      <c r="AW6" s="30">
        <v>2014</v>
      </c>
      <c r="AX6" s="30">
        <v>2014</v>
      </c>
      <c r="AY6" s="30">
        <v>2014</v>
      </c>
      <c r="AZ6" s="30">
        <v>2015</v>
      </c>
      <c r="BA6" s="30">
        <v>2015</v>
      </c>
      <c r="BB6" s="30">
        <v>2015</v>
      </c>
      <c r="BC6" s="30">
        <v>2015</v>
      </c>
      <c r="BD6" s="30">
        <v>2014</v>
      </c>
      <c r="BE6" s="30">
        <v>2014</v>
      </c>
      <c r="BF6" s="19"/>
    </row>
    <row r="7" spans="1:58" x14ac:dyDescent="0.3">
      <c r="A7" s="24" t="s">
        <v>7</v>
      </c>
      <c r="B7" s="20" t="s">
        <v>6</v>
      </c>
      <c r="C7" s="28">
        <v>2014</v>
      </c>
      <c r="D7" s="28">
        <v>2014</v>
      </c>
      <c r="E7" s="28">
        <v>2014</v>
      </c>
      <c r="F7" s="28">
        <v>2014</v>
      </c>
      <c r="G7" s="28">
        <v>2014</v>
      </c>
      <c r="H7" s="28">
        <v>2014</v>
      </c>
      <c r="I7" s="28">
        <v>2014</v>
      </c>
      <c r="J7" s="28">
        <v>2015</v>
      </c>
      <c r="K7" s="28">
        <v>2015</v>
      </c>
      <c r="L7" s="28">
        <v>2015</v>
      </c>
      <c r="M7" s="30">
        <v>2016</v>
      </c>
      <c r="N7" s="30">
        <v>2016</v>
      </c>
      <c r="O7" s="30">
        <v>2015</v>
      </c>
      <c r="P7" s="30">
        <v>2015</v>
      </c>
      <c r="Q7" s="30">
        <v>2014</v>
      </c>
      <c r="R7" s="30" t="s">
        <v>445</v>
      </c>
      <c r="S7" s="30">
        <v>2016</v>
      </c>
      <c r="T7" s="30">
        <v>2013</v>
      </c>
      <c r="U7" s="30">
        <v>2014</v>
      </c>
      <c r="V7" s="30">
        <v>2014</v>
      </c>
      <c r="W7" s="30">
        <v>2015</v>
      </c>
      <c r="X7" s="30">
        <v>2007</v>
      </c>
      <c r="Y7" s="30">
        <v>2009</v>
      </c>
      <c r="Z7" s="30">
        <v>2014</v>
      </c>
      <c r="AA7" s="30">
        <v>2014</v>
      </c>
      <c r="AB7" s="30">
        <v>2014</v>
      </c>
      <c r="AC7" s="30">
        <v>2014</v>
      </c>
      <c r="AD7" s="30">
        <v>2015</v>
      </c>
      <c r="AE7" s="30">
        <v>2012</v>
      </c>
      <c r="AF7" s="30" t="s">
        <v>445</v>
      </c>
      <c r="AG7" s="29">
        <v>2008</v>
      </c>
      <c r="AH7" s="30">
        <v>2014</v>
      </c>
      <c r="AI7" s="30">
        <v>2015</v>
      </c>
      <c r="AJ7" s="30">
        <v>2016</v>
      </c>
      <c r="AK7" s="31" t="s">
        <v>445</v>
      </c>
      <c r="AL7" s="31">
        <v>2015</v>
      </c>
      <c r="AM7" s="30">
        <v>2015</v>
      </c>
      <c r="AN7" s="30">
        <v>2014</v>
      </c>
      <c r="AO7" s="30">
        <v>2014</v>
      </c>
      <c r="AP7" s="30">
        <v>2013</v>
      </c>
      <c r="AQ7" s="30">
        <v>2013</v>
      </c>
      <c r="AR7" s="30">
        <v>2007</v>
      </c>
      <c r="AS7" s="30">
        <v>2014</v>
      </c>
      <c r="AT7" s="30">
        <v>2015</v>
      </c>
      <c r="AU7" s="30">
        <v>2012</v>
      </c>
      <c r="AV7" s="30">
        <v>2013</v>
      </c>
      <c r="AW7" s="30">
        <v>2014</v>
      </c>
      <c r="AX7" s="30">
        <v>2014</v>
      </c>
      <c r="AY7" s="30">
        <v>2014</v>
      </c>
      <c r="AZ7" s="30">
        <v>2015</v>
      </c>
      <c r="BA7" s="30">
        <v>2015</v>
      </c>
      <c r="BB7" s="30">
        <v>2015</v>
      </c>
      <c r="BC7" s="30">
        <v>2015</v>
      </c>
      <c r="BD7" s="30">
        <v>2014</v>
      </c>
      <c r="BE7" s="30">
        <v>2014</v>
      </c>
      <c r="BF7" s="19"/>
    </row>
    <row r="8" spans="1:58" x14ac:dyDescent="0.3">
      <c r="A8" s="24" t="s">
        <v>9</v>
      </c>
      <c r="B8" s="20" t="s">
        <v>8</v>
      </c>
      <c r="C8" s="28">
        <v>2014</v>
      </c>
      <c r="D8" s="28">
        <v>2014</v>
      </c>
      <c r="E8" s="28">
        <v>2014</v>
      </c>
      <c r="F8" s="28">
        <v>2014</v>
      </c>
      <c r="G8" s="28">
        <v>2014</v>
      </c>
      <c r="H8" s="28">
        <v>2014</v>
      </c>
      <c r="I8" s="28">
        <v>2014</v>
      </c>
      <c r="J8" s="28">
        <v>2015</v>
      </c>
      <c r="K8" s="28">
        <v>2015</v>
      </c>
      <c r="L8" s="28">
        <v>2015</v>
      </c>
      <c r="M8" s="30">
        <v>2016</v>
      </c>
      <c r="N8" s="30">
        <v>2016</v>
      </c>
      <c r="O8" s="30">
        <v>2015</v>
      </c>
      <c r="P8" s="30">
        <v>2015</v>
      </c>
      <c r="Q8" s="30">
        <v>2014</v>
      </c>
      <c r="R8" s="30" t="s">
        <v>445</v>
      </c>
      <c r="S8" s="30">
        <v>2016</v>
      </c>
      <c r="T8" s="30">
        <v>2013</v>
      </c>
      <c r="U8" s="30">
        <v>2014</v>
      </c>
      <c r="V8" s="30">
        <v>2014</v>
      </c>
      <c r="W8" s="30">
        <v>2015</v>
      </c>
      <c r="X8" s="30" t="s">
        <v>445</v>
      </c>
      <c r="Y8" s="30" t="s">
        <v>445</v>
      </c>
      <c r="Z8" s="30">
        <v>2014</v>
      </c>
      <c r="AA8" s="30">
        <v>2014</v>
      </c>
      <c r="AB8" s="30" t="s">
        <v>445</v>
      </c>
      <c r="AC8" s="30">
        <v>2014</v>
      </c>
      <c r="AD8" s="30">
        <v>2015</v>
      </c>
      <c r="AE8" s="30" t="s">
        <v>445</v>
      </c>
      <c r="AF8" s="30" t="s">
        <v>445</v>
      </c>
      <c r="AG8" s="29" t="s">
        <v>445</v>
      </c>
      <c r="AH8" s="30">
        <v>2014</v>
      </c>
      <c r="AI8" s="30">
        <v>2015</v>
      </c>
      <c r="AJ8" s="30">
        <v>2016</v>
      </c>
      <c r="AK8" s="31" t="s">
        <v>445</v>
      </c>
      <c r="AL8" s="31">
        <v>2015</v>
      </c>
      <c r="AM8" s="30">
        <v>2015</v>
      </c>
      <c r="AN8" s="30">
        <v>2014</v>
      </c>
      <c r="AO8" s="30">
        <v>2014</v>
      </c>
      <c r="AP8" s="30">
        <v>2014</v>
      </c>
      <c r="AQ8" s="30" t="s">
        <v>445</v>
      </c>
      <c r="AR8" s="30">
        <v>2009</v>
      </c>
      <c r="AS8" s="30">
        <v>2014</v>
      </c>
      <c r="AT8" s="30" t="s">
        <v>445</v>
      </c>
      <c r="AU8" s="30">
        <v>2012</v>
      </c>
      <c r="AV8" s="30">
        <v>2013</v>
      </c>
      <c r="AW8" s="30">
        <v>2014</v>
      </c>
      <c r="AX8" s="30">
        <v>2014</v>
      </c>
      <c r="AY8" s="30">
        <v>2014</v>
      </c>
      <c r="AZ8" s="30">
        <v>2011</v>
      </c>
      <c r="BA8" s="30">
        <v>2015</v>
      </c>
      <c r="BB8" s="30">
        <v>2015</v>
      </c>
      <c r="BC8" s="30">
        <v>2015</v>
      </c>
      <c r="BD8" s="30">
        <v>2014</v>
      </c>
      <c r="BE8" s="30">
        <v>2014</v>
      </c>
      <c r="BF8" s="19"/>
    </row>
    <row r="9" spans="1:58" x14ac:dyDescent="0.3">
      <c r="A9" s="24" t="s">
        <v>11</v>
      </c>
      <c r="B9" s="20" t="s">
        <v>10</v>
      </c>
      <c r="C9" s="28">
        <v>2014</v>
      </c>
      <c r="D9" s="28">
        <v>2014</v>
      </c>
      <c r="E9" s="28">
        <v>2014</v>
      </c>
      <c r="F9" s="28">
        <v>2014</v>
      </c>
      <c r="G9" s="28">
        <v>2014</v>
      </c>
      <c r="H9" s="28">
        <v>2014</v>
      </c>
      <c r="I9" s="28">
        <v>2014</v>
      </c>
      <c r="J9" s="28">
        <v>2015</v>
      </c>
      <c r="K9" s="28">
        <v>2015</v>
      </c>
      <c r="L9" s="28">
        <v>2015</v>
      </c>
      <c r="M9" s="30">
        <v>2016</v>
      </c>
      <c r="N9" s="30">
        <v>2016</v>
      </c>
      <c r="O9" s="30">
        <v>2015</v>
      </c>
      <c r="P9" s="30">
        <v>2015</v>
      </c>
      <c r="Q9" s="30">
        <v>2014</v>
      </c>
      <c r="R9" s="30">
        <v>2005</v>
      </c>
      <c r="S9" s="30">
        <v>2016</v>
      </c>
      <c r="T9" s="30">
        <v>2013</v>
      </c>
      <c r="U9" s="30">
        <v>2014</v>
      </c>
      <c r="V9" s="30">
        <v>2014</v>
      </c>
      <c r="W9" s="30">
        <v>2015</v>
      </c>
      <c r="X9" s="30">
        <v>2005</v>
      </c>
      <c r="Y9" s="30">
        <v>2013</v>
      </c>
      <c r="Z9" s="30">
        <v>2014</v>
      </c>
      <c r="AA9" s="30">
        <v>2014</v>
      </c>
      <c r="AB9" s="30">
        <v>2014</v>
      </c>
      <c r="AC9" s="30">
        <v>2014</v>
      </c>
      <c r="AD9" s="30">
        <v>2015</v>
      </c>
      <c r="AE9" s="30" t="s">
        <v>445</v>
      </c>
      <c r="AF9" s="30">
        <v>2014</v>
      </c>
      <c r="AG9" s="29">
        <v>2013</v>
      </c>
      <c r="AH9" s="30">
        <v>2014</v>
      </c>
      <c r="AI9" s="30">
        <v>2015</v>
      </c>
      <c r="AJ9" s="30">
        <v>2016</v>
      </c>
      <c r="AK9" s="31" t="s">
        <v>445</v>
      </c>
      <c r="AL9" s="31">
        <v>2015</v>
      </c>
      <c r="AM9" s="30">
        <v>2015</v>
      </c>
      <c r="AN9" s="30">
        <v>2014</v>
      </c>
      <c r="AO9" s="30">
        <v>2014</v>
      </c>
      <c r="AP9" s="30" t="s">
        <v>445</v>
      </c>
      <c r="AQ9" s="30" t="s">
        <v>445</v>
      </c>
      <c r="AR9" s="30">
        <v>2015</v>
      </c>
      <c r="AS9" s="30">
        <v>2014</v>
      </c>
      <c r="AT9" s="30">
        <v>2015</v>
      </c>
      <c r="AU9" s="30">
        <v>2012</v>
      </c>
      <c r="AV9" s="30">
        <v>2013</v>
      </c>
      <c r="AW9" s="30">
        <v>2014</v>
      </c>
      <c r="AX9" s="30">
        <v>2014</v>
      </c>
      <c r="AY9" s="30">
        <v>2014</v>
      </c>
      <c r="AZ9" s="30">
        <v>2015</v>
      </c>
      <c r="BA9" s="30">
        <v>2015</v>
      </c>
      <c r="BB9" s="30" t="s">
        <v>445</v>
      </c>
      <c r="BC9" s="30">
        <v>2015</v>
      </c>
      <c r="BD9" s="30">
        <v>2014</v>
      </c>
      <c r="BE9" s="30">
        <v>2014</v>
      </c>
      <c r="BF9" s="19"/>
    </row>
    <row r="10" spans="1:58" x14ac:dyDescent="0.3">
      <c r="A10" s="24" t="s">
        <v>13</v>
      </c>
      <c r="B10" s="20" t="s">
        <v>12</v>
      </c>
      <c r="C10" s="28">
        <v>2014</v>
      </c>
      <c r="D10" s="28">
        <v>2014</v>
      </c>
      <c r="E10" s="28">
        <v>2014</v>
      </c>
      <c r="F10" s="28">
        <v>2014</v>
      </c>
      <c r="G10" s="28">
        <v>2014</v>
      </c>
      <c r="H10" s="28">
        <v>2014</v>
      </c>
      <c r="I10" s="28">
        <v>2014</v>
      </c>
      <c r="J10" s="28">
        <v>2015</v>
      </c>
      <c r="K10" s="28">
        <v>2015</v>
      </c>
      <c r="L10" s="28">
        <v>2015</v>
      </c>
      <c r="M10" s="30">
        <v>2016</v>
      </c>
      <c r="N10" s="30">
        <v>2016</v>
      </c>
      <c r="O10" s="30">
        <v>2015</v>
      </c>
      <c r="P10" s="30">
        <v>2015</v>
      </c>
      <c r="Q10" s="30">
        <v>2014</v>
      </c>
      <c r="R10" s="30">
        <v>2010</v>
      </c>
      <c r="S10" s="30">
        <v>2016</v>
      </c>
      <c r="T10" s="30">
        <v>2013</v>
      </c>
      <c r="U10" s="30">
        <v>2014</v>
      </c>
      <c r="V10" s="30">
        <v>2014</v>
      </c>
      <c r="W10" s="30">
        <v>2015</v>
      </c>
      <c r="X10" s="30">
        <v>2010</v>
      </c>
      <c r="Y10" s="30">
        <v>2013</v>
      </c>
      <c r="Z10" s="30">
        <v>2014</v>
      </c>
      <c r="AA10" s="30">
        <v>2014</v>
      </c>
      <c r="AB10" s="30">
        <v>2014</v>
      </c>
      <c r="AC10" s="30">
        <v>2014</v>
      </c>
      <c r="AD10" s="30">
        <v>2015</v>
      </c>
      <c r="AE10" s="30" t="s">
        <v>445</v>
      </c>
      <c r="AF10" s="30">
        <v>2014</v>
      </c>
      <c r="AG10" s="29">
        <v>2013</v>
      </c>
      <c r="AH10" s="30">
        <v>2014</v>
      </c>
      <c r="AI10" s="30">
        <v>2015</v>
      </c>
      <c r="AJ10" s="30">
        <v>2016</v>
      </c>
      <c r="AK10" s="31">
        <v>2015</v>
      </c>
      <c r="AL10" s="31">
        <v>2015</v>
      </c>
      <c r="AM10" s="30">
        <v>2015</v>
      </c>
      <c r="AN10" s="30">
        <v>2014</v>
      </c>
      <c r="AO10" s="30">
        <v>2014</v>
      </c>
      <c r="AP10" s="30">
        <v>2014</v>
      </c>
      <c r="AQ10" s="30">
        <v>2014</v>
      </c>
      <c r="AR10" s="30">
        <v>2011</v>
      </c>
      <c r="AS10" s="30">
        <v>2014</v>
      </c>
      <c r="AT10" s="30">
        <v>2015</v>
      </c>
      <c r="AU10" s="30">
        <v>2012</v>
      </c>
      <c r="AV10" s="30">
        <v>2011</v>
      </c>
      <c r="AW10" s="30">
        <v>2014</v>
      </c>
      <c r="AX10" s="30">
        <v>2014</v>
      </c>
      <c r="AY10" s="30">
        <v>2014</v>
      </c>
      <c r="AZ10" s="30">
        <v>2015</v>
      </c>
      <c r="BA10" s="30">
        <v>2015</v>
      </c>
      <c r="BB10" s="30">
        <v>2015</v>
      </c>
      <c r="BC10" s="30">
        <v>2015</v>
      </c>
      <c r="BD10" s="30">
        <v>2014</v>
      </c>
      <c r="BE10" s="30">
        <v>2014</v>
      </c>
      <c r="BF10" s="19"/>
    </row>
    <row r="11" spans="1:58" x14ac:dyDescent="0.3">
      <c r="A11" s="24" t="s">
        <v>15</v>
      </c>
      <c r="B11" s="20" t="s">
        <v>14</v>
      </c>
      <c r="C11" s="28">
        <v>2014</v>
      </c>
      <c r="D11" s="28">
        <v>2014</v>
      </c>
      <c r="E11" s="28">
        <v>2014</v>
      </c>
      <c r="F11" s="28">
        <v>2014</v>
      </c>
      <c r="G11" s="28">
        <v>2014</v>
      </c>
      <c r="H11" s="28">
        <v>2014</v>
      </c>
      <c r="I11" s="28">
        <v>2014</v>
      </c>
      <c r="J11" s="28">
        <v>2015</v>
      </c>
      <c r="K11" s="28">
        <v>2015</v>
      </c>
      <c r="L11" s="28">
        <v>2015</v>
      </c>
      <c r="M11" s="30">
        <v>2016</v>
      </c>
      <c r="N11" s="30">
        <v>2016</v>
      </c>
      <c r="O11" s="30">
        <v>2015</v>
      </c>
      <c r="P11" s="30">
        <v>2015</v>
      </c>
      <c r="Q11" s="30">
        <v>2014</v>
      </c>
      <c r="R11" s="30" t="s">
        <v>445</v>
      </c>
      <c r="S11" s="30">
        <v>2016</v>
      </c>
      <c r="T11" s="30">
        <v>2013</v>
      </c>
      <c r="U11" s="30">
        <v>2014</v>
      </c>
      <c r="V11" s="30" t="s">
        <v>445</v>
      </c>
      <c r="W11" s="30">
        <v>2015</v>
      </c>
      <c r="X11" s="30">
        <v>2007</v>
      </c>
      <c r="Y11" s="30">
        <v>2011</v>
      </c>
      <c r="Z11" s="30">
        <v>2014</v>
      </c>
      <c r="AA11" s="30">
        <v>2014</v>
      </c>
      <c r="AB11" s="30">
        <v>2013</v>
      </c>
      <c r="AC11" s="30">
        <v>2014</v>
      </c>
      <c r="AD11" s="30">
        <v>2015</v>
      </c>
      <c r="AE11" s="30" t="s">
        <v>445</v>
      </c>
      <c r="AF11" s="30">
        <v>2014</v>
      </c>
      <c r="AG11" s="29">
        <v>2010</v>
      </c>
      <c r="AH11" s="30">
        <v>2014</v>
      </c>
      <c r="AI11" s="30">
        <v>2015</v>
      </c>
      <c r="AJ11" s="30">
        <v>2016</v>
      </c>
      <c r="AK11" s="31" t="s">
        <v>445</v>
      </c>
      <c r="AL11" s="31">
        <v>2015</v>
      </c>
      <c r="AM11" s="30">
        <v>2015</v>
      </c>
      <c r="AN11" s="30">
        <v>2014</v>
      </c>
      <c r="AO11" s="30">
        <v>2014</v>
      </c>
      <c r="AP11" s="30">
        <v>2014</v>
      </c>
      <c r="AQ11" s="30" t="s">
        <v>445</v>
      </c>
      <c r="AR11" s="30">
        <v>2015</v>
      </c>
      <c r="AS11" s="30">
        <v>2014</v>
      </c>
      <c r="AT11" s="30">
        <v>2015</v>
      </c>
      <c r="AU11" s="30">
        <v>2012</v>
      </c>
      <c r="AV11" s="30" t="s">
        <v>445</v>
      </c>
      <c r="AW11" s="30">
        <v>2014</v>
      </c>
      <c r="AX11" s="30">
        <v>2014</v>
      </c>
      <c r="AY11" s="30">
        <v>2014</v>
      </c>
      <c r="AZ11" s="30">
        <v>2015</v>
      </c>
      <c r="BA11" s="30">
        <v>2015</v>
      </c>
      <c r="BB11" s="30">
        <v>2015</v>
      </c>
      <c r="BC11" s="30">
        <v>2015</v>
      </c>
      <c r="BD11" s="30">
        <v>2014</v>
      </c>
      <c r="BE11" s="30">
        <v>2014</v>
      </c>
      <c r="BF11" s="19"/>
    </row>
    <row r="12" spans="1:58" x14ac:dyDescent="0.3">
      <c r="A12" s="24" t="s">
        <v>17</v>
      </c>
      <c r="B12" s="20" t="s">
        <v>16</v>
      </c>
      <c r="C12" s="28">
        <v>2014</v>
      </c>
      <c r="D12" s="28">
        <v>2014</v>
      </c>
      <c r="E12" s="28">
        <v>2014</v>
      </c>
      <c r="F12" s="28">
        <v>2014</v>
      </c>
      <c r="G12" s="28">
        <v>2014</v>
      </c>
      <c r="H12" s="28">
        <v>2014</v>
      </c>
      <c r="I12" s="28">
        <v>2014</v>
      </c>
      <c r="J12" s="28">
        <v>2015</v>
      </c>
      <c r="K12" s="28">
        <v>2015</v>
      </c>
      <c r="L12" s="28">
        <v>2015</v>
      </c>
      <c r="M12" s="30">
        <v>2016</v>
      </c>
      <c r="N12" s="30">
        <v>2016</v>
      </c>
      <c r="O12" s="30">
        <v>2015</v>
      </c>
      <c r="P12" s="30">
        <v>2015</v>
      </c>
      <c r="Q12" s="30">
        <v>2014</v>
      </c>
      <c r="R12" s="30" t="s">
        <v>445</v>
      </c>
      <c r="S12" s="30">
        <v>2016</v>
      </c>
      <c r="T12" s="30">
        <v>2013</v>
      </c>
      <c r="U12" s="30">
        <v>2014</v>
      </c>
      <c r="V12" s="30" t="s">
        <v>445</v>
      </c>
      <c r="W12" s="30">
        <v>2015</v>
      </c>
      <c r="X12" s="30" t="s">
        <v>445</v>
      </c>
      <c r="Y12" s="30">
        <v>2011</v>
      </c>
      <c r="Z12" s="30">
        <v>2014</v>
      </c>
      <c r="AA12" s="30">
        <v>2014</v>
      </c>
      <c r="AB12" s="30" t="s">
        <v>445</v>
      </c>
      <c r="AC12" s="30">
        <v>2014</v>
      </c>
      <c r="AD12" s="30">
        <v>2015</v>
      </c>
      <c r="AE12" s="30" t="s">
        <v>445</v>
      </c>
      <c r="AF12" s="30">
        <v>2014</v>
      </c>
      <c r="AG12" s="29">
        <v>2012</v>
      </c>
      <c r="AH12" s="30">
        <v>2014</v>
      </c>
      <c r="AI12" s="30">
        <v>2015</v>
      </c>
      <c r="AJ12" s="30">
        <v>2016</v>
      </c>
      <c r="AK12" s="31" t="s">
        <v>445</v>
      </c>
      <c r="AL12" s="31">
        <v>2015</v>
      </c>
      <c r="AM12" s="30">
        <v>2015</v>
      </c>
      <c r="AN12" s="30">
        <v>2014</v>
      </c>
      <c r="AO12" s="30">
        <v>2014</v>
      </c>
      <c r="AP12" s="30">
        <v>2014</v>
      </c>
      <c r="AQ12" s="30">
        <v>2014</v>
      </c>
      <c r="AR12" s="30">
        <v>2015</v>
      </c>
      <c r="AS12" s="30">
        <v>2014</v>
      </c>
      <c r="AT12" s="30">
        <v>2015</v>
      </c>
      <c r="AU12" s="30">
        <v>2012</v>
      </c>
      <c r="AV12" s="30" t="s">
        <v>445</v>
      </c>
      <c r="AW12" s="30">
        <v>2014</v>
      </c>
      <c r="AX12" s="30">
        <v>2014</v>
      </c>
      <c r="AY12" s="30">
        <v>2014</v>
      </c>
      <c r="AZ12" s="30">
        <v>2015</v>
      </c>
      <c r="BA12" s="30">
        <v>2015</v>
      </c>
      <c r="BB12" s="30">
        <v>2015</v>
      </c>
      <c r="BC12" s="30">
        <v>2015</v>
      </c>
      <c r="BD12" s="30">
        <v>2014</v>
      </c>
      <c r="BE12" s="30">
        <v>2014</v>
      </c>
      <c r="BF12" s="19"/>
    </row>
    <row r="13" spans="1:58" x14ac:dyDescent="0.3">
      <c r="A13" s="24" t="s">
        <v>19</v>
      </c>
      <c r="B13" s="20" t="s">
        <v>18</v>
      </c>
      <c r="C13" s="28">
        <v>2014</v>
      </c>
      <c r="D13" s="28">
        <v>2014</v>
      </c>
      <c r="E13" s="28">
        <v>2014</v>
      </c>
      <c r="F13" s="28">
        <v>2014</v>
      </c>
      <c r="G13" s="28">
        <v>2014</v>
      </c>
      <c r="H13" s="28">
        <v>2014</v>
      </c>
      <c r="I13" s="28">
        <v>2014</v>
      </c>
      <c r="J13" s="28">
        <v>2015</v>
      </c>
      <c r="K13" s="28">
        <v>2015</v>
      </c>
      <c r="L13" s="28">
        <v>2015</v>
      </c>
      <c r="M13" s="30">
        <v>2016</v>
      </c>
      <c r="N13" s="30">
        <v>2016</v>
      </c>
      <c r="O13" s="30">
        <v>2015</v>
      </c>
      <c r="P13" s="30">
        <v>2015</v>
      </c>
      <c r="Q13" s="30">
        <v>2014</v>
      </c>
      <c r="R13" s="30">
        <v>2006</v>
      </c>
      <c r="S13" s="30">
        <v>2016</v>
      </c>
      <c r="T13" s="30">
        <v>2013</v>
      </c>
      <c r="U13" s="30">
        <v>2014</v>
      </c>
      <c r="V13" s="30">
        <v>2014</v>
      </c>
      <c r="W13" s="30">
        <v>2015</v>
      </c>
      <c r="X13" s="30">
        <v>2013</v>
      </c>
      <c r="Y13" s="30">
        <v>2013</v>
      </c>
      <c r="Z13" s="30">
        <v>2014</v>
      </c>
      <c r="AA13" s="30">
        <v>2014</v>
      </c>
      <c r="AB13" s="30">
        <v>2014</v>
      </c>
      <c r="AC13" s="30">
        <v>2014</v>
      </c>
      <c r="AD13" s="30">
        <v>2015</v>
      </c>
      <c r="AE13" s="30">
        <v>2012</v>
      </c>
      <c r="AF13" s="30">
        <v>2014</v>
      </c>
      <c r="AG13" s="29">
        <v>2008</v>
      </c>
      <c r="AH13" s="30">
        <v>2014</v>
      </c>
      <c r="AI13" s="30">
        <v>2015</v>
      </c>
      <c r="AJ13" s="30">
        <v>2016</v>
      </c>
      <c r="AK13" s="31">
        <v>2015</v>
      </c>
      <c r="AL13" s="31">
        <v>2015</v>
      </c>
      <c r="AM13" s="30">
        <v>2015</v>
      </c>
      <c r="AN13" s="30">
        <v>2014</v>
      </c>
      <c r="AO13" s="30">
        <v>2014</v>
      </c>
      <c r="AP13" s="30" t="s">
        <v>445</v>
      </c>
      <c r="AQ13" s="30" t="s">
        <v>445</v>
      </c>
      <c r="AR13" s="30" t="s">
        <v>445</v>
      </c>
      <c r="AS13" s="30">
        <v>2014</v>
      </c>
      <c r="AT13" s="30">
        <v>2015</v>
      </c>
      <c r="AU13" s="30">
        <v>2012</v>
      </c>
      <c r="AV13" s="30">
        <v>2014</v>
      </c>
      <c r="AW13" s="30">
        <v>2014</v>
      </c>
      <c r="AX13" s="30">
        <v>2014</v>
      </c>
      <c r="AY13" s="30">
        <v>2014</v>
      </c>
      <c r="AZ13" s="30">
        <v>2015</v>
      </c>
      <c r="BA13" s="30">
        <v>2015</v>
      </c>
      <c r="BB13" s="30">
        <v>2015</v>
      </c>
      <c r="BC13" s="30">
        <v>2015</v>
      </c>
      <c r="BD13" s="30">
        <v>2014</v>
      </c>
      <c r="BE13" s="30">
        <v>2014</v>
      </c>
      <c r="BF13" s="19"/>
    </row>
    <row r="14" spans="1:58" x14ac:dyDescent="0.3">
      <c r="A14" s="24" t="s">
        <v>21</v>
      </c>
      <c r="B14" s="20" t="s">
        <v>20</v>
      </c>
      <c r="C14" s="28">
        <v>2014</v>
      </c>
      <c r="D14" s="28">
        <v>2014</v>
      </c>
      <c r="E14" s="28">
        <v>2014</v>
      </c>
      <c r="F14" s="28">
        <v>2014</v>
      </c>
      <c r="G14" s="28">
        <v>2014</v>
      </c>
      <c r="H14" s="28">
        <v>2014</v>
      </c>
      <c r="I14" s="28">
        <v>2014</v>
      </c>
      <c r="J14" s="28">
        <v>2015</v>
      </c>
      <c r="K14" s="28">
        <v>2015</v>
      </c>
      <c r="L14" s="28">
        <v>2015</v>
      </c>
      <c r="M14" s="30">
        <v>2016</v>
      </c>
      <c r="N14" s="30">
        <v>2016</v>
      </c>
      <c r="O14" s="30">
        <v>2015</v>
      </c>
      <c r="P14" s="30">
        <v>2015</v>
      </c>
      <c r="Q14" s="30">
        <v>2014</v>
      </c>
      <c r="R14" s="30" t="s">
        <v>445</v>
      </c>
      <c r="S14" s="30">
        <v>2016</v>
      </c>
      <c r="T14" s="30">
        <v>2013</v>
      </c>
      <c r="U14" s="30">
        <v>2014</v>
      </c>
      <c r="V14" s="30" t="s">
        <v>445</v>
      </c>
      <c r="W14" s="30">
        <v>2015</v>
      </c>
      <c r="X14" s="30" t="s">
        <v>445</v>
      </c>
      <c r="Y14" s="30">
        <v>2008</v>
      </c>
      <c r="Z14" s="30">
        <v>2014</v>
      </c>
      <c r="AA14" s="30">
        <v>2014</v>
      </c>
      <c r="AB14" s="30">
        <v>2013</v>
      </c>
      <c r="AC14" s="30">
        <v>2014</v>
      </c>
      <c r="AD14" s="30">
        <v>2015</v>
      </c>
      <c r="AE14" s="30" t="s">
        <v>445</v>
      </c>
      <c r="AF14" s="30">
        <v>2014</v>
      </c>
      <c r="AG14" s="29" t="s">
        <v>445</v>
      </c>
      <c r="AH14" s="30">
        <v>2014</v>
      </c>
      <c r="AI14" s="30">
        <v>2015</v>
      </c>
      <c r="AJ14" s="30">
        <v>2016</v>
      </c>
      <c r="AK14" s="31" t="s">
        <v>445</v>
      </c>
      <c r="AL14" s="31">
        <v>2015</v>
      </c>
      <c r="AM14" s="30">
        <v>2015</v>
      </c>
      <c r="AN14" s="30">
        <v>2014</v>
      </c>
      <c r="AO14" s="30">
        <v>2014</v>
      </c>
      <c r="AP14" s="30">
        <v>2014</v>
      </c>
      <c r="AQ14" s="30">
        <v>2014</v>
      </c>
      <c r="AR14" s="30" t="s">
        <v>445</v>
      </c>
      <c r="AS14" s="30">
        <v>2014</v>
      </c>
      <c r="AT14" s="30">
        <v>2015</v>
      </c>
      <c r="AU14" s="30">
        <v>2012</v>
      </c>
      <c r="AV14" s="30" t="s">
        <v>445</v>
      </c>
      <c r="AW14" s="30">
        <v>2014</v>
      </c>
      <c r="AX14" s="30">
        <v>2014</v>
      </c>
      <c r="AY14" s="30">
        <v>2014</v>
      </c>
      <c r="AZ14" s="30">
        <v>2015</v>
      </c>
      <c r="BA14" s="30">
        <v>2015</v>
      </c>
      <c r="BB14" s="30">
        <v>2015</v>
      </c>
      <c r="BC14" s="30">
        <v>2015</v>
      </c>
      <c r="BD14" s="30">
        <v>2014</v>
      </c>
      <c r="BE14" s="30">
        <v>2014</v>
      </c>
      <c r="BF14" s="19"/>
    </row>
    <row r="15" spans="1:58" x14ac:dyDescent="0.3">
      <c r="A15" s="24" t="s">
        <v>23</v>
      </c>
      <c r="B15" s="20" t="s">
        <v>22</v>
      </c>
      <c r="C15" s="28">
        <v>2014</v>
      </c>
      <c r="D15" s="28">
        <v>2014</v>
      </c>
      <c r="E15" s="28">
        <v>2014</v>
      </c>
      <c r="F15" s="28">
        <v>2014</v>
      </c>
      <c r="G15" s="28">
        <v>2014</v>
      </c>
      <c r="H15" s="28">
        <v>2014</v>
      </c>
      <c r="I15" s="28">
        <v>2014</v>
      </c>
      <c r="J15" s="28">
        <v>2015</v>
      </c>
      <c r="K15" s="28">
        <v>2015</v>
      </c>
      <c r="L15" s="28">
        <v>2015</v>
      </c>
      <c r="M15" s="30">
        <v>2016</v>
      </c>
      <c r="N15" s="30">
        <v>2016</v>
      </c>
      <c r="O15" s="30">
        <v>2015</v>
      </c>
      <c r="P15" s="30">
        <v>2015</v>
      </c>
      <c r="Q15" s="30">
        <v>2014</v>
      </c>
      <c r="R15" s="30" t="s">
        <v>445</v>
      </c>
      <c r="S15" s="30">
        <v>2016</v>
      </c>
      <c r="T15" s="30">
        <v>2013</v>
      </c>
      <c r="U15" s="30">
        <v>2014</v>
      </c>
      <c r="V15" s="30" t="s">
        <v>445</v>
      </c>
      <c r="W15" s="30">
        <v>2015</v>
      </c>
      <c r="X15" s="30" t="s">
        <v>445</v>
      </c>
      <c r="Y15" s="30">
        <v>2012</v>
      </c>
      <c r="Z15" s="30">
        <v>2014</v>
      </c>
      <c r="AA15" s="30">
        <v>2014</v>
      </c>
      <c r="AB15" s="30" t="s">
        <v>445</v>
      </c>
      <c r="AC15" s="30">
        <v>2014</v>
      </c>
      <c r="AD15" s="30">
        <v>2015</v>
      </c>
      <c r="AE15" s="30" t="s">
        <v>445</v>
      </c>
      <c r="AF15" s="30">
        <v>2014</v>
      </c>
      <c r="AG15" s="29" t="s">
        <v>445</v>
      </c>
      <c r="AH15" s="30">
        <v>2014</v>
      </c>
      <c r="AI15" s="30">
        <v>2015</v>
      </c>
      <c r="AJ15" s="30">
        <v>2016</v>
      </c>
      <c r="AK15" s="31" t="s">
        <v>445</v>
      </c>
      <c r="AL15" s="31">
        <v>2015</v>
      </c>
      <c r="AM15" s="30">
        <v>2015</v>
      </c>
      <c r="AN15" s="30">
        <v>2014</v>
      </c>
      <c r="AO15" s="30">
        <v>2014</v>
      </c>
      <c r="AP15" s="30">
        <v>2014</v>
      </c>
      <c r="AQ15" s="30">
        <v>2014</v>
      </c>
      <c r="AR15" s="30">
        <v>2011</v>
      </c>
      <c r="AS15" s="30">
        <v>2014</v>
      </c>
      <c r="AT15" s="30">
        <v>2015</v>
      </c>
      <c r="AU15" s="30">
        <v>2012</v>
      </c>
      <c r="AV15" s="30">
        <v>2010</v>
      </c>
      <c r="AW15" s="30">
        <v>2014</v>
      </c>
      <c r="AX15" s="30">
        <v>2014</v>
      </c>
      <c r="AY15" s="30">
        <v>2014</v>
      </c>
      <c r="AZ15" s="30">
        <v>2015</v>
      </c>
      <c r="BA15" s="30">
        <v>2015</v>
      </c>
      <c r="BB15" s="30">
        <v>2015</v>
      </c>
      <c r="BC15" s="30">
        <v>2015</v>
      </c>
      <c r="BD15" s="30">
        <v>2014</v>
      </c>
      <c r="BE15" s="30">
        <v>2014</v>
      </c>
      <c r="BF15" s="19"/>
    </row>
    <row r="16" spans="1:58" x14ac:dyDescent="0.3">
      <c r="A16" s="24" t="s">
        <v>25</v>
      </c>
      <c r="B16" s="20" t="s">
        <v>24</v>
      </c>
      <c r="C16" s="28">
        <v>2014</v>
      </c>
      <c r="D16" s="28">
        <v>2014</v>
      </c>
      <c r="E16" s="28">
        <v>2014</v>
      </c>
      <c r="F16" s="28">
        <v>2014</v>
      </c>
      <c r="G16" s="28">
        <v>2014</v>
      </c>
      <c r="H16" s="28">
        <v>2014</v>
      </c>
      <c r="I16" s="28">
        <v>2014</v>
      </c>
      <c r="J16" s="28">
        <v>2015</v>
      </c>
      <c r="K16" s="28">
        <v>2015</v>
      </c>
      <c r="L16" s="28">
        <v>2015</v>
      </c>
      <c r="M16" s="30">
        <v>2016</v>
      </c>
      <c r="N16" s="30">
        <v>2016</v>
      </c>
      <c r="O16" s="30">
        <v>2015</v>
      </c>
      <c r="P16" s="30">
        <v>2015</v>
      </c>
      <c r="Q16" s="30">
        <v>2014</v>
      </c>
      <c r="R16" s="30">
        <v>2011</v>
      </c>
      <c r="S16" s="30">
        <v>2016</v>
      </c>
      <c r="T16" s="30">
        <v>2013</v>
      </c>
      <c r="U16" s="30">
        <v>2014</v>
      </c>
      <c r="V16" s="30">
        <v>2014</v>
      </c>
      <c r="W16" s="30">
        <v>2015</v>
      </c>
      <c r="X16" s="30">
        <v>2014</v>
      </c>
      <c r="Y16" s="30">
        <v>2011</v>
      </c>
      <c r="Z16" s="30">
        <v>2014</v>
      </c>
      <c r="AA16" s="30">
        <v>2014</v>
      </c>
      <c r="AB16" s="30">
        <v>2014</v>
      </c>
      <c r="AC16" s="30">
        <v>2014</v>
      </c>
      <c r="AD16" s="30">
        <v>2015</v>
      </c>
      <c r="AE16" s="30">
        <v>2012</v>
      </c>
      <c r="AF16" s="30">
        <v>2014</v>
      </c>
      <c r="AG16" s="29">
        <v>2010</v>
      </c>
      <c r="AH16" s="30">
        <v>2014</v>
      </c>
      <c r="AI16" s="30">
        <v>2015</v>
      </c>
      <c r="AJ16" s="30">
        <v>2016</v>
      </c>
      <c r="AK16" s="31">
        <v>2015</v>
      </c>
      <c r="AL16" s="31">
        <v>2015</v>
      </c>
      <c r="AM16" s="30">
        <v>2015</v>
      </c>
      <c r="AN16" s="30">
        <v>2014</v>
      </c>
      <c r="AO16" s="30">
        <v>2014</v>
      </c>
      <c r="AP16" s="30">
        <v>2014</v>
      </c>
      <c r="AQ16" s="30">
        <v>2014</v>
      </c>
      <c r="AR16" s="30">
        <v>2015</v>
      </c>
      <c r="AS16" s="30">
        <v>2014</v>
      </c>
      <c r="AT16" s="30">
        <v>2015</v>
      </c>
      <c r="AU16" s="30">
        <v>2012</v>
      </c>
      <c r="AV16" s="30">
        <v>2013</v>
      </c>
      <c r="AW16" s="30">
        <v>2014</v>
      </c>
      <c r="AX16" s="30">
        <v>2014</v>
      </c>
      <c r="AY16" s="30">
        <v>2014</v>
      </c>
      <c r="AZ16" s="30">
        <v>2015</v>
      </c>
      <c r="BA16" s="30">
        <v>2015</v>
      </c>
      <c r="BB16" s="30">
        <v>2015</v>
      </c>
      <c r="BC16" s="30">
        <v>2015</v>
      </c>
      <c r="BD16" s="30">
        <v>2014</v>
      </c>
      <c r="BE16" s="30">
        <v>2014</v>
      </c>
      <c r="BF16" s="19"/>
    </row>
    <row r="17" spans="1:58" x14ac:dyDescent="0.3">
      <c r="A17" s="24" t="s">
        <v>27</v>
      </c>
      <c r="B17" s="20" t="s">
        <v>26</v>
      </c>
      <c r="C17" s="28">
        <v>2014</v>
      </c>
      <c r="D17" s="28">
        <v>2014</v>
      </c>
      <c r="E17" s="28">
        <v>2014</v>
      </c>
      <c r="F17" s="28">
        <v>2014</v>
      </c>
      <c r="G17" s="28">
        <v>2014</v>
      </c>
      <c r="H17" s="28">
        <v>2014</v>
      </c>
      <c r="I17" s="28">
        <v>2014</v>
      </c>
      <c r="J17" s="28">
        <v>2015</v>
      </c>
      <c r="K17" s="28">
        <v>2015</v>
      </c>
      <c r="L17" s="28">
        <v>2015</v>
      </c>
      <c r="M17" s="30">
        <v>2016</v>
      </c>
      <c r="N17" s="30">
        <v>2016</v>
      </c>
      <c r="O17" s="30">
        <v>2015</v>
      </c>
      <c r="P17" s="30">
        <v>2015</v>
      </c>
      <c r="Q17" s="30">
        <v>2014</v>
      </c>
      <c r="R17" s="30">
        <v>2012</v>
      </c>
      <c r="S17" s="30">
        <v>2016</v>
      </c>
      <c r="T17" s="30">
        <v>2013</v>
      </c>
      <c r="U17" s="30">
        <v>2014</v>
      </c>
      <c r="V17" s="30" t="s">
        <v>445</v>
      </c>
      <c r="W17" s="30">
        <v>2015</v>
      </c>
      <c r="X17" s="30">
        <v>2013</v>
      </c>
      <c r="Y17" s="30">
        <v>2010</v>
      </c>
      <c r="Z17" s="30">
        <v>2014</v>
      </c>
      <c r="AA17" s="30">
        <v>2014</v>
      </c>
      <c r="AB17" s="30">
        <v>2013</v>
      </c>
      <c r="AC17" s="30">
        <v>2014</v>
      </c>
      <c r="AD17" s="30">
        <v>2015</v>
      </c>
      <c r="AE17" s="30" t="s">
        <v>445</v>
      </c>
      <c r="AF17" s="30">
        <v>2014</v>
      </c>
      <c r="AG17" s="29" t="s">
        <v>445</v>
      </c>
      <c r="AH17" s="30">
        <v>2014</v>
      </c>
      <c r="AI17" s="30">
        <v>2015</v>
      </c>
      <c r="AJ17" s="30">
        <v>2016</v>
      </c>
      <c r="AK17" s="31" t="s">
        <v>445</v>
      </c>
      <c r="AL17" s="31">
        <v>2015</v>
      </c>
      <c r="AM17" s="30">
        <v>2015</v>
      </c>
      <c r="AN17" s="30">
        <v>2014</v>
      </c>
      <c r="AO17" s="30">
        <v>2014</v>
      </c>
      <c r="AP17" s="30">
        <v>2014</v>
      </c>
      <c r="AQ17" s="30">
        <v>2014</v>
      </c>
      <c r="AR17" s="30">
        <v>2011</v>
      </c>
      <c r="AS17" s="30">
        <v>2014</v>
      </c>
      <c r="AT17" s="30">
        <v>2015</v>
      </c>
      <c r="AU17" s="30">
        <v>2012</v>
      </c>
      <c r="AV17" s="30" t="s">
        <v>445</v>
      </c>
      <c r="AW17" s="30">
        <v>2014</v>
      </c>
      <c r="AX17" s="30">
        <v>2014</v>
      </c>
      <c r="AY17" s="30">
        <v>2014</v>
      </c>
      <c r="AZ17" s="30">
        <v>2015</v>
      </c>
      <c r="BA17" s="30">
        <v>2015</v>
      </c>
      <c r="BB17" s="30">
        <v>2015</v>
      </c>
      <c r="BC17" s="30">
        <v>2015</v>
      </c>
      <c r="BD17" s="30">
        <v>2014</v>
      </c>
      <c r="BE17" s="30">
        <v>2014</v>
      </c>
      <c r="BF17" s="19"/>
    </row>
    <row r="18" spans="1:58" x14ac:dyDescent="0.3">
      <c r="A18" s="24" t="s">
        <v>29</v>
      </c>
      <c r="B18" s="20" t="s">
        <v>28</v>
      </c>
      <c r="C18" s="28">
        <v>2014</v>
      </c>
      <c r="D18" s="28">
        <v>2014</v>
      </c>
      <c r="E18" s="28">
        <v>2014</v>
      </c>
      <c r="F18" s="28">
        <v>2014</v>
      </c>
      <c r="G18" s="28">
        <v>2014</v>
      </c>
      <c r="H18" s="28">
        <v>2014</v>
      </c>
      <c r="I18" s="28">
        <v>2014</v>
      </c>
      <c r="J18" s="28">
        <v>2015</v>
      </c>
      <c r="K18" s="28">
        <v>2015</v>
      </c>
      <c r="L18" s="28">
        <v>2015</v>
      </c>
      <c r="M18" s="30">
        <v>2016</v>
      </c>
      <c r="N18" s="30">
        <v>2016</v>
      </c>
      <c r="O18" s="30">
        <v>2015</v>
      </c>
      <c r="P18" s="30">
        <v>2015</v>
      </c>
      <c r="Q18" s="30">
        <v>2014</v>
      </c>
      <c r="R18" s="30">
        <v>2005</v>
      </c>
      <c r="S18" s="30">
        <v>2016</v>
      </c>
      <c r="T18" s="30">
        <v>2013</v>
      </c>
      <c r="U18" s="30">
        <v>2014</v>
      </c>
      <c r="V18" s="30">
        <v>2014</v>
      </c>
      <c r="W18" s="30">
        <v>2015</v>
      </c>
      <c r="X18" s="30">
        <v>2005</v>
      </c>
      <c r="Y18" s="30">
        <v>2013</v>
      </c>
      <c r="Z18" s="30">
        <v>2014</v>
      </c>
      <c r="AA18" s="30">
        <v>2014</v>
      </c>
      <c r="AB18" s="30">
        <v>2014</v>
      </c>
      <c r="AC18" s="30">
        <v>2014</v>
      </c>
      <c r="AD18" s="30">
        <v>2015</v>
      </c>
      <c r="AE18" s="30" t="s">
        <v>445</v>
      </c>
      <c r="AF18" s="30">
        <v>2014</v>
      </c>
      <c r="AG18" s="29">
        <v>2012</v>
      </c>
      <c r="AH18" s="30">
        <v>2014</v>
      </c>
      <c r="AI18" s="30">
        <v>2015</v>
      </c>
      <c r="AJ18" s="30">
        <v>2016</v>
      </c>
      <c r="AK18" s="31" t="s">
        <v>445</v>
      </c>
      <c r="AL18" s="31">
        <v>2015</v>
      </c>
      <c r="AM18" s="30">
        <v>2015</v>
      </c>
      <c r="AN18" s="30">
        <v>2014</v>
      </c>
      <c r="AO18" s="30">
        <v>2014</v>
      </c>
      <c r="AP18" s="30" t="s">
        <v>445</v>
      </c>
      <c r="AQ18" s="30" t="s">
        <v>445</v>
      </c>
      <c r="AR18" s="30">
        <v>2015</v>
      </c>
      <c r="AS18" s="30">
        <v>2014</v>
      </c>
      <c r="AT18" s="30">
        <v>2015</v>
      </c>
      <c r="AU18" s="30">
        <v>2012</v>
      </c>
      <c r="AV18" s="30">
        <v>2009</v>
      </c>
      <c r="AW18" s="30">
        <v>2014</v>
      </c>
      <c r="AX18" s="30">
        <v>2014</v>
      </c>
      <c r="AY18" s="30">
        <v>2014</v>
      </c>
      <c r="AZ18" s="30">
        <v>2015</v>
      </c>
      <c r="BA18" s="30">
        <v>2015</v>
      </c>
      <c r="BB18" s="30">
        <v>2015</v>
      </c>
      <c r="BC18" s="30">
        <v>2015</v>
      </c>
      <c r="BD18" s="30">
        <v>2014</v>
      </c>
      <c r="BE18" s="30">
        <v>2014</v>
      </c>
      <c r="BF18" s="19"/>
    </row>
    <row r="19" spans="1:58" x14ac:dyDescent="0.3">
      <c r="A19" s="24" t="s">
        <v>31</v>
      </c>
      <c r="B19" s="20" t="s">
        <v>30</v>
      </c>
      <c r="C19" s="28">
        <v>2014</v>
      </c>
      <c r="D19" s="28">
        <v>2014</v>
      </c>
      <c r="E19" s="28">
        <v>2014</v>
      </c>
      <c r="F19" s="28">
        <v>2014</v>
      </c>
      <c r="G19" s="28">
        <v>2014</v>
      </c>
      <c r="H19" s="28">
        <v>2014</v>
      </c>
      <c r="I19" s="28">
        <v>2014</v>
      </c>
      <c r="J19" s="28">
        <v>2015</v>
      </c>
      <c r="K19" s="28">
        <v>2015</v>
      </c>
      <c r="L19" s="28">
        <v>2015</v>
      </c>
      <c r="M19" s="30">
        <v>2016</v>
      </c>
      <c r="N19" s="30">
        <v>2016</v>
      </c>
      <c r="O19" s="30">
        <v>2015</v>
      </c>
      <c r="P19" s="30">
        <v>2015</v>
      </c>
      <c r="Q19" s="30">
        <v>2014</v>
      </c>
      <c r="R19" s="30" t="s">
        <v>445</v>
      </c>
      <c r="S19" s="30">
        <v>2016</v>
      </c>
      <c r="T19" s="30">
        <v>2013</v>
      </c>
      <c r="U19" s="30">
        <v>2014</v>
      </c>
      <c r="V19" s="30" t="s">
        <v>445</v>
      </c>
      <c r="W19" s="30">
        <v>2015</v>
      </c>
      <c r="X19" s="30" t="s">
        <v>445</v>
      </c>
      <c r="Y19" s="30">
        <v>2013</v>
      </c>
      <c r="Z19" s="30">
        <v>2014</v>
      </c>
      <c r="AA19" s="30">
        <v>2014</v>
      </c>
      <c r="AB19" s="30" t="s">
        <v>445</v>
      </c>
      <c r="AC19" s="30">
        <v>2014</v>
      </c>
      <c r="AD19" s="30">
        <v>2015</v>
      </c>
      <c r="AE19" s="30" t="s">
        <v>445</v>
      </c>
      <c r="AF19" s="30">
        <v>2014</v>
      </c>
      <c r="AG19" s="29">
        <v>2012</v>
      </c>
      <c r="AH19" s="30">
        <v>2014</v>
      </c>
      <c r="AI19" s="30">
        <v>2015</v>
      </c>
      <c r="AJ19" s="30">
        <v>2016</v>
      </c>
      <c r="AK19" s="31" t="s">
        <v>445</v>
      </c>
      <c r="AL19" s="31">
        <v>2015</v>
      </c>
      <c r="AM19" s="30">
        <v>2015</v>
      </c>
      <c r="AN19" s="30">
        <v>2014</v>
      </c>
      <c r="AO19" s="30">
        <v>2014</v>
      </c>
      <c r="AP19" s="30">
        <v>2014</v>
      </c>
      <c r="AQ19" s="30">
        <v>2014</v>
      </c>
      <c r="AR19" s="30" t="s">
        <v>445</v>
      </c>
      <c r="AS19" s="30">
        <v>2014</v>
      </c>
      <c r="AT19" s="30">
        <v>2015</v>
      </c>
      <c r="AU19" s="30">
        <v>2012</v>
      </c>
      <c r="AV19" s="30" t="s">
        <v>445</v>
      </c>
      <c r="AW19" s="30">
        <v>2014</v>
      </c>
      <c r="AX19" s="30">
        <v>2014</v>
      </c>
      <c r="AY19" s="30">
        <v>2014</v>
      </c>
      <c r="AZ19" s="30">
        <v>2015</v>
      </c>
      <c r="BA19" s="30">
        <v>2015</v>
      </c>
      <c r="BB19" s="30">
        <v>2015</v>
      </c>
      <c r="BC19" s="30">
        <v>2015</v>
      </c>
      <c r="BD19" s="30">
        <v>2014</v>
      </c>
      <c r="BE19" s="30">
        <v>2014</v>
      </c>
      <c r="BF19" s="19"/>
    </row>
    <row r="20" spans="1:58" x14ac:dyDescent="0.3">
      <c r="A20" s="24" t="s">
        <v>33</v>
      </c>
      <c r="B20" s="20" t="s">
        <v>32</v>
      </c>
      <c r="C20" s="28">
        <v>2014</v>
      </c>
      <c r="D20" s="28">
        <v>2014</v>
      </c>
      <c r="E20" s="28">
        <v>2014</v>
      </c>
      <c r="F20" s="28">
        <v>2014</v>
      </c>
      <c r="G20" s="28">
        <v>2014</v>
      </c>
      <c r="H20" s="28">
        <v>2014</v>
      </c>
      <c r="I20" s="28">
        <v>2014</v>
      </c>
      <c r="J20" s="28">
        <v>2015</v>
      </c>
      <c r="K20" s="28">
        <v>2015</v>
      </c>
      <c r="L20" s="28">
        <v>2015</v>
      </c>
      <c r="M20" s="30">
        <v>2016</v>
      </c>
      <c r="N20" s="30">
        <v>2016</v>
      </c>
      <c r="O20" s="30">
        <v>2015</v>
      </c>
      <c r="P20" s="30">
        <v>2015</v>
      </c>
      <c r="Q20" s="30">
        <v>2014</v>
      </c>
      <c r="R20" s="30">
        <v>2011</v>
      </c>
      <c r="S20" s="30">
        <v>2016</v>
      </c>
      <c r="T20" s="30">
        <v>2013</v>
      </c>
      <c r="U20" s="30">
        <v>2014</v>
      </c>
      <c r="V20" s="30">
        <v>2014</v>
      </c>
      <c r="W20" s="30">
        <v>2015</v>
      </c>
      <c r="X20" s="30">
        <v>2011</v>
      </c>
      <c r="Y20" s="30">
        <v>2010</v>
      </c>
      <c r="Z20" s="30">
        <v>2014</v>
      </c>
      <c r="AA20" s="30">
        <v>2014</v>
      </c>
      <c r="AB20" s="30">
        <v>2014</v>
      </c>
      <c r="AC20" s="30">
        <v>2014</v>
      </c>
      <c r="AD20" s="30">
        <v>2015</v>
      </c>
      <c r="AE20" s="30">
        <v>2012</v>
      </c>
      <c r="AF20" s="30">
        <v>2014</v>
      </c>
      <c r="AG20" s="29" t="s">
        <v>445</v>
      </c>
      <c r="AH20" s="30">
        <v>2014</v>
      </c>
      <c r="AI20" s="30">
        <v>2015</v>
      </c>
      <c r="AJ20" s="30">
        <v>2016</v>
      </c>
      <c r="AK20" s="31" t="s">
        <v>445</v>
      </c>
      <c r="AL20" s="31">
        <v>2015</v>
      </c>
      <c r="AM20" s="30">
        <v>2015</v>
      </c>
      <c r="AN20" s="30">
        <v>2014</v>
      </c>
      <c r="AO20" s="30">
        <v>2014</v>
      </c>
      <c r="AP20" s="30" t="s">
        <v>445</v>
      </c>
      <c r="AQ20" s="30">
        <v>2012</v>
      </c>
      <c r="AR20" s="30" t="s">
        <v>445</v>
      </c>
      <c r="AS20" s="30">
        <v>2014</v>
      </c>
      <c r="AT20" s="30" t="s">
        <v>445</v>
      </c>
      <c r="AU20" s="30">
        <v>2012</v>
      </c>
      <c r="AV20" s="30" t="s">
        <v>445</v>
      </c>
      <c r="AW20" s="30">
        <v>2014</v>
      </c>
      <c r="AX20" s="30">
        <v>2014</v>
      </c>
      <c r="AY20" s="30">
        <v>2014</v>
      </c>
      <c r="AZ20" s="30">
        <v>2015</v>
      </c>
      <c r="BA20" s="30">
        <v>2015</v>
      </c>
      <c r="BB20" s="30">
        <v>2015</v>
      </c>
      <c r="BC20" s="30">
        <v>2015</v>
      </c>
      <c r="BD20" s="30">
        <v>2014</v>
      </c>
      <c r="BE20" s="30">
        <v>2014</v>
      </c>
      <c r="BF20" s="19"/>
    </row>
    <row r="21" spans="1:58" x14ac:dyDescent="0.3">
      <c r="A21" s="24" t="s">
        <v>35</v>
      </c>
      <c r="B21" s="20" t="s">
        <v>34</v>
      </c>
      <c r="C21" s="28">
        <v>2014</v>
      </c>
      <c r="D21" s="28">
        <v>2014</v>
      </c>
      <c r="E21" s="28">
        <v>2014</v>
      </c>
      <c r="F21" s="28">
        <v>2014</v>
      </c>
      <c r="G21" s="28">
        <v>2014</v>
      </c>
      <c r="H21" s="28">
        <v>2014</v>
      </c>
      <c r="I21" s="28">
        <v>2014</v>
      </c>
      <c r="J21" s="28">
        <v>2015</v>
      </c>
      <c r="K21" s="28">
        <v>2015</v>
      </c>
      <c r="L21" s="28">
        <v>2015</v>
      </c>
      <c r="M21" s="30">
        <v>2016</v>
      </c>
      <c r="N21" s="30">
        <v>2016</v>
      </c>
      <c r="O21" s="30">
        <v>2015</v>
      </c>
      <c r="P21" s="30">
        <v>2015</v>
      </c>
      <c r="Q21" s="30">
        <v>2014</v>
      </c>
      <c r="R21" s="30">
        <v>2012</v>
      </c>
      <c r="S21" s="30">
        <v>2016</v>
      </c>
      <c r="T21" s="30">
        <v>2013</v>
      </c>
      <c r="U21" s="30">
        <v>2014</v>
      </c>
      <c r="V21" s="30">
        <v>2014</v>
      </c>
      <c r="W21" s="30">
        <v>2015</v>
      </c>
      <c r="X21" s="30">
        <v>2014</v>
      </c>
      <c r="Y21" s="30">
        <v>2010</v>
      </c>
      <c r="Z21" s="30">
        <v>2014</v>
      </c>
      <c r="AA21" s="30">
        <v>2014</v>
      </c>
      <c r="AB21" s="30">
        <v>2014</v>
      </c>
      <c r="AC21" s="30">
        <v>2014</v>
      </c>
      <c r="AD21" s="30">
        <v>2015</v>
      </c>
      <c r="AE21" s="30">
        <v>2012</v>
      </c>
      <c r="AF21" s="30">
        <v>2014</v>
      </c>
      <c r="AG21" s="29">
        <v>2011</v>
      </c>
      <c r="AH21" s="30">
        <v>2014</v>
      </c>
      <c r="AI21" s="30">
        <v>2015</v>
      </c>
      <c r="AJ21" s="30">
        <v>2016</v>
      </c>
      <c r="AK21" s="31" t="s">
        <v>445</v>
      </c>
      <c r="AL21" s="31">
        <v>2015</v>
      </c>
      <c r="AM21" s="30">
        <v>2015</v>
      </c>
      <c r="AN21" s="30">
        <v>2014</v>
      </c>
      <c r="AO21" s="30">
        <v>2014</v>
      </c>
      <c r="AP21" s="30">
        <v>2014</v>
      </c>
      <c r="AQ21" s="30">
        <v>2014</v>
      </c>
      <c r="AR21" s="30">
        <v>2015</v>
      </c>
      <c r="AS21" s="30">
        <v>2014</v>
      </c>
      <c r="AT21" s="30">
        <v>2015</v>
      </c>
      <c r="AU21" s="30">
        <v>2012</v>
      </c>
      <c r="AV21" s="30">
        <v>2006</v>
      </c>
      <c r="AW21" s="30">
        <v>2014</v>
      </c>
      <c r="AX21" s="30">
        <v>2014</v>
      </c>
      <c r="AY21" s="30">
        <v>2014</v>
      </c>
      <c r="AZ21" s="30">
        <v>2015</v>
      </c>
      <c r="BA21" s="30">
        <v>2015</v>
      </c>
      <c r="BB21" s="30">
        <v>2015</v>
      </c>
      <c r="BC21" s="30">
        <v>2015</v>
      </c>
      <c r="BD21" s="30">
        <v>2014</v>
      </c>
      <c r="BE21" s="30">
        <v>2014</v>
      </c>
      <c r="BF21" s="19"/>
    </row>
    <row r="22" spans="1:58" x14ac:dyDescent="0.3">
      <c r="A22" s="24" t="s">
        <v>37</v>
      </c>
      <c r="B22" s="20" t="s">
        <v>36</v>
      </c>
      <c r="C22" s="28">
        <v>2014</v>
      </c>
      <c r="D22" s="28">
        <v>2014</v>
      </c>
      <c r="E22" s="28">
        <v>2014</v>
      </c>
      <c r="F22" s="28">
        <v>2014</v>
      </c>
      <c r="G22" s="28">
        <v>2014</v>
      </c>
      <c r="H22" s="28">
        <v>2014</v>
      </c>
      <c r="I22" s="28">
        <v>2014</v>
      </c>
      <c r="J22" s="28">
        <v>2015</v>
      </c>
      <c r="K22" s="28">
        <v>2015</v>
      </c>
      <c r="L22" s="28">
        <v>2015</v>
      </c>
      <c r="M22" s="30">
        <v>2016</v>
      </c>
      <c r="N22" s="30">
        <v>2016</v>
      </c>
      <c r="O22" s="30">
        <v>2015</v>
      </c>
      <c r="P22" s="30">
        <v>2015</v>
      </c>
      <c r="Q22" s="30">
        <v>2014</v>
      </c>
      <c r="R22" s="30">
        <v>2010</v>
      </c>
      <c r="S22" s="30">
        <v>2016</v>
      </c>
      <c r="T22" s="30">
        <v>2013</v>
      </c>
      <c r="U22" s="30">
        <v>2014</v>
      </c>
      <c r="V22" s="30">
        <v>2014</v>
      </c>
      <c r="W22" s="30">
        <v>2015</v>
      </c>
      <c r="X22" s="30">
        <v>2010</v>
      </c>
      <c r="Y22" s="30">
        <v>2012</v>
      </c>
      <c r="Z22" s="30">
        <v>2014</v>
      </c>
      <c r="AA22" s="30">
        <v>2014</v>
      </c>
      <c r="AB22" s="30">
        <v>2013</v>
      </c>
      <c r="AC22" s="30">
        <v>2014</v>
      </c>
      <c r="AD22" s="30">
        <v>2015</v>
      </c>
      <c r="AE22" s="30">
        <v>2012</v>
      </c>
      <c r="AF22" s="30">
        <v>2014</v>
      </c>
      <c r="AG22" s="29">
        <v>2012</v>
      </c>
      <c r="AH22" s="30">
        <v>2014</v>
      </c>
      <c r="AI22" s="30">
        <v>2015</v>
      </c>
      <c r="AJ22" s="30">
        <v>2016</v>
      </c>
      <c r="AK22" s="31" t="s">
        <v>445</v>
      </c>
      <c r="AL22" s="31" t="s">
        <v>445</v>
      </c>
      <c r="AM22" s="30">
        <v>2015</v>
      </c>
      <c r="AN22" s="30">
        <v>2014</v>
      </c>
      <c r="AO22" s="30">
        <v>2014</v>
      </c>
      <c r="AP22" s="30">
        <v>2014</v>
      </c>
      <c r="AQ22" s="30">
        <v>2014</v>
      </c>
      <c r="AR22" s="30">
        <v>2015</v>
      </c>
      <c r="AS22" s="30">
        <v>2014</v>
      </c>
      <c r="AT22" s="30">
        <v>2015</v>
      </c>
      <c r="AU22" s="30">
        <v>2012</v>
      </c>
      <c r="AV22" s="30" t="s">
        <v>445</v>
      </c>
      <c r="AW22" s="30">
        <v>2014</v>
      </c>
      <c r="AX22" s="30">
        <v>2014</v>
      </c>
      <c r="AY22" s="30">
        <v>2014</v>
      </c>
      <c r="AZ22" s="30">
        <v>2015</v>
      </c>
      <c r="BA22" s="30">
        <v>2015</v>
      </c>
      <c r="BB22" s="30">
        <v>2015</v>
      </c>
      <c r="BC22" s="30">
        <v>2015</v>
      </c>
      <c r="BD22" s="30">
        <v>2014</v>
      </c>
      <c r="BE22" s="30">
        <v>2014</v>
      </c>
      <c r="BF22" s="19"/>
    </row>
    <row r="23" spans="1:58" x14ac:dyDescent="0.3">
      <c r="A23" s="24" t="s">
        <v>417</v>
      </c>
      <c r="B23" s="20" t="s">
        <v>38</v>
      </c>
      <c r="C23" s="28">
        <v>2014</v>
      </c>
      <c r="D23" s="28">
        <v>2014</v>
      </c>
      <c r="E23" s="28">
        <v>2014</v>
      </c>
      <c r="F23" s="28">
        <v>2014</v>
      </c>
      <c r="G23" s="28">
        <v>2014</v>
      </c>
      <c r="H23" s="28">
        <v>2014</v>
      </c>
      <c r="I23" s="28">
        <v>2014</v>
      </c>
      <c r="J23" s="28">
        <v>2015</v>
      </c>
      <c r="K23" s="28">
        <v>2015</v>
      </c>
      <c r="L23" s="28">
        <v>2015</v>
      </c>
      <c r="M23" s="30">
        <v>2016</v>
      </c>
      <c r="N23" s="30">
        <v>2016</v>
      </c>
      <c r="O23" s="30">
        <v>2015</v>
      </c>
      <c r="P23" s="30">
        <v>2015</v>
      </c>
      <c r="Q23" s="30">
        <v>2014</v>
      </c>
      <c r="R23" s="30">
        <v>2008</v>
      </c>
      <c r="S23" s="30">
        <v>2016</v>
      </c>
      <c r="T23" s="30">
        <v>2013</v>
      </c>
      <c r="U23" s="30">
        <v>2014</v>
      </c>
      <c r="V23" s="30">
        <v>2014</v>
      </c>
      <c r="W23" s="30">
        <v>2015</v>
      </c>
      <c r="X23" s="30">
        <v>2008</v>
      </c>
      <c r="Y23" s="30">
        <v>2012</v>
      </c>
      <c r="Z23" s="30">
        <v>2014</v>
      </c>
      <c r="AA23" s="30">
        <v>2014</v>
      </c>
      <c r="AB23" s="30">
        <v>2014</v>
      </c>
      <c r="AC23" s="30">
        <v>2014</v>
      </c>
      <c r="AD23" s="30">
        <v>2015</v>
      </c>
      <c r="AE23" s="30">
        <v>2012</v>
      </c>
      <c r="AF23" s="30">
        <v>2014</v>
      </c>
      <c r="AG23" s="29">
        <v>2013</v>
      </c>
      <c r="AH23" s="30">
        <v>2014</v>
      </c>
      <c r="AI23" s="30">
        <v>2015</v>
      </c>
      <c r="AJ23" s="30">
        <v>2016</v>
      </c>
      <c r="AK23" s="31" t="s">
        <v>445</v>
      </c>
      <c r="AL23" s="31">
        <v>2015</v>
      </c>
      <c r="AM23" s="30">
        <v>2015</v>
      </c>
      <c r="AN23" s="30">
        <v>2014</v>
      </c>
      <c r="AO23" s="30">
        <v>2014</v>
      </c>
      <c r="AP23" s="30">
        <v>2014</v>
      </c>
      <c r="AQ23" s="30">
        <v>2014</v>
      </c>
      <c r="AR23" s="30">
        <v>2011</v>
      </c>
      <c r="AS23" s="30">
        <v>2014</v>
      </c>
      <c r="AT23" s="30">
        <v>2015</v>
      </c>
      <c r="AU23" s="30">
        <v>2012</v>
      </c>
      <c r="AV23" s="30">
        <v>2012</v>
      </c>
      <c r="AW23" s="30">
        <v>2014</v>
      </c>
      <c r="AX23" s="30">
        <v>2014</v>
      </c>
      <c r="AY23" s="30">
        <v>2014</v>
      </c>
      <c r="AZ23" s="30">
        <v>2015</v>
      </c>
      <c r="BA23" s="30">
        <v>2015</v>
      </c>
      <c r="BB23" s="30">
        <v>2015</v>
      </c>
      <c r="BC23" s="30">
        <v>2015</v>
      </c>
      <c r="BD23" s="30">
        <v>2014</v>
      </c>
      <c r="BE23" s="30">
        <v>2014</v>
      </c>
      <c r="BF23" s="19"/>
    </row>
    <row r="24" spans="1:58" x14ac:dyDescent="0.3">
      <c r="A24" s="24" t="s">
        <v>40</v>
      </c>
      <c r="B24" s="20" t="s">
        <v>39</v>
      </c>
      <c r="C24" s="28">
        <v>2014</v>
      </c>
      <c r="D24" s="28">
        <v>2014</v>
      </c>
      <c r="E24" s="28">
        <v>2014</v>
      </c>
      <c r="F24" s="28">
        <v>2014</v>
      </c>
      <c r="G24" s="28">
        <v>2014</v>
      </c>
      <c r="H24" s="28">
        <v>2014</v>
      </c>
      <c r="I24" s="28">
        <v>2014</v>
      </c>
      <c r="J24" s="28">
        <v>2015</v>
      </c>
      <c r="K24" s="28">
        <v>2015</v>
      </c>
      <c r="L24" s="28">
        <v>2015</v>
      </c>
      <c r="M24" s="30">
        <v>2016</v>
      </c>
      <c r="N24" s="30">
        <v>2016</v>
      </c>
      <c r="O24" s="30">
        <v>2015</v>
      </c>
      <c r="P24" s="30">
        <v>2015</v>
      </c>
      <c r="Q24" s="30">
        <v>2014</v>
      </c>
      <c r="R24" s="30">
        <v>2012</v>
      </c>
      <c r="S24" s="30">
        <v>2016</v>
      </c>
      <c r="T24" s="30">
        <v>2013</v>
      </c>
      <c r="U24" s="30">
        <v>2014</v>
      </c>
      <c r="V24" s="30">
        <v>2014</v>
      </c>
      <c r="W24" s="30">
        <v>2015</v>
      </c>
      <c r="X24" s="30">
        <v>2012</v>
      </c>
      <c r="Y24" s="30">
        <v>2013</v>
      </c>
      <c r="Z24" s="30">
        <v>2014</v>
      </c>
      <c r="AA24" s="30">
        <v>2014</v>
      </c>
      <c r="AB24" s="30" t="s">
        <v>445</v>
      </c>
      <c r="AC24" s="30">
        <v>2014</v>
      </c>
      <c r="AD24" s="30">
        <v>2015</v>
      </c>
      <c r="AE24" s="30" t="s">
        <v>445</v>
      </c>
      <c r="AF24" s="30">
        <v>2014</v>
      </c>
      <c r="AG24" s="29">
        <v>2007</v>
      </c>
      <c r="AH24" s="30">
        <v>2014</v>
      </c>
      <c r="AI24" s="30">
        <v>2015</v>
      </c>
      <c r="AJ24" s="30">
        <v>2016</v>
      </c>
      <c r="AK24" s="31">
        <v>2015</v>
      </c>
      <c r="AL24" s="31">
        <v>2015</v>
      </c>
      <c r="AM24" s="30">
        <v>2015</v>
      </c>
      <c r="AN24" s="30">
        <v>2014</v>
      </c>
      <c r="AO24" s="30">
        <v>2014</v>
      </c>
      <c r="AP24" s="30" t="s">
        <v>445</v>
      </c>
      <c r="AQ24" s="30">
        <v>2012</v>
      </c>
      <c r="AR24" s="30" t="s">
        <v>445</v>
      </c>
      <c r="AS24" s="30">
        <v>2014</v>
      </c>
      <c r="AT24" s="30">
        <v>2015</v>
      </c>
      <c r="AU24" s="30">
        <v>2012</v>
      </c>
      <c r="AV24" s="30">
        <v>2013</v>
      </c>
      <c r="AW24" s="30">
        <v>2014</v>
      </c>
      <c r="AX24" s="30">
        <v>2014</v>
      </c>
      <c r="AY24" s="30">
        <v>2014</v>
      </c>
      <c r="AZ24" s="30">
        <v>2015</v>
      </c>
      <c r="BA24" s="30">
        <v>2015</v>
      </c>
      <c r="BB24" s="30">
        <v>2015</v>
      </c>
      <c r="BC24" s="30">
        <v>2015</v>
      </c>
      <c r="BD24" s="30">
        <v>2014</v>
      </c>
      <c r="BE24" s="30">
        <v>2014</v>
      </c>
      <c r="BF24" s="19"/>
    </row>
    <row r="25" spans="1:58" x14ac:dyDescent="0.3">
      <c r="A25" s="24" t="s">
        <v>42</v>
      </c>
      <c r="B25" s="20" t="s">
        <v>41</v>
      </c>
      <c r="C25" s="28">
        <v>2014</v>
      </c>
      <c r="D25" s="28">
        <v>2014</v>
      </c>
      <c r="E25" s="28">
        <v>2014</v>
      </c>
      <c r="F25" s="28">
        <v>2014</v>
      </c>
      <c r="G25" s="28">
        <v>2014</v>
      </c>
      <c r="H25" s="28">
        <v>2014</v>
      </c>
      <c r="I25" s="28">
        <v>2014</v>
      </c>
      <c r="J25" s="28">
        <v>2015</v>
      </c>
      <c r="K25" s="28">
        <v>2015</v>
      </c>
      <c r="L25" s="28">
        <v>2015</v>
      </c>
      <c r="M25" s="30">
        <v>2016</v>
      </c>
      <c r="N25" s="30">
        <v>2016</v>
      </c>
      <c r="O25" s="30">
        <v>2015</v>
      </c>
      <c r="P25" s="30">
        <v>2015</v>
      </c>
      <c r="Q25" s="30">
        <v>2014</v>
      </c>
      <c r="R25" s="30" t="s">
        <v>445</v>
      </c>
      <c r="S25" s="30">
        <v>2016</v>
      </c>
      <c r="T25" s="30">
        <v>2013</v>
      </c>
      <c r="U25" s="30">
        <v>2014</v>
      </c>
      <c r="V25" s="30">
        <v>2014</v>
      </c>
      <c r="W25" s="30">
        <v>2015</v>
      </c>
      <c r="X25" s="30">
        <v>2007</v>
      </c>
      <c r="Y25" s="30">
        <v>2010</v>
      </c>
      <c r="Z25" s="30">
        <v>2014</v>
      </c>
      <c r="AA25" s="30">
        <v>2014</v>
      </c>
      <c r="AB25" s="30">
        <v>2014</v>
      </c>
      <c r="AC25" s="30">
        <v>2014</v>
      </c>
      <c r="AD25" s="30">
        <v>2015</v>
      </c>
      <c r="AE25" s="30">
        <v>2012</v>
      </c>
      <c r="AF25" s="30">
        <v>2014</v>
      </c>
      <c r="AG25" s="29">
        <v>2009</v>
      </c>
      <c r="AH25" s="30">
        <v>2014</v>
      </c>
      <c r="AI25" s="30">
        <v>2015</v>
      </c>
      <c r="AJ25" s="30">
        <v>2016</v>
      </c>
      <c r="AK25" s="31" t="s">
        <v>445</v>
      </c>
      <c r="AL25" s="31">
        <v>2015</v>
      </c>
      <c r="AM25" s="30">
        <v>2015</v>
      </c>
      <c r="AN25" s="30">
        <v>2014</v>
      </c>
      <c r="AO25" s="30">
        <v>2014</v>
      </c>
      <c r="AP25" s="30">
        <v>2014</v>
      </c>
      <c r="AQ25" s="30">
        <v>2014</v>
      </c>
      <c r="AR25" s="30">
        <v>2015</v>
      </c>
      <c r="AS25" s="30">
        <v>2014</v>
      </c>
      <c r="AT25" s="30">
        <v>2015</v>
      </c>
      <c r="AU25" s="30">
        <v>2012</v>
      </c>
      <c r="AV25" s="30">
        <v>2013</v>
      </c>
      <c r="AW25" s="30">
        <v>2014</v>
      </c>
      <c r="AX25" s="30">
        <v>2014</v>
      </c>
      <c r="AY25" s="30">
        <v>2014</v>
      </c>
      <c r="AZ25" s="30">
        <v>2015</v>
      </c>
      <c r="BA25" s="30">
        <v>2015</v>
      </c>
      <c r="BB25" s="30">
        <v>2015</v>
      </c>
      <c r="BC25" s="30">
        <v>2015</v>
      </c>
      <c r="BD25" s="30">
        <v>2014</v>
      </c>
      <c r="BE25" s="30">
        <v>2014</v>
      </c>
      <c r="BF25" s="19"/>
    </row>
    <row r="26" spans="1:58" x14ac:dyDescent="0.3">
      <c r="A26" s="24" t="s">
        <v>44</v>
      </c>
      <c r="B26" s="20" t="s">
        <v>43</v>
      </c>
      <c r="C26" s="28">
        <v>2014</v>
      </c>
      <c r="D26" s="28">
        <v>2014</v>
      </c>
      <c r="E26" s="28">
        <v>2014</v>
      </c>
      <c r="F26" s="28">
        <v>2014</v>
      </c>
      <c r="G26" s="28">
        <v>2014</v>
      </c>
      <c r="H26" s="28">
        <v>2014</v>
      </c>
      <c r="I26" s="28">
        <v>2014</v>
      </c>
      <c r="J26" s="28">
        <v>2015</v>
      </c>
      <c r="K26" s="28">
        <v>2015</v>
      </c>
      <c r="L26" s="28">
        <v>2015</v>
      </c>
      <c r="M26" s="30">
        <v>2016</v>
      </c>
      <c r="N26" s="30">
        <v>2016</v>
      </c>
      <c r="O26" s="30">
        <v>2015</v>
      </c>
      <c r="P26" s="30">
        <v>2015</v>
      </c>
      <c r="Q26" s="30">
        <v>2014</v>
      </c>
      <c r="R26" s="30">
        <v>2013</v>
      </c>
      <c r="S26" s="30">
        <v>2016</v>
      </c>
      <c r="T26" s="30">
        <v>2013</v>
      </c>
      <c r="U26" s="30">
        <v>2014</v>
      </c>
      <c r="V26" s="30">
        <v>2014</v>
      </c>
      <c r="W26" s="30">
        <v>2015</v>
      </c>
      <c r="X26" s="30">
        <v>2007</v>
      </c>
      <c r="Y26" s="30">
        <v>2013</v>
      </c>
      <c r="Z26" s="30">
        <v>2014</v>
      </c>
      <c r="AA26" s="30">
        <v>2014</v>
      </c>
      <c r="AB26" s="30">
        <v>2013</v>
      </c>
      <c r="AC26" s="30">
        <v>2014</v>
      </c>
      <c r="AD26" s="30">
        <v>2015</v>
      </c>
      <c r="AE26" s="30">
        <v>2012</v>
      </c>
      <c r="AF26" s="30">
        <v>2014</v>
      </c>
      <c r="AG26" s="29">
        <v>2013</v>
      </c>
      <c r="AH26" s="30">
        <v>2014</v>
      </c>
      <c r="AI26" s="30">
        <v>2015</v>
      </c>
      <c r="AJ26" s="30">
        <v>2016</v>
      </c>
      <c r="AK26" s="31" t="s">
        <v>445</v>
      </c>
      <c r="AL26" s="31">
        <v>2015</v>
      </c>
      <c r="AM26" s="30">
        <v>2015</v>
      </c>
      <c r="AN26" s="30">
        <v>2014</v>
      </c>
      <c r="AO26" s="30">
        <v>2014</v>
      </c>
      <c r="AP26" s="30">
        <v>2014</v>
      </c>
      <c r="AQ26" s="30">
        <v>2014</v>
      </c>
      <c r="AR26" s="30">
        <v>2011</v>
      </c>
      <c r="AS26" s="30">
        <v>2014</v>
      </c>
      <c r="AT26" s="30">
        <v>2015</v>
      </c>
      <c r="AU26" s="30">
        <v>2012</v>
      </c>
      <c r="AV26" s="30">
        <v>2013</v>
      </c>
      <c r="AW26" s="30">
        <v>2014</v>
      </c>
      <c r="AX26" s="30">
        <v>2014</v>
      </c>
      <c r="AY26" s="30">
        <v>2014</v>
      </c>
      <c r="AZ26" s="30">
        <v>2015</v>
      </c>
      <c r="BA26" s="30">
        <v>2015</v>
      </c>
      <c r="BB26" s="30">
        <v>2015</v>
      </c>
      <c r="BC26" s="30">
        <v>2015</v>
      </c>
      <c r="BD26" s="30">
        <v>2014</v>
      </c>
      <c r="BE26" s="30">
        <v>2014</v>
      </c>
      <c r="BF26" s="19"/>
    </row>
    <row r="27" spans="1:58" x14ac:dyDescent="0.3">
      <c r="A27" s="24" t="s">
        <v>371</v>
      </c>
      <c r="B27" s="20" t="s">
        <v>45</v>
      </c>
      <c r="C27" s="28">
        <v>2014</v>
      </c>
      <c r="D27" s="28">
        <v>2014</v>
      </c>
      <c r="E27" s="28">
        <v>2014</v>
      </c>
      <c r="F27" s="28">
        <v>2014</v>
      </c>
      <c r="G27" s="28">
        <v>2014</v>
      </c>
      <c r="H27" s="28">
        <v>2014</v>
      </c>
      <c r="I27" s="28">
        <v>2014</v>
      </c>
      <c r="J27" s="28">
        <v>2015</v>
      </c>
      <c r="K27" s="28">
        <v>2015</v>
      </c>
      <c r="L27" s="28">
        <v>2015</v>
      </c>
      <c r="M27" s="30">
        <v>2016</v>
      </c>
      <c r="N27" s="30">
        <v>2016</v>
      </c>
      <c r="O27" s="30">
        <v>2015</v>
      </c>
      <c r="P27" s="30">
        <v>2015</v>
      </c>
      <c r="Q27" s="30">
        <v>2014</v>
      </c>
      <c r="R27" s="30" t="s">
        <v>445</v>
      </c>
      <c r="S27" s="30">
        <v>2016</v>
      </c>
      <c r="T27" s="30">
        <v>2013</v>
      </c>
      <c r="U27" s="30">
        <v>2014</v>
      </c>
      <c r="V27" s="30" t="s">
        <v>445</v>
      </c>
      <c r="W27" s="30">
        <v>2015</v>
      </c>
      <c r="X27" s="30">
        <v>2009</v>
      </c>
      <c r="Y27" s="30">
        <v>2012</v>
      </c>
      <c r="Z27" s="30">
        <v>2014</v>
      </c>
      <c r="AA27" s="30">
        <v>2014</v>
      </c>
      <c r="AB27" s="30" t="s">
        <v>445</v>
      </c>
      <c r="AC27" s="30">
        <v>2014</v>
      </c>
      <c r="AD27" s="30">
        <v>2015</v>
      </c>
      <c r="AE27" s="30" t="s">
        <v>445</v>
      </c>
      <c r="AF27" s="30" t="s">
        <v>445</v>
      </c>
      <c r="AG27" s="29" t="s">
        <v>445</v>
      </c>
      <c r="AH27" s="30">
        <v>2014</v>
      </c>
      <c r="AI27" s="30">
        <v>2015</v>
      </c>
      <c r="AJ27" s="30">
        <v>2016</v>
      </c>
      <c r="AK27" s="31" t="s">
        <v>445</v>
      </c>
      <c r="AL27" s="31">
        <v>2015</v>
      </c>
      <c r="AM27" s="30">
        <v>2015</v>
      </c>
      <c r="AN27" s="30">
        <v>2014</v>
      </c>
      <c r="AO27" s="30">
        <v>2014</v>
      </c>
      <c r="AP27" s="30">
        <v>2014</v>
      </c>
      <c r="AQ27" s="30">
        <v>2014</v>
      </c>
      <c r="AR27" s="30">
        <v>2009</v>
      </c>
      <c r="AS27" s="30">
        <v>2014</v>
      </c>
      <c r="AT27" s="30">
        <v>2013</v>
      </c>
      <c r="AU27" s="30">
        <v>2012</v>
      </c>
      <c r="AV27" s="30">
        <v>2011</v>
      </c>
      <c r="AW27" s="30">
        <v>2014</v>
      </c>
      <c r="AX27" s="30">
        <v>2014</v>
      </c>
      <c r="AY27" s="30">
        <v>2014</v>
      </c>
      <c r="AZ27" s="30" t="s">
        <v>445</v>
      </c>
      <c r="BA27" s="30" t="s">
        <v>445</v>
      </c>
      <c r="BB27" s="30">
        <v>2015</v>
      </c>
      <c r="BC27" s="30">
        <v>2015</v>
      </c>
      <c r="BD27" s="30">
        <v>2014</v>
      </c>
      <c r="BE27" s="30">
        <v>2014</v>
      </c>
      <c r="BF27" s="19"/>
    </row>
    <row r="28" spans="1:58" x14ac:dyDescent="0.3">
      <c r="A28" s="24" t="s">
        <v>47</v>
      </c>
      <c r="B28" s="20" t="s">
        <v>46</v>
      </c>
      <c r="C28" s="28">
        <v>2014</v>
      </c>
      <c r="D28" s="28">
        <v>2014</v>
      </c>
      <c r="E28" s="28">
        <v>2014</v>
      </c>
      <c r="F28" s="28">
        <v>2014</v>
      </c>
      <c r="G28" s="28">
        <v>2014</v>
      </c>
      <c r="H28" s="28">
        <v>2014</v>
      </c>
      <c r="I28" s="28">
        <v>2014</v>
      </c>
      <c r="J28" s="28">
        <v>2015</v>
      </c>
      <c r="K28" s="28">
        <v>2015</v>
      </c>
      <c r="L28" s="28">
        <v>2015</v>
      </c>
      <c r="M28" s="30">
        <v>2016</v>
      </c>
      <c r="N28" s="30">
        <v>2016</v>
      </c>
      <c r="O28" s="30">
        <v>2015</v>
      </c>
      <c r="P28" s="30">
        <v>2015</v>
      </c>
      <c r="Q28" s="30">
        <v>2014</v>
      </c>
      <c r="R28" s="30" t="s">
        <v>445</v>
      </c>
      <c r="S28" s="30">
        <v>2016</v>
      </c>
      <c r="T28" s="30">
        <v>2013</v>
      </c>
      <c r="U28" s="30">
        <v>2014</v>
      </c>
      <c r="V28" s="30" t="s">
        <v>445</v>
      </c>
      <c r="W28" s="30">
        <v>2015</v>
      </c>
      <c r="X28" s="30">
        <v>2004</v>
      </c>
      <c r="Y28" s="30">
        <v>2012</v>
      </c>
      <c r="Z28" s="30">
        <v>2014</v>
      </c>
      <c r="AA28" s="30">
        <v>2014</v>
      </c>
      <c r="AB28" s="30" t="s">
        <v>445</v>
      </c>
      <c r="AC28" s="30">
        <v>2014</v>
      </c>
      <c r="AD28" s="30">
        <v>2015</v>
      </c>
      <c r="AE28" s="30" t="s">
        <v>445</v>
      </c>
      <c r="AF28" s="30">
        <v>2014</v>
      </c>
      <c r="AG28" s="29">
        <v>2012</v>
      </c>
      <c r="AH28" s="30">
        <v>2014</v>
      </c>
      <c r="AI28" s="30">
        <v>2015</v>
      </c>
      <c r="AJ28" s="30">
        <v>2016</v>
      </c>
      <c r="AK28" s="31" t="s">
        <v>445</v>
      </c>
      <c r="AL28" s="31">
        <v>2015</v>
      </c>
      <c r="AM28" s="30">
        <v>2015</v>
      </c>
      <c r="AN28" s="30">
        <v>2014</v>
      </c>
      <c r="AO28" s="30">
        <v>2014</v>
      </c>
      <c r="AP28" s="30">
        <v>2014</v>
      </c>
      <c r="AQ28" s="30">
        <v>2014</v>
      </c>
      <c r="AR28" s="30">
        <v>2015</v>
      </c>
      <c r="AS28" s="30">
        <v>2014</v>
      </c>
      <c r="AT28" s="30">
        <v>2015</v>
      </c>
      <c r="AU28" s="30">
        <v>2012</v>
      </c>
      <c r="AV28" s="30">
        <v>2011</v>
      </c>
      <c r="AW28" s="30">
        <v>2014</v>
      </c>
      <c r="AX28" s="30">
        <v>2014</v>
      </c>
      <c r="AY28" s="30">
        <v>2014</v>
      </c>
      <c r="AZ28" s="30">
        <v>2015</v>
      </c>
      <c r="BA28" s="30">
        <v>2015</v>
      </c>
      <c r="BB28" s="30">
        <v>2015</v>
      </c>
      <c r="BC28" s="30">
        <v>2015</v>
      </c>
      <c r="BD28" s="30">
        <v>2014</v>
      </c>
      <c r="BE28" s="30">
        <v>2014</v>
      </c>
      <c r="BF28" s="19"/>
    </row>
    <row r="29" spans="1:58" x14ac:dyDescent="0.3">
      <c r="A29" s="24" t="s">
        <v>49</v>
      </c>
      <c r="B29" s="20" t="s">
        <v>48</v>
      </c>
      <c r="C29" s="28">
        <v>2014</v>
      </c>
      <c r="D29" s="28">
        <v>2014</v>
      </c>
      <c r="E29" s="28">
        <v>2014</v>
      </c>
      <c r="F29" s="28">
        <v>2014</v>
      </c>
      <c r="G29" s="28">
        <v>2014</v>
      </c>
      <c r="H29" s="28">
        <v>2014</v>
      </c>
      <c r="I29" s="28">
        <v>2014</v>
      </c>
      <c r="J29" s="28">
        <v>2015</v>
      </c>
      <c r="K29" s="28">
        <v>2015</v>
      </c>
      <c r="L29" s="28">
        <v>2015</v>
      </c>
      <c r="M29" s="30">
        <v>2016</v>
      </c>
      <c r="N29" s="30">
        <v>2016</v>
      </c>
      <c r="O29" s="30">
        <v>2015</v>
      </c>
      <c r="P29" s="30">
        <v>2015</v>
      </c>
      <c r="Q29" s="30">
        <v>2014</v>
      </c>
      <c r="R29" s="30">
        <v>2010</v>
      </c>
      <c r="S29" s="30">
        <v>2016</v>
      </c>
      <c r="T29" s="30">
        <v>2013</v>
      </c>
      <c r="U29" s="30">
        <v>2014</v>
      </c>
      <c r="V29" s="30">
        <v>2014</v>
      </c>
      <c r="W29" s="30">
        <v>2015</v>
      </c>
      <c r="X29" s="30">
        <v>2010</v>
      </c>
      <c r="Y29" s="30">
        <v>2010</v>
      </c>
      <c r="Z29" s="30">
        <v>2014</v>
      </c>
      <c r="AA29" s="30">
        <v>2014</v>
      </c>
      <c r="AB29" s="30">
        <v>2014</v>
      </c>
      <c r="AC29" s="30">
        <v>2014</v>
      </c>
      <c r="AD29" s="30">
        <v>2015</v>
      </c>
      <c r="AE29" s="30">
        <v>2012</v>
      </c>
      <c r="AF29" s="30">
        <v>2014</v>
      </c>
      <c r="AG29" s="29">
        <v>2009</v>
      </c>
      <c r="AH29" s="30">
        <v>2014</v>
      </c>
      <c r="AI29" s="30">
        <v>2015</v>
      </c>
      <c r="AJ29" s="30">
        <v>2016</v>
      </c>
      <c r="AK29" s="31" t="s">
        <v>445</v>
      </c>
      <c r="AL29" s="31">
        <v>2016</v>
      </c>
      <c r="AM29" s="30">
        <v>2015</v>
      </c>
      <c r="AN29" s="30">
        <v>2014</v>
      </c>
      <c r="AO29" s="30">
        <v>2014</v>
      </c>
      <c r="AP29" s="30">
        <v>2014</v>
      </c>
      <c r="AQ29" s="30">
        <v>2014</v>
      </c>
      <c r="AR29" s="30">
        <v>2015</v>
      </c>
      <c r="AS29" s="30">
        <v>2014</v>
      </c>
      <c r="AT29" s="30">
        <v>2015</v>
      </c>
      <c r="AU29" s="30">
        <v>2012</v>
      </c>
      <c r="AV29" s="30">
        <v>2007</v>
      </c>
      <c r="AW29" s="30">
        <v>2014</v>
      </c>
      <c r="AX29" s="30">
        <v>2014</v>
      </c>
      <c r="AY29" s="30">
        <v>2014</v>
      </c>
      <c r="AZ29" s="30">
        <v>2015</v>
      </c>
      <c r="BA29" s="30">
        <v>2015</v>
      </c>
      <c r="BB29" s="30">
        <v>2015</v>
      </c>
      <c r="BC29" s="30">
        <v>2015</v>
      </c>
      <c r="BD29" s="30">
        <v>2014</v>
      </c>
      <c r="BE29" s="30">
        <v>2014</v>
      </c>
      <c r="BF29" s="19"/>
    </row>
    <row r="30" spans="1:58" x14ac:dyDescent="0.3">
      <c r="A30" s="24" t="s">
        <v>51</v>
      </c>
      <c r="B30" s="20" t="s">
        <v>50</v>
      </c>
      <c r="C30" s="28">
        <v>2014</v>
      </c>
      <c r="D30" s="28">
        <v>2014</v>
      </c>
      <c r="E30" s="28">
        <v>2014</v>
      </c>
      <c r="F30" s="28">
        <v>2014</v>
      </c>
      <c r="G30" s="28">
        <v>2014</v>
      </c>
      <c r="H30" s="28">
        <v>2014</v>
      </c>
      <c r="I30" s="28">
        <v>2014</v>
      </c>
      <c r="J30" s="28">
        <v>2015</v>
      </c>
      <c r="K30" s="28">
        <v>2015</v>
      </c>
      <c r="L30" s="28">
        <v>2015</v>
      </c>
      <c r="M30" s="30">
        <v>2016</v>
      </c>
      <c r="N30" s="30">
        <v>2016</v>
      </c>
      <c r="O30" s="30">
        <v>2015</v>
      </c>
      <c r="P30" s="30">
        <v>2015</v>
      </c>
      <c r="Q30" s="30">
        <v>2014</v>
      </c>
      <c r="R30" s="30">
        <v>2010</v>
      </c>
      <c r="S30" s="30">
        <v>2016</v>
      </c>
      <c r="T30" s="30">
        <v>2013</v>
      </c>
      <c r="U30" s="30">
        <v>2014</v>
      </c>
      <c r="V30" s="30">
        <v>2014</v>
      </c>
      <c r="W30" s="30">
        <v>2015</v>
      </c>
      <c r="X30" s="30">
        <v>2010</v>
      </c>
      <c r="Y30" s="30" t="s">
        <v>445</v>
      </c>
      <c r="Z30" s="30">
        <v>2014</v>
      </c>
      <c r="AA30" s="30">
        <v>2014</v>
      </c>
      <c r="AB30" s="30">
        <v>2014</v>
      </c>
      <c r="AC30" s="30">
        <v>2014</v>
      </c>
      <c r="AD30" s="30">
        <v>2015</v>
      </c>
      <c r="AE30" s="30">
        <v>2012</v>
      </c>
      <c r="AF30" s="30">
        <v>2014</v>
      </c>
      <c r="AG30" s="29">
        <v>2006</v>
      </c>
      <c r="AH30" s="30">
        <v>2014</v>
      </c>
      <c r="AI30" s="30">
        <v>2015</v>
      </c>
      <c r="AJ30" s="30">
        <v>2016</v>
      </c>
      <c r="AK30" s="31">
        <v>2015</v>
      </c>
      <c r="AL30" s="31">
        <v>2016</v>
      </c>
      <c r="AM30" s="30">
        <v>2015</v>
      </c>
      <c r="AN30" s="30">
        <v>2014</v>
      </c>
      <c r="AO30" s="30">
        <v>2014</v>
      </c>
      <c r="AP30" s="30">
        <v>2014</v>
      </c>
      <c r="AQ30" s="30">
        <v>2014</v>
      </c>
      <c r="AR30" s="30">
        <v>2015</v>
      </c>
      <c r="AS30" s="30">
        <v>2014</v>
      </c>
      <c r="AT30" s="30">
        <v>2015</v>
      </c>
      <c r="AU30" s="30">
        <v>2012</v>
      </c>
      <c r="AV30" s="30">
        <v>2008</v>
      </c>
      <c r="AW30" s="30">
        <v>2014</v>
      </c>
      <c r="AX30" s="30">
        <v>2014</v>
      </c>
      <c r="AY30" s="30">
        <v>2014</v>
      </c>
      <c r="AZ30" s="30">
        <v>2015</v>
      </c>
      <c r="BA30" s="30">
        <v>2015</v>
      </c>
      <c r="BB30" s="30">
        <v>2015</v>
      </c>
      <c r="BC30" s="30">
        <v>2015</v>
      </c>
      <c r="BD30" s="30">
        <v>2014</v>
      </c>
      <c r="BE30" s="30">
        <v>2014</v>
      </c>
      <c r="BF30" s="19"/>
    </row>
    <row r="31" spans="1:58" x14ac:dyDescent="0.3">
      <c r="A31" s="24" t="s">
        <v>418</v>
      </c>
      <c r="B31" s="20" t="s">
        <v>58</v>
      </c>
      <c r="C31" s="28">
        <v>2014</v>
      </c>
      <c r="D31" s="28">
        <v>2014</v>
      </c>
      <c r="E31" s="28">
        <v>2014</v>
      </c>
      <c r="F31" s="28">
        <v>2014</v>
      </c>
      <c r="G31" s="28">
        <v>2014</v>
      </c>
      <c r="H31" s="28">
        <v>2014</v>
      </c>
      <c r="I31" s="28">
        <v>2014</v>
      </c>
      <c r="J31" s="28">
        <v>2015</v>
      </c>
      <c r="K31" s="28">
        <v>2015</v>
      </c>
      <c r="L31" s="28">
        <v>2015</v>
      </c>
      <c r="M31" s="30">
        <v>2016</v>
      </c>
      <c r="N31" s="30">
        <v>2016</v>
      </c>
      <c r="O31" s="30">
        <v>2015</v>
      </c>
      <c r="P31" s="30">
        <v>2015</v>
      </c>
      <c r="Q31" s="30">
        <v>2014</v>
      </c>
      <c r="R31" s="30" t="s">
        <v>445</v>
      </c>
      <c r="S31" s="30">
        <v>2016</v>
      </c>
      <c r="T31" s="30">
        <v>2013</v>
      </c>
      <c r="U31" s="30">
        <v>2014</v>
      </c>
      <c r="V31" s="30">
        <v>2014</v>
      </c>
      <c r="W31" s="30">
        <v>2015</v>
      </c>
      <c r="X31" s="30" t="s">
        <v>445</v>
      </c>
      <c r="Y31" s="30">
        <v>2011</v>
      </c>
      <c r="Z31" s="30">
        <v>2014</v>
      </c>
      <c r="AA31" s="30">
        <v>2014</v>
      </c>
      <c r="AB31" s="30">
        <v>2014</v>
      </c>
      <c r="AC31" s="30">
        <v>2014</v>
      </c>
      <c r="AD31" s="30">
        <v>2015</v>
      </c>
      <c r="AE31" s="30">
        <v>2012</v>
      </c>
      <c r="AF31" s="30" t="s">
        <v>445</v>
      </c>
      <c r="AG31" s="29">
        <v>2007</v>
      </c>
      <c r="AH31" s="30">
        <v>2014</v>
      </c>
      <c r="AI31" s="30">
        <v>2015</v>
      </c>
      <c r="AJ31" s="30">
        <v>2016</v>
      </c>
      <c r="AK31" s="31" t="s">
        <v>445</v>
      </c>
      <c r="AL31" s="31" t="s">
        <v>445</v>
      </c>
      <c r="AM31" s="30">
        <v>2015</v>
      </c>
      <c r="AN31" s="30">
        <v>2014</v>
      </c>
      <c r="AO31" s="30">
        <v>2014</v>
      </c>
      <c r="AP31" s="30">
        <v>2014</v>
      </c>
      <c r="AQ31" s="30">
        <v>2014</v>
      </c>
      <c r="AR31" s="30">
        <v>2015</v>
      </c>
      <c r="AS31" s="30">
        <v>2014</v>
      </c>
      <c r="AT31" s="30">
        <v>2015</v>
      </c>
      <c r="AU31" s="30">
        <v>2012</v>
      </c>
      <c r="AV31" s="30">
        <v>2012</v>
      </c>
      <c r="AW31" s="30">
        <v>2014</v>
      </c>
      <c r="AX31" s="30">
        <v>2014</v>
      </c>
      <c r="AY31" s="30">
        <v>2014</v>
      </c>
      <c r="AZ31" s="30">
        <v>2015</v>
      </c>
      <c r="BA31" s="30">
        <v>2015</v>
      </c>
      <c r="BB31" s="30">
        <v>2015</v>
      </c>
      <c r="BC31" s="30">
        <v>2015</v>
      </c>
      <c r="BD31" s="30">
        <v>2014</v>
      </c>
      <c r="BE31" s="30">
        <v>2014</v>
      </c>
      <c r="BF31" s="19"/>
    </row>
    <row r="32" spans="1:58" x14ac:dyDescent="0.3">
      <c r="A32" s="24" t="s">
        <v>53</v>
      </c>
      <c r="B32" s="20" t="s">
        <v>52</v>
      </c>
      <c r="C32" s="28">
        <v>2014</v>
      </c>
      <c r="D32" s="28">
        <v>2014</v>
      </c>
      <c r="E32" s="28">
        <v>2014</v>
      </c>
      <c r="F32" s="28">
        <v>2014</v>
      </c>
      <c r="G32" s="28">
        <v>2014</v>
      </c>
      <c r="H32" s="28">
        <v>2014</v>
      </c>
      <c r="I32" s="28">
        <v>2014</v>
      </c>
      <c r="J32" s="28">
        <v>2015</v>
      </c>
      <c r="K32" s="28">
        <v>2015</v>
      </c>
      <c r="L32" s="28">
        <v>2015</v>
      </c>
      <c r="M32" s="30">
        <v>2016</v>
      </c>
      <c r="N32" s="30">
        <v>2016</v>
      </c>
      <c r="O32" s="30">
        <v>2015</v>
      </c>
      <c r="P32" s="30">
        <v>2015</v>
      </c>
      <c r="Q32" s="30">
        <v>2014</v>
      </c>
      <c r="R32" s="30">
        <v>2010</v>
      </c>
      <c r="S32" s="30">
        <v>2016</v>
      </c>
      <c r="T32" s="30">
        <v>2013</v>
      </c>
      <c r="U32" s="30">
        <v>2014</v>
      </c>
      <c r="V32" s="30">
        <v>2014</v>
      </c>
      <c r="W32" s="30">
        <v>2015</v>
      </c>
      <c r="X32" s="30">
        <v>2014</v>
      </c>
      <c r="Y32" s="30">
        <v>2012</v>
      </c>
      <c r="Z32" s="30">
        <v>2014</v>
      </c>
      <c r="AA32" s="30">
        <v>2014</v>
      </c>
      <c r="AB32" s="30">
        <v>2014</v>
      </c>
      <c r="AC32" s="30">
        <v>2014</v>
      </c>
      <c r="AD32" s="30">
        <v>2015</v>
      </c>
      <c r="AE32" s="30">
        <v>2012</v>
      </c>
      <c r="AF32" s="30">
        <v>2014</v>
      </c>
      <c r="AG32" s="29">
        <v>2012</v>
      </c>
      <c r="AH32" s="30">
        <v>2014</v>
      </c>
      <c r="AI32" s="30">
        <v>2015</v>
      </c>
      <c r="AJ32" s="30">
        <v>2016</v>
      </c>
      <c r="AK32" s="31" t="s">
        <v>445</v>
      </c>
      <c r="AL32" s="31">
        <v>2015</v>
      </c>
      <c r="AM32" s="30">
        <v>2015</v>
      </c>
      <c r="AN32" s="30">
        <v>2014</v>
      </c>
      <c r="AO32" s="30">
        <v>2014</v>
      </c>
      <c r="AP32" s="30">
        <v>2014</v>
      </c>
      <c r="AQ32" s="30">
        <v>2014</v>
      </c>
      <c r="AR32" s="30">
        <v>2007</v>
      </c>
      <c r="AS32" s="30">
        <v>2014</v>
      </c>
      <c r="AT32" s="30">
        <v>2015</v>
      </c>
      <c r="AU32" s="30">
        <v>2012</v>
      </c>
      <c r="AV32" s="30">
        <v>2009</v>
      </c>
      <c r="AW32" s="30">
        <v>2014</v>
      </c>
      <c r="AX32" s="30">
        <v>2014</v>
      </c>
      <c r="AY32" s="30">
        <v>2014</v>
      </c>
      <c r="AZ32" s="30">
        <v>2015</v>
      </c>
      <c r="BA32" s="30">
        <v>2015</v>
      </c>
      <c r="BB32" s="30">
        <v>2015</v>
      </c>
      <c r="BC32" s="30">
        <v>2015</v>
      </c>
      <c r="BD32" s="30">
        <v>2014</v>
      </c>
      <c r="BE32" s="30">
        <v>2014</v>
      </c>
      <c r="BF32" s="19"/>
    </row>
    <row r="33" spans="1:58" x14ac:dyDescent="0.3">
      <c r="A33" s="24" t="s">
        <v>55</v>
      </c>
      <c r="B33" s="20" t="s">
        <v>54</v>
      </c>
      <c r="C33" s="28">
        <v>2014</v>
      </c>
      <c r="D33" s="28">
        <v>2014</v>
      </c>
      <c r="E33" s="28">
        <v>2014</v>
      </c>
      <c r="F33" s="28">
        <v>2014</v>
      </c>
      <c r="G33" s="28">
        <v>2014</v>
      </c>
      <c r="H33" s="28">
        <v>2014</v>
      </c>
      <c r="I33" s="28">
        <v>2014</v>
      </c>
      <c r="J33" s="28">
        <v>2015</v>
      </c>
      <c r="K33" s="28">
        <v>2015</v>
      </c>
      <c r="L33" s="28">
        <v>2015</v>
      </c>
      <c r="M33" s="30">
        <v>2016</v>
      </c>
      <c r="N33" s="30">
        <v>2016</v>
      </c>
      <c r="O33" s="30">
        <v>2015</v>
      </c>
      <c r="P33" s="30">
        <v>2015</v>
      </c>
      <c r="Q33" s="30">
        <v>2014</v>
      </c>
      <c r="R33" s="30">
        <v>2011</v>
      </c>
      <c r="S33" s="30">
        <v>2016</v>
      </c>
      <c r="T33" s="30">
        <v>2013</v>
      </c>
      <c r="U33" s="30">
        <v>2014</v>
      </c>
      <c r="V33" s="30">
        <v>2014</v>
      </c>
      <c r="W33" s="30">
        <v>2015</v>
      </c>
      <c r="X33" s="30">
        <v>2011</v>
      </c>
      <c r="Y33" s="30">
        <v>2009</v>
      </c>
      <c r="Z33" s="30">
        <v>2014</v>
      </c>
      <c r="AA33" s="30">
        <v>2014</v>
      </c>
      <c r="AB33" s="30">
        <v>2014</v>
      </c>
      <c r="AC33" s="30">
        <v>2014</v>
      </c>
      <c r="AD33" s="30">
        <v>2015</v>
      </c>
      <c r="AE33" s="30">
        <v>2012</v>
      </c>
      <c r="AF33" s="30">
        <v>2014</v>
      </c>
      <c r="AG33" s="29">
        <v>2007</v>
      </c>
      <c r="AH33" s="30">
        <v>2014</v>
      </c>
      <c r="AI33" s="30">
        <v>2015</v>
      </c>
      <c r="AJ33" s="30">
        <v>2016</v>
      </c>
      <c r="AK33" s="31">
        <v>2016</v>
      </c>
      <c r="AL33" s="31">
        <v>2016</v>
      </c>
      <c r="AM33" s="30">
        <v>2015</v>
      </c>
      <c r="AN33" s="30">
        <v>2014</v>
      </c>
      <c r="AO33" s="30">
        <v>2014</v>
      </c>
      <c r="AP33" s="30">
        <v>2014</v>
      </c>
      <c r="AQ33" s="30">
        <v>2014</v>
      </c>
      <c r="AR33" s="30">
        <v>2015</v>
      </c>
      <c r="AS33" s="30">
        <v>2014</v>
      </c>
      <c r="AT33" s="30">
        <v>2015</v>
      </c>
      <c r="AU33" s="30">
        <v>2012</v>
      </c>
      <c r="AV33" s="30">
        <v>2010</v>
      </c>
      <c r="AW33" s="30">
        <v>2014</v>
      </c>
      <c r="AX33" s="30">
        <v>2014</v>
      </c>
      <c r="AY33" s="30">
        <v>2014</v>
      </c>
      <c r="AZ33" s="30">
        <v>2015</v>
      </c>
      <c r="BA33" s="30">
        <v>2015</v>
      </c>
      <c r="BB33" s="30">
        <v>2015</v>
      </c>
      <c r="BC33" s="30">
        <v>2015</v>
      </c>
      <c r="BD33" s="30">
        <v>2014</v>
      </c>
      <c r="BE33" s="30">
        <v>2014</v>
      </c>
      <c r="BF33" s="19"/>
    </row>
    <row r="34" spans="1:58" x14ac:dyDescent="0.3">
      <c r="A34" s="24" t="s">
        <v>57</v>
      </c>
      <c r="B34" s="20" t="s">
        <v>56</v>
      </c>
      <c r="C34" s="28">
        <v>2014</v>
      </c>
      <c r="D34" s="28">
        <v>2014</v>
      </c>
      <c r="E34" s="28">
        <v>2014</v>
      </c>
      <c r="F34" s="28">
        <v>2014</v>
      </c>
      <c r="G34" s="28">
        <v>2014</v>
      </c>
      <c r="H34" s="28">
        <v>2014</v>
      </c>
      <c r="I34" s="28">
        <v>2014</v>
      </c>
      <c r="J34" s="28">
        <v>2015</v>
      </c>
      <c r="K34" s="28">
        <v>2015</v>
      </c>
      <c r="L34" s="28">
        <v>2015</v>
      </c>
      <c r="M34" s="30">
        <v>2016</v>
      </c>
      <c r="N34" s="30">
        <v>2016</v>
      </c>
      <c r="O34" s="30">
        <v>2015</v>
      </c>
      <c r="P34" s="30">
        <v>2015</v>
      </c>
      <c r="Q34" s="30">
        <v>2014</v>
      </c>
      <c r="R34" s="30" t="s">
        <v>445</v>
      </c>
      <c r="S34" s="30">
        <v>2016</v>
      </c>
      <c r="T34" s="30">
        <v>2013</v>
      </c>
      <c r="U34" s="30">
        <v>2014</v>
      </c>
      <c r="V34" s="30" t="s">
        <v>445</v>
      </c>
      <c r="W34" s="30">
        <v>2015</v>
      </c>
      <c r="X34" s="30" t="s">
        <v>445</v>
      </c>
      <c r="Y34" s="30">
        <v>2010</v>
      </c>
      <c r="Z34" s="30">
        <v>2014</v>
      </c>
      <c r="AA34" s="30">
        <v>2014</v>
      </c>
      <c r="AB34" s="30" t="s">
        <v>445</v>
      </c>
      <c r="AC34" s="30">
        <v>2014</v>
      </c>
      <c r="AD34" s="30">
        <v>2015</v>
      </c>
      <c r="AE34" s="30" t="s">
        <v>445</v>
      </c>
      <c r="AF34" s="30">
        <v>2014</v>
      </c>
      <c r="AG34" s="29">
        <v>2010</v>
      </c>
      <c r="AH34" s="30">
        <v>2014</v>
      </c>
      <c r="AI34" s="30">
        <v>2015</v>
      </c>
      <c r="AJ34" s="30">
        <v>2016</v>
      </c>
      <c r="AK34" s="31" t="s">
        <v>445</v>
      </c>
      <c r="AL34" s="31">
        <v>2015</v>
      </c>
      <c r="AM34" s="30">
        <v>2015</v>
      </c>
      <c r="AN34" s="30">
        <v>2014</v>
      </c>
      <c r="AO34" s="30">
        <v>2014</v>
      </c>
      <c r="AP34" s="30">
        <v>2014</v>
      </c>
      <c r="AQ34" s="30">
        <v>2014</v>
      </c>
      <c r="AR34" s="30">
        <v>2011</v>
      </c>
      <c r="AS34" s="30">
        <v>2014</v>
      </c>
      <c r="AT34" s="30">
        <v>2015</v>
      </c>
      <c r="AU34" s="30">
        <v>2012</v>
      </c>
      <c r="AV34" s="30" t="s">
        <v>445</v>
      </c>
      <c r="AW34" s="30">
        <v>2014</v>
      </c>
      <c r="AX34" s="30">
        <v>2014</v>
      </c>
      <c r="AY34" s="30">
        <v>2014</v>
      </c>
      <c r="AZ34" s="30">
        <v>2015</v>
      </c>
      <c r="BA34" s="30">
        <v>2015</v>
      </c>
      <c r="BB34" s="30">
        <v>2015</v>
      </c>
      <c r="BC34" s="30">
        <v>2015</v>
      </c>
      <c r="BD34" s="30">
        <v>2014</v>
      </c>
      <c r="BE34" s="30">
        <v>2014</v>
      </c>
      <c r="BF34" s="19"/>
    </row>
    <row r="35" spans="1:58" x14ac:dyDescent="0.3">
      <c r="A35" s="24" t="s">
        <v>60</v>
      </c>
      <c r="B35" s="20" t="s">
        <v>59</v>
      </c>
      <c r="C35" s="28">
        <v>2014</v>
      </c>
      <c r="D35" s="28">
        <v>2014</v>
      </c>
      <c r="E35" s="28">
        <v>2014</v>
      </c>
      <c r="F35" s="28">
        <v>2014</v>
      </c>
      <c r="G35" s="28">
        <v>2014</v>
      </c>
      <c r="H35" s="28">
        <v>2014</v>
      </c>
      <c r="I35" s="28">
        <v>2014</v>
      </c>
      <c r="J35" s="28">
        <v>2015</v>
      </c>
      <c r="K35" s="28">
        <v>2015</v>
      </c>
      <c r="L35" s="28">
        <v>2015</v>
      </c>
      <c r="M35" s="30">
        <v>2016</v>
      </c>
      <c r="N35" s="30">
        <v>2016</v>
      </c>
      <c r="O35" s="30">
        <v>2015</v>
      </c>
      <c r="P35" s="30">
        <v>2015</v>
      </c>
      <c r="Q35" s="30">
        <v>2014</v>
      </c>
      <c r="R35" s="30">
        <v>2010</v>
      </c>
      <c r="S35" s="30">
        <v>2016</v>
      </c>
      <c r="T35" s="30">
        <v>2013</v>
      </c>
      <c r="U35" s="30">
        <v>2014</v>
      </c>
      <c r="V35" s="30">
        <v>2014</v>
      </c>
      <c r="W35" s="30">
        <v>2015</v>
      </c>
      <c r="X35" s="30">
        <v>2010</v>
      </c>
      <c r="Y35" s="30">
        <v>2009</v>
      </c>
      <c r="Z35" s="30">
        <v>2014</v>
      </c>
      <c r="AA35" s="30">
        <v>2014</v>
      </c>
      <c r="AB35" s="30">
        <v>2014</v>
      </c>
      <c r="AC35" s="30">
        <v>2014</v>
      </c>
      <c r="AD35" s="30">
        <v>2015</v>
      </c>
      <c r="AE35" s="30">
        <v>2012</v>
      </c>
      <c r="AF35" s="30">
        <v>2014</v>
      </c>
      <c r="AG35" s="29">
        <v>2008</v>
      </c>
      <c r="AH35" s="30">
        <v>2014</v>
      </c>
      <c r="AI35" s="30">
        <v>2015</v>
      </c>
      <c r="AJ35" s="30">
        <v>2016</v>
      </c>
      <c r="AK35" s="31">
        <v>2016</v>
      </c>
      <c r="AL35" s="31">
        <v>2015</v>
      </c>
      <c r="AM35" s="30">
        <v>2015</v>
      </c>
      <c r="AN35" s="30">
        <v>2014</v>
      </c>
      <c r="AO35" s="30">
        <v>2014</v>
      </c>
      <c r="AP35" s="30" t="s">
        <v>445</v>
      </c>
      <c r="AQ35" s="30" t="s">
        <v>445</v>
      </c>
      <c r="AR35" s="30" t="s">
        <v>445</v>
      </c>
      <c r="AS35" s="30">
        <v>2014</v>
      </c>
      <c r="AT35" s="30">
        <v>2015</v>
      </c>
      <c r="AU35" s="30">
        <v>2012</v>
      </c>
      <c r="AV35" s="30">
        <v>2010</v>
      </c>
      <c r="AW35" s="30">
        <v>2014</v>
      </c>
      <c r="AX35" s="30">
        <v>2014</v>
      </c>
      <c r="AY35" s="30">
        <v>2014</v>
      </c>
      <c r="AZ35" s="30">
        <v>2015</v>
      </c>
      <c r="BA35" s="30">
        <v>2015</v>
      </c>
      <c r="BB35" s="30">
        <v>2015</v>
      </c>
      <c r="BC35" s="30">
        <v>2015</v>
      </c>
      <c r="BD35" s="30">
        <v>2014</v>
      </c>
      <c r="BE35" s="30">
        <v>2014</v>
      </c>
      <c r="BF35" s="19"/>
    </row>
    <row r="36" spans="1:58" x14ac:dyDescent="0.3">
      <c r="A36" s="24" t="s">
        <v>62</v>
      </c>
      <c r="B36" s="20" t="s">
        <v>61</v>
      </c>
      <c r="C36" s="28">
        <v>2014</v>
      </c>
      <c r="D36" s="28">
        <v>2014</v>
      </c>
      <c r="E36" s="28">
        <v>2014</v>
      </c>
      <c r="F36" s="28">
        <v>2014</v>
      </c>
      <c r="G36" s="28">
        <v>2014</v>
      </c>
      <c r="H36" s="28">
        <v>2014</v>
      </c>
      <c r="I36" s="28">
        <v>2014</v>
      </c>
      <c r="J36" s="28">
        <v>2015</v>
      </c>
      <c r="K36" s="28">
        <v>2015</v>
      </c>
      <c r="L36" s="28">
        <v>2015</v>
      </c>
      <c r="M36" s="30">
        <v>2016</v>
      </c>
      <c r="N36" s="30">
        <v>2016</v>
      </c>
      <c r="O36" s="30">
        <v>2015</v>
      </c>
      <c r="P36" s="30">
        <v>2015</v>
      </c>
      <c r="Q36" s="30">
        <v>2014</v>
      </c>
      <c r="R36" s="30">
        <v>2010</v>
      </c>
      <c r="S36" s="30">
        <v>2016</v>
      </c>
      <c r="T36" s="30">
        <v>2013</v>
      </c>
      <c r="U36" s="30">
        <v>2014</v>
      </c>
      <c r="V36" s="30">
        <v>2014</v>
      </c>
      <c r="W36" s="30">
        <v>2015</v>
      </c>
      <c r="X36" s="30">
        <v>2010</v>
      </c>
      <c r="Y36" s="30" t="s">
        <v>445</v>
      </c>
      <c r="Z36" s="30">
        <v>2014</v>
      </c>
      <c r="AA36" s="30">
        <v>2014</v>
      </c>
      <c r="AB36" s="30">
        <v>2014</v>
      </c>
      <c r="AC36" s="30">
        <v>2014</v>
      </c>
      <c r="AD36" s="30">
        <v>2015</v>
      </c>
      <c r="AE36" s="30">
        <v>2012</v>
      </c>
      <c r="AF36" s="30">
        <v>2014</v>
      </c>
      <c r="AG36" s="29">
        <v>2011</v>
      </c>
      <c r="AH36" s="30">
        <v>2014</v>
      </c>
      <c r="AI36" s="30">
        <v>2015</v>
      </c>
      <c r="AJ36" s="30">
        <v>2016</v>
      </c>
      <c r="AK36" s="31">
        <v>2015</v>
      </c>
      <c r="AL36" s="31">
        <v>2016</v>
      </c>
      <c r="AM36" s="30">
        <v>2015</v>
      </c>
      <c r="AN36" s="30">
        <v>2014</v>
      </c>
      <c r="AO36" s="30">
        <v>2014</v>
      </c>
      <c r="AP36" s="30" t="s">
        <v>445</v>
      </c>
      <c r="AQ36" s="30" t="s">
        <v>445</v>
      </c>
      <c r="AR36" s="30" t="s">
        <v>445</v>
      </c>
      <c r="AS36" s="30">
        <v>2014</v>
      </c>
      <c r="AT36" s="30">
        <v>2015</v>
      </c>
      <c r="AU36" s="30">
        <v>2012</v>
      </c>
      <c r="AV36" s="30">
        <v>2013</v>
      </c>
      <c r="AW36" s="30">
        <v>2014</v>
      </c>
      <c r="AX36" s="30">
        <v>2014</v>
      </c>
      <c r="AY36" s="30">
        <v>2014</v>
      </c>
      <c r="AZ36" s="30">
        <v>2015</v>
      </c>
      <c r="BA36" s="30">
        <v>2015</v>
      </c>
      <c r="BB36" s="30">
        <v>2015</v>
      </c>
      <c r="BC36" s="30">
        <v>2015</v>
      </c>
      <c r="BD36" s="30">
        <v>2014</v>
      </c>
      <c r="BE36" s="30">
        <v>2014</v>
      </c>
      <c r="BF36" s="19"/>
    </row>
    <row r="37" spans="1:58" x14ac:dyDescent="0.3">
      <c r="A37" s="24" t="s">
        <v>64</v>
      </c>
      <c r="B37" s="20" t="s">
        <v>63</v>
      </c>
      <c r="C37" s="28">
        <v>2014</v>
      </c>
      <c r="D37" s="28">
        <v>2014</v>
      </c>
      <c r="E37" s="28">
        <v>2014</v>
      </c>
      <c r="F37" s="28">
        <v>2014</v>
      </c>
      <c r="G37" s="28">
        <v>2014</v>
      </c>
      <c r="H37" s="28">
        <v>2014</v>
      </c>
      <c r="I37" s="28">
        <v>2014</v>
      </c>
      <c r="J37" s="28">
        <v>2015</v>
      </c>
      <c r="K37" s="28">
        <v>2015</v>
      </c>
      <c r="L37" s="28">
        <v>2015</v>
      </c>
      <c r="M37" s="30">
        <v>2016</v>
      </c>
      <c r="N37" s="30">
        <v>2016</v>
      </c>
      <c r="O37" s="30">
        <v>2015</v>
      </c>
      <c r="P37" s="30">
        <v>2015</v>
      </c>
      <c r="Q37" s="30">
        <v>2014</v>
      </c>
      <c r="R37" s="30" t="s">
        <v>445</v>
      </c>
      <c r="S37" s="30">
        <v>2016</v>
      </c>
      <c r="T37" s="30">
        <v>2013</v>
      </c>
      <c r="U37" s="30">
        <v>2014</v>
      </c>
      <c r="V37" s="30">
        <v>2014</v>
      </c>
      <c r="W37" s="30">
        <v>2015</v>
      </c>
      <c r="X37" s="30">
        <v>2014</v>
      </c>
      <c r="Y37" s="30">
        <v>2010</v>
      </c>
      <c r="Z37" s="30">
        <v>2014</v>
      </c>
      <c r="AA37" s="30">
        <v>2014</v>
      </c>
      <c r="AB37" s="30">
        <v>2014</v>
      </c>
      <c r="AC37" s="30">
        <v>2014</v>
      </c>
      <c r="AD37" s="30">
        <v>2015</v>
      </c>
      <c r="AE37" s="30" t="s">
        <v>445</v>
      </c>
      <c r="AF37" s="30">
        <v>2014</v>
      </c>
      <c r="AG37" s="29">
        <v>2013</v>
      </c>
      <c r="AH37" s="30">
        <v>2014</v>
      </c>
      <c r="AI37" s="30">
        <v>2015</v>
      </c>
      <c r="AJ37" s="30">
        <v>2016</v>
      </c>
      <c r="AK37" s="31" t="s">
        <v>445</v>
      </c>
      <c r="AL37" s="31">
        <v>2015</v>
      </c>
      <c r="AM37" s="30">
        <v>2015</v>
      </c>
      <c r="AN37" s="30">
        <v>2014</v>
      </c>
      <c r="AO37" s="30">
        <v>2014</v>
      </c>
      <c r="AP37" s="30">
        <v>2014</v>
      </c>
      <c r="AQ37" s="30">
        <v>2014</v>
      </c>
      <c r="AR37" s="30">
        <v>2011</v>
      </c>
      <c r="AS37" s="30">
        <v>2014</v>
      </c>
      <c r="AT37" s="30">
        <v>2015</v>
      </c>
      <c r="AU37" s="30">
        <v>2012</v>
      </c>
      <c r="AV37" s="30">
        <v>2011</v>
      </c>
      <c r="AW37" s="30">
        <v>2014</v>
      </c>
      <c r="AX37" s="30">
        <v>2014</v>
      </c>
      <c r="AY37" s="30">
        <v>2014</v>
      </c>
      <c r="AZ37" s="30">
        <v>2015</v>
      </c>
      <c r="BA37" s="30">
        <v>2015</v>
      </c>
      <c r="BB37" s="30">
        <v>2015</v>
      </c>
      <c r="BC37" s="30">
        <v>2015</v>
      </c>
      <c r="BD37" s="30">
        <v>2014</v>
      </c>
      <c r="BE37" s="30">
        <v>2014</v>
      </c>
      <c r="BF37" s="19"/>
    </row>
    <row r="38" spans="1:58" x14ac:dyDescent="0.3">
      <c r="A38" s="24" t="s">
        <v>368</v>
      </c>
      <c r="B38" s="20" t="s">
        <v>65</v>
      </c>
      <c r="C38" s="28">
        <v>2014</v>
      </c>
      <c r="D38" s="28">
        <v>2014</v>
      </c>
      <c r="E38" s="28">
        <v>2014</v>
      </c>
      <c r="F38" s="28">
        <v>2014</v>
      </c>
      <c r="G38" s="28">
        <v>2014</v>
      </c>
      <c r="H38" s="28">
        <v>2014</v>
      </c>
      <c r="I38" s="28">
        <v>2014</v>
      </c>
      <c r="J38" s="28">
        <v>2015</v>
      </c>
      <c r="K38" s="28">
        <v>2015</v>
      </c>
      <c r="L38" s="28">
        <v>2015</v>
      </c>
      <c r="M38" s="30">
        <v>2016</v>
      </c>
      <c r="N38" s="30">
        <v>2016</v>
      </c>
      <c r="O38" s="30">
        <v>2015</v>
      </c>
      <c r="P38" s="30">
        <v>2015</v>
      </c>
      <c r="Q38" s="30">
        <v>2014</v>
      </c>
      <c r="R38" s="30">
        <v>2012</v>
      </c>
      <c r="S38" s="30">
        <v>2016</v>
      </c>
      <c r="T38" s="30">
        <v>2013</v>
      </c>
      <c r="U38" s="30">
        <v>2014</v>
      </c>
      <c r="V38" s="30">
        <v>2014</v>
      </c>
      <c r="W38" s="30">
        <v>2015</v>
      </c>
      <c r="X38" s="30">
        <v>2010</v>
      </c>
      <c r="Y38" s="30">
        <v>2012</v>
      </c>
      <c r="Z38" s="30">
        <v>2014</v>
      </c>
      <c r="AA38" s="30">
        <v>2014</v>
      </c>
      <c r="AB38" s="30">
        <v>2011</v>
      </c>
      <c r="AC38" s="30">
        <v>2014</v>
      </c>
      <c r="AD38" s="30">
        <v>2015</v>
      </c>
      <c r="AE38" s="30">
        <v>2012</v>
      </c>
      <c r="AF38" s="30">
        <v>2014</v>
      </c>
      <c r="AG38" s="29">
        <v>2011</v>
      </c>
      <c r="AH38" s="30">
        <v>2014</v>
      </c>
      <c r="AI38" s="30">
        <v>2015</v>
      </c>
      <c r="AJ38" s="30">
        <v>2016</v>
      </c>
      <c r="AK38" s="31" t="s">
        <v>445</v>
      </c>
      <c r="AL38" s="31">
        <v>2015</v>
      </c>
      <c r="AM38" s="30">
        <v>2015</v>
      </c>
      <c r="AN38" s="30">
        <v>2014</v>
      </c>
      <c r="AO38" s="30">
        <v>2014</v>
      </c>
      <c r="AP38" s="30">
        <v>2014</v>
      </c>
      <c r="AQ38" s="30">
        <v>2014</v>
      </c>
      <c r="AR38" s="30">
        <v>2011</v>
      </c>
      <c r="AS38" s="30">
        <v>2014</v>
      </c>
      <c r="AT38" s="30">
        <v>2015</v>
      </c>
      <c r="AU38" s="30">
        <v>2012</v>
      </c>
      <c r="AV38" s="30">
        <v>2010</v>
      </c>
      <c r="AW38" s="30">
        <v>2014</v>
      </c>
      <c r="AX38" s="30">
        <v>2014</v>
      </c>
      <c r="AY38" s="30">
        <v>2014</v>
      </c>
      <c r="AZ38" s="30">
        <v>2015</v>
      </c>
      <c r="BA38" s="30">
        <v>2015</v>
      </c>
      <c r="BB38" s="30">
        <v>2015</v>
      </c>
      <c r="BC38" s="30">
        <v>2015</v>
      </c>
      <c r="BD38" s="30">
        <v>2014</v>
      </c>
      <c r="BE38" s="30">
        <v>2014</v>
      </c>
      <c r="BF38" s="19"/>
    </row>
    <row r="39" spans="1:58" x14ac:dyDescent="0.3">
      <c r="A39" s="24" t="s">
        <v>67</v>
      </c>
      <c r="B39" s="20" t="s">
        <v>66</v>
      </c>
      <c r="C39" s="28">
        <v>2014</v>
      </c>
      <c r="D39" s="28">
        <v>2014</v>
      </c>
      <c r="E39" s="28">
        <v>2014</v>
      </c>
      <c r="F39" s="28">
        <v>2014</v>
      </c>
      <c r="G39" s="28">
        <v>2014</v>
      </c>
      <c r="H39" s="28">
        <v>2014</v>
      </c>
      <c r="I39" s="28">
        <v>2014</v>
      </c>
      <c r="J39" s="28">
        <v>2015</v>
      </c>
      <c r="K39" s="28">
        <v>2015</v>
      </c>
      <c r="L39" s="28">
        <v>2015</v>
      </c>
      <c r="M39" s="30">
        <v>2016</v>
      </c>
      <c r="N39" s="30">
        <v>2016</v>
      </c>
      <c r="O39" s="30">
        <v>2015</v>
      </c>
      <c r="P39" s="30">
        <v>2015</v>
      </c>
      <c r="Q39" s="30">
        <v>2014</v>
      </c>
      <c r="R39" s="30">
        <v>2010</v>
      </c>
      <c r="S39" s="30">
        <v>2016</v>
      </c>
      <c r="T39" s="30">
        <v>2013</v>
      </c>
      <c r="U39" s="30">
        <v>2014</v>
      </c>
      <c r="V39" s="30">
        <v>2014</v>
      </c>
      <c r="W39" s="30">
        <v>2015</v>
      </c>
      <c r="X39" s="30">
        <v>2010</v>
      </c>
      <c r="Y39" s="30">
        <v>2010</v>
      </c>
      <c r="Z39" s="30">
        <v>2014</v>
      </c>
      <c r="AA39" s="30">
        <v>2014</v>
      </c>
      <c r="AB39" s="30">
        <v>2014</v>
      </c>
      <c r="AC39" s="30">
        <v>2014</v>
      </c>
      <c r="AD39" s="30">
        <v>2015</v>
      </c>
      <c r="AE39" s="30">
        <v>2012</v>
      </c>
      <c r="AF39" s="30">
        <v>2014</v>
      </c>
      <c r="AG39" s="29">
        <v>2013</v>
      </c>
      <c r="AH39" s="30">
        <v>2014</v>
      </c>
      <c r="AI39" s="30">
        <v>2015</v>
      </c>
      <c r="AJ39" s="30">
        <v>2016</v>
      </c>
      <c r="AK39" s="31">
        <v>2015</v>
      </c>
      <c r="AL39" s="31">
        <v>2015</v>
      </c>
      <c r="AM39" s="30">
        <v>2015</v>
      </c>
      <c r="AN39" s="30">
        <v>2014</v>
      </c>
      <c r="AO39" s="30">
        <v>2014</v>
      </c>
      <c r="AP39" s="30">
        <v>2014</v>
      </c>
      <c r="AQ39" s="30">
        <v>2014</v>
      </c>
      <c r="AR39" s="30">
        <v>2015</v>
      </c>
      <c r="AS39" s="30">
        <v>2014</v>
      </c>
      <c r="AT39" s="30">
        <v>2015</v>
      </c>
      <c r="AU39" s="30">
        <v>2012</v>
      </c>
      <c r="AV39" s="30">
        <v>2011</v>
      </c>
      <c r="AW39" s="30">
        <v>2014</v>
      </c>
      <c r="AX39" s="30">
        <v>2014</v>
      </c>
      <c r="AY39" s="30">
        <v>2014</v>
      </c>
      <c r="AZ39" s="30">
        <v>2015</v>
      </c>
      <c r="BA39" s="30">
        <v>2015</v>
      </c>
      <c r="BB39" s="30">
        <v>2015</v>
      </c>
      <c r="BC39" s="30">
        <v>2015</v>
      </c>
      <c r="BD39" s="30">
        <v>2014</v>
      </c>
      <c r="BE39" s="30">
        <v>2014</v>
      </c>
      <c r="BF39" s="19"/>
    </row>
    <row r="40" spans="1:58" x14ac:dyDescent="0.3">
      <c r="A40" s="24" t="s">
        <v>69</v>
      </c>
      <c r="B40" s="20" t="s">
        <v>68</v>
      </c>
      <c r="C40" s="28">
        <v>2014</v>
      </c>
      <c r="D40" s="28">
        <v>2014</v>
      </c>
      <c r="E40" s="28">
        <v>2014</v>
      </c>
      <c r="F40" s="28">
        <v>2014</v>
      </c>
      <c r="G40" s="28">
        <v>2014</v>
      </c>
      <c r="H40" s="28">
        <v>2014</v>
      </c>
      <c r="I40" s="28">
        <v>2014</v>
      </c>
      <c r="J40" s="28">
        <v>2015</v>
      </c>
      <c r="K40" s="28">
        <v>2015</v>
      </c>
      <c r="L40" s="28">
        <v>2015</v>
      </c>
      <c r="M40" s="30">
        <v>2016</v>
      </c>
      <c r="N40" s="30">
        <v>2016</v>
      </c>
      <c r="O40" s="30">
        <v>2015</v>
      </c>
      <c r="P40" s="30">
        <v>2015</v>
      </c>
      <c r="Q40" s="30">
        <v>2014</v>
      </c>
      <c r="R40" s="30">
        <v>2012</v>
      </c>
      <c r="S40" s="30">
        <v>2016</v>
      </c>
      <c r="T40" s="30">
        <v>2013</v>
      </c>
      <c r="U40" s="30">
        <v>2014</v>
      </c>
      <c r="V40" s="30">
        <v>2014</v>
      </c>
      <c r="W40" s="30">
        <v>2015</v>
      </c>
      <c r="X40" s="30">
        <v>2012</v>
      </c>
      <c r="Y40" s="30" t="s">
        <v>445</v>
      </c>
      <c r="Z40" s="30">
        <v>2014</v>
      </c>
      <c r="AA40" s="30">
        <v>2014</v>
      </c>
      <c r="AB40" s="30" t="s">
        <v>445</v>
      </c>
      <c r="AC40" s="30">
        <v>2014</v>
      </c>
      <c r="AD40" s="30">
        <v>2015</v>
      </c>
      <c r="AE40" s="30">
        <v>2012</v>
      </c>
      <c r="AF40" s="30" t="s">
        <v>445</v>
      </c>
      <c r="AG40" s="29">
        <v>2004</v>
      </c>
      <c r="AH40" s="30">
        <v>2014</v>
      </c>
      <c r="AI40" s="30">
        <v>2015</v>
      </c>
      <c r="AJ40" s="30">
        <v>2016</v>
      </c>
      <c r="AK40" s="31" t="s">
        <v>445</v>
      </c>
      <c r="AL40" s="31">
        <v>2015</v>
      </c>
      <c r="AM40" s="30">
        <v>2015</v>
      </c>
      <c r="AN40" s="30">
        <v>2014</v>
      </c>
      <c r="AO40" s="30">
        <v>2014</v>
      </c>
      <c r="AP40" s="30" t="s">
        <v>445</v>
      </c>
      <c r="AQ40" s="30" t="s">
        <v>445</v>
      </c>
      <c r="AR40" s="30">
        <v>2009</v>
      </c>
      <c r="AS40" s="30">
        <v>2014</v>
      </c>
      <c r="AT40" s="30">
        <v>2015</v>
      </c>
      <c r="AU40" s="30">
        <v>2012</v>
      </c>
      <c r="AV40" s="30">
        <v>2013</v>
      </c>
      <c r="AW40" s="30">
        <v>2014</v>
      </c>
      <c r="AX40" s="30">
        <v>2014</v>
      </c>
      <c r="AY40" s="30">
        <v>2014</v>
      </c>
      <c r="AZ40" s="30">
        <v>2015</v>
      </c>
      <c r="BA40" s="30">
        <v>2015</v>
      </c>
      <c r="BB40" s="30">
        <v>2014</v>
      </c>
      <c r="BC40" s="30">
        <v>2015</v>
      </c>
      <c r="BD40" s="30">
        <v>2014</v>
      </c>
      <c r="BE40" s="30">
        <v>2014</v>
      </c>
      <c r="BF40" s="19"/>
    </row>
    <row r="41" spans="1:58" x14ac:dyDescent="0.3">
      <c r="A41" s="24" t="s">
        <v>366</v>
      </c>
      <c r="B41" s="20" t="s">
        <v>71</v>
      </c>
      <c r="C41" s="28">
        <v>2014</v>
      </c>
      <c r="D41" s="28">
        <v>2014</v>
      </c>
      <c r="E41" s="28">
        <v>2014</v>
      </c>
      <c r="F41" s="28">
        <v>2014</v>
      </c>
      <c r="G41" s="28">
        <v>2014</v>
      </c>
      <c r="H41" s="28">
        <v>2014</v>
      </c>
      <c r="I41" s="28">
        <v>2014</v>
      </c>
      <c r="J41" s="28">
        <v>2015</v>
      </c>
      <c r="K41" s="28">
        <v>2015</v>
      </c>
      <c r="L41" s="28">
        <v>2015</v>
      </c>
      <c r="M41" s="30">
        <v>2016</v>
      </c>
      <c r="N41" s="30">
        <v>2016</v>
      </c>
      <c r="O41" s="30">
        <v>2015</v>
      </c>
      <c r="P41" s="30">
        <v>2015</v>
      </c>
      <c r="Q41" s="30">
        <v>2014</v>
      </c>
      <c r="R41" s="30">
        <v>2012</v>
      </c>
      <c r="S41" s="30">
        <v>2016</v>
      </c>
      <c r="T41" s="30">
        <v>2013</v>
      </c>
      <c r="U41" s="30">
        <v>2014</v>
      </c>
      <c r="V41" s="30">
        <v>2014</v>
      </c>
      <c r="W41" s="30">
        <v>2015</v>
      </c>
      <c r="X41" s="30">
        <v>2011</v>
      </c>
      <c r="Y41" s="30">
        <v>2010</v>
      </c>
      <c r="Z41" s="30">
        <v>2014</v>
      </c>
      <c r="AA41" s="30">
        <v>2014</v>
      </c>
      <c r="AB41" s="30">
        <v>2014</v>
      </c>
      <c r="AC41" s="30">
        <v>2014</v>
      </c>
      <c r="AD41" s="30">
        <v>2015</v>
      </c>
      <c r="AE41" s="30">
        <v>2012</v>
      </c>
      <c r="AF41" s="30">
        <v>2014</v>
      </c>
      <c r="AG41" s="29">
        <v>2011</v>
      </c>
      <c r="AH41" s="30">
        <v>2014</v>
      </c>
      <c r="AI41" s="30">
        <v>2015</v>
      </c>
      <c r="AJ41" s="30">
        <v>2016</v>
      </c>
      <c r="AK41" s="31">
        <v>2015</v>
      </c>
      <c r="AL41" s="31">
        <v>2016</v>
      </c>
      <c r="AM41" s="30">
        <v>2015</v>
      </c>
      <c r="AN41" s="30">
        <v>2014</v>
      </c>
      <c r="AO41" s="30">
        <v>2014</v>
      </c>
      <c r="AP41" s="30">
        <v>2014</v>
      </c>
      <c r="AQ41" s="30">
        <v>2014</v>
      </c>
      <c r="AR41" s="30" t="s">
        <v>445</v>
      </c>
      <c r="AS41" s="30">
        <v>2014</v>
      </c>
      <c r="AT41" s="30">
        <v>2015</v>
      </c>
      <c r="AU41" s="30">
        <v>2012</v>
      </c>
      <c r="AV41" s="30">
        <v>2011</v>
      </c>
      <c r="AW41" s="30">
        <v>2014</v>
      </c>
      <c r="AX41" s="30">
        <v>2014</v>
      </c>
      <c r="AY41" s="30">
        <v>2014</v>
      </c>
      <c r="AZ41" s="30">
        <v>2015</v>
      </c>
      <c r="BA41" s="30">
        <v>2015</v>
      </c>
      <c r="BB41" s="30">
        <v>2015</v>
      </c>
      <c r="BC41" s="30">
        <v>2015</v>
      </c>
      <c r="BD41" s="30">
        <v>2014</v>
      </c>
      <c r="BE41" s="30">
        <v>2014</v>
      </c>
      <c r="BF41" s="19"/>
    </row>
    <row r="42" spans="1:58" x14ac:dyDescent="0.3">
      <c r="A42" s="24" t="s">
        <v>420</v>
      </c>
      <c r="B42" s="20" t="s">
        <v>70</v>
      </c>
      <c r="C42" s="28">
        <v>2014</v>
      </c>
      <c r="D42" s="28">
        <v>2014</v>
      </c>
      <c r="E42" s="28">
        <v>2014</v>
      </c>
      <c r="F42" s="28">
        <v>2014</v>
      </c>
      <c r="G42" s="28">
        <v>2014</v>
      </c>
      <c r="H42" s="28">
        <v>2014</v>
      </c>
      <c r="I42" s="28">
        <v>2014</v>
      </c>
      <c r="J42" s="28">
        <v>2015</v>
      </c>
      <c r="K42" s="28">
        <v>2015</v>
      </c>
      <c r="L42" s="28">
        <v>2015</v>
      </c>
      <c r="M42" s="30">
        <v>2016</v>
      </c>
      <c r="N42" s="30">
        <v>2016</v>
      </c>
      <c r="O42" s="30">
        <v>2015</v>
      </c>
      <c r="P42" s="30">
        <v>2015</v>
      </c>
      <c r="Q42" s="30">
        <v>2014</v>
      </c>
      <c r="R42" s="30">
        <v>2014</v>
      </c>
      <c r="S42" s="30">
        <v>2016</v>
      </c>
      <c r="T42" s="30">
        <v>2013</v>
      </c>
      <c r="U42" s="30">
        <v>2014</v>
      </c>
      <c r="V42" s="30">
        <v>2014</v>
      </c>
      <c r="W42" s="30">
        <v>2015</v>
      </c>
      <c r="X42" s="30">
        <v>2013</v>
      </c>
      <c r="Y42" s="30" t="s">
        <v>445</v>
      </c>
      <c r="Z42" s="30">
        <v>2014</v>
      </c>
      <c r="AA42" s="30">
        <v>2014</v>
      </c>
      <c r="AB42" s="30">
        <v>2014</v>
      </c>
      <c r="AC42" s="30">
        <v>2014</v>
      </c>
      <c r="AD42" s="30">
        <v>2015</v>
      </c>
      <c r="AE42" s="30">
        <v>2012</v>
      </c>
      <c r="AF42" s="30">
        <v>2014</v>
      </c>
      <c r="AG42" s="29">
        <v>2012</v>
      </c>
      <c r="AH42" s="30">
        <v>2014</v>
      </c>
      <c r="AI42" s="30">
        <v>2015</v>
      </c>
      <c r="AJ42" s="30">
        <v>2016</v>
      </c>
      <c r="AK42" s="31">
        <v>2015</v>
      </c>
      <c r="AL42" s="31">
        <v>2016</v>
      </c>
      <c r="AM42" s="30">
        <v>2015</v>
      </c>
      <c r="AN42" s="30">
        <v>2014</v>
      </c>
      <c r="AO42" s="30">
        <v>2014</v>
      </c>
      <c r="AP42" s="30" t="s">
        <v>445</v>
      </c>
      <c r="AQ42" s="30" t="s">
        <v>445</v>
      </c>
      <c r="AR42" s="30">
        <v>2015</v>
      </c>
      <c r="AS42" s="30">
        <v>2014</v>
      </c>
      <c r="AT42" s="30">
        <v>2015</v>
      </c>
      <c r="AU42" s="30">
        <v>2012</v>
      </c>
      <c r="AV42" s="30">
        <v>2012</v>
      </c>
      <c r="AW42" s="30">
        <v>2014</v>
      </c>
      <c r="AX42" s="30">
        <v>2014</v>
      </c>
      <c r="AY42" s="30">
        <v>2014</v>
      </c>
      <c r="AZ42" s="30">
        <v>2015</v>
      </c>
      <c r="BA42" s="30">
        <v>2015</v>
      </c>
      <c r="BB42" s="30">
        <v>2015</v>
      </c>
      <c r="BC42" s="30">
        <v>2015</v>
      </c>
      <c r="BD42" s="30">
        <v>2014</v>
      </c>
      <c r="BE42" s="30">
        <v>2014</v>
      </c>
      <c r="BF42" s="19"/>
    </row>
    <row r="43" spans="1:58" x14ac:dyDescent="0.3">
      <c r="A43" s="24" t="s">
        <v>73</v>
      </c>
      <c r="B43" s="20" t="s">
        <v>72</v>
      </c>
      <c r="C43" s="28">
        <v>2014</v>
      </c>
      <c r="D43" s="28">
        <v>2014</v>
      </c>
      <c r="E43" s="28">
        <v>2014</v>
      </c>
      <c r="F43" s="28">
        <v>2014</v>
      </c>
      <c r="G43" s="28">
        <v>2014</v>
      </c>
      <c r="H43" s="28">
        <v>2014</v>
      </c>
      <c r="I43" s="28">
        <v>2014</v>
      </c>
      <c r="J43" s="28">
        <v>2015</v>
      </c>
      <c r="K43" s="28">
        <v>2015</v>
      </c>
      <c r="L43" s="28">
        <v>2015</v>
      </c>
      <c r="M43" s="30">
        <v>2016</v>
      </c>
      <c r="N43" s="30">
        <v>2016</v>
      </c>
      <c r="O43" s="30">
        <v>2015</v>
      </c>
      <c r="P43" s="30">
        <v>2015</v>
      </c>
      <c r="Q43" s="30">
        <v>2014</v>
      </c>
      <c r="R43" s="30" t="s">
        <v>445</v>
      </c>
      <c r="S43" s="30">
        <v>2016</v>
      </c>
      <c r="T43" s="30">
        <v>2013</v>
      </c>
      <c r="U43" s="30">
        <v>2014</v>
      </c>
      <c r="V43" s="30">
        <v>2014</v>
      </c>
      <c r="W43" s="30">
        <v>2015</v>
      </c>
      <c r="X43" s="30">
        <v>2008</v>
      </c>
      <c r="Y43" s="30">
        <v>2013</v>
      </c>
      <c r="Z43" s="30">
        <v>2014</v>
      </c>
      <c r="AA43" s="30">
        <v>2014</v>
      </c>
      <c r="AB43" s="30">
        <v>2014</v>
      </c>
      <c r="AC43" s="30">
        <v>2014</v>
      </c>
      <c r="AD43" s="30">
        <v>2015</v>
      </c>
      <c r="AE43" s="30">
        <v>2012</v>
      </c>
      <c r="AF43" s="30">
        <v>2014</v>
      </c>
      <c r="AG43" s="29">
        <v>2013</v>
      </c>
      <c r="AH43" s="30">
        <v>2014</v>
      </c>
      <c r="AI43" s="30">
        <v>2015</v>
      </c>
      <c r="AJ43" s="30">
        <v>2016</v>
      </c>
      <c r="AK43" s="31" t="s">
        <v>445</v>
      </c>
      <c r="AL43" s="31">
        <v>2015</v>
      </c>
      <c r="AM43" s="30">
        <v>2015</v>
      </c>
      <c r="AN43" s="30">
        <v>2014</v>
      </c>
      <c r="AO43" s="30">
        <v>2014</v>
      </c>
      <c r="AP43" s="30">
        <v>2014</v>
      </c>
      <c r="AQ43" s="30">
        <v>2014</v>
      </c>
      <c r="AR43" s="30">
        <v>2011</v>
      </c>
      <c r="AS43" s="30">
        <v>2014</v>
      </c>
      <c r="AT43" s="30">
        <v>2015</v>
      </c>
      <c r="AU43" s="30">
        <v>2012</v>
      </c>
      <c r="AV43" s="30">
        <v>2011</v>
      </c>
      <c r="AW43" s="30">
        <v>2014</v>
      </c>
      <c r="AX43" s="30">
        <v>2014</v>
      </c>
      <c r="AY43" s="30">
        <v>2014</v>
      </c>
      <c r="AZ43" s="30">
        <v>2015</v>
      </c>
      <c r="BA43" s="30">
        <v>2015</v>
      </c>
      <c r="BB43" s="30">
        <v>2015</v>
      </c>
      <c r="BC43" s="30">
        <v>2015</v>
      </c>
      <c r="BD43" s="30">
        <v>2014</v>
      </c>
      <c r="BE43" s="30">
        <v>2014</v>
      </c>
      <c r="BF43" s="19"/>
    </row>
    <row r="44" spans="1:58" x14ac:dyDescent="0.3">
      <c r="A44" s="24" t="s">
        <v>363</v>
      </c>
      <c r="B44" s="20" t="s">
        <v>74</v>
      </c>
      <c r="C44" s="28">
        <v>2014</v>
      </c>
      <c r="D44" s="28">
        <v>2014</v>
      </c>
      <c r="E44" s="28">
        <v>2014</v>
      </c>
      <c r="F44" s="28">
        <v>2014</v>
      </c>
      <c r="G44" s="28">
        <v>2014</v>
      </c>
      <c r="H44" s="28">
        <v>2014</v>
      </c>
      <c r="I44" s="28">
        <v>2014</v>
      </c>
      <c r="J44" s="28">
        <v>2015</v>
      </c>
      <c r="K44" s="28">
        <v>2015</v>
      </c>
      <c r="L44" s="28">
        <v>2015</v>
      </c>
      <c r="M44" s="30">
        <v>2016</v>
      </c>
      <c r="N44" s="30">
        <v>2016</v>
      </c>
      <c r="O44" s="30">
        <v>2015</v>
      </c>
      <c r="P44" s="30">
        <v>2015</v>
      </c>
      <c r="Q44" s="30">
        <v>2014</v>
      </c>
      <c r="R44" s="30">
        <v>2012</v>
      </c>
      <c r="S44" s="30">
        <v>2016</v>
      </c>
      <c r="T44" s="30">
        <v>2013</v>
      </c>
      <c r="U44" s="30">
        <v>2014</v>
      </c>
      <c r="V44" s="30">
        <v>2014</v>
      </c>
      <c r="W44" s="30">
        <v>2015</v>
      </c>
      <c r="X44" s="30">
        <v>2012</v>
      </c>
      <c r="Y44" s="30">
        <v>2010</v>
      </c>
      <c r="Z44" s="30">
        <v>2014</v>
      </c>
      <c r="AA44" s="30">
        <v>2014</v>
      </c>
      <c r="AB44" s="30">
        <v>2014</v>
      </c>
      <c r="AC44" s="30">
        <v>2014</v>
      </c>
      <c r="AD44" s="30">
        <v>2015</v>
      </c>
      <c r="AE44" s="30">
        <v>2012</v>
      </c>
      <c r="AF44" s="30">
        <v>2014</v>
      </c>
      <c r="AG44" s="29">
        <v>2008</v>
      </c>
      <c r="AH44" s="30">
        <v>2014</v>
      </c>
      <c r="AI44" s="30">
        <v>2015</v>
      </c>
      <c r="AJ44" s="30">
        <v>2016</v>
      </c>
      <c r="AK44" s="31">
        <v>2015</v>
      </c>
      <c r="AL44" s="31">
        <v>2015</v>
      </c>
      <c r="AM44" s="30">
        <v>2015</v>
      </c>
      <c r="AN44" s="30">
        <v>2014</v>
      </c>
      <c r="AO44" s="30">
        <v>2014</v>
      </c>
      <c r="AP44" s="30">
        <v>2014</v>
      </c>
      <c r="AQ44" s="30">
        <v>2014</v>
      </c>
      <c r="AR44" s="30">
        <v>2015</v>
      </c>
      <c r="AS44" s="30">
        <v>2014</v>
      </c>
      <c r="AT44" s="30">
        <v>2015</v>
      </c>
      <c r="AU44" s="30">
        <v>2012</v>
      </c>
      <c r="AV44" s="30">
        <v>2012</v>
      </c>
      <c r="AW44" s="30">
        <v>2014</v>
      </c>
      <c r="AX44" s="30">
        <v>2014</v>
      </c>
      <c r="AY44" s="30">
        <v>2014</v>
      </c>
      <c r="AZ44" s="30">
        <v>2015</v>
      </c>
      <c r="BA44" s="30">
        <v>2015</v>
      </c>
      <c r="BB44" s="30">
        <v>2015</v>
      </c>
      <c r="BC44" s="30">
        <v>2015</v>
      </c>
      <c r="BD44" s="30">
        <v>2014</v>
      </c>
      <c r="BE44" s="30">
        <v>2014</v>
      </c>
      <c r="BF44" s="19"/>
    </row>
    <row r="45" spans="1:58" x14ac:dyDescent="0.3">
      <c r="A45" s="24" t="s">
        <v>76</v>
      </c>
      <c r="B45" s="20" t="s">
        <v>75</v>
      </c>
      <c r="C45" s="28">
        <v>2014</v>
      </c>
      <c r="D45" s="28">
        <v>2014</v>
      </c>
      <c r="E45" s="28">
        <v>2014</v>
      </c>
      <c r="F45" s="28">
        <v>2014</v>
      </c>
      <c r="G45" s="28">
        <v>2014</v>
      </c>
      <c r="H45" s="28">
        <v>2014</v>
      </c>
      <c r="I45" s="28">
        <v>2014</v>
      </c>
      <c r="J45" s="28">
        <v>2015</v>
      </c>
      <c r="K45" s="28">
        <v>2015</v>
      </c>
      <c r="L45" s="28">
        <v>2015</v>
      </c>
      <c r="M45" s="30">
        <v>2016</v>
      </c>
      <c r="N45" s="30">
        <v>2016</v>
      </c>
      <c r="O45" s="30">
        <v>2015</v>
      </c>
      <c r="P45" s="30">
        <v>2015</v>
      </c>
      <c r="Q45" s="30">
        <v>2014</v>
      </c>
      <c r="R45" s="30" t="s">
        <v>445</v>
      </c>
      <c r="S45" s="30">
        <v>2016</v>
      </c>
      <c r="T45" s="30">
        <v>2013</v>
      </c>
      <c r="U45" s="30">
        <v>2014</v>
      </c>
      <c r="V45" s="30" t="s">
        <v>445</v>
      </c>
      <c r="W45" s="30">
        <v>2015</v>
      </c>
      <c r="X45" s="30" t="s">
        <v>445</v>
      </c>
      <c r="Y45" s="30">
        <v>2012</v>
      </c>
      <c r="Z45" s="30">
        <v>2014</v>
      </c>
      <c r="AA45" s="30">
        <v>2014</v>
      </c>
      <c r="AB45" s="30" t="s">
        <v>445</v>
      </c>
      <c r="AC45" s="30">
        <v>2014</v>
      </c>
      <c r="AD45" s="30">
        <v>2015</v>
      </c>
      <c r="AE45" s="30" t="s">
        <v>445</v>
      </c>
      <c r="AF45" s="30">
        <v>2014</v>
      </c>
      <c r="AG45" s="29">
        <v>2011</v>
      </c>
      <c r="AH45" s="30">
        <v>2014</v>
      </c>
      <c r="AI45" s="30">
        <v>2015</v>
      </c>
      <c r="AJ45" s="30">
        <v>2016</v>
      </c>
      <c r="AK45" s="31" t="s">
        <v>445</v>
      </c>
      <c r="AL45" s="31">
        <v>2015</v>
      </c>
      <c r="AM45" s="30">
        <v>2015</v>
      </c>
      <c r="AN45" s="30">
        <v>2014</v>
      </c>
      <c r="AO45" s="30">
        <v>2014</v>
      </c>
      <c r="AP45" s="30">
        <v>2014</v>
      </c>
      <c r="AQ45" s="30">
        <v>2014</v>
      </c>
      <c r="AR45" s="30">
        <v>2015</v>
      </c>
      <c r="AS45" s="30">
        <v>2014</v>
      </c>
      <c r="AT45" s="30">
        <v>2015</v>
      </c>
      <c r="AU45" s="30">
        <v>2012</v>
      </c>
      <c r="AV45" s="30">
        <v>2011</v>
      </c>
      <c r="AW45" s="30">
        <v>2014</v>
      </c>
      <c r="AX45" s="30">
        <v>2014</v>
      </c>
      <c r="AY45" s="30">
        <v>2014</v>
      </c>
      <c r="AZ45" s="30">
        <v>2015</v>
      </c>
      <c r="BA45" s="30">
        <v>2015</v>
      </c>
      <c r="BB45" s="30">
        <v>2015</v>
      </c>
      <c r="BC45" s="30">
        <v>2015</v>
      </c>
      <c r="BD45" s="30">
        <v>2014</v>
      </c>
      <c r="BE45" s="30">
        <v>2014</v>
      </c>
      <c r="BF45" s="19"/>
    </row>
    <row r="46" spans="1:58" x14ac:dyDescent="0.3">
      <c r="A46" s="24" t="s">
        <v>78</v>
      </c>
      <c r="B46" s="20" t="s">
        <v>77</v>
      </c>
      <c r="C46" s="28">
        <v>2014</v>
      </c>
      <c r="D46" s="28">
        <v>2014</v>
      </c>
      <c r="E46" s="28">
        <v>2014</v>
      </c>
      <c r="F46" s="28">
        <v>2014</v>
      </c>
      <c r="G46" s="28">
        <v>2014</v>
      </c>
      <c r="H46" s="28">
        <v>2014</v>
      </c>
      <c r="I46" s="28">
        <v>2014</v>
      </c>
      <c r="J46" s="28">
        <v>2015</v>
      </c>
      <c r="K46" s="28">
        <v>2015</v>
      </c>
      <c r="L46" s="28">
        <v>2015</v>
      </c>
      <c r="M46" s="30">
        <v>2016</v>
      </c>
      <c r="N46" s="30">
        <v>2016</v>
      </c>
      <c r="O46" s="30">
        <v>2015</v>
      </c>
      <c r="P46" s="30">
        <v>2015</v>
      </c>
      <c r="Q46" s="30">
        <v>2014</v>
      </c>
      <c r="R46" s="30" t="s">
        <v>445</v>
      </c>
      <c r="S46" s="30">
        <v>2016</v>
      </c>
      <c r="T46" s="30">
        <v>2013</v>
      </c>
      <c r="U46" s="30">
        <v>2014</v>
      </c>
      <c r="V46" s="30" t="s">
        <v>445</v>
      </c>
      <c r="W46" s="30">
        <v>2015</v>
      </c>
      <c r="X46" s="30" t="s">
        <v>445</v>
      </c>
      <c r="Y46" s="30">
        <v>2010</v>
      </c>
      <c r="Z46" s="30">
        <v>2014</v>
      </c>
      <c r="AA46" s="30">
        <v>2014</v>
      </c>
      <c r="AB46" s="30">
        <v>2014</v>
      </c>
      <c r="AC46" s="30">
        <v>2014</v>
      </c>
      <c r="AD46" s="30">
        <v>2015</v>
      </c>
      <c r="AE46" s="30" t="s">
        <v>445</v>
      </c>
      <c r="AF46" s="30">
        <v>2014</v>
      </c>
      <c r="AG46" s="29" t="s">
        <v>445</v>
      </c>
      <c r="AH46" s="30">
        <v>2014</v>
      </c>
      <c r="AI46" s="30">
        <v>2015</v>
      </c>
      <c r="AJ46" s="30">
        <v>2016</v>
      </c>
      <c r="AK46" s="31" t="s">
        <v>445</v>
      </c>
      <c r="AL46" s="31">
        <v>2015</v>
      </c>
      <c r="AM46" s="30">
        <v>2015</v>
      </c>
      <c r="AN46" s="30">
        <v>2014</v>
      </c>
      <c r="AO46" s="30">
        <v>2014</v>
      </c>
      <c r="AP46" s="30" t="s">
        <v>445</v>
      </c>
      <c r="AQ46" s="30" t="s">
        <v>445</v>
      </c>
      <c r="AR46" s="30">
        <v>2011</v>
      </c>
      <c r="AS46" s="30">
        <v>2014</v>
      </c>
      <c r="AT46" s="30">
        <v>2015</v>
      </c>
      <c r="AU46" s="30">
        <v>2012</v>
      </c>
      <c r="AV46" s="30">
        <v>2012</v>
      </c>
      <c r="AW46" s="30">
        <v>2014</v>
      </c>
      <c r="AX46" s="30">
        <v>2014</v>
      </c>
      <c r="AY46" s="30">
        <v>2014</v>
      </c>
      <c r="AZ46" s="30">
        <v>2015</v>
      </c>
      <c r="BA46" s="30">
        <v>2015</v>
      </c>
      <c r="BB46" s="30">
        <v>2013</v>
      </c>
      <c r="BC46" s="30">
        <v>2015</v>
      </c>
      <c r="BD46" s="30">
        <v>2014</v>
      </c>
      <c r="BE46" s="30">
        <v>2014</v>
      </c>
      <c r="BF46" s="19"/>
    </row>
    <row r="47" spans="1:58" x14ac:dyDescent="0.3">
      <c r="A47" s="24" t="s">
        <v>80</v>
      </c>
      <c r="B47" s="20" t="s">
        <v>79</v>
      </c>
      <c r="C47" s="28">
        <v>2014</v>
      </c>
      <c r="D47" s="28">
        <v>2014</v>
      </c>
      <c r="E47" s="28">
        <v>2014</v>
      </c>
      <c r="F47" s="28">
        <v>2014</v>
      </c>
      <c r="G47" s="28">
        <v>2014</v>
      </c>
      <c r="H47" s="28">
        <v>2014</v>
      </c>
      <c r="I47" s="28">
        <v>2014</v>
      </c>
      <c r="J47" s="28">
        <v>2015</v>
      </c>
      <c r="K47" s="28">
        <v>2015</v>
      </c>
      <c r="L47" s="28">
        <v>2015</v>
      </c>
      <c r="M47" s="30">
        <v>2016</v>
      </c>
      <c r="N47" s="30">
        <v>2016</v>
      </c>
      <c r="O47" s="30">
        <v>2015</v>
      </c>
      <c r="P47" s="30">
        <v>2015</v>
      </c>
      <c r="Q47" s="30">
        <v>2014</v>
      </c>
      <c r="R47" s="30" t="s">
        <v>445</v>
      </c>
      <c r="S47" s="30">
        <v>2016</v>
      </c>
      <c r="T47" s="30">
        <v>2013</v>
      </c>
      <c r="U47" s="30">
        <v>2014</v>
      </c>
      <c r="V47" s="30" t="s">
        <v>445</v>
      </c>
      <c r="W47" s="30">
        <v>2015</v>
      </c>
      <c r="X47" s="30" t="s">
        <v>445</v>
      </c>
      <c r="Y47" s="30">
        <v>2012</v>
      </c>
      <c r="Z47" s="30">
        <v>2014</v>
      </c>
      <c r="AA47" s="30">
        <v>2014</v>
      </c>
      <c r="AB47" s="30">
        <v>2013</v>
      </c>
      <c r="AC47" s="30">
        <v>2014</v>
      </c>
      <c r="AD47" s="30">
        <v>2015</v>
      </c>
      <c r="AE47" s="30" t="s">
        <v>445</v>
      </c>
      <c r="AF47" s="30">
        <v>2014</v>
      </c>
      <c r="AG47" s="29">
        <v>2012</v>
      </c>
      <c r="AH47" s="30">
        <v>2014</v>
      </c>
      <c r="AI47" s="30">
        <v>2015</v>
      </c>
      <c r="AJ47" s="30">
        <v>2016</v>
      </c>
      <c r="AK47" s="31">
        <v>2015</v>
      </c>
      <c r="AL47" s="31">
        <v>2015</v>
      </c>
      <c r="AM47" s="30">
        <v>2015</v>
      </c>
      <c r="AN47" s="30">
        <v>2014</v>
      </c>
      <c r="AO47" s="30">
        <v>2014</v>
      </c>
      <c r="AP47" s="30">
        <v>2014</v>
      </c>
      <c r="AQ47" s="30">
        <v>2014</v>
      </c>
      <c r="AR47" s="30" t="s">
        <v>445</v>
      </c>
      <c r="AS47" s="30">
        <v>2014</v>
      </c>
      <c r="AT47" s="30">
        <v>2015</v>
      </c>
      <c r="AU47" s="30">
        <v>2012</v>
      </c>
      <c r="AV47" s="30">
        <v>2011</v>
      </c>
      <c r="AW47" s="30">
        <v>2014</v>
      </c>
      <c r="AX47" s="30">
        <v>2014</v>
      </c>
      <c r="AY47" s="30">
        <v>2014</v>
      </c>
      <c r="AZ47" s="30">
        <v>2015</v>
      </c>
      <c r="BA47" s="30">
        <v>2015</v>
      </c>
      <c r="BB47" s="30">
        <v>2015</v>
      </c>
      <c r="BC47" s="30">
        <v>2015</v>
      </c>
      <c r="BD47" s="30">
        <v>2014</v>
      </c>
      <c r="BE47" s="30">
        <v>2014</v>
      </c>
      <c r="BF47" s="19"/>
    </row>
    <row r="48" spans="1:58" x14ac:dyDescent="0.3">
      <c r="A48" s="24" t="s">
        <v>82</v>
      </c>
      <c r="B48" s="20" t="s">
        <v>81</v>
      </c>
      <c r="C48" s="28">
        <v>2014</v>
      </c>
      <c r="D48" s="28">
        <v>2014</v>
      </c>
      <c r="E48" s="28">
        <v>2014</v>
      </c>
      <c r="F48" s="28">
        <v>2014</v>
      </c>
      <c r="G48" s="28">
        <v>2014</v>
      </c>
      <c r="H48" s="28">
        <v>2014</v>
      </c>
      <c r="I48" s="28">
        <v>2014</v>
      </c>
      <c r="J48" s="28">
        <v>2015</v>
      </c>
      <c r="K48" s="28">
        <v>2015</v>
      </c>
      <c r="L48" s="28">
        <v>2015</v>
      </c>
      <c r="M48" s="30">
        <v>2016</v>
      </c>
      <c r="N48" s="30">
        <v>2016</v>
      </c>
      <c r="O48" s="30">
        <v>2015</v>
      </c>
      <c r="P48" s="30">
        <v>2015</v>
      </c>
      <c r="Q48" s="30">
        <v>2014</v>
      </c>
      <c r="R48" s="30" t="s">
        <v>445</v>
      </c>
      <c r="S48" s="30">
        <v>2016</v>
      </c>
      <c r="T48" s="30">
        <v>2013</v>
      </c>
      <c r="U48" s="30">
        <v>2014</v>
      </c>
      <c r="V48" s="30" t="s">
        <v>445</v>
      </c>
      <c r="W48" s="30">
        <v>2015</v>
      </c>
      <c r="X48" s="30" t="s">
        <v>445</v>
      </c>
      <c r="Y48" s="30">
        <v>2011</v>
      </c>
      <c r="Z48" s="30">
        <v>2014</v>
      </c>
      <c r="AA48" s="30">
        <v>2014</v>
      </c>
      <c r="AB48" s="30">
        <v>2013</v>
      </c>
      <c r="AC48" s="30">
        <v>2014</v>
      </c>
      <c r="AD48" s="30">
        <v>2015</v>
      </c>
      <c r="AE48" s="30" t="s">
        <v>445</v>
      </c>
      <c r="AF48" s="30">
        <v>2014</v>
      </c>
      <c r="AG48" s="29">
        <v>2012</v>
      </c>
      <c r="AH48" s="30">
        <v>2014</v>
      </c>
      <c r="AI48" s="30">
        <v>2015</v>
      </c>
      <c r="AJ48" s="30">
        <v>2016</v>
      </c>
      <c r="AK48" s="31" t="s">
        <v>445</v>
      </c>
      <c r="AL48" s="31">
        <v>2015</v>
      </c>
      <c r="AM48" s="30">
        <v>2015</v>
      </c>
      <c r="AN48" s="30">
        <v>2014</v>
      </c>
      <c r="AO48" s="30">
        <v>2014</v>
      </c>
      <c r="AP48" s="30">
        <v>2014</v>
      </c>
      <c r="AQ48" s="30">
        <v>2014</v>
      </c>
      <c r="AR48" s="30">
        <v>2015</v>
      </c>
      <c r="AS48" s="30">
        <v>2014</v>
      </c>
      <c r="AT48" s="30">
        <v>2015</v>
      </c>
      <c r="AU48" s="30">
        <v>2012</v>
      </c>
      <c r="AV48" s="30" t="s">
        <v>445</v>
      </c>
      <c r="AW48" s="30">
        <v>2014</v>
      </c>
      <c r="AX48" s="30">
        <v>2014</v>
      </c>
      <c r="AY48" s="30">
        <v>2014</v>
      </c>
      <c r="AZ48" s="30">
        <v>2015</v>
      </c>
      <c r="BA48" s="30">
        <v>2015</v>
      </c>
      <c r="BB48" s="30">
        <v>2015</v>
      </c>
      <c r="BC48" s="30">
        <v>2015</v>
      </c>
      <c r="BD48" s="30">
        <v>2014</v>
      </c>
      <c r="BE48" s="30">
        <v>2014</v>
      </c>
      <c r="BF48" s="19"/>
    </row>
    <row r="49" spans="1:58" x14ac:dyDescent="0.3">
      <c r="A49" s="24" t="s">
        <v>84</v>
      </c>
      <c r="B49" s="20" t="s">
        <v>83</v>
      </c>
      <c r="C49" s="28">
        <v>2014</v>
      </c>
      <c r="D49" s="28">
        <v>2014</v>
      </c>
      <c r="E49" s="28">
        <v>2014</v>
      </c>
      <c r="F49" s="28">
        <v>2014</v>
      </c>
      <c r="G49" s="28">
        <v>2014</v>
      </c>
      <c r="H49" s="28">
        <v>2014</v>
      </c>
      <c r="I49" s="28">
        <v>2014</v>
      </c>
      <c r="J49" s="28">
        <v>2015</v>
      </c>
      <c r="K49" s="28">
        <v>2015</v>
      </c>
      <c r="L49" s="28">
        <v>2015</v>
      </c>
      <c r="M49" s="30">
        <v>2016</v>
      </c>
      <c r="N49" s="30">
        <v>2016</v>
      </c>
      <c r="O49" s="30">
        <v>2015</v>
      </c>
      <c r="P49" s="30">
        <v>2015</v>
      </c>
      <c r="Q49" s="30">
        <v>2014</v>
      </c>
      <c r="R49" s="30" t="s">
        <v>445</v>
      </c>
      <c r="S49" s="30">
        <v>2016</v>
      </c>
      <c r="T49" s="30">
        <v>2013</v>
      </c>
      <c r="U49" s="30">
        <v>2014</v>
      </c>
      <c r="V49" s="30" t="s">
        <v>445</v>
      </c>
      <c r="W49" s="30">
        <v>2015</v>
      </c>
      <c r="X49" s="30" t="s">
        <v>445</v>
      </c>
      <c r="Y49" s="30">
        <v>2010</v>
      </c>
      <c r="Z49" s="30">
        <v>2014</v>
      </c>
      <c r="AA49" s="30">
        <v>2014</v>
      </c>
      <c r="AB49" s="30">
        <v>2014</v>
      </c>
      <c r="AC49" s="30">
        <v>2014</v>
      </c>
      <c r="AD49" s="30">
        <v>2015</v>
      </c>
      <c r="AE49" s="30" t="s">
        <v>445</v>
      </c>
      <c r="AF49" s="30">
        <v>2014</v>
      </c>
      <c r="AG49" s="29">
        <v>2012</v>
      </c>
      <c r="AH49" s="30">
        <v>2014</v>
      </c>
      <c r="AI49" s="30">
        <v>2015</v>
      </c>
      <c r="AJ49" s="30">
        <v>2016</v>
      </c>
      <c r="AK49" s="31" t="s">
        <v>445</v>
      </c>
      <c r="AL49" s="31">
        <v>2015</v>
      </c>
      <c r="AM49" s="30">
        <v>2015</v>
      </c>
      <c r="AN49" s="30">
        <v>2014</v>
      </c>
      <c r="AO49" s="30">
        <v>2014</v>
      </c>
      <c r="AP49" s="30">
        <v>2014</v>
      </c>
      <c r="AQ49" s="30">
        <v>2014</v>
      </c>
      <c r="AR49" s="30">
        <v>2015</v>
      </c>
      <c r="AS49" s="30">
        <v>2014</v>
      </c>
      <c r="AT49" s="30">
        <v>2015</v>
      </c>
      <c r="AU49" s="30">
        <v>2012</v>
      </c>
      <c r="AV49" s="30" t="s">
        <v>445</v>
      </c>
      <c r="AW49" s="30">
        <v>2014</v>
      </c>
      <c r="AX49" s="30">
        <v>2014</v>
      </c>
      <c r="AY49" s="30">
        <v>2014</v>
      </c>
      <c r="AZ49" s="30">
        <v>2015</v>
      </c>
      <c r="BA49" s="30">
        <v>2015</v>
      </c>
      <c r="BB49" s="30">
        <v>2015</v>
      </c>
      <c r="BC49" s="30">
        <v>2015</v>
      </c>
      <c r="BD49" s="30">
        <v>2014</v>
      </c>
      <c r="BE49" s="30">
        <v>2014</v>
      </c>
      <c r="BF49" s="19"/>
    </row>
    <row r="50" spans="1:58" x14ac:dyDescent="0.3">
      <c r="A50" s="24" t="s">
        <v>86</v>
      </c>
      <c r="B50" s="20" t="s">
        <v>85</v>
      </c>
      <c r="C50" s="28">
        <v>2014</v>
      </c>
      <c r="D50" s="28">
        <v>2014</v>
      </c>
      <c r="E50" s="28">
        <v>2014</v>
      </c>
      <c r="F50" s="28">
        <v>2014</v>
      </c>
      <c r="G50" s="28">
        <v>2014</v>
      </c>
      <c r="H50" s="28">
        <v>2014</v>
      </c>
      <c r="I50" s="28">
        <v>2014</v>
      </c>
      <c r="J50" s="28">
        <v>2015</v>
      </c>
      <c r="K50" s="28">
        <v>2015</v>
      </c>
      <c r="L50" s="28">
        <v>2015</v>
      </c>
      <c r="M50" s="30">
        <v>2016</v>
      </c>
      <c r="N50" s="30">
        <v>2016</v>
      </c>
      <c r="O50" s="30">
        <v>2015</v>
      </c>
      <c r="P50" s="30">
        <v>2015</v>
      </c>
      <c r="Q50" s="30">
        <v>2014</v>
      </c>
      <c r="R50" s="30">
        <v>2006</v>
      </c>
      <c r="S50" s="30">
        <v>2016</v>
      </c>
      <c r="T50" s="30">
        <v>2013</v>
      </c>
      <c r="U50" s="30">
        <v>2014</v>
      </c>
      <c r="V50" s="30" t="s">
        <v>445</v>
      </c>
      <c r="W50" s="30">
        <v>2015</v>
      </c>
      <c r="X50" s="30">
        <v>2012</v>
      </c>
      <c r="Y50" s="30">
        <v>2010</v>
      </c>
      <c r="Z50" s="30">
        <v>2014</v>
      </c>
      <c r="AA50" s="30">
        <v>2014</v>
      </c>
      <c r="AB50" s="30">
        <v>2014</v>
      </c>
      <c r="AC50" s="30">
        <v>2014</v>
      </c>
      <c r="AD50" s="30">
        <v>2015</v>
      </c>
      <c r="AE50" s="30">
        <v>2012</v>
      </c>
      <c r="AF50" s="30" t="s">
        <v>445</v>
      </c>
      <c r="AG50" s="29">
        <v>2012</v>
      </c>
      <c r="AH50" s="30">
        <v>2014</v>
      </c>
      <c r="AI50" s="30">
        <v>2015</v>
      </c>
      <c r="AJ50" s="30">
        <v>2016</v>
      </c>
      <c r="AK50" s="31" t="s">
        <v>445</v>
      </c>
      <c r="AL50" s="31">
        <v>2016</v>
      </c>
      <c r="AM50" s="30">
        <v>2015</v>
      </c>
      <c r="AN50" s="30">
        <v>2014</v>
      </c>
      <c r="AO50" s="30">
        <v>2014</v>
      </c>
      <c r="AP50" s="30" t="s">
        <v>445</v>
      </c>
      <c r="AQ50" s="30" t="s">
        <v>445</v>
      </c>
      <c r="AR50" s="30">
        <v>2011</v>
      </c>
      <c r="AS50" s="30">
        <v>2014</v>
      </c>
      <c r="AT50" s="30">
        <v>2015</v>
      </c>
      <c r="AU50" s="30">
        <v>2012</v>
      </c>
      <c r="AV50" s="30" t="s">
        <v>445</v>
      </c>
      <c r="AW50" s="30">
        <v>2014</v>
      </c>
      <c r="AX50" s="30">
        <v>2014</v>
      </c>
      <c r="AY50" s="30">
        <v>2014</v>
      </c>
      <c r="AZ50" s="30">
        <v>2015</v>
      </c>
      <c r="BA50" s="30">
        <v>2015</v>
      </c>
      <c r="BB50" s="30">
        <v>2013</v>
      </c>
      <c r="BC50" s="30">
        <v>2015</v>
      </c>
      <c r="BD50" s="30">
        <v>2014</v>
      </c>
      <c r="BE50" s="30">
        <v>2014</v>
      </c>
      <c r="BF50" s="19"/>
    </row>
    <row r="51" spans="1:58" x14ac:dyDescent="0.3">
      <c r="A51" s="24" t="s">
        <v>88</v>
      </c>
      <c r="B51" s="20" t="s">
        <v>87</v>
      </c>
      <c r="C51" s="28">
        <v>2014</v>
      </c>
      <c r="D51" s="28">
        <v>2014</v>
      </c>
      <c r="E51" s="28">
        <v>2014</v>
      </c>
      <c r="F51" s="28">
        <v>2014</v>
      </c>
      <c r="G51" s="28">
        <v>2014</v>
      </c>
      <c r="H51" s="28">
        <v>2014</v>
      </c>
      <c r="I51" s="28">
        <v>2014</v>
      </c>
      <c r="J51" s="28">
        <v>2015</v>
      </c>
      <c r="K51" s="28">
        <v>2015</v>
      </c>
      <c r="L51" s="28">
        <v>2015</v>
      </c>
      <c r="M51" s="30">
        <v>2016</v>
      </c>
      <c r="N51" s="30">
        <v>2016</v>
      </c>
      <c r="O51" s="30">
        <v>2015</v>
      </c>
      <c r="P51" s="30">
        <v>2015</v>
      </c>
      <c r="Q51" s="30">
        <v>2014</v>
      </c>
      <c r="R51" s="30" t="s">
        <v>445</v>
      </c>
      <c r="S51" s="30">
        <v>2016</v>
      </c>
      <c r="T51" s="30">
        <v>2013</v>
      </c>
      <c r="U51" s="30">
        <v>2014</v>
      </c>
      <c r="V51" s="30">
        <v>2014</v>
      </c>
      <c r="W51" s="30">
        <v>2015</v>
      </c>
      <c r="X51" s="30" t="s">
        <v>445</v>
      </c>
      <c r="Y51" s="30">
        <v>2011</v>
      </c>
      <c r="Z51" s="30">
        <v>2014</v>
      </c>
      <c r="AA51" s="30">
        <v>2014</v>
      </c>
      <c r="AB51" s="30" t="s">
        <v>445</v>
      </c>
      <c r="AC51" s="30">
        <v>2014</v>
      </c>
      <c r="AD51" s="30">
        <v>2015</v>
      </c>
      <c r="AE51" s="30" t="s">
        <v>445</v>
      </c>
      <c r="AF51" s="30" t="s">
        <v>445</v>
      </c>
      <c r="AG51" s="29" t="s">
        <v>445</v>
      </c>
      <c r="AH51" s="30">
        <v>2014</v>
      </c>
      <c r="AI51" s="30">
        <v>2015</v>
      </c>
      <c r="AJ51" s="30">
        <v>2016</v>
      </c>
      <c r="AK51" s="31" t="s">
        <v>445</v>
      </c>
      <c r="AL51" s="31">
        <v>2015</v>
      </c>
      <c r="AM51" s="30">
        <v>2015</v>
      </c>
      <c r="AN51" s="30">
        <v>2014</v>
      </c>
      <c r="AO51" s="30">
        <v>2014</v>
      </c>
      <c r="AP51" s="30" t="s">
        <v>445</v>
      </c>
      <c r="AQ51" s="30" t="s">
        <v>445</v>
      </c>
      <c r="AR51" s="30" t="s">
        <v>445</v>
      </c>
      <c r="AS51" s="30">
        <v>2014</v>
      </c>
      <c r="AT51" s="30">
        <v>2015</v>
      </c>
      <c r="AU51" s="30">
        <v>2012</v>
      </c>
      <c r="AV51" s="30" t="s">
        <v>445</v>
      </c>
      <c r="AW51" s="30">
        <v>2014</v>
      </c>
      <c r="AX51" s="30">
        <v>2014</v>
      </c>
      <c r="AY51" s="30">
        <v>2014</v>
      </c>
      <c r="AZ51" s="30">
        <v>2007</v>
      </c>
      <c r="BA51" s="30">
        <v>2007</v>
      </c>
      <c r="BB51" s="30">
        <v>2015</v>
      </c>
      <c r="BC51" s="30">
        <v>2015</v>
      </c>
      <c r="BD51" s="30">
        <v>2014</v>
      </c>
      <c r="BE51" s="30">
        <v>2014</v>
      </c>
      <c r="BF51" s="19"/>
    </row>
    <row r="52" spans="1:58" x14ac:dyDescent="0.3">
      <c r="A52" s="24" t="s">
        <v>90</v>
      </c>
      <c r="B52" s="20" t="s">
        <v>89</v>
      </c>
      <c r="C52" s="28">
        <v>2014</v>
      </c>
      <c r="D52" s="28">
        <v>2014</v>
      </c>
      <c r="E52" s="28">
        <v>2014</v>
      </c>
      <c r="F52" s="28">
        <v>2014</v>
      </c>
      <c r="G52" s="28">
        <v>2014</v>
      </c>
      <c r="H52" s="28">
        <v>2014</v>
      </c>
      <c r="I52" s="28">
        <v>2014</v>
      </c>
      <c r="J52" s="28">
        <v>2015</v>
      </c>
      <c r="K52" s="28">
        <v>2015</v>
      </c>
      <c r="L52" s="28">
        <v>2015</v>
      </c>
      <c r="M52" s="30">
        <v>2016</v>
      </c>
      <c r="N52" s="30">
        <v>2016</v>
      </c>
      <c r="O52" s="30">
        <v>2015</v>
      </c>
      <c r="P52" s="30">
        <v>2015</v>
      </c>
      <c r="Q52" s="30">
        <v>2014</v>
      </c>
      <c r="R52" s="30">
        <v>2013</v>
      </c>
      <c r="S52" s="30">
        <v>2016</v>
      </c>
      <c r="T52" s="30">
        <v>2013</v>
      </c>
      <c r="U52" s="30">
        <v>2014</v>
      </c>
      <c r="V52" s="30">
        <v>2014</v>
      </c>
      <c r="W52" s="30">
        <v>2015</v>
      </c>
      <c r="X52" s="30">
        <v>2013</v>
      </c>
      <c r="Y52" s="30">
        <v>2012</v>
      </c>
      <c r="Z52" s="30">
        <v>2014</v>
      </c>
      <c r="AA52" s="30">
        <v>2014</v>
      </c>
      <c r="AB52" s="30">
        <v>2014</v>
      </c>
      <c r="AC52" s="30">
        <v>2014</v>
      </c>
      <c r="AD52" s="30">
        <v>2015</v>
      </c>
      <c r="AE52" s="30">
        <v>2012</v>
      </c>
      <c r="AF52" s="30">
        <v>2014</v>
      </c>
      <c r="AG52" s="29">
        <v>2013</v>
      </c>
      <c r="AH52" s="30">
        <v>2014</v>
      </c>
      <c r="AI52" s="30">
        <v>2015</v>
      </c>
      <c r="AJ52" s="30">
        <v>2016</v>
      </c>
      <c r="AK52" s="31" t="s">
        <v>445</v>
      </c>
      <c r="AL52" s="31">
        <v>2015</v>
      </c>
      <c r="AM52" s="30">
        <v>2015</v>
      </c>
      <c r="AN52" s="30">
        <v>2014</v>
      </c>
      <c r="AO52" s="30">
        <v>2014</v>
      </c>
      <c r="AP52" s="30">
        <v>2014</v>
      </c>
      <c r="AQ52" s="30">
        <v>2014</v>
      </c>
      <c r="AR52" s="30">
        <v>2015</v>
      </c>
      <c r="AS52" s="30">
        <v>2014</v>
      </c>
      <c r="AT52" s="30">
        <v>2015</v>
      </c>
      <c r="AU52" s="30">
        <v>2012</v>
      </c>
      <c r="AV52" s="30">
        <v>2013</v>
      </c>
      <c r="AW52" s="30">
        <v>2014</v>
      </c>
      <c r="AX52" s="30">
        <v>2014</v>
      </c>
      <c r="AY52" s="30">
        <v>2014</v>
      </c>
      <c r="AZ52" s="30">
        <v>2015</v>
      </c>
      <c r="BA52" s="30">
        <v>2015</v>
      </c>
      <c r="BB52" s="30">
        <v>2015</v>
      </c>
      <c r="BC52" s="30">
        <v>2015</v>
      </c>
      <c r="BD52" s="30">
        <v>2014</v>
      </c>
      <c r="BE52" s="30">
        <v>2014</v>
      </c>
      <c r="BF52" s="19"/>
    </row>
    <row r="53" spans="1:58" x14ac:dyDescent="0.3">
      <c r="A53" s="24" t="s">
        <v>93</v>
      </c>
      <c r="B53" s="20" t="s">
        <v>92</v>
      </c>
      <c r="C53" s="28">
        <v>2014</v>
      </c>
      <c r="D53" s="28">
        <v>2014</v>
      </c>
      <c r="E53" s="28">
        <v>2014</v>
      </c>
      <c r="F53" s="28">
        <v>2014</v>
      </c>
      <c r="G53" s="28">
        <v>2014</v>
      </c>
      <c r="H53" s="28">
        <v>2014</v>
      </c>
      <c r="I53" s="28">
        <v>2014</v>
      </c>
      <c r="J53" s="28">
        <v>2015</v>
      </c>
      <c r="K53" s="28">
        <v>2015</v>
      </c>
      <c r="L53" s="28">
        <v>2015</v>
      </c>
      <c r="M53" s="30">
        <v>2016</v>
      </c>
      <c r="N53" s="30">
        <v>2016</v>
      </c>
      <c r="O53" s="30">
        <v>2015</v>
      </c>
      <c r="P53" s="30">
        <v>2015</v>
      </c>
      <c r="Q53" s="30">
        <v>2014</v>
      </c>
      <c r="R53" s="30">
        <v>2014</v>
      </c>
      <c r="S53" s="30">
        <v>2016</v>
      </c>
      <c r="T53" s="30">
        <v>2013</v>
      </c>
      <c r="U53" s="30">
        <v>2014</v>
      </c>
      <c r="V53" s="30">
        <v>2014</v>
      </c>
      <c r="W53" s="30">
        <v>2015</v>
      </c>
      <c r="X53" s="30">
        <v>2012</v>
      </c>
      <c r="Y53" s="30">
        <v>2011</v>
      </c>
      <c r="Z53" s="30">
        <v>2014</v>
      </c>
      <c r="AA53" s="30">
        <v>2014</v>
      </c>
      <c r="AB53" s="30">
        <v>2014</v>
      </c>
      <c r="AC53" s="30">
        <v>2014</v>
      </c>
      <c r="AD53" s="30">
        <v>2015</v>
      </c>
      <c r="AE53" s="30">
        <v>2012</v>
      </c>
      <c r="AF53" s="30">
        <v>2014</v>
      </c>
      <c r="AG53" s="29">
        <v>2013</v>
      </c>
      <c r="AH53" s="30">
        <v>2014</v>
      </c>
      <c r="AI53" s="30">
        <v>2015</v>
      </c>
      <c r="AJ53" s="30">
        <v>2016</v>
      </c>
      <c r="AK53" s="31" t="s">
        <v>445</v>
      </c>
      <c r="AL53" s="31">
        <v>2015</v>
      </c>
      <c r="AM53" s="30">
        <v>2015</v>
      </c>
      <c r="AN53" s="30">
        <v>2014</v>
      </c>
      <c r="AO53" s="30">
        <v>2014</v>
      </c>
      <c r="AP53" s="30">
        <v>2014</v>
      </c>
      <c r="AQ53" s="30">
        <v>2014</v>
      </c>
      <c r="AR53" s="30">
        <v>2015</v>
      </c>
      <c r="AS53" s="30">
        <v>2014</v>
      </c>
      <c r="AT53" s="30">
        <v>2015</v>
      </c>
      <c r="AU53" s="30">
        <v>2012</v>
      </c>
      <c r="AV53" s="30">
        <v>2013</v>
      </c>
      <c r="AW53" s="30">
        <v>2014</v>
      </c>
      <c r="AX53" s="30">
        <v>2014</v>
      </c>
      <c r="AY53" s="30">
        <v>2014</v>
      </c>
      <c r="AZ53" s="30">
        <v>2015</v>
      </c>
      <c r="BA53" s="30">
        <v>2015</v>
      </c>
      <c r="BB53" s="30">
        <v>2015</v>
      </c>
      <c r="BC53" s="30">
        <v>2015</v>
      </c>
      <c r="BD53" s="30">
        <v>2014</v>
      </c>
      <c r="BE53" s="30">
        <v>2014</v>
      </c>
      <c r="BF53" s="19"/>
    </row>
    <row r="54" spans="1:58" x14ac:dyDescent="0.3">
      <c r="A54" s="24" t="s">
        <v>95</v>
      </c>
      <c r="B54" s="20" t="s">
        <v>94</v>
      </c>
      <c r="C54" s="28">
        <v>2014</v>
      </c>
      <c r="D54" s="28">
        <v>2014</v>
      </c>
      <c r="E54" s="28">
        <v>2014</v>
      </c>
      <c r="F54" s="28">
        <v>2014</v>
      </c>
      <c r="G54" s="28">
        <v>2014</v>
      </c>
      <c r="H54" s="28">
        <v>2014</v>
      </c>
      <c r="I54" s="28">
        <v>2014</v>
      </c>
      <c r="J54" s="28">
        <v>2015</v>
      </c>
      <c r="K54" s="28">
        <v>2015</v>
      </c>
      <c r="L54" s="28">
        <v>2015</v>
      </c>
      <c r="M54" s="30">
        <v>2016</v>
      </c>
      <c r="N54" s="30">
        <v>2016</v>
      </c>
      <c r="O54" s="30">
        <v>2015</v>
      </c>
      <c r="P54" s="30">
        <v>2015</v>
      </c>
      <c r="Q54" s="30">
        <v>2014</v>
      </c>
      <c r="R54" s="30">
        <v>2014</v>
      </c>
      <c r="S54" s="30">
        <v>2016</v>
      </c>
      <c r="T54" s="30">
        <v>2013</v>
      </c>
      <c r="U54" s="30">
        <v>2014</v>
      </c>
      <c r="V54" s="30">
        <v>2014</v>
      </c>
      <c r="W54" s="30">
        <v>2015</v>
      </c>
      <c r="X54" s="30">
        <v>2014</v>
      </c>
      <c r="Y54" s="30">
        <v>2010</v>
      </c>
      <c r="Z54" s="30">
        <v>2014</v>
      </c>
      <c r="AA54" s="30">
        <v>2014</v>
      </c>
      <c r="AB54" s="30">
        <v>2014</v>
      </c>
      <c r="AC54" s="30">
        <v>2014</v>
      </c>
      <c r="AD54" s="30">
        <v>2015</v>
      </c>
      <c r="AE54" s="30" t="s">
        <v>445</v>
      </c>
      <c r="AF54" s="30">
        <v>2014</v>
      </c>
      <c r="AG54" s="29">
        <v>2008</v>
      </c>
      <c r="AH54" s="30">
        <v>2014</v>
      </c>
      <c r="AI54" s="30">
        <v>2015</v>
      </c>
      <c r="AJ54" s="30">
        <v>2016</v>
      </c>
      <c r="AK54" s="31">
        <v>2015</v>
      </c>
      <c r="AL54" s="31">
        <v>2016</v>
      </c>
      <c r="AM54" s="30">
        <v>2015</v>
      </c>
      <c r="AN54" s="30">
        <v>2014</v>
      </c>
      <c r="AO54" s="30">
        <v>2014</v>
      </c>
      <c r="AP54" s="30">
        <v>2014</v>
      </c>
      <c r="AQ54" s="30">
        <v>2014</v>
      </c>
      <c r="AR54" s="30">
        <v>2015</v>
      </c>
      <c r="AS54" s="30">
        <v>2014</v>
      </c>
      <c r="AT54" s="30">
        <v>2015</v>
      </c>
      <c r="AU54" s="30">
        <v>2012</v>
      </c>
      <c r="AV54" s="30">
        <v>2013</v>
      </c>
      <c r="AW54" s="30">
        <v>2014</v>
      </c>
      <c r="AX54" s="30">
        <v>2014</v>
      </c>
      <c r="AY54" s="30">
        <v>2014</v>
      </c>
      <c r="AZ54" s="30">
        <v>2015</v>
      </c>
      <c r="BA54" s="30">
        <v>2015</v>
      </c>
      <c r="BB54" s="30">
        <v>2015</v>
      </c>
      <c r="BC54" s="30">
        <v>2015</v>
      </c>
      <c r="BD54" s="30">
        <v>2014</v>
      </c>
      <c r="BE54" s="30">
        <v>2014</v>
      </c>
      <c r="BF54" s="19"/>
    </row>
    <row r="55" spans="1:58" x14ac:dyDescent="0.3">
      <c r="A55" s="24" t="s">
        <v>97</v>
      </c>
      <c r="B55" s="20" t="s">
        <v>96</v>
      </c>
      <c r="C55" s="28">
        <v>2014</v>
      </c>
      <c r="D55" s="28">
        <v>2014</v>
      </c>
      <c r="E55" s="28">
        <v>2014</v>
      </c>
      <c r="F55" s="28">
        <v>2014</v>
      </c>
      <c r="G55" s="28">
        <v>2014</v>
      </c>
      <c r="H55" s="28">
        <v>2014</v>
      </c>
      <c r="I55" s="28">
        <v>2014</v>
      </c>
      <c r="J55" s="28">
        <v>2015</v>
      </c>
      <c r="K55" s="28">
        <v>2015</v>
      </c>
      <c r="L55" s="28">
        <v>2015</v>
      </c>
      <c r="M55" s="30">
        <v>2016</v>
      </c>
      <c r="N55" s="30">
        <v>2016</v>
      </c>
      <c r="O55" s="30">
        <v>2015</v>
      </c>
      <c r="P55" s="30">
        <v>2015</v>
      </c>
      <c r="Q55" s="30">
        <v>2014</v>
      </c>
      <c r="R55" s="30" t="s">
        <v>445</v>
      </c>
      <c r="S55" s="30">
        <v>2016</v>
      </c>
      <c r="T55" s="30">
        <v>2013</v>
      </c>
      <c r="U55" s="30">
        <v>2014</v>
      </c>
      <c r="V55" s="30">
        <v>2014</v>
      </c>
      <c r="W55" s="30">
        <v>2015</v>
      </c>
      <c r="X55" s="30">
        <v>2008</v>
      </c>
      <c r="Y55" s="30">
        <v>2010</v>
      </c>
      <c r="Z55" s="30">
        <v>2014</v>
      </c>
      <c r="AA55" s="30">
        <v>2014</v>
      </c>
      <c r="AB55" s="30">
        <v>2014</v>
      </c>
      <c r="AC55" s="30">
        <v>2014</v>
      </c>
      <c r="AD55" s="30">
        <v>2015</v>
      </c>
      <c r="AE55" s="30">
        <v>2012</v>
      </c>
      <c r="AF55" s="30">
        <v>2014</v>
      </c>
      <c r="AG55" s="29">
        <v>2013</v>
      </c>
      <c r="AH55" s="30">
        <v>2014</v>
      </c>
      <c r="AI55" s="30">
        <v>2015</v>
      </c>
      <c r="AJ55" s="30">
        <v>2016</v>
      </c>
      <c r="AK55" s="31">
        <v>2015</v>
      </c>
      <c r="AL55" s="31">
        <v>2015</v>
      </c>
      <c r="AM55" s="30">
        <v>2015</v>
      </c>
      <c r="AN55" s="30">
        <v>2014</v>
      </c>
      <c r="AO55" s="30">
        <v>2014</v>
      </c>
      <c r="AP55" s="30">
        <v>2014</v>
      </c>
      <c r="AQ55" s="30">
        <v>2014</v>
      </c>
      <c r="AR55" s="30">
        <v>2009</v>
      </c>
      <c r="AS55" s="30">
        <v>2014</v>
      </c>
      <c r="AT55" s="30">
        <v>2015</v>
      </c>
      <c r="AU55" s="30">
        <v>2012</v>
      </c>
      <c r="AV55" s="30">
        <v>2013</v>
      </c>
      <c r="AW55" s="30">
        <v>2014</v>
      </c>
      <c r="AX55" s="30">
        <v>2014</v>
      </c>
      <c r="AY55" s="30">
        <v>2014</v>
      </c>
      <c r="AZ55" s="30">
        <v>2015</v>
      </c>
      <c r="BA55" s="30">
        <v>2015</v>
      </c>
      <c r="BB55" s="30">
        <v>2015</v>
      </c>
      <c r="BC55" s="30">
        <v>2015</v>
      </c>
      <c r="BD55" s="30">
        <v>2014</v>
      </c>
      <c r="BE55" s="30">
        <v>2014</v>
      </c>
      <c r="BF55" s="19"/>
    </row>
    <row r="56" spans="1:58" x14ac:dyDescent="0.3">
      <c r="A56" s="24" t="s">
        <v>99</v>
      </c>
      <c r="B56" s="20" t="s">
        <v>98</v>
      </c>
      <c r="C56" s="28">
        <v>2014</v>
      </c>
      <c r="D56" s="28">
        <v>2014</v>
      </c>
      <c r="E56" s="28">
        <v>2014</v>
      </c>
      <c r="F56" s="28">
        <v>2014</v>
      </c>
      <c r="G56" s="28">
        <v>2014</v>
      </c>
      <c r="H56" s="28">
        <v>2014</v>
      </c>
      <c r="I56" s="28">
        <v>2014</v>
      </c>
      <c r="J56" s="28">
        <v>2015</v>
      </c>
      <c r="K56" s="28">
        <v>2015</v>
      </c>
      <c r="L56" s="28">
        <v>2015</v>
      </c>
      <c r="M56" s="30">
        <v>2016</v>
      </c>
      <c r="N56" s="30">
        <v>2016</v>
      </c>
      <c r="O56" s="30">
        <v>2015</v>
      </c>
      <c r="P56" s="30">
        <v>2015</v>
      </c>
      <c r="Q56" s="30">
        <v>2014</v>
      </c>
      <c r="R56" s="30" t="s">
        <v>445</v>
      </c>
      <c r="S56" s="30">
        <v>2016</v>
      </c>
      <c r="T56" s="30">
        <v>2013</v>
      </c>
      <c r="U56" s="30">
        <v>2014</v>
      </c>
      <c r="V56" s="30">
        <v>2014</v>
      </c>
      <c r="W56" s="30">
        <v>2015</v>
      </c>
      <c r="X56" s="30">
        <v>2010</v>
      </c>
      <c r="Y56" s="30" t="s">
        <v>445</v>
      </c>
      <c r="Z56" s="30">
        <v>2014</v>
      </c>
      <c r="AA56" s="30">
        <v>2014</v>
      </c>
      <c r="AB56" s="30">
        <v>2014</v>
      </c>
      <c r="AC56" s="30">
        <v>2014</v>
      </c>
      <c r="AD56" s="30">
        <v>2015</v>
      </c>
      <c r="AE56" s="30">
        <v>2012</v>
      </c>
      <c r="AF56" s="30" t="s">
        <v>445</v>
      </c>
      <c r="AG56" s="29" t="s">
        <v>445</v>
      </c>
      <c r="AH56" s="30">
        <v>2014</v>
      </c>
      <c r="AI56" s="30">
        <v>2015</v>
      </c>
      <c r="AJ56" s="30">
        <v>2016</v>
      </c>
      <c r="AK56" s="31" t="s">
        <v>445</v>
      </c>
      <c r="AL56" s="31">
        <v>2015</v>
      </c>
      <c r="AM56" s="30">
        <v>2015</v>
      </c>
      <c r="AN56" s="30">
        <v>2014</v>
      </c>
      <c r="AO56" s="30">
        <v>2014</v>
      </c>
      <c r="AP56" s="30" t="s">
        <v>445</v>
      </c>
      <c r="AQ56" s="30" t="s">
        <v>445</v>
      </c>
      <c r="AR56" s="30" t="s">
        <v>445</v>
      </c>
      <c r="AS56" s="30">
        <v>2014</v>
      </c>
      <c r="AT56" s="30">
        <v>2013</v>
      </c>
      <c r="AU56" s="30">
        <v>2012</v>
      </c>
      <c r="AV56" s="30">
        <v>2013</v>
      </c>
      <c r="AW56" s="30">
        <v>2014</v>
      </c>
      <c r="AX56" s="30">
        <v>2014</v>
      </c>
      <c r="AY56" s="30">
        <v>2014</v>
      </c>
      <c r="AZ56" s="30">
        <v>2015</v>
      </c>
      <c r="BA56" s="30">
        <v>2015</v>
      </c>
      <c r="BB56" s="30">
        <v>2015</v>
      </c>
      <c r="BC56" s="30">
        <v>2015</v>
      </c>
      <c r="BD56" s="30">
        <v>2014</v>
      </c>
      <c r="BE56" s="30">
        <v>2014</v>
      </c>
      <c r="BF56" s="19"/>
    </row>
    <row r="57" spans="1:58" x14ac:dyDescent="0.3">
      <c r="A57" s="24" t="s">
        <v>101</v>
      </c>
      <c r="B57" s="20" t="s">
        <v>100</v>
      </c>
      <c r="C57" s="28">
        <v>2014</v>
      </c>
      <c r="D57" s="28">
        <v>2014</v>
      </c>
      <c r="E57" s="28">
        <v>2014</v>
      </c>
      <c r="F57" s="28">
        <v>2014</v>
      </c>
      <c r="G57" s="28">
        <v>2014</v>
      </c>
      <c r="H57" s="28">
        <v>2014</v>
      </c>
      <c r="I57" s="28">
        <v>2014</v>
      </c>
      <c r="J57" s="28">
        <v>2015</v>
      </c>
      <c r="K57" s="28">
        <v>2015</v>
      </c>
      <c r="L57" s="28">
        <v>2015</v>
      </c>
      <c r="M57" s="30">
        <v>2016</v>
      </c>
      <c r="N57" s="30">
        <v>2016</v>
      </c>
      <c r="O57" s="30">
        <v>2015</v>
      </c>
      <c r="P57" s="30">
        <v>2015</v>
      </c>
      <c r="Q57" s="30">
        <v>2014</v>
      </c>
      <c r="R57" s="30" t="s">
        <v>445</v>
      </c>
      <c r="S57" s="30">
        <v>2016</v>
      </c>
      <c r="T57" s="30">
        <v>2013</v>
      </c>
      <c r="U57" s="30">
        <v>2014</v>
      </c>
      <c r="V57" s="30" t="s">
        <v>445</v>
      </c>
      <c r="W57" s="30">
        <v>2015</v>
      </c>
      <c r="X57" s="30">
        <v>2010</v>
      </c>
      <c r="Y57" s="30" t="s">
        <v>445</v>
      </c>
      <c r="Z57" s="30">
        <v>2014</v>
      </c>
      <c r="AA57" s="30">
        <v>2014</v>
      </c>
      <c r="AB57" s="30">
        <v>2014</v>
      </c>
      <c r="AC57" s="30">
        <v>2014</v>
      </c>
      <c r="AD57" s="30">
        <v>2015</v>
      </c>
      <c r="AE57" s="30">
        <v>2012</v>
      </c>
      <c r="AF57" s="30" t="s">
        <v>445</v>
      </c>
      <c r="AG57" s="29" t="s">
        <v>445</v>
      </c>
      <c r="AH57" s="30">
        <v>2014</v>
      </c>
      <c r="AI57" s="30">
        <v>2015</v>
      </c>
      <c r="AJ57" s="30">
        <v>2016</v>
      </c>
      <c r="AK57" s="31" t="s">
        <v>445</v>
      </c>
      <c r="AL57" s="31">
        <v>2015</v>
      </c>
      <c r="AM57" s="30">
        <v>2015</v>
      </c>
      <c r="AN57" s="30">
        <v>2014</v>
      </c>
      <c r="AO57" s="30">
        <v>2014</v>
      </c>
      <c r="AP57" s="30" t="s">
        <v>445</v>
      </c>
      <c r="AQ57" s="30" t="s">
        <v>445</v>
      </c>
      <c r="AR57" s="30" t="s">
        <v>445</v>
      </c>
      <c r="AS57" s="30">
        <v>2014</v>
      </c>
      <c r="AT57" s="30">
        <v>2015</v>
      </c>
      <c r="AU57" s="30">
        <v>2012</v>
      </c>
      <c r="AV57" s="30">
        <v>2013</v>
      </c>
      <c r="AW57" s="30">
        <v>2014</v>
      </c>
      <c r="AX57" s="30">
        <v>2014</v>
      </c>
      <c r="AY57" s="30">
        <v>2014</v>
      </c>
      <c r="AZ57" s="30">
        <v>2015</v>
      </c>
      <c r="BA57" s="30">
        <v>2015</v>
      </c>
      <c r="BB57" s="30">
        <v>2011</v>
      </c>
      <c r="BC57" s="30">
        <v>2011</v>
      </c>
      <c r="BD57" s="30">
        <v>2014</v>
      </c>
      <c r="BE57" s="30">
        <v>2014</v>
      </c>
      <c r="BF57" s="19"/>
    </row>
    <row r="58" spans="1:58" x14ac:dyDescent="0.3">
      <c r="A58" s="24" t="s">
        <v>103</v>
      </c>
      <c r="B58" s="20" t="s">
        <v>102</v>
      </c>
      <c r="C58" s="28">
        <v>2014</v>
      </c>
      <c r="D58" s="28">
        <v>2014</v>
      </c>
      <c r="E58" s="28">
        <v>2014</v>
      </c>
      <c r="F58" s="28">
        <v>2014</v>
      </c>
      <c r="G58" s="28">
        <v>2014</v>
      </c>
      <c r="H58" s="28">
        <v>2014</v>
      </c>
      <c r="I58" s="28">
        <v>2014</v>
      </c>
      <c r="J58" s="28">
        <v>2015</v>
      </c>
      <c r="K58" s="28">
        <v>2015</v>
      </c>
      <c r="L58" s="28">
        <v>2015</v>
      </c>
      <c r="M58" s="30">
        <v>2016</v>
      </c>
      <c r="N58" s="30">
        <v>2016</v>
      </c>
      <c r="O58" s="30">
        <v>2015</v>
      </c>
      <c r="P58" s="30">
        <v>2015</v>
      </c>
      <c r="Q58" s="30">
        <v>2014</v>
      </c>
      <c r="R58" s="30" t="s">
        <v>445</v>
      </c>
      <c r="S58" s="30">
        <v>2016</v>
      </c>
      <c r="T58" s="30">
        <v>2013</v>
      </c>
      <c r="U58" s="30">
        <v>2014</v>
      </c>
      <c r="V58" s="30" t="s">
        <v>445</v>
      </c>
      <c r="W58" s="30">
        <v>2015</v>
      </c>
      <c r="X58" s="30" t="s">
        <v>445</v>
      </c>
      <c r="Y58" s="30">
        <v>2012</v>
      </c>
      <c r="Z58" s="30">
        <v>2014</v>
      </c>
      <c r="AA58" s="30">
        <v>2014</v>
      </c>
      <c r="AB58" s="30">
        <v>2013</v>
      </c>
      <c r="AC58" s="30">
        <v>2014</v>
      </c>
      <c r="AD58" s="30">
        <v>2015</v>
      </c>
      <c r="AE58" s="30" t="s">
        <v>445</v>
      </c>
      <c r="AF58" s="30">
        <v>2014</v>
      </c>
      <c r="AG58" s="29">
        <v>2012</v>
      </c>
      <c r="AH58" s="30">
        <v>2014</v>
      </c>
      <c r="AI58" s="30">
        <v>2015</v>
      </c>
      <c r="AJ58" s="30">
        <v>2016</v>
      </c>
      <c r="AK58" s="31" t="s">
        <v>445</v>
      </c>
      <c r="AL58" s="31">
        <v>2015</v>
      </c>
      <c r="AM58" s="30">
        <v>2015</v>
      </c>
      <c r="AN58" s="30">
        <v>2014</v>
      </c>
      <c r="AO58" s="30">
        <v>2014</v>
      </c>
      <c r="AP58" s="30">
        <v>2014</v>
      </c>
      <c r="AQ58" s="30">
        <v>2014</v>
      </c>
      <c r="AR58" s="30" t="s">
        <v>445</v>
      </c>
      <c r="AS58" s="30">
        <v>2014</v>
      </c>
      <c r="AT58" s="30">
        <v>2015</v>
      </c>
      <c r="AU58" s="30">
        <v>2012</v>
      </c>
      <c r="AV58" s="30">
        <v>2011</v>
      </c>
      <c r="AW58" s="30">
        <v>2014</v>
      </c>
      <c r="AX58" s="30">
        <v>2014</v>
      </c>
      <c r="AY58" s="30">
        <v>2014</v>
      </c>
      <c r="AZ58" s="30">
        <v>2015</v>
      </c>
      <c r="BA58" s="30">
        <v>2015</v>
      </c>
      <c r="BB58" s="30">
        <v>2015</v>
      </c>
      <c r="BC58" s="30">
        <v>2015</v>
      </c>
      <c r="BD58" s="30">
        <v>2014</v>
      </c>
      <c r="BE58" s="30">
        <v>2014</v>
      </c>
      <c r="BF58" s="19"/>
    </row>
    <row r="59" spans="1:58" x14ac:dyDescent="0.3">
      <c r="A59" s="24" t="s">
        <v>105</v>
      </c>
      <c r="B59" s="20" t="s">
        <v>104</v>
      </c>
      <c r="C59" s="28">
        <v>2014</v>
      </c>
      <c r="D59" s="28">
        <v>2014</v>
      </c>
      <c r="E59" s="28">
        <v>2014</v>
      </c>
      <c r="F59" s="28">
        <v>2014</v>
      </c>
      <c r="G59" s="28">
        <v>2014</v>
      </c>
      <c r="H59" s="28">
        <v>2014</v>
      </c>
      <c r="I59" s="28">
        <v>2014</v>
      </c>
      <c r="J59" s="28">
        <v>2015</v>
      </c>
      <c r="K59" s="28">
        <v>2015</v>
      </c>
      <c r="L59" s="28">
        <v>2015</v>
      </c>
      <c r="M59" s="30">
        <v>2016</v>
      </c>
      <c r="N59" s="30">
        <v>2016</v>
      </c>
      <c r="O59" s="30">
        <v>2015</v>
      </c>
      <c r="P59" s="30">
        <v>2015</v>
      </c>
      <c r="Q59" s="30">
        <v>2014</v>
      </c>
      <c r="R59" s="30">
        <v>2011</v>
      </c>
      <c r="S59" s="30">
        <v>2016</v>
      </c>
      <c r="T59" s="30">
        <v>2013</v>
      </c>
      <c r="U59" s="30">
        <v>2014</v>
      </c>
      <c r="V59" s="30">
        <v>2014</v>
      </c>
      <c r="W59" s="30">
        <v>2015</v>
      </c>
      <c r="X59" s="30">
        <v>2014</v>
      </c>
      <c r="Y59" s="30">
        <v>2010</v>
      </c>
      <c r="Z59" s="30">
        <v>2014</v>
      </c>
      <c r="AA59" s="30">
        <v>2014</v>
      </c>
      <c r="AB59" s="30">
        <v>2014</v>
      </c>
      <c r="AC59" s="30">
        <v>2014</v>
      </c>
      <c r="AD59" s="30">
        <v>2015</v>
      </c>
      <c r="AE59" s="30">
        <v>2012</v>
      </c>
      <c r="AF59" s="30">
        <v>2014</v>
      </c>
      <c r="AG59" s="29">
        <v>2010</v>
      </c>
      <c r="AH59" s="30">
        <v>2014</v>
      </c>
      <c r="AI59" s="30">
        <v>2015</v>
      </c>
      <c r="AJ59" s="30">
        <v>2016</v>
      </c>
      <c r="AK59" s="31">
        <v>2015</v>
      </c>
      <c r="AL59" s="31">
        <v>2016</v>
      </c>
      <c r="AM59" s="30">
        <v>2015</v>
      </c>
      <c r="AN59" s="30">
        <v>2014</v>
      </c>
      <c r="AO59" s="30">
        <v>2014</v>
      </c>
      <c r="AP59" s="30">
        <v>2014</v>
      </c>
      <c r="AQ59" s="30">
        <v>2014</v>
      </c>
      <c r="AR59" s="30">
        <v>2015</v>
      </c>
      <c r="AS59" s="30">
        <v>2014</v>
      </c>
      <c r="AT59" s="30">
        <v>2015</v>
      </c>
      <c r="AU59" s="30">
        <v>2012</v>
      </c>
      <c r="AV59" s="30">
        <v>2007</v>
      </c>
      <c r="AW59" s="30">
        <v>2014</v>
      </c>
      <c r="AX59" s="30">
        <v>2014</v>
      </c>
      <c r="AY59" s="30">
        <v>2014</v>
      </c>
      <c r="AZ59" s="30">
        <v>2015</v>
      </c>
      <c r="BA59" s="30">
        <v>2015</v>
      </c>
      <c r="BB59" s="30">
        <v>2015</v>
      </c>
      <c r="BC59" s="30">
        <v>2015</v>
      </c>
      <c r="BD59" s="30">
        <v>2014</v>
      </c>
      <c r="BE59" s="30">
        <v>2014</v>
      </c>
      <c r="BF59" s="19"/>
    </row>
    <row r="60" spans="1:58" x14ac:dyDescent="0.3">
      <c r="A60" s="24" t="s">
        <v>107</v>
      </c>
      <c r="B60" s="20" t="s">
        <v>106</v>
      </c>
      <c r="C60" s="28">
        <v>2014</v>
      </c>
      <c r="D60" s="28">
        <v>2014</v>
      </c>
      <c r="E60" s="28">
        <v>2014</v>
      </c>
      <c r="F60" s="28">
        <v>2014</v>
      </c>
      <c r="G60" s="28">
        <v>2014</v>
      </c>
      <c r="H60" s="28">
        <v>2014</v>
      </c>
      <c r="I60" s="28">
        <v>2014</v>
      </c>
      <c r="J60" s="28">
        <v>2015</v>
      </c>
      <c r="K60" s="28">
        <v>2015</v>
      </c>
      <c r="L60" s="28">
        <v>2015</v>
      </c>
      <c r="M60" s="30">
        <v>2016</v>
      </c>
      <c r="N60" s="30">
        <v>2016</v>
      </c>
      <c r="O60" s="30">
        <v>2015</v>
      </c>
      <c r="P60" s="30">
        <v>2015</v>
      </c>
      <c r="Q60" s="30">
        <v>2014</v>
      </c>
      <c r="R60" s="30" t="s">
        <v>445</v>
      </c>
      <c r="S60" s="30">
        <v>2016</v>
      </c>
      <c r="T60" s="30">
        <v>2013</v>
      </c>
      <c r="U60" s="30">
        <v>2014</v>
      </c>
      <c r="V60" s="30">
        <v>2014</v>
      </c>
      <c r="W60" s="30">
        <v>2015</v>
      </c>
      <c r="X60" s="30">
        <v>2004</v>
      </c>
      <c r="Y60" s="30">
        <v>2010</v>
      </c>
      <c r="Z60" s="30">
        <v>2014</v>
      </c>
      <c r="AA60" s="30">
        <v>2014</v>
      </c>
      <c r="AB60" s="30">
        <v>2014</v>
      </c>
      <c r="AC60" s="30">
        <v>2014</v>
      </c>
      <c r="AD60" s="30">
        <v>2015</v>
      </c>
      <c r="AE60" s="30" t="s">
        <v>445</v>
      </c>
      <c r="AF60" s="30">
        <v>2014</v>
      </c>
      <c r="AG60" s="29">
        <v>2008</v>
      </c>
      <c r="AH60" s="30">
        <v>2014</v>
      </c>
      <c r="AI60" s="30">
        <v>2015</v>
      </c>
      <c r="AJ60" s="30">
        <v>2016</v>
      </c>
      <c r="AK60" s="31" t="s">
        <v>445</v>
      </c>
      <c r="AL60" s="31">
        <v>2015</v>
      </c>
      <c r="AM60" s="30">
        <v>2015</v>
      </c>
      <c r="AN60" s="30">
        <v>2014</v>
      </c>
      <c r="AO60" s="30">
        <v>2014</v>
      </c>
      <c r="AP60" s="30">
        <v>2014</v>
      </c>
      <c r="AQ60" s="30">
        <v>2014</v>
      </c>
      <c r="AR60" s="30">
        <v>2015</v>
      </c>
      <c r="AS60" s="30">
        <v>2014</v>
      </c>
      <c r="AT60" s="30" t="s">
        <v>445</v>
      </c>
      <c r="AU60" s="30">
        <v>2012</v>
      </c>
      <c r="AV60" s="30" t="s">
        <v>445</v>
      </c>
      <c r="AW60" s="30">
        <v>2014</v>
      </c>
      <c r="AX60" s="30">
        <v>2014</v>
      </c>
      <c r="AY60" s="30">
        <v>2014</v>
      </c>
      <c r="AZ60" s="30">
        <v>2015</v>
      </c>
      <c r="BA60" s="30">
        <v>2015</v>
      </c>
      <c r="BB60" s="30">
        <v>2015</v>
      </c>
      <c r="BC60" s="30">
        <v>2015</v>
      </c>
      <c r="BD60" s="30">
        <v>2014</v>
      </c>
      <c r="BE60" s="30">
        <v>2014</v>
      </c>
      <c r="BF60" s="19"/>
    </row>
    <row r="61" spans="1:58" x14ac:dyDescent="0.3">
      <c r="A61" s="24" t="s">
        <v>109</v>
      </c>
      <c r="B61" s="20" t="s">
        <v>108</v>
      </c>
      <c r="C61" s="28">
        <v>2014</v>
      </c>
      <c r="D61" s="28">
        <v>2014</v>
      </c>
      <c r="E61" s="28">
        <v>2014</v>
      </c>
      <c r="F61" s="28">
        <v>2014</v>
      </c>
      <c r="G61" s="28">
        <v>2014</v>
      </c>
      <c r="H61" s="28">
        <v>2014</v>
      </c>
      <c r="I61" s="28">
        <v>2014</v>
      </c>
      <c r="J61" s="28">
        <v>2015</v>
      </c>
      <c r="K61" s="28">
        <v>2015</v>
      </c>
      <c r="L61" s="28">
        <v>2015</v>
      </c>
      <c r="M61" s="30">
        <v>2016</v>
      </c>
      <c r="N61" s="30">
        <v>2016</v>
      </c>
      <c r="O61" s="30">
        <v>2015</v>
      </c>
      <c r="P61" s="30">
        <v>2015</v>
      </c>
      <c r="Q61" s="30">
        <v>2014</v>
      </c>
      <c r="R61" s="30" t="s">
        <v>445</v>
      </c>
      <c r="S61" s="30">
        <v>2016</v>
      </c>
      <c r="T61" s="30">
        <v>2013</v>
      </c>
      <c r="U61" s="30">
        <v>2014</v>
      </c>
      <c r="V61" s="30" t="s">
        <v>445</v>
      </c>
      <c r="W61" s="30">
        <v>2015</v>
      </c>
      <c r="X61" s="30" t="s">
        <v>445</v>
      </c>
      <c r="Y61" s="30">
        <v>2010</v>
      </c>
      <c r="Z61" s="30">
        <v>2014</v>
      </c>
      <c r="AA61" s="30">
        <v>2014</v>
      </c>
      <c r="AB61" s="30" t="s">
        <v>445</v>
      </c>
      <c r="AC61" s="30">
        <v>2014</v>
      </c>
      <c r="AD61" s="30">
        <v>2015</v>
      </c>
      <c r="AE61" s="30" t="s">
        <v>445</v>
      </c>
      <c r="AF61" s="30">
        <v>2014</v>
      </c>
      <c r="AG61" s="29">
        <v>2012</v>
      </c>
      <c r="AH61" s="30">
        <v>2014</v>
      </c>
      <c r="AI61" s="30">
        <v>2015</v>
      </c>
      <c r="AJ61" s="30">
        <v>2016</v>
      </c>
      <c r="AK61" s="31" t="s">
        <v>445</v>
      </c>
      <c r="AL61" s="31">
        <v>2015</v>
      </c>
      <c r="AM61" s="30">
        <v>2015</v>
      </c>
      <c r="AN61" s="30">
        <v>2014</v>
      </c>
      <c r="AO61" s="30">
        <v>2014</v>
      </c>
      <c r="AP61" s="30">
        <v>2014</v>
      </c>
      <c r="AQ61" s="30">
        <v>2014</v>
      </c>
      <c r="AR61" s="30">
        <v>2015</v>
      </c>
      <c r="AS61" s="30">
        <v>2014</v>
      </c>
      <c r="AT61" s="30">
        <v>2015</v>
      </c>
      <c r="AU61" s="30">
        <v>2012</v>
      </c>
      <c r="AV61" s="30" t="s">
        <v>445</v>
      </c>
      <c r="AW61" s="30">
        <v>2014</v>
      </c>
      <c r="AX61" s="30">
        <v>2014</v>
      </c>
      <c r="AY61" s="30">
        <v>2014</v>
      </c>
      <c r="AZ61" s="30">
        <v>2015</v>
      </c>
      <c r="BA61" s="30">
        <v>2015</v>
      </c>
      <c r="BB61" s="30">
        <v>2015</v>
      </c>
      <c r="BC61" s="30">
        <v>2015</v>
      </c>
      <c r="BD61" s="30">
        <v>2014</v>
      </c>
      <c r="BE61" s="30">
        <v>2014</v>
      </c>
      <c r="BF61" s="19"/>
    </row>
    <row r="62" spans="1:58" x14ac:dyDescent="0.3">
      <c r="A62" s="24" t="s">
        <v>111</v>
      </c>
      <c r="B62" s="20" t="s">
        <v>110</v>
      </c>
      <c r="C62" s="28">
        <v>2014</v>
      </c>
      <c r="D62" s="28">
        <v>2014</v>
      </c>
      <c r="E62" s="28">
        <v>2014</v>
      </c>
      <c r="F62" s="28">
        <v>2014</v>
      </c>
      <c r="G62" s="28">
        <v>2014</v>
      </c>
      <c r="H62" s="28">
        <v>2014</v>
      </c>
      <c r="I62" s="28">
        <v>2014</v>
      </c>
      <c r="J62" s="28">
        <v>2015</v>
      </c>
      <c r="K62" s="28">
        <v>2015</v>
      </c>
      <c r="L62" s="28">
        <v>2015</v>
      </c>
      <c r="M62" s="30">
        <v>2016</v>
      </c>
      <c r="N62" s="30">
        <v>2016</v>
      </c>
      <c r="O62" s="30">
        <v>2015</v>
      </c>
      <c r="P62" s="30">
        <v>2015</v>
      </c>
      <c r="Q62" s="30">
        <v>2014</v>
      </c>
      <c r="R62" s="30" t="s">
        <v>445</v>
      </c>
      <c r="S62" s="30">
        <v>2016</v>
      </c>
      <c r="T62" s="30">
        <v>2013</v>
      </c>
      <c r="U62" s="30">
        <v>2014</v>
      </c>
      <c r="V62" s="30" t="s">
        <v>445</v>
      </c>
      <c r="W62" s="30">
        <v>2015</v>
      </c>
      <c r="X62" s="30" t="s">
        <v>445</v>
      </c>
      <c r="Y62" s="30">
        <v>2013</v>
      </c>
      <c r="Z62" s="30">
        <v>2014</v>
      </c>
      <c r="AA62" s="30">
        <v>2014</v>
      </c>
      <c r="AB62" s="30" t="s">
        <v>445</v>
      </c>
      <c r="AC62" s="30">
        <v>2014</v>
      </c>
      <c r="AD62" s="30">
        <v>2015</v>
      </c>
      <c r="AE62" s="30" t="s">
        <v>445</v>
      </c>
      <c r="AF62" s="30">
        <v>2014</v>
      </c>
      <c r="AG62" s="29">
        <v>2012</v>
      </c>
      <c r="AH62" s="30">
        <v>2014</v>
      </c>
      <c r="AI62" s="30">
        <v>2015</v>
      </c>
      <c r="AJ62" s="30">
        <v>2016</v>
      </c>
      <c r="AK62" s="31" t="s">
        <v>445</v>
      </c>
      <c r="AL62" s="31">
        <v>2015</v>
      </c>
      <c r="AM62" s="30">
        <v>2015</v>
      </c>
      <c r="AN62" s="30">
        <v>2014</v>
      </c>
      <c r="AO62" s="30">
        <v>2014</v>
      </c>
      <c r="AP62" s="30">
        <v>2014</v>
      </c>
      <c r="AQ62" s="30">
        <v>2014</v>
      </c>
      <c r="AR62" s="30">
        <v>2015</v>
      </c>
      <c r="AS62" s="30">
        <v>2014</v>
      </c>
      <c r="AT62" s="30">
        <v>2015</v>
      </c>
      <c r="AU62" s="30">
        <v>2012</v>
      </c>
      <c r="AV62" s="30" t="s">
        <v>445</v>
      </c>
      <c r="AW62" s="30">
        <v>2014</v>
      </c>
      <c r="AX62" s="30">
        <v>2014</v>
      </c>
      <c r="AY62" s="30">
        <v>2014</v>
      </c>
      <c r="AZ62" s="30">
        <v>2015</v>
      </c>
      <c r="BA62" s="30">
        <v>2015</v>
      </c>
      <c r="BB62" s="30">
        <v>2015</v>
      </c>
      <c r="BC62" s="30">
        <v>2015</v>
      </c>
      <c r="BD62" s="30">
        <v>2014</v>
      </c>
      <c r="BE62" s="30">
        <v>2014</v>
      </c>
      <c r="BF62" s="19"/>
    </row>
    <row r="63" spans="1:58" x14ac:dyDescent="0.3">
      <c r="A63" s="24" t="s">
        <v>113</v>
      </c>
      <c r="B63" s="20" t="s">
        <v>112</v>
      </c>
      <c r="C63" s="28">
        <v>2014</v>
      </c>
      <c r="D63" s="28">
        <v>2014</v>
      </c>
      <c r="E63" s="28">
        <v>2014</v>
      </c>
      <c r="F63" s="28">
        <v>2014</v>
      </c>
      <c r="G63" s="28">
        <v>2014</v>
      </c>
      <c r="H63" s="28">
        <v>2014</v>
      </c>
      <c r="I63" s="28">
        <v>2014</v>
      </c>
      <c r="J63" s="28">
        <v>2015</v>
      </c>
      <c r="K63" s="28">
        <v>2015</v>
      </c>
      <c r="L63" s="28">
        <v>2015</v>
      </c>
      <c r="M63" s="30">
        <v>2016</v>
      </c>
      <c r="N63" s="30">
        <v>2016</v>
      </c>
      <c r="O63" s="30">
        <v>2015</v>
      </c>
      <c r="P63" s="30">
        <v>2015</v>
      </c>
      <c r="Q63" s="30">
        <v>2014</v>
      </c>
      <c r="R63" s="30">
        <v>2012</v>
      </c>
      <c r="S63" s="30">
        <v>2016</v>
      </c>
      <c r="T63" s="30">
        <v>2013</v>
      </c>
      <c r="U63" s="30">
        <v>2014</v>
      </c>
      <c r="V63" s="30">
        <v>2014</v>
      </c>
      <c r="W63" s="30">
        <v>2015</v>
      </c>
      <c r="X63" s="30">
        <v>2012</v>
      </c>
      <c r="Y63" s="30" t="s">
        <v>445</v>
      </c>
      <c r="Z63" s="30">
        <v>2014</v>
      </c>
      <c r="AA63" s="30">
        <v>2014</v>
      </c>
      <c r="AB63" s="30">
        <v>2014</v>
      </c>
      <c r="AC63" s="30">
        <v>2014</v>
      </c>
      <c r="AD63" s="30">
        <v>2015</v>
      </c>
      <c r="AE63" s="30">
        <v>2012</v>
      </c>
      <c r="AF63" s="30">
        <v>2014</v>
      </c>
      <c r="AG63" s="29">
        <v>2005</v>
      </c>
      <c r="AH63" s="30">
        <v>2014</v>
      </c>
      <c r="AI63" s="30">
        <v>2015</v>
      </c>
      <c r="AJ63" s="30">
        <v>2016</v>
      </c>
      <c r="AK63" s="31" t="s">
        <v>445</v>
      </c>
      <c r="AL63" s="31">
        <v>2015</v>
      </c>
      <c r="AM63" s="30">
        <v>2015</v>
      </c>
      <c r="AN63" s="30">
        <v>2014</v>
      </c>
      <c r="AO63" s="30">
        <v>2014</v>
      </c>
      <c r="AP63" s="30">
        <v>2014</v>
      </c>
      <c r="AQ63" s="30">
        <v>2014</v>
      </c>
      <c r="AR63" s="30">
        <v>2015</v>
      </c>
      <c r="AS63" s="30">
        <v>2014</v>
      </c>
      <c r="AT63" s="30">
        <v>2015</v>
      </c>
      <c r="AU63" s="30">
        <v>2012</v>
      </c>
      <c r="AV63" s="30">
        <v>2012</v>
      </c>
      <c r="AW63" s="30">
        <v>2014</v>
      </c>
      <c r="AX63" s="30">
        <v>2014</v>
      </c>
      <c r="AY63" s="30">
        <v>2014</v>
      </c>
      <c r="AZ63" s="30">
        <v>2015</v>
      </c>
      <c r="BA63" s="30">
        <v>2015</v>
      </c>
      <c r="BB63" s="30">
        <v>2015</v>
      </c>
      <c r="BC63" s="30">
        <v>2015</v>
      </c>
      <c r="BD63" s="30">
        <v>2014</v>
      </c>
      <c r="BE63" s="30">
        <v>2014</v>
      </c>
      <c r="BF63" s="19"/>
    </row>
    <row r="64" spans="1:58" x14ac:dyDescent="0.3">
      <c r="A64" s="24" t="s">
        <v>115</v>
      </c>
      <c r="B64" s="20" t="s">
        <v>114</v>
      </c>
      <c r="C64" s="28">
        <v>2014</v>
      </c>
      <c r="D64" s="28">
        <v>2014</v>
      </c>
      <c r="E64" s="28">
        <v>2014</v>
      </c>
      <c r="F64" s="28">
        <v>2014</v>
      </c>
      <c r="G64" s="28">
        <v>2014</v>
      </c>
      <c r="H64" s="28">
        <v>2014</v>
      </c>
      <c r="I64" s="28">
        <v>2014</v>
      </c>
      <c r="J64" s="28">
        <v>2015</v>
      </c>
      <c r="K64" s="28">
        <v>2015</v>
      </c>
      <c r="L64" s="28">
        <v>2015</v>
      </c>
      <c r="M64" s="30">
        <v>2016</v>
      </c>
      <c r="N64" s="30">
        <v>2016</v>
      </c>
      <c r="O64" s="30">
        <v>2015</v>
      </c>
      <c r="P64" s="30">
        <v>2015</v>
      </c>
      <c r="Q64" s="30">
        <v>2014</v>
      </c>
      <c r="R64" s="30">
        <v>2013</v>
      </c>
      <c r="S64" s="30">
        <v>2016</v>
      </c>
      <c r="T64" s="30">
        <v>2013</v>
      </c>
      <c r="U64" s="30">
        <v>2014</v>
      </c>
      <c r="V64" s="30">
        <v>2014</v>
      </c>
      <c r="W64" s="30">
        <v>2015</v>
      </c>
      <c r="X64" s="30">
        <v>2013</v>
      </c>
      <c r="Y64" s="30">
        <v>2010</v>
      </c>
      <c r="Z64" s="30">
        <v>2014</v>
      </c>
      <c r="AA64" s="30">
        <v>2014</v>
      </c>
      <c r="AB64" s="30">
        <v>2014</v>
      </c>
      <c r="AC64" s="30">
        <v>2014</v>
      </c>
      <c r="AD64" s="30">
        <v>2015</v>
      </c>
      <c r="AE64" s="30">
        <v>2012</v>
      </c>
      <c r="AF64" s="30">
        <v>2014</v>
      </c>
      <c r="AG64" s="29">
        <v>2003</v>
      </c>
      <c r="AH64" s="30">
        <v>2014</v>
      </c>
      <c r="AI64" s="30">
        <v>2015</v>
      </c>
      <c r="AJ64" s="30">
        <v>2016</v>
      </c>
      <c r="AK64" s="31" t="s">
        <v>445</v>
      </c>
      <c r="AL64" s="31">
        <v>2015</v>
      </c>
      <c r="AM64" s="30">
        <v>2015</v>
      </c>
      <c r="AN64" s="30">
        <v>2014</v>
      </c>
      <c r="AO64" s="30">
        <v>2014</v>
      </c>
      <c r="AP64" s="30">
        <v>2014</v>
      </c>
      <c r="AQ64" s="30">
        <v>2014</v>
      </c>
      <c r="AR64" s="30">
        <v>2015</v>
      </c>
      <c r="AS64" s="30">
        <v>2014</v>
      </c>
      <c r="AT64" s="30">
        <v>2015</v>
      </c>
      <c r="AU64" s="30">
        <v>2012</v>
      </c>
      <c r="AV64" s="30">
        <v>2013</v>
      </c>
      <c r="AW64" s="30">
        <v>2014</v>
      </c>
      <c r="AX64" s="30">
        <v>2014</v>
      </c>
      <c r="AY64" s="30">
        <v>2014</v>
      </c>
      <c r="AZ64" s="30">
        <v>2015</v>
      </c>
      <c r="BA64" s="30">
        <v>2015</v>
      </c>
      <c r="BB64" s="30">
        <v>2014</v>
      </c>
      <c r="BC64" s="30">
        <v>2015</v>
      </c>
      <c r="BD64" s="30">
        <v>2014</v>
      </c>
      <c r="BE64" s="30">
        <v>2014</v>
      </c>
      <c r="BF64" s="19"/>
    </row>
    <row r="65" spans="1:58" x14ac:dyDescent="0.3">
      <c r="A65" s="24" t="s">
        <v>117</v>
      </c>
      <c r="B65" s="20" t="s">
        <v>116</v>
      </c>
      <c r="C65" s="28">
        <v>2014</v>
      </c>
      <c r="D65" s="28">
        <v>2014</v>
      </c>
      <c r="E65" s="28">
        <v>2014</v>
      </c>
      <c r="F65" s="28">
        <v>2014</v>
      </c>
      <c r="G65" s="28">
        <v>2014</v>
      </c>
      <c r="H65" s="28">
        <v>2014</v>
      </c>
      <c r="I65" s="28">
        <v>2014</v>
      </c>
      <c r="J65" s="28">
        <v>2015</v>
      </c>
      <c r="K65" s="28">
        <v>2015</v>
      </c>
      <c r="L65" s="28">
        <v>2015</v>
      </c>
      <c r="M65" s="30">
        <v>2016</v>
      </c>
      <c r="N65" s="30">
        <v>2016</v>
      </c>
      <c r="O65" s="30">
        <v>2015</v>
      </c>
      <c r="P65" s="30">
        <v>2015</v>
      </c>
      <c r="Q65" s="30">
        <v>2014</v>
      </c>
      <c r="R65" s="30">
        <v>2005</v>
      </c>
      <c r="S65" s="30">
        <v>2016</v>
      </c>
      <c r="T65" s="30">
        <v>2013</v>
      </c>
      <c r="U65" s="30">
        <v>2014</v>
      </c>
      <c r="V65" s="30">
        <v>2014</v>
      </c>
      <c r="W65" s="30">
        <v>2015</v>
      </c>
      <c r="X65" s="30">
        <v>2009</v>
      </c>
      <c r="Y65" s="30">
        <v>2013</v>
      </c>
      <c r="Z65" s="30">
        <v>2014</v>
      </c>
      <c r="AA65" s="30">
        <v>2014</v>
      </c>
      <c r="AB65" s="30">
        <v>2014</v>
      </c>
      <c r="AC65" s="30">
        <v>2014</v>
      </c>
      <c r="AD65" s="30">
        <v>2015</v>
      </c>
      <c r="AE65" s="30">
        <v>2012</v>
      </c>
      <c r="AF65" s="30">
        <v>2014</v>
      </c>
      <c r="AG65" s="29">
        <v>2013</v>
      </c>
      <c r="AH65" s="30">
        <v>2014</v>
      </c>
      <c r="AI65" s="30">
        <v>2015</v>
      </c>
      <c r="AJ65" s="30">
        <v>2016</v>
      </c>
      <c r="AK65" s="31">
        <v>2015</v>
      </c>
      <c r="AL65" s="31">
        <v>2015</v>
      </c>
      <c r="AM65" s="30">
        <v>2015</v>
      </c>
      <c r="AN65" s="30">
        <v>2014</v>
      </c>
      <c r="AO65" s="30">
        <v>2014</v>
      </c>
      <c r="AP65" s="30" t="s">
        <v>445</v>
      </c>
      <c r="AQ65" s="30" t="s">
        <v>445</v>
      </c>
      <c r="AR65" s="30">
        <v>2015</v>
      </c>
      <c r="AS65" s="30">
        <v>2014</v>
      </c>
      <c r="AT65" s="30">
        <v>2015</v>
      </c>
      <c r="AU65" s="30">
        <v>2012</v>
      </c>
      <c r="AV65" s="30">
        <v>2013</v>
      </c>
      <c r="AW65" s="30">
        <v>2014</v>
      </c>
      <c r="AX65" s="30">
        <v>2014</v>
      </c>
      <c r="AY65" s="30">
        <v>2014</v>
      </c>
      <c r="AZ65" s="30">
        <v>2015</v>
      </c>
      <c r="BA65" s="30">
        <v>2015</v>
      </c>
      <c r="BB65" s="30">
        <v>2015</v>
      </c>
      <c r="BC65" s="30">
        <v>2015</v>
      </c>
      <c r="BD65" s="30">
        <v>2014</v>
      </c>
      <c r="BE65" s="30">
        <v>2014</v>
      </c>
      <c r="BF65" s="19"/>
    </row>
    <row r="66" spans="1:58" x14ac:dyDescent="0.3">
      <c r="A66" s="24" t="s">
        <v>119</v>
      </c>
      <c r="B66" s="20" t="s">
        <v>118</v>
      </c>
      <c r="C66" s="28">
        <v>2014</v>
      </c>
      <c r="D66" s="28">
        <v>2014</v>
      </c>
      <c r="E66" s="28">
        <v>2014</v>
      </c>
      <c r="F66" s="28">
        <v>2014</v>
      </c>
      <c r="G66" s="28">
        <v>2014</v>
      </c>
      <c r="H66" s="28">
        <v>2014</v>
      </c>
      <c r="I66" s="28">
        <v>2014</v>
      </c>
      <c r="J66" s="28">
        <v>2015</v>
      </c>
      <c r="K66" s="28">
        <v>2015</v>
      </c>
      <c r="L66" s="28">
        <v>2015</v>
      </c>
      <c r="M66" s="30">
        <v>2016</v>
      </c>
      <c r="N66" s="30">
        <v>2016</v>
      </c>
      <c r="O66" s="30">
        <v>2015</v>
      </c>
      <c r="P66" s="30">
        <v>2015</v>
      </c>
      <c r="Q66" s="30">
        <v>2014</v>
      </c>
      <c r="R66" s="30" t="s">
        <v>445</v>
      </c>
      <c r="S66" s="30">
        <v>2016</v>
      </c>
      <c r="T66" s="30">
        <v>2013</v>
      </c>
      <c r="U66" s="30">
        <v>2014</v>
      </c>
      <c r="V66" s="30" t="s">
        <v>445</v>
      </c>
      <c r="W66" s="30">
        <v>2015</v>
      </c>
      <c r="X66" s="30">
        <v>2005</v>
      </c>
      <c r="Y66" s="30">
        <v>2012</v>
      </c>
      <c r="Z66" s="30">
        <v>2014</v>
      </c>
      <c r="AA66" s="30">
        <v>2014</v>
      </c>
      <c r="AB66" s="30" t="s">
        <v>445</v>
      </c>
      <c r="AC66" s="30">
        <v>2014</v>
      </c>
      <c r="AD66" s="30">
        <v>2015</v>
      </c>
      <c r="AE66" s="30" t="s">
        <v>445</v>
      </c>
      <c r="AF66" s="30">
        <v>2014</v>
      </c>
      <c r="AG66" s="29">
        <v>2011</v>
      </c>
      <c r="AH66" s="30">
        <v>2014</v>
      </c>
      <c r="AI66" s="30">
        <v>2015</v>
      </c>
      <c r="AJ66" s="30">
        <v>2016</v>
      </c>
      <c r="AK66" s="31" t="s">
        <v>445</v>
      </c>
      <c r="AL66" s="31">
        <v>2015</v>
      </c>
      <c r="AM66" s="30">
        <v>2015</v>
      </c>
      <c r="AN66" s="30">
        <v>2014</v>
      </c>
      <c r="AO66" s="30">
        <v>2014</v>
      </c>
      <c r="AP66" s="30">
        <v>2014</v>
      </c>
      <c r="AQ66" s="30">
        <v>2014</v>
      </c>
      <c r="AR66" s="30">
        <v>2015</v>
      </c>
      <c r="AS66" s="30">
        <v>2014</v>
      </c>
      <c r="AT66" s="30">
        <v>2015</v>
      </c>
      <c r="AU66" s="30">
        <v>2012</v>
      </c>
      <c r="AV66" s="30" t="s">
        <v>445</v>
      </c>
      <c r="AW66" s="30">
        <v>2014</v>
      </c>
      <c r="AX66" s="30">
        <v>2014</v>
      </c>
      <c r="AY66" s="30">
        <v>2014</v>
      </c>
      <c r="AZ66" s="30">
        <v>2015</v>
      </c>
      <c r="BA66" s="30">
        <v>2015</v>
      </c>
      <c r="BB66" s="30">
        <v>2015</v>
      </c>
      <c r="BC66" s="30">
        <v>2015</v>
      </c>
      <c r="BD66" s="30">
        <v>2014</v>
      </c>
      <c r="BE66" s="30">
        <v>2014</v>
      </c>
      <c r="BF66" s="19"/>
    </row>
    <row r="67" spans="1:58" x14ac:dyDescent="0.3">
      <c r="A67" s="24" t="s">
        <v>121</v>
      </c>
      <c r="B67" s="20" t="s">
        <v>120</v>
      </c>
      <c r="C67" s="28">
        <v>2014</v>
      </c>
      <c r="D67" s="28">
        <v>2014</v>
      </c>
      <c r="E67" s="28">
        <v>2014</v>
      </c>
      <c r="F67" s="28">
        <v>2014</v>
      </c>
      <c r="G67" s="28">
        <v>2014</v>
      </c>
      <c r="H67" s="28">
        <v>2014</v>
      </c>
      <c r="I67" s="28">
        <v>2014</v>
      </c>
      <c r="J67" s="28">
        <v>2015</v>
      </c>
      <c r="K67" s="28">
        <v>2015</v>
      </c>
      <c r="L67" s="28">
        <v>2015</v>
      </c>
      <c r="M67" s="30">
        <v>2016</v>
      </c>
      <c r="N67" s="30">
        <v>2016</v>
      </c>
      <c r="O67" s="30">
        <v>2015</v>
      </c>
      <c r="P67" s="30">
        <v>2015</v>
      </c>
      <c r="Q67" s="30">
        <v>2014</v>
      </c>
      <c r="R67" s="30">
        <v>2011</v>
      </c>
      <c r="S67" s="30">
        <v>2016</v>
      </c>
      <c r="T67" s="30">
        <v>2013</v>
      </c>
      <c r="U67" s="30">
        <v>2014</v>
      </c>
      <c r="V67" s="30">
        <v>2014</v>
      </c>
      <c r="W67" s="30">
        <v>2015</v>
      </c>
      <c r="X67" s="30">
        <v>2014</v>
      </c>
      <c r="Y67" s="30">
        <v>2010</v>
      </c>
      <c r="Z67" s="30">
        <v>2014</v>
      </c>
      <c r="AA67" s="30">
        <v>2014</v>
      </c>
      <c r="AB67" s="30">
        <v>2014</v>
      </c>
      <c r="AC67" s="30">
        <v>2014</v>
      </c>
      <c r="AD67" s="30">
        <v>2015</v>
      </c>
      <c r="AE67" s="30">
        <v>2012</v>
      </c>
      <c r="AF67" s="30">
        <v>2014</v>
      </c>
      <c r="AG67" s="29">
        <v>2005</v>
      </c>
      <c r="AH67" s="30">
        <v>2014</v>
      </c>
      <c r="AI67" s="30">
        <v>2015</v>
      </c>
      <c r="AJ67" s="30">
        <v>2016</v>
      </c>
      <c r="AK67" s="31" t="s">
        <v>445</v>
      </c>
      <c r="AL67" s="31">
        <v>2015</v>
      </c>
      <c r="AM67" s="30">
        <v>2015</v>
      </c>
      <c r="AN67" s="30">
        <v>2014</v>
      </c>
      <c r="AO67" s="30">
        <v>2014</v>
      </c>
      <c r="AP67" s="30">
        <v>2014</v>
      </c>
      <c r="AQ67" s="30">
        <v>2014</v>
      </c>
      <c r="AR67" s="30">
        <v>2015</v>
      </c>
      <c r="AS67" s="30">
        <v>2014</v>
      </c>
      <c r="AT67" s="30">
        <v>2015</v>
      </c>
      <c r="AU67" s="30">
        <v>2012</v>
      </c>
      <c r="AV67" s="30">
        <v>2010</v>
      </c>
      <c r="AW67" s="30">
        <v>2014</v>
      </c>
      <c r="AX67" s="30">
        <v>2014</v>
      </c>
      <c r="AY67" s="30">
        <v>2014</v>
      </c>
      <c r="AZ67" s="30">
        <v>2015</v>
      </c>
      <c r="BA67" s="30">
        <v>2015</v>
      </c>
      <c r="BB67" s="30">
        <v>2015</v>
      </c>
      <c r="BC67" s="30">
        <v>2015</v>
      </c>
      <c r="BD67" s="30">
        <v>2014</v>
      </c>
      <c r="BE67" s="30">
        <v>2014</v>
      </c>
      <c r="BF67" s="19"/>
    </row>
    <row r="68" spans="1:58" x14ac:dyDescent="0.3">
      <c r="A68" s="24" t="s">
        <v>123</v>
      </c>
      <c r="B68" s="20" t="s">
        <v>122</v>
      </c>
      <c r="C68" s="28">
        <v>2014</v>
      </c>
      <c r="D68" s="28">
        <v>2014</v>
      </c>
      <c r="E68" s="28">
        <v>2014</v>
      </c>
      <c r="F68" s="28">
        <v>2014</v>
      </c>
      <c r="G68" s="28">
        <v>2014</v>
      </c>
      <c r="H68" s="28">
        <v>2014</v>
      </c>
      <c r="I68" s="28">
        <v>2014</v>
      </c>
      <c r="J68" s="28">
        <v>2015</v>
      </c>
      <c r="K68" s="28">
        <v>2015</v>
      </c>
      <c r="L68" s="28">
        <v>2015</v>
      </c>
      <c r="M68" s="30">
        <v>2016</v>
      </c>
      <c r="N68" s="30">
        <v>2016</v>
      </c>
      <c r="O68" s="30">
        <v>2015</v>
      </c>
      <c r="P68" s="30">
        <v>2015</v>
      </c>
      <c r="Q68" s="30">
        <v>2014</v>
      </c>
      <c r="R68" s="30" t="s">
        <v>445</v>
      </c>
      <c r="S68" s="30">
        <v>2016</v>
      </c>
      <c r="T68" s="30">
        <v>2013</v>
      </c>
      <c r="U68" s="30">
        <v>2014</v>
      </c>
      <c r="V68" s="30" t="s">
        <v>445</v>
      </c>
      <c r="W68" s="30">
        <v>2015</v>
      </c>
      <c r="X68" s="30" t="s">
        <v>445</v>
      </c>
      <c r="Y68" s="30">
        <v>2010</v>
      </c>
      <c r="Z68" s="30">
        <v>2014</v>
      </c>
      <c r="AA68" s="30">
        <v>2014</v>
      </c>
      <c r="AB68" s="30" t="s">
        <v>445</v>
      </c>
      <c r="AC68" s="30">
        <v>2014</v>
      </c>
      <c r="AD68" s="30">
        <v>2015</v>
      </c>
      <c r="AE68" s="30" t="s">
        <v>445</v>
      </c>
      <c r="AF68" s="30">
        <v>2014</v>
      </c>
      <c r="AG68" s="29">
        <v>2012</v>
      </c>
      <c r="AH68" s="30">
        <v>2014</v>
      </c>
      <c r="AI68" s="30">
        <v>2015</v>
      </c>
      <c r="AJ68" s="30">
        <v>2016</v>
      </c>
      <c r="AK68" s="31" t="s">
        <v>445</v>
      </c>
      <c r="AL68" s="31">
        <v>2015</v>
      </c>
      <c r="AM68" s="30">
        <v>2015</v>
      </c>
      <c r="AN68" s="30">
        <v>2014</v>
      </c>
      <c r="AO68" s="30">
        <v>2014</v>
      </c>
      <c r="AP68" s="30">
        <v>2014</v>
      </c>
      <c r="AQ68" s="30">
        <v>2014</v>
      </c>
      <c r="AR68" s="30">
        <v>2015</v>
      </c>
      <c r="AS68" s="30">
        <v>2014</v>
      </c>
      <c r="AT68" s="30">
        <v>2015</v>
      </c>
      <c r="AU68" s="30">
        <v>2012</v>
      </c>
      <c r="AV68" s="30">
        <v>2013</v>
      </c>
      <c r="AW68" s="30">
        <v>2014</v>
      </c>
      <c r="AX68" s="30">
        <v>2014</v>
      </c>
      <c r="AY68" s="30">
        <v>2014</v>
      </c>
      <c r="AZ68" s="30">
        <v>2015</v>
      </c>
      <c r="BA68" s="30">
        <v>2015</v>
      </c>
      <c r="BB68" s="30">
        <v>2015</v>
      </c>
      <c r="BC68" s="30">
        <v>2015</v>
      </c>
      <c r="BD68" s="30">
        <v>2014</v>
      </c>
      <c r="BE68" s="30">
        <v>2014</v>
      </c>
      <c r="BF68" s="19"/>
    </row>
    <row r="69" spans="1:58" x14ac:dyDescent="0.3">
      <c r="A69" s="24" t="s">
        <v>125</v>
      </c>
      <c r="B69" s="20" t="s">
        <v>124</v>
      </c>
      <c r="C69" s="28">
        <v>2014</v>
      </c>
      <c r="D69" s="28">
        <v>2014</v>
      </c>
      <c r="E69" s="28">
        <v>2014</v>
      </c>
      <c r="F69" s="28">
        <v>2014</v>
      </c>
      <c r="G69" s="28">
        <v>2014</v>
      </c>
      <c r="H69" s="28">
        <v>2014</v>
      </c>
      <c r="I69" s="28">
        <v>2014</v>
      </c>
      <c r="J69" s="28">
        <v>2015</v>
      </c>
      <c r="K69" s="28">
        <v>2015</v>
      </c>
      <c r="L69" s="28">
        <v>2015</v>
      </c>
      <c r="M69" s="30">
        <v>2016</v>
      </c>
      <c r="N69" s="30">
        <v>2016</v>
      </c>
      <c r="O69" s="30">
        <v>2015</v>
      </c>
      <c r="P69" s="30">
        <v>2015</v>
      </c>
      <c r="Q69" s="30">
        <v>2014</v>
      </c>
      <c r="R69" s="30" t="s">
        <v>445</v>
      </c>
      <c r="S69" s="30">
        <v>2016</v>
      </c>
      <c r="T69" s="30">
        <v>2013</v>
      </c>
      <c r="U69" s="30">
        <v>2014</v>
      </c>
      <c r="V69" s="30">
        <v>2014</v>
      </c>
      <c r="W69" s="30">
        <v>2015</v>
      </c>
      <c r="X69" s="30" t="s">
        <v>445</v>
      </c>
      <c r="Y69" s="30" t="s">
        <v>445</v>
      </c>
      <c r="Z69" s="30">
        <v>2014</v>
      </c>
      <c r="AA69" s="30">
        <v>2014</v>
      </c>
      <c r="AB69" s="30" t="s">
        <v>445</v>
      </c>
      <c r="AC69" s="30">
        <v>2014</v>
      </c>
      <c r="AD69" s="30">
        <v>2015</v>
      </c>
      <c r="AE69" s="30" t="s">
        <v>445</v>
      </c>
      <c r="AF69" s="30" t="s">
        <v>445</v>
      </c>
      <c r="AG69" s="29" t="s">
        <v>445</v>
      </c>
      <c r="AH69" s="30">
        <v>2014</v>
      </c>
      <c r="AI69" s="30">
        <v>2015</v>
      </c>
      <c r="AJ69" s="30">
        <v>2016</v>
      </c>
      <c r="AK69" s="31" t="s">
        <v>445</v>
      </c>
      <c r="AL69" s="31">
        <v>2015</v>
      </c>
      <c r="AM69" s="30">
        <v>2015</v>
      </c>
      <c r="AN69" s="30">
        <v>2014</v>
      </c>
      <c r="AO69" s="30">
        <v>2014</v>
      </c>
      <c r="AP69" s="30">
        <v>2014</v>
      </c>
      <c r="AQ69" s="30" t="s">
        <v>445</v>
      </c>
      <c r="AR69" s="30">
        <v>2011</v>
      </c>
      <c r="AS69" s="30">
        <v>2014</v>
      </c>
      <c r="AT69" s="30" t="s">
        <v>445</v>
      </c>
      <c r="AU69" s="30">
        <v>2012</v>
      </c>
      <c r="AV69" s="30" t="s">
        <v>445</v>
      </c>
      <c r="AW69" s="30">
        <v>2014</v>
      </c>
      <c r="AX69" s="30">
        <v>2014</v>
      </c>
      <c r="AY69" s="30">
        <v>2014</v>
      </c>
      <c r="AZ69" s="30">
        <v>2015</v>
      </c>
      <c r="BA69" s="30">
        <v>2015</v>
      </c>
      <c r="BB69" s="30">
        <v>2015</v>
      </c>
      <c r="BC69" s="30">
        <v>2015</v>
      </c>
      <c r="BD69" s="30">
        <v>2014</v>
      </c>
      <c r="BE69" s="30">
        <v>2014</v>
      </c>
      <c r="BF69" s="19"/>
    </row>
    <row r="70" spans="1:58" x14ac:dyDescent="0.3">
      <c r="A70" s="24" t="s">
        <v>127</v>
      </c>
      <c r="B70" s="20" t="s">
        <v>126</v>
      </c>
      <c r="C70" s="28">
        <v>2014</v>
      </c>
      <c r="D70" s="28">
        <v>2014</v>
      </c>
      <c r="E70" s="28">
        <v>2014</v>
      </c>
      <c r="F70" s="28">
        <v>2014</v>
      </c>
      <c r="G70" s="28">
        <v>2014</v>
      </c>
      <c r="H70" s="28">
        <v>2014</v>
      </c>
      <c r="I70" s="28">
        <v>2014</v>
      </c>
      <c r="J70" s="28">
        <v>2015</v>
      </c>
      <c r="K70" s="28">
        <v>2015</v>
      </c>
      <c r="L70" s="28">
        <v>2015</v>
      </c>
      <c r="M70" s="30">
        <v>2016</v>
      </c>
      <c r="N70" s="30">
        <v>2016</v>
      </c>
      <c r="O70" s="30">
        <v>2015</v>
      </c>
      <c r="P70" s="30">
        <v>2015</v>
      </c>
      <c r="Q70" s="30">
        <v>2014</v>
      </c>
      <c r="R70" s="30" t="s">
        <v>445</v>
      </c>
      <c r="S70" s="30">
        <v>2016</v>
      </c>
      <c r="T70" s="30">
        <v>2013</v>
      </c>
      <c r="U70" s="30">
        <v>2014</v>
      </c>
      <c r="V70" s="30">
        <v>2014</v>
      </c>
      <c r="W70" s="30">
        <v>2015</v>
      </c>
      <c r="X70" s="30">
        <v>2009</v>
      </c>
      <c r="Y70" s="30">
        <v>2009</v>
      </c>
      <c r="Z70" s="30">
        <v>2014</v>
      </c>
      <c r="AA70" s="30">
        <v>2014</v>
      </c>
      <c r="AB70" s="30">
        <v>2014</v>
      </c>
      <c r="AC70" s="30">
        <v>2014</v>
      </c>
      <c r="AD70" s="30">
        <v>2015</v>
      </c>
      <c r="AE70" s="30">
        <v>2012</v>
      </c>
      <c r="AF70" s="30">
        <v>2014</v>
      </c>
      <c r="AG70" s="29">
        <v>2011</v>
      </c>
      <c r="AH70" s="30">
        <v>2014</v>
      </c>
      <c r="AI70" s="30">
        <v>2015</v>
      </c>
      <c r="AJ70" s="30">
        <v>2016</v>
      </c>
      <c r="AK70" s="31">
        <v>2015</v>
      </c>
      <c r="AL70" s="31">
        <v>2015</v>
      </c>
      <c r="AM70" s="30">
        <v>2015</v>
      </c>
      <c r="AN70" s="30">
        <v>2014</v>
      </c>
      <c r="AO70" s="30">
        <v>2014</v>
      </c>
      <c r="AP70" s="30">
        <v>2014</v>
      </c>
      <c r="AQ70" s="30">
        <v>2014</v>
      </c>
      <c r="AR70" s="30">
        <v>2015</v>
      </c>
      <c r="AS70" s="30">
        <v>2014</v>
      </c>
      <c r="AT70" s="30">
        <v>2015</v>
      </c>
      <c r="AU70" s="30">
        <v>2012</v>
      </c>
      <c r="AV70" s="30">
        <v>2013</v>
      </c>
      <c r="AW70" s="30">
        <v>2014</v>
      </c>
      <c r="AX70" s="30">
        <v>2014</v>
      </c>
      <c r="AY70" s="30">
        <v>2014</v>
      </c>
      <c r="AZ70" s="30">
        <v>2015</v>
      </c>
      <c r="BA70" s="30">
        <v>2015</v>
      </c>
      <c r="BB70" s="30">
        <v>2015</v>
      </c>
      <c r="BC70" s="30">
        <v>2015</v>
      </c>
      <c r="BD70" s="30">
        <v>2014</v>
      </c>
      <c r="BE70" s="30">
        <v>2014</v>
      </c>
      <c r="BF70" s="19"/>
    </row>
    <row r="71" spans="1:58" x14ac:dyDescent="0.3">
      <c r="A71" s="24" t="s">
        <v>129</v>
      </c>
      <c r="B71" s="20" t="s">
        <v>128</v>
      </c>
      <c r="C71" s="28">
        <v>2014</v>
      </c>
      <c r="D71" s="28">
        <v>2014</v>
      </c>
      <c r="E71" s="28">
        <v>2014</v>
      </c>
      <c r="F71" s="28">
        <v>2014</v>
      </c>
      <c r="G71" s="28">
        <v>2014</v>
      </c>
      <c r="H71" s="28">
        <v>2014</v>
      </c>
      <c r="I71" s="28">
        <v>2014</v>
      </c>
      <c r="J71" s="28">
        <v>2015</v>
      </c>
      <c r="K71" s="28">
        <v>2015</v>
      </c>
      <c r="L71" s="28">
        <v>2015</v>
      </c>
      <c r="M71" s="30">
        <v>2016</v>
      </c>
      <c r="N71" s="30">
        <v>2016</v>
      </c>
      <c r="O71" s="30">
        <v>2015</v>
      </c>
      <c r="P71" s="30">
        <v>2015</v>
      </c>
      <c r="Q71" s="30">
        <v>2014</v>
      </c>
      <c r="R71" s="30">
        <v>2012</v>
      </c>
      <c r="S71" s="30">
        <v>2016</v>
      </c>
      <c r="T71" s="30">
        <v>2013</v>
      </c>
      <c r="U71" s="30">
        <v>2014</v>
      </c>
      <c r="V71" s="30">
        <v>2014</v>
      </c>
      <c r="W71" s="30">
        <v>2015</v>
      </c>
      <c r="X71" s="30">
        <v>2012</v>
      </c>
      <c r="Y71" s="30">
        <v>2010</v>
      </c>
      <c r="Z71" s="30">
        <v>2014</v>
      </c>
      <c r="AA71" s="30">
        <v>2014</v>
      </c>
      <c r="AB71" s="30">
        <v>2014</v>
      </c>
      <c r="AC71" s="30">
        <v>2014</v>
      </c>
      <c r="AD71" s="30">
        <v>2015</v>
      </c>
      <c r="AE71" s="30">
        <v>2012</v>
      </c>
      <c r="AF71" s="30" t="s">
        <v>445</v>
      </c>
      <c r="AG71" s="29">
        <v>2012</v>
      </c>
      <c r="AH71" s="30">
        <v>2014</v>
      </c>
      <c r="AI71" s="30">
        <v>2015</v>
      </c>
      <c r="AJ71" s="30">
        <v>2016</v>
      </c>
      <c r="AK71" s="31" t="s">
        <v>445</v>
      </c>
      <c r="AL71" s="31">
        <v>2015</v>
      </c>
      <c r="AM71" s="30">
        <v>2015</v>
      </c>
      <c r="AN71" s="30">
        <v>2014</v>
      </c>
      <c r="AO71" s="30">
        <v>2014</v>
      </c>
      <c r="AP71" s="30">
        <v>2013</v>
      </c>
      <c r="AQ71" s="30">
        <v>2013</v>
      </c>
      <c r="AR71" s="30">
        <v>2015</v>
      </c>
      <c r="AS71" s="30">
        <v>2014</v>
      </c>
      <c r="AT71" s="30">
        <v>2015</v>
      </c>
      <c r="AU71" s="30">
        <v>2012</v>
      </c>
      <c r="AV71" s="30">
        <v>2010</v>
      </c>
      <c r="AW71" s="30">
        <v>2014</v>
      </c>
      <c r="AX71" s="30">
        <v>2014</v>
      </c>
      <c r="AY71" s="30">
        <v>2014</v>
      </c>
      <c r="AZ71" s="30">
        <v>2015</v>
      </c>
      <c r="BA71" s="30">
        <v>2015</v>
      </c>
      <c r="BB71" s="30">
        <v>2015</v>
      </c>
      <c r="BC71" s="30">
        <v>2015</v>
      </c>
      <c r="BD71" s="30">
        <v>2014</v>
      </c>
      <c r="BE71" s="30">
        <v>2014</v>
      </c>
      <c r="BF71" s="19"/>
    </row>
    <row r="72" spans="1:58" x14ac:dyDescent="0.3">
      <c r="A72" s="24" t="s">
        <v>364</v>
      </c>
      <c r="B72" s="20" t="s">
        <v>130</v>
      </c>
      <c r="C72" s="28">
        <v>2014</v>
      </c>
      <c r="D72" s="28">
        <v>2014</v>
      </c>
      <c r="E72" s="28">
        <v>2014</v>
      </c>
      <c r="F72" s="28">
        <v>2014</v>
      </c>
      <c r="G72" s="28">
        <v>2014</v>
      </c>
      <c r="H72" s="28">
        <v>2014</v>
      </c>
      <c r="I72" s="28">
        <v>2014</v>
      </c>
      <c r="J72" s="28">
        <v>2015</v>
      </c>
      <c r="K72" s="28">
        <v>2015</v>
      </c>
      <c r="L72" s="28">
        <v>2015</v>
      </c>
      <c r="M72" s="30">
        <v>2016</v>
      </c>
      <c r="N72" s="30">
        <v>2016</v>
      </c>
      <c r="O72" s="30">
        <v>2015</v>
      </c>
      <c r="P72" s="30">
        <v>2015</v>
      </c>
      <c r="Q72" s="30">
        <v>2014</v>
      </c>
      <c r="R72" s="30">
        <v>2006</v>
      </c>
      <c r="S72" s="30">
        <v>2016</v>
      </c>
      <c r="T72" s="30">
        <v>2013</v>
      </c>
      <c r="U72" s="30">
        <v>2014</v>
      </c>
      <c r="V72" s="30">
        <v>2014</v>
      </c>
      <c r="W72" s="30">
        <v>2015</v>
      </c>
      <c r="X72" s="30">
        <v>2014</v>
      </c>
      <c r="Y72" s="30">
        <v>2010</v>
      </c>
      <c r="Z72" s="30">
        <v>2014</v>
      </c>
      <c r="AA72" s="30">
        <v>2014</v>
      </c>
      <c r="AB72" s="30">
        <v>2014</v>
      </c>
      <c r="AC72" s="30">
        <v>2014</v>
      </c>
      <c r="AD72" s="30">
        <v>2015</v>
      </c>
      <c r="AE72" s="30">
        <v>2012</v>
      </c>
      <c r="AF72" s="30" t="s">
        <v>445</v>
      </c>
      <c r="AG72" s="29">
        <v>2010</v>
      </c>
      <c r="AH72" s="30">
        <v>2014</v>
      </c>
      <c r="AI72" s="30">
        <v>2015</v>
      </c>
      <c r="AJ72" s="30">
        <v>2016</v>
      </c>
      <c r="AK72" s="31" t="s">
        <v>445</v>
      </c>
      <c r="AL72" s="31">
        <v>2015</v>
      </c>
      <c r="AM72" s="30">
        <v>2015</v>
      </c>
      <c r="AN72" s="30">
        <v>2014</v>
      </c>
      <c r="AO72" s="30">
        <v>2014</v>
      </c>
      <c r="AP72" s="30" t="s">
        <v>445</v>
      </c>
      <c r="AQ72" s="30" t="s">
        <v>445</v>
      </c>
      <c r="AR72" s="30">
        <v>2015</v>
      </c>
      <c r="AS72" s="30">
        <v>2014</v>
      </c>
      <c r="AT72" s="30">
        <v>2015</v>
      </c>
      <c r="AU72" s="30">
        <v>2012</v>
      </c>
      <c r="AV72" s="30">
        <v>2013</v>
      </c>
      <c r="AW72" s="30">
        <v>2014</v>
      </c>
      <c r="AX72" s="30">
        <v>2014</v>
      </c>
      <c r="AY72" s="30">
        <v>2014</v>
      </c>
      <c r="AZ72" s="30">
        <v>2015</v>
      </c>
      <c r="BA72" s="30">
        <v>2015</v>
      </c>
      <c r="BB72" s="30">
        <v>2015</v>
      </c>
      <c r="BC72" s="30">
        <v>2015</v>
      </c>
      <c r="BD72" s="30">
        <v>2014</v>
      </c>
      <c r="BE72" s="30">
        <v>2014</v>
      </c>
      <c r="BF72" s="19"/>
    </row>
    <row r="73" spans="1:58" x14ac:dyDescent="0.3">
      <c r="A73" s="24" t="s">
        <v>132</v>
      </c>
      <c r="B73" s="20" t="s">
        <v>131</v>
      </c>
      <c r="C73" s="28">
        <v>2014</v>
      </c>
      <c r="D73" s="28">
        <v>2014</v>
      </c>
      <c r="E73" s="28">
        <v>2014</v>
      </c>
      <c r="F73" s="28">
        <v>2014</v>
      </c>
      <c r="G73" s="28">
        <v>2014</v>
      </c>
      <c r="H73" s="28">
        <v>2014</v>
      </c>
      <c r="I73" s="28">
        <v>2014</v>
      </c>
      <c r="J73" s="28">
        <v>2015</v>
      </c>
      <c r="K73" s="28">
        <v>2015</v>
      </c>
      <c r="L73" s="28">
        <v>2015</v>
      </c>
      <c r="M73" s="30">
        <v>2016</v>
      </c>
      <c r="N73" s="30">
        <v>2016</v>
      </c>
      <c r="O73" s="30">
        <v>2015</v>
      </c>
      <c r="P73" s="30">
        <v>2015</v>
      </c>
      <c r="Q73" s="30">
        <v>2014</v>
      </c>
      <c r="R73" s="30">
        <v>2009</v>
      </c>
      <c r="S73" s="30">
        <v>2016</v>
      </c>
      <c r="T73" s="30">
        <v>2013</v>
      </c>
      <c r="U73" s="30">
        <v>2014</v>
      </c>
      <c r="V73" s="30">
        <v>2014</v>
      </c>
      <c r="W73" s="30">
        <v>2015</v>
      </c>
      <c r="X73" s="30">
        <v>2014</v>
      </c>
      <c r="Y73" s="30">
        <v>2010</v>
      </c>
      <c r="Z73" s="30">
        <v>2014</v>
      </c>
      <c r="AA73" s="30">
        <v>2014</v>
      </c>
      <c r="AB73" s="30">
        <v>2014</v>
      </c>
      <c r="AC73" s="30">
        <v>2014</v>
      </c>
      <c r="AD73" s="30">
        <v>2015</v>
      </c>
      <c r="AE73" s="30">
        <v>2012</v>
      </c>
      <c r="AF73" s="30">
        <v>2014</v>
      </c>
      <c r="AG73" s="29" t="s">
        <v>445</v>
      </c>
      <c r="AH73" s="30">
        <v>2014</v>
      </c>
      <c r="AI73" s="30">
        <v>2015</v>
      </c>
      <c r="AJ73" s="30">
        <v>2016</v>
      </c>
      <c r="AK73" s="31" t="s">
        <v>445</v>
      </c>
      <c r="AL73" s="31">
        <v>2015</v>
      </c>
      <c r="AM73" s="30">
        <v>2015</v>
      </c>
      <c r="AN73" s="30">
        <v>2014</v>
      </c>
      <c r="AO73" s="30">
        <v>2014</v>
      </c>
      <c r="AP73" s="30" t="s">
        <v>445</v>
      </c>
      <c r="AQ73" s="30" t="s">
        <v>445</v>
      </c>
      <c r="AR73" s="30" t="s">
        <v>445</v>
      </c>
      <c r="AS73" s="30">
        <v>2014</v>
      </c>
      <c r="AT73" s="30">
        <v>2015</v>
      </c>
      <c r="AU73" s="30">
        <v>2012</v>
      </c>
      <c r="AV73" s="30">
        <v>2009</v>
      </c>
      <c r="AW73" s="30">
        <v>2014</v>
      </c>
      <c r="AX73" s="30">
        <v>2014</v>
      </c>
      <c r="AY73" s="30">
        <v>2014</v>
      </c>
      <c r="AZ73" s="30">
        <v>2015</v>
      </c>
      <c r="BA73" s="30">
        <v>2015</v>
      </c>
      <c r="BB73" s="30">
        <v>2015</v>
      </c>
      <c r="BC73" s="30">
        <v>2015</v>
      </c>
      <c r="BD73" s="30">
        <v>2014</v>
      </c>
      <c r="BE73" s="30">
        <v>2014</v>
      </c>
      <c r="BF73" s="19"/>
    </row>
    <row r="74" spans="1:58" x14ac:dyDescent="0.3">
      <c r="A74" s="24" t="s">
        <v>134</v>
      </c>
      <c r="B74" s="20" t="s">
        <v>133</v>
      </c>
      <c r="C74" s="28">
        <v>2014</v>
      </c>
      <c r="D74" s="28">
        <v>2014</v>
      </c>
      <c r="E74" s="28">
        <v>2014</v>
      </c>
      <c r="F74" s="28">
        <v>2014</v>
      </c>
      <c r="G74" s="28">
        <v>2014</v>
      </c>
      <c r="H74" s="28">
        <v>2014</v>
      </c>
      <c r="I74" s="28">
        <v>2014</v>
      </c>
      <c r="J74" s="28">
        <v>2015</v>
      </c>
      <c r="K74" s="28">
        <v>2015</v>
      </c>
      <c r="L74" s="28">
        <v>2015</v>
      </c>
      <c r="M74" s="30">
        <v>2016</v>
      </c>
      <c r="N74" s="30">
        <v>2016</v>
      </c>
      <c r="O74" s="30">
        <v>2015</v>
      </c>
      <c r="P74" s="30">
        <v>2015</v>
      </c>
      <c r="Q74" s="30">
        <v>2014</v>
      </c>
      <c r="R74" s="30">
        <v>2012</v>
      </c>
      <c r="S74" s="30">
        <v>2016</v>
      </c>
      <c r="T74" s="30">
        <v>2013</v>
      </c>
      <c r="U74" s="30">
        <v>2014</v>
      </c>
      <c r="V74" s="30">
        <v>2014</v>
      </c>
      <c r="W74" s="30">
        <v>2015</v>
      </c>
      <c r="X74" s="30">
        <v>2012</v>
      </c>
      <c r="Y74" s="30">
        <v>2014</v>
      </c>
      <c r="Z74" s="30">
        <v>2014</v>
      </c>
      <c r="AA74" s="30">
        <v>2014</v>
      </c>
      <c r="AB74" s="30">
        <v>2014</v>
      </c>
      <c r="AC74" s="30">
        <v>2014</v>
      </c>
      <c r="AD74" s="30">
        <v>2015</v>
      </c>
      <c r="AE74" s="30">
        <v>2012</v>
      </c>
      <c r="AF74" s="30">
        <v>2014</v>
      </c>
      <c r="AG74" s="29">
        <v>2012</v>
      </c>
      <c r="AH74" s="30">
        <v>2014</v>
      </c>
      <c r="AI74" s="30">
        <v>2015</v>
      </c>
      <c r="AJ74" s="30">
        <v>2016</v>
      </c>
      <c r="AK74" s="31">
        <v>2016</v>
      </c>
      <c r="AL74" s="31">
        <v>2015</v>
      </c>
      <c r="AM74" s="30">
        <v>2015</v>
      </c>
      <c r="AN74" s="30">
        <v>2014</v>
      </c>
      <c r="AO74" s="30">
        <v>2014</v>
      </c>
      <c r="AP74" s="30">
        <v>2014</v>
      </c>
      <c r="AQ74" s="30">
        <v>2014</v>
      </c>
      <c r="AR74" s="30">
        <v>2011</v>
      </c>
      <c r="AS74" s="30">
        <v>2014</v>
      </c>
      <c r="AT74" s="30">
        <v>2015</v>
      </c>
      <c r="AU74" s="30">
        <v>2012</v>
      </c>
      <c r="AV74" s="30">
        <v>2006</v>
      </c>
      <c r="AW74" s="30">
        <v>2014</v>
      </c>
      <c r="AX74" s="30">
        <v>2014</v>
      </c>
      <c r="AY74" s="30">
        <v>2014</v>
      </c>
      <c r="AZ74" s="30">
        <v>2015</v>
      </c>
      <c r="BA74" s="30">
        <v>2015</v>
      </c>
      <c r="BB74" s="30">
        <v>2015</v>
      </c>
      <c r="BC74" s="30">
        <v>2015</v>
      </c>
      <c r="BD74" s="30">
        <v>2014</v>
      </c>
      <c r="BE74" s="30">
        <v>2014</v>
      </c>
      <c r="BF74" s="19"/>
    </row>
    <row r="75" spans="1:58" x14ac:dyDescent="0.3">
      <c r="A75" s="24" t="s">
        <v>136</v>
      </c>
      <c r="B75" s="20" t="s">
        <v>135</v>
      </c>
      <c r="C75" s="28">
        <v>2014</v>
      </c>
      <c r="D75" s="28">
        <v>2014</v>
      </c>
      <c r="E75" s="28">
        <v>2014</v>
      </c>
      <c r="F75" s="28">
        <v>2014</v>
      </c>
      <c r="G75" s="28">
        <v>2014</v>
      </c>
      <c r="H75" s="28">
        <v>2014</v>
      </c>
      <c r="I75" s="28">
        <v>2014</v>
      </c>
      <c r="J75" s="28">
        <v>2015</v>
      </c>
      <c r="K75" s="28">
        <v>2015</v>
      </c>
      <c r="L75" s="28">
        <v>2015</v>
      </c>
      <c r="M75" s="30">
        <v>2016</v>
      </c>
      <c r="N75" s="30">
        <v>2016</v>
      </c>
      <c r="O75" s="30">
        <v>2015</v>
      </c>
      <c r="P75" s="30">
        <v>2015</v>
      </c>
      <c r="Q75" s="30">
        <v>2014</v>
      </c>
      <c r="R75" s="30">
        <v>2012</v>
      </c>
      <c r="S75" s="30">
        <v>2016</v>
      </c>
      <c r="T75" s="30">
        <v>2013</v>
      </c>
      <c r="U75" s="30">
        <v>2014</v>
      </c>
      <c r="V75" s="30">
        <v>2014</v>
      </c>
      <c r="W75" s="30">
        <v>2015</v>
      </c>
      <c r="X75" s="30">
        <v>2012</v>
      </c>
      <c r="Y75" s="30" t="s">
        <v>445</v>
      </c>
      <c r="Z75" s="30">
        <v>2014</v>
      </c>
      <c r="AA75" s="30">
        <v>2014</v>
      </c>
      <c r="AB75" s="30">
        <v>2014</v>
      </c>
      <c r="AC75" s="30">
        <v>2014</v>
      </c>
      <c r="AD75" s="30">
        <v>2015</v>
      </c>
      <c r="AE75" s="30">
        <v>2012</v>
      </c>
      <c r="AF75" s="30">
        <v>2014</v>
      </c>
      <c r="AG75" s="29">
        <v>2013</v>
      </c>
      <c r="AH75" s="30">
        <v>2014</v>
      </c>
      <c r="AI75" s="30">
        <v>2015</v>
      </c>
      <c r="AJ75" s="30">
        <v>2016</v>
      </c>
      <c r="AK75" s="31">
        <v>2015</v>
      </c>
      <c r="AL75" s="31">
        <v>2015</v>
      </c>
      <c r="AM75" s="30">
        <v>2015</v>
      </c>
      <c r="AN75" s="30">
        <v>2014</v>
      </c>
      <c r="AO75" s="30">
        <v>2014</v>
      </c>
      <c r="AP75" s="30">
        <v>2014</v>
      </c>
      <c r="AQ75" s="30">
        <v>2014</v>
      </c>
      <c r="AR75" s="30">
        <v>2011</v>
      </c>
      <c r="AS75" s="30">
        <v>2014</v>
      </c>
      <c r="AT75" s="30">
        <v>2015</v>
      </c>
      <c r="AU75" s="30">
        <v>2012</v>
      </c>
      <c r="AV75" s="30">
        <v>2014</v>
      </c>
      <c r="AW75" s="30">
        <v>2014</v>
      </c>
      <c r="AX75" s="30">
        <v>2014</v>
      </c>
      <c r="AY75" s="30">
        <v>2014</v>
      </c>
      <c r="AZ75" s="30">
        <v>2015</v>
      </c>
      <c r="BA75" s="30">
        <v>2015</v>
      </c>
      <c r="BB75" s="30">
        <v>2015</v>
      </c>
      <c r="BC75" s="30">
        <v>2015</v>
      </c>
      <c r="BD75" s="30">
        <v>2014</v>
      </c>
      <c r="BE75" s="30">
        <v>2014</v>
      </c>
      <c r="BF75" s="19"/>
    </row>
    <row r="76" spans="1:58" x14ac:dyDescent="0.3">
      <c r="A76" s="24" t="s">
        <v>138</v>
      </c>
      <c r="B76" s="20" t="s">
        <v>137</v>
      </c>
      <c r="C76" s="28">
        <v>2014</v>
      </c>
      <c r="D76" s="28">
        <v>2014</v>
      </c>
      <c r="E76" s="28">
        <v>2014</v>
      </c>
      <c r="F76" s="28">
        <v>2014</v>
      </c>
      <c r="G76" s="28">
        <v>2014</v>
      </c>
      <c r="H76" s="28">
        <v>2014</v>
      </c>
      <c r="I76" s="28">
        <v>2014</v>
      </c>
      <c r="J76" s="28">
        <v>2015</v>
      </c>
      <c r="K76" s="28">
        <v>2015</v>
      </c>
      <c r="L76" s="28">
        <v>2015</v>
      </c>
      <c r="M76" s="30">
        <v>2016</v>
      </c>
      <c r="N76" s="30">
        <v>2016</v>
      </c>
      <c r="O76" s="30">
        <v>2015</v>
      </c>
      <c r="P76" s="30">
        <v>2015</v>
      </c>
      <c r="Q76" s="30">
        <v>2014</v>
      </c>
      <c r="R76" s="30" t="s">
        <v>445</v>
      </c>
      <c r="S76" s="30">
        <v>2016</v>
      </c>
      <c r="T76" s="30">
        <v>2013</v>
      </c>
      <c r="U76" s="30">
        <v>2014</v>
      </c>
      <c r="V76" s="30" t="s">
        <v>445</v>
      </c>
      <c r="W76" s="30">
        <v>2015</v>
      </c>
      <c r="X76" s="30" t="s">
        <v>445</v>
      </c>
      <c r="Y76" s="30">
        <v>2012</v>
      </c>
      <c r="Z76" s="30">
        <v>2014</v>
      </c>
      <c r="AA76" s="30">
        <v>2014</v>
      </c>
      <c r="AB76" s="30" t="s">
        <v>445</v>
      </c>
      <c r="AC76" s="30">
        <v>2014</v>
      </c>
      <c r="AD76" s="30">
        <v>2015</v>
      </c>
      <c r="AE76" s="30" t="s">
        <v>445</v>
      </c>
      <c r="AF76" s="30">
        <v>2014</v>
      </c>
      <c r="AG76" s="29">
        <v>2012</v>
      </c>
      <c r="AH76" s="30">
        <v>2014</v>
      </c>
      <c r="AI76" s="30">
        <v>2015</v>
      </c>
      <c r="AJ76" s="30">
        <v>2016</v>
      </c>
      <c r="AK76" s="31" t="s">
        <v>445</v>
      </c>
      <c r="AL76" s="31">
        <v>2015</v>
      </c>
      <c r="AM76" s="30">
        <v>2015</v>
      </c>
      <c r="AN76" s="30">
        <v>2014</v>
      </c>
      <c r="AO76" s="30">
        <v>2014</v>
      </c>
      <c r="AP76" s="30">
        <v>2014</v>
      </c>
      <c r="AQ76" s="30">
        <v>2014</v>
      </c>
      <c r="AR76" s="30">
        <v>2015</v>
      </c>
      <c r="AS76" s="30">
        <v>2014</v>
      </c>
      <c r="AT76" s="30">
        <v>2015</v>
      </c>
      <c r="AU76" s="30">
        <v>2012</v>
      </c>
      <c r="AV76" s="30">
        <v>2013</v>
      </c>
      <c r="AW76" s="30">
        <v>2014</v>
      </c>
      <c r="AX76" s="30">
        <v>2014</v>
      </c>
      <c r="AY76" s="30">
        <v>2014</v>
      </c>
      <c r="AZ76" s="30">
        <v>2015</v>
      </c>
      <c r="BA76" s="30">
        <v>2015</v>
      </c>
      <c r="BB76" s="30">
        <v>2015</v>
      </c>
      <c r="BC76" s="30">
        <v>2015</v>
      </c>
      <c r="BD76" s="30">
        <v>2014</v>
      </c>
      <c r="BE76" s="30">
        <v>2014</v>
      </c>
      <c r="BF76" s="19"/>
    </row>
    <row r="77" spans="1:58" x14ac:dyDescent="0.3">
      <c r="A77" s="24" t="s">
        <v>140</v>
      </c>
      <c r="B77" s="20" t="s">
        <v>139</v>
      </c>
      <c r="C77" s="28">
        <v>2014</v>
      </c>
      <c r="D77" s="28">
        <v>2014</v>
      </c>
      <c r="E77" s="28">
        <v>2014</v>
      </c>
      <c r="F77" s="28">
        <v>2014</v>
      </c>
      <c r="G77" s="28">
        <v>2014</v>
      </c>
      <c r="H77" s="28">
        <v>2014</v>
      </c>
      <c r="I77" s="28">
        <v>2014</v>
      </c>
      <c r="J77" s="28">
        <v>2015</v>
      </c>
      <c r="K77" s="28">
        <v>2015</v>
      </c>
      <c r="L77" s="28">
        <v>2015</v>
      </c>
      <c r="M77" s="30">
        <v>2016</v>
      </c>
      <c r="N77" s="30">
        <v>2016</v>
      </c>
      <c r="O77" s="30">
        <v>2015</v>
      </c>
      <c r="P77" s="30">
        <v>2015</v>
      </c>
      <c r="Q77" s="30">
        <v>2014</v>
      </c>
      <c r="R77" s="30" t="s">
        <v>445</v>
      </c>
      <c r="S77" s="30">
        <v>2016</v>
      </c>
      <c r="T77" s="30">
        <v>2013</v>
      </c>
      <c r="U77" s="30">
        <v>2014</v>
      </c>
      <c r="V77" s="30" t="s">
        <v>445</v>
      </c>
      <c r="W77" s="30">
        <v>2015</v>
      </c>
      <c r="X77" s="30" t="s">
        <v>445</v>
      </c>
      <c r="Y77" s="30">
        <v>2012</v>
      </c>
      <c r="Z77" s="30">
        <v>2014</v>
      </c>
      <c r="AA77" s="30">
        <v>2014</v>
      </c>
      <c r="AB77" s="30" t="s">
        <v>445</v>
      </c>
      <c r="AC77" s="30">
        <v>2014</v>
      </c>
      <c r="AD77" s="30">
        <v>2015</v>
      </c>
      <c r="AE77" s="30" t="s">
        <v>445</v>
      </c>
      <c r="AF77" s="30">
        <v>2014</v>
      </c>
      <c r="AG77" s="29">
        <v>2012</v>
      </c>
      <c r="AH77" s="30">
        <v>2014</v>
      </c>
      <c r="AI77" s="30">
        <v>2015</v>
      </c>
      <c r="AJ77" s="30">
        <v>2016</v>
      </c>
      <c r="AK77" s="31" t="s">
        <v>445</v>
      </c>
      <c r="AL77" s="31">
        <v>2015</v>
      </c>
      <c r="AM77" s="30">
        <v>2015</v>
      </c>
      <c r="AN77" s="30">
        <v>2014</v>
      </c>
      <c r="AO77" s="30">
        <v>2014</v>
      </c>
      <c r="AP77" s="30">
        <v>2014</v>
      </c>
      <c r="AQ77" s="30">
        <v>2014</v>
      </c>
      <c r="AR77" s="30" t="s">
        <v>445</v>
      </c>
      <c r="AS77" s="30">
        <v>2014</v>
      </c>
      <c r="AT77" s="30">
        <v>2015</v>
      </c>
      <c r="AU77" s="30">
        <v>2012</v>
      </c>
      <c r="AV77" s="30" t="s">
        <v>445</v>
      </c>
      <c r="AW77" s="30">
        <v>2014</v>
      </c>
      <c r="AX77" s="30">
        <v>2014</v>
      </c>
      <c r="AY77" s="30">
        <v>2014</v>
      </c>
      <c r="AZ77" s="30">
        <v>2015</v>
      </c>
      <c r="BA77" s="30">
        <v>2015</v>
      </c>
      <c r="BB77" s="30">
        <v>2015</v>
      </c>
      <c r="BC77" s="30">
        <v>2015</v>
      </c>
      <c r="BD77" s="30">
        <v>2014</v>
      </c>
      <c r="BE77" s="30">
        <v>2014</v>
      </c>
      <c r="BF77" s="19"/>
    </row>
    <row r="78" spans="1:58" x14ac:dyDescent="0.3">
      <c r="A78" s="24" t="s">
        <v>142</v>
      </c>
      <c r="B78" s="20" t="s">
        <v>141</v>
      </c>
      <c r="C78" s="28">
        <v>2014</v>
      </c>
      <c r="D78" s="28">
        <v>2014</v>
      </c>
      <c r="E78" s="28">
        <v>2014</v>
      </c>
      <c r="F78" s="28">
        <v>2014</v>
      </c>
      <c r="G78" s="28">
        <v>2014</v>
      </c>
      <c r="H78" s="28">
        <v>2014</v>
      </c>
      <c r="I78" s="28">
        <v>2014</v>
      </c>
      <c r="J78" s="28">
        <v>2015</v>
      </c>
      <c r="K78" s="28">
        <v>2015</v>
      </c>
      <c r="L78" s="28">
        <v>2015</v>
      </c>
      <c r="M78" s="30">
        <v>2016</v>
      </c>
      <c r="N78" s="30">
        <v>2016</v>
      </c>
      <c r="O78" s="30">
        <v>2015</v>
      </c>
      <c r="P78" s="30">
        <v>2015</v>
      </c>
      <c r="Q78" s="30">
        <v>2014</v>
      </c>
      <c r="R78" s="30">
        <v>2006</v>
      </c>
      <c r="S78" s="30">
        <v>2016</v>
      </c>
      <c r="T78" s="30">
        <v>2013</v>
      </c>
      <c r="U78" s="30">
        <v>2014</v>
      </c>
      <c r="V78" s="30">
        <v>2014</v>
      </c>
      <c r="W78" s="30">
        <v>2015</v>
      </c>
      <c r="X78" s="30">
        <v>2006</v>
      </c>
      <c r="Y78" s="30">
        <v>2012</v>
      </c>
      <c r="Z78" s="30">
        <v>2014</v>
      </c>
      <c r="AA78" s="30">
        <v>2014</v>
      </c>
      <c r="AB78" s="30">
        <v>2013</v>
      </c>
      <c r="AC78" s="30">
        <v>2014</v>
      </c>
      <c r="AD78" s="30">
        <v>2015</v>
      </c>
      <c r="AE78" s="30">
        <v>2012</v>
      </c>
      <c r="AF78" s="30">
        <v>2014</v>
      </c>
      <c r="AG78" s="29">
        <v>2011</v>
      </c>
      <c r="AH78" s="30">
        <v>2014</v>
      </c>
      <c r="AI78" s="30">
        <v>2015</v>
      </c>
      <c r="AJ78" s="30">
        <v>2016</v>
      </c>
      <c r="AK78" s="31">
        <v>2015</v>
      </c>
      <c r="AL78" s="31">
        <v>2015</v>
      </c>
      <c r="AM78" s="30">
        <v>2015</v>
      </c>
      <c r="AN78" s="30">
        <v>2014</v>
      </c>
      <c r="AO78" s="30">
        <v>2014</v>
      </c>
      <c r="AP78" s="30">
        <v>2014</v>
      </c>
      <c r="AQ78" s="30">
        <v>2014</v>
      </c>
      <c r="AR78" s="30">
        <v>2015</v>
      </c>
      <c r="AS78" s="30">
        <v>2014</v>
      </c>
      <c r="AT78" s="30">
        <v>2015</v>
      </c>
      <c r="AU78" s="30">
        <v>2012</v>
      </c>
      <c r="AV78" s="30">
        <v>2011</v>
      </c>
      <c r="AW78" s="30">
        <v>2014</v>
      </c>
      <c r="AX78" s="30">
        <v>2014</v>
      </c>
      <c r="AY78" s="30">
        <v>2014</v>
      </c>
      <c r="AZ78" s="30">
        <v>2015</v>
      </c>
      <c r="BA78" s="30">
        <v>2015</v>
      </c>
      <c r="BB78" s="30">
        <v>2015</v>
      </c>
      <c r="BC78" s="30">
        <v>2015</v>
      </c>
      <c r="BD78" s="30">
        <v>2014</v>
      </c>
      <c r="BE78" s="30">
        <v>2014</v>
      </c>
      <c r="BF78" s="19"/>
    </row>
    <row r="79" spans="1:58" x14ac:dyDescent="0.3">
      <c r="A79" s="24" t="s">
        <v>144</v>
      </c>
      <c r="B79" s="20" t="s">
        <v>143</v>
      </c>
      <c r="C79" s="28">
        <v>2014</v>
      </c>
      <c r="D79" s="28">
        <v>2014</v>
      </c>
      <c r="E79" s="28">
        <v>2014</v>
      </c>
      <c r="F79" s="28">
        <v>2014</v>
      </c>
      <c r="G79" s="28">
        <v>2014</v>
      </c>
      <c r="H79" s="28">
        <v>2014</v>
      </c>
      <c r="I79" s="28">
        <v>2014</v>
      </c>
      <c r="J79" s="28">
        <v>2015</v>
      </c>
      <c r="K79" s="28">
        <v>2015</v>
      </c>
      <c r="L79" s="28">
        <v>2015</v>
      </c>
      <c r="M79" s="30">
        <v>2016</v>
      </c>
      <c r="N79" s="30">
        <v>2016</v>
      </c>
      <c r="O79" s="30">
        <v>2015</v>
      </c>
      <c r="P79" s="30">
        <v>2015</v>
      </c>
      <c r="Q79" s="30">
        <v>2014</v>
      </c>
      <c r="R79" s="30">
        <v>2012</v>
      </c>
      <c r="S79" s="30">
        <v>2016</v>
      </c>
      <c r="T79" s="30">
        <v>2013</v>
      </c>
      <c r="U79" s="30">
        <v>2014</v>
      </c>
      <c r="V79" s="30">
        <v>2014</v>
      </c>
      <c r="W79" s="30">
        <v>2015</v>
      </c>
      <c r="X79" s="30">
        <v>2013</v>
      </c>
      <c r="Y79" s="30">
        <v>2012</v>
      </c>
      <c r="Z79" s="30">
        <v>2014</v>
      </c>
      <c r="AA79" s="30">
        <v>2014</v>
      </c>
      <c r="AB79" s="30">
        <v>2014</v>
      </c>
      <c r="AC79" s="30">
        <v>2014</v>
      </c>
      <c r="AD79" s="30">
        <v>2015</v>
      </c>
      <c r="AE79" s="30">
        <v>2012</v>
      </c>
      <c r="AF79" s="30">
        <v>2014</v>
      </c>
      <c r="AG79" s="29">
        <v>2011</v>
      </c>
      <c r="AH79" s="30">
        <v>2014</v>
      </c>
      <c r="AI79" s="30">
        <v>2015</v>
      </c>
      <c r="AJ79" s="30">
        <v>2016</v>
      </c>
      <c r="AK79" s="31">
        <v>2015</v>
      </c>
      <c r="AL79" s="31">
        <v>2015</v>
      </c>
      <c r="AM79" s="30">
        <v>2015</v>
      </c>
      <c r="AN79" s="30">
        <v>2014</v>
      </c>
      <c r="AO79" s="30">
        <v>2014</v>
      </c>
      <c r="AP79" s="30">
        <v>2014</v>
      </c>
      <c r="AQ79" s="30">
        <v>2014</v>
      </c>
      <c r="AR79" s="30">
        <v>2015</v>
      </c>
      <c r="AS79" s="30">
        <v>2014</v>
      </c>
      <c r="AT79" s="30">
        <v>2015</v>
      </c>
      <c r="AU79" s="30">
        <v>2012</v>
      </c>
      <c r="AV79" s="30">
        <v>2011</v>
      </c>
      <c r="AW79" s="30">
        <v>2014</v>
      </c>
      <c r="AX79" s="30">
        <v>2014</v>
      </c>
      <c r="AY79" s="30">
        <v>2014</v>
      </c>
      <c r="AZ79" s="30">
        <v>2015</v>
      </c>
      <c r="BA79" s="30">
        <v>2015</v>
      </c>
      <c r="BB79" s="30">
        <v>2015</v>
      </c>
      <c r="BC79" s="30">
        <v>2015</v>
      </c>
      <c r="BD79" s="30">
        <v>2014</v>
      </c>
      <c r="BE79" s="30">
        <v>2014</v>
      </c>
      <c r="BF79" s="19"/>
    </row>
    <row r="80" spans="1:58" x14ac:dyDescent="0.3">
      <c r="A80" s="24" t="s">
        <v>421</v>
      </c>
      <c r="B80" s="20" t="s">
        <v>145</v>
      </c>
      <c r="C80" s="28">
        <v>2014</v>
      </c>
      <c r="D80" s="28">
        <v>2014</v>
      </c>
      <c r="E80" s="28">
        <v>2014</v>
      </c>
      <c r="F80" s="28">
        <v>2014</v>
      </c>
      <c r="G80" s="28">
        <v>2014</v>
      </c>
      <c r="H80" s="28">
        <v>2014</v>
      </c>
      <c r="I80" s="28">
        <v>2014</v>
      </c>
      <c r="J80" s="28">
        <v>2015</v>
      </c>
      <c r="K80" s="28">
        <v>2015</v>
      </c>
      <c r="L80" s="28">
        <v>2015</v>
      </c>
      <c r="M80" s="30">
        <v>2016</v>
      </c>
      <c r="N80" s="30">
        <v>2016</v>
      </c>
      <c r="O80" s="30">
        <v>2015</v>
      </c>
      <c r="P80" s="30">
        <v>2015</v>
      </c>
      <c r="Q80" s="30">
        <v>2014</v>
      </c>
      <c r="R80" s="30" t="s">
        <v>445</v>
      </c>
      <c r="S80" s="30">
        <v>2016</v>
      </c>
      <c r="T80" s="30">
        <v>2013</v>
      </c>
      <c r="U80" s="30">
        <v>2014</v>
      </c>
      <c r="V80" s="30">
        <v>2014</v>
      </c>
      <c r="W80" s="30">
        <v>2015</v>
      </c>
      <c r="X80" s="30">
        <v>2004</v>
      </c>
      <c r="Y80" s="30">
        <v>2010</v>
      </c>
      <c r="Z80" s="30">
        <v>2014</v>
      </c>
      <c r="AA80" s="30">
        <v>2014</v>
      </c>
      <c r="AB80" s="30">
        <v>2014</v>
      </c>
      <c r="AC80" s="30">
        <v>2014</v>
      </c>
      <c r="AD80" s="30">
        <v>2015</v>
      </c>
      <c r="AE80" s="30">
        <v>2012</v>
      </c>
      <c r="AF80" s="30">
        <v>2014</v>
      </c>
      <c r="AG80" s="29">
        <v>2013</v>
      </c>
      <c r="AH80" s="30">
        <v>2014</v>
      </c>
      <c r="AI80" s="30">
        <v>2015</v>
      </c>
      <c r="AJ80" s="30">
        <v>2016</v>
      </c>
      <c r="AK80" s="31" t="s">
        <v>445</v>
      </c>
      <c r="AL80" s="31">
        <v>2015</v>
      </c>
      <c r="AM80" s="30">
        <v>2015</v>
      </c>
      <c r="AN80" s="30">
        <v>2014</v>
      </c>
      <c r="AO80" s="30">
        <v>2014</v>
      </c>
      <c r="AP80" s="30">
        <v>2014</v>
      </c>
      <c r="AQ80" s="30">
        <v>2014</v>
      </c>
      <c r="AR80" s="30">
        <v>2011</v>
      </c>
      <c r="AS80" s="30">
        <v>2014</v>
      </c>
      <c r="AT80" s="30">
        <v>2015</v>
      </c>
      <c r="AU80" s="30">
        <v>2012</v>
      </c>
      <c r="AV80" s="30">
        <v>2012</v>
      </c>
      <c r="AW80" s="30">
        <v>2014</v>
      </c>
      <c r="AX80" s="30">
        <v>2014</v>
      </c>
      <c r="AY80" s="30">
        <v>2014</v>
      </c>
      <c r="AZ80" s="30">
        <v>2015</v>
      </c>
      <c r="BA80" s="30">
        <v>2015</v>
      </c>
      <c r="BB80" s="30">
        <v>2014</v>
      </c>
      <c r="BC80" s="30">
        <v>2015</v>
      </c>
      <c r="BD80" s="30">
        <v>2014</v>
      </c>
      <c r="BE80" s="30">
        <v>2014</v>
      </c>
      <c r="BF80" s="19"/>
    </row>
    <row r="81" spans="1:58" x14ac:dyDescent="0.3">
      <c r="A81" s="24" t="s">
        <v>147</v>
      </c>
      <c r="B81" s="20" t="s">
        <v>146</v>
      </c>
      <c r="C81" s="28">
        <v>2014</v>
      </c>
      <c r="D81" s="28">
        <v>2014</v>
      </c>
      <c r="E81" s="28">
        <v>2014</v>
      </c>
      <c r="F81" s="28">
        <v>2014</v>
      </c>
      <c r="G81" s="28">
        <v>2014</v>
      </c>
      <c r="H81" s="28">
        <v>2014</v>
      </c>
      <c r="I81" s="28">
        <v>2014</v>
      </c>
      <c r="J81" s="28">
        <v>2015</v>
      </c>
      <c r="K81" s="28">
        <v>2015</v>
      </c>
      <c r="L81" s="28">
        <v>2015</v>
      </c>
      <c r="M81" s="30">
        <v>2016</v>
      </c>
      <c r="N81" s="30">
        <v>2016</v>
      </c>
      <c r="O81" s="30">
        <v>2015</v>
      </c>
      <c r="P81" s="30">
        <v>2015</v>
      </c>
      <c r="Q81" s="30">
        <v>2014</v>
      </c>
      <c r="R81" s="30">
        <v>2011</v>
      </c>
      <c r="S81" s="30">
        <v>2016</v>
      </c>
      <c r="T81" s="30">
        <v>2013</v>
      </c>
      <c r="U81" s="30">
        <v>2014</v>
      </c>
      <c r="V81" s="30">
        <v>2014</v>
      </c>
      <c r="W81" s="30">
        <v>2015</v>
      </c>
      <c r="X81" s="30">
        <v>2011</v>
      </c>
      <c r="Y81" s="30">
        <v>2010</v>
      </c>
      <c r="Z81" s="30">
        <v>2014</v>
      </c>
      <c r="AA81" s="30">
        <v>2014</v>
      </c>
      <c r="AB81" s="30" t="s">
        <v>445</v>
      </c>
      <c r="AC81" s="30">
        <v>2014</v>
      </c>
      <c r="AD81" s="30">
        <v>2015</v>
      </c>
      <c r="AE81" s="30" t="s">
        <v>445</v>
      </c>
      <c r="AF81" s="30">
        <v>2014</v>
      </c>
      <c r="AG81" s="29">
        <v>2012</v>
      </c>
      <c r="AH81" s="30">
        <v>2014</v>
      </c>
      <c r="AI81" s="30">
        <v>2015</v>
      </c>
      <c r="AJ81" s="30">
        <v>2016</v>
      </c>
      <c r="AK81" s="31">
        <v>2016</v>
      </c>
      <c r="AL81" s="31">
        <v>2016</v>
      </c>
      <c r="AM81" s="30">
        <v>2015</v>
      </c>
      <c r="AN81" s="30">
        <v>2014</v>
      </c>
      <c r="AO81" s="30">
        <v>2014</v>
      </c>
      <c r="AP81" s="30">
        <v>2014</v>
      </c>
      <c r="AQ81" s="30">
        <v>2014</v>
      </c>
      <c r="AR81" s="30">
        <v>2015</v>
      </c>
      <c r="AS81" s="30">
        <v>2014</v>
      </c>
      <c r="AT81" s="30">
        <v>2015</v>
      </c>
      <c r="AU81" s="30">
        <v>2012</v>
      </c>
      <c r="AV81" s="30">
        <v>2013</v>
      </c>
      <c r="AW81" s="30">
        <v>2014</v>
      </c>
      <c r="AX81" s="30">
        <v>2014</v>
      </c>
      <c r="AY81" s="30">
        <v>2014</v>
      </c>
      <c r="AZ81" s="30">
        <v>2015</v>
      </c>
      <c r="BA81" s="30">
        <v>2015</v>
      </c>
      <c r="BB81" s="30">
        <v>2015</v>
      </c>
      <c r="BC81" s="30">
        <v>2015</v>
      </c>
      <c r="BD81" s="30">
        <v>2014</v>
      </c>
      <c r="BE81" s="30">
        <v>2014</v>
      </c>
      <c r="BF81" s="19"/>
    </row>
    <row r="82" spans="1:58" x14ac:dyDescent="0.3">
      <c r="A82" s="24" t="s">
        <v>149</v>
      </c>
      <c r="B82" s="20" t="s">
        <v>148</v>
      </c>
      <c r="C82" s="28">
        <v>2014</v>
      </c>
      <c r="D82" s="28">
        <v>2014</v>
      </c>
      <c r="E82" s="28">
        <v>2014</v>
      </c>
      <c r="F82" s="28">
        <v>2014</v>
      </c>
      <c r="G82" s="28">
        <v>2014</v>
      </c>
      <c r="H82" s="28">
        <v>2014</v>
      </c>
      <c r="I82" s="28">
        <v>2014</v>
      </c>
      <c r="J82" s="28">
        <v>2015</v>
      </c>
      <c r="K82" s="28">
        <v>2015</v>
      </c>
      <c r="L82" s="28">
        <v>2015</v>
      </c>
      <c r="M82" s="30">
        <v>2016</v>
      </c>
      <c r="N82" s="30">
        <v>2016</v>
      </c>
      <c r="O82" s="30">
        <v>2015</v>
      </c>
      <c r="P82" s="30">
        <v>2015</v>
      </c>
      <c r="Q82" s="30">
        <v>2014</v>
      </c>
      <c r="R82" s="30" t="s">
        <v>445</v>
      </c>
      <c r="S82" s="30">
        <v>2016</v>
      </c>
      <c r="T82" s="30">
        <v>2013</v>
      </c>
      <c r="U82" s="30">
        <v>2014</v>
      </c>
      <c r="V82" s="30" t="s">
        <v>445</v>
      </c>
      <c r="W82" s="30">
        <v>2015</v>
      </c>
      <c r="X82" s="30" t="s">
        <v>445</v>
      </c>
      <c r="Y82" s="30">
        <v>2013</v>
      </c>
      <c r="Z82" s="30">
        <v>2014</v>
      </c>
      <c r="AA82" s="30">
        <v>2014</v>
      </c>
      <c r="AB82" s="30">
        <v>2014</v>
      </c>
      <c r="AC82" s="30">
        <v>2014</v>
      </c>
      <c r="AD82" s="30">
        <v>2015</v>
      </c>
      <c r="AE82" s="30" t="s">
        <v>445</v>
      </c>
      <c r="AF82" s="30">
        <v>2014</v>
      </c>
      <c r="AG82" s="29">
        <v>2012</v>
      </c>
      <c r="AH82" s="30">
        <v>2014</v>
      </c>
      <c r="AI82" s="30">
        <v>2015</v>
      </c>
      <c r="AJ82" s="30">
        <v>2016</v>
      </c>
      <c r="AK82" s="31" t="s">
        <v>445</v>
      </c>
      <c r="AL82" s="31">
        <v>2015</v>
      </c>
      <c r="AM82" s="30">
        <v>2015</v>
      </c>
      <c r="AN82" s="30">
        <v>2014</v>
      </c>
      <c r="AO82" s="30">
        <v>2014</v>
      </c>
      <c r="AP82" s="30">
        <v>2014</v>
      </c>
      <c r="AQ82" s="30">
        <v>2014</v>
      </c>
      <c r="AR82" s="30" t="s">
        <v>445</v>
      </c>
      <c r="AS82" s="30">
        <v>2014</v>
      </c>
      <c r="AT82" s="30">
        <v>2015</v>
      </c>
      <c r="AU82" s="30">
        <v>2012</v>
      </c>
      <c r="AV82" s="30" t="s">
        <v>445</v>
      </c>
      <c r="AW82" s="30">
        <v>2014</v>
      </c>
      <c r="AX82" s="30">
        <v>2014</v>
      </c>
      <c r="AY82" s="30">
        <v>2014</v>
      </c>
      <c r="AZ82" s="30">
        <v>2015</v>
      </c>
      <c r="BA82" s="30">
        <v>2015</v>
      </c>
      <c r="BB82" s="30">
        <v>2015</v>
      </c>
      <c r="BC82" s="30">
        <v>2015</v>
      </c>
      <c r="BD82" s="30">
        <v>2014</v>
      </c>
      <c r="BE82" s="30">
        <v>2014</v>
      </c>
      <c r="BF82" s="19"/>
    </row>
    <row r="83" spans="1:58" x14ac:dyDescent="0.3">
      <c r="A83" s="24" t="s">
        <v>151</v>
      </c>
      <c r="B83" s="20" t="s">
        <v>150</v>
      </c>
      <c r="C83" s="28">
        <v>2014</v>
      </c>
      <c r="D83" s="28">
        <v>2014</v>
      </c>
      <c r="E83" s="28">
        <v>2014</v>
      </c>
      <c r="F83" s="28">
        <v>2014</v>
      </c>
      <c r="G83" s="28">
        <v>2014</v>
      </c>
      <c r="H83" s="28">
        <v>2014</v>
      </c>
      <c r="I83" s="28">
        <v>2014</v>
      </c>
      <c r="J83" s="28">
        <v>2015</v>
      </c>
      <c r="K83" s="28">
        <v>2015</v>
      </c>
      <c r="L83" s="28">
        <v>2015</v>
      </c>
      <c r="M83" s="30">
        <v>2016</v>
      </c>
      <c r="N83" s="30">
        <v>2016</v>
      </c>
      <c r="O83" s="30">
        <v>2015</v>
      </c>
      <c r="P83" s="30">
        <v>2015</v>
      </c>
      <c r="Q83" s="30">
        <v>2014</v>
      </c>
      <c r="R83" s="30" t="s">
        <v>445</v>
      </c>
      <c r="S83" s="30">
        <v>2016</v>
      </c>
      <c r="T83" s="30">
        <v>2013</v>
      </c>
      <c r="U83" s="30">
        <v>2014</v>
      </c>
      <c r="V83" s="30" t="s">
        <v>445</v>
      </c>
      <c r="W83" s="30">
        <v>2015</v>
      </c>
      <c r="X83" s="30" t="s">
        <v>445</v>
      </c>
      <c r="Y83" s="30">
        <v>2012</v>
      </c>
      <c r="Z83" s="30">
        <v>2014</v>
      </c>
      <c r="AA83" s="30">
        <v>2014</v>
      </c>
      <c r="AB83" s="30" t="s">
        <v>445</v>
      </c>
      <c r="AC83" s="30">
        <v>2014</v>
      </c>
      <c r="AD83" s="30">
        <v>2015</v>
      </c>
      <c r="AE83" s="30" t="s">
        <v>445</v>
      </c>
      <c r="AF83" s="30">
        <v>2014</v>
      </c>
      <c r="AG83" s="29">
        <v>2010</v>
      </c>
      <c r="AH83" s="30">
        <v>2014</v>
      </c>
      <c r="AI83" s="30">
        <v>2015</v>
      </c>
      <c r="AJ83" s="30">
        <v>2016</v>
      </c>
      <c r="AK83" s="31" t="s">
        <v>445</v>
      </c>
      <c r="AL83" s="31">
        <v>2015</v>
      </c>
      <c r="AM83" s="30">
        <v>2015</v>
      </c>
      <c r="AN83" s="30">
        <v>2014</v>
      </c>
      <c r="AO83" s="30">
        <v>2014</v>
      </c>
      <c r="AP83" s="30">
        <v>2014</v>
      </c>
      <c r="AQ83" s="30">
        <v>2014</v>
      </c>
      <c r="AR83" s="30" t="s">
        <v>445</v>
      </c>
      <c r="AS83" s="30">
        <v>2014</v>
      </c>
      <c r="AT83" s="30">
        <v>2015</v>
      </c>
      <c r="AU83" s="30">
        <v>2012</v>
      </c>
      <c r="AV83" s="30" t="s">
        <v>445</v>
      </c>
      <c r="AW83" s="30">
        <v>2014</v>
      </c>
      <c r="AX83" s="30">
        <v>2014</v>
      </c>
      <c r="AY83" s="30">
        <v>2014</v>
      </c>
      <c r="AZ83" s="30">
        <v>2015</v>
      </c>
      <c r="BA83" s="30">
        <v>2015</v>
      </c>
      <c r="BB83" s="30">
        <v>2015</v>
      </c>
      <c r="BC83" s="30">
        <v>2015</v>
      </c>
      <c r="BD83" s="30">
        <v>2014</v>
      </c>
      <c r="BE83" s="30">
        <v>2014</v>
      </c>
      <c r="BF83" s="19"/>
    </row>
    <row r="84" spans="1:58" x14ac:dyDescent="0.3">
      <c r="A84" s="24" t="s">
        <v>153</v>
      </c>
      <c r="B84" s="20" t="s">
        <v>152</v>
      </c>
      <c r="C84" s="28">
        <v>2014</v>
      </c>
      <c r="D84" s="28">
        <v>2014</v>
      </c>
      <c r="E84" s="28">
        <v>2014</v>
      </c>
      <c r="F84" s="28">
        <v>2014</v>
      </c>
      <c r="G84" s="28">
        <v>2014</v>
      </c>
      <c r="H84" s="28">
        <v>2014</v>
      </c>
      <c r="I84" s="28">
        <v>2014</v>
      </c>
      <c r="J84" s="28">
        <v>2015</v>
      </c>
      <c r="K84" s="28">
        <v>2015</v>
      </c>
      <c r="L84" s="28">
        <v>2015</v>
      </c>
      <c r="M84" s="30">
        <v>2016</v>
      </c>
      <c r="N84" s="30">
        <v>2016</v>
      </c>
      <c r="O84" s="30">
        <v>2015</v>
      </c>
      <c r="P84" s="30">
        <v>2015</v>
      </c>
      <c r="Q84" s="30">
        <v>2014</v>
      </c>
      <c r="R84" s="30" t="s">
        <v>445</v>
      </c>
      <c r="S84" s="30">
        <v>2016</v>
      </c>
      <c r="T84" s="30">
        <v>2013</v>
      </c>
      <c r="U84" s="30">
        <v>2014</v>
      </c>
      <c r="V84" s="30" t="s">
        <v>445</v>
      </c>
      <c r="W84" s="30">
        <v>2015</v>
      </c>
      <c r="X84" s="30" t="s">
        <v>445</v>
      </c>
      <c r="Y84" s="30">
        <v>2012</v>
      </c>
      <c r="Z84" s="30">
        <v>2014</v>
      </c>
      <c r="AA84" s="30">
        <v>2014</v>
      </c>
      <c r="AB84" s="30">
        <v>2013</v>
      </c>
      <c r="AC84" s="30">
        <v>2014</v>
      </c>
      <c r="AD84" s="30">
        <v>2015</v>
      </c>
      <c r="AE84" s="30" t="s">
        <v>445</v>
      </c>
      <c r="AF84" s="30">
        <v>2014</v>
      </c>
      <c r="AG84" s="29">
        <v>2012</v>
      </c>
      <c r="AH84" s="30">
        <v>2014</v>
      </c>
      <c r="AI84" s="30">
        <v>2015</v>
      </c>
      <c r="AJ84" s="30">
        <v>2016</v>
      </c>
      <c r="AK84" s="31" t="s">
        <v>445</v>
      </c>
      <c r="AL84" s="31">
        <v>2015</v>
      </c>
      <c r="AM84" s="30">
        <v>2015</v>
      </c>
      <c r="AN84" s="30">
        <v>2014</v>
      </c>
      <c r="AO84" s="30">
        <v>2014</v>
      </c>
      <c r="AP84" s="30">
        <v>2014</v>
      </c>
      <c r="AQ84" s="30">
        <v>2014</v>
      </c>
      <c r="AR84" s="30">
        <v>2015</v>
      </c>
      <c r="AS84" s="30">
        <v>2014</v>
      </c>
      <c r="AT84" s="30">
        <v>2015</v>
      </c>
      <c r="AU84" s="30">
        <v>2012</v>
      </c>
      <c r="AV84" s="30">
        <v>2013</v>
      </c>
      <c r="AW84" s="30">
        <v>2014</v>
      </c>
      <c r="AX84" s="30">
        <v>2014</v>
      </c>
      <c r="AY84" s="30">
        <v>2014</v>
      </c>
      <c r="AZ84" s="30">
        <v>2015</v>
      </c>
      <c r="BA84" s="30">
        <v>2015</v>
      </c>
      <c r="BB84" s="30">
        <v>2015</v>
      </c>
      <c r="BC84" s="30">
        <v>2015</v>
      </c>
      <c r="BD84" s="30">
        <v>2014</v>
      </c>
      <c r="BE84" s="30">
        <v>2014</v>
      </c>
      <c r="BF84" s="19"/>
    </row>
    <row r="85" spans="1:58" x14ac:dyDescent="0.3">
      <c r="A85" s="24" t="s">
        <v>155</v>
      </c>
      <c r="B85" s="20" t="s">
        <v>154</v>
      </c>
      <c r="C85" s="28">
        <v>2014</v>
      </c>
      <c r="D85" s="28">
        <v>2014</v>
      </c>
      <c r="E85" s="28">
        <v>2014</v>
      </c>
      <c r="F85" s="28">
        <v>2014</v>
      </c>
      <c r="G85" s="28">
        <v>2014</v>
      </c>
      <c r="H85" s="28">
        <v>2014</v>
      </c>
      <c r="I85" s="28">
        <v>2014</v>
      </c>
      <c r="J85" s="28">
        <v>2015</v>
      </c>
      <c r="K85" s="28">
        <v>2015</v>
      </c>
      <c r="L85" s="28">
        <v>2015</v>
      </c>
      <c r="M85" s="30">
        <v>2016</v>
      </c>
      <c r="N85" s="30">
        <v>2016</v>
      </c>
      <c r="O85" s="30">
        <v>2015</v>
      </c>
      <c r="P85" s="30">
        <v>2015</v>
      </c>
      <c r="Q85" s="30">
        <v>2014</v>
      </c>
      <c r="R85" s="30">
        <v>2010</v>
      </c>
      <c r="S85" s="30">
        <v>2016</v>
      </c>
      <c r="T85" s="30">
        <v>2013</v>
      </c>
      <c r="U85" s="30">
        <v>2014</v>
      </c>
      <c r="V85" s="30">
        <v>2014</v>
      </c>
      <c r="W85" s="30">
        <v>2015</v>
      </c>
      <c r="X85" s="30">
        <v>2012</v>
      </c>
      <c r="Y85" s="30">
        <v>2008</v>
      </c>
      <c r="Z85" s="30">
        <v>2014</v>
      </c>
      <c r="AA85" s="30">
        <v>2014</v>
      </c>
      <c r="AB85" s="30">
        <v>2014</v>
      </c>
      <c r="AC85" s="30">
        <v>2014</v>
      </c>
      <c r="AD85" s="30">
        <v>2015</v>
      </c>
      <c r="AE85" s="30" t="s">
        <v>445</v>
      </c>
      <c r="AF85" s="30">
        <v>2014</v>
      </c>
      <c r="AG85" s="29">
        <v>2004</v>
      </c>
      <c r="AH85" s="30">
        <v>2014</v>
      </c>
      <c r="AI85" s="30">
        <v>2015</v>
      </c>
      <c r="AJ85" s="30">
        <v>2016</v>
      </c>
      <c r="AK85" s="31" t="s">
        <v>445</v>
      </c>
      <c r="AL85" s="31">
        <v>2015</v>
      </c>
      <c r="AM85" s="30">
        <v>2015</v>
      </c>
      <c r="AN85" s="30">
        <v>2014</v>
      </c>
      <c r="AO85" s="30">
        <v>2014</v>
      </c>
      <c r="AP85" s="30">
        <v>2014</v>
      </c>
      <c r="AQ85" s="30">
        <v>2014</v>
      </c>
      <c r="AR85" s="30">
        <v>2011</v>
      </c>
      <c r="AS85" s="30">
        <v>2014</v>
      </c>
      <c r="AT85" s="30">
        <v>2015</v>
      </c>
      <c r="AU85" s="30">
        <v>2012</v>
      </c>
      <c r="AV85" s="30">
        <v>2013</v>
      </c>
      <c r="AW85" s="30">
        <v>2014</v>
      </c>
      <c r="AX85" s="30">
        <v>2014</v>
      </c>
      <c r="AY85" s="30">
        <v>2014</v>
      </c>
      <c r="AZ85" s="30">
        <v>2015</v>
      </c>
      <c r="BA85" s="30">
        <v>2015</v>
      </c>
      <c r="BB85" s="30">
        <v>2015</v>
      </c>
      <c r="BC85" s="30">
        <v>2015</v>
      </c>
      <c r="BD85" s="30">
        <v>2014</v>
      </c>
      <c r="BE85" s="30">
        <v>2014</v>
      </c>
      <c r="BF85" s="19"/>
    </row>
    <row r="86" spans="1:58" x14ac:dyDescent="0.3">
      <c r="A86" s="24" t="s">
        <v>157</v>
      </c>
      <c r="B86" s="20" t="s">
        <v>156</v>
      </c>
      <c r="C86" s="28">
        <v>2014</v>
      </c>
      <c r="D86" s="28">
        <v>2014</v>
      </c>
      <c r="E86" s="28">
        <v>2014</v>
      </c>
      <c r="F86" s="28">
        <v>2014</v>
      </c>
      <c r="G86" s="28">
        <v>2014</v>
      </c>
      <c r="H86" s="28">
        <v>2014</v>
      </c>
      <c r="I86" s="28">
        <v>2014</v>
      </c>
      <c r="J86" s="28">
        <v>2015</v>
      </c>
      <c r="K86" s="28">
        <v>2015</v>
      </c>
      <c r="L86" s="28">
        <v>2015</v>
      </c>
      <c r="M86" s="30">
        <v>2016</v>
      </c>
      <c r="N86" s="30">
        <v>2016</v>
      </c>
      <c r="O86" s="30">
        <v>2015</v>
      </c>
      <c r="P86" s="30">
        <v>2015</v>
      </c>
      <c r="Q86" s="30">
        <v>2014</v>
      </c>
      <c r="R86" s="30" t="s">
        <v>445</v>
      </c>
      <c r="S86" s="30">
        <v>2016</v>
      </c>
      <c r="T86" s="30">
        <v>2013</v>
      </c>
      <c r="U86" s="30">
        <v>2014</v>
      </c>
      <c r="V86" s="30" t="s">
        <v>445</v>
      </c>
      <c r="W86" s="30">
        <v>2015</v>
      </c>
      <c r="X86" s="30">
        <v>2010</v>
      </c>
      <c r="Y86" s="30">
        <v>2010</v>
      </c>
      <c r="Z86" s="30">
        <v>2014</v>
      </c>
      <c r="AA86" s="30">
        <v>2014</v>
      </c>
      <c r="AB86" s="30">
        <v>2011</v>
      </c>
      <c r="AC86" s="30">
        <v>2014</v>
      </c>
      <c r="AD86" s="30">
        <v>2015</v>
      </c>
      <c r="AE86" s="30" t="s">
        <v>445</v>
      </c>
      <c r="AF86" s="30">
        <v>2014</v>
      </c>
      <c r="AG86" s="29">
        <v>2008</v>
      </c>
      <c r="AH86" s="30">
        <v>2014</v>
      </c>
      <c r="AI86" s="30">
        <v>2015</v>
      </c>
      <c r="AJ86" s="30">
        <v>2016</v>
      </c>
      <c r="AK86" s="31" t="s">
        <v>445</v>
      </c>
      <c r="AL86" s="31">
        <v>2015</v>
      </c>
      <c r="AM86" s="30">
        <v>2015</v>
      </c>
      <c r="AN86" s="30">
        <v>2014</v>
      </c>
      <c r="AO86" s="30">
        <v>2014</v>
      </c>
      <c r="AP86" s="30">
        <v>2014</v>
      </c>
      <c r="AQ86" s="30">
        <v>2014</v>
      </c>
      <c r="AR86" s="30">
        <v>2011</v>
      </c>
      <c r="AS86" s="30">
        <v>2014</v>
      </c>
      <c r="AT86" s="30">
        <v>2015</v>
      </c>
      <c r="AU86" s="30">
        <v>2012</v>
      </c>
      <c r="AV86" s="30" t="s">
        <v>445</v>
      </c>
      <c r="AW86" s="30">
        <v>2014</v>
      </c>
      <c r="AX86" s="30">
        <v>2014</v>
      </c>
      <c r="AY86" s="30">
        <v>2014</v>
      </c>
      <c r="AZ86" s="30">
        <v>2015</v>
      </c>
      <c r="BA86" s="30">
        <v>2015</v>
      </c>
      <c r="BB86" s="30">
        <v>2015</v>
      </c>
      <c r="BC86" s="30">
        <v>2015</v>
      </c>
      <c r="BD86" s="30">
        <v>2014</v>
      </c>
      <c r="BE86" s="30">
        <v>2014</v>
      </c>
      <c r="BF86" s="19"/>
    </row>
    <row r="87" spans="1:58" x14ac:dyDescent="0.3">
      <c r="A87" s="24" t="s">
        <v>159</v>
      </c>
      <c r="B87" s="20" t="s">
        <v>158</v>
      </c>
      <c r="C87" s="28">
        <v>2014</v>
      </c>
      <c r="D87" s="28">
        <v>2014</v>
      </c>
      <c r="E87" s="28">
        <v>2014</v>
      </c>
      <c r="F87" s="28">
        <v>2014</v>
      </c>
      <c r="G87" s="28">
        <v>2014</v>
      </c>
      <c r="H87" s="28">
        <v>2014</v>
      </c>
      <c r="I87" s="28">
        <v>2014</v>
      </c>
      <c r="J87" s="28">
        <v>2015</v>
      </c>
      <c r="K87" s="28">
        <v>2015</v>
      </c>
      <c r="L87" s="28">
        <v>2015</v>
      </c>
      <c r="M87" s="30">
        <v>2016</v>
      </c>
      <c r="N87" s="30">
        <v>2016</v>
      </c>
      <c r="O87" s="30">
        <v>2015</v>
      </c>
      <c r="P87" s="30">
        <v>2015</v>
      </c>
      <c r="Q87" s="30">
        <v>2014</v>
      </c>
      <c r="R87" s="30">
        <v>2012</v>
      </c>
      <c r="S87" s="30">
        <v>2016</v>
      </c>
      <c r="T87" s="30">
        <v>2013</v>
      </c>
      <c r="U87" s="30">
        <v>2014</v>
      </c>
      <c r="V87" s="30">
        <v>2014</v>
      </c>
      <c r="W87" s="30">
        <v>2015</v>
      </c>
      <c r="X87" s="30">
        <v>2012</v>
      </c>
      <c r="Y87" s="30">
        <v>2010</v>
      </c>
      <c r="Z87" s="30">
        <v>2014</v>
      </c>
      <c r="AA87" s="30">
        <v>2014</v>
      </c>
      <c r="AB87" s="30" t="s">
        <v>445</v>
      </c>
      <c r="AC87" s="30">
        <v>2014</v>
      </c>
      <c r="AD87" s="30">
        <v>2015</v>
      </c>
      <c r="AE87" s="30" t="s">
        <v>445</v>
      </c>
      <c r="AF87" s="30">
        <v>2014</v>
      </c>
      <c r="AG87" s="29">
        <v>2010</v>
      </c>
      <c r="AH87" s="30">
        <v>2014</v>
      </c>
      <c r="AI87" s="30">
        <v>2015</v>
      </c>
      <c r="AJ87" s="30">
        <v>2016</v>
      </c>
      <c r="AK87" s="31" t="s">
        <v>445</v>
      </c>
      <c r="AL87" s="31">
        <v>2016</v>
      </c>
      <c r="AM87" s="30">
        <v>2015</v>
      </c>
      <c r="AN87" s="30">
        <v>2014</v>
      </c>
      <c r="AO87" s="30">
        <v>2014</v>
      </c>
      <c r="AP87" s="30">
        <v>2014</v>
      </c>
      <c r="AQ87" s="30">
        <v>2014</v>
      </c>
      <c r="AR87" s="30">
        <v>2011</v>
      </c>
      <c r="AS87" s="30">
        <v>2014</v>
      </c>
      <c r="AT87" s="30">
        <v>2015</v>
      </c>
      <c r="AU87" s="30">
        <v>2012</v>
      </c>
      <c r="AV87" s="30">
        <v>2012</v>
      </c>
      <c r="AW87" s="30">
        <v>2014</v>
      </c>
      <c r="AX87" s="30">
        <v>2014</v>
      </c>
      <c r="AY87" s="30">
        <v>2014</v>
      </c>
      <c r="AZ87" s="30">
        <v>2015</v>
      </c>
      <c r="BA87" s="30">
        <v>2015</v>
      </c>
      <c r="BB87" s="30">
        <v>2015</v>
      </c>
      <c r="BC87" s="30">
        <v>2015</v>
      </c>
      <c r="BD87" s="30">
        <v>2014</v>
      </c>
      <c r="BE87" s="30">
        <v>2014</v>
      </c>
      <c r="BF87" s="19"/>
    </row>
    <row r="88" spans="1:58" x14ac:dyDescent="0.3">
      <c r="A88" s="24" t="s">
        <v>161</v>
      </c>
      <c r="B88" s="20" t="s">
        <v>160</v>
      </c>
      <c r="C88" s="28">
        <v>2014</v>
      </c>
      <c r="D88" s="28">
        <v>2014</v>
      </c>
      <c r="E88" s="28">
        <v>2014</v>
      </c>
      <c r="F88" s="28">
        <v>2014</v>
      </c>
      <c r="G88" s="28">
        <v>2014</v>
      </c>
      <c r="H88" s="28">
        <v>2014</v>
      </c>
      <c r="I88" s="28">
        <v>2014</v>
      </c>
      <c r="J88" s="28">
        <v>2015</v>
      </c>
      <c r="K88" s="28">
        <v>2015</v>
      </c>
      <c r="L88" s="28">
        <v>2015</v>
      </c>
      <c r="M88" s="30">
        <v>2016</v>
      </c>
      <c r="N88" s="30">
        <v>2016</v>
      </c>
      <c r="O88" s="30">
        <v>2015</v>
      </c>
      <c r="P88" s="30">
        <v>2015</v>
      </c>
      <c r="Q88" s="30">
        <v>2014</v>
      </c>
      <c r="R88" s="30">
        <v>2011</v>
      </c>
      <c r="S88" s="30">
        <v>2016</v>
      </c>
      <c r="T88" s="30">
        <v>2013</v>
      </c>
      <c r="U88" s="30">
        <v>2014</v>
      </c>
      <c r="V88" s="30">
        <v>2014</v>
      </c>
      <c r="W88" s="30">
        <v>2015</v>
      </c>
      <c r="X88" s="30">
        <v>2010</v>
      </c>
      <c r="Y88" s="30">
        <v>2013</v>
      </c>
      <c r="Z88" s="30">
        <v>2014</v>
      </c>
      <c r="AA88" s="30">
        <v>2014</v>
      </c>
      <c r="AB88" s="30">
        <v>2014</v>
      </c>
      <c r="AC88" s="30">
        <v>2014</v>
      </c>
      <c r="AD88" s="30">
        <v>2015</v>
      </c>
      <c r="AE88" s="30" t="s">
        <v>445</v>
      </c>
      <c r="AF88" s="30">
        <v>2014</v>
      </c>
      <c r="AG88" s="29">
        <v>2013</v>
      </c>
      <c r="AH88" s="30">
        <v>2014</v>
      </c>
      <c r="AI88" s="30">
        <v>2015</v>
      </c>
      <c r="AJ88" s="30">
        <v>2016</v>
      </c>
      <c r="AK88" s="31" t="s">
        <v>445</v>
      </c>
      <c r="AL88" s="31">
        <v>2015</v>
      </c>
      <c r="AM88" s="30">
        <v>2015</v>
      </c>
      <c r="AN88" s="30">
        <v>2014</v>
      </c>
      <c r="AO88" s="30">
        <v>2014</v>
      </c>
      <c r="AP88" s="30" t="s">
        <v>445</v>
      </c>
      <c r="AQ88" s="30" t="s">
        <v>445</v>
      </c>
      <c r="AR88" s="30">
        <v>2011</v>
      </c>
      <c r="AS88" s="30">
        <v>2014</v>
      </c>
      <c r="AT88" s="30">
        <v>2015</v>
      </c>
      <c r="AU88" s="30">
        <v>2012</v>
      </c>
      <c r="AV88" s="30">
        <v>2009</v>
      </c>
      <c r="AW88" s="30">
        <v>2014</v>
      </c>
      <c r="AX88" s="30">
        <v>2014</v>
      </c>
      <c r="AY88" s="30">
        <v>2014</v>
      </c>
      <c r="AZ88" s="30">
        <v>2015</v>
      </c>
      <c r="BA88" s="30">
        <v>2015</v>
      </c>
      <c r="BB88" s="30">
        <v>2015</v>
      </c>
      <c r="BC88" s="30">
        <v>2015</v>
      </c>
      <c r="BD88" s="30">
        <v>2014</v>
      </c>
      <c r="BE88" s="30">
        <v>2014</v>
      </c>
      <c r="BF88" s="19"/>
    </row>
    <row r="89" spans="1:58" x14ac:dyDescent="0.3">
      <c r="A89" s="24" t="s">
        <v>163</v>
      </c>
      <c r="B89" s="20" t="s">
        <v>162</v>
      </c>
      <c r="C89" s="28">
        <v>2014</v>
      </c>
      <c r="D89" s="28">
        <v>2014</v>
      </c>
      <c r="E89" s="28">
        <v>2014</v>
      </c>
      <c r="F89" s="28">
        <v>2014</v>
      </c>
      <c r="G89" s="28">
        <v>2014</v>
      </c>
      <c r="H89" s="28">
        <v>2014</v>
      </c>
      <c r="I89" s="28">
        <v>2014</v>
      </c>
      <c r="J89" s="28">
        <v>2015</v>
      </c>
      <c r="K89" s="28">
        <v>2015</v>
      </c>
      <c r="L89" s="28">
        <v>2015</v>
      </c>
      <c r="M89" s="30">
        <v>2016</v>
      </c>
      <c r="N89" s="30">
        <v>2016</v>
      </c>
      <c r="O89" s="30">
        <v>2015</v>
      </c>
      <c r="P89" s="30">
        <v>2015</v>
      </c>
      <c r="Q89" s="30">
        <v>2014</v>
      </c>
      <c r="R89" s="30">
        <v>2009</v>
      </c>
      <c r="S89" s="30">
        <v>2016</v>
      </c>
      <c r="T89" s="30">
        <v>2013</v>
      </c>
      <c r="U89" s="30">
        <v>2014</v>
      </c>
      <c r="V89" s="30">
        <v>2014</v>
      </c>
      <c r="W89" s="30">
        <v>2015</v>
      </c>
      <c r="X89" s="30">
        <v>2014</v>
      </c>
      <c r="Y89" s="30">
        <v>2013</v>
      </c>
      <c r="Z89" s="30">
        <v>2014</v>
      </c>
      <c r="AA89" s="30">
        <v>2014</v>
      </c>
      <c r="AB89" s="30">
        <v>2014</v>
      </c>
      <c r="AC89" s="30">
        <v>2014</v>
      </c>
      <c r="AD89" s="30">
        <v>2015</v>
      </c>
      <c r="AE89" s="30">
        <v>2012</v>
      </c>
      <c r="AF89" s="30">
        <v>2014</v>
      </c>
      <c r="AG89" s="29">
        <v>2005</v>
      </c>
      <c r="AH89" s="30">
        <v>2014</v>
      </c>
      <c r="AI89" s="30">
        <v>2015</v>
      </c>
      <c r="AJ89" s="30">
        <v>2016</v>
      </c>
      <c r="AK89" s="31">
        <v>2015</v>
      </c>
      <c r="AL89" s="31">
        <v>2016</v>
      </c>
      <c r="AM89" s="30">
        <v>2015</v>
      </c>
      <c r="AN89" s="30">
        <v>2014</v>
      </c>
      <c r="AO89" s="30">
        <v>2014</v>
      </c>
      <c r="AP89" s="30">
        <v>2013</v>
      </c>
      <c r="AQ89" s="30">
        <v>2014</v>
      </c>
      <c r="AR89" s="30">
        <v>2015</v>
      </c>
      <c r="AS89" s="30">
        <v>2014</v>
      </c>
      <c r="AT89" s="30">
        <v>2015</v>
      </c>
      <c r="AU89" s="30">
        <v>2012</v>
      </c>
      <c r="AV89" s="30">
        <v>2007</v>
      </c>
      <c r="AW89" s="30">
        <v>2014</v>
      </c>
      <c r="AX89" s="30">
        <v>2014</v>
      </c>
      <c r="AY89" s="30">
        <v>2014</v>
      </c>
      <c r="AZ89" s="30">
        <v>2015</v>
      </c>
      <c r="BA89" s="30">
        <v>2015</v>
      </c>
      <c r="BB89" s="30">
        <v>2015</v>
      </c>
      <c r="BC89" s="30">
        <v>2015</v>
      </c>
      <c r="BD89" s="30">
        <v>2014</v>
      </c>
      <c r="BE89" s="30">
        <v>2014</v>
      </c>
      <c r="BF89" s="19"/>
    </row>
    <row r="90" spans="1:58" x14ac:dyDescent="0.3">
      <c r="A90" s="24" t="s">
        <v>165</v>
      </c>
      <c r="B90" s="20" t="s">
        <v>164</v>
      </c>
      <c r="C90" s="28">
        <v>2014</v>
      </c>
      <c r="D90" s="28">
        <v>2014</v>
      </c>
      <c r="E90" s="28">
        <v>2014</v>
      </c>
      <c r="F90" s="28">
        <v>2014</v>
      </c>
      <c r="G90" s="28">
        <v>2014</v>
      </c>
      <c r="H90" s="28">
        <v>2014</v>
      </c>
      <c r="I90" s="28">
        <v>2014</v>
      </c>
      <c r="J90" s="28">
        <v>2015</v>
      </c>
      <c r="K90" s="28">
        <v>2015</v>
      </c>
      <c r="L90" s="28">
        <v>2015</v>
      </c>
      <c r="M90" s="30">
        <v>2016</v>
      </c>
      <c r="N90" s="30">
        <v>2016</v>
      </c>
      <c r="O90" s="30">
        <v>2015</v>
      </c>
      <c r="P90" s="30">
        <v>2015</v>
      </c>
      <c r="Q90" s="30">
        <v>2014</v>
      </c>
      <c r="R90" s="30" t="s">
        <v>445</v>
      </c>
      <c r="S90" s="30">
        <v>2016</v>
      </c>
      <c r="T90" s="30">
        <v>2013</v>
      </c>
      <c r="U90" s="30">
        <v>2014</v>
      </c>
      <c r="V90" s="30">
        <v>2014</v>
      </c>
      <c r="W90" s="30">
        <v>2015</v>
      </c>
      <c r="X90" s="30">
        <v>2009</v>
      </c>
      <c r="Y90" s="30">
        <v>2010</v>
      </c>
      <c r="Z90" s="30">
        <v>2014</v>
      </c>
      <c r="AA90" s="30">
        <v>2014</v>
      </c>
      <c r="AB90" s="30" t="s">
        <v>445</v>
      </c>
      <c r="AC90" s="30">
        <v>2014</v>
      </c>
      <c r="AD90" s="30">
        <v>2015</v>
      </c>
      <c r="AE90" s="30" t="s">
        <v>445</v>
      </c>
      <c r="AF90" s="30" t="s">
        <v>445</v>
      </c>
      <c r="AG90" s="29">
        <v>2006</v>
      </c>
      <c r="AH90" s="30">
        <v>2014</v>
      </c>
      <c r="AI90" s="30">
        <v>2015</v>
      </c>
      <c r="AJ90" s="30">
        <v>2016</v>
      </c>
      <c r="AK90" s="31" t="s">
        <v>445</v>
      </c>
      <c r="AL90" s="31" t="s">
        <v>445</v>
      </c>
      <c r="AM90" s="30">
        <v>2015</v>
      </c>
      <c r="AN90" s="30">
        <v>2014</v>
      </c>
      <c r="AO90" s="30">
        <v>2014</v>
      </c>
      <c r="AP90" s="30" t="s">
        <v>445</v>
      </c>
      <c r="AQ90" s="30" t="s">
        <v>445</v>
      </c>
      <c r="AR90" s="30" t="s">
        <v>445</v>
      </c>
      <c r="AS90" s="30">
        <v>2014</v>
      </c>
      <c r="AT90" s="30" t="s">
        <v>445</v>
      </c>
      <c r="AU90" s="30">
        <v>2012</v>
      </c>
      <c r="AV90" s="30" t="s">
        <v>445</v>
      </c>
      <c r="AW90" s="30">
        <v>2014</v>
      </c>
      <c r="AX90" s="30">
        <v>2014</v>
      </c>
      <c r="AY90" s="30">
        <v>2014</v>
      </c>
      <c r="AZ90" s="30">
        <v>2015</v>
      </c>
      <c r="BA90" s="30">
        <v>2015</v>
      </c>
      <c r="BB90" s="30">
        <v>2015</v>
      </c>
      <c r="BC90" s="30">
        <v>2015</v>
      </c>
      <c r="BD90" s="30">
        <v>2014</v>
      </c>
      <c r="BE90" s="30">
        <v>2014</v>
      </c>
      <c r="BF90" s="19"/>
    </row>
    <row r="91" spans="1:58" x14ac:dyDescent="0.3">
      <c r="A91" s="24" t="s">
        <v>419</v>
      </c>
      <c r="B91" s="20" t="s">
        <v>166</v>
      </c>
      <c r="C91" s="28">
        <v>2014</v>
      </c>
      <c r="D91" s="28">
        <v>2014</v>
      </c>
      <c r="E91" s="28">
        <v>2014</v>
      </c>
      <c r="F91" s="28">
        <v>2014</v>
      </c>
      <c r="G91" s="28">
        <v>2014</v>
      </c>
      <c r="H91" s="28">
        <v>2014</v>
      </c>
      <c r="I91" s="28">
        <v>2014</v>
      </c>
      <c r="J91" s="28">
        <v>2015</v>
      </c>
      <c r="K91" s="28">
        <v>2015</v>
      </c>
      <c r="L91" s="28">
        <v>2015</v>
      </c>
      <c r="M91" s="30">
        <v>2016</v>
      </c>
      <c r="N91" s="30">
        <v>2016</v>
      </c>
      <c r="O91" s="30">
        <v>2015</v>
      </c>
      <c r="P91" s="30">
        <v>2015</v>
      </c>
      <c r="Q91" s="30" t="s">
        <v>445</v>
      </c>
      <c r="R91" s="30" t="s">
        <v>445</v>
      </c>
      <c r="S91" s="30">
        <v>2016</v>
      </c>
      <c r="T91" s="30">
        <v>2013</v>
      </c>
      <c r="U91" s="30">
        <v>2014</v>
      </c>
      <c r="V91" s="30" t="s">
        <v>445</v>
      </c>
      <c r="W91" s="30">
        <v>2015</v>
      </c>
      <c r="X91" s="30">
        <v>2012</v>
      </c>
      <c r="Y91" s="30" t="s">
        <v>445</v>
      </c>
      <c r="Z91" s="30">
        <v>2014</v>
      </c>
      <c r="AA91" s="30">
        <v>2014</v>
      </c>
      <c r="AB91" s="30" t="s">
        <v>445</v>
      </c>
      <c r="AC91" s="30" t="s">
        <v>445</v>
      </c>
      <c r="AD91" s="30">
        <v>2015</v>
      </c>
      <c r="AE91" s="30">
        <v>2012</v>
      </c>
      <c r="AF91" s="30" t="s">
        <v>445</v>
      </c>
      <c r="AG91" s="29" t="s">
        <v>445</v>
      </c>
      <c r="AH91" s="30">
        <v>2014</v>
      </c>
      <c r="AI91" s="30">
        <v>2015</v>
      </c>
      <c r="AJ91" s="30">
        <v>2016</v>
      </c>
      <c r="AK91" s="31" t="s">
        <v>445</v>
      </c>
      <c r="AL91" s="31" t="s">
        <v>445</v>
      </c>
      <c r="AM91" s="30">
        <v>2015</v>
      </c>
      <c r="AN91" s="30">
        <v>2014</v>
      </c>
      <c r="AO91" s="30">
        <v>2014</v>
      </c>
      <c r="AP91" s="30" t="s">
        <v>445</v>
      </c>
      <c r="AQ91" s="30" t="s">
        <v>445</v>
      </c>
      <c r="AR91" s="30" t="s">
        <v>445</v>
      </c>
      <c r="AS91" s="30">
        <v>2014</v>
      </c>
      <c r="AT91" s="30">
        <v>2015</v>
      </c>
      <c r="AU91" s="30">
        <v>2012</v>
      </c>
      <c r="AV91" s="30">
        <v>2008</v>
      </c>
      <c r="AW91" s="30">
        <v>2014</v>
      </c>
      <c r="AX91" s="30">
        <v>2014</v>
      </c>
      <c r="AY91" s="30">
        <v>2014</v>
      </c>
      <c r="AZ91" s="30">
        <v>2015</v>
      </c>
      <c r="BA91" s="30">
        <v>2015</v>
      </c>
      <c r="BB91" s="30">
        <v>2014</v>
      </c>
      <c r="BC91" s="30">
        <v>2015</v>
      </c>
      <c r="BD91" s="30">
        <v>2014</v>
      </c>
      <c r="BE91" s="30">
        <v>2014</v>
      </c>
      <c r="BF91" s="19"/>
    </row>
    <row r="92" spans="1:58" x14ac:dyDescent="0.3">
      <c r="A92" s="24" t="s">
        <v>423</v>
      </c>
      <c r="B92" s="20" t="s">
        <v>297</v>
      </c>
      <c r="C92" s="28">
        <v>2014</v>
      </c>
      <c r="D92" s="28">
        <v>2014</v>
      </c>
      <c r="E92" s="28">
        <v>2014</v>
      </c>
      <c r="F92" s="28">
        <v>2014</v>
      </c>
      <c r="G92" s="28">
        <v>2014</v>
      </c>
      <c r="H92" s="28">
        <v>2014</v>
      </c>
      <c r="I92" s="28">
        <v>2014</v>
      </c>
      <c r="J92" s="28">
        <v>2015</v>
      </c>
      <c r="K92" s="28">
        <v>2015</v>
      </c>
      <c r="L92" s="28">
        <v>2015</v>
      </c>
      <c r="M92" s="30">
        <v>2016</v>
      </c>
      <c r="N92" s="30">
        <v>2016</v>
      </c>
      <c r="O92" s="30">
        <v>2015</v>
      </c>
      <c r="P92" s="30">
        <v>2015</v>
      </c>
      <c r="Q92" s="30">
        <v>2014</v>
      </c>
      <c r="R92" s="30" t="s">
        <v>445</v>
      </c>
      <c r="S92" s="30">
        <v>2016</v>
      </c>
      <c r="T92" s="30">
        <v>2013</v>
      </c>
      <c r="U92" s="30">
        <v>2014</v>
      </c>
      <c r="V92" s="30" t="s">
        <v>445</v>
      </c>
      <c r="W92" s="30">
        <v>2015</v>
      </c>
      <c r="X92" s="30">
        <v>2010</v>
      </c>
      <c r="Y92" s="30">
        <v>2012</v>
      </c>
      <c r="Z92" s="30">
        <v>2014</v>
      </c>
      <c r="AA92" s="30">
        <v>2014</v>
      </c>
      <c r="AB92" s="30" t="s">
        <v>445</v>
      </c>
      <c r="AC92" s="30">
        <v>2014</v>
      </c>
      <c r="AD92" s="30">
        <v>2015</v>
      </c>
      <c r="AE92" s="30">
        <v>2012</v>
      </c>
      <c r="AF92" s="30">
        <v>2014</v>
      </c>
      <c r="AG92" s="29" t="s">
        <v>445</v>
      </c>
      <c r="AH92" s="30">
        <v>2014</v>
      </c>
      <c r="AI92" s="30">
        <v>2015</v>
      </c>
      <c r="AJ92" s="30">
        <v>2016</v>
      </c>
      <c r="AK92" s="31" t="s">
        <v>445</v>
      </c>
      <c r="AL92" s="31">
        <v>2015</v>
      </c>
      <c r="AM92" s="30">
        <v>2015</v>
      </c>
      <c r="AN92" s="30">
        <v>2014</v>
      </c>
      <c r="AO92" s="30">
        <v>2014</v>
      </c>
      <c r="AP92" s="30">
        <v>2014</v>
      </c>
      <c r="AQ92" s="30">
        <v>2014</v>
      </c>
      <c r="AR92" s="30">
        <v>2011</v>
      </c>
      <c r="AS92" s="30">
        <v>2014</v>
      </c>
      <c r="AT92" s="30">
        <v>2015</v>
      </c>
      <c r="AU92" s="30">
        <v>2012</v>
      </c>
      <c r="AV92" s="30" t="s">
        <v>445</v>
      </c>
      <c r="AW92" s="30">
        <v>2014</v>
      </c>
      <c r="AX92" s="30">
        <v>2014</v>
      </c>
      <c r="AY92" s="30">
        <v>2014</v>
      </c>
      <c r="AZ92" s="30">
        <v>2015</v>
      </c>
      <c r="BA92" s="30">
        <v>2012</v>
      </c>
      <c r="BB92" s="30">
        <v>2015</v>
      </c>
      <c r="BC92" s="30">
        <v>2015</v>
      </c>
      <c r="BD92" s="30">
        <v>2014</v>
      </c>
      <c r="BE92" s="30">
        <v>2014</v>
      </c>
      <c r="BF92" s="19"/>
    </row>
    <row r="93" spans="1:58" x14ac:dyDescent="0.3">
      <c r="A93" s="24" t="s">
        <v>168</v>
      </c>
      <c r="B93" s="20" t="s">
        <v>167</v>
      </c>
      <c r="C93" s="28">
        <v>2014</v>
      </c>
      <c r="D93" s="28">
        <v>2014</v>
      </c>
      <c r="E93" s="28">
        <v>2014</v>
      </c>
      <c r="F93" s="28">
        <v>2014</v>
      </c>
      <c r="G93" s="28">
        <v>2014</v>
      </c>
      <c r="H93" s="28">
        <v>2014</v>
      </c>
      <c r="I93" s="28">
        <v>2014</v>
      </c>
      <c r="J93" s="28">
        <v>2015</v>
      </c>
      <c r="K93" s="28">
        <v>2015</v>
      </c>
      <c r="L93" s="28">
        <v>2015</v>
      </c>
      <c r="M93" s="30">
        <v>2016</v>
      </c>
      <c r="N93" s="30">
        <v>2016</v>
      </c>
      <c r="O93" s="30">
        <v>2015</v>
      </c>
      <c r="P93" s="30">
        <v>2015</v>
      </c>
      <c r="Q93" s="30">
        <v>2014</v>
      </c>
      <c r="R93" s="30" t="s">
        <v>445</v>
      </c>
      <c r="S93" s="30">
        <v>2016</v>
      </c>
      <c r="T93" s="30">
        <v>2013</v>
      </c>
      <c r="U93" s="30">
        <v>2014</v>
      </c>
      <c r="V93" s="30" t="s">
        <v>445</v>
      </c>
      <c r="W93" s="30">
        <v>2015</v>
      </c>
      <c r="X93" s="30">
        <v>2014</v>
      </c>
      <c r="Y93" s="30">
        <v>2012</v>
      </c>
      <c r="Z93" s="30">
        <v>2014</v>
      </c>
      <c r="AA93" s="30">
        <v>2014</v>
      </c>
      <c r="AB93" s="30" t="s">
        <v>445</v>
      </c>
      <c r="AC93" s="30">
        <v>2014</v>
      </c>
      <c r="AD93" s="30">
        <v>2015</v>
      </c>
      <c r="AE93" s="30" t="s">
        <v>445</v>
      </c>
      <c r="AF93" s="30">
        <v>2014</v>
      </c>
      <c r="AG93" s="29" t="s">
        <v>445</v>
      </c>
      <c r="AH93" s="30">
        <v>2014</v>
      </c>
      <c r="AI93" s="30">
        <v>2015</v>
      </c>
      <c r="AJ93" s="30">
        <v>2016</v>
      </c>
      <c r="AK93" s="31" t="s">
        <v>445</v>
      </c>
      <c r="AL93" s="31">
        <v>2015</v>
      </c>
      <c r="AM93" s="30">
        <v>2015</v>
      </c>
      <c r="AN93" s="30">
        <v>2014</v>
      </c>
      <c r="AO93" s="30">
        <v>2014</v>
      </c>
      <c r="AP93" s="30">
        <v>2014</v>
      </c>
      <c r="AQ93" s="30">
        <v>2014</v>
      </c>
      <c r="AR93" s="30" t="s">
        <v>445</v>
      </c>
      <c r="AS93" s="30">
        <v>2014</v>
      </c>
      <c r="AT93" s="30">
        <v>2015</v>
      </c>
      <c r="AU93" s="30">
        <v>2012</v>
      </c>
      <c r="AV93" s="30">
        <v>2013</v>
      </c>
      <c r="AW93" s="30">
        <v>2014</v>
      </c>
      <c r="AX93" s="30">
        <v>2014</v>
      </c>
      <c r="AY93" s="30">
        <v>2014</v>
      </c>
      <c r="AZ93" s="30">
        <v>2015</v>
      </c>
      <c r="BA93" s="30">
        <v>2015</v>
      </c>
      <c r="BB93" s="30">
        <v>2015</v>
      </c>
      <c r="BC93" s="30">
        <v>2015</v>
      </c>
      <c r="BD93" s="30">
        <v>2014</v>
      </c>
      <c r="BE93" s="30">
        <v>2014</v>
      </c>
      <c r="BF93" s="19"/>
    </row>
    <row r="94" spans="1:58" x14ac:dyDescent="0.3">
      <c r="A94" s="24" t="s">
        <v>170</v>
      </c>
      <c r="B94" s="20" t="s">
        <v>169</v>
      </c>
      <c r="C94" s="28">
        <v>2014</v>
      </c>
      <c r="D94" s="28">
        <v>2014</v>
      </c>
      <c r="E94" s="28">
        <v>2014</v>
      </c>
      <c r="F94" s="28">
        <v>2014</v>
      </c>
      <c r="G94" s="28">
        <v>2014</v>
      </c>
      <c r="H94" s="28">
        <v>2014</v>
      </c>
      <c r="I94" s="28">
        <v>2014</v>
      </c>
      <c r="J94" s="28">
        <v>2015</v>
      </c>
      <c r="K94" s="28">
        <v>2015</v>
      </c>
      <c r="L94" s="28">
        <v>2015</v>
      </c>
      <c r="M94" s="30">
        <v>2016</v>
      </c>
      <c r="N94" s="30">
        <v>2016</v>
      </c>
      <c r="O94" s="30">
        <v>2015</v>
      </c>
      <c r="P94" s="30">
        <v>2015</v>
      </c>
      <c r="Q94" s="30">
        <v>2014</v>
      </c>
      <c r="R94" s="30">
        <v>2012</v>
      </c>
      <c r="S94" s="30">
        <v>2016</v>
      </c>
      <c r="T94" s="30">
        <v>2013</v>
      </c>
      <c r="U94" s="30">
        <v>2014</v>
      </c>
      <c r="V94" s="30">
        <v>2014</v>
      </c>
      <c r="W94" s="30">
        <v>2015</v>
      </c>
      <c r="X94" s="30">
        <v>2014</v>
      </c>
      <c r="Y94" s="30">
        <v>2013</v>
      </c>
      <c r="Z94" s="30">
        <v>2014</v>
      </c>
      <c r="AA94" s="30">
        <v>2014</v>
      </c>
      <c r="AB94" s="30">
        <v>2014</v>
      </c>
      <c r="AC94" s="30">
        <v>2014</v>
      </c>
      <c r="AD94" s="30">
        <v>2015</v>
      </c>
      <c r="AE94" s="30">
        <v>2012</v>
      </c>
      <c r="AF94" s="30">
        <v>2014</v>
      </c>
      <c r="AG94" s="29">
        <v>2012</v>
      </c>
      <c r="AH94" s="30">
        <v>2014</v>
      </c>
      <c r="AI94" s="30">
        <v>2015</v>
      </c>
      <c r="AJ94" s="30">
        <v>2016</v>
      </c>
      <c r="AK94" s="31" t="s">
        <v>445</v>
      </c>
      <c r="AL94" s="31">
        <v>2015</v>
      </c>
      <c r="AM94" s="30">
        <v>2015</v>
      </c>
      <c r="AN94" s="30">
        <v>2014</v>
      </c>
      <c r="AO94" s="30">
        <v>2014</v>
      </c>
      <c r="AP94" s="30" t="s">
        <v>445</v>
      </c>
      <c r="AQ94" s="30" t="s">
        <v>445</v>
      </c>
      <c r="AR94" s="30">
        <v>2015</v>
      </c>
      <c r="AS94" s="30">
        <v>2014</v>
      </c>
      <c r="AT94" s="30">
        <v>2015</v>
      </c>
      <c r="AU94" s="30">
        <v>2012</v>
      </c>
      <c r="AV94" s="30">
        <v>2009</v>
      </c>
      <c r="AW94" s="30">
        <v>2014</v>
      </c>
      <c r="AX94" s="30">
        <v>2014</v>
      </c>
      <c r="AY94" s="30">
        <v>2014</v>
      </c>
      <c r="AZ94" s="30">
        <v>2015</v>
      </c>
      <c r="BA94" s="30">
        <v>2015</v>
      </c>
      <c r="BB94" s="30">
        <v>2015</v>
      </c>
      <c r="BC94" s="30">
        <v>2015</v>
      </c>
      <c r="BD94" s="30">
        <v>2014</v>
      </c>
      <c r="BE94" s="30">
        <v>2014</v>
      </c>
      <c r="BF94" s="19"/>
    </row>
    <row r="95" spans="1:58" x14ac:dyDescent="0.3">
      <c r="A95" s="24" t="s">
        <v>422</v>
      </c>
      <c r="B95" s="20" t="s">
        <v>171</v>
      </c>
      <c r="C95" s="28">
        <v>2014</v>
      </c>
      <c r="D95" s="28">
        <v>2014</v>
      </c>
      <c r="E95" s="28">
        <v>2014</v>
      </c>
      <c r="F95" s="28">
        <v>2014</v>
      </c>
      <c r="G95" s="28">
        <v>2014</v>
      </c>
      <c r="H95" s="28">
        <v>2014</v>
      </c>
      <c r="I95" s="28">
        <v>2014</v>
      </c>
      <c r="J95" s="28">
        <v>2015</v>
      </c>
      <c r="K95" s="28">
        <v>2015</v>
      </c>
      <c r="L95" s="28">
        <v>2015</v>
      </c>
      <c r="M95" s="30">
        <v>2016</v>
      </c>
      <c r="N95" s="30">
        <v>2016</v>
      </c>
      <c r="O95" s="30">
        <v>2015</v>
      </c>
      <c r="P95" s="30">
        <v>2015</v>
      </c>
      <c r="Q95" s="30">
        <v>2014</v>
      </c>
      <c r="R95" s="30">
        <v>2012</v>
      </c>
      <c r="S95" s="30">
        <v>2016</v>
      </c>
      <c r="T95" s="30">
        <v>2013</v>
      </c>
      <c r="U95" s="30">
        <v>2014</v>
      </c>
      <c r="V95" s="30">
        <v>2014</v>
      </c>
      <c r="W95" s="30">
        <v>2015</v>
      </c>
      <c r="X95" s="30">
        <v>2011</v>
      </c>
      <c r="Y95" s="30">
        <v>2012</v>
      </c>
      <c r="Z95" s="30">
        <v>2014</v>
      </c>
      <c r="AA95" s="30">
        <v>2014</v>
      </c>
      <c r="AB95" s="30">
        <v>2014</v>
      </c>
      <c r="AC95" s="30">
        <v>2014</v>
      </c>
      <c r="AD95" s="30">
        <v>2015</v>
      </c>
      <c r="AE95" s="30">
        <v>2012</v>
      </c>
      <c r="AF95" s="30">
        <v>2013</v>
      </c>
      <c r="AG95" s="29">
        <v>2012</v>
      </c>
      <c r="AH95" s="30">
        <v>2014</v>
      </c>
      <c r="AI95" s="30">
        <v>2015</v>
      </c>
      <c r="AJ95" s="30">
        <v>2016</v>
      </c>
      <c r="AK95" s="31">
        <v>2015</v>
      </c>
      <c r="AL95" s="31">
        <v>2015</v>
      </c>
      <c r="AM95" s="30">
        <v>2015</v>
      </c>
      <c r="AN95" s="30">
        <v>2014</v>
      </c>
      <c r="AO95" s="30">
        <v>2014</v>
      </c>
      <c r="AP95" s="30">
        <v>2012</v>
      </c>
      <c r="AQ95" s="30">
        <v>2013</v>
      </c>
      <c r="AR95" s="30">
        <v>2015</v>
      </c>
      <c r="AS95" s="30">
        <v>2014</v>
      </c>
      <c r="AT95" s="30">
        <v>2015</v>
      </c>
      <c r="AU95" s="30">
        <v>2012</v>
      </c>
      <c r="AV95" s="30" t="s">
        <v>445</v>
      </c>
      <c r="AW95" s="30">
        <v>2014</v>
      </c>
      <c r="AX95" s="30">
        <v>2014</v>
      </c>
      <c r="AY95" s="30">
        <v>2014</v>
      </c>
      <c r="AZ95" s="30">
        <v>2015</v>
      </c>
      <c r="BA95" s="30">
        <v>2015</v>
      </c>
      <c r="BB95" s="30">
        <v>2015</v>
      </c>
      <c r="BC95" s="30">
        <v>2015</v>
      </c>
      <c r="BD95" s="30">
        <v>2014</v>
      </c>
      <c r="BE95" s="30">
        <v>2014</v>
      </c>
      <c r="BF95" s="19"/>
    </row>
    <row r="96" spans="1:58" x14ac:dyDescent="0.3">
      <c r="A96" s="24" t="s">
        <v>370</v>
      </c>
      <c r="B96" s="20" t="s">
        <v>172</v>
      </c>
      <c r="C96" s="28">
        <v>2014</v>
      </c>
      <c r="D96" s="28">
        <v>2014</v>
      </c>
      <c r="E96" s="28">
        <v>2014</v>
      </c>
      <c r="F96" s="28">
        <v>2014</v>
      </c>
      <c r="G96" s="28">
        <v>2014</v>
      </c>
      <c r="H96" s="28">
        <v>2014</v>
      </c>
      <c r="I96" s="28">
        <v>2014</v>
      </c>
      <c r="J96" s="28">
        <v>2015</v>
      </c>
      <c r="K96" s="28">
        <v>2015</v>
      </c>
      <c r="L96" s="28">
        <v>2015</v>
      </c>
      <c r="M96" s="30">
        <v>2016</v>
      </c>
      <c r="N96" s="30">
        <v>2016</v>
      </c>
      <c r="O96" s="30">
        <v>2015</v>
      </c>
      <c r="P96" s="30">
        <v>2015</v>
      </c>
      <c r="Q96" s="30">
        <v>2014</v>
      </c>
      <c r="R96" s="30" t="s">
        <v>445</v>
      </c>
      <c r="S96" s="30">
        <v>2016</v>
      </c>
      <c r="T96" s="30">
        <v>2013</v>
      </c>
      <c r="U96" s="30">
        <v>2014</v>
      </c>
      <c r="V96" s="30" t="s">
        <v>445</v>
      </c>
      <c r="W96" s="30">
        <v>2015</v>
      </c>
      <c r="X96" s="30" t="s">
        <v>445</v>
      </c>
      <c r="Y96" s="30">
        <v>2012</v>
      </c>
      <c r="Z96" s="30">
        <v>2014</v>
      </c>
      <c r="AA96" s="30">
        <v>2014</v>
      </c>
      <c r="AB96" s="30" t="s">
        <v>445</v>
      </c>
      <c r="AC96" s="30">
        <v>2014</v>
      </c>
      <c r="AD96" s="30">
        <v>2015</v>
      </c>
      <c r="AE96" s="30" t="s">
        <v>445</v>
      </c>
      <c r="AF96" s="30">
        <v>2014</v>
      </c>
      <c r="AG96" s="29">
        <v>2012</v>
      </c>
      <c r="AH96" s="30">
        <v>2014</v>
      </c>
      <c r="AI96" s="30">
        <v>2015</v>
      </c>
      <c r="AJ96" s="30">
        <v>2016</v>
      </c>
      <c r="AK96" s="31" t="s">
        <v>445</v>
      </c>
      <c r="AL96" s="31">
        <v>2015</v>
      </c>
      <c r="AM96" s="30">
        <v>2015</v>
      </c>
      <c r="AN96" s="30">
        <v>2014</v>
      </c>
      <c r="AO96" s="30">
        <v>2014</v>
      </c>
      <c r="AP96" s="30">
        <v>2014</v>
      </c>
      <c r="AQ96" s="30">
        <v>2014</v>
      </c>
      <c r="AR96" s="30" t="s">
        <v>445</v>
      </c>
      <c r="AS96" s="30">
        <v>2014</v>
      </c>
      <c r="AT96" s="30">
        <v>2015</v>
      </c>
      <c r="AU96" s="30">
        <v>2012</v>
      </c>
      <c r="AV96" s="30">
        <v>2011</v>
      </c>
      <c r="AW96" s="30">
        <v>2014</v>
      </c>
      <c r="AX96" s="30">
        <v>2014</v>
      </c>
      <c r="AY96" s="30">
        <v>2014</v>
      </c>
      <c r="AZ96" s="30">
        <v>2015</v>
      </c>
      <c r="BA96" s="30">
        <v>2015</v>
      </c>
      <c r="BB96" s="30">
        <v>2015</v>
      </c>
      <c r="BC96" s="30">
        <v>2015</v>
      </c>
      <c r="BD96" s="30">
        <v>2014</v>
      </c>
      <c r="BE96" s="30">
        <v>2014</v>
      </c>
      <c r="BF96" s="19"/>
    </row>
    <row r="97" spans="1:58" x14ac:dyDescent="0.3">
      <c r="A97" s="24" t="s">
        <v>174</v>
      </c>
      <c r="B97" s="20" t="s">
        <v>173</v>
      </c>
      <c r="C97" s="28">
        <v>2014</v>
      </c>
      <c r="D97" s="28">
        <v>2014</v>
      </c>
      <c r="E97" s="28">
        <v>2014</v>
      </c>
      <c r="F97" s="28">
        <v>2014</v>
      </c>
      <c r="G97" s="28">
        <v>2014</v>
      </c>
      <c r="H97" s="28">
        <v>2014</v>
      </c>
      <c r="I97" s="28">
        <v>2014</v>
      </c>
      <c r="J97" s="28">
        <v>2015</v>
      </c>
      <c r="K97" s="28">
        <v>2015</v>
      </c>
      <c r="L97" s="28">
        <v>2015</v>
      </c>
      <c r="M97" s="30">
        <v>2016</v>
      </c>
      <c r="N97" s="30">
        <v>2016</v>
      </c>
      <c r="O97" s="30">
        <v>2015</v>
      </c>
      <c r="P97" s="30">
        <v>2015</v>
      </c>
      <c r="Q97" s="30">
        <v>2014</v>
      </c>
      <c r="R97" s="30" t="s">
        <v>445</v>
      </c>
      <c r="S97" s="30">
        <v>2016</v>
      </c>
      <c r="T97" s="30">
        <v>2013</v>
      </c>
      <c r="U97" s="30">
        <v>2014</v>
      </c>
      <c r="V97" s="30">
        <v>2014</v>
      </c>
      <c r="W97" s="30">
        <v>2015</v>
      </c>
      <c r="X97" s="30">
        <v>2004</v>
      </c>
      <c r="Y97" s="30">
        <v>2011</v>
      </c>
      <c r="Z97" s="30">
        <v>2014</v>
      </c>
      <c r="AA97" s="30">
        <v>2014</v>
      </c>
      <c r="AB97" s="30">
        <v>2014</v>
      </c>
      <c r="AC97" s="30">
        <v>2014</v>
      </c>
      <c r="AD97" s="30">
        <v>2015</v>
      </c>
      <c r="AE97" s="30" t="s">
        <v>445</v>
      </c>
      <c r="AF97" s="30">
        <v>2014</v>
      </c>
      <c r="AG97" s="29" t="s">
        <v>445</v>
      </c>
      <c r="AH97" s="30">
        <v>2014</v>
      </c>
      <c r="AI97" s="30">
        <v>2015</v>
      </c>
      <c r="AJ97" s="30">
        <v>2016</v>
      </c>
      <c r="AK97" s="31">
        <v>2015</v>
      </c>
      <c r="AL97" s="31">
        <v>2016</v>
      </c>
      <c r="AM97" s="30">
        <v>2015</v>
      </c>
      <c r="AN97" s="30">
        <v>2014</v>
      </c>
      <c r="AO97" s="30">
        <v>2014</v>
      </c>
      <c r="AP97" s="30" t="s">
        <v>445</v>
      </c>
      <c r="AQ97" s="30" t="s">
        <v>445</v>
      </c>
      <c r="AR97" s="30">
        <v>2015</v>
      </c>
      <c r="AS97" s="30">
        <v>2014</v>
      </c>
      <c r="AT97" s="30">
        <v>2015</v>
      </c>
      <c r="AU97" s="30">
        <v>2012</v>
      </c>
      <c r="AV97" s="30">
        <v>2007</v>
      </c>
      <c r="AW97" s="30">
        <v>2014</v>
      </c>
      <c r="AX97" s="30">
        <v>2014</v>
      </c>
      <c r="AY97" s="30">
        <v>2014</v>
      </c>
      <c r="AZ97" s="30">
        <v>2015</v>
      </c>
      <c r="BA97" s="30">
        <v>2015</v>
      </c>
      <c r="BB97" s="30">
        <v>2015</v>
      </c>
      <c r="BC97" s="30">
        <v>2015</v>
      </c>
      <c r="BD97" s="30">
        <v>2014</v>
      </c>
      <c r="BE97" s="30">
        <v>2014</v>
      </c>
      <c r="BF97" s="19"/>
    </row>
    <row r="98" spans="1:58" x14ac:dyDescent="0.3">
      <c r="A98" s="24" t="s">
        <v>176</v>
      </c>
      <c r="B98" s="20" t="s">
        <v>175</v>
      </c>
      <c r="C98" s="28">
        <v>2014</v>
      </c>
      <c r="D98" s="28">
        <v>2014</v>
      </c>
      <c r="E98" s="28">
        <v>2014</v>
      </c>
      <c r="F98" s="28">
        <v>2014</v>
      </c>
      <c r="G98" s="28">
        <v>2014</v>
      </c>
      <c r="H98" s="28">
        <v>2014</v>
      </c>
      <c r="I98" s="28">
        <v>2014</v>
      </c>
      <c r="J98" s="28">
        <v>2015</v>
      </c>
      <c r="K98" s="28">
        <v>2015</v>
      </c>
      <c r="L98" s="28">
        <v>2015</v>
      </c>
      <c r="M98" s="30">
        <v>2016</v>
      </c>
      <c r="N98" s="30">
        <v>2016</v>
      </c>
      <c r="O98" s="30">
        <v>2015</v>
      </c>
      <c r="P98" s="30">
        <v>2015</v>
      </c>
      <c r="Q98" s="30">
        <v>2014</v>
      </c>
      <c r="R98" s="30">
        <v>2009</v>
      </c>
      <c r="S98" s="30">
        <v>2016</v>
      </c>
      <c r="T98" s="30">
        <v>2013</v>
      </c>
      <c r="U98" s="30">
        <v>2014</v>
      </c>
      <c r="V98" s="30">
        <v>2014</v>
      </c>
      <c r="W98" s="30">
        <v>2015</v>
      </c>
      <c r="X98" s="30">
        <v>2014</v>
      </c>
      <c r="Y98" s="30" t="s">
        <v>445</v>
      </c>
      <c r="Z98" s="30">
        <v>2014</v>
      </c>
      <c r="AA98" s="30">
        <v>2014</v>
      </c>
      <c r="AB98" s="30">
        <v>2014</v>
      </c>
      <c r="AC98" s="30">
        <v>2014</v>
      </c>
      <c r="AD98" s="30">
        <v>2015</v>
      </c>
      <c r="AE98" s="30" t="s">
        <v>445</v>
      </c>
      <c r="AF98" s="30">
        <v>2014</v>
      </c>
      <c r="AG98" s="29">
        <v>2010</v>
      </c>
      <c r="AH98" s="30">
        <v>2014</v>
      </c>
      <c r="AI98" s="30">
        <v>2015</v>
      </c>
      <c r="AJ98" s="30">
        <v>2016</v>
      </c>
      <c r="AK98" s="31" t="s">
        <v>445</v>
      </c>
      <c r="AL98" s="31">
        <v>2015</v>
      </c>
      <c r="AM98" s="30">
        <v>2015</v>
      </c>
      <c r="AN98" s="30">
        <v>2014</v>
      </c>
      <c r="AO98" s="30">
        <v>2014</v>
      </c>
      <c r="AP98" s="30">
        <v>2014</v>
      </c>
      <c r="AQ98" s="30">
        <v>2014</v>
      </c>
      <c r="AR98" s="30">
        <v>2015</v>
      </c>
      <c r="AS98" s="30">
        <v>2014</v>
      </c>
      <c r="AT98" s="30">
        <v>2015</v>
      </c>
      <c r="AU98" s="30">
        <v>2012</v>
      </c>
      <c r="AV98" s="30">
        <v>2009</v>
      </c>
      <c r="AW98" s="30">
        <v>2014</v>
      </c>
      <c r="AX98" s="30">
        <v>2014</v>
      </c>
      <c r="AY98" s="30">
        <v>2014</v>
      </c>
      <c r="AZ98" s="30">
        <v>2015</v>
      </c>
      <c r="BA98" s="30">
        <v>2015</v>
      </c>
      <c r="BB98" s="30">
        <v>2014</v>
      </c>
      <c r="BC98" s="30">
        <v>2015</v>
      </c>
      <c r="BD98" s="30">
        <v>2014</v>
      </c>
      <c r="BE98" s="30">
        <v>2014</v>
      </c>
      <c r="BF98" s="19"/>
    </row>
    <row r="99" spans="1:58" x14ac:dyDescent="0.3">
      <c r="A99" s="24" t="s">
        <v>178</v>
      </c>
      <c r="B99" s="20" t="s">
        <v>177</v>
      </c>
      <c r="C99" s="28">
        <v>2014</v>
      </c>
      <c r="D99" s="28">
        <v>2014</v>
      </c>
      <c r="E99" s="28">
        <v>2014</v>
      </c>
      <c r="F99" s="28">
        <v>2014</v>
      </c>
      <c r="G99" s="28">
        <v>2014</v>
      </c>
      <c r="H99" s="28">
        <v>2014</v>
      </c>
      <c r="I99" s="28">
        <v>2014</v>
      </c>
      <c r="J99" s="28">
        <v>2015</v>
      </c>
      <c r="K99" s="28">
        <v>2015</v>
      </c>
      <c r="L99" s="28">
        <v>2015</v>
      </c>
      <c r="M99" s="30">
        <v>2016</v>
      </c>
      <c r="N99" s="30">
        <v>2016</v>
      </c>
      <c r="O99" s="30">
        <v>2015</v>
      </c>
      <c r="P99" s="30">
        <v>2015</v>
      </c>
      <c r="Q99" s="30">
        <v>2014</v>
      </c>
      <c r="R99" s="30">
        <v>2013</v>
      </c>
      <c r="S99" s="30">
        <v>2016</v>
      </c>
      <c r="T99" s="30">
        <v>2013</v>
      </c>
      <c r="U99" s="30">
        <v>2014</v>
      </c>
      <c r="V99" s="30">
        <v>2014</v>
      </c>
      <c r="W99" s="30">
        <v>2015</v>
      </c>
      <c r="X99" s="30">
        <v>2013</v>
      </c>
      <c r="Y99" s="30">
        <v>2010</v>
      </c>
      <c r="Z99" s="30">
        <v>2014</v>
      </c>
      <c r="AA99" s="30">
        <v>2014</v>
      </c>
      <c r="AB99" s="30">
        <v>2014</v>
      </c>
      <c r="AC99" s="30">
        <v>2014</v>
      </c>
      <c r="AD99" s="30">
        <v>2015</v>
      </c>
      <c r="AE99" s="30">
        <v>2012</v>
      </c>
      <c r="AF99" s="30">
        <v>2014</v>
      </c>
      <c r="AG99" s="29">
        <v>2007</v>
      </c>
      <c r="AH99" s="30">
        <v>2014</v>
      </c>
      <c r="AI99" s="30">
        <v>2015</v>
      </c>
      <c r="AJ99" s="30">
        <v>2016</v>
      </c>
      <c r="AK99" s="31" t="s">
        <v>445</v>
      </c>
      <c r="AL99" s="31">
        <v>2016</v>
      </c>
      <c r="AM99" s="30">
        <v>2015</v>
      </c>
      <c r="AN99" s="30">
        <v>2014</v>
      </c>
      <c r="AO99" s="30">
        <v>2014</v>
      </c>
      <c r="AP99" s="30" t="s">
        <v>445</v>
      </c>
      <c r="AQ99" s="30" t="s">
        <v>445</v>
      </c>
      <c r="AR99" s="30" t="s">
        <v>445</v>
      </c>
      <c r="AS99" s="30">
        <v>2014</v>
      </c>
      <c r="AT99" s="30">
        <v>2015</v>
      </c>
      <c r="AU99" s="30">
        <v>2012</v>
      </c>
      <c r="AV99" s="30">
        <v>2007</v>
      </c>
      <c r="AW99" s="30">
        <v>2014</v>
      </c>
      <c r="AX99" s="30">
        <v>2014</v>
      </c>
      <c r="AY99" s="30">
        <v>2014</v>
      </c>
      <c r="AZ99" s="30">
        <v>2015</v>
      </c>
      <c r="BA99" s="30">
        <v>2015</v>
      </c>
      <c r="BB99" s="30">
        <v>2015</v>
      </c>
      <c r="BC99" s="30">
        <v>2015</v>
      </c>
      <c r="BD99" s="30">
        <v>2014</v>
      </c>
      <c r="BE99" s="30">
        <v>2014</v>
      </c>
      <c r="BF99" s="19"/>
    </row>
    <row r="100" spans="1:58" x14ac:dyDescent="0.3">
      <c r="A100" s="24" t="s">
        <v>180</v>
      </c>
      <c r="B100" s="20" t="s">
        <v>179</v>
      </c>
      <c r="C100" s="28">
        <v>2014</v>
      </c>
      <c r="D100" s="28">
        <v>2014</v>
      </c>
      <c r="E100" s="28">
        <v>2014</v>
      </c>
      <c r="F100" s="28">
        <v>2014</v>
      </c>
      <c r="G100" s="28">
        <v>2014</v>
      </c>
      <c r="H100" s="28">
        <v>2014</v>
      </c>
      <c r="I100" s="28">
        <v>2014</v>
      </c>
      <c r="J100" s="28">
        <v>2015</v>
      </c>
      <c r="K100" s="28">
        <v>2015</v>
      </c>
      <c r="L100" s="28">
        <v>2015</v>
      </c>
      <c r="M100" s="30">
        <v>2016</v>
      </c>
      <c r="N100" s="30">
        <v>2016</v>
      </c>
      <c r="O100" s="30">
        <v>2015</v>
      </c>
      <c r="P100" s="30">
        <v>2015</v>
      </c>
      <c r="Q100" s="30">
        <v>2014</v>
      </c>
      <c r="R100" s="30">
        <v>2007</v>
      </c>
      <c r="S100" s="30">
        <v>2016</v>
      </c>
      <c r="T100" s="30">
        <v>2013</v>
      </c>
      <c r="U100" s="30">
        <v>2014</v>
      </c>
      <c r="V100" s="30">
        <v>2014</v>
      </c>
      <c r="W100" s="30">
        <v>2015</v>
      </c>
      <c r="X100" s="30">
        <v>2007</v>
      </c>
      <c r="Y100" s="30">
        <v>2010</v>
      </c>
      <c r="Z100" s="30">
        <v>2014</v>
      </c>
      <c r="AA100" s="30">
        <v>2014</v>
      </c>
      <c r="AB100" s="30" t="s">
        <v>445</v>
      </c>
      <c r="AC100" s="30">
        <v>2014</v>
      </c>
      <c r="AD100" s="30">
        <v>2015</v>
      </c>
      <c r="AE100" s="30" t="s">
        <v>445</v>
      </c>
      <c r="AF100" s="30">
        <v>2014</v>
      </c>
      <c r="AG100" s="29" t="s">
        <v>445</v>
      </c>
      <c r="AH100" s="30">
        <v>2014</v>
      </c>
      <c r="AI100" s="30">
        <v>2015</v>
      </c>
      <c r="AJ100" s="30">
        <v>2016</v>
      </c>
      <c r="AK100" s="31">
        <v>2016</v>
      </c>
      <c r="AL100" s="31">
        <v>2015</v>
      </c>
      <c r="AM100" s="30">
        <v>2015</v>
      </c>
      <c r="AN100" s="30">
        <v>2014</v>
      </c>
      <c r="AO100" s="30">
        <v>2014</v>
      </c>
      <c r="AP100" s="30" t="s">
        <v>445</v>
      </c>
      <c r="AQ100" s="30" t="s">
        <v>445</v>
      </c>
      <c r="AR100" s="30" t="s">
        <v>445</v>
      </c>
      <c r="AS100" s="30">
        <v>2014</v>
      </c>
      <c r="AT100" s="30">
        <v>2015</v>
      </c>
      <c r="AU100" s="30">
        <v>2012</v>
      </c>
      <c r="AV100" s="30">
        <v>2013</v>
      </c>
      <c r="AW100" s="30">
        <v>2014</v>
      </c>
      <c r="AX100" s="30">
        <v>2014</v>
      </c>
      <c r="AY100" s="30">
        <v>2014</v>
      </c>
      <c r="AZ100" s="30">
        <v>2015</v>
      </c>
      <c r="BA100" s="30" t="s">
        <v>445</v>
      </c>
      <c r="BB100" s="30">
        <v>2015</v>
      </c>
      <c r="BC100" s="30">
        <v>2015</v>
      </c>
      <c r="BD100" s="30">
        <v>2014</v>
      </c>
      <c r="BE100" s="30">
        <v>2014</v>
      </c>
      <c r="BF100" s="19"/>
    </row>
    <row r="101" spans="1:58" x14ac:dyDescent="0.3">
      <c r="A101" s="24" t="s">
        <v>182</v>
      </c>
      <c r="B101" s="20" t="s">
        <v>181</v>
      </c>
      <c r="C101" s="28">
        <v>2014</v>
      </c>
      <c r="D101" s="28">
        <v>2014</v>
      </c>
      <c r="E101" s="28">
        <v>2014</v>
      </c>
      <c r="F101" s="28">
        <v>2014</v>
      </c>
      <c r="G101" s="28">
        <v>2014</v>
      </c>
      <c r="H101" s="28">
        <v>2014</v>
      </c>
      <c r="I101" s="28">
        <v>2014</v>
      </c>
      <c r="J101" s="28">
        <v>2015</v>
      </c>
      <c r="K101" s="28">
        <v>2015</v>
      </c>
      <c r="L101" s="28">
        <v>2015</v>
      </c>
      <c r="M101" s="30">
        <v>2016</v>
      </c>
      <c r="N101" s="30">
        <v>2016</v>
      </c>
      <c r="O101" s="30">
        <v>2015</v>
      </c>
      <c r="P101" s="30">
        <v>2015</v>
      </c>
      <c r="Q101" s="30">
        <v>2014</v>
      </c>
      <c r="R101" s="30" t="s">
        <v>445</v>
      </c>
      <c r="S101" s="30">
        <v>2016</v>
      </c>
      <c r="T101" s="30">
        <v>2013</v>
      </c>
      <c r="U101" s="30">
        <v>2014</v>
      </c>
      <c r="V101" s="30" t="s">
        <v>445</v>
      </c>
      <c r="W101" s="30" t="s">
        <v>445</v>
      </c>
      <c r="X101" s="30" t="s">
        <v>445</v>
      </c>
      <c r="Y101" s="30" t="s">
        <v>445</v>
      </c>
      <c r="Z101" s="30" t="s">
        <v>445</v>
      </c>
      <c r="AA101" s="30" t="s">
        <v>445</v>
      </c>
      <c r="AB101" s="30" t="s">
        <v>445</v>
      </c>
      <c r="AC101" s="30" t="s">
        <v>445</v>
      </c>
      <c r="AD101" s="30">
        <v>2015</v>
      </c>
      <c r="AE101" s="30" t="s">
        <v>445</v>
      </c>
      <c r="AF101" s="30" t="s">
        <v>445</v>
      </c>
      <c r="AG101" s="29" t="s">
        <v>445</v>
      </c>
      <c r="AH101" s="30">
        <v>2014</v>
      </c>
      <c r="AI101" s="30">
        <v>2015</v>
      </c>
      <c r="AJ101" s="30">
        <v>2016</v>
      </c>
      <c r="AK101" s="31" t="s">
        <v>445</v>
      </c>
      <c r="AL101" s="31">
        <v>2015</v>
      </c>
      <c r="AM101" s="30">
        <v>2015</v>
      </c>
      <c r="AN101" s="30">
        <v>2014</v>
      </c>
      <c r="AO101" s="30">
        <v>2014</v>
      </c>
      <c r="AP101" s="30" t="s">
        <v>445</v>
      </c>
      <c r="AQ101" s="30" t="s">
        <v>445</v>
      </c>
      <c r="AR101" s="30" t="s">
        <v>445</v>
      </c>
      <c r="AS101" s="30">
        <v>2014</v>
      </c>
      <c r="AT101" s="30" t="s">
        <v>445</v>
      </c>
      <c r="AU101" s="30">
        <v>2012</v>
      </c>
      <c r="AV101" s="30" t="s">
        <v>445</v>
      </c>
      <c r="AW101" s="30">
        <v>2014</v>
      </c>
      <c r="AX101" s="30">
        <v>2014</v>
      </c>
      <c r="AY101" s="30">
        <v>2014</v>
      </c>
      <c r="AZ101" s="30" t="s">
        <v>445</v>
      </c>
      <c r="BA101" s="30" t="s">
        <v>445</v>
      </c>
      <c r="BB101" s="30" t="s">
        <v>398</v>
      </c>
      <c r="BC101" s="30">
        <v>2015</v>
      </c>
      <c r="BD101" s="30">
        <v>2014</v>
      </c>
      <c r="BE101" s="30">
        <v>2014</v>
      </c>
      <c r="BF101" s="19"/>
    </row>
    <row r="102" spans="1:58" x14ac:dyDescent="0.3">
      <c r="A102" s="24" t="s">
        <v>184</v>
      </c>
      <c r="B102" s="20" t="s">
        <v>183</v>
      </c>
      <c r="C102" s="28">
        <v>2014</v>
      </c>
      <c r="D102" s="28">
        <v>2014</v>
      </c>
      <c r="E102" s="28">
        <v>2014</v>
      </c>
      <c r="F102" s="28">
        <v>2014</v>
      </c>
      <c r="G102" s="28">
        <v>2014</v>
      </c>
      <c r="H102" s="28">
        <v>2014</v>
      </c>
      <c r="I102" s="28">
        <v>2014</v>
      </c>
      <c r="J102" s="28">
        <v>2015</v>
      </c>
      <c r="K102" s="28">
        <v>2015</v>
      </c>
      <c r="L102" s="28">
        <v>2015</v>
      </c>
      <c r="M102" s="30">
        <v>2016</v>
      </c>
      <c r="N102" s="30">
        <v>2016</v>
      </c>
      <c r="O102" s="30">
        <v>2015</v>
      </c>
      <c r="P102" s="30">
        <v>2015</v>
      </c>
      <c r="Q102" s="30">
        <v>2014</v>
      </c>
      <c r="R102" s="30" t="s">
        <v>445</v>
      </c>
      <c r="S102" s="30">
        <v>2016</v>
      </c>
      <c r="T102" s="30">
        <v>2013</v>
      </c>
      <c r="U102" s="30">
        <v>2014</v>
      </c>
      <c r="V102" s="30" t="s">
        <v>445</v>
      </c>
      <c r="W102" s="30">
        <v>2015</v>
      </c>
      <c r="X102" s="30" t="s">
        <v>445</v>
      </c>
      <c r="Y102" s="30">
        <v>2012</v>
      </c>
      <c r="Z102" s="30">
        <v>2014</v>
      </c>
      <c r="AA102" s="30">
        <v>2014</v>
      </c>
      <c r="AB102" s="30" t="s">
        <v>445</v>
      </c>
      <c r="AC102" s="30">
        <v>2014</v>
      </c>
      <c r="AD102" s="30">
        <v>2015</v>
      </c>
      <c r="AE102" s="30" t="s">
        <v>445</v>
      </c>
      <c r="AF102" s="30">
        <v>2014</v>
      </c>
      <c r="AG102" s="29">
        <v>2012</v>
      </c>
      <c r="AH102" s="30">
        <v>2014</v>
      </c>
      <c r="AI102" s="30">
        <v>2015</v>
      </c>
      <c r="AJ102" s="30">
        <v>2016</v>
      </c>
      <c r="AK102" s="31" t="s">
        <v>445</v>
      </c>
      <c r="AL102" s="31">
        <v>2015</v>
      </c>
      <c r="AM102" s="30">
        <v>2015</v>
      </c>
      <c r="AN102" s="30">
        <v>2014</v>
      </c>
      <c r="AO102" s="30">
        <v>2014</v>
      </c>
      <c r="AP102" s="30">
        <v>2014</v>
      </c>
      <c r="AQ102" s="30">
        <v>2014</v>
      </c>
      <c r="AR102" s="30" t="s">
        <v>445</v>
      </c>
      <c r="AS102" s="30">
        <v>2014</v>
      </c>
      <c r="AT102" s="30">
        <v>2015</v>
      </c>
      <c r="AU102" s="30">
        <v>2012</v>
      </c>
      <c r="AV102" s="30">
        <v>2011</v>
      </c>
      <c r="AW102" s="30">
        <v>2014</v>
      </c>
      <c r="AX102" s="30">
        <v>2014</v>
      </c>
      <c r="AY102" s="30">
        <v>2014</v>
      </c>
      <c r="AZ102" s="30">
        <v>2015</v>
      </c>
      <c r="BA102" s="30">
        <v>2015</v>
      </c>
      <c r="BB102" s="30">
        <v>2015</v>
      </c>
      <c r="BC102" s="30">
        <v>2015</v>
      </c>
      <c r="BD102" s="30">
        <v>2014</v>
      </c>
      <c r="BE102" s="30">
        <v>2014</v>
      </c>
      <c r="BF102" s="19"/>
    </row>
    <row r="103" spans="1:58" x14ac:dyDescent="0.3">
      <c r="A103" s="24" t="s">
        <v>186</v>
      </c>
      <c r="B103" s="20" t="s">
        <v>185</v>
      </c>
      <c r="C103" s="28">
        <v>2014</v>
      </c>
      <c r="D103" s="28">
        <v>2014</v>
      </c>
      <c r="E103" s="28">
        <v>2014</v>
      </c>
      <c r="F103" s="28">
        <v>2014</v>
      </c>
      <c r="G103" s="28">
        <v>2014</v>
      </c>
      <c r="H103" s="28">
        <v>2014</v>
      </c>
      <c r="I103" s="28">
        <v>2014</v>
      </c>
      <c r="J103" s="28">
        <v>2015</v>
      </c>
      <c r="K103" s="28">
        <v>2015</v>
      </c>
      <c r="L103" s="28">
        <v>2015</v>
      </c>
      <c r="M103" s="30">
        <v>2016</v>
      </c>
      <c r="N103" s="30">
        <v>2016</v>
      </c>
      <c r="O103" s="30">
        <v>2015</v>
      </c>
      <c r="P103" s="30">
        <v>2015</v>
      </c>
      <c r="Q103" s="30">
        <v>2014</v>
      </c>
      <c r="R103" s="30" t="s">
        <v>445</v>
      </c>
      <c r="S103" s="30">
        <v>2016</v>
      </c>
      <c r="T103" s="30">
        <v>2013</v>
      </c>
      <c r="U103" s="30">
        <v>2014</v>
      </c>
      <c r="V103" s="30" t="s">
        <v>445</v>
      </c>
      <c r="W103" s="30">
        <v>2015</v>
      </c>
      <c r="X103" s="30" t="s">
        <v>445</v>
      </c>
      <c r="Y103" s="30">
        <v>2013</v>
      </c>
      <c r="Z103" s="30">
        <v>2014</v>
      </c>
      <c r="AA103" s="30">
        <v>2014</v>
      </c>
      <c r="AB103" s="30" t="s">
        <v>445</v>
      </c>
      <c r="AC103" s="30">
        <v>2014</v>
      </c>
      <c r="AD103" s="30">
        <v>2015</v>
      </c>
      <c r="AE103" s="30" t="s">
        <v>445</v>
      </c>
      <c r="AF103" s="30">
        <v>2014</v>
      </c>
      <c r="AG103" s="29">
        <v>2012</v>
      </c>
      <c r="AH103" s="30">
        <v>2014</v>
      </c>
      <c r="AI103" s="30">
        <v>2015</v>
      </c>
      <c r="AJ103" s="30">
        <v>2016</v>
      </c>
      <c r="AK103" s="31" t="s">
        <v>445</v>
      </c>
      <c r="AL103" s="31">
        <v>2015</v>
      </c>
      <c r="AM103" s="30">
        <v>2015</v>
      </c>
      <c r="AN103" s="30">
        <v>2014</v>
      </c>
      <c r="AO103" s="30">
        <v>2014</v>
      </c>
      <c r="AP103" s="30">
        <v>2014</v>
      </c>
      <c r="AQ103" s="30">
        <v>2014</v>
      </c>
      <c r="AR103" s="30" t="s">
        <v>445</v>
      </c>
      <c r="AS103" s="30">
        <v>2014</v>
      </c>
      <c r="AT103" s="30">
        <v>2015</v>
      </c>
      <c r="AU103" s="30">
        <v>2012</v>
      </c>
      <c r="AV103" s="30" t="s">
        <v>445</v>
      </c>
      <c r="AW103" s="30">
        <v>2014</v>
      </c>
      <c r="AX103" s="30">
        <v>2014</v>
      </c>
      <c r="AY103" s="30">
        <v>2014</v>
      </c>
      <c r="AZ103" s="30">
        <v>2015</v>
      </c>
      <c r="BA103" s="30">
        <v>2015</v>
      </c>
      <c r="BB103" s="30">
        <v>2015</v>
      </c>
      <c r="BC103" s="30">
        <v>2015</v>
      </c>
      <c r="BD103" s="30">
        <v>2014</v>
      </c>
      <c r="BE103" s="30">
        <v>2014</v>
      </c>
      <c r="BF103" s="19"/>
    </row>
    <row r="104" spans="1:58" x14ac:dyDescent="0.3">
      <c r="A104" s="24" t="s">
        <v>189</v>
      </c>
      <c r="B104" s="20" t="s">
        <v>188</v>
      </c>
      <c r="C104" s="28">
        <v>2014</v>
      </c>
      <c r="D104" s="28">
        <v>2014</v>
      </c>
      <c r="E104" s="28">
        <v>2014</v>
      </c>
      <c r="F104" s="28">
        <v>2014</v>
      </c>
      <c r="G104" s="28">
        <v>2014</v>
      </c>
      <c r="H104" s="28">
        <v>2014</v>
      </c>
      <c r="I104" s="28">
        <v>2014</v>
      </c>
      <c r="J104" s="28">
        <v>2015</v>
      </c>
      <c r="K104" s="28">
        <v>2015</v>
      </c>
      <c r="L104" s="28">
        <v>2015</v>
      </c>
      <c r="M104" s="30">
        <v>2016</v>
      </c>
      <c r="N104" s="30">
        <v>2016</v>
      </c>
      <c r="O104" s="30">
        <v>2015</v>
      </c>
      <c r="P104" s="30">
        <v>2015</v>
      </c>
      <c r="Q104" s="30">
        <v>2014</v>
      </c>
      <c r="R104" s="30">
        <v>2009</v>
      </c>
      <c r="S104" s="30">
        <v>2016</v>
      </c>
      <c r="T104" s="30">
        <v>2013</v>
      </c>
      <c r="U104" s="30">
        <v>2014</v>
      </c>
      <c r="V104" s="30">
        <v>2014</v>
      </c>
      <c r="W104" s="30">
        <v>2015</v>
      </c>
      <c r="X104" s="30">
        <v>2004</v>
      </c>
      <c r="Y104" s="30">
        <v>2010</v>
      </c>
      <c r="Z104" s="30">
        <v>2014</v>
      </c>
      <c r="AA104" s="30">
        <v>2014</v>
      </c>
      <c r="AB104" s="30">
        <v>2014</v>
      </c>
      <c r="AC104" s="30">
        <v>2014</v>
      </c>
      <c r="AD104" s="30">
        <v>2015</v>
      </c>
      <c r="AE104" s="30">
        <v>2012</v>
      </c>
      <c r="AF104" s="30" t="s">
        <v>445</v>
      </c>
      <c r="AG104" s="29">
        <v>2010</v>
      </c>
      <c r="AH104" s="30">
        <v>2014</v>
      </c>
      <c r="AI104" s="30">
        <v>2015</v>
      </c>
      <c r="AJ104" s="30">
        <v>2016</v>
      </c>
      <c r="AK104" s="31" t="s">
        <v>445</v>
      </c>
      <c r="AL104" s="31">
        <v>2015</v>
      </c>
      <c r="AM104" s="30">
        <v>2015</v>
      </c>
      <c r="AN104" s="30">
        <v>2014</v>
      </c>
      <c r="AO104" s="30">
        <v>2014</v>
      </c>
      <c r="AP104" s="30">
        <v>2014</v>
      </c>
      <c r="AQ104" s="30">
        <v>2014</v>
      </c>
      <c r="AR104" s="30">
        <v>2015</v>
      </c>
      <c r="AS104" s="30">
        <v>2014</v>
      </c>
      <c r="AT104" s="30">
        <v>2015</v>
      </c>
      <c r="AU104" s="30">
        <v>2012</v>
      </c>
      <c r="AV104" s="30">
        <v>2009</v>
      </c>
      <c r="AW104" s="30">
        <v>2014</v>
      </c>
      <c r="AX104" s="30">
        <v>2014</v>
      </c>
      <c r="AY104" s="30">
        <v>2014</v>
      </c>
      <c r="AZ104" s="30">
        <v>2015</v>
      </c>
      <c r="BA104" s="30">
        <v>2015</v>
      </c>
      <c r="BB104" s="30">
        <v>2015</v>
      </c>
      <c r="BC104" s="30">
        <v>2015</v>
      </c>
      <c r="BD104" s="30">
        <v>2014</v>
      </c>
      <c r="BE104" s="30">
        <v>2014</v>
      </c>
      <c r="BF104" s="19"/>
    </row>
    <row r="105" spans="1:58" x14ac:dyDescent="0.3">
      <c r="A105" s="24" t="s">
        <v>191</v>
      </c>
      <c r="B105" s="20" t="s">
        <v>190</v>
      </c>
      <c r="C105" s="28">
        <v>2014</v>
      </c>
      <c r="D105" s="28">
        <v>2014</v>
      </c>
      <c r="E105" s="28">
        <v>2014</v>
      </c>
      <c r="F105" s="28">
        <v>2014</v>
      </c>
      <c r="G105" s="28">
        <v>2014</v>
      </c>
      <c r="H105" s="28">
        <v>2014</v>
      </c>
      <c r="I105" s="28">
        <v>2014</v>
      </c>
      <c r="J105" s="28">
        <v>2015</v>
      </c>
      <c r="K105" s="28">
        <v>2015</v>
      </c>
      <c r="L105" s="28">
        <v>2015</v>
      </c>
      <c r="M105" s="30">
        <v>2016</v>
      </c>
      <c r="N105" s="30">
        <v>2016</v>
      </c>
      <c r="O105" s="30">
        <v>2015</v>
      </c>
      <c r="P105" s="30">
        <v>2015</v>
      </c>
      <c r="Q105" s="30">
        <v>2014</v>
      </c>
      <c r="R105" s="30">
        <v>2010</v>
      </c>
      <c r="S105" s="30">
        <v>2016</v>
      </c>
      <c r="T105" s="30">
        <v>2013</v>
      </c>
      <c r="U105" s="30">
        <v>2014</v>
      </c>
      <c r="V105" s="30">
        <v>2014</v>
      </c>
      <c r="W105" s="30">
        <v>2015</v>
      </c>
      <c r="X105" s="30">
        <v>2014</v>
      </c>
      <c r="Y105" s="30">
        <v>2010</v>
      </c>
      <c r="Z105" s="30">
        <v>2014</v>
      </c>
      <c r="AA105" s="30">
        <v>2014</v>
      </c>
      <c r="AB105" s="30">
        <v>2014</v>
      </c>
      <c r="AC105" s="30">
        <v>2014</v>
      </c>
      <c r="AD105" s="30">
        <v>2015</v>
      </c>
      <c r="AE105" s="30">
        <v>2012</v>
      </c>
      <c r="AF105" s="30">
        <v>2014</v>
      </c>
      <c r="AG105" s="29">
        <v>2010</v>
      </c>
      <c r="AH105" s="30">
        <v>2014</v>
      </c>
      <c r="AI105" s="30">
        <v>2015</v>
      </c>
      <c r="AJ105" s="30">
        <v>2016</v>
      </c>
      <c r="AK105" s="31" t="s">
        <v>445</v>
      </c>
      <c r="AL105" s="31">
        <v>2015</v>
      </c>
      <c r="AM105" s="30">
        <v>2015</v>
      </c>
      <c r="AN105" s="30">
        <v>2014</v>
      </c>
      <c r="AO105" s="30">
        <v>2014</v>
      </c>
      <c r="AP105" s="30">
        <v>2013</v>
      </c>
      <c r="AQ105" s="30">
        <v>2013</v>
      </c>
      <c r="AR105" s="30">
        <v>2015</v>
      </c>
      <c r="AS105" s="30">
        <v>2014</v>
      </c>
      <c r="AT105" s="30">
        <v>2015</v>
      </c>
      <c r="AU105" s="30">
        <v>2012</v>
      </c>
      <c r="AV105" s="30">
        <v>2010</v>
      </c>
      <c r="AW105" s="30">
        <v>2014</v>
      </c>
      <c r="AX105" s="30">
        <v>2014</v>
      </c>
      <c r="AY105" s="30">
        <v>2014</v>
      </c>
      <c r="AZ105" s="30">
        <v>2015</v>
      </c>
      <c r="BA105" s="30">
        <v>2015</v>
      </c>
      <c r="BB105" s="30">
        <v>2015</v>
      </c>
      <c r="BC105" s="30">
        <v>2015</v>
      </c>
      <c r="BD105" s="30">
        <v>2014</v>
      </c>
      <c r="BE105" s="30">
        <v>2014</v>
      </c>
      <c r="BF105" s="19"/>
    </row>
    <row r="106" spans="1:58" x14ac:dyDescent="0.3">
      <c r="A106" s="24" t="s">
        <v>193</v>
      </c>
      <c r="B106" s="20" t="s">
        <v>192</v>
      </c>
      <c r="C106" s="28">
        <v>2014</v>
      </c>
      <c r="D106" s="28">
        <v>2014</v>
      </c>
      <c r="E106" s="28">
        <v>2014</v>
      </c>
      <c r="F106" s="28">
        <v>2014</v>
      </c>
      <c r="G106" s="28">
        <v>2014</v>
      </c>
      <c r="H106" s="28">
        <v>2014</v>
      </c>
      <c r="I106" s="28">
        <v>2014</v>
      </c>
      <c r="J106" s="28">
        <v>2015</v>
      </c>
      <c r="K106" s="28">
        <v>2015</v>
      </c>
      <c r="L106" s="28">
        <v>2015</v>
      </c>
      <c r="M106" s="30">
        <v>2016</v>
      </c>
      <c r="N106" s="30">
        <v>2016</v>
      </c>
      <c r="O106" s="30">
        <v>2015</v>
      </c>
      <c r="P106" s="30">
        <v>2015</v>
      </c>
      <c r="Q106" s="30">
        <v>2014</v>
      </c>
      <c r="R106" s="30" t="s">
        <v>445</v>
      </c>
      <c r="S106" s="30">
        <v>2016</v>
      </c>
      <c r="T106" s="30">
        <v>2013</v>
      </c>
      <c r="U106" s="30">
        <v>2014</v>
      </c>
      <c r="V106" s="30" t="s">
        <v>445</v>
      </c>
      <c r="W106" s="30">
        <v>2015</v>
      </c>
      <c r="X106" s="30">
        <v>2006</v>
      </c>
      <c r="Y106" s="30">
        <v>2010</v>
      </c>
      <c r="Z106" s="30">
        <v>2014</v>
      </c>
      <c r="AA106" s="30">
        <v>2014</v>
      </c>
      <c r="AB106" s="30">
        <v>2014</v>
      </c>
      <c r="AC106" s="30">
        <v>2014</v>
      </c>
      <c r="AD106" s="30">
        <v>2015</v>
      </c>
      <c r="AE106" s="30">
        <v>2012</v>
      </c>
      <c r="AF106" s="30">
        <v>2014</v>
      </c>
      <c r="AG106" s="29">
        <v>2009</v>
      </c>
      <c r="AH106" s="30">
        <v>2014</v>
      </c>
      <c r="AI106" s="30">
        <v>2015</v>
      </c>
      <c r="AJ106" s="30">
        <v>2016</v>
      </c>
      <c r="AK106" s="31" t="s">
        <v>445</v>
      </c>
      <c r="AL106" s="31">
        <v>2015</v>
      </c>
      <c r="AM106" s="30">
        <v>2015</v>
      </c>
      <c r="AN106" s="30">
        <v>2014</v>
      </c>
      <c r="AO106" s="30">
        <v>2014</v>
      </c>
      <c r="AP106" s="30">
        <v>2014</v>
      </c>
      <c r="AQ106" s="30">
        <v>2014</v>
      </c>
      <c r="AR106" s="30">
        <v>2011</v>
      </c>
      <c r="AS106" s="30">
        <v>2014</v>
      </c>
      <c r="AT106" s="30">
        <v>2015</v>
      </c>
      <c r="AU106" s="30">
        <v>2012</v>
      </c>
      <c r="AV106" s="30">
        <v>2010</v>
      </c>
      <c r="AW106" s="30">
        <v>2014</v>
      </c>
      <c r="AX106" s="30">
        <v>2014</v>
      </c>
      <c r="AY106" s="30">
        <v>2014</v>
      </c>
      <c r="AZ106" s="30">
        <v>2015</v>
      </c>
      <c r="BA106" s="30">
        <v>2015</v>
      </c>
      <c r="BB106" s="30">
        <v>2015</v>
      </c>
      <c r="BC106" s="30">
        <v>2015</v>
      </c>
      <c r="BD106" s="30">
        <v>2014</v>
      </c>
      <c r="BE106" s="30">
        <v>2014</v>
      </c>
      <c r="BF106" s="19"/>
    </row>
    <row r="107" spans="1:58" x14ac:dyDescent="0.3">
      <c r="A107" s="24" t="s">
        <v>195</v>
      </c>
      <c r="B107" s="20" t="s">
        <v>194</v>
      </c>
      <c r="C107" s="28">
        <v>2014</v>
      </c>
      <c r="D107" s="28">
        <v>2014</v>
      </c>
      <c r="E107" s="28">
        <v>2014</v>
      </c>
      <c r="F107" s="28">
        <v>2014</v>
      </c>
      <c r="G107" s="28">
        <v>2014</v>
      </c>
      <c r="H107" s="28">
        <v>2014</v>
      </c>
      <c r="I107" s="28">
        <v>2014</v>
      </c>
      <c r="J107" s="28">
        <v>2015</v>
      </c>
      <c r="K107" s="28">
        <v>2015</v>
      </c>
      <c r="L107" s="28">
        <v>2015</v>
      </c>
      <c r="M107" s="30">
        <v>2016</v>
      </c>
      <c r="N107" s="30">
        <v>2016</v>
      </c>
      <c r="O107" s="30">
        <v>2015</v>
      </c>
      <c r="P107" s="30">
        <v>2015</v>
      </c>
      <c r="Q107" s="30">
        <v>2014</v>
      </c>
      <c r="R107" s="30">
        <v>2009</v>
      </c>
      <c r="S107" s="30">
        <v>2016</v>
      </c>
      <c r="T107" s="30">
        <v>2013</v>
      </c>
      <c r="U107" s="30">
        <v>2014</v>
      </c>
      <c r="V107" s="30">
        <v>2014</v>
      </c>
      <c r="W107" s="30">
        <v>2015</v>
      </c>
      <c r="X107" s="30">
        <v>2009</v>
      </c>
      <c r="Y107" s="30">
        <v>2010</v>
      </c>
      <c r="Z107" s="30">
        <v>2014</v>
      </c>
      <c r="AA107" s="30">
        <v>2014</v>
      </c>
      <c r="AB107" s="30">
        <v>2013</v>
      </c>
      <c r="AC107" s="30">
        <v>2014</v>
      </c>
      <c r="AD107" s="30">
        <v>2015</v>
      </c>
      <c r="AE107" s="30" t="s">
        <v>445</v>
      </c>
      <c r="AF107" s="30">
        <v>2014</v>
      </c>
      <c r="AG107" s="29">
        <v>2009</v>
      </c>
      <c r="AH107" s="30">
        <v>2014</v>
      </c>
      <c r="AI107" s="30">
        <v>2015</v>
      </c>
      <c r="AJ107" s="30">
        <v>2016</v>
      </c>
      <c r="AK107" s="31" t="s">
        <v>445</v>
      </c>
      <c r="AL107" s="31" t="s">
        <v>445</v>
      </c>
      <c r="AM107" s="30">
        <v>2015</v>
      </c>
      <c r="AN107" s="30">
        <v>2014</v>
      </c>
      <c r="AO107" s="30">
        <v>2014</v>
      </c>
      <c r="AP107" s="30">
        <v>2013</v>
      </c>
      <c r="AQ107" s="30">
        <v>2013</v>
      </c>
      <c r="AR107" s="30">
        <v>2011</v>
      </c>
      <c r="AS107" s="30">
        <v>2014</v>
      </c>
      <c r="AT107" s="30" t="s">
        <v>445</v>
      </c>
      <c r="AU107" s="30">
        <v>2012</v>
      </c>
      <c r="AV107" s="30">
        <v>2006</v>
      </c>
      <c r="AW107" s="30">
        <v>2014</v>
      </c>
      <c r="AX107" s="30">
        <v>2014</v>
      </c>
      <c r="AY107" s="30">
        <v>2014</v>
      </c>
      <c r="AZ107" s="30">
        <v>2015</v>
      </c>
      <c r="BA107" s="30">
        <v>2015</v>
      </c>
      <c r="BB107" s="30">
        <v>2015</v>
      </c>
      <c r="BC107" s="30">
        <v>2015</v>
      </c>
      <c r="BD107" s="30">
        <v>2014</v>
      </c>
      <c r="BE107" s="30">
        <v>2014</v>
      </c>
      <c r="BF107" s="19"/>
    </row>
    <row r="108" spans="1:58" x14ac:dyDescent="0.3">
      <c r="A108" s="24" t="s">
        <v>197</v>
      </c>
      <c r="B108" s="20" t="s">
        <v>196</v>
      </c>
      <c r="C108" s="28">
        <v>2014</v>
      </c>
      <c r="D108" s="28">
        <v>2014</v>
      </c>
      <c r="E108" s="28">
        <v>2014</v>
      </c>
      <c r="F108" s="28">
        <v>2014</v>
      </c>
      <c r="G108" s="28">
        <v>2014</v>
      </c>
      <c r="H108" s="28">
        <v>2014</v>
      </c>
      <c r="I108" s="28">
        <v>2014</v>
      </c>
      <c r="J108" s="28">
        <v>2015</v>
      </c>
      <c r="K108" s="28">
        <v>2015</v>
      </c>
      <c r="L108" s="28">
        <v>2015</v>
      </c>
      <c r="M108" s="30">
        <v>2016</v>
      </c>
      <c r="N108" s="30">
        <v>2016</v>
      </c>
      <c r="O108" s="30">
        <v>2015</v>
      </c>
      <c r="P108" s="30">
        <v>2015</v>
      </c>
      <c r="Q108" s="30">
        <v>2014</v>
      </c>
      <c r="R108" s="30">
        <v>2013</v>
      </c>
      <c r="S108" s="30">
        <v>2016</v>
      </c>
      <c r="T108" s="30">
        <v>2013</v>
      </c>
      <c r="U108" s="30">
        <v>2014</v>
      </c>
      <c r="V108" s="30">
        <v>2014</v>
      </c>
      <c r="W108" s="30">
        <v>2015</v>
      </c>
      <c r="X108" s="30">
        <v>2006</v>
      </c>
      <c r="Y108" s="30">
        <v>2010</v>
      </c>
      <c r="Z108" s="30">
        <v>2014</v>
      </c>
      <c r="AA108" s="30">
        <v>2014</v>
      </c>
      <c r="AB108" s="30">
        <v>2014</v>
      </c>
      <c r="AC108" s="30">
        <v>2014</v>
      </c>
      <c r="AD108" s="30">
        <v>2015</v>
      </c>
      <c r="AE108" s="30">
        <v>2012</v>
      </c>
      <c r="AF108" s="30">
        <v>2014</v>
      </c>
      <c r="AG108" s="29">
        <v>2010</v>
      </c>
      <c r="AH108" s="30">
        <v>2014</v>
      </c>
      <c r="AI108" s="30">
        <v>2015</v>
      </c>
      <c r="AJ108" s="30">
        <v>2016</v>
      </c>
      <c r="AK108" s="31">
        <v>2016</v>
      </c>
      <c r="AL108" s="31">
        <v>2015</v>
      </c>
      <c r="AM108" s="30">
        <v>2015</v>
      </c>
      <c r="AN108" s="30">
        <v>2014</v>
      </c>
      <c r="AO108" s="30">
        <v>2014</v>
      </c>
      <c r="AP108" s="30">
        <v>2014</v>
      </c>
      <c r="AQ108" s="30">
        <v>2014</v>
      </c>
      <c r="AR108" s="30">
        <v>2015</v>
      </c>
      <c r="AS108" s="30">
        <v>2014</v>
      </c>
      <c r="AT108" s="30">
        <v>2015</v>
      </c>
      <c r="AU108" s="30">
        <v>2012</v>
      </c>
      <c r="AV108" s="30">
        <v>2011</v>
      </c>
      <c r="AW108" s="30">
        <v>2014</v>
      </c>
      <c r="AX108" s="30">
        <v>2014</v>
      </c>
      <c r="AY108" s="30">
        <v>2014</v>
      </c>
      <c r="AZ108" s="30">
        <v>2015</v>
      </c>
      <c r="BA108" s="30">
        <v>2015</v>
      </c>
      <c r="BB108" s="30">
        <v>2015</v>
      </c>
      <c r="BC108" s="30">
        <v>2015</v>
      </c>
      <c r="BD108" s="30">
        <v>2014</v>
      </c>
      <c r="BE108" s="30">
        <v>2014</v>
      </c>
      <c r="BF108" s="19"/>
    </row>
    <row r="109" spans="1:58" x14ac:dyDescent="0.3">
      <c r="A109" s="24" t="s">
        <v>199</v>
      </c>
      <c r="B109" s="20" t="s">
        <v>198</v>
      </c>
      <c r="C109" s="28">
        <v>2014</v>
      </c>
      <c r="D109" s="28">
        <v>2014</v>
      </c>
      <c r="E109" s="28">
        <v>2014</v>
      </c>
      <c r="F109" s="28">
        <v>2014</v>
      </c>
      <c r="G109" s="28">
        <v>2014</v>
      </c>
      <c r="H109" s="28">
        <v>2014</v>
      </c>
      <c r="I109" s="28">
        <v>2014</v>
      </c>
      <c r="J109" s="28">
        <v>2015</v>
      </c>
      <c r="K109" s="28">
        <v>2015</v>
      </c>
      <c r="L109" s="28">
        <v>2015</v>
      </c>
      <c r="M109" s="30">
        <v>2016</v>
      </c>
      <c r="N109" s="30">
        <v>2016</v>
      </c>
      <c r="O109" s="30">
        <v>2015</v>
      </c>
      <c r="P109" s="30">
        <v>2015</v>
      </c>
      <c r="Q109" s="30">
        <v>2014</v>
      </c>
      <c r="R109" s="30" t="s">
        <v>445</v>
      </c>
      <c r="S109" s="30">
        <v>2016</v>
      </c>
      <c r="T109" s="30">
        <v>2013</v>
      </c>
      <c r="U109" s="30">
        <v>2014</v>
      </c>
      <c r="V109" s="30" t="s">
        <v>445</v>
      </c>
      <c r="W109" s="30">
        <v>2015</v>
      </c>
      <c r="X109" s="30" t="s">
        <v>445</v>
      </c>
      <c r="Y109" s="30">
        <v>2013</v>
      </c>
      <c r="Z109" s="30">
        <v>2014</v>
      </c>
      <c r="AA109" s="30">
        <v>2014</v>
      </c>
      <c r="AB109" s="30" t="s">
        <v>445</v>
      </c>
      <c r="AC109" s="30">
        <v>2014</v>
      </c>
      <c r="AD109" s="30">
        <v>2015</v>
      </c>
      <c r="AE109" s="30" t="s">
        <v>445</v>
      </c>
      <c r="AF109" s="30">
        <v>2014</v>
      </c>
      <c r="AG109" s="29" t="s">
        <v>445</v>
      </c>
      <c r="AH109" s="30">
        <v>2014</v>
      </c>
      <c r="AI109" s="30">
        <v>2015</v>
      </c>
      <c r="AJ109" s="30">
        <v>2016</v>
      </c>
      <c r="AK109" s="31" t="s">
        <v>445</v>
      </c>
      <c r="AL109" s="31">
        <v>2015</v>
      </c>
      <c r="AM109" s="30">
        <v>2015</v>
      </c>
      <c r="AN109" s="30">
        <v>2014</v>
      </c>
      <c r="AO109" s="30">
        <v>2014</v>
      </c>
      <c r="AP109" s="30">
        <v>2014</v>
      </c>
      <c r="AQ109" s="30">
        <v>2014</v>
      </c>
      <c r="AR109" s="30" t="s">
        <v>445</v>
      </c>
      <c r="AS109" s="30">
        <v>2014</v>
      </c>
      <c r="AT109" s="30">
        <v>2015</v>
      </c>
      <c r="AU109" s="30">
        <v>2012</v>
      </c>
      <c r="AV109" s="30">
        <v>2011</v>
      </c>
      <c r="AW109" s="30">
        <v>2014</v>
      </c>
      <c r="AX109" s="30">
        <v>2014</v>
      </c>
      <c r="AY109" s="30">
        <v>2014</v>
      </c>
      <c r="AZ109" s="30">
        <v>2015</v>
      </c>
      <c r="BA109" s="30">
        <v>2015</v>
      </c>
      <c r="BB109" s="30">
        <v>2013</v>
      </c>
      <c r="BC109" s="30">
        <v>2015</v>
      </c>
      <c r="BD109" s="30">
        <v>2014</v>
      </c>
      <c r="BE109" s="30">
        <v>2014</v>
      </c>
      <c r="BF109" s="19"/>
    </row>
    <row r="110" spans="1:58" x14ac:dyDescent="0.3">
      <c r="A110" s="24" t="s">
        <v>201</v>
      </c>
      <c r="B110" s="20" t="s">
        <v>200</v>
      </c>
      <c r="C110" s="28">
        <v>2014</v>
      </c>
      <c r="D110" s="28">
        <v>2014</v>
      </c>
      <c r="E110" s="28">
        <v>2014</v>
      </c>
      <c r="F110" s="28">
        <v>2014</v>
      </c>
      <c r="G110" s="28">
        <v>2014</v>
      </c>
      <c r="H110" s="28">
        <v>2014</v>
      </c>
      <c r="I110" s="28">
        <v>2014</v>
      </c>
      <c r="J110" s="28">
        <v>2015</v>
      </c>
      <c r="K110" s="28">
        <v>2015</v>
      </c>
      <c r="L110" s="28">
        <v>2015</v>
      </c>
      <c r="M110" s="30">
        <v>2016</v>
      </c>
      <c r="N110" s="30">
        <v>2016</v>
      </c>
      <c r="O110" s="30">
        <v>2015</v>
      </c>
      <c r="P110" s="30">
        <v>2015</v>
      </c>
      <c r="Q110" s="30" t="s">
        <v>445</v>
      </c>
      <c r="R110" s="30" t="s">
        <v>445</v>
      </c>
      <c r="S110" s="30">
        <v>2016</v>
      </c>
      <c r="T110" s="30">
        <v>2013</v>
      </c>
      <c r="U110" s="30">
        <v>2014</v>
      </c>
      <c r="V110" s="30">
        <v>2014</v>
      </c>
      <c r="W110" s="30">
        <v>2015</v>
      </c>
      <c r="X110" s="30">
        <v>2007</v>
      </c>
      <c r="Y110" s="30">
        <v>2010</v>
      </c>
      <c r="Z110" s="30">
        <v>2014</v>
      </c>
      <c r="AA110" s="30">
        <v>2014</v>
      </c>
      <c r="AB110" s="30" t="s">
        <v>445</v>
      </c>
      <c r="AC110" s="30">
        <v>2014</v>
      </c>
      <c r="AD110" s="30">
        <v>2015</v>
      </c>
      <c r="AE110" s="30" t="s">
        <v>445</v>
      </c>
      <c r="AF110" s="30" t="s">
        <v>445</v>
      </c>
      <c r="AG110" s="29" t="s">
        <v>445</v>
      </c>
      <c r="AH110" s="30">
        <v>2014</v>
      </c>
      <c r="AI110" s="30">
        <v>2015</v>
      </c>
      <c r="AJ110" s="30">
        <v>2016</v>
      </c>
      <c r="AK110" s="31" t="s">
        <v>445</v>
      </c>
      <c r="AL110" s="31" t="s">
        <v>445</v>
      </c>
      <c r="AM110" s="30">
        <v>2015</v>
      </c>
      <c r="AN110" s="30">
        <v>2014</v>
      </c>
      <c r="AO110" s="30">
        <v>2014</v>
      </c>
      <c r="AP110" s="30" t="s">
        <v>445</v>
      </c>
      <c r="AQ110" s="30" t="s">
        <v>445</v>
      </c>
      <c r="AR110" s="30">
        <v>2011</v>
      </c>
      <c r="AS110" s="30">
        <v>2014</v>
      </c>
      <c r="AT110" s="30" t="s">
        <v>445</v>
      </c>
      <c r="AU110" s="30">
        <v>2012</v>
      </c>
      <c r="AV110" s="30" t="s">
        <v>445</v>
      </c>
      <c r="AW110" s="30">
        <v>2014</v>
      </c>
      <c r="AX110" s="30">
        <v>2014</v>
      </c>
      <c r="AY110" s="30">
        <v>2014</v>
      </c>
      <c r="AZ110" s="30">
        <v>2015</v>
      </c>
      <c r="BA110" s="30">
        <v>2015</v>
      </c>
      <c r="BB110" s="30">
        <v>2014</v>
      </c>
      <c r="BC110" s="30">
        <v>2015</v>
      </c>
      <c r="BD110" s="30">
        <v>2014</v>
      </c>
      <c r="BE110" s="30">
        <v>2014</v>
      </c>
      <c r="BF110" s="19"/>
    </row>
    <row r="111" spans="1:58" x14ac:dyDescent="0.3">
      <c r="A111" s="24" t="s">
        <v>203</v>
      </c>
      <c r="B111" s="20" t="s">
        <v>202</v>
      </c>
      <c r="C111" s="28">
        <v>2014</v>
      </c>
      <c r="D111" s="28">
        <v>2014</v>
      </c>
      <c r="E111" s="28">
        <v>2014</v>
      </c>
      <c r="F111" s="28">
        <v>2014</v>
      </c>
      <c r="G111" s="28">
        <v>2014</v>
      </c>
      <c r="H111" s="28">
        <v>2014</v>
      </c>
      <c r="I111" s="28">
        <v>2014</v>
      </c>
      <c r="J111" s="28">
        <v>2015</v>
      </c>
      <c r="K111" s="28">
        <v>2015</v>
      </c>
      <c r="L111" s="28">
        <v>2015</v>
      </c>
      <c r="M111" s="30">
        <v>2016</v>
      </c>
      <c r="N111" s="30">
        <v>2016</v>
      </c>
      <c r="O111" s="30">
        <v>2015</v>
      </c>
      <c r="P111" s="30">
        <v>2015</v>
      </c>
      <c r="Q111" s="30">
        <v>2014</v>
      </c>
      <c r="R111" s="30">
        <v>2011</v>
      </c>
      <c r="S111" s="30">
        <v>2016</v>
      </c>
      <c r="T111" s="30">
        <v>2013</v>
      </c>
      <c r="U111" s="30">
        <v>2014</v>
      </c>
      <c r="V111" s="30">
        <v>2014</v>
      </c>
      <c r="W111" s="30">
        <v>2015</v>
      </c>
      <c r="X111" s="30">
        <v>2012</v>
      </c>
      <c r="Y111" s="30">
        <v>2010</v>
      </c>
      <c r="Z111" s="30">
        <v>2014</v>
      </c>
      <c r="AA111" s="30">
        <v>2014</v>
      </c>
      <c r="AB111" s="30">
        <v>2014</v>
      </c>
      <c r="AC111" s="30">
        <v>2014</v>
      </c>
      <c r="AD111" s="30">
        <v>2015</v>
      </c>
      <c r="AE111" s="30">
        <v>2012</v>
      </c>
      <c r="AF111" s="30">
        <v>2014</v>
      </c>
      <c r="AG111" s="29">
        <v>2008</v>
      </c>
      <c r="AH111" s="30">
        <v>2014</v>
      </c>
      <c r="AI111" s="30">
        <v>2015</v>
      </c>
      <c r="AJ111" s="30">
        <v>2016</v>
      </c>
      <c r="AK111" s="31" t="s">
        <v>445</v>
      </c>
      <c r="AL111" s="31">
        <v>2016</v>
      </c>
      <c r="AM111" s="30">
        <v>2015</v>
      </c>
      <c r="AN111" s="30">
        <v>2014</v>
      </c>
      <c r="AO111" s="30">
        <v>2014</v>
      </c>
      <c r="AP111" s="30">
        <v>2014</v>
      </c>
      <c r="AQ111" s="30">
        <v>2014</v>
      </c>
      <c r="AR111" s="30">
        <v>2011</v>
      </c>
      <c r="AS111" s="30">
        <v>2014</v>
      </c>
      <c r="AT111" s="30">
        <v>2015</v>
      </c>
      <c r="AU111" s="30">
        <v>2012</v>
      </c>
      <c r="AV111" s="30">
        <v>2007</v>
      </c>
      <c r="AW111" s="30">
        <v>2014</v>
      </c>
      <c r="AX111" s="30">
        <v>2014</v>
      </c>
      <c r="AY111" s="30">
        <v>2014</v>
      </c>
      <c r="AZ111" s="30">
        <v>2015</v>
      </c>
      <c r="BA111" s="30">
        <v>2015</v>
      </c>
      <c r="BB111" s="30">
        <v>2014</v>
      </c>
      <c r="BC111" s="30">
        <v>2015</v>
      </c>
      <c r="BD111" s="30">
        <v>2014</v>
      </c>
      <c r="BE111" s="30">
        <v>2014</v>
      </c>
      <c r="BF111" s="19"/>
    </row>
    <row r="112" spans="1:58" x14ac:dyDescent="0.3">
      <c r="A112" s="24" t="s">
        <v>205</v>
      </c>
      <c r="B112" s="20" t="s">
        <v>204</v>
      </c>
      <c r="C112" s="28">
        <v>2014</v>
      </c>
      <c r="D112" s="28">
        <v>2014</v>
      </c>
      <c r="E112" s="28">
        <v>2014</v>
      </c>
      <c r="F112" s="28">
        <v>2014</v>
      </c>
      <c r="G112" s="28">
        <v>2014</v>
      </c>
      <c r="H112" s="28">
        <v>2014</v>
      </c>
      <c r="I112" s="28">
        <v>2014</v>
      </c>
      <c r="J112" s="28">
        <v>2015</v>
      </c>
      <c r="K112" s="28">
        <v>2015</v>
      </c>
      <c r="L112" s="28">
        <v>2015</v>
      </c>
      <c r="M112" s="30">
        <v>2016</v>
      </c>
      <c r="N112" s="30">
        <v>2016</v>
      </c>
      <c r="O112" s="30">
        <v>2015</v>
      </c>
      <c r="P112" s="30">
        <v>2015</v>
      </c>
      <c r="Q112" s="30">
        <v>2014</v>
      </c>
      <c r="R112" s="30" t="s">
        <v>445</v>
      </c>
      <c r="S112" s="30">
        <v>2016</v>
      </c>
      <c r="T112" s="30">
        <v>2013</v>
      </c>
      <c r="U112" s="30">
        <v>2014</v>
      </c>
      <c r="V112" s="30">
        <v>2014</v>
      </c>
      <c r="W112" s="30">
        <v>2015</v>
      </c>
      <c r="X112" s="30" t="s">
        <v>445</v>
      </c>
      <c r="Y112" s="30" t="s">
        <v>445</v>
      </c>
      <c r="Z112" s="30">
        <v>2014</v>
      </c>
      <c r="AA112" s="30">
        <v>2014</v>
      </c>
      <c r="AB112" s="30">
        <v>2014</v>
      </c>
      <c r="AC112" s="30">
        <v>2014</v>
      </c>
      <c r="AD112" s="30">
        <v>2015</v>
      </c>
      <c r="AE112" s="30" t="s">
        <v>445</v>
      </c>
      <c r="AF112" s="30">
        <v>2014</v>
      </c>
      <c r="AG112" s="29">
        <v>2012</v>
      </c>
      <c r="AH112" s="30">
        <v>2014</v>
      </c>
      <c r="AI112" s="30">
        <v>2015</v>
      </c>
      <c r="AJ112" s="30">
        <v>2016</v>
      </c>
      <c r="AK112" s="31" t="s">
        <v>445</v>
      </c>
      <c r="AL112" s="31">
        <v>2015</v>
      </c>
      <c r="AM112" s="30">
        <v>2015</v>
      </c>
      <c r="AN112" s="30">
        <v>2014</v>
      </c>
      <c r="AO112" s="30">
        <v>2014</v>
      </c>
      <c r="AP112" s="30">
        <v>2014</v>
      </c>
      <c r="AQ112" s="30">
        <v>2014</v>
      </c>
      <c r="AR112" s="30">
        <v>2015</v>
      </c>
      <c r="AS112" s="30">
        <v>2014</v>
      </c>
      <c r="AT112" s="30">
        <v>2015</v>
      </c>
      <c r="AU112" s="30">
        <v>2012</v>
      </c>
      <c r="AV112" s="30">
        <v>2011</v>
      </c>
      <c r="AW112" s="30">
        <v>2014</v>
      </c>
      <c r="AX112" s="30">
        <v>2014</v>
      </c>
      <c r="AY112" s="30">
        <v>2014</v>
      </c>
      <c r="AZ112" s="30">
        <v>2015</v>
      </c>
      <c r="BA112" s="30">
        <v>2015</v>
      </c>
      <c r="BB112" s="30">
        <v>2015</v>
      </c>
      <c r="BC112" s="30">
        <v>2015</v>
      </c>
      <c r="BD112" s="30">
        <v>2014</v>
      </c>
      <c r="BE112" s="30">
        <v>2014</v>
      </c>
      <c r="BF112" s="19"/>
    </row>
    <row r="113" spans="1:58" x14ac:dyDescent="0.3">
      <c r="A113" s="24" t="s">
        <v>207</v>
      </c>
      <c r="B113" s="20" t="s">
        <v>206</v>
      </c>
      <c r="C113" s="28">
        <v>2014</v>
      </c>
      <c r="D113" s="28">
        <v>2014</v>
      </c>
      <c r="E113" s="28">
        <v>2014</v>
      </c>
      <c r="F113" s="28">
        <v>2014</v>
      </c>
      <c r="G113" s="28">
        <v>2014</v>
      </c>
      <c r="H113" s="28">
        <v>2014</v>
      </c>
      <c r="I113" s="28">
        <v>2014</v>
      </c>
      <c r="J113" s="28">
        <v>2015</v>
      </c>
      <c r="K113" s="28">
        <v>2015</v>
      </c>
      <c r="L113" s="28">
        <v>2015</v>
      </c>
      <c r="M113" s="30">
        <v>2016</v>
      </c>
      <c r="N113" s="30">
        <v>2016</v>
      </c>
      <c r="O113" s="30">
        <v>2015</v>
      </c>
      <c r="P113" s="30">
        <v>2015</v>
      </c>
      <c r="Q113" s="30">
        <v>2014</v>
      </c>
      <c r="R113" s="30">
        <v>2012</v>
      </c>
      <c r="S113" s="30">
        <v>2016</v>
      </c>
      <c r="T113" s="30">
        <v>2013</v>
      </c>
      <c r="U113" s="30">
        <v>2014</v>
      </c>
      <c r="V113" s="30">
        <v>2014</v>
      </c>
      <c r="W113" s="30">
        <v>2015</v>
      </c>
      <c r="X113" s="30">
        <v>2012</v>
      </c>
      <c r="Y113" s="30">
        <v>2011</v>
      </c>
      <c r="Z113" s="30">
        <v>2014</v>
      </c>
      <c r="AA113" s="30">
        <v>2014</v>
      </c>
      <c r="AB113" s="30">
        <v>2014</v>
      </c>
      <c r="AC113" s="30">
        <v>2014</v>
      </c>
      <c r="AD113" s="30">
        <v>2015</v>
      </c>
      <c r="AE113" s="30">
        <v>2012</v>
      </c>
      <c r="AF113" s="30">
        <v>2014</v>
      </c>
      <c r="AG113" s="29">
        <v>2012</v>
      </c>
      <c r="AH113" s="30">
        <v>2014</v>
      </c>
      <c r="AI113" s="30">
        <v>2015</v>
      </c>
      <c r="AJ113" s="30">
        <v>2016</v>
      </c>
      <c r="AK113" s="31">
        <v>2015</v>
      </c>
      <c r="AL113" s="31">
        <v>2015</v>
      </c>
      <c r="AM113" s="30">
        <v>2015</v>
      </c>
      <c r="AN113" s="30">
        <v>2014</v>
      </c>
      <c r="AO113" s="30">
        <v>2014</v>
      </c>
      <c r="AP113" s="30">
        <v>2014</v>
      </c>
      <c r="AQ113" s="30">
        <v>2014</v>
      </c>
      <c r="AR113" s="30">
        <v>2015</v>
      </c>
      <c r="AS113" s="30">
        <v>2014</v>
      </c>
      <c r="AT113" s="30">
        <v>2015</v>
      </c>
      <c r="AU113" s="30">
        <v>2012</v>
      </c>
      <c r="AV113" s="30">
        <v>2013</v>
      </c>
      <c r="AW113" s="30">
        <v>2014</v>
      </c>
      <c r="AX113" s="30">
        <v>2014</v>
      </c>
      <c r="AY113" s="30">
        <v>2014</v>
      </c>
      <c r="AZ113" s="30">
        <v>2015</v>
      </c>
      <c r="BA113" s="30">
        <v>2015</v>
      </c>
      <c r="BB113" s="30">
        <v>2015</v>
      </c>
      <c r="BC113" s="30">
        <v>2015</v>
      </c>
      <c r="BD113" s="30">
        <v>2014</v>
      </c>
      <c r="BE113" s="30">
        <v>2014</v>
      </c>
      <c r="BF113" s="19"/>
    </row>
    <row r="114" spans="1:58" x14ac:dyDescent="0.3">
      <c r="A114" s="24" t="s">
        <v>409</v>
      </c>
      <c r="B114" s="20" t="s">
        <v>208</v>
      </c>
      <c r="C114" s="28">
        <v>2014</v>
      </c>
      <c r="D114" s="28">
        <v>2014</v>
      </c>
      <c r="E114" s="28">
        <v>2014</v>
      </c>
      <c r="F114" s="28">
        <v>2014</v>
      </c>
      <c r="G114" s="28">
        <v>2014</v>
      </c>
      <c r="H114" s="28">
        <v>2014</v>
      </c>
      <c r="I114" s="28">
        <v>2014</v>
      </c>
      <c r="J114" s="28">
        <v>2015</v>
      </c>
      <c r="K114" s="28">
        <v>2015</v>
      </c>
      <c r="L114" s="28">
        <v>2015</v>
      </c>
      <c r="M114" s="30">
        <v>2016</v>
      </c>
      <c r="N114" s="30">
        <v>2016</v>
      </c>
      <c r="O114" s="30">
        <v>2015</v>
      </c>
      <c r="P114" s="30">
        <v>2015</v>
      </c>
      <c r="Q114" s="30">
        <v>2014</v>
      </c>
      <c r="R114" s="30" t="s">
        <v>445</v>
      </c>
      <c r="S114" s="30">
        <v>2016</v>
      </c>
      <c r="T114" s="30">
        <v>2013</v>
      </c>
      <c r="U114" s="30">
        <v>2014</v>
      </c>
      <c r="V114" s="30">
        <v>2014</v>
      </c>
      <c r="W114" s="30">
        <v>2015</v>
      </c>
      <c r="X114" s="30">
        <v>2005</v>
      </c>
      <c r="Y114" s="30">
        <v>2010</v>
      </c>
      <c r="Z114" s="30">
        <v>2014</v>
      </c>
      <c r="AA114" s="30">
        <v>2014</v>
      </c>
      <c r="AB114" s="30" t="s">
        <v>445</v>
      </c>
      <c r="AC114" s="30">
        <v>2014</v>
      </c>
      <c r="AD114" s="30">
        <v>2015</v>
      </c>
      <c r="AE114" s="30" t="s">
        <v>445</v>
      </c>
      <c r="AF114" s="30" t="s">
        <v>445</v>
      </c>
      <c r="AG114" s="29" t="s">
        <v>445</v>
      </c>
      <c r="AH114" s="30">
        <v>2014</v>
      </c>
      <c r="AI114" s="30">
        <v>2015</v>
      </c>
      <c r="AJ114" s="30">
        <v>2016</v>
      </c>
      <c r="AK114" s="31" t="s">
        <v>445</v>
      </c>
      <c r="AL114" s="31">
        <v>2015</v>
      </c>
      <c r="AM114" s="30">
        <v>2015</v>
      </c>
      <c r="AN114" s="30">
        <v>2014</v>
      </c>
      <c r="AO114" s="30">
        <v>2014</v>
      </c>
      <c r="AP114" s="30" t="s">
        <v>445</v>
      </c>
      <c r="AQ114" s="30" t="s">
        <v>445</v>
      </c>
      <c r="AR114" s="30">
        <v>2011</v>
      </c>
      <c r="AS114" s="30">
        <v>2014</v>
      </c>
      <c r="AT114" s="30" t="s">
        <v>445</v>
      </c>
      <c r="AU114" s="30">
        <v>2012</v>
      </c>
      <c r="AV114" s="30" t="s">
        <v>445</v>
      </c>
      <c r="AW114" s="30">
        <v>2014</v>
      </c>
      <c r="AX114" s="30">
        <v>2014</v>
      </c>
      <c r="AY114" s="30">
        <v>2014</v>
      </c>
      <c r="AZ114" s="30">
        <v>2015</v>
      </c>
      <c r="BA114" s="30">
        <v>2015</v>
      </c>
      <c r="BB114" s="30">
        <v>2014</v>
      </c>
      <c r="BC114" s="30">
        <v>2015</v>
      </c>
      <c r="BD114" s="30">
        <v>2014</v>
      </c>
      <c r="BE114" s="30">
        <v>2014</v>
      </c>
      <c r="BF114" s="19"/>
    </row>
    <row r="115" spans="1:58" x14ac:dyDescent="0.3">
      <c r="A115" s="24" t="s">
        <v>424</v>
      </c>
      <c r="B115" s="20" t="s">
        <v>209</v>
      </c>
      <c r="C115" s="28">
        <v>2014</v>
      </c>
      <c r="D115" s="28">
        <v>2014</v>
      </c>
      <c r="E115" s="28">
        <v>2014</v>
      </c>
      <c r="F115" s="28">
        <v>2014</v>
      </c>
      <c r="G115" s="28">
        <v>2014</v>
      </c>
      <c r="H115" s="28">
        <v>2014</v>
      </c>
      <c r="I115" s="28">
        <v>2014</v>
      </c>
      <c r="J115" s="28">
        <v>2015</v>
      </c>
      <c r="K115" s="28">
        <v>2015</v>
      </c>
      <c r="L115" s="28">
        <v>2015</v>
      </c>
      <c r="M115" s="30">
        <v>2016</v>
      </c>
      <c r="N115" s="30">
        <v>2016</v>
      </c>
      <c r="O115" s="30">
        <v>2015</v>
      </c>
      <c r="P115" s="30">
        <v>2015</v>
      </c>
      <c r="Q115" s="30">
        <v>2014</v>
      </c>
      <c r="R115" s="30">
        <v>2012</v>
      </c>
      <c r="S115" s="30">
        <v>2016</v>
      </c>
      <c r="T115" s="30">
        <v>2013</v>
      </c>
      <c r="U115" s="30">
        <v>2014</v>
      </c>
      <c r="V115" s="30">
        <v>2014</v>
      </c>
      <c r="W115" s="30">
        <v>2015</v>
      </c>
      <c r="X115" s="30">
        <v>2012</v>
      </c>
      <c r="Y115" s="30">
        <v>2013</v>
      </c>
      <c r="Z115" s="30">
        <v>2014</v>
      </c>
      <c r="AA115" s="30">
        <v>2014</v>
      </c>
      <c r="AB115" s="30">
        <v>2014</v>
      </c>
      <c r="AC115" s="30">
        <v>2014</v>
      </c>
      <c r="AD115" s="30">
        <v>2015</v>
      </c>
      <c r="AE115" s="30" t="s">
        <v>445</v>
      </c>
      <c r="AF115" s="30">
        <v>2014</v>
      </c>
      <c r="AG115" s="29">
        <v>2013</v>
      </c>
      <c r="AH115" s="30">
        <v>2014</v>
      </c>
      <c r="AI115" s="30">
        <v>2015</v>
      </c>
      <c r="AJ115" s="30">
        <v>2016</v>
      </c>
      <c r="AK115" s="31" t="s">
        <v>445</v>
      </c>
      <c r="AL115" s="31">
        <v>2015</v>
      </c>
      <c r="AM115" s="30">
        <v>2015</v>
      </c>
      <c r="AN115" s="30">
        <v>2014</v>
      </c>
      <c r="AO115" s="30">
        <v>2014</v>
      </c>
      <c r="AP115" s="30">
        <v>2013</v>
      </c>
      <c r="AQ115" s="30">
        <v>2013</v>
      </c>
      <c r="AR115" s="30">
        <v>2009</v>
      </c>
      <c r="AS115" s="30">
        <v>2014</v>
      </c>
      <c r="AT115" s="30">
        <v>2015</v>
      </c>
      <c r="AU115" s="30">
        <v>2012</v>
      </c>
      <c r="AV115" s="30">
        <v>2013</v>
      </c>
      <c r="AW115" s="30">
        <v>2014</v>
      </c>
      <c r="AX115" s="30">
        <v>2014</v>
      </c>
      <c r="AY115" s="30">
        <v>2014</v>
      </c>
      <c r="AZ115" s="30">
        <v>2015</v>
      </c>
      <c r="BA115" s="30">
        <v>2015</v>
      </c>
      <c r="BB115" s="30">
        <v>2015</v>
      </c>
      <c r="BC115" s="30">
        <v>2015</v>
      </c>
      <c r="BD115" s="30">
        <v>2014</v>
      </c>
      <c r="BE115" s="30">
        <v>2014</v>
      </c>
      <c r="BF115" s="19"/>
    </row>
    <row r="116" spans="1:58" x14ac:dyDescent="0.3">
      <c r="A116" s="24" t="s">
        <v>211</v>
      </c>
      <c r="B116" s="20" t="s">
        <v>210</v>
      </c>
      <c r="C116" s="28">
        <v>2014</v>
      </c>
      <c r="D116" s="28">
        <v>2014</v>
      </c>
      <c r="E116" s="28">
        <v>2014</v>
      </c>
      <c r="F116" s="28">
        <v>2014</v>
      </c>
      <c r="G116" s="28">
        <v>2014</v>
      </c>
      <c r="H116" s="28">
        <v>2014</v>
      </c>
      <c r="I116" s="28">
        <v>2014</v>
      </c>
      <c r="J116" s="28">
        <v>2015</v>
      </c>
      <c r="K116" s="28">
        <v>2015</v>
      </c>
      <c r="L116" s="28">
        <v>2015</v>
      </c>
      <c r="M116" s="30">
        <v>2016</v>
      </c>
      <c r="N116" s="30">
        <v>2016</v>
      </c>
      <c r="O116" s="30">
        <v>2015</v>
      </c>
      <c r="P116" s="30">
        <v>2015</v>
      </c>
      <c r="Q116" s="30">
        <v>2014</v>
      </c>
      <c r="R116" s="30">
        <v>2010</v>
      </c>
      <c r="S116" s="30">
        <v>2016</v>
      </c>
      <c r="T116" s="30">
        <v>2013</v>
      </c>
      <c r="U116" s="30">
        <v>2014</v>
      </c>
      <c r="V116" s="30">
        <v>2014</v>
      </c>
      <c r="W116" s="30">
        <v>2015</v>
      </c>
      <c r="X116" s="30">
        <v>2013</v>
      </c>
      <c r="Y116" s="30">
        <v>2011</v>
      </c>
      <c r="Z116" s="30">
        <v>2014</v>
      </c>
      <c r="AA116" s="30">
        <v>2014</v>
      </c>
      <c r="AB116" s="30">
        <v>2013</v>
      </c>
      <c r="AC116" s="30">
        <v>2014</v>
      </c>
      <c r="AD116" s="30">
        <v>2015</v>
      </c>
      <c r="AE116" s="30" t="s">
        <v>445</v>
      </c>
      <c r="AF116" s="30">
        <v>2014</v>
      </c>
      <c r="AG116" s="29">
        <v>2012</v>
      </c>
      <c r="AH116" s="30">
        <v>2014</v>
      </c>
      <c r="AI116" s="30">
        <v>2015</v>
      </c>
      <c r="AJ116" s="30">
        <v>2016</v>
      </c>
      <c r="AK116" s="31" t="s">
        <v>445</v>
      </c>
      <c r="AL116" s="31">
        <v>2015</v>
      </c>
      <c r="AM116" s="30">
        <v>2015</v>
      </c>
      <c r="AN116" s="30">
        <v>2014</v>
      </c>
      <c r="AO116" s="30">
        <v>2014</v>
      </c>
      <c r="AP116" s="30" t="s">
        <v>445</v>
      </c>
      <c r="AQ116" s="30">
        <v>2012</v>
      </c>
      <c r="AR116" s="30">
        <v>2015</v>
      </c>
      <c r="AS116" s="30">
        <v>2014</v>
      </c>
      <c r="AT116" s="30">
        <v>2015</v>
      </c>
      <c r="AU116" s="30">
        <v>2012</v>
      </c>
      <c r="AV116" s="30">
        <v>2010</v>
      </c>
      <c r="AW116" s="30">
        <v>2014</v>
      </c>
      <c r="AX116" s="30">
        <v>2014</v>
      </c>
      <c r="AY116" s="30">
        <v>2014</v>
      </c>
      <c r="AZ116" s="30">
        <v>2015</v>
      </c>
      <c r="BA116" s="30">
        <v>2015</v>
      </c>
      <c r="BB116" s="30">
        <v>2015</v>
      </c>
      <c r="BC116" s="30">
        <v>2015</v>
      </c>
      <c r="BD116" s="30">
        <v>2014</v>
      </c>
      <c r="BE116" s="30">
        <v>2014</v>
      </c>
      <c r="BF116" s="19"/>
    </row>
    <row r="117" spans="1:58" x14ac:dyDescent="0.3">
      <c r="A117" s="24" t="s">
        <v>213</v>
      </c>
      <c r="B117" s="20" t="s">
        <v>212</v>
      </c>
      <c r="C117" s="28">
        <v>2014</v>
      </c>
      <c r="D117" s="28">
        <v>2014</v>
      </c>
      <c r="E117" s="28">
        <v>2014</v>
      </c>
      <c r="F117" s="28">
        <v>2014</v>
      </c>
      <c r="G117" s="28">
        <v>2014</v>
      </c>
      <c r="H117" s="28">
        <v>2014</v>
      </c>
      <c r="I117" s="28">
        <v>2014</v>
      </c>
      <c r="J117" s="28">
        <v>2015</v>
      </c>
      <c r="K117" s="28">
        <v>2015</v>
      </c>
      <c r="L117" s="28">
        <v>2015</v>
      </c>
      <c r="M117" s="30">
        <v>2016</v>
      </c>
      <c r="N117" s="30">
        <v>2016</v>
      </c>
      <c r="O117" s="30">
        <v>2015</v>
      </c>
      <c r="P117" s="30">
        <v>2015</v>
      </c>
      <c r="Q117" s="30">
        <v>2014</v>
      </c>
      <c r="R117" s="30">
        <v>2013</v>
      </c>
      <c r="S117" s="30">
        <v>2016</v>
      </c>
      <c r="T117" s="30">
        <v>2013</v>
      </c>
      <c r="U117" s="30">
        <v>2014</v>
      </c>
      <c r="V117" s="30">
        <v>2014</v>
      </c>
      <c r="W117" s="30">
        <v>2015</v>
      </c>
      <c r="X117" s="30">
        <v>2013</v>
      </c>
      <c r="Y117" s="30">
        <v>2013</v>
      </c>
      <c r="Z117" s="30">
        <v>2014</v>
      </c>
      <c r="AA117" s="30">
        <v>2014</v>
      </c>
      <c r="AB117" s="30" t="s">
        <v>445</v>
      </c>
      <c r="AC117" s="30">
        <v>2014</v>
      </c>
      <c r="AD117" s="30">
        <v>2015</v>
      </c>
      <c r="AE117" s="30" t="s">
        <v>445</v>
      </c>
      <c r="AF117" s="30">
        <v>2014</v>
      </c>
      <c r="AG117" s="29">
        <v>2013</v>
      </c>
      <c r="AH117" s="30">
        <v>2014</v>
      </c>
      <c r="AI117" s="30">
        <v>2015</v>
      </c>
      <c r="AJ117" s="30">
        <v>2016</v>
      </c>
      <c r="AK117" s="31" t="s">
        <v>445</v>
      </c>
      <c r="AL117" s="31">
        <v>2015</v>
      </c>
      <c r="AM117" s="30">
        <v>2015</v>
      </c>
      <c r="AN117" s="30">
        <v>2014</v>
      </c>
      <c r="AO117" s="30">
        <v>2014</v>
      </c>
      <c r="AP117" s="30" t="s">
        <v>445</v>
      </c>
      <c r="AQ117" s="30" t="s">
        <v>445</v>
      </c>
      <c r="AR117" s="30">
        <v>2007</v>
      </c>
      <c r="AS117" s="30">
        <v>2014</v>
      </c>
      <c r="AT117" s="30">
        <v>2015</v>
      </c>
      <c r="AU117" s="30">
        <v>2012</v>
      </c>
      <c r="AV117" s="30">
        <v>2011</v>
      </c>
      <c r="AW117" s="30">
        <v>2014</v>
      </c>
      <c r="AX117" s="30">
        <v>2014</v>
      </c>
      <c r="AY117" s="30">
        <v>2014</v>
      </c>
      <c r="AZ117" s="30">
        <v>2015</v>
      </c>
      <c r="BA117" s="30">
        <v>2015</v>
      </c>
      <c r="BB117" s="30">
        <v>2015</v>
      </c>
      <c r="BC117" s="30">
        <v>2015</v>
      </c>
      <c r="BD117" s="30">
        <v>2014</v>
      </c>
      <c r="BE117" s="30">
        <v>2014</v>
      </c>
      <c r="BF117" s="19"/>
    </row>
    <row r="118" spans="1:58" x14ac:dyDescent="0.3">
      <c r="A118" s="24" t="s">
        <v>215</v>
      </c>
      <c r="B118" s="20" t="s">
        <v>214</v>
      </c>
      <c r="C118" s="28">
        <v>2014</v>
      </c>
      <c r="D118" s="28">
        <v>2014</v>
      </c>
      <c r="E118" s="28">
        <v>2014</v>
      </c>
      <c r="F118" s="28">
        <v>2014</v>
      </c>
      <c r="G118" s="28">
        <v>2014</v>
      </c>
      <c r="H118" s="28">
        <v>2014</v>
      </c>
      <c r="I118" s="28">
        <v>2014</v>
      </c>
      <c r="J118" s="28">
        <v>2015</v>
      </c>
      <c r="K118" s="28">
        <v>2015</v>
      </c>
      <c r="L118" s="28">
        <v>2015</v>
      </c>
      <c r="M118" s="30">
        <v>2016</v>
      </c>
      <c r="N118" s="30">
        <v>2016</v>
      </c>
      <c r="O118" s="30">
        <v>2015</v>
      </c>
      <c r="P118" s="30">
        <v>2015</v>
      </c>
      <c r="Q118" s="30">
        <v>2014</v>
      </c>
      <c r="R118" s="30">
        <v>2011</v>
      </c>
      <c r="S118" s="30">
        <v>2016</v>
      </c>
      <c r="T118" s="30">
        <v>2013</v>
      </c>
      <c r="U118" s="30">
        <v>2014</v>
      </c>
      <c r="V118" s="30">
        <v>2014</v>
      </c>
      <c r="W118" s="30">
        <v>2015</v>
      </c>
      <c r="X118" s="30">
        <v>2011</v>
      </c>
      <c r="Y118" s="30">
        <v>2010</v>
      </c>
      <c r="Z118" s="30">
        <v>2014</v>
      </c>
      <c r="AA118" s="30">
        <v>2014</v>
      </c>
      <c r="AB118" s="30">
        <v>2014</v>
      </c>
      <c r="AC118" s="30">
        <v>2014</v>
      </c>
      <c r="AD118" s="30">
        <v>2015</v>
      </c>
      <c r="AE118" s="30" t="s">
        <v>445</v>
      </c>
      <c r="AF118" s="30">
        <v>2014</v>
      </c>
      <c r="AG118" s="29">
        <v>2007</v>
      </c>
      <c r="AH118" s="30">
        <v>2014</v>
      </c>
      <c r="AI118" s="30">
        <v>2015</v>
      </c>
      <c r="AJ118" s="30">
        <v>2016</v>
      </c>
      <c r="AK118" s="31" t="s">
        <v>445</v>
      </c>
      <c r="AL118" s="31">
        <v>2015</v>
      </c>
      <c r="AM118" s="30">
        <v>2015</v>
      </c>
      <c r="AN118" s="30">
        <v>2014</v>
      </c>
      <c r="AO118" s="30">
        <v>2014</v>
      </c>
      <c r="AP118" s="30">
        <v>2014</v>
      </c>
      <c r="AQ118" s="30">
        <v>2014</v>
      </c>
      <c r="AR118" s="30">
        <v>2011</v>
      </c>
      <c r="AS118" s="30">
        <v>2014</v>
      </c>
      <c r="AT118" s="30">
        <v>2015</v>
      </c>
      <c r="AU118" s="30">
        <v>2012</v>
      </c>
      <c r="AV118" s="30">
        <v>2011</v>
      </c>
      <c r="AW118" s="30">
        <v>2014</v>
      </c>
      <c r="AX118" s="30">
        <v>2014</v>
      </c>
      <c r="AY118" s="30">
        <v>2014</v>
      </c>
      <c r="AZ118" s="30">
        <v>2015</v>
      </c>
      <c r="BA118" s="30">
        <v>2015</v>
      </c>
      <c r="BB118" s="30">
        <v>2015</v>
      </c>
      <c r="BC118" s="30">
        <v>2015</v>
      </c>
      <c r="BD118" s="30">
        <v>2014</v>
      </c>
      <c r="BE118" s="30">
        <v>2014</v>
      </c>
      <c r="BF118" s="19"/>
    </row>
    <row r="119" spans="1:58" x14ac:dyDescent="0.3">
      <c r="A119" s="24" t="s">
        <v>217</v>
      </c>
      <c r="B119" s="20" t="s">
        <v>216</v>
      </c>
      <c r="C119" s="28">
        <v>2014</v>
      </c>
      <c r="D119" s="28">
        <v>2014</v>
      </c>
      <c r="E119" s="28">
        <v>2014</v>
      </c>
      <c r="F119" s="28">
        <v>2014</v>
      </c>
      <c r="G119" s="28">
        <v>2014</v>
      </c>
      <c r="H119" s="28">
        <v>2014</v>
      </c>
      <c r="I119" s="28">
        <v>2014</v>
      </c>
      <c r="J119" s="28">
        <v>2015</v>
      </c>
      <c r="K119" s="28">
        <v>2015</v>
      </c>
      <c r="L119" s="28">
        <v>2015</v>
      </c>
      <c r="M119" s="30">
        <v>2016</v>
      </c>
      <c r="N119" s="30">
        <v>2016</v>
      </c>
      <c r="O119" s="30">
        <v>2015</v>
      </c>
      <c r="P119" s="30">
        <v>2015</v>
      </c>
      <c r="Q119" s="30">
        <v>2014</v>
      </c>
      <c r="R119" s="30">
        <v>2011</v>
      </c>
      <c r="S119" s="30">
        <v>2016</v>
      </c>
      <c r="T119" s="30">
        <v>2013</v>
      </c>
      <c r="U119" s="30">
        <v>2014</v>
      </c>
      <c r="V119" s="30">
        <v>2014</v>
      </c>
      <c r="W119" s="30">
        <v>2015</v>
      </c>
      <c r="X119" s="30">
        <v>2011</v>
      </c>
      <c r="Y119" s="30">
        <v>2012</v>
      </c>
      <c r="Z119" s="30">
        <v>2014</v>
      </c>
      <c r="AA119" s="30">
        <v>2014</v>
      </c>
      <c r="AB119" s="30">
        <v>2014</v>
      </c>
      <c r="AC119" s="30">
        <v>2014</v>
      </c>
      <c r="AD119" s="30">
        <v>2015</v>
      </c>
      <c r="AE119" s="30">
        <v>2012</v>
      </c>
      <c r="AF119" s="30">
        <v>2014</v>
      </c>
      <c r="AG119" s="29">
        <v>2009</v>
      </c>
      <c r="AH119" s="30">
        <v>2014</v>
      </c>
      <c r="AI119" s="30">
        <v>2015</v>
      </c>
      <c r="AJ119" s="30">
        <v>2016</v>
      </c>
      <c r="AK119" s="31" t="s">
        <v>445</v>
      </c>
      <c r="AL119" s="31">
        <v>2015</v>
      </c>
      <c r="AM119" s="30">
        <v>2015</v>
      </c>
      <c r="AN119" s="30">
        <v>2014</v>
      </c>
      <c r="AO119" s="30">
        <v>2014</v>
      </c>
      <c r="AP119" s="30">
        <v>2012</v>
      </c>
      <c r="AQ119" s="30">
        <v>2012</v>
      </c>
      <c r="AR119" s="30">
        <v>2015</v>
      </c>
      <c r="AS119" s="30">
        <v>2014</v>
      </c>
      <c r="AT119" s="30">
        <v>2015</v>
      </c>
      <c r="AU119" s="30">
        <v>2012</v>
      </c>
      <c r="AV119" s="30">
        <v>2009</v>
      </c>
      <c r="AW119" s="30">
        <v>2014</v>
      </c>
      <c r="AX119" s="30">
        <v>2014</v>
      </c>
      <c r="AY119" s="30">
        <v>2014</v>
      </c>
      <c r="AZ119" s="30">
        <v>2015</v>
      </c>
      <c r="BA119" s="30">
        <v>2015</v>
      </c>
      <c r="BB119" s="30">
        <v>2015</v>
      </c>
      <c r="BC119" s="30">
        <v>2015</v>
      </c>
      <c r="BD119" s="30">
        <v>2014</v>
      </c>
      <c r="BE119" s="30">
        <v>2014</v>
      </c>
      <c r="BF119" s="19"/>
    </row>
    <row r="120" spans="1:58" x14ac:dyDescent="0.3">
      <c r="A120" s="24" t="s">
        <v>362</v>
      </c>
      <c r="B120" s="20" t="s">
        <v>218</v>
      </c>
      <c r="C120" s="28">
        <v>2014</v>
      </c>
      <c r="D120" s="28">
        <v>2014</v>
      </c>
      <c r="E120" s="28">
        <v>2014</v>
      </c>
      <c r="F120" s="28">
        <v>2014</v>
      </c>
      <c r="G120" s="28">
        <v>2014</v>
      </c>
      <c r="H120" s="28">
        <v>2014</v>
      </c>
      <c r="I120" s="28">
        <v>2014</v>
      </c>
      <c r="J120" s="28">
        <v>2015</v>
      </c>
      <c r="K120" s="28">
        <v>2015</v>
      </c>
      <c r="L120" s="28">
        <v>2015</v>
      </c>
      <c r="M120" s="30">
        <v>2016</v>
      </c>
      <c r="N120" s="30">
        <v>2016</v>
      </c>
      <c r="O120" s="30">
        <v>2015</v>
      </c>
      <c r="P120" s="30">
        <v>2015</v>
      </c>
      <c r="Q120" s="30">
        <v>2014</v>
      </c>
      <c r="R120" s="30" t="s">
        <v>445</v>
      </c>
      <c r="S120" s="30">
        <v>2016</v>
      </c>
      <c r="T120" s="30">
        <v>2013</v>
      </c>
      <c r="U120" s="30">
        <v>2014</v>
      </c>
      <c r="V120" s="30">
        <v>2014</v>
      </c>
      <c r="W120" s="30">
        <v>2015</v>
      </c>
      <c r="X120" s="30">
        <v>2009</v>
      </c>
      <c r="Y120" s="30">
        <v>2012</v>
      </c>
      <c r="Z120" s="30">
        <v>2014</v>
      </c>
      <c r="AA120" s="30">
        <v>2014</v>
      </c>
      <c r="AB120" s="30">
        <v>2014</v>
      </c>
      <c r="AC120" s="30">
        <v>2014</v>
      </c>
      <c r="AD120" s="30">
        <v>2015</v>
      </c>
      <c r="AE120" s="30">
        <v>2012</v>
      </c>
      <c r="AF120" s="30">
        <v>2014</v>
      </c>
      <c r="AG120" s="29" t="s">
        <v>445</v>
      </c>
      <c r="AH120" s="30">
        <v>2014</v>
      </c>
      <c r="AI120" s="30">
        <v>2015</v>
      </c>
      <c r="AJ120" s="30">
        <v>2016</v>
      </c>
      <c r="AK120" s="31">
        <v>2015</v>
      </c>
      <c r="AL120" s="31">
        <v>2015</v>
      </c>
      <c r="AM120" s="30">
        <v>2015</v>
      </c>
      <c r="AN120" s="30">
        <v>2014</v>
      </c>
      <c r="AO120" s="30">
        <v>2014</v>
      </c>
      <c r="AP120" s="30">
        <v>2013</v>
      </c>
      <c r="AQ120" s="30">
        <v>2013</v>
      </c>
      <c r="AR120" s="30">
        <v>2009</v>
      </c>
      <c r="AS120" s="30">
        <v>2014</v>
      </c>
      <c r="AT120" s="30">
        <v>2015</v>
      </c>
      <c r="AU120" s="30">
        <v>2012</v>
      </c>
      <c r="AV120" s="30">
        <v>2013</v>
      </c>
      <c r="AW120" s="30">
        <v>2014</v>
      </c>
      <c r="AX120" s="30">
        <v>2014</v>
      </c>
      <c r="AY120" s="30">
        <v>2014</v>
      </c>
      <c r="AZ120" s="30">
        <v>2015</v>
      </c>
      <c r="BA120" s="30">
        <v>2015</v>
      </c>
      <c r="BB120" s="30">
        <v>2015</v>
      </c>
      <c r="BC120" s="30">
        <v>2015</v>
      </c>
      <c r="BD120" s="30">
        <v>2014</v>
      </c>
      <c r="BE120" s="30">
        <v>2014</v>
      </c>
      <c r="BF120" s="19"/>
    </row>
    <row r="121" spans="1:58" x14ac:dyDescent="0.3">
      <c r="A121" s="24" t="s">
        <v>220</v>
      </c>
      <c r="B121" s="20" t="s">
        <v>219</v>
      </c>
      <c r="C121" s="28">
        <v>2014</v>
      </c>
      <c r="D121" s="28">
        <v>2014</v>
      </c>
      <c r="E121" s="28">
        <v>2014</v>
      </c>
      <c r="F121" s="28">
        <v>2014</v>
      </c>
      <c r="G121" s="28">
        <v>2014</v>
      </c>
      <c r="H121" s="28">
        <v>2014</v>
      </c>
      <c r="I121" s="28">
        <v>2014</v>
      </c>
      <c r="J121" s="28">
        <v>2015</v>
      </c>
      <c r="K121" s="28">
        <v>2015</v>
      </c>
      <c r="L121" s="28">
        <v>2015</v>
      </c>
      <c r="M121" s="30">
        <v>2016</v>
      </c>
      <c r="N121" s="30">
        <v>2016</v>
      </c>
      <c r="O121" s="30">
        <v>2015</v>
      </c>
      <c r="P121" s="30">
        <v>2015</v>
      </c>
      <c r="Q121" s="30">
        <v>2014</v>
      </c>
      <c r="R121" s="30">
        <v>2013</v>
      </c>
      <c r="S121" s="30">
        <v>2016</v>
      </c>
      <c r="T121" s="30">
        <v>2013</v>
      </c>
      <c r="U121" s="30">
        <v>2014</v>
      </c>
      <c r="V121" s="30">
        <v>2014</v>
      </c>
      <c r="W121" s="30">
        <v>2015</v>
      </c>
      <c r="X121" s="30">
        <v>2013</v>
      </c>
      <c r="Y121" s="30">
        <v>2010</v>
      </c>
      <c r="Z121" s="30">
        <v>2014</v>
      </c>
      <c r="AA121" s="30">
        <v>2014</v>
      </c>
      <c r="AB121" s="30">
        <v>2014</v>
      </c>
      <c r="AC121" s="30">
        <v>2014</v>
      </c>
      <c r="AD121" s="30">
        <v>2015</v>
      </c>
      <c r="AE121" s="30">
        <v>2012</v>
      </c>
      <c r="AF121" s="30">
        <v>2014</v>
      </c>
      <c r="AG121" s="29">
        <v>2009</v>
      </c>
      <c r="AH121" s="30">
        <v>2014</v>
      </c>
      <c r="AI121" s="30">
        <v>2015</v>
      </c>
      <c r="AJ121" s="30">
        <v>2016</v>
      </c>
      <c r="AK121" s="31" t="s">
        <v>445</v>
      </c>
      <c r="AL121" s="31">
        <v>2015</v>
      </c>
      <c r="AM121" s="30">
        <v>2015</v>
      </c>
      <c r="AN121" s="30">
        <v>2014</v>
      </c>
      <c r="AO121" s="30">
        <v>2014</v>
      </c>
      <c r="AP121" s="30">
        <v>2013</v>
      </c>
      <c r="AQ121" s="30">
        <v>2013</v>
      </c>
      <c r="AR121" s="30">
        <v>2009</v>
      </c>
      <c r="AS121" s="30">
        <v>2014</v>
      </c>
      <c r="AT121" s="30">
        <v>2015</v>
      </c>
      <c r="AU121" s="30">
        <v>2012</v>
      </c>
      <c r="AV121" s="30">
        <v>2007</v>
      </c>
      <c r="AW121" s="30">
        <v>2014</v>
      </c>
      <c r="AX121" s="30">
        <v>2014</v>
      </c>
      <c r="AY121" s="30">
        <v>2014</v>
      </c>
      <c r="AZ121" s="30">
        <v>2015</v>
      </c>
      <c r="BA121" s="30">
        <v>2015</v>
      </c>
      <c r="BB121" s="30">
        <v>2015</v>
      </c>
      <c r="BC121" s="30">
        <v>2015</v>
      </c>
      <c r="BD121" s="30">
        <v>2014</v>
      </c>
      <c r="BE121" s="30">
        <v>2014</v>
      </c>
      <c r="BF121" s="19"/>
    </row>
    <row r="122" spans="1:58" x14ac:dyDescent="0.3">
      <c r="A122" s="24" t="s">
        <v>222</v>
      </c>
      <c r="B122" s="20" t="s">
        <v>221</v>
      </c>
      <c r="C122" s="28">
        <v>2014</v>
      </c>
      <c r="D122" s="28">
        <v>2014</v>
      </c>
      <c r="E122" s="28">
        <v>2014</v>
      </c>
      <c r="F122" s="28">
        <v>2014</v>
      </c>
      <c r="G122" s="28">
        <v>2014</v>
      </c>
      <c r="H122" s="28">
        <v>2014</v>
      </c>
      <c r="I122" s="28">
        <v>2014</v>
      </c>
      <c r="J122" s="28">
        <v>2015</v>
      </c>
      <c r="K122" s="28">
        <v>2015</v>
      </c>
      <c r="L122" s="28">
        <v>2015</v>
      </c>
      <c r="M122" s="30">
        <v>2016</v>
      </c>
      <c r="N122" s="30">
        <v>2016</v>
      </c>
      <c r="O122" s="30">
        <v>2015</v>
      </c>
      <c r="P122" s="30">
        <v>2015</v>
      </c>
      <c r="Q122" s="30" t="s">
        <v>445</v>
      </c>
      <c r="R122" s="30" t="s">
        <v>445</v>
      </c>
      <c r="S122" s="30">
        <v>2016</v>
      </c>
      <c r="T122" s="30">
        <v>2013</v>
      </c>
      <c r="U122" s="30">
        <v>2014</v>
      </c>
      <c r="V122" s="30" t="s">
        <v>445</v>
      </c>
      <c r="W122" s="30">
        <v>2015</v>
      </c>
      <c r="X122" s="30">
        <v>2007</v>
      </c>
      <c r="Y122" s="30">
        <v>2010</v>
      </c>
      <c r="Z122" s="30">
        <v>2014</v>
      </c>
      <c r="AA122" s="30">
        <v>2014</v>
      </c>
      <c r="AB122" s="30" t="s">
        <v>445</v>
      </c>
      <c r="AC122" s="30">
        <v>2014</v>
      </c>
      <c r="AD122" s="30">
        <v>2015</v>
      </c>
      <c r="AE122" s="30" t="s">
        <v>445</v>
      </c>
      <c r="AF122" s="30" t="s">
        <v>445</v>
      </c>
      <c r="AG122" s="29" t="s">
        <v>445</v>
      </c>
      <c r="AH122" s="30">
        <v>2014</v>
      </c>
      <c r="AI122" s="30">
        <v>2015</v>
      </c>
      <c r="AJ122" s="30">
        <v>2016</v>
      </c>
      <c r="AK122" s="31" t="s">
        <v>445</v>
      </c>
      <c r="AL122" s="31">
        <v>2015</v>
      </c>
      <c r="AM122" s="30">
        <v>2015</v>
      </c>
      <c r="AN122" s="30">
        <v>2014</v>
      </c>
      <c r="AO122" s="30">
        <v>2014</v>
      </c>
      <c r="AP122" s="30" t="s">
        <v>445</v>
      </c>
      <c r="AQ122" s="30" t="s">
        <v>445</v>
      </c>
      <c r="AR122" s="30">
        <v>2011</v>
      </c>
      <c r="AS122" s="30">
        <v>2013</v>
      </c>
      <c r="AT122" s="30" t="s">
        <v>445</v>
      </c>
      <c r="AU122" s="30" t="s">
        <v>445</v>
      </c>
      <c r="AV122" s="30" t="s">
        <v>445</v>
      </c>
      <c r="AW122" s="30">
        <v>2011</v>
      </c>
      <c r="AX122" s="30">
        <v>2011</v>
      </c>
      <c r="AY122" s="30">
        <v>2014</v>
      </c>
      <c r="AZ122" s="30">
        <v>2015</v>
      </c>
      <c r="BA122" s="30">
        <v>2015</v>
      </c>
      <c r="BB122" s="30">
        <v>2015</v>
      </c>
      <c r="BC122" s="30">
        <v>2015</v>
      </c>
      <c r="BD122" s="30">
        <v>2014</v>
      </c>
      <c r="BE122" s="30">
        <v>2014</v>
      </c>
      <c r="BF122" s="19"/>
    </row>
    <row r="123" spans="1:58" x14ac:dyDescent="0.3">
      <c r="A123" s="24" t="s">
        <v>224</v>
      </c>
      <c r="B123" s="20" t="s">
        <v>223</v>
      </c>
      <c r="C123" s="28">
        <v>2014</v>
      </c>
      <c r="D123" s="28">
        <v>2014</v>
      </c>
      <c r="E123" s="28">
        <v>2014</v>
      </c>
      <c r="F123" s="28">
        <v>2014</v>
      </c>
      <c r="G123" s="28">
        <v>2014</v>
      </c>
      <c r="H123" s="28">
        <v>2014</v>
      </c>
      <c r="I123" s="28">
        <v>2014</v>
      </c>
      <c r="J123" s="28">
        <v>2015</v>
      </c>
      <c r="K123" s="28">
        <v>2015</v>
      </c>
      <c r="L123" s="28">
        <v>2015</v>
      </c>
      <c r="M123" s="30">
        <v>2016</v>
      </c>
      <c r="N123" s="30">
        <v>2016</v>
      </c>
      <c r="O123" s="30">
        <v>2015</v>
      </c>
      <c r="P123" s="30">
        <v>2015</v>
      </c>
      <c r="Q123" s="30">
        <v>2014</v>
      </c>
      <c r="R123" s="30">
        <v>2011</v>
      </c>
      <c r="S123" s="30">
        <v>2016</v>
      </c>
      <c r="T123" s="30">
        <v>2013</v>
      </c>
      <c r="U123" s="30">
        <v>2014</v>
      </c>
      <c r="V123" s="30">
        <v>2014</v>
      </c>
      <c r="W123" s="30">
        <v>2015</v>
      </c>
      <c r="X123" s="30">
        <v>2011</v>
      </c>
      <c r="Y123" s="30" t="s">
        <v>445</v>
      </c>
      <c r="Z123" s="30">
        <v>2014</v>
      </c>
      <c r="AA123" s="30">
        <v>2014</v>
      </c>
      <c r="AB123" s="30">
        <v>2014</v>
      </c>
      <c r="AC123" s="30">
        <v>2014</v>
      </c>
      <c r="AD123" s="30">
        <v>2015</v>
      </c>
      <c r="AE123" s="30">
        <v>2012</v>
      </c>
      <c r="AF123" s="30">
        <v>2014</v>
      </c>
      <c r="AG123" s="29">
        <v>2010</v>
      </c>
      <c r="AH123" s="30">
        <v>2014</v>
      </c>
      <c r="AI123" s="30">
        <v>2015</v>
      </c>
      <c r="AJ123" s="30">
        <v>2016</v>
      </c>
      <c r="AK123" s="31">
        <v>2015</v>
      </c>
      <c r="AL123" s="31">
        <v>2015</v>
      </c>
      <c r="AM123" s="30">
        <v>2015</v>
      </c>
      <c r="AN123" s="30">
        <v>2014</v>
      </c>
      <c r="AO123" s="30">
        <v>2014</v>
      </c>
      <c r="AP123" s="30">
        <v>2014</v>
      </c>
      <c r="AQ123" s="30">
        <v>2014</v>
      </c>
      <c r="AR123" s="30">
        <v>2015</v>
      </c>
      <c r="AS123" s="30">
        <v>2014</v>
      </c>
      <c r="AT123" s="30">
        <v>2015</v>
      </c>
      <c r="AU123" s="30">
        <v>2012</v>
      </c>
      <c r="AV123" s="30">
        <v>2011</v>
      </c>
      <c r="AW123" s="30">
        <v>2014</v>
      </c>
      <c r="AX123" s="30">
        <v>2014</v>
      </c>
      <c r="AY123" s="30">
        <v>2014</v>
      </c>
      <c r="AZ123" s="30">
        <v>2015</v>
      </c>
      <c r="BA123" s="30">
        <v>2015</v>
      </c>
      <c r="BB123" s="30">
        <v>2015</v>
      </c>
      <c r="BC123" s="30">
        <v>2015</v>
      </c>
      <c r="BD123" s="30">
        <v>2014</v>
      </c>
      <c r="BE123" s="30">
        <v>2014</v>
      </c>
      <c r="BF123" s="19"/>
    </row>
    <row r="124" spans="1:58" x14ac:dyDescent="0.3">
      <c r="A124" s="24" t="s">
        <v>226</v>
      </c>
      <c r="B124" s="20" t="s">
        <v>225</v>
      </c>
      <c r="C124" s="28">
        <v>2014</v>
      </c>
      <c r="D124" s="28">
        <v>2014</v>
      </c>
      <c r="E124" s="28">
        <v>2014</v>
      </c>
      <c r="F124" s="28">
        <v>2014</v>
      </c>
      <c r="G124" s="28">
        <v>2014</v>
      </c>
      <c r="H124" s="28">
        <v>2014</v>
      </c>
      <c r="I124" s="28">
        <v>2014</v>
      </c>
      <c r="J124" s="28">
        <v>2015</v>
      </c>
      <c r="K124" s="28">
        <v>2015</v>
      </c>
      <c r="L124" s="28">
        <v>2015</v>
      </c>
      <c r="M124" s="30">
        <v>2016</v>
      </c>
      <c r="N124" s="30">
        <v>2016</v>
      </c>
      <c r="O124" s="30">
        <v>2015</v>
      </c>
      <c r="P124" s="30">
        <v>2015</v>
      </c>
      <c r="Q124" s="30">
        <v>2014</v>
      </c>
      <c r="R124" s="30" t="s">
        <v>445</v>
      </c>
      <c r="S124" s="30">
        <v>2016</v>
      </c>
      <c r="T124" s="30">
        <v>2013</v>
      </c>
      <c r="U124" s="30">
        <v>2014</v>
      </c>
      <c r="V124" s="30" t="s">
        <v>445</v>
      </c>
      <c r="W124" s="30">
        <v>2015</v>
      </c>
      <c r="X124" s="30" t="s">
        <v>445</v>
      </c>
      <c r="Y124" s="30">
        <v>2010</v>
      </c>
      <c r="Z124" s="30">
        <v>2014</v>
      </c>
      <c r="AA124" s="30">
        <v>2014</v>
      </c>
      <c r="AB124" s="30" t="s">
        <v>445</v>
      </c>
      <c r="AC124" s="30">
        <v>2014</v>
      </c>
      <c r="AD124" s="30">
        <v>2015</v>
      </c>
      <c r="AE124" s="30" t="s">
        <v>445</v>
      </c>
      <c r="AF124" s="30">
        <v>2014</v>
      </c>
      <c r="AG124" s="29">
        <v>2012</v>
      </c>
      <c r="AH124" s="30">
        <v>2014</v>
      </c>
      <c r="AI124" s="30">
        <v>2015</v>
      </c>
      <c r="AJ124" s="30">
        <v>2016</v>
      </c>
      <c r="AK124" s="31" t="s">
        <v>445</v>
      </c>
      <c r="AL124" s="31">
        <v>2015</v>
      </c>
      <c r="AM124" s="30">
        <v>2015</v>
      </c>
      <c r="AN124" s="30">
        <v>2014</v>
      </c>
      <c r="AO124" s="30">
        <v>2014</v>
      </c>
      <c r="AP124" s="30">
        <v>2014</v>
      </c>
      <c r="AQ124" s="30">
        <v>2014</v>
      </c>
      <c r="AR124" s="30">
        <v>2015</v>
      </c>
      <c r="AS124" s="30">
        <v>2014</v>
      </c>
      <c r="AT124" s="30">
        <v>2015</v>
      </c>
      <c r="AU124" s="30">
        <v>2012</v>
      </c>
      <c r="AV124" s="30" t="s">
        <v>445</v>
      </c>
      <c r="AW124" s="30">
        <v>2014</v>
      </c>
      <c r="AX124" s="30">
        <v>2014</v>
      </c>
      <c r="AY124" s="30">
        <v>2014</v>
      </c>
      <c r="AZ124" s="30">
        <v>2015</v>
      </c>
      <c r="BA124" s="30">
        <v>2015</v>
      </c>
      <c r="BB124" s="30">
        <v>2015</v>
      </c>
      <c r="BC124" s="30">
        <v>2015</v>
      </c>
      <c r="BD124" s="30">
        <v>2014</v>
      </c>
      <c r="BE124" s="30">
        <v>2014</v>
      </c>
      <c r="BF124" s="19"/>
    </row>
    <row r="125" spans="1:58" x14ac:dyDescent="0.3">
      <c r="A125" s="24" t="s">
        <v>228</v>
      </c>
      <c r="B125" s="20" t="s">
        <v>227</v>
      </c>
      <c r="C125" s="28">
        <v>2014</v>
      </c>
      <c r="D125" s="28">
        <v>2014</v>
      </c>
      <c r="E125" s="28">
        <v>2014</v>
      </c>
      <c r="F125" s="28">
        <v>2014</v>
      </c>
      <c r="G125" s="28">
        <v>2014</v>
      </c>
      <c r="H125" s="28">
        <v>2014</v>
      </c>
      <c r="I125" s="28">
        <v>2014</v>
      </c>
      <c r="J125" s="28">
        <v>2015</v>
      </c>
      <c r="K125" s="28">
        <v>2015</v>
      </c>
      <c r="L125" s="28">
        <v>2015</v>
      </c>
      <c r="M125" s="30">
        <v>2016</v>
      </c>
      <c r="N125" s="30">
        <v>2016</v>
      </c>
      <c r="O125" s="30">
        <v>2015</v>
      </c>
      <c r="P125" s="30">
        <v>2015</v>
      </c>
      <c r="Q125" s="30">
        <v>2014</v>
      </c>
      <c r="R125" s="30" t="s">
        <v>445</v>
      </c>
      <c r="S125" s="30">
        <v>2016</v>
      </c>
      <c r="T125" s="30">
        <v>2013</v>
      </c>
      <c r="U125" s="30">
        <v>2014</v>
      </c>
      <c r="V125" s="30" t="s">
        <v>445</v>
      </c>
      <c r="W125" s="30">
        <v>2015</v>
      </c>
      <c r="X125" s="30" t="s">
        <v>445</v>
      </c>
      <c r="Y125" s="30">
        <v>2010</v>
      </c>
      <c r="Z125" s="30">
        <v>2014</v>
      </c>
      <c r="AA125" s="30">
        <v>2014</v>
      </c>
      <c r="AB125" s="30" t="s">
        <v>445</v>
      </c>
      <c r="AC125" s="30">
        <v>2014</v>
      </c>
      <c r="AD125" s="30">
        <v>2015</v>
      </c>
      <c r="AE125" s="30" t="s">
        <v>445</v>
      </c>
      <c r="AF125" s="30">
        <v>2014</v>
      </c>
      <c r="AG125" s="29" t="s">
        <v>445</v>
      </c>
      <c r="AH125" s="30">
        <v>2014</v>
      </c>
      <c r="AI125" s="30">
        <v>2015</v>
      </c>
      <c r="AJ125" s="30">
        <v>2016</v>
      </c>
      <c r="AK125" s="31" t="s">
        <v>445</v>
      </c>
      <c r="AL125" s="31">
        <v>2015</v>
      </c>
      <c r="AM125" s="30">
        <v>2015</v>
      </c>
      <c r="AN125" s="30">
        <v>2014</v>
      </c>
      <c r="AO125" s="30">
        <v>2014</v>
      </c>
      <c r="AP125" s="30">
        <v>2012</v>
      </c>
      <c r="AQ125" s="30" t="s">
        <v>445</v>
      </c>
      <c r="AR125" s="30">
        <v>2015</v>
      </c>
      <c r="AS125" s="30">
        <v>2014</v>
      </c>
      <c r="AT125" s="30">
        <v>2015</v>
      </c>
      <c r="AU125" s="30">
        <v>2012</v>
      </c>
      <c r="AV125" s="30" t="s">
        <v>445</v>
      </c>
      <c r="AW125" s="30">
        <v>2014</v>
      </c>
      <c r="AX125" s="30">
        <v>2014</v>
      </c>
      <c r="AY125" s="30">
        <v>2014</v>
      </c>
      <c r="AZ125" s="30" t="s">
        <v>445</v>
      </c>
      <c r="BA125" s="30">
        <v>2015</v>
      </c>
      <c r="BB125" s="30">
        <v>2015</v>
      </c>
      <c r="BC125" s="30">
        <v>2015</v>
      </c>
      <c r="BD125" s="30">
        <v>2014</v>
      </c>
      <c r="BE125" s="30">
        <v>2014</v>
      </c>
      <c r="BF125" s="19"/>
    </row>
    <row r="126" spans="1:58" x14ac:dyDescent="0.3">
      <c r="A126" s="24" t="s">
        <v>230</v>
      </c>
      <c r="B126" s="20" t="s">
        <v>229</v>
      </c>
      <c r="C126" s="28">
        <v>2014</v>
      </c>
      <c r="D126" s="28">
        <v>2014</v>
      </c>
      <c r="E126" s="28">
        <v>2014</v>
      </c>
      <c r="F126" s="28">
        <v>2014</v>
      </c>
      <c r="G126" s="28">
        <v>2014</v>
      </c>
      <c r="H126" s="28">
        <v>2014</v>
      </c>
      <c r="I126" s="28">
        <v>2014</v>
      </c>
      <c r="J126" s="28">
        <v>2015</v>
      </c>
      <c r="K126" s="28">
        <v>2015</v>
      </c>
      <c r="L126" s="28">
        <v>2015</v>
      </c>
      <c r="M126" s="30">
        <v>2016</v>
      </c>
      <c r="N126" s="30">
        <v>2016</v>
      </c>
      <c r="O126" s="30">
        <v>2015</v>
      </c>
      <c r="P126" s="30">
        <v>2015</v>
      </c>
      <c r="Q126" s="30">
        <v>2014</v>
      </c>
      <c r="R126" s="30">
        <v>2012</v>
      </c>
      <c r="S126" s="30">
        <v>2016</v>
      </c>
      <c r="T126" s="30">
        <v>2013</v>
      </c>
      <c r="U126" s="30">
        <v>2014</v>
      </c>
      <c r="V126" s="30">
        <v>2014</v>
      </c>
      <c r="W126" s="30">
        <v>2015</v>
      </c>
      <c r="X126" s="30">
        <v>2006</v>
      </c>
      <c r="Y126" s="30">
        <v>2014</v>
      </c>
      <c r="Z126" s="30">
        <v>2014</v>
      </c>
      <c r="AA126" s="30">
        <v>2014</v>
      </c>
      <c r="AB126" s="30">
        <v>2014</v>
      </c>
      <c r="AC126" s="30">
        <v>2014</v>
      </c>
      <c r="AD126" s="30">
        <v>2015</v>
      </c>
      <c r="AE126" s="30">
        <v>2012</v>
      </c>
      <c r="AF126" s="30">
        <v>2014</v>
      </c>
      <c r="AG126" s="29">
        <v>2009</v>
      </c>
      <c r="AH126" s="30">
        <v>2014</v>
      </c>
      <c r="AI126" s="30">
        <v>2015</v>
      </c>
      <c r="AJ126" s="30">
        <v>2016</v>
      </c>
      <c r="AK126" s="31" t="s">
        <v>445</v>
      </c>
      <c r="AL126" s="31">
        <v>2015</v>
      </c>
      <c r="AM126" s="30">
        <v>2015</v>
      </c>
      <c r="AN126" s="30">
        <v>2014</v>
      </c>
      <c r="AO126" s="30">
        <v>2014</v>
      </c>
      <c r="AP126" s="30">
        <v>2014</v>
      </c>
      <c r="AQ126" s="30">
        <v>2014</v>
      </c>
      <c r="AR126" s="30">
        <v>2009</v>
      </c>
      <c r="AS126" s="30">
        <v>2014</v>
      </c>
      <c r="AT126" s="30">
        <v>2015</v>
      </c>
      <c r="AU126" s="30">
        <v>2012</v>
      </c>
      <c r="AV126" s="30" t="s">
        <v>445</v>
      </c>
      <c r="AW126" s="30">
        <v>2014</v>
      </c>
      <c r="AX126" s="30">
        <v>2014</v>
      </c>
      <c r="AY126" s="30">
        <v>2014</v>
      </c>
      <c r="AZ126" s="30">
        <v>2015</v>
      </c>
      <c r="BA126" s="30">
        <v>2015</v>
      </c>
      <c r="BB126" s="30">
        <v>2015</v>
      </c>
      <c r="BC126" s="30">
        <v>2015</v>
      </c>
      <c r="BD126" s="30">
        <v>2014</v>
      </c>
      <c r="BE126" s="30">
        <v>2014</v>
      </c>
      <c r="BF126" s="19"/>
    </row>
    <row r="127" spans="1:58" x14ac:dyDescent="0.3">
      <c r="A127" s="24" t="s">
        <v>232</v>
      </c>
      <c r="B127" s="20" t="s">
        <v>231</v>
      </c>
      <c r="C127" s="28">
        <v>2014</v>
      </c>
      <c r="D127" s="28">
        <v>2014</v>
      </c>
      <c r="E127" s="28">
        <v>2014</v>
      </c>
      <c r="F127" s="28">
        <v>2014</v>
      </c>
      <c r="G127" s="28">
        <v>2014</v>
      </c>
      <c r="H127" s="28">
        <v>2014</v>
      </c>
      <c r="I127" s="28">
        <v>2014</v>
      </c>
      <c r="J127" s="28">
        <v>2015</v>
      </c>
      <c r="K127" s="28">
        <v>2015</v>
      </c>
      <c r="L127" s="28">
        <v>2015</v>
      </c>
      <c r="M127" s="30">
        <v>2016</v>
      </c>
      <c r="N127" s="30">
        <v>2016</v>
      </c>
      <c r="O127" s="30">
        <v>2015</v>
      </c>
      <c r="P127" s="30">
        <v>2015</v>
      </c>
      <c r="Q127" s="30">
        <v>2014</v>
      </c>
      <c r="R127" s="30">
        <v>2012</v>
      </c>
      <c r="S127" s="30">
        <v>2016</v>
      </c>
      <c r="T127" s="30">
        <v>2013</v>
      </c>
      <c r="U127" s="30">
        <v>2014</v>
      </c>
      <c r="V127" s="30">
        <v>2014</v>
      </c>
      <c r="W127" s="30">
        <v>2015</v>
      </c>
      <c r="X127" s="30">
        <v>2012</v>
      </c>
      <c r="Y127" s="30">
        <v>2010</v>
      </c>
      <c r="Z127" s="30">
        <v>2014</v>
      </c>
      <c r="AA127" s="30">
        <v>2014</v>
      </c>
      <c r="AB127" s="30">
        <v>2014</v>
      </c>
      <c r="AC127" s="30">
        <v>2014</v>
      </c>
      <c r="AD127" s="30">
        <v>2015</v>
      </c>
      <c r="AE127" s="30">
        <v>2012</v>
      </c>
      <c r="AF127" s="30">
        <v>2014</v>
      </c>
      <c r="AG127" s="29">
        <v>2011</v>
      </c>
      <c r="AH127" s="30">
        <v>2014</v>
      </c>
      <c r="AI127" s="30">
        <v>2015</v>
      </c>
      <c r="AJ127" s="30">
        <v>2016</v>
      </c>
      <c r="AK127" s="31">
        <v>2015</v>
      </c>
      <c r="AL127" s="31">
        <v>2016</v>
      </c>
      <c r="AM127" s="30">
        <v>2015</v>
      </c>
      <c r="AN127" s="30">
        <v>2014</v>
      </c>
      <c r="AO127" s="30">
        <v>2014</v>
      </c>
      <c r="AP127" s="30">
        <v>2014</v>
      </c>
      <c r="AQ127" s="30">
        <v>2014</v>
      </c>
      <c r="AR127" s="30">
        <v>2015</v>
      </c>
      <c r="AS127" s="30">
        <v>2014</v>
      </c>
      <c r="AT127" s="30">
        <v>2015</v>
      </c>
      <c r="AU127" s="30">
        <v>2012</v>
      </c>
      <c r="AV127" s="30">
        <v>2012</v>
      </c>
      <c r="AW127" s="30">
        <v>2014</v>
      </c>
      <c r="AX127" s="30">
        <v>2014</v>
      </c>
      <c r="AY127" s="30">
        <v>2014</v>
      </c>
      <c r="AZ127" s="30">
        <v>2015</v>
      </c>
      <c r="BA127" s="30">
        <v>2015</v>
      </c>
      <c r="BB127" s="30">
        <v>2015</v>
      </c>
      <c r="BC127" s="30">
        <v>2015</v>
      </c>
      <c r="BD127" s="30">
        <v>2014</v>
      </c>
      <c r="BE127" s="30">
        <v>2014</v>
      </c>
      <c r="BF127" s="19"/>
    </row>
    <row r="128" spans="1:58" x14ac:dyDescent="0.3">
      <c r="A128" s="24" t="s">
        <v>234</v>
      </c>
      <c r="B128" s="20" t="s">
        <v>233</v>
      </c>
      <c r="C128" s="28">
        <v>2014</v>
      </c>
      <c r="D128" s="28">
        <v>2014</v>
      </c>
      <c r="E128" s="28">
        <v>2014</v>
      </c>
      <c r="F128" s="28">
        <v>2014</v>
      </c>
      <c r="G128" s="28">
        <v>2014</v>
      </c>
      <c r="H128" s="28">
        <v>2014</v>
      </c>
      <c r="I128" s="28">
        <v>2014</v>
      </c>
      <c r="J128" s="28">
        <v>2015</v>
      </c>
      <c r="K128" s="28">
        <v>2015</v>
      </c>
      <c r="L128" s="28">
        <v>2015</v>
      </c>
      <c r="M128" s="30">
        <v>2016</v>
      </c>
      <c r="N128" s="30">
        <v>2016</v>
      </c>
      <c r="O128" s="30">
        <v>2015</v>
      </c>
      <c r="P128" s="30">
        <v>2015</v>
      </c>
      <c r="Q128" s="30">
        <v>2014</v>
      </c>
      <c r="R128" s="30">
        <v>2013</v>
      </c>
      <c r="S128" s="30">
        <v>2016</v>
      </c>
      <c r="T128" s="30">
        <v>2013</v>
      </c>
      <c r="U128" s="30">
        <v>2014</v>
      </c>
      <c r="V128" s="30">
        <v>2014</v>
      </c>
      <c r="W128" s="30">
        <v>2015</v>
      </c>
      <c r="X128" s="30">
        <v>2014</v>
      </c>
      <c r="Y128" s="30">
        <v>2010</v>
      </c>
      <c r="Z128" s="30">
        <v>2014</v>
      </c>
      <c r="AA128" s="30">
        <v>2014</v>
      </c>
      <c r="AB128" s="30">
        <v>2014</v>
      </c>
      <c r="AC128" s="30">
        <v>2014</v>
      </c>
      <c r="AD128" s="30">
        <v>2015</v>
      </c>
      <c r="AE128" s="30">
        <v>2012</v>
      </c>
      <c r="AF128" s="30" t="s">
        <v>445</v>
      </c>
      <c r="AG128" s="29">
        <v>2010</v>
      </c>
      <c r="AH128" s="30">
        <v>2014</v>
      </c>
      <c r="AI128" s="30">
        <v>2015</v>
      </c>
      <c r="AJ128" s="30">
        <v>2016</v>
      </c>
      <c r="AK128" s="31">
        <v>2016</v>
      </c>
      <c r="AL128" s="31">
        <v>2015</v>
      </c>
      <c r="AM128" s="30">
        <v>2015</v>
      </c>
      <c r="AN128" s="30">
        <v>2014</v>
      </c>
      <c r="AO128" s="30">
        <v>2014</v>
      </c>
      <c r="AP128" s="30">
        <v>2013</v>
      </c>
      <c r="AQ128" s="30">
        <v>2013</v>
      </c>
      <c r="AR128" s="30">
        <v>2015</v>
      </c>
      <c r="AS128" s="30">
        <v>2014</v>
      </c>
      <c r="AT128" s="30">
        <v>2015</v>
      </c>
      <c r="AU128" s="30">
        <v>2012</v>
      </c>
      <c r="AV128" s="30">
        <v>2008</v>
      </c>
      <c r="AW128" s="30">
        <v>2014</v>
      </c>
      <c r="AX128" s="30">
        <v>2014</v>
      </c>
      <c r="AY128" s="30">
        <v>2014</v>
      </c>
      <c r="AZ128" s="30">
        <v>2015</v>
      </c>
      <c r="BA128" s="30">
        <v>2015</v>
      </c>
      <c r="BB128" s="30">
        <v>2015</v>
      </c>
      <c r="BC128" s="30">
        <v>2015</v>
      </c>
      <c r="BD128" s="30">
        <v>2014</v>
      </c>
      <c r="BE128" s="30">
        <v>2014</v>
      </c>
      <c r="BF128" s="19"/>
    </row>
    <row r="129" spans="1:58" x14ac:dyDescent="0.3">
      <c r="A129" s="24" t="s">
        <v>236</v>
      </c>
      <c r="B129" s="20" t="s">
        <v>235</v>
      </c>
      <c r="C129" s="28">
        <v>2014</v>
      </c>
      <c r="D129" s="28">
        <v>2014</v>
      </c>
      <c r="E129" s="28">
        <v>2014</v>
      </c>
      <c r="F129" s="28">
        <v>2014</v>
      </c>
      <c r="G129" s="28">
        <v>2014</v>
      </c>
      <c r="H129" s="28">
        <v>2014</v>
      </c>
      <c r="I129" s="28">
        <v>2014</v>
      </c>
      <c r="J129" s="28">
        <v>2015</v>
      </c>
      <c r="K129" s="28">
        <v>2015</v>
      </c>
      <c r="L129" s="28">
        <v>2015</v>
      </c>
      <c r="M129" s="30">
        <v>2016</v>
      </c>
      <c r="N129" s="30">
        <v>2016</v>
      </c>
      <c r="O129" s="30">
        <v>2015</v>
      </c>
      <c r="P129" s="30">
        <v>2015</v>
      </c>
      <c r="Q129" s="30">
        <v>2014</v>
      </c>
      <c r="R129" s="30" t="s">
        <v>445</v>
      </c>
      <c r="S129" s="30">
        <v>2016</v>
      </c>
      <c r="T129" s="30">
        <v>2013</v>
      </c>
      <c r="U129" s="30">
        <v>2014</v>
      </c>
      <c r="V129" s="30" t="s">
        <v>445</v>
      </c>
      <c r="W129" s="30">
        <v>2015</v>
      </c>
      <c r="X129" s="30" t="s">
        <v>445</v>
      </c>
      <c r="Y129" s="30">
        <v>2012</v>
      </c>
      <c r="Z129" s="30">
        <v>2014</v>
      </c>
      <c r="AA129" s="30">
        <v>2014</v>
      </c>
      <c r="AB129" s="30">
        <v>2014</v>
      </c>
      <c r="AC129" s="30">
        <v>2014</v>
      </c>
      <c r="AD129" s="30">
        <v>2015</v>
      </c>
      <c r="AE129" s="30" t="s">
        <v>445</v>
      </c>
      <c r="AF129" s="30">
        <v>2014</v>
      </c>
      <c r="AG129" s="29">
        <v>2012</v>
      </c>
      <c r="AH129" s="30">
        <v>2014</v>
      </c>
      <c r="AI129" s="30">
        <v>2015</v>
      </c>
      <c r="AJ129" s="30">
        <v>2016</v>
      </c>
      <c r="AK129" s="31" t="s">
        <v>445</v>
      </c>
      <c r="AL129" s="31">
        <v>2015</v>
      </c>
      <c r="AM129" s="30">
        <v>2015</v>
      </c>
      <c r="AN129" s="30">
        <v>2014</v>
      </c>
      <c r="AO129" s="30">
        <v>2014</v>
      </c>
      <c r="AP129" s="30">
        <v>2014</v>
      </c>
      <c r="AQ129" s="30">
        <v>2014</v>
      </c>
      <c r="AR129" s="30">
        <v>2015</v>
      </c>
      <c r="AS129" s="30">
        <v>2014</v>
      </c>
      <c r="AT129" s="30">
        <v>2015</v>
      </c>
      <c r="AU129" s="30">
        <v>2012</v>
      </c>
      <c r="AV129" s="30" t="s">
        <v>445</v>
      </c>
      <c r="AW129" s="30">
        <v>2014</v>
      </c>
      <c r="AX129" s="30">
        <v>2014</v>
      </c>
      <c r="AY129" s="30">
        <v>2014</v>
      </c>
      <c r="AZ129" s="30">
        <v>2015</v>
      </c>
      <c r="BA129" s="30">
        <v>2015</v>
      </c>
      <c r="BB129" s="30">
        <v>2015</v>
      </c>
      <c r="BC129" s="30">
        <v>2015</v>
      </c>
      <c r="BD129" s="30">
        <v>2014</v>
      </c>
      <c r="BE129" s="30">
        <v>2014</v>
      </c>
      <c r="BF129" s="19"/>
    </row>
    <row r="130" spans="1:58" x14ac:dyDescent="0.3">
      <c r="A130" s="24" t="s">
        <v>239</v>
      </c>
      <c r="B130" s="20" t="s">
        <v>238</v>
      </c>
      <c r="C130" s="28">
        <v>2014</v>
      </c>
      <c r="D130" s="28">
        <v>2014</v>
      </c>
      <c r="E130" s="28">
        <v>2014</v>
      </c>
      <c r="F130" s="28">
        <v>2014</v>
      </c>
      <c r="G130" s="28">
        <v>2014</v>
      </c>
      <c r="H130" s="28">
        <v>2014</v>
      </c>
      <c r="I130" s="28">
        <v>2014</v>
      </c>
      <c r="J130" s="28">
        <v>2015</v>
      </c>
      <c r="K130" s="28">
        <v>2015</v>
      </c>
      <c r="L130" s="28">
        <v>2015</v>
      </c>
      <c r="M130" s="30">
        <v>2016</v>
      </c>
      <c r="N130" s="30">
        <v>2016</v>
      </c>
      <c r="O130" s="30">
        <v>2015</v>
      </c>
      <c r="P130" s="30">
        <v>2015</v>
      </c>
      <c r="Q130" s="30">
        <v>2014</v>
      </c>
      <c r="R130" s="30" t="s">
        <v>445</v>
      </c>
      <c r="S130" s="30">
        <v>2016</v>
      </c>
      <c r="T130" s="30">
        <v>2013</v>
      </c>
      <c r="U130" s="30">
        <v>2014</v>
      </c>
      <c r="V130" s="30" t="s">
        <v>445</v>
      </c>
      <c r="W130" s="30">
        <v>2015</v>
      </c>
      <c r="X130" s="30">
        <v>2009</v>
      </c>
      <c r="Y130" s="30">
        <v>2012</v>
      </c>
      <c r="Z130" s="30">
        <v>2014</v>
      </c>
      <c r="AA130" s="30">
        <v>2014</v>
      </c>
      <c r="AB130" s="30">
        <v>2014</v>
      </c>
      <c r="AC130" s="30">
        <v>2014</v>
      </c>
      <c r="AD130" s="30">
        <v>2015</v>
      </c>
      <c r="AE130" s="30" t="s">
        <v>445</v>
      </c>
      <c r="AF130" s="30">
        <v>2014</v>
      </c>
      <c r="AG130" s="29" t="s">
        <v>445</v>
      </c>
      <c r="AH130" s="30">
        <v>2014</v>
      </c>
      <c r="AI130" s="30">
        <v>2015</v>
      </c>
      <c r="AJ130" s="30">
        <v>2016</v>
      </c>
      <c r="AK130" s="31" t="s">
        <v>445</v>
      </c>
      <c r="AL130" s="31">
        <v>2015</v>
      </c>
      <c r="AM130" s="30">
        <v>2015</v>
      </c>
      <c r="AN130" s="30">
        <v>2014</v>
      </c>
      <c r="AO130" s="30">
        <v>2014</v>
      </c>
      <c r="AP130" s="30">
        <v>2014</v>
      </c>
      <c r="AQ130" s="30">
        <v>2014</v>
      </c>
      <c r="AR130" s="30" t="s">
        <v>445</v>
      </c>
      <c r="AS130" s="30">
        <v>2014</v>
      </c>
      <c r="AT130" s="30">
        <v>2015</v>
      </c>
      <c r="AU130" s="30">
        <v>2012</v>
      </c>
      <c r="AV130" s="30">
        <v>2014</v>
      </c>
      <c r="AW130" s="30">
        <v>2014</v>
      </c>
      <c r="AX130" s="30">
        <v>2014</v>
      </c>
      <c r="AY130" s="30">
        <v>2014</v>
      </c>
      <c r="AZ130" s="30">
        <v>2015</v>
      </c>
      <c r="BA130" s="30">
        <v>2015</v>
      </c>
      <c r="BB130" s="30">
        <v>2015</v>
      </c>
      <c r="BC130" s="30">
        <v>2015</v>
      </c>
      <c r="BD130" s="30">
        <v>2014</v>
      </c>
      <c r="BE130" s="30">
        <v>2014</v>
      </c>
      <c r="BF130" s="19"/>
    </row>
    <row r="131" spans="1:58" x14ac:dyDescent="0.3">
      <c r="A131" s="24" t="s">
        <v>241</v>
      </c>
      <c r="B131" s="20" t="s">
        <v>240</v>
      </c>
      <c r="C131" s="28">
        <v>2014</v>
      </c>
      <c r="D131" s="28">
        <v>2014</v>
      </c>
      <c r="E131" s="28">
        <v>2014</v>
      </c>
      <c r="F131" s="28">
        <v>2014</v>
      </c>
      <c r="G131" s="28">
        <v>2014</v>
      </c>
      <c r="H131" s="28">
        <v>2014</v>
      </c>
      <c r="I131" s="28">
        <v>2014</v>
      </c>
      <c r="J131" s="28">
        <v>2015</v>
      </c>
      <c r="K131" s="28">
        <v>2015</v>
      </c>
      <c r="L131" s="28">
        <v>2015</v>
      </c>
      <c r="M131" s="30">
        <v>2016</v>
      </c>
      <c r="N131" s="30">
        <v>2016</v>
      </c>
      <c r="O131" s="30">
        <v>2015</v>
      </c>
      <c r="P131" s="30">
        <v>2015</v>
      </c>
      <c r="Q131" s="30">
        <v>2014</v>
      </c>
      <c r="R131" s="30">
        <v>2013</v>
      </c>
      <c r="S131" s="30">
        <v>2016</v>
      </c>
      <c r="T131" s="30">
        <v>2013</v>
      </c>
      <c r="U131" s="30">
        <v>2014</v>
      </c>
      <c r="V131" s="30">
        <v>2014</v>
      </c>
      <c r="W131" s="30">
        <v>2015</v>
      </c>
      <c r="X131" s="30">
        <v>2012</v>
      </c>
      <c r="Y131" s="30">
        <v>2010</v>
      </c>
      <c r="Z131" s="30">
        <v>2014</v>
      </c>
      <c r="AA131" s="30">
        <v>2014</v>
      </c>
      <c r="AB131" s="30">
        <v>2014</v>
      </c>
      <c r="AC131" s="30">
        <v>2014</v>
      </c>
      <c r="AD131" s="30">
        <v>2015</v>
      </c>
      <c r="AE131" s="30">
        <v>2012</v>
      </c>
      <c r="AF131" s="30">
        <v>2014</v>
      </c>
      <c r="AG131" s="29">
        <v>2010</v>
      </c>
      <c r="AH131" s="30">
        <v>2014</v>
      </c>
      <c r="AI131" s="30">
        <v>2015</v>
      </c>
      <c r="AJ131" s="30">
        <v>2016</v>
      </c>
      <c r="AK131" s="31">
        <v>2015</v>
      </c>
      <c r="AL131" s="31">
        <v>2015</v>
      </c>
      <c r="AM131" s="30">
        <v>2015</v>
      </c>
      <c r="AN131" s="30">
        <v>2014</v>
      </c>
      <c r="AO131" s="30">
        <v>2014</v>
      </c>
      <c r="AP131" s="30">
        <v>2014</v>
      </c>
      <c r="AQ131" s="30">
        <v>2014</v>
      </c>
      <c r="AR131" s="30">
        <v>2015</v>
      </c>
      <c r="AS131" s="30">
        <v>2014</v>
      </c>
      <c r="AT131" s="30">
        <v>2015</v>
      </c>
      <c r="AU131" s="30">
        <v>2012</v>
      </c>
      <c r="AV131" s="30">
        <v>2012</v>
      </c>
      <c r="AW131" s="30">
        <v>2014</v>
      </c>
      <c r="AX131" s="30">
        <v>2014</v>
      </c>
      <c r="AY131" s="30">
        <v>2014</v>
      </c>
      <c r="AZ131" s="30">
        <v>2015</v>
      </c>
      <c r="BA131" s="30">
        <v>2015</v>
      </c>
      <c r="BB131" s="30">
        <v>2015</v>
      </c>
      <c r="BC131" s="30">
        <v>2015</v>
      </c>
      <c r="BD131" s="30">
        <v>2014</v>
      </c>
      <c r="BE131" s="30">
        <v>2014</v>
      </c>
      <c r="BF131" s="19"/>
    </row>
    <row r="132" spans="1:58" x14ac:dyDescent="0.3">
      <c r="A132" s="24" t="s">
        <v>243</v>
      </c>
      <c r="B132" s="20" t="s">
        <v>242</v>
      </c>
      <c r="C132" s="28">
        <v>2014</v>
      </c>
      <c r="D132" s="28">
        <v>2014</v>
      </c>
      <c r="E132" s="28">
        <v>2014</v>
      </c>
      <c r="F132" s="28">
        <v>2014</v>
      </c>
      <c r="G132" s="28">
        <v>2014</v>
      </c>
      <c r="H132" s="28">
        <v>2014</v>
      </c>
      <c r="I132" s="28">
        <v>2014</v>
      </c>
      <c r="J132" s="28">
        <v>2015</v>
      </c>
      <c r="K132" s="28">
        <v>2015</v>
      </c>
      <c r="L132" s="28">
        <v>2015</v>
      </c>
      <c r="M132" s="30">
        <v>2016</v>
      </c>
      <c r="N132" s="30">
        <v>2016</v>
      </c>
      <c r="O132" s="30">
        <v>2015</v>
      </c>
      <c r="P132" s="30">
        <v>2015</v>
      </c>
      <c r="Q132" s="30">
        <v>2014</v>
      </c>
      <c r="R132" s="30" t="s">
        <v>445</v>
      </c>
      <c r="S132" s="30">
        <v>2016</v>
      </c>
      <c r="T132" s="30">
        <v>2013</v>
      </c>
      <c r="U132" s="30">
        <v>2014</v>
      </c>
      <c r="V132" s="30">
        <v>2014</v>
      </c>
      <c r="W132" s="30">
        <v>2015</v>
      </c>
      <c r="X132" s="30">
        <v>2010</v>
      </c>
      <c r="Y132" s="30">
        <v>2010</v>
      </c>
      <c r="Z132" s="30">
        <v>2014</v>
      </c>
      <c r="AA132" s="30">
        <v>2014</v>
      </c>
      <c r="AB132" s="30">
        <v>2010</v>
      </c>
      <c r="AC132" s="30">
        <v>2014</v>
      </c>
      <c r="AD132" s="30">
        <v>2015</v>
      </c>
      <c r="AE132" s="30" t="s">
        <v>445</v>
      </c>
      <c r="AF132" s="30" t="s">
        <v>445</v>
      </c>
      <c r="AG132" s="29" t="s">
        <v>445</v>
      </c>
      <c r="AH132" s="30">
        <v>2014</v>
      </c>
      <c r="AI132" s="30">
        <v>2015</v>
      </c>
      <c r="AJ132" s="30">
        <v>2016</v>
      </c>
      <c r="AK132" s="31" t="s">
        <v>445</v>
      </c>
      <c r="AL132" s="31">
        <v>2015</v>
      </c>
      <c r="AM132" s="30">
        <v>2015</v>
      </c>
      <c r="AN132" s="30">
        <v>2014</v>
      </c>
      <c r="AO132" s="30">
        <v>2014</v>
      </c>
      <c r="AP132" s="30" t="s">
        <v>445</v>
      </c>
      <c r="AQ132" s="30" t="s">
        <v>445</v>
      </c>
      <c r="AR132" s="30">
        <v>2011</v>
      </c>
      <c r="AS132" s="30">
        <v>2014</v>
      </c>
      <c r="AT132" s="30" t="s">
        <v>445</v>
      </c>
      <c r="AU132" s="30">
        <v>2012</v>
      </c>
      <c r="AV132" s="30">
        <v>2013</v>
      </c>
      <c r="AW132" s="30" t="s">
        <v>445</v>
      </c>
      <c r="AX132" s="30">
        <v>2014</v>
      </c>
      <c r="AY132" s="30">
        <v>2014</v>
      </c>
      <c r="AZ132" s="30">
        <v>2015</v>
      </c>
      <c r="BA132" s="30">
        <v>2011</v>
      </c>
      <c r="BB132" s="30">
        <v>2015</v>
      </c>
      <c r="BC132" s="30">
        <v>2015</v>
      </c>
      <c r="BD132" s="30">
        <v>2014</v>
      </c>
      <c r="BE132" s="30">
        <v>2014</v>
      </c>
      <c r="BF132" s="19"/>
    </row>
    <row r="133" spans="1:58" x14ac:dyDescent="0.3">
      <c r="A133" s="24" t="s">
        <v>381</v>
      </c>
      <c r="B133" s="20" t="s">
        <v>237</v>
      </c>
      <c r="C133" s="28">
        <v>2014</v>
      </c>
      <c r="D133" s="28">
        <v>2014</v>
      </c>
      <c r="E133" s="28">
        <v>2014</v>
      </c>
      <c r="F133" s="28">
        <v>2014</v>
      </c>
      <c r="G133" s="28">
        <v>2014</v>
      </c>
      <c r="H133" s="28">
        <v>2014</v>
      </c>
      <c r="I133" s="28">
        <v>2014</v>
      </c>
      <c r="J133" s="28">
        <v>2015</v>
      </c>
      <c r="K133" s="28">
        <v>2015</v>
      </c>
      <c r="L133" s="28">
        <v>2013</v>
      </c>
      <c r="M133" s="30">
        <v>2016</v>
      </c>
      <c r="N133" s="30">
        <v>2016</v>
      </c>
      <c r="O133" s="30">
        <v>2015</v>
      </c>
      <c r="P133" s="30">
        <v>2015</v>
      </c>
      <c r="Q133" s="30">
        <v>2014</v>
      </c>
      <c r="R133" s="30">
        <v>2010</v>
      </c>
      <c r="S133" s="30">
        <v>2016</v>
      </c>
      <c r="T133" s="30">
        <v>2013</v>
      </c>
      <c r="U133" s="30">
        <v>2014</v>
      </c>
      <c r="V133" s="30">
        <v>2014</v>
      </c>
      <c r="W133" s="30">
        <v>2015</v>
      </c>
      <c r="X133" s="30">
        <v>2014</v>
      </c>
      <c r="Y133" s="30">
        <v>2012</v>
      </c>
      <c r="Z133" s="30">
        <v>2012</v>
      </c>
      <c r="AA133" s="30">
        <v>2014</v>
      </c>
      <c r="AB133" s="30" t="s">
        <v>445</v>
      </c>
      <c r="AC133" s="30" t="s">
        <v>445</v>
      </c>
      <c r="AD133" s="30">
        <v>2015</v>
      </c>
      <c r="AE133" s="30" t="s">
        <v>445</v>
      </c>
      <c r="AF133" s="30" t="s">
        <v>445</v>
      </c>
      <c r="AG133" s="29">
        <v>2009</v>
      </c>
      <c r="AH133" s="30">
        <v>2014</v>
      </c>
      <c r="AI133" s="30">
        <v>2015</v>
      </c>
      <c r="AJ133" s="30">
        <v>2016</v>
      </c>
      <c r="AK133" s="31">
        <v>2015</v>
      </c>
      <c r="AL133" s="31">
        <v>2015</v>
      </c>
      <c r="AM133" s="30">
        <v>2015</v>
      </c>
      <c r="AN133" s="30">
        <v>2014</v>
      </c>
      <c r="AO133" s="30">
        <v>2014</v>
      </c>
      <c r="AP133" s="30" t="s">
        <v>445</v>
      </c>
      <c r="AQ133" s="30" t="s">
        <v>445</v>
      </c>
      <c r="AR133" s="30">
        <v>2015</v>
      </c>
      <c r="AS133" s="30">
        <v>2014</v>
      </c>
      <c r="AT133" s="30" t="s">
        <v>445</v>
      </c>
      <c r="AU133" s="30">
        <v>2012</v>
      </c>
      <c r="AV133" s="30">
        <v>2014</v>
      </c>
      <c r="AW133" s="30">
        <v>2014</v>
      </c>
      <c r="AX133" s="30">
        <v>2014</v>
      </c>
      <c r="AY133" s="30">
        <v>2014</v>
      </c>
      <c r="AZ133" s="30">
        <v>2015</v>
      </c>
      <c r="BA133" s="30">
        <v>2015</v>
      </c>
      <c r="BB133" s="30">
        <v>2015</v>
      </c>
      <c r="BC133" s="30">
        <v>2015</v>
      </c>
      <c r="BD133" s="30">
        <v>2014</v>
      </c>
      <c r="BE133" s="30">
        <v>2014</v>
      </c>
      <c r="BF133" s="19"/>
    </row>
    <row r="134" spans="1:58" x14ac:dyDescent="0.3">
      <c r="A134" s="24" t="s">
        <v>245</v>
      </c>
      <c r="B134" s="20" t="s">
        <v>244</v>
      </c>
      <c r="C134" s="28">
        <v>2014</v>
      </c>
      <c r="D134" s="28">
        <v>2014</v>
      </c>
      <c r="E134" s="28">
        <v>2014</v>
      </c>
      <c r="F134" s="28">
        <v>2014</v>
      </c>
      <c r="G134" s="28">
        <v>2014</v>
      </c>
      <c r="H134" s="28">
        <v>2014</v>
      </c>
      <c r="I134" s="28">
        <v>2014</v>
      </c>
      <c r="J134" s="28">
        <v>2015</v>
      </c>
      <c r="K134" s="28">
        <v>2015</v>
      </c>
      <c r="L134" s="28">
        <v>2015</v>
      </c>
      <c r="M134" s="30">
        <v>2016</v>
      </c>
      <c r="N134" s="30">
        <v>2016</v>
      </c>
      <c r="O134" s="30">
        <v>2015</v>
      </c>
      <c r="P134" s="30">
        <v>2015</v>
      </c>
      <c r="Q134" s="30">
        <v>2014</v>
      </c>
      <c r="R134" s="30" t="s">
        <v>445</v>
      </c>
      <c r="S134" s="30">
        <v>2016</v>
      </c>
      <c r="T134" s="30">
        <v>2013</v>
      </c>
      <c r="U134" s="30">
        <v>2014</v>
      </c>
      <c r="V134" s="30">
        <v>2014</v>
      </c>
      <c r="W134" s="30">
        <v>2015</v>
      </c>
      <c r="X134" s="30">
        <v>2008</v>
      </c>
      <c r="Y134" s="30">
        <v>2013</v>
      </c>
      <c r="Z134" s="30">
        <v>2014</v>
      </c>
      <c r="AA134" s="30">
        <v>2014</v>
      </c>
      <c r="AB134" s="30">
        <v>2014</v>
      </c>
      <c r="AC134" s="30">
        <v>2014</v>
      </c>
      <c r="AD134" s="30">
        <v>2015</v>
      </c>
      <c r="AE134" s="30">
        <v>2012</v>
      </c>
      <c r="AF134" s="30">
        <v>2014</v>
      </c>
      <c r="AG134" s="29">
        <v>2013</v>
      </c>
      <c r="AH134" s="30">
        <v>2014</v>
      </c>
      <c r="AI134" s="30">
        <v>2015</v>
      </c>
      <c r="AJ134" s="30">
        <v>2016</v>
      </c>
      <c r="AK134" s="31" t="s">
        <v>445</v>
      </c>
      <c r="AL134" s="31">
        <v>2015</v>
      </c>
      <c r="AM134" s="30">
        <v>2015</v>
      </c>
      <c r="AN134" s="30">
        <v>2014</v>
      </c>
      <c r="AO134" s="30">
        <v>2014</v>
      </c>
      <c r="AP134" s="30">
        <v>2014</v>
      </c>
      <c r="AQ134" s="30">
        <v>2014</v>
      </c>
      <c r="AR134" s="30">
        <v>2011</v>
      </c>
      <c r="AS134" s="30">
        <v>2014</v>
      </c>
      <c r="AT134" s="30">
        <v>2015</v>
      </c>
      <c r="AU134" s="30">
        <v>2012</v>
      </c>
      <c r="AV134" s="30">
        <v>2010</v>
      </c>
      <c r="AW134" s="30">
        <v>2014</v>
      </c>
      <c r="AX134" s="30">
        <v>2014</v>
      </c>
      <c r="AY134" s="30">
        <v>2014</v>
      </c>
      <c r="AZ134" s="30">
        <v>2015</v>
      </c>
      <c r="BA134" s="30">
        <v>2015</v>
      </c>
      <c r="BB134" s="30">
        <v>2015</v>
      </c>
      <c r="BC134" s="30">
        <v>2015</v>
      </c>
      <c r="BD134" s="30">
        <v>2014</v>
      </c>
      <c r="BE134" s="30">
        <v>2014</v>
      </c>
      <c r="BF134" s="19"/>
    </row>
    <row r="135" spans="1:58" x14ac:dyDescent="0.3">
      <c r="A135" s="24" t="s">
        <v>247</v>
      </c>
      <c r="B135" s="20" t="s">
        <v>246</v>
      </c>
      <c r="C135" s="28">
        <v>2014</v>
      </c>
      <c r="D135" s="28">
        <v>2014</v>
      </c>
      <c r="E135" s="28">
        <v>2014</v>
      </c>
      <c r="F135" s="28">
        <v>2014</v>
      </c>
      <c r="G135" s="28">
        <v>2014</v>
      </c>
      <c r="H135" s="28">
        <v>2014</v>
      </c>
      <c r="I135" s="28">
        <v>2014</v>
      </c>
      <c r="J135" s="28">
        <v>2015</v>
      </c>
      <c r="K135" s="28">
        <v>2015</v>
      </c>
      <c r="L135" s="28">
        <v>2015</v>
      </c>
      <c r="M135" s="30">
        <v>2016</v>
      </c>
      <c r="N135" s="30">
        <v>2016</v>
      </c>
      <c r="O135" s="30">
        <v>2015</v>
      </c>
      <c r="P135" s="30">
        <v>2015</v>
      </c>
      <c r="Q135" s="30">
        <v>2014</v>
      </c>
      <c r="R135" s="30" t="s">
        <v>445</v>
      </c>
      <c r="S135" s="30">
        <v>2016</v>
      </c>
      <c r="T135" s="30">
        <v>2013</v>
      </c>
      <c r="U135" s="30">
        <v>2014</v>
      </c>
      <c r="V135" s="30">
        <v>2014</v>
      </c>
      <c r="W135" s="30">
        <v>2015</v>
      </c>
      <c r="X135" s="30">
        <v>2011</v>
      </c>
      <c r="Y135" s="30">
        <v>2010</v>
      </c>
      <c r="Z135" s="30">
        <v>2014</v>
      </c>
      <c r="AA135" s="30">
        <v>2014</v>
      </c>
      <c r="AB135" s="30">
        <v>2014</v>
      </c>
      <c r="AC135" s="30">
        <v>2014</v>
      </c>
      <c r="AD135" s="30">
        <v>2015</v>
      </c>
      <c r="AE135" s="30">
        <v>2012</v>
      </c>
      <c r="AF135" s="30">
        <v>2014</v>
      </c>
      <c r="AG135" s="29">
        <v>2009</v>
      </c>
      <c r="AH135" s="30">
        <v>2014</v>
      </c>
      <c r="AI135" s="30">
        <v>2015</v>
      </c>
      <c r="AJ135" s="30">
        <v>2016</v>
      </c>
      <c r="AK135" s="31">
        <v>2015</v>
      </c>
      <c r="AL135" s="31">
        <v>2015</v>
      </c>
      <c r="AM135" s="30">
        <v>2015</v>
      </c>
      <c r="AN135" s="30">
        <v>2014</v>
      </c>
      <c r="AO135" s="30">
        <v>2014</v>
      </c>
      <c r="AP135" s="30" t="s">
        <v>445</v>
      </c>
      <c r="AQ135" s="30" t="s">
        <v>445</v>
      </c>
      <c r="AR135" s="30">
        <v>2011</v>
      </c>
      <c r="AS135" s="30">
        <v>2014</v>
      </c>
      <c r="AT135" s="30">
        <v>2015</v>
      </c>
      <c r="AU135" s="30">
        <v>2012</v>
      </c>
      <c r="AV135" s="30">
        <v>2013</v>
      </c>
      <c r="AW135" s="30">
        <v>2014</v>
      </c>
      <c r="AX135" s="30">
        <v>2014</v>
      </c>
      <c r="AY135" s="30">
        <v>2014</v>
      </c>
      <c r="AZ135" s="30">
        <v>2015</v>
      </c>
      <c r="BA135" s="30">
        <v>2015</v>
      </c>
      <c r="BB135" s="30">
        <v>2014</v>
      </c>
      <c r="BC135" s="30">
        <v>2015</v>
      </c>
      <c r="BD135" s="30">
        <v>2014</v>
      </c>
      <c r="BE135" s="30">
        <v>2014</v>
      </c>
      <c r="BF135" s="19"/>
    </row>
    <row r="136" spans="1:58" x14ac:dyDescent="0.3">
      <c r="A136" s="24" t="s">
        <v>249</v>
      </c>
      <c r="B136" s="20" t="s">
        <v>248</v>
      </c>
      <c r="C136" s="28">
        <v>2014</v>
      </c>
      <c r="D136" s="28">
        <v>2014</v>
      </c>
      <c r="E136" s="28">
        <v>2014</v>
      </c>
      <c r="F136" s="28">
        <v>2014</v>
      </c>
      <c r="G136" s="28">
        <v>2014</v>
      </c>
      <c r="H136" s="28">
        <v>2014</v>
      </c>
      <c r="I136" s="28">
        <v>2014</v>
      </c>
      <c r="J136" s="28">
        <v>2015</v>
      </c>
      <c r="K136" s="28">
        <v>2015</v>
      </c>
      <c r="L136" s="28">
        <v>2015</v>
      </c>
      <c r="M136" s="30">
        <v>2016</v>
      </c>
      <c r="N136" s="30">
        <v>2016</v>
      </c>
      <c r="O136" s="30">
        <v>2015</v>
      </c>
      <c r="P136" s="30">
        <v>2015</v>
      </c>
      <c r="Q136" s="30">
        <v>2014</v>
      </c>
      <c r="R136" s="30" t="s">
        <v>445</v>
      </c>
      <c r="S136" s="30">
        <v>2016</v>
      </c>
      <c r="T136" s="30">
        <v>2013</v>
      </c>
      <c r="U136" s="30">
        <v>2014</v>
      </c>
      <c r="V136" s="30">
        <v>2014</v>
      </c>
      <c r="W136" s="30">
        <v>2015</v>
      </c>
      <c r="X136" s="30">
        <v>2012</v>
      </c>
      <c r="Y136" s="30">
        <v>2012</v>
      </c>
      <c r="Z136" s="30">
        <v>2014</v>
      </c>
      <c r="AA136" s="30">
        <v>2014</v>
      </c>
      <c r="AB136" s="30">
        <v>2014</v>
      </c>
      <c r="AC136" s="30">
        <v>2014</v>
      </c>
      <c r="AD136" s="30">
        <v>2015</v>
      </c>
      <c r="AE136" s="30">
        <v>2012</v>
      </c>
      <c r="AF136" s="30">
        <v>2014</v>
      </c>
      <c r="AG136" s="29">
        <v>2013</v>
      </c>
      <c r="AH136" s="30">
        <v>2014</v>
      </c>
      <c r="AI136" s="30">
        <v>2015</v>
      </c>
      <c r="AJ136" s="30">
        <v>2016</v>
      </c>
      <c r="AK136" s="31" t="s">
        <v>445</v>
      </c>
      <c r="AL136" s="31">
        <v>2015</v>
      </c>
      <c r="AM136" s="30">
        <v>2015</v>
      </c>
      <c r="AN136" s="30">
        <v>2014</v>
      </c>
      <c r="AO136" s="30">
        <v>2014</v>
      </c>
      <c r="AP136" s="30">
        <v>2013</v>
      </c>
      <c r="AQ136" s="30">
        <v>2013</v>
      </c>
      <c r="AR136" s="30">
        <v>2009</v>
      </c>
      <c r="AS136" s="30">
        <v>2014</v>
      </c>
      <c r="AT136" s="30">
        <v>2015</v>
      </c>
      <c r="AU136" s="30">
        <v>2012</v>
      </c>
      <c r="AV136" s="30">
        <v>2014</v>
      </c>
      <c r="AW136" s="30">
        <v>2014</v>
      </c>
      <c r="AX136" s="30">
        <v>2014</v>
      </c>
      <c r="AY136" s="30">
        <v>2014</v>
      </c>
      <c r="AZ136" s="30">
        <v>2015</v>
      </c>
      <c r="BA136" s="30">
        <v>2015</v>
      </c>
      <c r="BB136" s="30">
        <v>2015</v>
      </c>
      <c r="BC136" s="30">
        <v>2015</v>
      </c>
      <c r="BD136" s="30">
        <v>2014</v>
      </c>
      <c r="BE136" s="30">
        <v>2014</v>
      </c>
      <c r="BF136" s="19"/>
    </row>
    <row r="137" spans="1:58" x14ac:dyDescent="0.3">
      <c r="A137" s="24" t="s">
        <v>251</v>
      </c>
      <c r="B137" s="20" t="s">
        <v>250</v>
      </c>
      <c r="C137" s="28">
        <v>2014</v>
      </c>
      <c r="D137" s="28">
        <v>2014</v>
      </c>
      <c r="E137" s="28">
        <v>2014</v>
      </c>
      <c r="F137" s="28">
        <v>2014</v>
      </c>
      <c r="G137" s="28">
        <v>2014</v>
      </c>
      <c r="H137" s="28">
        <v>2014</v>
      </c>
      <c r="I137" s="28">
        <v>2014</v>
      </c>
      <c r="J137" s="28">
        <v>2015</v>
      </c>
      <c r="K137" s="28">
        <v>2015</v>
      </c>
      <c r="L137" s="28">
        <v>2015</v>
      </c>
      <c r="M137" s="30">
        <v>2016</v>
      </c>
      <c r="N137" s="30">
        <v>2016</v>
      </c>
      <c r="O137" s="30">
        <v>2015</v>
      </c>
      <c r="P137" s="30">
        <v>2015</v>
      </c>
      <c r="Q137" s="30">
        <v>2014</v>
      </c>
      <c r="R137" s="30">
        <v>2012</v>
      </c>
      <c r="S137" s="30">
        <v>2016</v>
      </c>
      <c r="T137" s="30">
        <v>2013</v>
      </c>
      <c r="U137" s="30">
        <v>2014</v>
      </c>
      <c r="V137" s="30">
        <v>2014</v>
      </c>
      <c r="W137" s="30">
        <v>2015</v>
      </c>
      <c r="X137" s="30">
        <v>2012</v>
      </c>
      <c r="Y137" s="30">
        <v>2012</v>
      </c>
      <c r="Z137" s="30">
        <v>2014</v>
      </c>
      <c r="AA137" s="30">
        <v>2014</v>
      </c>
      <c r="AB137" s="30">
        <v>2014</v>
      </c>
      <c r="AC137" s="30">
        <v>2014</v>
      </c>
      <c r="AD137" s="30">
        <v>2015</v>
      </c>
      <c r="AE137" s="30">
        <v>2012</v>
      </c>
      <c r="AF137" s="30">
        <v>2014</v>
      </c>
      <c r="AG137" s="29">
        <v>2013</v>
      </c>
      <c r="AH137" s="30">
        <v>2014</v>
      </c>
      <c r="AI137" s="30">
        <v>2015</v>
      </c>
      <c r="AJ137" s="30">
        <v>2016</v>
      </c>
      <c r="AK137" s="31">
        <v>2015</v>
      </c>
      <c r="AL137" s="31">
        <v>2015</v>
      </c>
      <c r="AM137" s="30">
        <v>2015</v>
      </c>
      <c r="AN137" s="30">
        <v>2014</v>
      </c>
      <c r="AO137" s="30">
        <v>2014</v>
      </c>
      <c r="AP137" s="30">
        <v>2014</v>
      </c>
      <c r="AQ137" s="30">
        <v>2014</v>
      </c>
      <c r="AR137" s="30">
        <v>2015</v>
      </c>
      <c r="AS137" s="30">
        <v>2014</v>
      </c>
      <c r="AT137" s="30">
        <v>2015</v>
      </c>
      <c r="AU137" s="30">
        <v>2012</v>
      </c>
      <c r="AV137" s="30">
        <v>2012</v>
      </c>
      <c r="AW137" s="30">
        <v>2014</v>
      </c>
      <c r="AX137" s="30">
        <v>2014</v>
      </c>
      <c r="AY137" s="30">
        <v>2014</v>
      </c>
      <c r="AZ137" s="30">
        <v>2015</v>
      </c>
      <c r="BA137" s="30">
        <v>2015</v>
      </c>
      <c r="BB137" s="30">
        <v>2015</v>
      </c>
      <c r="BC137" s="30">
        <v>2015</v>
      </c>
      <c r="BD137" s="30">
        <v>2014</v>
      </c>
      <c r="BE137" s="30">
        <v>2014</v>
      </c>
      <c r="BF137" s="19"/>
    </row>
    <row r="138" spans="1:58" x14ac:dyDescent="0.3">
      <c r="A138" s="24" t="s">
        <v>253</v>
      </c>
      <c r="B138" s="20" t="s">
        <v>252</v>
      </c>
      <c r="C138" s="28">
        <v>2014</v>
      </c>
      <c r="D138" s="28">
        <v>2014</v>
      </c>
      <c r="E138" s="28">
        <v>2014</v>
      </c>
      <c r="F138" s="28">
        <v>2014</v>
      </c>
      <c r="G138" s="28">
        <v>2014</v>
      </c>
      <c r="H138" s="28">
        <v>2014</v>
      </c>
      <c r="I138" s="28">
        <v>2014</v>
      </c>
      <c r="J138" s="28">
        <v>2015</v>
      </c>
      <c r="K138" s="28">
        <v>2015</v>
      </c>
      <c r="L138" s="28">
        <v>2015</v>
      </c>
      <c r="M138" s="30">
        <v>2016</v>
      </c>
      <c r="N138" s="30">
        <v>2016</v>
      </c>
      <c r="O138" s="30">
        <v>2015</v>
      </c>
      <c r="P138" s="30">
        <v>2015</v>
      </c>
      <c r="Q138" s="30">
        <v>2014</v>
      </c>
      <c r="R138" s="30">
        <v>2013</v>
      </c>
      <c r="S138" s="30">
        <v>2016</v>
      </c>
      <c r="T138" s="30">
        <v>2013</v>
      </c>
      <c r="U138" s="30">
        <v>2014</v>
      </c>
      <c r="V138" s="30">
        <v>2014</v>
      </c>
      <c r="W138" s="30">
        <v>2015</v>
      </c>
      <c r="X138" s="30">
        <v>2011</v>
      </c>
      <c r="Y138" s="30" t="s">
        <v>445</v>
      </c>
      <c r="Z138" s="30">
        <v>2014</v>
      </c>
      <c r="AA138" s="30">
        <v>2014</v>
      </c>
      <c r="AB138" s="30">
        <v>2014</v>
      </c>
      <c r="AC138" s="30">
        <v>2014</v>
      </c>
      <c r="AD138" s="30">
        <v>2015</v>
      </c>
      <c r="AE138" s="30">
        <v>2012</v>
      </c>
      <c r="AF138" s="30">
        <v>2014</v>
      </c>
      <c r="AG138" s="29">
        <v>2012</v>
      </c>
      <c r="AH138" s="30">
        <v>2014</v>
      </c>
      <c r="AI138" s="30">
        <v>2015</v>
      </c>
      <c r="AJ138" s="30">
        <v>2016</v>
      </c>
      <c r="AK138" s="31">
        <v>2015</v>
      </c>
      <c r="AL138" s="31">
        <v>2015</v>
      </c>
      <c r="AM138" s="30">
        <v>2015</v>
      </c>
      <c r="AN138" s="30">
        <v>2014</v>
      </c>
      <c r="AO138" s="30">
        <v>2014</v>
      </c>
      <c r="AP138" s="30">
        <v>2014</v>
      </c>
      <c r="AQ138" s="30">
        <v>2014</v>
      </c>
      <c r="AR138" s="30">
        <v>2015</v>
      </c>
      <c r="AS138" s="30">
        <v>2014</v>
      </c>
      <c r="AT138" s="30">
        <v>2015</v>
      </c>
      <c r="AU138" s="30">
        <v>2012</v>
      </c>
      <c r="AV138" s="30">
        <v>2008</v>
      </c>
      <c r="AW138" s="30">
        <v>2014</v>
      </c>
      <c r="AX138" s="30">
        <v>2014</v>
      </c>
      <c r="AY138" s="30">
        <v>2014</v>
      </c>
      <c r="AZ138" s="30">
        <v>2015</v>
      </c>
      <c r="BA138" s="30">
        <v>2015</v>
      </c>
      <c r="BB138" s="30">
        <v>2015</v>
      </c>
      <c r="BC138" s="30">
        <v>2015</v>
      </c>
      <c r="BD138" s="30">
        <v>2014</v>
      </c>
      <c r="BE138" s="30">
        <v>2014</v>
      </c>
      <c r="BF138" s="19"/>
    </row>
    <row r="139" spans="1:58" x14ac:dyDescent="0.3">
      <c r="A139" s="24" t="s">
        <v>255</v>
      </c>
      <c r="B139" s="20" t="s">
        <v>254</v>
      </c>
      <c r="C139" s="28">
        <v>2014</v>
      </c>
      <c r="D139" s="28">
        <v>2014</v>
      </c>
      <c r="E139" s="28">
        <v>2014</v>
      </c>
      <c r="F139" s="28">
        <v>2014</v>
      </c>
      <c r="G139" s="28">
        <v>2014</v>
      </c>
      <c r="H139" s="28">
        <v>2014</v>
      </c>
      <c r="I139" s="28">
        <v>2014</v>
      </c>
      <c r="J139" s="28">
        <v>2015</v>
      </c>
      <c r="K139" s="28">
        <v>2015</v>
      </c>
      <c r="L139" s="28">
        <v>2015</v>
      </c>
      <c r="M139" s="30">
        <v>2016</v>
      </c>
      <c r="N139" s="30">
        <v>2016</v>
      </c>
      <c r="O139" s="30">
        <v>2015</v>
      </c>
      <c r="P139" s="30">
        <v>2015</v>
      </c>
      <c r="Q139" s="30">
        <v>2014</v>
      </c>
      <c r="R139" s="30" t="s">
        <v>445</v>
      </c>
      <c r="S139" s="30">
        <v>2016</v>
      </c>
      <c r="T139" s="30">
        <v>2013</v>
      </c>
      <c r="U139" s="30">
        <v>2014</v>
      </c>
      <c r="V139" s="30" t="s">
        <v>445</v>
      </c>
      <c r="W139" s="30">
        <v>2015</v>
      </c>
      <c r="X139" s="30" t="s">
        <v>445</v>
      </c>
      <c r="Y139" s="30">
        <v>2012</v>
      </c>
      <c r="Z139" s="30">
        <v>2014</v>
      </c>
      <c r="AA139" s="30">
        <v>2014</v>
      </c>
      <c r="AB139" s="30">
        <v>2014</v>
      </c>
      <c r="AC139" s="30">
        <v>2014</v>
      </c>
      <c r="AD139" s="30">
        <v>2015</v>
      </c>
      <c r="AE139" s="30" t="s">
        <v>445</v>
      </c>
      <c r="AF139" s="30">
        <v>2014</v>
      </c>
      <c r="AG139" s="29">
        <v>2012</v>
      </c>
      <c r="AH139" s="30">
        <v>2014</v>
      </c>
      <c r="AI139" s="30">
        <v>2015</v>
      </c>
      <c r="AJ139" s="30">
        <v>2016</v>
      </c>
      <c r="AK139" s="31" t="s">
        <v>445</v>
      </c>
      <c r="AL139" s="31">
        <v>2015</v>
      </c>
      <c r="AM139" s="30">
        <v>2015</v>
      </c>
      <c r="AN139" s="30">
        <v>2014</v>
      </c>
      <c r="AO139" s="30">
        <v>2014</v>
      </c>
      <c r="AP139" s="30">
        <v>2014</v>
      </c>
      <c r="AQ139" s="30">
        <v>2014</v>
      </c>
      <c r="AR139" s="30">
        <v>2015</v>
      </c>
      <c r="AS139" s="30">
        <v>2014</v>
      </c>
      <c r="AT139" s="30">
        <v>2015</v>
      </c>
      <c r="AU139" s="30">
        <v>2012</v>
      </c>
      <c r="AV139" s="30">
        <v>2013</v>
      </c>
      <c r="AW139" s="30">
        <v>2014</v>
      </c>
      <c r="AX139" s="30">
        <v>2014</v>
      </c>
      <c r="AY139" s="30">
        <v>2014</v>
      </c>
      <c r="AZ139" s="30">
        <v>2015</v>
      </c>
      <c r="BA139" s="30">
        <v>2015</v>
      </c>
      <c r="BB139" s="30">
        <v>2015</v>
      </c>
      <c r="BC139" s="30">
        <v>2015</v>
      </c>
      <c r="BD139" s="30">
        <v>2014</v>
      </c>
      <c r="BE139" s="30">
        <v>2014</v>
      </c>
      <c r="BF139" s="19"/>
    </row>
    <row r="140" spans="1:58" x14ac:dyDescent="0.3">
      <c r="A140" s="24" t="s">
        <v>257</v>
      </c>
      <c r="B140" s="20" t="s">
        <v>256</v>
      </c>
      <c r="C140" s="28">
        <v>2014</v>
      </c>
      <c r="D140" s="28">
        <v>2014</v>
      </c>
      <c r="E140" s="28">
        <v>2014</v>
      </c>
      <c r="F140" s="28">
        <v>2014</v>
      </c>
      <c r="G140" s="28">
        <v>2014</v>
      </c>
      <c r="H140" s="28">
        <v>2014</v>
      </c>
      <c r="I140" s="28">
        <v>2014</v>
      </c>
      <c r="J140" s="28">
        <v>2015</v>
      </c>
      <c r="K140" s="28">
        <v>2015</v>
      </c>
      <c r="L140" s="28">
        <v>2015</v>
      </c>
      <c r="M140" s="30">
        <v>2016</v>
      </c>
      <c r="N140" s="30">
        <v>2016</v>
      </c>
      <c r="O140" s="30">
        <v>2015</v>
      </c>
      <c r="P140" s="30">
        <v>2015</v>
      </c>
      <c r="Q140" s="30">
        <v>2014</v>
      </c>
      <c r="R140" s="30" t="s">
        <v>445</v>
      </c>
      <c r="S140" s="30">
        <v>2016</v>
      </c>
      <c r="T140" s="30">
        <v>2013</v>
      </c>
      <c r="U140" s="30">
        <v>2014</v>
      </c>
      <c r="V140" s="30" t="s">
        <v>445</v>
      </c>
      <c r="W140" s="30">
        <v>2015</v>
      </c>
      <c r="X140" s="30" t="s">
        <v>445</v>
      </c>
      <c r="Y140" s="30">
        <v>2012</v>
      </c>
      <c r="Z140" s="30">
        <v>2014</v>
      </c>
      <c r="AA140" s="30">
        <v>2014</v>
      </c>
      <c r="AB140" s="30" t="s">
        <v>445</v>
      </c>
      <c r="AC140" s="30">
        <v>2014</v>
      </c>
      <c r="AD140" s="30">
        <v>2015</v>
      </c>
      <c r="AE140" s="30" t="s">
        <v>445</v>
      </c>
      <c r="AF140" s="30">
        <v>2014</v>
      </c>
      <c r="AG140" s="29">
        <v>2012</v>
      </c>
      <c r="AH140" s="30">
        <v>2014</v>
      </c>
      <c r="AI140" s="30">
        <v>2015</v>
      </c>
      <c r="AJ140" s="30">
        <v>2016</v>
      </c>
      <c r="AK140" s="31" t="s">
        <v>445</v>
      </c>
      <c r="AL140" s="31">
        <v>2015</v>
      </c>
      <c r="AM140" s="30">
        <v>2015</v>
      </c>
      <c r="AN140" s="30">
        <v>2014</v>
      </c>
      <c r="AO140" s="30">
        <v>2014</v>
      </c>
      <c r="AP140" s="30">
        <v>2014</v>
      </c>
      <c r="AQ140" s="30">
        <v>2014</v>
      </c>
      <c r="AR140" s="30">
        <v>2015</v>
      </c>
      <c r="AS140" s="30">
        <v>2014</v>
      </c>
      <c r="AT140" s="30">
        <v>2015</v>
      </c>
      <c r="AU140" s="30">
        <v>2012</v>
      </c>
      <c r="AV140" s="30">
        <v>2011</v>
      </c>
      <c r="AW140" s="30">
        <v>2014</v>
      </c>
      <c r="AX140" s="30">
        <v>2014</v>
      </c>
      <c r="AY140" s="30">
        <v>2014</v>
      </c>
      <c r="AZ140" s="30">
        <v>2015</v>
      </c>
      <c r="BA140" s="30">
        <v>2015</v>
      </c>
      <c r="BB140" s="30">
        <v>2015</v>
      </c>
      <c r="BC140" s="30">
        <v>2015</v>
      </c>
      <c r="BD140" s="30">
        <v>2014</v>
      </c>
      <c r="BE140" s="30">
        <v>2014</v>
      </c>
      <c r="BF140" s="19"/>
    </row>
    <row r="141" spans="1:58" x14ac:dyDescent="0.3">
      <c r="A141" s="24" t="s">
        <v>259</v>
      </c>
      <c r="B141" s="20" t="s">
        <v>258</v>
      </c>
      <c r="C141" s="28">
        <v>2014</v>
      </c>
      <c r="D141" s="28">
        <v>2014</v>
      </c>
      <c r="E141" s="28">
        <v>2014</v>
      </c>
      <c r="F141" s="28">
        <v>2014</v>
      </c>
      <c r="G141" s="28">
        <v>2014</v>
      </c>
      <c r="H141" s="28">
        <v>2014</v>
      </c>
      <c r="I141" s="28">
        <v>2014</v>
      </c>
      <c r="J141" s="28">
        <v>2015</v>
      </c>
      <c r="K141" s="28">
        <v>2015</v>
      </c>
      <c r="L141" s="28">
        <v>2015</v>
      </c>
      <c r="M141" s="30">
        <v>2016</v>
      </c>
      <c r="N141" s="30">
        <v>2016</v>
      </c>
      <c r="O141" s="30">
        <v>2015</v>
      </c>
      <c r="P141" s="30">
        <v>2015</v>
      </c>
      <c r="Q141" s="30">
        <v>2014</v>
      </c>
      <c r="R141" s="30" t="s">
        <v>445</v>
      </c>
      <c r="S141" s="30">
        <v>2016</v>
      </c>
      <c r="T141" s="30">
        <v>2013</v>
      </c>
      <c r="U141" s="30">
        <v>2014</v>
      </c>
      <c r="V141" s="30" t="s">
        <v>445</v>
      </c>
      <c r="W141" s="30">
        <v>2015</v>
      </c>
      <c r="X141" s="30" t="s">
        <v>445</v>
      </c>
      <c r="Y141" s="30">
        <v>2010</v>
      </c>
      <c r="Z141" s="30">
        <v>2014</v>
      </c>
      <c r="AA141" s="30">
        <v>2014</v>
      </c>
      <c r="AB141" s="30" t="s">
        <v>445</v>
      </c>
      <c r="AC141" s="30">
        <v>2014</v>
      </c>
      <c r="AD141" s="30">
        <v>2015</v>
      </c>
      <c r="AE141" s="30" t="s">
        <v>445</v>
      </c>
      <c r="AF141" s="30">
        <v>2014</v>
      </c>
      <c r="AG141" s="29" t="s">
        <v>445</v>
      </c>
      <c r="AH141" s="30">
        <v>2014</v>
      </c>
      <c r="AI141" s="30">
        <v>2015</v>
      </c>
      <c r="AJ141" s="30">
        <v>2016</v>
      </c>
      <c r="AK141" s="31" t="s">
        <v>445</v>
      </c>
      <c r="AL141" s="31">
        <v>2015</v>
      </c>
      <c r="AM141" s="30">
        <v>2015</v>
      </c>
      <c r="AN141" s="30">
        <v>2014</v>
      </c>
      <c r="AO141" s="30">
        <v>2014</v>
      </c>
      <c r="AP141" s="30">
        <v>2014</v>
      </c>
      <c r="AQ141" s="30">
        <v>2014</v>
      </c>
      <c r="AR141" s="30">
        <v>2015</v>
      </c>
      <c r="AS141" s="30">
        <v>2014</v>
      </c>
      <c r="AT141" s="30">
        <v>2015</v>
      </c>
      <c r="AU141" s="30">
        <v>2012</v>
      </c>
      <c r="AV141" s="30">
        <v>2014</v>
      </c>
      <c r="AW141" s="30">
        <v>2014</v>
      </c>
      <c r="AX141" s="30">
        <v>2014</v>
      </c>
      <c r="AY141" s="30">
        <v>2014</v>
      </c>
      <c r="AZ141" s="30">
        <v>2015</v>
      </c>
      <c r="BA141" s="30">
        <v>2015</v>
      </c>
      <c r="BB141" s="30">
        <v>2015</v>
      </c>
      <c r="BC141" s="30">
        <v>2015</v>
      </c>
      <c r="BD141" s="30">
        <v>2014</v>
      </c>
      <c r="BE141" s="30">
        <v>2014</v>
      </c>
      <c r="BF141" s="19"/>
    </row>
    <row r="142" spans="1:58" x14ac:dyDescent="0.3">
      <c r="A142" s="24" t="s">
        <v>261</v>
      </c>
      <c r="B142" s="20" t="s">
        <v>260</v>
      </c>
      <c r="C142" s="28">
        <v>2014</v>
      </c>
      <c r="D142" s="28">
        <v>2014</v>
      </c>
      <c r="E142" s="28">
        <v>2014</v>
      </c>
      <c r="F142" s="28">
        <v>2014</v>
      </c>
      <c r="G142" s="28">
        <v>2014</v>
      </c>
      <c r="H142" s="28">
        <v>2014</v>
      </c>
      <c r="I142" s="28">
        <v>2014</v>
      </c>
      <c r="J142" s="28">
        <v>2015</v>
      </c>
      <c r="K142" s="28">
        <v>2015</v>
      </c>
      <c r="L142" s="28">
        <v>2015</v>
      </c>
      <c r="M142" s="30">
        <v>2016</v>
      </c>
      <c r="N142" s="30">
        <v>2016</v>
      </c>
      <c r="O142" s="30">
        <v>2015</v>
      </c>
      <c r="P142" s="30">
        <v>2015</v>
      </c>
      <c r="Q142" s="30">
        <v>2014</v>
      </c>
      <c r="R142" s="30" t="s">
        <v>445</v>
      </c>
      <c r="S142" s="30">
        <v>2016</v>
      </c>
      <c r="T142" s="30">
        <v>2013</v>
      </c>
      <c r="U142" s="30">
        <v>2014</v>
      </c>
      <c r="V142" s="30" t="s">
        <v>445</v>
      </c>
      <c r="W142" s="30">
        <v>2015</v>
      </c>
      <c r="X142" s="30" t="s">
        <v>445</v>
      </c>
      <c r="Y142" s="30">
        <v>2012</v>
      </c>
      <c r="Z142" s="30">
        <v>2014</v>
      </c>
      <c r="AA142" s="30">
        <v>2014</v>
      </c>
      <c r="AB142" s="30">
        <v>2013</v>
      </c>
      <c r="AC142" s="30">
        <v>2014</v>
      </c>
      <c r="AD142" s="30">
        <v>2015</v>
      </c>
      <c r="AE142" s="30" t="s">
        <v>445</v>
      </c>
      <c r="AF142" s="30">
        <v>2014</v>
      </c>
      <c r="AG142" s="29">
        <v>2012</v>
      </c>
      <c r="AH142" s="30">
        <v>2014</v>
      </c>
      <c r="AI142" s="30">
        <v>2015</v>
      </c>
      <c r="AJ142" s="30">
        <v>2016</v>
      </c>
      <c r="AK142" s="31" t="s">
        <v>445</v>
      </c>
      <c r="AL142" s="31">
        <v>2015</v>
      </c>
      <c r="AM142" s="30">
        <v>2015</v>
      </c>
      <c r="AN142" s="30">
        <v>2014</v>
      </c>
      <c r="AO142" s="30">
        <v>2014</v>
      </c>
      <c r="AP142" s="30">
        <v>2014</v>
      </c>
      <c r="AQ142" s="30">
        <v>2014</v>
      </c>
      <c r="AR142" s="30">
        <v>2015</v>
      </c>
      <c r="AS142" s="30">
        <v>2014</v>
      </c>
      <c r="AT142" s="30">
        <v>2015</v>
      </c>
      <c r="AU142" s="30">
        <v>2012</v>
      </c>
      <c r="AV142" s="30">
        <v>2011</v>
      </c>
      <c r="AW142" s="30">
        <v>2014</v>
      </c>
      <c r="AX142" s="30">
        <v>2014</v>
      </c>
      <c r="AY142" s="30">
        <v>2014</v>
      </c>
      <c r="AZ142" s="30">
        <v>2015</v>
      </c>
      <c r="BA142" s="30">
        <v>2015</v>
      </c>
      <c r="BB142" s="30">
        <v>2015</v>
      </c>
      <c r="BC142" s="30">
        <v>2015</v>
      </c>
      <c r="BD142" s="30">
        <v>2014</v>
      </c>
      <c r="BE142" s="30">
        <v>2014</v>
      </c>
      <c r="BF142" s="19"/>
    </row>
    <row r="143" spans="1:58" x14ac:dyDescent="0.3">
      <c r="A143" s="24" t="s">
        <v>369</v>
      </c>
      <c r="B143" s="20" t="s">
        <v>262</v>
      </c>
      <c r="C143" s="28">
        <v>2014</v>
      </c>
      <c r="D143" s="28">
        <v>2014</v>
      </c>
      <c r="E143" s="28">
        <v>2014</v>
      </c>
      <c r="F143" s="28">
        <v>2014</v>
      </c>
      <c r="G143" s="28">
        <v>2014</v>
      </c>
      <c r="H143" s="28">
        <v>2014</v>
      </c>
      <c r="I143" s="28">
        <v>2014</v>
      </c>
      <c r="J143" s="28">
        <v>2015</v>
      </c>
      <c r="K143" s="28">
        <v>2015</v>
      </c>
      <c r="L143" s="28">
        <v>2015</v>
      </c>
      <c r="M143" s="30">
        <v>2016</v>
      </c>
      <c r="N143" s="30">
        <v>2016</v>
      </c>
      <c r="O143" s="30">
        <v>2015</v>
      </c>
      <c r="P143" s="30">
        <v>2015</v>
      </c>
      <c r="Q143" s="30">
        <v>2014</v>
      </c>
      <c r="R143" s="30" t="s">
        <v>445</v>
      </c>
      <c r="S143" s="30">
        <v>2016</v>
      </c>
      <c r="T143" s="30">
        <v>2013</v>
      </c>
      <c r="U143" s="30">
        <v>2014</v>
      </c>
      <c r="V143" s="30" t="s">
        <v>445</v>
      </c>
      <c r="W143" s="30">
        <v>2015</v>
      </c>
      <c r="X143" s="30" t="s">
        <v>445</v>
      </c>
      <c r="Y143" s="30">
        <v>2010</v>
      </c>
      <c r="Z143" s="30">
        <v>2014</v>
      </c>
      <c r="AA143" s="30">
        <v>2014</v>
      </c>
      <c r="AB143" s="30" t="s">
        <v>445</v>
      </c>
      <c r="AC143" s="30">
        <v>2014</v>
      </c>
      <c r="AD143" s="30">
        <v>2015</v>
      </c>
      <c r="AE143" s="30" t="s">
        <v>445</v>
      </c>
      <c r="AF143" s="30">
        <v>2014</v>
      </c>
      <c r="AG143" s="29">
        <v>2012</v>
      </c>
      <c r="AH143" s="30">
        <v>2014</v>
      </c>
      <c r="AI143" s="30">
        <v>2015</v>
      </c>
      <c r="AJ143" s="30">
        <v>2016</v>
      </c>
      <c r="AK143" s="31">
        <v>2015</v>
      </c>
      <c r="AL143" s="31">
        <v>2015</v>
      </c>
      <c r="AM143" s="30">
        <v>2015</v>
      </c>
      <c r="AN143" s="30">
        <v>2014</v>
      </c>
      <c r="AO143" s="30">
        <v>2014</v>
      </c>
      <c r="AP143" s="30">
        <v>2014</v>
      </c>
      <c r="AQ143" s="30">
        <v>2014</v>
      </c>
      <c r="AR143" s="30" t="s">
        <v>445</v>
      </c>
      <c r="AS143" s="30">
        <v>2014</v>
      </c>
      <c r="AT143" s="30">
        <v>2015</v>
      </c>
      <c r="AU143" s="30">
        <v>2012</v>
      </c>
      <c r="AV143" s="30">
        <v>2010</v>
      </c>
      <c r="AW143" s="30">
        <v>2014</v>
      </c>
      <c r="AX143" s="30">
        <v>2014</v>
      </c>
      <c r="AY143" s="30">
        <v>2014</v>
      </c>
      <c r="AZ143" s="30">
        <v>2015</v>
      </c>
      <c r="BA143" s="30">
        <v>2015</v>
      </c>
      <c r="BB143" s="30">
        <v>2015</v>
      </c>
      <c r="BC143" s="30">
        <v>2015</v>
      </c>
      <c r="BD143" s="30">
        <v>2014</v>
      </c>
      <c r="BE143" s="30">
        <v>2014</v>
      </c>
      <c r="BF143" s="19"/>
    </row>
    <row r="144" spans="1:58" x14ac:dyDescent="0.3">
      <c r="A144" s="24" t="s">
        <v>264</v>
      </c>
      <c r="B144" s="20" t="s">
        <v>263</v>
      </c>
      <c r="C144" s="28">
        <v>2014</v>
      </c>
      <c r="D144" s="28">
        <v>2014</v>
      </c>
      <c r="E144" s="28">
        <v>2014</v>
      </c>
      <c r="F144" s="28">
        <v>2014</v>
      </c>
      <c r="G144" s="28">
        <v>2014</v>
      </c>
      <c r="H144" s="28">
        <v>2014</v>
      </c>
      <c r="I144" s="28">
        <v>2014</v>
      </c>
      <c r="J144" s="28">
        <v>2015</v>
      </c>
      <c r="K144" s="28">
        <v>2015</v>
      </c>
      <c r="L144" s="28">
        <v>2015</v>
      </c>
      <c r="M144" s="30">
        <v>2016</v>
      </c>
      <c r="N144" s="30">
        <v>2016</v>
      </c>
      <c r="O144" s="30">
        <v>2015</v>
      </c>
      <c r="P144" s="30">
        <v>2015</v>
      </c>
      <c r="Q144" s="30">
        <v>2014</v>
      </c>
      <c r="R144" s="30">
        <v>2010</v>
      </c>
      <c r="S144" s="30">
        <v>2016</v>
      </c>
      <c r="T144" s="30">
        <v>2013</v>
      </c>
      <c r="U144" s="30">
        <v>2014</v>
      </c>
      <c r="V144" s="30">
        <v>2014</v>
      </c>
      <c r="W144" s="30">
        <v>2015</v>
      </c>
      <c r="X144" s="30">
        <v>2010</v>
      </c>
      <c r="Y144" s="30">
        <v>2010</v>
      </c>
      <c r="Z144" s="30">
        <v>2014</v>
      </c>
      <c r="AA144" s="30">
        <v>2014</v>
      </c>
      <c r="AB144" s="30">
        <v>2014</v>
      </c>
      <c r="AC144" s="30">
        <v>2014</v>
      </c>
      <c r="AD144" s="30">
        <v>2015</v>
      </c>
      <c r="AE144" s="30">
        <v>2012</v>
      </c>
      <c r="AF144" s="30">
        <v>2014</v>
      </c>
      <c r="AG144" s="29">
        <v>2011</v>
      </c>
      <c r="AH144" s="30">
        <v>2014</v>
      </c>
      <c r="AI144" s="30">
        <v>2015</v>
      </c>
      <c r="AJ144" s="30">
        <v>2016</v>
      </c>
      <c r="AK144" s="31" t="s">
        <v>445</v>
      </c>
      <c r="AL144" s="31">
        <v>2016</v>
      </c>
      <c r="AM144" s="30">
        <v>2015</v>
      </c>
      <c r="AN144" s="30">
        <v>2014</v>
      </c>
      <c r="AO144" s="30">
        <v>2014</v>
      </c>
      <c r="AP144" s="30">
        <v>2013</v>
      </c>
      <c r="AQ144" s="30">
        <v>2013</v>
      </c>
      <c r="AR144" s="30">
        <v>2015</v>
      </c>
      <c r="AS144" s="30">
        <v>2014</v>
      </c>
      <c r="AT144" s="30">
        <v>2015</v>
      </c>
      <c r="AU144" s="30">
        <v>2012</v>
      </c>
      <c r="AV144" s="30">
        <v>2012</v>
      </c>
      <c r="AW144" s="30">
        <v>2014</v>
      </c>
      <c r="AX144" s="30">
        <v>2014</v>
      </c>
      <c r="AY144" s="30">
        <v>2014</v>
      </c>
      <c r="AZ144" s="30">
        <v>2015</v>
      </c>
      <c r="BA144" s="30">
        <v>2015</v>
      </c>
      <c r="BB144" s="30">
        <v>2015</v>
      </c>
      <c r="BC144" s="30">
        <v>2015</v>
      </c>
      <c r="BD144" s="30">
        <v>2014</v>
      </c>
      <c r="BE144" s="30">
        <v>2014</v>
      </c>
      <c r="BF144" s="19"/>
    </row>
    <row r="145" spans="1:58" x14ac:dyDescent="0.3">
      <c r="A145" s="24" t="s">
        <v>266</v>
      </c>
      <c r="B145" s="20" t="s">
        <v>265</v>
      </c>
      <c r="C145" s="28">
        <v>2014</v>
      </c>
      <c r="D145" s="28">
        <v>2014</v>
      </c>
      <c r="E145" s="28">
        <v>2014</v>
      </c>
      <c r="F145" s="28">
        <v>2014</v>
      </c>
      <c r="G145" s="28">
        <v>2014</v>
      </c>
      <c r="H145" s="28">
        <v>2014</v>
      </c>
      <c r="I145" s="28">
        <v>2014</v>
      </c>
      <c r="J145" s="28">
        <v>2015</v>
      </c>
      <c r="K145" s="28">
        <v>2015</v>
      </c>
      <c r="L145" s="28">
        <v>2015</v>
      </c>
      <c r="M145" s="30">
        <v>2016</v>
      </c>
      <c r="N145" s="30">
        <v>2016</v>
      </c>
      <c r="O145" s="30">
        <v>2015</v>
      </c>
      <c r="P145" s="30">
        <v>2015</v>
      </c>
      <c r="Q145" s="30">
        <v>2014</v>
      </c>
      <c r="R145" s="30" t="s">
        <v>445</v>
      </c>
      <c r="S145" s="30">
        <v>2016</v>
      </c>
      <c r="T145" s="30">
        <v>2013</v>
      </c>
      <c r="U145" s="30">
        <v>2014</v>
      </c>
      <c r="V145" s="30" t="s">
        <v>445</v>
      </c>
      <c r="W145" s="30">
        <v>2015</v>
      </c>
      <c r="X145" s="30" t="s">
        <v>445</v>
      </c>
      <c r="Y145" s="30" t="s">
        <v>445</v>
      </c>
      <c r="Z145" s="30">
        <v>2014</v>
      </c>
      <c r="AA145" s="30">
        <v>2014</v>
      </c>
      <c r="AB145" s="30" t="s">
        <v>445</v>
      </c>
      <c r="AC145" s="30">
        <v>2014</v>
      </c>
      <c r="AD145" s="30">
        <v>2015</v>
      </c>
      <c r="AE145" s="30" t="s">
        <v>445</v>
      </c>
      <c r="AF145" s="30" t="s">
        <v>445</v>
      </c>
      <c r="AG145" s="29" t="s">
        <v>445</v>
      </c>
      <c r="AH145" s="30">
        <v>2014</v>
      </c>
      <c r="AI145" s="30">
        <v>2015</v>
      </c>
      <c r="AJ145" s="30">
        <v>2016</v>
      </c>
      <c r="AK145" s="31" t="s">
        <v>445</v>
      </c>
      <c r="AL145" s="31">
        <v>2015</v>
      </c>
      <c r="AM145" s="30">
        <v>2015</v>
      </c>
      <c r="AN145" s="30">
        <v>2014</v>
      </c>
      <c r="AO145" s="30">
        <v>2014</v>
      </c>
      <c r="AP145" s="30">
        <v>2014</v>
      </c>
      <c r="AQ145" s="30" t="s">
        <v>445</v>
      </c>
      <c r="AR145" s="30">
        <v>2015</v>
      </c>
      <c r="AS145" s="30">
        <v>2014</v>
      </c>
      <c r="AT145" s="30" t="s">
        <v>445</v>
      </c>
      <c r="AU145" s="30">
        <v>2012</v>
      </c>
      <c r="AV145" s="30" t="s">
        <v>445</v>
      </c>
      <c r="AW145" s="30">
        <v>2014</v>
      </c>
      <c r="AX145" s="30">
        <v>2014</v>
      </c>
      <c r="AY145" s="30">
        <v>2014</v>
      </c>
      <c r="AZ145" s="30">
        <v>2007</v>
      </c>
      <c r="BA145" s="30">
        <v>2015</v>
      </c>
      <c r="BB145" s="30">
        <v>2015</v>
      </c>
      <c r="BC145" s="30">
        <v>2015</v>
      </c>
      <c r="BD145" s="30">
        <v>2014</v>
      </c>
      <c r="BE145" s="30">
        <v>2014</v>
      </c>
      <c r="BF145" s="19"/>
    </row>
    <row r="146" spans="1:58" x14ac:dyDescent="0.3">
      <c r="A146" s="24" t="s">
        <v>268</v>
      </c>
      <c r="B146" s="20" t="s">
        <v>267</v>
      </c>
      <c r="C146" s="28">
        <v>2014</v>
      </c>
      <c r="D146" s="28">
        <v>2014</v>
      </c>
      <c r="E146" s="28">
        <v>2014</v>
      </c>
      <c r="F146" s="28">
        <v>2014</v>
      </c>
      <c r="G146" s="28">
        <v>2014</v>
      </c>
      <c r="H146" s="28">
        <v>2014</v>
      </c>
      <c r="I146" s="28">
        <v>2014</v>
      </c>
      <c r="J146" s="28">
        <v>2015</v>
      </c>
      <c r="K146" s="28">
        <v>2015</v>
      </c>
      <c r="L146" s="28">
        <v>2015</v>
      </c>
      <c r="M146" s="30">
        <v>2016</v>
      </c>
      <c r="N146" s="30">
        <v>2016</v>
      </c>
      <c r="O146" s="30">
        <v>2015</v>
      </c>
      <c r="P146" s="30">
        <v>2015</v>
      </c>
      <c r="Q146" s="30">
        <v>2014</v>
      </c>
      <c r="R146" s="30">
        <v>2012</v>
      </c>
      <c r="S146" s="30">
        <v>2016</v>
      </c>
      <c r="T146" s="30">
        <v>2013</v>
      </c>
      <c r="U146" s="30">
        <v>2014</v>
      </c>
      <c r="V146" s="30">
        <v>2014</v>
      </c>
      <c r="W146" s="30">
        <v>2015</v>
      </c>
      <c r="X146" s="30">
        <v>2012</v>
      </c>
      <c r="Y146" s="30">
        <v>2012</v>
      </c>
      <c r="Z146" s="30">
        <v>2014</v>
      </c>
      <c r="AA146" s="30">
        <v>2014</v>
      </c>
      <c r="AB146" s="30" t="s">
        <v>445</v>
      </c>
      <c r="AC146" s="30">
        <v>2014</v>
      </c>
      <c r="AD146" s="30">
        <v>2015</v>
      </c>
      <c r="AE146" s="30" t="s">
        <v>445</v>
      </c>
      <c r="AF146" s="30" t="s">
        <v>445</v>
      </c>
      <c r="AG146" s="29" t="s">
        <v>445</v>
      </c>
      <c r="AH146" s="30">
        <v>2014</v>
      </c>
      <c r="AI146" s="30">
        <v>2015</v>
      </c>
      <c r="AJ146" s="30">
        <v>2016</v>
      </c>
      <c r="AK146" s="31" t="s">
        <v>445</v>
      </c>
      <c r="AL146" s="31">
        <v>2015</v>
      </c>
      <c r="AM146" s="30">
        <v>2015</v>
      </c>
      <c r="AN146" s="30">
        <v>2014</v>
      </c>
      <c r="AO146" s="30">
        <v>2014</v>
      </c>
      <c r="AP146" s="30">
        <v>2014</v>
      </c>
      <c r="AQ146" s="30">
        <v>2014</v>
      </c>
      <c r="AR146" s="30">
        <v>2009</v>
      </c>
      <c r="AS146" s="30">
        <v>2014</v>
      </c>
      <c r="AT146" s="30">
        <v>2013</v>
      </c>
      <c r="AU146" s="30">
        <v>2012</v>
      </c>
      <c r="AV146" s="30" t="s">
        <v>445</v>
      </c>
      <c r="AW146" s="30">
        <v>2014</v>
      </c>
      <c r="AX146" s="30">
        <v>2014</v>
      </c>
      <c r="AY146" s="30">
        <v>2014</v>
      </c>
      <c r="AZ146" s="30">
        <v>2015</v>
      </c>
      <c r="BA146" s="30">
        <v>2015</v>
      </c>
      <c r="BB146" s="30">
        <v>2015</v>
      </c>
      <c r="BC146" s="30">
        <v>2015</v>
      </c>
      <c r="BD146" s="30">
        <v>2014</v>
      </c>
      <c r="BE146" s="30">
        <v>2014</v>
      </c>
      <c r="BF146" s="19"/>
    </row>
    <row r="147" spans="1:58" x14ac:dyDescent="0.3">
      <c r="A147" s="24" t="s">
        <v>270</v>
      </c>
      <c r="B147" s="20" t="s">
        <v>269</v>
      </c>
      <c r="C147" s="28">
        <v>2014</v>
      </c>
      <c r="D147" s="28">
        <v>2014</v>
      </c>
      <c r="E147" s="28">
        <v>2014</v>
      </c>
      <c r="F147" s="28">
        <v>2014</v>
      </c>
      <c r="G147" s="28">
        <v>2014</v>
      </c>
      <c r="H147" s="28">
        <v>2014</v>
      </c>
      <c r="I147" s="28">
        <v>2014</v>
      </c>
      <c r="J147" s="28">
        <v>2015</v>
      </c>
      <c r="K147" s="28">
        <v>2015</v>
      </c>
      <c r="L147" s="28">
        <v>2015</v>
      </c>
      <c r="M147" s="30">
        <v>2016</v>
      </c>
      <c r="N147" s="30">
        <v>2016</v>
      </c>
      <c r="O147" s="30">
        <v>2015</v>
      </c>
      <c r="P147" s="30">
        <v>2015</v>
      </c>
      <c r="Q147" s="30">
        <v>2014</v>
      </c>
      <c r="R147" s="30" t="s">
        <v>445</v>
      </c>
      <c r="S147" s="30">
        <v>2016</v>
      </c>
      <c r="T147" s="30">
        <v>2013</v>
      </c>
      <c r="U147" s="30">
        <v>2014</v>
      </c>
      <c r="V147" s="30">
        <v>2014</v>
      </c>
      <c r="W147" s="30">
        <v>2015</v>
      </c>
      <c r="X147" s="30" t="s">
        <v>445</v>
      </c>
      <c r="Y147" s="30">
        <v>2012</v>
      </c>
      <c r="Z147" s="30">
        <v>2014</v>
      </c>
      <c r="AA147" s="30">
        <v>2014</v>
      </c>
      <c r="AB147" s="30" t="s">
        <v>445</v>
      </c>
      <c r="AC147" s="30">
        <v>2014</v>
      </c>
      <c r="AD147" s="30">
        <v>2015</v>
      </c>
      <c r="AE147" s="30" t="s">
        <v>445</v>
      </c>
      <c r="AF147" s="30" t="s">
        <v>445</v>
      </c>
      <c r="AG147" s="29" t="s">
        <v>445</v>
      </c>
      <c r="AH147" s="30">
        <v>2014</v>
      </c>
      <c r="AI147" s="30">
        <v>2015</v>
      </c>
      <c r="AJ147" s="30">
        <v>2016</v>
      </c>
      <c r="AK147" s="31" t="s">
        <v>445</v>
      </c>
      <c r="AL147" s="31">
        <v>2015</v>
      </c>
      <c r="AM147" s="30">
        <v>2015</v>
      </c>
      <c r="AN147" s="30">
        <v>2014</v>
      </c>
      <c r="AO147" s="30">
        <v>2014</v>
      </c>
      <c r="AP147" s="30">
        <v>2014</v>
      </c>
      <c r="AQ147" s="30">
        <v>2014</v>
      </c>
      <c r="AR147" s="30" t="s">
        <v>445</v>
      </c>
      <c r="AS147" s="30">
        <v>2014</v>
      </c>
      <c r="AT147" s="30">
        <v>2015</v>
      </c>
      <c r="AU147" s="30">
        <v>2012</v>
      </c>
      <c r="AV147" s="30" t="s">
        <v>445</v>
      </c>
      <c r="AW147" s="30">
        <v>2014</v>
      </c>
      <c r="AX147" s="30">
        <v>2014</v>
      </c>
      <c r="AY147" s="30">
        <v>2014</v>
      </c>
      <c r="AZ147" s="30">
        <v>2007</v>
      </c>
      <c r="BA147" s="30">
        <v>2015</v>
      </c>
      <c r="BB147" s="30">
        <v>2015</v>
      </c>
      <c r="BC147" s="30">
        <v>2015</v>
      </c>
      <c r="BD147" s="30">
        <v>2014</v>
      </c>
      <c r="BE147" s="30">
        <v>2014</v>
      </c>
      <c r="BF147" s="19"/>
    </row>
    <row r="148" spans="1:58" x14ac:dyDescent="0.3">
      <c r="A148" s="24" t="s">
        <v>272</v>
      </c>
      <c r="B148" s="20" t="s">
        <v>271</v>
      </c>
      <c r="C148" s="28">
        <v>2014</v>
      </c>
      <c r="D148" s="28">
        <v>2014</v>
      </c>
      <c r="E148" s="28">
        <v>2014</v>
      </c>
      <c r="F148" s="28">
        <v>2014</v>
      </c>
      <c r="G148" s="28">
        <v>2014</v>
      </c>
      <c r="H148" s="28">
        <v>2014</v>
      </c>
      <c r="I148" s="28">
        <v>2014</v>
      </c>
      <c r="J148" s="28">
        <v>2015</v>
      </c>
      <c r="K148" s="28">
        <v>2015</v>
      </c>
      <c r="L148" s="28">
        <v>2015</v>
      </c>
      <c r="M148" s="30">
        <v>2016</v>
      </c>
      <c r="N148" s="30">
        <v>2016</v>
      </c>
      <c r="O148" s="30">
        <v>2015</v>
      </c>
      <c r="P148" s="30">
        <v>2015</v>
      </c>
      <c r="Q148" s="30">
        <v>2014</v>
      </c>
      <c r="R148" s="30" t="s">
        <v>445</v>
      </c>
      <c r="S148" s="30">
        <v>2016</v>
      </c>
      <c r="T148" s="30">
        <v>2013</v>
      </c>
      <c r="U148" s="30">
        <v>2014</v>
      </c>
      <c r="V148" s="30">
        <v>2014</v>
      </c>
      <c r="W148" s="30">
        <v>2015</v>
      </c>
      <c r="X148" s="30">
        <v>2014</v>
      </c>
      <c r="Y148" s="30">
        <v>2010</v>
      </c>
      <c r="Z148" s="30">
        <v>2014</v>
      </c>
      <c r="AA148" s="30">
        <v>2014</v>
      </c>
      <c r="AB148" s="30" t="s">
        <v>445</v>
      </c>
      <c r="AC148" s="30">
        <v>2014</v>
      </c>
      <c r="AD148" s="30">
        <v>2015</v>
      </c>
      <c r="AE148" s="30" t="s">
        <v>445</v>
      </c>
      <c r="AF148" s="30">
        <v>2014</v>
      </c>
      <c r="AG148" s="29">
        <v>2008</v>
      </c>
      <c r="AH148" s="30">
        <v>2014</v>
      </c>
      <c r="AI148" s="30">
        <v>2015</v>
      </c>
      <c r="AJ148" s="30">
        <v>2016</v>
      </c>
      <c r="AK148" s="31" t="s">
        <v>445</v>
      </c>
      <c r="AL148" s="31" t="s">
        <v>445</v>
      </c>
      <c r="AM148" s="30">
        <v>2015</v>
      </c>
      <c r="AN148" s="30">
        <v>2014</v>
      </c>
      <c r="AO148" s="30">
        <v>2014</v>
      </c>
      <c r="AP148" s="30" t="s">
        <v>445</v>
      </c>
      <c r="AQ148" s="30" t="s">
        <v>445</v>
      </c>
      <c r="AR148" s="30">
        <v>2011</v>
      </c>
      <c r="AS148" s="30">
        <v>2014</v>
      </c>
      <c r="AT148" s="30">
        <v>2015</v>
      </c>
      <c r="AU148" s="30">
        <v>2012</v>
      </c>
      <c r="AV148" s="30">
        <v>2011</v>
      </c>
      <c r="AW148" s="30">
        <v>2014</v>
      </c>
      <c r="AX148" s="30">
        <v>2014</v>
      </c>
      <c r="AY148" s="30">
        <v>2014</v>
      </c>
      <c r="AZ148" s="30">
        <v>2015</v>
      </c>
      <c r="BA148" s="30">
        <v>2015</v>
      </c>
      <c r="BB148" s="30">
        <v>2015</v>
      </c>
      <c r="BC148" s="30">
        <v>2015</v>
      </c>
      <c r="BD148" s="30">
        <v>2014</v>
      </c>
      <c r="BE148" s="30">
        <v>2014</v>
      </c>
      <c r="BF148" s="19"/>
    </row>
    <row r="149" spans="1:58" x14ac:dyDescent="0.3">
      <c r="A149" s="24" t="s">
        <v>274</v>
      </c>
      <c r="B149" s="20" t="s">
        <v>273</v>
      </c>
      <c r="C149" s="28">
        <v>2014</v>
      </c>
      <c r="D149" s="28">
        <v>2014</v>
      </c>
      <c r="E149" s="28">
        <v>2014</v>
      </c>
      <c r="F149" s="28">
        <v>2014</v>
      </c>
      <c r="G149" s="28">
        <v>2014</v>
      </c>
      <c r="H149" s="28">
        <v>2014</v>
      </c>
      <c r="I149" s="28">
        <v>2014</v>
      </c>
      <c r="J149" s="28">
        <v>2015</v>
      </c>
      <c r="K149" s="28">
        <v>2015</v>
      </c>
      <c r="L149" s="28">
        <v>2015</v>
      </c>
      <c r="M149" s="30">
        <v>2016</v>
      </c>
      <c r="N149" s="30">
        <v>2016</v>
      </c>
      <c r="O149" s="30">
        <v>2015</v>
      </c>
      <c r="P149" s="30">
        <v>2015</v>
      </c>
      <c r="Q149" s="30">
        <v>2014</v>
      </c>
      <c r="R149" s="30">
        <v>2009</v>
      </c>
      <c r="S149" s="30">
        <v>2016</v>
      </c>
      <c r="T149" s="30">
        <v>2013</v>
      </c>
      <c r="U149" s="30">
        <v>2014</v>
      </c>
      <c r="V149" s="30">
        <v>2014</v>
      </c>
      <c r="W149" s="30">
        <v>2015</v>
      </c>
      <c r="X149" s="30">
        <v>2008</v>
      </c>
      <c r="Y149" s="30" t="s">
        <v>445</v>
      </c>
      <c r="Z149" s="30">
        <v>2014</v>
      </c>
      <c r="AA149" s="30">
        <v>2014</v>
      </c>
      <c r="AB149" s="30">
        <v>2014</v>
      </c>
      <c r="AC149" s="30">
        <v>2014</v>
      </c>
      <c r="AD149" s="30">
        <v>2015</v>
      </c>
      <c r="AE149" s="30">
        <v>2012</v>
      </c>
      <c r="AF149" s="30" t="s">
        <v>445</v>
      </c>
      <c r="AG149" s="29">
        <v>2010</v>
      </c>
      <c r="AH149" s="30">
        <v>2014</v>
      </c>
      <c r="AI149" s="30">
        <v>2015</v>
      </c>
      <c r="AJ149" s="30">
        <v>2016</v>
      </c>
      <c r="AK149" s="31" t="s">
        <v>445</v>
      </c>
      <c r="AL149" s="31">
        <v>2015</v>
      </c>
      <c r="AM149" s="30">
        <v>2015</v>
      </c>
      <c r="AN149" s="30">
        <v>2014</v>
      </c>
      <c r="AO149" s="30">
        <v>2014</v>
      </c>
      <c r="AP149" s="30" t="s">
        <v>445</v>
      </c>
      <c r="AQ149" s="30" t="s">
        <v>445</v>
      </c>
      <c r="AR149" s="30" t="s">
        <v>445</v>
      </c>
      <c r="AS149" s="30">
        <v>2014</v>
      </c>
      <c r="AT149" s="30">
        <v>2015</v>
      </c>
      <c r="AU149" s="30">
        <v>2012</v>
      </c>
      <c r="AV149" s="30">
        <v>2008</v>
      </c>
      <c r="AW149" s="30">
        <v>2014</v>
      </c>
      <c r="AX149" s="30">
        <v>2014</v>
      </c>
      <c r="AY149" s="30">
        <v>2014</v>
      </c>
      <c r="AZ149" s="30">
        <v>2015</v>
      </c>
      <c r="BA149" s="30">
        <v>2015</v>
      </c>
      <c r="BB149" s="30">
        <v>2014</v>
      </c>
      <c r="BC149" s="30">
        <v>2015</v>
      </c>
      <c r="BD149" s="30">
        <v>2014</v>
      </c>
      <c r="BE149" s="30">
        <v>2014</v>
      </c>
      <c r="BF149" s="19"/>
    </row>
    <row r="150" spans="1:58" x14ac:dyDescent="0.3">
      <c r="A150" s="24" t="s">
        <v>276</v>
      </c>
      <c r="B150" s="20" t="s">
        <v>275</v>
      </c>
      <c r="C150" s="28">
        <v>2014</v>
      </c>
      <c r="D150" s="28">
        <v>2014</v>
      </c>
      <c r="E150" s="28">
        <v>2014</v>
      </c>
      <c r="F150" s="28">
        <v>2014</v>
      </c>
      <c r="G150" s="28">
        <v>2014</v>
      </c>
      <c r="H150" s="28">
        <v>2014</v>
      </c>
      <c r="I150" s="28">
        <v>2014</v>
      </c>
      <c r="J150" s="28">
        <v>2015</v>
      </c>
      <c r="K150" s="28">
        <v>2015</v>
      </c>
      <c r="L150" s="28">
        <v>2015</v>
      </c>
      <c r="M150" s="30">
        <v>2016</v>
      </c>
      <c r="N150" s="30">
        <v>2016</v>
      </c>
      <c r="O150" s="30">
        <v>2015</v>
      </c>
      <c r="P150" s="30">
        <v>2015</v>
      </c>
      <c r="Q150" s="30">
        <v>2014</v>
      </c>
      <c r="R150" s="30" t="s">
        <v>445</v>
      </c>
      <c r="S150" s="30">
        <v>2016</v>
      </c>
      <c r="T150" s="30">
        <v>2013</v>
      </c>
      <c r="U150" s="30">
        <v>2014</v>
      </c>
      <c r="V150" s="30" t="s">
        <v>445</v>
      </c>
      <c r="W150" s="30">
        <v>2015</v>
      </c>
      <c r="X150" s="30">
        <v>2005</v>
      </c>
      <c r="Y150" s="30">
        <v>2012</v>
      </c>
      <c r="Z150" s="30">
        <v>2014</v>
      </c>
      <c r="AA150" s="30">
        <v>2014</v>
      </c>
      <c r="AB150" s="30" t="s">
        <v>445</v>
      </c>
      <c r="AC150" s="30">
        <v>2014</v>
      </c>
      <c r="AD150" s="30">
        <v>2015</v>
      </c>
      <c r="AE150" s="30">
        <v>2012</v>
      </c>
      <c r="AF150" s="30">
        <v>2014</v>
      </c>
      <c r="AG150" s="29" t="s">
        <v>445</v>
      </c>
      <c r="AH150" s="30">
        <v>2014</v>
      </c>
      <c r="AI150" s="30">
        <v>2015</v>
      </c>
      <c r="AJ150" s="30">
        <v>2016</v>
      </c>
      <c r="AK150" s="31" t="s">
        <v>445</v>
      </c>
      <c r="AL150" s="31">
        <v>2015</v>
      </c>
      <c r="AM150" s="30">
        <v>2015</v>
      </c>
      <c r="AN150" s="30">
        <v>2014</v>
      </c>
      <c r="AO150" s="30">
        <v>2014</v>
      </c>
      <c r="AP150" s="30">
        <v>2013</v>
      </c>
      <c r="AQ150" s="30">
        <v>2014</v>
      </c>
      <c r="AR150" s="30" t="s">
        <v>445</v>
      </c>
      <c r="AS150" s="30">
        <v>2014</v>
      </c>
      <c r="AT150" s="30">
        <v>2015</v>
      </c>
      <c r="AU150" s="30">
        <v>2012</v>
      </c>
      <c r="AV150" s="30">
        <v>2013</v>
      </c>
      <c r="AW150" s="30">
        <v>2014</v>
      </c>
      <c r="AX150" s="30">
        <v>2014</v>
      </c>
      <c r="AY150" s="30">
        <v>2014</v>
      </c>
      <c r="AZ150" s="30">
        <v>2015</v>
      </c>
      <c r="BA150" s="30">
        <v>2015</v>
      </c>
      <c r="BB150" s="30">
        <v>2015</v>
      </c>
      <c r="BC150" s="30">
        <v>2015</v>
      </c>
      <c r="BD150" s="30">
        <v>2014</v>
      </c>
      <c r="BE150" s="30">
        <v>2014</v>
      </c>
      <c r="BF150" s="19"/>
    </row>
    <row r="151" spans="1:58" x14ac:dyDescent="0.3">
      <c r="A151" s="24" t="s">
        <v>278</v>
      </c>
      <c r="B151" s="20" t="s">
        <v>277</v>
      </c>
      <c r="C151" s="28">
        <v>2014</v>
      </c>
      <c r="D151" s="28">
        <v>2014</v>
      </c>
      <c r="E151" s="28">
        <v>2014</v>
      </c>
      <c r="F151" s="28">
        <v>2014</v>
      </c>
      <c r="G151" s="28">
        <v>2014</v>
      </c>
      <c r="H151" s="28">
        <v>2014</v>
      </c>
      <c r="I151" s="28">
        <v>2014</v>
      </c>
      <c r="J151" s="28">
        <v>2015</v>
      </c>
      <c r="K151" s="28">
        <v>2015</v>
      </c>
      <c r="L151" s="28">
        <v>2015</v>
      </c>
      <c r="M151" s="30">
        <v>2016</v>
      </c>
      <c r="N151" s="30">
        <v>2016</v>
      </c>
      <c r="O151" s="30">
        <v>2015</v>
      </c>
      <c r="P151" s="30">
        <v>2015</v>
      </c>
      <c r="Q151" s="30">
        <v>2014</v>
      </c>
      <c r="R151" s="30">
        <v>2014</v>
      </c>
      <c r="S151" s="30">
        <v>2016</v>
      </c>
      <c r="T151" s="30">
        <v>2013</v>
      </c>
      <c r="U151" s="30">
        <v>2014</v>
      </c>
      <c r="V151" s="30">
        <v>2014</v>
      </c>
      <c r="W151" s="30">
        <v>2015</v>
      </c>
      <c r="X151" s="30">
        <v>2014</v>
      </c>
      <c r="Y151" s="30">
        <v>2010</v>
      </c>
      <c r="Z151" s="30">
        <v>2014</v>
      </c>
      <c r="AA151" s="30">
        <v>2014</v>
      </c>
      <c r="AB151" s="30">
        <v>2014</v>
      </c>
      <c r="AC151" s="30">
        <v>2014</v>
      </c>
      <c r="AD151" s="30">
        <v>2015</v>
      </c>
      <c r="AE151" s="30">
        <v>2012</v>
      </c>
      <c r="AF151" s="30">
        <v>2014</v>
      </c>
      <c r="AG151" s="29">
        <v>2011</v>
      </c>
      <c r="AH151" s="30">
        <v>2014</v>
      </c>
      <c r="AI151" s="30">
        <v>2015</v>
      </c>
      <c r="AJ151" s="30">
        <v>2016</v>
      </c>
      <c r="AK151" s="31">
        <v>2015</v>
      </c>
      <c r="AL151" s="31">
        <v>2015</v>
      </c>
      <c r="AM151" s="30">
        <v>2015</v>
      </c>
      <c r="AN151" s="30">
        <v>2014</v>
      </c>
      <c r="AO151" s="30">
        <v>2014</v>
      </c>
      <c r="AP151" s="30">
        <v>2014</v>
      </c>
      <c r="AQ151" s="30">
        <v>2014</v>
      </c>
      <c r="AR151" s="30">
        <v>2015</v>
      </c>
      <c r="AS151" s="30">
        <v>2014</v>
      </c>
      <c r="AT151" s="30">
        <v>2015</v>
      </c>
      <c r="AU151" s="30">
        <v>2012</v>
      </c>
      <c r="AV151" s="30">
        <v>2013</v>
      </c>
      <c r="AW151" s="30">
        <v>2014</v>
      </c>
      <c r="AX151" s="30">
        <v>2014</v>
      </c>
      <c r="AY151" s="30">
        <v>2014</v>
      </c>
      <c r="AZ151" s="30">
        <v>2015</v>
      </c>
      <c r="BA151" s="30">
        <v>2015</v>
      </c>
      <c r="BB151" s="30">
        <v>2015</v>
      </c>
      <c r="BC151" s="30">
        <v>2015</v>
      </c>
      <c r="BD151" s="30">
        <v>2014</v>
      </c>
      <c r="BE151" s="30">
        <v>2014</v>
      </c>
      <c r="BF151" s="19"/>
    </row>
    <row r="152" spans="1:58" x14ac:dyDescent="0.3">
      <c r="A152" s="24" t="s">
        <v>280</v>
      </c>
      <c r="B152" s="20" t="s">
        <v>279</v>
      </c>
      <c r="C152" s="28">
        <v>2014</v>
      </c>
      <c r="D152" s="28">
        <v>2014</v>
      </c>
      <c r="E152" s="28">
        <v>2014</v>
      </c>
      <c r="F152" s="28">
        <v>2014</v>
      </c>
      <c r="G152" s="28">
        <v>2014</v>
      </c>
      <c r="H152" s="28">
        <v>2014</v>
      </c>
      <c r="I152" s="28">
        <v>2014</v>
      </c>
      <c r="J152" s="28">
        <v>2015</v>
      </c>
      <c r="K152" s="28">
        <v>2015</v>
      </c>
      <c r="L152" s="28">
        <v>2015</v>
      </c>
      <c r="M152" s="30">
        <v>2016</v>
      </c>
      <c r="N152" s="30">
        <v>2016</v>
      </c>
      <c r="O152" s="30">
        <v>2015</v>
      </c>
      <c r="P152" s="30">
        <v>2015</v>
      </c>
      <c r="Q152" s="30">
        <v>2014</v>
      </c>
      <c r="R152" s="30">
        <v>2014</v>
      </c>
      <c r="S152" s="30">
        <v>2016</v>
      </c>
      <c r="T152" s="30">
        <v>2013</v>
      </c>
      <c r="U152" s="30">
        <v>2014</v>
      </c>
      <c r="V152" s="30">
        <v>2014</v>
      </c>
      <c r="W152" s="30">
        <v>2015</v>
      </c>
      <c r="X152" s="30">
        <v>2014</v>
      </c>
      <c r="Y152" s="30">
        <v>2010</v>
      </c>
      <c r="Z152" s="30">
        <v>2014</v>
      </c>
      <c r="AA152" s="30">
        <v>2014</v>
      </c>
      <c r="AB152" s="30">
        <v>2013</v>
      </c>
      <c r="AC152" s="30">
        <v>2014</v>
      </c>
      <c r="AD152" s="30">
        <v>2015</v>
      </c>
      <c r="AE152" s="30" t="s">
        <v>445</v>
      </c>
      <c r="AF152" s="30">
        <v>2014</v>
      </c>
      <c r="AG152" s="29">
        <v>2010</v>
      </c>
      <c r="AH152" s="30">
        <v>2014</v>
      </c>
      <c r="AI152" s="30">
        <v>2015</v>
      </c>
      <c r="AJ152" s="30">
        <v>2016</v>
      </c>
      <c r="AK152" s="31" t="s">
        <v>445</v>
      </c>
      <c r="AL152" s="31">
        <v>2015</v>
      </c>
      <c r="AM152" s="30">
        <v>2015</v>
      </c>
      <c r="AN152" s="30">
        <v>2014</v>
      </c>
      <c r="AO152" s="30">
        <v>2014</v>
      </c>
      <c r="AP152" s="30" t="s">
        <v>445</v>
      </c>
      <c r="AQ152" s="30">
        <v>2012</v>
      </c>
      <c r="AR152" s="30">
        <v>2015</v>
      </c>
      <c r="AS152" s="30">
        <v>2014</v>
      </c>
      <c r="AT152" s="30">
        <v>2015</v>
      </c>
      <c r="AU152" s="30">
        <v>2012</v>
      </c>
      <c r="AV152" s="30">
        <v>2011</v>
      </c>
      <c r="AW152" s="30">
        <v>2014</v>
      </c>
      <c r="AX152" s="30">
        <v>2014</v>
      </c>
      <c r="AY152" s="30">
        <v>2014</v>
      </c>
      <c r="AZ152" s="30">
        <v>2015</v>
      </c>
      <c r="BA152" s="30">
        <v>2015</v>
      </c>
      <c r="BB152" s="30">
        <v>2015</v>
      </c>
      <c r="BC152" s="30">
        <v>2015</v>
      </c>
      <c r="BD152" s="30">
        <v>2014</v>
      </c>
      <c r="BE152" s="30">
        <v>2014</v>
      </c>
      <c r="BF152" s="19"/>
    </row>
    <row r="153" spans="1:58" x14ac:dyDescent="0.3">
      <c r="A153" s="24" t="s">
        <v>282</v>
      </c>
      <c r="B153" s="20" t="s">
        <v>281</v>
      </c>
      <c r="C153" s="28">
        <v>2014</v>
      </c>
      <c r="D153" s="28">
        <v>2014</v>
      </c>
      <c r="E153" s="28">
        <v>2014</v>
      </c>
      <c r="F153" s="28">
        <v>2014</v>
      </c>
      <c r="G153" s="28">
        <v>2014</v>
      </c>
      <c r="H153" s="28">
        <v>2014</v>
      </c>
      <c r="I153" s="28">
        <v>2014</v>
      </c>
      <c r="J153" s="28">
        <v>2015</v>
      </c>
      <c r="K153" s="28">
        <v>2015</v>
      </c>
      <c r="L153" s="28">
        <v>2015</v>
      </c>
      <c r="M153" s="30">
        <v>2016</v>
      </c>
      <c r="N153" s="30">
        <v>2016</v>
      </c>
      <c r="O153" s="30">
        <v>2015</v>
      </c>
      <c r="P153" s="30">
        <v>2015</v>
      </c>
      <c r="Q153" s="30">
        <v>2014</v>
      </c>
      <c r="R153" s="30" t="s">
        <v>445</v>
      </c>
      <c r="S153" s="30">
        <v>2016</v>
      </c>
      <c r="T153" s="30">
        <v>2013</v>
      </c>
      <c r="U153" s="30">
        <v>2014</v>
      </c>
      <c r="V153" s="30">
        <v>2014</v>
      </c>
      <c r="W153" s="30">
        <v>2015</v>
      </c>
      <c r="X153" s="30">
        <v>2012</v>
      </c>
      <c r="Y153" s="30">
        <v>2012</v>
      </c>
      <c r="Z153" s="30">
        <v>2014</v>
      </c>
      <c r="AA153" s="30">
        <v>2014</v>
      </c>
      <c r="AB153" s="30" t="s">
        <v>445</v>
      </c>
      <c r="AC153" s="30">
        <v>2014</v>
      </c>
      <c r="AD153" s="30">
        <v>2015</v>
      </c>
      <c r="AE153" s="30" t="s">
        <v>445</v>
      </c>
      <c r="AF153" s="30" t="s">
        <v>445</v>
      </c>
      <c r="AG153" s="29">
        <v>2006</v>
      </c>
      <c r="AH153" s="30">
        <v>2014</v>
      </c>
      <c r="AI153" s="30">
        <v>2015</v>
      </c>
      <c r="AJ153" s="30">
        <v>2016</v>
      </c>
      <c r="AK153" s="31" t="s">
        <v>445</v>
      </c>
      <c r="AL153" s="31" t="s">
        <v>445</v>
      </c>
      <c r="AM153" s="30">
        <v>2015</v>
      </c>
      <c r="AN153" s="30">
        <v>2014</v>
      </c>
      <c r="AO153" s="30">
        <v>2014</v>
      </c>
      <c r="AP153" s="30">
        <v>2013</v>
      </c>
      <c r="AQ153" s="30">
        <v>2013</v>
      </c>
      <c r="AR153" s="30">
        <v>2015</v>
      </c>
      <c r="AS153" s="30">
        <v>2014</v>
      </c>
      <c r="AT153" s="30">
        <v>2015</v>
      </c>
      <c r="AU153" s="30">
        <v>2012</v>
      </c>
      <c r="AV153" s="30">
        <v>2010</v>
      </c>
      <c r="AW153" s="30">
        <v>2014</v>
      </c>
      <c r="AX153" s="30">
        <v>2014</v>
      </c>
      <c r="AY153" s="30">
        <v>2014</v>
      </c>
      <c r="AZ153" s="30">
        <v>2015</v>
      </c>
      <c r="BA153" s="30">
        <v>2015</v>
      </c>
      <c r="BB153" s="30">
        <v>2015</v>
      </c>
      <c r="BC153" s="30">
        <v>2015</v>
      </c>
      <c r="BD153" s="30">
        <v>2014</v>
      </c>
      <c r="BE153" s="30">
        <v>2014</v>
      </c>
      <c r="BF153" s="19"/>
    </row>
    <row r="154" spans="1:58" x14ac:dyDescent="0.3">
      <c r="A154" s="24" t="s">
        <v>284</v>
      </c>
      <c r="B154" s="20" t="s">
        <v>283</v>
      </c>
      <c r="C154" s="28">
        <v>2014</v>
      </c>
      <c r="D154" s="28">
        <v>2014</v>
      </c>
      <c r="E154" s="28">
        <v>2014</v>
      </c>
      <c r="F154" s="28">
        <v>2014</v>
      </c>
      <c r="G154" s="28">
        <v>2014</v>
      </c>
      <c r="H154" s="28">
        <v>2014</v>
      </c>
      <c r="I154" s="28">
        <v>2014</v>
      </c>
      <c r="J154" s="28">
        <v>2015</v>
      </c>
      <c r="K154" s="28">
        <v>2015</v>
      </c>
      <c r="L154" s="28">
        <v>2015</v>
      </c>
      <c r="M154" s="30">
        <v>2016</v>
      </c>
      <c r="N154" s="30">
        <v>2016</v>
      </c>
      <c r="O154" s="30">
        <v>2015</v>
      </c>
      <c r="P154" s="30">
        <v>2015</v>
      </c>
      <c r="Q154" s="30">
        <v>2014</v>
      </c>
      <c r="R154" s="30">
        <v>2013</v>
      </c>
      <c r="S154" s="30">
        <v>2016</v>
      </c>
      <c r="T154" s="30">
        <v>2013</v>
      </c>
      <c r="U154" s="30">
        <v>2014</v>
      </c>
      <c r="V154" s="30">
        <v>2014</v>
      </c>
      <c r="W154" s="30">
        <v>2015</v>
      </c>
      <c r="X154" s="30">
        <v>2013</v>
      </c>
      <c r="Y154" s="30">
        <v>2010</v>
      </c>
      <c r="Z154" s="30">
        <v>2014</v>
      </c>
      <c r="AA154" s="30">
        <v>2014</v>
      </c>
      <c r="AB154" s="30">
        <v>2014</v>
      </c>
      <c r="AC154" s="30">
        <v>2014</v>
      </c>
      <c r="AD154" s="30">
        <v>2015</v>
      </c>
      <c r="AE154" s="30">
        <v>2012</v>
      </c>
      <c r="AF154" s="30">
        <v>2014</v>
      </c>
      <c r="AG154" s="29">
        <v>2011</v>
      </c>
      <c r="AH154" s="30">
        <v>2014</v>
      </c>
      <c r="AI154" s="30">
        <v>2015</v>
      </c>
      <c r="AJ154" s="30">
        <v>2016</v>
      </c>
      <c r="AK154" s="31" t="s">
        <v>445</v>
      </c>
      <c r="AL154" s="31">
        <v>2015</v>
      </c>
      <c r="AM154" s="30">
        <v>2015</v>
      </c>
      <c r="AN154" s="30">
        <v>2014</v>
      </c>
      <c r="AO154" s="30">
        <v>2014</v>
      </c>
      <c r="AP154" s="30">
        <v>2014</v>
      </c>
      <c r="AQ154" s="30">
        <v>2014</v>
      </c>
      <c r="AR154" s="30">
        <v>2009</v>
      </c>
      <c r="AS154" s="30">
        <v>2014</v>
      </c>
      <c r="AT154" s="30">
        <v>2015</v>
      </c>
      <c r="AU154" s="30">
        <v>2012</v>
      </c>
      <c r="AV154" s="30">
        <v>2013</v>
      </c>
      <c r="AW154" s="30">
        <v>2014</v>
      </c>
      <c r="AX154" s="30">
        <v>2014</v>
      </c>
      <c r="AY154" s="30">
        <v>2014</v>
      </c>
      <c r="AZ154" s="30">
        <v>2015</v>
      </c>
      <c r="BA154" s="30">
        <v>2015</v>
      </c>
      <c r="BB154" s="30">
        <v>2015</v>
      </c>
      <c r="BC154" s="30">
        <v>2015</v>
      </c>
      <c r="BD154" s="30">
        <v>2014</v>
      </c>
      <c r="BE154" s="30">
        <v>2014</v>
      </c>
      <c r="BF154" s="19"/>
    </row>
    <row r="155" spans="1:58" x14ac:dyDescent="0.3">
      <c r="A155" s="24" t="s">
        <v>286</v>
      </c>
      <c r="B155" s="20" t="s">
        <v>285</v>
      </c>
      <c r="C155" s="28">
        <v>2014</v>
      </c>
      <c r="D155" s="28">
        <v>2014</v>
      </c>
      <c r="E155" s="28">
        <v>2014</v>
      </c>
      <c r="F155" s="28">
        <v>2014</v>
      </c>
      <c r="G155" s="28">
        <v>2014</v>
      </c>
      <c r="H155" s="28">
        <v>2014</v>
      </c>
      <c r="I155" s="28">
        <v>2014</v>
      </c>
      <c r="J155" s="28">
        <v>2015</v>
      </c>
      <c r="K155" s="28">
        <v>2015</v>
      </c>
      <c r="L155" s="28">
        <v>2015</v>
      </c>
      <c r="M155" s="30">
        <v>2016</v>
      </c>
      <c r="N155" s="30">
        <v>2016</v>
      </c>
      <c r="O155" s="30">
        <v>2015</v>
      </c>
      <c r="P155" s="30">
        <v>2015</v>
      </c>
      <c r="Q155" s="30">
        <v>2014</v>
      </c>
      <c r="R155" s="30" t="s">
        <v>445</v>
      </c>
      <c r="S155" s="30">
        <v>2016</v>
      </c>
      <c r="T155" s="30">
        <v>2013</v>
      </c>
      <c r="U155" s="30">
        <v>2014</v>
      </c>
      <c r="V155" s="30" t="s">
        <v>445</v>
      </c>
      <c r="W155" s="30">
        <v>2015</v>
      </c>
      <c r="X155" s="30" t="s">
        <v>445</v>
      </c>
      <c r="Y155" s="30">
        <v>2013</v>
      </c>
      <c r="Z155" s="30">
        <v>2014</v>
      </c>
      <c r="AA155" s="30">
        <v>2014</v>
      </c>
      <c r="AB155" s="30" t="s">
        <v>445</v>
      </c>
      <c r="AC155" s="30">
        <v>2014</v>
      </c>
      <c r="AD155" s="30">
        <v>2015</v>
      </c>
      <c r="AE155" s="30" t="s">
        <v>445</v>
      </c>
      <c r="AF155" s="30">
        <v>2014</v>
      </c>
      <c r="AG155" s="29" t="s">
        <v>445</v>
      </c>
      <c r="AH155" s="30">
        <v>2014</v>
      </c>
      <c r="AI155" s="30">
        <v>2015</v>
      </c>
      <c r="AJ155" s="30">
        <v>2016</v>
      </c>
      <c r="AK155" s="31" t="s">
        <v>445</v>
      </c>
      <c r="AL155" s="31">
        <v>2015</v>
      </c>
      <c r="AM155" s="30">
        <v>2015</v>
      </c>
      <c r="AN155" s="30">
        <v>2014</v>
      </c>
      <c r="AO155" s="30">
        <v>2014</v>
      </c>
      <c r="AP155" s="30">
        <v>2014</v>
      </c>
      <c r="AQ155" s="30">
        <v>2014</v>
      </c>
      <c r="AR155" s="30">
        <v>2007</v>
      </c>
      <c r="AS155" s="30">
        <v>2014</v>
      </c>
      <c r="AT155" s="30">
        <v>2015</v>
      </c>
      <c r="AU155" s="30">
        <v>2012</v>
      </c>
      <c r="AV155" s="30">
        <v>2013</v>
      </c>
      <c r="AW155" s="30">
        <v>2014</v>
      </c>
      <c r="AX155" s="30">
        <v>2014</v>
      </c>
      <c r="AY155" s="30">
        <v>2014</v>
      </c>
      <c r="AZ155" s="30">
        <v>2015</v>
      </c>
      <c r="BA155" s="30">
        <v>2015</v>
      </c>
      <c r="BB155" s="30">
        <v>2015</v>
      </c>
      <c r="BC155" s="30">
        <v>2015</v>
      </c>
      <c r="BD155" s="30">
        <v>2014</v>
      </c>
      <c r="BE155" s="30">
        <v>2014</v>
      </c>
      <c r="BF155" s="19"/>
    </row>
    <row r="156" spans="1:58" x14ac:dyDescent="0.3">
      <c r="A156" s="24" t="s">
        <v>288</v>
      </c>
      <c r="B156" s="20" t="s">
        <v>287</v>
      </c>
      <c r="C156" s="28">
        <v>2014</v>
      </c>
      <c r="D156" s="28">
        <v>2014</v>
      </c>
      <c r="E156" s="28">
        <v>2014</v>
      </c>
      <c r="F156" s="28">
        <v>2014</v>
      </c>
      <c r="G156" s="28">
        <v>2014</v>
      </c>
      <c r="H156" s="28">
        <v>2014</v>
      </c>
      <c r="I156" s="28">
        <v>2014</v>
      </c>
      <c r="J156" s="28">
        <v>2015</v>
      </c>
      <c r="K156" s="28">
        <v>2015</v>
      </c>
      <c r="L156" s="28">
        <v>2015</v>
      </c>
      <c r="M156" s="30">
        <v>2016</v>
      </c>
      <c r="N156" s="30">
        <v>2016</v>
      </c>
      <c r="O156" s="30">
        <v>2015</v>
      </c>
      <c r="P156" s="30">
        <v>2015</v>
      </c>
      <c r="Q156" s="30">
        <v>2014</v>
      </c>
      <c r="R156" s="30" t="s">
        <v>445</v>
      </c>
      <c r="S156" s="30">
        <v>2016</v>
      </c>
      <c r="T156" s="30">
        <v>2013</v>
      </c>
      <c r="U156" s="30">
        <v>2014</v>
      </c>
      <c r="V156" s="30" t="s">
        <v>445</v>
      </c>
      <c r="W156" s="30">
        <v>2015</v>
      </c>
      <c r="X156" s="30" t="s">
        <v>445</v>
      </c>
      <c r="Y156" s="30">
        <v>2012</v>
      </c>
      <c r="Z156" s="30">
        <v>2014</v>
      </c>
      <c r="AA156" s="30">
        <v>2014</v>
      </c>
      <c r="AB156" s="30">
        <v>2014</v>
      </c>
      <c r="AC156" s="30">
        <v>2014</v>
      </c>
      <c r="AD156" s="30">
        <v>2015</v>
      </c>
      <c r="AE156" s="30" t="s">
        <v>445</v>
      </c>
      <c r="AF156" s="30">
        <v>2014</v>
      </c>
      <c r="AG156" s="29">
        <v>2012</v>
      </c>
      <c r="AH156" s="30">
        <v>2014</v>
      </c>
      <c r="AI156" s="30">
        <v>2015</v>
      </c>
      <c r="AJ156" s="30">
        <v>2016</v>
      </c>
      <c r="AK156" s="31" t="s">
        <v>445</v>
      </c>
      <c r="AL156" s="31">
        <v>2015</v>
      </c>
      <c r="AM156" s="30">
        <v>2015</v>
      </c>
      <c r="AN156" s="30">
        <v>2014</v>
      </c>
      <c r="AO156" s="30">
        <v>2014</v>
      </c>
      <c r="AP156" s="30">
        <v>2014</v>
      </c>
      <c r="AQ156" s="30">
        <v>2014</v>
      </c>
      <c r="AR156" s="30">
        <v>2015</v>
      </c>
      <c r="AS156" s="30">
        <v>2014</v>
      </c>
      <c r="AT156" s="30">
        <v>2015</v>
      </c>
      <c r="AU156" s="30">
        <v>2012</v>
      </c>
      <c r="AV156" s="30" t="s">
        <v>445</v>
      </c>
      <c r="AW156" s="30">
        <v>2014</v>
      </c>
      <c r="AX156" s="30">
        <v>2014</v>
      </c>
      <c r="AY156" s="30">
        <v>2014</v>
      </c>
      <c r="AZ156" s="30">
        <v>2015</v>
      </c>
      <c r="BA156" s="30">
        <v>2015</v>
      </c>
      <c r="BB156" s="30">
        <v>2015</v>
      </c>
      <c r="BC156" s="30">
        <v>2015</v>
      </c>
      <c r="BD156" s="30">
        <v>2014</v>
      </c>
      <c r="BE156" s="30">
        <v>2014</v>
      </c>
      <c r="BF156" s="19"/>
    </row>
    <row r="157" spans="1:58" x14ac:dyDescent="0.3">
      <c r="A157" s="24" t="s">
        <v>290</v>
      </c>
      <c r="B157" s="20" t="s">
        <v>289</v>
      </c>
      <c r="C157" s="28">
        <v>2014</v>
      </c>
      <c r="D157" s="28">
        <v>2014</v>
      </c>
      <c r="E157" s="28">
        <v>2014</v>
      </c>
      <c r="F157" s="28">
        <v>2014</v>
      </c>
      <c r="G157" s="28">
        <v>2014</v>
      </c>
      <c r="H157" s="28">
        <v>2014</v>
      </c>
      <c r="I157" s="28">
        <v>2014</v>
      </c>
      <c r="J157" s="28">
        <v>2015</v>
      </c>
      <c r="K157" s="28">
        <v>2015</v>
      </c>
      <c r="L157" s="28">
        <v>2015</v>
      </c>
      <c r="M157" s="30">
        <v>2016</v>
      </c>
      <c r="N157" s="30">
        <v>2016</v>
      </c>
      <c r="O157" s="30">
        <v>2015</v>
      </c>
      <c r="P157" s="30">
        <v>2015</v>
      </c>
      <c r="Q157" s="30">
        <v>2014</v>
      </c>
      <c r="R157" s="30" t="s">
        <v>445</v>
      </c>
      <c r="S157" s="30">
        <v>2016</v>
      </c>
      <c r="T157" s="30">
        <v>2013</v>
      </c>
      <c r="U157" s="30">
        <v>2014</v>
      </c>
      <c r="V157" s="30" t="s">
        <v>445</v>
      </c>
      <c r="W157" s="30">
        <v>2015</v>
      </c>
      <c r="X157" s="30" t="s">
        <v>445</v>
      </c>
      <c r="Y157" s="30">
        <v>2011</v>
      </c>
      <c r="Z157" s="30">
        <v>2014</v>
      </c>
      <c r="AA157" s="30">
        <v>2014</v>
      </c>
      <c r="AB157" s="30">
        <v>2014</v>
      </c>
      <c r="AC157" s="30">
        <v>2014</v>
      </c>
      <c r="AD157" s="30">
        <v>2015</v>
      </c>
      <c r="AE157" s="30" t="s">
        <v>445</v>
      </c>
      <c r="AF157" s="30">
        <v>2014</v>
      </c>
      <c r="AG157" s="29">
        <v>2012</v>
      </c>
      <c r="AH157" s="30">
        <v>2014</v>
      </c>
      <c r="AI157" s="30">
        <v>2015</v>
      </c>
      <c r="AJ157" s="30">
        <v>2016</v>
      </c>
      <c r="AK157" s="31" t="s">
        <v>445</v>
      </c>
      <c r="AL157" s="31">
        <v>2015</v>
      </c>
      <c r="AM157" s="30">
        <v>2015</v>
      </c>
      <c r="AN157" s="30">
        <v>2014</v>
      </c>
      <c r="AO157" s="30">
        <v>2014</v>
      </c>
      <c r="AP157" s="30">
        <v>2014</v>
      </c>
      <c r="AQ157" s="30">
        <v>2014</v>
      </c>
      <c r="AR157" s="30">
        <v>2015</v>
      </c>
      <c r="AS157" s="30">
        <v>2014</v>
      </c>
      <c r="AT157" s="30">
        <v>2015</v>
      </c>
      <c r="AU157" s="30">
        <v>2012</v>
      </c>
      <c r="AV157" s="30">
        <v>2013</v>
      </c>
      <c r="AW157" s="30">
        <v>2014</v>
      </c>
      <c r="AX157" s="30">
        <v>2014</v>
      </c>
      <c r="AY157" s="30">
        <v>2014</v>
      </c>
      <c r="AZ157" s="30">
        <v>2015</v>
      </c>
      <c r="BA157" s="30">
        <v>2015</v>
      </c>
      <c r="BB157" s="30">
        <v>2015</v>
      </c>
      <c r="BC157" s="30">
        <v>2015</v>
      </c>
      <c r="BD157" s="30">
        <v>2014</v>
      </c>
      <c r="BE157" s="30">
        <v>2014</v>
      </c>
      <c r="BF157" s="19"/>
    </row>
    <row r="158" spans="1:58" x14ac:dyDescent="0.3">
      <c r="A158" s="24" t="s">
        <v>292</v>
      </c>
      <c r="B158" s="20" t="s">
        <v>291</v>
      </c>
      <c r="C158" s="28">
        <v>2014</v>
      </c>
      <c r="D158" s="28">
        <v>2014</v>
      </c>
      <c r="E158" s="28">
        <v>2014</v>
      </c>
      <c r="F158" s="28">
        <v>2014</v>
      </c>
      <c r="G158" s="28">
        <v>2014</v>
      </c>
      <c r="H158" s="28">
        <v>2014</v>
      </c>
      <c r="I158" s="28">
        <v>2014</v>
      </c>
      <c r="J158" s="28">
        <v>2015</v>
      </c>
      <c r="K158" s="28">
        <v>2015</v>
      </c>
      <c r="L158" s="28">
        <v>2015</v>
      </c>
      <c r="M158" s="30">
        <v>2016</v>
      </c>
      <c r="N158" s="30">
        <v>2016</v>
      </c>
      <c r="O158" s="30">
        <v>2015</v>
      </c>
      <c r="P158" s="30">
        <v>2015</v>
      </c>
      <c r="Q158" s="30">
        <v>2014</v>
      </c>
      <c r="R158" s="30" t="s">
        <v>445</v>
      </c>
      <c r="S158" s="30">
        <v>2016</v>
      </c>
      <c r="T158" s="30">
        <v>2013</v>
      </c>
      <c r="U158" s="30">
        <v>2014</v>
      </c>
      <c r="V158" s="30">
        <v>2014</v>
      </c>
      <c r="W158" s="30">
        <v>2015</v>
      </c>
      <c r="X158" s="30">
        <v>2007</v>
      </c>
      <c r="Y158" s="30">
        <v>2010</v>
      </c>
      <c r="Z158" s="30">
        <v>2014</v>
      </c>
      <c r="AA158" s="30">
        <v>2014</v>
      </c>
      <c r="AB158" s="30" t="s">
        <v>445</v>
      </c>
      <c r="AC158" s="30">
        <v>2014</v>
      </c>
      <c r="AD158" s="30">
        <v>2015</v>
      </c>
      <c r="AE158" s="30">
        <v>2012</v>
      </c>
      <c r="AF158" s="30" t="s">
        <v>445</v>
      </c>
      <c r="AG158" s="29">
        <v>2005</v>
      </c>
      <c r="AH158" s="30">
        <v>2014</v>
      </c>
      <c r="AI158" s="30">
        <v>2015</v>
      </c>
      <c r="AJ158" s="30">
        <v>2016</v>
      </c>
      <c r="AK158" s="31" t="s">
        <v>445</v>
      </c>
      <c r="AL158" s="31">
        <v>2015</v>
      </c>
      <c r="AM158" s="30">
        <v>2015</v>
      </c>
      <c r="AN158" s="30">
        <v>2014</v>
      </c>
      <c r="AO158" s="30">
        <v>2014</v>
      </c>
      <c r="AP158" s="30" t="s">
        <v>445</v>
      </c>
      <c r="AQ158" s="30" t="s">
        <v>445</v>
      </c>
      <c r="AR158" s="30">
        <v>2009</v>
      </c>
      <c r="AS158" s="30">
        <v>2014</v>
      </c>
      <c r="AT158" s="30" t="s">
        <v>445</v>
      </c>
      <c r="AU158" s="30">
        <v>2012</v>
      </c>
      <c r="AV158" s="30" t="s">
        <v>445</v>
      </c>
      <c r="AW158" s="30">
        <v>2014</v>
      </c>
      <c r="AX158" s="30">
        <v>2014</v>
      </c>
      <c r="AY158" s="30">
        <v>2014</v>
      </c>
      <c r="AZ158" s="30">
        <v>2015</v>
      </c>
      <c r="BA158" s="30">
        <v>2015</v>
      </c>
      <c r="BB158" s="30">
        <v>2015</v>
      </c>
      <c r="BC158" s="30">
        <v>2015</v>
      </c>
      <c r="BD158" s="30">
        <v>2014</v>
      </c>
      <c r="BE158" s="30">
        <v>2014</v>
      </c>
      <c r="BF158" s="19"/>
    </row>
    <row r="159" spans="1:58" x14ac:dyDescent="0.3">
      <c r="A159" s="24" t="s">
        <v>294</v>
      </c>
      <c r="B159" s="20" t="s">
        <v>293</v>
      </c>
      <c r="C159" s="28">
        <v>2014</v>
      </c>
      <c r="D159" s="28">
        <v>2014</v>
      </c>
      <c r="E159" s="28">
        <v>2014</v>
      </c>
      <c r="F159" s="28">
        <v>2014</v>
      </c>
      <c r="G159" s="28">
        <v>2014</v>
      </c>
      <c r="H159" s="28">
        <v>2014</v>
      </c>
      <c r="I159" s="28">
        <v>2014</v>
      </c>
      <c r="J159" s="28">
        <v>2015</v>
      </c>
      <c r="K159" s="28">
        <v>2015</v>
      </c>
      <c r="L159" s="28">
        <v>2015</v>
      </c>
      <c r="M159" s="30">
        <v>2016</v>
      </c>
      <c r="N159" s="30">
        <v>2016</v>
      </c>
      <c r="O159" s="30">
        <v>2015</v>
      </c>
      <c r="P159" s="30">
        <v>2015</v>
      </c>
      <c r="Q159" s="30" t="s">
        <v>445</v>
      </c>
      <c r="R159" s="30">
        <v>2006</v>
      </c>
      <c r="S159" s="30">
        <v>2016</v>
      </c>
      <c r="T159" s="30">
        <v>2013</v>
      </c>
      <c r="U159" s="30">
        <v>2014</v>
      </c>
      <c r="V159" s="30">
        <v>2014</v>
      </c>
      <c r="W159" s="30">
        <v>2015</v>
      </c>
      <c r="X159" s="30">
        <v>2009</v>
      </c>
      <c r="Y159" s="30">
        <v>2010</v>
      </c>
      <c r="Z159" s="30">
        <v>2014</v>
      </c>
      <c r="AA159" s="30">
        <v>2014</v>
      </c>
      <c r="AB159" s="30">
        <v>2014</v>
      </c>
      <c r="AC159" s="30" t="s">
        <v>445</v>
      </c>
      <c r="AD159" s="30">
        <v>2015</v>
      </c>
      <c r="AE159" s="30">
        <v>2012</v>
      </c>
      <c r="AF159" s="30">
        <v>2012</v>
      </c>
      <c r="AG159" s="29" t="s">
        <v>445</v>
      </c>
      <c r="AH159" s="30">
        <v>2014</v>
      </c>
      <c r="AI159" s="30">
        <v>2015</v>
      </c>
      <c r="AJ159" s="30">
        <v>2016</v>
      </c>
      <c r="AK159" s="31">
        <v>2015</v>
      </c>
      <c r="AL159" s="31">
        <v>2015</v>
      </c>
      <c r="AM159" s="30">
        <v>2015</v>
      </c>
      <c r="AN159" s="30">
        <v>2014</v>
      </c>
      <c r="AO159" s="30">
        <v>2014</v>
      </c>
      <c r="AP159" s="30" t="s">
        <v>445</v>
      </c>
      <c r="AQ159" s="30" t="s">
        <v>445</v>
      </c>
      <c r="AR159" s="30" t="s">
        <v>445</v>
      </c>
      <c r="AS159" s="30">
        <v>2014</v>
      </c>
      <c r="AT159" s="30">
        <v>2015</v>
      </c>
      <c r="AU159" s="30">
        <v>2012</v>
      </c>
      <c r="AV159" s="30" t="s">
        <v>445</v>
      </c>
      <c r="AW159" s="30">
        <v>2014</v>
      </c>
      <c r="AX159" s="30">
        <v>2014</v>
      </c>
      <c r="AY159" s="30">
        <v>2014</v>
      </c>
      <c r="AZ159" s="30">
        <v>2011</v>
      </c>
      <c r="BA159" s="30">
        <v>2011</v>
      </c>
      <c r="BB159" s="30">
        <v>2014</v>
      </c>
      <c r="BC159" s="30">
        <v>2015</v>
      </c>
      <c r="BD159" s="30">
        <v>2014</v>
      </c>
      <c r="BE159" s="30">
        <v>2014</v>
      </c>
      <c r="BF159" s="19"/>
    </row>
    <row r="160" spans="1:58" x14ac:dyDescent="0.3">
      <c r="A160" s="24" t="s">
        <v>296</v>
      </c>
      <c r="B160" s="20" t="s">
        <v>295</v>
      </c>
      <c r="C160" s="28">
        <v>2014</v>
      </c>
      <c r="D160" s="28">
        <v>2014</v>
      </c>
      <c r="E160" s="28">
        <v>2014</v>
      </c>
      <c r="F160" s="28">
        <v>2014</v>
      </c>
      <c r="G160" s="28">
        <v>2014</v>
      </c>
      <c r="H160" s="28">
        <v>2014</v>
      </c>
      <c r="I160" s="28">
        <v>2014</v>
      </c>
      <c r="J160" s="28">
        <v>2015</v>
      </c>
      <c r="K160" s="28">
        <v>2015</v>
      </c>
      <c r="L160" s="28">
        <v>2015</v>
      </c>
      <c r="M160" s="30">
        <v>2016</v>
      </c>
      <c r="N160" s="30">
        <v>2016</v>
      </c>
      <c r="O160" s="30">
        <v>2015</v>
      </c>
      <c r="P160" s="30">
        <v>2015</v>
      </c>
      <c r="Q160" s="30">
        <v>2014</v>
      </c>
      <c r="R160" s="30">
        <v>2012</v>
      </c>
      <c r="S160" s="30">
        <v>2016</v>
      </c>
      <c r="T160" s="30">
        <v>2013</v>
      </c>
      <c r="U160" s="30">
        <v>2014</v>
      </c>
      <c r="V160" s="30">
        <v>2014</v>
      </c>
      <c r="W160" s="30">
        <v>2015</v>
      </c>
      <c r="X160" s="30">
        <v>2008</v>
      </c>
      <c r="Y160" s="30">
        <v>2013</v>
      </c>
      <c r="Z160" s="30">
        <v>2014</v>
      </c>
      <c r="AA160" s="30">
        <v>2014</v>
      </c>
      <c r="AB160" s="30">
        <v>2014</v>
      </c>
      <c r="AC160" s="30">
        <v>2014</v>
      </c>
      <c r="AD160" s="30">
        <v>2015</v>
      </c>
      <c r="AE160" s="30">
        <v>2012</v>
      </c>
      <c r="AF160" s="30">
        <v>2014</v>
      </c>
      <c r="AG160" s="29">
        <v>2011</v>
      </c>
      <c r="AH160" s="30">
        <v>2014</v>
      </c>
      <c r="AI160" s="30">
        <v>2015</v>
      </c>
      <c r="AJ160" s="30">
        <v>2016</v>
      </c>
      <c r="AK160" s="31" t="s">
        <v>445</v>
      </c>
      <c r="AL160" s="31">
        <v>2015</v>
      </c>
      <c r="AM160" s="30">
        <v>2015</v>
      </c>
      <c r="AN160" s="30">
        <v>2014</v>
      </c>
      <c r="AO160" s="30">
        <v>2014</v>
      </c>
      <c r="AP160" s="30">
        <v>2014</v>
      </c>
      <c r="AQ160" s="30">
        <v>2014</v>
      </c>
      <c r="AR160" s="30">
        <v>2015</v>
      </c>
      <c r="AS160" s="30">
        <v>2014</v>
      </c>
      <c r="AT160" s="30">
        <v>2015</v>
      </c>
      <c r="AU160" s="30">
        <v>2012</v>
      </c>
      <c r="AV160" s="30">
        <v>2012</v>
      </c>
      <c r="AW160" s="30">
        <v>2014</v>
      </c>
      <c r="AX160" s="30">
        <v>2014</v>
      </c>
      <c r="AY160" s="30">
        <v>2014</v>
      </c>
      <c r="AZ160" s="30">
        <v>2015</v>
      </c>
      <c r="BA160" s="30">
        <v>2015</v>
      </c>
      <c r="BB160" s="30">
        <v>2015</v>
      </c>
      <c r="BC160" s="30">
        <v>2015</v>
      </c>
      <c r="BD160" s="30">
        <v>2014</v>
      </c>
      <c r="BE160" s="30">
        <v>2014</v>
      </c>
      <c r="BF160" s="19"/>
    </row>
    <row r="161" spans="1:58" x14ac:dyDescent="0.3">
      <c r="A161" s="24" t="s">
        <v>299</v>
      </c>
      <c r="B161" s="20" t="s">
        <v>298</v>
      </c>
      <c r="C161" s="28">
        <v>2014</v>
      </c>
      <c r="D161" s="28">
        <v>2014</v>
      </c>
      <c r="E161" s="28">
        <v>2014</v>
      </c>
      <c r="F161" s="28">
        <v>2014</v>
      </c>
      <c r="G161" s="28">
        <v>2014</v>
      </c>
      <c r="H161" s="28">
        <v>2014</v>
      </c>
      <c r="I161" s="28">
        <v>2014</v>
      </c>
      <c r="J161" s="28">
        <v>2015</v>
      </c>
      <c r="K161" s="28">
        <v>2015</v>
      </c>
      <c r="L161" s="28">
        <v>2015</v>
      </c>
      <c r="M161" s="30">
        <v>2016</v>
      </c>
      <c r="N161" s="30">
        <v>2016</v>
      </c>
      <c r="O161" s="30">
        <v>2015</v>
      </c>
      <c r="P161" s="30">
        <v>2015</v>
      </c>
      <c r="Q161" s="30">
        <v>2014</v>
      </c>
      <c r="R161" s="30">
        <v>2010</v>
      </c>
      <c r="S161" s="30">
        <v>2016</v>
      </c>
      <c r="T161" s="30">
        <v>2013</v>
      </c>
      <c r="U161" s="30">
        <v>2014</v>
      </c>
      <c r="V161" s="30">
        <v>2014</v>
      </c>
      <c r="W161" s="30">
        <v>2015</v>
      </c>
      <c r="X161" s="30">
        <v>2010</v>
      </c>
      <c r="Y161" s="30" t="s">
        <v>445</v>
      </c>
      <c r="Z161" s="30">
        <v>2014</v>
      </c>
      <c r="AA161" s="30">
        <v>2014</v>
      </c>
      <c r="AB161" s="30">
        <v>2014</v>
      </c>
      <c r="AC161" s="30">
        <v>2014</v>
      </c>
      <c r="AD161" s="30">
        <v>2015</v>
      </c>
      <c r="AE161" s="30">
        <v>2012</v>
      </c>
      <c r="AF161" s="30" t="s">
        <v>445</v>
      </c>
      <c r="AG161" s="29" t="s">
        <v>445</v>
      </c>
      <c r="AH161" s="30">
        <v>2014</v>
      </c>
      <c r="AI161" s="30">
        <v>2015</v>
      </c>
      <c r="AJ161" s="30">
        <v>2016</v>
      </c>
      <c r="AK161" s="31">
        <v>2015</v>
      </c>
      <c r="AL161" s="31">
        <v>2016</v>
      </c>
      <c r="AM161" s="30">
        <v>2015</v>
      </c>
      <c r="AN161" s="30">
        <v>2014</v>
      </c>
      <c r="AO161" s="30">
        <v>2014</v>
      </c>
      <c r="AP161" s="30" t="s">
        <v>445</v>
      </c>
      <c r="AQ161" s="30" t="s">
        <v>445</v>
      </c>
      <c r="AR161" s="30" t="s">
        <v>445</v>
      </c>
      <c r="AS161" s="30">
        <v>2014</v>
      </c>
      <c r="AT161" s="30">
        <v>2015</v>
      </c>
      <c r="AU161" s="30">
        <v>2012</v>
      </c>
      <c r="AV161" s="30">
        <v>2008</v>
      </c>
      <c r="AW161" s="30">
        <v>2014</v>
      </c>
      <c r="AX161" s="30">
        <v>2014</v>
      </c>
      <c r="AY161" s="30">
        <v>2014</v>
      </c>
      <c r="AZ161" s="30">
        <v>2015</v>
      </c>
      <c r="BA161" s="30">
        <v>2015</v>
      </c>
      <c r="BB161" s="30">
        <v>2015</v>
      </c>
      <c r="BC161" s="30">
        <v>2015</v>
      </c>
      <c r="BD161" s="30">
        <v>2014</v>
      </c>
      <c r="BE161" s="30">
        <v>2014</v>
      </c>
      <c r="BF161" s="19"/>
    </row>
    <row r="162" spans="1:58" x14ac:dyDescent="0.3">
      <c r="A162" s="24" t="s">
        <v>301</v>
      </c>
      <c r="B162" s="20" t="s">
        <v>300</v>
      </c>
      <c r="C162" s="28">
        <v>2014</v>
      </c>
      <c r="D162" s="28">
        <v>2014</v>
      </c>
      <c r="E162" s="28">
        <v>2014</v>
      </c>
      <c r="F162" s="28">
        <v>2014</v>
      </c>
      <c r="G162" s="28">
        <v>2014</v>
      </c>
      <c r="H162" s="28">
        <v>2014</v>
      </c>
      <c r="I162" s="28">
        <v>2014</v>
      </c>
      <c r="J162" s="28">
        <v>2015</v>
      </c>
      <c r="K162" s="28">
        <v>2015</v>
      </c>
      <c r="L162" s="28">
        <v>2015</v>
      </c>
      <c r="M162" s="30">
        <v>2016</v>
      </c>
      <c r="N162" s="30">
        <v>2016</v>
      </c>
      <c r="O162" s="30">
        <v>2015</v>
      </c>
      <c r="P162" s="30">
        <v>2015</v>
      </c>
      <c r="Q162" s="30">
        <v>2014</v>
      </c>
      <c r="R162" s="30" t="s">
        <v>445</v>
      </c>
      <c r="S162" s="30">
        <v>2016</v>
      </c>
      <c r="T162" s="30">
        <v>2013</v>
      </c>
      <c r="U162" s="30">
        <v>2014</v>
      </c>
      <c r="V162" s="30" t="s">
        <v>445</v>
      </c>
      <c r="W162" s="30">
        <v>2015</v>
      </c>
      <c r="X162" s="30" t="s">
        <v>445</v>
      </c>
      <c r="Y162" s="30">
        <v>2013</v>
      </c>
      <c r="Z162" s="30">
        <v>2014</v>
      </c>
      <c r="AA162" s="30">
        <v>2014</v>
      </c>
      <c r="AB162" s="30">
        <v>2013</v>
      </c>
      <c r="AC162" s="30">
        <v>2014</v>
      </c>
      <c r="AD162" s="30">
        <v>2015</v>
      </c>
      <c r="AE162" s="30" t="s">
        <v>445</v>
      </c>
      <c r="AF162" s="30">
        <v>2014</v>
      </c>
      <c r="AG162" s="29">
        <v>2012</v>
      </c>
      <c r="AH162" s="30">
        <v>2014</v>
      </c>
      <c r="AI162" s="30">
        <v>2015</v>
      </c>
      <c r="AJ162" s="30">
        <v>2016</v>
      </c>
      <c r="AK162" s="31" t="s">
        <v>445</v>
      </c>
      <c r="AL162" s="31">
        <v>2015</v>
      </c>
      <c r="AM162" s="30">
        <v>2015</v>
      </c>
      <c r="AN162" s="30">
        <v>2014</v>
      </c>
      <c r="AO162" s="30">
        <v>2014</v>
      </c>
      <c r="AP162" s="30">
        <v>2014</v>
      </c>
      <c r="AQ162" s="30">
        <v>2014</v>
      </c>
      <c r="AR162" s="30">
        <v>2015</v>
      </c>
      <c r="AS162" s="30">
        <v>2014</v>
      </c>
      <c r="AT162" s="30">
        <v>2015</v>
      </c>
      <c r="AU162" s="30">
        <v>2012</v>
      </c>
      <c r="AV162" s="30">
        <v>2013</v>
      </c>
      <c r="AW162" s="30">
        <v>2014</v>
      </c>
      <c r="AX162" s="30">
        <v>2014</v>
      </c>
      <c r="AY162" s="30">
        <v>2014</v>
      </c>
      <c r="AZ162" s="30">
        <v>2015</v>
      </c>
      <c r="BA162" s="30">
        <v>2015</v>
      </c>
      <c r="BB162" s="30">
        <v>2015</v>
      </c>
      <c r="BC162" s="30">
        <v>2015</v>
      </c>
      <c r="BD162" s="30">
        <v>2014</v>
      </c>
      <c r="BE162" s="30">
        <v>2014</v>
      </c>
      <c r="BF162" s="19"/>
    </row>
    <row r="163" spans="1:58" x14ac:dyDescent="0.3">
      <c r="A163" s="24" t="s">
        <v>303</v>
      </c>
      <c r="B163" s="20" t="s">
        <v>302</v>
      </c>
      <c r="C163" s="28">
        <v>2014</v>
      </c>
      <c r="D163" s="28">
        <v>2014</v>
      </c>
      <c r="E163" s="28">
        <v>2014</v>
      </c>
      <c r="F163" s="28">
        <v>2014</v>
      </c>
      <c r="G163" s="28">
        <v>2014</v>
      </c>
      <c r="H163" s="28">
        <v>2014</v>
      </c>
      <c r="I163" s="28">
        <v>2014</v>
      </c>
      <c r="J163" s="28">
        <v>2015</v>
      </c>
      <c r="K163" s="28">
        <v>2015</v>
      </c>
      <c r="L163" s="28">
        <v>2015</v>
      </c>
      <c r="M163" s="30">
        <v>2016</v>
      </c>
      <c r="N163" s="30">
        <v>2016</v>
      </c>
      <c r="O163" s="30">
        <v>2015</v>
      </c>
      <c r="P163" s="30">
        <v>2015</v>
      </c>
      <c r="Q163" s="30">
        <v>2014</v>
      </c>
      <c r="R163" s="30" t="s">
        <v>445</v>
      </c>
      <c r="S163" s="30">
        <v>2016</v>
      </c>
      <c r="T163" s="30">
        <v>2013</v>
      </c>
      <c r="U163" s="30">
        <v>2014</v>
      </c>
      <c r="V163" s="30">
        <v>2014</v>
      </c>
      <c r="W163" s="30">
        <v>2015</v>
      </c>
      <c r="X163" s="30">
        <v>2012</v>
      </c>
      <c r="Y163" s="30">
        <v>2010</v>
      </c>
      <c r="Z163" s="30">
        <v>2014</v>
      </c>
      <c r="AA163" s="30">
        <v>2014</v>
      </c>
      <c r="AB163" s="30">
        <v>2014</v>
      </c>
      <c r="AC163" s="30">
        <v>2014</v>
      </c>
      <c r="AD163" s="30">
        <v>2015</v>
      </c>
      <c r="AE163" s="30">
        <v>2012</v>
      </c>
      <c r="AF163" s="30">
        <v>2014</v>
      </c>
      <c r="AG163" s="29">
        <v>2012</v>
      </c>
      <c r="AH163" s="30">
        <v>2014</v>
      </c>
      <c r="AI163" s="30">
        <v>2015</v>
      </c>
      <c r="AJ163" s="30">
        <v>2016</v>
      </c>
      <c r="AK163" s="31">
        <v>2015</v>
      </c>
      <c r="AL163" s="31">
        <v>2015</v>
      </c>
      <c r="AM163" s="30">
        <v>2015</v>
      </c>
      <c r="AN163" s="30">
        <v>2014</v>
      </c>
      <c r="AO163" s="30">
        <v>2014</v>
      </c>
      <c r="AP163" s="30">
        <v>2014</v>
      </c>
      <c r="AQ163" s="30">
        <v>2014</v>
      </c>
      <c r="AR163" s="30">
        <v>2015</v>
      </c>
      <c r="AS163" s="30">
        <v>2014</v>
      </c>
      <c r="AT163" s="30">
        <v>2015</v>
      </c>
      <c r="AU163" s="30">
        <v>2012</v>
      </c>
      <c r="AV163" s="30">
        <v>2010</v>
      </c>
      <c r="AW163" s="30">
        <v>2014</v>
      </c>
      <c r="AX163" s="30">
        <v>2014</v>
      </c>
      <c r="AY163" s="30">
        <v>2014</v>
      </c>
      <c r="AZ163" s="30">
        <v>2015</v>
      </c>
      <c r="BA163" s="30">
        <v>2015</v>
      </c>
      <c r="BB163" s="30">
        <v>2015</v>
      </c>
      <c r="BC163" s="30">
        <v>2015</v>
      </c>
      <c r="BD163" s="30">
        <v>2014</v>
      </c>
      <c r="BE163" s="30">
        <v>2014</v>
      </c>
      <c r="BF163" s="19"/>
    </row>
    <row r="164" spans="1:58" x14ac:dyDescent="0.3">
      <c r="A164" s="24" t="s">
        <v>305</v>
      </c>
      <c r="B164" s="20" t="s">
        <v>304</v>
      </c>
      <c r="C164" s="28">
        <v>2014</v>
      </c>
      <c r="D164" s="28">
        <v>2014</v>
      </c>
      <c r="E164" s="28">
        <v>2014</v>
      </c>
      <c r="F164" s="28">
        <v>2014</v>
      </c>
      <c r="G164" s="28">
        <v>2014</v>
      </c>
      <c r="H164" s="28">
        <v>2014</v>
      </c>
      <c r="I164" s="28">
        <v>2014</v>
      </c>
      <c r="J164" s="28">
        <v>2015</v>
      </c>
      <c r="K164" s="28">
        <v>2015</v>
      </c>
      <c r="L164" s="28">
        <v>2015</v>
      </c>
      <c r="M164" s="30">
        <v>2016</v>
      </c>
      <c r="N164" s="30">
        <v>2016</v>
      </c>
      <c r="O164" s="30">
        <v>2015</v>
      </c>
      <c r="P164" s="30">
        <v>2015</v>
      </c>
      <c r="Q164" s="30">
        <v>2014</v>
      </c>
      <c r="R164" s="30">
        <v>2010</v>
      </c>
      <c r="S164" s="30">
        <v>2016</v>
      </c>
      <c r="T164" s="30">
        <v>2013</v>
      </c>
      <c r="U164" s="30">
        <v>2014</v>
      </c>
      <c r="V164" s="30">
        <v>2014</v>
      </c>
      <c r="W164" s="30">
        <v>2015</v>
      </c>
      <c r="X164" s="30">
        <v>2014</v>
      </c>
      <c r="Y164" s="30">
        <v>2010</v>
      </c>
      <c r="Z164" s="30">
        <v>2014</v>
      </c>
      <c r="AA164" s="30">
        <v>2014</v>
      </c>
      <c r="AB164" s="30">
        <v>2014</v>
      </c>
      <c r="AC164" s="30">
        <v>2014</v>
      </c>
      <c r="AD164" s="30">
        <v>2015</v>
      </c>
      <c r="AE164" s="30">
        <v>2012</v>
      </c>
      <c r="AF164" s="30">
        <v>2014</v>
      </c>
      <c r="AG164" s="29">
        <v>2009</v>
      </c>
      <c r="AH164" s="30">
        <v>2014</v>
      </c>
      <c r="AI164" s="30">
        <v>2015</v>
      </c>
      <c r="AJ164" s="30">
        <v>2016</v>
      </c>
      <c r="AK164" s="31">
        <v>2015</v>
      </c>
      <c r="AL164" s="31">
        <v>2016</v>
      </c>
      <c r="AM164" s="30">
        <v>2015</v>
      </c>
      <c r="AN164" s="30">
        <v>2014</v>
      </c>
      <c r="AO164" s="30">
        <v>2014</v>
      </c>
      <c r="AP164" s="30" t="s">
        <v>445</v>
      </c>
      <c r="AQ164" s="30" t="s">
        <v>445</v>
      </c>
      <c r="AR164" s="30">
        <v>2011</v>
      </c>
      <c r="AS164" s="30">
        <v>2014</v>
      </c>
      <c r="AT164" s="30">
        <v>2015</v>
      </c>
      <c r="AU164" s="30">
        <v>2012</v>
      </c>
      <c r="AV164" s="30">
        <v>2013</v>
      </c>
      <c r="AW164" s="30">
        <v>2014</v>
      </c>
      <c r="AX164" s="30">
        <v>2014</v>
      </c>
      <c r="AY164" s="30">
        <v>2014</v>
      </c>
      <c r="AZ164" s="30">
        <v>2014</v>
      </c>
      <c r="BA164" s="30">
        <v>2014</v>
      </c>
      <c r="BB164" s="30">
        <v>2015</v>
      </c>
      <c r="BC164" s="30">
        <v>2015</v>
      </c>
      <c r="BD164" s="30">
        <v>2014</v>
      </c>
      <c r="BE164" s="30">
        <v>2014</v>
      </c>
      <c r="BF164" s="19"/>
    </row>
    <row r="165" spans="1:58" x14ac:dyDescent="0.3">
      <c r="A165" s="24" t="s">
        <v>307</v>
      </c>
      <c r="B165" s="20" t="s">
        <v>306</v>
      </c>
      <c r="C165" s="28">
        <v>2014</v>
      </c>
      <c r="D165" s="28">
        <v>2014</v>
      </c>
      <c r="E165" s="28">
        <v>2014</v>
      </c>
      <c r="F165" s="28">
        <v>2014</v>
      </c>
      <c r="G165" s="28">
        <v>2014</v>
      </c>
      <c r="H165" s="28">
        <v>2014</v>
      </c>
      <c r="I165" s="28">
        <v>2014</v>
      </c>
      <c r="J165" s="28">
        <v>2015</v>
      </c>
      <c r="K165" s="28">
        <v>2015</v>
      </c>
      <c r="L165" s="28">
        <v>2015</v>
      </c>
      <c r="M165" s="30">
        <v>2016</v>
      </c>
      <c r="N165" s="30">
        <v>2016</v>
      </c>
      <c r="O165" s="30">
        <v>2015</v>
      </c>
      <c r="P165" s="30">
        <v>2015</v>
      </c>
      <c r="Q165" s="30">
        <v>2014</v>
      </c>
      <c r="R165" s="30">
        <v>2010</v>
      </c>
      <c r="S165" s="30">
        <v>2016</v>
      </c>
      <c r="T165" s="30">
        <v>2013</v>
      </c>
      <c r="U165" s="30">
        <v>2014</v>
      </c>
      <c r="V165" s="30">
        <v>2014</v>
      </c>
      <c r="W165" s="30">
        <v>2015</v>
      </c>
      <c r="X165" s="30">
        <v>2010</v>
      </c>
      <c r="Y165" s="30">
        <v>2012</v>
      </c>
      <c r="Z165" s="30">
        <v>2014</v>
      </c>
      <c r="AA165" s="30">
        <v>2014</v>
      </c>
      <c r="AB165" s="30">
        <v>2014</v>
      </c>
      <c r="AC165" s="30">
        <v>2014</v>
      </c>
      <c r="AD165" s="30">
        <v>2015</v>
      </c>
      <c r="AE165" s="30">
        <v>2012</v>
      </c>
      <c r="AF165" s="30">
        <v>2014</v>
      </c>
      <c r="AG165" s="29" t="s">
        <v>445</v>
      </c>
      <c r="AH165" s="30">
        <v>2014</v>
      </c>
      <c r="AI165" s="30">
        <v>2015</v>
      </c>
      <c r="AJ165" s="30">
        <v>2016</v>
      </c>
      <c r="AK165" s="31" t="s">
        <v>445</v>
      </c>
      <c r="AL165" s="31">
        <v>2015</v>
      </c>
      <c r="AM165" s="30">
        <v>2015</v>
      </c>
      <c r="AN165" s="30">
        <v>2014</v>
      </c>
      <c r="AO165" s="30">
        <v>2014</v>
      </c>
      <c r="AP165" s="30">
        <v>2013</v>
      </c>
      <c r="AQ165" s="30">
        <v>2013</v>
      </c>
      <c r="AR165" s="30" t="s">
        <v>445</v>
      </c>
      <c r="AS165" s="30">
        <v>2014</v>
      </c>
      <c r="AT165" s="30">
        <v>2015</v>
      </c>
      <c r="AU165" s="30">
        <v>2012</v>
      </c>
      <c r="AV165" s="30">
        <v>2010</v>
      </c>
      <c r="AW165" s="30">
        <v>2014</v>
      </c>
      <c r="AX165" s="30">
        <v>2014</v>
      </c>
      <c r="AY165" s="30">
        <v>2014</v>
      </c>
      <c r="AZ165" s="30">
        <v>2015</v>
      </c>
      <c r="BA165" s="30">
        <v>2015</v>
      </c>
      <c r="BB165" s="30">
        <v>2015</v>
      </c>
      <c r="BC165" s="30">
        <v>2015</v>
      </c>
      <c r="BD165" s="30">
        <v>2014</v>
      </c>
      <c r="BE165" s="30">
        <v>2014</v>
      </c>
      <c r="BF165" s="19"/>
    </row>
    <row r="166" spans="1:58" x14ac:dyDescent="0.3">
      <c r="A166" s="24" t="s">
        <v>309</v>
      </c>
      <c r="B166" s="20" t="s">
        <v>308</v>
      </c>
      <c r="C166" s="28">
        <v>2014</v>
      </c>
      <c r="D166" s="28">
        <v>2014</v>
      </c>
      <c r="E166" s="28">
        <v>2014</v>
      </c>
      <c r="F166" s="28">
        <v>2014</v>
      </c>
      <c r="G166" s="28">
        <v>2014</v>
      </c>
      <c r="H166" s="28">
        <v>2014</v>
      </c>
      <c r="I166" s="28">
        <v>2014</v>
      </c>
      <c r="J166" s="28">
        <v>2015</v>
      </c>
      <c r="K166" s="28">
        <v>2015</v>
      </c>
      <c r="L166" s="28">
        <v>2015</v>
      </c>
      <c r="M166" s="30">
        <v>2016</v>
      </c>
      <c r="N166" s="30">
        <v>2016</v>
      </c>
      <c r="O166" s="30">
        <v>2015</v>
      </c>
      <c r="P166" s="30">
        <v>2015</v>
      </c>
      <c r="Q166" s="30">
        <v>2014</v>
      </c>
      <c r="R166" s="30">
        <v>2010</v>
      </c>
      <c r="S166" s="30">
        <v>2016</v>
      </c>
      <c r="T166" s="30">
        <v>2013</v>
      </c>
      <c r="U166" s="30">
        <v>2014</v>
      </c>
      <c r="V166" s="30">
        <v>2014</v>
      </c>
      <c r="W166" s="30">
        <v>2015</v>
      </c>
      <c r="X166" s="30">
        <v>2010</v>
      </c>
      <c r="Y166" s="30">
        <v>2009</v>
      </c>
      <c r="Z166" s="30">
        <v>2014</v>
      </c>
      <c r="AA166" s="30">
        <v>2014</v>
      </c>
      <c r="AB166" s="30">
        <v>2014</v>
      </c>
      <c r="AC166" s="30">
        <v>2014</v>
      </c>
      <c r="AD166" s="30">
        <v>2015</v>
      </c>
      <c r="AE166" s="30">
        <v>2012</v>
      </c>
      <c r="AF166" s="30">
        <v>2014</v>
      </c>
      <c r="AG166" s="29">
        <v>2009</v>
      </c>
      <c r="AH166" s="30">
        <v>2014</v>
      </c>
      <c r="AI166" s="30">
        <v>2015</v>
      </c>
      <c r="AJ166" s="30">
        <v>2016</v>
      </c>
      <c r="AK166" s="31" t="s">
        <v>445</v>
      </c>
      <c r="AL166" s="31">
        <v>2015</v>
      </c>
      <c r="AM166" s="30">
        <v>2015</v>
      </c>
      <c r="AN166" s="30">
        <v>2014</v>
      </c>
      <c r="AO166" s="30">
        <v>2014</v>
      </c>
      <c r="AP166" s="30" t="s">
        <v>445</v>
      </c>
      <c r="AQ166" s="30" t="s">
        <v>445</v>
      </c>
      <c r="AR166" s="30">
        <v>2015</v>
      </c>
      <c r="AS166" s="30">
        <v>2014</v>
      </c>
      <c r="AT166" s="30">
        <v>2015</v>
      </c>
      <c r="AU166" s="30">
        <v>2012</v>
      </c>
      <c r="AV166" s="30">
        <v>2010</v>
      </c>
      <c r="AW166" s="30">
        <v>2014</v>
      </c>
      <c r="AX166" s="30">
        <v>2014</v>
      </c>
      <c r="AY166" s="30">
        <v>2014</v>
      </c>
      <c r="AZ166" s="30">
        <v>2015</v>
      </c>
      <c r="BA166" s="30">
        <v>2015</v>
      </c>
      <c r="BB166" s="30">
        <v>2015</v>
      </c>
      <c r="BC166" s="30">
        <v>2015</v>
      </c>
      <c r="BD166" s="30">
        <v>2014</v>
      </c>
      <c r="BE166" s="30">
        <v>2014</v>
      </c>
      <c r="BF166" s="19"/>
    </row>
    <row r="167" spans="1:58" x14ac:dyDescent="0.3">
      <c r="A167" s="24" t="s">
        <v>311</v>
      </c>
      <c r="B167" s="20" t="s">
        <v>310</v>
      </c>
      <c r="C167" s="28">
        <v>2014</v>
      </c>
      <c r="D167" s="28">
        <v>2014</v>
      </c>
      <c r="E167" s="28">
        <v>2014</v>
      </c>
      <c r="F167" s="28">
        <v>2014</v>
      </c>
      <c r="G167" s="28">
        <v>2014</v>
      </c>
      <c r="H167" s="28">
        <v>2014</v>
      </c>
      <c r="I167" s="28">
        <v>2014</v>
      </c>
      <c r="J167" s="28">
        <v>2015</v>
      </c>
      <c r="K167" s="28">
        <v>2015</v>
      </c>
      <c r="L167" s="28">
        <v>2015</v>
      </c>
      <c r="M167" s="30">
        <v>2016</v>
      </c>
      <c r="N167" s="30">
        <v>2016</v>
      </c>
      <c r="O167" s="30">
        <v>2015</v>
      </c>
      <c r="P167" s="30">
        <v>2015</v>
      </c>
      <c r="Q167" s="30">
        <v>2014</v>
      </c>
      <c r="R167" s="30" t="s">
        <v>445</v>
      </c>
      <c r="S167" s="30">
        <v>2016</v>
      </c>
      <c r="T167" s="30">
        <v>2013</v>
      </c>
      <c r="U167" s="30">
        <v>2014</v>
      </c>
      <c r="V167" s="30" t="s">
        <v>445</v>
      </c>
      <c r="W167" s="30">
        <v>2015</v>
      </c>
      <c r="X167" s="30" t="s">
        <v>445</v>
      </c>
      <c r="Y167" s="30">
        <v>2011</v>
      </c>
      <c r="Z167" s="30">
        <v>2014</v>
      </c>
      <c r="AA167" s="30">
        <v>2014</v>
      </c>
      <c r="AB167" s="30">
        <v>2014</v>
      </c>
      <c r="AC167" s="30">
        <v>2014</v>
      </c>
      <c r="AD167" s="30">
        <v>2015</v>
      </c>
      <c r="AE167" s="30" t="s">
        <v>445</v>
      </c>
      <c r="AF167" s="30">
        <v>2014</v>
      </c>
      <c r="AG167" s="29">
        <v>2012</v>
      </c>
      <c r="AH167" s="30">
        <v>2014</v>
      </c>
      <c r="AI167" s="30">
        <v>2015</v>
      </c>
      <c r="AJ167" s="30">
        <v>2016</v>
      </c>
      <c r="AK167" s="31" t="s">
        <v>445</v>
      </c>
      <c r="AL167" s="31">
        <v>2015</v>
      </c>
      <c r="AM167" s="30">
        <v>2015</v>
      </c>
      <c r="AN167" s="30">
        <v>2014</v>
      </c>
      <c r="AO167" s="30">
        <v>2014</v>
      </c>
      <c r="AP167" s="30">
        <v>2014</v>
      </c>
      <c r="AQ167" s="30">
        <v>2014</v>
      </c>
      <c r="AR167" s="30">
        <v>2015</v>
      </c>
      <c r="AS167" s="30">
        <v>2014</v>
      </c>
      <c r="AT167" s="30">
        <v>2015</v>
      </c>
      <c r="AU167" s="30">
        <v>2012</v>
      </c>
      <c r="AV167" s="30" t="s">
        <v>445</v>
      </c>
      <c r="AW167" s="30">
        <v>2014</v>
      </c>
      <c r="AX167" s="30">
        <v>2014</v>
      </c>
      <c r="AY167" s="30">
        <v>2014</v>
      </c>
      <c r="AZ167" s="30">
        <v>2015</v>
      </c>
      <c r="BA167" s="30">
        <v>2015</v>
      </c>
      <c r="BB167" s="30">
        <v>2015</v>
      </c>
      <c r="BC167" s="30">
        <v>2015</v>
      </c>
      <c r="BD167" s="30">
        <v>2014</v>
      </c>
      <c r="BE167" s="30">
        <v>2014</v>
      </c>
      <c r="BF167" s="19"/>
    </row>
    <row r="168" spans="1:58" x14ac:dyDescent="0.3">
      <c r="A168" s="24" t="s">
        <v>313</v>
      </c>
      <c r="B168" s="20" t="s">
        <v>312</v>
      </c>
      <c r="C168" s="28">
        <v>2014</v>
      </c>
      <c r="D168" s="28">
        <v>2014</v>
      </c>
      <c r="E168" s="28">
        <v>2014</v>
      </c>
      <c r="F168" s="28">
        <v>2014</v>
      </c>
      <c r="G168" s="28">
        <v>2014</v>
      </c>
      <c r="H168" s="28">
        <v>2014</v>
      </c>
      <c r="I168" s="28">
        <v>2014</v>
      </c>
      <c r="J168" s="28">
        <v>2015</v>
      </c>
      <c r="K168" s="28">
        <v>2015</v>
      </c>
      <c r="L168" s="28">
        <v>2015</v>
      </c>
      <c r="M168" s="30">
        <v>2016</v>
      </c>
      <c r="N168" s="30">
        <v>2016</v>
      </c>
      <c r="O168" s="30">
        <v>2015</v>
      </c>
      <c r="P168" s="30">
        <v>2015</v>
      </c>
      <c r="Q168" s="30">
        <v>2014</v>
      </c>
      <c r="R168" s="30" t="s">
        <v>445</v>
      </c>
      <c r="S168" s="30">
        <v>2016</v>
      </c>
      <c r="T168" s="30">
        <v>2013</v>
      </c>
      <c r="U168" s="30">
        <v>2014</v>
      </c>
      <c r="V168" s="30" t="s">
        <v>445</v>
      </c>
      <c r="W168" s="30">
        <v>2015</v>
      </c>
      <c r="X168" s="30" t="s">
        <v>445</v>
      </c>
      <c r="Y168" s="30">
        <v>2012</v>
      </c>
      <c r="Z168" s="30">
        <v>2014</v>
      </c>
      <c r="AA168" s="30">
        <v>2014</v>
      </c>
      <c r="AB168" s="30">
        <v>2013</v>
      </c>
      <c r="AC168" s="30">
        <v>2014</v>
      </c>
      <c r="AD168" s="30">
        <v>2015</v>
      </c>
      <c r="AE168" s="30" t="s">
        <v>445</v>
      </c>
      <c r="AF168" s="30">
        <v>2014</v>
      </c>
      <c r="AG168" s="29">
        <v>2012</v>
      </c>
      <c r="AH168" s="30">
        <v>2014</v>
      </c>
      <c r="AI168" s="30">
        <v>2015</v>
      </c>
      <c r="AJ168" s="30">
        <v>2016</v>
      </c>
      <c r="AK168" s="31" t="s">
        <v>445</v>
      </c>
      <c r="AL168" s="31">
        <v>2015</v>
      </c>
      <c r="AM168" s="30">
        <v>2015</v>
      </c>
      <c r="AN168" s="30">
        <v>2014</v>
      </c>
      <c r="AO168" s="30">
        <v>2014</v>
      </c>
      <c r="AP168" s="30">
        <v>2014</v>
      </c>
      <c r="AQ168" s="30">
        <v>2014</v>
      </c>
      <c r="AR168" s="30">
        <v>2015</v>
      </c>
      <c r="AS168" s="30">
        <v>2014</v>
      </c>
      <c r="AT168" s="30">
        <v>2015</v>
      </c>
      <c r="AU168" s="30">
        <v>2012</v>
      </c>
      <c r="AV168" s="30" t="s">
        <v>445</v>
      </c>
      <c r="AW168" s="30">
        <v>2014</v>
      </c>
      <c r="AX168" s="30">
        <v>2014</v>
      </c>
      <c r="AY168" s="30">
        <v>2014</v>
      </c>
      <c r="AZ168" s="30">
        <v>2015</v>
      </c>
      <c r="BA168" s="30">
        <v>2015</v>
      </c>
      <c r="BB168" s="30">
        <v>2015</v>
      </c>
      <c r="BC168" s="30">
        <v>2015</v>
      </c>
      <c r="BD168" s="30">
        <v>2014</v>
      </c>
      <c r="BE168" s="30">
        <v>2014</v>
      </c>
      <c r="BF168" s="19"/>
    </row>
    <row r="169" spans="1:58" x14ac:dyDescent="0.3">
      <c r="A169" s="24" t="s">
        <v>425</v>
      </c>
      <c r="B169" s="20" t="s">
        <v>314</v>
      </c>
      <c r="C169" s="28">
        <v>2014</v>
      </c>
      <c r="D169" s="28">
        <v>2014</v>
      </c>
      <c r="E169" s="28">
        <v>2014</v>
      </c>
      <c r="F169" s="28">
        <v>2014</v>
      </c>
      <c r="G169" s="28">
        <v>2014</v>
      </c>
      <c r="H169" s="28">
        <v>2014</v>
      </c>
      <c r="I169" s="28">
        <v>2014</v>
      </c>
      <c r="J169" s="28">
        <v>2015</v>
      </c>
      <c r="K169" s="28">
        <v>2015</v>
      </c>
      <c r="L169" s="28">
        <v>2015</v>
      </c>
      <c r="M169" s="30">
        <v>2016</v>
      </c>
      <c r="N169" s="30">
        <v>2016</v>
      </c>
      <c r="O169" s="30">
        <v>2015</v>
      </c>
      <c r="P169" s="30">
        <v>2015</v>
      </c>
      <c r="Q169" s="30">
        <v>2014</v>
      </c>
      <c r="R169" s="30">
        <v>2009</v>
      </c>
      <c r="S169" s="30">
        <v>2016</v>
      </c>
      <c r="T169" s="30">
        <v>2013</v>
      </c>
      <c r="U169" s="30">
        <v>2014</v>
      </c>
      <c r="V169" s="30" t="s">
        <v>445</v>
      </c>
      <c r="W169" s="30">
        <v>2015</v>
      </c>
      <c r="X169" s="30">
        <v>2009</v>
      </c>
      <c r="Y169" s="30">
        <v>2010</v>
      </c>
      <c r="Z169" s="30">
        <v>2014</v>
      </c>
      <c r="AA169" s="30">
        <v>2014</v>
      </c>
      <c r="AB169" s="30">
        <v>2014</v>
      </c>
      <c r="AC169" s="30">
        <v>2014</v>
      </c>
      <c r="AD169" s="30">
        <v>2015</v>
      </c>
      <c r="AE169" s="30" t="s">
        <v>445</v>
      </c>
      <c r="AF169" s="30">
        <v>2014</v>
      </c>
      <c r="AG169" s="29">
        <v>2004</v>
      </c>
      <c r="AH169" s="30">
        <v>2014</v>
      </c>
      <c r="AI169" s="30">
        <v>2015</v>
      </c>
      <c r="AJ169" s="30">
        <v>2016</v>
      </c>
      <c r="AK169" s="31">
        <v>2015</v>
      </c>
      <c r="AL169" s="31">
        <v>2015</v>
      </c>
      <c r="AM169" s="30">
        <v>2015</v>
      </c>
      <c r="AN169" s="30">
        <v>2014</v>
      </c>
      <c r="AO169" s="30">
        <v>2014</v>
      </c>
      <c r="AP169" s="30" t="s">
        <v>445</v>
      </c>
      <c r="AQ169" s="30" t="s">
        <v>445</v>
      </c>
      <c r="AR169" s="30">
        <v>2009</v>
      </c>
      <c r="AS169" s="30">
        <v>2014</v>
      </c>
      <c r="AT169" s="30">
        <v>2015</v>
      </c>
      <c r="AU169" s="30">
        <v>2012</v>
      </c>
      <c r="AV169" s="30">
        <v>2013</v>
      </c>
      <c r="AW169" s="30">
        <v>2014</v>
      </c>
      <c r="AX169" s="30">
        <v>2014</v>
      </c>
      <c r="AY169" s="30">
        <v>2014</v>
      </c>
      <c r="AZ169" s="30">
        <v>2015</v>
      </c>
      <c r="BA169" s="30">
        <v>2015</v>
      </c>
      <c r="BB169" s="30" t="s">
        <v>445</v>
      </c>
      <c r="BC169" s="30">
        <v>2015</v>
      </c>
      <c r="BD169" s="30">
        <v>2014</v>
      </c>
      <c r="BE169" s="30">
        <v>2014</v>
      </c>
      <c r="BF169" s="19"/>
    </row>
    <row r="170" spans="1:58" x14ac:dyDescent="0.3">
      <c r="A170" s="24" t="s">
        <v>316</v>
      </c>
      <c r="B170" s="20" t="s">
        <v>315</v>
      </c>
      <c r="C170" s="28">
        <v>2014</v>
      </c>
      <c r="D170" s="28">
        <v>2014</v>
      </c>
      <c r="E170" s="28">
        <v>2014</v>
      </c>
      <c r="F170" s="28">
        <v>2014</v>
      </c>
      <c r="G170" s="28">
        <v>2014</v>
      </c>
      <c r="H170" s="28">
        <v>2014</v>
      </c>
      <c r="I170" s="28">
        <v>2014</v>
      </c>
      <c r="J170" s="28">
        <v>2015</v>
      </c>
      <c r="K170" s="28">
        <v>2015</v>
      </c>
      <c r="L170" s="28">
        <v>2015</v>
      </c>
      <c r="M170" s="30">
        <v>2016</v>
      </c>
      <c r="N170" s="30">
        <v>2016</v>
      </c>
      <c r="O170" s="30">
        <v>2015</v>
      </c>
      <c r="P170" s="30">
        <v>2015</v>
      </c>
      <c r="Q170" s="30">
        <v>2014</v>
      </c>
      <c r="R170" s="30">
        <v>2012</v>
      </c>
      <c r="S170" s="30">
        <v>2016</v>
      </c>
      <c r="T170" s="30">
        <v>2013</v>
      </c>
      <c r="U170" s="30">
        <v>2014</v>
      </c>
      <c r="V170" s="30">
        <v>2014</v>
      </c>
      <c r="W170" s="30">
        <v>2015</v>
      </c>
      <c r="X170" s="30">
        <v>2012</v>
      </c>
      <c r="Y170" s="30">
        <v>2013</v>
      </c>
      <c r="Z170" s="30">
        <v>2014</v>
      </c>
      <c r="AA170" s="30">
        <v>2014</v>
      </c>
      <c r="AB170" s="30">
        <v>2014</v>
      </c>
      <c r="AC170" s="30">
        <v>2014</v>
      </c>
      <c r="AD170" s="30">
        <v>2015</v>
      </c>
      <c r="AE170" s="30">
        <v>2012</v>
      </c>
      <c r="AF170" s="30">
        <v>2014</v>
      </c>
      <c r="AG170" s="29">
        <v>2009</v>
      </c>
      <c r="AH170" s="30">
        <v>2014</v>
      </c>
      <c r="AI170" s="30">
        <v>2015</v>
      </c>
      <c r="AJ170" s="30">
        <v>2016</v>
      </c>
      <c r="AK170" s="31" t="s">
        <v>445</v>
      </c>
      <c r="AL170" s="31">
        <v>2015</v>
      </c>
      <c r="AM170" s="30">
        <v>2015</v>
      </c>
      <c r="AN170" s="30">
        <v>2014</v>
      </c>
      <c r="AO170" s="30">
        <v>2014</v>
      </c>
      <c r="AP170" s="30" t="s">
        <v>445</v>
      </c>
      <c r="AQ170" s="30" t="s">
        <v>445</v>
      </c>
      <c r="AR170" s="30">
        <v>2009</v>
      </c>
      <c r="AS170" s="30">
        <v>2014</v>
      </c>
      <c r="AT170" s="30">
        <v>2015</v>
      </c>
      <c r="AU170" s="30">
        <v>2012</v>
      </c>
      <c r="AV170" s="30">
        <v>2013</v>
      </c>
      <c r="AW170" s="30">
        <v>2014</v>
      </c>
      <c r="AX170" s="30">
        <v>2014</v>
      </c>
      <c r="AY170" s="30">
        <v>2014</v>
      </c>
      <c r="AZ170" s="30">
        <v>2015</v>
      </c>
      <c r="BA170" s="30">
        <v>2015</v>
      </c>
      <c r="BB170" s="30">
        <v>2015</v>
      </c>
      <c r="BC170" s="30">
        <v>2015</v>
      </c>
      <c r="BD170" s="30">
        <v>2014</v>
      </c>
      <c r="BE170" s="30">
        <v>2014</v>
      </c>
      <c r="BF170" s="19"/>
    </row>
    <row r="171" spans="1:58" x14ac:dyDescent="0.3">
      <c r="A171" s="24" t="s">
        <v>426</v>
      </c>
      <c r="B171" s="20" t="s">
        <v>317</v>
      </c>
      <c r="C171" s="28">
        <v>2014</v>
      </c>
      <c r="D171" s="28">
        <v>2014</v>
      </c>
      <c r="E171" s="28">
        <v>2014</v>
      </c>
      <c r="F171" s="28">
        <v>2014</v>
      </c>
      <c r="G171" s="28">
        <v>2014</v>
      </c>
      <c r="H171" s="28">
        <v>2014</v>
      </c>
      <c r="I171" s="28">
        <v>2014</v>
      </c>
      <c r="J171" s="28">
        <v>2015</v>
      </c>
      <c r="K171" s="28">
        <v>2015</v>
      </c>
      <c r="L171" s="28">
        <v>2015</v>
      </c>
      <c r="M171" s="30">
        <v>2016</v>
      </c>
      <c r="N171" s="30">
        <v>2016</v>
      </c>
      <c r="O171" s="30">
        <v>2015</v>
      </c>
      <c r="P171" s="30">
        <v>2015</v>
      </c>
      <c r="Q171" s="30">
        <v>2014</v>
      </c>
      <c r="R171" s="30">
        <v>2010</v>
      </c>
      <c r="S171" s="30">
        <v>2016</v>
      </c>
      <c r="T171" s="30">
        <v>2013</v>
      </c>
      <c r="U171" s="30">
        <v>2014</v>
      </c>
      <c r="V171" s="30">
        <v>2014</v>
      </c>
      <c r="W171" s="30">
        <v>2015</v>
      </c>
      <c r="X171" s="30">
        <v>2011</v>
      </c>
      <c r="Y171" s="30">
        <v>2012</v>
      </c>
      <c r="Z171" s="30">
        <v>2014</v>
      </c>
      <c r="AA171" s="30">
        <v>2014</v>
      </c>
      <c r="AB171" s="30">
        <v>2014</v>
      </c>
      <c r="AC171" s="30">
        <v>2014</v>
      </c>
      <c r="AD171" s="30">
        <v>2015</v>
      </c>
      <c r="AE171" s="30">
        <v>2012</v>
      </c>
      <c r="AF171" s="30">
        <v>2014</v>
      </c>
      <c r="AG171" s="29">
        <v>2012</v>
      </c>
      <c r="AH171" s="30">
        <v>2014</v>
      </c>
      <c r="AI171" s="30">
        <v>2015</v>
      </c>
      <c r="AJ171" s="30">
        <v>2016</v>
      </c>
      <c r="AK171" s="31" t="s">
        <v>445</v>
      </c>
      <c r="AL171" s="31">
        <v>2016</v>
      </c>
      <c r="AM171" s="30">
        <v>2015</v>
      </c>
      <c r="AN171" s="30">
        <v>2014</v>
      </c>
      <c r="AO171" s="30">
        <v>2014</v>
      </c>
      <c r="AP171" s="30">
        <v>2013</v>
      </c>
      <c r="AQ171" s="30">
        <v>2014</v>
      </c>
      <c r="AR171" s="30">
        <v>2015</v>
      </c>
      <c r="AS171" s="30">
        <v>2014</v>
      </c>
      <c r="AT171" s="30">
        <v>2015</v>
      </c>
      <c r="AU171" s="30">
        <v>2012</v>
      </c>
      <c r="AV171" s="30">
        <v>2012</v>
      </c>
      <c r="AW171" s="30">
        <v>2014</v>
      </c>
      <c r="AX171" s="30">
        <v>2014</v>
      </c>
      <c r="AY171" s="30">
        <v>2014</v>
      </c>
      <c r="AZ171" s="30">
        <v>2015</v>
      </c>
      <c r="BA171" s="30">
        <v>2015</v>
      </c>
      <c r="BB171" s="30">
        <v>2015</v>
      </c>
      <c r="BC171" s="30">
        <v>2015</v>
      </c>
      <c r="BD171" s="30">
        <v>2014</v>
      </c>
      <c r="BE171" s="30">
        <v>2014</v>
      </c>
      <c r="BF171" s="19"/>
    </row>
    <row r="172" spans="1:58" x14ac:dyDescent="0.3">
      <c r="A172" s="24" t="s">
        <v>319</v>
      </c>
      <c r="B172" s="20" t="s">
        <v>318</v>
      </c>
      <c r="C172" s="28">
        <v>2014</v>
      </c>
      <c r="D172" s="28">
        <v>2014</v>
      </c>
      <c r="E172" s="28">
        <v>2014</v>
      </c>
      <c r="F172" s="28">
        <v>2014</v>
      </c>
      <c r="G172" s="28">
        <v>2014</v>
      </c>
      <c r="H172" s="28">
        <v>2014</v>
      </c>
      <c r="I172" s="28">
        <v>2014</v>
      </c>
      <c r="J172" s="28">
        <v>2015</v>
      </c>
      <c r="K172" s="28">
        <v>2015</v>
      </c>
      <c r="L172" s="28">
        <v>2015</v>
      </c>
      <c r="M172" s="30">
        <v>2016</v>
      </c>
      <c r="N172" s="30">
        <v>2016</v>
      </c>
      <c r="O172" s="30">
        <v>2015</v>
      </c>
      <c r="P172" s="30">
        <v>2015</v>
      </c>
      <c r="Q172" s="30">
        <v>2014</v>
      </c>
      <c r="R172" s="30">
        <v>2006</v>
      </c>
      <c r="S172" s="30">
        <v>2016</v>
      </c>
      <c r="T172" s="30">
        <v>2013</v>
      </c>
      <c r="U172" s="30">
        <v>2014</v>
      </c>
      <c r="V172" s="30">
        <v>2014</v>
      </c>
      <c r="W172" s="30">
        <v>2015</v>
      </c>
      <c r="X172" s="30">
        <v>2012</v>
      </c>
      <c r="Y172" s="30">
        <v>2010</v>
      </c>
      <c r="Z172" s="30">
        <v>2014</v>
      </c>
      <c r="AA172" s="30">
        <v>2014</v>
      </c>
      <c r="AB172" s="30">
        <v>2014</v>
      </c>
      <c r="AC172" s="30">
        <v>2014</v>
      </c>
      <c r="AD172" s="30">
        <v>2015</v>
      </c>
      <c r="AE172" s="30">
        <v>2012</v>
      </c>
      <c r="AF172" s="30">
        <v>2014</v>
      </c>
      <c r="AG172" s="29">
        <v>2012</v>
      </c>
      <c r="AH172" s="30">
        <v>2014</v>
      </c>
      <c r="AI172" s="30">
        <v>2015</v>
      </c>
      <c r="AJ172" s="30">
        <v>2016</v>
      </c>
      <c r="AK172" s="31">
        <v>2015</v>
      </c>
      <c r="AL172" s="31">
        <v>2015</v>
      </c>
      <c r="AM172" s="30">
        <v>2015</v>
      </c>
      <c r="AN172" s="30">
        <v>2014</v>
      </c>
      <c r="AO172" s="30">
        <v>2014</v>
      </c>
      <c r="AP172" s="30">
        <v>2014</v>
      </c>
      <c r="AQ172" s="30">
        <v>2014</v>
      </c>
      <c r="AR172" s="30">
        <v>2015</v>
      </c>
      <c r="AS172" s="30">
        <v>2014</v>
      </c>
      <c r="AT172" s="30">
        <v>2015</v>
      </c>
      <c r="AU172" s="30">
        <v>2012</v>
      </c>
      <c r="AV172" s="30">
        <v>2010</v>
      </c>
      <c r="AW172" s="30">
        <v>2014</v>
      </c>
      <c r="AX172" s="30">
        <v>2014</v>
      </c>
      <c r="AY172" s="30">
        <v>2014</v>
      </c>
      <c r="AZ172" s="30">
        <v>2015</v>
      </c>
      <c r="BA172" s="30">
        <v>2015</v>
      </c>
      <c r="BB172" s="30">
        <v>2015</v>
      </c>
      <c r="BC172" s="30">
        <v>2015</v>
      </c>
      <c r="BD172" s="30">
        <v>2014</v>
      </c>
      <c r="BE172" s="30">
        <v>2014</v>
      </c>
      <c r="BF172" s="19"/>
    </row>
    <row r="173" spans="1:58" x14ac:dyDescent="0.3">
      <c r="A173" s="24" t="s">
        <v>439</v>
      </c>
      <c r="B173" s="20" t="s">
        <v>187</v>
      </c>
      <c r="C173" s="28">
        <v>2014</v>
      </c>
      <c r="D173" s="28">
        <v>2014</v>
      </c>
      <c r="E173" s="28">
        <v>2014</v>
      </c>
      <c r="F173" s="28">
        <v>2014</v>
      </c>
      <c r="G173" s="28">
        <v>2014</v>
      </c>
      <c r="H173" s="28">
        <v>2014</v>
      </c>
      <c r="I173" s="28">
        <v>2014</v>
      </c>
      <c r="J173" s="28">
        <v>2015</v>
      </c>
      <c r="K173" s="28">
        <v>2015</v>
      </c>
      <c r="L173" s="28">
        <v>2015</v>
      </c>
      <c r="M173" s="30">
        <v>2016</v>
      </c>
      <c r="N173" s="30">
        <v>2016</v>
      </c>
      <c r="O173" s="30">
        <v>2015</v>
      </c>
      <c r="P173" s="30">
        <v>2015</v>
      </c>
      <c r="Q173" s="30">
        <v>2014</v>
      </c>
      <c r="R173" s="30">
        <v>2011</v>
      </c>
      <c r="S173" s="30">
        <v>2016</v>
      </c>
      <c r="T173" s="30">
        <v>2013</v>
      </c>
      <c r="U173" s="30">
        <v>2014</v>
      </c>
      <c r="V173" s="30">
        <v>2014</v>
      </c>
      <c r="W173" s="30">
        <v>2015</v>
      </c>
      <c r="X173" s="30">
        <v>2011</v>
      </c>
      <c r="Y173" s="30">
        <v>2010</v>
      </c>
      <c r="Z173" s="30">
        <v>2014</v>
      </c>
      <c r="AA173" s="30">
        <v>2014</v>
      </c>
      <c r="AB173" s="30">
        <v>2013</v>
      </c>
      <c r="AC173" s="30">
        <v>2014</v>
      </c>
      <c r="AD173" s="30">
        <v>2015</v>
      </c>
      <c r="AE173" s="30" t="s">
        <v>445</v>
      </c>
      <c r="AF173" s="30">
        <v>2014</v>
      </c>
      <c r="AG173" s="29">
        <v>2008</v>
      </c>
      <c r="AH173" s="30">
        <v>2014</v>
      </c>
      <c r="AI173" s="30">
        <v>2015</v>
      </c>
      <c r="AJ173" s="30">
        <v>2016</v>
      </c>
      <c r="AK173" s="31">
        <v>2015</v>
      </c>
      <c r="AL173" s="31">
        <v>2015</v>
      </c>
      <c r="AM173" s="30">
        <v>2015</v>
      </c>
      <c r="AN173" s="30">
        <v>2014</v>
      </c>
      <c r="AO173" s="30">
        <v>2014</v>
      </c>
      <c r="AP173" s="30">
        <v>2013</v>
      </c>
      <c r="AQ173" s="30">
        <v>2013</v>
      </c>
      <c r="AR173" s="30">
        <v>2015</v>
      </c>
      <c r="AS173" s="30">
        <v>2014</v>
      </c>
      <c r="AT173" s="30">
        <v>2015</v>
      </c>
      <c r="AU173" s="30">
        <v>2012</v>
      </c>
      <c r="AV173" s="30">
        <v>2013</v>
      </c>
      <c r="AW173" s="30">
        <v>2014</v>
      </c>
      <c r="AX173" s="30">
        <v>2014</v>
      </c>
      <c r="AY173" s="30">
        <v>2014</v>
      </c>
      <c r="AZ173" s="30">
        <v>2015</v>
      </c>
      <c r="BA173" s="30">
        <v>2015</v>
      </c>
      <c r="BB173" s="30">
        <v>2015</v>
      </c>
      <c r="BC173" s="30">
        <v>2015</v>
      </c>
      <c r="BD173" s="30">
        <v>2014</v>
      </c>
      <c r="BE173" s="30">
        <v>2014</v>
      </c>
      <c r="BF173" s="19"/>
    </row>
    <row r="174" spans="1:58" x14ac:dyDescent="0.3">
      <c r="A174" s="24" t="s">
        <v>365</v>
      </c>
      <c r="B174" s="20" t="s">
        <v>91</v>
      </c>
      <c r="C174" s="28">
        <v>2014</v>
      </c>
      <c r="D174" s="28">
        <v>2014</v>
      </c>
      <c r="E174" s="28">
        <v>2014</v>
      </c>
      <c r="F174" s="28">
        <v>2014</v>
      </c>
      <c r="G174" s="28">
        <v>2014</v>
      </c>
      <c r="H174" s="28">
        <v>2014</v>
      </c>
      <c r="I174" s="28">
        <v>2014</v>
      </c>
      <c r="J174" s="28">
        <v>2015</v>
      </c>
      <c r="K174" s="28">
        <v>2015</v>
      </c>
      <c r="L174" s="28">
        <v>2015</v>
      </c>
      <c r="M174" s="30">
        <v>2016</v>
      </c>
      <c r="N174" s="30">
        <v>2016</v>
      </c>
      <c r="O174" s="30">
        <v>2015</v>
      </c>
      <c r="P174" s="30">
        <v>2015</v>
      </c>
      <c r="Q174" s="30">
        <v>2014</v>
      </c>
      <c r="R174" s="30">
        <v>2010</v>
      </c>
      <c r="S174" s="30">
        <v>2016</v>
      </c>
      <c r="T174" s="30">
        <v>2013</v>
      </c>
      <c r="U174" s="30">
        <v>2014</v>
      </c>
      <c r="V174" s="30">
        <v>2014</v>
      </c>
      <c r="W174" s="30">
        <v>2015</v>
      </c>
      <c r="X174" s="30">
        <v>2009</v>
      </c>
      <c r="Y174" s="30">
        <v>2011</v>
      </c>
      <c r="Z174" s="30">
        <v>2014</v>
      </c>
      <c r="AA174" s="30">
        <v>2014</v>
      </c>
      <c r="AB174" s="30" t="s">
        <v>445</v>
      </c>
      <c r="AC174" s="30">
        <v>2014</v>
      </c>
      <c r="AD174" s="30">
        <v>2015</v>
      </c>
      <c r="AE174" s="30">
        <v>2012</v>
      </c>
      <c r="AF174" s="30" t="s">
        <v>445</v>
      </c>
      <c r="AG174" s="29">
        <v>2007</v>
      </c>
      <c r="AH174" s="30">
        <v>2014</v>
      </c>
      <c r="AI174" s="30">
        <v>2015</v>
      </c>
      <c r="AJ174" s="30">
        <v>2016</v>
      </c>
      <c r="AK174" s="31">
        <v>2015</v>
      </c>
      <c r="AL174" s="31">
        <v>2015</v>
      </c>
      <c r="AM174" s="30">
        <v>2015</v>
      </c>
      <c r="AN174" s="30">
        <v>2014</v>
      </c>
      <c r="AO174" s="30">
        <v>2014</v>
      </c>
      <c r="AP174" s="30" t="s">
        <v>445</v>
      </c>
      <c r="AQ174" s="30" t="s">
        <v>445</v>
      </c>
      <c r="AR174" s="30">
        <v>2009</v>
      </c>
      <c r="AS174" s="30">
        <v>2014</v>
      </c>
      <c r="AT174" s="30">
        <v>2015</v>
      </c>
      <c r="AU174" s="30">
        <v>2012</v>
      </c>
      <c r="AV174" s="30">
        <v>2010</v>
      </c>
      <c r="AW174" s="30">
        <v>2014</v>
      </c>
      <c r="AX174" s="30">
        <v>2014</v>
      </c>
      <c r="AY174" s="30">
        <v>2014</v>
      </c>
      <c r="AZ174" s="30">
        <v>2015</v>
      </c>
      <c r="BA174" s="30">
        <v>2015</v>
      </c>
      <c r="BB174" s="30">
        <v>2015</v>
      </c>
      <c r="BC174" s="30">
        <v>2015</v>
      </c>
      <c r="BD174" s="30">
        <v>2014</v>
      </c>
      <c r="BE174" s="30">
        <v>2014</v>
      </c>
      <c r="BF174" s="19"/>
    </row>
    <row r="175" spans="1:58" x14ac:dyDescent="0.3">
      <c r="A175" s="24" t="s">
        <v>321</v>
      </c>
      <c r="B175" s="20" t="s">
        <v>320</v>
      </c>
      <c r="C175" s="28">
        <v>2014</v>
      </c>
      <c r="D175" s="28">
        <v>2014</v>
      </c>
      <c r="E175" s="28">
        <v>2014</v>
      </c>
      <c r="F175" s="28">
        <v>2014</v>
      </c>
      <c r="G175" s="28">
        <v>2014</v>
      </c>
      <c r="H175" s="28">
        <v>2014</v>
      </c>
      <c r="I175" s="28">
        <v>2014</v>
      </c>
      <c r="J175" s="28">
        <v>2015</v>
      </c>
      <c r="K175" s="28">
        <v>2015</v>
      </c>
      <c r="L175" s="28">
        <v>2015</v>
      </c>
      <c r="M175" s="30">
        <v>2016</v>
      </c>
      <c r="N175" s="30">
        <v>2016</v>
      </c>
      <c r="O175" s="30">
        <v>2015</v>
      </c>
      <c r="P175" s="30">
        <v>2015</v>
      </c>
      <c r="Q175" s="30">
        <v>2014</v>
      </c>
      <c r="R175" s="30">
        <v>2014</v>
      </c>
      <c r="S175" s="30">
        <v>2016</v>
      </c>
      <c r="T175" s="30">
        <v>2013</v>
      </c>
      <c r="U175" s="30">
        <v>2014</v>
      </c>
      <c r="V175" s="30">
        <v>2014</v>
      </c>
      <c r="W175" s="30">
        <v>2015</v>
      </c>
      <c r="X175" s="30">
        <v>2014</v>
      </c>
      <c r="Y175" s="30">
        <v>2010</v>
      </c>
      <c r="Z175" s="30">
        <v>2014</v>
      </c>
      <c r="AA175" s="30">
        <v>2014</v>
      </c>
      <c r="AB175" s="30">
        <v>2014</v>
      </c>
      <c r="AC175" s="30">
        <v>2014</v>
      </c>
      <c r="AD175" s="30">
        <v>2015</v>
      </c>
      <c r="AE175" s="30">
        <v>2012</v>
      </c>
      <c r="AF175" s="30">
        <v>2014</v>
      </c>
      <c r="AG175" s="29">
        <v>2011</v>
      </c>
      <c r="AH175" s="30">
        <v>2014</v>
      </c>
      <c r="AI175" s="30">
        <v>2015</v>
      </c>
      <c r="AJ175" s="30">
        <v>2016</v>
      </c>
      <c r="AK175" s="31">
        <v>2015</v>
      </c>
      <c r="AL175" s="31">
        <v>2015</v>
      </c>
      <c r="AM175" s="30">
        <v>2015</v>
      </c>
      <c r="AN175" s="30">
        <v>2014</v>
      </c>
      <c r="AO175" s="30">
        <v>2014</v>
      </c>
      <c r="AP175" s="30">
        <v>2014</v>
      </c>
      <c r="AQ175" s="30">
        <v>2014</v>
      </c>
      <c r="AR175" s="30">
        <v>2015</v>
      </c>
      <c r="AS175" s="30">
        <v>2014</v>
      </c>
      <c r="AT175" s="30">
        <v>2015</v>
      </c>
      <c r="AU175" s="30">
        <v>2012</v>
      </c>
      <c r="AV175" s="30">
        <v>2011</v>
      </c>
      <c r="AW175" s="30">
        <v>2014</v>
      </c>
      <c r="AX175" s="30">
        <v>2014</v>
      </c>
      <c r="AY175" s="30">
        <v>2014</v>
      </c>
      <c r="AZ175" s="30">
        <v>2015</v>
      </c>
      <c r="BA175" s="30">
        <v>2015</v>
      </c>
      <c r="BB175" s="30">
        <v>2015</v>
      </c>
      <c r="BC175" s="30">
        <v>2015</v>
      </c>
      <c r="BD175" s="30">
        <v>2014</v>
      </c>
      <c r="BE175" s="30">
        <v>2014</v>
      </c>
      <c r="BF175" s="19"/>
    </row>
    <row r="176" spans="1:58" x14ac:dyDescent="0.3">
      <c r="A176" s="24" t="s">
        <v>323</v>
      </c>
      <c r="B176" s="20" t="s">
        <v>322</v>
      </c>
      <c r="C176" s="28">
        <v>2014</v>
      </c>
      <c r="D176" s="28">
        <v>2014</v>
      </c>
      <c r="E176" s="28">
        <v>2014</v>
      </c>
      <c r="F176" s="28">
        <v>2014</v>
      </c>
      <c r="G176" s="28">
        <v>2014</v>
      </c>
      <c r="H176" s="28">
        <v>2014</v>
      </c>
      <c r="I176" s="28">
        <v>2014</v>
      </c>
      <c r="J176" s="28">
        <v>2015</v>
      </c>
      <c r="K176" s="28">
        <v>2015</v>
      </c>
      <c r="L176" s="28">
        <v>2015</v>
      </c>
      <c r="M176" s="30">
        <v>2016</v>
      </c>
      <c r="N176" s="30">
        <v>2016</v>
      </c>
      <c r="O176" s="30">
        <v>2015</v>
      </c>
      <c r="P176" s="30">
        <v>2015</v>
      </c>
      <c r="Q176" s="30">
        <v>2014</v>
      </c>
      <c r="R176" s="30" t="s">
        <v>445</v>
      </c>
      <c r="S176" s="30">
        <v>2016</v>
      </c>
      <c r="T176" s="30">
        <v>2013</v>
      </c>
      <c r="U176" s="30">
        <v>2014</v>
      </c>
      <c r="V176" s="30">
        <v>2014</v>
      </c>
      <c r="W176" s="30">
        <v>2015</v>
      </c>
      <c r="X176" s="30">
        <v>2012</v>
      </c>
      <c r="Y176" s="30">
        <v>2010</v>
      </c>
      <c r="Z176" s="30">
        <v>2014</v>
      </c>
      <c r="AA176" s="30">
        <v>2014</v>
      </c>
      <c r="AB176" s="30" t="s">
        <v>445</v>
      </c>
      <c r="AC176" s="30">
        <v>2014</v>
      </c>
      <c r="AD176" s="30">
        <v>2015</v>
      </c>
      <c r="AE176" s="30" t="s">
        <v>445</v>
      </c>
      <c r="AF176" s="30">
        <v>2014</v>
      </c>
      <c r="AG176" s="29">
        <v>2009</v>
      </c>
      <c r="AH176" s="30">
        <v>2014</v>
      </c>
      <c r="AI176" s="30">
        <v>2015</v>
      </c>
      <c r="AJ176" s="30">
        <v>2016</v>
      </c>
      <c r="AK176" s="31" t="s">
        <v>445</v>
      </c>
      <c r="AL176" s="31">
        <v>2015</v>
      </c>
      <c r="AM176" s="30">
        <v>2015</v>
      </c>
      <c r="AN176" s="30">
        <v>2014</v>
      </c>
      <c r="AO176" s="30">
        <v>2014</v>
      </c>
      <c r="AP176" s="30" t="s">
        <v>445</v>
      </c>
      <c r="AQ176" s="30" t="s">
        <v>445</v>
      </c>
      <c r="AR176" s="30">
        <v>2011</v>
      </c>
      <c r="AS176" s="30">
        <v>2014</v>
      </c>
      <c r="AT176" s="30" t="s">
        <v>445</v>
      </c>
      <c r="AU176" s="30">
        <v>2012</v>
      </c>
      <c r="AV176" s="30">
        <v>2011</v>
      </c>
      <c r="AW176" s="30">
        <v>2014</v>
      </c>
      <c r="AX176" s="30">
        <v>2014</v>
      </c>
      <c r="AY176" s="30">
        <v>2014</v>
      </c>
      <c r="AZ176" s="30">
        <v>2015</v>
      </c>
      <c r="BA176" s="30">
        <v>2015</v>
      </c>
      <c r="BB176" s="30">
        <v>2014</v>
      </c>
      <c r="BC176" s="30">
        <v>2015</v>
      </c>
      <c r="BD176" s="30">
        <v>2014</v>
      </c>
      <c r="BE176" s="30">
        <v>2014</v>
      </c>
      <c r="BF176" s="19"/>
    </row>
    <row r="177" spans="1:58" x14ac:dyDescent="0.3">
      <c r="A177" s="24" t="s">
        <v>325</v>
      </c>
      <c r="B177" s="20" t="s">
        <v>324</v>
      </c>
      <c r="C177" s="28">
        <v>2014</v>
      </c>
      <c r="D177" s="28">
        <v>2014</v>
      </c>
      <c r="E177" s="28">
        <v>2014</v>
      </c>
      <c r="F177" s="28">
        <v>2014</v>
      </c>
      <c r="G177" s="28">
        <v>2014</v>
      </c>
      <c r="H177" s="28">
        <v>2014</v>
      </c>
      <c r="I177" s="28">
        <v>2014</v>
      </c>
      <c r="J177" s="28">
        <v>2015</v>
      </c>
      <c r="K177" s="28">
        <v>2015</v>
      </c>
      <c r="L177" s="28">
        <v>2015</v>
      </c>
      <c r="M177" s="30">
        <v>2016</v>
      </c>
      <c r="N177" s="30">
        <v>2016</v>
      </c>
      <c r="O177" s="30">
        <v>2015</v>
      </c>
      <c r="P177" s="30">
        <v>2015</v>
      </c>
      <c r="Q177" s="30">
        <v>2014</v>
      </c>
      <c r="R177" s="30">
        <v>2006</v>
      </c>
      <c r="S177" s="30">
        <v>2016</v>
      </c>
      <c r="T177" s="30">
        <v>2013</v>
      </c>
      <c r="U177" s="30">
        <v>2014</v>
      </c>
      <c r="V177" s="30" t="s">
        <v>445</v>
      </c>
      <c r="W177" s="30">
        <v>2015</v>
      </c>
      <c r="X177" s="30" t="s">
        <v>445</v>
      </c>
      <c r="Y177" s="30">
        <v>2010</v>
      </c>
      <c r="Z177" s="30">
        <v>2014</v>
      </c>
      <c r="AA177" s="30">
        <v>2014</v>
      </c>
      <c r="AB177" s="30">
        <v>2013</v>
      </c>
      <c r="AC177" s="30">
        <v>2014</v>
      </c>
      <c r="AD177" s="30">
        <v>2015</v>
      </c>
      <c r="AE177" s="30" t="s">
        <v>445</v>
      </c>
      <c r="AF177" s="30">
        <v>2014</v>
      </c>
      <c r="AG177" s="29" t="s">
        <v>445</v>
      </c>
      <c r="AH177" s="30">
        <v>2014</v>
      </c>
      <c r="AI177" s="30">
        <v>2015</v>
      </c>
      <c r="AJ177" s="30">
        <v>2016</v>
      </c>
      <c r="AK177" s="31" t="s">
        <v>445</v>
      </c>
      <c r="AL177" s="31">
        <v>2015</v>
      </c>
      <c r="AM177" s="30">
        <v>2015</v>
      </c>
      <c r="AN177" s="30">
        <v>2014</v>
      </c>
      <c r="AO177" s="30">
        <v>2014</v>
      </c>
      <c r="AP177" s="30">
        <v>2013</v>
      </c>
      <c r="AQ177" s="30">
        <v>2013</v>
      </c>
      <c r="AR177" s="30">
        <v>2011</v>
      </c>
      <c r="AS177" s="30">
        <v>2014</v>
      </c>
      <c r="AT177" s="30">
        <v>2015</v>
      </c>
      <c r="AU177" s="30">
        <v>2012</v>
      </c>
      <c r="AV177" s="30">
        <v>2013</v>
      </c>
      <c r="AW177" s="30">
        <v>2014</v>
      </c>
      <c r="AX177" s="30">
        <v>2014</v>
      </c>
      <c r="AY177" s="30">
        <v>2014</v>
      </c>
      <c r="AZ177" s="30">
        <v>2015</v>
      </c>
      <c r="BA177" s="30">
        <v>2015</v>
      </c>
      <c r="BB177" s="30">
        <v>2015</v>
      </c>
      <c r="BC177" s="30">
        <v>2015</v>
      </c>
      <c r="BD177" s="30">
        <v>2014</v>
      </c>
      <c r="BE177" s="30">
        <v>2014</v>
      </c>
      <c r="BF177" s="19"/>
    </row>
    <row r="178" spans="1:58" x14ac:dyDescent="0.3">
      <c r="A178" s="24" t="s">
        <v>327</v>
      </c>
      <c r="B178" s="20" t="s">
        <v>326</v>
      </c>
      <c r="C178" s="28">
        <v>2014</v>
      </c>
      <c r="D178" s="28">
        <v>2014</v>
      </c>
      <c r="E178" s="28">
        <v>2014</v>
      </c>
      <c r="F178" s="28">
        <v>2014</v>
      </c>
      <c r="G178" s="28">
        <v>2014</v>
      </c>
      <c r="H178" s="28">
        <v>2014</v>
      </c>
      <c r="I178" s="28">
        <v>2014</v>
      </c>
      <c r="J178" s="28">
        <v>2015</v>
      </c>
      <c r="K178" s="28">
        <v>2015</v>
      </c>
      <c r="L178" s="28">
        <v>2015</v>
      </c>
      <c r="M178" s="30">
        <v>2016</v>
      </c>
      <c r="N178" s="30">
        <v>2016</v>
      </c>
      <c r="O178" s="30">
        <v>2015</v>
      </c>
      <c r="P178" s="30">
        <v>2015</v>
      </c>
      <c r="Q178" s="30">
        <v>2014</v>
      </c>
      <c r="R178" s="30">
        <v>2012</v>
      </c>
      <c r="S178" s="30">
        <v>2016</v>
      </c>
      <c r="T178" s="30">
        <v>2013</v>
      </c>
      <c r="U178" s="30">
        <v>2014</v>
      </c>
      <c r="V178" s="30">
        <v>2014</v>
      </c>
      <c r="W178" s="30">
        <v>2015</v>
      </c>
      <c r="X178" s="30">
        <v>2012</v>
      </c>
      <c r="Y178" s="30">
        <v>2010</v>
      </c>
      <c r="Z178" s="30">
        <v>2014</v>
      </c>
      <c r="AA178" s="30">
        <v>2014</v>
      </c>
      <c r="AB178" s="30">
        <v>2014</v>
      </c>
      <c r="AC178" s="30">
        <v>2014</v>
      </c>
      <c r="AD178" s="30">
        <v>2015</v>
      </c>
      <c r="AE178" s="30" t="s">
        <v>445</v>
      </c>
      <c r="AF178" s="30">
        <v>2014</v>
      </c>
      <c r="AG178" s="29">
        <v>2010</v>
      </c>
      <c r="AH178" s="30">
        <v>2014</v>
      </c>
      <c r="AI178" s="30">
        <v>2015</v>
      </c>
      <c r="AJ178" s="30">
        <v>2016</v>
      </c>
      <c r="AK178" s="31" t="s">
        <v>445</v>
      </c>
      <c r="AL178" s="31">
        <v>2015</v>
      </c>
      <c r="AM178" s="30">
        <v>2015</v>
      </c>
      <c r="AN178" s="30">
        <v>2014</v>
      </c>
      <c r="AO178" s="30">
        <v>2014</v>
      </c>
      <c r="AP178" s="30">
        <v>2014</v>
      </c>
      <c r="AQ178" s="30">
        <v>2014</v>
      </c>
      <c r="AR178" s="30">
        <v>2011</v>
      </c>
      <c r="AS178" s="30">
        <v>2014</v>
      </c>
      <c r="AT178" s="30">
        <v>2015</v>
      </c>
      <c r="AU178" s="30">
        <v>2012</v>
      </c>
      <c r="AV178" s="30">
        <v>2011</v>
      </c>
      <c r="AW178" s="30">
        <v>2014</v>
      </c>
      <c r="AX178" s="30">
        <v>2014</v>
      </c>
      <c r="AY178" s="30">
        <v>2014</v>
      </c>
      <c r="AZ178" s="30">
        <v>2015</v>
      </c>
      <c r="BA178" s="30">
        <v>2015</v>
      </c>
      <c r="BB178" s="30">
        <v>2015</v>
      </c>
      <c r="BC178" s="30">
        <v>2015</v>
      </c>
      <c r="BD178" s="30">
        <v>2014</v>
      </c>
      <c r="BE178" s="30">
        <v>2014</v>
      </c>
      <c r="BF178" s="19"/>
    </row>
    <row r="179" spans="1:58" x14ac:dyDescent="0.3">
      <c r="A179" s="24" t="s">
        <v>329</v>
      </c>
      <c r="B179" s="20" t="s">
        <v>328</v>
      </c>
      <c r="C179" s="28">
        <v>2014</v>
      </c>
      <c r="D179" s="28">
        <v>2014</v>
      </c>
      <c r="E179" s="28">
        <v>2014</v>
      </c>
      <c r="F179" s="28">
        <v>2014</v>
      </c>
      <c r="G179" s="28">
        <v>2014</v>
      </c>
      <c r="H179" s="28">
        <v>2014</v>
      </c>
      <c r="I179" s="28">
        <v>2014</v>
      </c>
      <c r="J179" s="28">
        <v>2015</v>
      </c>
      <c r="K179" s="28">
        <v>2015</v>
      </c>
      <c r="L179" s="28">
        <v>2015</v>
      </c>
      <c r="M179" s="30">
        <v>2016</v>
      </c>
      <c r="N179" s="30">
        <v>2016</v>
      </c>
      <c r="O179" s="30">
        <v>2015</v>
      </c>
      <c r="P179" s="30">
        <v>2015</v>
      </c>
      <c r="Q179" s="30">
        <v>2014</v>
      </c>
      <c r="R179" s="30" t="s">
        <v>445</v>
      </c>
      <c r="S179" s="30">
        <v>2016</v>
      </c>
      <c r="T179" s="30">
        <v>2013</v>
      </c>
      <c r="U179" s="30">
        <v>2014</v>
      </c>
      <c r="V179" s="30">
        <v>2014</v>
      </c>
      <c r="W179" s="30">
        <v>2015</v>
      </c>
      <c r="X179" s="30">
        <v>2013</v>
      </c>
      <c r="Y179" s="30">
        <v>2011</v>
      </c>
      <c r="Z179" s="30">
        <v>2014</v>
      </c>
      <c r="AA179" s="30">
        <v>2014</v>
      </c>
      <c r="AB179" s="30" t="s">
        <v>445</v>
      </c>
      <c r="AC179" s="30">
        <v>2014</v>
      </c>
      <c r="AD179" s="30">
        <v>2015</v>
      </c>
      <c r="AE179" s="30">
        <v>2012</v>
      </c>
      <c r="AF179" s="30">
        <v>2014</v>
      </c>
      <c r="AG179" s="29">
        <v>2012</v>
      </c>
      <c r="AH179" s="30">
        <v>2014</v>
      </c>
      <c r="AI179" s="30">
        <v>2015</v>
      </c>
      <c r="AJ179" s="30">
        <v>2016</v>
      </c>
      <c r="AK179" s="31">
        <v>2015</v>
      </c>
      <c r="AL179" s="31">
        <v>2016</v>
      </c>
      <c r="AM179" s="30">
        <v>2015</v>
      </c>
      <c r="AN179" s="30">
        <v>2014</v>
      </c>
      <c r="AO179" s="30">
        <v>2014</v>
      </c>
      <c r="AP179" s="30">
        <v>2014</v>
      </c>
      <c r="AQ179" s="30">
        <v>2014</v>
      </c>
      <c r="AR179" s="30">
        <v>2015</v>
      </c>
      <c r="AS179" s="30">
        <v>2014</v>
      </c>
      <c r="AT179" s="30">
        <v>2015</v>
      </c>
      <c r="AU179" s="30">
        <v>2012</v>
      </c>
      <c r="AV179" s="30">
        <v>2013</v>
      </c>
      <c r="AW179" s="30">
        <v>2014</v>
      </c>
      <c r="AX179" s="30">
        <v>2014</v>
      </c>
      <c r="AY179" s="30">
        <v>2014</v>
      </c>
      <c r="AZ179" s="30">
        <v>2015</v>
      </c>
      <c r="BA179" s="30">
        <v>2015</v>
      </c>
      <c r="BB179" s="30">
        <v>2015</v>
      </c>
      <c r="BC179" s="30">
        <v>2015</v>
      </c>
      <c r="BD179" s="30">
        <v>2014</v>
      </c>
      <c r="BE179" s="30">
        <v>2014</v>
      </c>
      <c r="BF179" s="19"/>
    </row>
    <row r="180" spans="1:58" x14ac:dyDescent="0.3">
      <c r="A180" s="24" t="s">
        <v>331</v>
      </c>
      <c r="B180" s="20" t="s">
        <v>330</v>
      </c>
      <c r="C180" s="28">
        <v>2014</v>
      </c>
      <c r="D180" s="28">
        <v>2014</v>
      </c>
      <c r="E180" s="28">
        <v>2014</v>
      </c>
      <c r="F180" s="28">
        <v>2014</v>
      </c>
      <c r="G180" s="28">
        <v>2014</v>
      </c>
      <c r="H180" s="28">
        <v>2014</v>
      </c>
      <c r="I180" s="28">
        <v>2014</v>
      </c>
      <c r="J180" s="28">
        <v>2015</v>
      </c>
      <c r="K180" s="28">
        <v>2015</v>
      </c>
      <c r="L180" s="28">
        <v>2015</v>
      </c>
      <c r="M180" s="30">
        <v>2016</v>
      </c>
      <c r="N180" s="30">
        <v>2016</v>
      </c>
      <c r="O180" s="30">
        <v>2015</v>
      </c>
      <c r="P180" s="30">
        <v>2015</v>
      </c>
      <c r="Q180" s="30">
        <v>2014</v>
      </c>
      <c r="R180" s="30" t="s">
        <v>445</v>
      </c>
      <c r="S180" s="30">
        <v>2016</v>
      </c>
      <c r="T180" s="30">
        <v>2013</v>
      </c>
      <c r="U180" s="30">
        <v>2014</v>
      </c>
      <c r="V180" s="30">
        <v>2014</v>
      </c>
      <c r="W180" s="30">
        <v>2015</v>
      </c>
      <c r="X180" s="30" t="s">
        <v>445</v>
      </c>
      <c r="Y180" s="30">
        <v>2010</v>
      </c>
      <c r="Z180" s="30">
        <v>2014</v>
      </c>
      <c r="AA180" s="30">
        <v>2014</v>
      </c>
      <c r="AB180" s="30" t="s">
        <v>445</v>
      </c>
      <c r="AC180" s="30">
        <v>2014</v>
      </c>
      <c r="AD180" s="30">
        <v>2015</v>
      </c>
      <c r="AE180" s="30" t="s">
        <v>445</v>
      </c>
      <c r="AF180" s="30" t="s">
        <v>445</v>
      </c>
      <c r="AG180" s="29" t="s">
        <v>445</v>
      </c>
      <c r="AH180" s="30">
        <v>2014</v>
      </c>
      <c r="AI180" s="30">
        <v>2015</v>
      </c>
      <c r="AJ180" s="30">
        <v>2016</v>
      </c>
      <c r="AK180" s="31" t="s">
        <v>445</v>
      </c>
      <c r="AL180" s="31">
        <v>2015</v>
      </c>
      <c r="AM180" s="30">
        <v>2015</v>
      </c>
      <c r="AN180" s="30">
        <v>2014</v>
      </c>
      <c r="AO180" s="30">
        <v>2014</v>
      </c>
      <c r="AP180" s="30" t="s">
        <v>445</v>
      </c>
      <c r="AQ180" s="30" t="s">
        <v>445</v>
      </c>
      <c r="AR180" s="30" t="s">
        <v>445</v>
      </c>
      <c r="AS180" s="30">
        <v>2014</v>
      </c>
      <c r="AT180" s="30">
        <v>2015</v>
      </c>
      <c r="AU180" s="30">
        <v>2012</v>
      </c>
      <c r="AV180" s="30">
        <v>2013</v>
      </c>
      <c r="AW180" s="30">
        <v>2014</v>
      </c>
      <c r="AX180" s="30">
        <v>2014</v>
      </c>
      <c r="AY180" s="30">
        <v>2014</v>
      </c>
      <c r="AZ180" s="30">
        <v>2006</v>
      </c>
      <c r="BA180" s="30">
        <v>2006</v>
      </c>
      <c r="BB180" s="30">
        <v>2015</v>
      </c>
      <c r="BC180" s="30">
        <v>2015</v>
      </c>
      <c r="BD180" s="30">
        <v>2014</v>
      </c>
      <c r="BE180" s="30">
        <v>2014</v>
      </c>
      <c r="BF180" s="19"/>
    </row>
    <row r="181" spans="1:58" x14ac:dyDescent="0.3">
      <c r="A181" s="24" t="s">
        <v>333</v>
      </c>
      <c r="B181" s="20" t="s">
        <v>332</v>
      </c>
      <c r="C181" s="28">
        <v>2014</v>
      </c>
      <c r="D181" s="28">
        <v>2014</v>
      </c>
      <c r="E181" s="28">
        <v>2014</v>
      </c>
      <c r="F181" s="28">
        <v>2014</v>
      </c>
      <c r="G181" s="28">
        <v>2014</v>
      </c>
      <c r="H181" s="28">
        <v>2014</v>
      </c>
      <c r="I181" s="28">
        <v>2014</v>
      </c>
      <c r="J181" s="28">
        <v>2015</v>
      </c>
      <c r="K181" s="28">
        <v>2015</v>
      </c>
      <c r="L181" s="28">
        <v>2015</v>
      </c>
      <c r="M181" s="30">
        <v>2016</v>
      </c>
      <c r="N181" s="30">
        <v>2016</v>
      </c>
      <c r="O181" s="30">
        <v>2015</v>
      </c>
      <c r="P181" s="30">
        <v>2015</v>
      </c>
      <c r="Q181" s="30" t="s">
        <v>445</v>
      </c>
      <c r="R181" s="30" t="s">
        <v>445</v>
      </c>
      <c r="S181" s="30">
        <v>2016</v>
      </c>
      <c r="T181" s="30">
        <v>2013</v>
      </c>
      <c r="U181" s="30">
        <v>2014</v>
      </c>
      <c r="V181" s="30">
        <v>2014</v>
      </c>
      <c r="W181" s="30">
        <v>2015</v>
      </c>
      <c r="X181" s="30">
        <v>2007</v>
      </c>
      <c r="Y181" s="30">
        <v>2010</v>
      </c>
      <c r="Z181" s="30">
        <v>2014</v>
      </c>
      <c r="AA181" s="30">
        <v>2014</v>
      </c>
      <c r="AB181" s="30" t="s">
        <v>445</v>
      </c>
      <c r="AC181" s="30">
        <v>2014</v>
      </c>
      <c r="AD181" s="30">
        <v>2015</v>
      </c>
      <c r="AE181" s="30" t="s">
        <v>445</v>
      </c>
      <c r="AF181" s="30" t="s">
        <v>445</v>
      </c>
      <c r="AG181" s="29" t="s">
        <v>445</v>
      </c>
      <c r="AH181" s="30">
        <v>2014</v>
      </c>
      <c r="AI181" s="30">
        <v>2015</v>
      </c>
      <c r="AJ181" s="30">
        <v>2016</v>
      </c>
      <c r="AK181" s="31" t="s">
        <v>445</v>
      </c>
      <c r="AL181" s="31" t="s">
        <v>445</v>
      </c>
      <c r="AM181" s="30">
        <v>2015</v>
      </c>
      <c r="AN181" s="30">
        <v>2014</v>
      </c>
      <c r="AO181" s="30">
        <v>2014</v>
      </c>
      <c r="AP181" s="30" t="s">
        <v>445</v>
      </c>
      <c r="AQ181" s="30" t="s">
        <v>445</v>
      </c>
      <c r="AR181" s="30" t="s">
        <v>445</v>
      </c>
      <c r="AS181" s="30">
        <v>2014</v>
      </c>
      <c r="AT181" s="30" t="s">
        <v>445</v>
      </c>
      <c r="AU181" s="30">
        <v>2012</v>
      </c>
      <c r="AV181" s="30" t="s">
        <v>445</v>
      </c>
      <c r="AW181" s="30">
        <v>2013</v>
      </c>
      <c r="AX181" s="30">
        <v>2014</v>
      </c>
      <c r="AY181" s="30">
        <v>2014</v>
      </c>
      <c r="AZ181" s="30">
        <v>2013</v>
      </c>
      <c r="BA181" s="30">
        <v>2015</v>
      </c>
      <c r="BB181" s="30">
        <v>2014</v>
      </c>
      <c r="BC181" s="30">
        <v>2015</v>
      </c>
      <c r="BD181" s="30">
        <v>2014</v>
      </c>
      <c r="BE181" s="30">
        <v>2014</v>
      </c>
      <c r="BF181" s="19"/>
    </row>
    <row r="182" spans="1:58" x14ac:dyDescent="0.3">
      <c r="A182" s="24" t="s">
        <v>335</v>
      </c>
      <c r="B182" s="20" t="s">
        <v>334</v>
      </c>
      <c r="C182" s="28">
        <v>2014</v>
      </c>
      <c r="D182" s="28">
        <v>2014</v>
      </c>
      <c r="E182" s="28">
        <v>2014</v>
      </c>
      <c r="F182" s="28">
        <v>2014</v>
      </c>
      <c r="G182" s="28">
        <v>2014</v>
      </c>
      <c r="H182" s="28">
        <v>2014</v>
      </c>
      <c r="I182" s="28">
        <v>2014</v>
      </c>
      <c r="J182" s="28">
        <v>2015</v>
      </c>
      <c r="K182" s="28">
        <v>2015</v>
      </c>
      <c r="L182" s="28">
        <v>2015</v>
      </c>
      <c r="M182" s="30">
        <v>2016</v>
      </c>
      <c r="N182" s="30">
        <v>2016</v>
      </c>
      <c r="O182" s="30">
        <v>2015</v>
      </c>
      <c r="P182" s="30">
        <v>2015</v>
      </c>
      <c r="Q182" s="30">
        <v>2014</v>
      </c>
      <c r="R182" s="30">
        <v>2011</v>
      </c>
      <c r="S182" s="30">
        <v>2016</v>
      </c>
      <c r="T182" s="30">
        <v>2013</v>
      </c>
      <c r="U182" s="30">
        <v>2014</v>
      </c>
      <c r="V182" s="30">
        <v>2014</v>
      </c>
      <c r="W182" s="30">
        <v>2015</v>
      </c>
      <c r="X182" s="30">
        <v>2011</v>
      </c>
      <c r="Y182" s="30">
        <v>2010</v>
      </c>
      <c r="Z182" s="30">
        <v>2014</v>
      </c>
      <c r="AA182" s="30">
        <v>2014</v>
      </c>
      <c r="AB182" s="30">
        <v>2014</v>
      </c>
      <c r="AC182" s="30">
        <v>2014</v>
      </c>
      <c r="AD182" s="30">
        <v>2015</v>
      </c>
      <c r="AE182" s="30">
        <v>2012</v>
      </c>
      <c r="AF182" s="30">
        <v>2014</v>
      </c>
      <c r="AG182" s="29">
        <v>2012</v>
      </c>
      <c r="AH182" s="30">
        <v>2014</v>
      </c>
      <c r="AI182" s="30">
        <v>2015</v>
      </c>
      <c r="AJ182" s="30">
        <v>2016</v>
      </c>
      <c r="AK182" s="31">
        <v>2015</v>
      </c>
      <c r="AL182" s="31">
        <v>2016</v>
      </c>
      <c r="AM182" s="30">
        <v>2015</v>
      </c>
      <c r="AN182" s="30">
        <v>2014</v>
      </c>
      <c r="AO182" s="30">
        <v>2014</v>
      </c>
      <c r="AP182" s="30">
        <v>2013</v>
      </c>
      <c r="AQ182" s="30">
        <v>2014</v>
      </c>
      <c r="AR182" s="30" t="s">
        <v>445</v>
      </c>
      <c r="AS182" s="30">
        <v>2014</v>
      </c>
      <c r="AT182" s="30">
        <v>2015</v>
      </c>
      <c r="AU182" s="30">
        <v>2012</v>
      </c>
      <c r="AV182" s="30">
        <v>2012</v>
      </c>
      <c r="AW182" s="30">
        <v>2014</v>
      </c>
      <c r="AX182" s="30">
        <v>2014</v>
      </c>
      <c r="AY182" s="30">
        <v>2014</v>
      </c>
      <c r="AZ182" s="30">
        <v>2015</v>
      </c>
      <c r="BA182" s="30">
        <v>2015</v>
      </c>
      <c r="BB182" s="30">
        <v>2015</v>
      </c>
      <c r="BC182" s="30">
        <v>2015</v>
      </c>
      <c r="BD182" s="30">
        <v>2014</v>
      </c>
      <c r="BE182" s="30">
        <v>2014</v>
      </c>
      <c r="BF182" s="19"/>
    </row>
    <row r="183" spans="1:58" x14ac:dyDescent="0.3">
      <c r="A183" s="24" t="s">
        <v>337</v>
      </c>
      <c r="B183" s="20" t="s">
        <v>336</v>
      </c>
      <c r="C183" s="28">
        <v>2014</v>
      </c>
      <c r="D183" s="28">
        <v>2014</v>
      </c>
      <c r="E183" s="28">
        <v>2014</v>
      </c>
      <c r="F183" s="28">
        <v>2014</v>
      </c>
      <c r="G183" s="28">
        <v>2014</v>
      </c>
      <c r="H183" s="28">
        <v>2014</v>
      </c>
      <c r="I183" s="28">
        <v>2014</v>
      </c>
      <c r="J183" s="28">
        <v>2015</v>
      </c>
      <c r="K183" s="28">
        <v>2015</v>
      </c>
      <c r="L183" s="28">
        <v>2015</v>
      </c>
      <c r="M183" s="30">
        <v>2016</v>
      </c>
      <c r="N183" s="30">
        <v>2016</v>
      </c>
      <c r="O183" s="30">
        <v>2015</v>
      </c>
      <c r="P183" s="30">
        <v>2015</v>
      </c>
      <c r="Q183" s="30">
        <v>2014</v>
      </c>
      <c r="R183" s="30">
        <v>2012</v>
      </c>
      <c r="S183" s="30">
        <v>2016</v>
      </c>
      <c r="T183" s="30">
        <v>2013</v>
      </c>
      <c r="U183" s="30">
        <v>2014</v>
      </c>
      <c r="V183" s="30">
        <v>2014</v>
      </c>
      <c r="W183" s="30">
        <v>2015</v>
      </c>
      <c r="X183" s="30" t="s">
        <v>445</v>
      </c>
      <c r="Y183" s="30">
        <v>2013</v>
      </c>
      <c r="Z183" s="30">
        <v>2014</v>
      </c>
      <c r="AA183" s="30">
        <v>2014</v>
      </c>
      <c r="AB183" s="30">
        <v>2014</v>
      </c>
      <c r="AC183" s="30">
        <v>2014</v>
      </c>
      <c r="AD183" s="30">
        <v>2015</v>
      </c>
      <c r="AE183" s="30" t="s">
        <v>445</v>
      </c>
      <c r="AF183" s="30">
        <v>2014</v>
      </c>
      <c r="AG183" s="29">
        <v>2013</v>
      </c>
      <c r="AH183" s="30">
        <v>2014</v>
      </c>
      <c r="AI183" s="30">
        <v>2015</v>
      </c>
      <c r="AJ183" s="30">
        <v>2016</v>
      </c>
      <c r="AK183" s="31">
        <v>2015</v>
      </c>
      <c r="AL183" s="31">
        <v>2015</v>
      </c>
      <c r="AM183" s="30">
        <v>2015</v>
      </c>
      <c r="AN183" s="30">
        <v>2014</v>
      </c>
      <c r="AO183" s="30">
        <v>2014</v>
      </c>
      <c r="AP183" s="30">
        <v>2013</v>
      </c>
      <c r="AQ183" s="30">
        <v>2014</v>
      </c>
      <c r="AR183" s="30" t="s">
        <v>445</v>
      </c>
      <c r="AS183" s="30">
        <v>2014</v>
      </c>
      <c r="AT183" s="30">
        <v>2015</v>
      </c>
      <c r="AU183" s="30">
        <v>2012</v>
      </c>
      <c r="AV183" s="30">
        <v>2013</v>
      </c>
      <c r="AW183" s="30">
        <v>2014</v>
      </c>
      <c r="AX183" s="30">
        <v>2014</v>
      </c>
      <c r="AY183" s="30">
        <v>2014</v>
      </c>
      <c r="AZ183" s="30">
        <v>2015</v>
      </c>
      <c r="BA183" s="30">
        <v>2015</v>
      </c>
      <c r="BB183" s="30">
        <v>2015</v>
      </c>
      <c r="BC183" s="30">
        <v>2015</v>
      </c>
      <c r="BD183" s="30">
        <v>2014</v>
      </c>
      <c r="BE183" s="30">
        <v>2014</v>
      </c>
      <c r="BF183" s="19"/>
    </row>
    <row r="184" spans="1:58" x14ac:dyDescent="0.3">
      <c r="A184" s="24" t="s">
        <v>339</v>
      </c>
      <c r="B184" s="20" t="s">
        <v>338</v>
      </c>
      <c r="C184" s="28">
        <v>2014</v>
      </c>
      <c r="D184" s="28">
        <v>2014</v>
      </c>
      <c r="E184" s="28">
        <v>2014</v>
      </c>
      <c r="F184" s="28">
        <v>2014</v>
      </c>
      <c r="G184" s="28">
        <v>2014</v>
      </c>
      <c r="H184" s="28">
        <v>2014</v>
      </c>
      <c r="I184" s="28">
        <v>2014</v>
      </c>
      <c r="J184" s="28">
        <v>2015</v>
      </c>
      <c r="K184" s="28">
        <v>2015</v>
      </c>
      <c r="L184" s="28">
        <v>2015</v>
      </c>
      <c r="M184" s="30">
        <v>2016</v>
      </c>
      <c r="N184" s="30">
        <v>2016</v>
      </c>
      <c r="O184" s="30">
        <v>2015</v>
      </c>
      <c r="P184" s="30">
        <v>2015</v>
      </c>
      <c r="Q184" s="30">
        <v>2014</v>
      </c>
      <c r="R184" s="30" t="s">
        <v>445</v>
      </c>
      <c r="S184" s="30">
        <v>2016</v>
      </c>
      <c r="T184" s="30">
        <v>2013</v>
      </c>
      <c r="U184" s="30">
        <v>2014</v>
      </c>
      <c r="V184" s="30" t="s">
        <v>445</v>
      </c>
      <c r="W184" s="30">
        <v>2015</v>
      </c>
      <c r="X184" s="30" t="s">
        <v>445</v>
      </c>
      <c r="Y184" s="30">
        <v>2010</v>
      </c>
      <c r="Z184" s="30">
        <v>2014</v>
      </c>
      <c r="AA184" s="30">
        <v>2014</v>
      </c>
      <c r="AB184" s="30" t="s">
        <v>445</v>
      </c>
      <c r="AC184" s="30">
        <v>2014</v>
      </c>
      <c r="AD184" s="30">
        <v>2015</v>
      </c>
      <c r="AE184" s="30" t="s">
        <v>445</v>
      </c>
      <c r="AF184" s="30">
        <v>2014</v>
      </c>
      <c r="AG184" s="29" t="s">
        <v>445</v>
      </c>
      <c r="AH184" s="30">
        <v>2014</v>
      </c>
      <c r="AI184" s="30">
        <v>2015</v>
      </c>
      <c r="AJ184" s="30">
        <v>2016</v>
      </c>
      <c r="AK184" s="31" t="s">
        <v>445</v>
      </c>
      <c r="AL184" s="31">
        <v>2015</v>
      </c>
      <c r="AM184" s="30">
        <v>2015</v>
      </c>
      <c r="AN184" s="30">
        <v>2014</v>
      </c>
      <c r="AO184" s="30">
        <v>2014</v>
      </c>
      <c r="AP184" s="30" t="s">
        <v>445</v>
      </c>
      <c r="AQ184" s="30" t="s">
        <v>445</v>
      </c>
      <c r="AR184" s="30">
        <v>2015</v>
      </c>
      <c r="AS184" s="30">
        <v>2014</v>
      </c>
      <c r="AT184" s="30">
        <v>2015</v>
      </c>
      <c r="AU184" s="30">
        <v>2012</v>
      </c>
      <c r="AV184" s="30" t="s">
        <v>445</v>
      </c>
      <c r="AW184" s="30">
        <v>2014</v>
      </c>
      <c r="AX184" s="30">
        <v>2014</v>
      </c>
      <c r="AY184" s="30">
        <v>2014</v>
      </c>
      <c r="AZ184" s="30">
        <v>2015</v>
      </c>
      <c r="BA184" s="30">
        <v>2015</v>
      </c>
      <c r="BB184" s="30">
        <v>2015</v>
      </c>
      <c r="BC184" s="30">
        <v>2015</v>
      </c>
      <c r="BD184" s="30">
        <v>2014</v>
      </c>
      <c r="BE184" s="30">
        <v>2014</v>
      </c>
      <c r="BF184" s="19"/>
    </row>
    <row r="185" spans="1:58" x14ac:dyDescent="0.3">
      <c r="A185" s="24" t="s">
        <v>427</v>
      </c>
      <c r="B185" s="20" t="s">
        <v>340</v>
      </c>
      <c r="C185" s="28">
        <v>2014</v>
      </c>
      <c r="D185" s="28">
        <v>2014</v>
      </c>
      <c r="E185" s="28">
        <v>2014</v>
      </c>
      <c r="F185" s="28">
        <v>2014</v>
      </c>
      <c r="G185" s="28">
        <v>2014</v>
      </c>
      <c r="H185" s="28">
        <v>2014</v>
      </c>
      <c r="I185" s="28">
        <v>2014</v>
      </c>
      <c r="J185" s="28">
        <v>2015</v>
      </c>
      <c r="K185" s="28">
        <v>2015</v>
      </c>
      <c r="L185" s="28">
        <v>2015</v>
      </c>
      <c r="M185" s="30">
        <v>2016</v>
      </c>
      <c r="N185" s="30">
        <v>2016</v>
      </c>
      <c r="O185" s="30">
        <v>2015</v>
      </c>
      <c r="P185" s="30">
        <v>2015</v>
      </c>
      <c r="Q185" s="30">
        <v>2014</v>
      </c>
      <c r="R185" s="30" t="s">
        <v>445</v>
      </c>
      <c r="S185" s="30">
        <v>2016</v>
      </c>
      <c r="T185" s="30">
        <v>2013</v>
      </c>
      <c r="U185" s="30">
        <v>2014</v>
      </c>
      <c r="V185" s="30" t="s">
        <v>445</v>
      </c>
      <c r="W185" s="30">
        <v>2015</v>
      </c>
      <c r="X185" s="30" t="s">
        <v>445</v>
      </c>
      <c r="Y185" s="30">
        <v>2013</v>
      </c>
      <c r="Z185" s="30">
        <v>2014</v>
      </c>
      <c r="AA185" s="30">
        <v>2014</v>
      </c>
      <c r="AB185" s="30">
        <v>2013</v>
      </c>
      <c r="AC185" s="30">
        <v>2014</v>
      </c>
      <c r="AD185" s="30">
        <v>2015</v>
      </c>
      <c r="AE185" s="30" t="s">
        <v>445</v>
      </c>
      <c r="AF185" s="30">
        <v>2014</v>
      </c>
      <c r="AG185" s="29">
        <v>2012</v>
      </c>
      <c r="AH185" s="30">
        <v>2014</v>
      </c>
      <c r="AI185" s="30">
        <v>2015</v>
      </c>
      <c r="AJ185" s="30">
        <v>2016</v>
      </c>
      <c r="AK185" s="31" t="s">
        <v>445</v>
      </c>
      <c r="AL185" s="31">
        <v>2015</v>
      </c>
      <c r="AM185" s="30">
        <v>2015</v>
      </c>
      <c r="AN185" s="30">
        <v>2014</v>
      </c>
      <c r="AO185" s="30">
        <v>2014</v>
      </c>
      <c r="AP185" s="30">
        <v>2014</v>
      </c>
      <c r="AQ185" s="30">
        <v>2014</v>
      </c>
      <c r="AR185" s="30">
        <v>2015</v>
      </c>
      <c r="AS185" s="30">
        <v>2014</v>
      </c>
      <c r="AT185" s="30">
        <v>2015</v>
      </c>
      <c r="AU185" s="30">
        <v>2012</v>
      </c>
      <c r="AV185" s="30" t="s">
        <v>445</v>
      </c>
      <c r="AW185" s="30">
        <v>2014</v>
      </c>
      <c r="AX185" s="30">
        <v>2014</v>
      </c>
      <c r="AY185" s="30">
        <v>2014</v>
      </c>
      <c r="AZ185" s="30">
        <v>2015</v>
      </c>
      <c r="BA185" s="30">
        <v>2015</v>
      </c>
      <c r="BB185" s="30">
        <v>2015</v>
      </c>
      <c r="BC185" s="30">
        <v>2015</v>
      </c>
      <c r="BD185" s="30">
        <v>2014</v>
      </c>
      <c r="BE185" s="30">
        <v>2014</v>
      </c>
      <c r="BF185" s="19"/>
    </row>
    <row r="186" spans="1:58" x14ac:dyDescent="0.3">
      <c r="A186" s="24" t="s">
        <v>342</v>
      </c>
      <c r="B186" s="20" t="s">
        <v>341</v>
      </c>
      <c r="C186" s="28">
        <v>2014</v>
      </c>
      <c r="D186" s="28">
        <v>2014</v>
      </c>
      <c r="E186" s="28">
        <v>2014</v>
      </c>
      <c r="F186" s="28">
        <v>2014</v>
      </c>
      <c r="G186" s="28">
        <v>2014</v>
      </c>
      <c r="H186" s="28">
        <v>2014</v>
      </c>
      <c r="I186" s="28">
        <v>2014</v>
      </c>
      <c r="J186" s="28">
        <v>2015</v>
      </c>
      <c r="K186" s="28">
        <v>2015</v>
      </c>
      <c r="L186" s="28">
        <v>2015</v>
      </c>
      <c r="M186" s="30">
        <v>2016</v>
      </c>
      <c r="N186" s="30">
        <v>2016</v>
      </c>
      <c r="O186" s="30">
        <v>2015</v>
      </c>
      <c r="P186" s="30">
        <v>2015</v>
      </c>
      <c r="Q186" s="30">
        <v>2014</v>
      </c>
      <c r="R186" s="30" t="s">
        <v>445</v>
      </c>
      <c r="S186" s="30">
        <v>2016</v>
      </c>
      <c r="T186" s="30">
        <v>2013</v>
      </c>
      <c r="U186" s="30">
        <v>2014</v>
      </c>
      <c r="V186" s="30" t="s">
        <v>445</v>
      </c>
      <c r="W186" s="30">
        <v>2015</v>
      </c>
      <c r="X186" s="30">
        <v>2012</v>
      </c>
      <c r="Y186" s="30">
        <v>2011</v>
      </c>
      <c r="Z186" s="30">
        <v>2014</v>
      </c>
      <c r="AA186" s="30">
        <v>2014</v>
      </c>
      <c r="AB186" s="30" t="s">
        <v>445</v>
      </c>
      <c r="AC186" s="30">
        <v>2014</v>
      </c>
      <c r="AD186" s="30">
        <v>2015</v>
      </c>
      <c r="AE186" s="30" t="s">
        <v>445</v>
      </c>
      <c r="AF186" s="30">
        <v>2014</v>
      </c>
      <c r="AG186" s="29">
        <v>2013</v>
      </c>
      <c r="AH186" s="30">
        <v>2014</v>
      </c>
      <c r="AI186" s="30">
        <v>2015</v>
      </c>
      <c r="AJ186" s="30">
        <v>2016</v>
      </c>
      <c r="AK186" s="31" t="s">
        <v>445</v>
      </c>
      <c r="AL186" s="31">
        <v>2015</v>
      </c>
      <c r="AM186" s="30">
        <v>2015</v>
      </c>
      <c r="AN186" s="30">
        <v>2014</v>
      </c>
      <c r="AO186" s="30">
        <v>2014</v>
      </c>
      <c r="AP186" s="30">
        <v>2014</v>
      </c>
      <c r="AQ186" s="30">
        <v>2014</v>
      </c>
      <c r="AR186" s="30">
        <v>2011</v>
      </c>
      <c r="AS186" s="30">
        <v>2014</v>
      </c>
      <c r="AT186" s="30">
        <v>2015</v>
      </c>
      <c r="AU186" s="30">
        <v>2012</v>
      </c>
      <c r="AV186" s="30" t="s">
        <v>445</v>
      </c>
      <c r="AW186" s="30">
        <v>2014</v>
      </c>
      <c r="AX186" s="30">
        <v>2014</v>
      </c>
      <c r="AY186" s="30">
        <v>2013</v>
      </c>
      <c r="AZ186" s="30">
        <v>2015</v>
      </c>
      <c r="BA186" s="30">
        <v>2015</v>
      </c>
      <c r="BB186" s="30">
        <v>2015</v>
      </c>
      <c r="BC186" s="30">
        <v>2015</v>
      </c>
      <c r="BD186" s="30">
        <v>2014</v>
      </c>
      <c r="BE186" s="30">
        <v>2014</v>
      </c>
      <c r="BF186" s="19"/>
    </row>
    <row r="187" spans="1:58" x14ac:dyDescent="0.3">
      <c r="A187" s="24" t="s">
        <v>344</v>
      </c>
      <c r="B187" s="20" t="s">
        <v>343</v>
      </c>
      <c r="C187" s="28">
        <v>2014</v>
      </c>
      <c r="D187" s="28">
        <v>2014</v>
      </c>
      <c r="E187" s="28">
        <v>2014</v>
      </c>
      <c r="F187" s="28">
        <v>2014</v>
      </c>
      <c r="G187" s="28">
        <v>2014</v>
      </c>
      <c r="H187" s="28">
        <v>2014</v>
      </c>
      <c r="I187" s="28">
        <v>2014</v>
      </c>
      <c r="J187" s="28">
        <v>2015</v>
      </c>
      <c r="K187" s="28">
        <v>2015</v>
      </c>
      <c r="L187" s="28">
        <v>2015</v>
      </c>
      <c r="M187" s="30">
        <v>2016</v>
      </c>
      <c r="N187" s="30">
        <v>2016</v>
      </c>
      <c r="O187" s="30">
        <v>2015</v>
      </c>
      <c r="P187" s="30">
        <v>2015</v>
      </c>
      <c r="Q187" s="30">
        <v>2014</v>
      </c>
      <c r="R187" s="30" t="s">
        <v>445</v>
      </c>
      <c r="S187" s="30">
        <v>2016</v>
      </c>
      <c r="T187" s="30">
        <v>2013</v>
      </c>
      <c r="U187" s="30">
        <v>2014</v>
      </c>
      <c r="V187" s="30">
        <v>2014</v>
      </c>
      <c r="W187" s="30">
        <v>2015</v>
      </c>
      <c r="X187" s="30">
        <v>2011</v>
      </c>
      <c r="Y187" s="30">
        <v>2010</v>
      </c>
      <c r="Z187" s="30">
        <v>2014</v>
      </c>
      <c r="AA187" s="30">
        <v>2014</v>
      </c>
      <c r="AB187" s="30">
        <v>2014</v>
      </c>
      <c r="AC187" s="30">
        <v>2014</v>
      </c>
      <c r="AD187" s="30">
        <v>2015</v>
      </c>
      <c r="AE187" s="30" t="s">
        <v>445</v>
      </c>
      <c r="AF187" s="30">
        <v>2014</v>
      </c>
      <c r="AG187" s="29">
        <v>2013</v>
      </c>
      <c r="AH187" s="30">
        <v>2014</v>
      </c>
      <c r="AI187" s="30">
        <v>2015</v>
      </c>
      <c r="AJ187" s="30">
        <v>2016</v>
      </c>
      <c r="AK187" s="31" t="s">
        <v>445</v>
      </c>
      <c r="AL187" s="31">
        <v>2015</v>
      </c>
      <c r="AM187" s="30">
        <v>2015</v>
      </c>
      <c r="AN187" s="30">
        <v>2014</v>
      </c>
      <c r="AO187" s="30">
        <v>2014</v>
      </c>
      <c r="AP187" s="30">
        <v>2014</v>
      </c>
      <c r="AQ187" s="30">
        <v>2014</v>
      </c>
      <c r="AR187" s="30">
        <v>2011</v>
      </c>
      <c r="AS187" s="30">
        <v>2014</v>
      </c>
      <c r="AT187" s="30">
        <v>2015</v>
      </c>
      <c r="AU187" s="30">
        <v>2012</v>
      </c>
      <c r="AV187" s="30">
        <v>2013</v>
      </c>
      <c r="AW187" s="30">
        <v>2014</v>
      </c>
      <c r="AX187" s="30">
        <v>2014</v>
      </c>
      <c r="AY187" s="30">
        <v>2014</v>
      </c>
      <c r="AZ187" s="30">
        <v>2015</v>
      </c>
      <c r="BA187" s="30">
        <v>2015</v>
      </c>
      <c r="BB187" s="30">
        <v>2015</v>
      </c>
      <c r="BC187" s="30">
        <v>2015</v>
      </c>
      <c r="BD187" s="30">
        <v>2014</v>
      </c>
      <c r="BE187" s="30">
        <v>2014</v>
      </c>
      <c r="BF187" s="19"/>
    </row>
    <row r="188" spans="1:58" x14ac:dyDescent="0.3">
      <c r="A188" s="24" t="s">
        <v>346</v>
      </c>
      <c r="B188" s="20" t="s">
        <v>345</v>
      </c>
      <c r="C188" s="28">
        <v>2014</v>
      </c>
      <c r="D188" s="28">
        <v>2014</v>
      </c>
      <c r="E188" s="28">
        <v>2014</v>
      </c>
      <c r="F188" s="28">
        <v>2014</v>
      </c>
      <c r="G188" s="28">
        <v>2014</v>
      </c>
      <c r="H188" s="28">
        <v>2014</v>
      </c>
      <c r="I188" s="28">
        <v>2014</v>
      </c>
      <c r="J188" s="28">
        <v>2015</v>
      </c>
      <c r="K188" s="28">
        <v>2015</v>
      </c>
      <c r="L188" s="28">
        <v>2015</v>
      </c>
      <c r="M188" s="30">
        <v>2016</v>
      </c>
      <c r="N188" s="30">
        <v>2016</v>
      </c>
      <c r="O188" s="30">
        <v>2015</v>
      </c>
      <c r="P188" s="30">
        <v>2015</v>
      </c>
      <c r="Q188" s="30">
        <v>2014</v>
      </c>
      <c r="R188" s="30">
        <v>2006</v>
      </c>
      <c r="S188" s="30">
        <v>2016</v>
      </c>
      <c r="T188" s="30">
        <v>2013</v>
      </c>
      <c r="U188" s="30">
        <v>2014</v>
      </c>
      <c r="V188" s="30">
        <v>2014</v>
      </c>
      <c r="W188" s="30">
        <v>2015</v>
      </c>
      <c r="X188" s="30">
        <v>2006</v>
      </c>
      <c r="Y188" s="30">
        <v>2013</v>
      </c>
      <c r="Z188" s="30">
        <v>2014</v>
      </c>
      <c r="AA188" s="30">
        <v>2014</v>
      </c>
      <c r="AB188" s="30">
        <v>2014</v>
      </c>
      <c r="AC188" s="30">
        <v>2014</v>
      </c>
      <c r="AD188" s="30">
        <v>2015</v>
      </c>
      <c r="AE188" s="30" t="s">
        <v>445</v>
      </c>
      <c r="AF188" s="30" t="s">
        <v>445</v>
      </c>
      <c r="AG188" s="29">
        <v>2003</v>
      </c>
      <c r="AH188" s="30">
        <v>2014</v>
      </c>
      <c r="AI188" s="30">
        <v>2015</v>
      </c>
      <c r="AJ188" s="30">
        <v>2016</v>
      </c>
      <c r="AK188" s="31" t="s">
        <v>445</v>
      </c>
      <c r="AL188" s="31">
        <v>2015</v>
      </c>
      <c r="AM188" s="30">
        <v>2015</v>
      </c>
      <c r="AN188" s="30">
        <v>2014</v>
      </c>
      <c r="AO188" s="30">
        <v>2014</v>
      </c>
      <c r="AP188" s="30" t="s">
        <v>445</v>
      </c>
      <c r="AQ188" s="30" t="s">
        <v>445</v>
      </c>
      <c r="AR188" s="30">
        <v>2007</v>
      </c>
      <c r="AS188" s="30">
        <v>2014</v>
      </c>
      <c r="AT188" s="30">
        <v>2015</v>
      </c>
      <c r="AU188" s="30">
        <v>2012</v>
      </c>
      <c r="AV188" s="30">
        <v>2013</v>
      </c>
      <c r="AW188" s="30">
        <v>2014</v>
      </c>
      <c r="AX188" s="30">
        <v>2014</v>
      </c>
      <c r="AY188" s="30">
        <v>2014</v>
      </c>
      <c r="AZ188" s="30">
        <v>2015</v>
      </c>
      <c r="BA188" s="30">
        <v>2012</v>
      </c>
      <c r="BB188" s="30">
        <v>2015</v>
      </c>
      <c r="BC188" s="30">
        <v>2015</v>
      </c>
      <c r="BD188" s="30">
        <v>2014</v>
      </c>
      <c r="BE188" s="30">
        <v>2014</v>
      </c>
      <c r="BF188" s="19"/>
    </row>
    <row r="189" spans="1:58" x14ac:dyDescent="0.3">
      <c r="A189" s="24" t="s">
        <v>348</v>
      </c>
      <c r="B189" s="20" t="s">
        <v>347</v>
      </c>
      <c r="C189" s="28">
        <v>2014</v>
      </c>
      <c r="D189" s="28">
        <v>2014</v>
      </c>
      <c r="E189" s="28">
        <v>2014</v>
      </c>
      <c r="F189" s="28">
        <v>2014</v>
      </c>
      <c r="G189" s="28">
        <v>2014</v>
      </c>
      <c r="H189" s="28">
        <v>2014</v>
      </c>
      <c r="I189" s="28">
        <v>2014</v>
      </c>
      <c r="J189" s="28">
        <v>2015</v>
      </c>
      <c r="K189" s="28">
        <v>2015</v>
      </c>
      <c r="L189" s="28">
        <v>2015</v>
      </c>
      <c r="M189" s="30">
        <v>2016</v>
      </c>
      <c r="N189" s="30">
        <v>2016</v>
      </c>
      <c r="O189" s="30">
        <v>2015</v>
      </c>
      <c r="P189" s="30">
        <v>2015</v>
      </c>
      <c r="Q189" s="30">
        <v>2014</v>
      </c>
      <c r="R189" s="30">
        <v>2007</v>
      </c>
      <c r="S189" s="30">
        <v>2016</v>
      </c>
      <c r="T189" s="30">
        <v>2013</v>
      </c>
      <c r="U189" s="30">
        <v>2014</v>
      </c>
      <c r="V189" s="30">
        <v>2014</v>
      </c>
      <c r="W189" s="30">
        <v>2015</v>
      </c>
      <c r="X189" s="30">
        <v>2013</v>
      </c>
      <c r="Y189" s="30">
        <v>2010</v>
      </c>
      <c r="Z189" s="30">
        <v>2014</v>
      </c>
      <c r="AA189" s="30">
        <v>2014</v>
      </c>
      <c r="AB189" s="30" t="s">
        <v>445</v>
      </c>
      <c r="AC189" s="30">
        <v>2014</v>
      </c>
      <c r="AD189" s="30">
        <v>2015</v>
      </c>
      <c r="AE189" s="30">
        <v>2012</v>
      </c>
      <c r="AF189" s="30" t="s">
        <v>445</v>
      </c>
      <c r="AG189" s="29">
        <v>2010</v>
      </c>
      <c r="AH189" s="30">
        <v>2014</v>
      </c>
      <c r="AI189" s="30">
        <v>2015</v>
      </c>
      <c r="AJ189" s="30">
        <v>2016</v>
      </c>
      <c r="AK189" s="31" t="s">
        <v>445</v>
      </c>
      <c r="AL189" s="31">
        <v>2015</v>
      </c>
      <c r="AM189" s="30">
        <v>2015</v>
      </c>
      <c r="AN189" s="30">
        <v>2014</v>
      </c>
      <c r="AO189" s="30">
        <v>2014</v>
      </c>
      <c r="AP189" s="30" t="s">
        <v>445</v>
      </c>
      <c r="AQ189" s="30" t="s">
        <v>445</v>
      </c>
      <c r="AR189" s="30">
        <v>2011</v>
      </c>
      <c r="AS189" s="30">
        <v>2014</v>
      </c>
      <c r="AT189" s="30" t="s">
        <v>445</v>
      </c>
      <c r="AU189" s="30">
        <v>2012</v>
      </c>
      <c r="AV189" s="30">
        <v>2013</v>
      </c>
      <c r="AW189" s="30">
        <v>2014</v>
      </c>
      <c r="AX189" s="30">
        <v>2014</v>
      </c>
      <c r="AY189" s="30">
        <v>2014</v>
      </c>
      <c r="AZ189" s="30">
        <v>2015</v>
      </c>
      <c r="BA189" s="30">
        <v>2015</v>
      </c>
      <c r="BB189" s="30">
        <v>2014</v>
      </c>
      <c r="BC189" s="30">
        <v>2015</v>
      </c>
      <c r="BD189" s="30">
        <v>2014</v>
      </c>
      <c r="BE189" s="30">
        <v>2014</v>
      </c>
      <c r="BF189" s="19"/>
    </row>
    <row r="190" spans="1:58" x14ac:dyDescent="0.3">
      <c r="A190" s="24" t="s">
        <v>428</v>
      </c>
      <c r="B190" s="20" t="s">
        <v>349</v>
      </c>
      <c r="C190" s="28">
        <v>2014</v>
      </c>
      <c r="D190" s="28">
        <v>2014</v>
      </c>
      <c r="E190" s="28">
        <v>2014</v>
      </c>
      <c r="F190" s="28">
        <v>2014</v>
      </c>
      <c r="G190" s="28">
        <v>2014</v>
      </c>
      <c r="H190" s="28">
        <v>2014</v>
      </c>
      <c r="I190" s="28">
        <v>2014</v>
      </c>
      <c r="J190" s="28">
        <v>2015</v>
      </c>
      <c r="K190" s="28">
        <v>2015</v>
      </c>
      <c r="L190" s="28">
        <v>2015</v>
      </c>
      <c r="M190" s="30">
        <v>2016</v>
      </c>
      <c r="N190" s="30">
        <v>2016</v>
      </c>
      <c r="O190" s="30">
        <v>2015</v>
      </c>
      <c r="P190" s="30">
        <v>2015</v>
      </c>
      <c r="Q190" s="30">
        <v>2014</v>
      </c>
      <c r="R190" s="30" t="s">
        <v>445</v>
      </c>
      <c r="S190" s="30">
        <v>2016</v>
      </c>
      <c r="T190" s="30">
        <v>2013</v>
      </c>
      <c r="U190" s="30">
        <v>2014</v>
      </c>
      <c r="V190" s="30" t="s">
        <v>445</v>
      </c>
      <c r="W190" s="30">
        <v>2015</v>
      </c>
      <c r="X190" s="30">
        <v>2009</v>
      </c>
      <c r="Y190" s="30" t="s">
        <v>445</v>
      </c>
      <c r="Z190" s="30">
        <v>2014</v>
      </c>
      <c r="AA190" s="30">
        <v>2014</v>
      </c>
      <c r="AB190" s="30">
        <v>2014</v>
      </c>
      <c r="AC190" s="30">
        <v>2014</v>
      </c>
      <c r="AD190" s="30">
        <v>2015</v>
      </c>
      <c r="AE190" s="30">
        <v>2012</v>
      </c>
      <c r="AF190" s="30">
        <v>2014</v>
      </c>
      <c r="AG190" s="29">
        <v>2006</v>
      </c>
      <c r="AH190" s="30">
        <v>2014</v>
      </c>
      <c r="AI190" s="30">
        <v>2015</v>
      </c>
      <c r="AJ190" s="30">
        <v>2016</v>
      </c>
      <c r="AK190" s="31" t="s">
        <v>445</v>
      </c>
      <c r="AL190" s="31">
        <v>2015</v>
      </c>
      <c r="AM190" s="30">
        <v>2015</v>
      </c>
      <c r="AN190" s="30">
        <v>2014</v>
      </c>
      <c r="AO190" s="30">
        <v>2014</v>
      </c>
      <c r="AP190" s="30">
        <v>2014</v>
      </c>
      <c r="AQ190" s="30">
        <v>2014</v>
      </c>
      <c r="AR190" s="30">
        <v>2015</v>
      </c>
      <c r="AS190" s="30">
        <v>2014</v>
      </c>
      <c r="AT190" s="30">
        <v>2015</v>
      </c>
      <c r="AU190" s="30">
        <v>2012</v>
      </c>
      <c r="AV190" s="30">
        <v>2011</v>
      </c>
      <c r="AW190" s="30">
        <v>2014</v>
      </c>
      <c r="AX190" s="30">
        <v>2014</v>
      </c>
      <c r="AY190" s="30">
        <v>2014</v>
      </c>
      <c r="AZ190" s="30">
        <v>2015</v>
      </c>
      <c r="BA190" s="30">
        <v>2015</v>
      </c>
      <c r="BB190" s="30">
        <v>2013</v>
      </c>
      <c r="BC190" s="30">
        <v>2015</v>
      </c>
      <c r="BD190" s="30">
        <v>2014</v>
      </c>
      <c r="BE190" s="30">
        <v>2014</v>
      </c>
      <c r="BF190" s="19"/>
    </row>
    <row r="191" spans="1:58" x14ac:dyDescent="0.3">
      <c r="A191" s="24" t="s">
        <v>367</v>
      </c>
      <c r="B191" s="20" t="s">
        <v>350</v>
      </c>
      <c r="C191" s="28">
        <v>2014</v>
      </c>
      <c r="D191" s="28">
        <v>2014</v>
      </c>
      <c r="E191" s="28">
        <v>2014</v>
      </c>
      <c r="F191" s="28">
        <v>2014</v>
      </c>
      <c r="G191" s="28">
        <v>2014</v>
      </c>
      <c r="H191" s="28">
        <v>2014</v>
      </c>
      <c r="I191" s="28">
        <v>2014</v>
      </c>
      <c r="J191" s="28">
        <v>2015</v>
      </c>
      <c r="K191" s="28">
        <v>2015</v>
      </c>
      <c r="L191" s="28">
        <v>2015</v>
      </c>
      <c r="M191" s="30">
        <v>2016</v>
      </c>
      <c r="N191" s="30">
        <v>2016</v>
      </c>
      <c r="O191" s="30">
        <v>2015</v>
      </c>
      <c r="P191" s="30">
        <v>2015</v>
      </c>
      <c r="Q191" s="30">
        <v>2014</v>
      </c>
      <c r="R191" s="30">
        <v>2011</v>
      </c>
      <c r="S191" s="30">
        <v>2016</v>
      </c>
      <c r="T191" s="30">
        <v>2013</v>
      </c>
      <c r="U191" s="30">
        <v>2014</v>
      </c>
      <c r="V191" s="30">
        <v>2014</v>
      </c>
      <c r="W191" s="30">
        <v>2015</v>
      </c>
      <c r="X191" s="30">
        <v>2013</v>
      </c>
      <c r="Y191" s="30">
        <v>2013</v>
      </c>
      <c r="Z191" s="30">
        <v>2014</v>
      </c>
      <c r="AA191" s="30">
        <v>2014</v>
      </c>
      <c r="AB191" s="30">
        <v>2014</v>
      </c>
      <c r="AC191" s="30">
        <v>2014</v>
      </c>
      <c r="AD191" s="30">
        <v>2015</v>
      </c>
      <c r="AE191" s="30">
        <v>2012</v>
      </c>
      <c r="AF191" s="30">
        <v>2014</v>
      </c>
      <c r="AG191" s="29">
        <v>2012</v>
      </c>
      <c r="AH191" s="30">
        <v>2014</v>
      </c>
      <c r="AI191" s="30">
        <v>2015</v>
      </c>
      <c r="AJ191" s="30">
        <v>2016</v>
      </c>
      <c r="AK191" s="31" t="s">
        <v>445</v>
      </c>
      <c r="AL191" s="31">
        <v>2015</v>
      </c>
      <c r="AM191" s="30">
        <v>2015</v>
      </c>
      <c r="AN191" s="30">
        <v>2014</v>
      </c>
      <c r="AO191" s="30">
        <v>2014</v>
      </c>
      <c r="AP191" s="30" t="s">
        <v>445</v>
      </c>
      <c r="AQ191" s="30" t="s">
        <v>445</v>
      </c>
      <c r="AR191" s="30">
        <v>2015</v>
      </c>
      <c r="AS191" s="30">
        <v>2014</v>
      </c>
      <c r="AT191" s="30">
        <v>2015</v>
      </c>
      <c r="AU191" s="30">
        <v>2012</v>
      </c>
      <c r="AV191" s="30">
        <v>2009</v>
      </c>
      <c r="AW191" s="30">
        <v>2014</v>
      </c>
      <c r="AX191" s="30">
        <v>2014</v>
      </c>
      <c r="AY191" s="30">
        <v>2014</v>
      </c>
      <c r="AZ191" s="30">
        <v>2015</v>
      </c>
      <c r="BA191" s="30">
        <v>2015</v>
      </c>
      <c r="BB191" s="30">
        <v>2015</v>
      </c>
      <c r="BC191" s="30">
        <v>2015</v>
      </c>
      <c r="BD191" s="30">
        <v>2014</v>
      </c>
      <c r="BE191" s="30">
        <v>2014</v>
      </c>
      <c r="BF191" s="19"/>
    </row>
    <row r="192" spans="1:58" x14ac:dyDescent="0.3">
      <c r="A192" s="24" t="s">
        <v>352</v>
      </c>
      <c r="B192" s="20" t="s">
        <v>351</v>
      </c>
      <c r="C192" s="28">
        <v>2014</v>
      </c>
      <c r="D192" s="28">
        <v>2014</v>
      </c>
      <c r="E192" s="28">
        <v>2014</v>
      </c>
      <c r="F192" s="28">
        <v>2014</v>
      </c>
      <c r="G192" s="28">
        <v>2014</v>
      </c>
      <c r="H192" s="28">
        <v>2014</v>
      </c>
      <c r="I192" s="28">
        <v>2014</v>
      </c>
      <c r="J192" s="28">
        <v>2015</v>
      </c>
      <c r="K192" s="28">
        <v>2015</v>
      </c>
      <c r="L192" s="28">
        <v>2015</v>
      </c>
      <c r="M192" s="30">
        <v>2016</v>
      </c>
      <c r="N192" s="30">
        <v>2016</v>
      </c>
      <c r="O192" s="30">
        <v>2015</v>
      </c>
      <c r="P192" s="30">
        <v>2015</v>
      </c>
      <c r="Q192" s="30">
        <v>2014</v>
      </c>
      <c r="R192" s="30">
        <v>2013</v>
      </c>
      <c r="S192" s="30">
        <v>2016</v>
      </c>
      <c r="T192" s="30">
        <v>2013</v>
      </c>
      <c r="U192" s="30">
        <v>2014</v>
      </c>
      <c r="V192" s="30" t="s">
        <v>445</v>
      </c>
      <c r="W192" s="30">
        <v>2015</v>
      </c>
      <c r="X192" s="30">
        <v>2013</v>
      </c>
      <c r="Y192" s="30">
        <v>2010</v>
      </c>
      <c r="Z192" s="30">
        <v>2014</v>
      </c>
      <c r="AA192" s="30">
        <v>2014</v>
      </c>
      <c r="AB192" s="30">
        <v>2014</v>
      </c>
      <c r="AC192" s="30">
        <v>2014</v>
      </c>
      <c r="AD192" s="30">
        <v>2015</v>
      </c>
      <c r="AE192" s="30">
        <v>2012</v>
      </c>
      <c r="AF192" s="30">
        <v>2014</v>
      </c>
      <c r="AG192" s="29">
        <v>2005</v>
      </c>
      <c r="AH192" s="30">
        <v>2014</v>
      </c>
      <c r="AI192" s="30">
        <v>2015</v>
      </c>
      <c r="AJ192" s="30">
        <v>2016</v>
      </c>
      <c r="AK192" s="31">
        <v>2016</v>
      </c>
      <c r="AL192" s="31">
        <v>2016</v>
      </c>
      <c r="AM192" s="30">
        <v>2015</v>
      </c>
      <c r="AN192" s="30">
        <v>2014</v>
      </c>
      <c r="AO192" s="30">
        <v>2014</v>
      </c>
      <c r="AP192" s="30">
        <v>2013</v>
      </c>
      <c r="AQ192" s="30">
        <v>2013</v>
      </c>
      <c r="AR192" s="30">
        <v>2015</v>
      </c>
      <c r="AS192" s="30">
        <v>2014</v>
      </c>
      <c r="AT192" s="30">
        <v>2015</v>
      </c>
      <c r="AU192" s="30">
        <v>2012</v>
      </c>
      <c r="AV192" s="30">
        <v>2013</v>
      </c>
      <c r="AW192" s="30">
        <v>2014</v>
      </c>
      <c r="AX192" s="30">
        <v>2014</v>
      </c>
      <c r="AY192" s="30">
        <v>2014</v>
      </c>
      <c r="AZ192" s="30">
        <v>2012</v>
      </c>
      <c r="BA192" s="30">
        <v>2012</v>
      </c>
      <c r="BB192" s="30">
        <v>2013</v>
      </c>
      <c r="BC192" s="30">
        <v>2015</v>
      </c>
      <c r="BD192" s="30">
        <v>2014</v>
      </c>
      <c r="BE192" s="30">
        <v>2014</v>
      </c>
      <c r="BF192" s="19"/>
    </row>
    <row r="193" spans="1:58" x14ac:dyDescent="0.3">
      <c r="A193" s="24" t="s">
        <v>354</v>
      </c>
      <c r="B193" s="20" t="s">
        <v>353</v>
      </c>
      <c r="C193" s="28">
        <v>2014</v>
      </c>
      <c r="D193" s="28">
        <v>2014</v>
      </c>
      <c r="E193" s="28">
        <v>2014</v>
      </c>
      <c r="F193" s="28">
        <v>2014</v>
      </c>
      <c r="G193" s="28">
        <v>2014</v>
      </c>
      <c r="H193" s="28">
        <v>2014</v>
      </c>
      <c r="I193" s="28">
        <v>2014</v>
      </c>
      <c r="J193" s="28">
        <v>2015</v>
      </c>
      <c r="K193" s="28">
        <v>2015</v>
      </c>
      <c r="L193" s="28">
        <v>2015</v>
      </c>
      <c r="M193" s="30">
        <v>2016</v>
      </c>
      <c r="N193" s="30">
        <v>2016</v>
      </c>
      <c r="O193" s="30">
        <v>2015</v>
      </c>
      <c r="P193" s="30">
        <v>2015</v>
      </c>
      <c r="Q193" s="30">
        <v>2014</v>
      </c>
      <c r="R193" s="30">
        <v>2014</v>
      </c>
      <c r="S193" s="30">
        <v>2016</v>
      </c>
      <c r="T193" s="30">
        <v>2013</v>
      </c>
      <c r="U193" s="30">
        <v>2014</v>
      </c>
      <c r="V193" s="30">
        <v>2014</v>
      </c>
      <c r="W193" s="30">
        <v>2015</v>
      </c>
      <c r="X193" s="30">
        <v>2013</v>
      </c>
      <c r="Y193" s="30">
        <v>2012</v>
      </c>
      <c r="Z193" s="30">
        <v>2014</v>
      </c>
      <c r="AA193" s="30">
        <v>2014</v>
      </c>
      <c r="AB193" s="30">
        <v>2014</v>
      </c>
      <c r="AC193" s="30">
        <v>2014</v>
      </c>
      <c r="AD193" s="30">
        <v>2015</v>
      </c>
      <c r="AE193" s="30">
        <v>2012</v>
      </c>
      <c r="AF193" s="30">
        <v>2014</v>
      </c>
      <c r="AG193" s="29">
        <v>2010</v>
      </c>
      <c r="AH193" s="30">
        <v>2014</v>
      </c>
      <c r="AI193" s="30">
        <v>2015</v>
      </c>
      <c r="AJ193" s="30">
        <v>2016</v>
      </c>
      <c r="AK193" s="31" t="s">
        <v>445</v>
      </c>
      <c r="AL193" s="31">
        <v>2015</v>
      </c>
      <c r="AM193" s="30">
        <v>2015</v>
      </c>
      <c r="AN193" s="30">
        <v>2014</v>
      </c>
      <c r="AO193" s="30">
        <v>2014</v>
      </c>
      <c r="AP193" s="30">
        <v>2013</v>
      </c>
      <c r="AQ193" s="30">
        <v>2013</v>
      </c>
      <c r="AR193" s="30">
        <v>2009</v>
      </c>
      <c r="AS193" s="30">
        <v>2014</v>
      </c>
      <c r="AT193" s="30">
        <v>2015</v>
      </c>
      <c r="AU193" s="30">
        <v>2012</v>
      </c>
      <c r="AV193" s="30">
        <v>2007</v>
      </c>
      <c r="AW193" s="30">
        <v>2014</v>
      </c>
      <c r="AX193" s="30">
        <v>2014</v>
      </c>
      <c r="AY193" s="30">
        <v>2014</v>
      </c>
      <c r="AZ193" s="30">
        <v>2015</v>
      </c>
      <c r="BA193" s="30">
        <v>2015</v>
      </c>
      <c r="BB193" s="30">
        <v>2015</v>
      </c>
      <c r="BC193" s="30">
        <v>2015</v>
      </c>
      <c r="BD193" s="30">
        <v>2014</v>
      </c>
      <c r="BE193" s="30">
        <v>2014</v>
      </c>
      <c r="BF193" s="19"/>
    </row>
    <row r="194" spans="1:58" x14ac:dyDescent="0.3">
      <c r="A194" s="24" t="s">
        <v>356</v>
      </c>
      <c r="B194" s="20" t="s">
        <v>355</v>
      </c>
      <c r="C194" s="28">
        <v>2014</v>
      </c>
      <c r="D194" s="28">
        <v>2014</v>
      </c>
      <c r="E194" s="28">
        <v>2014</v>
      </c>
      <c r="F194" s="28">
        <v>2014</v>
      </c>
      <c r="G194" s="28">
        <v>2014</v>
      </c>
      <c r="H194" s="28">
        <v>2014</v>
      </c>
      <c r="I194" s="28">
        <v>2014</v>
      </c>
      <c r="J194" s="28">
        <v>2015</v>
      </c>
      <c r="K194" s="28">
        <v>2015</v>
      </c>
      <c r="L194" s="28">
        <v>2015</v>
      </c>
      <c r="M194" s="30">
        <v>2016</v>
      </c>
      <c r="N194" s="30">
        <v>2016</v>
      </c>
      <c r="O194" s="30">
        <v>2015</v>
      </c>
      <c r="P194" s="30">
        <v>2015</v>
      </c>
      <c r="Q194" s="30">
        <v>2014</v>
      </c>
      <c r="R194" s="30">
        <v>2014</v>
      </c>
      <c r="S194" s="30">
        <v>2016</v>
      </c>
      <c r="T194" s="30">
        <v>2013</v>
      </c>
      <c r="U194" s="30">
        <v>2014</v>
      </c>
      <c r="V194" s="30">
        <v>2014</v>
      </c>
      <c r="W194" s="30">
        <v>2015</v>
      </c>
      <c r="X194" s="30">
        <v>2014</v>
      </c>
      <c r="Y194" s="30">
        <v>2011</v>
      </c>
      <c r="Z194" s="30">
        <v>2014</v>
      </c>
      <c r="AA194" s="30">
        <v>2014</v>
      </c>
      <c r="AB194" s="30">
        <v>2014</v>
      </c>
      <c r="AC194" s="30">
        <v>2014</v>
      </c>
      <c r="AD194" s="30">
        <v>2015</v>
      </c>
      <c r="AE194" s="30">
        <v>2012</v>
      </c>
      <c r="AF194" s="30">
        <v>2014</v>
      </c>
      <c r="AG194" s="29" t="s">
        <v>445</v>
      </c>
      <c r="AH194" s="30">
        <v>2014</v>
      </c>
      <c r="AI194" s="30">
        <v>2015</v>
      </c>
      <c r="AJ194" s="30">
        <v>2016</v>
      </c>
      <c r="AK194" s="31">
        <v>2015</v>
      </c>
      <c r="AL194" s="31">
        <v>2015</v>
      </c>
      <c r="AM194" s="30">
        <v>2015</v>
      </c>
      <c r="AN194" s="30">
        <v>2014</v>
      </c>
      <c r="AO194" s="30">
        <v>2014</v>
      </c>
      <c r="AP194" s="30" t="s">
        <v>445</v>
      </c>
      <c r="AQ194" s="30" t="s">
        <v>445</v>
      </c>
      <c r="AR194" s="30">
        <v>2015</v>
      </c>
      <c r="AS194" s="30">
        <v>2014</v>
      </c>
      <c r="AT194" s="30">
        <v>2015</v>
      </c>
      <c r="AU194" s="30">
        <v>2012</v>
      </c>
      <c r="AV194" s="30">
        <v>2011</v>
      </c>
      <c r="AW194" s="30">
        <v>2014</v>
      </c>
      <c r="AX194" s="30">
        <v>2014</v>
      </c>
      <c r="AY194" s="30">
        <v>2014</v>
      </c>
      <c r="AZ194" s="30">
        <v>2015</v>
      </c>
      <c r="BA194" s="30">
        <v>2015</v>
      </c>
      <c r="BB194" s="30">
        <v>2015</v>
      </c>
      <c r="BC194" s="30">
        <v>2015</v>
      </c>
      <c r="BD194" s="30">
        <v>2014</v>
      </c>
      <c r="BE194" s="30">
        <v>2014</v>
      </c>
      <c r="BF194" s="19"/>
    </row>
  </sheetData>
  <mergeCells count="1">
    <mergeCell ref="A1:BE1"/>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BE193"/>
  <sheetViews>
    <sheetView zoomScale="80" zoomScaleNormal="80" workbookViewId="0">
      <pane xSplit="1" ySplit="2" topLeftCell="B3" activePane="bottomRight" state="frozen"/>
      <selection pane="topRight" activeCell="B1" sqref="B1"/>
      <selection pane="bottomLeft" activeCell="A3" sqref="A3"/>
      <selection pane="bottomRight" activeCell="BB3" sqref="BB3:BB193"/>
    </sheetView>
  </sheetViews>
  <sheetFormatPr defaultColWidth="9.44140625" defaultRowHeight="14.4" x14ac:dyDescent="0.3"/>
  <cols>
    <col min="2" max="52" width="5" bestFit="1" customWidth="1"/>
  </cols>
  <sheetData>
    <row r="1" spans="1:57" ht="276" x14ac:dyDescent="0.3">
      <c r="A1" t="s">
        <v>357</v>
      </c>
      <c r="B1" s="32" t="s">
        <v>392</v>
      </c>
      <c r="C1" s="32" t="s">
        <v>393</v>
      </c>
      <c r="D1" s="32" t="s">
        <v>429</v>
      </c>
      <c r="E1" s="32" t="s">
        <v>430</v>
      </c>
      <c r="F1" s="32" t="s">
        <v>431</v>
      </c>
      <c r="G1" s="32" t="s">
        <v>432</v>
      </c>
      <c r="H1" s="32" t="s">
        <v>434</v>
      </c>
      <c r="I1" s="32" t="s">
        <v>414</v>
      </c>
      <c r="J1" s="32" t="s">
        <v>415</v>
      </c>
      <c r="K1" s="32" t="s">
        <v>413</v>
      </c>
      <c r="L1" s="32" t="s">
        <v>412</v>
      </c>
      <c r="M1" s="32" t="s">
        <v>416</v>
      </c>
      <c r="N1" s="32" t="s">
        <v>440</v>
      </c>
      <c r="O1" s="32" t="s">
        <v>441</v>
      </c>
      <c r="P1" s="32" t="s">
        <v>374</v>
      </c>
      <c r="Q1" s="32" t="s">
        <v>375</v>
      </c>
      <c r="R1" s="32" t="s">
        <v>407</v>
      </c>
      <c r="S1" s="32" t="s">
        <v>408</v>
      </c>
      <c r="T1" s="32" t="s">
        <v>408</v>
      </c>
      <c r="U1" s="32" t="s">
        <v>383</v>
      </c>
      <c r="V1" s="32" t="s">
        <v>402</v>
      </c>
      <c r="W1" s="32" t="s">
        <v>382</v>
      </c>
      <c r="X1" s="32" t="s">
        <v>435</v>
      </c>
      <c r="Y1" s="32" t="s">
        <v>400</v>
      </c>
      <c r="Z1" s="32" t="s">
        <v>437</v>
      </c>
      <c r="AA1" s="32" t="s">
        <v>385</v>
      </c>
      <c r="AB1" s="32" t="s">
        <v>401</v>
      </c>
      <c r="AC1" s="32" t="s">
        <v>443</v>
      </c>
      <c r="AD1" s="32" t="s">
        <v>399</v>
      </c>
      <c r="AE1" s="32" t="s">
        <v>373</v>
      </c>
      <c r="AF1" s="32" t="s">
        <v>403</v>
      </c>
      <c r="AG1" s="32" t="s">
        <v>404</v>
      </c>
      <c r="AH1" s="32" t="s">
        <v>404</v>
      </c>
      <c r="AI1" s="32" t="s">
        <v>404</v>
      </c>
      <c r="AJ1" s="32" t="s">
        <v>405</v>
      </c>
      <c r="AK1" s="32" t="s">
        <v>406</v>
      </c>
      <c r="AL1" s="32" t="s">
        <v>384</v>
      </c>
      <c r="AM1" s="32" t="s">
        <v>387</v>
      </c>
      <c r="AN1" s="32" t="s">
        <v>388</v>
      </c>
      <c r="AO1" s="32" t="s">
        <v>389</v>
      </c>
      <c r="AP1" s="32" t="s">
        <v>390</v>
      </c>
      <c r="AQ1" s="32" t="s">
        <v>397</v>
      </c>
      <c r="AR1" s="32" t="s">
        <v>358</v>
      </c>
      <c r="AS1" s="32" t="s">
        <v>386</v>
      </c>
      <c r="AT1" s="32" t="s">
        <v>359</v>
      </c>
      <c r="AU1" s="32" t="s">
        <v>391</v>
      </c>
      <c r="AV1" s="32" t="s">
        <v>360</v>
      </c>
      <c r="AW1" s="32" t="s">
        <v>361</v>
      </c>
      <c r="AX1" s="32" t="s">
        <v>433</v>
      </c>
      <c r="AY1" s="32" t="s">
        <v>377</v>
      </c>
      <c r="AZ1" s="32" t="s">
        <v>376</v>
      </c>
    </row>
    <row r="2" spans="1:57" x14ac:dyDescent="0.3">
      <c r="A2" t="s">
        <v>444</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447</v>
      </c>
      <c r="BB2" t="s">
        <v>446</v>
      </c>
      <c r="BC2" t="s">
        <v>448</v>
      </c>
      <c r="BD2" t="s">
        <v>451</v>
      </c>
      <c r="BE2" t="s">
        <v>452</v>
      </c>
    </row>
    <row r="3" spans="1:57" x14ac:dyDescent="0.3">
      <c r="A3" t="s">
        <v>0</v>
      </c>
      <c r="B3" s="33">
        <f>IF('Indicator Date hidden'!C4="x","x",$B$2-'Indicator Date hidden'!C4)</f>
        <v>0</v>
      </c>
      <c r="C3" s="33">
        <f>IF('Indicator Date hidden'!D4="x","x",$C$2-'Indicator Date hidden'!D4)</f>
        <v>0</v>
      </c>
      <c r="D3" s="33">
        <f>IF('Indicator Date hidden'!E4="x","x",$D$2-'Indicator Date hidden'!E4)</f>
        <v>0</v>
      </c>
      <c r="E3" s="33">
        <f>IF('Indicator Date hidden'!F4="x","x",$E$2-'Indicator Date hidden'!F4)</f>
        <v>0</v>
      </c>
      <c r="F3" s="33">
        <f>IF('Indicator Date hidden'!G4="x","x",$F$2-'Indicator Date hidden'!G4)</f>
        <v>0</v>
      </c>
      <c r="G3" s="33">
        <f>IF('Indicator Date hidden'!H4="x","x",$G$2-'Indicator Date hidden'!H4)</f>
        <v>0</v>
      </c>
      <c r="H3" s="33">
        <f>IF('Indicator Date hidden'!I4="x","x",$H$2-'Indicator Date hidden'!I4)</f>
        <v>0</v>
      </c>
      <c r="I3" s="33">
        <f>IF('Indicator Date hidden'!J4="x","x",$I$2-'Indicator Date hidden'!J4)</f>
        <v>0</v>
      </c>
      <c r="J3" s="33">
        <f>IF('Indicator Date hidden'!K4="x","x",$J$2-'Indicator Date hidden'!K4)</f>
        <v>0</v>
      </c>
      <c r="K3" s="33">
        <f>IF('Indicator Date hidden'!L4="x","x",$K$2-'Indicator Date hidden'!L4)</f>
        <v>0</v>
      </c>
      <c r="L3" s="33">
        <f>IF('Indicator Date hidden'!M4="x","x",$L$2-'Indicator Date hidden'!M4)</f>
        <v>0</v>
      </c>
      <c r="M3" s="33">
        <f>IF('Indicator Date hidden'!N4="x","x",$M$2-'Indicator Date hidden'!N4)</f>
        <v>0</v>
      </c>
      <c r="N3" s="33">
        <f>IF('Indicator Date hidden'!O4="x","x",$N$2-'Indicator Date hidden'!O4)</f>
        <v>0</v>
      </c>
      <c r="O3" s="33">
        <f>IF('Indicator Date hidden'!P4="x","x",$O$2-'Indicator Date hidden'!P4)</f>
        <v>0</v>
      </c>
      <c r="P3" s="33">
        <f>IF('Indicator Date hidden'!Q4="x","x",$P$2-'Indicator Date hidden'!Q4)</f>
        <v>0</v>
      </c>
      <c r="Q3" s="33">
        <f>IF('Indicator Date hidden'!R4="x","x",$Q$2-'Indicator Date hidden'!R4)</f>
        <v>3</v>
      </c>
      <c r="R3" s="33">
        <f>IF('Indicator Date hidden'!S4="x","x",$R$2-'Indicator Date hidden'!S4)</f>
        <v>0</v>
      </c>
      <c r="S3" s="33">
        <f>IF('Indicator Date hidden'!T4="x","x",$S$2-'Indicator Date hidden'!T4)</f>
        <v>0</v>
      </c>
      <c r="T3" s="33">
        <f>IF('Indicator Date hidden'!U4="x","x",$T$2-'Indicator Date hidden'!U4)</f>
        <v>0</v>
      </c>
      <c r="U3" s="33">
        <f>IF('Indicator Date hidden'!V4="x","x",$U$2-'Indicator Date hidden'!V4)</f>
        <v>0</v>
      </c>
      <c r="V3" s="33">
        <f>IF('Indicator Date hidden'!W4="x","x",$V$2-'Indicator Date hidden'!W4)</f>
        <v>0</v>
      </c>
      <c r="W3" s="33">
        <f>IF('Indicator Date hidden'!X4="x","x",$W$2-'Indicator Date hidden'!X4)</f>
        <v>10</v>
      </c>
      <c r="X3" s="33">
        <f>IF('Indicator Date hidden'!Y4="x","x",$X$2-'Indicator Date hidden'!Y4)</f>
        <v>1</v>
      </c>
      <c r="Y3" s="33">
        <f>IF('Indicator Date hidden'!Z4="x","x",$Y$2-'Indicator Date hidden'!Z4)</f>
        <v>0</v>
      </c>
      <c r="Z3" s="33">
        <f>IF('Indicator Date hidden'!AA4="x","x",$Z$2-'Indicator Date hidden'!AA4)</f>
        <v>0</v>
      </c>
      <c r="AA3" s="33">
        <f>IF('Indicator Date hidden'!AB4="x","x",$AA$2-'Indicator Date hidden'!AB4)</f>
        <v>0</v>
      </c>
      <c r="AB3" s="33">
        <f>IF('Indicator Date hidden'!AC4="x","x",$AB$2-'Indicator Date hidden'!AC4)</f>
        <v>0</v>
      </c>
      <c r="AC3" s="33">
        <f>IF('Indicator Date hidden'!AD4="x","x",$AC$2-'Indicator Date hidden'!AD4)</f>
        <v>0</v>
      </c>
      <c r="AD3" s="33">
        <f>IF('Indicator Date hidden'!AE4="x","x",$AD$2-'Indicator Date hidden'!AE4)</f>
        <v>0</v>
      </c>
      <c r="AE3" s="33">
        <f>IF('Indicator Date hidden'!AF4="x","x",$AE$2-'Indicator Date hidden'!AF4)</f>
        <v>0</v>
      </c>
      <c r="AF3" s="33">
        <f>IF('Indicator Date hidden'!AG4="x","x",$AF$2-'Indicator Date hidden'!AG4)</f>
        <v>6</v>
      </c>
      <c r="AG3" s="33">
        <f>IF('Indicator Date hidden'!AH4="x","x",$AG$2-'Indicator Date hidden'!AH4)</f>
        <v>0</v>
      </c>
      <c r="AH3" s="33">
        <f>IF('Indicator Date hidden'!AI4="x","x",$AH$2-'Indicator Date hidden'!AI4)</f>
        <v>0</v>
      </c>
      <c r="AI3" s="33">
        <f>IF('Indicator Date hidden'!AJ4="x","x",$AI$2-'Indicator Date hidden'!AJ4)</f>
        <v>0</v>
      </c>
      <c r="AJ3" s="33">
        <f>IF('Indicator Date hidden'!AK4="x","x",$AJ$2-'Indicator Date hidden'!AK4)</f>
        <v>1</v>
      </c>
      <c r="AK3" s="33">
        <f>IF('Indicator Date hidden'!AL4="x","x",$AK$2-'Indicator Date hidden'!AL4)</f>
        <v>1</v>
      </c>
      <c r="AL3" s="33">
        <f>IF('Indicator Date hidden'!AM4="x","x",$AL$2-'Indicator Date hidden'!AM4)</f>
        <v>0</v>
      </c>
      <c r="AM3" s="33">
        <f>IF('Indicator Date hidden'!AN4="x","x",$AM$2-'Indicator Date hidden'!AN4)</f>
        <v>0</v>
      </c>
      <c r="AN3" s="33">
        <f>IF('Indicator Date hidden'!AO4="x","x",$AN$2-'Indicator Date hidden'!AO4)</f>
        <v>0</v>
      </c>
      <c r="AO3" s="33" t="str">
        <f>IF('Indicator Date hidden'!AP4="x","x",$AO$2-'Indicator Date hidden'!AP4)</f>
        <v>x</v>
      </c>
      <c r="AP3" s="33" t="str">
        <f>IF('Indicator Date hidden'!AQ4="x","x",$AP$2-'Indicator Date hidden'!AQ4)</f>
        <v>x</v>
      </c>
      <c r="AQ3" s="33">
        <f>IF('Indicator Date hidden'!AR4="x","x",$AQ$2-'Indicator Date hidden'!AR4)</f>
        <v>0</v>
      </c>
      <c r="AR3" s="33">
        <f>IF('Indicator Date hidden'!AS4="x","x",$AR$2-'Indicator Date hidden'!AS4)</f>
        <v>0</v>
      </c>
      <c r="AS3" s="33">
        <f>IF('Indicator Date hidden'!AT4="x","x",$AS$2-'Indicator Date hidden'!AT4)</f>
        <v>0</v>
      </c>
      <c r="AT3" s="33">
        <f>IF('Indicator Date hidden'!AU4="x","x",$AT$2-'Indicator Date hidden'!AU4)</f>
        <v>0</v>
      </c>
      <c r="AU3" s="33">
        <f>IF('Indicator Date hidden'!AV4="x","x",$AU$2-'Indicator Date hidden'!AV4)</f>
        <v>3</v>
      </c>
      <c r="AV3" s="33">
        <f>IF('Indicator Date hidden'!AW4="x","x",$AV$2-'Indicator Date hidden'!AW4)</f>
        <v>0</v>
      </c>
      <c r="AW3" s="33">
        <f>IF('Indicator Date hidden'!AX4="x","x",$AW$2-'Indicator Date hidden'!AX4)</f>
        <v>0</v>
      </c>
      <c r="AX3" s="33">
        <f>IF('Indicator Date hidden'!AY4="x","x",$AX$2-'Indicator Date hidden'!AY4)</f>
        <v>0</v>
      </c>
      <c r="AY3" s="33">
        <f>IF('Indicator Date hidden'!AZ4="x","x",$AY$2-'Indicator Date hidden'!AZ4)</f>
        <v>0</v>
      </c>
      <c r="AZ3" s="33">
        <f>IF('Indicator Date hidden'!BA4="x","x",$AZ$2-'Indicator Date hidden'!BA4)</f>
        <v>0</v>
      </c>
      <c r="BA3">
        <f>SUM(B3:AZ3)</f>
        <v>25</v>
      </c>
      <c r="BB3" s="34">
        <f>BA3/COUNT(B3:AZ3)</f>
        <v>0.51020408163265307</v>
      </c>
      <c r="BC3">
        <f>COUNTIF(B3:AZ3,"&gt;0")</f>
        <v>7</v>
      </c>
      <c r="BD3" s="34">
        <f>_xlfn.STDEV.P(B3:AZ3)</f>
        <v>1.7157428209782613</v>
      </c>
      <c r="BE3" s="36">
        <f>MEDIAN(B3:AZ3)</f>
        <v>0</v>
      </c>
    </row>
    <row r="4" spans="1:57" x14ac:dyDescent="0.3">
      <c r="A4" t="s">
        <v>2</v>
      </c>
      <c r="B4" s="33">
        <f>IF('Indicator Date hidden'!C5="x","x",$B$2-'Indicator Date hidden'!C5)</f>
        <v>0</v>
      </c>
      <c r="C4" s="33">
        <f>IF('Indicator Date hidden'!D5="x","x",$C$2-'Indicator Date hidden'!D5)</f>
        <v>0</v>
      </c>
      <c r="D4" s="33">
        <f>IF('Indicator Date hidden'!E5="x","x",$D$2-'Indicator Date hidden'!E5)</f>
        <v>0</v>
      </c>
      <c r="E4" s="33">
        <f>IF('Indicator Date hidden'!F5="x","x",$E$2-'Indicator Date hidden'!F5)</f>
        <v>0</v>
      </c>
      <c r="F4" s="33">
        <f>IF('Indicator Date hidden'!G5="x","x",$F$2-'Indicator Date hidden'!G5)</f>
        <v>0</v>
      </c>
      <c r="G4" s="33">
        <f>IF('Indicator Date hidden'!H5="x","x",$G$2-'Indicator Date hidden'!H5)</f>
        <v>0</v>
      </c>
      <c r="H4" s="33">
        <f>IF('Indicator Date hidden'!I5="x","x",$H$2-'Indicator Date hidden'!I5)</f>
        <v>0</v>
      </c>
      <c r="I4" s="33">
        <f>IF('Indicator Date hidden'!J5="x","x",$I$2-'Indicator Date hidden'!J5)</f>
        <v>0</v>
      </c>
      <c r="J4" s="33">
        <f>IF('Indicator Date hidden'!K5="x","x",$J$2-'Indicator Date hidden'!K5)</f>
        <v>0</v>
      </c>
      <c r="K4" s="33">
        <f>IF('Indicator Date hidden'!L5="x","x",$K$2-'Indicator Date hidden'!L5)</f>
        <v>0</v>
      </c>
      <c r="L4" s="33">
        <f>IF('Indicator Date hidden'!M5="x","x",$L$2-'Indicator Date hidden'!M5)</f>
        <v>0</v>
      </c>
      <c r="M4" s="33">
        <f>IF('Indicator Date hidden'!N5="x","x",$M$2-'Indicator Date hidden'!N5)</f>
        <v>0</v>
      </c>
      <c r="N4" s="33">
        <f>IF('Indicator Date hidden'!O5="x","x",$N$2-'Indicator Date hidden'!O5)</f>
        <v>0</v>
      </c>
      <c r="O4" s="33">
        <f>IF('Indicator Date hidden'!P5="x","x",$O$2-'Indicator Date hidden'!P5)</f>
        <v>0</v>
      </c>
      <c r="P4" s="33">
        <f>IF('Indicator Date hidden'!Q5="x","x",$P$2-'Indicator Date hidden'!Q5)</f>
        <v>0</v>
      </c>
      <c r="Q4" s="33">
        <f>IF('Indicator Date hidden'!R5="x","x",$Q$2-'Indicator Date hidden'!R5)</f>
        <v>5</v>
      </c>
      <c r="R4" s="33">
        <f>IF('Indicator Date hidden'!S5="x","x",$R$2-'Indicator Date hidden'!S5)</f>
        <v>0</v>
      </c>
      <c r="S4" s="33">
        <f>IF('Indicator Date hidden'!T5="x","x",$S$2-'Indicator Date hidden'!T5)</f>
        <v>0</v>
      </c>
      <c r="T4" s="33">
        <f>IF('Indicator Date hidden'!U5="x","x",$T$2-'Indicator Date hidden'!U5)</f>
        <v>0</v>
      </c>
      <c r="U4" s="33">
        <f>IF('Indicator Date hidden'!V5="x","x",$U$2-'Indicator Date hidden'!V5)</f>
        <v>0</v>
      </c>
      <c r="V4" s="33">
        <f>IF('Indicator Date hidden'!W5="x","x",$V$2-'Indicator Date hidden'!W5)</f>
        <v>0</v>
      </c>
      <c r="W4" s="33">
        <f>IF('Indicator Date hidden'!X5="x","x",$W$2-'Indicator Date hidden'!X5)</f>
        <v>5</v>
      </c>
      <c r="X4" s="33">
        <f>IF('Indicator Date hidden'!Y5="x","x",$X$2-'Indicator Date hidden'!Y5)</f>
        <v>1</v>
      </c>
      <c r="Y4" s="33">
        <f>IF('Indicator Date hidden'!Z5="x","x",$Y$2-'Indicator Date hidden'!Z5)</f>
        <v>0</v>
      </c>
      <c r="Z4" s="33">
        <f>IF('Indicator Date hidden'!AA5="x","x",$Z$2-'Indicator Date hidden'!AA5)</f>
        <v>0</v>
      </c>
      <c r="AA4" s="33">
        <f>IF('Indicator Date hidden'!AB5="x","x",$AA$2-'Indicator Date hidden'!AB5)</f>
        <v>1</v>
      </c>
      <c r="AB4" s="33">
        <f>IF('Indicator Date hidden'!AC5="x","x",$AB$2-'Indicator Date hidden'!AC5)</f>
        <v>0</v>
      </c>
      <c r="AC4" s="33">
        <f>IF('Indicator Date hidden'!AD5="x","x",$AC$2-'Indicator Date hidden'!AD5)</f>
        <v>0</v>
      </c>
      <c r="AD4" s="33" t="str">
        <f>IF('Indicator Date hidden'!AE5="x","x",$AD$2-'Indicator Date hidden'!AE5)</f>
        <v>x</v>
      </c>
      <c r="AE4" s="33">
        <f>IF('Indicator Date hidden'!AF5="x","x",$AE$2-'Indicator Date hidden'!AF5)</f>
        <v>0</v>
      </c>
      <c r="AF4" s="33">
        <f>IF('Indicator Date hidden'!AG5="x","x",$AF$2-'Indicator Date hidden'!AG5)</f>
        <v>1</v>
      </c>
      <c r="AG4" s="33">
        <f>IF('Indicator Date hidden'!AH5="x","x",$AG$2-'Indicator Date hidden'!AH5)</f>
        <v>0</v>
      </c>
      <c r="AH4" s="33">
        <f>IF('Indicator Date hidden'!AI5="x","x",$AH$2-'Indicator Date hidden'!AI5)</f>
        <v>0</v>
      </c>
      <c r="AI4" s="33">
        <f>IF('Indicator Date hidden'!AJ5="x","x",$AI$2-'Indicator Date hidden'!AJ5)</f>
        <v>0</v>
      </c>
      <c r="AJ4" s="33" t="str">
        <f>IF('Indicator Date hidden'!AK5="x","x",$AJ$2-'Indicator Date hidden'!AK5)</f>
        <v>x</v>
      </c>
      <c r="AK4" s="33">
        <f>IF('Indicator Date hidden'!AL5="x","x",$AK$2-'Indicator Date hidden'!AL5)</f>
        <v>1</v>
      </c>
      <c r="AL4" s="33">
        <f>IF('Indicator Date hidden'!AM5="x","x",$AL$2-'Indicator Date hidden'!AM5)</f>
        <v>0</v>
      </c>
      <c r="AM4" s="33">
        <f>IF('Indicator Date hidden'!AN5="x","x",$AM$2-'Indicator Date hidden'!AN5)</f>
        <v>0</v>
      </c>
      <c r="AN4" s="33">
        <f>IF('Indicator Date hidden'!AO5="x","x",$AN$2-'Indicator Date hidden'!AO5)</f>
        <v>0</v>
      </c>
      <c r="AO4" s="33">
        <f>IF('Indicator Date hidden'!AP5="x","x",$AO$2-'Indicator Date hidden'!AP5)</f>
        <v>0</v>
      </c>
      <c r="AP4" s="33">
        <f>IF('Indicator Date hidden'!AQ5="x","x",$AP$2-'Indicator Date hidden'!AQ5)</f>
        <v>0</v>
      </c>
      <c r="AQ4" s="33" t="str">
        <f>IF('Indicator Date hidden'!AR5="x","x",$AQ$2-'Indicator Date hidden'!AR5)</f>
        <v>x</v>
      </c>
      <c r="AR4" s="33">
        <f>IF('Indicator Date hidden'!AS5="x","x",$AR$2-'Indicator Date hidden'!AS5)</f>
        <v>0</v>
      </c>
      <c r="AS4" s="33">
        <f>IF('Indicator Date hidden'!AT5="x","x",$AS$2-'Indicator Date hidden'!AT5)</f>
        <v>0</v>
      </c>
      <c r="AT4" s="33">
        <f>IF('Indicator Date hidden'!AU5="x","x",$AT$2-'Indicator Date hidden'!AU5)</f>
        <v>0</v>
      </c>
      <c r="AU4" s="33">
        <f>IF('Indicator Date hidden'!AV5="x","x",$AU$2-'Indicator Date hidden'!AV5)</f>
        <v>2</v>
      </c>
      <c r="AV4" s="33">
        <f>IF('Indicator Date hidden'!AW5="x","x",$AV$2-'Indicator Date hidden'!AW5)</f>
        <v>0</v>
      </c>
      <c r="AW4" s="33">
        <f>IF('Indicator Date hidden'!AX5="x","x",$AW$2-'Indicator Date hidden'!AX5)</f>
        <v>0</v>
      </c>
      <c r="AX4" s="33">
        <f>IF('Indicator Date hidden'!AY5="x","x",$AX$2-'Indicator Date hidden'!AY5)</f>
        <v>0</v>
      </c>
      <c r="AY4" s="33">
        <f>IF('Indicator Date hidden'!AZ5="x","x",$AY$2-'Indicator Date hidden'!AZ5)</f>
        <v>0</v>
      </c>
      <c r="AZ4" s="33">
        <f>IF('Indicator Date hidden'!BA5="x","x",$AZ$2-'Indicator Date hidden'!BA5)</f>
        <v>0</v>
      </c>
      <c r="BA4">
        <f t="shared" ref="BA4:BA67" si="0">SUM(B4:AZ4)</f>
        <v>16</v>
      </c>
      <c r="BB4" s="34">
        <f t="shared" ref="BB4:BB67" si="1">BA4/COUNT(B4:AZ4)</f>
        <v>0.33333333333333331</v>
      </c>
      <c r="BC4">
        <f t="shared" ref="BC4:BC67" si="2">COUNTIF(B4:AZ4,"&gt;0")</f>
        <v>7</v>
      </c>
      <c r="BD4" s="34">
        <f t="shared" ref="BD4:BD67" si="3">_xlfn.STDEV.P(B4:AZ4)</f>
        <v>1.0474837574980447</v>
      </c>
      <c r="BE4" s="36">
        <f t="shared" ref="BE4:BE67" si="4">MEDIAN(B4:AZ4)</f>
        <v>0</v>
      </c>
    </row>
    <row r="5" spans="1:57" x14ac:dyDescent="0.3">
      <c r="A5" t="s">
        <v>4</v>
      </c>
      <c r="B5" s="33">
        <f>IF('Indicator Date hidden'!C6="x","x",$B$2-'Indicator Date hidden'!C6)</f>
        <v>0</v>
      </c>
      <c r="C5" s="33">
        <f>IF('Indicator Date hidden'!D6="x","x",$C$2-'Indicator Date hidden'!D6)</f>
        <v>0</v>
      </c>
      <c r="D5" s="33">
        <f>IF('Indicator Date hidden'!E6="x","x",$D$2-'Indicator Date hidden'!E6)</f>
        <v>0</v>
      </c>
      <c r="E5" s="33">
        <f>IF('Indicator Date hidden'!F6="x","x",$E$2-'Indicator Date hidden'!F6)</f>
        <v>0</v>
      </c>
      <c r="F5" s="33">
        <f>IF('Indicator Date hidden'!G6="x","x",$F$2-'Indicator Date hidden'!G6)</f>
        <v>0</v>
      </c>
      <c r="G5" s="33">
        <f>IF('Indicator Date hidden'!H6="x","x",$G$2-'Indicator Date hidden'!H6)</f>
        <v>0</v>
      </c>
      <c r="H5" s="33">
        <f>IF('Indicator Date hidden'!I6="x","x",$H$2-'Indicator Date hidden'!I6)</f>
        <v>0</v>
      </c>
      <c r="I5" s="33">
        <f>IF('Indicator Date hidden'!J6="x","x",$I$2-'Indicator Date hidden'!J6)</f>
        <v>0</v>
      </c>
      <c r="J5" s="33">
        <f>IF('Indicator Date hidden'!K6="x","x",$J$2-'Indicator Date hidden'!K6)</f>
        <v>0</v>
      </c>
      <c r="K5" s="33">
        <f>IF('Indicator Date hidden'!L6="x","x",$K$2-'Indicator Date hidden'!L6)</f>
        <v>0</v>
      </c>
      <c r="L5" s="33">
        <f>IF('Indicator Date hidden'!M6="x","x",$L$2-'Indicator Date hidden'!M6)</f>
        <v>0</v>
      </c>
      <c r="M5" s="33">
        <f>IF('Indicator Date hidden'!N6="x","x",$M$2-'Indicator Date hidden'!N6)</f>
        <v>0</v>
      </c>
      <c r="N5" s="33">
        <f>IF('Indicator Date hidden'!O6="x","x",$N$2-'Indicator Date hidden'!O6)</f>
        <v>0</v>
      </c>
      <c r="O5" s="33">
        <f>IF('Indicator Date hidden'!P6="x","x",$O$2-'Indicator Date hidden'!P6)</f>
        <v>0</v>
      </c>
      <c r="P5" s="33">
        <f>IF('Indicator Date hidden'!Q6="x","x",$P$2-'Indicator Date hidden'!Q6)</f>
        <v>0</v>
      </c>
      <c r="Q5" s="33" t="str">
        <f>IF('Indicator Date hidden'!R6="x","x",$Q$2-'Indicator Date hidden'!R6)</f>
        <v>x</v>
      </c>
      <c r="R5" s="33">
        <f>IF('Indicator Date hidden'!S6="x","x",$R$2-'Indicator Date hidden'!S6)</f>
        <v>0</v>
      </c>
      <c r="S5" s="33">
        <f>IF('Indicator Date hidden'!T6="x","x",$S$2-'Indicator Date hidden'!T6)</f>
        <v>0</v>
      </c>
      <c r="T5" s="33">
        <f>IF('Indicator Date hidden'!U6="x","x",$T$2-'Indicator Date hidden'!U6)</f>
        <v>0</v>
      </c>
      <c r="U5" s="33">
        <f>IF('Indicator Date hidden'!V6="x","x",$U$2-'Indicator Date hidden'!V6)</f>
        <v>0</v>
      </c>
      <c r="V5" s="33">
        <f>IF('Indicator Date hidden'!W6="x","x",$V$2-'Indicator Date hidden'!W6)</f>
        <v>0</v>
      </c>
      <c r="W5" s="33">
        <f>IF('Indicator Date hidden'!X6="x","x",$W$2-'Indicator Date hidden'!X6)</f>
        <v>2</v>
      </c>
      <c r="X5" s="33">
        <f>IF('Indicator Date hidden'!Y6="x","x",$X$2-'Indicator Date hidden'!Y6)</f>
        <v>4</v>
      </c>
      <c r="Y5" s="33">
        <f>IF('Indicator Date hidden'!Z6="x","x",$Y$2-'Indicator Date hidden'!Z6)</f>
        <v>0</v>
      </c>
      <c r="Z5" s="33">
        <f>IF('Indicator Date hidden'!AA6="x","x",$Z$2-'Indicator Date hidden'!AA6)</f>
        <v>0</v>
      </c>
      <c r="AA5" s="33">
        <f>IF('Indicator Date hidden'!AB6="x","x",$AA$2-'Indicator Date hidden'!AB6)</f>
        <v>0</v>
      </c>
      <c r="AB5" s="33">
        <f>IF('Indicator Date hidden'!AC6="x","x",$AB$2-'Indicator Date hidden'!AC6)</f>
        <v>0</v>
      </c>
      <c r="AC5" s="33">
        <f>IF('Indicator Date hidden'!AD6="x","x",$AC$2-'Indicator Date hidden'!AD6)</f>
        <v>0</v>
      </c>
      <c r="AD5" s="33">
        <f>IF('Indicator Date hidden'!AE6="x","x",$AD$2-'Indicator Date hidden'!AE6)</f>
        <v>0</v>
      </c>
      <c r="AE5" s="33">
        <f>IF('Indicator Date hidden'!AF6="x","x",$AE$2-'Indicator Date hidden'!AF6)</f>
        <v>0</v>
      </c>
      <c r="AF5" s="33" t="str">
        <f>IF('Indicator Date hidden'!AG6="x","x",$AF$2-'Indicator Date hidden'!AG6)</f>
        <v>x</v>
      </c>
      <c r="AG5" s="33">
        <f>IF('Indicator Date hidden'!AH6="x","x",$AG$2-'Indicator Date hidden'!AH6)</f>
        <v>0</v>
      </c>
      <c r="AH5" s="33">
        <f>IF('Indicator Date hidden'!AI6="x","x",$AH$2-'Indicator Date hidden'!AI6)</f>
        <v>0</v>
      </c>
      <c r="AI5" s="33">
        <f>IF('Indicator Date hidden'!AJ6="x","x",$AI$2-'Indicator Date hidden'!AJ6)</f>
        <v>0</v>
      </c>
      <c r="AJ5" s="33">
        <f>IF('Indicator Date hidden'!AK6="x","x",$AJ$2-'Indicator Date hidden'!AK6)</f>
        <v>1</v>
      </c>
      <c r="AK5" s="33">
        <f>IF('Indicator Date hidden'!AL6="x","x",$AK$2-'Indicator Date hidden'!AL6)</f>
        <v>1</v>
      </c>
      <c r="AL5" s="33">
        <f>IF('Indicator Date hidden'!AM6="x","x",$AL$2-'Indicator Date hidden'!AM6)</f>
        <v>0</v>
      </c>
      <c r="AM5" s="33">
        <f>IF('Indicator Date hidden'!AN6="x","x",$AM$2-'Indicator Date hidden'!AN6)</f>
        <v>0</v>
      </c>
      <c r="AN5" s="33">
        <f>IF('Indicator Date hidden'!AO6="x","x",$AN$2-'Indicator Date hidden'!AO6)</f>
        <v>0</v>
      </c>
      <c r="AO5" s="33">
        <f>IF('Indicator Date hidden'!AP6="x","x",$AO$2-'Indicator Date hidden'!AP6)</f>
        <v>0</v>
      </c>
      <c r="AP5" s="33">
        <f>IF('Indicator Date hidden'!AQ6="x","x",$AP$2-'Indicator Date hidden'!AQ6)</f>
        <v>0</v>
      </c>
      <c r="AQ5" s="33">
        <f>IF('Indicator Date hidden'!AR6="x","x",$AQ$2-'Indicator Date hidden'!AR6)</f>
        <v>4</v>
      </c>
      <c r="AR5" s="33">
        <f>IF('Indicator Date hidden'!AS6="x","x",$AR$2-'Indicator Date hidden'!AS6)</f>
        <v>0</v>
      </c>
      <c r="AS5" s="33">
        <f>IF('Indicator Date hidden'!AT6="x","x",$AS$2-'Indicator Date hidden'!AT6)</f>
        <v>0</v>
      </c>
      <c r="AT5" s="33">
        <f>IF('Indicator Date hidden'!AU6="x","x",$AT$2-'Indicator Date hidden'!AU6)</f>
        <v>0</v>
      </c>
      <c r="AU5" s="33">
        <f>IF('Indicator Date hidden'!AV6="x","x",$AU$2-'Indicator Date hidden'!AV6)</f>
        <v>8</v>
      </c>
      <c r="AV5" s="33">
        <f>IF('Indicator Date hidden'!AW6="x","x",$AV$2-'Indicator Date hidden'!AW6)</f>
        <v>0</v>
      </c>
      <c r="AW5" s="33">
        <f>IF('Indicator Date hidden'!AX6="x","x",$AW$2-'Indicator Date hidden'!AX6)</f>
        <v>0</v>
      </c>
      <c r="AX5" s="33">
        <f>IF('Indicator Date hidden'!AY6="x","x",$AX$2-'Indicator Date hidden'!AY6)</f>
        <v>0</v>
      </c>
      <c r="AY5" s="33">
        <f>IF('Indicator Date hidden'!AZ6="x","x",$AY$2-'Indicator Date hidden'!AZ6)</f>
        <v>0</v>
      </c>
      <c r="AZ5" s="33">
        <f>IF('Indicator Date hidden'!BA6="x","x",$AZ$2-'Indicator Date hidden'!BA6)</f>
        <v>0</v>
      </c>
      <c r="BA5">
        <f t="shared" si="0"/>
        <v>20</v>
      </c>
      <c r="BB5" s="34">
        <f t="shared" si="1"/>
        <v>0.40816326530612246</v>
      </c>
      <c r="BC5">
        <f t="shared" si="2"/>
        <v>6</v>
      </c>
      <c r="BD5" s="34">
        <f t="shared" si="3"/>
        <v>1.3838480414828314</v>
      </c>
      <c r="BE5" s="36">
        <f t="shared" si="4"/>
        <v>0</v>
      </c>
    </row>
    <row r="6" spans="1:57" x14ac:dyDescent="0.3">
      <c r="A6" t="s">
        <v>6</v>
      </c>
      <c r="B6" s="33">
        <f>IF('Indicator Date hidden'!C7="x","x",$B$2-'Indicator Date hidden'!C7)</f>
        <v>0</v>
      </c>
      <c r="C6" s="33">
        <f>IF('Indicator Date hidden'!D7="x","x",$C$2-'Indicator Date hidden'!D7)</f>
        <v>0</v>
      </c>
      <c r="D6" s="33">
        <f>IF('Indicator Date hidden'!E7="x","x",$D$2-'Indicator Date hidden'!E7)</f>
        <v>0</v>
      </c>
      <c r="E6" s="33">
        <f>IF('Indicator Date hidden'!F7="x","x",$E$2-'Indicator Date hidden'!F7)</f>
        <v>0</v>
      </c>
      <c r="F6" s="33">
        <f>IF('Indicator Date hidden'!G7="x","x",$F$2-'Indicator Date hidden'!G7)</f>
        <v>0</v>
      </c>
      <c r="G6" s="33">
        <f>IF('Indicator Date hidden'!H7="x","x",$G$2-'Indicator Date hidden'!H7)</f>
        <v>0</v>
      </c>
      <c r="H6" s="33">
        <f>IF('Indicator Date hidden'!I7="x","x",$H$2-'Indicator Date hidden'!I7)</f>
        <v>0</v>
      </c>
      <c r="I6" s="33">
        <f>IF('Indicator Date hidden'!J7="x","x",$I$2-'Indicator Date hidden'!J7)</f>
        <v>0</v>
      </c>
      <c r="J6" s="33">
        <f>IF('Indicator Date hidden'!K7="x","x",$J$2-'Indicator Date hidden'!K7)</f>
        <v>0</v>
      </c>
      <c r="K6" s="33">
        <f>IF('Indicator Date hidden'!L7="x","x",$K$2-'Indicator Date hidden'!L7)</f>
        <v>0</v>
      </c>
      <c r="L6" s="33">
        <f>IF('Indicator Date hidden'!M7="x","x",$L$2-'Indicator Date hidden'!M7)</f>
        <v>0</v>
      </c>
      <c r="M6" s="33">
        <f>IF('Indicator Date hidden'!N7="x","x",$M$2-'Indicator Date hidden'!N7)</f>
        <v>0</v>
      </c>
      <c r="N6" s="33">
        <f>IF('Indicator Date hidden'!O7="x","x",$N$2-'Indicator Date hidden'!O7)</f>
        <v>0</v>
      </c>
      <c r="O6" s="33">
        <f>IF('Indicator Date hidden'!P7="x","x",$O$2-'Indicator Date hidden'!P7)</f>
        <v>0</v>
      </c>
      <c r="P6" s="33">
        <f>IF('Indicator Date hidden'!Q7="x","x",$P$2-'Indicator Date hidden'!Q7)</f>
        <v>0</v>
      </c>
      <c r="Q6" s="33" t="str">
        <f>IF('Indicator Date hidden'!R7="x","x",$Q$2-'Indicator Date hidden'!R7)</f>
        <v>x</v>
      </c>
      <c r="R6" s="33">
        <f>IF('Indicator Date hidden'!S7="x","x",$R$2-'Indicator Date hidden'!S7)</f>
        <v>0</v>
      </c>
      <c r="S6" s="33">
        <f>IF('Indicator Date hidden'!T7="x","x",$S$2-'Indicator Date hidden'!T7)</f>
        <v>0</v>
      </c>
      <c r="T6" s="33">
        <f>IF('Indicator Date hidden'!U7="x","x",$T$2-'Indicator Date hidden'!U7)</f>
        <v>0</v>
      </c>
      <c r="U6" s="33">
        <f>IF('Indicator Date hidden'!V7="x","x",$U$2-'Indicator Date hidden'!V7)</f>
        <v>0</v>
      </c>
      <c r="V6" s="33">
        <f>IF('Indicator Date hidden'!W7="x","x",$V$2-'Indicator Date hidden'!W7)</f>
        <v>0</v>
      </c>
      <c r="W6" s="33">
        <f>IF('Indicator Date hidden'!X7="x","x",$W$2-'Indicator Date hidden'!X7)</f>
        <v>7</v>
      </c>
      <c r="X6" s="33">
        <f>IF('Indicator Date hidden'!Y7="x","x",$X$2-'Indicator Date hidden'!Y7)</f>
        <v>5</v>
      </c>
      <c r="Y6" s="33">
        <f>IF('Indicator Date hidden'!Z7="x","x",$Y$2-'Indicator Date hidden'!Z7)</f>
        <v>0</v>
      </c>
      <c r="Z6" s="33">
        <f>IF('Indicator Date hidden'!AA7="x","x",$Z$2-'Indicator Date hidden'!AA7)</f>
        <v>0</v>
      </c>
      <c r="AA6" s="33">
        <f>IF('Indicator Date hidden'!AB7="x","x",$AA$2-'Indicator Date hidden'!AB7)</f>
        <v>0</v>
      </c>
      <c r="AB6" s="33">
        <f>IF('Indicator Date hidden'!AC7="x","x",$AB$2-'Indicator Date hidden'!AC7)</f>
        <v>0</v>
      </c>
      <c r="AC6" s="33">
        <f>IF('Indicator Date hidden'!AD7="x","x",$AC$2-'Indicator Date hidden'!AD7)</f>
        <v>0</v>
      </c>
      <c r="AD6" s="33">
        <f>IF('Indicator Date hidden'!AE7="x","x",$AD$2-'Indicator Date hidden'!AE7)</f>
        <v>0</v>
      </c>
      <c r="AE6" s="33" t="str">
        <f>IF('Indicator Date hidden'!AF7="x","x",$AE$2-'Indicator Date hidden'!AF7)</f>
        <v>x</v>
      </c>
      <c r="AF6" s="33">
        <f>IF('Indicator Date hidden'!AG7="x","x",$AF$2-'Indicator Date hidden'!AG7)</f>
        <v>5</v>
      </c>
      <c r="AG6" s="33">
        <f>IF('Indicator Date hidden'!AH7="x","x",$AG$2-'Indicator Date hidden'!AH7)</f>
        <v>0</v>
      </c>
      <c r="AH6" s="33">
        <f>IF('Indicator Date hidden'!AI7="x","x",$AH$2-'Indicator Date hidden'!AI7)</f>
        <v>0</v>
      </c>
      <c r="AI6" s="33">
        <f>IF('Indicator Date hidden'!AJ7="x","x",$AI$2-'Indicator Date hidden'!AJ7)</f>
        <v>0</v>
      </c>
      <c r="AJ6" s="33" t="str">
        <f>IF('Indicator Date hidden'!AK7="x","x",$AJ$2-'Indicator Date hidden'!AK7)</f>
        <v>x</v>
      </c>
      <c r="AK6" s="33">
        <f>IF('Indicator Date hidden'!AL7="x","x",$AK$2-'Indicator Date hidden'!AL7)</f>
        <v>1</v>
      </c>
      <c r="AL6" s="33">
        <f>IF('Indicator Date hidden'!AM7="x","x",$AL$2-'Indicator Date hidden'!AM7)</f>
        <v>0</v>
      </c>
      <c r="AM6" s="33">
        <f>IF('Indicator Date hidden'!AN7="x","x",$AM$2-'Indicator Date hidden'!AN7)</f>
        <v>0</v>
      </c>
      <c r="AN6" s="33">
        <f>IF('Indicator Date hidden'!AO7="x","x",$AN$2-'Indicator Date hidden'!AO7)</f>
        <v>0</v>
      </c>
      <c r="AO6" s="33">
        <f>IF('Indicator Date hidden'!AP7="x","x",$AO$2-'Indicator Date hidden'!AP7)</f>
        <v>1</v>
      </c>
      <c r="AP6" s="33">
        <f>IF('Indicator Date hidden'!AQ7="x","x",$AP$2-'Indicator Date hidden'!AQ7)</f>
        <v>1</v>
      </c>
      <c r="AQ6" s="33">
        <f>IF('Indicator Date hidden'!AR7="x","x",$AQ$2-'Indicator Date hidden'!AR7)</f>
        <v>8</v>
      </c>
      <c r="AR6" s="33">
        <f>IF('Indicator Date hidden'!AS7="x","x",$AR$2-'Indicator Date hidden'!AS7)</f>
        <v>0</v>
      </c>
      <c r="AS6" s="33">
        <f>IF('Indicator Date hidden'!AT7="x","x",$AS$2-'Indicator Date hidden'!AT7)</f>
        <v>0</v>
      </c>
      <c r="AT6" s="33">
        <f>IF('Indicator Date hidden'!AU7="x","x",$AT$2-'Indicator Date hidden'!AU7)</f>
        <v>0</v>
      </c>
      <c r="AU6" s="33">
        <f>IF('Indicator Date hidden'!AV7="x","x",$AU$2-'Indicator Date hidden'!AV7)</f>
        <v>1</v>
      </c>
      <c r="AV6" s="33">
        <f>IF('Indicator Date hidden'!AW7="x","x",$AV$2-'Indicator Date hidden'!AW7)</f>
        <v>0</v>
      </c>
      <c r="AW6" s="33">
        <f>IF('Indicator Date hidden'!AX7="x","x",$AW$2-'Indicator Date hidden'!AX7)</f>
        <v>0</v>
      </c>
      <c r="AX6" s="33">
        <f>IF('Indicator Date hidden'!AY7="x","x",$AX$2-'Indicator Date hidden'!AY7)</f>
        <v>0</v>
      </c>
      <c r="AY6" s="33">
        <f>IF('Indicator Date hidden'!AZ7="x","x",$AY$2-'Indicator Date hidden'!AZ7)</f>
        <v>0</v>
      </c>
      <c r="AZ6" s="33">
        <f>IF('Indicator Date hidden'!BA7="x","x",$AZ$2-'Indicator Date hidden'!BA7)</f>
        <v>0</v>
      </c>
      <c r="BA6">
        <f t="shared" si="0"/>
        <v>29</v>
      </c>
      <c r="BB6" s="34">
        <f t="shared" si="1"/>
        <v>0.60416666666666663</v>
      </c>
      <c r="BC6">
        <f t="shared" si="2"/>
        <v>8</v>
      </c>
      <c r="BD6" s="34">
        <f t="shared" si="3"/>
        <v>1.7646952443851476</v>
      </c>
      <c r="BE6" s="36">
        <f t="shared" si="4"/>
        <v>0</v>
      </c>
    </row>
    <row r="7" spans="1:57" x14ac:dyDescent="0.3">
      <c r="A7" t="s">
        <v>8</v>
      </c>
      <c r="B7" s="33">
        <f>IF('Indicator Date hidden'!C8="x","x",$B$2-'Indicator Date hidden'!C8)</f>
        <v>0</v>
      </c>
      <c r="C7" s="33">
        <f>IF('Indicator Date hidden'!D8="x","x",$C$2-'Indicator Date hidden'!D8)</f>
        <v>0</v>
      </c>
      <c r="D7" s="33">
        <f>IF('Indicator Date hidden'!E8="x","x",$D$2-'Indicator Date hidden'!E8)</f>
        <v>0</v>
      </c>
      <c r="E7" s="33">
        <f>IF('Indicator Date hidden'!F8="x","x",$E$2-'Indicator Date hidden'!F8)</f>
        <v>0</v>
      </c>
      <c r="F7" s="33">
        <f>IF('Indicator Date hidden'!G8="x","x",$F$2-'Indicator Date hidden'!G8)</f>
        <v>0</v>
      </c>
      <c r="G7" s="33">
        <f>IF('Indicator Date hidden'!H8="x","x",$G$2-'Indicator Date hidden'!H8)</f>
        <v>0</v>
      </c>
      <c r="H7" s="33">
        <f>IF('Indicator Date hidden'!I8="x","x",$H$2-'Indicator Date hidden'!I8)</f>
        <v>0</v>
      </c>
      <c r="I7" s="33">
        <f>IF('Indicator Date hidden'!J8="x","x",$I$2-'Indicator Date hidden'!J8)</f>
        <v>0</v>
      </c>
      <c r="J7" s="33">
        <f>IF('Indicator Date hidden'!K8="x","x",$J$2-'Indicator Date hidden'!K8)</f>
        <v>0</v>
      </c>
      <c r="K7" s="33">
        <f>IF('Indicator Date hidden'!L8="x","x",$K$2-'Indicator Date hidden'!L8)</f>
        <v>0</v>
      </c>
      <c r="L7" s="33">
        <f>IF('Indicator Date hidden'!M8="x","x",$L$2-'Indicator Date hidden'!M8)</f>
        <v>0</v>
      </c>
      <c r="M7" s="33">
        <f>IF('Indicator Date hidden'!N8="x","x",$M$2-'Indicator Date hidden'!N8)</f>
        <v>0</v>
      </c>
      <c r="N7" s="33">
        <f>IF('Indicator Date hidden'!O8="x","x",$N$2-'Indicator Date hidden'!O8)</f>
        <v>0</v>
      </c>
      <c r="O7" s="33">
        <f>IF('Indicator Date hidden'!P8="x","x",$O$2-'Indicator Date hidden'!P8)</f>
        <v>0</v>
      </c>
      <c r="P7" s="33">
        <f>IF('Indicator Date hidden'!Q8="x","x",$P$2-'Indicator Date hidden'!Q8)</f>
        <v>0</v>
      </c>
      <c r="Q7" s="33" t="str">
        <f>IF('Indicator Date hidden'!R8="x","x",$Q$2-'Indicator Date hidden'!R8)</f>
        <v>x</v>
      </c>
      <c r="R7" s="33">
        <f>IF('Indicator Date hidden'!S8="x","x",$R$2-'Indicator Date hidden'!S8)</f>
        <v>0</v>
      </c>
      <c r="S7" s="33">
        <f>IF('Indicator Date hidden'!T8="x","x",$S$2-'Indicator Date hidden'!T8)</f>
        <v>0</v>
      </c>
      <c r="T7" s="33">
        <f>IF('Indicator Date hidden'!U8="x","x",$T$2-'Indicator Date hidden'!U8)</f>
        <v>0</v>
      </c>
      <c r="U7" s="33">
        <f>IF('Indicator Date hidden'!V8="x","x",$U$2-'Indicator Date hidden'!V8)</f>
        <v>0</v>
      </c>
      <c r="V7" s="33">
        <f>IF('Indicator Date hidden'!W8="x","x",$V$2-'Indicator Date hidden'!W8)</f>
        <v>0</v>
      </c>
      <c r="W7" s="33" t="str">
        <f>IF('Indicator Date hidden'!X8="x","x",$W$2-'Indicator Date hidden'!X8)</f>
        <v>x</v>
      </c>
      <c r="X7" s="33" t="str">
        <f>IF('Indicator Date hidden'!Y8="x","x",$X$2-'Indicator Date hidden'!Y8)</f>
        <v>x</v>
      </c>
      <c r="Y7" s="33">
        <f>IF('Indicator Date hidden'!Z8="x","x",$Y$2-'Indicator Date hidden'!Z8)</f>
        <v>0</v>
      </c>
      <c r="Z7" s="33">
        <f>IF('Indicator Date hidden'!AA8="x","x",$Z$2-'Indicator Date hidden'!AA8)</f>
        <v>0</v>
      </c>
      <c r="AA7" s="33" t="str">
        <f>IF('Indicator Date hidden'!AB8="x","x",$AA$2-'Indicator Date hidden'!AB8)</f>
        <v>x</v>
      </c>
      <c r="AB7" s="33">
        <f>IF('Indicator Date hidden'!AC8="x","x",$AB$2-'Indicator Date hidden'!AC8)</f>
        <v>0</v>
      </c>
      <c r="AC7" s="33">
        <f>IF('Indicator Date hidden'!AD8="x","x",$AC$2-'Indicator Date hidden'!AD8)</f>
        <v>0</v>
      </c>
      <c r="AD7" s="33" t="str">
        <f>IF('Indicator Date hidden'!AE8="x","x",$AD$2-'Indicator Date hidden'!AE8)</f>
        <v>x</v>
      </c>
      <c r="AE7" s="33" t="str">
        <f>IF('Indicator Date hidden'!AF8="x","x",$AE$2-'Indicator Date hidden'!AF8)</f>
        <v>x</v>
      </c>
      <c r="AF7" s="33" t="str">
        <f>IF('Indicator Date hidden'!AG8="x","x",$AF$2-'Indicator Date hidden'!AG8)</f>
        <v>x</v>
      </c>
      <c r="AG7" s="33">
        <f>IF('Indicator Date hidden'!AH8="x","x",$AG$2-'Indicator Date hidden'!AH8)</f>
        <v>0</v>
      </c>
      <c r="AH7" s="33">
        <f>IF('Indicator Date hidden'!AI8="x","x",$AH$2-'Indicator Date hidden'!AI8)</f>
        <v>0</v>
      </c>
      <c r="AI7" s="33">
        <f>IF('Indicator Date hidden'!AJ8="x","x",$AI$2-'Indicator Date hidden'!AJ8)</f>
        <v>0</v>
      </c>
      <c r="AJ7" s="33" t="str">
        <f>IF('Indicator Date hidden'!AK8="x","x",$AJ$2-'Indicator Date hidden'!AK8)</f>
        <v>x</v>
      </c>
      <c r="AK7" s="33">
        <f>IF('Indicator Date hidden'!AL8="x","x",$AK$2-'Indicator Date hidden'!AL8)</f>
        <v>1</v>
      </c>
      <c r="AL7" s="33">
        <f>IF('Indicator Date hidden'!AM8="x","x",$AL$2-'Indicator Date hidden'!AM8)</f>
        <v>0</v>
      </c>
      <c r="AM7" s="33">
        <f>IF('Indicator Date hidden'!AN8="x","x",$AM$2-'Indicator Date hidden'!AN8)</f>
        <v>0</v>
      </c>
      <c r="AN7" s="33">
        <f>IF('Indicator Date hidden'!AO8="x","x",$AN$2-'Indicator Date hidden'!AO8)</f>
        <v>0</v>
      </c>
      <c r="AO7" s="33">
        <f>IF('Indicator Date hidden'!AP8="x","x",$AO$2-'Indicator Date hidden'!AP8)</f>
        <v>0</v>
      </c>
      <c r="AP7" s="33" t="str">
        <f>IF('Indicator Date hidden'!AQ8="x","x",$AP$2-'Indicator Date hidden'!AQ8)</f>
        <v>x</v>
      </c>
      <c r="AQ7" s="33">
        <f>IF('Indicator Date hidden'!AR8="x","x",$AQ$2-'Indicator Date hidden'!AR8)</f>
        <v>6</v>
      </c>
      <c r="AR7" s="33">
        <f>IF('Indicator Date hidden'!AS8="x","x",$AR$2-'Indicator Date hidden'!AS8)</f>
        <v>0</v>
      </c>
      <c r="AS7" s="33" t="str">
        <f>IF('Indicator Date hidden'!AT8="x","x",$AS$2-'Indicator Date hidden'!AT8)</f>
        <v>x</v>
      </c>
      <c r="AT7" s="33">
        <f>IF('Indicator Date hidden'!AU8="x","x",$AT$2-'Indicator Date hidden'!AU8)</f>
        <v>0</v>
      </c>
      <c r="AU7" s="33">
        <f>IF('Indicator Date hidden'!AV8="x","x",$AU$2-'Indicator Date hidden'!AV8)</f>
        <v>1</v>
      </c>
      <c r="AV7" s="33">
        <f>IF('Indicator Date hidden'!AW8="x","x",$AV$2-'Indicator Date hidden'!AW8)</f>
        <v>0</v>
      </c>
      <c r="AW7" s="33">
        <f>IF('Indicator Date hidden'!AX8="x","x",$AW$2-'Indicator Date hidden'!AX8)</f>
        <v>0</v>
      </c>
      <c r="AX7" s="33">
        <f>IF('Indicator Date hidden'!AY8="x","x",$AX$2-'Indicator Date hidden'!AY8)</f>
        <v>0</v>
      </c>
      <c r="AY7" s="33">
        <f>IF('Indicator Date hidden'!AZ8="x","x",$AY$2-'Indicator Date hidden'!AZ8)</f>
        <v>4</v>
      </c>
      <c r="AZ7" s="33">
        <f>IF('Indicator Date hidden'!BA8="x","x",$AZ$2-'Indicator Date hidden'!BA8)</f>
        <v>0</v>
      </c>
      <c r="BA7">
        <f t="shared" si="0"/>
        <v>12</v>
      </c>
      <c r="BB7" s="34">
        <f t="shared" si="1"/>
        <v>0.29268292682926828</v>
      </c>
      <c r="BC7">
        <f t="shared" si="2"/>
        <v>4</v>
      </c>
      <c r="BD7" s="34">
        <f t="shared" si="3"/>
        <v>1.1096890893733977</v>
      </c>
      <c r="BE7" s="36">
        <f t="shared" si="4"/>
        <v>0</v>
      </c>
    </row>
    <row r="8" spans="1:57" x14ac:dyDescent="0.3">
      <c r="A8" t="s">
        <v>10</v>
      </c>
      <c r="B8" s="33">
        <f>IF('Indicator Date hidden'!C9="x","x",$B$2-'Indicator Date hidden'!C9)</f>
        <v>0</v>
      </c>
      <c r="C8" s="33">
        <f>IF('Indicator Date hidden'!D9="x","x",$C$2-'Indicator Date hidden'!D9)</f>
        <v>0</v>
      </c>
      <c r="D8" s="33">
        <f>IF('Indicator Date hidden'!E9="x","x",$D$2-'Indicator Date hidden'!E9)</f>
        <v>0</v>
      </c>
      <c r="E8" s="33">
        <f>IF('Indicator Date hidden'!F9="x","x",$E$2-'Indicator Date hidden'!F9)</f>
        <v>0</v>
      </c>
      <c r="F8" s="33">
        <f>IF('Indicator Date hidden'!G9="x","x",$F$2-'Indicator Date hidden'!G9)</f>
        <v>0</v>
      </c>
      <c r="G8" s="33">
        <f>IF('Indicator Date hidden'!H9="x","x",$G$2-'Indicator Date hidden'!H9)</f>
        <v>0</v>
      </c>
      <c r="H8" s="33">
        <f>IF('Indicator Date hidden'!I9="x","x",$H$2-'Indicator Date hidden'!I9)</f>
        <v>0</v>
      </c>
      <c r="I8" s="33">
        <f>IF('Indicator Date hidden'!J9="x","x",$I$2-'Indicator Date hidden'!J9)</f>
        <v>0</v>
      </c>
      <c r="J8" s="33">
        <f>IF('Indicator Date hidden'!K9="x","x",$J$2-'Indicator Date hidden'!K9)</f>
        <v>0</v>
      </c>
      <c r="K8" s="33">
        <f>IF('Indicator Date hidden'!L9="x","x",$K$2-'Indicator Date hidden'!L9)</f>
        <v>0</v>
      </c>
      <c r="L8" s="33">
        <f>IF('Indicator Date hidden'!M9="x","x",$L$2-'Indicator Date hidden'!M9)</f>
        <v>0</v>
      </c>
      <c r="M8" s="33">
        <f>IF('Indicator Date hidden'!N9="x","x",$M$2-'Indicator Date hidden'!N9)</f>
        <v>0</v>
      </c>
      <c r="N8" s="33">
        <f>IF('Indicator Date hidden'!O9="x","x",$N$2-'Indicator Date hidden'!O9)</f>
        <v>0</v>
      </c>
      <c r="O8" s="33">
        <f>IF('Indicator Date hidden'!P9="x","x",$O$2-'Indicator Date hidden'!P9)</f>
        <v>0</v>
      </c>
      <c r="P8" s="33">
        <f>IF('Indicator Date hidden'!Q9="x","x",$P$2-'Indicator Date hidden'!Q9)</f>
        <v>0</v>
      </c>
      <c r="Q8" s="33">
        <f>IF('Indicator Date hidden'!R9="x","x",$Q$2-'Indicator Date hidden'!R9)</f>
        <v>9</v>
      </c>
      <c r="R8" s="33">
        <f>IF('Indicator Date hidden'!S9="x","x",$R$2-'Indicator Date hidden'!S9)</f>
        <v>0</v>
      </c>
      <c r="S8" s="33">
        <f>IF('Indicator Date hidden'!T9="x","x",$S$2-'Indicator Date hidden'!T9)</f>
        <v>0</v>
      </c>
      <c r="T8" s="33">
        <f>IF('Indicator Date hidden'!U9="x","x",$T$2-'Indicator Date hidden'!U9)</f>
        <v>0</v>
      </c>
      <c r="U8" s="33">
        <f>IF('Indicator Date hidden'!V9="x","x",$U$2-'Indicator Date hidden'!V9)</f>
        <v>0</v>
      </c>
      <c r="V8" s="33">
        <f>IF('Indicator Date hidden'!W9="x","x",$V$2-'Indicator Date hidden'!W9)</f>
        <v>0</v>
      </c>
      <c r="W8" s="33">
        <f>IF('Indicator Date hidden'!X9="x","x",$W$2-'Indicator Date hidden'!X9)</f>
        <v>9</v>
      </c>
      <c r="X8" s="33">
        <f>IF('Indicator Date hidden'!Y9="x","x",$X$2-'Indicator Date hidden'!Y9)</f>
        <v>1</v>
      </c>
      <c r="Y8" s="33">
        <f>IF('Indicator Date hidden'!Z9="x","x",$Y$2-'Indicator Date hidden'!Z9)</f>
        <v>0</v>
      </c>
      <c r="Z8" s="33">
        <f>IF('Indicator Date hidden'!AA9="x","x",$Z$2-'Indicator Date hidden'!AA9)</f>
        <v>0</v>
      </c>
      <c r="AA8" s="33">
        <f>IF('Indicator Date hidden'!AB9="x","x",$AA$2-'Indicator Date hidden'!AB9)</f>
        <v>0</v>
      </c>
      <c r="AB8" s="33">
        <f>IF('Indicator Date hidden'!AC9="x","x",$AB$2-'Indicator Date hidden'!AC9)</f>
        <v>0</v>
      </c>
      <c r="AC8" s="33">
        <f>IF('Indicator Date hidden'!AD9="x","x",$AC$2-'Indicator Date hidden'!AD9)</f>
        <v>0</v>
      </c>
      <c r="AD8" s="33" t="str">
        <f>IF('Indicator Date hidden'!AE9="x","x",$AD$2-'Indicator Date hidden'!AE9)</f>
        <v>x</v>
      </c>
      <c r="AE8" s="33">
        <f>IF('Indicator Date hidden'!AF9="x","x",$AE$2-'Indicator Date hidden'!AF9)</f>
        <v>0</v>
      </c>
      <c r="AF8" s="33">
        <f>IF('Indicator Date hidden'!AG9="x","x",$AF$2-'Indicator Date hidden'!AG9)</f>
        <v>0</v>
      </c>
      <c r="AG8" s="33">
        <f>IF('Indicator Date hidden'!AH9="x","x",$AG$2-'Indicator Date hidden'!AH9)</f>
        <v>0</v>
      </c>
      <c r="AH8" s="33">
        <f>IF('Indicator Date hidden'!AI9="x","x",$AH$2-'Indicator Date hidden'!AI9)</f>
        <v>0</v>
      </c>
      <c r="AI8" s="33">
        <f>IF('Indicator Date hidden'!AJ9="x","x",$AI$2-'Indicator Date hidden'!AJ9)</f>
        <v>0</v>
      </c>
      <c r="AJ8" s="33" t="str">
        <f>IF('Indicator Date hidden'!AK9="x","x",$AJ$2-'Indicator Date hidden'!AK9)</f>
        <v>x</v>
      </c>
      <c r="AK8" s="33">
        <f>IF('Indicator Date hidden'!AL9="x","x",$AK$2-'Indicator Date hidden'!AL9)</f>
        <v>1</v>
      </c>
      <c r="AL8" s="33">
        <f>IF('Indicator Date hidden'!AM9="x","x",$AL$2-'Indicator Date hidden'!AM9)</f>
        <v>0</v>
      </c>
      <c r="AM8" s="33">
        <f>IF('Indicator Date hidden'!AN9="x","x",$AM$2-'Indicator Date hidden'!AN9)</f>
        <v>0</v>
      </c>
      <c r="AN8" s="33">
        <f>IF('Indicator Date hidden'!AO9="x","x",$AN$2-'Indicator Date hidden'!AO9)</f>
        <v>0</v>
      </c>
      <c r="AO8" s="33" t="str">
        <f>IF('Indicator Date hidden'!AP9="x","x",$AO$2-'Indicator Date hidden'!AP9)</f>
        <v>x</v>
      </c>
      <c r="AP8" s="33" t="str">
        <f>IF('Indicator Date hidden'!AQ9="x","x",$AP$2-'Indicator Date hidden'!AQ9)</f>
        <v>x</v>
      </c>
      <c r="AQ8" s="33">
        <f>IF('Indicator Date hidden'!AR9="x","x",$AQ$2-'Indicator Date hidden'!AR9)</f>
        <v>0</v>
      </c>
      <c r="AR8" s="33">
        <f>IF('Indicator Date hidden'!AS9="x","x",$AR$2-'Indicator Date hidden'!AS9)</f>
        <v>0</v>
      </c>
      <c r="AS8" s="33">
        <f>IF('Indicator Date hidden'!AT9="x","x",$AS$2-'Indicator Date hidden'!AT9)</f>
        <v>0</v>
      </c>
      <c r="AT8" s="33">
        <f>IF('Indicator Date hidden'!AU9="x","x",$AT$2-'Indicator Date hidden'!AU9)</f>
        <v>0</v>
      </c>
      <c r="AU8" s="33">
        <f>IF('Indicator Date hidden'!AV9="x","x",$AU$2-'Indicator Date hidden'!AV9)</f>
        <v>1</v>
      </c>
      <c r="AV8" s="33">
        <f>IF('Indicator Date hidden'!AW9="x","x",$AV$2-'Indicator Date hidden'!AW9)</f>
        <v>0</v>
      </c>
      <c r="AW8" s="33">
        <f>IF('Indicator Date hidden'!AX9="x","x",$AW$2-'Indicator Date hidden'!AX9)</f>
        <v>0</v>
      </c>
      <c r="AX8" s="33">
        <f>IF('Indicator Date hidden'!AY9="x","x",$AX$2-'Indicator Date hidden'!AY9)</f>
        <v>0</v>
      </c>
      <c r="AY8" s="33">
        <f>IF('Indicator Date hidden'!AZ9="x","x",$AY$2-'Indicator Date hidden'!AZ9)</f>
        <v>0</v>
      </c>
      <c r="AZ8" s="33">
        <f>IF('Indicator Date hidden'!BA9="x","x",$AZ$2-'Indicator Date hidden'!BA9)</f>
        <v>0</v>
      </c>
      <c r="BA8">
        <f t="shared" si="0"/>
        <v>21</v>
      </c>
      <c r="BB8" s="34">
        <f t="shared" si="1"/>
        <v>0.44680851063829785</v>
      </c>
      <c r="BC8">
        <f t="shared" si="2"/>
        <v>5</v>
      </c>
      <c r="BD8" s="34">
        <f t="shared" si="3"/>
        <v>1.8196154683596</v>
      </c>
      <c r="BE8" s="36">
        <f t="shared" si="4"/>
        <v>0</v>
      </c>
    </row>
    <row r="9" spans="1:57" x14ac:dyDescent="0.3">
      <c r="A9" t="s">
        <v>12</v>
      </c>
      <c r="B9" s="33">
        <f>IF('Indicator Date hidden'!C10="x","x",$B$2-'Indicator Date hidden'!C10)</f>
        <v>0</v>
      </c>
      <c r="C9" s="33">
        <f>IF('Indicator Date hidden'!D10="x","x",$C$2-'Indicator Date hidden'!D10)</f>
        <v>0</v>
      </c>
      <c r="D9" s="33">
        <f>IF('Indicator Date hidden'!E10="x","x",$D$2-'Indicator Date hidden'!E10)</f>
        <v>0</v>
      </c>
      <c r="E9" s="33">
        <f>IF('Indicator Date hidden'!F10="x","x",$E$2-'Indicator Date hidden'!F10)</f>
        <v>0</v>
      </c>
      <c r="F9" s="33">
        <f>IF('Indicator Date hidden'!G10="x","x",$F$2-'Indicator Date hidden'!G10)</f>
        <v>0</v>
      </c>
      <c r="G9" s="33">
        <f>IF('Indicator Date hidden'!H10="x","x",$G$2-'Indicator Date hidden'!H10)</f>
        <v>0</v>
      </c>
      <c r="H9" s="33">
        <f>IF('Indicator Date hidden'!I10="x","x",$H$2-'Indicator Date hidden'!I10)</f>
        <v>0</v>
      </c>
      <c r="I9" s="33">
        <f>IF('Indicator Date hidden'!J10="x","x",$I$2-'Indicator Date hidden'!J10)</f>
        <v>0</v>
      </c>
      <c r="J9" s="33">
        <f>IF('Indicator Date hidden'!K10="x","x",$J$2-'Indicator Date hidden'!K10)</f>
        <v>0</v>
      </c>
      <c r="K9" s="33">
        <f>IF('Indicator Date hidden'!L10="x","x",$K$2-'Indicator Date hidden'!L10)</f>
        <v>0</v>
      </c>
      <c r="L9" s="33">
        <f>IF('Indicator Date hidden'!M10="x","x",$L$2-'Indicator Date hidden'!M10)</f>
        <v>0</v>
      </c>
      <c r="M9" s="33">
        <f>IF('Indicator Date hidden'!N10="x","x",$M$2-'Indicator Date hidden'!N10)</f>
        <v>0</v>
      </c>
      <c r="N9" s="33">
        <f>IF('Indicator Date hidden'!O10="x","x",$N$2-'Indicator Date hidden'!O10)</f>
        <v>0</v>
      </c>
      <c r="O9" s="33">
        <f>IF('Indicator Date hidden'!P10="x","x",$O$2-'Indicator Date hidden'!P10)</f>
        <v>0</v>
      </c>
      <c r="P9" s="33">
        <f>IF('Indicator Date hidden'!Q10="x","x",$P$2-'Indicator Date hidden'!Q10)</f>
        <v>0</v>
      </c>
      <c r="Q9" s="33">
        <f>IF('Indicator Date hidden'!R10="x","x",$Q$2-'Indicator Date hidden'!R10)</f>
        <v>4</v>
      </c>
      <c r="R9" s="33">
        <f>IF('Indicator Date hidden'!S10="x","x",$R$2-'Indicator Date hidden'!S10)</f>
        <v>0</v>
      </c>
      <c r="S9" s="33">
        <f>IF('Indicator Date hidden'!T10="x","x",$S$2-'Indicator Date hidden'!T10)</f>
        <v>0</v>
      </c>
      <c r="T9" s="33">
        <f>IF('Indicator Date hidden'!U10="x","x",$T$2-'Indicator Date hidden'!U10)</f>
        <v>0</v>
      </c>
      <c r="U9" s="33">
        <f>IF('Indicator Date hidden'!V10="x","x",$U$2-'Indicator Date hidden'!V10)</f>
        <v>0</v>
      </c>
      <c r="V9" s="33">
        <f>IF('Indicator Date hidden'!W10="x","x",$V$2-'Indicator Date hidden'!W10)</f>
        <v>0</v>
      </c>
      <c r="W9" s="33">
        <f>IF('Indicator Date hidden'!X10="x","x",$W$2-'Indicator Date hidden'!X10)</f>
        <v>4</v>
      </c>
      <c r="X9" s="33">
        <f>IF('Indicator Date hidden'!Y10="x","x",$X$2-'Indicator Date hidden'!Y10)</f>
        <v>1</v>
      </c>
      <c r="Y9" s="33">
        <f>IF('Indicator Date hidden'!Z10="x","x",$Y$2-'Indicator Date hidden'!Z10)</f>
        <v>0</v>
      </c>
      <c r="Z9" s="33">
        <f>IF('Indicator Date hidden'!AA10="x","x",$Z$2-'Indicator Date hidden'!AA10)</f>
        <v>0</v>
      </c>
      <c r="AA9" s="33">
        <f>IF('Indicator Date hidden'!AB10="x","x",$AA$2-'Indicator Date hidden'!AB10)</f>
        <v>0</v>
      </c>
      <c r="AB9" s="33">
        <f>IF('Indicator Date hidden'!AC10="x","x",$AB$2-'Indicator Date hidden'!AC10)</f>
        <v>0</v>
      </c>
      <c r="AC9" s="33">
        <f>IF('Indicator Date hidden'!AD10="x","x",$AC$2-'Indicator Date hidden'!AD10)</f>
        <v>0</v>
      </c>
      <c r="AD9" s="33" t="str">
        <f>IF('Indicator Date hidden'!AE10="x","x",$AD$2-'Indicator Date hidden'!AE10)</f>
        <v>x</v>
      </c>
      <c r="AE9" s="33">
        <f>IF('Indicator Date hidden'!AF10="x","x",$AE$2-'Indicator Date hidden'!AF10)</f>
        <v>0</v>
      </c>
      <c r="AF9" s="33">
        <f>IF('Indicator Date hidden'!AG10="x","x",$AF$2-'Indicator Date hidden'!AG10)</f>
        <v>0</v>
      </c>
      <c r="AG9" s="33">
        <f>IF('Indicator Date hidden'!AH10="x","x",$AG$2-'Indicator Date hidden'!AH10)</f>
        <v>0</v>
      </c>
      <c r="AH9" s="33">
        <f>IF('Indicator Date hidden'!AI10="x","x",$AH$2-'Indicator Date hidden'!AI10)</f>
        <v>0</v>
      </c>
      <c r="AI9" s="33">
        <f>IF('Indicator Date hidden'!AJ10="x","x",$AI$2-'Indicator Date hidden'!AJ10)</f>
        <v>0</v>
      </c>
      <c r="AJ9" s="33">
        <f>IF('Indicator Date hidden'!AK10="x","x",$AJ$2-'Indicator Date hidden'!AK10)</f>
        <v>1</v>
      </c>
      <c r="AK9" s="33">
        <f>IF('Indicator Date hidden'!AL10="x","x",$AK$2-'Indicator Date hidden'!AL10)</f>
        <v>1</v>
      </c>
      <c r="AL9" s="33">
        <f>IF('Indicator Date hidden'!AM10="x","x",$AL$2-'Indicator Date hidden'!AM10)</f>
        <v>0</v>
      </c>
      <c r="AM9" s="33">
        <f>IF('Indicator Date hidden'!AN10="x","x",$AM$2-'Indicator Date hidden'!AN10)</f>
        <v>0</v>
      </c>
      <c r="AN9" s="33">
        <f>IF('Indicator Date hidden'!AO10="x","x",$AN$2-'Indicator Date hidden'!AO10)</f>
        <v>0</v>
      </c>
      <c r="AO9" s="33">
        <f>IF('Indicator Date hidden'!AP10="x","x",$AO$2-'Indicator Date hidden'!AP10)</f>
        <v>0</v>
      </c>
      <c r="AP9" s="33">
        <f>IF('Indicator Date hidden'!AQ10="x","x",$AP$2-'Indicator Date hidden'!AQ10)</f>
        <v>0</v>
      </c>
      <c r="AQ9" s="33">
        <f>IF('Indicator Date hidden'!AR10="x","x",$AQ$2-'Indicator Date hidden'!AR10)</f>
        <v>4</v>
      </c>
      <c r="AR9" s="33">
        <f>IF('Indicator Date hidden'!AS10="x","x",$AR$2-'Indicator Date hidden'!AS10)</f>
        <v>0</v>
      </c>
      <c r="AS9" s="33">
        <f>IF('Indicator Date hidden'!AT10="x","x",$AS$2-'Indicator Date hidden'!AT10)</f>
        <v>0</v>
      </c>
      <c r="AT9" s="33">
        <f>IF('Indicator Date hidden'!AU10="x","x",$AT$2-'Indicator Date hidden'!AU10)</f>
        <v>0</v>
      </c>
      <c r="AU9" s="33">
        <f>IF('Indicator Date hidden'!AV10="x","x",$AU$2-'Indicator Date hidden'!AV10)</f>
        <v>3</v>
      </c>
      <c r="AV9" s="33">
        <f>IF('Indicator Date hidden'!AW10="x","x",$AV$2-'Indicator Date hidden'!AW10)</f>
        <v>0</v>
      </c>
      <c r="AW9" s="33">
        <f>IF('Indicator Date hidden'!AX10="x","x",$AW$2-'Indicator Date hidden'!AX10)</f>
        <v>0</v>
      </c>
      <c r="AX9" s="33">
        <f>IF('Indicator Date hidden'!AY10="x","x",$AX$2-'Indicator Date hidden'!AY10)</f>
        <v>0</v>
      </c>
      <c r="AY9" s="33">
        <f>IF('Indicator Date hidden'!AZ10="x","x",$AY$2-'Indicator Date hidden'!AZ10)</f>
        <v>0</v>
      </c>
      <c r="AZ9" s="33">
        <f>IF('Indicator Date hidden'!BA10="x","x",$AZ$2-'Indicator Date hidden'!BA10)</f>
        <v>0</v>
      </c>
      <c r="BA9">
        <f t="shared" si="0"/>
        <v>18</v>
      </c>
      <c r="BB9" s="34">
        <f t="shared" si="1"/>
        <v>0.36</v>
      </c>
      <c r="BC9">
        <f t="shared" si="2"/>
        <v>7</v>
      </c>
      <c r="BD9" s="34">
        <f t="shared" si="3"/>
        <v>1.034601372510205</v>
      </c>
      <c r="BE9" s="36">
        <f t="shared" si="4"/>
        <v>0</v>
      </c>
    </row>
    <row r="10" spans="1:57" x14ac:dyDescent="0.3">
      <c r="A10" t="s">
        <v>14</v>
      </c>
      <c r="B10" s="33">
        <f>IF('Indicator Date hidden'!C11="x","x",$B$2-'Indicator Date hidden'!C11)</f>
        <v>0</v>
      </c>
      <c r="C10" s="33">
        <f>IF('Indicator Date hidden'!D11="x","x",$C$2-'Indicator Date hidden'!D11)</f>
        <v>0</v>
      </c>
      <c r="D10" s="33">
        <f>IF('Indicator Date hidden'!E11="x","x",$D$2-'Indicator Date hidden'!E11)</f>
        <v>0</v>
      </c>
      <c r="E10" s="33">
        <f>IF('Indicator Date hidden'!F11="x","x",$E$2-'Indicator Date hidden'!F11)</f>
        <v>0</v>
      </c>
      <c r="F10" s="33">
        <f>IF('Indicator Date hidden'!G11="x","x",$F$2-'Indicator Date hidden'!G11)</f>
        <v>0</v>
      </c>
      <c r="G10" s="33">
        <f>IF('Indicator Date hidden'!H11="x","x",$G$2-'Indicator Date hidden'!H11)</f>
        <v>0</v>
      </c>
      <c r="H10" s="33">
        <f>IF('Indicator Date hidden'!I11="x","x",$H$2-'Indicator Date hidden'!I11)</f>
        <v>0</v>
      </c>
      <c r="I10" s="33">
        <f>IF('Indicator Date hidden'!J11="x","x",$I$2-'Indicator Date hidden'!J11)</f>
        <v>0</v>
      </c>
      <c r="J10" s="33">
        <f>IF('Indicator Date hidden'!K11="x","x",$J$2-'Indicator Date hidden'!K11)</f>
        <v>0</v>
      </c>
      <c r="K10" s="33">
        <f>IF('Indicator Date hidden'!L11="x","x",$K$2-'Indicator Date hidden'!L11)</f>
        <v>0</v>
      </c>
      <c r="L10" s="33">
        <f>IF('Indicator Date hidden'!M11="x","x",$L$2-'Indicator Date hidden'!M11)</f>
        <v>0</v>
      </c>
      <c r="M10" s="33">
        <f>IF('Indicator Date hidden'!N11="x","x",$M$2-'Indicator Date hidden'!N11)</f>
        <v>0</v>
      </c>
      <c r="N10" s="33">
        <f>IF('Indicator Date hidden'!O11="x","x",$N$2-'Indicator Date hidden'!O11)</f>
        <v>0</v>
      </c>
      <c r="O10" s="33">
        <f>IF('Indicator Date hidden'!P11="x","x",$O$2-'Indicator Date hidden'!P11)</f>
        <v>0</v>
      </c>
      <c r="P10" s="33">
        <f>IF('Indicator Date hidden'!Q11="x","x",$P$2-'Indicator Date hidden'!Q11)</f>
        <v>0</v>
      </c>
      <c r="Q10" s="33" t="str">
        <f>IF('Indicator Date hidden'!R11="x","x",$Q$2-'Indicator Date hidden'!R11)</f>
        <v>x</v>
      </c>
      <c r="R10" s="33">
        <f>IF('Indicator Date hidden'!S11="x","x",$R$2-'Indicator Date hidden'!S11)</f>
        <v>0</v>
      </c>
      <c r="S10" s="33">
        <f>IF('Indicator Date hidden'!T11="x","x",$S$2-'Indicator Date hidden'!T11)</f>
        <v>0</v>
      </c>
      <c r="T10" s="33">
        <f>IF('Indicator Date hidden'!U11="x","x",$T$2-'Indicator Date hidden'!U11)</f>
        <v>0</v>
      </c>
      <c r="U10" s="33" t="str">
        <f>IF('Indicator Date hidden'!V11="x","x",$U$2-'Indicator Date hidden'!V11)</f>
        <v>x</v>
      </c>
      <c r="V10" s="33">
        <f>IF('Indicator Date hidden'!W11="x","x",$V$2-'Indicator Date hidden'!W11)</f>
        <v>0</v>
      </c>
      <c r="W10" s="33">
        <f>IF('Indicator Date hidden'!X11="x","x",$W$2-'Indicator Date hidden'!X11)</f>
        <v>7</v>
      </c>
      <c r="X10" s="33">
        <f>IF('Indicator Date hidden'!Y11="x","x",$X$2-'Indicator Date hidden'!Y11)</f>
        <v>3</v>
      </c>
      <c r="Y10" s="33">
        <f>IF('Indicator Date hidden'!Z11="x","x",$Y$2-'Indicator Date hidden'!Z11)</f>
        <v>0</v>
      </c>
      <c r="Z10" s="33">
        <f>IF('Indicator Date hidden'!AA11="x","x",$Z$2-'Indicator Date hidden'!AA11)</f>
        <v>0</v>
      </c>
      <c r="AA10" s="33">
        <f>IF('Indicator Date hidden'!AB11="x","x",$AA$2-'Indicator Date hidden'!AB11)</f>
        <v>1</v>
      </c>
      <c r="AB10" s="33">
        <f>IF('Indicator Date hidden'!AC11="x","x",$AB$2-'Indicator Date hidden'!AC11)</f>
        <v>0</v>
      </c>
      <c r="AC10" s="33">
        <f>IF('Indicator Date hidden'!AD11="x","x",$AC$2-'Indicator Date hidden'!AD11)</f>
        <v>0</v>
      </c>
      <c r="AD10" s="33" t="str">
        <f>IF('Indicator Date hidden'!AE11="x","x",$AD$2-'Indicator Date hidden'!AE11)</f>
        <v>x</v>
      </c>
      <c r="AE10" s="33">
        <f>IF('Indicator Date hidden'!AF11="x","x",$AE$2-'Indicator Date hidden'!AF11)</f>
        <v>0</v>
      </c>
      <c r="AF10" s="33">
        <f>IF('Indicator Date hidden'!AG11="x","x",$AF$2-'Indicator Date hidden'!AG11)</f>
        <v>3</v>
      </c>
      <c r="AG10" s="33">
        <f>IF('Indicator Date hidden'!AH11="x","x",$AG$2-'Indicator Date hidden'!AH11)</f>
        <v>0</v>
      </c>
      <c r="AH10" s="33">
        <f>IF('Indicator Date hidden'!AI11="x","x",$AH$2-'Indicator Date hidden'!AI11)</f>
        <v>0</v>
      </c>
      <c r="AI10" s="33">
        <f>IF('Indicator Date hidden'!AJ11="x","x",$AI$2-'Indicator Date hidden'!AJ11)</f>
        <v>0</v>
      </c>
      <c r="AJ10" s="33" t="str">
        <f>IF('Indicator Date hidden'!AK11="x","x",$AJ$2-'Indicator Date hidden'!AK11)</f>
        <v>x</v>
      </c>
      <c r="AK10" s="33">
        <f>IF('Indicator Date hidden'!AL11="x","x",$AK$2-'Indicator Date hidden'!AL11)</f>
        <v>1</v>
      </c>
      <c r="AL10" s="33">
        <f>IF('Indicator Date hidden'!AM11="x","x",$AL$2-'Indicator Date hidden'!AM11)</f>
        <v>0</v>
      </c>
      <c r="AM10" s="33">
        <f>IF('Indicator Date hidden'!AN11="x","x",$AM$2-'Indicator Date hidden'!AN11)</f>
        <v>0</v>
      </c>
      <c r="AN10" s="33">
        <f>IF('Indicator Date hidden'!AO11="x","x",$AN$2-'Indicator Date hidden'!AO11)</f>
        <v>0</v>
      </c>
      <c r="AO10" s="33">
        <f>IF('Indicator Date hidden'!AP11="x","x",$AO$2-'Indicator Date hidden'!AP11)</f>
        <v>0</v>
      </c>
      <c r="AP10" s="33" t="str">
        <f>IF('Indicator Date hidden'!AQ11="x","x",$AP$2-'Indicator Date hidden'!AQ11)</f>
        <v>x</v>
      </c>
      <c r="AQ10" s="33">
        <f>IF('Indicator Date hidden'!AR11="x","x",$AQ$2-'Indicator Date hidden'!AR11)</f>
        <v>0</v>
      </c>
      <c r="AR10" s="33">
        <f>IF('Indicator Date hidden'!AS11="x","x",$AR$2-'Indicator Date hidden'!AS11)</f>
        <v>0</v>
      </c>
      <c r="AS10" s="33">
        <f>IF('Indicator Date hidden'!AT11="x","x",$AS$2-'Indicator Date hidden'!AT11)</f>
        <v>0</v>
      </c>
      <c r="AT10" s="33">
        <f>IF('Indicator Date hidden'!AU11="x","x",$AT$2-'Indicator Date hidden'!AU11)</f>
        <v>0</v>
      </c>
      <c r="AU10" s="33" t="str">
        <f>IF('Indicator Date hidden'!AV11="x","x",$AU$2-'Indicator Date hidden'!AV11)</f>
        <v>x</v>
      </c>
      <c r="AV10" s="33">
        <f>IF('Indicator Date hidden'!AW11="x","x",$AV$2-'Indicator Date hidden'!AW11)</f>
        <v>0</v>
      </c>
      <c r="AW10" s="33">
        <f>IF('Indicator Date hidden'!AX11="x","x",$AW$2-'Indicator Date hidden'!AX11)</f>
        <v>0</v>
      </c>
      <c r="AX10" s="33">
        <f>IF('Indicator Date hidden'!AY11="x","x",$AX$2-'Indicator Date hidden'!AY11)</f>
        <v>0</v>
      </c>
      <c r="AY10" s="33">
        <f>IF('Indicator Date hidden'!AZ11="x","x",$AY$2-'Indicator Date hidden'!AZ11)</f>
        <v>0</v>
      </c>
      <c r="AZ10" s="33">
        <f>IF('Indicator Date hidden'!BA11="x","x",$AZ$2-'Indicator Date hidden'!BA11)</f>
        <v>0</v>
      </c>
      <c r="BA10">
        <f t="shared" si="0"/>
        <v>15</v>
      </c>
      <c r="BB10" s="34">
        <f t="shared" si="1"/>
        <v>0.33333333333333331</v>
      </c>
      <c r="BC10">
        <f t="shared" si="2"/>
        <v>5</v>
      </c>
      <c r="BD10" s="34">
        <f t="shared" si="3"/>
        <v>1.1925695879998879</v>
      </c>
      <c r="BE10" s="36">
        <f t="shared" si="4"/>
        <v>0</v>
      </c>
    </row>
    <row r="11" spans="1:57" x14ac:dyDescent="0.3">
      <c r="A11" t="s">
        <v>16</v>
      </c>
      <c r="B11" s="33">
        <f>IF('Indicator Date hidden'!C12="x","x",$B$2-'Indicator Date hidden'!C12)</f>
        <v>0</v>
      </c>
      <c r="C11" s="33">
        <f>IF('Indicator Date hidden'!D12="x","x",$C$2-'Indicator Date hidden'!D12)</f>
        <v>0</v>
      </c>
      <c r="D11" s="33">
        <f>IF('Indicator Date hidden'!E12="x","x",$D$2-'Indicator Date hidden'!E12)</f>
        <v>0</v>
      </c>
      <c r="E11" s="33">
        <f>IF('Indicator Date hidden'!F12="x","x",$E$2-'Indicator Date hidden'!F12)</f>
        <v>0</v>
      </c>
      <c r="F11" s="33">
        <f>IF('Indicator Date hidden'!G12="x","x",$F$2-'Indicator Date hidden'!G12)</f>
        <v>0</v>
      </c>
      <c r="G11" s="33">
        <f>IF('Indicator Date hidden'!H12="x","x",$G$2-'Indicator Date hidden'!H12)</f>
        <v>0</v>
      </c>
      <c r="H11" s="33">
        <f>IF('Indicator Date hidden'!I12="x","x",$H$2-'Indicator Date hidden'!I12)</f>
        <v>0</v>
      </c>
      <c r="I11" s="33">
        <f>IF('Indicator Date hidden'!J12="x","x",$I$2-'Indicator Date hidden'!J12)</f>
        <v>0</v>
      </c>
      <c r="J11" s="33">
        <f>IF('Indicator Date hidden'!K12="x","x",$J$2-'Indicator Date hidden'!K12)</f>
        <v>0</v>
      </c>
      <c r="K11" s="33">
        <f>IF('Indicator Date hidden'!L12="x","x",$K$2-'Indicator Date hidden'!L12)</f>
        <v>0</v>
      </c>
      <c r="L11" s="33">
        <f>IF('Indicator Date hidden'!M12="x","x",$L$2-'Indicator Date hidden'!M12)</f>
        <v>0</v>
      </c>
      <c r="M11" s="33">
        <f>IF('Indicator Date hidden'!N12="x","x",$M$2-'Indicator Date hidden'!N12)</f>
        <v>0</v>
      </c>
      <c r="N11" s="33">
        <f>IF('Indicator Date hidden'!O12="x","x",$N$2-'Indicator Date hidden'!O12)</f>
        <v>0</v>
      </c>
      <c r="O11" s="33">
        <f>IF('Indicator Date hidden'!P12="x","x",$O$2-'Indicator Date hidden'!P12)</f>
        <v>0</v>
      </c>
      <c r="P11" s="33">
        <f>IF('Indicator Date hidden'!Q12="x","x",$P$2-'Indicator Date hidden'!Q12)</f>
        <v>0</v>
      </c>
      <c r="Q11" s="33" t="str">
        <f>IF('Indicator Date hidden'!R12="x","x",$Q$2-'Indicator Date hidden'!R12)</f>
        <v>x</v>
      </c>
      <c r="R11" s="33">
        <f>IF('Indicator Date hidden'!S12="x","x",$R$2-'Indicator Date hidden'!S12)</f>
        <v>0</v>
      </c>
      <c r="S11" s="33">
        <f>IF('Indicator Date hidden'!T12="x","x",$S$2-'Indicator Date hidden'!T12)</f>
        <v>0</v>
      </c>
      <c r="T11" s="33">
        <f>IF('Indicator Date hidden'!U12="x","x",$T$2-'Indicator Date hidden'!U12)</f>
        <v>0</v>
      </c>
      <c r="U11" s="33" t="str">
        <f>IF('Indicator Date hidden'!V12="x","x",$U$2-'Indicator Date hidden'!V12)</f>
        <v>x</v>
      </c>
      <c r="V11" s="33">
        <f>IF('Indicator Date hidden'!W12="x","x",$V$2-'Indicator Date hidden'!W12)</f>
        <v>0</v>
      </c>
      <c r="W11" s="33" t="str">
        <f>IF('Indicator Date hidden'!X12="x","x",$W$2-'Indicator Date hidden'!X12)</f>
        <v>x</v>
      </c>
      <c r="X11" s="33">
        <f>IF('Indicator Date hidden'!Y12="x","x",$X$2-'Indicator Date hidden'!Y12)</f>
        <v>3</v>
      </c>
      <c r="Y11" s="33">
        <f>IF('Indicator Date hidden'!Z12="x","x",$Y$2-'Indicator Date hidden'!Z12)</f>
        <v>0</v>
      </c>
      <c r="Z11" s="33">
        <f>IF('Indicator Date hidden'!AA12="x","x",$Z$2-'Indicator Date hidden'!AA12)</f>
        <v>0</v>
      </c>
      <c r="AA11" s="33" t="str">
        <f>IF('Indicator Date hidden'!AB12="x","x",$AA$2-'Indicator Date hidden'!AB12)</f>
        <v>x</v>
      </c>
      <c r="AB11" s="33">
        <f>IF('Indicator Date hidden'!AC12="x","x",$AB$2-'Indicator Date hidden'!AC12)</f>
        <v>0</v>
      </c>
      <c r="AC11" s="33">
        <f>IF('Indicator Date hidden'!AD12="x","x",$AC$2-'Indicator Date hidden'!AD12)</f>
        <v>0</v>
      </c>
      <c r="AD11" s="33" t="str">
        <f>IF('Indicator Date hidden'!AE12="x","x",$AD$2-'Indicator Date hidden'!AE12)</f>
        <v>x</v>
      </c>
      <c r="AE11" s="33">
        <f>IF('Indicator Date hidden'!AF12="x","x",$AE$2-'Indicator Date hidden'!AF12)</f>
        <v>0</v>
      </c>
      <c r="AF11" s="33">
        <f>IF('Indicator Date hidden'!AG12="x","x",$AF$2-'Indicator Date hidden'!AG12)</f>
        <v>1</v>
      </c>
      <c r="AG11" s="33">
        <f>IF('Indicator Date hidden'!AH12="x","x",$AG$2-'Indicator Date hidden'!AH12)</f>
        <v>0</v>
      </c>
      <c r="AH11" s="33">
        <f>IF('Indicator Date hidden'!AI12="x","x",$AH$2-'Indicator Date hidden'!AI12)</f>
        <v>0</v>
      </c>
      <c r="AI11" s="33">
        <f>IF('Indicator Date hidden'!AJ12="x","x",$AI$2-'Indicator Date hidden'!AJ12)</f>
        <v>0</v>
      </c>
      <c r="AJ11" s="33" t="str">
        <f>IF('Indicator Date hidden'!AK12="x","x",$AJ$2-'Indicator Date hidden'!AK12)</f>
        <v>x</v>
      </c>
      <c r="AK11" s="33">
        <f>IF('Indicator Date hidden'!AL12="x","x",$AK$2-'Indicator Date hidden'!AL12)</f>
        <v>1</v>
      </c>
      <c r="AL11" s="33">
        <f>IF('Indicator Date hidden'!AM12="x","x",$AL$2-'Indicator Date hidden'!AM12)</f>
        <v>0</v>
      </c>
      <c r="AM11" s="33">
        <f>IF('Indicator Date hidden'!AN12="x","x",$AM$2-'Indicator Date hidden'!AN12)</f>
        <v>0</v>
      </c>
      <c r="AN11" s="33">
        <f>IF('Indicator Date hidden'!AO12="x","x",$AN$2-'Indicator Date hidden'!AO12)</f>
        <v>0</v>
      </c>
      <c r="AO11" s="33">
        <f>IF('Indicator Date hidden'!AP12="x","x",$AO$2-'Indicator Date hidden'!AP12)</f>
        <v>0</v>
      </c>
      <c r="AP11" s="33">
        <f>IF('Indicator Date hidden'!AQ12="x","x",$AP$2-'Indicator Date hidden'!AQ12)</f>
        <v>0</v>
      </c>
      <c r="AQ11" s="33">
        <f>IF('Indicator Date hidden'!AR12="x","x",$AQ$2-'Indicator Date hidden'!AR12)</f>
        <v>0</v>
      </c>
      <c r="AR11" s="33">
        <f>IF('Indicator Date hidden'!AS12="x","x",$AR$2-'Indicator Date hidden'!AS12)</f>
        <v>0</v>
      </c>
      <c r="AS11" s="33">
        <f>IF('Indicator Date hidden'!AT12="x","x",$AS$2-'Indicator Date hidden'!AT12)</f>
        <v>0</v>
      </c>
      <c r="AT11" s="33">
        <f>IF('Indicator Date hidden'!AU12="x","x",$AT$2-'Indicator Date hidden'!AU12)</f>
        <v>0</v>
      </c>
      <c r="AU11" s="33" t="str">
        <f>IF('Indicator Date hidden'!AV12="x","x",$AU$2-'Indicator Date hidden'!AV12)</f>
        <v>x</v>
      </c>
      <c r="AV11" s="33">
        <f>IF('Indicator Date hidden'!AW12="x","x",$AV$2-'Indicator Date hidden'!AW12)</f>
        <v>0</v>
      </c>
      <c r="AW11" s="33">
        <f>IF('Indicator Date hidden'!AX12="x","x",$AW$2-'Indicator Date hidden'!AX12)</f>
        <v>0</v>
      </c>
      <c r="AX11" s="33">
        <f>IF('Indicator Date hidden'!AY12="x","x",$AX$2-'Indicator Date hidden'!AY12)</f>
        <v>0</v>
      </c>
      <c r="AY11" s="33">
        <f>IF('Indicator Date hidden'!AZ12="x","x",$AY$2-'Indicator Date hidden'!AZ12)</f>
        <v>0</v>
      </c>
      <c r="AZ11" s="33">
        <f>IF('Indicator Date hidden'!BA12="x","x",$AZ$2-'Indicator Date hidden'!BA12)</f>
        <v>0</v>
      </c>
      <c r="BA11">
        <f t="shared" si="0"/>
        <v>5</v>
      </c>
      <c r="BB11" s="34">
        <f t="shared" si="1"/>
        <v>0.11363636363636363</v>
      </c>
      <c r="BC11">
        <f t="shared" si="2"/>
        <v>3</v>
      </c>
      <c r="BD11" s="34">
        <f t="shared" si="3"/>
        <v>0.48691557467337615</v>
      </c>
      <c r="BE11" s="36">
        <f t="shared" si="4"/>
        <v>0</v>
      </c>
    </row>
    <row r="12" spans="1:57" x14ac:dyDescent="0.3">
      <c r="A12" t="s">
        <v>18</v>
      </c>
      <c r="B12" s="33">
        <f>IF('Indicator Date hidden'!C13="x","x",$B$2-'Indicator Date hidden'!C13)</f>
        <v>0</v>
      </c>
      <c r="C12" s="33">
        <f>IF('Indicator Date hidden'!D13="x","x",$C$2-'Indicator Date hidden'!D13)</f>
        <v>0</v>
      </c>
      <c r="D12" s="33">
        <f>IF('Indicator Date hidden'!E13="x","x",$D$2-'Indicator Date hidden'!E13)</f>
        <v>0</v>
      </c>
      <c r="E12" s="33">
        <f>IF('Indicator Date hidden'!F13="x","x",$E$2-'Indicator Date hidden'!F13)</f>
        <v>0</v>
      </c>
      <c r="F12" s="33">
        <f>IF('Indicator Date hidden'!G13="x","x",$F$2-'Indicator Date hidden'!G13)</f>
        <v>0</v>
      </c>
      <c r="G12" s="33">
        <f>IF('Indicator Date hidden'!H13="x","x",$G$2-'Indicator Date hidden'!H13)</f>
        <v>0</v>
      </c>
      <c r="H12" s="33">
        <f>IF('Indicator Date hidden'!I13="x","x",$H$2-'Indicator Date hidden'!I13)</f>
        <v>0</v>
      </c>
      <c r="I12" s="33">
        <f>IF('Indicator Date hidden'!J13="x","x",$I$2-'Indicator Date hidden'!J13)</f>
        <v>0</v>
      </c>
      <c r="J12" s="33">
        <f>IF('Indicator Date hidden'!K13="x","x",$J$2-'Indicator Date hidden'!K13)</f>
        <v>0</v>
      </c>
      <c r="K12" s="33">
        <f>IF('Indicator Date hidden'!L13="x","x",$K$2-'Indicator Date hidden'!L13)</f>
        <v>0</v>
      </c>
      <c r="L12" s="33">
        <f>IF('Indicator Date hidden'!M13="x","x",$L$2-'Indicator Date hidden'!M13)</f>
        <v>0</v>
      </c>
      <c r="M12" s="33">
        <f>IF('Indicator Date hidden'!N13="x","x",$M$2-'Indicator Date hidden'!N13)</f>
        <v>0</v>
      </c>
      <c r="N12" s="33">
        <f>IF('Indicator Date hidden'!O13="x","x",$N$2-'Indicator Date hidden'!O13)</f>
        <v>0</v>
      </c>
      <c r="O12" s="33">
        <f>IF('Indicator Date hidden'!P13="x","x",$O$2-'Indicator Date hidden'!P13)</f>
        <v>0</v>
      </c>
      <c r="P12" s="33">
        <f>IF('Indicator Date hidden'!Q13="x","x",$P$2-'Indicator Date hidden'!Q13)</f>
        <v>0</v>
      </c>
      <c r="Q12" s="33">
        <f>IF('Indicator Date hidden'!R13="x","x",$Q$2-'Indicator Date hidden'!R13)</f>
        <v>8</v>
      </c>
      <c r="R12" s="33">
        <f>IF('Indicator Date hidden'!S13="x","x",$R$2-'Indicator Date hidden'!S13)</f>
        <v>0</v>
      </c>
      <c r="S12" s="33">
        <f>IF('Indicator Date hidden'!T13="x","x",$S$2-'Indicator Date hidden'!T13)</f>
        <v>0</v>
      </c>
      <c r="T12" s="33">
        <f>IF('Indicator Date hidden'!U13="x","x",$T$2-'Indicator Date hidden'!U13)</f>
        <v>0</v>
      </c>
      <c r="U12" s="33">
        <f>IF('Indicator Date hidden'!V13="x","x",$U$2-'Indicator Date hidden'!V13)</f>
        <v>0</v>
      </c>
      <c r="V12" s="33">
        <f>IF('Indicator Date hidden'!W13="x","x",$V$2-'Indicator Date hidden'!W13)</f>
        <v>0</v>
      </c>
      <c r="W12" s="33">
        <f>IF('Indicator Date hidden'!X13="x","x",$W$2-'Indicator Date hidden'!X13)</f>
        <v>1</v>
      </c>
      <c r="X12" s="33">
        <f>IF('Indicator Date hidden'!Y13="x","x",$X$2-'Indicator Date hidden'!Y13)</f>
        <v>1</v>
      </c>
      <c r="Y12" s="33">
        <f>IF('Indicator Date hidden'!Z13="x","x",$Y$2-'Indicator Date hidden'!Z13)</f>
        <v>0</v>
      </c>
      <c r="Z12" s="33">
        <f>IF('Indicator Date hidden'!AA13="x","x",$Z$2-'Indicator Date hidden'!AA13)</f>
        <v>0</v>
      </c>
      <c r="AA12" s="33">
        <f>IF('Indicator Date hidden'!AB13="x","x",$AA$2-'Indicator Date hidden'!AB13)</f>
        <v>0</v>
      </c>
      <c r="AB12" s="33">
        <f>IF('Indicator Date hidden'!AC13="x","x",$AB$2-'Indicator Date hidden'!AC13)</f>
        <v>0</v>
      </c>
      <c r="AC12" s="33">
        <f>IF('Indicator Date hidden'!AD13="x","x",$AC$2-'Indicator Date hidden'!AD13)</f>
        <v>0</v>
      </c>
      <c r="AD12" s="33">
        <f>IF('Indicator Date hidden'!AE13="x","x",$AD$2-'Indicator Date hidden'!AE13)</f>
        <v>0</v>
      </c>
      <c r="AE12" s="33">
        <f>IF('Indicator Date hidden'!AF13="x","x",$AE$2-'Indicator Date hidden'!AF13)</f>
        <v>0</v>
      </c>
      <c r="AF12" s="33">
        <f>IF('Indicator Date hidden'!AG13="x","x",$AF$2-'Indicator Date hidden'!AG13)</f>
        <v>5</v>
      </c>
      <c r="AG12" s="33">
        <f>IF('Indicator Date hidden'!AH13="x","x",$AG$2-'Indicator Date hidden'!AH13)</f>
        <v>0</v>
      </c>
      <c r="AH12" s="33">
        <f>IF('Indicator Date hidden'!AI13="x","x",$AH$2-'Indicator Date hidden'!AI13)</f>
        <v>0</v>
      </c>
      <c r="AI12" s="33">
        <f>IF('Indicator Date hidden'!AJ13="x","x",$AI$2-'Indicator Date hidden'!AJ13)</f>
        <v>0</v>
      </c>
      <c r="AJ12" s="33">
        <f>IF('Indicator Date hidden'!AK13="x","x",$AJ$2-'Indicator Date hidden'!AK13)</f>
        <v>1</v>
      </c>
      <c r="AK12" s="33">
        <f>IF('Indicator Date hidden'!AL13="x","x",$AK$2-'Indicator Date hidden'!AL13)</f>
        <v>1</v>
      </c>
      <c r="AL12" s="33">
        <f>IF('Indicator Date hidden'!AM13="x","x",$AL$2-'Indicator Date hidden'!AM13)</f>
        <v>0</v>
      </c>
      <c r="AM12" s="33">
        <f>IF('Indicator Date hidden'!AN13="x","x",$AM$2-'Indicator Date hidden'!AN13)</f>
        <v>0</v>
      </c>
      <c r="AN12" s="33">
        <f>IF('Indicator Date hidden'!AO13="x","x",$AN$2-'Indicator Date hidden'!AO13)</f>
        <v>0</v>
      </c>
      <c r="AO12" s="33" t="str">
        <f>IF('Indicator Date hidden'!AP13="x","x",$AO$2-'Indicator Date hidden'!AP13)</f>
        <v>x</v>
      </c>
      <c r="AP12" s="33" t="str">
        <f>IF('Indicator Date hidden'!AQ13="x","x",$AP$2-'Indicator Date hidden'!AQ13)</f>
        <v>x</v>
      </c>
      <c r="AQ12" s="33" t="str">
        <f>IF('Indicator Date hidden'!AR13="x","x",$AQ$2-'Indicator Date hidden'!AR13)</f>
        <v>x</v>
      </c>
      <c r="AR12" s="33">
        <f>IF('Indicator Date hidden'!AS13="x","x",$AR$2-'Indicator Date hidden'!AS13)</f>
        <v>0</v>
      </c>
      <c r="AS12" s="33">
        <f>IF('Indicator Date hidden'!AT13="x","x",$AS$2-'Indicator Date hidden'!AT13)</f>
        <v>0</v>
      </c>
      <c r="AT12" s="33">
        <f>IF('Indicator Date hidden'!AU13="x","x",$AT$2-'Indicator Date hidden'!AU13)</f>
        <v>0</v>
      </c>
      <c r="AU12" s="33">
        <f>IF('Indicator Date hidden'!AV13="x","x",$AU$2-'Indicator Date hidden'!AV13)</f>
        <v>0</v>
      </c>
      <c r="AV12" s="33">
        <f>IF('Indicator Date hidden'!AW13="x","x",$AV$2-'Indicator Date hidden'!AW13)</f>
        <v>0</v>
      </c>
      <c r="AW12" s="33">
        <f>IF('Indicator Date hidden'!AX13="x","x",$AW$2-'Indicator Date hidden'!AX13)</f>
        <v>0</v>
      </c>
      <c r="AX12" s="33">
        <f>IF('Indicator Date hidden'!AY13="x","x",$AX$2-'Indicator Date hidden'!AY13)</f>
        <v>0</v>
      </c>
      <c r="AY12" s="33">
        <f>IF('Indicator Date hidden'!AZ13="x","x",$AY$2-'Indicator Date hidden'!AZ13)</f>
        <v>0</v>
      </c>
      <c r="AZ12" s="33">
        <f>IF('Indicator Date hidden'!BA13="x","x",$AZ$2-'Indicator Date hidden'!BA13)</f>
        <v>0</v>
      </c>
      <c r="BA12">
        <f t="shared" si="0"/>
        <v>17</v>
      </c>
      <c r="BB12" s="34">
        <f t="shared" si="1"/>
        <v>0.35416666666666669</v>
      </c>
      <c r="BC12">
        <f t="shared" si="2"/>
        <v>6</v>
      </c>
      <c r="BD12" s="34">
        <f t="shared" si="3"/>
        <v>1.346129998262509</v>
      </c>
      <c r="BE12" s="36">
        <f t="shared" si="4"/>
        <v>0</v>
      </c>
    </row>
    <row r="13" spans="1:57" x14ac:dyDescent="0.3">
      <c r="A13" t="s">
        <v>20</v>
      </c>
      <c r="B13" s="33">
        <f>IF('Indicator Date hidden'!C14="x","x",$B$2-'Indicator Date hidden'!C14)</f>
        <v>0</v>
      </c>
      <c r="C13" s="33">
        <f>IF('Indicator Date hidden'!D14="x","x",$C$2-'Indicator Date hidden'!D14)</f>
        <v>0</v>
      </c>
      <c r="D13" s="33">
        <f>IF('Indicator Date hidden'!E14="x","x",$D$2-'Indicator Date hidden'!E14)</f>
        <v>0</v>
      </c>
      <c r="E13" s="33">
        <f>IF('Indicator Date hidden'!F14="x","x",$E$2-'Indicator Date hidden'!F14)</f>
        <v>0</v>
      </c>
      <c r="F13" s="33">
        <f>IF('Indicator Date hidden'!G14="x","x",$F$2-'Indicator Date hidden'!G14)</f>
        <v>0</v>
      </c>
      <c r="G13" s="33">
        <f>IF('Indicator Date hidden'!H14="x","x",$G$2-'Indicator Date hidden'!H14)</f>
        <v>0</v>
      </c>
      <c r="H13" s="33">
        <f>IF('Indicator Date hidden'!I14="x","x",$H$2-'Indicator Date hidden'!I14)</f>
        <v>0</v>
      </c>
      <c r="I13" s="33">
        <f>IF('Indicator Date hidden'!J14="x","x",$I$2-'Indicator Date hidden'!J14)</f>
        <v>0</v>
      </c>
      <c r="J13" s="33">
        <f>IF('Indicator Date hidden'!K14="x","x",$J$2-'Indicator Date hidden'!K14)</f>
        <v>0</v>
      </c>
      <c r="K13" s="33">
        <f>IF('Indicator Date hidden'!L14="x","x",$K$2-'Indicator Date hidden'!L14)</f>
        <v>0</v>
      </c>
      <c r="L13" s="33">
        <f>IF('Indicator Date hidden'!M14="x","x",$L$2-'Indicator Date hidden'!M14)</f>
        <v>0</v>
      </c>
      <c r="M13" s="33">
        <f>IF('Indicator Date hidden'!N14="x","x",$M$2-'Indicator Date hidden'!N14)</f>
        <v>0</v>
      </c>
      <c r="N13" s="33">
        <f>IF('Indicator Date hidden'!O14="x","x",$N$2-'Indicator Date hidden'!O14)</f>
        <v>0</v>
      </c>
      <c r="O13" s="33">
        <f>IF('Indicator Date hidden'!P14="x","x",$O$2-'Indicator Date hidden'!P14)</f>
        <v>0</v>
      </c>
      <c r="P13" s="33">
        <f>IF('Indicator Date hidden'!Q14="x","x",$P$2-'Indicator Date hidden'!Q14)</f>
        <v>0</v>
      </c>
      <c r="Q13" s="33" t="str">
        <f>IF('Indicator Date hidden'!R14="x","x",$Q$2-'Indicator Date hidden'!R14)</f>
        <v>x</v>
      </c>
      <c r="R13" s="33">
        <f>IF('Indicator Date hidden'!S14="x","x",$R$2-'Indicator Date hidden'!S14)</f>
        <v>0</v>
      </c>
      <c r="S13" s="33">
        <f>IF('Indicator Date hidden'!T14="x","x",$S$2-'Indicator Date hidden'!T14)</f>
        <v>0</v>
      </c>
      <c r="T13" s="33">
        <f>IF('Indicator Date hidden'!U14="x","x",$T$2-'Indicator Date hidden'!U14)</f>
        <v>0</v>
      </c>
      <c r="U13" s="33" t="str">
        <f>IF('Indicator Date hidden'!V14="x","x",$U$2-'Indicator Date hidden'!V14)</f>
        <v>x</v>
      </c>
      <c r="V13" s="33">
        <f>IF('Indicator Date hidden'!W14="x","x",$V$2-'Indicator Date hidden'!W14)</f>
        <v>0</v>
      </c>
      <c r="W13" s="33" t="str">
        <f>IF('Indicator Date hidden'!X14="x","x",$W$2-'Indicator Date hidden'!X14)</f>
        <v>x</v>
      </c>
      <c r="X13" s="33">
        <f>IF('Indicator Date hidden'!Y14="x","x",$X$2-'Indicator Date hidden'!Y14)</f>
        <v>6</v>
      </c>
      <c r="Y13" s="33">
        <f>IF('Indicator Date hidden'!Z14="x","x",$Y$2-'Indicator Date hidden'!Z14)</f>
        <v>0</v>
      </c>
      <c r="Z13" s="33">
        <f>IF('Indicator Date hidden'!AA14="x","x",$Z$2-'Indicator Date hidden'!AA14)</f>
        <v>0</v>
      </c>
      <c r="AA13" s="33">
        <f>IF('Indicator Date hidden'!AB14="x","x",$AA$2-'Indicator Date hidden'!AB14)</f>
        <v>1</v>
      </c>
      <c r="AB13" s="33">
        <f>IF('Indicator Date hidden'!AC14="x","x",$AB$2-'Indicator Date hidden'!AC14)</f>
        <v>0</v>
      </c>
      <c r="AC13" s="33">
        <f>IF('Indicator Date hidden'!AD14="x","x",$AC$2-'Indicator Date hidden'!AD14)</f>
        <v>0</v>
      </c>
      <c r="AD13" s="33" t="str">
        <f>IF('Indicator Date hidden'!AE14="x","x",$AD$2-'Indicator Date hidden'!AE14)</f>
        <v>x</v>
      </c>
      <c r="AE13" s="33">
        <f>IF('Indicator Date hidden'!AF14="x","x",$AE$2-'Indicator Date hidden'!AF14)</f>
        <v>0</v>
      </c>
      <c r="AF13" s="33" t="str">
        <f>IF('Indicator Date hidden'!AG14="x","x",$AF$2-'Indicator Date hidden'!AG14)</f>
        <v>x</v>
      </c>
      <c r="AG13" s="33">
        <f>IF('Indicator Date hidden'!AH14="x","x",$AG$2-'Indicator Date hidden'!AH14)</f>
        <v>0</v>
      </c>
      <c r="AH13" s="33">
        <f>IF('Indicator Date hidden'!AI14="x","x",$AH$2-'Indicator Date hidden'!AI14)</f>
        <v>0</v>
      </c>
      <c r="AI13" s="33">
        <f>IF('Indicator Date hidden'!AJ14="x","x",$AI$2-'Indicator Date hidden'!AJ14)</f>
        <v>0</v>
      </c>
      <c r="AJ13" s="33" t="str">
        <f>IF('Indicator Date hidden'!AK14="x","x",$AJ$2-'Indicator Date hidden'!AK14)</f>
        <v>x</v>
      </c>
      <c r="AK13" s="33">
        <f>IF('Indicator Date hidden'!AL14="x","x",$AK$2-'Indicator Date hidden'!AL14)</f>
        <v>1</v>
      </c>
      <c r="AL13" s="33">
        <f>IF('Indicator Date hidden'!AM14="x","x",$AL$2-'Indicator Date hidden'!AM14)</f>
        <v>0</v>
      </c>
      <c r="AM13" s="33">
        <f>IF('Indicator Date hidden'!AN14="x","x",$AM$2-'Indicator Date hidden'!AN14)</f>
        <v>0</v>
      </c>
      <c r="AN13" s="33">
        <f>IF('Indicator Date hidden'!AO14="x","x",$AN$2-'Indicator Date hidden'!AO14)</f>
        <v>0</v>
      </c>
      <c r="AO13" s="33">
        <f>IF('Indicator Date hidden'!AP14="x","x",$AO$2-'Indicator Date hidden'!AP14)</f>
        <v>0</v>
      </c>
      <c r="AP13" s="33">
        <f>IF('Indicator Date hidden'!AQ14="x","x",$AP$2-'Indicator Date hidden'!AQ14)</f>
        <v>0</v>
      </c>
      <c r="AQ13" s="33" t="str">
        <f>IF('Indicator Date hidden'!AR14="x","x",$AQ$2-'Indicator Date hidden'!AR14)</f>
        <v>x</v>
      </c>
      <c r="AR13" s="33">
        <f>IF('Indicator Date hidden'!AS14="x","x",$AR$2-'Indicator Date hidden'!AS14)</f>
        <v>0</v>
      </c>
      <c r="AS13" s="33">
        <f>IF('Indicator Date hidden'!AT14="x","x",$AS$2-'Indicator Date hidden'!AT14)</f>
        <v>0</v>
      </c>
      <c r="AT13" s="33">
        <f>IF('Indicator Date hidden'!AU14="x","x",$AT$2-'Indicator Date hidden'!AU14)</f>
        <v>0</v>
      </c>
      <c r="AU13" s="33" t="str">
        <f>IF('Indicator Date hidden'!AV14="x","x",$AU$2-'Indicator Date hidden'!AV14)</f>
        <v>x</v>
      </c>
      <c r="AV13" s="33">
        <f>IF('Indicator Date hidden'!AW14="x","x",$AV$2-'Indicator Date hidden'!AW14)</f>
        <v>0</v>
      </c>
      <c r="AW13" s="33">
        <f>IF('Indicator Date hidden'!AX14="x","x",$AW$2-'Indicator Date hidden'!AX14)</f>
        <v>0</v>
      </c>
      <c r="AX13" s="33">
        <f>IF('Indicator Date hidden'!AY14="x","x",$AX$2-'Indicator Date hidden'!AY14)</f>
        <v>0</v>
      </c>
      <c r="AY13" s="33">
        <f>IF('Indicator Date hidden'!AZ14="x","x",$AY$2-'Indicator Date hidden'!AZ14)</f>
        <v>0</v>
      </c>
      <c r="AZ13" s="33">
        <f>IF('Indicator Date hidden'!BA14="x","x",$AZ$2-'Indicator Date hidden'!BA14)</f>
        <v>0</v>
      </c>
      <c r="BA13">
        <f t="shared" si="0"/>
        <v>8</v>
      </c>
      <c r="BB13" s="34">
        <f t="shared" si="1"/>
        <v>0.18604651162790697</v>
      </c>
      <c r="BC13">
        <f t="shared" si="2"/>
        <v>3</v>
      </c>
      <c r="BD13" s="34">
        <f t="shared" si="3"/>
        <v>0.92147036075157907</v>
      </c>
      <c r="BE13" s="36">
        <f t="shared" si="4"/>
        <v>0</v>
      </c>
    </row>
    <row r="14" spans="1:57" x14ac:dyDescent="0.3">
      <c r="A14" t="s">
        <v>22</v>
      </c>
      <c r="B14" s="33">
        <f>IF('Indicator Date hidden'!C15="x","x",$B$2-'Indicator Date hidden'!C15)</f>
        <v>0</v>
      </c>
      <c r="C14" s="33">
        <f>IF('Indicator Date hidden'!D15="x","x",$C$2-'Indicator Date hidden'!D15)</f>
        <v>0</v>
      </c>
      <c r="D14" s="33">
        <f>IF('Indicator Date hidden'!E15="x","x",$D$2-'Indicator Date hidden'!E15)</f>
        <v>0</v>
      </c>
      <c r="E14" s="33">
        <f>IF('Indicator Date hidden'!F15="x","x",$E$2-'Indicator Date hidden'!F15)</f>
        <v>0</v>
      </c>
      <c r="F14" s="33">
        <f>IF('Indicator Date hidden'!G15="x","x",$F$2-'Indicator Date hidden'!G15)</f>
        <v>0</v>
      </c>
      <c r="G14" s="33">
        <f>IF('Indicator Date hidden'!H15="x","x",$G$2-'Indicator Date hidden'!H15)</f>
        <v>0</v>
      </c>
      <c r="H14" s="33">
        <f>IF('Indicator Date hidden'!I15="x","x",$H$2-'Indicator Date hidden'!I15)</f>
        <v>0</v>
      </c>
      <c r="I14" s="33">
        <f>IF('Indicator Date hidden'!J15="x","x",$I$2-'Indicator Date hidden'!J15)</f>
        <v>0</v>
      </c>
      <c r="J14" s="33">
        <f>IF('Indicator Date hidden'!K15="x","x",$J$2-'Indicator Date hidden'!K15)</f>
        <v>0</v>
      </c>
      <c r="K14" s="33">
        <f>IF('Indicator Date hidden'!L15="x","x",$K$2-'Indicator Date hidden'!L15)</f>
        <v>0</v>
      </c>
      <c r="L14" s="33">
        <f>IF('Indicator Date hidden'!M15="x","x",$L$2-'Indicator Date hidden'!M15)</f>
        <v>0</v>
      </c>
      <c r="M14" s="33">
        <f>IF('Indicator Date hidden'!N15="x","x",$M$2-'Indicator Date hidden'!N15)</f>
        <v>0</v>
      </c>
      <c r="N14" s="33">
        <f>IF('Indicator Date hidden'!O15="x","x",$N$2-'Indicator Date hidden'!O15)</f>
        <v>0</v>
      </c>
      <c r="O14" s="33">
        <f>IF('Indicator Date hidden'!P15="x","x",$O$2-'Indicator Date hidden'!P15)</f>
        <v>0</v>
      </c>
      <c r="P14" s="33">
        <f>IF('Indicator Date hidden'!Q15="x","x",$P$2-'Indicator Date hidden'!Q15)</f>
        <v>0</v>
      </c>
      <c r="Q14" s="33" t="str">
        <f>IF('Indicator Date hidden'!R15="x","x",$Q$2-'Indicator Date hidden'!R15)</f>
        <v>x</v>
      </c>
      <c r="R14" s="33">
        <f>IF('Indicator Date hidden'!S15="x","x",$R$2-'Indicator Date hidden'!S15)</f>
        <v>0</v>
      </c>
      <c r="S14" s="33">
        <f>IF('Indicator Date hidden'!T15="x","x",$S$2-'Indicator Date hidden'!T15)</f>
        <v>0</v>
      </c>
      <c r="T14" s="33">
        <f>IF('Indicator Date hidden'!U15="x","x",$T$2-'Indicator Date hidden'!U15)</f>
        <v>0</v>
      </c>
      <c r="U14" s="33" t="str">
        <f>IF('Indicator Date hidden'!V15="x","x",$U$2-'Indicator Date hidden'!V15)</f>
        <v>x</v>
      </c>
      <c r="V14" s="33">
        <f>IF('Indicator Date hidden'!W15="x","x",$V$2-'Indicator Date hidden'!W15)</f>
        <v>0</v>
      </c>
      <c r="W14" s="33" t="str">
        <f>IF('Indicator Date hidden'!X15="x","x",$W$2-'Indicator Date hidden'!X15)</f>
        <v>x</v>
      </c>
      <c r="X14" s="33">
        <f>IF('Indicator Date hidden'!Y15="x","x",$X$2-'Indicator Date hidden'!Y15)</f>
        <v>2</v>
      </c>
      <c r="Y14" s="33">
        <f>IF('Indicator Date hidden'!Z15="x","x",$Y$2-'Indicator Date hidden'!Z15)</f>
        <v>0</v>
      </c>
      <c r="Z14" s="33">
        <f>IF('Indicator Date hidden'!AA15="x","x",$Z$2-'Indicator Date hidden'!AA15)</f>
        <v>0</v>
      </c>
      <c r="AA14" s="33" t="str">
        <f>IF('Indicator Date hidden'!AB15="x","x",$AA$2-'Indicator Date hidden'!AB15)</f>
        <v>x</v>
      </c>
      <c r="AB14" s="33">
        <f>IF('Indicator Date hidden'!AC15="x","x",$AB$2-'Indicator Date hidden'!AC15)</f>
        <v>0</v>
      </c>
      <c r="AC14" s="33">
        <f>IF('Indicator Date hidden'!AD15="x","x",$AC$2-'Indicator Date hidden'!AD15)</f>
        <v>0</v>
      </c>
      <c r="AD14" s="33" t="str">
        <f>IF('Indicator Date hidden'!AE15="x","x",$AD$2-'Indicator Date hidden'!AE15)</f>
        <v>x</v>
      </c>
      <c r="AE14" s="33">
        <f>IF('Indicator Date hidden'!AF15="x","x",$AE$2-'Indicator Date hidden'!AF15)</f>
        <v>0</v>
      </c>
      <c r="AF14" s="33" t="str">
        <f>IF('Indicator Date hidden'!AG15="x","x",$AF$2-'Indicator Date hidden'!AG15)</f>
        <v>x</v>
      </c>
      <c r="AG14" s="33">
        <f>IF('Indicator Date hidden'!AH15="x","x",$AG$2-'Indicator Date hidden'!AH15)</f>
        <v>0</v>
      </c>
      <c r="AH14" s="33">
        <f>IF('Indicator Date hidden'!AI15="x","x",$AH$2-'Indicator Date hidden'!AI15)</f>
        <v>0</v>
      </c>
      <c r="AI14" s="33">
        <f>IF('Indicator Date hidden'!AJ15="x","x",$AI$2-'Indicator Date hidden'!AJ15)</f>
        <v>0</v>
      </c>
      <c r="AJ14" s="33" t="str">
        <f>IF('Indicator Date hidden'!AK15="x","x",$AJ$2-'Indicator Date hidden'!AK15)</f>
        <v>x</v>
      </c>
      <c r="AK14" s="33">
        <f>IF('Indicator Date hidden'!AL15="x","x",$AK$2-'Indicator Date hidden'!AL15)</f>
        <v>1</v>
      </c>
      <c r="AL14" s="33">
        <f>IF('Indicator Date hidden'!AM15="x","x",$AL$2-'Indicator Date hidden'!AM15)</f>
        <v>0</v>
      </c>
      <c r="AM14" s="33">
        <f>IF('Indicator Date hidden'!AN15="x","x",$AM$2-'Indicator Date hidden'!AN15)</f>
        <v>0</v>
      </c>
      <c r="AN14" s="33">
        <f>IF('Indicator Date hidden'!AO15="x","x",$AN$2-'Indicator Date hidden'!AO15)</f>
        <v>0</v>
      </c>
      <c r="AO14" s="33">
        <f>IF('Indicator Date hidden'!AP15="x","x",$AO$2-'Indicator Date hidden'!AP15)</f>
        <v>0</v>
      </c>
      <c r="AP14" s="33">
        <f>IF('Indicator Date hidden'!AQ15="x","x",$AP$2-'Indicator Date hidden'!AQ15)</f>
        <v>0</v>
      </c>
      <c r="AQ14" s="33">
        <f>IF('Indicator Date hidden'!AR15="x","x",$AQ$2-'Indicator Date hidden'!AR15)</f>
        <v>4</v>
      </c>
      <c r="AR14" s="33">
        <f>IF('Indicator Date hidden'!AS15="x","x",$AR$2-'Indicator Date hidden'!AS15)</f>
        <v>0</v>
      </c>
      <c r="AS14" s="33">
        <f>IF('Indicator Date hidden'!AT15="x","x",$AS$2-'Indicator Date hidden'!AT15)</f>
        <v>0</v>
      </c>
      <c r="AT14" s="33">
        <f>IF('Indicator Date hidden'!AU15="x","x",$AT$2-'Indicator Date hidden'!AU15)</f>
        <v>0</v>
      </c>
      <c r="AU14" s="33">
        <f>IF('Indicator Date hidden'!AV15="x","x",$AU$2-'Indicator Date hidden'!AV15)</f>
        <v>4</v>
      </c>
      <c r="AV14" s="33">
        <f>IF('Indicator Date hidden'!AW15="x","x",$AV$2-'Indicator Date hidden'!AW15)</f>
        <v>0</v>
      </c>
      <c r="AW14" s="33">
        <f>IF('Indicator Date hidden'!AX15="x","x",$AW$2-'Indicator Date hidden'!AX15)</f>
        <v>0</v>
      </c>
      <c r="AX14" s="33">
        <f>IF('Indicator Date hidden'!AY15="x","x",$AX$2-'Indicator Date hidden'!AY15)</f>
        <v>0</v>
      </c>
      <c r="AY14" s="33">
        <f>IF('Indicator Date hidden'!AZ15="x","x",$AY$2-'Indicator Date hidden'!AZ15)</f>
        <v>0</v>
      </c>
      <c r="AZ14" s="33">
        <f>IF('Indicator Date hidden'!BA15="x","x",$AZ$2-'Indicator Date hidden'!BA15)</f>
        <v>0</v>
      </c>
      <c r="BA14">
        <f t="shared" si="0"/>
        <v>11</v>
      </c>
      <c r="BB14" s="34">
        <f t="shared" si="1"/>
        <v>0.25</v>
      </c>
      <c r="BC14">
        <f t="shared" si="2"/>
        <v>4</v>
      </c>
      <c r="BD14" s="34">
        <f t="shared" si="3"/>
        <v>0.882274951990076</v>
      </c>
      <c r="BE14" s="36">
        <f t="shared" si="4"/>
        <v>0</v>
      </c>
    </row>
    <row r="15" spans="1:57" x14ac:dyDescent="0.3">
      <c r="A15" t="s">
        <v>24</v>
      </c>
      <c r="B15" s="33">
        <f>IF('Indicator Date hidden'!C16="x","x",$B$2-'Indicator Date hidden'!C16)</f>
        <v>0</v>
      </c>
      <c r="C15" s="33">
        <f>IF('Indicator Date hidden'!D16="x","x",$C$2-'Indicator Date hidden'!D16)</f>
        <v>0</v>
      </c>
      <c r="D15" s="33">
        <f>IF('Indicator Date hidden'!E16="x","x",$D$2-'Indicator Date hidden'!E16)</f>
        <v>0</v>
      </c>
      <c r="E15" s="33">
        <f>IF('Indicator Date hidden'!F16="x","x",$E$2-'Indicator Date hidden'!F16)</f>
        <v>0</v>
      </c>
      <c r="F15" s="33">
        <f>IF('Indicator Date hidden'!G16="x","x",$F$2-'Indicator Date hidden'!G16)</f>
        <v>0</v>
      </c>
      <c r="G15" s="33">
        <f>IF('Indicator Date hidden'!H16="x","x",$G$2-'Indicator Date hidden'!H16)</f>
        <v>0</v>
      </c>
      <c r="H15" s="33">
        <f>IF('Indicator Date hidden'!I16="x","x",$H$2-'Indicator Date hidden'!I16)</f>
        <v>0</v>
      </c>
      <c r="I15" s="33">
        <f>IF('Indicator Date hidden'!J16="x","x",$I$2-'Indicator Date hidden'!J16)</f>
        <v>0</v>
      </c>
      <c r="J15" s="33">
        <f>IF('Indicator Date hidden'!K16="x","x",$J$2-'Indicator Date hidden'!K16)</f>
        <v>0</v>
      </c>
      <c r="K15" s="33">
        <f>IF('Indicator Date hidden'!L16="x","x",$K$2-'Indicator Date hidden'!L16)</f>
        <v>0</v>
      </c>
      <c r="L15" s="33">
        <f>IF('Indicator Date hidden'!M16="x","x",$L$2-'Indicator Date hidden'!M16)</f>
        <v>0</v>
      </c>
      <c r="M15" s="33">
        <f>IF('Indicator Date hidden'!N16="x","x",$M$2-'Indicator Date hidden'!N16)</f>
        <v>0</v>
      </c>
      <c r="N15" s="33">
        <f>IF('Indicator Date hidden'!O16="x","x",$N$2-'Indicator Date hidden'!O16)</f>
        <v>0</v>
      </c>
      <c r="O15" s="33">
        <f>IF('Indicator Date hidden'!P16="x","x",$O$2-'Indicator Date hidden'!P16)</f>
        <v>0</v>
      </c>
      <c r="P15" s="33">
        <f>IF('Indicator Date hidden'!Q16="x","x",$P$2-'Indicator Date hidden'!Q16)</f>
        <v>0</v>
      </c>
      <c r="Q15" s="33">
        <f>IF('Indicator Date hidden'!R16="x","x",$Q$2-'Indicator Date hidden'!R16)</f>
        <v>3</v>
      </c>
      <c r="R15" s="33">
        <f>IF('Indicator Date hidden'!S16="x","x",$R$2-'Indicator Date hidden'!S16)</f>
        <v>0</v>
      </c>
      <c r="S15" s="33">
        <f>IF('Indicator Date hidden'!T16="x","x",$S$2-'Indicator Date hidden'!T16)</f>
        <v>0</v>
      </c>
      <c r="T15" s="33">
        <f>IF('Indicator Date hidden'!U16="x","x",$T$2-'Indicator Date hidden'!U16)</f>
        <v>0</v>
      </c>
      <c r="U15" s="33">
        <f>IF('Indicator Date hidden'!V16="x","x",$U$2-'Indicator Date hidden'!V16)</f>
        <v>0</v>
      </c>
      <c r="V15" s="33">
        <f>IF('Indicator Date hidden'!W16="x","x",$V$2-'Indicator Date hidden'!W16)</f>
        <v>0</v>
      </c>
      <c r="W15" s="33">
        <f>IF('Indicator Date hidden'!X16="x","x",$W$2-'Indicator Date hidden'!X16)</f>
        <v>0</v>
      </c>
      <c r="X15" s="33">
        <f>IF('Indicator Date hidden'!Y16="x","x",$X$2-'Indicator Date hidden'!Y16)</f>
        <v>3</v>
      </c>
      <c r="Y15" s="33">
        <f>IF('Indicator Date hidden'!Z16="x","x",$Y$2-'Indicator Date hidden'!Z16)</f>
        <v>0</v>
      </c>
      <c r="Z15" s="33">
        <f>IF('Indicator Date hidden'!AA16="x","x",$Z$2-'Indicator Date hidden'!AA16)</f>
        <v>0</v>
      </c>
      <c r="AA15" s="33">
        <f>IF('Indicator Date hidden'!AB16="x","x",$AA$2-'Indicator Date hidden'!AB16)</f>
        <v>0</v>
      </c>
      <c r="AB15" s="33">
        <f>IF('Indicator Date hidden'!AC16="x","x",$AB$2-'Indicator Date hidden'!AC16)</f>
        <v>0</v>
      </c>
      <c r="AC15" s="33">
        <f>IF('Indicator Date hidden'!AD16="x","x",$AC$2-'Indicator Date hidden'!AD16)</f>
        <v>0</v>
      </c>
      <c r="AD15" s="33">
        <f>IF('Indicator Date hidden'!AE16="x","x",$AD$2-'Indicator Date hidden'!AE16)</f>
        <v>0</v>
      </c>
      <c r="AE15" s="33">
        <f>IF('Indicator Date hidden'!AF16="x","x",$AE$2-'Indicator Date hidden'!AF16)</f>
        <v>0</v>
      </c>
      <c r="AF15" s="33">
        <f>IF('Indicator Date hidden'!AG16="x","x",$AF$2-'Indicator Date hidden'!AG16)</f>
        <v>3</v>
      </c>
      <c r="AG15" s="33">
        <f>IF('Indicator Date hidden'!AH16="x","x",$AG$2-'Indicator Date hidden'!AH16)</f>
        <v>0</v>
      </c>
      <c r="AH15" s="33">
        <f>IF('Indicator Date hidden'!AI16="x","x",$AH$2-'Indicator Date hidden'!AI16)</f>
        <v>0</v>
      </c>
      <c r="AI15" s="33">
        <f>IF('Indicator Date hidden'!AJ16="x","x",$AI$2-'Indicator Date hidden'!AJ16)</f>
        <v>0</v>
      </c>
      <c r="AJ15" s="33">
        <f>IF('Indicator Date hidden'!AK16="x","x",$AJ$2-'Indicator Date hidden'!AK16)</f>
        <v>1</v>
      </c>
      <c r="AK15" s="33">
        <f>IF('Indicator Date hidden'!AL16="x","x",$AK$2-'Indicator Date hidden'!AL16)</f>
        <v>1</v>
      </c>
      <c r="AL15" s="33">
        <f>IF('Indicator Date hidden'!AM16="x","x",$AL$2-'Indicator Date hidden'!AM16)</f>
        <v>0</v>
      </c>
      <c r="AM15" s="33">
        <f>IF('Indicator Date hidden'!AN16="x","x",$AM$2-'Indicator Date hidden'!AN16)</f>
        <v>0</v>
      </c>
      <c r="AN15" s="33">
        <f>IF('Indicator Date hidden'!AO16="x","x",$AN$2-'Indicator Date hidden'!AO16)</f>
        <v>0</v>
      </c>
      <c r="AO15" s="33">
        <f>IF('Indicator Date hidden'!AP16="x","x",$AO$2-'Indicator Date hidden'!AP16)</f>
        <v>0</v>
      </c>
      <c r="AP15" s="33">
        <f>IF('Indicator Date hidden'!AQ16="x","x",$AP$2-'Indicator Date hidden'!AQ16)</f>
        <v>0</v>
      </c>
      <c r="AQ15" s="33">
        <f>IF('Indicator Date hidden'!AR16="x","x",$AQ$2-'Indicator Date hidden'!AR16)</f>
        <v>0</v>
      </c>
      <c r="AR15" s="33">
        <f>IF('Indicator Date hidden'!AS16="x","x",$AR$2-'Indicator Date hidden'!AS16)</f>
        <v>0</v>
      </c>
      <c r="AS15" s="33">
        <f>IF('Indicator Date hidden'!AT16="x","x",$AS$2-'Indicator Date hidden'!AT16)</f>
        <v>0</v>
      </c>
      <c r="AT15" s="33">
        <f>IF('Indicator Date hidden'!AU16="x","x",$AT$2-'Indicator Date hidden'!AU16)</f>
        <v>0</v>
      </c>
      <c r="AU15" s="33">
        <f>IF('Indicator Date hidden'!AV16="x","x",$AU$2-'Indicator Date hidden'!AV16)</f>
        <v>1</v>
      </c>
      <c r="AV15" s="33">
        <f>IF('Indicator Date hidden'!AW16="x","x",$AV$2-'Indicator Date hidden'!AW16)</f>
        <v>0</v>
      </c>
      <c r="AW15" s="33">
        <f>IF('Indicator Date hidden'!AX16="x","x",$AW$2-'Indicator Date hidden'!AX16)</f>
        <v>0</v>
      </c>
      <c r="AX15" s="33">
        <f>IF('Indicator Date hidden'!AY16="x","x",$AX$2-'Indicator Date hidden'!AY16)</f>
        <v>0</v>
      </c>
      <c r="AY15" s="33">
        <f>IF('Indicator Date hidden'!AZ16="x","x",$AY$2-'Indicator Date hidden'!AZ16)</f>
        <v>0</v>
      </c>
      <c r="AZ15" s="33">
        <f>IF('Indicator Date hidden'!BA16="x","x",$AZ$2-'Indicator Date hidden'!BA16)</f>
        <v>0</v>
      </c>
      <c r="BA15">
        <f t="shared" si="0"/>
        <v>12</v>
      </c>
      <c r="BB15" s="34">
        <f t="shared" si="1"/>
        <v>0.23529411764705882</v>
      </c>
      <c r="BC15">
        <f t="shared" si="2"/>
        <v>6</v>
      </c>
      <c r="BD15" s="34">
        <f t="shared" si="3"/>
        <v>0.72998080270534449</v>
      </c>
      <c r="BE15" s="36">
        <f t="shared" si="4"/>
        <v>0</v>
      </c>
    </row>
    <row r="16" spans="1:57" x14ac:dyDescent="0.3">
      <c r="A16" t="s">
        <v>26</v>
      </c>
      <c r="B16" s="33">
        <f>IF('Indicator Date hidden'!C17="x","x",$B$2-'Indicator Date hidden'!C17)</f>
        <v>0</v>
      </c>
      <c r="C16" s="33">
        <f>IF('Indicator Date hidden'!D17="x","x",$C$2-'Indicator Date hidden'!D17)</f>
        <v>0</v>
      </c>
      <c r="D16" s="33">
        <f>IF('Indicator Date hidden'!E17="x","x",$D$2-'Indicator Date hidden'!E17)</f>
        <v>0</v>
      </c>
      <c r="E16" s="33">
        <f>IF('Indicator Date hidden'!F17="x","x",$E$2-'Indicator Date hidden'!F17)</f>
        <v>0</v>
      </c>
      <c r="F16" s="33">
        <f>IF('Indicator Date hidden'!G17="x","x",$F$2-'Indicator Date hidden'!G17)</f>
        <v>0</v>
      </c>
      <c r="G16" s="33">
        <f>IF('Indicator Date hidden'!H17="x","x",$G$2-'Indicator Date hidden'!H17)</f>
        <v>0</v>
      </c>
      <c r="H16" s="33">
        <f>IF('Indicator Date hidden'!I17="x","x",$H$2-'Indicator Date hidden'!I17)</f>
        <v>0</v>
      </c>
      <c r="I16" s="33">
        <f>IF('Indicator Date hidden'!J17="x","x",$I$2-'Indicator Date hidden'!J17)</f>
        <v>0</v>
      </c>
      <c r="J16" s="33">
        <f>IF('Indicator Date hidden'!K17="x","x",$J$2-'Indicator Date hidden'!K17)</f>
        <v>0</v>
      </c>
      <c r="K16" s="33">
        <f>IF('Indicator Date hidden'!L17="x","x",$K$2-'Indicator Date hidden'!L17)</f>
        <v>0</v>
      </c>
      <c r="L16" s="33">
        <f>IF('Indicator Date hidden'!M17="x","x",$L$2-'Indicator Date hidden'!M17)</f>
        <v>0</v>
      </c>
      <c r="M16" s="33">
        <f>IF('Indicator Date hidden'!N17="x","x",$M$2-'Indicator Date hidden'!N17)</f>
        <v>0</v>
      </c>
      <c r="N16" s="33">
        <f>IF('Indicator Date hidden'!O17="x","x",$N$2-'Indicator Date hidden'!O17)</f>
        <v>0</v>
      </c>
      <c r="O16" s="33">
        <f>IF('Indicator Date hidden'!P17="x","x",$O$2-'Indicator Date hidden'!P17)</f>
        <v>0</v>
      </c>
      <c r="P16" s="33">
        <f>IF('Indicator Date hidden'!Q17="x","x",$P$2-'Indicator Date hidden'!Q17)</f>
        <v>0</v>
      </c>
      <c r="Q16" s="33">
        <f>IF('Indicator Date hidden'!R17="x","x",$Q$2-'Indicator Date hidden'!R17)</f>
        <v>2</v>
      </c>
      <c r="R16" s="33">
        <f>IF('Indicator Date hidden'!S17="x","x",$R$2-'Indicator Date hidden'!S17)</f>
        <v>0</v>
      </c>
      <c r="S16" s="33">
        <f>IF('Indicator Date hidden'!T17="x","x",$S$2-'Indicator Date hidden'!T17)</f>
        <v>0</v>
      </c>
      <c r="T16" s="33">
        <f>IF('Indicator Date hidden'!U17="x","x",$T$2-'Indicator Date hidden'!U17)</f>
        <v>0</v>
      </c>
      <c r="U16" s="33" t="str">
        <f>IF('Indicator Date hidden'!V17="x","x",$U$2-'Indicator Date hidden'!V17)</f>
        <v>x</v>
      </c>
      <c r="V16" s="33">
        <f>IF('Indicator Date hidden'!W17="x","x",$V$2-'Indicator Date hidden'!W17)</f>
        <v>0</v>
      </c>
      <c r="W16" s="33">
        <f>IF('Indicator Date hidden'!X17="x","x",$W$2-'Indicator Date hidden'!X17)</f>
        <v>1</v>
      </c>
      <c r="X16" s="33">
        <f>IF('Indicator Date hidden'!Y17="x","x",$X$2-'Indicator Date hidden'!Y17)</f>
        <v>4</v>
      </c>
      <c r="Y16" s="33">
        <f>IF('Indicator Date hidden'!Z17="x","x",$Y$2-'Indicator Date hidden'!Z17)</f>
        <v>0</v>
      </c>
      <c r="Z16" s="33">
        <f>IF('Indicator Date hidden'!AA17="x","x",$Z$2-'Indicator Date hidden'!AA17)</f>
        <v>0</v>
      </c>
      <c r="AA16" s="33">
        <f>IF('Indicator Date hidden'!AB17="x","x",$AA$2-'Indicator Date hidden'!AB17)</f>
        <v>1</v>
      </c>
      <c r="AB16" s="33">
        <f>IF('Indicator Date hidden'!AC17="x","x",$AB$2-'Indicator Date hidden'!AC17)</f>
        <v>0</v>
      </c>
      <c r="AC16" s="33">
        <f>IF('Indicator Date hidden'!AD17="x","x",$AC$2-'Indicator Date hidden'!AD17)</f>
        <v>0</v>
      </c>
      <c r="AD16" s="33" t="str">
        <f>IF('Indicator Date hidden'!AE17="x","x",$AD$2-'Indicator Date hidden'!AE17)</f>
        <v>x</v>
      </c>
      <c r="AE16" s="33">
        <f>IF('Indicator Date hidden'!AF17="x","x",$AE$2-'Indicator Date hidden'!AF17)</f>
        <v>0</v>
      </c>
      <c r="AF16" s="33" t="str">
        <f>IF('Indicator Date hidden'!AG17="x","x",$AF$2-'Indicator Date hidden'!AG17)</f>
        <v>x</v>
      </c>
      <c r="AG16" s="33">
        <f>IF('Indicator Date hidden'!AH17="x","x",$AG$2-'Indicator Date hidden'!AH17)</f>
        <v>0</v>
      </c>
      <c r="AH16" s="33">
        <f>IF('Indicator Date hidden'!AI17="x","x",$AH$2-'Indicator Date hidden'!AI17)</f>
        <v>0</v>
      </c>
      <c r="AI16" s="33">
        <f>IF('Indicator Date hidden'!AJ17="x","x",$AI$2-'Indicator Date hidden'!AJ17)</f>
        <v>0</v>
      </c>
      <c r="AJ16" s="33" t="str">
        <f>IF('Indicator Date hidden'!AK17="x","x",$AJ$2-'Indicator Date hidden'!AK17)</f>
        <v>x</v>
      </c>
      <c r="AK16" s="33">
        <f>IF('Indicator Date hidden'!AL17="x","x",$AK$2-'Indicator Date hidden'!AL17)</f>
        <v>1</v>
      </c>
      <c r="AL16" s="33">
        <f>IF('Indicator Date hidden'!AM17="x","x",$AL$2-'Indicator Date hidden'!AM17)</f>
        <v>0</v>
      </c>
      <c r="AM16" s="33">
        <f>IF('Indicator Date hidden'!AN17="x","x",$AM$2-'Indicator Date hidden'!AN17)</f>
        <v>0</v>
      </c>
      <c r="AN16" s="33">
        <f>IF('Indicator Date hidden'!AO17="x","x",$AN$2-'Indicator Date hidden'!AO17)</f>
        <v>0</v>
      </c>
      <c r="AO16" s="33">
        <f>IF('Indicator Date hidden'!AP17="x","x",$AO$2-'Indicator Date hidden'!AP17)</f>
        <v>0</v>
      </c>
      <c r="AP16" s="33">
        <f>IF('Indicator Date hidden'!AQ17="x","x",$AP$2-'Indicator Date hidden'!AQ17)</f>
        <v>0</v>
      </c>
      <c r="AQ16" s="33">
        <f>IF('Indicator Date hidden'!AR17="x","x",$AQ$2-'Indicator Date hidden'!AR17)</f>
        <v>4</v>
      </c>
      <c r="AR16" s="33">
        <f>IF('Indicator Date hidden'!AS17="x","x",$AR$2-'Indicator Date hidden'!AS17)</f>
        <v>0</v>
      </c>
      <c r="AS16" s="33">
        <f>IF('Indicator Date hidden'!AT17="x","x",$AS$2-'Indicator Date hidden'!AT17)</f>
        <v>0</v>
      </c>
      <c r="AT16" s="33">
        <f>IF('Indicator Date hidden'!AU17="x","x",$AT$2-'Indicator Date hidden'!AU17)</f>
        <v>0</v>
      </c>
      <c r="AU16" s="33" t="str">
        <f>IF('Indicator Date hidden'!AV17="x","x",$AU$2-'Indicator Date hidden'!AV17)</f>
        <v>x</v>
      </c>
      <c r="AV16" s="33">
        <f>IF('Indicator Date hidden'!AW17="x","x",$AV$2-'Indicator Date hidden'!AW17)</f>
        <v>0</v>
      </c>
      <c r="AW16" s="33">
        <f>IF('Indicator Date hidden'!AX17="x","x",$AW$2-'Indicator Date hidden'!AX17)</f>
        <v>0</v>
      </c>
      <c r="AX16" s="33">
        <f>IF('Indicator Date hidden'!AY17="x","x",$AX$2-'Indicator Date hidden'!AY17)</f>
        <v>0</v>
      </c>
      <c r="AY16" s="33">
        <f>IF('Indicator Date hidden'!AZ17="x","x",$AY$2-'Indicator Date hidden'!AZ17)</f>
        <v>0</v>
      </c>
      <c r="AZ16" s="33">
        <f>IF('Indicator Date hidden'!BA17="x","x",$AZ$2-'Indicator Date hidden'!BA17)</f>
        <v>0</v>
      </c>
      <c r="BA16">
        <f t="shared" si="0"/>
        <v>13</v>
      </c>
      <c r="BB16" s="34">
        <f t="shared" si="1"/>
        <v>0.28260869565217389</v>
      </c>
      <c r="BC16">
        <f t="shared" si="2"/>
        <v>6</v>
      </c>
      <c r="BD16" s="34">
        <f t="shared" si="3"/>
        <v>0.87633236394549452</v>
      </c>
      <c r="BE16" s="36">
        <f t="shared" si="4"/>
        <v>0</v>
      </c>
    </row>
    <row r="17" spans="1:57" x14ac:dyDescent="0.3">
      <c r="A17" t="s">
        <v>28</v>
      </c>
      <c r="B17" s="33">
        <f>IF('Indicator Date hidden'!C18="x","x",$B$2-'Indicator Date hidden'!C18)</f>
        <v>0</v>
      </c>
      <c r="C17" s="33">
        <f>IF('Indicator Date hidden'!D18="x","x",$C$2-'Indicator Date hidden'!D18)</f>
        <v>0</v>
      </c>
      <c r="D17" s="33">
        <f>IF('Indicator Date hidden'!E18="x","x",$D$2-'Indicator Date hidden'!E18)</f>
        <v>0</v>
      </c>
      <c r="E17" s="33">
        <f>IF('Indicator Date hidden'!F18="x","x",$E$2-'Indicator Date hidden'!F18)</f>
        <v>0</v>
      </c>
      <c r="F17" s="33">
        <f>IF('Indicator Date hidden'!G18="x","x",$F$2-'Indicator Date hidden'!G18)</f>
        <v>0</v>
      </c>
      <c r="G17" s="33">
        <f>IF('Indicator Date hidden'!H18="x","x",$G$2-'Indicator Date hidden'!H18)</f>
        <v>0</v>
      </c>
      <c r="H17" s="33">
        <f>IF('Indicator Date hidden'!I18="x","x",$H$2-'Indicator Date hidden'!I18)</f>
        <v>0</v>
      </c>
      <c r="I17" s="33">
        <f>IF('Indicator Date hidden'!J18="x","x",$I$2-'Indicator Date hidden'!J18)</f>
        <v>0</v>
      </c>
      <c r="J17" s="33">
        <f>IF('Indicator Date hidden'!K18="x","x",$J$2-'Indicator Date hidden'!K18)</f>
        <v>0</v>
      </c>
      <c r="K17" s="33">
        <f>IF('Indicator Date hidden'!L18="x","x",$K$2-'Indicator Date hidden'!L18)</f>
        <v>0</v>
      </c>
      <c r="L17" s="33">
        <f>IF('Indicator Date hidden'!M18="x","x",$L$2-'Indicator Date hidden'!M18)</f>
        <v>0</v>
      </c>
      <c r="M17" s="33">
        <f>IF('Indicator Date hidden'!N18="x","x",$M$2-'Indicator Date hidden'!N18)</f>
        <v>0</v>
      </c>
      <c r="N17" s="33">
        <f>IF('Indicator Date hidden'!O18="x","x",$N$2-'Indicator Date hidden'!O18)</f>
        <v>0</v>
      </c>
      <c r="O17" s="33">
        <f>IF('Indicator Date hidden'!P18="x","x",$O$2-'Indicator Date hidden'!P18)</f>
        <v>0</v>
      </c>
      <c r="P17" s="33">
        <f>IF('Indicator Date hidden'!Q18="x","x",$P$2-'Indicator Date hidden'!Q18)</f>
        <v>0</v>
      </c>
      <c r="Q17" s="33">
        <f>IF('Indicator Date hidden'!R18="x","x",$Q$2-'Indicator Date hidden'!R18)</f>
        <v>9</v>
      </c>
      <c r="R17" s="33">
        <f>IF('Indicator Date hidden'!S18="x","x",$R$2-'Indicator Date hidden'!S18)</f>
        <v>0</v>
      </c>
      <c r="S17" s="33">
        <f>IF('Indicator Date hidden'!T18="x","x",$S$2-'Indicator Date hidden'!T18)</f>
        <v>0</v>
      </c>
      <c r="T17" s="33">
        <f>IF('Indicator Date hidden'!U18="x","x",$T$2-'Indicator Date hidden'!U18)</f>
        <v>0</v>
      </c>
      <c r="U17" s="33">
        <f>IF('Indicator Date hidden'!V18="x","x",$U$2-'Indicator Date hidden'!V18)</f>
        <v>0</v>
      </c>
      <c r="V17" s="33">
        <f>IF('Indicator Date hidden'!W18="x","x",$V$2-'Indicator Date hidden'!W18)</f>
        <v>0</v>
      </c>
      <c r="W17" s="33">
        <f>IF('Indicator Date hidden'!X18="x","x",$W$2-'Indicator Date hidden'!X18)</f>
        <v>9</v>
      </c>
      <c r="X17" s="33">
        <f>IF('Indicator Date hidden'!Y18="x","x",$X$2-'Indicator Date hidden'!Y18)</f>
        <v>1</v>
      </c>
      <c r="Y17" s="33">
        <f>IF('Indicator Date hidden'!Z18="x","x",$Y$2-'Indicator Date hidden'!Z18)</f>
        <v>0</v>
      </c>
      <c r="Z17" s="33">
        <f>IF('Indicator Date hidden'!AA18="x","x",$Z$2-'Indicator Date hidden'!AA18)</f>
        <v>0</v>
      </c>
      <c r="AA17" s="33">
        <f>IF('Indicator Date hidden'!AB18="x","x",$AA$2-'Indicator Date hidden'!AB18)</f>
        <v>0</v>
      </c>
      <c r="AB17" s="33">
        <f>IF('Indicator Date hidden'!AC18="x","x",$AB$2-'Indicator Date hidden'!AC18)</f>
        <v>0</v>
      </c>
      <c r="AC17" s="33">
        <f>IF('Indicator Date hidden'!AD18="x","x",$AC$2-'Indicator Date hidden'!AD18)</f>
        <v>0</v>
      </c>
      <c r="AD17" s="33" t="str">
        <f>IF('Indicator Date hidden'!AE18="x","x",$AD$2-'Indicator Date hidden'!AE18)</f>
        <v>x</v>
      </c>
      <c r="AE17" s="33">
        <f>IF('Indicator Date hidden'!AF18="x","x",$AE$2-'Indicator Date hidden'!AF18)</f>
        <v>0</v>
      </c>
      <c r="AF17" s="33">
        <f>IF('Indicator Date hidden'!AG18="x","x",$AF$2-'Indicator Date hidden'!AG18)</f>
        <v>1</v>
      </c>
      <c r="AG17" s="33">
        <f>IF('Indicator Date hidden'!AH18="x","x",$AG$2-'Indicator Date hidden'!AH18)</f>
        <v>0</v>
      </c>
      <c r="AH17" s="33">
        <f>IF('Indicator Date hidden'!AI18="x","x",$AH$2-'Indicator Date hidden'!AI18)</f>
        <v>0</v>
      </c>
      <c r="AI17" s="33">
        <f>IF('Indicator Date hidden'!AJ18="x","x",$AI$2-'Indicator Date hidden'!AJ18)</f>
        <v>0</v>
      </c>
      <c r="AJ17" s="33" t="str">
        <f>IF('Indicator Date hidden'!AK18="x","x",$AJ$2-'Indicator Date hidden'!AK18)</f>
        <v>x</v>
      </c>
      <c r="AK17" s="33">
        <f>IF('Indicator Date hidden'!AL18="x","x",$AK$2-'Indicator Date hidden'!AL18)</f>
        <v>1</v>
      </c>
      <c r="AL17" s="33">
        <f>IF('Indicator Date hidden'!AM18="x","x",$AL$2-'Indicator Date hidden'!AM18)</f>
        <v>0</v>
      </c>
      <c r="AM17" s="33">
        <f>IF('Indicator Date hidden'!AN18="x","x",$AM$2-'Indicator Date hidden'!AN18)</f>
        <v>0</v>
      </c>
      <c r="AN17" s="33">
        <f>IF('Indicator Date hidden'!AO18="x","x",$AN$2-'Indicator Date hidden'!AO18)</f>
        <v>0</v>
      </c>
      <c r="AO17" s="33" t="str">
        <f>IF('Indicator Date hidden'!AP18="x","x",$AO$2-'Indicator Date hidden'!AP18)</f>
        <v>x</v>
      </c>
      <c r="AP17" s="33" t="str">
        <f>IF('Indicator Date hidden'!AQ18="x","x",$AP$2-'Indicator Date hidden'!AQ18)</f>
        <v>x</v>
      </c>
      <c r="AQ17" s="33">
        <f>IF('Indicator Date hidden'!AR18="x","x",$AQ$2-'Indicator Date hidden'!AR18)</f>
        <v>0</v>
      </c>
      <c r="AR17" s="33">
        <f>IF('Indicator Date hidden'!AS18="x","x",$AR$2-'Indicator Date hidden'!AS18)</f>
        <v>0</v>
      </c>
      <c r="AS17" s="33">
        <f>IF('Indicator Date hidden'!AT18="x","x",$AS$2-'Indicator Date hidden'!AT18)</f>
        <v>0</v>
      </c>
      <c r="AT17" s="33">
        <f>IF('Indicator Date hidden'!AU18="x","x",$AT$2-'Indicator Date hidden'!AU18)</f>
        <v>0</v>
      </c>
      <c r="AU17" s="33">
        <f>IF('Indicator Date hidden'!AV18="x","x",$AU$2-'Indicator Date hidden'!AV18)</f>
        <v>5</v>
      </c>
      <c r="AV17" s="33">
        <f>IF('Indicator Date hidden'!AW18="x","x",$AV$2-'Indicator Date hidden'!AW18)</f>
        <v>0</v>
      </c>
      <c r="AW17" s="33">
        <f>IF('Indicator Date hidden'!AX18="x","x",$AW$2-'Indicator Date hidden'!AX18)</f>
        <v>0</v>
      </c>
      <c r="AX17" s="33">
        <f>IF('Indicator Date hidden'!AY18="x","x",$AX$2-'Indicator Date hidden'!AY18)</f>
        <v>0</v>
      </c>
      <c r="AY17" s="33">
        <f>IF('Indicator Date hidden'!AZ18="x","x",$AY$2-'Indicator Date hidden'!AZ18)</f>
        <v>0</v>
      </c>
      <c r="AZ17" s="33">
        <f>IF('Indicator Date hidden'!BA18="x","x",$AZ$2-'Indicator Date hidden'!BA18)</f>
        <v>0</v>
      </c>
      <c r="BA17">
        <f t="shared" si="0"/>
        <v>26</v>
      </c>
      <c r="BB17" s="34">
        <f t="shared" si="1"/>
        <v>0.55319148936170215</v>
      </c>
      <c r="BC17">
        <f t="shared" si="2"/>
        <v>6</v>
      </c>
      <c r="BD17" s="34">
        <f t="shared" si="3"/>
        <v>1.9330112176568308</v>
      </c>
      <c r="BE17" s="36">
        <f t="shared" si="4"/>
        <v>0</v>
      </c>
    </row>
    <row r="18" spans="1:57" x14ac:dyDescent="0.3">
      <c r="A18" t="s">
        <v>30</v>
      </c>
      <c r="B18" s="33">
        <f>IF('Indicator Date hidden'!C19="x","x",$B$2-'Indicator Date hidden'!C19)</f>
        <v>0</v>
      </c>
      <c r="C18" s="33">
        <f>IF('Indicator Date hidden'!D19="x","x",$C$2-'Indicator Date hidden'!D19)</f>
        <v>0</v>
      </c>
      <c r="D18" s="33">
        <f>IF('Indicator Date hidden'!E19="x","x",$D$2-'Indicator Date hidden'!E19)</f>
        <v>0</v>
      </c>
      <c r="E18" s="33">
        <f>IF('Indicator Date hidden'!F19="x","x",$E$2-'Indicator Date hidden'!F19)</f>
        <v>0</v>
      </c>
      <c r="F18" s="33">
        <f>IF('Indicator Date hidden'!G19="x","x",$F$2-'Indicator Date hidden'!G19)</f>
        <v>0</v>
      </c>
      <c r="G18" s="33">
        <f>IF('Indicator Date hidden'!H19="x","x",$G$2-'Indicator Date hidden'!H19)</f>
        <v>0</v>
      </c>
      <c r="H18" s="33">
        <f>IF('Indicator Date hidden'!I19="x","x",$H$2-'Indicator Date hidden'!I19)</f>
        <v>0</v>
      </c>
      <c r="I18" s="33">
        <f>IF('Indicator Date hidden'!J19="x","x",$I$2-'Indicator Date hidden'!J19)</f>
        <v>0</v>
      </c>
      <c r="J18" s="33">
        <f>IF('Indicator Date hidden'!K19="x","x",$J$2-'Indicator Date hidden'!K19)</f>
        <v>0</v>
      </c>
      <c r="K18" s="33">
        <f>IF('Indicator Date hidden'!L19="x","x",$K$2-'Indicator Date hidden'!L19)</f>
        <v>0</v>
      </c>
      <c r="L18" s="33">
        <f>IF('Indicator Date hidden'!M19="x","x",$L$2-'Indicator Date hidden'!M19)</f>
        <v>0</v>
      </c>
      <c r="M18" s="33">
        <f>IF('Indicator Date hidden'!N19="x","x",$M$2-'Indicator Date hidden'!N19)</f>
        <v>0</v>
      </c>
      <c r="N18" s="33">
        <f>IF('Indicator Date hidden'!O19="x","x",$N$2-'Indicator Date hidden'!O19)</f>
        <v>0</v>
      </c>
      <c r="O18" s="33">
        <f>IF('Indicator Date hidden'!P19="x","x",$O$2-'Indicator Date hidden'!P19)</f>
        <v>0</v>
      </c>
      <c r="P18" s="33">
        <f>IF('Indicator Date hidden'!Q19="x","x",$P$2-'Indicator Date hidden'!Q19)</f>
        <v>0</v>
      </c>
      <c r="Q18" s="33" t="str">
        <f>IF('Indicator Date hidden'!R19="x","x",$Q$2-'Indicator Date hidden'!R19)</f>
        <v>x</v>
      </c>
      <c r="R18" s="33">
        <f>IF('Indicator Date hidden'!S19="x","x",$R$2-'Indicator Date hidden'!S19)</f>
        <v>0</v>
      </c>
      <c r="S18" s="33">
        <f>IF('Indicator Date hidden'!T19="x","x",$S$2-'Indicator Date hidden'!T19)</f>
        <v>0</v>
      </c>
      <c r="T18" s="33">
        <f>IF('Indicator Date hidden'!U19="x","x",$T$2-'Indicator Date hidden'!U19)</f>
        <v>0</v>
      </c>
      <c r="U18" s="33" t="str">
        <f>IF('Indicator Date hidden'!V19="x","x",$U$2-'Indicator Date hidden'!V19)</f>
        <v>x</v>
      </c>
      <c r="V18" s="33">
        <f>IF('Indicator Date hidden'!W19="x","x",$V$2-'Indicator Date hidden'!W19)</f>
        <v>0</v>
      </c>
      <c r="W18" s="33" t="str">
        <f>IF('Indicator Date hidden'!X19="x","x",$W$2-'Indicator Date hidden'!X19)</f>
        <v>x</v>
      </c>
      <c r="X18" s="33">
        <f>IF('Indicator Date hidden'!Y19="x","x",$X$2-'Indicator Date hidden'!Y19)</f>
        <v>1</v>
      </c>
      <c r="Y18" s="33">
        <f>IF('Indicator Date hidden'!Z19="x","x",$Y$2-'Indicator Date hidden'!Z19)</f>
        <v>0</v>
      </c>
      <c r="Z18" s="33">
        <f>IF('Indicator Date hidden'!AA19="x","x",$Z$2-'Indicator Date hidden'!AA19)</f>
        <v>0</v>
      </c>
      <c r="AA18" s="33" t="str">
        <f>IF('Indicator Date hidden'!AB19="x","x",$AA$2-'Indicator Date hidden'!AB19)</f>
        <v>x</v>
      </c>
      <c r="AB18" s="33">
        <f>IF('Indicator Date hidden'!AC19="x","x",$AB$2-'Indicator Date hidden'!AC19)</f>
        <v>0</v>
      </c>
      <c r="AC18" s="33">
        <f>IF('Indicator Date hidden'!AD19="x","x",$AC$2-'Indicator Date hidden'!AD19)</f>
        <v>0</v>
      </c>
      <c r="AD18" s="33" t="str">
        <f>IF('Indicator Date hidden'!AE19="x","x",$AD$2-'Indicator Date hidden'!AE19)</f>
        <v>x</v>
      </c>
      <c r="AE18" s="33">
        <f>IF('Indicator Date hidden'!AF19="x","x",$AE$2-'Indicator Date hidden'!AF19)</f>
        <v>0</v>
      </c>
      <c r="AF18" s="33">
        <f>IF('Indicator Date hidden'!AG19="x","x",$AF$2-'Indicator Date hidden'!AG19)</f>
        <v>1</v>
      </c>
      <c r="AG18" s="33">
        <f>IF('Indicator Date hidden'!AH19="x","x",$AG$2-'Indicator Date hidden'!AH19)</f>
        <v>0</v>
      </c>
      <c r="AH18" s="33">
        <f>IF('Indicator Date hidden'!AI19="x","x",$AH$2-'Indicator Date hidden'!AI19)</f>
        <v>0</v>
      </c>
      <c r="AI18" s="33">
        <f>IF('Indicator Date hidden'!AJ19="x","x",$AI$2-'Indicator Date hidden'!AJ19)</f>
        <v>0</v>
      </c>
      <c r="AJ18" s="33" t="str">
        <f>IF('Indicator Date hidden'!AK19="x","x",$AJ$2-'Indicator Date hidden'!AK19)</f>
        <v>x</v>
      </c>
      <c r="AK18" s="33">
        <f>IF('Indicator Date hidden'!AL19="x","x",$AK$2-'Indicator Date hidden'!AL19)</f>
        <v>1</v>
      </c>
      <c r="AL18" s="33">
        <f>IF('Indicator Date hidden'!AM19="x","x",$AL$2-'Indicator Date hidden'!AM19)</f>
        <v>0</v>
      </c>
      <c r="AM18" s="33">
        <f>IF('Indicator Date hidden'!AN19="x","x",$AM$2-'Indicator Date hidden'!AN19)</f>
        <v>0</v>
      </c>
      <c r="AN18" s="33">
        <f>IF('Indicator Date hidden'!AO19="x","x",$AN$2-'Indicator Date hidden'!AO19)</f>
        <v>0</v>
      </c>
      <c r="AO18" s="33">
        <f>IF('Indicator Date hidden'!AP19="x","x",$AO$2-'Indicator Date hidden'!AP19)</f>
        <v>0</v>
      </c>
      <c r="AP18" s="33">
        <f>IF('Indicator Date hidden'!AQ19="x","x",$AP$2-'Indicator Date hidden'!AQ19)</f>
        <v>0</v>
      </c>
      <c r="AQ18" s="33" t="str">
        <f>IF('Indicator Date hidden'!AR19="x","x",$AQ$2-'Indicator Date hidden'!AR19)</f>
        <v>x</v>
      </c>
      <c r="AR18" s="33">
        <f>IF('Indicator Date hidden'!AS19="x","x",$AR$2-'Indicator Date hidden'!AS19)</f>
        <v>0</v>
      </c>
      <c r="AS18" s="33">
        <f>IF('Indicator Date hidden'!AT19="x","x",$AS$2-'Indicator Date hidden'!AT19)</f>
        <v>0</v>
      </c>
      <c r="AT18" s="33">
        <f>IF('Indicator Date hidden'!AU19="x","x",$AT$2-'Indicator Date hidden'!AU19)</f>
        <v>0</v>
      </c>
      <c r="AU18" s="33" t="str">
        <f>IF('Indicator Date hidden'!AV19="x","x",$AU$2-'Indicator Date hidden'!AV19)</f>
        <v>x</v>
      </c>
      <c r="AV18" s="33">
        <f>IF('Indicator Date hidden'!AW19="x","x",$AV$2-'Indicator Date hidden'!AW19)</f>
        <v>0</v>
      </c>
      <c r="AW18" s="33">
        <f>IF('Indicator Date hidden'!AX19="x","x",$AW$2-'Indicator Date hidden'!AX19)</f>
        <v>0</v>
      </c>
      <c r="AX18" s="33">
        <f>IF('Indicator Date hidden'!AY19="x","x",$AX$2-'Indicator Date hidden'!AY19)</f>
        <v>0</v>
      </c>
      <c r="AY18" s="33">
        <f>IF('Indicator Date hidden'!AZ19="x","x",$AY$2-'Indicator Date hidden'!AZ19)</f>
        <v>0</v>
      </c>
      <c r="AZ18" s="33">
        <f>IF('Indicator Date hidden'!BA19="x","x",$AZ$2-'Indicator Date hidden'!BA19)</f>
        <v>0</v>
      </c>
      <c r="BA18">
        <f t="shared" si="0"/>
        <v>3</v>
      </c>
      <c r="BB18" s="34">
        <f t="shared" si="1"/>
        <v>6.9767441860465115E-2</v>
      </c>
      <c r="BC18">
        <f t="shared" si="2"/>
        <v>3</v>
      </c>
      <c r="BD18" s="34">
        <f t="shared" si="3"/>
        <v>0.25475467790937961</v>
      </c>
      <c r="BE18" s="36">
        <f t="shared" si="4"/>
        <v>0</v>
      </c>
    </row>
    <row r="19" spans="1:57" x14ac:dyDescent="0.3">
      <c r="A19" t="s">
        <v>32</v>
      </c>
      <c r="B19" s="33">
        <f>IF('Indicator Date hidden'!C20="x","x",$B$2-'Indicator Date hidden'!C20)</f>
        <v>0</v>
      </c>
      <c r="C19" s="33">
        <f>IF('Indicator Date hidden'!D20="x","x",$C$2-'Indicator Date hidden'!D20)</f>
        <v>0</v>
      </c>
      <c r="D19" s="33">
        <f>IF('Indicator Date hidden'!E20="x","x",$D$2-'Indicator Date hidden'!E20)</f>
        <v>0</v>
      </c>
      <c r="E19" s="33">
        <f>IF('Indicator Date hidden'!F20="x","x",$E$2-'Indicator Date hidden'!F20)</f>
        <v>0</v>
      </c>
      <c r="F19" s="33">
        <f>IF('Indicator Date hidden'!G20="x","x",$F$2-'Indicator Date hidden'!G20)</f>
        <v>0</v>
      </c>
      <c r="G19" s="33">
        <f>IF('Indicator Date hidden'!H20="x","x",$G$2-'Indicator Date hidden'!H20)</f>
        <v>0</v>
      </c>
      <c r="H19" s="33">
        <f>IF('Indicator Date hidden'!I20="x","x",$H$2-'Indicator Date hidden'!I20)</f>
        <v>0</v>
      </c>
      <c r="I19" s="33">
        <f>IF('Indicator Date hidden'!J20="x","x",$I$2-'Indicator Date hidden'!J20)</f>
        <v>0</v>
      </c>
      <c r="J19" s="33">
        <f>IF('Indicator Date hidden'!K20="x","x",$J$2-'Indicator Date hidden'!K20)</f>
        <v>0</v>
      </c>
      <c r="K19" s="33">
        <f>IF('Indicator Date hidden'!L20="x","x",$K$2-'Indicator Date hidden'!L20)</f>
        <v>0</v>
      </c>
      <c r="L19" s="33">
        <f>IF('Indicator Date hidden'!M20="x","x",$L$2-'Indicator Date hidden'!M20)</f>
        <v>0</v>
      </c>
      <c r="M19" s="33">
        <f>IF('Indicator Date hidden'!N20="x","x",$M$2-'Indicator Date hidden'!N20)</f>
        <v>0</v>
      </c>
      <c r="N19" s="33">
        <f>IF('Indicator Date hidden'!O20="x","x",$N$2-'Indicator Date hidden'!O20)</f>
        <v>0</v>
      </c>
      <c r="O19" s="33">
        <f>IF('Indicator Date hidden'!P20="x","x",$O$2-'Indicator Date hidden'!P20)</f>
        <v>0</v>
      </c>
      <c r="P19" s="33">
        <f>IF('Indicator Date hidden'!Q20="x","x",$P$2-'Indicator Date hidden'!Q20)</f>
        <v>0</v>
      </c>
      <c r="Q19" s="33">
        <f>IF('Indicator Date hidden'!R20="x","x",$Q$2-'Indicator Date hidden'!R20)</f>
        <v>3</v>
      </c>
      <c r="R19" s="33">
        <f>IF('Indicator Date hidden'!S20="x","x",$R$2-'Indicator Date hidden'!S20)</f>
        <v>0</v>
      </c>
      <c r="S19" s="33">
        <f>IF('Indicator Date hidden'!T20="x","x",$S$2-'Indicator Date hidden'!T20)</f>
        <v>0</v>
      </c>
      <c r="T19" s="33">
        <f>IF('Indicator Date hidden'!U20="x","x",$T$2-'Indicator Date hidden'!U20)</f>
        <v>0</v>
      </c>
      <c r="U19" s="33">
        <f>IF('Indicator Date hidden'!V20="x","x",$U$2-'Indicator Date hidden'!V20)</f>
        <v>0</v>
      </c>
      <c r="V19" s="33">
        <f>IF('Indicator Date hidden'!W20="x","x",$V$2-'Indicator Date hidden'!W20)</f>
        <v>0</v>
      </c>
      <c r="W19" s="33">
        <f>IF('Indicator Date hidden'!X20="x","x",$W$2-'Indicator Date hidden'!X20)</f>
        <v>3</v>
      </c>
      <c r="X19" s="33">
        <f>IF('Indicator Date hidden'!Y20="x","x",$X$2-'Indicator Date hidden'!Y20)</f>
        <v>4</v>
      </c>
      <c r="Y19" s="33">
        <f>IF('Indicator Date hidden'!Z20="x","x",$Y$2-'Indicator Date hidden'!Z20)</f>
        <v>0</v>
      </c>
      <c r="Z19" s="33">
        <f>IF('Indicator Date hidden'!AA20="x","x",$Z$2-'Indicator Date hidden'!AA20)</f>
        <v>0</v>
      </c>
      <c r="AA19" s="33">
        <f>IF('Indicator Date hidden'!AB20="x","x",$AA$2-'Indicator Date hidden'!AB20)</f>
        <v>0</v>
      </c>
      <c r="AB19" s="33">
        <f>IF('Indicator Date hidden'!AC20="x","x",$AB$2-'Indicator Date hidden'!AC20)</f>
        <v>0</v>
      </c>
      <c r="AC19" s="33">
        <f>IF('Indicator Date hidden'!AD20="x","x",$AC$2-'Indicator Date hidden'!AD20)</f>
        <v>0</v>
      </c>
      <c r="AD19" s="33">
        <f>IF('Indicator Date hidden'!AE20="x","x",$AD$2-'Indicator Date hidden'!AE20)</f>
        <v>0</v>
      </c>
      <c r="AE19" s="33">
        <f>IF('Indicator Date hidden'!AF20="x","x",$AE$2-'Indicator Date hidden'!AF20)</f>
        <v>0</v>
      </c>
      <c r="AF19" s="33" t="str">
        <f>IF('Indicator Date hidden'!AG20="x","x",$AF$2-'Indicator Date hidden'!AG20)</f>
        <v>x</v>
      </c>
      <c r="AG19" s="33">
        <f>IF('Indicator Date hidden'!AH20="x","x",$AG$2-'Indicator Date hidden'!AH20)</f>
        <v>0</v>
      </c>
      <c r="AH19" s="33">
        <f>IF('Indicator Date hidden'!AI20="x","x",$AH$2-'Indicator Date hidden'!AI20)</f>
        <v>0</v>
      </c>
      <c r="AI19" s="33">
        <f>IF('Indicator Date hidden'!AJ20="x","x",$AI$2-'Indicator Date hidden'!AJ20)</f>
        <v>0</v>
      </c>
      <c r="AJ19" s="33" t="str">
        <f>IF('Indicator Date hidden'!AK20="x","x",$AJ$2-'Indicator Date hidden'!AK20)</f>
        <v>x</v>
      </c>
      <c r="AK19" s="33">
        <f>IF('Indicator Date hidden'!AL20="x","x",$AK$2-'Indicator Date hidden'!AL20)</f>
        <v>1</v>
      </c>
      <c r="AL19" s="33">
        <f>IF('Indicator Date hidden'!AM20="x","x",$AL$2-'Indicator Date hidden'!AM20)</f>
        <v>0</v>
      </c>
      <c r="AM19" s="33">
        <f>IF('Indicator Date hidden'!AN20="x","x",$AM$2-'Indicator Date hidden'!AN20)</f>
        <v>0</v>
      </c>
      <c r="AN19" s="33">
        <f>IF('Indicator Date hidden'!AO20="x","x",$AN$2-'Indicator Date hidden'!AO20)</f>
        <v>0</v>
      </c>
      <c r="AO19" s="33" t="str">
        <f>IF('Indicator Date hidden'!AP20="x","x",$AO$2-'Indicator Date hidden'!AP20)</f>
        <v>x</v>
      </c>
      <c r="AP19" s="33">
        <f>IF('Indicator Date hidden'!AQ20="x","x",$AP$2-'Indicator Date hidden'!AQ20)</f>
        <v>2</v>
      </c>
      <c r="AQ19" s="33" t="str">
        <f>IF('Indicator Date hidden'!AR20="x","x",$AQ$2-'Indicator Date hidden'!AR20)</f>
        <v>x</v>
      </c>
      <c r="AR19" s="33">
        <f>IF('Indicator Date hidden'!AS20="x","x",$AR$2-'Indicator Date hidden'!AS20)</f>
        <v>0</v>
      </c>
      <c r="AS19" s="33" t="str">
        <f>IF('Indicator Date hidden'!AT20="x","x",$AS$2-'Indicator Date hidden'!AT20)</f>
        <v>x</v>
      </c>
      <c r="AT19" s="33">
        <f>IF('Indicator Date hidden'!AU20="x","x",$AT$2-'Indicator Date hidden'!AU20)</f>
        <v>0</v>
      </c>
      <c r="AU19" s="33" t="str">
        <f>IF('Indicator Date hidden'!AV20="x","x",$AU$2-'Indicator Date hidden'!AV20)</f>
        <v>x</v>
      </c>
      <c r="AV19" s="33">
        <f>IF('Indicator Date hidden'!AW20="x","x",$AV$2-'Indicator Date hidden'!AW20)</f>
        <v>0</v>
      </c>
      <c r="AW19" s="33">
        <f>IF('Indicator Date hidden'!AX20="x","x",$AW$2-'Indicator Date hidden'!AX20)</f>
        <v>0</v>
      </c>
      <c r="AX19" s="33">
        <f>IF('Indicator Date hidden'!AY20="x","x",$AX$2-'Indicator Date hidden'!AY20)</f>
        <v>0</v>
      </c>
      <c r="AY19" s="33">
        <f>IF('Indicator Date hidden'!AZ20="x","x",$AY$2-'Indicator Date hidden'!AZ20)</f>
        <v>0</v>
      </c>
      <c r="AZ19" s="33">
        <f>IF('Indicator Date hidden'!BA20="x","x",$AZ$2-'Indicator Date hidden'!BA20)</f>
        <v>0</v>
      </c>
      <c r="BA19">
        <f t="shared" si="0"/>
        <v>13</v>
      </c>
      <c r="BB19" s="34">
        <f t="shared" si="1"/>
        <v>0.28888888888888886</v>
      </c>
      <c r="BC19">
        <f t="shared" si="2"/>
        <v>5</v>
      </c>
      <c r="BD19" s="34">
        <f t="shared" si="3"/>
        <v>0.88499145563288339</v>
      </c>
      <c r="BE19" s="36">
        <f t="shared" si="4"/>
        <v>0</v>
      </c>
    </row>
    <row r="20" spans="1:57" x14ac:dyDescent="0.3">
      <c r="A20" t="s">
        <v>34</v>
      </c>
      <c r="B20" s="33">
        <f>IF('Indicator Date hidden'!C21="x","x",$B$2-'Indicator Date hidden'!C21)</f>
        <v>0</v>
      </c>
      <c r="C20" s="33">
        <f>IF('Indicator Date hidden'!D21="x","x",$C$2-'Indicator Date hidden'!D21)</f>
        <v>0</v>
      </c>
      <c r="D20" s="33">
        <f>IF('Indicator Date hidden'!E21="x","x",$D$2-'Indicator Date hidden'!E21)</f>
        <v>0</v>
      </c>
      <c r="E20" s="33">
        <f>IF('Indicator Date hidden'!F21="x","x",$E$2-'Indicator Date hidden'!F21)</f>
        <v>0</v>
      </c>
      <c r="F20" s="33">
        <f>IF('Indicator Date hidden'!G21="x","x",$F$2-'Indicator Date hidden'!G21)</f>
        <v>0</v>
      </c>
      <c r="G20" s="33">
        <f>IF('Indicator Date hidden'!H21="x","x",$G$2-'Indicator Date hidden'!H21)</f>
        <v>0</v>
      </c>
      <c r="H20" s="33">
        <f>IF('Indicator Date hidden'!I21="x","x",$H$2-'Indicator Date hidden'!I21)</f>
        <v>0</v>
      </c>
      <c r="I20" s="33">
        <f>IF('Indicator Date hidden'!J21="x","x",$I$2-'Indicator Date hidden'!J21)</f>
        <v>0</v>
      </c>
      <c r="J20" s="33">
        <f>IF('Indicator Date hidden'!K21="x","x",$J$2-'Indicator Date hidden'!K21)</f>
        <v>0</v>
      </c>
      <c r="K20" s="33">
        <f>IF('Indicator Date hidden'!L21="x","x",$K$2-'Indicator Date hidden'!L21)</f>
        <v>0</v>
      </c>
      <c r="L20" s="33">
        <f>IF('Indicator Date hidden'!M21="x","x",$L$2-'Indicator Date hidden'!M21)</f>
        <v>0</v>
      </c>
      <c r="M20" s="33">
        <f>IF('Indicator Date hidden'!N21="x","x",$M$2-'Indicator Date hidden'!N21)</f>
        <v>0</v>
      </c>
      <c r="N20" s="33">
        <f>IF('Indicator Date hidden'!O21="x","x",$N$2-'Indicator Date hidden'!O21)</f>
        <v>0</v>
      </c>
      <c r="O20" s="33">
        <f>IF('Indicator Date hidden'!P21="x","x",$O$2-'Indicator Date hidden'!P21)</f>
        <v>0</v>
      </c>
      <c r="P20" s="33">
        <f>IF('Indicator Date hidden'!Q21="x","x",$P$2-'Indicator Date hidden'!Q21)</f>
        <v>0</v>
      </c>
      <c r="Q20" s="33">
        <f>IF('Indicator Date hidden'!R21="x","x",$Q$2-'Indicator Date hidden'!R21)</f>
        <v>2</v>
      </c>
      <c r="R20" s="33">
        <f>IF('Indicator Date hidden'!S21="x","x",$R$2-'Indicator Date hidden'!S21)</f>
        <v>0</v>
      </c>
      <c r="S20" s="33">
        <f>IF('Indicator Date hidden'!T21="x","x",$S$2-'Indicator Date hidden'!T21)</f>
        <v>0</v>
      </c>
      <c r="T20" s="33">
        <f>IF('Indicator Date hidden'!U21="x","x",$T$2-'Indicator Date hidden'!U21)</f>
        <v>0</v>
      </c>
      <c r="U20" s="33">
        <f>IF('Indicator Date hidden'!V21="x","x",$U$2-'Indicator Date hidden'!V21)</f>
        <v>0</v>
      </c>
      <c r="V20" s="33">
        <f>IF('Indicator Date hidden'!W21="x","x",$V$2-'Indicator Date hidden'!W21)</f>
        <v>0</v>
      </c>
      <c r="W20" s="33">
        <f>IF('Indicator Date hidden'!X21="x","x",$W$2-'Indicator Date hidden'!X21)</f>
        <v>0</v>
      </c>
      <c r="X20" s="33">
        <f>IF('Indicator Date hidden'!Y21="x","x",$X$2-'Indicator Date hidden'!Y21)</f>
        <v>4</v>
      </c>
      <c r="Y20" s="33">
        <f>IF('Indicator Date hidden'!Z21="x","x",$Y$2-'Indicator Date hidden'!Z21)</f>
        <v>0</v>
      </c>
      <c r="Z20" s="33">
        <f>IF('Indicator Date hidden'!AA21="x","x",$Z$2-'Indicator Date hidden'!AA21)</f>
        <v>0</v>
      </c>
      <c r="AA20" s="33">
        <f>IF('Indicator Date hidden'!AB21="x","x",$AA$2-'Indicator Date hidden'!AB21)</f>
        <v>0</v>
      </c>
      <c r="AB20" s="33">
        <f>IF('Indicator Date hidden'!AC21="x","x",$AB$2-'Indicator Date hidden'!AC21)</f>
        <v>0</v>
      </c>
      <c r="AC20" s="33">
        <f>IF('Indicator Date hidden'!AD21="x","x",$AC$2-'Indicator Date hidden'!AD21)</f>
        <v>0</v>
      </c>
      <c r="AD20" s="33">
        <f>IF('Indicator Date hidden'!AE21="x","x",$AD$2-'Indicator Date hidden'!AE21)</f>
        <v>0</v>
      </c>
      <c r="AE20" s="33">
        <f>IF('Indicator Date hidden'!AF21="x","x",$AE$2-'Indicator Date hidden'!AF21)</f>
        <v>0</v>
      </c>
      <c r="AF20" s="33">
        <f>IF('Indicator Date hidden'!AG21="x","x",$AF$2-'Indicator Date hidden'!AG21)</f>
        <v>2</v>
      </c>
      <c r="AG20" s="33">
        <f>IF('Indicator Date hidden'!AH21="x","x",$AG$2-'Indicator Date hidden'!AH21)</f>
        <v>0</v>
      </c>
      <c r="AH20" s="33">
        <f>IF('Indicator Date hidden'!AI21="x","x",$AH$2-'Indicator Date hidden'!AI21)</f>
        <v>0</v>
      </c>
      <c r="AI20" s="33">
        <f>IF('Indicator Date hidden'!AJ21="x","x",$AI$2-'Indicator Date hidden'!AJ21)</f>
        <v>0</v>
      </c>
      <c r="AJ20" s="33" t="str">
        <f>IF('Indicator Date hidden'!AK21="x","x",$AJ$2-'Indicator Date hidden'!AK21)</f>
        <v>x</v>
      </c>
      <c r="AK20" s="33">
        <f>IF('Indicator Date hidden'!AL21="x","x",$AK$2-'Indicator Date hidden'!AL21)</f>
        <v>1</v>
      </c>
      <c r="AL20" s="33">
        <f>IF('Indicator Date hidden'!AM21="x","x",$AL$2-'Indicator Date hidden'!AM21)</f>
        <v>0</v>
      </c>
      <c r="AM20" s="33">
        <f>IF('Indicator Date hidden'!AN21="x","x",$AM$2-'Indicator Date hidden'!AN21)</f>
        <v>0</v>
      </c>
      <c r="AN20" s="33">
        <f>IF('Indicator Date hidden'!AO21="x","x",$AN$2-'Indicator Date hidden'!AO21)</f>
        <v>0</v>
      </c>
      <c r="AO20" s="33">
        <f>IF('Indicator Date hidden'!AP21="x","x",$AO$2-'Indicator Date hidden'!AP21)</f>
        <v>0</v>
      </c>
      <c r="AP20" s="33">
        <f>IF('Indicator Date hidden'!AQ21="x","x",$AP$2-'Indicator Date hidden'!AQ21)</f>
        <v>0</v>
      </c>
      <c r="AQ20" s="33">
        <f>IF('Indicator Date hidden'!AR21="x","x",$AQ$2-'Indicator Date hidden'!AR21)</f>
        <v>0</v>
      </c>
      <c r="AR20" s="33">
        <f>IF('Indicator Date hidden'!AS21="x","x",$AR$2-'Indicator Date hidden'!AS21)</f>
        <v>0</v>
      </c>
      <c r="AS20" s="33">
        <f>IF('Indicator Date hidden'!AT21="x","x",$AS$2-'Indicator Date hidden'!AT21)</f>
        <v>0</v>
      </c>
      <c r="AT20" s="33">
        <f>IF('Indicator Date hidden'!AU21="x","x",$AT$2-'Indicator Date hidden'!AU21)</f>
        <v>0</v>
      </c>
      <c r="AU20" s="33">
        <f>IF('Indicator Date hidden'!AV21="x","x",$AU$2-'Indicator Date hidden'!AV21)</f>
        <v>8</v>
      </c>
      <c r="AV20" s="33">
        <f>IF('Indicator Date hidden'!AW21="x","x",$AV$2-'Indicator Date hidden'!AW21)</f>
        <v>0</v>
      </c>
      <c r="AW20" s="33">
        <f>IF('Indicator Date hidden'!AX21="x","x",$AW$2-'Indicator Date hidden'!AX21)</f>
        <v>0</v>
      </c>
      <c r="AX20" s="33">
        <f>IF('Indicator Date hidden'!AY21="x","x",$AX$2-'Indicator Date hidden'!AY21)</f>
        <v>0</v>
      </c>
      <c r="AY20" s="33">
        <f>IF('Indicator Date hidden'!AZ21="x","x",$AY$2-'Indicator Date hidden'!AZ21)</f>
        <v>0</v>
      </c>
      <c r="AZ20" s="33">
        <f>IF('Indicator Date hidden'!BA21="x","x",$AZ$2-'Indicator Date hidden'!BA21)</f>
        <v>0</v>
      </c>
      <c r="BA20">
        <f t="shared" si="0"/>
        <v>17</v>
      </c>
      <c r="BB20" s="34">
        <f t="shared" si="1"/>
        <v>0.34</v>
      </c>
      <c r="BC20">
        <f t="shared" si="2"/>
        <v>5</v>
      </c>
      <c r="BD20" s="34">
        <f t="shared" si="3"/>
        <v>1.290116273829611</v>
      </c>
      <c r="BE20" s="36">
        <f t="shared" si="4"/>
        <v>0</v>
      </c>
    </row>
    <row r="21" spans="1:57" x14ac:dyDescent="0.3">
      <c r="A21" t="s">
        <v>36</v>
      </c>
      <c r="B21" s="33">
        <f>IF('Indicator Date hidden'!C22="x","x",$B$2-'Indicator Date hidden'!C22)</f>
        <v>0</v>
      </c>
      <c r="C21" s="33">
        <f>IF('Indicator Date hidden'!D22="x","x",$C$2-'Indicator Date hidden'!D22)</f>
        <v>0</v>
      </c>
      <c r="D21" s="33">
        <f>IF('Indicator Date hidden'!E22="x","x",$D$2-'Indicator Date hidden'!E22)</f>
        <v>0</v>
      </c>
      <c r="E21" s="33">
        <f>IF('Indicator Date hidden'!F22="x","x",$E$2-'Indicator Date hidden'!F22)</f>
        <v>0</v>
      </c>
      <c r="F21" s="33">
        <f>IF('Indicator Date hidden'!G22="x","x",$F$2-'Indicator Date hidden'!G22)</f>
        <v>0</v>
      </c>
      <c r="G21" s="33">
        <f>IF('Indicator Date hidden'!H22="x","x",$G$2-'Indicator Date hidden'!H22)</f>
        <v>0</v>
      </c>
      <c r="H21" s="33">
        <f>IF('Indicator Date hidden'!I22="x","x",$H$2-'Indicator Date hidden'!I22)</f>
        <v>0</v>
      </c>
      <c r="I21" s="33">
        <f>IF('Indicator Date hidden'!J22="x","x",$I$2-'Indicator Date hidden'!J22)</f>
        <v>0</v>
      </c>
      <c r="J21" s="33">
        <f>IF('Indicator Date hidden'!K22="x","x",$J$2-'Indicator Date hidden'!K22)</f>
        <v>0</v>
      </c>
      <c r="K21" s="33">
        <f>IF('Indicator Date hidden'!L22="x","x",$K$2-'Indicator Date hidden'!L22)</f>
        <v>0</v>
      </c>
      <c r="L21" s="33">
        <f>IF('Indicator Date hidden'!M22="x","x",$L$2-'Indicator Date hidden'!M22)</f>
        <v>0</v>
      </c>
      <c r="M21" s="33">
        <f>IF('Indicator Date hidden'!N22="x","x",$M$2-'Indicator Date hidden'!N22)</f>
        <v>0</v>
      </c>
      <c r="N21" s="33">
        <f>IF('Indicator Date hidden'!O22="x","x",$N$2-'Indicator Date hidden'!O22)</f>
        <v>0</v>
      </c>
      <c r="O21" s="33">
        <f>IF('Indicator Date hidden'!P22="x","x",$O$2-'Indicator Date hidden'!P22)</f>
        <v>0</v>
      </c>
      <c r="P21" s="33">
        <f>IF('Indicator Date hidden'!Q22="x","x",$P$2-'Indicator Date hidden'!Q22)</f>
        <v>0</v>
      </c>
      <c r="Q21" s="33">
        <f>IF('Indicator Date hidden'!R22="x","x",$Q$2-'Indicator Date hidden'!R22)</f>
        <v>4</v>
      </c>
      <c r="R21" s="33">
        <f>IF('Indicator Date hidden'!S22="x","x",$R$2-'Indicator Date hidden'!S22)</f>
        <v>0</v>
      </c>
      <c r="S21" s="33">
        <f>IF('Indicator Date hidden'!T22="x","x",$S$2-'Indicator Date hidden'!T22)</f>
        <v>0</v>
      </c>
      <c r="T21" s="33">
        <f>IF('Indicator Date hidden'!U22="x","x",$T$2-'Indicator Date hidden'!U22)</f>
        <v>0</v>
      </c>
      <c r="U21" s="33">
        <f>IF('Indicator Date hidden'!V22="x","x",$U$2-'Indicator Date hidden'!V22)</f>
        <v>0</v>
      </c>
      <c r="V21" s="33">
        <f>IF('Indicator Date hidden'!W22="x","x",$V$2-'Indicator Date hidden'!W22)</f>
        <v>0</v>
      </c>
      <c r="W21" s="33">
        <f>IF('Indicator Date hidden'!X22="x","x",$W$2-'Indicator Date hidden'!X22)</f>
        <v>4</v>
      </c>
      <c r="X21" s="33">
        <f>IF('Indicator Date hidden'!Y22="x","x",$X$2-'Indicator Date hidden'!Y22)</f>
        <v>2</v>
      </c>
      <c r="Y21" s="33">
        <f>IF('Indicator Date hidden'!Z22="x","x",$Y$2-'Indicator Date hidden'!Z22)</f>
        <v>0</v>
      </c>
      <c r="Z21" s="33">
        <f>IF('Indicator Date hidden'!AA22="x","x",$Z$2-'Indicator Date hidden'!AA22)</f>
        <v>0</v>
      </c>
      <c r="AA21" s="33">
        <f>IF('Indicator Date hidden'!AB22="x","x",$AA$2-'Indicator Date hidden'!AB22)</f>
        <v>1</v>
      </c>
      <c r="AB21" s="33">
        <f>IF('Indicator Date hidden'!AC22="x","x",$AB$2-'Indicator Date hidden'!AC22)</f>
        <v>0</v>
      </c>
      <c r="AC21" s="33">
        <f>IF('Indicator Date hidden'!AD22="x","x",$AC$2-'Indicator Date hidden'!AD22)</f>
        <v>0</v>
      </c>
      <c r="AD21" s="33">
        <f>IF('Indicator Date hidden'!AE22="x","x",$AD$2-'Indicator Date hidden'!AE22)</f>
        <v>0</v>
      </c>
      <c r="AE21" s="33">
        <f>IF('Indicator Date hidden'!AF22="x","x",$AE$2-'Indicator Date hidden'!AF22)</f>
        <v>0</v>
      </c>
      <c r="AF21" s="33">
        <f>IF('Indicator Date hidden'!AG22="x","x",$AF$2-'Indicator Date hidden'!AG22)</f>
        <v>1</v>
      </c>
      <c r="AG21" s="33">
        <f>IF('Indicator Date hidden'!AH22="x","x",$AG$2-'Indicator Date hidden'!AH22)</f>
        <v>0</v>
      </c>
      <c r="AH21" s="33">
        <f>IF('Indicator Date hidden'!AI22="x","x",$AH$2-'Indicator Date hidden'!AI22)</f>
        <v>0</v>
      </c>
      <c r="AI21" s="33">
        <f>IF('Indicator Date hidden'!AJ22="x","x",$AI$2-'Indicator Date hidden'!AJ22)</f>
        <v>0</v>
      </c>
      <c r="AJ21" s="33" t="str">
        <f>IF('Indicator Date hidden'!AK22="x","x",$AJ$2-'Indicator Date hidden'!AK22)</f>
        <v>x</v>
      </c>
      <c r="AK21" s="33" t="str">
        <f>IF('Indicator Date hidden'!AL22="x","x",$AK$2-'Indicator Date hidden'!AL22)</f>
        <v>x</v>
      </c>
      <c r="AL21" s="33">
        <f>IF('Indicator Date hidden'!AM22="x","x",$AL$2-'Indicator Date hidden'!AM22)</f>
        <v>0</v>
      </c>
      <c r="AM21" s="33">
        <f>IF('Indicator Date hidden'!AN22="x","x",$AM$2-'Indicator Date hidden'!AN22)</f>
        <v>0</v>
      </c>
      <c r="AN21" s="33">
        <f>IF('Indicator Date hidden'!AO22="x","x",$AN$2-'Indicator Date hidden'!AO22)</f>
        <v>0</v>
      </c>
      <c r="AO21" s="33">
        <f>IF('Indicator Date hidden'!AP22="x","x",$AO$2-'Indicator Date hidden'!AP22)</f>
        <v>0</v>
      </c>
      <c r="AP21" s="33">
        <f>IF('Indicator Date hidden'!AQ22="x","x",$AP$2-'Indicator Date hidden'!AQ22)</f>
        <v>0</v>
      </c>
      <c r="AQ21" s="33">
        <f>IF('Indicator Date hidden'!AR22="x","x",$AQ$2-'Indicator Date hidden'!AR22)</f>
        <v>0</v>
      </c>
      <c r="AR21" s="33">
        <f>IF('Indicator Date hidden'!AS22="x","x",$AR$2-'Indicator Date hidden'!AS22)</f>
        <v>0</v>
      </c>
      <c r="AS21" s="33">
        <f>IF('Indicator Date hidden'!AT22="x","x",$AS$2-'Indicator Date hidden'!AT22)</f>
        <v>0</v>
      </c>
      <c r="AT21" s="33">
        <f>IF('Indicator Date hidden'!AU22="x","x",$AT$2-'Indicator Date hidden'!AU22)</f>
        <v>0</v>
      </c>
      <c r="AU21" s="33" t="str">
        <f>IF('Indicator Date hidden'!AV22="x","x",$AU$2-'Indicator Date hidden'!AV22)</f>
        <v>x</v>
      </c>
      <c r="AV21" s="33">
        <f>IF('Indicator Date hidden'!AW22="x","x",$AV$2-'Indicator Date hidden'!AW22)</f>
        <v>0</v>
      </c>
      <c r="AW21" s="33">
        <f>IF('Indicator Date hidden'!AX22="x","x",$AW$2-'Indicator Date hidden'!AX22)</f>
        <v>0</v>
      </c>
      <c r="AX21" s="33">
        <f>IF('Indicator Date hidden'!AY22="x","x",$AX$2-'Indicator Date hidden'!AY22)</f>
        <v>0</v>
      </c>
      <c r="AY21" s="33">
        <f>IF('Indicator Date hidden'!AZ22="x","x",$AY$2-'Indicator Date hidden'!AZ22)</f>
        <v>0</v>
      </c>
      <c r="AZ21" s="33">
        <f>IF('Indicator Date hidden'!BA22="x","x",$AZ$2-'Indicator Date hidden'!BA22)</f>
        <v>0</v>
      </c>
      <c r="BA21">
        <f t="shared" si="0"/>
        <v>12</v>
      </c>
      <c r="BB21" s="34">
        <f t="shared" si="1"/>
        <v>0.25</v>
      </c>
      <c r="BC21">
        <f t="shared" si="2"/>
        <v>5</v>
      </c>
      <c r="BD21" s="34">
        <f t="shared" si="3"/>
        <v>0.8539125638299665</v>
      </c>
      <c r="BE21" s="36">
        <f t="shared" si="4"/>
        <v>0</v>
      </c>
    </row>
    <row r="22" spans="1:57" x14ac:dyDescent="0.3">
      <c r="A22" t="s">
        <v>38</v>
      </c>
      <c r="B22" s="33">
        <f>IF('Indicator Date hidden'!C23="x","x",$B$2-'Indicator Date hidden'!C23)</f>
        <v>0</v>
      </c>
      <c r="C22" s="33">
        <f>IF('Indicator Date hidden'!D23="x","x",$C$2-'Indicator Date hidden'!D23)</f>
        <v>0</v>
      </c>
      <c r="D22" s="33">
        <f>IF('Indicator Date hidden'!E23="x","x",$D$2-'Indicator Date hidden'!E23)</f>
        <v>0</v>
      </c>
      <c r="E22" s="33">
        <f>IF('Indicator Date hidden'!F23="x","x",$E$2-'Indicator Date hidden'!F23)</f>
        <v>0</v>
      </c>
      <c r="F22" s="33">
        <f>IF('Indicator Date hidden'!G23="x","x",$F$2-'Indicator Date hidden'!G23)</f>
        <v>0</v>
      </c>
      <c r="G22" s="33">
        <f>IF('Indicator Date hidden'!H23="x","x",$G$2-'Indicator Date hidden'!H23)</f>
        <v>0</v>
      </c>
      <c r="H22" s="33">
        <f>IF('Indicator Date hidden'!I23="x","x",$H$2-'Indicator Date hidden'!I23)</f>
        <v>0</v>
      </c>
      <c r="I22" s="33">
        <f>IF('Indicator Date hidden'!J23="x","x",$I$2-'Indicator Date hidden'!J23)</f>
        <v>0</v>
      </c>
      <c r="J22" s="33">
        <f>IF('Indicator Date hidden'!K23="x","x",$J$2-'Indicator Date hidden'!K23)</f>
        <v>0</v>
      </c>
      <c r="K22" s="33">
        <f>IF('Indicator Date hidden'!L23="x","x",$K$2-'Indicator Date hidden'!L23)</f>
        <v>0</v>
      </c>
      <c r="L22" s="33">
        <f>IF('Indicator Date hidden'!M23="x","x",$L$2-'Indicator Date hidden'!M23)</f>
        <v>0</v>
      </c>
      <c r="M22" s="33">
        <f>IF('Indicator Date hidden'!N23="x","x",$M$2-'Indicator Date hidden'!N23)</f>
        <v>0</v>
      </c>
      <c r="N22" s="33">
        <f>IF('Indicator Date hidden'!O23="x","x",$N$2-'Indicator Date hidden'!O23)</f>
        <v>0</v>
      </c>
      <c r="O22" s="33">
        <f>IF('Indicator Date hidden'!P23="x","x",$O$2-'Indicator Date hidden'!P23)</f>
        <v>0</v>
      </c>
      <c r="P22" s="33">
        <f>IF('Indicator Date hidden'!Q23="x","x",$P$2-'Indicator Date hidden'!Q23)</f>
        <v>0</v>
      </c>
      <c r="Q22" s="33">
        <f>IF('Indicator Date hidden'!R23="x","x",$Q$2-'Indicator Date hidden'!R23)</f>
        <v>6</v>
      </c>
      <c r="R22" s="33">
        <f>IF('Indicator Date hidden'!S23="x","x",$R$2-'Indicator Date hidden'!S23)</f>
        <v>0</v>
      </c>
      <c r="S22" s="33">
        <f>IF('Indicator Date hidden'!T23="x","x",$S$2-'Indicator Date hidden'!T23)</f>
        <v>0</v>
      </c>
      <c r="T22" s="33">
        <f>IF('Indicator Date hidden'!U23="x","x",$T$2-'Indicator Date hidden'!U23)</f>
        <v>0</v>
      </c>
      <c r="U22" s="33">
        <f>IF('Indicator Date hidden'!V23="x","x",$U$2-'Indicator Date hidden'!V23)</f>
        <v>0</v>
      </c>
      <c r="V22" s="33">
        <f>IF('Indicator Date hidden'!W23="x","x",$V$2-'Indicator Date hidden'!W23)</f>
        <v>0</v>
      </c>
      <c r="W22" s="33">
        <f>IF('Indicator Date hidden'!X23="x","x",$W$2-'Indicator Date hidden'!X23)</f>
        <v>6</v>
      </c>
      <c r="X22" s="33">
        <f>IF('Indicator Date hidden'!Y23="x","x",$X$2-'Indicator Date hidden'!Y23)</f>
        <v>2</v>
      </c>
      <c r="Y22" s="33">
        <f>IF('Indicator Date hidden'!Z23="x","x",$Y$2-'Indicator Date hidden'!Z23)</f>
        <v>0</v>
      </c>
      <c r="Z22" s="33">
        <f>IF('Indicator Date hidden'!AA23="x","x",$Z$2-'Indicator Date hidden'!AA23)</f>
        <v>0</v>
      </c>
      <c r="AA22" s="33">
        <f>IF('Indicator Date hidden'!AB23="x","x",$AA$2-'Indicator Date hidden'!AB23)</f>
        <v>0</v>
      </c>
      <c r="AB22" s="33">
        <f>IF('Indicator Date hidden'!AC23="x","x",$AB$2-'Indicator Date hidden'!AC23)</f>
        <v>0</v>
      </c>
      <c r="AC22" s="33">
        <f>IF('Indicator Date hidden'!AD23="x","x",$AC$2-'Indicator Date hidden'!AD23)</f>
        <v>0</v>
      </c>
      <c r="AD22" s="33">
        <f>IF('Indicator Date hidden'!AE23="x","x",$AD$2-'Indicator Date hidden'!AE23)</f>
        <v>0</v>
      </c>
      <c r="AE22" s="33">
        <f>IF('Indicator Date hidden'!AF23="x","x",$AE$2-'Indicator Date hidden'!AF23)</f>
        <v>0</v>
      </c>
      <c r="AF22" s="33">
        <f>IF('Indicator Date hidden'!AG23="x","x",$AF$2-'Indicator Date hidden'!AG23)</f>
        <v>0</v>
      </c>
      <c r="AG22" s="33">
        <f>IF('Indicator Date hidden'!AH23="x","x",$AG$2-'Indicator Date hidden'!AH23)</f>
        <v>0</v>
      </c>
      <c r="AH22" s="33">
        <f>IF('Indicator Date hidden'!AI23="x","x",$AH$2-'Indicator Date hidden'!AI23)</f>
        <v>0</v>
      </c>
      <c r="AI22" s="33">
        <f>IF('Indicator Date hidden'!AJ23="x","x",$AI$2-'Indicator Date hidden'!AJ23)</f>
        <v>0</v>
      </c>
      <c r="AJ22" s="33" t="str">
        <f>IF('Indicator Date hidden'!AK23="x","x",$AJ$2-'Indicator Date hidden'!AK23)</f>
        <v>x</v>
      </c>
      <c r="AK22" s="33">
        <f>IF('Indicator Date hidden'!AL23="x","x",$AK$2-'Indicator Date hidden'!AL23)</f>
        <v>1</v>
      </c>
      <c r="AL22" s="33">
        <f>IF('Indicator Date hidden'!AM23="x","x",$AL$2-'Indicator Date hidden'!AM23)</f>
        <v>0</v>
      </c>
      <c r="AM22" s="33">
        <f>IF('Indicator Date hidden'!AN23="x","x",$AM$2-'Indicator Date hidden'!AN23)</f>
        <v>0</v>
      </c>
      <c r="AN22" s="33">
        <f>IF('Indicator Date hidden'!AO23="x","x",$AN$2-'Indicator Date hidden'!AO23)</f>
        <v>0</v>
      </c>
      <c r="AO22" s="33">
        <f>IF('Indicator Date hidden'!AP23="x","x",$AO$2-'Indicator Date hidden'!AP23)</f>
        <v>0</v>
      </c>
      <c r="AP22" s="33">
        <f>IF('Indicator Date hidden'!AQ23="x","x",$AP$2-'Indicator Date hidden'!AQ23)</f>
        <v>0</v>
      </c>
      <c r="AQ22" s="33">
        <f>IF('Indicator Date hidden'!AR23="x","x",$AQ$2-'Indicator Date hidden'!AR23)</f>
        <v>4</v>
      </c>
      <c r="AR22" s="33">
        <f>IF('Indicator Date hidden'!AS23="x","x",$AR$2-'Indicator Date hidden'!AS23)</f>
        <v>0</v>
      </c>
      <c r="AS22" s="33">
        <f>IF('Indicator Date hidden'!AT23="x","x",$AS$2-'Indicator Date hidden'!AT23)</f>
        <v>0</v>
      </c>
      <c r="AT22" s="33">
        <f>IF('Indicator Date hidden'!AU23="x","x",$AT$2-'Indicator Date hidden'!AU23)</f>
        <v>0</v>
      </c>
      <c r="AU22" s="33">
        <f>IF('Indicator Date hidden'!AV23="x","x",$AU$2-'Indicator Date hidden'!AV23)</f>
        <v>2</v>
      </c>
      <c r="AV22" s="33">
        <f>IF('Indicator Date hidden'!AW23="x","x",$AV$2-'Indicator Date hidden'!AW23)</f>
        <v>0</v>
      </c>
      <c r="AW22" s="33">
        <f>IF('Indicator Date hidden'!AX23="x","x",$AW$2-'Indicator Date hidden'!AX23)</f>
        <v>0</v>
      </c>
      <c r="AX22" s="33">
        <f>IF('Indicator Date hidden'!AY23="x","x",$AX$2-'Indicator Date hidden'!AY23)</f>
        <v>0</v>
      </c>
      <c r="AY22" s="33">
        <f>IF('Indicator Date hidden'!AZ23="x","x",$AY$2-'Indicator Date hidden'!AZ23)</f>
        <v>0</v>
      </c>
      <c r="AZ22" s="33">
        <f>IF('Indicator Date hidden'!BA23="x","x",$AZ$2-'Indicator Date hidden'!BA23)</f>
        <v>0</v>
      </c>
      <c r="BA22">
        <f t="shared" si="0"/>
        <v>21</v>
      </c>
      <c r="BB22" s="34">
        <f t="shared" si="1"/>
        <v>0.42</v>
      </c>
      <c r="BC22">
        <f t="shared" si="2"/>
        <v>6</v>
      </c>
      <c r="BD22" s="34">
        <f t="shared" si="3"/>
        <v>1.3280060240827223</v>
      </c>
      <c r="BE22" s="36">
        <f t="shared" si="4"/>
        <v>0</v>
      </c>
    </row>
    <row r="23" spans="1:57" x14ac:dyDescent="0.3">
      <c r="A23" t="s">
        <v>39</v>
      </c>
      <c r="B23" s="33">
        <f>IF('Indicator Date hidden'!C24="x","x",$B$2-'Indicator Date hidden'!C24)</f>
        <v>0</v>
      </c>
      <c r="C23" s="33">
        <f>IF('Indicator Date hidden'!D24="x","x",$C$2-'Indicator Date hidden'!D24)</f>
        <v>0</v>
      </c>
      <c r="D23" s="33">
        <f>IF('Indicator Date hidden'!E24="x","x",$D$2-'Indicator Date hidden'!E24)</f>
        <v>0</v>
      </c>
      <c r="E23" s="33">
        <f>IF('Indicator Date hidden'!F24="x","x",$E$2-'Indicator Date hidden'!F24)</f>
        <v>0</v>
      </c>
      <c r="F23" s="33">
        <f>IF('Indicator Date hidden'!G24="x","x",$F$2-'Indicator Date hidden'!G24)</f>
        <v>0</v>
      </c>
      <c r="G23" s="33">
        <f>IF('Indicator Date hidden'!H24="x","x",$G$2-'Indicator Date hidden'!H24)</f>
        <v>0</v>
      </c>
      <c r="H23" s="33">
        <f>IF('Indicator Date hidden'!I24="x","x",$H$2-'Indicator Date hidden'!I24)</f>
        <v>0</v>
      </c>
      <c r="I23" s="33">
        <f>IF('Indicator Date hidden'!J24="x","x",$I$2-'Indicator Date hidden'!J24)</f>
        <v>0</v>
      </c>
      <c r="J23" s="33">
        <f>IF('Indicator Date hidden'!K24="x","x",$J$2-'Indicator Date hidden'!K24)</f>
        <v>0</v>
      </c>
      <c r="K23" s="33">
        <f>IF('Indicator Date hidden'!L24="x","x",$K$2-'Indicator Date hidden'!L24)</f>
        <v>0</v>
      </c>
      <c r="L23" s="33">
        <f>IF('Indicator Date hidden'!M24="x","x",$L$2-'Indicator Date hidden'!M24)</f>
        <v>0</v>
      </c>
      <c r="M23" s="33">
        <f>IF('Indicator Date hidden'!N24="x","x",$M$2-'Indicator Date hidden'!N24)</f>
        <v>0</v>
      </c>
      <c r="N23" s="33">
        <f>IF('Indicator Date hidden'!O24="x","x",$N$2-'Indicator Date hidden'!O24)</f>
        <v>0</v>
      </c>
      <c r="O23" s="33">
        <f>IF('Indicator Date hidden'!P24="x","x",$O$2-'Indicator Date hidden'!P24)</f>
        <v>0</v>
      </c>
      <c r="P23" s="33">
        <f>IF('Indicator Date hidden'!Q24="x","x",$P$2-'Indicator Date hidden'!Q24)</f>
        <v>0</v>
      </c>
      <c r="Q23" s="33">
        <f>IF('Indicator Date hidden'!R24="x","x",$Q$2-'Indicator Date hidden'!R24)</f>
        <v>2</v>
      </c>
      <c r="R23" s="33">
        <f>IF('Indicator Date hidden'!S24="x","x",$R$2-'Indicator Date hidden'!S24)</f>
        <v>0</v>
      </c>
      <c r="S23" s="33">
        <f>IF('Indicator Date hidden'!T24="x","x",$S$2-'Indicator Date hidden'!T24)</f>
        <v>0</v>
      </c>
      <c r="T23" s="33">
        <f>IF('Indicator Date hidden'!U24="x","x",$T$2-'Indicator Date hidden'!U24)</f>
        <v>0</v>
      </c>
      <c r="U23" s="33">
        <f>IF('Indicator Date hidden'!V24="x","x",$U$2-'Indicator Date hidden'!V24)</f>
        <v>0</v>
      </c>
      <c r="V23" s="33">
        <f>IF('Indicator Date hidden'!W24="x","x",$V$2-'Indicator Date hidden'!W24)</f>
        <v>0</v>
      </c>
      <c r="W23" s="33">
        <f>IF('Indicator Date hidden'!X24="x","x",$W$2-'Indicator Date hidden'!X24)</f>
        <v>2</v>
      </c>
      <c r="X23" s="33">
        <f>IF('Indicator Date hidden'!Y24="x","x",$X$2-'Indicator Date hidden'!Y24)</f>
        <v>1</v>
      </c>
      <c r="Y23" s="33">
        <f>IF('Indicator Date hidden'!Z24="x","x",$Y$2-'Indicator Date hidden'!Z24)</f>
        <v>0</v>
      </c>
      <c r="Z23" s="33">
        <f>IF('Indicator Date hidden'!AA24="x","x",$Z$2-'Indicator Date hidden'!AA24)</f>
        <v>0</v>
      </c>
      <c r="AA23" s="33" t="str">
        <f>IF('Indicator Date hidden'!AB24="x","x",$AA$2-'Indicator Date hidden'!AB24)</f>
        <v>x</v>
      </c>
      <c r="AB23" s="33">
        <f>IF('Indicator Date hidden'!AC24="x","x",$AB$2-'Indicator Date hidden'!AC24)</f>
        <v>0</v>
      </c>
      <c r="AC23" s="33">
        <f>IF('Indicator Date hidden'!AD24="x","x",$AC$2-'Indicator Date hidden'!AD24)</f>
        <v>0</v>
      </c>
      <c r="AD23" s="33" t="str">
        <f>IF('Indicator Date hidden'!AE24="x","x",$AD$2-'Indicator Date hidden'!AE24)</f>
        <v>x</v>
      </c>
      <c r="AE23" s="33">
        <f>IF('Indicator Date hidden'!AF24="x","x",$AE$2-'Indicator Date hidden'!AF24)</f>
        <v>0</v>
      </c>
      <c r="AF23" s="33">
        <f>IF('Indicator Date hidden'!AG24="x","x",$AF$2-'Indicator Date hidden'!AG24)</f>
        <v>6</v>
      </c>
      <c r="AG23" s="33">
        <f>IF('Indicator Date hidden'!AH24="x","x",$AG$2-'Indicator Date hidden'!AH24)</f>
        <v>0</v>
      </c>
      <c r="AH23" s="33">
        <f>IF('Indicator Date hidden'!AI24="x","x",$AH$2-'Indicator Date hidden'!AI24)</f>
        <v>0</v>
      </c>
      <c r="AI23" s="33">
        <f>IF('Indicator Date hidden'!AJ24="x","x",$AI$2-'Indicator Date hidden'!AJ24)</f>
        <v>0</v>
      </c>
      <c r="AJ23" s="33">
        <f>IF('Indicator Date hidden'!AK24="x","x",$AJ$2-'Indicator Date hidden'!AK24)</f>
        <v>1</v>
      </c>
      <c r="AK23" s="33">
        <f>IF('Indicator Date hidden'!AL24="x","x",$AK$2-'Indicator Date hidden'!AL24)</f>
        <v>1</v>
      </c>
      <c r="AL23" s="33">
        <f>IF('Indicator Date hidden'!AM24="x","x",$AL$2-'Indicator Date hidden'!AM24)</f>
        <v>0</v>
      </c>
      <c r="AM23" s="33">
        <f>IF('Indicator Date hidden'!AN24="x","x",$AM$2-'Indicator Date hidden'!AN24)</f>
        <v>0</v>
      </c>
      <c r="AN23" s="33">
        <f>IF('Indicator Date hidden'!AO24="x","x",$AN$2-'Indicator Date hidden'!AO24)</f>
        <v>0</v>
      </c>
      <c r="AO23" s="33" t="str">
        <f>IF('Indicator Date hidden'!AP24="x","x",$AO$2-'Indicator Date hidden'!AP24)</f>
        <v>x</v>
      </c>
      <c r="AP23" s="33">
        <f>IF('Indicator Date hidden'!AQ24="x","x",$AP$2-'Indicator Date hidden'!AQ24)</f>
        <v>2</v>
      </c>
      <c r="AQ23" s="33" t="str">
        <f>IF('Indicator Date hidden'!AR24="x","x",$AQ$2-'Indicator Date hidden'!AR24)</f>
        <v>x</v>
      </c>
      <c r="AR23" s="33">
        <f>IF('Indicator Date hidden'!AS24="x","x",$AR$2-'Indicator Date hidden'!AS24)</f>
        <v>0</v>
      </c>
      <c r="AS23" s="33">
        <f>IF('Indicator Date hidden'!AT24="x","x",$AS$2-'Indicator Date hidden'!AT24)</f>
        <v>0</v>
      </c>
      <c r="AT23" s="33">
        <f>IF('Indicator Date hidden'!AU24="x","x",$AT$2-'Indicator Date hidden'!AU24)</f>
        <v>0</v>
      </c>
      <c r="AU23" s="33">
        <f>IF('Indicator Date hidden'!AV24="x","x",$AU$2-'Indicator Date hidden'!AV24)</f>
        <v>1</v>
      </c>
      <c r="AV23" s="33">
        <f>IF('Indicator Date hidden'!AW24="x","x",$AV$2-'Indicator Date hidden'!AW24)</f>
        <v>0</v>
      </c>
      <c r="AW23" s="33">
        <f>IF('Indicator Date hidden'!AX24="x","x",$AW$2-'Indicator Date hidden'!AX24)</f>
        <v>0</v>
      </c>
      <c r="AX23" s="33">
        <f>IF('Indicator Date hidden'!AY24="x","x",$AX$2-'Indicator Date hidden'!AY24)</f>
        <v>0</v>
      </c>
      <c r="AY23" s="33">
        <f>IF('Indicator Date hidden'!AZ24="x","x",$AY$2-'Indicator Date hidden'!AZ24)</f>
        <v>0</v>
      </c>
      <c r="AZ23" s="33">
        <f>IF('Indicator Date hidden'!BA24="x","x",$AZ$2-'Indicator Date hidden'!BA24)</f>
        <v>0</v>
      </c>
      <c r="BA23">
        <f t="shared" si="0"/>
        <v>16</v>
      </c>
      <c r="BB23" s="34">
        <f t="shared" si="1"/>
        <v>0.34042553191489361</v>
      </c>
      <c r="BC23">
        <f t="shared" si="2"/>
        <v>8</v>
      </c>
      <c r="BD23" s="34">
        <f t="shared" si="3"/>
        <v>0.99523536710863825</v>
      </c>
      <c r="BE23" s="36">
        <f t="shared" si="4"/>
        <v>0</v>
      </c>
    </row>
    <row r="24" spans="1:57" x14ac:dyDescent="0.3">
      <c r="A24" t="s">
        <v>41</v>
      </c>
      <c r="B24" s="33">
        <f>IF('Indicator Date hidden'!C25="x","x",$B$2-'Indicator Date hidden'!C25)</f>
        <v>0</v>
      </c>
      <c r="C24" s="33">
        <f>IF('Indicator Date hidden'!D25="x","x",$C$2-'Indicator Date hidden'!D25)</f>
        <v>0</v>
      </c>
      <c r="D24" s="33">
        <f>IF('Indicator Date hidden'!E25="x","x",$D$2-'Indicator Date hidden'!E25)</f>
        <v>0</v>
      </c>
      <c r="E24" s="33">
        <f>IF('Indicator Date hidden'!F25="x","x",$E$2-'Indicator Date hidden'!F25)</f>
        <v>0</v>
      </c>
      <c r="F24" s="33">
        <f>IF('Indicator Date hidden'!G25="x","x",$F$2-'Indicator Date hidden'!G25)</f>
        <v>0</v>
      </c>
      <c r="G24" s="33">
        <f>IF('Indicator Date hidden'!H25="x","x",$G$2-'Indicator Date hidden'!H25)</f>
        <v>0</v>
      </c>
      <c r="H24" s="33">
        <f>IF('Indicator Date hidden'!I25="x","x",$H$2-'Indicator Date hidden'!I25)</f>
        <v>0</v>
      </c>
      <c r="I24" s="33">
        <f>IF('Indicator Date hidden'!J25="x","x",$I$2-'Indicator Date hidden'!J25)</f>
        <v>0</v>
      </c>
      <c r="J24" s="33">
        <f>IF('Indicator Date hidden'!K25="x","x",$J$2-'Indicator Date hidden'!K25)</f>
        <v>0</v>
      </c>
      <c r="K24" s="33">
        <f>IF('Indicator Date hidden'!L25="x","x",$K$2-'Indicator Date hidden'!L25)</f>
        <v>0</v>
      </c>
      <c r="L24" s="33">
        <f>IF('Indicator Date hidden'!M25="x","x",$L$2-'Indicator Date hidden'!M25)</f>
        <v>0</v>
      </c>
      <c r="M24" s="33">
        <f>IF('Indicator Date hidden'!N25="x","x",$M$2-'Indicator Date hidden'!N25)</f>
        <v>0</v>
      </c>
      <c r="N24" s="33">
        <f>IF('Indicator Date hidden'!O25="x","x",$N$2-'Indicator Date hidden'!O25)</f>
        <v>0</v>
      </c>
      <c r="O24" s="33">
        <f>IF('Indicator Date hidden'!P25="x","x",$O$2-'Indicator Date hidden'!P25)</f>
        <v>0</v>
      </c>
      <c r="P24" s="33">
        <f>IF('Indicator Date hidden'!Q25="x","x",$P$2-'Indicator Date hidden'!Q25)</f>
        <v>0</v>
      </c>
      <c r="Q24" s="33" t="str">
        <f>IF('Indicator Date hidden'!R25="x","x",$Q$2-'Indicator Date hidden'!R25)</f>
        <v>x</v>
      </c>
      <c r="R24" s="33">
        <f>IF('Indicator Date hidden'!S25="x","x",$R$2-'Indicator Date hidden'!S25)</f>
        <v>0</v>
      </c>
      <c r="S24" s="33">
        <f>IF('Indicator Date hidden'!T25="x","x",$S$2-'Indicator Date hidden'!T25)</f>
        <v>0</v>
      </c>
      <c r="T24" s="33">
        <f>IF('Indicator Date hidden'!U25="x","x",$T$2-'Indicator Date hidden'!U25)</f>
        <v>0</v>
      </c>
      <c r="U24" s="33">
        <f>IF('Indicator Date hidden'!V25="x","x",$U$2-'Indicator Date hidden'!V25)</f>
        <v>0</v>
      </c>
      <c r="V24" s="33">
        <f>IF('Indicator Date hidden'!W25="x","x",$V$2-'Indicator Date hidden'!W25)</f>
        <v>0</v>
      </c>
      <c r="W24" s="33">
        <f>IF('Indicator Date hidden'!X25="x","x",$W$2-'Indicator Date hidden'!X25)</f>
        <v>7</v>
      </c>
      <c r="X24" s="33">
        <f>IF('Indicator Date hidden'!Y25="x","x",$X$2-'Indicator Date hidden'!Y25)</f>
        <v>4</v>
      </c>
      <c r="Y24" s="33">
        <f>IF('Indicator Date hidden'!Z25="x","x",$Y$2-'Indicator Date hidden'!Z25)</f>
        <v>0</v>
      </c>
      <c r="Z24" s="33">
        <f>IF('Indicator Date hidden'!AA25="x","x",$Z$2-'Indicator Date hidden'!AA25)</f>
        <v>0</v>
      </c>
      <c r="AA24" s="33">
        <f>IF('Indicator Date hidden'!AB25="x","x",$AA$2-'Indicator Date hidden'!AB25)</f>
        <v>0</v>
      </c>
      <c r="AB24" s="33">
        <f>IF('Indicator Date hidden'!AC25="x","x",$AB$2-'Indicator Date hidden'!AC25)</f>
        <v>0</v>
      </c>
      <c r="AC24" s="33">
        <f>IF('Indicator Date hidden'!AD25="x","x",$AC$2-'Indicator Date hidden'!AD25)</f>
        <v>0</v>
      </c>
      <c r="AD24" s="33">
        <f>IF('Indicator Date hidden'!AE25="x","x",$AD$2-'Indicator Date hidden'!AE25)</f>
        <v>0</v>
      </c>
      <c r="AE24" s="33">
        <f>IF('Indicator Date hidden'!AF25="x","x",$AE$2-'Indicator Date hidden'!AF25)</f>
        <v>0</v>
      </c>
      <c r="AF24" s="33">
        <f>IF('Indicator Date hidden'!AG25="x","x",$AF$2-'Indicator Date hidden'!AG25)</f>
        <v>4</v>
      </c>
      <c r="AG24" s="33">
        <f>IF('Indicator Date hidden'!AH25="x","x",$AG$2-'Indicator Date hidden'!AH25)</f>
        <v>0</v>
      </c>
      <c r="AH24" s="33">
        <f>IF('Indicator Date hidden'!AI25="x","x",$AH$2-'Indicator Date hidden'!AI25)</f>
        <v>0</v>
      </c>
      <c r="AI24" s="33">
        <f>IF('Indicator Date hidden'!AJ25="x","x",$AI$2-'Indicator Date hidden'!AJ25)</f>
        <v>0</v>
      </c>
      <c r="AJ24" s="33" t="str">
        <f>IF('Indicator Date hidden'!AK25="x","x",$AJ$2-'Indicator Date hidden'!AK25)</f>
        <v>x</v>
      </c>
      <c r="AK24" s="33">
        <f>IF('Indicator Date hidden'!AL25="x","x",$AK$2-'Indicator Date hidden'!AL25)</f>
        <v>1</v>
      </c>
      <c r="AL24" s="33">
        <f>IF('Indicator Date hidden'!AM25="x","x",$AL$2-'Indicator Date hidden'!AM25)</f>
        <v>0</v>
      </c>
      <c r="AM24" s="33">
        <f>IF('Indicator Date hidden'!AN25="x","x",$AM$2-'Indicator Date hidden'!AN25)</f>
        <v>0</v>
      </c>
      <c r="AN24" s="33">
        <f>IF('Indicator Date hidden'!AO25="x","x",$AN$2-'Indicator Date hidden'!AO25)</f>
        <v>0</v>
      </c>
      <c r="AO24" s="33">
        <f>IF('Indicator Date hidden'!AP25="x","x",$AO$2-'Indicator Date hidden'!AP25)</f>
        <v>0</v>
      </c>
      <c r="AP24" s="33">
        <f>IF('Indicator Date hidden'!AQ25="x","x",$AP$2-'Indicator Date hidden'!AQ25)</f>
        <v>0</v>
      </c>
      <c r="AQ24" s="33">
        <f>IF('Indicator Date hidden'!AR25="x","x",$AQ$2-'Indicator Date hidden'!AR25)</f>
        <v>0</v>
      </c>
      <c r="AR24" s="33">
        <f>IF('Indicator Date hidden'!AS25="x","x",$AR$2-'Indicator Date hidden'!AS25)</f>
        <v>0</v>
      </c>
      <c r="AS24" s="33">
        <f>IF('Indicator Date hidden'!AT25="x","x",$AS$2-'Indicator Date hidden'!AT25)</f>
        <v>0</v>
      </c>
      <c r="AT24" s="33">
        <f>IF('Indicator Date hidden'!AU25="x","x",$AT$2-'Indicator Date hidden'!AU25)</f>
        <v>0</v>
      </c>
      <c r="AU24" s="33">
        <f>IF('Indicator Date hidden'!AV25="x","x",$AU$2-'Indicator Date hidden'!AV25)</f>
        <v>1</v>
      </c>
      <c r="AV24" s="33">
        <f>IF('Indicator Date hidden'!AW25="x","x",$AV$2-'Indicator Date hidden'!AW25)</f>
        <v>0</v>
      </c>
      <c r="AW24" s="33">
        <f>IF('Indicator Date hidden'!AX25="x","x",$AW$2-'Indicator Date hidden'!AX25)</f>
        <v>0</v>
      </c>
      <c r="AX24" s="33">
        <f>IF('Indicator Date hidden'!AY25="x","x",$AX$2-'Indicator Date hidden'!AY25)</f>
        <v>0</v>
      </c>
      <c r="AY24" s="33">
        <f>IF('Indicator Date hidden'!AZ25="x","x",$AY$2-'Indicator Date hidden'!AZ25)</f>
        <v>0</v>
      </c>
      <c r="AZ24" s="33">
        <f>IF('Indicator Date hidden'!BA25="x","x",$AZ$2-'Indicator Date hidden'!BA25)</f>
        <v>0</v>
      </c>
      <c r="BA24">
        <f t="shared" si="0"/>
        <v>17</v>
      </c>
      <c r="BB24" s="34">
        <f t="shared" si="1"/>
        <v>0.34693877551020408</v>
      </c>
      <c r="BC24">
        <f t="shared" si="2"/>
        <v>5</v>
      </c>
      <c r="BD24" s="34">
        <f t="shared" si="3"/>
        <v>1.2543966825003519</v>
      </c>
      <c r="BE24" s="36">
        <f t="shared" si="4"/>
        <v>0</v>
      </c>
    </row>
    <row r="25" spans="1:57" x14ac:dyDescent="0.3">
      <c r="A25" t="s">
        <v>43</v>
      </c>
      <c r="B25" s="33">
        <f>IF('Indicator Date hidden'!C26="x","x",$B$2-'Indicator Date hidden'!C26)</f>
        <v>0</v>
      </c>
      <c r="C25" s="33">
        <f>IF('Indicator Date hidden'!D26="x","x",$C$2-'Indicator Date hidden'!D26)</f>
        <v>0</v>
      </c>
      <c r="D25" s="33">
        <f>IF('Indicator Date hidden'!E26="x","x",$D$2-'Indicator Date hidden'!E26)</f>
        <v>0</v>
      </c>
      <c r="E25" s="33">
        <f>IF('Indicator Date hidden'!F26="x","x",$E$2-'Indicator Date hidden'!F26)</f>
        <v>0</v>
      </c>
      <c r="F25" s="33">
        <f>IF('Indicator Date hidden'!G26="x","x",$F$2-'Indicator Date hidden'!G26)</f>
        <v>0</v>
      </c>
      <c r="G25" s="33">
        <f>IF('Indicator Date hidden'!H26="x","x",$G$2-'Indicator Date hidden'!H26)</f>
        <v>0</v>
      </c>
      <c r="H25" s="33">
        <f>IF('Indicator Date hidden'!I26="x","x",$H$2-'Indicator Date hidden'!I26)</f>
        <v>0</v>
      </c>
      <c r="I25" s="33">
        <f>IF('Indicator Date hidden'!J26="x","x",$I$2-'Indicator Date hidden'!J26)</f>
        <v>0</v>
      </c>
      <c r="J25" s="33">
        <f>IF('Indicator Date hidden'!K26="x","x",$J$2-'Indicator Date hidden'!K26)</f>
        <v>0</v>
      </c>
      <c r="K25" s="33">
        <f>IF('Indicator Date hidden'!L26="x","x",$K$2-'Indicator Date hidden'!L26)</f>
        <v>0</v>
      </c>
      <c r="L25" s="33">
        <f>IF('Indicator Date hidden'!M26="x","x",$L$2-'Indicator Date hidden'!M26)</f>
        <v>0</v>
      </c>
      <c r="M25" s="33">
        <f>IF('Indicator Date hidden'!N26="x","x",$M$2-'Indicator Date hidden'!N26)</f>
        <v>0</v>
      </c>
      <c r="N25" s="33">
        <f>IF('Indicator Date hidden'!O26="x","x",$N$2-'Indicator Date hidden'!O26)</f>
        <v>0</v>
      </c>
      <c r="O25" s="33">
        <f>IF('Indicator Date hidden'!P26="x","x",$O$2-'Indicator Date hidden'!P26)</f>
        <v>0</v>
      </c>
      <c r="P25" s="33">
        <f>IF('Indicator Date hidden'!Q26="x","x",$P$2-'Indicator Date hidden'!Q26)</f>
        <v>0</v>
      </c>
      <c r="Q25" s="33">
        <f>IF('Indicator Date hidden'!R26="x","x",$Q$2-'Indicator Date hidden'!R26)</f>
        <v>1</v>
      </c>
      <c r="R25" s="33">
        <f>IF('Indicator Date hidden'!S26="x","x",$R$2-'Indicator Date hidden'!S26)</f>
        <v>0</v>
      </c>
      <c r="S25" s="33">
        <f>IF('Indicator Date hidden'!T26="x","x",$S$2-'Indicator Date hidden'!T26)</f>
        <v>0</v>
      </c>
      <c r="T25" s="33">
        <f>IF('Indicator Date hidden'!U26="x","x",$T$2-'Indicator Date hidden'!U26)</f>
        <v>0</v>
      </c>
      <c r="U25" s="33">
        <f>IF('Indicator Date hidden'!V26="x","x",$U$2-'Indicator Date hidden'!V26)</f>
        <v>0</v>
      </c>
      <c r="V25" s="33">
        <f>IF('Indicator Date hidden'!W26="x","x",$V$2-'Indicator Date hidden'!W26)</f>
        <v>0</v>
      </c>
      <c r="W25" s="33">
        <f>IF('Indicator Date hidden'!X26="x","x",$W$2-'Indicator Date hidden'!X26)</f>
        <v>7</v>
      </c>
      <c r="X25" s="33">
        <f>IF('Indicator Date hidden'!Y26="x","x",$X$2-'Indicator Date hidden'!Y26)</f>
        <v>1</v>
      </c>
      <c r="Y25" s="33">
        <f>IF('Indicator Date hidden'!Z26="x","x",$Y$2-'Indicator Date hidden'!Z26)</f>
        <v>0</v>
      </c>
      <c r="Z25" s="33">
        <f>IF('Indicator Date hidden'!AA26="x","x",$Z$2-'Indicator Date hidden'!AA26)</f>
        <v>0</v>
      </c>
      <c r="AA25" s="33">
        <f>IF('Indicator Date hidden'!AB26="x","x",$AA$2-'Indicator Date hidden'!AB26)</f>
        <v>1</v>
      </c>
      <c r="AB25" s="33">
        <f>IF('Indicator Date hidden'!AC26="x","x",$AB$2-'Indicator Date hidden'!AC26)</f>
        <v>0</v>
      </c>
      <c r="AC25" s="33">
        <f>IF('Indicator Date hidden'!AD26="x","x",$AC$2-'Indicator Date hidden'!AD26)</f>
        <v>0</v>
      </c>
      <c r="AD25" s="33">
        <f>IF('Indicator Date hidden'!AE26="x","x",$AD$2-'Indicator Date hidden'!AE26)</f>
        <v>0</v>
      </c>
      <c r="AE25" s="33">
        <f>IF('Indicator Date hidden'!AF26="x","x",$AE$2-'Indicator Date hidden'!AF26)</f>
        <v>0</v>
      </c>
      <c r="AF25" s="33">
        <f>IF('Indicator Date hidden'!AG26="x","x",$AF$2-'Indicator Date hidden'!AG26)</f>
        <v>0</v>
      </c>
      <c r="AG25" s="33">
        <f>IF('Indicator Date hidden'!AH26="x","x",$AG$2-'Indicator Date hidden'!AH26)</f>
        <v>0</v>
      </c>
      <c r="AH25" s="33">
        <f>IF('Indicator Date hidden'!AI26="x","x",$AH$2-'Indicator Date hidden'!AI26)</f>
        <v>0</v>
      </c>
      <c r="AI25" s="33">
        <f>IF('Indicator Date hidden'!AJ26="x","x",$AI$2-'Indicator Date hidden'!AJ26)</f>
        <v>0</v>
      </c>
      <c r="AJ25" s="33" t="str">
        <f>IF('Indicator Date hidden'!AK26="x","x",$AJ$2-'Indicator Date hidden'!AK26)</f>
        <v>x</v>
      </c>
      <c r="AK25" s="33">
        <f>IF('Indicator Date hidden'!AL26="x","x",$AK$2-'Indicator Date hidden'!AL26)</f>
        <v>1</v>
      </c>
      <c r="AL25" s="33">
        <f>IF('Indicator Date hidden'!AM26="x","x",$AL$2-'Indicator Date hidden'!AM26)</f>
        <v>0</v>
      </c>
      <c r="AM25" s="33">
        <f>IF('Indicator Date hidden'!AN26="x","x",$AM$2-'Indicator Date hidden'!AN26)</f>
        <v>0</v>
      </c>
      <c r="AN25" s="33">
        <f>IF('Indicator Date hidden'!AO26="x","x",$AN$2-'Indicator Date hidden'!AO26)</f>
        <v>0</v>
      </c>
      <c r="AO25" s="33">
        <f>IF('Indicator Date hidden'!AP26="x","x",$AO$2-'Indicator Date hidden'!AP26)</f>
        <v>0</v>
      </c>
      <c r="AP25" s="33">
        <f>IF('Indicator Date hidden'!AQ26="x","x",$AP$2-'Indicator Date hidden'!AQ26)</f>
        <v>0</v>
      </c>
      <c r="AQ25" s="33">
        <f>IF('Indicator Date hidden'!AR26="x","x",$AQ$2-'Indicator Date hidden'!AR26)</f>
        <v>4</v>
      </c>
      <c r="AR25" s="33">
        <f>IF('Indicator Date hidden'!AS26="x","x",$AR$2-'Indicator Date hidden'!AS26)</f>
        <v>0</v>
      </c>
      <c r="AS25" s="33">
        <f>IF('Indicator Date hidden'!AT26="x","x",$AS$2-'Indicator Date hidden'!AT26)</f>
        <v>0</v>
      </c>
      <c r="AT25" s="33">
        <f>IF('Indicator Date hidden'!AU26="x","x",$AT$2-'Indicator Date hidden'!AU26)</f>
        <v>0</v>
      </c>
      <c r="AU25" s="33">
        <f>IF('Indicator Date hidden'!AV26="x","x",$AU$2-'Indicator Date hidden'!AV26)</f>
        <v>1</v>
      </c>
      <c r="AV25" s="33">
        <f>IF('Indicator Date hidden'!AW26="x","x",$AV$2-'Indicator Date hidden'!AW26)</f>
        <v>0</v>
      </c>
      <c r="AW25" s="33">
        <f>IF('Indicator Date hidden'!AX26="x","x",$AW$2-'Indicator Date hidden'!AX26)</f>
        <v>0</v>
      </c>
      <c r="AX25" s="33">
        <f>IF('Indicator Date hidden'!AY26="x","x",$AX$2-'Indicator Date hidden'!AY26)</f>
        <v>0</v>
      </c>
      <c r="AY25" s="33">
        <f>IF('Indicator Date hidden'!AZ26="x","x",$AY$2-'Indicator Date hidden'!AZ26)</f>
        <v>0</v>
      </c>
      <c r="AZ25" s="33">
        <f>IF('Indicator Date hidden'!BA26="x","x",$AZ$2-'Indicator Date hidden'!BA26)</f>
        <v>0</v>
      </c>
      <c r="BA25">
        <f t="shared" si="0"/>
        <v>16</v>
      </c>
      <c r="BB25" s="34">
        <f t="shared" si="1"/>
        <v>0.32</v>
      </c>
      <c r="BC25">
        <f t="shared" si="2"/>
        <v>7</v>
      </c>
      <c r="BD25" s="34">
        <f t="shared" si="3"/>
        <v>1.1391224692718513</v>
      </c>
      <c r="BE25" s="36">
        <f t="shared" si="4"/>
        <v>0</v>
      </c>
    </row>
    <row r="26" spans="1:57" x14ac:dyDescent="0.3">
      <c r="A26" t="s">
        <v>45</v>
      </c>
      <c r="B26" s="33">
        <f>IF('Indicator Date hidden'!C27="x","x",$B$2-'Indicator Date hidden'!C27)</f>
        <v>0</v>
      </c>
      <c r="C26" s="33">
        <f>IF('Indicator Date hidden'!D27="x","x",$C$2-'Indicator Date hidden'!D27)</f>
        <v>0</v>
      </c>
      <c r="D26" s="33">
        <f>IF('Indicator Date hidden'!E27="x","x",$D$2-'Indicator Date hidden'!E27)</f>
        <v>0</v>
      </c>
      <c r="E26" s="33">
        <f>IF('Indicator Date hidden'!F27="x","x",$E$2-'Indicator Date hidden'!F27)</f>
        <v>0</v>
      </c>
      <c r="F26" s="33">
        <f>IF('Indicator Date hidden'!G27="x","x",$F$2-'Indicator Date hidden'!G27)</f>
        <v>0</v>
      </c>
      <c r="G26" s="33">
        <f>IF('Indicator Date hidden'!H27="x","x",$G$2-'Indicator Date hidden'!H27)</f>
        <v>0</v>
      </c>
      <c r="H26" s="33">
        <f>IF('Indicator Date hidden'!I27="x","x",$H$2-'Indicator Date hidden'!I27)</f>
        <v>0</v>
      </c>
      <c r="I26" s="33">
        <f>IF('Indicator Date hidden'!J27="x","x",$I$2-'Indicator Date hidden'!J27)</f>
        <v>0</v>
      </c>
      <c r="J26" s="33">
        <f>IF('Indicator Date hidden'!K27="x","x",$J$2-'Indicator Date hidden'!K27)</f>
        <v>0</v>
      </c>
      <c r="K26" s="33">
        <f>IF('Indicator Date hidden'!L27="x","x",$K$2-'Indicator Date hidden'!L27)</f>
        <v>0</v>
      </c>
      <c r="L26" s="33">
        <f>IF('Indicator Date hidden'!M27="x","x",$L$2-'Indicator Date hidden'!M27)</f>
        <v>0</v>
      </c>
      <c r="M26" s="33">
        <f>IF('Indicator Date hidden'!N27="x","x",$M$2-'Indicator Date hidden'!N27)</f>
        <v>0</v>
      </c>
      <c r="N26" s="33">
        <f>IF('Indicator Date hidden'!O27="x","x",$N$2-'Indicator Date hidden'!O27)</f>
        <v>0</v>
      </c>
      <c r="O26" s="33">
        <f>IF('Indicator Date hidden'!P27="x","x",$O$2-'Indicator Date hidden'!P27)</f>
        <v>0</v>
      </c>
      <c r="P26" s="33">
        <f>IF('Indicator Date hidden'!Q27="x","x",$P$2-'Indicator Date hidden'!Q27)</f>
        <v>0</v>
      </c>
      <c r="Q26" s="33" t="str">
        <f>IF('Indicator Date hidden'!R27="x","x",$Q$2-'Indicator Date hidden'!R27)</f>
        <v>x</v>
      </c>
      <c r="R26" s="33">
        <f>IF('Indicator Date hidden'!S27="x","x",$R$2-'Indicator Date hidden'!S27)</f>
        <v>0</v>
      </c>
      <c r="S26" s="33">
        <f>IF('Indicator Date hidden'!T27="x","x",$S$2-'Indicator Date hidden'!T27)</f>
        <v>0</v>
      </c>
      <c r="T26" s="33">
        <f>IF('Indicator Date hidden'!U27="x","x",$T$2-'Indicator Date hidden'!U27)</f>
        <v>0</v>
      </c>
      <c r="U26" s="33" t="str">
        <f>IF('Indicator Date hidden'!V27="x","x",$U$2-'Indicator Date hidden'!V27)</f>
        <v>x</v>
      </c>
      <c r="V26" s="33">
        <f>IF('Indicator Date hidden'!W27="x","x",$V$2-'Indicator Date hidden'!W27)</f>
        <v>0</v>
      </c>
      <c r="W26" s="33">
        <f>IF('Indicator Date hidden'!X27="x","x",$W$2-'Indicator Date hidden'!X27)</f>
        <v>5</v>
      </c>
      <c r="X26" s="33">
        <f>IF('Indicator Date hidden'!Y27="x","x",$X$2-'Indicator Date hidden'!Y27)</f>
        <v>2</v>
      </c>
      <c r="Y26" s="33">
        <f>IF('Indicator Date hidden'!Z27="x","x",$Y$2-'Indicator Date hidden'!Z27)</f>
        <v>0</v>
      </c>
      <c r="Z26" s="33">
        <f>IF('Indicator Date hidden'!AA27="x","x",$Z$2-'Indicator Date hidden'!AA27)</f>
        <v>0</v>
      </c>
      <c r="AA26" s="33" t="str">
        <f>IF('Indicator Date hidden'!AB27="x","x",$AA$2-'Indicator Date hidden'!AB27)</f>
        <v>x</v>
      </c>
      <c r="AB26" s="33">
        <f>IF('Indicator Date hidden'!AC27="x","x",$AB$2-'Indicator Date hidden'!AC27)</f>
        <v>0</v>
      </c>
      <c r="AC26" s="33">
        <f>IF('Indicator Date hidden'!AD27="x","x",$AC$2-'Indicator Date hidden'!AD27)</f>
        <v>0</v>
      </c>
      <c r="AD26" s="33" t="str">
        <f>IF('Indicator Date hidden'!AE27="x","x",$AD$2-'Indicator Date hidden'!AE27)</f>
        <v>x</v>
      </c>
      <c r="AE26" s="33" t="str">
        <f>IF('Indicator Date hidden'!AF27="x","x",$AE$2-'Indicator Date hidden'!AF27)</f>
        <v>x</v>
      </c>
      <c r="AF26" s="33" t="str">
        <f>IF('Indicator Date hidden'!AG27="x","x",$AF$2-'Indicator Date hidden'!AG27)</f>
        <v>x</v>
      </c>
      <c r="AG26" s="33">
        <f>IF('Indicator Date hidden'!AH27="x","x",$AG$2-'Indicator Date hidden'!AH27)</f>
        <v>0</v>
      </c>
      <c r="AH26" s="33">
        <f>IF('Indicator Date hidden'!AI27="x","x",$AH$2-'Indicator Date hidden'!AI27)</f>
        <v>0</v>
      </c>
      <c r="AI26" s="33">
        <f>IF('Indicator Date hidden'!AJ27="x","x",$AI$2-'Indicator Date hidden'!AJ27)</f>
        <v>0</v>
      </c>
      <c r="AJ26" s="33" t="str">
        <f>IF('Indicator Date hidden'!AK27="x","x",$AJ$2-'Indicator Date hidden'!AK27)</f>
        <v>x</v>
      </c>
      <c r="AK26" s="33">
        <f>IF('Indicator Date hidden'!AL27="x","x",$AK$2-'Indicator Date hidden'!AL27)</f>
        <v>1</v>
      </c>
      <c r="AL26" s="33">
        <f>IF('Indicator Date hidden'!AM27="x","x",$AL$2-'Indicator Date hidden'!AM27)</f>
        <v>0</v>
      </c>
      <c r="AM26" s="33">
        <f>IF('Indicator Date hidden'!AN27="x","x",$AM$2-'Indicator Date hidden'!AN27)</f>
        <v>0</v>
      </c>
      <c r="AN26" s="33">
        <f>IF('Indicator Date hidden'!AO27="x","x",$AN$2-'Indicator Date hidden'!AO27)</f>
        <v>0</v>
      </c>
      <c r="AO26" s="33">
        <f>IF('Indicator Date hidden'!AP27="x","x",$AO$2-'Indicator Date hidden'!AP27)</f>
        <v>0</v>
      </c>
      <c r="AP26" s="33">
        <f>IF('Indicator Date hidden'!AQ27="x","x",$AP$2-'Indicator Date hidden'!AQ27)</f>
        <v>0</v>
      </c>
      <c r="AQ26" s="33">
        <f>IF('Indicator Date hidden'!AR27="x","x",$AQ$2-'Indicator Date hidden'!AR27)</f>
        <v>6</v>
      </c>
      <c r="AR26" s="33">
        <f>IF('Indicator Date hidden'!AS27="x","x",$AR$2-'Indicator Date hidden'!AS27)</f>
        <v>0</v>
      </c>
      <c r="AS26" s="33">
        <f>IF('Indicator Date hidden'!AT27="x","x",$AS$2-'Indicator Date hidden'!AT27)</f>
        <v>2</v>
      </c>
      <c r="AT26" s="33">
        <f>IF('Indicator Date hidden'!AU27="x","x",$AT$2-'Indicator Date hidden'!AU27)</f>
        <v>0</v>
      </c>
      <c r="AU26" s="33">
        <f>IF('Indicator Date hidden'!AV27="x","x",$AU$2-'Indicator Date hidden'!AV27)</f>
        <v>3</v>
      </c>
      <c r="AV26" s="33">
        <f>IF('Indicator Date hidden'!AW27="x","x",$AV$2-'Indicator Date hidden'!AW27)</f>
        <v>0</v>
      </c>
      <c r="AW26" s="33">
        <f>IF('Indicator Date hidden'!AX27="x","x",$AW$2-'Indicator Date hidden'!AX27)</f>
        <v>0</v>
      </c>
      <c r="AX26" s="33">
        <f>IF('Indicator Date hidden'!AY27="x","x",$AX$2-'Indicator Date hidden'!AY27)</f>
        <v>0</v>
      </c>
      <c r="AY26" s="33" t="str">
        <f>IF('Indicator Date hidden'!AZ27="x","x",$AY$2-'Indicator Date hidden'!AZ27)</f>
        <v>x</v>
      </c>
      <c r="AZ26" s="33" t="str">
        <f>IF('Indicator Date hidden'!BA27="x","x",$AZ$2-'Indicator Date hidden'!BA27)</f>
        <v>x</v>
      </c>
      <c r="BA26">
        <f t="shared" si="0"/>
        <v>19</v>
      </c>
      <c r="BB26" s="34">
        <f t="shared" si="1"/>
        <v>0.45238095238095238</v>
      </c>
      <c r="BC26">
        <f t="shared" si="2"/>
        <v>6</v>
      </c>
      <c r="BD26" s="34">
        <f t="shared" si="3"/>
        <v>1.2947215356497641</v>
      </c>
      <c r="BE26" s="36">
        <f t="shared" si="4"/>
        <v>0</v>
      </c>
    </row>
    <row r="27" spans="1:57" x14ac:dyDescent="0.3">
      <c r="A27" t="s">
        <v>46</v>
      </c>
      <c r="B27" s="33">
        <f>IF('Indicator Date hidden'!C28="x","x",$B$2-'Indicator Date hidden'!C28)</f>
        <v>0</v>
      </c>
      <c r="C27" s="33">
        <f>IF('Indicator Date hidden'!D28="x","x",$C$2-'Indicator Date hidden'!D28)</f>
        <v>0</v>
      </c>
      <c r="D27" s="33">
        <f>IF('Indicator Date hidden'!E28="x","x",$D$2-'Indicator Date hidden'!E28)</f>
        <v>0</v>
      </c>
      <c r="E27" s="33">
        <f>IF('Indicator Date hidden'!F28="x","x",$E$2-'Indicator Date hidden'!F28)</f>
        <v>0</v>
      </c>
      <c r="F27" s="33">
        <f>IF('Indicator Date hidden'!G28="x","x",$F$2-'Indicator Date hidden'!G28)</f>
        <v>0</v>
      </c>
      <c r="G27" s="33">
        <f>IF('Indicator Date hidden'!H28="x","x",$G$2-'Indicator Date hidden'!H28)</f>
        <v>0</v>
      </c>
      <c r="H27" s="33">
        <f>IF('Indicator Date hidden'!I28="x","x",$H$2-'Indicator Date hidden'!I28)</f>
        <v>0</v>
      </c>
      <c r="I27" s="33">
        <f>IF('Indicator Date hidden'!J28="x","x",$I$2-'Indicator Date hidden'!J28)</f>
        <v>0</v>
      </c>
      <c r="J27" s="33">
        <f>IF('Indicator Date hidden'!K28="x","x",$J$2-'Indicator Date hidden'!K28)</f>
        <v>0</v>
      </c>
      <c r="K27" s="33">
        <f>IF('Indicator Date hidden'!L28="x","x",$K$2-'Indicator Date hidden'!L28)</f>
        <v>0</v>
      </c>
      <c r="L27" s="33">
        <f>IF('Indicator Date hidden'!M28="x","x",$L$2-'Indicator Date hidden'!M28)</f>
        <v>0</v>
      </c>
      <c r="M27" s="33">
        <f>IF('Indicator Date hidden'!N28="x","x",$M$2-'Indicator Date hidden'!N28)</f>
        <v>0</v>
      </c>
      <c r="N27" s="33">
        <f>IF('Indicator Date hidden'!O28="x","x",$N$2-'Indicator Date hidden'!O28)</f>
        <v>0</v>
      </c>
      <c r="O27" s="33">
        <f>IF('Indicator Date hidden'!P28="x","x",$O$2-'Indicator Date hidden'!P28)</f>
        <v>0</v>
      </c>
      <c r="P27" s="33">
        <f>IF('Indicator Date hidden'!Q28="x","x",$P$2-'Indicator Date hidden'!Q28)</f>
        <v>0</v>
      </c>
      <c r="Q27" s="33" t="str">
        <f>IF('Indicator Date hidden'!R28="x","x",$Q$2-'Indicator Date hidden'!R28)</f>
        <v>x</v>
      </c>
      <c r="R27" s="33">
        <f>IF('Indicator Date hidden'!S28="x","x",$R$2-'Indicator Date hidden'!S28)</f>
        <v>0</v>
      </c>
      <c r="S27" s="33">
        <f>IF('Indicator Date hidden'!T28="x","x",$S$2-'Indicator Date hidden'!T28)</f>
        <v>0</v>
      </c>
      <c r="T27" s="33">
        <f>IF('Indicator Date hidden'!U28="x","x",$T$2-'Indicator Date hidden'!U28)</f>
        <v>0</v>
      </c>
      <c r="U27" s="33" t="str">
        <f>IF('Indicator Date hidden'!V28="x","x",$U$2-'Indicator Date hidden'!V28)</f>
        <v>x</v>
      </c>
      <c r="V27" s="33">
        <f>IF('Indicator Date hidden'!W28="x","x",$V$2-'Indicator Date hidden'!W28)</f>
        <v>0</v>
      </c>
      <c r="W27" s="33">
        <f>IF('Indicator Date hidden'!X28="x","x",$W$2-'Indicator Date hidden'!X28)</f>
        <v>10</v>
      </c>
      <c r="X27" s="33">
        <f>IF('Indicator Date hidden'!Y28="x","x",$X$2-'Indicator Date hidden'!Y28)</f>
        <v>2</v>
      </c>
      <c r="Y27" s="33">
        <f>IF('Indicator Date hidden'!Z28="x","x",$Y$2-'Indicator Date hidden'!Z28)</f>
        <v>0</v>
      </c>
      <c r="Z27" s="33">
        <f>IF('Indicator Date hidden'!AA28="x","x",$Z$2-'Indicator Date hidden'!AA28)</f>
        <v>0</v>
      </c>
      <c r="AA27" s="33" t="str">
        <f>IF('Indicator Date hidden'!AB28="x","x",$AA$2-'Indicator Date hidden'!AB28)</f>
        <v>x</v>
      </c>
      <c r="AB27" s="33">
        <f>IF('Indicator Date hidden'!AC28="x","x",$AB$2-'Indicator Date hidden'!AC28)</f>
        <v>0</v>
      </c>
      <c r="AC27" s="33">
        <f>IF('Indicator Date hidden'!AD28="x","x",$AC$2-'Indicator Date hidden'!AD28)</f>
        <v>0</v>
      </c>
      <c r="AD27" s="33" t="str">
        <f>IF('Indicator Date hidden'!AE28="x","x",$AD$2-'Indicator Date hidden'!AE28)</f>
        <v>x</v>
      </c>
      <c r="AE27" s="33">
        <f>IF('Indicator Date hidden'!AF28="x","x",$AE$2-'Indicator Date hidden'!AF28)</f>
        <v>0</v>
      </c>
      <c r="AF27" s="33">
        <f>IF('Indicator Date hidden'!AG28="x","x",$AF$2-'Indicator Date hidden'!AG28)</f>
        <v>1</v>
      </c>
      <c r="AG27" s="33">
        <f>IF('Indicator Date hidden'!AH28="x","x",$AG$2-'Indicator Date hidden'!AH28)</f>
        <v>0</v>
      </c>
      <c r="AH27" s="33">
        <f>IF('Indicator Date hidden'!AI28="x","x",$AH$2-'Indicator Date hidden'!AI28)</f>
        <v>0</v>
      </c>
      <c r="AI27" s="33">
        <f>IF('Indicator Date hidden'!AJ28="x","x",$AI$2-'Indicator Date hidden'!AJ28)</f>
        <v>0</v>
      </c>
      <c r="AJ27" s="33" t="str">
        <f>IF('Indicator Date hidden'!AK28="x","x",$AJ$2-'Indicator Date hidden'!AK28)</f>
        <v>x</v>
      </c>
      <c r="AK27" s="33">
        <f>IF('Indicator Date hidden'!AL28="x","x",$AK$2-'Indicator Date hidden'!AL28)</f>
        <v>1</v>
      </c>
      <c r="AL27" s="33">
        <f>IF('Indicator Date hidden'!AM28="x","x",$AL$2-'Indicator Date hidden'!AM28)</f>
        <v>0</v>
      </c>
      <c r="AM27" s="33">
        <f>IF('Indicator Date hidden'!AN28="x","x",$AM$2-'Indicator Date hidden'!AN28)</f>
        <v>0</v>
      </c>
      <c r="AN27" s="33">
        <f>IF('Indicator Date hidden'!AO28="x","x",$AN$2-'Indicator Date hidden'!AO28)</f>
        <v>0</v>
      </c>
      <c r="AO27" s="33">
        <f>IF('Indicator Date hidden'!AP28="x","x",$AO$2-'Indicator Date hidden'!AP28)</f>
        <v>0</v>
      </c>
      <c r="AP27" s="33">
        <f>IF('Indicator Date hidden'!AQ28="x","x",$AP$2-'Indicator Date hidden'!AQ28)</f>
        <v>0</v>
      </c>
      <c r="AQ27" s="33">
        <f>IF('Indicator Date hidden'!AR28="x","x",$AQ$2-'Indicator Date hidden'!AR28)</f>
        <v>0</v>
      </c>
      <c r="AR27" s="33">
        <f>IF('Indicator Date hidden'!AS28="x","x",$AR$2-'Indicator Date hidden'!AS28)</f>
        <v>0</v>
      </c>
      <c r="AS27" s="33">
        <f>IF('Indicator Date hidden'!AT28="x","x",$AS$2-'Indicator Date hidden'!AT28)</f>
        <v>0</v>
      </c>
      <c r="AT27" s="33">
        <f>IF('Indicator Date hidden'!AU28="x","x",$AT$2-'Indicator Date hidden'!AU28)</f>
        <v>0</v>
      </c>
      <c r="AU27" s="33">
        <f>IF('Indicator Date hidden'!AV28="x","x",$AU$2-'Indicator Date hidden'!AV28)</f>
        <v>3</v>
      </c>
      <c r="AV27" s="33">
        <f>IF('Indicator Date hidden'!AW28="x","x",$AV$2-'Indicator Date hidden'!AW28)</f>
        <v>0</v>
      </c>
      <c r="AW27" s="33">
        <f>IF('Indicator Date hidden'!AX28="x","x",$AW$2-'Indicator Date hidden'!AX28)</f>
        <v>0</v>
      </c>
      <c r="AX27" s="33">
        <f>IF('Indicator Date hidden'!AY28="x","x",$AX$2-'Indicator Date hidden'!AY28)</f>
        <v>0</v>
      </c>
      <c r="AY27" s="33">
        <f>IF('Indicator Date hidden'!AZ28="x","x",$AY$2-'Indicator Date hidden'!AZ28)</f>
        <v>0</v>
      </c>
      <c r="AZ27" s="33">
        <f>IF('Indicator Date hidden'!BA28="x","x",$AZ$2-'Indicator Date hidden'!BA28)</f>
        <v>0</v>
      </c>
      <c r="BA27">
        <f t="shared" si="0"/>
        <v>17</v>
      </c>
      <c r="BB27" s="34">
        <f t="shared" si="1"/>
        <v>0.36956521739130432</v>
      </c>
      <c r="BC27">
        <f t="shared" si="2"/>
        <v>5</v>
      </c>
      <c r="BD27" s="34">
        <f t="shared" si="3"/>
        <v>1.5373423659336649</v>
      </c>
      <c r="BE27" s="36">
        <f t="shared" si="4"/>
        <v>0</v>
      </c>
    </row>
    <row r="28" spans="1:57" x14ac:dyDescent="0.3">
      <c r="A28" t="s">
        <v>48</v>
      </c>
      <c r="B28" s="33">
        <f>IF('Indicator Date hidden'!C29="x","x",$B$2-'Indicator Date hidden'!C29)</f>
        <v>0</v>
      </c>
      <c r="C28" s="33">
        <f>IF('Indicator Date hidden'!D29="x","x",$C$2-'Indicator Date hidden'!D29)</f>
        <v>0</v>
      </c>
      <c r="D28" s="33">
        <f>IF('Indicator Date hidden'!E29="x","x",$D$2-'Indicator Date hidden'!E29)</f>
        <v>0</v>
      </c>
      <c r="E28" s="33">
        <f>IF('Indicator Date hidden'!F29="x","x",$E$2-'Indicator Date hidden'!F29)</f>
        <v>0</v>
      </c>
      <c r="F28" s="33">
        <f>IF('Indicator Date hidden'!G29="x","x",$F$2-'Indicator Date hidden'!G29)</f>
        <v>0</v>
      </c>
      <c r="G28" s="33">
        <f>IF('Indicator Date hidden'!H29="x","x",$G$2-'Indicator Date hidden'!H29)</f>
        <v>0</v>
      </c>
      <c r="H28" s="33">
        <f>IF('Indicator Date hidden'!I29="x","x",$H$2-'Indicator Date hidden'!I29)</f>
        <v>0</v>
      </c>
      <c r="I28" s="33">
        <f>IF('Indicator Date hidden'!J29="x","x",$I$2-'Indicator Date hidden'!J29)</f>
        <v>0</v>
      </c>
      <c r="J28" s="33">
        <f>IF('Indicator Date hidden'!K29="x","x",$J$2-'Indicator Date hidden'!K29)</f>
        <v>0</v>
      </c>
      <c r="K28" s="33">
        <f>IF('Indicator Date hidden'!L29="x","x",$K$2-'Indicator Date hidden'!L29)</f>
        <v>0</v>
      </c>
      <c r="L28" s="33">
        <f>IF('Indicator Date hidden'!M29="x","x",$L$2-'Indicator Date hidden'!M29)</f>
        <v>0</v>
      </c>
      <c r="M28" s="33">
        <f>IF('Indicator Date hidden'!N29="x","x",$M$2-'Indicator Date hidden'!N29)</f>
        <v>0</v>
      </c>
      <c r="N28" s="33">
        <f>IF('Indicator Date hidden'!O29="x","x",$N$2-'Indicator Date hidden'!O29)</f>
        <v>0</v>
      </c>
      <c r="O28" s="33">
        <f>IF('Indicator Date hidden'!P29="x","x",$O$2-'Indicator Date hidden'!P29)</f>
        <v>0</v>
      </c>
      <c r="P28" s="33">
        <f>IF('Indicator Date hidden'!Q29="x","x",$P$2-'Indicator Date hidden'!Q29)</f>
        <v>0</v>
      </c>
      <c r="Q28" s="33">
        <f>IF('Indicator Date hidden'!R29="x","x",$Q$2-'Indicator Date hidden'!R29)</f>
        <v>4</v>
      </c>
      <c r="R28" s="33">
        <f>IF('Indicator Date hidden'!S29="x","x",$R$2-'Indicator Date hidden'!S29)</f>
        <v>0</v>
      </c>
      <c r="S28" s="33">
        <f>IF('Indicator Date hidden'!T29="x","x",$S$2-'Indicator Date hidden'!T29)</f>
        <v>0</v>
      </c>
      <c r="T28" s="33">
        <f>IF('Indicator Date hidden'!U29="x","x",$T$2-'Indicator Date hidden'!U29)</f>
        <v>0</v>
      </c>
      <c r="U28" s="33">
        <f>IF('Indicator Date hidden'!V29="x","x",$U$2-'Indicator Date hidden'!V29)</f>
        <v>0</v>
      </c>
      <c r="V28" s="33">
        <f>IF('Indicator Date hidden'!W29="x","x",$V$2-'Indicator Date hidden'!W29)</f>
        <v>0</v>
      </c>
      <c r="W28" s="33">
        <f>IF('Indicator Date hidden'!X29="x","x",$W$2-'Indicator Date hidden'!X29)</f>
        <v>4</v>
      </c>
      <c r="X28" s="33">
        <f>IF('Indicator Date hidden'!Y29="x","x",$X$2-'Indicator Date hidden'!Y29)</f>
        <v>4</v>
      </c>
      <c r="Y28" s="33">
        <f>IF('Indicator Date hidden'!Z29="x","x",$Y$2-'Indicator Date hidden'!Z29)</f>
        <v>0</v>
      </c>
      <c r="Z28" s="33">
        <f>IF('Indicator Date hidden'!AA29="x","x",$Z$2-'Indicator Date hidden'!AA29)</f>
        <v>0</v>
      </c>
      <c r="AA28" s="33">
        <f>IF('Indicator Date hidden'!AB29="x","x",$AA$2-'Indicator Date hidden'!AB29)</f>
        <v>0</v>
      </c>
      <c r="AB28" s="33">
        <f>IF('Indicator Date hidden'!AC29="x","x",$AB$2-'Indicator Date hidden'!AC29)</f>
        <v>0</v>
      </c>
      <c r="AC28" s="33">
        <f>IF('Indicator Date hidden'!AD29="x","x",$AC$2-'Indicator Date hidden'!AD29)</f>
        <v>0</v>
      </c>
      <c r="AD28" s="33">
        <f>IF('Indicator Date hidden'!AE29="x","x",$AD$2-'Indicator Date hidden'!AE29)</f>
        <v>0</v>
      </c>
      <c r="AE28" s="33">
        <f>IF('Indicator Date hidden'!AF29="x","x",$AE$2-'Indicator Date hidden'!AF29)</f>
        <v>0</v>
      </c>
      <c r="AF28" s="33">
        <f>IF('Indicator Date hidden'!AG29="x","x",$AF$2-'Indicator Date hidden'!AG29)</f>
        <v>4</v>
      </c>
      <c r="AG28" s="33">
        <f>IF('Indicator Date hidden'!AH29="x","x",$AG$2-'Indicator Date hidden'!AH29)</f>
        <v>0</v>
      </c>
      <c r="AH28" s="33">
        <f>IF('Indicator Date hidden'!AI29="x","x",$AH$2-'Indicator Date hidden'!AI29)</f>
        <v>0</v>
      </c>
      <c r="AI28" s="33">
        <f>IF('Indicator Date hidden'!AJ29="x","x",$AI$2-'Indicator Date hidden'!AJ29)</f>
        <v>0</v>
      </c>
      <c r="AJ28" s="33" t="str">
        <f>IF('Indicator Date hidden'!AK29="x","x",$AJ$2-'Indicator Date hidden'!AK29)</f>
        <v>x</v>
      </c>
      <c r="AK28" s="33">
        <f>IF('Indicator Date hidden'!AL29="x","x",$AK$2-'Indicator Date hidden'!AL29)</f>
        <v>0</v>
      </c>
      <c r="AL28" s="33">
        <f>IF('Indicator Date hidden'!AM29="x","x",$AL$2-'Indicator Date hidden'!AM29)</f>
        <v>0</v>
      </c>
      <c r="AM28" s="33">
        <f>IF('Indicator Date hidden'!AN29="x","x",$AM$2-'Indicator Date hidden'!AN29)</f>
        <v>0</v>
      </c>
      <c r="AN28" s="33">
        <f>IF('Indicator Date hidden'!AO29="x","x",$AN$2-'Indicator Date hidden'!AO29)</f>
        <v>0</v>
      </c>
      <c r="AO28" s="33">
        <f>IF('Indicator Date hidden'!AP29="x","x",$AO$2-'Indicator Date hidden'!AP29)</f>
        <v>0</v>
      </c>
      <c r="AP28" s="33">
        <f>IF('Indicator Date hidden'!AQ29="x","x",$AP$2-'Indicator Date hidden'!AQ29)</f>
        <v>0</v>
      </c>
      <c r="AQ28" s="33">
        <f>IF('Indicator Date hidden'!AR29="x","x",$AQ$2-'Indicator Date hidden'!AR29)</f>
        <v>0</v>
      </c>
      <c r="AR28" s="33">
        <f>IF('Indicator Date hidden'!AS29="x","x",$AR$2-'Indicator Date hidden'!AS29)</f>
        <v>0</v>
      </c>
      <c r="AS28" s="33">
        <f>IF('Indicator Date hidden'!AT29="x","x",$AS$2-'Indicator Date hidden'!AT29)</f>
        <v>0</v>
      </c>
      <c r="AT28" s="33">
        <f>IF('Indicator Date hidden'!AU29="x","x",$AT$2-'Indicator Date hidden'!AU29)</f>
        <v>0</v>
      </c>
      <c r="AU28" s="33">
        <f>IF('Indicator Date hidden'!AV29="x","x",$AU$2-'Indicator Date hidden'!AV29)</f>
        <v>7</v>
      </c>
      <c r="AV28" s="33">
        <f>IF('Indicator Date hidden'!AW29="x","x",$AV$2-'Indicator Date hidden'!AW29)</f>
        <v>0</v>
      </c>
      <c r="AW28" s="33">
        <f>IF('Indicator Date hidden'!AX29="x","x",$AW$2-'Indicator Date hidden'!AX29)</f>
        <v>0</v>
      </c>
      <c r="AX28" s="33">
        <f>IF('Indicator Date hidden'!AY29="x","x",$AX$2-'Indicator Date hidden'!AY29)</f>
        <v>0</v>
      </c>
      <c r="AY28" s="33">
        <f>IF('Indicator Date hidden'!AZ29="x","x",$AY$2-'Indicator Date hidden'!AZ29)</f>
        <v>0</v>
      </c>
      <c r="AZ28" s="33">
        <f>IF('Indicator Date hidden'!BA29="x","x",$AZ$2-'Indicator Date hidden'!BA29)</f>
        <v>0</v>
      </c>
      <c r="BA28">
        <f t="shared" si="0"/>
        <v>23</v>
      </c>
      <c r="BB28" s="34">
        <f t="shared" si="1"/>
        <v>0.46</v>
      </c>
      <c r="BC28">
        <f t="shared" si="2"/>
        <v>5</v>
      </c>
      <c r="BD28" s="34">
        <f t="shared" si="3"/>
        <v>1.4312232530251876</v>
      </c>
      <c r="BE28" s="36">
        <f t="shared" si="4"/>
        <v>0</v>
      </c>
    </row>
    <row r="29" spans="1:57" x14ac:dyDescent="0.3">
      <c r="A29" t="s">
        <v>50</v>
      </c>
      <c r="B29" s="33">
        <f>IF('Indicator Date hidden'!C30="x","x",$B$2-'Indicator Date hidden'!C30)</f>
        <v>0</v>
      </c>
      <c r="C29" s="33">
        <f>IF('Indicator Date hidden'!D30="x","x",$C$2-'Indicator Date hidden'!D30)</f>
        <v>0</v>
      </c>
      <c r="D29" s="33">
        <f>IF('Indicator Date hidden'!E30="x","x",$D$2-'Indicator Date hidden'!E30)</f>
        <v>0</v>
      </c>
      <c r="E29" s="33">
        <f>IF('Indicator Date hidden'!F30="x","x",$E$2-'Indicator Date hidden'!F30)</f>
        <v>0</v>
      </c>
      <c r="F29" s="33">
        <f>IF('Indicator Date hidden'!G30="x","x",$F$2-'Indicator Date hidden'!G30)</f>
        <v>0</v>
      </c>
      <c r="G29" s="33">
        <f>IF('Indicator Date hidden'!H30="x","x",$G$2-'Indicator Date hidden'!H30)</f>
        <v>0</v>
      </c>
      <c r="H29" s="33">
        <f>IF('Indicator Date hidden'!I30="x","x",$H$2-'Indicator Date hidden'!I30)</f>
        <v>0</v>
      </c>
      <c r="I29" s="33">
        <f>IF('Indicator Date hidden'!J30="x","x",$I$2-'Indicator Date hidden'!J30)</f>
        <v>0</v>
      </c>
      <c r="J29" s="33">
        <f>IF('Indicator Date hidden'!K30="x","x",$J$2-'Indicator Date hidden'!K30)</f>
        <v>0</v>
      </c>
      <c r="K29" s="33">
        <f>IF('Indicator Date hidden'!L30="x","x",$K$2-'Indicator Date hidden'!L30)</f>
        <v>0</v>
      </c>
      <c r="L29" s="33">
        <f>IF('Indicator Date hidden'!M30="x","x",$L$2-'Indicator Date hidden'!M30)</f>
        <v>0</v>
      </c>
      <c r="M29" s="33">
        <f>IF('Indicator Date hidden'!N30="x","x",$M$2-'Indicator Date hidden'!N30)</f>
        <v>0</v>
      </c>
      <c r="N29" s="33">
        <f>IF('Indicator Date hidden'!O30="x","x",$N$2-'Indicator Date hidden'!O30)</f>
        <v>0</v>
      </c>
      <c r="O29" s="33">
        <f>IF('Indicator Date hidden'!P30="x","x",$O$2-'Indicator Date hidden'!P30)</f>
        <v>0</v>
      </c>
      <c r="P29" s="33">
        <f>IF('Indicator Date hidden'!Q30="x","x",$P$2-'Indicator Date hidden'!Q30)</f>
        <v>0</v>
      </c>
      <c r="Q29" s="33">
        <f>IF('Indicator Date hidden'!R30="x","x",$Q$2-'Indicator Date hidden'!R30)</f>
        <v>4</v>
      </c>
      <c r="R29" s="33">
        <f>IF('Indicator Date hidden'!S30="x","x",$R$2-'Indicator Date hidden'!S30)</f>
        <v>0</v>
      </c>
      <c r="S29" s="33">
        <f>IF('Indicator Date hidden'!T30="x","x",$S$2-'Indicator Date hidden'!T30)</f>
        <v>0</v>
      </c>
      <c r="T29" s="33">
        <f>IF('Indicator Date hidden'!U30="x","x",$T$2-'Indicator Date hidden'!U30)</f>
        <v>0</v>
      </c>
      <c r="U29" s="33">
        <f>IF('Indicator Date hidden'!V30="x","x",$U$2-'Indicator Date hidden'!V30)</f>
        <v>0</v>
      </c>
      <c r="V29" s="33">
        <f>IF('Indicator Date hidden'!W30="x","x",$V$2-'Indicator Date hidden'!W30)</f>
        <v>0</v>
      </c>
      <c r="W29" s="33">
        <f>IF('Indicator Date hidden'!X30="x","x",$W$2-'Indicator Date hidden'!X30)</f>
        <v>4</v>
      </c>
      <c r="X29" s="33" t="str">
        <f>IF('Indicator Date hidden'!Y30="x","x",$X$2-'Indicator Date hidden'!Y30)</f>
        <v>x</v>
      </c>
      <c r="Y29" s="33">
        <f>IF('Indicator Date hidden'!Z30="x","x",$Y$2-'Indicator Date hidden'!Z30)</f>
        <v>0</v>
      </c>
      <c r="Z29" s="33">
        <f>IF('Indicator Date hidden'!AA30="x","x",$Z$2-'Indicator Date hidden'!AA30)</f>
        <v>0</v>
      </c>
      <c r="AA29" s="33">
        <f>IF('Indicator Date hidden'!AB30="x","x",$AA$2-'Indicator Date hidden'!AB30)</f>
        <v>0</v>
      </c>
      <c r="AB29" s="33">
        <f>IF('Indicator Date hidden'!AC30="x","x",$AB$2-'Indicator Date hidden'!AC30)</f>
        <v>0</v>
      </c>
      <c r="AC29" s="33">
        <f>IF('Indicator Date hidden'!AD30="x","x",$AC$2-'Indicator Date hidden'!AD30)</f>
        <v>0</v>
      </c>
      <c r="AD29" s="33">
        <f>IF('Indicator Date hidden'!AE30="x","x",$AD$2-'Indicator Date hidden'!AE30)</f>
        <v>0</v>
      </c>
      <c r="AE29" s="33">
        <f>IF('Indicator Date hidden'!AF30="x","x",$AE$2-'Indicator Date hidden'!AF30)</f>
        <v>0</v>
      </c>
      <c r="AF29" s="33">
        <f>IF('Indicator Date hidden'!AG30="x","x",$AF$2-'Indicator Date hidden'!AG30)</f>
        <v>7</v>
      </c>
      <c r="AG29" s="33">
        <f>IF('Indicator Date hidden'!AH30="x","x",$AG$2-'Indicator Date hidden'!AH30)</f>
        <v>0</v>
      </c>
      <c r="AH29" s="33">
        <f>IF('Indicator Date hidden'!AI30="x","x",$AH$2-'Indicator Date hidden'!AI30)</f>
        <v>0</v>
      </c>
      <c r="AI29" s="33">
        <f>IF('Indicator Date hidden'!AJ30="x","x",$AI$2-'Indicator Date hidden'!AJ30)</f>
        <v>0</v>
      </c>
      <c r="AJ29" s="33">
        <f>IF('Indicator Date hidden'!AK30="x","x",$AJ$2-'Indicator Date hidden'!AK30)</f>
        <v>1</v>
      </c>
      <c r="AK29" s="33">
        <f>IF('Indicator Date hidden'!AL30="x","x",$AK$2-'Indicator Date hidden'!AL30)</f>
        <v>0</v>
      </c>
      <c r="AL29" s="33">
        <f>IF('Indicator Date hidden'!AM30="x","x",$AL$2-'Indicator Date hidden'!AM30)</f>
        <v>0</v>
      </c>
      <c r="AM29" s="33">
        <f>IF('Indicator Date hidden'!AN30="x","x",$AM$2-'Indicator Date hidden'!AN30)</f>
        <v>0</v>
      </c>
      <c r="AN29" s="33">
        <f>IF('Indicator Date hidden'!AO30="x","x",$AN$2-'Indicator Date hidden'!AO30)</f>
        <v>0</v>
      </c>
      <c r="AO29" s="33">
        <f>IF('Indicator Date hidden'!AP30="x","x",$AO$2-'Indicator Date hidden'!AP30)</f>
        <v>0</v>
      </c>
      <c r="AP29" s="33">
        <f>IF('Indicator Date hidden'!AQ30="x","x",$AP$2-'Indicator Date hidden'!AQ30)</f>
        <v>0</v>
      </c>
      <c r="AQ29" s="33">
        <f>IF('Indicator Date hidden'!AR30="x","x",$AQ$2-'Indicator Date hidden'!AR30)</f>
        <v>0</v>
      </c>
      <c r="AR29" s="33">
        <f>IF('Indicator Date hidden'!AS30="x","x",$AR$2-'Indicator Date hidden'!AS30)</f>
        <v>0</v>
      </c>
      <c r="AS29" s="33">
        <f>IF('Indicator Date hidden'!AT30="x","x",$AS$2-'Indicator Date hidden'!AT30)</f>
        <v>0</v>
      </c>
      <c r="AT29" s="33">
        <f>IF('Indicator Date hidden'!AU30="x","x",$AT$2-'Indicator Date hidden'!AU30)</f>
        <v>0</v>
      </c>
      <c r="AU29" s="33">
        <f>IF('Indicator Date hidden'!AV30="x","x",$AU$2-'Indicator Date hidden'!AV30)</f>
        <v>6</v>
      </c>
      <c r="AV29" s="33">
        <f>IF('Indicator Date hidden'!AW30="x","x",$AV$2-'Indicator Date hidden'!AW30)</f>
        <v>0</v>
      </c>
      <c r="AW29" s="33">
        <f>IF('Indicator Date hidden'!AX30="x","x",$AW$2-'Indicator Date hidden'!AX30)</f>
        <v>0</v>
      </c>
      <c r="AX29" s="33">
        <f>IF('Indicator Date hidden'!AY30="x","x",$AX$2-'Indicator Date hidden'!AY30)</f>
        <v>0</v>
      </c>
      <c r="AY29" s="33">
        <f>IF('Indicator Date hidden'!AZ30="x","x",$AY$2-'Indicator Date hidden'!AZ30)</f>
        <v>0</v>
      </c>
      <c r="AZ29" s="33">
        <f>IF('Indicator Date hidden'!BA30="x","x",$AZ$2-'Indicator Date hidden'!BA30)</f>
        <v>0</v>
      </c>
      <c r="BA29">
        <f t="shared" si="0"/>
        <v>22</v>
      </c>
      <c r="BB29" s="34">
        <f t="shared" si="1"/>
        <v>0.44</v>
      </c>
      <c r="BC29">
        <f t="shared" si="2"/>
        <v>5</v>
      </c>
      <c r="BD29" s="34">
        <f t="shared" si="3"/>
        <v>1.4718695594379279</v>
      </c>
      <c r="BE29" s="36">
        <f t="shared" si="4"/>
        <v>0</v>
      </c>
    </row>
    <row r="30" spans="1:57" x14ac:dyDescent="0.3">
      <c r="A30" t="s">
        <v>58</v>
      </c>
      <c r="B30" s="33">
        <f>IF('Indicator Date hidden'!C31="x","x",$B$2-'Indicator Date hidden'!C31)</f>
        <v>0</v>
      </c>
      <c r="C30" s="33">
        <f>IF('Indicator Date hidden'!D31="x","x",$C$2-'Indicator Date hidden'!D31)</f>
        <v>0</v>
      </c>
      <c r="D30" s="33">
        <f>IF('Indicator Date hidden'!E31="x","x",$D$2-'Indicator Date hidden'!E31)</f>
        <v>0</v>
      </c>
      <c r="E30" s="33">
        <f>IF('Indicator Date hidden'!F31="x","x",$E$2-'Indicator Date hidden'!F31)</f>
        <v>0</v>
      </c>
      <c r="F30" s="33">
        <f>IF('Indicator Date hidden'!G31="x","x",$F$2-'Indicator Date hidden'!G31)</f>
        <v>0</v>
      </c>
      <c r="G30" s="33">
        <f>IF('Indicator Date hidden'!H31="x","x",$G$2-'Indicator Date hidden'!H31)</f>
        <v>0</v>
      </c>
      <c r="H30" s="33">
        <f>IF('Indicator Date hidden'!I31="x","x",$H$2-'Indicator Date hidden'!I31)</f>
        <v>0</v>
      </c>
      <c r="I30" s="33">
        <f>IF('Indicator Date hidden'!J31="x","x",$I$2-'Indicator Date hidden'!J31)</f>
        <v>0</v>
      </c>
      <c r="J30" s="33">
        <f>IF('Indicator Date hidden'!K31="x","x",$J$2-'Indicator Date hidden'!K31)</f>
        <v>0</v>
      </c>
      <c r="K30" s="33">
        <f>IF('Indicator Date hidden'!L31="x","x",$K$2-'Indicator Date hidden'!L31)</f>
        <v>0</v>
      </c>
      <c r="L30" s="33">
        <f>IF('Indicator Date hidden'!M31="x","x",$L$2-'Indicator Date hidden'!M31)</f>
        <v>0</v>
      </c>
      <c r="M30" s="33">
        <f>IF('Indicator Date hidden'!N31="x","x",$M$2-'Indicator Date hidden'!N31)</f>
        <v>0</v>
      </c>
      <c r="N30" s="33">
        <f>IF('Indicator Date hidden'!O31="x","x",$N$2-'Indicator Date hidden'!O31)</f>
        <v>0</v>
      </c>
      <c r="O30" s="33">
        <f>IF('Indicator Date hidden'!P31="x","x",$O$2-'Indicator Date hidden'!P31)</f>
        <v>0</v>
      </c>
      <c r="P30" s="33">
        <f>IF('Indicator Date hidden'!Q31="x","x",$P$2-'Indicator Date hidden'!Q31)</f>
        <v>0</v>
      </c>
      <c r="Q30" s="33" t="str">
        <f>IF('Indicator Date hidden'!R31="x","x",$Q$2-'Indicator Date hidden'!R31)</f>
        <v>x</v>
      </c>
      <c r="R30" s="33">
        <f>IF('Indicator Date hidden'!S31="x","x",$R$2-'Indicator Date hidden'!S31)</f>
        <v>0</v>
      </c>
      <c r="S30" s="33">
        <f>IF('Indicator Date hidden'!T31="x","x",$S$2-'Indicator Date hidden'!T31)</f>
        <v>0</v>
      </c>
      <c r="T30" s="33">
        <f>IF('Indicator Date hidden'!U31="x","x",$T$2-'Indicator Date hidden'!U31)</f>
        <v>0</v>
      </c>
      <c r="U30" s="33">
        <f>IF('Indicator Date hidden'!V31="x","x",$U$2-'Indicator Date hidden'!V31)</f>
        <v>0</v>
      </c>
      <c r="V30" s="33">
        <f>IF('Indicator Date hidden'!W31="x","x",$V$2-'Indicator Date hidden'!W31)</f>
        <v>0</v>
      </c>
      <c r="W30" s="33" t="str">
        <f>IF('Indicator Date hidden'!X31="x","x",$W$2-'Indicator Date hidden'!X31)</f>
        <v>x</v>
      </c>
      <c r="X30" s="33">
        <f>IF('Indicator Date hidden'!Y31="x","x",$X$2-'Indicator Date hidden'!Y31)</f>
        <v>3</v>
      </c>
      <c r="Y30" s="33">
        <f>IF('Indicator Date hidden'!Z31="x","x",$Y$2-'Indicator Date hidden'!Z31)</f>
        <v>0</v>
      </c>
      <c r="Z30" s="33">
        <f>IF('Indicator Date hidden'!AA31="x","x",$Z$2-'Indicator Date hidden'!AA31)</f>
        <v>0</v>
      </c>
      <c r="AA30" s="33">
        <f>IF('Indicator Date hidden'!AB31="x","x",$AA$2-'Indicator Date hidden'!AB31)</f>
        <v>0</v>
      </c>
      <c r="AB30" s="33">
        <f>IF('Indicator Date hidden'!AC31="x","x",$AB$2-'Indicator Date hidden'!AC31)</f>
        <v>0</v>
      </c>
      <c r="AC30" s="33">
        <f>IF('Indicator Date hidden'!AD31="x","x",$AC$2-'Indicator Date hidden'!AD31)</f>
        <v>0</v>
      </c>
      <c r="AD30" s="33">
        <f>IF('Indicator Date hidden'!AE31="x","x",$AD$2-'Indicator Date hidden'!AE31)</f>
        <v>0</v>
      </c>
      <c r="AE30" s="33" t="str">
        <f>IF('Indicator Date hidden'!AF31="x","x",$AE$2-'Indicator Date hidden'!AF31)</f>
        <v>x</v>
      </c>
      <c r="AF30" s="33">
        <f>IF('Indicator Date hidden'!AG31="x","x",$AF$2-'Indicator Date hidden'!AG31)</f>
        <v>6</v>
      </c>
      <c r="AG30" s="33">
        <f>IF('Indicator Date hidden'!AH31="x","x",$AG$2-'Indicator Date hidden'!AH31)</f>
        <v>0</v>
      </c>
      <c r="AH30" s="33">
        <f>IF('Indicator Date hidden'!AI31="x","x",$AH$2-'Indicator Date hidden'!AI31)</f>
        <v>0</v>
      </c>
      <c r="AI30" s="33">
        <f>IF('Indicator Date hidden'!AJ31="x","x",$AI$2-'Indicator Date hidden'!AJ31)</f>
        <v>0</v>
      </c>
      <c r="AJ30" s="33" t="str">
        <f>IF('Indicator Date hidden'!AK31="x","x",$AJ$2-'Indicator Date hidden'!AK31)</f>
        <v>x</v>
      </c>
      <c r="AK30" s="33" t="str">
        <f>IF('Indicator Date hidden'!AL31="x","x",$AK$2-'Indicator Date hidden'!AL31)</f>
        <v>x</v>
      </c>
      <c r="AL30" s="33">
        <f>IF('Indicator Date hidden'!AM31="x","x",$AL$2-'Indicator Date hidden'!AM31)</f>
        <v>0</v>
      </c>
      <c r="AM30" s="33">
        <f>IF('Indicator Date hidden'!AN31="x","x",$AM$2-'Indicator Date hidden'!AN31)</f>
        <v>0</v>
      </c>
      <c r="AN30" s="33">
        <f>IF('Indicator Date hidden'!AO31="x","x",$AN$2-'Indicator Date hidden'!AO31)</f>
        <v>0</v>
      </c>
      <c r="AO30" s="33">
        <f>IF('Indicator Date hidden'!AP31="x","x",$AO$2-'Indicator Date hidden'!AP31)</f>
        <v>0</v>
      </c>
      <c r="AP30" s="33">
        <f>IF('Indicator Date hidden'!AQ31="x","x",$AP$2-'Indicator Date hidden'!AQ31)</f>
        <v>0</v>
      </c>
      <c r="AQ30" s="33">
        <f>IF('Indicator Date hidden'!AR31="x","x",$AQ$2-'Indicator Date hidden'!AR31)</f>
        <v>0</v>
      </c>
      <c r="AR30" s="33">
        <f>IF('Indicator Date hidden'!AS31="x","x",$AR$2-'Indicator Date hidden'!AS31)</f>
        <v>0</v>
      </c>
      <c r="AS30" s="33">
        <f>IF('Indicator Date hidden'!AT31="x","x",$AS$2-'Indicator Date hidden'!AT31)</f>
        <v>0</v>
      </c>
      <c r="AT30" s="33">
        <f>IF('Indicator Date hidden'!AU31="x","x",$AT$2-'Indicator Date hidden'!AU31)</f>
        <v>0</v>
      </c>
      <c r="AU30" s="33">
        <f>IF('Indicator Date hidden'!AV31="x","x",$AU$2-'Indicator Date hidden'!AV31)</f>
        <v>2</v>
      </c>
      <c r="AV30" s="33">
        <f>IF('Indicator Date hidden'!AW31="x","x",$AV$2-'Indicator Date hidden'!AW31)</f>
        <v>0</v>
      </c>
      <c r="AW30" s="33">
        <f>IF('Indicator Date hidden'!AX31="x","x",$AW$2-'Indicator Date hidden'!AX31)</f>
        <v>0</v>
      </c>
      <c r="AX30" s="33">
        <f>IF('Indicator Date hidden'!AY31="x","x",$AX$2-'Indicator Date hidden'!AY31)</f>
        <v>0</v>
      </c>
      <c r="AY30" s="33">
        <f>IF('Indicator Date hidden'!AZ31="x","x",$AY$2-'Indicator Date hidden'!AZ31)</f>
        <v>0</v>
      </c>
      <c r="AZ30" s="33">
        <f>IF('Indicator Date hidden'!BA31="x","x",$AZ$2-'Indicator Date hidden'!BA31)</f>
        <v>0</v>
      </c>
      <c r="BA30">
        <f t="shared" si="0"/>
        <v>11</v>
      </c>
      <c r="BB30" s="34">
        <f t="shared" si="1"/>
        <v>0.2391304347826087</v>
      </c>
      <c r="BC30">
        <f t="shared" si="2"/>
        <v>3</v>
      </c>
      <c r="BD30" s="34">
        <f t="shared" si="3"/>
        <v>1.004008977283086</v>
      </c>
      <c r="BE30" s="36">
        <f t="shared" si="4"/>
        <v>0</v>
      </c>
    </row>
    <row r="31" spans="1:57" x14ac:dyDescent="0.3">
      <c r="A31" t="s">
        <v>52</v>
      </c>
      <c r="B31" s="33">
        <f>IF('Indicator Date hidden'!C32="x","x",$B$2-'Indicator Date hidden'!C32)</f>
        <v>0</v>
      </c>
      <c r="C31" s="33">
        <f>IF('Indicator Date hidden'!D32="x","x",$C$2-'Indicator Date hidden'!D32)</f>
        <v>0</v>
      </c>
      <c r="D31" s="33">
        <f>IF('Indicator Date hidden'!E32="x","x",$D$2-'Indicator Date hidden'!E32)</f>
        <v>0</v>
      </c>
      <c r="E31" s="33">
        <f>IF('Indicator Date hidden'!F32="x","x",$E$2-'Indicator Date hidden'!F32)</f>
        <v>0</v>
      </c>
      <c r="F31" s="33">
        <f>IF('Indicator Date hidden'!G32="x","x",$F$2-'Indicator Date hidden'!G32)</f>
        <v>0</v>
      </c>
      <c r="G31" s="33">
        <f>IF('Indicator Date hidden'!H32="x","x",$G$2-'Indicator Date hidden'!H32)</f>
        <v>0</v>
      </c>
      <c r="H31" s="33">
        <f>IF('Indicator Date hidden'!I32="x","x",$H$2-'Indicator Date hidden'!I32)</f>
        <v>0</v>
      </c>
      <c r="I31" s="33">
        <f>IF('Indicator Date hidden'!J32="x","x",$I$2-'Indicator Date hidden'!J32)</f>
        <v>0</v>
      </c>
      <c r="J31" s="33">
        <f>IF('Indicator Date hidden'!K32="x","x",$J$2-'Indicator Date hidden'!K32)</f>
        <v>0</v>
      </c>
      <c r="K31" s="33">
        <f>IF('Indicator Date hidden'!L32="x","x",$K$2-'Indicator Date hidden'!L32)</f>
        <v>0</v>
      </c>
      <c r="L31" s="33">
        <f>IF('Indicator Date hidden'!M32="x","x",$L$2-'Indicator Date hidden'!M32)</f>
        <v>0</v>
      </c>
      <c r="M31" s="33">
        <f>IF('Indicator Date hidden'!N32="x","x",$M$2-'Indicator Date hidden'!N32)</f>
        <v>0</v>
      </c>
      <c r="N31" s="33">
        <f>IF('Indicator Date hidden'!O32="x","x",$N$2-'Indicator Date hidden'!O32)</f>
        <v>0</v>
      </c>
      <c r="O31" s="33">
        <f>IF('Indicator Date hidden'!P32="x","x",$O$2-'Indicator Date hidden'!P32)</f>
        <v>0</v>
      </c>
      <c r="P31" s="33">
        <f>IF('Indicator Date hidden'!Q32="x","x",$P$2-'Indicator Date hidden'!Q32)</f>
        <v>0</v>
      </c>
      <c r="Q31" s="33">
        <f>IF('Indicator Date hidden'!R32="x","x",$Q$2-'Indicator Date hidden'!R32)</f>
        <v>4</v>
      </c>
      <c r="R31" s="33">
        <f>IF('Indicator Date hidden'!S32="x","x",$R$2-'Indicator Date hidden'!S32)</f>
        <v>0</v>
      </c>
      <c r="S31" s="33">
        <f>IF('Indicator Date hidden'!T32="x","x",$S$2-'Indicator Date hidden'!T32)</f>
        <v>0</v>
      </c>
      <c r="T31" s="33">
        <f>IF('Indicator Date hidden'!U32="x","x",$T$2-'Indicator Date hidden'!U32)</f>
        <v>0</v>
      </c>
      <c r="U31" s="33">
        <f>IF('Indicator Date hidden'!V32="x","x",$U$2-'Indicator Date hidden'!V32)</f>
        <v>0</v>
      </c>
      <c r="V31" s="33">
        <f>IF('Indicator Date hidden'!W32="x","x",$V$2-'Indicator Date hidden'!W32)</f>
        <v>0</v>
      </c>
      <c r="W31" s="33">
        <f>IF('Indicator Date hidden'!X32="x","x",$W$2-'Indicator Date hidden'!X32)</f>
        <v>0</v>
      </c>
      <c r="X31" s="33">
        <f>IF('Indicator Date hidden'!Y32="x","x",$X$2-'Indicator Date hidden'!Y32)</f>
        <v>2</v>
      </c>
      <c r="Y31" s="33">
        <f>IF('Indicator Date hidden'!Z32="x","x",$Y$2-'Indicator Date hidden'!Z32)</f>
        <v>0</v>
      </c>
      <c r="Z31" s="33">
        <f>IF('Indicator Date hidden'!AA32="x","x",$Z$2-'Indicator Date hidden'!AA32)</f>
        <v>0</v>
      </c>
      <c r="AA31" s="33">
        <f>IF('Indicator Date hidden'!AB32="x","x",$AA$2-'Indicator Date hidden'!AB32)</f>
        <v>0</v>
      </c>
      <c r="AB31" s="33">
        <f>IF('Indicator Date hidden'!AC32="x","x",$AB$2-'Indicator Date hidden'!AC32)</f>
        <v>0</v>
      </c>
      <c r="AC31" s="33">
        <f>IF('Indicator Date hidden'!AD32="x","x",$AC$2-'Indicator Date hidden'!AD32)</f>
        <v>0</v>
      </c>
      <c r="AD31" s="33">
        <f>IF('Indicator Date hidden'!AE32="x","x",$AD$2-'Indicator Date hidden'!AE32)</f>
        <v>0</v>
      </c>
      <c r="AE31" s="33">
        <f>IF('Indicator Date hidden'!AF32="x","x",$AE$2-'Indicator Date hidden'!AF32)</f>
        <v>0</v>
      </c>
      <c r="AF31" s="33">
        <f>IF('Indicator Date hidden'!AG32="x","x",$AF$2-'Indicator Date hidden'!AG32)</f>
        <v>1</v>
      </c>
      <c r="AG31" s="33">
        <f>IF('Indicator Date hidden'!AH32="x","x",$AG$2-'Indicator Date hidden'!AH32)</f>
        <v>0</v>
      </c>
      <c r="AH31" s="33">
        <f>IF('Indicator Date hidden'!AI32="x","x",$AH$2-'Indicator Date hidden'!AI32)</f>
        <v>0</v>
      </c>
      <c r="AI31" s="33">
        <f>IF('Indicator Date hidden'!AJ32="x","x",$AI$2-'Indicator Date hidden'!AJ32)</f>
        <v>0</v>
      </c>
      <c r="AJ31" s="33" t="str">
        <f>IF('Indicator Date hidden'!AK32="x","x",$AJ$2-'Indicator Date hidden'!AK32)</f>
        <v>x</v>
      </c>
      <c r="AK31" s="33">
        <f>IF('Indicator Date hidden'!AL32="x","x",$AK$2-'Indicator Date hidden'!AL32)</f>
        <v>1</v>
      </c>
      <c r="AL31" s="33">
        <f>IF('Indicator Date hidden'!AM32="x","x",$AL$2-'Indicator Date hidden'!AM32)</f>
        <v>0</v>
      </c>
      <c r="AM31" s="33">
        <f>IF('Indicator Date hidden'!AN32="x","x",$AM$2-'Indicator Date hidden'!AN32)</f>
        <v>0</v>
      </c>
      <c r="AN31" s="33">
        <f>IF('Indicator Date hidden'!AO32="x","x",$AN$2-'Indicator Date hidden'!AO32)</f>
        <v>0</v>
      </c>
      <c r="AO31" s="33">
        <f>IF('Indicator Date hidden'!AP32="x","x",$AO$2-'Indicator Date hidden'!AP32)</f>
        <v>0</v>
      </c>
      <c r="AP31" s="33">
        <f>IF('Indicator Date hidden'!AQ32="x","x",$AP$2-'Indicator Date hidden'!AQ32)</f>
        <v>0</v>
      </c>
      <c r="AQ31" s="33">
        <f>IF('Indicator Date hidden'!AR32="x","x",$AQ$2-'Indicator Date hidden'!AR32)</f>
        <v>8</v>
      </c>
      <c r="AR31" s="33">
        <f>IF('Indicator Date hidden'!AS32="x","x",$AR$2-'Indicator Date hidden'!AS32)</f>
        <v>0</v>
      </c>
      <c r="AS31" s="33">
        <f>IF('Indicator Date hidden'!AT32="x","x",$AS$2-'Indicator Date hidden'!AT32)</f>
        <v>0</v>
      </c>
      <c r="AT31" s="33">
        <f>IF('Indicator Date hidden'!AU32="x","x",$AT$2-'Indicator Date hidden'!AU32)</f>
        <v>0</v>
      </c>
      <c r="AU31" s="33">
        <f>IF('Indicator Date hidden'!AV32="x","x",$AU$2-'Indicator Date hidden'!AV32)</f>
        <v>5</v>
      </c>
      <c r="AV31" s="33">
        <f>IF('Indicator Date hidden'!AW32="x","x",$AV$2-'Indicator Date hidden'!AW32)</f>
        <v>0</v>
      </c>
      <c r="AW31" s="33">
        <f>IF('Indicator Date hidden'!AX32="x","x",$AW$2-'Indicator Date hidden'!AX32)</f>
        <v>0</v>
      </c>
      <c r="AX31" s="33">
        <f>IF('Indicator Date hidden'!AY32="x","x",$AX$2-'Indicator Date hidden'!AY32)</f>
        <v>0</v>
      </c>
      <c r="AY31" s="33">
        <f>IF('Indicator Date hidden'!AZ32="x","x",$AY$2-'Indicator Date hidden'!AZ32)</f>
        <v>0</v>
      </c>
      <c r="AZ31" s="33">
        <f>IF('Indicator Date hidden'!BA32="x","x",$AZ$2-'Indicator Date hidden'!BA32)</f>
        <v>0</v>
      </c>
      <c r="BA31">
        <f t="shared" si="0"/>
        <v>21</v>
      </c>
      <c r="BB31" s="34">
        <f t="shared" si="1"/>
        <v>0.42</v>
      </c>
      <c r="BC31">
        <f t="shared" si="2"/>
        <v>6</v>
      </c>
      <c r="BD31" s="34">
        <f t="shared" si="3"/>
        <v>1.4295453822806745</v>
      </c>
      <c r="BE31" s="36">
        <f t="shared" si="4"/>
        <v>0</v>
      </c>
    </row>
    <row r="32" spans="1:57" x14ac:dyDescent="0.3">
      <c r="A32" t="s">
        <v>54</v>
      </c>
      <c r="B32" s="33">
        <f>IF('Indicator Date hidden'!C33="x","x",$B$2-'Indicator Date hidden'!C33)</f>
        <v>0</v>
      </c>
      <c r="C32" s="33">
        <f>IF('Indicator Date hidden'!D33="x","x",$C$2-'Indicator Date hidden'!D33)</f>
        <v>0</v>
      </c>
      <c r="D32" s="33">
        <f>IF('Indicator Date hidden'!E33="x","x",$D$2-'Indicator Date hidden'!E33)</f>
        <v>0</v>
      </c>
      <c r="E32" s="33">
        <f>IF('Indicator Date hidden'!F33="x","x",$E$2-'Indicator Date hidden'!F33)</f>
        <v>0</v>
      </c>
      <c r="F32" s="33">
        <f>IF('Indicator Date hidden'!G33="x","x",$F$2-'Indicator Date hidden'!G33)</f>
        <v>0</v>
      </c>
      <c r="G32" s="33">
        <f>IF('Indicator Date hidden'!H33="x","x",$G$2-'Indicator Date hidden'!H33)</f>
        <v>0</v>
      </c>
      <c r="H32" s="33">
        <f>IF('Indicator Date hidden'!I33="x","x",$H$2-'Indicator Date hidden'!I33)</f>
        <v>0</v>
      </c>
      <c r="I32" s="33">
        <f>IF('Indicator Date hidden'!J33="x","x",$I$2-'Indicator Date hidden'!J33)</f>
        <v>0</v>
      </c>
      <c r="J32" s="33">
        <f>IF('Indicator Date hidden'!K33="x","x",$J$2-'Indicator Date hidden'!K33)</f>
        <v>0</v>
      </c>
      <c r="K32" s="33">
        <f>IF('Indicator Date hidden'!L33="x","x",$K$2-'Indicator Date hidden'!L33)</f>
        <v>0</v>
      </c>
      <c r="L32" s="33">
        <f>IF('Indicator Date hidden'!M33="x","x",$L$2-'Indicator Date hidden'!M33)</f>
        <v>0</v>
      </c>
      <c r="M32" s="33">
        <f>IF('Indicator Date hidden'!N33="x","x",$M$2-'Indicator Date hidden'!N33)</f>
        <v>0</v>
      </c>
      <c r="N32" s="33">
        <f>IF('Indicator Date hidden'!O33="x","x",$N$2-'Indicator Date hidden'!O33)</f>
        <v>0</v>
      </c>
      <c r="O32" s="33">
        <f>IF('Indicator Date hidden'!P33="x","x",$O$2-'Indicator Date hidden'!P33)</f>
        <v>0</v>
      </c>
      <c r="P32" s="33">
        <f>IF('Indicator Date hidden'!Q33="x","x",$P$2-'Indicator Date hidden'!Q33)</f>
        <v>0</v>
      </c>
      <c r="Q32" s="33">
        <f>IF('Indicator Date hidden'!R33="x","x",$Q$2-'Indicator Date hidden'!R33)</f>
        <v>3</v>
      </c>
      <c r="R32" s="33">
        <f>IF('Indicator Date hidden'!S33="x","x",$R$2-'Indicator Date hidden'!S33)</f>
        <v>0</v>
      </c>
      <c r="S32" s="33">
        <f>IF('Indicator Date hidden'!T33="x","x",$S$2-'Indicator Date hidden'!T33)</f>
        <v>0</v>
      </c>
      <c r="T32" s="33">
        <f>IF('Indicator Date hidden'!U33="x","x",$T$2-'Indicator Date hidden'!U33)</f>
        <v>0</v>
      </c>
      <c r="U32" s="33">
        <f>IF('Indicator Date hidden'!V33="x","x",$U$2-'Indicator Date hidden'!V33)</f>
        <v>0</v>
      </c>
      <c r="V32" s="33">
        <f>IF('Indicator Date hidden'!W33="x","x",$V$2-'Indicator Date hidden'!W33)</f>
        <v>0</v>
      </c>
      <c r="W32" s="33">
        <f>IF('Indicator Date hidden'!X33="x","x",$W$2-'Indicator Date hidden'!X33)</f>
        <v>3</v>
      </c>
      <c r="X32" s="33">
        <f>IF('Indicator Date hidden'!Y33="x","x",$X$2-'Indicator Date hidden'!Y33)</f>
        <v>5</v>
      </c>
      <c r="Y32" s="33">
        <f>IF('Indicator Date hidden'!Z33="x","x",$Y$2-'Indicator Date hidden'!Z33)</f>
        <v>0</v>
      </c>
      <c r="Z32" s="33">
        <f>IF('Indicator Date hidden'!AA33="x","x",$Z$2-'Indicator Date hidden'!AA33)</f>
        <v>0</v>
      </c>
      <c r="AA32" s="33">
        <f>IF('Indicator Date hidden'!AB33="x","x",$AA$2-'Indicator Date hidden'!AB33)</f>
        <v>0</v>
      </c>
      <c r="AB32" s="33">
        <f>IF('Indicator Date hidden'!AC33="x","x",$AB$2-'Indicator Date hidden'!AC33)</f>
        <v>0</v>
      </c>
      <c r="AC32" s="33">
        <f>IF('Indicator Date hidden'!AD33="x","x",$AC$2-'Indicator Date hidden'!AD33)</f>
        <v>0</v>
      </c>
      <c r="AD32" s="33">
        <f>IF('Indicator Date hidden'!AE33="x","x",$AD$2-'Indicator Date hidden'!AE33)</f>
        <v>0</v>
      </c>
      <c r="AE32" s="33">
        <f>IF('Indicator Date hidden'!AF33="x","x",$AE$2-'Indicator Date hidden'!AF33)</f>
        <v>0</v>
      </c>
      <c r="AF32" s="33">
        <f>IF('Indicator Date hidden'!AG33="x","x",$AF$2-'Indicator Date hidden'!AG33)</f>
        <v>6</v>
      </c>
      <c r="AG32" s="33">
        <f>IF('Indicator Date hidden'!AH33="x","x",$AG$2-'Indicator Date hidden'!AH33)</f>
        <v>0</v>
      </c>
      <c r="AH32" s="33">
        <f>IF('Indicator Date hidden'!AI33="x","x",$AH$2-'Indicator Date hidden'!AI33)</f>
        <v>0</v>
      </c>
      <c r="AI32" s="33">
        <f>IF('Indicator Date hidden'!AJ33="x","x",$AI$2-'Indicator Date hidden'!AJ33)</f>
        <v>0</v>
      </c>
      <c r="AJ32" s="33">
        <f>IF('Indicator Date hidden'!AK33="x","x",$AJ$2-'Indicator Date hidden'!AK33)</f>
        <v>0</v>
      </c>
      <c r="AK32" s="33">
        <f>IF('Indicator Date hidden'!AL33="x","x",$AK$2-'Indicator Date hidden'!AL33)</f>
        <v>0</v>
      </c>
      <c r="AL32" s="33">
        <f>IF('Indicator Date hidden'!AM33="x","x",$AL$2-'Indicator Date hidden'!AM33)</f>
        <v>0</v>
      </c>
      <c r="AM32" s="33">
        <f>IF('Indicator Date hidden'!AN33="x","x",$AM$2-'Indicator Date hidden'!AN33)</f>
        <v>0</v>
      </c>
      <c r="AN32" s="33">
        <f>IF('Indicator Date hidden'!AO33="x","x",$AN$2-'Indicator Date hidden'!AO33)</f>
        <v>0</v>
      </c>
      <c r="AO32" s="33">
        <f>IF('Indicator Date hidden'!AP33="x","x",$AO$2-'Indicator Date hidden'!AP33)</f>
        <v>0</v>
      </c>
      <c r="AP32" s="33">
        <f>IF('Indicator Date hidden'!AQ33="x","x",$AP$2-'Indicator Date hidden'!AQ33)</f>
        <v>0</v>
      </c>
      <c r="AQ32" s="33">
        <f>IF('Indicator Date hidden'!AR33="x","x",$AQ$2-'Indicator Date hidden'!AR33)</f>
        <v>0</v>
      </c>
      <c r="AR32" s="33">
        <f>IF('Indicator Date hidden'!AS33="x","x",$AR$2-'Indicator Date hidden'!AS33)</f>
        <v>0</v>
      </c>
      <c r="AS32" s="33">
        <f>IF('Indicator Date hidden'!AT33="x","x",$AS$2-'Indicator Date hidden'!AT33)</f>
        <v>0</v>
      </c>
      <c r="AT32" s="33">
        <f>IF('Indicator Date hidden'!AU33="x","x",$AT$2-'Indicator Date hidden'!AU33)</f>
        <v>0</v>
      </c>
      <c r="AU32" s="33">
        <f>IF('Indicator Date hidden'!AV33="x","x",$AU$2-'Indicator Date hidden'!AV33)</f>
        <v>4</v>
      </c>
      <c r="AV32" s="33">
        <f>IF('Indicator Date hidden'!AW33="x","x",$AV$2-'Indicator Date hidden'!AW33)</f>
        <v>0</v>
      </c>
      <c r="AW32" s="33">
        <f>IF('Indicator Date hidden'!AX33="x","x",$AW$2-'Indicator Date hidden'!AX33)</f>
        <v>0</v>
      </c>
      <c r="AX32" s="33">
        <f>IF('Indicator Date hidden'!AY33="x","x",$AX$2-'Indicator Date hidden'!AY33)</f>
        <v>0</v>
      </c>
      <c r="AY32" s="33">
        <f>IF('Indicator Date hidden'!AZ33="x","x",$AY$2-'Indicator Date hidden'!AZ33)</f>
        <v>0</v>
      </c>
      <c r="AZ32" s="33">
        <f>IF('Indicator Date hidden'!BA33="x","x",$AZ$2-'Indicator Date hidden'!BA33)</f>
        <v>0</v>
      </c>
      <c r="BA32">
        <f t="shared" si="0"/>
        <v>21</v>
      </c>
      <c r="BB32" s="34">
        <f t="shared" si="1"/>
        <v>0.41176470588235292</v>
      </c>
      <c r="BC32">
        <f t="shared" si="2"/>
        <v>5</v>
      </c>
      <c r="BD32" s="34">
        <f t="shared" si="3"/>
        <v>1.3012282371009458</v>
      </c>
      <c r="BE32" s="36">
        <f t="shared" si="4"/>
        <v>0</v>
      </c>
    </row>
    <row r="33" spans="1:57" x14ac:dyDescent="0.3">
      <c r="A33" t="s">
        <v>56</v>
      </c>
      <c r="B33" s="33">
        <f>IF('Indicator Date hidden'!C34="x","x",$B$2-'Indicator Date hidden'!C34)</f>
        <v>0</v>
      </c>
      <c r="C33" s="33">
        <f>IF('Indicator Date hidden'!D34="x","x",$C$2-'Indicator Date hidden'!D34)</f>
        <v>0</v>
      </c>
      <c r="D33" s="33">
        <f>IF('Indicator Date hidden'!E34="x","x",$D$2-'Indicator Date hidden'!E34)</f>
        <v>0</v>
      </c>
      <c r="E33" s="33">
        <f>IF('Indicator Date hidden'!F34="x","x",$E$2-'Indicator Date hidden'!F34)</f>
        <v>0</v>
      </c>
      <c r="F33" s="33">
        <f>IF('Indicator Date hidden'!G34="x","x",$F$2-'Indicator Date hidden'!G34)</f>
        <v>0</v>
      </c>
      <c r="G33" s="33">
        <f>IF('Indicator Date hidden'!H34="x","x",$G$2-'Indicator Date hidden'!H34)</f>
        <v>0</v>
      </c>
      <c r="H33" s="33">
        <f>IF('Indicator Date hidden'!I34="x","x",$H$2-'Indicator Date hidden'!I34)</f>
        <v>0</v>
      </c>
      <c r="I33" s="33">
        <f>IF('Indicator Date hidden'!J34="x","x",$I$2-'Indicator Date hidden'!J34)</f>
        <v>0</v>
      </c>
      <c r="J33" s="33">
        <f>IF('Indicator Date hidden'!K34="x","x",$J$2-'Indicator Date hidden'!K34)</f>
        <v>0</v>
      </c>
      <c r="K33" s="33">
        <f>IF('Indicator Date hidden'!L34="x","x",$K$2-'Indicator Date hidden'!L34)</f>
        <v>0</v>
      </c>
      <c r="L33" s="33">
        <f>IF('Indicator Date hidden'!M34="x","x",$L$2-'Indicator Date hidden'!M34)</f>
        <v>0</v>
      </c>
      <c r="M33" s="33">
        <f>IF('Indicator Date hidden'!N34="x","x",$M$2-'Indicator Date hidden'!N34)</f>
        <v>0</v>
      </c>
      <c r="N33" s="33">
        <f>IF('Indicator Date hidden'!O34="x","x",$N$2-'Indicator Date hidden'!O34)</f>
        <v>0</v>
      </c>
      <c r="O33" s="33">
        <f>IF('Indicator Date hidden'!P34="x","x",$O$2-'Indicator Date hidden'!P34)</f>
        <v>0</v>
      </c>
      <c r="P33" s="33">
        <f>IF('Indicator Date hidden'!Q34="x","x",$P$2-'Indicator Date hidden'!Q34)</f>
        <v>0</v>
      </c>
      <c r="Q33" s="33" t="str">
        <f>IF('Indicator Date hidden'!R34="x","x",$Q$2-'Indicator Date hidden'!R34)</f>
        <v>x</v>
      </c>
      <c r="R33" s="33">
        <f>IF('Indicator Date hidden'!S34="x","x",$R$2-'Indicator Date hidden'!S34)</f>
        <v>0</v>
      </c>
      <c r="S33" s="33">
        <f>IF('Indicator Date hidden'!T34="x","x",$S$2-'Indicator Date hidden'!T34)</f>
        <v>0</v>
      </c>
      <c r="T33" s="33">
        <f>IF('Indicator Date hidden'!U34="x","x",$T$2-'Indicator Date hidden'!U34)</f>
        <v>0</v>
      </c>
      <c r="U33" s="33" t="str">
        <f>IF('Indicator Date hidden'!V34="x","x",$U$2-'Indicator Date hidden'!V34)</f>
        <v>x</v>
      </c>
      <c r="V33" s="33">
        <f>IF('Indicator Date hidden'!W34="x","x",$V$2-'Indicator Date hidden'!W34)</f>
        <v>0</v>
      </c>
      <c r="W33" s="33" t="str">
        <f>IF('Indicator Date hidden'!X34="x","x",$W$2-'Indicator Date hidden'!X34)</f>
        <v>x</v>
      </c>
      <c r="X33" s="33">
        <f>IF('Indicator Date hidden'!Y34="x","x",$X$2-'Indicator Date hidden'!Y34)</f>
        <v>4</v>
      </c>
      <c r="Y33" s="33">
        <f>IF('Indicator Date hidden'!Z34="x","x",$Y$2-'Indicator Date hidden'!Z34)</f>
        <v>0</v>
      </c>
      <c r="Z33" s="33">
        <f>IF('Indicator Date hidden'!AA34="x","x",$Z$2-'Indicator Date hidden'!AA34)</f>
        <v>0</v>
      </c>
      <c r="AA33" s="33" t="str">
        <f>IF('Indicator Date hidden'!AB34="x","x",$AA$2-'Indicator Date hidden'!AB34)</f>
        <v>x</v>
      </c>
      <c r="AB33" s="33">
        <f>IF('Indicator Date hidden'!AC34="x","x",$AB$2-'Indicator Date hidden'!AC34)</f>
        <v>0</v>
      </c>
      <c r="AC33" s="33">
        <f>IF('Indicator Date hidden'!AD34="x","x",$AC$2-'Indicator Date hidden'!AD34)</f>
        <v>0</v>
      </c>
      <c r="AD33" s="33" t="str">
        <f>IF('Indicator Date hidden'!AE34="x","x",$AD$2-'Indicator Date hidden'!AE34)</f>
        <v>x</v>
      </c>
      <c r="AE33" s="33">
        <f>IF('Indicator Date hidden'!AF34="x","x",$AE$2-'Indicator Date hidden'!AF34)</f>
        <v>0</v>
      </c>
      <c r="AF33" s="33">
        <f>IF('Indicator Date hidden'!AG34="x","x",$AF$2-'Indicator Date hidden'!AG34)</f>
        <v>3</v>
      </c>
      <c r="AG33" s="33">
        <f>IF('Indicator Date hidden'!AH34="x","x",$AG$2-'Indicator Date hidden'!AH34)</f>
        <v>0</v>
      </c>
      <c r="AH33" s="33">
        <f>IF('Indicator Date hidden'!AI34="x","x",$AH$2-'Indicator Date hidden'!AI34)</f>
        <v>0</v>
      </c>
      <c r="AI33" s="33">
        <f>IF('Indicator Date hidden'!AJ34="x","x",$AI$2-'Indicator Date hidden'!AJ34)</f>
        <v>0</v>
      </c>
      <c r="AJ33" s="33" t="str">
        <f>IF('Indicator Date hidden'!AK34="x","x",$AJ$2-'Indicator Date hidden'!AK34)</f>
        <v>x</v>
      </c>
      <c r="AK33" s="33">
        <f>IF('Indicator Date hidden'!AL34="x","x",$AK$2-'Indicator Date hidden'!AL34)</f>
        <v>1</v>
      </c>
      <c r="AL33" s="33">
        <f>IF('Indicator Date hidden'!AM34="x","x",$AL$2-'Indicator Date hidden'!AM34)</f>
        <v>0</v>
      </c>
      <c r="AM33" s="33">
        <f>IF('Indicator Date hidden'!AN34="x","x",$AM$2-'Indicator Date hidden'!AN34)</f>
        <v>0</v>
      </c>
      <c r="AN33" s="33">
        <f>IF('Indicator Date hidden'!AO34="x","x",$AN$2-'Indicator Date hidden'!AO34)</f>
        <v>0</v>
      </c>
      <c r="AO33" s="33">
        <f>IF('Indicator Date hidden'!AP34="x","x",$AO$2-'Indicator Date hidden'!AP34)</f>
        <v>0</v>
      </c>
      <c r="AP33" s="33">
        <f>IF('Indicator Date hidden'!AQ34="x","x",$AP$2-'Indicator Date hidden'!AQ34)</f>
        <v>0</v>
      </c>
      <c r="AQ33" s="33">
        <f>IF('Indicator Date hidden'!AR34="x","x",$AQ$2-'Indicator Date hidden'!AR34)</f>
        <v>4</v>
      </c>
      <c r="AR33" s="33">
        <f>IF('Indicator Date hidden'!AS34="x","x",$AR$2-'Indicator Date hidden'!AS34)</f>
        <v>0</v>
      </c>
      <c r="AS33" s="33">
        <f>IF('Indicator Date hidden'!AT34="x","x",$AS$2-'Indicator Date hidden'!AT34)</f>
        <v>0</v>
      </c>
      <c r="AT33" s="33">
        <f>IF('Indicator Date hidden'!AU34="x","x",$AT$2-'Indicator Date hidden'!AU34)</f>
        <v>0</v>
      </c>
      <c r="AU33" s="33" t="str">
        <f>IF('Indicator Date hidden'!AV34="x","x",$AU$2-'Indicator Date hidden'!AV34)</f>
        <v>x</v>
      </c>
      <c r="AV33" s="33">
        <f>IF('Indicator Date hidden'!AW34="x","x",$AV$2-'Indicator Date hidden'!AW34)</f>
        <v>0</v>
      </c>
      <c r="AW33" s="33">
        <f>IF('Indicator Date hidden'!AX34="x","x",$AW$2-'Indicator Date hidden'!AX34)</f>
        <v>0</v>
      </c>
      <c r="AX33" s="33">
        <f>IF('Indicator Date hidden'!AY34="x","x",$AX$2-'Indicator Date hidden'!AY34)</f>
        <v>0</v>
      </c>
      <c r="AY33" s="33">
        <f>IF('Indicator Date hidden'!AZ34="x","x",$AY$2-'Indicator Date hidden'!AZ34)</f>
        <v>0</v>
      </c>
      <c r="AZ33" s="33">
        <f>IF('Indicator Date hidden'!BA34="x","x",$AZ$2-'Indicator Date hidden'!BA34)</f>
        <v>0</v>
      </c>
      <c r="BA33">
        <f t="shared" si="0"/>
        <v>12</v>
      </c>
      <c r="BB33" s="34">
        <f t="shared" si="1"/>
        <v>0.27272727272727271</v>
      </c>
      <c r="BC33">
        <f t="shared" si="2"/>
        <v>4</v>
      </c>
      <c r="BD33" s="34">
        <f t="shared" si="3"/>
        <v>0.9381712472977406</v>
      </c>
      <c r="BE33" s="36">
        <f t="shared" si="4"/>
        <v>0</v>
      </c>
    </row>
    <row r="34" spans="1:57" x14ac:dyDescent="0.3">
      <c r="A34" t="s">
        <v>59</v>
      </c>
      <c r="B34" s="33">
        <f>IF('Indicator Date hidden'!C35="x","x",$B$2-'Indicator Date hidden'!C35)</f>
        <v>0</v>
      </c>
      <c r="C34" s="33">
        <f>IF('Indicator Date hidden'!D35="x","x",$C$2-'Indicator Date hidden'!D35)</f>
        <v>0</v>
      </c>
      <c r="D34" s="33">
        <f>IF('Indicator Date hidden'!E35="x","x",$D$2-'Indicator Date hidden'!E35)</f>
        <v>0</v>
      </c>
      <c r="E34" s="33">
        <f>IF('Indicator Date hidden'!F35="x","x",$E$2-'Indicator Date hidden'!F35)</f>
        <v>0</v>
      </c>
      <c r="F34" s="33">
        <f>IF('Indicator Date hidden'!G35="x","x",$F$2-'Indicator Date hidden'!G35)</f>
        <v>0</v>
      </c>
      <c r="G34" s="33">
        <f>IF('Indicator Date hidden'!H35="x","x",$G$2-'Indicator Date hidden'!H35)</f>
        <v>0</v>
      </c>
      <c r="H34" s="33">
        <f>IF('Indicator Date hidden'!I35="x","x",$H$2-'Indicator Date hidden'!I35)</f>
        <v>0</v>
      </c>
      <c r="I34" s="33">
        <f>IF('Indicator Date hidden'!J35="x","x",$I$2-'Indicator Date hidden'!J35)</f>
        <v>0</v>
      </c>
      <c r="J34" s="33">
        <f>IF('Indicator Date hidden'!K35="x","x",$J$2-'Indicator Date hidden'!K35)</f>
        <v>0</v>
      </c>
      <c r="K34" s="33">
        <f>IF('Indicator Date hidden'!L35="x","x",$K$2-'Indicator Date hidden'!L35)</f>
        <v>0</v>
      </c>
      <c r="L34" s="33">
        <f>IF('Indicator Date hidden'!M35="x","x",$L$2-'Indicator Date hidden'!M35)</f>
        <v>0</v>
      </c>
      <c r="M34" s="33">
        <f>IF('Indicator Date hidden'!N35="x","x",$M$2-'Indicator Date hidden'!N35)</f>
        <v>0</v>
      </c>
      <c r="N34" s="33">
        <f>IF('Indicator Date hidden'!O35="x","x",$N$2-'Indicator Date hidden'!O35)</f>
        <v>0</v>
      </c>
      <c r="O34" s="33">
        <f>IF('Indicator Date hidden'!P35="x","x",$O$2-'Indicator Date hidden'!P35)</f>
        <v>0</v>
      </c>
      <c r="P34" s="33">
        <f>IF('Indicator Date hidden'!Q35="x","x",$P$2-'Indicator Date hidden'!Q35)</f>
        <v>0</v>
      </c>
      <c r="Q34" s="33">
        <f>IF('Indicator Date hidden'!R35="x","x",$Q$2-'Indicator Date hidden'!R35)</f>
        <v>4</v>
      </c>
      <c r="R34" s="33">
        <f>IF('Indicator Date hidden'!S35="x","x",$R$2-'Indicator Date hidden'!S35)</f>
        <v>0</v>
      </c>
      <c r="S34" s="33">
        <f>IF('Indicator Date hidden'!T35="x","x",$S$2-'Indicator Date hidden'!T35)</f>
        <v>0</v>
      </c>
      <c r="T34" s="33">
        <f>IF('Indicator Date hidden'!U35="x","x",$T$2-'Indicator Date hidden'!U35)</f>
        <v>0</v>
      </c>
      <c r="U34" s="33">
        <f>IF('Indicator Date hidden'!V35="x","x",$U$2-'Indicator Date hidden'!V35)</f>
        <v>0</v>
      </c>
      <c r="V34" s="33">
        <f>IF('Indicator Date hidden'!W35="x","x",$V$2-'Indicator Date hidden'!W35)</f>
        <v>0</v>
      </c>
      <c r="W34" s="33">
        <f>IF('Indicator Date hidden'!X35="x","x",$W$2-'Indicator Date hidden'!X35)</f>
        <v>4</v>
      </c>
      <c r="X34" s="33">
        <f>IF('Indicator Date hidden'!Y35="x","x",$X$2-'Indicator Date hidden'!Y35)</f>
        <v>5</v>
      </c>
      <c r="Y34" s="33">
        <f>IF('Indicator Date hidden'!Z35="x","x",$Y$2-'Indicator Date hidden'!Z35)</f>
        <v>0</v>
      </c>
      <c r="Z34" s="33">
        <f>IF('Indicator Date hidden'!AA35="x","x",$Z$2-'Indicator Date hidden'!AA35)</f>
        <v>0</v>
      </c>
      <c r="AA34" s="33">
        <f>IF('Indicator Date hidden'!AB35="x","x",$AA$2-'Indicator Date hidden'!AB35)</f>
        <v>0</v>
      </c>
      <c r="AB34" s="33">
        <f>IF('Indicator Date hidden'!AC35="x","x",$AB$2-'Indicator Date hidden'!AC35)</f>
        <v>0</v>
      </c>
      <c r="AC34" s="33">
        <f>IF('Indicator Date hidden'!AD35="x","x",$AC$2-'Indicator Date hidden'!AD35)</f>
        <v>0</v>
      </c>
      <c r="AD34" s="33">
        <f>IF('Indicator Date hidden'!AE35="x","x",$AD$2-'Indicator Date hidden'!AE35)</f>
        <v>0</v>
      </c>
      <c r="AE34" s="33">
        <f>IF('Indicator Date hidden'!AF35="x","x",$AE$2-'Indicator Date hidden'!AF35)</f>
        <v>0</v>
      </c>
      <c r="AF34" s="33">
        <f>IF('Indicator Date hidden'!AG35="x","x",$AF$2-'Indicator Date hidden'!AG35)</f>
        <v>5</v>
      </c>
      <c r="AG34" s="33">
        <f>IF('Indicator Date hidden'!AH35="x","x",$AG$2-'Indicator Date hidden'!AH35)</f>
        <v>0</v>
      </c>
      <c r="AH34" s="33">
        <f>IF('Indicator Date hidden'!AI35="x","x",$AH$2-'Indicator Date hidden'!AI35)</f>
        <v>0</v>
      </c>
      <c r="AI34" s="33">
        <f>IF('Indicator Date hidden'!AJ35="x","x",$AI$2-'Indicator Date hidden'!AJ35)</f>
        <v>0</v>
      </c>
      <c r="AJ34" s="33">
        <f>IF('Indicator Date hidden'!AK35="x","x",$AJ$2-'Indicator Date hidden'!AK35)</f>
        <v>0</v>
      </c>
      <c r="AK34" s="33">
        <f>IF('Indicator Date hidden'!AL35="x","x",$AK$2-'Indicator Date hidden'!AL35)</f>
        <v>1</v>
      </c>
      <c r="AL34" s="33">
        <f>IF('Indicator Date hidden'!AM35="x","x",$AL$2-'Indicator Date hidden'!AM35)</f>
        <v>0</v>
      </c>
      <c r="AM34" s="33">
        <f>IF('Indicator Date hidden'!AN35="x","x",$AM$2-'Indicator Date hidden'!AN35)</f>
        <v>0</v>
      </c>
      <c r="AN34" s="33">
        <f>IF('Indicator Date hidden'!AO35="x","x",$AN$2-'Indicator Date hidden'!AO35)</f>
        <v>0</v>
      </c>
      <c r="AO34" s="33" t="str">
        <f>IF('Indicator Date hidden'!AP35="x","x",$AO$2-'Indicator Date hidden'!AP35)</f>
        <v>x</v>
      </c>
      <c r="AP34" s="33" t="str">
        <f>IF('Indicator Date hidden'!AQ35="x","x",$AP$2-'Indicator Date hidden'!AQ35)</f>
        <v>x</v>
      </c>
      <c r="AQ34" s="33" t="str">
        <f>IF('Indicator Date hidden'!AR35="x","x",$AQ$2-'Indicator Date hidden'!AR35)</f>
        <v>x</v>
      </c>
      <c r="AR34" s="33">
        <f>IF('Indicator Date hidden'!AS35="x","x",$AR$2-'Indicator Date hidden'!AS35)</f>
        <v>0</v>
      </c>
      <c r="AS34" s="33">
        <f>IF('Indicator Date hidden'!AT35="x","x",$AS$2-'Indicator Date hidden'!AT35)</f>
        <v>0</v>
      </c>
      <c r="AT34" s="33">
        <f>IF('Indicator Date hidden'!AU35="x","x",$AT$2-'Indicator Date hidden'!AU35)</f>
        <v>0</v>
      </c>
      <c r="AU34" s="33">
        <f>IF('Indicator Date hidden'!AV35="x","x",$AU$2-'Indicator Date hidden'!AV35)</f>
        <v>4</v>
      </c>
      <c r="AV34" s="33">
        <f>IF('Indicator Date hidden'!AW35="x","x",$AV$2-'Indicator Date hidden'!AW35)</f>
        <v>0</v>
      </c>
      <c r="AW34" s="33">
        <f>IF('Indicator Date hidden'!AX35="x","x",$AW$2-'Indicator Date hidden'!AX35)</f>
        <v>0</v>
      </c>
      <c r="AX34" s="33">
        <f>IF('Indicator Date hidden'!AY35="x","x",$AX$2-'Indicator Date hidden'!AY35)</f>
        <v>0</v>
      </c>
      <c r="AY34" s="33">
        <f>IF('Indicator Date hidden'!AZ35="x","x",$AY$2-'Indicator Date hidden'!AZ35)</f>
        <v>0</v>
      </c>
      <c r="AZ34" s="33">
        <f>IF('Indicator Date hidden'!BA35="x","x",$AZ$2-'Indicator Date hidden'!BA35)</f>
        <v>0</v>
      </c>
      <c r="BA34">
        <f t="shared" si="0"/>
        <v>23</v>
      </c>
      <c r="BB34" s="34">
        <f t="shared" si="1"/>
        <v>0.47916666666666669</v>
      </c>
      <c r="BC34">
        <f t="shared" si="2"/>
        <v>6</v>
      </c>
      <c r="BD34" s="34">
        <f t="shared" si="3"/>
        <v>1.3538461159066622</v>
      </c>
      <c r="BE34" s="36">
        <f t="shared" si="4"/>
        <v>0</v>
      </c>
    </row>
    <row r="35" spans="1:57" x14ac:dyDescent="0.3">
      <c r="A35" t="s">
        <v>61</v>
      </c>
      <c r="B35" s="33">
        <f>IF('Indicator Date hidden'!C36="x","x",$B$2-'Indicator Date hidden'!C36)</f>
        <v>0</v>
      </c>
      <c r="C35" s="33">
        <f>IF('Indicator Date hidden'!D36="x","x",$C$2-'Indicator Date hidden'!D36)</f>
        <v>0</v>
      </c>
      <c r="D35" s="33">
        <f>IF('Indicator Date hidden'!E36="x","x",$D$2-'Indicator Date hidden'!E36)</f>
        <v>0</v>
      </c>
      <c r="E35" s="33">
        <f>IF('Indicator Date hidden'!F36="x","x",$E$2-'Indicator Date hidden'!F36)</f>
        <v>0</v>
      </c>
      <c r="F35" s="33">
        <f>IF('Indicator Date hidden'!G36="x","x",$F$2-'Indicator Date hidden'!G36)</f>
        <v>0</v>
      </c>
      <c r="G35" s="33">
        <f>IF('Indicator Date hidden'!H36="x","x",$G$2-'Indicator Date hidden'!H36)</f>
        <v>0</v>
      </c>
      <c r="H35" s="33">
        <f>IF('Indicator Date hidden'!I36="x","x",$H$2-'Indicator Date hidden'!I36)</f>
        <v>0</v>
      </c>
      <c r="I35" s="33">
        <f>IF('Indicator Date hidden'!J36="x","x",$I$2-'Indicator Date hidden'!J36)</f>
        <v>0</v>
      </c>
      <c r="J35" s="33">
        <f>IF('Indicator Date hidden'!K36="x","x",$J$2-'Indicator Date hidden'!K36)</f>
        <v>0</v>
      </c>
      <c r="K35" s="33">
        <f>IF('Indicator Date hidden'!L36="x","x",$K$2-'Indicator Date hidden'!L36)</f>
        <v>0</v>
      </c>
      <c r="L35" s="33">
        <f>IF('Indicator Date hidden'!M36="x","x",$L$2-'Indicator Date hidden'!M36)</f>
        <v>0</v>
      </c>
      <c r="M35" s="33">
        <f>IF('Indicator Date hidden'!N36="x","x",$M$2-'Indicator Date hidden'!N36)</f>
        <v>0</v>
      </c>
      <c r="N35" s="33">
        <f>IF('Indicator Date hidden'!O36="x","x",$N$2-'Indicator Date hidden'!O36)</f>
        <v>0</v>
      </c>
      <c r="O35" s="33">
        <f>IF('Indicator Date hidden'!P36="x","x",$O$2-'Indicator Date hidden'!P36)</f>
        <v>0</v>
      </c>
      <c r="P35" s="33">
        <f>IF('Indicator Date hidden'!Q36="x","x",$P$2-'Indicator Date hidden'!Q36)</f>
        <v>0</v>
      </c>
      <c r="Q35" s="33">
        <f>IF('Indicator Date hidden'!R36="x","x",$Q$2-'Indicator Date hidden'!R36)</f>
        <v>4</v>
      </c>
      <c r="R35" s="33">
        <f>IF('Indicator Date hidden'!S36="x","x",$R$2-'Indicator Date hidden'!S36)</f>
        <v>0</v>
      </c>
      <c r="S35" s="33">
        <f>IF('Indicator Date hidden'!T36="x","x",$S$2-'Indicator Date hidden'!T36)</f>
        <v>0</v>
      </c>
      <c r="T35" s="33">
        <f>IF('Indicator Date hidden'!U36="x","x",$T$2-'Indicator Date hidden'!U36)</f>
        <v>0</v>
      </c>
      <c r="U35" s="33">
        <f>IF('Indicator Date hidden'!V36="x","x",$U$2-'Indicator Date hidden'!V36)</f>
        <v>0</v>
      </c>
      <c r="V35" s="33">
        <f>IF('Indicator Date hidden'!W36="x","x",$V$2-'Indicator Date hidden'!W36)</f>
        <v>0</v>
      </c>
      <c r="W35" s="33">
        <f>IF('Indicator Date hidden'!X36="x","x",$W$2-'Indicator Date hidden'!X36)</f>
        <v>4</v>
      </c>
      <c r="X35" s="33" t="str">
        <f>IF('Indicator Date hidden'!Y36="x","x",$X$2-'Indicator Date hidden'!Y36)</f>
        <v>x</v>
      </c>
      <c r="Y35" s="33">
        <f>IF('Indicator Date hidden'!Z36="x","x",$Y$2-'Indicator Date hidden'!Z36)</f>
        <v>0</v>
      </c>
      <c r="Z35" s="33">
        <f>IF('Indicator Date hidden'!AA36="x","x",$Z$2-'Indicator Date hidden'!AA36)</f>
        <v>0</v>
      </c>
      <c r="AA35" s="33">
        <f>IF('Indicator Date hidden'!AB36="x","x",$AA$2-'Indicator Date hidden'!AB36)</f>
        <v>0</v>
      </c>
      <c r="AB35" s="33">
        <f>IF('Indicator Date hidden'!AC36="x","x",$AB$2-'Indicator Date hidden'!AC36)</f>
        <v>0</v>
      </c>
      <c r="AC35" s="33">
        <f>IF('Indicator Date hidden'!AD36="x","x",$AC$2-'Indicator Date hidden'!AD36)</f>
        <v>0</v>
      </c>
      <c r="AD35" s="33">
        <f>IF('Indicator Date hidden'!AE36="x","x",$AD$2-'Indicator Date hidden'!AE36)</f>
        <v>0</v>
      </c>
      <c r="AE35" s="33">
        <f>IF('Indicator Date hidden'!AF36="x","x",$AE$2-'Indicator Date hidden'!AF36)</f>
        <v>0</v>
      </c>
      <c r="AF35" s="33">
        <f>IF('Indicator Date hidden'!AG36="x","x",$AF$2-'Indicator Date hidden'!AG36)</f>
        <v>2</v>
      </c>
      <c r="AG35" s="33">
        <f>IF('Indicator Date hidden'!AH36="x","x",$AG$2-'Indicator Date hidden'!AH36)</f>
        <v>0</v>
      </c>
      <c r="AH35" s="33">
        <f>IF('Indicator Date hidden'!AI36="x","x",$AH$2-'Indicator Date hidden'!AI36)</f>
        <v>0</v>
      </c>
      <c r="AI35" s="33">
        <f>IF('Indicator Date hidden'!AJ36="x","x",$AI$2-'Indicator Date hidden'!AJ36)</f>
        <v>0</v>
      </c>
      <c r="AJ35" s="33">
        <f>IF('Indicator Date hidden'!AK36="x","x",$AJ$2-'Indicator Date hidden'!AK36)</f>
        <v>1</v>
      </c>
      <c r="AK35" s="33">
        <f>IF('Indicator Date hidden'!AL36="x","x",$AK$2-'Indicator Date hidden'!AL36)</f>
        <v>0</v>
      </c>
      <c r="AL35" s="33">
        <f>IF('Indicator Date hidden'!AM36="x","x",$AL$2-'Indicator Date hidden'!AM36)</f>
        <v>0</v>
      </c>
      <c r="AM35" s="33">
        <f>IF('Indicator Date hidden'!AN36="x","x",$AM$2-'Indicator Date hidden'!AN36)</f>
        <v>0</v>
      </c>
      <c r="AN35" s="33">
        <f>IF('Indicator Date hidden'!AO36="x","x",$AN$2-'Indicator Date hidden'!AO36)</f>
        <v>0</v>
      </c>
      <c r="AO35" s="33" t="str">
        <f>IF('Indicator Date hidden'!AP36="x","x",$AO$2-'Indicator Date hidden'!AP36)</f>
        <v>x</v>
      </c>
      <c r="AP35" s="33" t="str">
        <f>IF('Indicator Date hidden'!AQ36="x","x",$AP$2-'Indicator Date hidden'!AQ36)</f>
        <v>x</v>
      </c>
      <c r="AQ35" s="33" t="str">
        <f>IF('Indicator Date hidden'!AR36="x","x",$AQ$2-'Indicator Date hidden'!AR36)</f>
        <v>x</v>
      </c>
      <c r="AR35" s="33">
        <f>IF('Indicator Date hidden'!AS36="x","x",$AR$2-'Indicator Date hidden'!AS36)</f>
        <v>0</v>
      </c>
      <c r="AS35" s="33">
        <f>IF('Indicator Date hidden'!AT36="x","x",$AS$2-'Indicator Date hidden'!AT36)</f>
        <v>0</v>
      </c>
      <c r="AT35" s="33">
        <f>IF('Indicator Date hidden'!AU36="x","x",$AT$2-'Indicator Date hidden'!AU36)</f>
        <v>0</v>
      </c>
      <c r="AU35" s="33">
        <f>IF('Indicator Date hidden'!AV36="x","x",$AU$2-'Indicator Date hidden'!AV36)</f>
        <v>1</v>
      </c>
      <c r="AV35" s="33">
        <f>IF('Indicator Date hidden'!AW36="x","x",$AV$2-'Indicator Date hidden'!AW36)</f>
        <v>0</v>
      </c>
      <c r="AW35" s="33">
        <f>IF('Indicator Date hidden'!AX36="x","x",$AW$2-'Indicator Date hidden'!AX36)</f>
        <v>0</v>
      </c>
      <c r="AX35" s="33">
        <f>IF('Indicator Date hidden'!AY36="x","x",$AX$2-'Indicator Date hidden'!AY36)</f>
        <v>0</v>
      </c>
      <c r="AY35" s="33">
        <f>IF('Indicator Date hidden'!AZ36="x","x",$AY$2-'Indicator Date hidden'!AZ36)</f>
        <v>0</v>
      </c>
      <c r="AZ35" s="33">
        <f>IF('Indicator Date hidden'!BA36="x","x",$AZ$2-'Indicator Date hidden'!BA36)</f>
        <v>0</v>
      </c>
      <c r="BA35">
        <f t="shared" si="0"/>
        <v>12</v>
      </c>
      <c r="BB35" s="34">
        <f t="shared" si="1"/>
        <v>0.25531914893617019</v>
      </c>
      <c r="BC35">
        <f t="shared" si="2"/>
        <v>5</v>
      </c>
      <c r="BD35" s="34">
        <f t="shared" si="3"/>
        <v>0.86216168465339615</v>
      </c>
      <c r="BE35" s="36">
        <f t="shared" si="4"/>
        <v>0</v>
      </c>
    </row>
    <row r="36" spans="1:57" x14ac:dyDescent="0.3">
      <c r="A36" t="s">
        <v>63</v>
      </c>
      <c r="B36" s="33">
        <f>IF('Indicator Date hidden'!C37="x","x",$B$2-'Indicator Date hidden'!C37)</f>
        <v>0</v>
      </c>
      <c r="C36" s="33">
        <f>IF('Indicator Date hidden'!D37="x","x",$C$2-'Indicator Date hidden'!D37)</f>
        <v>0</v>
      </c>
      <c r="D36" s="33">
        <f>IF('Indicator Date hidden'!E37="x","x",$D$2-'Indicator Date hidden'!E37)</f>
        <v>0</v>
      </c>
      <c r="E36" s="33">
        <f>IF('Indicator Date hidden'!F37="x","x",$E$2-'Indicator Date hidden'!F37)</f>
        <v>0</v>
      </c>
      <c r="F36" s="33">
        <f>IF('Indicator Date hidden'!G37="x","x",$F$2-'Indicator Date hidden'!G37)</f>
        <v>0</v>
      </c>
      <c r="G36" s="33">
        <f>IF('Indicator Date hidden'!H37="x","x",$G$2-'Indicator Date hidden'!H37)</f>
        <v>0</v>
      </c>
      <c r="H36" s="33">
        <f>IF('Indicator Date hidden'!I37="x","x",$H$2-'Indicator Date hidden'!I37)</f>
        <v>0</v>
      </c>
      <c r="I36" s="33">
        <f>IF('Indicator Date hidden'!J37="x","x",$I$2-'Indicator Date hidden'!J37)</f>
        <v>0</v>
      </c>
      <c r="J36" s="33">
        <f>IF('Indicator Date hidden'!K37="x","x",$J$2-'Indicator Date hidden'!K37)</f>
        <v>0</v>
      </c>
      <c r="K36" s="33">
        <f>IF('Indicator Date hidden'!L37="x","x",$K$2-'Indicator Date hidden'!L37)</f>
        <v>0</v>
      </c>
      <c r="L36" s="33">
        <f>IF('Indicator Date hidden'!M37="x","x",$L$2-'Indicator Date hidden'!M37)</f>
        <v>0</v>
      </c>
      <c r="M36" s="33">
        <f>IF('Indicator Date hidden'!N37="x","x",$M$2-'Indicator Date hidden'!N37)</f>
        <v>0</v>
      </c>
      <c r="N36" s="33">
        <f>IF('Indicator Date hidden'!O37="x","x",$N$2-'Indicator Date hidden'!O37)</f>
        <v>0</v>
      </c>
      <c r="O36" s="33">
        <f>IF('Indicator Date hidden'!P37="x","x",$O$2-'Indicator Date hidden'!P37)</f>
        <v>0</v>
      </c>
      <c r="P36" s="33">
        <f>IF('Indicator Date hidden'!Q37="x","x",$P$2-'Indicator Date hidden'!Q37)</f>
        <v>0</v>
      </c>
      <c r="Q36" s="33" t="str">
        <f>IF('Indicator Date hidden'!R37="x","x",$Q$2-'Indicator Date hidden'!R37)</f>
        <v>x</v>
      </c>
      <c r="R36" s="33">
        <f>IF('Indicator Date hidden'!S37="x","x",$R$2-'Indicator Date hidden'!S37)</f>
        <v>0</v>
      </c>
      <c r="S36" s="33">
        <f>IF('Indicator Date hidden'!T37="x","x",$S$2-'Indicator Date hidden'!T37)</f>
        <v>0</v>
      </c>
      <c r="T36" s="33">
        <f>IF('Indicator Date hidden'!U37="x","x",$T$2-'Indicator Date hidden'!U37)</f>
        <v>0</v>
      </c>
      <c r="U36" s="33">
        <f>IF('Indicator Date hidden'!V37="x","x",$U$2-'Indicator Date hidden'!V37)</f>
        <v>0</v>
      </c>
      <c r="V36" s="33">
        <f>IF('Indicator Date hidden'!W37="x","x",$V$2-'Indicator Date hidden'!W37)</f>
        <v>0</v>
      </c>
      <c r="W36" s="33">
        <f>IF('Indicator Date hidden'!X37="x","x",$W$2-'Indicator Date hidden'!X37)</f>
        <v>0</v>
      </c>
      <c r="X36" s="33">
        <f>IF('Indicator Date hidden'!Y37="x","x",$X$2-'Indicator Date hidden'!Y37)</f>
        <v>4</v>
      </c>
      <c r="Y36" s="33">
        <f>IF('Indicator Date hidden'!Z37="x","x",$Y$2-'Indicator Date hidden'!Z37)</f>
        <v>0</v>
      </c>
      <c r="Z36" s="33">
        <f>IF('Indicator Date hidden'!AA37="x","x",$Z$2-'Indicator Date hidden'!AA37)</f>
        <v>0</v>
      </c>
      <c r="AA36" s="33">
        <f>IF('Indicator Date hidden'!AB37="x","x",$AA$2-'Indicator Date hidden'!AB37)</f>
        <v>0</v>
      </c>
      <c r="AB36" s="33">
        <f>IF('Indicator Date hidden'!AC37="x","x",$AB$2-'Indicator Date hidden'!AC37)</f>
        <v>0</v>
      </c>
      <c r="AC36" s="33">
        <f>IF('Indicator Date hidden'!AD37="x","x",$AC$2-'Indicator Date hidden'!AD37)</f>
        <v>0</v>
      </c>
      <c r="AD36" s="33" t="str">
        <f>IF('Indicator Date hidden'!AE37="x","x",$AD$2-'Indicator Date hidden'!AE37)</f>
        <v>x</v>
      </c>
      <c r="AE36" s="33">
        <f>IF('Indicator Date hidden'!AF37="x","x",$AE$2-'Indicator Date hidden'!AF37)</f>
        <v>0</v>
      </c>
      <c r="AF36" s="33">
        <f>IF('Indicator Date hidden'!AG37="x","x",$AF$2-'Indicator Date hidden'!AG37)</f>
        <v>0</v>
      </c>
      <c r="AG36" s="33">
        <f>IF('Indicator Date hidden'!AH37="x","x",$AG$2-'Indicator Date hidden'!AH37)</f>
        <v>0</v>
      </c>
      <c r="AH36" s="33">
        <f>IF('Indicator Date hidden'!AI37="x","x",$AH$2-'Indicator Date hidden'!AI37)</f>
        <v>0</v>
      </c>
      <c r="AI36" s="33">
        <f>IF('Indicator Date hidden'!AJ37="x","x",$AI$2-'Indicator Date hidden'!AJ37)</f>
        <v>0</v>
      </c>
      <c r="AJ36" s="33" t="str">
        <f>IF('Indicator Date hidden'!AK37="x","x",$AJ$2-'Indicator Date hidden'!AK37)</f>
        <v>x</v>
      </c>
      <c r="AK36" s="33">
        <f>IF('Indicator Date hidden'!AL37="x","x",$AK$2-'Indicator Date hidden'!AL37)</f>
        <v>1</v>
      </c>
      <c r="AL36" s="33">
        <f>IF('Indicator Date hidden'!AM37="x","x",$AL$2-'Indicator Date hidden'!AM37)</f>
        <v>0</v>
      </c>
      <c r="AM36" s="33">
        <f>IF('Indicator Date hidden'!AN37="x","x",$AM$2-'Indicator Date hidden'!AN37)</f>
        <v>0</v>
      </c>
      <c r="AN36" s="33">
        <f>IF('Indicator Date hidden'!AO37="x","x",$AN$2-'Indicator Date hidden'!AO37)</f>
        <v>0</v>
      </c>
      <c r="AO36" s="33">
        <f>IF('Indicator Date hidden'!AP37="x","x",$AO$2-'Indicator Date hidden'!AP37)</f>
        <v>0</v>
      </c>
      <c r="AP36" s="33">
        <f>IF('Indicator Date hidden'!AQ37="x","x",$AP$2-'Indicator Date hidden'!AQ37)</f>
        <v>0</v>
      </c>
      <c r="AQ36" s="33">
        <f>IF('Indicator Date hidden'!AR37="x","x",$AQ$2-'Indicator Date hidden'!AR37)</f>
        <v>4</v>
      </c>
      <c r="AR36" s="33">
        <f>IF('Indicator Date hidden'!AS37="x","x",$AR$2-'Indicator Date hidden'!AS37)</f>
        <v>0</v>
      </c>
      <c r="AS36" s="33">
        <f>IF('Indicator Date hidden'!AT37="x","x",$AS$2-'Indicator Date hidden'!AT37)</f>
        <v>0</v>
      </c>
      <c r="AT36" s="33">
        <f>IF('Indicator Date hidden'!AU37="x","x",$AT$2-'Indicator Date hidden'!AU37)</f>
        <v>0</v>
      </c>
      <c r="AU36" s="33">
        <f>IF('Indicator Date hidden'!AV37="x","x",$AU$2-'Indicator Date hidden'!AV37)</f>
        <v>3</v>
      </c>
      <c r="AV36" s="33">
        <f>IF('Indicator Date hidden'!AW37="x","x",$AV$2-'Indicator Date hidden'!AW37)</f>
        <v>0</v>
      </c>
      <c r="AW36" s="33">
        <f>IF('Indicator Date hidden'!AX37="x","x",$AW$2-'Indicator Date hidden'!AX37)</f>
        <v>0</v>
      </c>
      <c r="AX36" s="33">
        <f>IF('Indicator Date hidden'!AY37="x","x",$AX$2-'Indicator Date hidden'!AY37)</f>
        <v>0</v>
      </c>
      <c r="AY36" s="33">
        <f>IF('Indicator Date hidden'!AZ37="x","x",$AY$2-'Indicator Date hidden'!AZ37)</f>
        <v>0</v>
      </c>
      <c r="AZ36" s="33">
        <f>IF('Indicator Date hidden'!BA37="x","x",$AZ$2-'Indicator Date hidden'!BA37)</f>
        <v>0</v>
      </c>
      <c r="BA36">
        <f t="shared" si="0"/>
        <v>12</v>
      </c>
      <c r="BB36" s="34">
        <f t="shared" si="1"/>
        <v>0.25</v>
      </c>
      <c r="BC36">
        <f t="shared" si="2"/>
        <v>4</v>
      </c>
      <c r="BD36" s="34">
        <f t="shared" si="3"/>
        <v>0.90138781886599728</v>
      </c>
      <c r="BE36" s="36">
        <f t="shared" si="4"/>
        <v>0</v>
      </c>
    </row>
    <row r="37" spans="1:57" x14ac:dyDescent="0.3">
      <c r="A37" t="s">
        <v>65</v>
      </c>
      <c r="B37" s="33">
        <f>IF('Indicator Date hidden'!C38="x","x",$B$2-'Indicator Date hidden'!C38)</f>
        <v>0</v>
      </c>
      <c r="C37" s="33">
        <f>IF('Indicator Date hidden'!D38="x","x",$C$2-'Indicator Date hidden'!D38)</f>
        <v>0</v>
      </c>
      <c r="D37" s="33">
        <f>IF('Indicator Date hidden'!E38="x","x",$D$2-'Indicator Date hidden'!E38)</f>
        <v>0</v>
      </c>
      <c r="E37" s="33">
        <f>IF('Indicator Date hidden'!F38="x","x",$E$2-'Indicator Date hidden'!F38)</f>
        <v>0</v>
      </c>
      <c r="F37" s="33">
        <f>IF('Indicator Date hidden'!G38="x","x",$F$2-'Indicator Date hidden'!G38)</f>
        <v>0</v>
      </c>
      <c r="G37" s="33">
        <f>IF('Indicator Date hidden'!H38="x","x",$G$2-'Indicator Date hidden'!H38)</f>
        <v>0</v>
      </c>
      <c r="H37" s="33">
        <f>IF('Indicator Date hidden'!I38="x","x",$H$2-'Indicator Date hidden'!I38)</f>
        <v>0</v>
      </c>
      <c r="I37" s="33">
        <f>IF('Indicator Date hidden'!J38="x","x",$I$2-'Indicator Date hidden'!J38)</f>
        <v>0</v>
      </c>
      <c r="J37" s="33">
        <f>IF('Indicator Date hidden'!K38="x","x",$J$2-'Indicator Date hidden'!K38)</f>
        <v>0</v>
      </c>
      <c r="K37" s="33">
        <f>IF('Indicator Date hidden'!L38="x","x",$K$2-'Indicator Date hidden'!L38)</f>
        <v>0</v>
      </c>
      <c r="L37" s="33">
        <f>IF('Indicator Date hidden'!M38="x","x",$L$2-'Indicator Date hidden'!M38)</f>
        <v>0</v>
      </c>
      <c r="M37" s="33">
        <f>IF('Indicator Date hidden'!N38="x","x",$M$2-'Indicator Date hidden'!N38)</f>
        <v>0</v>
      </c>
      <c r="N37" s="33">
        <f>IF('Indicator Date hidden'!O38="x","x",$N$2-'Indicator Date hidden'!O38)</f>
        <v>0</v>
      </c>
      <c r="O37" s="33">
        <f>IF('Indicator Date hidden'!P38="x","x",$O$2-'Indicator Date hidden'!P38)</f>
        <v>0</v>
      </c>
      <c r="P37" s="33">
        <f>IF('Indicator Date hidden'!Q38="x","x",$P$2-'Indicator Date hidden'!Q38)</f>
        <v>0</v>
      </c>
      <c r="Q37" s="33">
        <f>IF('Indicator Date hidden'!R38="x","x",$Q$2-'Indicator Date hidden'!R38)</f>
        <v>2</v>
      </c>
      <c r="R37" s="33">
        <f>IF('Indicator Date hidden'!S38="x","x",$R$2-'Indicator Date hidden'!S38)</f>
        <v>0</v>
      </c>
      <c r="S37" s="33">
        <f>IF('Indicator Date hidden'!T38="x","x",$S$2-'Indicator Date hidden'!T38)</f>
        <v>0</v>
      </c>
      <c r="T37" s="33">
        <f>IF('Indicator Date hidden'!U38="x","x",$T$2-'Indicator Date hidden'!U38)</f>
        <v>0</v>
      </c>
      <c r="U37" s="33">
        <f>IF('Indicator Date hidden'!V38="x","x",$U$2-'Indicator Date hidden'!V38)</f>
        <v>0</v>
      </c>
      <c r="V37" s="33">
        <f>IF('Indicator Date hidden'!W38="x","x",$V$2-'Indicator Date hidden'!W38)</f>
        <v>0</v>
      </c>
      <c r="W37" s="33">
        <f>IF('Indicator Date hidden'!X38="x","x",$W$2-'Indicator Date hidden'!X38)</f>
        <v>4</v>
      </c>
      <c r="X37" s="33">
        <f>IF('Indicator Date hidden'!Y38="x","x",$X$2-'Indicator Date hidden'!Y38)</f>
        <v>2</v>
      </c>
      <c r="Y37" s="33">
        <f>IF('Indicator Date hidden'!Z38="x","x",$Y$2-'Indicator Date hidden'!Z38)</f>
        <v>0</v>
      </c>
      <c r="Z37" s="33">
        <f>IF('Indicator Date hidden'!AA38="x","x",$Z$2-'Indicator Date hidden'!AA38)</f>
        <v>0</v>
      </c>
      <c r="AA37" s="33">
        <f>IF('Indicator Date hidden'!AB38="x","x",$AA$2-'Indicator Date hidden'!AB38)</f>
        <v>3</v>
      </c>
      <c r="AB37" s="33">
        <f>IF('Indicator Date hidden'!AC38="x","x",$AB$2-'Indicator Date hidden'!AC38)</f>
        <v>0</v>
      </c>
      <c r="AC37" s="33">
        <f>IF('Indicator Date hidden'!AD38="x","x",$AC$2-'Indicator Date hidden'!AD38)</f>
        <v>0</v>
      </c>
      <c r="AD37" s="33">
        <f>IF('Indicator Date hidden'!AE38="x","x",$AD$2-'Indicator Date hidden'!AE38)</f>
        <v>0</v>
      </c>
      <c r="AE37" s="33">
        <f>IF('Indicator Date hidden'!AF38="x","x",$AE$2-'Indicator Date hidden'!AF38)</f>
        <v>0</v>
      </c>
      <c r="AF37" s="33">
        <f>IF('Indicator Date hidden'!AG38="x","x",$AF$2-'Indicator Date hidden'!AG38)</f>
        <v>2</v>
      </c>
      <c r="AG37" s="33">
        <f>IF('Indicator Date hidden'!AH38="x","x",$AG$2-'Indicator Date hidden'!AH38)</f>
        <v>0</v>
      </c>
      <c r="AH37" s="33">
        <f>IF('Indicator Date hidden'!AI38="x","x",$AH$2-'Indicator Date hidden'!AI38)</f>
        <v>0</v>
      </c>
      <c r="AI37" s="33">
        <f>IF('Indicator Date hidden'!AJ38="x","x",$AI$2-'Indicator Date hidden'!AJ38)</f>
        <v>0</v>
      </c>
      <c r="AJ37" s="33" t="str">
        <f>IF('Indicator Date hidden'!AK38="x","x",$AJ$2-'Indicator Date hidden'!AK38)</f>
        <v>x</v>
      </c>
      <c r="AK37" s="33">
        <f>IF('Indicator Date hidden'!AL38="x","x",$AK$2-'Indicator Date hidden'!AL38)</f>
        <v>1</v>
      </c>
      <c r="AL37" s="33">
        <f>IF('Indicator Date hidden'!AM38="x","x",$AL$2-'Indicator Date hidden'!AM38)</f>
        <v>0</v>
      </c>
      <c r="AM37" s="33">
        <f>IF('Indicator Date hidden'!AN38="x","x",$AM$2-'Indicator Date hidden'!AN38)</f>
        <v>0</v>
      </c>
      <c r="AN37" s="33">
        <f>IF('Indicator Date hidden'!AO38="x","x",$AN$2-'Indicator Date hidden'!AO38)</f>
        <v>0</v>
      </c>
      <c r="AO37" s="33">
        <f>IF('Indicator Date hidden'!AP38="x","x",$AO$2-'Indicator Date hidden'!AP38)</f>
        <v>0</v>
      </c>
      <c r="AP37" s="33">
        <f>IF('Indicator Date hidden'!AQ38="x","x",$AP$2-'Indicator Date hidden'!AQ38)</f>
        <v>0</v>
      </c>
      <c r="AQ37" s="33">
        <f>IF('Indicator Date hidden'!AR38="x","x",$AQ$2-'Indicator Date hidden'!AR38)</f>
        <v>4</v>
      </c>
      <c r="AR37" s="33">
        <f>IF('Indicator Date hidden'!AS38="x","x",$AR$2-'Indicator Date hidden'!AS38)</f>
        <v>0</v>
      </c>
      <c r="AS37" s="33">
        <f>IF('Indicator Date hidden'!AT38="x","x",$AS$2-'Indicator Date hidden'!AT38)</f>
        <v>0</v>
      </c>
      <c r="AT37" s="33">
        <f>IF('Indicator Date hidden'!AU38="x","x",$AT$2-'Indicator Date hidden'!AU38)</f>
        <v>0</v>
      </c>
      <c r="AU37" s="33">
        <f>IF('Indicator Date hidden'!AV38="x","x",$AU$2-'Indicator Date hidden'!AV38)</f>
        <v>4</v>
      </c>
      <c r="AV37" s="33">
        <f>IF('Indicator Date hidden'!AW38="x","x",$AV$2-'Indicator Date hidden'!AW38)</f>
        <v>0</v>
      </c>
      <c r="AW37" s="33">
        <f>IF('Indicator Date hidden'!AX38="x","x",$AW$2-'Indicator Date hidden'!AX38)</f>
        <v>0</v>
      </c>
      <c r="AX37" s="33">
        <f>IF('Indicator Date hidden'!AY38="x","x",$AX$2-'Indicator Date hidden'!AY38)</f>
        <v>0</v>
      </c>
      <c r="AY37" s="33">
        <f>IF('Indicator Date hidden'!AZ38="x","x",$AY$2-'Indicator Date hidden'!AZ38)</f>
        <v>0</v>
      </c>
      <c r="AZ37" s="33">
        <f>IF('Indicator Date hidden'!BA38="x","x",$AZ$2-'Indicator Date hidden'!BA38)</f>
        <v>0</v>
      </c>
      <c r="BA37">
        <f t="shared" si="0"/>
        <v>22</v>
      </c>
      <c r="BB37" s="34">
        <f t="shared" si="1"/>
        <v>0.44</v>
      </c>
      <c r="BC37">
        <f t="shared" si="2"/>
        <v>8</v>
      </c>
      <c r="BD37" s="34">
        <f t="shared" si="3"/>
        <v>1.0983624174196784</v>
      </c>
      <c r="BE37" s="36">
        <f t="shared" si="4"/>
        <v>0</v>
      </c>
    </row>
    <row r="38" spans="1:57" x14ac:dyDescent="0.3">
      <c r="A38" t="s">
        <v>66</v>
      </c>
      <c r="B38" s="33">
        <f>IF('Indicator Date hidden'!C39="x","x",$B$2-'Indicator Date hidden'!C39)</f>
        <v>0</v>
      </c>
      <c r="C38" s="33">
        <f>IF('Indicator Date hidden'!D39="x","x",$C$2-'Indicator Date hidden'!D39)</f>
        <v>0</v>
      </c>
      <c r="D38" s="33">
        <f>IF('Indicator Date hidden'!E39="x","x",$D$2-'Indicator Date hidden'!E39)</f>
        <v>0</v>
      </c>
      <c r="E38" s="33">
        <f>IF('Indicator Date hidden'!F39="x","x",$E$2-'Indicator Date hidden'!F39)</f>
        <v>0</v>
      </c>
      <c r="F38" s="33">
        <f>IF('Indicator Date hidden'!G39="x","x",$F$2-'Indicator Date hidden'!G39)</f>
        <v>0</v>
      </c>
      <c r="G38" s="33">
        <f>IF('Indicator Date hidden'!H39="x","x",$G$2-'Indicator Date hidden'!H39)</f>
        <v>0</v>
      </c>
      <c r="H38" s="33">
        <f>IF('Indicator Date hidden'!I39="x","x",$H$2-'Indicator Date hidden'!I39)</f>
        <v>0</v>
      </c>
      <c r="I38" s="33">
        <f>IF('Indicator Date hidden'!J39="x","x",$I$2-'Indicator Date hidden'!J39)</f>
        <v>0</v>
      </c>
      <c r="J38" s="33">
        <f>IF('Indicator Date hidden'!K39="x","x",$J$2-'Indicator Date hidden'!K39)</f>
        <v>0</v>
      </c>
      <c r="K38" s="33">
        <f>IF('Indicator Date hidden'!L39="x","x",$K$2-'Indicator Date hidden'!L39)</f>
        <v>0</v>
      </c>
      <c r="L38" s="33">
        <f>IF('Indicator Date hidden'!M39="x","x",$L$2-'Indicator Date hidden'!M39)</f>
        <v>0</v>
      </c>
      <c r="M38" s="33">
        <f>IF('Indicator Date hidden'!N39="x","x",$M$2-'Indicator Date hidden'!N39)</f>
        <v>0</v>
      </c>
      <c r="N38" s="33">
        <f>IF('Indicator Date hidden'!O39="x","x",$N$2-'Indicator Date hidden'!O39)</f>
        <v>0</v>
      </c>
      <c r="O38" s="33">
        <f>IF('Indicator Date hidden'!P39="x","x",$O$2-'Indicator Date hidden'!P39)</f>
        <v>0</v>
      </c>
      <c r="P38" s="33">
        <f>IF('Indicator Date hidden'!Q39="x","x",$P$2-'Indicator Date hidden'!Q39)</f>
        <v>0</v>
      </c>
      <c r="Q38" s="33">
        <f>IF('Indicator Date hidden'!R39="x","x",$Q$2-'Indicator Date hidden'!R39)</f>
        <v>4</v>
      </c>
      <c r="R38" s="33">
        <f>IF('Indicator Date hidden'!S39="x","x",$R$2-'Indicator Date hidden'!S39)</f>
        <v>0</v>
      </c>
      <c r="S38" s="33">
        <f>IF('Indicator Date hidden'!T39="x","x",$S$2-'Indicator Date hidden'!T39)</f>
        <v>0</v>
      </c>
      <c r="T38" s="33">
        <f>IF('Indicator Date hidden'!U39="x","x",$T$2-'Indicator Date hidden'!U39)</f>
        <v>0</v>
      </c>
      <c r="U38" s="33">
        <f>IF('Indicator Date hidden'!V39="x","x",$U$2-'Indicator Date hidden'!V39)</f>
        <v>0</v>
      </c>
      <c r="V38" s="33">
        <f>IF('Indicator Date hidden'!W39="x","x",$V$2-'Indicator Date hidden'!W39)</f>
        <v>0</v>
      </c>
      <c r="W38" s="33">
        <f>IF('Indicator Date hidden'!X39="x","x",$W$2-'Indicator Date hidden'!X39)</f>
        <v>4</v>
      </c>
      <c r="X38" s="33">
        <f>IF('Indicator Date hidden'!Y39="x","x",$X$2-'Indicator Date hidden'!Y39)</f>
        <v>4</v>
      </c>
      <c r="Y38" s="33">
        <f>IF('Indicator Date hidden'!Z39="x","x",$Y$2-'Indicator Date hidden'!Z39)</f>
        <v>0</v>
      </c>
      <c r="Z38" s="33">
        <f>IF('Indicator Date hidden'!AA39="x","x",$Z$2-'Indicator Date hidden'!AA39)</f>
        <v>0</v>
      </c>
      <c r="AA38" s="33">
        <f>IF('Indicator Date hidden'!AB39="x","x",$AA$2-'Indicator Date hidden'!AB39)</f>
        <v>0</v>
      </c>
      <c r="AB38" s="33">
        <f>IF('Indicator Date hidden'!AC39="x","x",$AB$2-'Indicator Date hidden'!AC39)</f>
        <v>0</v>
      </c>
      <c r="AC38" s="33">
        <f>IF('Indicator Date hidden'!AD39="x","x",$AC$2-'Indicator Date hidden'!AD39)</f>
        <v>0</v>
      </c>
      <c r="AD38" s="33">
        <f>IF('Indicator Date hidden'!AE39="x","x",$AD$2-'Indicator Date hidden'!AE39)</f>
        <v>0</v>
      </c>
      <c r="AE38" s="33">
        <f>IF('Indicator Date hidden'!AF39="x","x",$AE$2-'Indicator Date hidden'!AF39)</f>
        <v>0</v>
      </c>
      <c r="AF38" s="33">
        <f>IF('Indicator Date hidden'!AG39="x","x",$AF$2-'Indicator Date hidden'!AG39)</f>
        <v>0</v>
      </c>
      <c r="AG38" s="33">
        <f>IF('Indicator Date hidden'!AH39="x","x",$AG$2-'Indicator Date hidden'!AH39)</f>
        <v>0</v>
      </c>
      <c r="AH38" s="33">
        <f>IF('Indicator Date hidden'!AI39="x","x",$AH$2-'Indicator Date hidden'!AI39)</f>
        <v>0</v>
      </c>
      <c r="AI38" s="33">
        <f>IF('Indicator Date hidden'!AJ39="x","x",$AI$2-'Indicator Date hidden'!AJ39)</f>
        <v>0</v>
      </c>
      <c r="AJ38" s="33">
        <f>IF('Indicator Date hidden'!AK39="x","x",$AJ$2-'Indicator Date hidden'!AK39)</f>
        <v>1</v>
      </c>
      <c r="AK38" s="33">
        <f>IF('Indicator Date hidden'!AL39="x","x",$AK$2-'Indicator Date hidden'!AL39)</f>
        <v>1</v>
      </c>
      <c r="AL38" s="33">
        <f>IF('Indicator Date hidden'!AM39="x","x",$AL$2-'Indicator Date hidden'!AM39)</f>
        <v>0</v>
      </c>
      <c r="AM38" s="33">
        <f>IF('Indicator Date hidden'!AN39="x","x",$AM$2-'Indicator Date hidden'!AN39)</f>
        <v>0</v>
      </c>
      <c r="AN38" s="33">
        <f>IF('Indicator Date hidden'!AO39="x","x",$AN$2-'Indicator Date hidden'!AO39)</f>
        <v>0</v>
      </c>
      <c r="AO38" s="33">
        <f>IF('Indicator Date hidden'!AP39="x","x",$AO$2-'Indicator Date hidden'!AP39)</f>
        <v>0</v>
      </c>
      <c r="AP38" s="33">
        <f>IF('Indicator Date hidden'!AQ39="x","x",$AP$2-'Indicator Date hidden'!AQ39)</f>
        <v>0</v>
      </c>
      <c r="AQ38" s="33">
        <f>IF('Indicator Date hidden'!AR39="x","x",$AQ$2-'Indicator Date hidden'!AR39)</f>
        <v>0</v>
      </c>
      <c r="AR38" s="33">
        <f>IF('Indicator Date hidden'!AS39="x","x",$AR$2-'Indicator Date hidden'!AS39)</f>
        <v>0</v>
      </c>
      <c r="AS38" s="33">
        <f>IF('Indicator Date hidden'!AT39="x","x",$AS$2-'Indicator Date hidden'!AT39)</f>
        <v>0</v>
      </c>
      <c r="AT38" s="33">
        <f>IF('Indicator Date hidden'!AU39="x","x",$AT$2-'Indicator Date hidden'!AU39)</f>
        <v>0</v>
      </c>
      <c r="AU38" s="33">
        <f>IF('Indicator Date hidden'!AV39="x","x",$AU$2-'Indicator Date hidden'!AV39)</f>
        <v>3</v>
      </c>
      <c r="AV38" s="33">
        <f>IF('Indicator Date hidden'!AW39="x","x",$AV$2-'Indicator Date hidden'!AW39)</f>
        <v>0</v>
      </c>
      <c r="AW38" s="33">
        <f>IF('Indicator Date hidden'!AX39="x","x",$AW$2-'Indicator Date hidden'!AX39)</f>
        <v>0</v>
      </c>
      <c r="AX38" s="33">
        <f>IF('Indicator Date hidden'!AY39="x","x",$AX$2-'Indicator Date hidden'!AY39)</f>
        <v>0</v>
      </c>
      <c r="AY38" s="33">
        <f>IF('Indicator Date hidden'!AZ39="x","x",$AY$2-'Indicator Date hidden'!AZ39)</f>
        <v>0</v>
      </c>
      <c r="AZ38" s="33">
        <f>IF('Indicator Date hidden'!BA39="x","x",$AZ$2-'Indicator Date hidden'!BA39)</f>
        <v>0</v>
      </c>
      <c r="BA38">
        <f t="shared" si="0"/>
        <v>17</v>
      </c>
      <c r="BB38" s="34">
        <f t="shared" si="1"/>
        <v>0.33333333333333331</v>
      </c>
      <c r="BC38">
        <f t="shared" si="2"/>
        <v>6</v>
      </c>
      <c r="BD38" s="34">
        <f t="shared" si="3"/>
        <v>1.0226199851298272</v>
      </c>
      <c r="BE38" s="36">
        <f t="shared" si="4"/>
        <v>0</v>
      </c>
    </row>
    <row r="39" spans="1:57" x14ac:dyDescent="0.3">
      <c r="A39" t="s">
        <v>68</v>
      </c>
      <c r="B39" s="33">
        <f>IF('Indicator Date hidden'!C40="x","x",$B$2-'Indicator Date hidden'!C40)</f>
        <v>0</v>
      </c>
      <c r="C39" s="33">
        <f>IF('Indicator Date hidden'!D40="x","x",$C$2-'Indicator Date hidden'!D40)</f>
        <v>0</v>
      </c>
      <c r="D39" s="33">
        <f>IF('Indicator Date hidden'!E40="x","x",$D$2-'Indicator Date hidden'!E40)</f>
        <v>0</v>
      </c>
      <c r="E39" s="33">
        <f>IF('Indicator Date hidden'!F40="x","x",$E$2-'Indicator Date hidden'!F40)</f>
        <v>0</v>
      </c>
      <c r="F39" s="33">
        <f>IF('Indicator Date hidden'!G40="x","x",$F$2-'Indicator Date hidden'!G40)</f>
        <v>0</v>
      </c>
      <c r="G39" s="33">
        <f>IF('Indicator Date hidden'!H40="x","x",$G$2-'Indicator Date hidden'!H40)</f>
        <v>0</v>
      </c>
      <c r="H39" s="33">
        <f>IF('Indicator Date hidden'!I40="x","x",$H$2-'Indicator Date hidden'!I40)</f>
        <v>0</v>
      </c>
      <c r="I39" s="33">
        <f>IF('Indicator Date hidden'!J40="x","x",$I$2-'Indicator Date hidden'!J40)</f>
        <v>0</v>
      </c>
      <c r="J39" s="33">
        <f>IF('Indicator Date hidden'!K40="x","x",$J$2-'Indicator Date hidden'!K40)</f>
        <v>0</v>
      </c>
      <c r="K39" s="33">
        <f>IF('Indicator Date hidden'!L40="x","x",$K$2-'Indicator Date hidden'!L40)</f>
        <v>0</v>
      </c>
      <c r="L39" s="33">
        <f>IF('Indicator Date hidden'!M40="x","x",$L$2-'Indicator Date hidden'!M40)</f>
        <v>0</v>
      </c>
      <c r="M39" s="33">
        <f>IF('Indicator Date hidden'!N40="x","x",$M$2-'Indicator Date hidden'!N40)</f>
        <v>0</v>
      </c>
      <c r="N39" s="33">
        <f>IF('Indicator Date hidden'!O40="x","x",$N$2-'Indicator Date hidden'!O40)</f>
        <v>0</v>
      </c>
      <c r="O39" s="33">
        <f>IF('Indicator Date hidden'!P40="x","x",$O$2-'Indicator Date hidden'!P40)</f>
        <v>0</v>
      </c>
      <c r="P39" s="33">
        <f>IF('Indicator Date hidden'!Q40="x","x",$P$2-'Indicator Date hidden'!Q40)</f>
        <v>0</v>
      </c>
      <c r="Q39" s="33">
        <f>IF('Indicator Date hidden'!R40="x","x",$Q$2-'Indicator Date hidden'!R40)</f>
        <v>2</v>
      </c>
      <c r="R39" s="33">
        <f>IF('Indicator Date hidden'!S40="x","x",$R$2-'Indicator Date hidden'!S40)</f>
        <v>0</v>
      </c>
      <c r="S39" s="33">
        <f>IF('Indicator Date hidden'!T40="x","x",$S$2-'Indicator Date hidden'!T40)</f>
        <v>0</v>
      </c>
      <c r="T39" s="33">
        <f>IF('Indicator Date hidden'!U40="x","x",$T$2-'Indicator Date hidden'!U40)</f>
        <v>0</v>
      </c>
      <c r="U39" s="33">
        <f>IF('Indicator Date hidden'!V40="x","x",$U$2-'Indicator Date hidden'!V40)</f>
        <v>0</v>
      </c>
      <c r="V39" s="33">
        <f>IF('Indicator Date hidden'!W40="x","x",$V$2-'Indicator Date hidden'!W40)</f>
        <v>0</v>
      </c>
      <c r="W39" s="33">
        <f>IF('Indicator Date hidden'!X40="x","x",$W$2-'Indicator Date hidden'!X40)</f>
        <v>2</v>
      </c>
      <c r="X39" s="33" t="str">
        <f>IF('Indicator Date hidden'!Y40="x","x",$X$2-'Indicator Date hidden'!Y40)</f>
        <v>x</v>
      </c>
      <c r="Y39" s="33">
        <f>IF('Indicator Date hidden'!Z40="x","x",$Y$2-'Indicator Date hidden'!Z40)</f>
        <v>0</v>
      </c>
      <c r="Z39" s="33">
        <f>IF('Indicator Date hidden'!AA40="x","x",$Z$2-'Indicator Date hidden'!AA40)</f>
        <v>0</v>
      </c>
      <c r="AA39" s="33" t="str">
        <f>IF('Indicator Date hidden'!AB40="x","x",$AA$2-'Indicator Date hidden'!AB40)</f>
        <v>x</v>
      </c>
      <c r="AB39" s="33">
        <f>IF('Indicator Date hidden'!AC40="x","x",$AB$2-'Indicator Date hidden'!AC40)</f>
        <v>0</v>
      </c>
      <c r="AC39" s="33">
        <f>IF('Indicator Date hidden'!AD40="x","x",$AC$2-'Indicator Date hidden'!AD40)</f>
        <v>0</v>
      </c>
      <c r="AD39" s="33">
        <f>IF('Indicator Date hidden'!AE40="x","x",$AD$2-'Indicator Date hidden'!AE40)</f>
        <v>0</v>
      </c>
      <c r="AE39" s="33" t="str">
        <f>IF('Indicator Date hidden'!AF40="x","x",$AE$2-'Indicator Date hidden'!AF40)</f>
        <v>x</v>
      </c>
      <c r="AF39" s="33">
        <f>IF('Indicator Date hidden'!AG40="x","x",$AF$2-'Indicator Date hidden'!AG40)</f>
        <v>9</v>
      </c>
      <c r="AG39" s="33">
        <f>IF('Indicator Date hidden'!AH40="x","x",$AG$2-'Indicator Date hidden'!AH40)</f>
        <v>0</v>
      </c>
      <c r="AH39" s="33">
        <f>IF('Indicator Date hidden'!AI40="x","x",$AH$2-'Indicator Date hidden'!AI40)</f>
        <v>0</v>
      </c>
      <c r="AI39" s="33">
        <f>IF('Indicator Date hidden'!AJ40="x","x",$AI$2-'Indicator Date hidden'!AJ40)</f>
        <v>0</v>
      </c>
      <c r="AJ39" s="33" t="str">
        <f>IF('Indicator Date hidden'!AK40="x","x",$AJ$2-'Indicator Date hidden'!AK40)</f>
        <v>x</v>
      </c>
      <c r="AK39" s="33">
        <f>IF('Indicator Date hidden'!AL40="x","x",$AK$2-'Indicator Date hidden'!AL40)</f>
        <v>1</v>
      </c>
      <c r="AL39" s="33">
        <f>IF('Indicator Date hidden'!AM40="x","x",$AL$2-'Indicator Date hidden'!AM40)</f>
        <v>0</v>
      </c>
      <c r="AM39" s="33">
        <f>IF('Indicator Date hidden'!AN40="x","x",$AM$2-'Indicator Date hidden'!AN40)</f>
        <v>0</v>
      </c>
      <c r="AN39" s="33">
        <f>IF('Indicator Date hidden'!AO40="x","x",$AN$2-'Indicator Date hidden'!AO40)</f>
        <v>0</v>
      </c>
      <c r="AO39" s="33" t="str">
        <f>IF('Indicator Date hidden'!AP40="x","x",$AO$2-'Indicator Date hidden'!AP40)</f>
        <v>x</v>
      </c>
      <c r="AP39" s="33" t="str">
        <f>IF('Indicator Date hidden'!AQ40="x","x",$AP$2-'Indicator Date hidden'!AQ40)</f>
        <v>x</v>
      </c>
      <c r="AQ39" s="33">
        <f>IF('Indicator Date hidden'!AR40="x","x",$AQ$2-'Indicator Date hidden'!AR40)</f>
        <v>6</v>
      </c>
      <c r="AR39" s="33">
        <f>IF('Indicator Date hidden'!AS40="x","x",$AR$2-'Indicator Date hidden'!AS40)</f>
        <v>0</v>
      </c>
      <c r="AS39" s="33">
        <f>IF('Indicator Date hidden'!AT40="x","x",$AS$2-'Indicator Date hidden'!AT40)</f>
        <v>0</v>
      </c>
      <c r="AT39" s="33">
        <f>IF('Indicator Date hidden'!AU40="x","x",$AT$2-'Indicator Date hidden'!AU40)</f>
        <v>0</v>
      </c>
      <c r="AU39" s="33">
        <f>IF('Indicator Date hidden'!AV40="x","x",$AU$2-'Indicator Date hidden'!AV40)</f>
        <v>1</v>
      </c>
      <c r="AV39" s="33">
        <f>IF('Indicator Date hidden'!AW40="x","x",$AV$2-'Indicator Date hidden'!AW40)</f>
        <v>0</v>
      </c>
      <c r="AW39" s="33">
        <f>IF('Indicator Date hidden'!AX40="x","x",$AW$2-'Indicator Date hidden'!AX40)</f>
        <v>0</v>
      </c>
      <c r="AX39" s="33">
        <f>IF('Indicator Date hidden'!AY40="x","x",$AX$2-'Indicator Date hidden'!AY40)</f>
        <v>0</v>
      </c>
      <c r="AY39" s="33">
        <f>IF('Indicator Date hidden'!AZ40="x","x",$AY$2-'Indicator Date hidden'!AZ40)</f>
        <v>0</v>
      </c>
      <c r="AZ39" s="33">
        <f>IF('Indicator Date hidden'!BA40="x","x",$AZ$2-'Indicator Date hidden'!BA40)</f>
        <v>0</v>
      </c>
      <c r="BA39">
        <f t="shared" si="0"/>
        <v>21</v>
      </c>
      <c r="BB39" s="34">
        <f t="shared" si="1"/>
        <v>0.46666666666666667</v>
      </c>
      <c r="BC39">
        <f t="shared" si="2"/>
        <v>6</v>
      </c>
      <c r="BD39" s="34">
        <f t="shared" si="3"/>
        <v>1.6138291249213605</v>
      </c>
      <c r="BE39" s="36">
        <f t="shared" si="4"/>
        <v>0</v>
      </c>
    </row>
    <row r="40" spans="1:57" x14ac:dyDescent="0.3">
      <c r="A40" t="s">
        <v>71</v>
      </c>
      <c r="B40" s="33">
        <f>IF('Indicator Date hidden'!C41="x","x",$B$2-'Indicator Date hidden'!C41)</f>
        <v>0</v>
      </c>
      <c r="C40" s="33">
        <f>IF('Indicator Date hidden'!D41="x","x",$C$2-'Indicator Date hidden'!D41)</f>
        <v>0</v>
      </c>
      <c r="D40" s="33">
        <f>IF('Indicator Date hidden'!E41="x","x",$D$2-'Indicator Date hidden'!E41)</f>
        <v>0</v>
      </c>
      <c r="E40" s="33">
        <f>IF('Indicator Date hidden'!F41="x","x",$E$2-'Indicator Date hidden'!F41)</f>
        <v>0</v>
      </c>
      <c r="F40" s="33">
        <f>IF('Indicator Date hidden'!G41="x","x",$F$2-'Indicator Date hidden'!G41)</f>
        <v>0</v>
      </c>
      <c r="G40" s="33">
        <f>IF('Indicator Date hidden'!H41="x","x",$G$2-'Indicator Date hidden'!H41)</f>
        <v>0</v>
      </c>
      <c r="H40" s="33">
        <f>IF('Indicator Date hidden'!I41="x","x",$H$2-'Indicator Date hidden'!I41)</f>
        <v>0</v>
      </c>
      <c r="I40" s="33">
        <f>IF('Indicator Date hidden'!J41="x","x",$I$2-'Indicator Date hidden'!J41)</f>
        <v>0</v>
      </c>
      <c r="J40" s="33">
        <f>IF('Indicator Date hidden'!K41="x","x",$J$2-'Indicator Date hidden'!K41)</f>
        <v>0</v>
      </c>
      <c r="K40" s="33">
        <f>IF('Indicator Date hidden'!L41="x","x",$K$2-'Indicator Date hidden'!L41)</f>
        <v>0</v>
      </c>
      <c r="L40" s="33">
        <f>IF('Indicator Date hidden'!M41="x","x",$L$2-'Indicator Date hidden'!M41)</f>
        <v>0</v>
      </c>
      <c r="M40" s="33">
        <f>IF('Indicator Date hidden'!N41="x","x",$M$2-'Indicator Date hidden'!N41)</f>
        <v>0</v>
      </c>
      <c r="N40" s="33">
        <f>IF('Indicator Date hidden'!O41="x","x",$N$2-'Indicator Date hidden'!O41)</f>
        <v>0</v>
      </c>
      <c r="O40" s="33">
        <f>IF('Indicator Date hidden'!P41="x","x",$O$2-'Indicator Date hidden'!P41)</f>
        <v>0</v>
      </c>
      <c r="P40" s="33">
        <f>IF('Indicator Date hidden'!Q41="x","x",$P$2-'Indicator Date hidden'!Q41)</f>
        <v>0</v>
      </c>
      <c r="Q40" s="33">
        <f>IF('Indicator Date hidden'!R41="x","x",$Q$2-'Indicator Date hidden'!R41)</f>
        <v>2</v>
      </c>
      <c r="R40" s="33">
        <f>IF('Indicator Date hidden'!S41="x","x",$R$2-'Indicator Date hidden'!S41)</f>
        <v>0</v>
      </c>
      <c r="S40" s="33">
        <f>IF('Indicator Date hidden'!T41="x","x",$S$2-'Indicator Date hidden'!T41)</f>
        <v>0</v>
      </c>
      <c r="T40" s="33">
        <f>IF('Indicator Date hidden'!U41="x","x",$T$2-'Indicator Date hidden'!U41)</f>
        <v>0</v>
      </c>
      <c r="U40" s="33">
        <f>IF('Indicator Date hidden'!V41="x","x",$U$2-'Indicator Date hidden'!V41)</f>
        <v>0</v>
      </c>
      <c r="V40" s="33">
        <f>IF('Indicator Date hidden'!W41="x","x",$V$2-'Indicator Date hidden'!W41)</f>
        <v>0</v>
      </c>
      <c r="W40" s="33">
        <f>IF('Indicator Date hidden'!X41="x","x",$W$2-'Indicator Date hidden'!X41)</f>
        <v>3</v>
      </c>
      <c r="X40" s="33">
        <f>IF('Indicator Date hidden'!Y41="x","x",$X$2-'Indicator Date hidden'!Y41)</f>
        <v>4</v>
      </c>
      <c r="Y40" s="33">
        <f>IF('Indicator Date hidden'!Z41="x","x",$Y$2-'Indicator Date hidden'!Z41)</f>
        <v>0</v>
      </c>
      <c r="Z40" s="33">
        <f>IF('Indicator Date hidden'!AA41="x","x",$Z$2-'Indicator Date hidden'!AA41)</f>
        <v>0</v>
      </c>
      <c r="AA40" s="33">
        <f>IF('Indicator Date hidden'!AB41="x","x",$AA$2-'Indicator Date hidden'!AB41)</f>
        <v>0</v>
      </c>
      <c r="AB40" s="33">
        <f>IF('Indicator Date hidden'!AC41="x","x",$AB$2-'Indicator Date hidden'!AC41)</f>
        <v>0</v>
      </c>
      <c r="AC40" s="33">
        <f>IF('Indicator Date hidden'!AD41="x","x",$AC$2-'Indicator Date hidden'!AD41)</f>
        <v>0</v>
      </c>
      <c r="AD40" s="33">
        <f>IF('Indicator Date hidden'!AE41="x","x",$AD$2-'Indicator Date hidden'!AE41)</f>
        <v>0</v>
      </c>
      <c r="AE40" s="33">
        <f>IF('Indicator Date hidden'!AF41="x","x",$AE$2-'Indicator Date hidden'!AF41)</f>
        <v>0</v>
      </c>
      <c r="AF40" s="33">
        <f>IF('Indicator Date hidden'!AG41="x","x",$AF$2-'Indicator Date hidden'!AG41)</f>
        <v>2</v>
      </c>
      <c r="AG40" s="33">
        <f>IF('Indicator Date hidden'!AH41="x","x",$AG$2-'Indicator Date hidden'!AH41)</f>
        <v>0</v>
      </c>
      <c r="AH40" s="33">
        <f>IF('Indicator Date hidden'!AI41="x","x",$AH$2-'Indicator Date hidden'!AI41)</f>
        <v>0</v>
      </c>
      <c r="AI40" s="33">
        <f>IF('Indicator Date hidden'!AJ41="x","x",$AI$2-'Indicator Date hidden'!AJ41)</f>
        <v>0</v>
      </c>
      <c r="AJ40" s="33">
        <f>IF('Indicator Date hidden'!AK41="x","x",$AJ$2-'Indicator Date hidden'!AK41)</f>
        <v>1</v>
      </c>
      <c r="AK40" s="33">
        <f>IF('Indicator Date hidden'!AL41="x","x",$AK$2-'Indicator Date hidden'!AL41)</f>
        <v>0</v>
      </c>
      <c r="AL40" s="33">
        <f>IF('Indicator Date hidden'!AM41="x","x",$AL$2-'Indicator Date hidden'!AM41)</f>
        <v>0</v>
      </c>
      <c r="AM40" s="33">
        <f>IF('Indicator Date hidden'!AN41="x","x",$AM$2-'Indicator Date hidden'!AN41)</f>
        <v>0</v>
      </c>
      <c r="AN40" s="33">
        <f>IF('Indicator Date hidden'!AO41="x","x",$AN$2-'Indicator Date hidden'!AO41)</f>
        <v>0</v>
      </c>
      <c r="AO40" s="33">
        <f>IF('Indicator Date hidden'!AP41="x","x",$AO$2-'Indicator Date hidden'!AP41)</f>
        <v>0</v>
      </c>
      <c r="AP40" s="33">
        <f>IF('Indicator Date hidden'!AQ41="x","x",$AP$2-'Indicator Date hidden'!AQ41)</f>
        <v>0</v>
      </c>
      <c r="AQ40" s="33" t="str">
        <f>IF('Indicator Date hidden'!AR41="x","x",$AQ$2-'Indicator Date hidden'!AR41)</f>
        <v>x</v>
      </c>
      <c r="AR40" s="33">
        <f>IF('Indicator Date hidden'!AS41="x","x",$AR$2-'Indicator Date hidden'!AS41)</f>
        <v>0</v>
      </c>
      <c r="AS40" s="33">
        <f>IF('Indicator Date hidden'!AT41="x","x",$AS$2-'Indicator Date hidden'!AT41)</f>
        <v>0</v>
      </c>
      <c r="AT40" s="33">
        <f>IF('Indicator Date hidden'!AU41="x","x",$AT$2-'Indicator Date hidden'!AU41)</f>
        <v>0</v>
      </c>
      <c r="AU40" s="33">
        <f>IF('Indicator Date hidden'!AV41="x","x",$AU$2-'Indicator Date hidden'!AV41)</f>
        <v>3</v>
      </c>
      <c r="AV40" s="33">
        <f>IF('Indicator Date hidden'!AW41="x","x",$AV$2-'Indicator Date hidden'!AW41)</f>
        <v>0</v>
      </c>
      <c r="AW40" s="33">
        <f>IF('Indicator Date hidden'!AX41="x","x",$AW$2-'Indicator Date hidden'!AX41)</f>
        <v>0</v>
      </c>
      <c r="AX40" s="33">
        <f>IF('Indicator Date hidden'!AY41="x","x",$AX$2-'Indicator Date hidden'!AY41)</f>
        <v>0</v>
      </c>
      <c r="AY40" s="33">
        <f>IF('Indicator Date hidden'!AZ41="x","x",$AY$2-'Indicator Date hidden'!AZ41)</f>
        <v>0</v>
      </c>
      <c r="AZ40" s="33">
        <f>IF('Indicator Date hidden'!BA41="x","x",$AZ$2-'Indicator Date hidden'!BA41)</f>
        <v>0</v>
      </c>
      <c r="BA40">
        <f t="shared" si="0"/>
        <v>15</v>
      </c>
      <c r="BB40" s="34">
        <f t="shared" si="1"/>
        <v>0.3</v>
      </c>
      <c r="BC40">
        <f t="shared" si="2"/>
        <v>6</v>
      </c>
      <c r="BD40" s="34">
        <f t="shared" si="3"/>
        <v>0.87749643873921224</v>
      </c>
      <c r="BE40" s="36">
        <f t="shared" si="4"/>
        <v>0</v>
      </c>
    </row>
    <row r="41" spans="1:57" x14ac:dyDescent="0.3">
      <c r="A41" t="s">
        <v>70</v>
      </c>
      <c r="B41" s="33">
        <f>IF('Indicator Date hidden'!C42="x","x",$B$2-'Indicator Date hidden'!C42)</f>
        <v>0</v>
      </c>
      <c r="C41" s="33">
        <f>IF('Indicator Date hidden'!D42="x","x",$C$2-'Indicator Date hidden'!D42)</f>
        <v>0</v>
      </c>
      <c r="D41" s="33">
        <f>IF('Indicator Date hidden'!E42="x","x",$D$2-'Indicator Date hidden'!E42)</f>
        <v>0</v>
      </c>
      <c r="E41" s="33">
        <f>IF('Indicator Date hidden'!F42="x","x",$E$2-'Indicator Date hidden'!F42)</f>
        <v>0</v>
      </c>
      <c r="F41" s="33">
        <f>IF('Indicator Date hidden'!G42="x","x",$F$2-'Indicator Date hidden'!G42)</f>
        <v>0</v>
      </c>
      <c r="G41" s="33">
        <f>IF('Indicator Date hidden'!H42="x","x",$G$2-'Indicator Date hidden'!H42)</f>
        <v>0</v>
      </c>
      <c r="H41" s="33">
        <f>IF('Indicator Date hidden'!I42="x","x",$H$2-'Indicator Date hidden'!I42)</f>
        <v>0</v>
      </c>
      <c r="I41" s="33">
        <f>IF('Indicator Date hidden'!J42="x","x",$I$2-'Indicator Date hidden'!J42)</f>
        <v>0</v>
      </c>
      <c r="J41" s="33">
        <f>IF('Indicator Date hidden'!K42="x","x",$J$2-'Indicator Date hidden'!K42)</f>
        <v>0</v>
      </c>
      <c r="K41" s="33">
        <f>IF('Indicator Date hidden'!L42="x","x",$K$2-'Indicator Date hidden'!L42)</f>
        <v>0</v>
      </c>
      <c r="L41" s="33">
        <f>IF('Indicator Date hidden'!M42="x","x",$L$2-'Indicator Date hidden'!M42)</f>
        <v>0</v>
      </c>
      <c r="M41" s="33">
        <f>IF('Indicator Date hidden'!N42="x","x",$M$2-'Indicator Date hidden'!N42)</f>
        <v>0</v>
      </c>
      <c r="N41" s="33">
        <f>IF('Indicator Date hidden'!O42="x","x",$N$2-'Indicator Date hidden'!O42)</f>
        <v>0</v>
      </c>
      <c r="O41" s="33">
        <f>IF('Indicator Date hidden'!P42="x","x",$O$2-'Indicator Date hidden'!P42)</f>
        <v>0</v>
      </c>
      <c r="P41" s="33">
        <f>IF('Indicator Date hidden'!Q42="x","x",$P$2-'Indicator Date hidden'!Q42)</f>
        <v>0</v>
      </c>
      <c r="Q41" s="33">
        <f>IF('Indicator Date hidden'!R42="x","x",$Q$2-'Indicator Date hidden'!R42)</f>
        <v>0</v>
      </c>
      <c r="R41" s="33">
        <f>IF('Indicator Date hidden'!S42="x","x",$R$2-'Indicator Date hidden'!S42)</f>
        <v>0</v>
      </c>
      <c r="S41" s="33">
        <f>IF('Indicator Date hidden'!T42="x","x",$S$2-'Indicator Date hidden'!T42)</f>
        <v>0</v>
      </c>
      <c r="T41" s="33">
        <f>IF('Indicator Date hidden'!U42="x","x",$T$2-'Indicator Date hidden'!U42)</f>
        <v>0</v>
      </c>
      <c r="U41" s="33">
        <f>IF('Indicator Date hidden'!V42="x","x",$U$2-'Indicator Date hidden'!V42)</f>
        <v>0</v>
      </c>
      <c r="V41" s="33">
        <f>IF('Indicator Date hidden'!W42="x","x",$V$2-'Indicator Date hidden'!W42)</f>
        <v>0</v>
      </c>
      <c r="W41" s="33">
        <f>IF('Indicator Date hidden'!X42="x","x",$W$2-'Indicator Date hidden'!X42)</f>
        <v>1</v>
      </c>
      <c r="X41" s="33" t="str">
        <f>IF('Indicator Date hidden'!Y42="x","x",$X$2-'Indicator Date hidden'!Y42)</f>
        <v>x</v>
      </c>
      <c r="Y41" s="33">
        <f>IF('Indicator Date hidden'!Z42="x","x",$Y$2-'Indicator Date hidden'!Z42)</f>
        <v>0</v>
      </c>
      <c r="Z41" s="33">
        <f>IF('Indicator Date hidden'!AA42="x","x",$Z$2-'Indicator Date hidden'!AA42)</f>
        <v>0</v>
      </c>
      <c r="AA41" s="33">
        <f>IF('Indicator Date hidden'!AB42="x","x",$AA$2-'Indicator Date hidden'!AB42)</f>
        <v>0</v>
      </c>
      <c r="AB41" s="33">
        <f>IF('Indicator Date hidden'!AC42="x","x",$AB$2-'Indicator Date hidden'!AC42)</f>
        <v>0</v>
      </c>
      <c r="AC41" s="33">
        <f>IF('Indicator Date hidden'!AD42="x","x",$AC$2-'Indicator Date hidden'!AD42)</f>
        <v>0</v>
      </c>
      <c r="AD41" s="33">
        <f>IF('Indicator Date hidden'!AE42="x","x",$AD$2-'Indicator Date hidden'!AE42)</f>
        <v>0</v>
      </c>
      <c r="AE41" s="33">
        <f>IF('Indicator Date hidden'!AF42="x","x",$AE$2-'Indicator Date hidden'!AF42)</f>
        <v>0</v>
      </c>
      <c r="AF41" s="33">
        <f>IF('Indicator Date hidden'!AG42="x","x",$AF$2-'Indicator Date hidden'!AG42)</f>
        <v>1</v>
      </c>
      <c r="AG41" s="33">
        <f>IF('Indicator Date hidden'!AH42="x","x",$AG$2-'Indicator Date hidden'!AH42)</f>
        <v>0</v>
      </c>
      <c r="AH41" s="33">
        <f>IF('Indicator Date hidden'!AI42="x","x",$AH$2-'Indicator Date hidden'!AI42)</f>
        <v>0</v>
      </c>
      <c r="AI41" s="33">
        <f>IF('Indicator Date hidden'!AJ42="x","x",$AI$2-'Indicator Date hidden'!AJ42)</f>
        <v>0</v>
      </c>
      <c r="AJ41" s="33">
        <f>IF('Indicator Date hidden'!AK42="x","x",$AJ$2-'Indicator Date hidden'!AK42)</f>
        <v>1</v>
      </c>
      <c r="AK41" s="33">
        <f>IF('Indicator Date hidden'!AL42="x","x",$AK$2-'Indicator Date hidden'!AL42)</f>
        <v>0</v>
      </c>
      <c r="AL41" s="33">
        <f>IF('Indicator Date hidden'!AM42="x","x",$AL$2-'Indicator Date hidden'!AM42)</f>
        <v>0</v>
      </c>
      <c r="AM41" s="33">
        <f>IF('Indicator Date hidden'!AN42="x","x",$AM$2-'Indicator Date hidden'!AN42)</f>
        <v>0</v>
      </c>
      <c r="AN41" s="33">
        <f>IF('Indicator Date hidden'!AO42="x","x",$AN$2-'Indicator Date hidden'!AO42)</f>
        <v>0</v>
      </c>
      <c r="AO41" s="33" t="str">
        <f>IF('Indicator Date hidden'!AP42="x","x",$AO$2-'Indicator Date hidden'!AP42)</f>
        <v>x</v>
      </c>
      <c r="AP41" s="33" t="str">
        <f>IF('Indicator Date hidden'!AQ42="x","x",$AP$2-'Indicator Date hidden'!AQ42)</f>
        <v>x</v>
      </c>
      <c r="AQ41" s="33">
        <f>IF('Indicator Date hidden'!AR42="x","x",$AQ$2-'Indicator Date hidden'!AR42)</f>
        <v>0</v>
      </c>
      <c r="AR41" s="33">
        <f>IF('Indicator Date hidden'!AS42="x","x",$AR$2-'Indicator Date hidden'!AS42)</f>
        <v>0</v>
      </c>
      <c r="AS41" s="33">
        <f>IF('Indicator Date hidden'!AT42="x","x",$AS$2-'Indicator Date hidden'!AT42)</f>
        <v>0</v>
      </c>
      <c r="AT41" s="33">
        <f>IF('Indicator Date hidden'!AU42="x","x",$AT$2-'Indicator Date hidden'!AU42)</f>
        <v>0</v>
      </c>
      <c r="AU41" s="33">
        <f>IF('Indicator Date hidden'!AV42="x","x",$AU$2-'Indicator Date hidden'!AV42)</f>
        <v>2</v>
      </c>
      <c r="AV41" s="33">
        <f>IF('Indicator Date hidden'!AW42="x","x",$AV$2-'Indicator Date hidden'!AW42)</f>
        <v>0</v>
      </c>
      <c r="AW41" s="33">
        <f>IF('Indicator Date hidden'!AX42="x","x",$AW$2-'Indicator Date hidden'!AX42)</f>
        <v>0</v>
      </c>
      <c r="AX41" s="33">
        <f>IF('Indicator Date hidden'!AY42="x","x",$AX$2-'Indicator Date hidden'!AY42)</f>
        <v>0</v>
      </c>
      <c r="AY41" s="33">
        <f>IF('Indicator Date hidden'!AZ42="x","x",$AY$2-'Indicator Date hidden'!AZ42)</f>
        <v>0</v>
      </c>
      <c r="AZ41" s="33">
        <f>IF('Indicator Date hidden'!BA42="x","x",$AZ$2-'Indicator Date hidden'!BA42)</f>
        <v>0</v>
      </c>
      <c r="BA41">
        <f t="shared" si="0"/>
        <v>5</v>
      </c>
      <c r="BB41" s="34">
        <f t="shared" si="1"/>
        <v>0.10416666666666667</v>
      </c>
      <c r="BC41">
        <f t="shared" si="2"/>
        <v>4</v>
      </c>
      <c r="BD41" s="34">
        <f t="shared" si="3"/>
        <v>0.3673998351780916</v>
      </c>
      <c r="BE41" s="36">
        <f t="shared" si="4"/>
        <v>0</v>
      </c>
    </row>
    <row r="42" spans="1:57" x14ac:dyDescent="0.3">
      <c r="A42" t="s">
        <v>72</v>
      </c>
      <c r="B42" s="33">
        <f>IF('Indicator Date hidden'!C43="x","x",$B$2-'Indicator Date hidden'!C43)</f>
        <v>0</v>
      </c>
      <c r="C42" s="33">
        <f>IF('Indicator Date hidden'!D43="x","x",$C$2-'Indicator Date hidden'!D43)</f>
        <v>0</v>
      </c>
      <c r="D42" s="33">
        <f>IF('Indicator Date hidden'!E43="x","x",$D$2-'Indicator Date hidden'!E43)</f>
        <v>0</v>
      </c>
      <c r="E42" s="33">
        <f>IF('Indicator Date hidden'!F43="x","x",$E$2-'Indicator Date hidden'!F43)</f>
        <v>0</v>
      </c>
      <c r="F42" s="33">
        <f>IF('Indicator Date hidden'!G43="x","x",$F$2-'Indicator Date hidden'!G43)</f>
        <v>0</v>
      </c>
      <c r="G42" s="33">
        <f>IF('Indicator Date hidden'!H43="x","x",$G$2-'Indicator Date hidden'!H43)</f>
        <v>0</v>
      </c>
      <c r="H42" s="33">
        <f>IF('Indicator Date hidden'!I43="x","x",$H$2-'Indicator Date hidden'!I43)</f>
        <v>0</v>
      </c>
      <c r="I42" s="33">
        <f>IF('Indicator Date hidden'!J43="x","x",$I$2-'Indicator Date hidden'!J43)</f>
        <v>0</v>
      </c>
      <c r="J42" s="33">
        <f>IF('Indicator Date hidden'!K43="x","x",$J$2-'Indicator Date hidden'!K43)</f>
        <v>0</v>
      </c>
      <c r="K42" s="33">
        <f>IF('Indicator Date hidden'!L43="x","x",$K$2-'Indicator Date hidden'!L43)</f>
        <v>0</v>
      </c>
      <c r="L42" s="33">
        <f>IF('Indicator Date hidden'!M43="x","x",$L$2-'Indicator Date hidden'!M43)</f>
        <v>0</v>
      </c>
      <c r="M42" s="33">
        <f>IF('Indicator Date hidden'!N43="x","x",$M$2-'Indicator Date hidden'!N43)</f>
        <v>0</v>
      </c>
      <c r="N42" s="33">
        <f>IF('Indicator Date hidden'!O43="x","x",$N$2-'Indicator Date hidden'!O43)</f>
        <v>0</v>
      </c>
      <c r="O42" s="33">
        <f>IF('Indicator Date hidden'!P43="x","x",$O$2-'Indicator Date hidden'!P43)</f>
        <v>0</v>
      </c>
      <c r="P42" s="33">
        <f>IF('Indicator Date hidden'!Q43="x","x",$P$2-'Indicator Date hidden'!Q43)</f>
        <v>0</v>
      </c>
      <c r="Q42" s="33" t="str">
        <f>IF('Indicator Date hidden'!R43="x","x",$Q$2-'Indicator Date hidden'!R43)</f>
        <v>x</v>
      </c>
      <c r="R42" s="33">
        <f>IF('Indicator Date hidden'!S43="x","x",$R$2-'Indicator Date hidden'!S43)</f>
        <v>0</v>
      </c>
      <c r="S42" s="33">
        <f>IF('Indicator Date hidden'!T43="x","x",$S$2-'Indicator Date hidden'!T43)</f>
        <v>0</v>
      </c>
      <c r="T42" s="33">
        <f>IF('Indicator Date hidden'!U43="x","x",$T$2-'Indicator Date hidden'!U43)</f>
        <v>0</v>
      </c>
      <c r="U42" s="33">
        <f>IF('Indicator Date hidden'!V43="x","x",$U$2-'Indicator Date hidden'!V43)</f>
        <v>0</v>
      </c>
      <c r="V42" s="33">
        <f>IF('Indicator Date hidden'!W43="x","x",$V$2-'Indicator Date hidden'!W43)</f>
        <v>0</v>
      </c>
      <c r="W42" s="33">
        <f>IF('Indicator Date hidden'!X43="x","x",$W$2-'Indicator Date hidden'!X43)</f>
        <v>6</v>
      </c>
      <c r="X42" s="33">
        <f>IF('Indicator Date hidden'!Y43="x","x",$X$2-'Indicator Date hidden'!Y43)</f>
        <v>1</v>
      </c>
      <c r="Y42" s="33">
        <f>IF('Indicator Date hidden'!Z43="x","x",$Y$2-'Indicator Date hidden'!Z43)</f>
        <v>0</v>
      </c>
      <c r="Z42" s="33">
        <f>IF('Indicator Date hidden'!AA43="x","x",$Z$2-'Indicator Date hidden'!AA43)</f>
        <v>0</v>
      </c>
      <c r="AA42" s="33">
        <f>IF('Indicator Date hidden'!AB43="x","x",$AA$2-'Indicator Date hidden'!AB43)</f>
        <v>0</v>
      </c>
      <c r="AB42" s="33">
        <f>IF('Indicator Date hidden'!AC43="x","x",$AB$2-'Indicator Date hidden'!AC43)</f>
        <v>0</v>
      </c>
      <c r="AC42" s="33">
        <f>IF('Indicator Date hidden'!AD43="x","x",$AC$2-'Indicator Date hidden'!AD43)</f>
        <v>0</v>
      </c>
      <c r="AD42" s="33">
        <f>IF('Indicator Date hidden'!AE43="x","x",$AD$2-'Indicator Date hidden'!AE43)</f>
        <v>0</v>
      </c>
      <c r="AE42" s="33">
        <f>IF('Indicator Date hidden'!AF43="x","x",$AE$2-'Indicator Date hidden'!AF43)</f>
        <v>0</v>
      </c>
      <c r="AF42" s="33">
        <f>IF('Indicator Date hidden'!AG43="x","x",$AF$2-'Indicator Date hidden'!AG43)</f>
        <v>0</v>
      </c>
      <c r="AG42" s="33">
        <f>IF('Indicator Date hidden'!AH43="x","x",$AG$2-'Indicator Date hidden'!AH43)</f>
        <v>0</v>
      </c>
      <c r="AH42" s="33">
        <f>IF('Indicator Date hidden'!AI43="x","x",$AH$2-'Indicator Date hidden'!AI43)</f>
        <v>0</v>
      </c>
      <c r="AI42" s="33">
        <f>IF('Indicator Date hidden'!AJ43="x","x",$AI$2-'Indicator Date hidden'!AJ43)</f>
        <v>0</v>
      </c>
      <c r="AJ42" s="33" t="str">
        <f>IF('Indicator Date hidden'!AK43="x","x",$AJ$2-'Indicator Date hidden'!AK43)</f>
        <v>x</v>
      </c>
      <c r="AK42" s="33">
        <f>IF('Indicator Date hidden'!AL43="x","x",$AK$2-'Indicator Date hidden'!AL43)</f>
        <v>1</v>
      </c>
      <c r="AL42" s="33">
        <f>IF('Indicator Date hidden'!AM43="x","x",$AL$2-'Indicator Date hidden'!AM43)</f>
        <v>0</v>
      </c>
      <c r="AM42" s="33">
        <f>IF('Indicator Date hidden'!AN43="x","x",$AM$2-'Indicator Date hidden'!AN43)</f>
        <v>0</v>
      </c>
      <c r="AN42" s="33">
        <f>IF('Indicator Date hidden'!AO43="x","x",$AN$2-'Indicator Date hidden'!AO43)</f>
        <v>0</v>
      </c>
      <c r="AO42" s="33">
        <f>IF('Indicator Date hidden'!AP43="x","x",$AO$2-'Indicator Date hidden'!AP43)</f>
        <v>0</v>
      </c>
      <c r="AP42" s="33">
        <f>IF('Indicator Date hidden'!AQ43="x","x",$AP$2-'Indicator Date hidden'!AQ43)</f>
        <v>0</v>
      </c>
      <c r="AQ42" s="33">
        <f>IF('Indicator Date hidden'!AR43="x","x",$AQ$2-'Indicator Date hidden'!AR43)</f>
        <v>4</v>
      </c>
      <c r="AR42" s="33">
        <f>IF('Indicator Date hidden'!AS43="x","x",$AR$2-'Indicator Date hidden'!AS43)</f>
        <v>0</v>
      </c>
      <c r="AS42" s="33">
        <f>IF('Indicator Date hidden'!AT43="x","x",$AS$2-'Indicator Date hidden'!AT43)</f>
        <v>0</v>
      </c>
      <c r="AT42" s="33">
        <f>IF('Indicator Date hidden'!AU43="x","x",$AT$2-'Indicator Date hidden'!AU43)</f>
        <v>0</v>
      </c>
      <c r="AU42" s="33">
        <f>IF('Indicator Date hidden'!AV43="x","x",$AU$2-'Indicator Date hidden'!AV43)</f>
        <v>3</v>
      </c>
      <c r="AV42" s="33">
        <f>IF('Indicator Date hidden'!AW43="x","x",$AV$2-'Indicator Date hidden'!AW43)</f>
        <v>0</v>
      </c>
      <c r="AW42" s="33">
        <f>IF('Indicator Date hidden'!AX43="x","x",$AW$2-'Indicator Date hidden'!AX43)</f>
        <v>0</v>
      </c>
      <c r="AX42" s="33">
        <f>IF('Indicator Date hidden'!AY43="x","x",$AX$2-'Indicator Date hidden'!AY43)</f>
        <v>0</v>
      </c>
      <c r="AY42" s="33">
        <f>IF('Indicator Date hidden'!AZ43="x","x",$AY$2-'Indicator Date hidden'!AZ43)</f>
        <v>0</v>
      </c>
      <c r="AZ42" s="33">
        <f>IF('Indicator Date hidden'!BA43="x","x",$AZ$2-'Indicator Date hidden'!BA43)</f>
        <v>0</v>
      </c>
      <c r="BA42">
        <f t="shared" si="0"/>
        <v>15</v>
      </c>
      <c r="BB42" s="34">
        <f t="shared" si="1"/>
        <v>0.30612244897959184</v>
      </c>
      <c r="BC42">
        <f t="shared" si="2"/>
        <v>5</v>
      </c>
      <c r="BD42" s="34">
        <f t="shared" si="3"/>
        <v>1.0917890510281842</v>
      </c>
      <c r="BE42" s="36">
        <f t="shared" si="4"/>
        <v>0</v>
      </c>
    </row>
    <row r="43" spans="1:57" x14ac:dyDescent="0.3">
      <c r="A43" t="s">
        <v>74</v>
      </c>
      <c r="B43" s="33">
        <f>IF('Indicator Date hidden'!C44="x","x",$B$2-'Indicator Date hidden'!C44)</f>
        <v>0</v>
      </c>
      <c r="C43" s="33">
        <f>IF('Indicator Date hidden'!D44="x","x",$C$2-'Indicator Date hidden'!D44)</f>
        <v>0</v>
      </c>
      <c r="D43" s="33">
        <f>IF('Indicator Date hidden'!E44="x","x",$D$2-'Indicator Date hidden'!E44)</f>
        <v>0</v>
      </c>
      <c r="E43" s="33">
        <f>IF('Indicator Date hidden'!F44="x","x",$E$2-'Indicator Date hidden'!F44)</f>
        <v>0</v>
      </c>
      <c r="F43" s="33">
        <f>IF('Indicator Date hidden'!G44="x","x",$F$2-'Indicator Date hidden'!G44)</f>
        <v>0</v>
      </c>
      <c r="G43" s="33">
        <f>IF('Indicator Date hidden'!H44="x","x",$G$2-'Indicator Date hidden'!H44)</f>
        <v>0</v>
      </c>
      <c r="H43" s="33">
        <f>IF('Indicator Date hidden'!I44="x","x",$H$2-'Indicator Date hidden'!I44)</f>
        <v>0</v>
      </c>
      <c r="I43" s="33">
        <f>IF('Indicator Date hidden'!J44="x","x",$I$2-'Indicator Date hidden'!J44)</f>
        <v>0</v>
      </c>
      <c r="J43" s="33">
        <f>IF('Indicator Date hidden'!K44="x","x",$J$2-'Indicator Date hidden'!K44)</f>
        <v>0</v>
      </c>
      <c r="K43" s="33">
        <f>IF('Indicator Date hidden'!L44="x","x",$K$2-'Indicator Date hidden'!L44)</f>
        <v>0</v>
      </c>
      <c r="L43" s="33">
        <f>IF('Indicator Date hidden'!M44="x","x",$L$2-'Indicator Date hidden'!M44)</f>
        <v>0</v>
      </c>
      <c r="M43" s="33">
        <f>IF('Indicator Date hidden'!N44="x","x",$M$2-'Indicator Date hidden'!N44)</f>
        <v>0</v>
      </c>
      <c r="N43" s="33">
        <f>IF('Indicator Date hidden'!O44="x","x",$N$2-'Indicator Date hidden'!O44)</f>
        <v>0</v>
      </c>
      <c r="O43" s="33">
        <f>IF('Indicator Date hidden'!P44="x","x",$O$2-'Indicator Date hidden'!P44)</f>
        <v>0</v>
      </c>
      <c r="P43" s="33">
        <f>IF('Indicator Date hidden'!Q44="x","x",$P$2-'Indicator Date hidden'!Q44)</f>
        <v>0</v>
      </c>
      <c r="Q43" s="33">
        <f>IF('Indicator Date hidden'!R44="x","x",$Q$2-'Indicator Date hidden'!R44)</f>
        <v>2</v>
      </c>
      <c r="R43" s="33">
        <f>IF('Indicator Date hidden'!S44="x","x",$R$2-'Indicator Date hidden'!S44)</f>
        <v>0</v>
      </c>
      <c r="S43" s="33">
        <f>IF('Indicator Date hidden'!T44="x","x",$S$2-'Indicator Date hidden'!T44)</f>
        <v>0</v>
      </c>
      <c r="T43" s="33">
        <f>IF('Indicator Date hidden'!U44="x","x",$T$2-'Indicator Date hidden'!U44)</f>
        <v>0</v>
      </c>
      <c r="U43" s="33">
        <f>IF('Indicator Date hidden'!V44="x","x",$U$2-'Indicator Date hidden'!V44)</f>
        <v>0</v>
      </c>
      <c r="V43" s="33">
        <f>IF('Indicator Date hidden'!W44="x","x",$V$2-'Indicator Date hidden'!W44)</f>
        <v>0</v>
      </c>
      <c r="W43" s="33">
        <f>IF('Indicator Date hidden'!X44="x","x",$W$2-'Indicator Date hidden'!X44)</f>
        <v>2</v>
      </c>
      <c r="X43" s="33">
        <f>IF('Indicator Date hidden'!Y44="x","x",$X$2-'Indicator Date hidden'!Y44)</f>
        <v>4</v>
      </c>
      <c r="Y43" s="33">
        <f>IF('Indicator Date hidden'!Z44="x","x",$Y$2-'Indicator Date hidden'!Z44)</f>
        <v>0</v>
      </c>
      <c r="Z43" s="33">
        <f>IF('Indicator Date hidden'!AA44="x","x",$Z$2-'Indicator Date hidden'!AA44)</f>
        <v>0</v>
      </c>
      <c r="AA43" s="33">
        <f>IF('Indicator Date hidden'!AB44="x","x",$AA$2-'Indicator Date hidden'!AB44)</f>
        <v>0</v>
      </c>
      <c r="AB43" s="33">
        <f>IF('Indicator Date hidden'!AC44="x","x",$AB$2-'Indicator Date hidden'!AC44)</f>
        <v>0</v>
      </c>
      <c r="AC43" s="33">
        <f>IF('Indicator Date hidden'!AD44="x","x",$AC$2-'Indicator Date hidden'!AD44)</f>
        <v>0</v>
      </c>
      <c r="AD43" s="33">
        <f>IF('Indicator Date hidden'!AE44="x","x",$AD$2-'Indicator Date hidden'!AE44)</f>
        <v>0</v>
      </c>
      <c r="AE43" s="33">
        <f>IF('Indicator Date hidden'!AF44="x","x",$AE$2-'Indicator Date hidden'!AF44)</f>
        <v>0</v>
      </c>
      <c r="AF43" s="33">
        <f>IF('Indicator Date hidden'!AG44="x","x",$AF$2-'Indicator Date hidden'!AG44)</f>
        <v>5</v>
      </c>
      <c r="AG43" s="33">
        <f>IF('Indicator Date hidden'!AH44="x","x",$AG$2-'Indicator Date hidden'!AH44)</f>
        <v>0</v>
      </c>
      <c r="AH43" s="33">
        <f>IF('Indicator Date hidden'!AI44="x","x",$AH$2-'Indicator Date hidden'!AI44)</f>
        <v>0</v>
      </c>
      <c r="AI43" s="33">
        <f>IF('Indicator Date hidden'!AJ44="x","x",$AI$2-'Indicator Date hidden'!AJ44)</f>
        <v>0</v>
      </c>
      <c r="AJ43" s="33">
        <f>IF('Indicator Date hidden'!AK44="x","x",$AJ$2-'Indicator Date hidden'!AK44)</f>
        <v>1</v>
      </c>
      <c r="AK43" s="33">
        <f>IF('Indicator Date hidden'!AL44="x","x",$AK$2-'Indicator Date hidden'!AL44)</f>
        <v>1</v>
      </c>
      <c r="AL43" s="33">
        <f>IF('Indicator Date hidden'!AM44="x","x",$AL$2-'Indicator Date hidden'!AM44)</f>
        <v>0</v>
      </c>
      <c r="AM43" s="33">
        <f>IF('Indicator Date hidden'!AN44="x","x",$AM$2-'Indicator Date hidden'!AN44)</f>
        <v>0</v>
      </c>
      <c r="AN43" s="33">
        <f>IF('Indicator Date hidden'!AO44="x","x",$AN$2-'Indicator Date hidden'!AO44)</f>
        <v>0</v>
      </c>
      <c r="AO43" s="33">
        <f>IF('Indicator Date hidden'!AP44="x","x",$AO$2-'Indicator Date hidden'!AP44)</f>
        <v>0</v>
      </c>
      <c r="AP43" s="33">
        <f>IF('Indicator Date hidden'!AQ44="x","x",$AP$2-'Indicator Date hidden'!AQ44)</f>
        <v>0</v>
      </c>
      <c r="AQ43" s="33">
        <f>IF('Indicator Date hidden'!AR44="x","x",$AQ$2-'Indicator Date hidden'!AR44)</f>
        <v>0</v>
      </c>
      <c r="AR43" s="33">
        <f>IF('Indicator Date hidden'!AS44="x","x",$AR$2-'Indicator Date hidden'!AS44)</f>
        <v>0</v>
      </c>
      <c r="AS43" s="33">
        <f>IF('Indicator Date hidden'!AT44="x","x",$AS$2-'Indicator Date hidden'!AT44)</f>
        <v>0</v>
      </c>
      <c r="AT43" s="33">
        <f>IF('Indicator Date hidden'!AU44="x","x",$AT$2-'Indicator Date hidden'!AU44)</f>
        <v>0</v>
      </c>
      <c r="AU43" s="33">
        <f>IF('Indicator Date hidden'!AV44="x","x",$AU$2-'Indicator Date hidden'!AV44)</f>
        <v>2</v>
      </c>
      <c r="AV43" s="33">
        <f>IF('Indicator Date hidden'!AW44="x","x",$AV$2-'Indicator Date hidden'!AW44)</f>
        <v>0</v>
      </c>
      <c r="AW43" s="33">
        <f>IF('Indicator Date hidden'!AX44="x","x",$AW$2-'Indicator Date hidden'!AX44)</f>
        <v>0</v>
      </c>
      <c r="AX43" s="33">
        <f>IF('Indicator Date hidden'!AY44="x","x",$AX$2-'Indicator Date hidden'!AY44)</f>
        <v>0</v>
      </c>
      <c r="AY43" s="33">
        <f>IF('Indicator Date hidden'!AZ44="x","x",$AY$2-'Indicator Date hidden'!AZ44)</f>
        <v>0</v>
      </c>
      <c r="AZ43" s="33">
        <f>IF('Indicator Date hidden'!BA44="x","x",$AZ$2-'Indicator Date hidden'!BA44)</f>
        <v>0</v>
      </c>
      <c r="BA43">
        <f t="shared" si="0"/>
        <v>17</v>
      </c>
      <c r="BB43" s="34">
        <f t="shared" si="1"/>
        <v>0.33333333333333331</v>
      </c>
      <c r="BC43">
        <f t="shared" si="2"/>
        <v>7</v>
      </c>
      <c r="BD43" s="34">
        <f t="shared" si="3"/>
        <v>0.98352440815564335</v>
      </c>
      <c r="BE43" s="36">
        <f t="shared" si="4"/>
        <v>0</v>
      </c>
    </row>
    <row r="44" spans="1:57" x14ac:dyDescent="0.3">
      <c r="A44" t="s">
        <v>75</v>
      </c>
      <c r="B44" s="33">
        <f>IF('Indicator Date hidden'!C45="x","x",$B$2-'Indicator Date hidden'!C45)</f>
        <v>0</v>
      </c>
      <c r="C44" s="33">
        <f>IF('Indicator Date hidden'!D45="x","x",$C$2-'Indicator Date hidden'!D45)</f>
        <v>0</v>
      </c>
      <c r="D44" s="33">
        <f>IF('Indicator Date hidden'!E45="x","x",$D$2-'Indicator Date hidden'!E45)</f>
        <v>0</v>
      </c>
      <c r="E44" s="33">
        <f>IF('Indicator Date hidden'!F45="x","x",$E$2-'Indicator Date hidden'!F45)</f>
        <v>0</v>
      </c>
      <c r="F44" s="33">
        <f>IF('Indicator Date hidden'!G45="x","x",$F$2-'Indicator Date hidden'!G45)</f>
        <v>0</v>
      </c>
      <c r="G44" s="33">
        <f>IF('Indicator Date hidden'!H45="x","x",$G$2-'Indicator Date hidden'!H45)</f>
        <v>0</v>
      </c>
      <c r="H44" s="33">
        <f>IF('Indicator Date hidden'!I45="x","x",$H$2-'Indicator Date hidden'!I45)</f>
        <v>0</v>
      </c>
      <c r="I44" s="33">
        <f>IF('Indicator Date hidden'!J45="x","x",$I$2-'Indicator Date hidden'!J45)</f>
        <v>0</v>
      </c>
      <c r="J44" s="33">
        <f>IF('Indicator Date hidden'!K45="x","x",$J$2-'Indicator Date hidden'!K45)</f>
        <v>0</v>
      </c>
      <c r="K44" s="33">
        <f>IF('Indicator Date hidden'!L45="x","x",$K$2-'Indicator Date hidden'!L45)</f>
        <v>0</v>
      </c>
      <c r="L44" s="33">
        <f>IF('Indicator Date hidden'!M45="x","x",$L$2-'Indicator Date hidden'!M45)</f>
        <v>0</v>
      </c>
      <c r="M44" s="33">
        <f>IF('Indicator Date hidden'!N45="x","x",$M$2-'Indicator Date hidden'!N45)</f>
        <v>0</v>
      </c>
      <c r="N44" s="33">
        <f>IF('Indicator Date hidden'!O45="x","x",$N$2-'Indicator Date hidden'!O45)</f>
        <v>0</v>
      </c>
      <c r="O44" s="33">
        <f>IF('Indicator Date hidden'!P45="x","x",$O$2-'Indicator Date hidden'!P45)</f>
        <v>0</v>
      </c>
      <c r="P44" s="33">
        <f>IF('Indicator Date hidden'!Q45="x","x",$P$2-'Indicator Date hidden'!Q45)</f>
        <v>0</v>
      </c>
      <c r="Q44" s="33" t="str">
        <f>IF('Indicator Date hidden'!R45="x","x",$Q$2-'Indicator Date hidden'!R45)</f>
        <v>x</v>
      </c>
      <c r="R44" s="33">
        <f>IF('Indicator Date hidden'!S45="x","x",$R$2-'Indicator Date hidden'!S45)</f>
        <v>0</v>
      </c>
      <c r="S44" s="33">
        <f>IF('Indicator Date hidden'!T45="x","x",$S$2-'Indicator Date hidden'!T45)</f>
        <v>0</v>
      </c>
      <c r="T44" s="33">
        <f>IF('Indicator Date hidden'!U45="x","x",$T$2-'Indicator Date hidden'!U45)</f>
        <v>0</v>
      </c>
      <c r="U44" s="33" t="str">
        <f>IF('Indicator Date hidden'!V45="x","x",$U$2-'Indicator Date hidden'!V45)</f>
        <v>x</v>
      </c>
      <c r="V44" s="33">
        <f>IF('Indicator Date hidden'!W45="x","x",$V$2-'Indicator Date hidden'!W45)</f>
        <v>0</v>
      </c>
      <c r="W44" s="33" t="str">
        <f>IF('Indicator Date hidden'!X45="x","x",$W$2-'Indicator Date hidden'!X45)</f>
        <v>x</v>
      </c>
      <c r="X44" s="33">
        <f>IF('Indicator Date hidden'!Y45="x","x",$X$2-'Indicator Date hidden'!Y45)</f>
        <v>2</v>
      </c>
      <c r="Y44" s="33">
        <f>IF('Indicator Date hidden'!Z45="x","x",$Y$2-'Indicator Date hidden'!Z45)</f>
        <v>0</v>
      </c>
      <c r="Z44" s="33">
        <f>IF('Indicator Date hidden'!AA45="x","x",$Z$2-'Indicator Date hidden'!AA45)</f>
        <v>0</v>
      </c>
      <c r="AA44" s="33" t="str">
        <f>IF('Indicator Date hidden'!AB45="x","x",$AA$2-'Indicator Date hidden'!AB45)</f>
        <v>x</v>
      </c>
      <c r="AB44" s="33">
        <f>IF('Indicator Date hidden'!AC45="x","x",$AB$2-'Indicator Date hidden'!AC45)</f>
        <v>0</v>
      </c>
      <c r="AC44" s="33">
        <f>IF('Indicator Date hidden'!AD45="x","x",$AC$2-'Indicator Date hidden'!AD45)</f>
        <v>0</v>
      </c>
      <c r="AD44" s="33" t="str">
        <f>IF('Indicator Date hidden'!AE45="x","x",$AD$2-'Indicator Date hidden'!AE45)</f>
        <v>x</v>
      </c>
      <c r="AE44" s="33">
        <f>IF('Indicator Date hidden'!AF45="x","x",$AE$2-'Indicator Date hidden'!AF45)</f>
        <v>0</v>
      </c>
      <c r="AF44" s="33">
        <f>IF('Indicator Date hidden'!AG45="x","x",$AF$2-'Indicator Date hidden'!AG45)</f>
        <v>2</v>
      </c>
      <c r="AG44" s="33">
        <f>IF('Indicator Date hidden'!AH45="x","x",$AG$2-'Indicator Date hidden'!AH45)</f>
        <v>0</v>
      </c>
      <c r="AH44" s="33">
        <f>IF('Indicator Date hidden'!AI45="x","x",$AH$2-'Indicator Date hidden'!AI45)</f>
        <v>0</v>
      </c>
      <c r="AI44" s="33">
        <f>IF('Indicator Date hidden'!AJ45="x","x",$AI$2-'Indicator Date hidden'!AJ45)</f>
        <v>0</v>
      </c>
      <c r="AJ44" s="33" t="str">
        <f>IF('Indicator Date hidden'!AK45="x","x",$AJ$2-'Indicator Date hidden'!AK45)</f>
        <v>x</v>
      </c>
      <c r="AK44" s="33">
        <f>IF('Indicator Date hidden'!AL45="x","x",$AK$2-'Indicator Date hidden'!AL45)</f>
        <v>1</v>
      </c>
      <c r="AL44" s="33">
        <f>IF('Indicator Date hidden'!AM45="x","x",$AL$2-'Indicator Date hidden'!AM45)</f>
        <v>0</v>
      </c>
      <c r="AM44" s="33">
        <f>IF('Indicator Date hidden'!AN45="x","x",$AM$2-'Indicator Date hidden'!AN45)</f>
        <v>0</v>
      </c>
      <c r="AN44" s="33">
        <f>IF('Indicator Date hidden'!AO45="x","x",$AN$2-'Indicator Date hidden'!AO45)</f>
        <v>0</v>
      </c>
      <c r="AO44" s="33">
        <f>IF('Indicator Date hidden'!AP45="x","x",$AO$2-'Indicator Date hidden'!AP45)</f>
        <v>0</v>
      </c>
      <c r="AP44" s="33">
        <f>IF('Indicator Date hidden'!AQ45="x","x",$AP$2-'Indicator Date hidden'!AQ45)</f>
        <v>0</v>
      </c>
      <c r="AQ44" s="33">
        <f>IF('Indicator Date hidden'!AR45="x","x",$AQ$2-'Indicator Date hidden'!AR45)</f>
        <v>0</v>
      </c>
      <c r="AR44" s="33">
        <f>IF('Indicator Date hidden'!AS45="x","x",$AR$2-'Indicator Date hidden'!AS45)</f>
        <v>0</v>
      </c>
      <c r="AS44" s="33">
        <f>IF('Indicator Date hidden'!AT45="x","x",$AS$2-'Indicator Date hidden'!AT45)</f>
        <v>0</v>
      </c>
      <c r="AT44" s="33">
        <f>IF('Indicator Date hidden'!AU45="x","x",$AT$2-'Indicator Date hidden'!AU45)</f>
        <v>0</v>
      </c>
      <c r="AU44" s="33">
        <f>IF('Indicator Date hidden'!AV45="x","x",$AU$2-'Indicator Date hidden'!AV45)</f>
        <v>3</v>
      </c>
      <c r="AV44" s="33">
        <f>IF('Indicator Date hidden'!AW45="x","x",$AV$2-'Indicator Date hidden'!AW45)</f>
        <v>0</v>
      </c>
      <c r="AW44" s="33">
        <f>IF('Indicator Date hidden'!AX45="x","x",$AW$2-'Indicator Date hidden'!AX45)</f>
        <v>0</v>
      </c>
      <c r="AX44" s="33">
        <f>IF('Indicator Date hidden'!AY45="x","x",$AX$2-'Indicator Date hidden'!AY45)</f>
        <v>0</v>
      </c>
      <c r="AY44" s="33">
        <f>IF('Indicator Date hidden'!AZ45="x","x",$AY$2-'Indicator Date hidden'!AZ45)</f>
        <v>0</v>
      </c>
      <c r="AZ44" s="33">
        <f>IF('Indicator Date hidden'!BA45="x","x",$AZ$2-'Indicator Date hidden'!BA45)</f>
        <v>0</v>
      </c>
      <c r="BA44">
        <f t="shared" si="0"/>
        <v>8</v>
      </c>
      <c r="BB44" s="34">
        <f t="shared" si="1"/>
        <v>0.17777777777777778</v>
      </c>
      <c r="BC44">
        <f t="shared" si="2"/>
        <v>4</v>
      </c>
      <c r="BD44" s="34">
        <f t="shared" si="3"/>
        <v>0.60695556816656282</v>
      </c>
      <c r="BE44" s="36">
        <f t="shared" si="4"/>
        <v>0</v>
      </c>
    </row>
    <row r="45" spans="1:57" x14ac:dyDescent="0.3">
      <c r="A45" t="s">
        <v>77</v>
      </c>
      <c r="B45" s="33">
        <f>IF('Indicator Date hidden'!C46="x","x",$B$2-'Indicator Date hidden'!C46)</f>
        <v>0</v>
      </c>
      <c r="C45" s="33">
        <f>IF('Indicator Date hidden'!D46="x","x",$C$2-'Indicator Date hidden'!D46)</f>
        <v>0</v>
      </c>
      <c r="D45" s="33">
        <f>IF('Indicator Date hidden'!E46="x","x",$D$2-'Indicator Date hidden'!E46)</f>
        <v>0</v>
      </c>
      <c r="E45" s="33">
        <f>IF('Indicator Date hidden'!F46="x","x",$E$2-'Indicator Date hidden'!F46)</f>
        <v>0</v>
      </c>
      <c r="F45" s="33">
        <f>IF('Indicator Date hidden'!G46="x","x",$F$2-'Indicator Date hidden'!G46)</f>
        <v>0</v>
      </c>
      <c r="G45" s="33">
        <f>IF('Indicator Date hidden'!H46="x","x",$G$2-'Indicator Date hidden'!H46)</f>
        <v>0</v>
      </c>
      <c r="H45" s="33">
        <f>IF('Indicator Date hidden'!I46="x","x",$H$2-'Indicator Date hidden'!I46)</f>
        <v>0</v>
      </c>
      <c r="I45" s="33">
        <f>IF('Indicator Date hidden'!J46="x","x",$I$2-'Indicator Date hidden'!J46)</f>
        <v>0</v>
      </c>
      <c r="J45" s="33">
        <f>IF('Indicator Date hidden'!K46="x","x",$J$2-'Indicator Date hidden'!K46)</f>
        <v>0</v>
      </c>
      <c r="K45" s="33">
        <f>IF('Indicator Date hidden'!L46="x","x",$K$2-'Indicator Date hidden'!L46)</f>
        <v>0</v>
      </c>
      <c r="L45" s="33">
        <f>IF('Indicator Date hidden'!M46="x","x",$L$2-'Indicator Date hidden'!M46)</f>
        <v>0</v>
      </c>
      <c r="M45" s="33">
        <f>IF('Indicator Date hidden'!N46="x","x",$M$2-'Indicator Date hidden'!N46)</f>
        <v>0</v>
      </c>
      <c r="N45" s="33">
        <f>IF('Indicator Date hidden'!O46="x","x",$N$2-'Indicator Date hidden'!O46)</f>
        <v>0</v>
      </c>
      <c r="O45" s="33">
        <f>IF('Indicator Date hidden'!P46="x","x",$O$2-'Indicator Date hidden'!P46)</f>
        <v>0</v>
      </c>
      <c r="P45" s="33">
        <f>IF('Indicator Date hidden'!Q46="x","x",$P$2-'Indicator Date hidden'!Q46)</f>
        <v>0</v>
      </c>
      <c r="Q45" s="33" t="str">
        <f>IF('Indicator Date hidden'!R46="x","x",$Q$2-'Indicator Date hidden'!R46)</f>
        <v>x</v>
      </c>
      <c r="R45" s="33">
        <f>IF('Indicator Date hidden'!S46="x","x",$R$2-'Indicator Date hidden'!S46)</f>
        <v>0</v>
      </c>
      <c r="S45" s="33">
        <f>IF('Indicator Date hidden'!T46="x","x",$S$2-'Indicator Date hidden'!T46)</f>
        <v>0</v>
      </c>
      <c r="T45" s="33">
        <f>IF('Indicator Date hidden'!U46="x","x",$T$2-'Indicator Date hidden'!U46)</f>
        <v>0</v>
      </c>
      <c r="U45" s="33" t="str">
        <f>IF('Indicator Date hidden'!V46="x","x",$U$2-'Indicator Date hidden'!V46)</f>
        <v>x</v>
      </c>
      <c r="V45" s="33">
        <f>IF('Indicator Date hidden'!W46="x","x",$V$2-'Indicator Date hidden'!W46)</f>
        <v>0</v>
      </c>
      <c r="W45" s="33" t="str">
        <f>IF('Indicator Date hidden'!X46="x","x",$W$2-'Indicator Date hidden'!X46)</f>
        <v>x</v>
      </c>
      <c r="X45" s="33">
        <f>IF('Indicator Date hidden'!Y46="x","x",$X$2-'Indicator Date hidden'!Y46)</f>
        <v>4</v>
      </c>
      <c r="Y45" s="33">
        <f>IF('Indicator Date hidden'!Z46="x","x",$Y$2-'Indicator Date hidden'!Z46)</f>
        <v>0</v>
      </c>
      <c r="Z45" s="33">
        <f>IF('Indicator Date hidden'!AA46="x","x",$Z$2-'Indicator Date hidden'!AA46)</f>
        <v>0</v>
      </c>
      <c r="AA45" s="33">
        <f>IF('Indicator Date hidden'!AB46="x","x",$AA$2-'Indicator Date hidden'!AB46)</f>
        <v>0</v>
      </c>
      <c r="AB45" s="33">
        <f>IF('Indicator Date hidden'!AC46="x","x",$AB$2-'Indicator Date hidden'!AC46)</f>
        <v>0</v>
      </c>
      <c r="AC45" s="33">
        <f>IF('Indicator Date hidden'!AD46="x","x",$AC$2-'Indicator Date hidden'!AD46)</f>
        <v>0</v>
      </c>
      <c r="AD45" s="33" t="str">
        <f>IF('Indicator Date hidden'!AE46="x","x",$AD$2-'Indicator Date hidden'!AE46)</f>
        <v>x</v>
      </c>
      <c r="AE45" s="33">
        <f>IF('Indicator Date hidden'!AF46="x","x",$AE$2-'Indicator Date hidden'!AF46)</f>
        <v>0</v>
      </c>
      <c r="AF45" s="33" t="str">
        <f>IF('Indicator Date hidden'!AG46="x","x",$AF$2-'Indicator Date hidden'!AG46)</f>
        <v>x</v>
      </c>
      <c r="AG45" s="33">
        <f>IF('Indicator Date hidden'!AH46="x","x",$AG$2-'Indicator Date hidden'!AH46)</f>
        <v>0</v>
      </c>
      <c r="AH45" s="33">
        <f>IF('Indicator Date hidden'!AI46="x","x",$AH$2-'Indicator Date hidden'!AI46)</f>
        <v>0</v>
      </c>
      <c r="AI45" s="33">
        <f>IF('Indicator Date hidden'!AJ46="x","x",$AI$2-'Indicator Date hidden'!AJ46)</f>
        <v>0</v>
      </c>
      <c r="AJ45" s="33" t="str">
        <f>IF('Indicator Date hidden'!AK46="x","x",$AJ$2-'Indicator Date hidden'!AK46)</f>
        <v>x</v>
      </c>
      <c r="AK45" s="33">
        <f>IF('Indicator Date hidden'!AL46="x","x",$AK$2-'Indicator Date hidden'!AL46)</f>
        <v>1</v>
      </c>
      <c r="AL45" s="33">
        <f>IF('Indicator Date hidden'!AM46="x","x",$AL$2-'Indicator Date hidden'!AM46)</f>
        <v>0</v>
      </c>
      <c r="AM45" s="33">
        <f>IF('Indicator Date hidden'!AN46="x","x",$AM$2-'Indicator Date hidden'!AN46)</f>
        <v>0</v>
      </c>
      <c r="AN45" s="33">
        <f>IF('Indicator Date hidden'!AO46="x","x",$AN$2-'Indicator Date hidden'!AO46)</f>
        <v>0</v>
      </c>
      <c r="AO45" s="33" t="str">
        <f>IF('Indicator Date hidden'!AP46="x","x",$AO$2-'Indicator Date hidden'!AP46)</f>
        <v>x</v>
      </c>
      <c r="AP45" s="33" t="str">
        <f>IF('Indicator Date hidden'!AQ46="x","x",$AP$2-'Indicator Date hidden'!AQ46)</f>
        <v>x</v>
      </c>
      <c r="AQ45" s="33">
        <f>IF('Indicator Date hidden'!AR46="x","x",$AQ$2-'Indicator Date hidden'!AR46)</f>
        <v>4</v>
      </c>
      <c r="AR45" s="33">
        <f>IF('Indicator Date hidden'!AS46="x","x",$AR$2-'Indicator Date hidden'!AS46)</f>
        <v>0</v>
      </c>
      <c r="AS45" s="33">
        <f>IF('Indicator Date hidden'!AT46="x","x",$AS$2-'Indicator Date hidden'!AT46)</f>
        <v>0</v>
      </c>
      <c r="AT45" s="33">
        <f>IF('Indicator Date hidden'!AU46="x","x",$AT$2-'Indicator Date hidden'!AU46)</f>
        <v>0</v>
      </c>
      <c r="AU45" s="33">
        <f>IF('Indicator Date hidden'!AV46="x","x",$AU$2-'Indicator Date hidden'!AV46)</f>
        <v>2</v>
      </c>
      <c r="AV45" s="33">
        <f>IF('Indicator Date hidden'!AW46="x","x",$AV$2-'Indicator Date hidden'!AW46)</f>
        <v>0</v>
      </c>
      <c r="AW45" s="33">
        <f>IF('Indicator Date hidden'!AX46="x","x",$AW$2-'Indicator Date hidden'!AX46)</f>
        <v>0</v>
      </c>
      <c r="AX45" s="33">
        <f>IF('Indicator Date hidden'!AY46="x","x",$AX$2-'Indicator Date hidden'!AY46)</f>
        <v>0</v>
      </c>
      <c r="AY45" s="33">
        <f>IF('Indicator Date hidden'!AZ46="x","x",$AY$2-'Indicator Date hidden'!AZ46)</f>
        <v>0</v>
      </c>
      <c r="AZ45" s="33">
        <f>IF('Indicator Date hidden'!BA46="x","x",$AZ$2-'Indicator Date hidden'!BA46)</f>
        <v>0</v>
      </c>
      <c r="BA45">
        <f t="shared" si="0"/>
        <v>11</v>
      </c>
      <c r="BB45" s="34">
        <f t="shared" si="1"/>
        <v>0.2558139534883721</v>
      </c>
      <c r="BC45">
        <f t="shared" si="2"/>
        <v>4</v>
      </c>
      <c r="BD45" s="34">
        <f t="shared" si="3"/>
        <v>0.89164137268282861</v>
      </c>
      <c r="BE45" s="36">
        <f t="shared" si="4"/>
        <v>0</v>
      </c>
    </row>
    <row r="46" spans="1:57" x14ac:dyDescent="0.3">
      <c r="A46" t="s">
        <v>79</v>
      </c>
      <c r="B46" s="33">
        <f>IF('Indicator Date hidden'!C47="x","x",$B$2-'Indicator Date hidden'!C47)</f>
        <v>0</v>
      </c>
      <c r="C46" s="33">
        <f>IF('Indicator Date hidden'!D47="x","x",$C$2-'Indicator Date hidden'!D47)</f>
        <v>0</v>
      </c>
      <c r="D46" s="33">
        <f>IF('Indicator Date hidden'!E47="x","x",$D$2-'Indicator Date hidden'!E47)</f>
        <v>0</v>
      </c>
      <c r="E46" s="33">
        <f>IF('Indicator Date hidden'!F47="x","x",$E$2-'Indicator Date hidden'!F47)</f>
        <v>0</v>
      </c>
      <c r="F46" s="33">
        <f>IF('Indicator Date hidden'!G47="x","x",$F$2-'Indicator Date hidden'!G47)</f>
        <v>0</v>
      </c>
      <c r="G46" s="33">
        <f>IF('Indicator Date hidden'!H47="x","x",$G$2-'Indicator Date hidden'!H47)</f>
        <v>0</v>
      </c>
      <c r="H46" s="33">
        <f>IF('Indicator Date hidden'!I47="x","x",$H$2-'Indicator Date hidden'!I47)</f>
        <v>0</v>
      </c>
      <c r="I46" s="33">
        <f>IF('Indicator Date hidden'!J47="x","x",$I$2-'Indicator Date hidden'!J47)</f>
        <v>0</v>
      </c>
      <c r="J46" s="33">
        <f>IF('Indicator Date hidden'!K47="x","x",$J$2-'Indicator Date hidden'!K47)</f>
        <v>0</v>
      </c>
      <c r="K46" s="33">
        <f>IF('Indicator Date hidden'!L47="x","x",$K$2-'Indicator Date hidden'!L47)</f>
        <v>0</v>
      </c>
      <c r="L46" s="33">
        <f>IF('Indicator Date hidden'!M47="x","x",$L$2-'Indicator Date hidden'!M47)</f>
        <v>0</v>
      </c>
      <c r="M46" s="33">
        <f>IF('Indicator Date hidden'!N47="x","x",$M$2-'Indicator Date hidden'!N47)</f>
        <v>0</v>
      </c>
      <c r="N46" s="33">
        <f>IF('Indicator Date hidden'!O47="x","x",$N$2-'Indicator Date hidden'!O47)</f>
        <v>0</v>
      </c>
      <c r="O46" s="33">
        <f>IF('Indicator Date hidden'!P47="x","x",$O$2-'Indicator Date hidden'!P47)</f>
        <v>0</v>
      </c>
      <c r="P46" s="33">
        <f>IF('Indicator Date hidden'!Q47="x","x",$P$2-'Indicator Date hidden'!Q47)</f>
        <v>0</v>
      </c>
      <c r="Q46" s="33" t="str">
        <f>IF('Indicator Date hidden'!R47="x","x",$Q$2-'Indicator Date hidden'!R47)</f>
        <v>x</v>
      </c>
      <c r="R46" s="33">
        <f>IF('Indicator Date hidden'!S47="x","x",$R$2-'Indicator Date hidden'!S47)</f>
        <v>0</v>
      </c>
      <c r="S46" s="33">
        <f>IF('Indicator Date hidden'!T47="x","x",$S$2-'Indicator Date hidden'!T47)</f>
        <v>0</v>
      </c>
      <c r="T46" s="33">
        <f>IF('Indicator Date hidden'!U47="x","x",$T$2-'Indicator Date hidden'!U47)</f>
        <v>0</v>
      </c>
      <c r="U46" s="33" t="str">
        <f>IF('Indicator Date hidden'!V47="x","x",$U$2-'Indicator Date hidden'!V47)</f>
        <v>x</v>
      </c>
      <c r="V46" s="33">
        <f>IF('Indicator Date hidden'!W47="x","x",$V$2-'Indicator Date hidden'!W47)</f>
        <v>0</v>
      </c>
      <c r="W46" s="33" t="str">
        <f>IF('Indicator Date hidden'!X47="x","x",$W$2-'Indicator Date hidden'!X47)</f>
        <v>x</v>
      </c>
      <c r="X46" s="33">
        <f>IF('Indicator Date hidden'!Y47="x","x",$X$2-'Indicator Date hidden'!Y47)</f>
        <v>2</v>
      </c>
      <c r="Y46" s="33">
        <f>IF('Indicator Date hidden'!Z47="x","x",$Y$2-'Indicator Date hidden'!Z47)</f>
        <v>0</v>
      </c>
      <c r="Z46" s="33">
        <f>IF('Indicator Date hidden'!AA47="x","x",$Z$2-'Indicator Date hidden'!AA47)</f>
        <v>0</v>
      </c>
      <c r="AA46" s="33">
        <f>IF('Indicator Date hidden'!AB47="x","x",$AA$2-'Indicator Date hidden'!AB47)</f>
        <v>1</v>
      </c>
      <c r="AB46" s="33">
        <f>IF('Indicator Date hidden'!AC47="x","x",$AB$2-'Indicator Date hidden'!AC47)</f>
        <v>0</v>
      </c>
      <c r="AC46" s="33">
        <f>IF('Indicator Date hidden'!AD47="x","x",$AC$2-'Indicator Date hidden'!AD47)</f>
        <v>0</v>
      </c>
      <c r="AD46" s="33" t="str">
        <f>IF('Indicator Date hidden'!AE47="x","x",$AD$2-'Indicator Date hidden'!AE47)</f>
        <v>x</v>
      </c>
      <c r="AE46" s="33">
        <f>IF('Indicator Date hidden'!AF47="x","x",$AE$2-'Indicator Date hidden'!AF47)</f>
        <v>0</v>
      </c>
      <c r="AF46" s="33">
        <f>IF('Indicator Date hidden'!AG47="x","x",$AF$2-'Indicator Date hidden'!AG47)</f>
        <v>1</v>
      </c>
      <c r="AG46" s="33">
        <f>IF('Indicator Date hidden'!AH47="x","x",$AG$2-'Indicator Date hidden'!AH47)</f>
        <v>0</v>
      </c>
      <c r="AH46" s="33">
        <f>IF('Indicator Date hidden'!AI47="x","x",$AH$2-'Indicator Date hidden'!AI47)</f>
        <v>0</v>
      </c>
      <c r="AI46" s="33">
        <f>IF('Indicator Date hidden'!AJ47="x","x",$AI$2-'Indicator Date hidden'!AJ47)</f>
        <v>0</v>
      </c>
      <c r="AJ46" s="33">
        <f>IF('Indicator Date hidden'!AK47="x","x",$AJ$2-'Indicator Date hidden'!AK47)</f>
        <v>1</v>
      </c>
      <c r="AK46" s="33">
        <f>IF('Indicator Date hidden'!AL47="x","x",$AK$2-'Indicator Date hidden'!AL47)</f>
        <v>1</v>
      </c>
      <c r="AL46" s="33">
        <f>IF('Indicator Date hidden'!AM47="x","x",$AL$2-'Indicator Date hidden'!AM47)</f>
        <v>0</v>
      </c>
      <c r="AM46" s="33">
        <f>IF('Indicator Date hidden'!AN47="x","x",$AM$2-'Indicator Date hidden'!AN47)</f>
        <v>0</v>
      </c>
      <c r="AN46" s="33">
        <f>IF('Indicator Date hidden'!AO47="x","x",$AN$2-'Indicator Date hidden'!AO47)</f>
        <v>0</v>
      </c>
      <c r="AO46" s="33">
        <f>IF('Indicator Date hidden'!AP47="x","x",$AO$2-'Indicator Date hidden'!AP47)</f>
        <v>0</v>
      </c>
      <c r="AP46" s="33">
        <f>IF('Indicator Date hidden'!AQ47="x","x",$AP$2-'Indicator Date hidden'!AQ47)</f>
        <v>0</v>
      </c>
      <c r="AQ46" s="33" t="str">
        <f>IF('Indicator Date hidden'!AR47="x","x",$AQ$2-'Indicator Date hidden'!AR47)</f>
        <v>x</v>
      </c>
      <c r="AR46" s="33">
        <f>IF('Indicator Date hidden'!AS47="x","x",$AR$2-'Indicator Date hidden'!AS47)</f>
        <v>0</v>
      </c>
      <c r="AS46" s="33">
        <f>IF('Indicator Date hidden'!AT47="x","x",$AS$2-'Indicator Date hidden'!AT47)</f>
        <v>0</v>
      </c>
      <c r="AT46" s="33">
        <f>IF('Indicator Date hidden'!AU47="x","x",$AT$2-'Indicator Date hidden'!AU47)</f>
        <v>0</v>
      </c>
      <c r="AU46" s="33">
        <f>IF('Indicator Date hidden'!AV47="x","x",$AU$2-'Indicator Date hidden'!AV47)</f>
        <v>3</v>
      </c>
      <c r="AV46" s="33">
        <f>IF('Indicator Date hidden'!AW47="x","x",$AV$2-'Indicator Date hidden'!AW47)</f>
        <v>0</v>
      </c>
      <c r="AW46" s="33">
        <f>IF('Indicator Date hidden'!AX47="x","x",$AW$2-'Indicator Date hidden'!AX47)</f>
        <v>0</v>
      </c>
      <c r="AX46" s="33">
        <f>IF('Indicator Date hidden'!AY47="x","x",$AX$2-'Indicator Date hidden'!AY47)</f>
        <v>0</v>
      </c>
      <c r="AY46" s="33">
        <f>IF('Indicator Date hidden'!AZ47="x","x",$AY$2-'Indicator Date hidden'!AZ47)</f>
        <v>0</v>
      </c>
      <c r="AZ46" s="33">
        <f>IF('Indicator Date hidden'!BA47="x","x",$AZ$2-'Indicator Date hidden'!BA47)</f>
        <v>0</v>
      </c>
      <c r="BA46">
        <f t="shared" si="0"/>
        <v>9</v>
      </c>
      <c r="BB46" s="34">
        <f t="shared" si="1"/>
        <v>0.19565217391304349</v>
      </c>
      <c r="BC46">
        <f t="shared" si="2"/>
        <v>6</v>
      </c>
      <c r="BD46" s="34">
        <f t="shared" si="3"/>
        <v>0.57557401282059684</v>
      </c>
      <c r="BE46" s="36">
        <f t="shared" si="4"/>
        <v>0</v>
      </c>
    </row>
    <row r="47" spans="1:57" x14ac:dyDescent="0.3">
      <c r="A47" t="s">
        <v>81</v>
      </c>
      <c r="B47" s="33">
        <f>IF('Indicator Date hidden'!C48="x","x",$B$2-'Indicator Date hidden'!C48)</f>
        <v>0</v>
      </c>
      <c r="C47" s="33">
        <f>IF('Indicator Date hidden'!D48="x","x",$C$2-'Indicator Date hidden'!D48)</f>
        <v>0</v>
      </c>
      <c r="D47" s="33">
        <f>IF('Indicator Date hidden'!E48="x","x",$D$2-'Indicator Date hidden'!E48)</f>
        <v>0</v>
      </c>
      <c r="E47" s="33">
        <f>IF('Indicator Date hidden'!F48="x","x",$E$2-'Indicator Date hidden'!F48)</f>
        <v>0</v>
      </c>
      <c r="F47" s="33">
        <f>IF('Indicator Date hidden'!G48="x","x",$F$2-'Indicator Date hidden'!G48)</f>
        <v>0</v>
      </c>
      <c r="G47" s="33">
        <f>IF('Indicator Date hidden'!H48="x","x",$G$2-'Indicator Date hidden'!H48)</f>
        <v>0</v>
      </c>
      <c r="H47" s="33">
        <f>IF('Indicator Date hidden'!I48="x","x",$H$2-'Indicator Date hidden'!I48)</f>
        <v>0</v>
      </c>
      <c r="I47" s="33">
        <f>IF('Indicator Date hidden'!J48="x","x",$I$2-'Indicator Date hidden'!J48)</f>
        <v>0</v>
      </c>
      <c r="J47" s="33">
        <f>IF('Indicator Date hidden'!K48="x","x",$J$2-'Indicator Date hidden'!K48)</f>
        <v>0</v>
      </c>
      <c r="K47" s="33">
        <f>IF('Indicator Date hidden'!L48="x","x",$K$2-'Indicator Date hidden'!L48)</f>
        <v>0</v>
      </c>
      <c r="L47" s="33">
        <f>IF('Indicator Date hidden'!M48="x","x",$L$2-'Indicator Date hidden'!M48)</f>
        <v>0</v>
      </c>
      <c r="M47" s="33">
        <f>IF('Indicator Date hidden'!N48="x","x",$M$2-'Indicator Date hidden'!N48)</f>
        <v>0</v>
      </c>
      <c r="N47" s="33">
        <f>IF('Indicator Date hidden'!O48="x","x",$N$2-'Indicator Date hidden'!O48)</f>
        <v>0</v>
      </c>
      <c r="O47" s="33">
        <f>IF('Indicator Date hidden'!P48="x","x",$O$2-'Indicator Date hidden'!P48)</f>
        <v>0</v>
      </c>
      <c r="P47" s="33">
        <f>IF('Indicator Date hidden'!Q48="x","x",$P$2-'Indicator Date hidden'!Q48)</f>
        <v>0</v>
      </c>
      <c r="Q47" s="33" t="str">
        <f>IF('Indicator Date hidden'!R48="x","x",$Q$2-'Indicator Date hidden'!R48)</f>
        <v>x</v>
      </c>
      <c r="R47" s="33">
        <f>IF('Indicator Date hidden'!S48="x","x",$R$2-'Indicator Date hidden'!S48)</f>
        <v>0</v>
      </c>
      <c r="S47" s="33">
        <f>IF('Indicator Date hidden'!T48="x","x",$S$2-'Indicator Date hidden'!T48)</f>
        <v>0</v>
      </c>
      <c r="T47" s="33">
        <f>IF('Indicator Date hidden'!U48="x","x",$T$2-'Indicator Date hidden'!U48)</f>
        <v>0</v>
      </c>
      <c r="U47" s="33" t="str">
        <f>IF('Indicator Date hidden'!V48="x","x",$U$2-'Indicator Date hidden'!V48)</f>
        <v>x</v>
      </c>
      <c r="V47" s="33">
        <f>IF('Indicator Date hidden'!W48="x","x",$V$2-'Indicator Date hidden'!W48)</f>
        <v>0</v>
      </c>
      <c r="W47" s="33" t="str">
        <f>IF('Indicator Date hidden'!X48="x","x",$W$2-'Indicator Date hidden'!X48)</f>
        <v>x</v>
      </c>
      <c r="X47" s="33">
        <f>IF('Indicator Date hidden'!Y48="x","x",$X$2-'Indicator Date hidden'!Y48)</f>
        <v>3</v>
      </c>
      <c r="Y47" s="33">
        <f>IF('Indicator Date hidden'!Z48="x","x",$Y$2-'Indicator Date hidden'!Z48)</f>
        <v>0</v>
      </c>
      <c r="Z47" s="33">
        <f>IF('Indicator Date hidden'!AA48="x","x",$Z$2-'Indicator Date hidden'!AA48)</f>
        <v>0</v>
      </c>
      <c r="AA47" s="33">
        <f>IF('Indicator Date hidden'!AB48="x","x",$AA$2-'Indicator Date hidden'!AB48)</f>
        <v>1</v>
      </c>
      <c r="AB47" s="33">
        <f>IF('Indicator Date hidden'!AC48="x","x",$AB$2-'Indicator Date hidden'!AC48)</f>
        <v>0</v>
      </c>
      <c r="AC47" s="33">
        <f>IF('Indicator Date hidden'!AD48="x","x",$AC$2-'Indicator Date hidden'!AD48)</f>
        <v>0</v>
      </c>
      <c r="AD47" s="33" t="str">
        <f>IF('Indicator Date hidden'!AE48="x","x",$AD$2-'Indicator Date hidden'!AE48)</f>
        <v>x</v>
      </c>
      <c r="AE47" s="33">
        <f>IF('Indicator Date hidden'!AF48="x","x",$AE$2-'Indicator Date hidden'!AF48)</f>
        <v>0</v>
      </c>
      <c r="AF47" s="33">
        <f>IF('Indicator Date hidden'!AG48="x","x",$AF$2-'Indicator Date hidden'!AG48)</f>
        <v>1</v>
      </c>
      <c r="AG47" s="33">
        <f>IF('Indicator Date hidden'!AH48="x","x",$AG$2-'Indicator Date hidden'!AH48)</f>
        <v>0</v>
      </c>
      <c r="AH47" s="33">
        <f>IF('Indicator Date hidden'!AI48="x","x",$AH$2-'Indicator Date hidden'!AI48)</f>
        <v>0</v>
      </c>
      <c r="AI47" s="33">
        <f>IF('Indicator Date hidden'!AJ48="x","x",$AI$2-'Indicator Date hidden'!AJ48)</f>
        <v>0</v>
      </c>
      <c r="AJ47" s="33" t="str">
        <f>IF('Indicator Date hidden'!AK48="x","x",$AJ$2-'Indicator Date hidden'!AK48)</f>
        <v>x</v>
      </c>
      <c r="AK47" s="33">
        <f>IF('Indicator Date hidden'!AL48="x","x",$AK$2-'Indicator Date hidden'!AL48)</f>
        <v>1</v>
      </c>
      <c r="AL47" s="33">
        <f>IF('Indicator Date hidden'!AM48="x","x",$AL$2-'Indicator Date hidden'!AM48)</f>
        <v>0</v>
      </c>
      <c r="AM47" s="33">
        <f>IF('Indicator Date hidden'!AN48="x","x",$AM$2-'Indicator Date hidden'!AN48)</f>
        <v>0</v>
      </c>
      <c r="AN47" s="33">
        <f>IF('Indicator Date hidden'!AO48="x","x",$AN$2-'Indicator Date hidden'!AO48)</f>
        <v>0</v>
      </c>
      <c r="AO47" s="33">
        <f>IF('Indicator Date hidden'!AP48="x","x",$AO$2-'Indicator Date hidden'!AP48)</f>
        <v>0</v>
      </c>
      <c r="AP47" s="33">
        <f>IF('Indicator Date hidden'!AQ48="x","x",$AP$2-'Indicator Date hidden'!AQ48)</f>
        <v>0</v>
      </c>
      <c r="AQ47" s="33">
        <f>IF('Indicator Date hidden'!AR48="x","x",$AQ$2-'Indicator Date hidden'!AR48)</f>
        <v>0</v>
      </c>
      <c r="AR47" s="33">
        <f>IF('Indicator Date hidden'!AS48="x","x",$AR$2-'Indicator Date hidden'!AS48)</f>
        <v>0</v>
      </c>
      <c r="AS47" s="33">
        <f>IF('Indicator Date hidden'!AT48="x","x",$AS$2-'Indicator Date hidden'!AT48)</f>
        <v>0</v>
      </c>
      <c r="AT47" s="33">
        <f>IF('Indicator Date hidden'!AU48="x","x",$AT$2-'Indicator Date hidden'!AU48)</f>
        <v>0</v>
      </c>
      <c r="AU47" s="33" t="str">
        <f>IF('Indicator Date hidden'!AV48="x","x",$AU$2-'Indicator Date hidden'!AV48)</f>
        <v>x</v>
      </c>
      <c r="AV47" s="33">
        <f>IF('Indicator Date hidden'!AW48="x","x",$AV$2-'Indicator Date hidden'!AW48)</f>
        <v>0</v>
      </c>
      <c r="AW47" s="33">
        <f>IF('Indicator Date hidden'!AX48="x","x",$AW$2-'Indicator Date hidden'!AX48)</f>
        <v>0</v>
      </c>
      <c r="AX47" s="33">
        <f>IF('Indicator Date hidden'!AY48="x","x",$AX$2-'Indicator Date hidden'!AY48)</f>
        <v>0</v>
      </c>
      <c r="AY47" s="33">
        <f>IF('Indicator Date hidden'!AZ48="x","x",$AY$2-'Indicator Date hidden'!AZ48)</f>
        <v>0</v>
      </c>
      <c r="AZ47" s="33">
        <f>IF('Indicator Date hidden'!BA48="x","x",$AZ$2-'Indicator Date hidden'!BA48)</f>
        <v>0</v>
      </c>
      <c r="BA47">
        <f t="shared" si="0"/>
        <v>6</v>
      </c>
      <c r="BB47" s="34">
        <f t="shared" si="1"/>
        <v>0.13333333333333333</v>
      </c>
      <c r="BC47">
        <f t="shared" si="2"/>
        <v>4</v>
      </c>
      <c r="BD47" s="34">
        <f t="shared" si="3"/>
        <v>0.49888765156985887</v>
      </c>
      <c r="BE47" s="36">
        <f t="shared" si="4"/>
        <v>0</v>
      </c>
    </row>
    <row r="48" spans="1:57" x14ac:dyDescent="0.3">
      <c r="A48" t="s">
        <v>83</v>
      </c>
      <c r="B48" s="33">
        <f>IF('Indicator Date hidden'!C49="x","x",$B$2-'Indicator Date hidden'!C49)</f>
        <v>0</v>
      </c>
      <c r="C48" s="33">
        <f>IF('Indicator Date hidden'!D49="x","x",$C$2-'Indicator Date hidden'!D49)</f>
        <v>0</v>
      </c>
      <c r="D48" s="33">
        <f>IF('Indicator Date hidden'!E49="x","x",$D$2-'Indicator Date hidden'!E49)</f>
        <v>0</v>
      </c>
      <c r="E48" s="33">
        <f>IF('Indicator Date hidden'!F49="x","x",$E$2-'Indicator Date hidden'!F49)</f>
        <v>0</v>
      </c>
      <c r="F48" s="33">
        <f>IF('Indicator Date hidden'!G49="x","x",$F$2-'Indicator Date hidden'!G49)</f>
        <v>0</v>
      </c>
      <c r="G48" s="33">
        <f>IF('Indicator Date hidden'!H49="x","x",$G$2-'Indicator Date hidden'!H49)</f>
        <v>0</v>
      </c>
      <c r="H48" s="33">
        <f>IF('Indicator Date hidden'!I49="x","x",$H$2-'Indicator Date hidden'!I49)</f>
        <v>0</v>
      </c>
      <c r="I48" s="33">
        <f>IF('Indicator Date hidden'!J49="x","x",$I$2-'Indicator Date hidden'!J49)</f>
        <v>0</v>
      </c>
      <c r="J48" s="33">
        <f>IF('Indicator Date hidden'!K49="x","x",$J$2-'Indicator Date hidden'!K49)</f>
        <v>0</v>
      </c>
      <c r="K48" s="33">
        <f>IF('Indicator Date hidden'!L49="x","x",$K$2-'Indicator Date hidden'!L49)</f>
        <v>0</v>
      </c>
      <c r="L48" s="33">
        <f>IF('Indicator Date hidden'!M49="x","x",$L$2-'Indicator Date hidden'!M49)</f>
        <v>0</v>
      </c>
      <c r="M48" s="33">
        <f>IF('Indicator Date hidden'!N49="x","x",$M$2-'Indicator Date hidden'!N49)</f>
        <v>0</v>
      </c>
      <c r="N48" s="33">
        <f>IF('Indicator Date hidden'!O49="x","x",$N$2-'Indicator Date hidden'!O49)</f>
        <v>0</v>
      </c>
      <c r="O48" s="33">
        <f>IF('Indicator Date hidden'!P49="x","x",$O$2-'Indicator Date hidden'!P49)</f>
        <v>0</v>
      </c>
      <c r="P48" s="33">
        <f>IF('Indicator Date hidden'!Q49="x","x",$P$2-'Indicator Date hidden'!Q49)</f>
        <v>0</v>
      </c>
      <c r="Q48" s="33" t="str">
        <f>IF('Indicator Date hidden'!R49="x","x",$Q$2-'Indicator Date hidden'!R49)</f>
        <v>x</v>
      </c>
      <c r="R48" s="33">
        <f>IF('Indicator Date hidden'!S49="x","x",$R$2-'Indicator Date hidden'!S49)</f>
        <v>0</v>
      </c>
      <c r="S48" s="33">
        <f>IF('Indicator Date hidden'!T49="x","x",$S$2-'Indicator Date hidden'!T49)</f>
        <v>0</v>
      </c>
      <c r="T48" s="33">
        <f>IF('Indicator Date hidden'!U49="x","x",$T$2-'Indicator Date hidden'!U49)</f>
        <v>0</v>
      </c>
      <c r="U48" s="33" t="str">
        <f>IF('Indicator Date hidden'!V49="x","x",$U$2-'Indicator Date hidden'!V49)</f>
        <v>x</v>
      </c>
      <c r="V48" s="33">
        <f>IF('Indicator Date hidden'!W49="x","x",$V$2-'Indicator Date hidden'!W49)</f>
        <v>0</v>
      </c>
      <c r="W48" s="33" t="str">
        <f>IF('Indicator Date hidden'!X49="x","x",$W$2-'Indicator Date hidden'!X49)</f>
        <v>x</v>
      </c>
      <c r="X48" s="33">
        <f>IF('Indicator Date hidden'!Y49="x","x",$X$2-'Indicator Date hidden'!Y49)</f>
        <v>4</v>
      </c>
      <c r="Y48" s="33">
        <f>IF('Indicator Date hidden'!Z49="x","x",$Y$2-'Indicator Date hidden'!Z49)</f>
        <v>0</v>
      </c>
      <c r="Z48" s="33">
        <f>IF('Indicator Date hidden'!AA49="x","x",$Z$2-'Indicator Date hidden'!AA49)</f>
        <v>0</v>
      </c>
      <c r="AA48" s="33">
        <f>IF('Indicator Date hidden'!AB49="x","x",$AA$2-'Indicator Date hidden'!AB49)</f>
        <v>0</v>
      </c>
      <c r="AB48" s="33">
        <f>IF('Indicator Date hidden'!AC49="x","x",$AB$2-'Indicator Date hidden'!AC49)</f>
        <v>0</v>
      </c>
      <c r="AC48" s="33">
        <f>IF('Indicator Date hidden'!AD49="x","x",$AC$2-'Indicator Date hidden'!AD49)</f>
        <v>0</v>
      </c>
      <c r="AD48" s="33" t="str">
        <f>IF('Indicator Date hidden'!AE49="x","x",$AD$2-'Indicator Date hidden'!AE49)</f>
        <v>x</v>
      </c>
      <c r="AE48" s="33">
        <f>IF('Indicator Date hidden'!AF49="x","x",$AE$2-'Indicator Date hidden'!AF49)</f>
        <v>0</v>
      </c>
      <c r="AF48" s="33">
        <f>IF('Indicator Date hidden'!AG49="x","x",$AF$2-'Indicator Date hidden'!AG49)</f>
        <v>1</v>
      </c>
      <c r="AG48" s="33">
        <f>IF('Indicator Date hidden'!AH49="x","x",$AG$2-'Indicator Date hidden'!AH49)</f>
        <v>0</v>
      </c>
      <c r="AH48" s="33">
        <f>IF('Indicator Date hidden'!AI49="x","x",$AH$2-'Indicator Date hidden'!AI49)</f>
        <v>0</v>
      </c>
      <c r="AI48" s="33">
        <f>IF('Indicator Date hidden'!AJ49="x","x",$AI$2-'Indicator Date hidden'!AJ49)</f>
        <v>0</v>
      </c>
      <c r="AJ48" s="33" t="str">
        <f>IF('Indicator Date hidden'!AK49="x","x",$AJ$2-'Indicator Date hidden'!AK49)</f>
        <v>x</v>
      </c>
      <c r="AK48" s="33">
        <f>IF('Indicator Date hidden'!AL49="x","x",$AK$2-'Indicator Date hidden'!AL49)</f>
        <v>1</v>
      </c>
      <c r="AL48" s="33">
        <f>IF('Indicator Date hidden'!AM49="x","x",$AL$2-'Indicator Date hidden'!AM49)</f>
        <v>0</v>
      </c>
      <c r="AM48" s="33">
        <f>IF('Indicator Date hidden'!AN49="x","x",$AM$2-'Indicator Date hidden'!AN49)</f>
        <v>0</v>
      </c>
      <c r="AN48" s="33">
        <f>IF('Indicator Date hidden'!AO49="x","x",$AN$2-'Indicator Date hidden'!AO49)</f>
        <v>0</v>
      </c>
      <c r="AO48" s="33">
        <f>IF('Indicator Date hidden'!AP49="x","x",$AO$2-'Indicator Date hidden'!AP49)</f>
        <v>0</v>
      </c>
      <c r="AP48" s="33">
        <f>IF('Indicator Date hidden'!AQ49="x","x",$AP$2-'Indicator Date hidden'!AQ49)</f>
        <v>0</v>
      </c>
      <c r="AQ48" s="33">
        <f>IF('Indicator Date hidden'!AR49="x","x",$AQ$2-'Indicator Date hidden'!AR49)</f>
        <v>0</v>
      </c>
      <c r="AR48" s="33">
        <f>IF('Indicator Date hidden'!AS49="x","x",$AR$2-'Indicator Date hidden'!AS49)</f>
        <v>0</v>
      </c>
      <c r="AS48" s="33">
        <f>IF('Indicator Date hidden'!AT49="x","x",$AS$2-'Indicator Date hidden'!AT49)</f>
        <v>0</v>
      </c>
      <c r="AT48" s="33">
        <f>IF('Indicator Date hidden'!AU49="x","x",$AT$2-'Indicator Date hidden'!AU49)</f>
        <v>0</v>
      </c>
      <c r="AU48" s="33" t="str">
        <f>IF('Indicator Date hidden'!AV49="x","x",$AU$2-'Indicator Date hidden'!AV49)</f>
        <v>x</v>
      </c>
      <c r="AV48" s="33">
        <f>IF('Indicator Date hidden'!AW49="x","x",$AV$2-'Indicator Date hidden'!AW49)</f>
        <v>0</v>
      </c>
      <c r="AW48" s="33">
        <f>IF('Indicator Date hidden'!AX49="x","x",$AW$2-'Indicator Date hidden'!AX49)</f>
        <v>0</v>
      </c>
      <c r="AX48" s="33">
        <f>IF('Indicator Date hidden'!AY49="x","x",$AX$2-'Indicator Date hidden'!AY49)</f>
        <v>0</v>
      </c>
      <c r="AY48" s="33">
        <f>IF('Indicator Date hidden'!AZ49="x","x",$AY$2-'Indicator Date hidden'!AZ49)</f>
        <v>0</v>
      </c>
      <c r="AZ48" s="33">
        <f>IF('Indicator Date hidden'!BA49="x","x",$AZ$2-'Indicator Date hidden'!BA49)</f>
        <v>0</v>
      </c>
      <c r="BA48">
        <f t="shared" si="0"/>
        <v>6</v>
      </c>
      <c r="BB48" s="34">
        <f t="shared" si="1"/>
        <v>0.13333333333333333</v>
      </c>
      <c r="BC48">
        <f t="shared" si="2"/>
        <v>3</v>
      </c>
      <c r="BD48" s="34">
        <f t="shared" si="3"/>
        <v>0.6182412330330469</v>
      </c>
      <c r="BE48" s="36">
        <f t="shared" si="4"/>
        <v>0</v>
      </c>
    </row>
    <row r="49" spans="1:57" x14ac:dyDescent="0.3">
      <c r="A49" t="s">
        <v>85</v>
      </c>
      <c r="B49" s="33">
        <f>IF('Indicator Date hidden'!C50="x","x",$B$2-'Indicator Date hidden'!C50)</f>
        <v>0</v>
      </c>
      <c r="C49" s="33">
        <f>IF('Indicator Date hidden'!D50="x","x",$C$2-'Indicator Date hidden'!D50)</f>
        <v>0</v>
      </c>
      <c r="D49" s="33">
        <f>IF('Indicator Date hidden'!E50="x","x",$D$2-'Indicator Date hidden'!E50)</f>
        <v>0</v>
      </c>
      <c r="E49" s="33">
        <f>IF('Indicator Date hidden'!F50="x","x",$E$2-'Indicator Date hidden'!F50)</f>
        <v>0</v>
      </c>
      <c r="F49" s="33">
        <f>IF('Indicator Date hidden'!G50="x","x",$F$2-'Indicator Date hidden'!G50)</f>
        <v>0</v>
      </c>
      <c r="G49" s="33">
        <f>IF('Indicator Date hidden'!H50="x","x",$G$2-'Indicator Date hidden'!H50)</f>
        <v>0</v>
      </c>
      <c r="H49" s="33">
        <f>IF('Indicator Date hidden'!I50="x","x",$H$2-'Indicator Date hidden'!I50)</f>
        <v>0</v>
      </c>
      <c r="I49" s="33">
        <f>IF('Indicator Date hidden'!J50="x","x",$I$2-'Indicator Date hidden'!J50)</f>
        <v>0</v>
      </c>
      <c r="J49" s="33">
        <f>IF('Indicator Date hidden'!K50="x","x",$J$2-'Indicator Date hidden'!K50)</f>
        <v>0</v>
      </c>
      <c r="K49" s="33">
        <f>IF('Indicator Date hidden'!L50="x","x",$K$2-'Indicator Date hidden'!L50)</f>
        <v>0</v>
      </c>
      <c r="L49" s="33">
        <f>IF('Indicator Date hidden'!M50="x","x",$L$2-'Indicator Date hidden'!M50)</f>
        <v>0</v>
      </c>
      <c r="M49" s="33">
        <f>IF('Indicator Date hidden'!N50="x","x",$M$2-'Indicator Date hidden'!N50)</f>
        <v>0</v>
      </c>
      <c r="N49" s="33">
        <f>IF('Indicator Date hidden'!O50="x","x",$N$2-'Indicator Date hidden'!O50)</f>
        <v>0</v>
      </c>
      <c r="O49" s="33">
        <f>IF('Indicator Date hidden'!P50="x","x",$O$2-'Indicator Date hidden'!P50)</f>
        <v>0</v>
      </c>
      <c r="P49" s="33">
        <f>IF('Indicator Date hidden'!Q50="x","x",$P$2-'Indicator Date hidden'!Q50)</f>
        <v>0</v>
      </c>
      <c r="Q49" s="33">
        <f>IF('Indicator Date hidden'!R50="x","x",$Q$2-'Indicator Date hidden'!R50)</f>
        <v>8</v>
      </c>
      <c r="R49" s="33">
        <f>IF('Indicator Date hidden'!S50="x","x",$R$2-'Indicator Date hidden'!S50)</f>
        <v>0</v>
      </c>
      <c r="S49" s="33">
        <f>IF('Indicator Date hidden'!T50="x","x",$S$2-'Indicator Date hidden'!T50)</f>
        <v>0</v>
      </c>
      <c r="T49" s="33">
        <f>IF('Indicator Date hidden'!U50="x","x",$T$2-'Indicator Date hidden'!U50)</f>
        <v>0</v>
      </c>
      <c r="U49" s="33" t="str">
        <f>IF('Indicator Date hidden'!V50="x","x",$U$2-'Indicator Date hidden'!V50)</f>
        <v>x</v>
      </c>
      <c r="V49" s="33">
        <f>IF('Indicator Date hidden'!W50="x","x",$V$2-'Indicator Date hidden'!W50)</f>
        <v>0</v>
      </c>
      <c r="W49" s="33">
        <f>IF('Indicator Date hidden'!X50="x","x",$W$2-'Indicator Date hidden'!X50)</f>
        <v>2</v>
      </c>
      <c r="X49" s="33">
        <f>IF('Indicator Date hidden'!Y50="x","x",$X$2-'Indicator Date hidden'!Y50)</f>
        <v>4</v>
      </c>
      <c r="Y49" s="33">
        <f>IF('Indicator Date hidden'!Z50="x","x",$Y$2-'Indicator Date hidden'!Z50)</f>
        <v>0</v>
      </c>
      <c r="Z49" s="33">
        <f>IF('Indicator Date hidden'!AA50="x","x",$Z$2-'Indicator Date hidden'!AA50)</f>
        <v>0</v>
      </c>
      <c r="AA49" s="33">
        <f>IF('Indicator Date hidden'!AB50="x","x",$AA$2-'Indicator Date hidden'!AB50)</f>
        <v>0</v>
      </c>
      <c r="AB49" s="33">
        <f>IF('Indicator Date hidden'!AC50="x","x",$AB$2-'Indicator Date hidden'!AC50)</f>
        <v>0</v>
      </c>
      <c r="AC49" s="33">
        <f>IF('Indicator Date hidden'!AD50="x","x",$AC$2-'Indicator Date hidden'!AD50)</f>
        <v>0</v>
      </c>
      <c r="AD49" s="33">
        <f>IF('Indicator Date hidden'!AE50="x","x",$AD$2-'Indicator Date hidden'!AE50)</f>
        <v>0</v>
      </c>
      <c r="AE49" s="33" t="str">
        <f>IF('Indicator Date hidden'!AF50="x","x",$AE$2-'Indicator Date hidden'!AF50)</f>
        <v>x</v>
      </c>
      <c r="AF49" s="33">
        <f>IF('Indicator Date hidden'!AG50="x","x",$AF$2-'Indicator Date hidden'!AG50)</f>
        <v>1</v>
      </c>
      <c r="AG49" s="33">
        <f>IF('Indicator Date hidden'!AH50="x","x",$AG$2-'Indicator Date hidden'!AH50)</f>
        <v>0</v>
      </c>
      <c r="AH49" s="33">
        <f>IF('Indicator Date hidden'!AI50="x","x",$AH$2-'Indicator Date hidden'!AI50)</f>
        <v>0</v>
      </c>
      <c r="AI49" s="33">
        <f>IF('Indicator Date hidden'!AJ50="x","x",$AI$2-'Indicator Date hidden'!AJ50)</f>
        <v>0</v>
      </c>
      <c r="AJ49" s="33" t="str">
        <f>IF('Indicator Date hidden'!AK50="x","x",$AJ$2-'Indicator Date hidden'!AK50)</f>
        <v>x</v>
      </c>
      <c r="AK49" s="33">
        <f>IF('Indicator Date hidden'!AL50="x","x",$AK$2-'Indicator Date hidden'!AL50)</f>
        <v>0</v>
      </c>
      <c r="AL49" s="33">
        <f>IF('Indicator Date hidden'!AM50="x","x",$AL$2-'Indicator Date hidden'!AM50)</f>
        <v>0</v>
      </c>
      <c r="AM49" s="33">
        <f>IF('Indicator Date hidden'!AN50="x","x",$AM$2-'Indicator Date hidden'!AN50)</f>
        <v>0</v>
      </c>
      <c r="AN49" s="33">
        <f>IF('Indicator Date hidden'!AO50="x","x",$AN$2-'Indicator Date hidden'!AO50)</f>
        <v>0</v>
      </c>
      <c r="AO49" s="33" t="str">
        <f>IF('Indicator Date hidden'!AP50="x","x",$AO$2-'Indicator Date hidden'!AP50)</f>
        <v>x</v>
      </c>
      <c r="AP49" s="33" t="str">
        <f>IF('Indicator Date hidden'!AQ50="x","x",$AP$2-'Indicator Date hidden'!AQ50)</f>
        <v>x</v>
      </c>
      <c r="AQ49" s="33">
        <f>IF('Indicator Date hidden'!AR50="x","x",$AQ$2-'Indicator Date hidden'!AR50)</f>
        <v>4</v>
      </c>
      <c r="AR49" s="33">
        <f>IF('Indicator Date hidden'!AS50="x","x",$AR$2-'Indicator Date hidden'!AS50)</f>
        <v>0</v>
      </c>
      <c r="AS49" s="33">
        <f>IF('Indicator Date hidden'!AT50="x","x",$AS$2-'Indicator Date hidden'!AT50)</f>
        <v>0</v>
      </c>
      <c r="AT49" s="33">
        <f>IF('Indicator Date hidden'!AU50="x","x",$AT$2-'Indicator Date hidden'!AU50)</f>
        <v>0</v>
      </c>
      <c r="AU49" s="33" t="str">
        <f>IF('Indicator Date hidden'!AV50="x","x",$AU$2-'Indicator Date hidden'!AV50)</f>
        <v>x</v>
      </c>
      <c r="AV49" s="33">
        <f>IF('Indicator Date hidden'!AW50="x","x",$AV$2-'Indicator Date hidden'!AW50)</f>
        <v>0</v>
      </c>
      <c r="AW49" s="33">
        <f>IF('Indicator Date hidden'!AX50="x","x",$AW$2-'Indicator Date hidden'!AX50)</f>
        <v>0</v>
      </c>
      <c r="AX49" s="33">
        <f>IF('Indicator Date hidden'!AY50="x","x",$AX$2-'Indicator Date hidden'!AY50)</f>
        <v>0</v>
      </c>
      <c r="AY49" s="33">
        <f>IF('Indicator Date hidden'!AZ50="x","x",$AY$2-'Indicator Date hidden'!AZ50)</f>
        <v>0</v>
      </c>
      <c r="AZ49" s="33">
        <f>IF('Indicator Date hidden'!BA50="x","x",$AZ$2-'Indicator Date hidden'!BA50)</f>
        <v>0</v>
      </c>
      <c r="BA49">
        <f t="shared" si="0"/>
        <v>19</v>
      </c>
      <c r="BB49" s="34">
        <f t="shared" si="1"/>
        <v>0.42222222222222222</v>
      </c>
      <c r="BC49">
        <f t="shared" si="2"/>
        <v>5</v>
      </c>
      <c r="BD49" s="34">
        <f t="shared" si="3"/>
        <v>1.4374188114485538</v>
      </c>
      <c r="BE49" s="36">
        <f t="shared" si="4"/>
        <v>0</v>
      </c>
    </row>
    <row r="50" spans="1:57" x14ac:dyDescent="0.3">
      <c r="A50" t="s">
        <v>87</v>
      </c>
      <c r="B50" s="33">
        <f>IF('Indicator Date hidden'!C51="x","x",$B$2-'Indicator Date hidden'!C51)</f>
        <v>0</v>
      </c>
      <c r="C50" s="33">
        <f>IF('Indicator Date hidden'!D51="x","x",$C$2-'Indicator Date hidden'!D51)</f>
        <v>0</v>
      </c>
      <c r="D50" s="33">
        <f>IF('Indicator Date hidden'!E51="x","x",$D$2-'Indicator Date hidden'!E51)</f>
        <v>0</v>
      </c>
      <c r="E50" s="33">
        <f>IF('Indicator Date hidden'!F51="x","x",$E$2-'Indicator Date hidden'!F51)</f>
        <v>0</v>
      </c>
      <c r="F50" s="33">
        <f>IF('Indicator Date hidden'!G51="x","x",$F$2-'Indicator Date hidden'!G51)</f>
        <v>0</v>
      </c>
      <c r="G50" s="33">
        <f>IF('Indicator Date hidden'!H51="x","x",$G$2-'Indicator Date hidden'!H51)</f>
        <v>0</v>
      </c>
      <c r="H50" s="33">
        <f>IF('Indicator Date hidden'!I51="x","x",$H$2-'Indicator Date hidden'!I51)</f>
        <v>0</v>
      </c>
      <c r="I50" s="33">
        <f>IF('Indicator Date hidden'!J51="x","x",$I$2-'Indicator Date hidden'!J51)</f>
        <v>0</v>
      </c>
      <c r="J50" s="33">
        <f>IF('Indicator Date hidden'!K51="x","x",$J$2-'Indicator Date hidden'!K51)</f>
        <v>0</v>
      </c>
      <c r="K50" s="33">
        <f>IF('Indicator Date hidden'!L51="x","x",$K$2-'Indicator Date hidden'!L51)</f>
        <v>0</v>
      </c>
      <c r="L50" s="33">
        <f>IF('Indicator Date hidden'!M51="x","x",$L$2-'Indicator Date hidden'!M51)</f>
        <v>0</v>
      </c>
      <c r="M50" s="33">
        <f>IF('Indicator Date hidden'!N51="x","x",$M$2-'Indicator Date hidden'!N51)</f>
        <v>0</v>
      </c>
      <c r="N50" s="33">
        <f>IF('Indicator Date hidden'!O51="x","x",$N$2-'Indicator Date hidden'!O51)</f>
        <v>0</v>
      </c>
      <c r="O50" s="33">
        <f>IF('Indicator Date hidden'!P51="x","x",$O$2-'Indicator Date hidden'!P51)</f>
        <v>0</v>
      </c>
      <c r="P50" s="33">
        <f>IF('Indicator Date hidden'!Q51="x","x",$P$2-'Indicator Date hidden'!Q51)</f>
        <v>0</v>
      </c>
      <c r="Q50" s="33" t="str">
        <f>IF('Indicator Date hidden'!R51="x","x",$Q$2-'Indicator Date hidden'!R51)</f>
        <v>x</v>
      </c>
      <c r="R50" s="33">
        <f>IF('Indicator Date hidden'!S51="x","x",$R$2-'Indicator Date hidden'!S51)</f>
        <v>0</v>
      </c>
      <c r="S50" s="33">
        <f>IF('Indicator Date hidden'!T51="x","x",$S$2-'Indicator Date hidden'!T51)</f>
        <v>0</v>
      </c>
      <c r="T50" s="33">
        <f>IF('Indicator Date hidden'!U51="x","x",$T$2-'Indicator Date hidden'!U51)</f>
        <v>0</v>
      </c>
      <c r="U50" s="33">
        <f>IF('Indicator Date hidden'!V51="x","x",$U$2-'Indicator Date hidden'!V51)</f>
        <v>0</v>
      </c>
      <c r="V50" s="33">
        <f>IF('Indicator Date hidden'!W51="x","x",$V$2-'Indicator Date hidden'!W51)</f>
        <v>0</v>
      </c>
      <c r="W50" s="33" t="str">
        <f>IF('Indicator Date hidden'!X51="x","x",$W$2-'Indicator Date hidden'!X51)</f>
        <v>x</v>
      </c>
      <c r="X50" s="33">
        <f>IF('Indicator Date hidden'!Y51="x","x",$X$2-'Indicator Date hidden'!Y51)</f>
        <v>3</v>
      </c>
      <c r="Y50" s="33">
        <f>IF('Indicator Date hidden'!Z51="x","x",$Y$2-'Indicator Date hidden'!Z51)</f>
        <v>0</v>
      </c>
      <c r="Z50" s="33">
        <f>IF('Indicator Date hidden'!AA51="x","x",$Z$2-'Indicator Date hidden'!AA51)</f>
        <v>0</v>
      </c>
      <c r="AA50" s="33" t="str">
        <f>IF('Indicator Date hidden'!AB51="x","x",$AA$2-'Indicator Date hidden'!AB51)</f>
        <v>x</v>
      </c>
      <c r="AB50" s="33">
        <f>IF('Indicator Date hidden'!AC51="x","x",$AB$2-'Indicator Date hidden'!AC51)</f>
        <v>0</v>
      </c>
      <c r="AC50" s="33">
        <f>IF('Indicator Date hidden'!AD51="x","x",$AC$2-'Indicator Date hidden'!AD51)</f>
        <v>0</v>
      </c>
      <c r="AD50" s="33" t="str">
        <f>IF('Indicator Date hidden'!AE51="x","x",$AD$2-'Indicator Date hidden'!AE51)</f>
        <v>x</v>
      </c>
      <c r="AE50" s="33" t="str">
        <f>IF('Indicator Date hidden'!AF51="x","x",$AE$2-'Indicator Date hidden'!AF51)</f>
        <v>x</v>
      </c>
      <c r="AF50" s="33" t="str">
        <f>IF('Indicator Date hidden'!AG51="x","x",$AF$2-'Indicator Date hidden'!AG51)</f>
        <v>x</v>
      </c>
      <c r="AG50" s="33">
        <f>IF('Indicator Date hidden'!AH51="x","x",$AG$2-'Indicator Date hidden'!AH51)</f>
        <v>0</v>
      </c>
      <c r="AH50" s="33">
        <f>IF('Indicator Date hidden'!AI51="x","x",$AH$2-'Indicator Date hidden'!AI51)</f>
        <v>0</v>
      </c>
      <c r="AI50" s="33">
        <f>IF('Indicator Date hidden'!AJ51="x","x",$AI$2-'Indicator Date hidden'!AJ51)</f>
        <v>0</v>
      </c>
      <c r="AJ50" s="33" t="str">
        <f>IF('Indicator Date hidden'!AK51="x","x",$AJ$2-'Indicator Date hidden'!AK51)</f>
        <v>x</v>
      </c>
      <c r="AK50" s="33">
        <f>IF('Indicator Date hidden'!AL51="x","x",$AK$2-'Indicator Date hidden'!AL51)</f>
        <v>1</v>
      </c>
      <c r="AL50" s="33">
        <f>IF('Indicator Date hidden'!AM51="x","x",$AL$2-'Indicator Date hidden'!AM51)</f>
        <v>0</v>
      </c>
      <c r="AM50" s="33">
        <f>IF('Indicator Date hidden'!AN51="x","x",$AM$2-'Indicator Date hidden'!AN51)</f>
        <v>0</v>
      </c>
      <c r="AN50" s="33">
        <f>IF('Indicator Date hidden'!AO51="x","x",$AN$2-'Indicator Date hidden'!AO51)</f>
        <v>0</v>
      </c>
      <c r="AO50" s="33" t="str">
        <f>IF('Indicator Date hidden'!AP51="x","x",$AO$2-'Indicator Date hidden'!AP51)</f>
        <v>x</v>
      </c>
      <c r="AP50" s="33" t="str">
        <f>IF('Indicator Date hidden'!AQ51="x","x",$AP$2-'Indicator Date hidden'!AQ51)</f>
        <v>x</v>
      </c>
      <c r="AQ50" s="33" t="str">
        <f>IF('Indicator Date hidden'!AR51="x","x",$AQ$2-'Indicator Date hidden'!AR51)</f>
        <v>x</v>
      </c>
      <c r="AR50" s="33">
        <f>IF('Indicator Date hidden'!AS51="x","x",$AR$2-'Indicator Date hidden'!AS51)</f>
        <v>0</v>
      </c>
      <c r="AS50" s="33">
        <f>IF('Indicator Date hidden'!AT51="x","x",$AS$2-'Indicator Date hidden'!AT51)</f>
        <v>0</v>
      </c>
      <c r="AT50" s="33">
        <f>IF('Indicator Date hidden'!AU51="x","x",$AT$2-'Indicator Date hidden'!AU51)</f>
        <v>0</v>
      </c>
      <c r="AU50" s="33" t="str">
        <f>IF('Indicator Date hidden'!AV51="x","x",$AU$2-'Indicator Date hidden'!AV51)</f>
        <v>x</v>
      </c>
      <c r="AV50" s="33">
        <f>IF('Indicator Date hidden'!AW51="x","x",$AV$2-'Indicator Date hidden'!AW51)</f>
        <v>0</v>
      </c>
      <c r="AW50" s="33">
        <f>IF('Indicator Date hidden'!AX51="x","x",$AW$2-'Indicator Date hidden'!AX51)</f>
        <v>0</v>
      </c>
      <c r="AX50" s="33">
        <f>IF('Indicator Date hidden'!AY51="x","x",$AX$2-'Indicator Date hidden'!AY51)</f>
        <v>0</v>
      </c>
      <c r="AY50" s="33">
        <f>IF('Indicator Date hidden'!AZ51="x","x",$AY$2-'Indicator Date hidden'!AZ51)</f>
        <v>8</v>
      </c>
      <c r="AZ50" s="33">
        <f>IF('Indicator Date hidden'!BA51="x","x",$AZ$2-'Indicator Date hidden'!BA51)</f>
        <v>8</v>
      </c>
      <c r="BA50">
        <f t="shared" si="0"/>
        <v>20</v>
      </c>
      <c r="BB50" s="34">
        <f t="shared" si="1"/>
        <v>0.5</v>
      </c>
      <c r="BC50">
        <f t="shared" si="2"/>
        <v>4</v>
      </c>
      <c r="BD50" s="34">
        <f t="shared" si="3"/>
        <v>1.7888543819998317</v>
      </c>
      <c r="BE50" s="36">
        <f t="shared" si="4"/>
        <v>0</v>
      </c>
    </row>
    <row r="51" spans="1:57" x14ac:dyDescent="0.3">
      <c r="A51" t="s">
        <v>89</v>
      </c>
      <c r="B51" s="33">
        <f>IF('Indicator Date hidden'!C52="x","x",$B$2-'Indicator Date hidden'!C52)</f>
        <v>0</v>
      </c>
      <c r="C51" s="33">
        <f>IF('Indicator Date hidden'!D52="x","x",$C$2-'Indicator Date hidden'!D52)</f>
        <v>0</v>
      </c>
      <c r="D51" s="33">
        <f>IF('Indicator Date hidden'!E52="x","x",$D$2-'Indicator Date hidden'!E52)</f>
        <v>0</v>
      </c>
      <c r="E51" s="33">
        <f>IF('Indicator Date hidden'!F52="x","x",$E$2-'Indicator Date hidden'!F52)</f>
        <v>0</v>
      </c>
      <c r="F51" s="33">
        <f>IF('Indicator Date hidden'!G52="x","x",$F$2-'Indicator Date hidden'!G52)</f>
        <v>0</v>
      </c>
      <c r="G51" s="33">
        <f>IF('Indicator Date hidden'!H52="x","x",$G$2-'Indicator Date hidden'!H52)</f>
        <v>0</v>
      </c>
      <c r="H51" s="33">
        <f>IF('Indicator Date hidden'!I52="x","x",$H$2-'Indicator Date hidden'!I52)</f>
        <v>0</v>
      </c>
      <c r="I51" s="33">
        <f>IF('Indicator Date hidden'!J52="x","x",$I$2-'Indicator Date hidden'!J52)</f>
        <v>0</v>
      </c>
      <c r="J51" s="33">
        <f>IF('Indicator Date hidden'!K52="x","x",$J$2-'Indicator Date hidden'!K52)</f>
        <v>0</v>
      </c>
      <c r="K51" s="33">
        <f>IF('Indicator Date hidden'!L52="x","x",$K$2-'Indicator Date hidden'!L52)</f>
        <v>0</v>
      </c>
      <c r="L51" s="33">
        <f>IF('Indicator Date hidden'!M52="x","x",$L$2-'Indicator Date hidden'!M52)</f>
        <v>0</v>
      </c>
      <c r="M51" s="33">
        <f>IF('Indicator Date hidden'!N52="x","x",$M$2-'Indicator Date hidden'!N52)</f>
        <v>0</v>
      </c>
      <c r="N51" s="33">
        <f>IF('Indicator Date hidden'!O52="x","x",$N$2-'Indicator Date hidden'!O52)</f>
        <v>0</v>
      </c>
      <c r="O51" s="33">
        <f>IF('Indicator Date hidden'!P52="x","x",$O$2-'Indicator Date hidden'!P52)</f>
        <v>0</v>
      </c>
      <c r="P51" s="33">
        <f>IF('Indicator Date hidden'!Q52="x","x",$P$2-'Indicator Date hidden'!Q52)</f>
        <v>0</v>
      </c>
      <c r="Q51" s="33">
        <f>IF('Indicator Date hidden'!R52="x","x",$Q$2-'Indicator Date hidden'!R52)</f>
        <v>1</v>
      </c>
      <c r="R51" s="33">
        <f>IF('Indicator Date hidden'!S52="x","x",$R$2-'Indicator Date hidden'!S52)</f>
        <v>0</v>
      </c>
      <c r="S51" s="33">
        <f>IF('Indicator Date hidden'!T52="x","x",$S$2-'Indicator Date hidden'!T52)</f>
        <v>0</v>
      </c>
      <c r="T51" s="33">
        <f>IF('Indicator Date hidden'!U52="x","x",$T$2-'Indicator Date hidden'!U52)</f>
        <v>0</v>
      </c>
      <c r="U51" s="33">
        <f>IF('Indicator Date hidden'!V52="x","x",$U$2-'Indicator Date hidden'!V52)</f>
        <v>0</v>
      </c>
      <c r="V51" s="33">
        <f>IF('Indicator Date hidden'!W52="x","x",$V$2-'Indicator Date hidden'!W52)</f>
        <v>0</v>
      </c>
      <c r="W51" s="33">
        <f>IF('Indicator Date hidden'!X52="x","x",$W$2-'Indicator Date hidden'!X52)</f>
        <v>1</v>
      </c>
      <c r="X51" s="33">
        <f>IF('Indicator Date hidden'!Y52="x","x",$X$2-'Indicator Date hidden'!Y52)</f>
        <v>2</v>
      </c>
      <c r="Y51" s="33">
        <f>IF('Indicator Date hidden'!Z52="x","x",$Y$2-'Indicator Date hidden'!Z52)</f>
        <v>0</v>
      </c>
      <c r="Z51" s="33">
        <f>IF('Indicator Date hidden'!AA52="x","x",$Z$2-'Indicator Date hidden'!AA52)</f>
        <v>0</v>
      </c>
      <c r="AA51" s="33">
        <f>IF('Indicator Date hidden'!AB52="x","x",$AA$2-'Indicator Date hidden'!AB52)</f>
        <v>0</v>
      </c>
      <c r="AB51" s="33">
        <f>IF('Indicator Date hidden'!AC52="x","x",$AB$2-'Indicator Date hidden'!AC52)</f>
        <v>0</v>
      </c>
      <c r="AC51" s="33">
        <f>IF('Indicator Date hidden'!AD52="x","x",$AC$2-'Indicator Date hidden'!AD52)</f>
        <v>0</v>
      </c>
      <c r="AD51" s="33">
        <f>IF('Indicator Date hidden'!AE52="x","x",$AD$2-'Indicator Date hidden'!AE52)</f>
        <v>0</v>
      </c>
      <c r="AE51" s="33">
        <f>IF('Indicator Date hidden'!AF52="x","x",$AE$2-'Indicator Date hidden'!AF52)</f>
        <v>0</v>
      </c>
      <c r="AF51" s="33">
        <f>IF('Indicator Date hidden'!AG52="x","x",$AF$2-'Indicator Date hidden'!AG52)</f>
        <v>0</v>
      </c>
      <c r="AG51" s="33">
        <f>IF('Indicator Date hidden'!AH52="x","x",$AG$2-'Indicator Date hidden'!AH52)</f>
        <v>0</v>
      </c>
      <c r="AH51" s="33">
        <f>IF('Indicator Date hidden'!AI52="x","x",$AH$2-'Indicator Date hidden'!AI52)</f>
        <v>0</v>
      </c>
      <c r="AI51" s="33">
        <f>IF('Indicator Date hidden'!AJ52="x","x",$AI$2-'Indicator Date hidden'!AJ52)</f>
        <v>0</v>
      </c>
      <c r="AJ51" s="33" t="str">
        <f>IF('Indicator Date hidden'!AK52="x","x",$AJ$2-'Indicator Date hidden'!AK52)</f>
        <v>x</v>
      </c>
      <c r="AK51" s="33">
        <f>IF('Indicator Date hidden'!AL52="x","x",$AK$2-'Indicator Date hidden'!AL52)</f>
        <v>1</v>
      </c>
      <c r="AL51" s="33">
        <f>IF('Indicator Date hidden'!AM52="x","x",$AL$2-'Indicator Date hidden'!AM52)</f>
        <v>0</v>
      </c>
      <c r="AM51" s="33">
        <f>IF('Indicator Date hidden'!AN52="x","x",$AM$2-'Indicator Date hidden'!AN52)</f>
        <v>0</v>
      </c>
      <c r="AN51" s="33">
        <f>IF('Indicator Date hidden'!AO52="x","x",$AN$2-'Indicator Date hidden'!AO52)</f>
        <v>0</v>
      </c>
      <c r="AO51" s="33">
        <f>IF('Indicator Date hidden'!AP52="x","x",$AO$2-'Indicator Date hidden'!AP52)</f>
        <v>0</v>
      </c>
      <c r="AP51" s="33">
        <f>IF('Indicator Date hidden'!AQ52="x","x",$AP$2-'Indicator Date hidden'!AQ52)</f>
        <v>0</v>
      </c>
      <c r="AQ51" s="33">
        <f>IF('Indicator Date hidden'!AR52="x","x",$AQ$2-'Indicator Date hidden'!AR52)</f>
        <v>0</v>
      </c>
      <c r="AR51" s="33">
        <f>IF('Indicator Date hidden'!AS52="x","x",$AR$2-'Indicator Date hidden'!AS52)</f>
        <v>0</v>
      </c>
      <c r="AS51" s="33">
        <f>IF('Indicator Date hidden'!AT52="x","x",$AS$2-'Indicator Date hidden'!AT52)</f>
        <v>0</v>
      </c>
      <c r="AT51" s="33">
        <f>IF('Indicator Date hidden'!AU52="x","x",$AT$2-'Indicator Date hidden'!AU52)</f>
        <v>0</v>
      </c>
      <c r="AU51" s="33">
        <f>IF('Indicator Date hidden'!AV52="x","x",$AU$2-'Indicator Date hidden'!AV52)</f>
        <v>1</v>
      </c>
      <c r="AV51" s="33">
        <f>IF('Indicator Date hidden'!AW52="x","x",$AV$2-'Indicator Date hidden'!AW52)</f>
        <v>0</v>
      </c>
      <c r="AW51" s="33">
        <f>IF('Indicator Date hidden'!AX52="x","x",$AW$2-'Indicator Date hidden'!AX52)</f>
        <v>0</v>
      </c>
      <c r="AX51" s="33">
        <f>IF('Indicator Date hidden'!AY52="x","x",$AX$2-'Indicator Date hidden'!AY52)</f>
        <v>0</v>
      </c>
      <c r="AY51" s="33">
        <f>IF('Indicator Date hidden'!AZ52="x","x",$AY$2-'Indicator Date hidden'!AZ52)</f>
        <v>0</v>
      </c>
      <c r="AZ51" s="33">
        <f>IF('Indicator Date hidden'!BA52="x","x",$AZ$2-'Indicator Date hidden'!BA52)</f>
        <v>0</v>
      </c>
      <c r="BA51">
        <f t="shared" si="0"/>
        <v>6</v>
      </c>
      <c r="BB51" s="34">
        <f t="shared" si="1"/>
        <v>0.12</v>
      </c>
      <c r="BC51">
        <f t="shared" si="2"/>
        <v>5</v>
      </c>
      <c r="BD51" s="34">
        <f t="shared" si="3"/>
        <v>0.38157568056677826</v>
      </c>
      <c r="BE51" s="36">
        <f t="shared" si="4"/>
        <v>0</v>
      </c>
    </row>
    <row r="52" spans="1:57" x14ac:dyDescent="0.3">
      <c r="A52" t="s">
        <v>92</v>
      </c>
      <c r="B52" s="33">
        <f>IF('Indicator Date hidden'!C53="x","x",$B$2-'Indicator Date hidden'!C53)</f>
        <v>0</v>
      </c>
      <c r="C52" s="33">
        <f>IF('Indicator Date hidden'!D53="x","x",$C$2-'Indicator Date hidden'!D53)</f>
        <v>0</v>
      </c>
      <c r="D52" s="33">
        <f>IF('Indicator Date hidden'!E53="x","x",$D$2-'Indicator Date hidden'!E53)</f>
        <v>0</v>
      </c>
      <c r="E52" s="33">
        <f>IF('Indicator Date hidden'!F53="x","x",$E$2-'Indicator Date hidden'!F53)</f>
        <v>0</v>
      </c>
      <c r="F52" s="33">
        <f>IF('Indicator Date hidden'!G53="x","x",$F$2-'Indicator Date hidden'!G53)</f>
        <v>0</v>
      </c>
      <c r="G52" s="33">
        <f>IF('Indicator Date hidden'!H53="x","x",$G$2-'Indicator Date hidden'!H53)</f>
        <v>0</v>
      </c>
      <c r="H52" s="33">
        <f>IF('Indicator Date hidden'!I53="x","x",$H$2-'Indicator Date hidden'!I53)</f>
        <v>0</v>
      </c>
      <c r="I52" s="33">
        <f>IF('Indicator Date hidden'!J53="x","x",$I$2-'Indicator Date hidden'!J53)</f>
        <v>0</v>
      </c>
      <c r="J52" s="33">
        <f>IF('Indicator Date hidden'!K53="x","x",$J$2-'Indicator Date hidden'!K53)</f>
        <v>0</v>
      </c>
      <c r="K52" s="33">
        <f>IF('Indicator Date hidden'!L53="x","x",$K$2-'Indicator Date hidden'!L53)</f>
        <v>0</v>
      </c>
      <c r="L52" s="33">
        <f>IF('Indicator Date hidden'!M53="x","x",$L$2-'Indicator Date hidden'!M53)</f>
        <v>0</v>
      </c>
      <c r="M52" s="33">
        <f>IF('Indicator Date hidden'!N53="x","x",$M$2-'Indicator Date hidden'!N53)</f>
        <v>0</v>
      </c>
      <c r="N52" s="33">
        <f>IF('Indicator Date hidden'!O53="x","x",$N$2-'Indicator Date hidden'!O53)</f>
        <v>0</v>
      </c>
      <c r="O52" s="33">
        <f>IF('Indicator Date hidden'!P53="x","x",$O$2-'Indicator Date hidden'!P53)</f>
        <v>0</v>
      </c>
      <c r="P52" s="33">
        <f>IF('Indicator Date hidden'!Q53="x","x",$P$2-'Indicator Date hidden'!Q53)</f>
        <v>0</v>
      </c>
      <c r="Q52" s="33">
        <f>IF('Indicator Date hidden'!R53="x","x",$Q$2-'Indicator Date hidden'!R53)</f>
        <v>0</v>
      </c>
      <c r="R52" s="33">
        <f>IF('Indicator Date hidden'!S53="x","x",$R$2-'Indicator Date hidden'!S53)</f>
        <v>0</v>
      </c>
      <c r="S52" s="33">
        <f>IF('Indicator Date hidden'!T53="x","x",$S$2-'Indicator Date hidden'!T53)</f>
        <v>0</v>
      </c>
      <c r="T52" s="33">
        <f>IF('Indicator Date hidden'!U53="x","x",$T$2-'Indicator Date hidden'!U53)</f>
        <v>0</v>
      </c>
      <c r="U52" s="33">
        <f>IF('Indicator Date hidden'!V53="x","x",$U$2-'Indicator Date hidden'!V53)</f>
        <v>0</v>
      </c>
      <c r="V52" s="33">
        <f>IF('Indicator Date hidden'!W53="x","x",$V$2-'Indicator Date hidden'!W53)</f>
        <v>0</v>
      </c>
      <c r="W52" s="33">
        <f>IF('Indicator Date hidden'!X53="x","x",$W$2-'Indicator Date hidden'!X53)</f>
        <v>2</v>
      </c>
      <c r="X52" s="33">
        <f>IF('Indicator Date hidden'!Y53="x","x",$X$2-'Indicator Date hidden'!Y53)</f>
        <v>3</v>
      </c>
      <c r="Y52" s="33">
        <f>IF('Indicator Date hidden'!Z53="x","x",$Y$2-'Indicator Date hidden'!Z53)</f>
        <v>0</v>
      </c>
      <c r="Z52" s="33">
        <f>IF('Indicator Date hidden'!AA53="x","x",$Z$2-'Indicator Date hidden'!AA53)</f>
        <v>0</v>
      </c>
      <c r="AA52" s="33">
        <f>IF('Indicator Date hidden'!AB53="x","x",$AA$2-'Indicator Date hidden'!AB53)</f>
        <v>0</v>
      </c>
      <c r="AB52" s="33">
        <f>IF('Indicator Date hidden'!AC53="x","x",$AB$2-'Indicator Date hidden'!AC53)</f>
        <v>0</v>
      </c>
      <c r="AC52" s="33">
        <f>IF('Indicator Date hidden'!AD53="x","x",$AC$2-'Indicator Date hidden'!AD53)</f>
        <v>0</v>
      </c>
      <c r="AD52" s="33">
        <f>IF('Indicator Date hidden'!AE53="x","x",$AD$2-'Indicator Date hidden'!AE53)</f>
        <v>0</v>
      </c>
      <c r="AE52" s="33">
        <f>IF('Indicator Date hidden'!AF53="x","x",$AE$2-'Indicator Date hidden'!AF53)</f>
        <v>0</v>
      </c>
      <c r="AF52" s="33">
        <f>IF('Indicator Date hidden'!AG53="x","x",$AF$2-'Indicator Date hidden'!AG53)</f>
        <v>0</v>
      </c>
      <c r="AG52" s="33">
        <f>IF('Indicator Date hidden'!AH53="x","x",$AG$2-'Indicator Date hidden'!AH53)</f>
        <v>0</v>
      </c>
      <c r="AH52" s="33">
        <f>IF('Indicator Date hidden'!AI53="x","x",$AH$2-'Indicator Date hidden'!AI53)</f>
        <v>0</v>
      </c>
      <c r="AI52" s="33">
        <f>IF('Indicator Date hidden'!AJ53="x","x",$AI$2-'Indicator Date hidden'!AJ53)</f>
        <v>0</v>
      </c>
      <c r="AJ52" s="33" t="str">
        <f>IF('Indicator Date hidden'!AK53="x","x",$AJ$2-'Indicator Date hidden'!AK53)</f>
        <v>x</v>
      </c>
      <c r="AK52" s="33">
        <f>IF('Indicator Date hidden'!AL53="x","x",$AK$2-'Indicator Date hidden'!AL53)</f>
        <v>1</v>
      </c>
      <c r="AL52" s="33">
        <f>IF('Indicator Date hidden'!AM53="x","x",$AL$2-'Indicator Date hidden'!AM53)</f>
        <v>0</v>
      </c>
      <c r="AM52" s="33">
        <f>IF('Indicator Date hidden'!AN53="x","x",$AM$2-'Indicator Date hidden'!AN53)</f>
        <v>0</v>
      </c>
      <c r="AN52" s="33">
        <f>IF('Indicator Date hidden'!AO53="x","x",$AN$2-'Indicator Date hidden'!AO53)</f>
        <v>0</v>
      </c>
      <c r="AO52" s="33">
        <f>IF('Indicator Date hidden'!AP53="x","x",$AO$2-'Indicator Date hidden'!AP53)</f>
        <v>0</v>
      </c>
      <c r="AP52" s="33">
        <f>IF('Indicator Date hidden'!AQ53="x","x",$AP$2-'Indicator Date hidden'!AQ53)</f>
        <v>0</v>
      </c>
      <c r="AQ52" s="33">
        <f>IF('Indicator Date hidden'!AR53="x","x",$AQ$2-'Indicator Date hidden'!AR53)</f>
        <v>0</v>
      </c>
      <c r="AR52" s="33">
        <f>IF('Indicator Date hidden'!AS53="x","x",$AR$2-'Indicator Date hidden'!AS53)</f>
        <v>0</v>
      </c>
      <c r="AS52" s="33">
        <f>IF('Indicator Date hidden'!AT53="x","x",$AS$2-'Indicator Date hidden'!AT53)</f>
        <v>0</v>
      </c>
      <c r="AT52" s="33">
        <f>IF('Indicator Date hidden'!AU53="x","x",$AT$2-'Indicator Date hidden'!AU53)</f>
        <v>0</v>
      </c>
      <c r="AU52" s="33">
        <f>IF('Indicator Date hidden'!AV53="x","x",$AU$2-'Indicator Date hidden'!AV53)</f>
        <v>1</v>
      </c>
      <c r="AV52" s="33">
        <f>IF('Indicator Date hidden'!AW53="x","x",$AV$2-'Indicator Date hidden'!AW53)</f>
        <v>0</v>
      </c>
      <c r="AW52" s="33">
        <f>IF('Indicator Date hidden'!AX53="x","x",$AW$2-'Indicator Date hidden'!AX53)</f>
        <v>0</v>
      </c>
      <c r="AX52" s="33">
        <f>IF('Indicator Date hidden'!AY53="x","x",$AX$2-'Indicator Date hidden'!AY53)</f>
        <v>0</v>
      </c>
      <c r="AY52" s="33">
        <f>IF('Indicator Date hidden'!AZ53="x","x",$AY$2-'Indicator Date hidden'!AZ53)</f>
        <v>0</v>
      </c>
      <c r="AZ52" s="33">
        <f>IF('Indicator Date hidden'!BA53="x","x",$AZ$2-'Indicator Date hidden'!BA53)</f>
        <v>0</v>
      </c>
      <c r="BA52">
        <f t="shared" si="0"/>
        <v>7</v>
      </c>
      <c r="BB52" s="34">
        <f t="shared" si="1"/>
        <v>0.14000000000000001</v>
      </c>
      <c r="BC52">
        <f t="shared" si="2"/>
        <v>4</v>
      </c>
      <c r="BD52" s="34">
        <f t="shared" si="3"/>
        <v>0.52952809179494909</v>
      </c>
      <c r="BE52" s="36">
        <f t="shared" si="4"/>
        <v>0</v>
      </c>
    </row>
    <row r="53" spans="1:57" x14ac:dyDescent="0.3">
      <c r="A53" t="s">
        <v>94</v>
      </c>
      <c r="B53" s="33">
        <f>IF('Indicator Date hidden'!C54="x","x",$B$2-'Indicator Date hidden'!C54)</f>
        <v>0</v>
      </c>
      <c r="C53" s="33">
        <f>IF('Indicator Date hidden'!D54="x","x",$C$2-'Indicator Date hidden'!D54)</f>
        <v>0</v>
      </c>
      <c r="D53" s="33">
        <f>IF('Indicator Date hidden'!E54="x","x",$D$2-'Indicator Date hidden'!E54)</f>
        <v>0</v>
      </c>
      <c r="E53" s="33">
        <f>IF('Indicator Date hidden'!F54="x","x",$E$2-'Indicator Date hidden'!F54)</f>
        <v>0</v>
      </c>
      <c r="F53" s="33">
        <f>IF('Indicator Date hidden'!G54="x","x",$F$2-'Indicator Date hidden'!G54)</f>
        <v>0</v>
      </c>
      <c r="G53" s="33">
        <f>IF('Indicator Date hidden'!H54="x","x",$G$2-'Indicator Date hidden'!H54)</f>
        <v>0</v>
      </c>
      <c r="H53" s="33">
        <f>IF('Indicator Date hidden'!I54="x","x",$H$2-'Indicator Date hidden'!I54)</f>
        <v>0</v>
      </c>
      <c r="I53" s="33">
        <f>IF('Indicator Date hidden'!J54="x","x",$I$2-'Indicator Date hidden'!J54)</f>
        <v>0</v>
      </c>
      <c r="J53" s="33">
        <f>IF('Indicator Date hidden'!K54="x","x",$J$2-'Indicator Date hidden'!K54)</f>
        <v>0</v>
      </c>
      <c r="K53" s="33">
        <f>IF('Indicator Date hidden'!L54="x","x",$K$2-'Indicator Date hidden'!L54)</f>
        <v>0</v>
      </c>
      <c r="L53" s="33">
        <f>IF('Indicator Date hidden'!M54="x","x",$L$2-'Indicator Date hidden'!M54)</f>
        <v>0</v>
      </c>
      <c r="M53" s="33">
        <f>IF('Indicator Date hidden'!N54="x","x",$M$2-'Indicator Date hidden'!N54)</f>
        <v>0</v>
      </c>
      <c r="N53" s="33">
        <f>IF('Indicator Date hidden'!O54="x","x",$N$2-'Indicator Date hidden'!O54)</f>
        <v>0</v>
      </c>
      <c r="O53" s="33">
        <f>IF('Indicator Date hidden'!P54="x","x",$O$2-'Indicator Date hidden'!P54)</f>
        <v>0</v>
      </c>
      <c r="P53" s="33">
        <f>IF('Indicator Date hidden'!Q54="x","x",$P$2-'Indicator Date hidden'!Q54)</f>
        <v>0</v>
      </c>
      <c r="Q53" s="33">
        <f>IF('Indicator Date hidden'!R54="x","x",$Q$2-'Indicator Date hidden'!R54)</f>
        <v>0</v>
      </c>
      <c r="R53" s="33">
        <f>IF('Indicator Date hidden'!S54="x","x",$R$2-'Indicator Date hidden'!S54)</f>
        <v>0</v>
      </c>
      <c r="S53" s="33">
        <f>IF('Indicator Date hidden'!T54="x","x",$S$2-'Indicator Date hidden'!T54)</f>
        <v>0</v>
      </c>
      <c r="T53" s="33">
        <f>IF('Indicator Date hidden'!U54="x","x",$T$2-'Indicator Date hidden'!U54)</f>
        <v>0</v>
      </c>
      <c r="U53" s="33">
        <f>IF('Indicator Date hidden'!V54="x","x",$U$2-'Indicator Date hidden'!V54)</f>
        <v>0</v>
      </c>
      <c r="V53" s="33">
        <f>IF('Indicator Date hidden'!W54="x","x",$V$2-'Indicator Date hidden'!W54)</f>
        <v>0</v>
      </c>
      <c r="W53" s="33">
        <f>IF('Indicator Date hidden'!X54="x","x",$W$2-'Indicator Date hidden'!X54)</f>
        <v>0</v>
      </c>
      <c r="X53" s="33">
        <f>IF('Indicator Date hidden'!Y54="x","x",$X$2-'Indicator Date hidden'!Y54)</f>
        <v>4</v>
      </c>
      <c r="Y53" s="33">
        <f>IF('Indicator Date hidden'!Z54="x","x",$Y$2-'Indicator Date hidden'!Z54)</f>
        <v>0</v>
      </c>
      <c r="Z53" s="33">
        <f>IF('Indicator Date hidden'!AA54="x","x",$Z$2-'Indicator Date hidden'!AA54)</f>
        <v>0</v>
      </c>
      <c r="AA53" s="33">
        <f>IF('Indicator Date hidden'!AB54="x","x",$AA$2-'Indicator Date hidden'!AB54)</f>
        <v>0</v>
      </c>
      <c r="AB53" s="33">
        <f>IF('Indicator Date hidden'!AC54="x","x",$AB$2-'Indicator Date hidden'!AC54)</f>
        <v>0</v>
      </c>
      <c r="AC53" s="33">
        <f>IF('Indicator Date hidden'!AD54="x","x",$AC$2-'Indicator Date hidden'!AD54)</f>
        <v>0</v>
      </c>
      <c r="AD53" s="33" t="str">
        <f>IF('Indicator Date hidden'!AE54="x","x",$AD$2-'Indicator Date hidden'!AE54)</f>
        <v>x</v>
      </c>
      <c r="AE53" s="33">
        <f>IF('Indicator Date hidden'!AF54="x","x",$AE$2-'Indicator Date hidden'!AF54)</f>
        <v>0</v>
      </c>
      <c r="AF53" s="33">
        <f>IF('Indicator Date hidden'!AG54="x","x",$AF$2-'Indicator Date hidden'!AG54)</f>
        <v>5</v>
      </c>
      <c r="AG53" s="33">
        <f>IF('Indicator Date hidden'!AH54="x","x",$AG$2-'Indicator Date hidden'!AH54)</f>
        <v>0</v>
      </c>
      <c r="AH53" s="33">
        <f>IF('Indicator Date hidden'!AI54="x","x",$AH$2-'Indicator Date hidden'!AI54)</f>
        <v>0</v>
      </c>
      <c r="AI53" s="33">
        <f>IF('Indicator Date hidden'!AJ54="x","x",$AI$2-'Indicator Date hidden'!AJ54)</f>
        <v>0</v>
      </c>
      <c r="AJ53" s="33">
        <f>IF('Indicator Date hidden'!AK54="x","x",$AJ$2-'Indicator Date hidden'!AK54)</f>
        <v>1</v>
      </c>
      <c r="AK53" s="33">
        <f>IF('Indicator Date hidden'!AL54="x","x",$AK$2-'Indicator Date hidden'!AL54)</f>
        <v>0</v>
      </c>
      <c r="AL53" s="33">
        <f>IF('Indicator Date hidden'!AM54="x","x",$AL$2-'Indicator Date hidden'!AM54)</f>
        <v>0</v>
      </c>
      <c r="AM53" s="33">
        <f>IF('Indicator Date hidden'!AN54="x","x",$AM$2-'Indicator Date hidden'!AN54)</f>
        <v>0</v>
      </c>
      <c r="AN53" s="33">
        <f>IF('Indicator Date hidden'!AO54="x","x",$AN$2-'Indicator Date hidden'!AO54)</f>
        <v>0</v>
      </c>
      <c r="AO53" s="33">
        <f>IF('Indicator Date hidden'!AP54="x","x",$AO$2-'Indicator Date hidden'!AP54)</f>
        <v>0</v>
      </c>
      <c r="AP53" s="33">
        <f>IF('Indicator Date hidden'!AQ54="x","x",$AP$2-'Indicator Date hidden'!AQ54)</f>
        <v>0</v>
      </c>
      <c r="AQ53" s="33">
        <f>IF('Indicator Date hidden'!AR54="x","x",$AQ$2-'Indicator Date hidden'!AR54)</f>
        <v>0</v>
      </c>
      <c r="AR53" s="33">
        <f>IF('Indicator Date hidden'!AS54="x","x",$AR$2-'Indicator Date hidden'!AS54)</f>
        <v>0</v>
      </c>
      <c r="AS53" s="33">
        <f>IF('Indicator Date hidden'!AT54="x","x",$AS$2-'Indicator Date hidden'!AT54)</f>
        <v>0</v>
      </c>
      <c r="AT53" s="33">
        <f>IF('Indicator Date hidden'!AU54="x","x",$AT$2-'Indicator Date hidden'!AU54)</f>
        <v>0</v>
      </c>
      <c r="AU53" s="33">
        <f>IF('Indicator Date hidden'!AV54="x","x",$AU$2-'Indicator Date hidden'!AV54)</f>
        <v>1</v>
      </c>
      <c r="AV53" s="33">
        <f>IF('Indicator Date hidden'!AW54="x","x",$AV$2-'Indicator Date hidden'!AW54)</f>
        <v>0</v>
      </c>
      <c r="AW53" s="33">
        <f>IF('Indicator Date hidden'!AX54="x","x",$AW$2-'Indicator Date hidden'!AX54)</f>
        <v>0</v>
      </c>
      <c r="AX53" s="33">
        <f>IF('Indicator Date hidden'!AY54="x","x",$AX$2-'Indicator Date hidden'!AY54)</f>
        <v>0</v>
      </c>
      <c r="AY53" s="33">
        <f>IF('Indicator Date hidden'!AZ54="x","x",$AY$2-'Indicator Date hidden'!AZ54)</f>
        <v>0</v>
      </c>
      <c r="AZ53" s="33">
        <f>IF('Indicator Date hidden'!BA54="x","x",$AZ$2-'Indicator Date hidden'!BA54)</f>
        <v>0</v>
      </c>
      <c r="BA53">
        <f t="shared" si="0"/>
        <v>11</v>
      </c>
      <c r="BB53" s="34">
        <f t="shared" si="1"/>
        <v>0.22</v>
      </c>
      <c r="BC53">
        <f t="shared" si="2"/>
        <v>4</v>
      </c>
      <c r="BD53" s="34">
        <f t="shared" si="3"/>
        <v>0.90088845036441667</v>
      </c>
      <c r="BE53" s="36">
        <f t="shared" si="4"/>
        <v>0</v>
      </c>
    </row>
    <row r="54" spans="1:57" x14ac:dyDescent="0.3">
      <c r="A54" t="s">
        <v>96</v>
      </c>
      <c r="B54" s="33">
        <f>IF('Indicator Date hidden'!C55="x","x",$B$2-'Indicator Date hidden'!C55)</f>
        <v>0</v>
      </c>
      <c r="C54" s="33">
        <f>IF('Indicator Date hidden'!D55="x","x",$C$2-'Indicator Date hidden'!D55)</f>
        <v>0</v>
      </c>
      <c r="D54" s="33">
        <f>IF('Indicator Date hidden'!E55="x","x",$D$2-'Indicator Date hidden'!E55)</f>
        <v>0</v>
      </c>
      <c r="E54" s="33">
        <f>IF('Indicator Date hidden'!F55="x","x",$E$2-'Indicator Date hidden'!F55)</f>
        <v>0</v>
      </c>
      <c r="F54" s="33">
        <f>IF('Indicator Date hidden'!G55="x","x",$F$2-'Indicator Date hidden'!G55)</f>
        <v>0</v>
      </c>
      <c r="G54" s="33">
        <f>IF('Indicator Date hidden'!H55="x","x",$G$2-'Indicator Date hidden'!H55)</f>
        <v>0</v>
      </c>
      <c r="H54" s="33">
        <f>IF('Indicator Date hidden'!I55="x","x",$H$2-'Indicator Date hidden'!I55)</f>
        <v>0</v>
      </c>
      <c r="I54" s="33">
        <f>IF('Indicator Date hidden'!J55="x","x",$I$2-'Indicator Date hidden'!J55)</f>
        <v>0</v>
      </c>
      <c r="J54" s="33">
        <f>IF('Indicator Date hidden'!K55="x","x",$J$2-'Indicator Date hidden'!K55)</f>
        <v>0</v>
      </c>
      <c r="K54" s="33">
        <f>IF('Indicator Date hidden'!L55="x","x",$K$2-'Indicator Date hidden'!L55)</f>
        <v>0</v>
      </c>
      <c r="L54" s="33">
        <f>IF('Indicator Date hidden'!M55="x","x",$L$2-'Indicator Date hidden'!M55)</f>
        <v>0</v>
      </c>
      <c r="M54" s="33">
        <f>IF('Indicator Date hidden'!N55="x","x",$M$2-'Indicator Date hidden'!N55)</f>
        <v>0</v>
      </c>
      <c r="N54" s="33">
        <f>IF('Indicator Date hidden'!O55="x","x",$N$2-'Indicator Date hidden'!O55)</f>
        <v>0</v>
      </c>
      <c r="O54" s="33">
        <f>IF('Indicator Date hidden'!P55="x","x",$O$2-'Indicator Date hidden'!P55)</f>
        <v>0</v>
      </c>
      <c r="P54" s="33">
        <f>IF('Indicator Date hidden'!Q55="x","x",$P$2-'Indicator Date hidden'!Q55)</f>
        <v>0</v>
      </c>
      <c r="Q54" s="33" t="str">
        <f>IF('Indicator Date hidden'!R55="x","x",$Q$2-'Indicator Date hidden'!R55)</f>
        <v>x</v>
      </c>
      <c r="R54" s="33">
        <f>IF('Indicator Date hidden'!S55="x","x",$R$2-'Indicator Date hidden'!S55)</f>
        <v>0</v>
      </c>
      <c r="S54" s="33">
        <f>IF('Indicator Date hidden'!T55="x","x",$S$2-'Indicator Date hidden'!T55)</f>
        <v>0</v>
      </c>
      <c r="T54" s="33">
        <f>IF('Indicator Date hidden'!U55="x","x",$T$2-'Indicator Date hidden'!U55)</f>
        <v>0</v>
      </c>
      <c r="U54" s="33">
        <f>IF('Indicator Date hidden'!V55="x","x",$U$2-'Indicator Date hidden'!V55)</f>
        <v>0</v>
      </c>
      <c r="V54" s="33">
        <f>IF('Indicator Date hidden'!W55="x","x",$V$2-'Indicator Date hidden'!W55)</f>
        <v>0</v>
      </c>
      <c r="W54" s="33">
        <f>IF('Indicator Date hidden'!X55="x","x",$W$2-'Indicator Date hidden'!X55)</f>
        <v>6</v>
      </c>
      <c r="X54" s="33">
        <f>IF('Indicator Date hidden'!Y55="x","x",$X$2-'Indicator Date hidden'!Y55)</f>
        <v>4</v>
      </c>
      <c r="Y54" s="33">
        <f>IF('Indicator Date hidden'!Z55="x","x",$Y$2-'Indicator Date hidden'!Z55)</f>
        <v>0</v>
      </c>
      <c r="Z54" s="33">
        <f>IF('Indicator Date hidden'!AA55="x","x",$Z$2-'Indicator Date hidden'!AA55)</f>
        <v>0</v>
      </c>
      <c r="AA54" s="33">
        <f>IF('Indicator Date hidden'!AB55="x","x",$AA$2-'Indicator Date hidden'!AB55)</f>
        <v>0</v>
      </c>
      <c r="AB54" s="33">
        <f>IF('Indicator Date hidden'!AC55="x","x",$AB$2-'Indicator Date hidden'!AC55)</f>
        <v>0</v>
      </c>
      <c r="AC54" s="33">
        <f>IF('Indicator Date hidden'!AD55="x","x",$AC$2-'Indicator Date hidden'!AD55)</f>
        <v>0</v>
      </c>
      <c r="AD54" s="33">
        <f>IF('Indicator Date hidden'!AE55="x","x",$AD$2-'Indicator Date hidden'!AE55)</f>
        <v>0</v>
      </c>
      <c r="AE54" s="33">
        <f>IF('Indicator Date hidden'!AF55="x","x",$AE$2-'Indicator Date hidden'!AF55)</f>
        <v>0</v>
      </c>
      <c r="AF54" s="33">
        <f>IF('Indicator Date hidden'!AG55="x","x",$AF$2-'Indicator Date hidden'!AG55)</f>
        <v>0</v>
      </c>
      <c r="AG54" s="33">
        <f>IF('Indicator Date hidden'!AH55="x","x",$AG$2-'Indicator Date hidden'!AH55)</f>
        <v>0</v>
      </c>
      <c r="AH54" s="33">
        <f>IF('Indicator Date hidden'!AI55="x","x",$AH$2-'Indicator Date hidden'!AI55)</f>
        <v>0</v>
      </c>
      <c r="AI54" s="33">
        <f>IF('Indicator Date hidden'!AJ55="x","x",$AI$2-'Indicator Date hidden'!AJ55)</f>
        <v>0</v>
      </c>
      <c r="AJ54" s="33">
        <f>IF('Indicator Date hidden'!AK55="x","x",$AJ$2-'Indicator Date hidden'!AK55)</f>
        <v>1</v>
      </c>
      <c r="AK54" s="33">
        <f>IF('Indicator Date hidden'!AL55="x","x",$AK$2-'Indicator Date hidden'!AL55)</f>
        <v>1</v>
      </c>
      <c r="AL54" s="33">
        <f>IF('Indicator Date hidden'!AM55="x","x",$AL$2-'Indicator Date hidden'!AM55)</f>
        <v>0</v>
      </c>
      <c r="AM54" s="33">
        <f>IF('Indicator Date hidden'!AN55="x","x",$AM$2-'Indicator Date hidden'!AN55)</f>
        <v>0</v>
      </c>
      <c r="AN54" s="33">
        <f>IF('Indicator Date hidden'!AO55="x","x",$AN$2-'Indicator Date hidden'!AO55)</f>
        <v>0</v>
      </c>
      <c r="AO54" s="33">
        <f>IF('Indicator Date hidden'!AP55="x","x",$AO$2-'Indicator Date hidden'!AP55)</f>
        <v>0</v>
      </c>
      <c r="AP54" s="33">
        <f>IF('Indicator Date hidden'!AQ55="x","x",$AP$2-'Indicator Date hidden'!AQ55)</f>
        <v>0</v>
      </c>
      <c r="AQ54" s="33">
        <f>IF('Indicator Date hidden'!AR55="x","x",$AQ$2-'Indicator Date hidden'!AR55)</f>
        <v>6</v>
      </c>
      <c r="AR54" s="33">
        <f>IF('Indicator Date hidden'!AS55="x","x",$AR$2-'Indicator Date hidden'!AS55)</f>
        <v>0</v>
      </c>
      <c r="AS54" s="33">
        <f>IF('Indicator Date hidden'!AT55="x","x",$AS$2-'Indicator Date hidden'!AT55)</f>
        <v>0</v>
      </c>
      <c r="AT54" s="33">
        <f>IF('Indicator Date hidden'!AU55="x","x",$AT$2-'Indicator Date hidden'!AU55)</f>
        <v>0</v>
      </c>
      <c r="AU54" s="33">
        <f>IF('Indicator Date hidden'!AV55="x","x",$AU$2-'Indicator Date hidden'!AV55)</f>
        <v>1</v>
      </c>
      <c r="AV54" s="33">
        <f>IF('Indicator Date hidden'!AW55="x","x",$AV$2-'Indicator Date hidden'!AW55)</f>
        <v>0</v>
      </c>
      <c r="AW54" s="33">
        <f>IF('Indicator Date hidden'!AX55="x","x",$AW$2-'Indicator Date hidden'!AX55)</f>
        <v>0</v>
      </c>
      <c r="AX54" s="33">
        <f>IF('Indicator Date hidden'!AY55="x","x",$AX$2-'Indicator Date hidden'!AY55)</f>
        <v>0</v>
      </c>
      <c r="AY54" s="33">
        <f>IF('Indicator Date hidden'!AZ55="x","x",$AY$2-'Indicator Date hidden'!AZ55)</f>
        <v>0</v>
      </c>
      <c r="AZ54" s="33">
        <f>IF('Indicator Date hidden'!BA55="x","x",$AZ$2-'Indicator Date hidden'!BA55)</f>
        <v>0</v>
      </c>
      <c r="BA54">
        <f t="shared" si="0"/>
        <v>19</v>
      </c>
      <c r="BB54" s="34">
        <f t="shared" si="1"/>
        <v>0.38</v>
      </c>
      <c r="BC54">
        <f t="shared" si="2"/>
        <v>6</v>
      </c>
      <c r="BD54" s="34">
        <f t="shared" si="3"/>
        <v>1.2944496900227525</v>
      </c>
      <c r="BE54" s="36">
        <f t="shared" si="4"/>
        <v>0</v>
      </c>
    </row>
    <row r="55" spans="1:57" x14ac:dyDescent="0.3">
      <c r="A55" t="s">
        <v>98</v>
      </c>
      <c r="B55" s="33">
        <f>IF('Indicator Date hidden'!C56="x","x",$B$2-'Indicator Date hidden'!C56)</f>
        <v>0</v>
      </c>
      <c r="C55" s="33">
        <f>IF('Indicator Date hidden'!D56="x","x",$C$2-'Indicator Date hidden'!D56)</f>
        <v>0</v>
      </c>
      <c r="D55" s="33">
        <f>IF('Indicator Date hidden'!E56="x","x",$D$2-'Indicator Date hidden'!E56)</f>
        <v>0</v>
      </c>
      <c r="E55" s="33">
        <f>IF('Indicator Date hidden'!F56="x","x",$E$2-'Indicator Date hidden'!F56)</f>
        <v>0</v>
      </c>
      <c r="F55" s="33">
        <f>IF('Indicator Date hidden'!G56="x","x",$F$2-'Indicator Date hidden'!G56)</f>
        <v>0</v>
      </c>
      <c r="G55" s="33">
        <f>IF('Indicator Date hidden'!H56="x","x",$G$2-'Indicator Date hidden'!H56)</f>
        <v>0</v>
      </c>
      <c r="H55" s="33">
        <f>IF('Indicator Date hidden'!I56="x","x",$H$2-'Indicator Date hidden'!I56)</f>
        <v>0</v>
      </c>
      <c r="I55" s="33">
        <f>IF('Indicator Date hidden'!J56="x","x",$I$2-'Indicator Date hidden'!J56)</f>
        <v>0</v>
      </c>
      <c r="J55" s="33">
        <f>IF('Indicator Date hidden'!K56="x","x",$J$2-'Indicator Date hidden'!K56)</f>
        <v>0</v>
      </c>
      <c r="K55" s="33">
        <f>IF('Indicator Date hidden'!L56="x","x",$K$2-'Indicator Date hidden'!L56)</f>
        <v>0</v>
      </c>
      <c r="L55" s="33">
        <f>IF('Indicator Date hidden'!M56="x","x",$L$2-'Indicator Date hidden'!M56)</f>
        <v>0</v>
      </c>
      <c r="M55" s="33">
        <f>IF('Indicator Date hidden'!N56="x","x",$M$2-'Indicator Date hidden'!N56)</f>
        <v>0</v>
      </c>
      <c r="N55" s="33">
        <f>IF('Indicator Date hidden'!O56="x","x",$N$2-'Indicator Date hidden'!O56)</f>
        <v>0</v>
      </c>
      <c r="O55" s="33">
        <f>IF('Indicator Date hidden'!P56="x","x",$O$2-'Indicator Date hidden'!P56)</f>
        <v>0</v>
      </c>
      <c r="P55" s="33">
        <f>IF('Indicator Date hidden'!Q56="x","x",$P$2-'Indicator Date hidden'!Q56)</f>
        <v>0</v>
      </c>
      <c r="Q55" s="33" t="str">
        <f>IF('Indicator Date hidden'!R56="x","x",$Q$2-'Indicator Date hidden'!R56)</f>
        <v>x</v>
      </c>
      <c r="R55" s="33">
        <f>IF('Indicator Date hidden'!S56="x","x",$R$2-'Indicator Date hidden'!S56)</f>
        <v>0</v>
      </c>
      <c r="S55" s="33">
        <f>IF('Indicator Date hidden'!T56="x","x",$S$2-'Indicator Date hidden'!T56)</f>
        <v>0</v>
      </c>
      <c r="T55" s="33">
        <f>IF('Indicator Date hidden'!U56="x","x",$T$2-'Indicator Date hidden'!U56)</f>
        <v>0</v>
      </c>
      <c r="U55" s="33">
        <f>IF('Indicator Date hidden'!V56="x","x",$U$2-'Indicator Date hidden'!V56)</f>
        <v>0</v>
      </c>
      <c r="V55" s="33">
        <f>IF('Indicator Date hidden'!W56="x","x",$V$2-'Indicator Date hidden'!W56)</f>
        <v>0</v>
      </c>
      <c r="W55" s="33">
        <f>IF('Indicator Date hidden'!X56="x","x",$W$2-'Indicator Date hidden'!X56)</f>
        <v>4</v>
      </c>
      <c r="X55" s="33" t="str">
        <f>IF('Indicator Date hidden'!Y56="x","x",$X$2-'Indicator Date hidden'!Y56)</f>
        <v>x</v>
      </c>
      <c r="Y55" s="33">
        <f>IF('Indicator Date hidden'!Z56="x","x",$Y$2-'Indicator Date hidden'!Z56)</f>
        <v>0</v>
      </c>
      <c r="Z55" s="33">
        <f>IF('Indicator Date hidden'!AA56="x","x",$Z$2-'Indicator Date hidden'!AA56)</f>
        <v>0</v>
      </c>
      <c r="AA55" s="33">
        <f>IF('Indicator Date hidden'!AB56="x","x",$AA$2-'Indicator Date hidden'!AB56)</f>
        <v>0</v>
      </c>
      <c r="AB55" s="33">
        <f>IF('Indicator Date hidden'!AC56="x","x",$AB$2-'Indicator Date hidden'!AC56)</f>
        <v>0</v>
      </c>
      <c r="AC55" s="33">
        <f>IF('Indicator Date hidden'!AD56="x","x",$AC$2-'Indicator Date hidden'!AD56)</f>
        <v>0</v>
      </c>
      <c r="AD55" s="33">
        <f>IF('Indicator Date hidden'!AE56="x","x",$AD$2-'Indicator Date hidden'!AE56)</f>
        <v>0</v>
      </c>
      <c r="AE55" s="33" t="str">
        <f>IF('Indicator Date hidden'!AF56="x","x",$AE$2-'Indicator Date hidden'!AF56)</f>
        <v>x</v>
      </c>
      <c r="AF55" s="33" t="str">
        <f>IF('Indicator Date hidden'!AG56="x","x",$AF$2-'Indicator Date hidden'!AG56)</f>
        <v>x</v>
      </c>
      <c r="AG55" s="33">
        <f>IF('Indicator Date hidden'!AH56="x","x",$AG$2-'Indicator Date hidden'!AH56)</f>
        <v>0</v>
      </c>
      <c r="AH55" s="33">
        <f>IF('Indicator Date hidden'!AI56="x","x",$AH$2-'Indicator Date hidden'!AI56)</f>
        <v>0</v>
      </c>
      <c r="AI55" s="33">
        <f>IF('Indicator Date hidden'!AJ56="x","x",$AI$2-'Indicator Date hidden'!AJ56)</f>
        <v>0</v>
      </c>
      <c r="AJ55" s="33" t="str">
        <f>IF('Indicator Date hidden'!AK56="x","x",$AJ$2-'Indicator Date hidden'!AK56)</f>
        <v>x</v>
      </c>
      <c r="AK55" s="33">
        <f>IF('Indicator Date hidden'!AL56="x","x",$AK$2-'Indicator Date hidden'!AL56)</f>
        <v>1</v>
      </c>
      <c r="AL55" s="33">
        <f>IF('Indicator Date hidden'!AM56="x","x",$AL$2-'Indicator Date hidden'!AM56)</f>
        <v>0</v>
      </c>
      <c r="AM55" s="33">
        <f>IF('Indicator Date hidden'!AN56="x","x",$AM$2-'Indicator Date hidden'!AN56)</f>
        <v>0</v>
      </c>
      <c r="AN55" s="33">
        <f>IF('Indicator Date hidden'!AO56="x","x",$AN$2-'Indicator Date hidden'!AO56)</f>
        <v>0</v>
      </c>
      <c r="AO55" s="33" t="str">
        <f>IF('Indicator Date hidden'!AP56="x","x",$AO$2-'Indicator Date hidden'!AP56)</f>
        <v>x</v>
      </c>
      <c r="AP55" s="33" t="str">
        <f>IF('Indicator Date hidden'!AQ56="x","x",$AP$2-'Indicator Date hidden'!AQ56)</f>
        <v>x</v>
      </c>
      <c r="AQ55" s="33" t="str">
        <f>IF('Indicator Date hidden'!AR56="x","x",$AQ$2-'Indicator Date hidden'!AR56)</f>
        <v>x</v>
      </c>
      <c r="AR55" s="33">
        <f>IF('Indicator Date hidden'!AS56="x","x",$AR$2-'Indicator Date hidden'!AS56)</f>
        <v>0</v>
      </c>
      <c r="AS55" s="33">
        <f>IF('Indicator Date hidden'!AT56="x","x",$AS$2-'Indicator Date hidden'!AT56)</f>
        <v>2</v>
      </c>
      <c r="AT55" s="33">
        <f>IF('Indicator Date hidden'!AU56="x","x",$AT$2-'Indicator Date hidden'!AU56)</f>
        <v>0</v>
      </c>
      <c r="AU55" s="33">
        <f>IF('Indicator Date hidden'!AV56="x","x",$AU$2-'Indicator Date hidden'!AV56)</f>
        <v>1</v>
      </c>
      <c r="AV55" s="33">
        <f>IF('Indicator Date hidden'!AW56="x","x",$AV$2-'Indicator Date hidden'!AW56)</f>
        <v>0</v>
      </c>
      <c r="AW55" s="33">
        <f>IF('Indicator Date hidden'!AX56="x","x",$AW$2-'Indicator Date hidden'!AX56)</f>
        <v>0</v>
      </c>
      <c r="AX55" s="33">
        <f>IF('Indicator Date hidden'!AY56="x","x",$AX$2-'Indicator Date hidden'!AY56)</f>
        <v>0</v>
      </c>
      <c r="AY55" s="33">
        <f>IF('Indicator Date hidden'!AZ56="x","x",$AY$2-'Indicator Date hidden'!AZ56)</f>
        <v>0</v>
      </c>
      <c r="AZ55" s="33">
        <f>IF('Indicator Date hidden'!BA56="x","x",$AZ$2-'Indicator Date hidden'!BA56)</f>
        <v>0</v>
      </c>
      <c r="BA55">
        <f t="shared" si="0"/>
        <v>8</v>
      </c>
      <c r="BB55" s="34">
        <f t="shared" si="1"/>
        <v>0.18604651162790697</v>
      </c>
      <c r="BC55">
        <f t="shared" si="2"/>
        <v>4</v>
      </c>
      <c r="BD55" s="34">
        <f t="shared" si="3"/>
        <v>0.69066243743802314</v>
      </c>
      <c r="BE55" s="36">
        <f t="shared" si="4"/>
        <v>0</v>
      </c>
    </row>
    <row r="56" spans="1:57" x14ac:dyDescent="0.3">
      <c r="A56" t="s">
        <v>100</v>
      </c>
      <c r="B56" s="33">
        <f>IF('Indicator Date hidden'!C57="x","x",$B$2-'Indicator Date hidden'!C57)</f>
        <v>0</v>
      </c>
      <c r="C56" s="33">
        <f>IF('Indicator Date hidden'!D57="x","x",$C$2-'Indicator Date hidden'!D57)</f>
        <v>0</v>
      </c>
      <c r="D56" s="33">
        <f>IF('Indicator Date hidden'!E57="x","x",$D$2-'Indicator Date hidden'!E57)</f>
        <v>0</v>
      </c>
      <c r="E56" s="33">
        <f>IF('Indicator Date hidden'!F57="x","x",$E$2-'Indicator Date hidden'!F57)</f>
        <v>0</v>
      </c>
      <c r="F56" s="33">
        <f>IF('Indicator Date hidden'!G57="x","x",$F$2-'Indicator Date hidden'!G57)</f>
        <v>0</v>
      </c>
      <c r="G56" s="33">
        <f>IF('Indicator Date hidden'!H57="x","x",$G$2-'Indicator Date hidden'!H57)</f>
        <v>0</v>
      </c>
      <c r="H56" s="33">
        <f>IF('Indicator Date hidden'!I57="x","x",$H$2-'Indicator Date hidden'!I57)</f>
        <v>0</v>
      </c>
      <c r="I56" s="33">
        <f>IF('Indicator Date hidden'!J57="x","x",$I$2-'Indicator Date hidden'!J57)</f>
        <v>0</v>
      </c>
      <c r="J56" s="33">
        <f>IF('Indicator Date hidden'!K57="x","x",$J$2-'Indicator Date hidden'!K57)</f>
        <v>0</v>
      </c>
      <c r="K56" s="33">
        <f>IF('Indicator Date hidden'!L57="x","x",$K$2-'Indicator Date hidden'!L57)</f>
        <v>0</v>
      </c>
      <c r="L56" s="33">
        <f>IF('Indicator Date hidden'!M57="x","x",$L$2-'Indicator Date hidden'!M57)</f>
        <v>0</v>
      </c>
      <c r="M56" s="33">
        <f>IF('Indicator Date hidden'!N57="x","x",$M$2-'Indicator Date hidden'!N57)</f>
        <v>0</v>
      </c>
      <c r="N56" s="33">
        <f>IF('Indicator Date hidden'!O57="x","x",$N$2-'Indicator Date hidden'!O57)</f>
        <v>0</v>
      </c>
      <c r="O56" s="33">
        <f>IF('Indicator Date hidden'!P57="x","x",$O$2-'Indicator Date hidden'!P57)</f>
        <v>0</v>
      </c>
      <c r="P56" s="33">
        <f>IF('Indicator Date hidden'!Q57="x","x",$P$2-'Indicator Date hidden'!Q57)</f>
        <v>0</v>
      </c>
      <c r="Q56" s="33" t="str">
        <f>IF('Indicator Date hidden'!R57="x","x",$Q$2-'Indicator Date hidden'!R57)</f>
        <v>x</v>
      </c>
      <c r="R56" s="33">
        <f>IF('Indicator Date hidden'!S57="x","x",$R$2-'Indicator Date hidden'!S57)</f>
        <v>0</v>
      </c>
      <c r="S56" s="33">
        <f>IF('Indicator Date hidden'!T57="x","x",$S$2-'Indicator Date hidden'!T57)</f>
        <v>0</v>
      </c>
      <c r="T56" s="33">
        <f>IF('Indicator Date hidden'!U57="x","x",$T$2-'Indicator Date hidden'!U57)</f>
        <v>0</v>
      </c>
      <c r="U56" s="33" t="str">
        <f>IF('Indicator Date hidden'!V57="x","x",$U$2-'Indicator Date hidden'!V57)</f>
        <v>x</v>
      </c>
      <c r="V56" s="33">
        <f>IF('Indicator Date hidden'!W57="x","x",$V$2-'Indicator Date hidden'!W57)</f>
        <v>0</v>
      </c>
      <c r="W56" s="33">
        <f>IF('Indicator Date hidden'!X57="x","x",$W$2-'Indicator Date hidden'!X57)</f>
        <v>4</v>
      </c>
      <c r="X56" s="33" t="str">
        <f>IF('Indicator Date hidden'!Y57="x","x",$X$2-'Indicator Date hidden'!Y57)</f>
        <v>x</v>
      </c>
      <c r="Y56" s="33">
        <f>IF('Indicator Date hidden'!Z57="x","x",$Y$2-'Indicator Date hidden'!Z57)</f>
        <v>0</v>
      </c>
      <c r="Z56" s="33">
        <f>IF('Indicator Date hidden'!AA57="x","x",$Z$2-'Indicator Date hidden'!AA57)</f>
        <v>0</v>
      </c>
      <c r="AA56" s="33">
        <f>IF('Indicator Date hidden'!AB57="x","x",$AA$2-'Indicator Date hidden'!AB57)</f>
        <v>0</v>
      </c>
      <c r="AB56" s="33">
        <f>IF('Indicator Date hidden'!AC57="x","x",$AB$2-'Indicator Date hidden'!AC57)</f>
        <v>0</v>
      </c>
      <c r="AC56" s="33">
        <f>IF('Indicator Date hidden'!AD57="x","x",$AC$2-'Indicator Date hidden'!AD57)</f>
        <v>0</v>
      </c>
      <c r="AD56" s="33">
        <f>IF('Indicator Date hidden'!AE57="x","x",$AD$2-'Indicator Date hidden'!AE57)</f>
        <v>0</v>
      </c>
      <c r="AE56" s="33" t="str">
        <f>IF('Indicator Date hidden'!AF57="x","x",$AE$2-'Indicator Date hidden'!AF57)</f>
        <v>x</v>
      </c>
      <c r="AF56" s="33" t="str">
        <f>IF('Indicator Date hidden'!AG57="x","x",$AF$2-'Indicator Date hidden'!AG57)</f>
        <v>x</v>
      </c>
      <c r="AG56" s="33">
        <f>IF('Indicator Date hidden'!AH57="x","x",$AG$2-'Indicator Date hidden'!AH57)</f>
        <v>0</v>
      </c>
      <c r="AH56" s="33">
        <f>IF('Indicator Date hidden'!AI57="x","x",$AH$2-'Indicator Date hidden'!AI57)</f>
        <v>0</v>
      </c>
      <c r="AI56" s="33">
        <f>IF('Indicator Date hidden'!AJ57="x","x",$AI$2-'Indicator Date hidden'!AJ57)</f>
        <v>0</v>
      </c>
      <c r="AJ56" s="33" t="str">
        <f>IF('Indicator Date hidden'!AK57="x","x",$AJ$2-'Indicator Date hidden'!AK57)</f>
        <v>x</v>
      </c>
      <c r="AK56" s="33">
        <f>IF('Indicator Date hidden'!AL57="x","x",$AK$2-'Indicator Date hidden'!AL57)</f>
        <v>1</v>
      </c>
      <c r="AL56" s="33">
        <f>IF('Indicator Date hidden'!AM57="x","x",$AL$2-'Indicator Date hidden'!AM57)</f>
        <v>0</v>
      </c>
      <c r="AM56" s="33">
        <f>IF('Indicator Date hidden'!AN57="x","x",$AM$2-'Indicator Date hidden'!AN57)</f>
        <v>0</v>
      </c>
      <c r="AN56" s="33">
        <f>IF('Indicator Date hidden'!AO57="x","x",$AN$2-'Indicator Date hidden'!AO57)</f>
        <v>0</v>
      </c>
      <c r="AO56" s="33" t="str">
        <f>IF('Indicator Date hidden'!AP57="x","x",$AO$2-'Indicator Date hidden'!AP57)</f>
        <v>x</v>
      </c>
      <c r="AP56" s="33" t="str">
        <f>IF('Indicator Date hidden'!AQ57="x","x",$AP$2-'Indicator Date hidden'!AQ57)</f>
        <v>x</v>
      </c>
      <c r="AQ56" s="33" t="str">
        <f>IF('Indicator Date hidden'!AR57="x","x",$AQ$2-'Indicator Date hidden'!AR57)</f>
        <v>x</v>
      </c>
      <c r="AR56" s="33">
        <f>IF('Indicator Date hidden'!AS57="x","x",$AR$2-'Indicator Date hidden'!AS57)</f>
        <v>0</v>
      </c>
      <c r="AS56" s="33">
        <f>IF('Indicator Date hidden'!AT57="x","x",$AS$2-'Indicator Date hidden'!AT57)</f>
        <v>0</v>
      </c>
      <c r="AT56" s="33">
        <f>IF('Indicator Date hidden'!AU57="x","x",$AT$2-'Indicator Date hidden'!AU57)</f>
        <v>0</v>
      </c>
      <c r="AU56" s="33">
        <f>IF('Indicator Date hidden'!AV57="x","x",$AU$2-'Indicator Date hidden'!AV57)</f>
        <v>1</v>
      </c>
      <c r="AV56" s="33">
        <f>IF('Indicator Date hidden'!AW57="x","x",$AV$2-'Indicator Date hidden'!AW57)</f>
        <v>0</v>
      </c>
      <c r="AW56" s="33">
        <f>IF('Indicator Date hidden'!AX57="x","x",$AW$2-'Indicator Date hidden'!AX57)</f>
        <v>0</v>
      </c>
      <c r="AX56" s="33">
        <f>IF('Indicator Date hidden'!AY57="x","x",$AX$2-'Indicator Date hidden'!AY57)</f>
        <v>0</v>
      </c>
      <c r="AY56" s="33">
        <f>IF('Indicator Date hidden'!AZ57="x","x",$AY$2-'Indicator Date hidden'!AZ57)</f>
        <v>0</v>
      </c>
      <c r="AZ56" s="33">
        <f>IF('Indicator Date hidden'!BA57="x","x",$AZ$2-'Indicator Date hidden'!BA57)</f>
        <v>0</v>
      </c>
      <c r="BA56">
        <f t="shared" si="0"/>
        <v>6</v>
      </c>
      <c r="BB56" s="34">
        <f t="shared" si="1"/>
        <v>0.14285714285714285</v>
      </c>
      <c r="BC56">
        <f t="shared" si="2"/>
        <v>3</v>
      </c>
      <c r="BD56" s="34">
        <f t="shared" si="3"/>
        <v>0.63887656499993994</v>
      </c>
      <c r="BE56" s="36">
        <f t="shared" si="4"/>
        <v>0</v>
      </c>
    </row>
    <row r="57" spans="1:57" x14ac:dyDescent="0.3">
      <c r="A57" t="s">
        <v>102</v>
      </c>
      <c r="B57" s="33">
        <f>IF('Indicator Date hidden'!C58="x","x",$B$2-'Indicator Date hidden'!C58)</f>
        <v>0</v>
      </c>
      <c r="C57" s="33">
        <f>IF('Indicator Date hidden'!D58="x","x",$C$2-'Indicator Date hidden'!D58)</f>
        <v>0</v>
      </c>
      <c r="D57" s="33">
        <f>IF('Indicator Date hidden'!E58="x","x",$D$2-'Indicator Date hidden'!E58)</f>
        <v>0</v>
      </c>
      <c r="E57" s="33">
        <f>IF('Indicator Date hidden'!F58="x","x",$E$2-'Indicator Date hidden'!F58)</f>
        <v>0</v>
      </c>
      <c r="F57" s="33">
        <f>IF('Indicator Date hidden'!G58="x","x",$F$2-'Indicator Date hidden'!G58)</f>
        <v>0</v>
      </c>
      <c r="G57" s="33">
        <f>IF('Indicator Date hidden'!H58="x","x",$G$2-'Indicator Date hidden'!H58)</f>
        <v>0</v>
      </c>
      <c r="H57" s="33">
        <f>IF('Indicator Date hidden'!I58="x","x",$H$2-'Indicator Date hidden'!I58)</f>
        <v>0</v>
      </c>
      <c r="I57" s="33">
        <f>IF('Indicator Date hidden'!J58="x","x",$I$2-'Indicator Date hidden'!J58)</f>
        <v>0</v>
      </c>
      <c r="J57" s="33">
        <f>IF('Indicator Date hidden'!K58="x","x",$J$2-'Indicator Date hidden'!K58)</f>
        <v>0</v>
      </c>
      <c r="K57" s="33">
        <f>IF('Indicator Date hidden'!L58="x","x",$K$2-'Indicator Date hidden'!L58)</f>
        <v>0</v>
      </c>
      <c r="L57" s="33">
        <f>IF('Indicator Date hidden'!M58="x","x",$L$2-'Indicator Date hidden'!M58)</f>
        <v>0</v>
      </c>
      <c r="M57" s="33">
        <f>IF('Indicator Date hidden'!N58="x","x",$M$2-'Indicator Date hidden'!N58)</f>
        <v>0</v>
      </c>
      <c r="N57" s="33">
        <f>IF('Indicator Date hidden'!O58="x","x",$N$2-'Indicator Date hidden'!O58)</f>
        <v>0</v>
      </c>
      <c r="O57" s="33">
        <f>IF('Indicator Date hidden'!P58="x","x",$O$2-'Indicator Date hidden'!P58)</f>
        <v>0</v>
      </c>
      <c r="P57" s="33">
        <f>IF('Indicator Date hidden'!Q58="x","x",$P$2-'Indicator Date hidden'!Q58)</f>
        <v>0</v>
      </c>
      <c r="Q57" s="33" t="str">
        <f>IF('Indicator Date hidden'!R58="x","x",$Q$2-'Indicator Date hidden'!R58)</f>
        <v>x</v>
      </c>
      <c r="R57" s="33">
        <f>IF('Indicator Date hidden'!S58="x","x",$R$2-'Indicator Date hidden'!S58)</f>
        <v>0</v>
      </c>
      <c r="S57" s="33">
        <f>IF('Indicator Date hidden'!T58="x","x",$S$2-'Indicator Date hidden'!T58)</f>
        <v>0</v>
      </c>
      <c r="T57" s="33">
        <f>IF('Indicator Date hidden'!U58="x","x",$T$2-'Indicator Date hidden'!U58)</f>
        <v>0</v>
      </c>
      <c r="U57" s="33" t="str">
        <f>IF('Indicator Date hidden'!V58="x","x",$U$2-'Indicator Date hidden'!V58)</f>
        <v>x</v>
      </c>
      <c r="V57" s="33">
        <f>IF('Indicator Date hidden'!W58="x","x",$V$2-'Indicator Date hidden'!W58)</f>
        <v>0</v>
      </c>
      <c r="W57" s="33" t="str">
        <f>IF('Indicator Date hidden'!X58="x","x",$W$2-'Indicator Date hidden'!X58)</f>
        <v>x</v>
      </c>
      <c r="X57" s="33">
        <f>IF('Indicator Date hidden'!Y58="x","x",$X$2-'Indicator Date hidden'!Y58)</f>
        <v>2</v>
      </c>
      <c r="Y57" s="33">
        <f>IF('Indicator Date hidden'!Z58="x","x",$Y$2-'Indicator Date hidden'!Z58)</f>
        <v>0</v>
      </c>
      <c r="Z57" s="33">
        <f>IF('Indicator Date hidden'!AA58="x","x",$Z$2-'Indicator Date hidden'!AA58)</f>
        <v>0</v>
      </c>
      <c r="AA57" s="33">
        <f>IF('Indicator Date hidden'!AB58="x","x",$AA$2-'Indicator Date hidden'!AB58)</f>
        <v>1</v>
      </c>
      <c r="AB57" s="33">
        <f>IF('Indicator Date hidden'!AC58="x","x",$AB$2-'Indicator Date hidden'!AC58)</f>
        <v>0</v>
      </c>
      <c r="AC57" s="33">
        <f>IF('Indicator Date hidden'!AD58="x","x",$AC$2-'Indicator Date hidden'!AD58)</f>
        <v>0</v>
      </c>
      <c r="AD57" s="33" t="str">
        <f>IF('Indicator Date hidden'!AE58="x","x",$AD$2-'Indicator Date hidden'!AE58)</f>
        <v>x</v>
      </c>
      <c r="AE57" s="33">
        <f>IF('Indicator Date hidden'!AF58="x","x",$AE$2-'Indicator Date hidden'!AF58)</f>
        <v>0</v>
      </c>
      <c r="AF57" s="33">
        <f>IF('Indicator Date hidden'!AG58="x","x",$AF$2-'Indicator Date hidden'!AG58)</f>
        <v>1</v>
      </c>
      <c r="AG57" s="33">
        <f>IF('Indicator Date hidden'!AH58="x","x",$AG$2-'Indicator Date hidden'!AH58)</f>
        <v>0</v>
      </c>
      <c r="AH57" s="33">
        <f>IF('Indicator Date hidden'!AI58="x","x",$AH$2-'Indicator Date hidden'!AI58)</f>
        <v>0</v>
      </c>
      <c r="AI57" s="33">
        <f>IF('Indicator Date hidden'!AJ58="x","x",$AI$2-'Indicator Date hidden'!AJ58)</f>
        <v>0</v>
      </c>
      <c r="AJ57" s="33" t="str">
        <f>IF('Indicator Date hidden'!AK58="x","x",$AJ$2-'Indicator Date hidden'!AK58)</f>
        <v>x</v>
      </c>
      <c r="AK57" s="33">
        <f>IF('Indicator Date hidden'!AL58="x","x",$AK$2-'Indicator Date hidden'!AL58)</f>
        <v>1</v>
      </c>
      <c r="AL57" s="33">
        <f>IF('Indicator Date hidden'!AM58="x","x",$AL$2-'Indicator Date hidden'!AM58)</f>
        <v>0</v>
      </c>
      <c r="AM57" s="33">
        <f>IF('Indicator Date hidden'!AN58="x","x",$AM$2-'Indicator Date hidden'!AN58)</f>
        <v>0</v>
      </c>
      <c r="AN57" s="33">
        <f>IF('Indicator Date hidden'!AO58="x","x",$AN$2-'Indicator Date hidden'!AO58)</f>
        <v>0</v>
      </c>
      <c r="AO57" s="33">
        <f>IF('Indicator Date hidden'!AP58="x","x",$AO$2-'Indicator Date hidden'!AP58)</f>
        <v>0</v>
      </c>
      <c r="AP57" s="33">
        <f>IF('Indicator Date hidden'!AQ58="x","x",$AP$2-'Indicator Date hidden'!AQ58)</f>
        <v>0</v>
      </c>
      <c r="AQ57" s="33" t="str">
        <f>IF('Indicator Date hidden'!AR58="x","x",$AQ$2-'Indicator Date hidden'!AR58)</f>
        <v>x</v>
      </c>
      <c r="AR57" s="33">
        <f>IF('Indicator Date hidden'!AS58="x","x",$AR$2-'Indicator Date hidden'!AS58)</f>
        <v>0</v>
      </c>
      <c r="AS57" s="33">
        <f>IF('Indicator Date hidden'!AT58="x","x",$AS$2-'Indicator Date hidden'!AT58)</f>
        <v>0</v>
      </c>
      <c r="AT57" s="33">
        <f>IF('Indicator Date hidden'!AU58="x","x",$AT$2-'Indicator Date hidden'!AU58)</f>
        <v>0</v>
      </c>
      <c r="AU57" s="33">
        <f>IF('Indicator Date hidden'!AV58="x","x",$AU$2-'Indicator Date hidden'!AV58)</f>
        <v>3</v>
      </c>
      <c r="AV57" s="33">
        <f>IF('Indicator Date hidden'!AW58="x","x",$AV$2-'Indicator Date hidden'!AW58)</f>
        <v>0</v>
      </c>
      <c r="AW57" s="33">
        <f>IF('Indicator Date hidden'!AX58="x","x",$AW$2-'Indicator Date hidden'!AX58)</f>
        <v>0</v>
      </c>
      <c r="AX57" s="33">
        <f>IF('Indicator Date hidden'!AY58="x","x",$AX$2-'Indicator Date hidden'!AY58)</f>
        <v>0</v>
      </c>
      <c r="AY57" s="33">
        <f>IF('Indicator Date hidden'!AZ58="x","x",$AY$2-'Indicator Date hidden'!AZ58)</f>
        <v>0</v>
      </c>
      <c r="AZ57" s="33">
        <f>IF('Indicator Date hidden'!BA58="x","x",$AZ$2-'Indicator Date hidden'!BA58)</f>
        <v>0</v>
      </c>
      <c r="BA57">
        <f t="shared" si="0"/>
        <v>8</v>
      </c>
      <c r="BB57" s="34">
        <f t="shared" si="1"/>
        <v>0.17777777777777778</v>
      </c>
      <c r="BC57">
        <f t="shared" si="2"/>
        <v>5</v>
      </c>
      <c r="BD57" s="34">
        <f t="shared" si="3"/>
        <v>0.56916659888291987</v>
      </c>
      <c r="BE57" s="36">
        <f t="shared" si="4"/>
        <v>0</v>
      </c>
    </row>
    <row r="58" spans="1:57" x14ac:dyDescent="0.3">
      <c r="A58" t="s">
        <v>104</v>
      </c>
      <c r="B58" s="33">
        <f>IF('Indicator Date hidden'!C59="x","x",$B$2-'Indicator Date hidden'!C59)</f>
        <v>0</v>
      </c>
      <c r="C58" s="33">
        <f>IF('Indicator Date hidden'!D59="x","x",$C$2-'Indicator Date hidden'!D59)</f>
        <v>0</v>
      </c>
      <c r="D58" s="33">
        <f>IF('Indicator Date hidden'!E59="x","x",$D$2-'Indicator Date hidden'!E59)</f>
        <v>0</v>
      </c>
      <c r="E58" s="33">
        <f>IF('Indicator Date hidden'!F59="x","x",$E$2-'Indicator Date hidden'!F59)</f>
        <v>0</v>
      </c>
      <c r="F58" s="33">
        <f>IF('Indicator Date hidden'!G59="x","x",$F$2-'Indicator Date hidden'!G59)</f>
        <v>0</v>
      </c>
      <c r="G58" s="33">
        <f>IF('Indicator Date hidden'!H59="x","x",$G$2-'Indicator Date hidden'!H59)</f>
        <v>0</v>
      </c>
      <c r="H58" s="33">
        <f>IF('Indicator Date hidden'!I59="x","x",$H$2-'Indicator Date hidden'!I59)</f>
        <v>0</v>
      </c>
      <c r="I58" s="33">
        <f>IF('Indicator Date hidden'!J59="x","x",$I$2-'Indicator Date hidden'!J59)</f>
        <v>0</v>
      </c>
      <c r="J58" s="33">
        <f>IF('Indicator Date hidden'!K59="x","x",$J$2-'Indicator Date hidden'!K59)</f>
        <v>0</v>
      </c>
      <c r="K58" s="33">
        <f>IF('Indicator Date hidden'!L59="x","x",$K$2-'Indicator Date hidden'!L59)</f>
        <v>0</v>
      </c>
      <c r="L58" s="33">
        <f>IF('Indicator Date hidden'!M59="x","x",$L$2-'Indicator Date hidden'!M59)</f>
        <v>0</v>
      </c>
      <c r="M58" s="33">
        <f>IF('Indicator Date hidden'!N59="x","x",$M$2-'Indicator Date hidden'!N59)</f>
        <v>0</v>
      </c>
      <c r="N58" s="33">
        <f>IF('Indicator Date hidden'!O59="x","x",$N$2-'Indicator Date hidden'!O59)</f>
        <v>0</v>
      </c>
      <c r="O58" s="33">
        <f>IF('Indicator Date hidden'!P59="x","x",$O$2-'Indicator Date hidden'!P59)</f>
        <v>0</v>
      </c>
      <c r="P58" s="33">
        <f>IF('Indicator Date hidden'!Q59="x","x",$P$2-'Indicator Date hidden'!Q59)</f>
        <v>0</v>
      </c>
      <c r="Q58" s="33">
        <f>IF('Indicator Date hidden'!R59="x","x",$Q$2-'Indicator Date hidden'!R59)</f>
        <v>3</v>
      </c>
      <c r="R58" s="33">
        <f>IF('Indicator Date hidden'!S59="x","x",$R$2-'Indicator Date hidden'!S59)</f>
        <v>0</v>
      </c>
      <c r="S58" s="33">
        <f>IF('Indicator Date hidden'!T59="x","x",$S$2-'Indicator Date hidden'!T59)</f>
        <v>0</v>
      </c>
      <c r="T58" s="33">
        <f>IF('Indicator Date hidden'!U59="x","x",$T$2-'Indicator Date hidden'!U59)</f>
        <v>0</v>
      </c>
      <c r="U58" s="33">
        <f>IF('Indicator Date hidden'!V59="x","x",$U$2-'Indicator Date hidden'!V59)</f>
        <v>0</v>
      </c>
      <c r="V58" s="33">
        <f>IF('Indicator Date hidden'!W59="x","x",$V$2-'Indicator Date hidden'!W59)</f>
        <v>0</v>
      </c>
      <c r="W58" s="33">
        <f>IF('Indicator Date hidden'!X59="x","x",$W$2-'Indicator Date hidden'!X59)</f>
        <v>0</v>
      </c>
      <c r="X58" s="33">
        <f>IF('Indicator Date hidden'!Y59="x","x",$X$2-'Indicator Date hidden'!Y59)</f>
        <v>4</v>
      </c>
      <c r="Y58" s="33">
        <f>IF('Indicator Date hidden'!Z59="x","x",$Y$2-'Indicator Date hidden'!Z59)</f>
        <v>0</v>
      </c>
      <c r="Z58" s="33">
        <f>IF('Indicator Date hidden'!AA59="x","x",$Z$2-'Indicator Date hidden'!AA59)</f>
        <v>0</v>
      </c>
      <c r="AA58" s="33">
        <f>IF('Indicator Date hidden'!AB59="x","x",$AA$2-'Indicator Date hidden'!AB59)</f>
        <v>0</v>
      </c>
      <c r="AB58" s="33">
        <f>IF('Indicator Date hidden'!AC59="x","x",$AB$2-'Indicator Date hidden'!AC59)</f>
        <v>0</v>
      </c>
      <c r="AC58" s="33">
        <f>IF('Indicator Date hidden'!AD59="x","x",$AC$2-'Indicator Date hidden'!AD59)</f>
        <v>0</v>
      </c>
      <c r="AD58" s="33">
        <f>IF('Indicator Date hidden'!AE59="x","x",$AD$2-'Indicator Date hidden'!AE59)</f>
        <v>0</v>
      </c>
      <c r="AE58" s="33">
        <f>IF('Indicator Date hidden'!AF59="x","x",$AE$2-'Indicator Date hidden'!AF59)</f>
        <v>0</v>
      </c>
      <c r="AF58" s="33">
        <f>IF('Indicator Date hidden'!AG59="x","x",$AF$2-'Indicator Date hidden'!AG59)</f>
        <v>3</v>
      </c>
      <c r="AG58" s="33">
        <f>IF('Indicator Date hidden'!AH59="x","x",$AG$2-'Indicator Date hidden'!AH59)</f>
        <v>0</v>
      </c>
      <c r="AH58" s="33">
        <f>IF('Indicator Date hidden'!AI59="x","x",$AH$2-'Indicator Date hidden'!AI59)</f>
        <v>0</v>
      </c>
      <c r="AI58" s="33">
        <f>IF('Indicator Date hidden'!AJ59="x","x",$AI$2-'Indicator Date hidden'!AJ59)</f>
        <v>0</v>
      </c>
      <c r="AJ58" s="33">
        <f>IF('Indicator Date hidden'!AK59="x","x",$AJ$2-'Indicator Date hidden'!AK59)</f>
        <v>1</v>
      </c>
      <c r="AK58" s="33">
        <f>IF('Indicator Date hidden'!AL59="x","x",$AK$2-'Indicator Date hidden'!AL59)</f>
        <v>0</v>
      </c>
      <c r="AL58" s="33">
        <f>IF('Indicator Date hidden'!AM59="x","x",$AL$2-'Indicator Date hidden'!AM59)</f>
        <v>0</v>
      </c>
      <c r="AM58" s="33">
        <f>IF('Indicator Date hidden'!AN59="x","x",$AM$2-'Indicator Date hidden'!AN59)</f>
        <v>0</v>
      </c>
      <c r="AN58" s="33">
        <f>IF('Indicator Date hidden'!AO59="x","x",$AN$2-'Indicator Date hidden'!AO59)</f>
        <v>0</v>
      </c>
      <c r="AO58" s="33">
        <f>IF('Indicator Date hidden'!AP59="x","x",$AO$2-'Indicator Date hidden'!AP59)</f>
        <v>0</v>
      </c>
      <c r="AP58" s="33">
        <f>IF('Indicator Date hidden'!AQ59="x","x",$AP$2-'Indicator Date hidden'!AQ59)</f>
        <v>0</v>
      </c>
      <c r="AQ58" s="33">
        <f>IF('Indicator Date hidden'!AR59="x","x",$AQ$2-'Indicator Date hidden'!AR59)</f>
        <v>0</v>
      </c>
      <c r="AR58" s="33">
        <f>IF('Indicator Date hidden'!AS59="x","x",$AR$2-'Indicator Date hidden'!AS59)</f>
        <v>0</v>
      </c>
      <c r="AS58" s="33">
        <f>IF('Indicator Date hidden'!AT59="x","x",$AS$2-'Indicator Date hidden'!AT59)</f>
        <v>0</v>
      </c>
      <c r="AT58" s="33">
        <f>IF('Indicator Date hidden'!AU59="x","x",$AT$2-'Indicator Date hidden'!AU59)</f>
        <v>0</v>
      </c>
      <c r="AU58" s="33">
        <f>IF('Indicator Date hidden'!AV59="x","x",$AU$2-'Indicator Date hidden'!AV59)</f>
        <v>7</v>
      </c>
      <c r="AV58" s="33">
        <f>IF('Indicator Date hidden'!AW59="x","x",$AV$2-'Indicator Date hidden'!AW59)</f>
        <v>0</v>
      </c>
      <c r="AW58" s="33">
        <f>IF('Indicator Date hidden'!AX59="x","x",$AW$2-'Indicator Date hidden'!AX59)</f>
        <v>0</v>
      </c>
      <c r="AX58" s="33">
        <f>IF('Indicator Date hidden'!AY59="x","x",$AX$2-'Indicator Date hidden'!AY59)</f>
        <v>0</v>
      </c>
      <c r="AY58" s="33">
        <f>IF('Indicator Date hidden'!AZ59="x","x",$AY$2-'Indicator Date hidden'!AZ59)</f>
        <v>0</v>
      </c>
      <c r="AZ58" s="33">
        <f>IF('Indicator Date hidden'!BA59="x","x",$AZ$2-'Indicator Date hidden'!BA59)</f>
        <v>0</v>
      </c>
      <c r="BA58">
        <f t="shared" si="0"/>
        <v>18</v>
      </c>
      <c r="BB58" s="34">
        <f t="shared" si="1"/>
        <v>0.35294117647058826</v>
      </c>
      <c r="BC58">
        <f t="shared" si="2"/>
        <v>5</v>
      </c>
      <c r="BD58" s="34">
        <f t="shared" si="3"/>
        <v>1.2338927625531195</v>
      </c>
      <c r="BE58" s="36">
        <f t="shared" si="4"/>
        <v>0</v>
      </c>
    </row>
    <row r="59" spans="1:57" x14ac:dyDescent="0.3">
      <c r="A59" t="s">
        <v>106</v>
      </c>
      <c r="B59" s="33">
        <f>IF('Indicator Date hidden'!C60="x","x",$B$2-'Indicator Date hidden'!C60)</f>
        <v>0</v>
      </c>
      <c r="C59" s="33">
        <f>IF('Indicator Date hidden'!D60="x","x",$C$2-'Indicator Date hidden'!D60)</f>
        <v>0</v>
      </c>
      <c r="D59" s="33">
        <f>IF('Indicator Date hidden'!E60="x","x",$D$2-'Indicator Date hidden'!E60)</f>
        <v>0</v>
      </c>
      <c r="E59" s="33">
        <f>IF('Indicator Date hidden'!F60="x","x",$E$2-'Indicator Date hidden'!F60)</f>
        <v>0</v>
      </c>
      <c r="F59" s="33">
        <f>IF('Indicator Date hidden'!G60="x","x",$F$2-'Indicator Date hidden'!G60)</f>
        <v>0</v>
      </c>
      <c r="G59" s="33">
        <f>IF('Indicator Date hidden'!H60="x","x",$G$2-'Indicator Date hidden'!H60)</f>
        <v>0</v>
      </c>
      <c r="H59" s="33">
        <f>IF('Indicator Date hidden'!I60="x","x",$H$2-'Indicator Date hidden'!I60)</f>
        <v>0</v>
      </c>
      <c r="I59" s="33">
        <f>IF('Indicator Date hidden'!J60="x","x",$I$2-'Indicator Date hidden'!J60)</f>
        <v>0</v>
      </c>
      <c r="J59" s="33">
        <f>IF('Indicator Date hidden'!K60="x","x",$J$2-'Indicator Date hidden'!K60)</f>
        <v>0</v>
      </c>
      <c r="K59" s="33">
        <f>IF('Indicator Date hidden'!L60="x","x",$K$2-'Indicator Date hidden'!L60)</f>
        <v>0</v>
      </c>
      <c r="L59" s="33">
        <f>IF('Indicator Date hidden'!M60="x","x",$L$2-'Indicator Date hidden'!M60)</f>
        <v>0</v>
      </c>
      <c r="M59" s="33">
        <f>IF('Indicator Date hidden'!N60="x","x",$M$2-'Indicator Date hidden'!N60)</f>
        <v>0</v>
      </c>
      <c r="N59" s="33">
        <f>IF('Indicator Date hidden'!O60="x","x",$N$2-'Indicator Date hidden'!O60)</f>
        <v>0</v>
      </c>
      <c r="O59" s="33">
        <f>IF('Indicator Date hidden'!P60="x","x",$O$2-'Indicator Date hidden'!P60)</f>
        <v>0</v>
      </c>
      <c r="P59" s="33">
        <f>IF('Indicator Date hidden'!Q60="x","x",$P$2-'Indicator Date hidden'!Q60)</f>
        <v>0</v>
      </c>
      <c r="Q59" s="33" t="str">
        <f>IF('Indicator Date hidden'!R60="x","x",$Q$2-'Indicator Date hidden'!R60)</f>
        <v>x</v>
      </c>
      <c r="R59" s="33">
        <f>IF('Indicator Date hidden'!S60="x","x",$R$2-'Indicator Date hidden'!S60)</f>
        <v>0</v>
      </c>
      <c r="S59" s="33">
        <f>IF('Indicator Date hidden'!T60="x","x",$S$2-'Indicator Date hidden'!T60)</f>
        <v>0</v>
      </c>
      <c r="T59" s="33">
        <f>IF('Indicator Date hidden'!U60="x","x",$T$2-'Indicator Date hidden'!U60)</f>
        <v>0</v>
      </c>
      <c r="U59" s="33">
        <f>IF('Indicator Date hidden'!V60="x","x",$U$2-'Indicator Date hidden'!V60)</f>
        <v>0</v>
      </c>
      <c r="V59" s="33">
        <f>IF('Indicator Date hidden'!W60="x","x",$V$2-'Indicator Date hidden'!W60)</f>
        <v>0</v>
      </c>
      <c r="W59" s="33">
        <f>IF('Indicator Date hidden'!X60="x","x",$W$2-'Indicator Date hidden'!X60)</f>
        <v>10</v>
      </c>
      <c r="X59" s="33">
        <f>IF('Indicator Date hidden'!Y60="x","x",$X$2-'Indicator Date hidden'!Y60)</f>
        <v>4</v>
      </c>
      <c r="Y59" s="33">
        <f>IF('Indicator Date hidden'!Z60="x","x",$Y$2-'Indicator Date hidden'!Z60)</f>
        <v>0</v>
      </c>
      <c r="Z59" s="33">
        <f>IF('Indicator Date hidden'!AA60="x","x",$Z$2-'Indicator Date hidden'!AA60)</f>
        <v>0</v>
      </c>
      <c r="AA59" s="33">
        <f>IF('Indicator Date hidden'!AB60="x","x",$AA$2-'Indicator Date hidden'!AB60)</f>
        <v>0</v>
      </c>
      <c r="AB59" s="33">
        <f>IF('Indicator Date hidden'!AC60="x","x",$AB$2-'Indicator Date hidden'!AC60)</f>
        <v>0</v>
      </c>
      <c r="AC59" s="33">
        <f>IF('Indicator Date hidden'!AD60="x","x",$AC$2-'Indicator Date hidden'!AD60)</f>
        <v>0</v>
      </c>
      <c r="AD59" s="33" t="str">
        <f>IF('Indicator Date hidden'!AE60="x","x",$AD$2-'Indicator Date hidden'!AE60)</f>
        <v>x</v>
      </c>
      <c r="AE59" s="33">
        <f>IF('Indicator Date hidden'!AF60="x","x",$AE$2-'Indicator Date hidden'!AF60)</f>
        <v>0</v>
      </c>
      <c r="AF59" s="33">
        <f>IF('Indicator Date hidden'!AG60="x","x",$AF$2-'Indicator Date hidden'!AG60)</f>
        <v>5</v>
      </c>
      <c r="AG59" s="33">
        <f>IF('Indicator Date hidden'!AH60="x","x",$AG$2-'Indicator Date hidden'!AH60)</f>
        <v>0</v>
      </c>
      <c r="AH59" s="33">
        <f>IF('Indicator Date hidden'!AI60="x","x",$AH$2-'Indicator Date hidden'!AI60)</f>
        <v>0</v>
      </c>
      <c r="AI59" s="33">
        <f>IF('Indicator Date hidden'!AJ60="x","x",$AI$2-'Indicator Date hidden'!AJ60)</f>
        <v>0</v>
      </c>
      <c r="AJ59" s="33" t="str">
        <f>IF('Indicator Date hidden'!AK60="x","x",$AJ$2-'Indicator Date hidden'!AK60)</f>
        <v>x</v>
      </c>
      <c r="AK59" s="33">
        <f>IF('Indicator Date hidden'!AL60="x","x",$AK$2-'Indicator Date hidden'!AL60)</f>
        <v>1</v>
      </c>
      <c r="AL59" s="33">
        <f>IF('Indicator Date hidden'!AM60="x","x",$AL$2-'Indicator Date hidden'!AM60)</f>
        <v>0</v>
      </c>
      <c r="AM59" s="33">
        <f>IF('Indicator Date hidden'!AN60="x","x",$AM$2-'Indicator Date hidden'!AN60)</f>
        <v>0</v>
      </c>
      <c r="AN59" s="33">
        <f>IF('Indicator Date hidden'!AO60="x","x",$AN$2-'Indicator Date hidden'!AO60)</f>
        <v>0</v>
      </c>
      <c r="AO59" s="33">
        <f>IF('Indicator Date hidden'!AP60="x","x",$AO$2-'Indicator Date hidden'!AP60)</f>
        <v>0</v>
      </c>
      <c r="AP59" s="33">
        <f>IF('Indicator Date hidden'!AQ60="x","x",$AP$2-'Indicator Date hidden'!AQ60)</f>
        <v>0</v>
      </c>
      <c r="AQ59" s="33">
        <f>IF('Indicator Date hidden'!AR60="x","x",$AQ$2-'Indicator Date hidden'!AR60)</f>
        <v>0</v>
      </c>
      <c r="AR59" s="33">
        <f>IF('Indicator Date hidden'!AS60="x","x",$AR$2-'Indicator Date hidden'!AS60)</f>
        <v>0</v>
      </c>
      <c r="AS59" s="33" t="str">
        <f>IF('Indicator Date hidden'!AT60="x","x",$AS$2-'Indicator Date hidden'!AT60)</f>
        <v>x</v>
      </c>
      <c r="AT59" s="33">
        <f>IF('Indicator Date hidden'!AU60="x","x",$AT$2-'Indicator Date hidden'!AU60)</f>
        <v>0</v>
      </c>
      <c r="AU59" s="33" t="str">
        <f>IF('Indicator Date hidden'!AV60="x","x",$AU$2-'Indicator Date hidden'!AV60)</f>
        <v>x</v>
      </c>
      <c r="AV59" s="33">
        <f>IF('Indicator Date hidden'!AW60="x","x",$AV$2-'Indicator Date hidden'!AW60)</f>
        <v>0</v>
      </c>
      <c r="AW59" s="33">
        <f>IF('Indicator Date hidden'!AX60="x","x",$AW$2-'Indicator Date hidden'!AX60)</f>
        <v>0</v>
      </c>
      <c r="AX59" s="33">
        <f>IF('Indicator Date hidden'!AY60="x","x",$AX$2-'Indicator Date hidden'!AY60)</f>
        <v>0</v>
      </c>
      <c r="AY59" s="33">
        <f>IF('Indicator Date hidden'!AZ60="x","x",$AY$2-'Indicator Date hidden'!AZ60)</f>
        <v>0</v>
      </c>
      <c r="AZ59" s="33">
        <f>IF('Indicator Date hidden'!BA60="x","x",$AZ$2-'Indicator Date hidden'!BA60)</f>
        <v>0</v>
      </c>
      <c r="BA59">
        <f t="shared" si="0"/>
        <v>20</v>
      </c>
      <c r="BB59" s="34">
        <f t="shared" si="1"/>
        <v>0.43478260869565216</v>
      </c>
      <c r="BC59">
        <f t="shared" si="2"/>
        <v>4</v>
      </c>
      <c r="BD59" s="34">
        <f t="shared" si="3"/>
        <v>1.702327995691469</v>
      </c>
      <c r="BE59" s="36">
        <f t="shared" si="4"/>
        <v>0</v>
      </c>
    </row>
    <row r="60" spans="1:57" x14ac:dyDescent="0.3">
      <c r="A60" t="s">
        <v>108</v>
      </c>
      <c r="B60" s="33">
        <f>IF('Indicator Date hidden'!C61="x","x",$B$2-'Indicator Date hidden'!C61)</f>
        <v>0</v>
      </c>
      <c r="C60" s="33">
        <f>IF('Indicator Date hidden'!D61="x","x",$C$2-'Indicator Date hidden'!D61)</f>
        <v>0</v>
      </c>
      <c r="D60" s="33">
        <f>IF('Indicator Date hidden'!E61="x","x",$D$2-'Indicator Date hidden'!E61)</f>
        <v>0</v>
      </c>
      <c r="E60" s="33">
        <f>IF('Indicator Date hidden'!F61="x","x",$E$2-'Indicator Date hidden'!F61)</f>
        <v>0</v>
      </c>
      <c r="F60" s="33">
        <f>IF('Indicator Date hidden'!G61="x","x",$F$2-'Indicator Date hidden'!G61)</f>
        <v>0</v>
      </c>
      <c r="G60" s="33">
        <f>IF('Indicator Date hidden'!H61="x","x",$G$2-'Indicator Date hidden'!H61)</f>
        <v>0</v>
      </c>
      <c r="H60" s="33">
        <f>IF('Indicator Date hidden'!I61="x","x",$H$2-'Indicator Date hidden'!I61)</f>
        <v>0</v>
      </c>
      <c r="I60" s="33">
        <f>IF('Indicator Date hidden'!J61="x","x",$I$2-'Indicator Date hidden'!J61)</f>
        <v>0</v>
      </c>
      <c r="J60" s="33">
        <f>IF('Indicator Date hidden'!K61="x","x",$J$2-'Indicator Date hidden'!K61)</f>
        <v>0</v>
      </c>
      <c r="K60" s="33">
        <f>IF('Indicator Date hidden'!L61="x","x",$K$2-'Indicator Date hidden'!L61)</f>
        <v>0</v>
      </c>
      <c r="L60" s="33">
        <f>IF('Indicator Date hidden'!M61="x","x",$L$2-'Indicator Date hidden'!M61)</f>
        <v>0</v>
      </c>
      <c r="M60" s="33">
        <f>IF('Indicator Date hidden'!N61="x","x",$M$2-'Indicator Date hidden'!N61)</f>
        <v>0</v>
      </c>
      <c r="N60" s="33">
        <f>IF('Indicator Date hidden'!O61="x","x",$N$2-'Indicator Date hidden'!O61)</f>
        <v>0</v>
      </c>
      <c r="O60" s="33">
        <f>IF('Indicator Date hidden'!P61="x","x",$O$2-'Indicator Date hidden'!P61)</f>
        <v>0</v>
      </c>
      <c r="P60" s="33">
        <f>IF('Indicator Date hidden'!Q61="x","x",$P$2-'Indicator Date hidden'!Q61)</f>
        <v>0</v>
      </c>
      <c r="Q60" s="33" t="str">
        <f>IF('Indicator Date hidden'!R61="x","x",$Q$2-'Indicator Date hidden'!R61)</f>
        <v>x</v>
      </c>
      <c r="R60" s="33">
        <f>IF('Indicator Date hidden'!S61="x","x",$R$2-'Indicator Date hidden'!S61)</f>
        <v>0</v>
      </c>
      <c r="S60" s="33">
        <f>IF('Indicator Date hidden'!T61="x","x",$S$2-'Indicator Date hidden'!T61)</f>
        <v>0</v>
      </c>
      <c r="T60" s="33">
        <f>IF('Indicator Date hidden'!U61="x","x",$T$2-'Indicator Date hidden'!U61)</f>
        <v>0</v>
      </c>
      <c r="U60" s="33" t="str">
        <f>IF('Indicator Date hidden'!V61="x","x",$U$2-'Indicator Date hidden'!V61)</f>
        <v>x</v>
      </c>
      <c r="V60" s="33">
        <f>IF('Indicator Date hidden'!W61="x","x",$V$2-'Indicator Date hidden'!W61)</f>
        <v>0</v>
      </c>
      <c r="W60" s="33" t="str">
        <f>IF('Indicator Date hidden'!X61="x","x",$W$2-'Indicator Date hidden'!X61)</f>
        <v>x</v>
      </c>
      <c r="X60" s="33">
        <f>IF('Indicator Date hidden'!Y61="x","x",$X$2-'Indicator Date hidden'!Y61)</f>
        <v>4</v>
      </c>
      <c r="Y60" s="33">
        <f>IF('Indicator Date hidden'!Z61="x","x",$Y$2-'Indicator Date hidden'!Z61)</f>
        <v>0</v>
      </c>
      <c r="Z60" s="33">
        <f>IF('Indicator Date hidden'!AA61="x","x",$Z$2-'Indicator Date hidden'!AA61)</f>
        <v>0</v>
      </c>
      <c r="AA60" s="33" t="str">
        <f>IF('Indicator Date hidden'!AB61="x","x",$AA$2-'Indicator Date hidden'!AB61)</f>
        <v>x</v>
      </c>
      <c r="AB60" s="33">
        <f>IF('Indicator Date hidden'!AC61="x","x",$AB$2-'Indicator Date hidden'!AC61)</f>
        <v>0</v>
      </c>
      <c r="AC60" s="33">
        <f>IF('Indicator Date hidden'!AD61="x","x",$AC$2-'Indicator Date hidden'!AD61)</f>
        <v>0</v>
      </c>
      <c r="AD60" s="33" t="str">
        <f>IF('Indicator Date hidden'!AE61="x","x",$AD$2-'Indicator Date hidden'!AE61)</f>
        <v>x</v>
      </c>
      <c r="AE60" s="33">
        <f>IF('Indicator Date hidden'!AF61="x","x",$AE$2-'Indicator Date hidden'!AF61)</f>
        <v>0</v>
      </c>
      <c r="AF60" s="33">
        <f>IF('Indicator Date hidden'!AG61="x","x",$AF$2-'Indicator Date hidden'!AG61)</f>
        <v>1</v>
      </c>
      <c r="AG60" s="33">
        <f>IF('Indicator Date hidden'!AH61="x","x",$AG$2-'Indicator Date hidden'!AH61)</f>
        <v>0</v>
      </c>
      <c r="AH60" s="33">
        <f>IF('Indicator Date hidden'!AI61="x","x",$AH$2-'Indicator Date hidden'!AI61)</f>
        <v>0</v>
      </c>
      <c r="AI60" s="33">
        <f>IF('Indicator Date hidden'!AJ61="x","x",$AI$2-'Indicator Date hidden'!AJ61)</f>
        <v>0</v>
      </c>
      <c r="AJ60" s="33" t="str">
        <f>IF('Indicator Date hidden'!AK61="x","x",$AJ$2-'Indicator Date hidden'!AK61)</f>
        <v>x</v>
      </c>
      <c r="AK60" s="33">
        <f>IF('Indicator Date hidden'!AL61="x","x",$AK$2-'Indicator Date hidden'!AL61)</f>
        <v>1</v>
      </c>
      <c r="AL60" s="33">
        <f>IF('Indicator Date hidden'!AM61="x","x",$AL$2-'Indicator Date hidden'!AM61)</f>
        <v>0</v>
      </c>
      <c r="AM60" s="33">
        <f>IF('Indicator Date hidden'!AN61="x","x",$AM$2-'Indicator Date hidden'!AN61)</f>
        <v>0</v>
      </c>
      <c r="AN60" s="33">
        <f>IF('Indicator Date hidden'!AO61="x","x",$AN$2-'Indicator Date hidden'!AO61)</f>
        <v>0</v>
      </c>
      <c r="AO60" s="33">
        <f>IF('Indicator Date hidden'!AP61="x","x",$AO$2-'Indicator Date hidden'!AP61)</f>
        <v>0</v>
      </c>
      <c r="AP60" s="33">
        <f>IF('Indicator Date hidden'!AQ61="x","x",$AP$2-'Indicator Date hidden'!AQ61)</f>
        <v>0</v>
      </c>
      <c r="AQ60" s="33">
        <f>IF('Indicator Date hidden'!AR61="x","x",$AQ$2-'Indicator Date hidden'!AR61)</f>
        <v>0</v>
      </c>
      <c r="AR60" s="33">
        <f>IF('Indicator Date hidden'!AS61="x","x",$AR$2-'Indicator Date hidden'!AS61)</f>
        <v>0</v>
      </c>
      <c r="AS60" s="33">
        <f>IF('Indicator Date hidden'!AT61="x","x",$AS$2-'Indicator Date hidden'!AT61)</f>
        <v>0</v>
      </c>
      <c r="AT60" s="33">
        <f>IF('Indicator Date hidden'!AU61="x","x",$AT$2-'Indicator Date hidden'!AU61)</f>
        <v>0</v>
      </c>
      <c r="AU60" s="33" t="str">
        <f>IF('Indicator Date hidden'!AV61="x","x",$AU$2-'Indicator Date hidden'!AV61)</f>
        <v>x</v>
      </c>
      <c r="AV60" s="33">
        <f>IF('Indicator Date hidden'!AW61="x","x",$AV$2-'Indicator Date hidden'!AW61)</f>
        <v>0</v>
      </c>
      <c r="AW60" s="33">
        <f>IF('Indicator Date hidden'!AX61="x","x",$AW$2-'Indicator Date hidden'!AX61)</f>
        <v>0</v>
      </c>
      <c r="AX60" s="33">
        <f>IF('Indicator Date hidden'!AY61="x","x",$AX$2-'Indicator Date hidden'!AY61)</f>
        <v>0</v>
      </c>
      <c r="AY60" s="33">
        <f>IF('Indicator Date hidden'!AZ61="x","x",$AY$2-'Indicator Date hidden'!AZ61)</f>
        <v>0</v>
      </c>
      <c r="AZ60" s="33">
        <f>IF('Indicator Date hidden'!BA61="x","x",$AZ$2-'Indicator Date hidden'!BA61)</f>
        <v>0</v>
      </c>
      <c r="BA60">
        <f t="shared" si="0"/>
        <v>6</v>
      </c>
      <c r="BB60" s="34">
        <f t="shared" si="1"/>
        <v>0.13636363636363635</v>
      </c>
      <c r="BC60">
        <f t="shared" si="2"/>
        <v>3</v>
      </c>
      <c r="BD60" s="34">
        <f t="shared" si="3"/>
        <v>0.62489668567579637</v>
      </c>
      <c r="BE60" s="36">
        <f t="shared" si="4"/>
        <v>0</v>
      </c>
    </row>
    <row r="61" spans="1:57" x14ac:dyDescent="0.3">
      <c r="A61" t="s">
        <v>110</v>
      </c>
      <c r="B61" s="33">
        <f>IF('Indicator Date hidden'!C62="x","x",$B$2-'Indicator Date hidden'!C62)</f>
        <v>0</v>
      </c>
      <c r="C61" s="33">
        <f>IF('Indicator Date hidden'!D62="x","x",$C$2-'Indicator Date hidden'!D62)</f>
        <v>0</v>
      </c>
      <c r="D61" s="33">
        <f>IF('Indicator Date hidden'!E62="x","x",$D$2-'Indicator Date hidden'!E62)</f>
        <v>0</v>
      </c>
      <c r="E61" s="33">
        <f>IF('Indicator Date hidden'!F62="x","x",$E$2-'Indicator Date hidden'!F62)</f>
        <v>0</v>
      </c>
      <c r="F61" s="33">
        <f>IF('Indicator Date hidden'!G62="x","x",$F$2-'Indicator Date hidden'!G62)</f>
        <v>0</v>
      </c>
      <c r="G61" s="33">
        <f>IF('Indicator Date hidden'!H62="x","x",$G$2-'Indicator Date hidden'!H62)</f>
        <v>0</v>
      </c>
      <c r="H61" s="33">
        <f>IF('Indicator Date hidden'!I62="x","x",$H$2-'Indicator Date hidden'!I62)</f>
        <v>0</v>
      </c>
      <c r="I61" s="33">
        <f>IF('Indicator Date hidden'!J62="x","x",$I$2-'Indicator Date hidden'!J62)</f>
        <v>0</v>
      </c>
      <c r="J61" s="33">
        <f>IF('Indicator Date hidden'!K62="x","x",$J$2-'Indicator Date hidden'!K62)</f>
        <v>0</v>
      </c>
      <c r="K61" s="33">
        <f>IF('Indicator Date hidden'!L62="x","x",$K$2-'Indicator Date hidden'!L62)</f>
        <v>0</v>
      </c>
      <c r="L61" s="33">
        <f>IF('Indicator Date hidden'!M62="x","x",$L$2-'Indicator Date hidden'!M62)</f>
        <v>0</v>
      </c>
      <c r="M61" s="33">
        <f>IF('Indicator Date hidden'!N62="x","x",$M$2-'Indicator Date hidden'!N62)</f>
        <v>0</v>
      </c>
      <c r="N61" s="33">
        <f>IF('Indicator Date hidden'!O62="x","x",$N$2-'Indicator Date hidden'!O62)</f>
        <v>0</v>
      </c>
      <c r="O61" s="33">
        <f>IF('Indicator Date hidden'!P62="x","x",$O$2-'Indicator Date hidden'!P62)</f>
        <v>0</v>
      </c>
      <c r="P61" s="33">
        <f>IF('Indicator Date hidden'!Q62="x","x",$P$2-'Indicator Date hidden'!Q62)</f>
        <v>0</v>
      </c>
      <c r="Q61" s="33" t="str">
        <f>IF('Indicator Date hidden'!R62="x","x",$Q$2-'Indicator Date hidden'!R62)</f>
        <v>x</v>
      </c>
      <c r="R61" s="33">
        <f>IF('Indicator Date hidden'!S62="x","x",$R$2-'Indicator Date hidden'!S62)</f>
        <v>0</v>
      </c>
      <c r="S61" s="33">
        <f>IF('Indicator Date hidden'!T62="x","x",$S$2-'Indicator Date hidden'!T62)</f>
        <v>0</v>
      </c>
      <c r="T61" s="33">
        <f>IF('Indicator Date hidden'!U62="x","x",$T$2-'Indicator Date hidden'!U62)</f>
        <v>0</v>
      </c>
      <c r="U61" s="33" t="str">
        <f>IF('Indicator Date hidden'!V62="x","x",$U$2-'Indicator Date hidden'!V62)</f>
        <v>x</v>
      </c>
      <c r="V61" s="33">
        <f>IF('Indicator Date hidden'!W62="x","x",$V$2-'Indicator Date hidden'!W62)</f>
        <v>0</v>
      </c>
      <c r="W61" s="33" t="str">
        <f>IF('Indicator Date hidden'!X62="x","x",$W$2-'Indicator Date hidden'!X62)</f>
        <v>x</v>
      </c>
      <c r="X61" s="33">
        <f>IF('Indicator Date hidden'!Y62="x","x",$X$2-'Indicator Date hidden'!Y62)</f>
        <v>1</v>
      </c>
      <c r="Y61" s="33">
        <f>IF('Indicator Date hidden'!Z62="x","x",$Y$2-'Indicator Date hidden'!Z62)</f>
        <v>0</v>
      </c>
      <c r="Z61" s="33">
        <f>IF('Indicator Date hidden'!AA62="x","x",$Z$2-'Indicator Date hidden'!AA62)</f>
        <v>0</v>
      </c>
      <c r="AA61" s="33" t="str">
        <f>IF('Indicator Date hidden'!AB62="x","x",$AA$2-'Indicator Date hidden'!AB62)</f>
        <v>x</v>
      </c>
      <c r="AB61" s="33">
        <f>IF('Indicator Date hidden'!AC62="x","x",$AB$2-'Indicator Date hidden'!AC62)</f>
        <v>0</v>
      </c>
      <c r="AC61" s="33">
        <f>IF('Indicator Date hidden'!AD62="x","x",$AC$2-'Indicator Date hidden'!AD62)</f>
        <v>0</v>
      </c>
      <c r="AD61" s="33" t="str">
        <f>IF('Indicator Date hidden'!AE62="x","x",$AD$2-'Indicator Date hidden'!AE62)</f>
        <v>x</v>
      </c>
      <c r="AE61" s="33">
        <f>IF('Indicator Date hidden'!AF62="x","x",$AE$2-'Indicator Date hidden'!AF62)</f>
        <v>0</v>
      </c>
      <c r="AF61" s="33">
        <f>IF('Indicator Date hidden'!AG62="x","x",$AF$2-'Indicator Date hidden'!AG62)</f>
        <v>1</v>
      </c>
      <c r="AG61" s="33">
        <f>IF('Indicator Date hidden'!AH62="x","x",$AG$2-'Indicator Date hidden'!AH62)</f>
        <v>0</v>
      </c>
      <c r="AH61" s="33">
        <f>IF('Indicator Date hidden'!AI62="x","x",$AH$2-'Indicator Date hidden'!AI62)</f>
        <v>0</v>
      </c>
      <c r="AI61" s="33">
        <f>IF('Indicator Date hidden'!AJ62="x","x",$AI$2-'Indicator Date hidden'!AJ62)</f>
        <v>0</v>
      </c>
      <c r="AJ61" s="33" t="str">
        <f>IF('Indicator Date hidden'!AK62="x","x",$AJ$2-'Indicator Date hidden'!AK62)</f>
        <v>x</v>
      </c>
      <c r="AK61" s="33">
        <f>IF('Indicator Date hidden'!AL62="x","x",$AK$2-'Indicator Date hidden'!AL62)</f>
        <v>1</v>
      </c>
      <c r="AL61" s="33">
        <f>IF('Indicator Date hidden'!AM62="x","x",$AL$2-'Indicator Date hidden'!AM62)</f>
        <v>0</v>
      </c>
      <c r="AM61" s="33">
        <f>IF('Indicator Date hidden'!AN62="x","x",$AM$2-'Indicator Date hidden'!AN62)</f>
        <v>0</v>
      </c>
      <c r="AN61" s="33">
        <f>IF('Indicator Date hidden'!AO62="x","x",$AN$2-'Indicator Date hidden'!AO62)</f>
        <v>0</v>
      </c>
      <c r="AO61" s="33">
        <f>IF('Indicator Date hidden'!AP62="x","x",$AO$2-'Indicator Date hidden'!AP62)</f>
        <v>0</v>
      </c>
      <c r="AP61" s="33">
        <f>IF('Indicator Date hidden'!AQ62="x","x",$AP$2-'Indicator Date hidden'!AQ62)</f>
        <v>0</v>
      </c>
      <c r="AQ61" s="33">
        <f>IF('Indicator Date hidden'!AR62="x","x",$AQ$2-'Indicator Date hidden'!AR62)</f>
        <v>0</v>
      </c>
      <c r="AR61" s="33">
        <f>IF('Indicator Date hidden'!AS62="x","x",$AR$2-'Indicator Date hidden'!AS62)</f>
        <v>0</v>
      </c>
      <c r="AS61" s="33">
        <f>IF('Indicator Date hidden'!AT62="x","x",$AS$2-'Indicator Date hidden'!AT62)</f>
        <v>0</v>
      </c>
      <c r="AT61" s="33">
        <f>IF('Indicator Date hidden'!AU62="x","x",$AT$2-'Indicator Date hidden'!AU62)</f>
        <v>0</v>
      </c>
      <c r="AU61" s="33" t="str">
        <f>IF('Indicator Date hidden'!AV62="x","x",$AU$2-'Indicator Date hidden'!AV62)</f>
        <v>x</v>
      </c>
      <c r="AV61" s="33">
        <f>IF('Indicator Date hidden'!AW62="x","x",$AV$2-'Indicator Date hidden'!AW62)</f>
        <v>0</v>
      </c>
      <c r="AW61" s="33">
        <f>IF('Indicator Date hidden'!AX62="x","x",$AW$2-'Indicator Date hidden'!AX62)</f>
        <v>0</v>
      </c>
      <c r="AX61" s="33">
        <f>IF('Indicator Date hidden'!AY62="x","x",$AX$2-'Indicator Date hidden'!AY62)</f>
        <v>0</v>
      </c>
      <c r="AY61" s="33">
        <f>IF('Indicator Date hidden'!AZ62="x","x",$AY$2-'Indicator Date hidden'!AZ62)</f>
        <v>0</v>
      </c>
      <c r="AZ61" s="33">
        <f>IF('Indicator Date hidden'!BA62="x","x",$AZ$2-'Indicator Date hidden'!BA62)</f>
        <v>0</v>
      </c>
      <c r="BA61">
        <f t="shared" si="0"/>
        <v>3</v>
      </c>
      <c r="BB61" s="34">
        <f t="shared" si="1"/>
        <v>6.8181818181818177E-2</v>
      </c>
      <c r="BC61">
        <f t="shared" si="2"/>
        <v>3</v>
      </c>
      <c r="BD61" s="34">
        <f t="shared" si="3"/>
        <v>0.25205764787294127</v>
      </c>
      <c r="BE61" s="36">
        <f t="shared" si="4"/>
        <v>0</v>
      </c>
    </row>
    <row r="62" spans="1:57" x14ac:dyDescent="0.3">
      <c r="A62" t="s">
        <v>112</v>
      </c>
      <c r="B62" s="33">
        <f>IF('Indicator Date hidden'!C63="x","x",$B$2-'Indicator Date hidden'!C63)</f>
        <v>0</v>
      </c>
      <c r="C62" s="33">
        <f>IF('Indicator Date hidden'!D63="x","x",$C$2-'Indicator Date hidden'!D63)</f>
        <v>0</v>
      </c>
      <c r="D62" s="33">
        <f>IF('Indicator Date hidden'!E63="x","x",$D$2-'Indicator Date hidden'!E63)</f>
        <v>0</v>
      </c>
      <c r="E62" s="33">
        <f>IF('Indicator Date hidden'!F63="x","x",$E$2-'Indicator Date hidden'!F63)</f>
        <v>0</v>
      </c>
      <c r="F62" s="33">
        <f>IF('Indicator Date hidden'!G63="x","x",$F$2-'Indicator Date hidden'!G63)</f>
        <v>0</v>
      </c>
      <c r="G62" s="33">
        <f>IF('Indicator Date hidden'!H63="x","x",$G$2-'Indicator Date hidden'!H63)</f>
        <v>0</v>
      </c>
      <c r="H62" s="33">
        <f>IF('Indicator Date hidden'!I63="x","x",$H$2-'Indicator Date hidden'!I63)</f>
        <v>0</v>
      </c>
      <c r="I62" s="33">
        <f>IF('Indicator Date hidden'!J63="x","x",$I$2-'Indicator Date hidden'!J63)</f>
        <v>0</v>
      </c>
      <c r="J62" s="33">
        <f>IF('Indicator Date hidden'!K63="x","x",$J$2-'Indicator Date hidden'!K63)</f>
        <v>0</v>
      </c>
      <c r="K62" s="33">
        <f>IF('Indicator Date hidden'!L63="x","x",$K$2-'Indicator Date hidden'!L63)</f>
        <v>0</v>
      </c>
      <c r="L62" s="33">
        <f>IF('Indicator Date hidden'!M63="x","x",$L$2-'Indicator Date hidden'!M63)</f>
        <v>0</v>
      </c>
      <c r="M62" s="33">
        <f>IF('Indicator Date hidden'!N63="x","x",$M$2-'Indicator Date hidden'!N63)</f>
        <v>0</v>
      </c>
      <c r="N62" s="33">
        <f>IF('Indicator Date hidden'!O63="x","x",$N$2-'Indicator Date hidden'!O63)</f>
        <v>0</v>
      </c>
      <c r="O62" s="33">
        <f>IF('Indicator Date hidden'!P63="x","x",$O$2-'Indicator Date hidden'!P63)</f>
        <v>0</v>
      </c>
      <c r="P62" s="33">
        <f>IF('Indicator Date hidden'!Q63="x","x",$P$2-'Indicator Date hidden'!Q63)</f>
        <v>0</v>
      </c>
      <c r="Q62" s="33">
        <f>IF('Indicator Date hidden'!R63="x","x",$Q$2-'Indicator Date hidden'!R63)</f>
        <v>2</v>
      </c>
      <c r="R62" s="33">
        <f>IF('Indicator Date hidden'!S63="x","x",$R$2-'Indicator Date hidden'!S63)</f>
        <v>0</v>
      </c>
      <c r="S62" s="33">
        <f>IF('Indicator Date hidden'!T63="x","x",$S$2-'Indicator Date hidden'!T63)</f>
        <v>0</v>
      </c>
      <c r="T62" s="33">
        <f>IF('Indicator Date hidden'!U63="x","x",$T$2-'Indicator Date hidden'!U63)</f>
        <v>0</v>
      </c>
      <c r="U62" s="33">
        <f>IF('Indicator Date hidden'!V63="x","x",$U$2-'Indicator Date hidden'!V63)</f>
        <v>0</v>
      </c>
      <c r="V62" s="33">
        <f>IF('Indicator Date hidden'!W63="x","x",$V$2-'Indicator Date hidden'!W63)</f>
        <v>0</v>
      </c>
      <c r="W62" s="33">
        <f>IF('Indicator Date hidden'!X63="x","x",$W$2-'Indicator Date hidden'!X63)</f>
        <v>2</v>
      </c>
      <c r="X62" s="33" t="str">
        <f>IF('Indicator Date hidden'!Y63="x","x",$X$2-'Indicator Date hidden'!Y63)</f>
        <v>x</v>
      </c>
      <c r="Y62" s="33">
        <f>IF('Indicator Date hidden'!Z63="x","x",$Y$2-'Indicator Date hidden'!Z63)</f>
        <v>0</v>
      </c>
      <c r="Z62" s="33">
        <f>IF('Indicator Date hidden'!AA63="x","x",$Z$2-'Indicator Date hidden'!AA63)</f>
        <v>0</v>
      </c>
      <c r="AA62" s="33">
        <f>IF('Indicator Date hidden'!AB63="x","x",$AA$2-'Indicator Date hidden'!AB63)</f>
        <v>0</v>
      </c>
      <c r="AB62" s="33">
        <f>IF('Indicator Date hidden'!AC63="x","x",$AB$2-'Indicator Date hidden'!AC63)</f>
        <v>0</v>
      </c>
      <c r="AC62" s="33">
        <f>IF('Indicator Date hidden'!AD63="x","x",$AC$2-'Indicator Date hidden'!AD63)</f>
        <v>0</v>
      </c>
      <c r="AD62" s="33">
        <f>IF('Indicator Date hidden'!AE63="x","x",$AD$2-'Indicator Date hidden'!AE63)</f>
        <v>0</v>
      </c>
      <c r="AE62" s="33">
        <f>IF('Indicator Date hidden'!AF63="x","x",$AE$2-'Indicator Date hidden'!AF63)</f>
        <v>0</v>
      </c>
      <c r="AF62" s="33">
        <f>IF('Indicator Date hidden'!AG63="x","x",$AF$2-'Indicator Date hidden'!AG63)</f>
        <v>8</v>
      </c>
      <c r="AG62" s="33">
        <f>IF('Indicator Date hidden'!AH63="x","x",$AG$2-'Indicator Date hidden'!AH63)</f>
        <v>0</v>
      </c>
      <c r="AH62" s="33">
        <f>IF('Indicator Date hidden'!AI63="x","x",$AH$2-'Indicator Date hidden'!AI63)</f>
        <v>0</v>
      </c>
      <c r="AI62" s="33">
        <f>IF('Indicator Date hidden'!AJ63="x","x",$AI$2-'Indicator Date hidden'!AJ63)</f>
        <v>0</v>
      </c>
      <c r="AJ62" s="33" t="str">
        <f>IF('Indicator Date hidden'!AK63="x","x",$AJ$2-'Indicator Date hidden'!AK63)</f>
        <v>x</v>
      </c>
      <c r="AK62" s="33">
        <f>IF('Indicator Date hidden'!AL63="x","x",$AK$2-'Indicator Date hidden'!AL63)</f>
        <v>1</v>
      </c>
      <c r="AL62" s="33">
        <f>IF('Indicator Date hidden'!AM63="x","x",$AL$2-'Indicator Date hidden'!AM63)</f>
        <v>0</v>
      </c>
      <c r="AM62" s="33">
        <f>IF('Indicator Date hidden'!AN63="x","x",$AM$2-'Indicator Date hidden'!AN63)</f>
        <v>0</v>
      </c>
      <c r="AN62" s="33">
        <f>IF('Indicator Date hidden'!AO63="x","x",$AN$2-'Indicator Date hidden'!AO63)</f>
        <v>0</v>
      </c>
      <c r="AO62" s="33">
        <f>IF('Indicator Date hidden'!AP63="x","x",$AO$2-'Indicator Date hidden'!AP63)</f>
        <v>0</v>
      </c>
      <c r="AP62" s="33">
        <f>IF('Indicator Date hidden'!AQ63="x","x",$AP$2-'Indicator Date hidden'!AQ63)</f>
        <v>0</v>
      </c>
      <c r="AQ62" s="33">
        <f>IF('Indicator Date hidden'!AR63="x","x",$AQ$2-'Indicator Date hidden'!AR63)</f>
        <v>0</v>
      </c>
      <c r="AR62" s="33">
        <f>IF('Indicator Date hidden'!AS63="x","x",$AR$2-'Indicator Date hidden'!AS63)</f>
        <v>0</v>
      </c>
      <c r="AS62" s="33">
        <f>IF('Indicator Date hidden'!AT63="x","x",$AS$2-'Indicator Date hidden'!AT63)</f>
        <v>0</v>
      </c>
      <c r="AT62" s="33">
        <f>IF('Indicator Date hidden'!AU63="x","x",$AT$2-'Indicator Date hidden'!AU63)</f>
        <v>0</v>
      </c>
      <c r="AU62" s="33">
        <f>IF('Indicator Date hidden'!AV63="x","x",$AU$2-'Indicator Date hidden'!AV63)</f>
        <v>2</v>
      </c>
      <c r="AV62" s="33">
        <f>IF('Indicator Date hidden'!AW63="x","x",$AV$2-'Indicator Date hidden'!AW63)</f>
        <v>0</v>
      </c>
      <c r="AW62" s="33">
        <f>IF('Indicator Date hidden'!AX63="x","x",$AW$2-'Indicator Date hidden'!AX63)</f>
        <v>0</v>
      </c>
      <c r="AX62" s="33">
        <f>IF('Indicator Date hidden'!AY63="x","x",$AX$2-'Indicator Date hidden'!AY63)</f>
        <v>0</v>
      </c>
      <c r="AY62" s="33">
        <f>IF('Indicator Date hidden'!AZ63="x","x",$AY$2-'Indicator Date hidden'!AZ63)</f>
        <v>0</v>
      </c>
      <c r="AZ62" s="33">
        <f>IF('Indicator Date hidden'!BA63="x","x",$AZ$2-'Indicator Date hidden'!BA63)</f>
        <v>0</v>
      </c>
      <c r="BA62">
        <f t="shared" si="0"/>
        <v>15</v>
      </c>
      <c r="BB62" s="34">
        <f t="shared" si="1"/>
        <v>0.30612244897959184</v>
      </c>
      <c r="BC62">
        <f t="shared" si="2"/>
        <v>5</v>
      </c>
      <c r="BD62" s="34">
        <f t="shared" si="3"/>
        <v>1.2156140907620758</v>
      </c>
      <c r="BE62" s="36">
        <f t="shared" si="4"/>
        <v>0</v>
      </c>
    </row>
    <row r="63" spans="1:57" x14ac:dyDescent="0.3">
      <c r="A63" t="s">
        <v>114</v>
      </c>
      <c r="B63" s="33">
        <f>IF('Indicator Date hidden'!C64="x","x",$B$2-'Indicator Date hidden'!C64)</f>
        <v>0</v>
      </c>
      <c r="C63" s="33">
        <f>IF('Indicator Date hidden'!D64="x","x",$C$2-'Indicator Date hidden'!D64)</f>
        <v>0</v>
      </c>
      <c r="D63" s="33">
        <f>IF('Indicator Date hidden'!E64="x","x",$D$2-'Indicator Date hidden'!E64)</f>
        <v>0</v>
      </c>
      <c r="E63" s="33">
        <f>IF('Indicator Date hidden'!F64="x","x",$E$2-'Indicator Date hidden'!F64)</f>
        <v>0</v>
      </c>
      <c r="F63" s="33">
        <f>IF('Indicator Date hidden'!G64="x","x",$F$2-'Indicator Date hidden'!G64)</f>
        <v>0</v>
      </c>
      <c r="G63" s="33">
        <f>IF('Indicator Date hidden'!H64="x","x",$G$2-'Indicator Date hidden'!H64)</f>
        <v>0</v>
      </c>
      <c r="H63" s="33">
        <f>IF('Indicator Date hidden'!I64="x","x",$H$2-'Indicator Date hidden'!I64)</f>
        <v>0</v>
      </c>
      <c r="I63" s="33">
        <f>IF('Indicator Date hidden'!J64="x","x",$I$2-'Indicator Date hidden'!J64)</f>
        <v>0</v>
      </c>
      <c r="J63" s="33">
        <f>IF('Indicator Date hidden'!K64="x","x",$J$2-'Indicator Date hidden'!K64)</f>
        <v>0</v>
      </c>
      <c r="K63" s="33">
        <f>IF('Indicator Date hidden'!L64="x","x",$K$2-'Indicator Date hidden'!L64)</f>
        <v>0</v>
      </c>
      <c r="L63" s="33">
        <f>IF('Indicator Date hidden'!M64="x","x",$L$2-'Indicator Date hidden'!M64)</f>
        <v>0</v>
      </c>
      <c r="M63" s="33">
        <f>IF('Indicator Date hidden'!N64="x","x",$M$2-'Indicator Date hidden'!N64)</f>
        <v>0</v>
      </c>
      <c r="N63" s="33">
        <f>IF('Indicator Date hidden'!O64="x","x",$N$2-'Indicator Date hidden'!O64)</f>
        <v>0</v>
      </c>
      <c r="O63" s="33">
        <f>IF('Indicator Date hidden'!P64="x","x",$O$2-'Indicator Date hidden'!P64)</f>
        <v>0</v>
      </c>
      <c r="P63" s="33">
        <f>IF('Indicator Date hidden'!Q64="x","x",$P$2-'Indicator Date hidden'!Q64)</f>
        <v>0</v>
      </c>
      <c r="Q63" s="33">
        <f>IF('Indicator Date hidden'!R64="x","x",$Q$2-'Indicator Date hidden'!R64)</f>
        <v>1</v>
      </c>
      <c r="R63" s="33">
        <f>IF('Indicator Date hidden'!S64="x","x",$R$2-'Indicator Date hidden'!S64)</f>
        <v>0</v>
      </c>
      <c r="S63" s="33">
        <f>IF('Indicator Date hidden'!T64="x","x",$S$2-'Indicator Date hidden'!T64)</f>
        <v>0</v>
      </c>
      <c r="T63" s="33">
        <f>IF('Indicator Date hidden'!U64="x","x",$T$2-'Indicator Date hidden'!U64)</f>
        <v>0</v>
      </c>
      <c r="U63" s="33">
        <f>IF('Indicator Date hidden'!V64="x","x",$U$2-'Indicator Date hidden'!V64)</f>
        <v>0</v>
      </c>
      <c r="V63" s="33">
        <f>IF('Indicator Date hidden'!W64="x","x",$V$2-'Indicator Date hidden'!W64)</f>
        <v>0</v>
      </c>
      <c r="W63" s="33">
        <f>IF('Indicator Date hidden'!X64="x","x",$W$2-'Indicator Date hidden'!X64)</f>
        <v>1</v>
      </c>
      <c r="X63" s="33">
        <f>IF('Indicator Date hidden'!Y64="x","x",$X$2-'Indicator Date hidden'!Y64)</f>
        <v>4</v>
      </c>
      <c r="Y63" s="33">
        <f>IF('Indicator Date hidden'!Z64="x","x",$Y$2-'Indicator Date hidden'!Z64)</f>
        <v>0</v>
      </c>
      <c r="Z63" s="33">
        <f>IF('Indicator Date hidden'!AA64="x","x",$Z$2-'Indicator Date hidden'!AA64)</f>
        <v>0</v>
      </c>
      <c r="AA63" s="33">
        <f>IF('Indicator Date hidden'!AB64="x","x",$AA$2-'Indicator Date hidden'!AB64)</f>
        <v>0</v>
      </c>
      <c r="AB63" s="33">
        <f>IF('Indicator Date hidden'!AC64="x","x",$AB$2-'Indicator Date hidden'!AC64)</f>
        <v>0</v>
      </c>
      <c r="AC63" s="33">
        <f>IF('Indicator Date hidden'!AD64="x","x",$AC$2-'Indicator Date hidden'!AD64)</f>
        <v>0</v>
      </c>
      <c r="AD63" s="33">
        <f>IF('Indicator Date hidden'!AE64="x","x",$AD$2-'Indicator Date hidden'!AE64)</f>
        <v>0</v>
      </c>
      <c r="AE63" s="33">
        <f>IF('Indicator Date hidden'!AF64="x","x",$AE$2-'Indicator Date hidden'!AF64)</f>
        <v>0</v>
      </c>
      <c r="AF63" s="33">
        <f>IF('Indicator Date hidden'!AG64="x","x",$AF$2-'Indicator Date hidden'!AG64)</f>
        <v>10</v>
      </c>
      <c r="AG63" s="33">
        <f>IF('Indicator Date hidden'!AH64="x","x",$AG$2-'Indicator Date hidden'!AH64)</f>
        <v>0</v>
      </c>
      <c r="AH63" s="33">
        <f>IF('Indicator Date hidden'!AI64="x","x",$AH$2-'Indicator Date hidden'!AI64)</f>
        <v>0</v>
      </c>
      <c r="AI63" s="33">
        <f>IF('Indicator Date hidden'!AJ64="x","x",$AI$2-'Indicator Date hidden'!AJ64)</f>
        <v>0</v>
      </c>
      <c r="AJ63" s="33" t="str">
        <f>IF('Indicator Date hidden'!AK64="x","x",$AJ$2-'Indicator Date hidden'!AK64)</f>
        <v>x</v>
      </c>
      <c r="AK63" s="33">
        <f>IF('Indicator Date hidden'!AL64="x","x",$AK$2-'Indicator Date hidden'!AL64)</f>
        <v>1</v>
      </c>
      <c r="AL63" s="33">
        <f>IF('Indicator Date hidden'!AM64="x","x",$AL$2-'Indicator Date hidden'!AM64)</f>
        <v>0</v>
      </c>
      <c r="AM63" s="33">
        <f>IF('Indicator Date hidden'!AN64="x","x",$AM$2-'Indicator Date hidden'!AN64)</f>
        <v>0</v>
      </c>
      <c r="AN63" s="33">
        <f>IF('Indicator Date hidden'!AO64="x","x",$AN$2-'Indicator Date hidden'!AO64)</f>
        <v>0</v>
      </c>
      <c r="AO63" s="33">
        <f>IF('Indicator Date hidden'!AP64="x","x",$AO$2-'Indicator Date hidden'!AP64)</f>
        <v>0</v>
      </c>
      <c r="AP63" s="33">
        <f>IF('Indicator Date hidden'!AQ64="x","x",$AP$2-'Indicator Date hidden'!AQ64)</f>
        <v>0</v>
      </c>
      <c r="AQ63" s="33">
        <f>IF('Indicator Date hidden'!AR64="x","x",$AQ$2-'Indicator Date hidden'!AR64)</f>
        <v>0</v>
      </c>
      <c r="AR63" s="33">
        <f>IF('Indicator Date hidden'!AS64="x","x",$AR$2-'Indicator Date hidden'!AS64)</f>
        <v>0</v>
      </c>
      <c r="AS63" s="33">
        <f>IF('Indicator Date hidden'!AT64="x","x",$AS$2-'Indicator Date hidden'!AT64)</f>
        <v>0</v>
      </c>
      <c r="AT63" s="33">
        <f>IF('Indicator Date hidden'!AU64="x","x",$AT$2-'Indicator Date hidden'!AU64)</f>
        <v>0</v>
      </c>
      <c r="AU63" s="33">
        <f>IF('Indicator Date hidden'!AV64="x","x",$AU$2-'Indicator Date hidden'!AV64)</f>
        <v>1</v>
      </c>
      <c r="AV63" s="33">
        <f>IF('Indicator Date hidden'!AW64="x","x",$AV$2-'Indicator Date hidden'!AW64)</f>
        <v>0</v>
      </c>
      <c r="AW63" s="33">
        <f>IF('Indicator Date hidden'!AX64="x","x",$AW$2-'Indicator Date hidden'!AX64)</f>
        <v>0</v>
      </c>
      <c r="AX63" s="33">
        <f>IF('Indicator Date hidden'!AY64="x","x",$AX$2-'Indicator Date hidden'!AY64)</f>
        <v>0</v>
      </c>
      <c r="AY63" s="33">
        <f>IF('Indicator Date hidden'!AZ64="x","x",$AY$2-'Indicator Date hidden'!AZ64)</f>
        <v>0</v>
      </c>
      <c r="AZ63" s="33">
        <f>IF('Indicator Date hidden'!BA64="x","x",$AZ$2-'Indicator Date hidden'!BA64)</f>
        <v>0</v>
      </c>
      <c r="BA63">
        <f t="shared" si="0"/>
        <v>18</v>
      </c>
      <c r="BB63" s="34">
        <f t="shared" si="1"/>
        <v>0.36</v>
      </c>
      <c r="BC63">
        <f t="shared" si="2"/>
        <v>6</v>
      </c>
      <c r="BD63" s="34">
        <f t="shared" si="3"/>
        <v>1.5067846561469891</v>
      </c>
      <c r="BE63" s="36">
        <f t="shared" si="4"/>
        <v>0</v>
      </c>
    </row>
    <row r="64" spans="1:57" x14ac:dyDescent="0.3">
      <c r="A64" t="s">
        <v>116</v>
      </c>
      <c r="B64" s="33">
        <f>IF('Indicator Date hidden'!C65="x","x",$B$2-'Indicator Date hidden'!C65)</f>
        <v>0</v>
      </c>
      <c r="C64" s="33">
        <f>IF('Indicator Date hidden'!D65="x","x",$C$2-'Indicator Date hidden'!D65)</f>
        <v>0</v>
      </c>
      <c r="D64" s="33">
        <f>IF('Indicator Date hidden'!E65="x","x",$D$2-'Indicator Date hidden'!E65)</f>
        <v>0</v>
      </c>
      <c r="E64" s="33">
        <f>IF('Indicator Date hidden'!F65="x","x",$E$2-'Indicator Date hidden'!F65)</f>
        <v>0</v>
      </c>
      <c r="F64" s="33">
        <f>IF('Indicator Date hidden'!G65="x","x",$F$2-'Indicator Date hidden'!G65)</f>
        <v>0</v>
      </c>
      <c r="G64" s="33">
        <f>IF('Indicator Date hidden'!H65="x","x",$G$2-'Indicator Date hidden'!H65)</f>
        <v>0</v>
      </c>
      <c r="H64" s="33">
        <f>IF('Indicator Date hidden'!I65="x","x",$H$2-'Indicator Date hidden'!I65)</f>
        <v>0</v>
      </c>
      <c r="I64" s="33">
        <f>IF('Indicator Date hidden'!J65="x","x",$I$2-'Indicator Date hidden'!J65)</f>
        <v>0</v>
      </c>
      <c r="J64" s="33">
        <f>IF('Indicator Date hidden'!K65="x","x",$J$2-'Indicator Date hidden'!K65)</f>
        <v>0</v>
      </c>
      <c r="K64" s="33">
        <f>IF('Indicator Date hidden'!L65="x","x",$K$2-'Indicator Date hidden'!L65)</f>
        <v>0</v>
      </c>
      <c r="L64" s="33">
        <f>IF('Indicator Date hidden'!M65="x","x",$L$2-'Indicator Date hidden'!M65)</f>
        <v>0</v>
      </c>
      <c r="M64" s="33">
        <f>IF('Indicator Date hidden'!N65="x","x",$M$2-'Indicator Date hidden'!N65)</f>
        <v>0</v>
      </c>
      <c r="N64" s="33">
        <f>IF('Indicator Date hidden'!O65="x","x",$N$2-'Indicator Date hidden'!O65)</f>
        <v>0</v>
      </c>
      <c r="O64" s="33">
        <f>IF('Indicator Date hidden'!P65="x","x",$O$2-'Indicator Date hidden'!P65)</f>
        <v>0</v>
      </c>
      <c r="P64" s="33">
        <f>IF('Indicator Date hidden'!Q65="x","x",$P$2-'Indicator Date hidden'!Q65)</f>
        <v>0</v>
      </c>
      <c r="Q64" s="33">
        <f>IF('Indicator Date hidden'!R65="x","x",$Q$2-'Indicator Date hidden'!R65)</f>
        <v>9</v>
      </c>
      <c r="R64" s="33">
        <f>IF('Indicator Date hidden'!S65="x","x",$R$2-'Indicator Date hidden'!S65)</f>
        <v>0</v>
      </c>
      <c r="S64" s="33">
        <f>IF('Indicator Date hidden'!T65="x","x",$S$2-'Indicator Date hidden'!T65)</f>
        <v>0</v>
      </c>
      <c r="T64" s="33">
        <f>IF('Indicator Date hidden'!U65="x","x",$T$2-'Indicator Date hidden'!U65)</f>
        <v>0</v>
      </c>
      <c r="U64" s="33">
        <f>IF('Indicator Date hidden'!V65="x","x",$U$2-'Indicator Date hidden'!V65)</f>
        <v>0</v>
      </c>
      <c r="V64" s="33">
        <f>IF('Indicator Date hidden'!W65="x","x",$V$2-'Indicator Date hidden'!W65)</f>
        <v>0</v>
      </c>
      <c r="W64" s="33">
        <f>IF('Indicator Date hidden'!X65="x","x",$W$2-'Indicator Date hidden'!X65)</f>
        <v>5</v>
      </c>
      <c r="X64" s="33">
        <f>IF('Indicator Date hidden'!Y65="x","x",$X$2-'Indicator Date hidden'!Y65)</f>
        <v>1</v>
      </c>
      <c r="Y64" s="33">
        <f>IF('Indicator Date hidden'!Z65="x","x",$Y$2-'Indicator Date hidden'!Z65)</f>
        <v>0</v>
      </c>
      <c r="Z64" s="33">
        <f>IF('Indicator Date hidden'!AA65="x","x",$Z$2-'Indicator Date hidden'!AA65)</f>
        <v>0</v>
      </c>
      <c r="AA64" s="33">
        <f>IF('Indicator Date hidden'!AB65="x","x",$AA$2-'Indicator Date hidden'!AB65)</f>
        <v>0</v>
      </c>
      <c r="AB64" s="33">
        <f>IF('Indicator Date hidden'!AC65="x","x",$AB$2-'Indicator Date hidden'!AC65)</f>
        <v>0</v>
      </c>
      <c r="AC64" s="33">
        <f>IF('Indicator Date hidden'!AD65="x","x",$AC$2-'Indicator Date hidden'!AD65)</f>
        <v>0</v>
      </c>
      <c r="AD64" s="33">
        <f>IF('Indicator Date hidden'!AE65="x","x",$AD$2-'Indicator Date hidden'!AE65)</f>
        <v>0</v>
      </c>
      <c r="AE64" s="33">
        <f>IF('Indicator Date hidden'!AF65="x","x",$AE$2-'Indicator Date hidden'!AF65)</f>
        <v>0</v>
      </c>
      <c r="AF64" s="33">
        <f>IF('Indicator Date hidden'!AG65="x","x",$AF$2-'Indicator Date hidden'!AG65)</f>
        <v>0</v>
      </c>
      <c r="AG64" s="33">
        <f>IF('Indicator Date hidden'!AH65="x","x",$AG$2-'Indicator Date hidden'!AH65)</f>
        <v>0</v>
      </c>
      <c r="AH64" s="33">
        <f>IF('Indicator Date hidden'!AI65="x","x",$AH$2-'Indicator Date hidden'!AI65)</f>
        <v>0</v>
      </c>
      <c r="AI64" s="33">
        <f>IF('Indicator Date hidden'!AJ65="x","x",$AI$2-'Indicator Date hidden'!AJ65)</f>
        <v>0</v>
      </c>
      <c r="AJ64" s="33">
        <f>IF('Indicator Date hidden'!AK65="x","x",$AJ$2-'Indicator Date hidden'!AK65)</f>
        <v>1</v>
      </c>
      <c r="AK64" s="33">
        <f>IF('Indicator Date hidden'!AL65="x","x",$AK$2-'Indicator Date hidden'!AL65)</f>
        <v>1</v>
      </c>
      <c r="AL64" s="33">
        <f>IF('Indicator Date hidden'!AM65="x","x",$AL$2-'Indicator Date hidden'!AM65)</f>
        <v>0</v>
      </c>
      <c r="AM64" s="33">
        <f>IF('Indicator Date hidden'!AN65="x","x",$AM$2-'Indicator Date hidden'!AN65)</f>
        <v>0</v>
      </c>
      <c r="AN64" s="33">
        <f>IF('Indicator Date hidden'!AO65="x","x",$AN$2-'Indicator Date hidden'!AO65)</f>
        <v>0</v>
      </c>
      <c r="AO64" s="33" t="str">
        <f>IF('Indicator Date hidden'!AP65="x","x",$AO$2-'Indicator Date hidden'!AP65)</f>
        <v>x</v>
      </c>
      <c r="AP64" s="33" t="str">
        <f>IF('Indicator Date hidden'!AQ65="x","x",$AP$2-'Indicator Date hidden'!AQ65)</f>
        <v>x</v>
      </c>
      <c r="AQ64" s="33">
        <f>IF('Indicator Date hidden'!AR65="x","x",$AQ$2-'Indicator Date hidden'!AR65)</f>
        <v>0</v>
      </c>
      <c r="AR64" s="33">
        <f>IF('Indicator Date hidden'!AS65="x","x",$AR$2-'Indicator Date hidden'!AS65)</f>
        <v>0</v>
      </c>
      <c r="AS64" s="33">
        <f>IF('Indicator Date hidden'!AT65="x","x",$AS$2-'Indicator Date hidden'!AT65)</f>
        <v>0</v>
      </c>
      <c r="AT64" s="33">
        <f>IF('Indicator Date hidden'!AU65="x","x",$AT$2-'Indicator Date hidden'!AU65)</f>
        <v>0</v>
      </c>
      <c r="AU64" s="33">
        <f>IF('Indicator Date hidden'!AV65="x","x",$AU$2-'Indicator Date hidden'!AV65)</f>
        <v>1</v>
      </c>
      <c r="AV64" s="33">
        <f>IF('Indicator Date hidden'!AW65="x","x",$AV$2-'Indicator Date hidden'!AW65)</f>
        <v>0</v>
      </c>
      <c r="AW64" s="33">
        <f>IF('Indicator Date hidden'!AX65="x","x",$AW$2-'Indicator Date hidden'!AX65)</f>
        <v>0</v>
      </c>
      <c r="AX64" s="33">
        <f>IF('Indicator Date hidden'!AY65="x","x",$AX$2-'Indicator Date hidden'!AY65)</f>
        <v>0</v>
      </c>
      <c r="AY64" s="33">
        <f>IF('Indicator Date hidden'!AZ65="x","x",$AY$2-'Indicator Date hidden'!AZ65)</f>
        <v>0</v>
      </c>
      <c r="AZ64" s="33">
        <f>IF('Indicator Date hidden'!BA65="x","x",$AZ$2-'Indicator Date hidden'!BA65)</f>
        <v>0</v>
      </c>
      <c r="BA64">
        <f t="shared" si="0"/>
        <v>18</v>
      </c>
      <c r="BB64" s="34">
        <f t="shared" si="1"/>
        <v>0.36734693877551022</v>
      </c>
      <c r="BC64">
        <f t="shared" si="2"/>
        <v>6</v>
      </c>
      <c r="BD64" s="34">
        <f t="shared" si="3"/>
        <v>1.4525681346346322</v>
      </c>
      <c r="BE64" s="36">
        <f t="shared" si="4"/>
        <v>0</v>
      </c>
    </row>
    <row r="65" spans="1:57" x14ac:dyDescent="0.3">
      <c r="A65" t="s">
        <v>118</v>
      </c>
      <c r="B65" s="33">
        <f>IF('Indicator Date hidden'!C66="x","x",$B$2-'Indicator Date hidden'!C66)</f>
        <v>0</v>
      </c>
      <c r="C65" s="33">
        <f>IF('Indicator Date hidden'!D66="x","x",$C$2-'Indicator Date hidden'!D66)</f>
        <v>0</v>
      </c>
      <c r="D65" s="33">
        <f>IF('Indicator Date hidden'!E66="x","x",$D$2-'Indicator Date hidden'!E66)</f>
        <v>0</v>
      </c>
      <c r="E65" s="33">
        <f>IF('Indicator Date hidden'!F66="x","x",$E$2-'Indicator Date hidden'!F66)</f>
        <v>0</v>
      </c>
      <c r="F65" s="33">
        <f>IF('Indicator Date hidden'!G66="x","x",$F$2-'Indicator Date hidden'!G66)</f>
        <v>0</v>
      </c>
      <c r="G65" s="33">
        <f>IF('Indicator Date hidden'!H66="x","x",$G$2-'Indicator Date hidden'!H66)</f>
        <v>0</v>
      </c>
      <c r="H65" s="33">
        <f>IF('Indicator Date hidden'!I66="x","x",$H$2-'Indicator Date hidden'!I66)</f>
        <v>0</v>
      </c>
      <c r="I65" s="33">
        <f>IF('Indicator Date hidden'!J66="x","x",$I$2-'Indicator Date hidden'!J66)</f>
        <v>0</v>
      </c>
      <c r="J65" s="33">
        <f>IF('Indicator Date hidden'!K66="x","x",$J$2-'Indicator Date hidden'!K66)</f>
        <v>0</v>
      </c>
      <c r="K65" s="33">
        <f>IF('Indicator Date hidden'!L66="x","x",$K$2-'Indicator Date hidden'!L66)</f>
        <v>0</v>
      </c>
      <c r="L65" s="33">
        <f>IF('Indicator Date hidden'!M66="x","x",$L$2-'Indicator Date hidden'!M66)</f>
        <v>0</v>
      </c>
      <c r="M65" s="33">
        <f>IF('Indicator Date hidden'!N66="x","x",$M$2-'Indicator Date hidden'!N66)</f>
        <v>0</v>
      </c>
      <c r="N65" s="33">
        <f>IF('Indicator Date hidden'!O66="x","x",$N$2-'Indicator Date hidden'!O66)</f>
        <v>0</v>
      </c>
      <c r="O65" s="33">
        <f>IF('Indicator Date hidden'!P66="x","x",$O$2-'Indicator Date hidden'!P66)</f>
        <v>0</v>
      </c>
      <c r="P65" s="33">
        <f>IF('Indicator Date hidden'!Q66="x","x",$P$2-'Indicator Date hidden'!Q66)</f>
        <v>0</v>
      </c>
      <c r="Q65" s="33" t="str">
        <f>IF('Indicator Date hidden'!R66="x","x",$Q$2-'Indicator Date hidden'!R66)</f>
        <v>x</v>
      </c>
      <c r="R65" s="33">
        <f>IF('Indicator Date hidden'!S66="x","x",$R$2-'Indicator Date hidden'!S66)</f>
        <v>0</v>
      </c>
      <c r="S65" s="33">
        <f>IF('Indicator Date hidden'!T66="x","x",$S$2-'Indicator Date hidden'!T66)</f>
        <v>0</v>
      </c>
      <c r="T65" s="33">
        <f>IF('Indicator Date hidden'!U66="x","x",$T$2-'Indicator Date hidden'!U66)</f>
        <v>0</v>
      </c>
      <c r="U65" s="33" t="str">
        <f>IF('Indicator Date hidden'!V66="x","x",$U$2-'Indicator Date hidden'!V66)</f>
        <v>x</v>
      </c>
      <c r="V65" s="33">
        <f>IF('Indicator Date hidden'!W66="x","x",$V$2-'Indicator Date hidden'!W66)</f>
        <v>0</v>
      </c>
      <c r="W65" s="33">
        <f>IF('Indicator Date hidden'!X66="x","x",$W$2-'Indicator Date hidden'!X66)</f>
        <v>9</v>
      </c>
      <c r="X65" s="33">
        <f>IF('Indicator Date hidden'!Y66="x","x",$X$2-'Indicator Date hidden'!Y66)</f>
        <v>2</v>
      </c>
      <c r="Y65" s="33">
        <f>IF('Indicator Date hidden'!Z66="x","x",$Y$2-'Indicator Date hidden'!Z66)</f>
        <v>0</v>
      </c>
      <c r="Z65" s="33">
        <f>IF('Indicator Date hidden'!AA66="x","x",$Z$2-'Indicator Date hidden'!AA66)</f>
        <v>0</v>
      </c>
      <c r="AA65" s="33" t="str">
        <f>IF('Indicator Date hidden'!AB66="x","x",$AA$2-'Indicator Date hidden'!AB66)</f>
        <v>x</v>
      </c>
      <c r="AB65" s="33">
        <f>IF('Indicator Date hidden'!AC66="x","x",$AB$2-'Indicator Date hidden'!AC66)</f>
        <v>0</v>
      </c>
      <c r="AC65" s="33">
        <f>IF('Indicator Date hidden'!AD66="x","x",$AC$2-'Indicator Date hidden'!AD66)</f>
        <v>0</v>
      </c>
      <c r="AD65" s="33" t="str">
        <f>IF('Indicator Date hidden'!AE66="x","x",$AD$2-'Indicator Date hidden'!AE66)</f>
        <v>x</v>
      </c>
      <c r="AE65" s="33">
        <f>IF('Indicator Date hidden'!AF66="x","x",$AE$2-'Indicator Date hidden'!AF66)</f>
        <v>0</v>
      </c>
      <c r="AF65" s="33">
        <f>IF('Indicator Date hidden'!AG66="x","x",$AF$2-'Indicator Date hidden'!AG66)</f>
        <v>2</v>
      </c>
      <c r="AG65" s="33">
        <f>IF('Indicator Date hidden'!AH66="x","x",$AG$2-'Indicator Date hidden'!AH66)</f>
        <v>0</v>
      </c>
      <c r="AH65" s="33">
        <f>IF('Indicator Date hidden'!AI66="x","x",$AH$2-'Indicator Date hidden'!AI66)</f>
        <v>0</v>
      </c>
      <c r="AI65" s="33">
        <f>IF('Indicator Date hidden'!AJ66="x","x",$AI$2-'Indicator Date hidden'!AJ66)</f>
        <v>0</v>
      </c>
      <c r="AJ65" s="33" t="str">
        <f>IF('Indicator Date hidden'!AK66="x","x",$AJ$2-'Indicator Date hidden'!AK66)</f>
        <v>x</v>
      </c>
      <c r="AK65" s="33">
        <f>IF('Indicator Date hidden'!AL66="x","x",$AK$2-'Indicator Date hidden'!AL66)</f>
        <v>1</v>
      </c>
      <c r="AL65" s="33">
        <f>IF('Indicator Date hidden'!AM66="x","x",$AL$2-'Indicator Date hidden'!AM66)</f>
        <v>0</v>
      </c>
      <c r="AM65" s="33">
        <f>IF('Indicator Date hidden'!AN66="x","x",$AM$2-'Indicator Date hidden'!AN66)</f>
        <v>0</v>
      </c>
      <c r="AN65" s="33">
        <f>IF('Indicator Date hidden'!AO66="x","x",$AN$2-'Indicator Date hidden'!AO66)</f>
        <v>0</v>
      </c>
      <c r="AO65" s="33">
        <f>IF('Indicator Date hidden'!AP66="x","x",$AO$2-'Indicator Date hidden'!AP66)</f>
        <v>0</v>
      </c>
      <c r="AP65" s="33">
        <f>IF('Indicator Date hidden'!AQ66="x","x",$AP$2-'Indicator Date hidden'!AQ66)</f>
        <v>0</v>
      </c>
      <c r="AQ65" s="33">
        <f>IF('Indicator Date hidden'!AR66="x","x",$AQ$2-'Indicator Date hidden'!AR66)</f>
        <v>0</v>
      </c>
      <c r="AR65" s="33">
        <f>IF('Indicator Date hidden'!AS66="x","x",$AR$2-'Indicator Date hidden'!AS66)</f>
        <v>0</v>
      </c>
      <c r="AS65" s="33">
        <f>IF('Indicator Date hidden'!AT66="x","x",$AS$2-'Indicator Date hidden'!AT66)</f>
        <v>0</v>
      </c>
      <c r="AT65" s="33">
        <f>IF('Indicator Date hidden'!AU66="x","x",$AT$2-'Indicator Date hidden'!AU66)</f>
        <v>0</v>
      </c>
      <c r="AU65" s="33" t="str">
        <f>IF('Indicator Date hidden'!AV66="x","x",$AU$2-'Indicator Date hidden'!AV66)</f>
        <v>x</v>
      </c>
      <c r="AV65" s="33">
        <f>IF('Indicator Date hidden'!AW66="x","x",$AV$2-'Indicator Date hidden'!AW66)</f>
        <v>0</v>
      </c>
      <c r="AW65" s="33">
        <f>IF('Indicator Date hidden'!AX66="x","x",$AW$2-'Indicator Date hidden'!AX66)</f>
        <v>0</v>
      </c>
      <c r="AX65" s="33">
        <f>IF('Indicator Date hidden'!AY66="x","x",$AX$2-'Indicator Date hidden'!AY66)</f>
        <v>0</v>
      </c>
      <c r="AY65" s="33">
        <f>IF('Indicator Date hidden'!AZ66="x","x",$AY$2-'Indicator Date hidden'!AZ66)</f>
        <v>0</v>
      </c>
      <c r="AZ65" s="33">
        <f>IF('Indicator Date hidden'!BA66="x","x",$AZ$2-'Indicator Date hidden'!BA66)</f>
        <v>0</v>
      </c>
      <c r="BA65">
        <f t="shared" si="0"/>
        <v>14</v>
      </c>
      <c r="BB65" s="34">
        <f t="shared" si="1"/>
        <v>0.31111111111111112</v>
      </c>
      <c r="BC65">
        <f t="shared" si="2"/>
        <v>4</v>
      </c>
      <c r="BD65" s="34">
        <f t="shared" si="3"/>
        <v>1.3795687284594451</v>
      </c>
      <c r="BE65" s="36">
        <f t="shared" si="4"/>
        <v>0</v>
      </c>
    </row>
    <row r="66" spans="1:57" x14ac:dyDescent="0.3">
      <c r="A66" t="s">
        <v>120</v>
      </c>
      <c r="B66" s="33">
        <f>IF('Indicator Date hidden'!C67="x","x",$B$2-'Indicator Date hidden'!C67)</f>
        <v>0</v>
      </c>
      <c r="C66" s="33">
        <f>IF('Indicator Date hidden'!D67="x","x",$C$2-'Indicator Date hidden'!D67)</f>
        <v>0</v>
      </c>
      <c r="D66" s="33">
        <f>IF('Indicator Date hidden'!E67="x","x",$D$2-'Indicator Date hidden'!E67)</f>
        <v>0</v>
      </c>
      <c r="E66" s="33">
        <f>IF('Indicator Date hidden'!F67="x","x",$E$2-'Indicator Date hidden'!F67)</f>
        <v>0</v>
      </c>
      <c r="F66" s="33">
        <f>IF('Indicator Date hidden'!G67="x","x",$F$2-'Indicator Date hidden'!G67)</f>
        <v>0</v>
      </c>
      <c r="G66" s="33">
        <f>IF('Indicator Date hidden'!H67="x","x",$G$2-'Indicator Date hidden'!H67)</f>
        <v>0</v>
      </c>
      <c r="H66" s="33">
        <f>IF('Indicator Date hidden'!I67="x","x",$H$2-'Indicator Date hidden'!I67)</f>
        <v>0</v>
      </c>
      <c r="I66" s="33">
        <f>IF('Indicator Date hidden'!J67="x","x",$I$2-'Indicator Date hidden'!J67)</f>
        <v>0</v>
      </c>
      <c r="J66" s="33">
        <f>IF('Indicator Date hidden'!K67="x","x",$J$2-'Indicator Date hidden'!K67)</f>
        <v>0</v>
      </c>
      <c r="K66" s="33">
        <f>IF('Indicator Date hidden'!L67="x","x",$K$2-'Indicator Date hidden'!L67)</f>
        <v>0</v>
      </c>
      <c r="L66" s="33">
        <f>IF('Indicator Date hidden'!M67="x","x",$L$2-'Indicator Date hidden'!M67)</f>
        <v>0</v>
      </c>
      <c r="M66" s="33">
        <f>IF('Indicator Date hidden'!N67="x","x",$M$2-'Indicator Date hidden'!N67)</f>
        <v>0</v>
      </c>
      <c r="N66" s="33">
        <f>IF('Indicator Date hidden'!O67="x","x",$N$2-'Indicator Date hidden'!O67)</f>
        <v>0</v>
      </c>
      <c r="O66" s="33">
        <f>IF('Indicator Date hidden'!P67="x","x",$O$2-'Indicator Date hidden'!P67)</f>
        <v>0</v>
      </c>
      <c r="P66" s="33">
        <f>IF('Indicator Date hidden'!Q67="x","x",$P$2-'Indicator Date hidden'!Q67)</f>
        <v>0</v>
      </c>
      <c r="Q66" s="33">
        <f>IF('Indicator Date hidden'!R67="x","x",$Q$2-'Indicator Date hidden'!R67)</f>
        <v>3</v>
      </c>
      <c r="R66" s="33">
        <f>IF('Indicator Date hidden'!S67="x","x",$R$2-'Indicator Date hidden'!S67)</f>
        <v>0</v>
      </c>
      <c r="S66" s="33">
        <f>IF('Indicator Date hidden'!T67="x","x",$S$2-'Indicator Date hidden'!T67)</f>
        <v>0</v>
      </c>
      <c r="T66" s="33">
        <f>IF('Indicator Date hidden'!U67="x","x",$T$2-'Indicator Date hidden'!U67)</f>
        <v>0</v>
      </c>
      <c r="U66" s="33">
        <f>IF('Indicator Date hidden'!V67="x","x",$U$2-'Indicator Date hidden'!V67)</f>
        <v>0</v>
      </c>
      <c r="V66" s="33">
        <f>IF('Indicator Date hidden'!W67="x","x",$V$2-'Indicator Date hidden'!W67)</f>
        <v>0</v>
      </c>
      <c r="W66" s="33">
        <f>IF('Indicator Date hidden'!X67="x","x",$W$2-'Indicator Date hidden'!X67)</f>
        <v>0</v>
      </c>
      <c r="X66" s="33">
        <f>IF('Indicator Date hidden'!Y67="x","x",$X$2-'Indicator Date hidden'!Y67)</f>
        <v>4</v>
      </c>
      <c r="Y66" s="33">
        <f>IF('Indicator Date hidden'!Z67="x","x",$Y$2-'Indicator Date hidden'!Z67)</f>
        <v>0</v>
      </c>
      <c r="Z66" s="33">
        <f>IF('Indicator Date hidden'!AA67="x","x",$Z$2-'Indicator Date hidden'!AA67)</f>
        <v>0</v>
      </c>
      <c r="AA66" s="33">
        <f>IF('Indicator Date hidden'!AB67="x","x",$AA$2-'Indicator Date hidden'!AB67)</f>
        <v>0</v>
      </c>
      <c r="AB66" s="33">
        <f>IF('Indicator Date hidden'!AC67="x","x",$AB$2-'Indicator Date hidden'!AC67)</f>
        <v>0</v>
      </c>
      <c r="AC66" s="33">
        <f>IF('Indicator Date hidden'!AD67="x","x",$AC$2-'Indicator Date hidden'!AD67)</f>
        <v>0</v>
      </c>
      <c r="AD66" s="33">
        <f>IF('Indicator Date hidden'!AE67="x","x",$AD$2-'Indicator Date hidden'!AE67)</f>
        <v>0</v>
      </c>
      <c r="AE66" s="33">
        <f>IF('Indicator Date hidden'!AF67="x","x",$AE$2-'Indicator Date hidden'!AF67)</f>
        <v>0</v>
      </c>
      <c r="AF66" s="33">
        <f>IF('Indicator Date hidden'!AG67="x","x",$AF$2-'Indicator Date hidden'!AG67)</f>
        <v>8</v>
      </c>
      <c r="AG66" s="33">
        <f>IF('Indicator Date hidden'!AH67="x","x",$AG$2-'Indicator Date hidden'!AH67)</f>
        <v>0</v>
      </c>
      <c r="AH66" s="33">
        <f>IF('Indicator Date hidden'!AI67="x","x",$AH$2-'Indicator Date hidden'!AI67)</f>
        <v>0</v>
      </c>
      <c r="AI66" s="33">
        <f>IF('Indicator Date hidden'!AJ67="x","x",$AI$2-'Indicator Date hidden'!AJ67)</f>
        <v>0</v>
      </c>
      <c r="AJ66" s="33" t="str">
        <f>IF('Indicator Date hidden'!AK67="x","x",$AJ$2-'Indicator Date hidden'!AK67)</f>
        <v>x</v>
      </c>
      <c r="AK66" s="33">
        <f>IF('Indicator Date hidden'!AL67="x","x",$AK$2-'Indicator Date hidden'!AL67)</f>
        <v>1</v>
      </c>
      <c r="AL66" s="33">
        <f>IF('Indicator Date hidden'!AM67="x","x",$AL$2-'Indicator Date hidden'!AM67)</f>
        <v>0</v>
      </c>
      <c r="AM66" s="33">
        <f>IF('Indicator Date hidden'!AN67="x","x",$AM$2-'Indicator Date hidden'!AN67)</f>
        <v>0</v>
      </c>
      <c r="AN66" s="33">
        <f>IF('Indicator Date hidden'!AO67="x","x",$AN$2-'Indicator Date hidden'!AO67)</f>
        <v>0</v>
      </c>
      <c r="AO66" s="33">
        <f>IF('Indicator Date hidden'!AP67="x","x",$AO$2-'Indicator Date hidden'!AP67)</f>
        <v>0</v>
      </c>
      <c r="AP66" s="33">
        <f>IF('Indicator Date hidden'!AQ67="x","x",$AP$2-'Indicator Date hidden'!AQ67)</f>
        <v>0</v>
      </c>
      <c r="AQ66" s="33">
        <f>IF('Indicator Date hidden'!AR67="x","x",$AQ$2-'Indicator Date hidden'!AR67)</f>
        <v>0</v>
      </c>
      <c r="AR66" s="33">
        <f>IF('Indicator Date hidden'!AS67="x","x",$AR$2-'Indicator Date hidden'!AS67)</f>
        <v>0</v>
      </c>
      <c r="AS66" s="33">
        <f>IF('Indicator Date hidden'!AT67="x","x",$AS$2-'Indicator Date hidden'!AT67)</f>
        <v>0</v>
      </c>
      <c r="AT66" s="33">
        <f>IF('Indicator Date hidden'!AU67="x","x",$AT$2-'Indicator Date hidden'!AU67)</f>
        <v>0</v>
      </c>
      <c r="AU66" s="33">
        <f>IF('Indicator Date hidden'!AV67="x","x",$AU$2-'Indicator Date hidden'!AV67)</f>
        <v>4</v>
      </c>
      <c r="AV66" s="33">
        <f>IF('Indicator Date hidden'!AW67="x","x",$AV$2-'Indicator Date hidden'!AW67)</f>
        <v>0</v>
      </c>
      <c r="AW66" s="33">
        <f>IF('Indicator Date hidden'!AX67="x","x",$AW$2-'Indicator Date hidden'!AX67)</f>
        <v>0</v>
      </c>
      <c r="AX66" s="33">
        <f>IF('Indicator Date hidden'!AY67="x","x",$AX$2-'Indicator Date hidden'!AY67)</f>
        <v>0</v>
      </c>
      <c r="AY66" s="33">
        <f>IF('Indicator Date hidden'!AZ67="x","x",$AY$2-'Indicator Date hidden'!AZ67)</f>
        <v>0</v>
      </c>
      <c r="AZ66" s="33">
        <f>IF('Indicator Date hidden'!BA67="x","x",$AZ$2-'Indicator Date hidden'!BA67)</f>
        <v>0</v>
      </c>
      <c r="BA66">
        <f t="shared" si="0"/>
        <v>20</v>
      </c>
      <c r="BB66" s="34">
        <f t="shared" si="1"/>
        <v>0.4</v>
      </c>
      <c r="BC66">
        <f t="shared" si="2"/>
        <v>5</v>
      </c>
      <c r="BD66" s="34">
        <f t="shared" si="3"/>
        <v>1.4</v>
      </c>
      <c r="BE66" s="36">
        <f t="shared" si="4"/>
        <v>0</v>
      </c>
    </row>
    <row r="67" spans="1:57" x14ac:dyDescent="0.3">
      <c r="A67" t="s">
        <v>122</v>
      </c>
      <c r="B67" s="33">
        <f>IF('Indicator Date hidden'!C68="x","x",$B$2-'Indicator Date hidden'!C68)</f>
        <v>0</v>
      </c>
      <c r="C67" s="33">
        <f>IF('Indicator Date hidden'!D68="x","x",$C$2-'Indicator Date hidden'!D68)</f>
        <v>0</v>
      </c>
      <c r="D67" s="33">
        <f>IF('Indicator Date hidden'!E68="x","x",$D$2-'Indicator Date hidden'!E68)</f>
        <v>0</v>
      </c>
      <c r="E67" s="33">
        <f>IF('Indicator Date hidden'!F68="x","x",$E$2-'Indicator Date hidden'!F68)</f>
        <v>0</v>
      </c>
      <c r="F67" s="33">
        <f>IF('Indicator Date hidden'!G68="x","x",$F$2-'Indicator Date hidden'!G68)</f>
        <v>0</v>
      </c>
      <c r="G67" s="33">
        <f>IF('Indicator Date hidden'!H68="x","x",$G$2-'Indicator Date hidden'!H68)</f>
        <v>0</v>
      </c>
      <c r="H67" s="33">
        <f>IF('Indicator Date hidden'!I68="x","x",$H$2-'Indicator Date hidden'!I68)</f>
        <v>0</v>
      </c>
      <c r="I67" s="33">
        <f>IF('Indicator Date hidden'!J68="x","x",$I$2-'Indicator Date hidden'!J68)</f>
        <v>0</v>
      </c>
      <c r="J67" s="33">
        <f>IF('Indicator Date hidden'!K68="x","x",$J$2-'Indicator Date hidden'!K68)</f>
        <v>0</v>
      </c>
      <c r="K67" s="33">
        <f>IF('Indicator Date hidden'!L68="x","x",$K$2-'Indicator Date hidden'!L68)</f>
        <v>0</v>
      </c>
      <c r="L67" s="33">
        <f>IF('Indicator Date hidden'!M68="x","x",$L$2-'Indicator Date hidden'!M68)</f>
        <v>0</v>
      </c>
      <c r="M67" s="33">
        <f>IF('Indicator Date hidden'!N68="x","x",$M$2-'Indicator Date hidden'!N68)</f>
        <v>0</v>
      </c>
      <c r="N67" s="33">
        <f>IF('Indicator Date hidden'!O68="x","x",$N$2-'Indicator Date hidden'!O68)</f>
        <v>0</v>
      </c>
      <c r="O67" s="33">
        <f>IF('Indicator Date hidden'!P68="x","x",$O$2-'Indicator Date hidden'!P68)</f>
        <v>0</v>
      </c>
      <c r="P67" s="33">
        <f>IF('Indicator Date hidden'!Q68="x","x",$P$2-'Indicator Date hidden'!Q68)</f>
        <v>0</v>
      </c>
      <c r="Q67" s="33" t="str">
        <f>IF('Indicator Date hidden'!R68="x","x",$Q$2-'Indicator Date hidden'!R68)</f>
        <v>x</v>
      </c>
      <c r="R67" s="33">
        <f>IF('Indicator Date hidden'!S68="x","x",$R$2-'Indicator Date hidden'!S68)</f>
        <v>0</v>
      </c>
      <c r="S67" s="33">
        <f>IF('Indicator Date hidden'!T68="x","x",$S$2-'Indicator Date hidden'!T68)</f>
        <v>0</v>
      </c>
      <c r="T67" s="33">
        <f>IF('Indicator Date hidden'!U68="x","x",$T$2-'Indicator Date hidden'!U68)</f>
        <v>0</v>
      </c>
      <c r="U67" s="33" t="str">
        <f>IF('Indicator Date hidden'!V68="x","x",$U$2-'Indicator Date hidden'!V68)</f>
        <v>x</v>
      </c>
      <c r="V67" s="33">
        <f>IF('Indicator Date hidden'!W68="x","x",$V$2-'Indicator Date hidden'!W68)</f>
        <v>0</v>
      </c>
      <c r="W67" s="33" t="str">
        <f>IF('Indicator Date hidden'!X68="x","x",$W$2-'Indicator Date hidden'!X68)</f>
        <v>x</v>
      </c>
      <c r="X67" s="33">
        <f>IF('Indicator Date hidden'!Y68="x","x",$X$2-'Indicator Date hidden'!Y68)</f>
        <v>4</v>
      </c>
      <c r="Y67" s="33">
        <f>IF('Indicator Date hidden'!Z68="x","x",$Y$2-'Indicator Date hidden'!Z68)</f>
        <v>0</v>
      </c>
      <c r="Z67" s="33">
        <f>IF('Indicator Date hidden'!AA68="x","x",$Z$2-'Indicator Date hidden'!AA68)</f>
        <v>0</v>
      </c>
      <c r="AA67" s="33" t="str">
        <f>IF('Indicator Date hidden'!AB68="x","x",$AA$2-'Indicator Date hidden'!AB68)</f>
        <v>x</v>
      </c>
      <c r="AB67" s="33">
        <f>IF('Indicator Date hidden'!AC68="x","x",$AB$2-'Indicator Date hidden'!AC68)</f>
        <v>0</v>
      </c>
      <c r="AC67" s="33">
        <f>IF('Indicator Date hidden'!AD68="x","x",$AC$2-'Indicator Date hidden'!AD68)</f>
        <v>0</v>
      </c>
      <c r="AD67" s="33" t="str">
        <f>IF('Indicator Date hidden'!AE68="x","x",$AD$2-'Indicator Date hidden'!AE68)</f>
        <v>x</v>
      </c>
      <c r="AE67" s="33">
        <f>IF('Indicator Date hidden'!AF68="x","x",$AE$2-'Indicator Date hidden'!AF68)</f>
        <v>0</v>
      </c>
      <c r="AF67" s="33">
        <f>IF('Indicator Date hidden'!AG68="x","x",$AF$2-'Indicator Date hidden'!AG68)</f>
        <v>1</v>
      </c>
      <c r="AG67" s="33">
        <f>IF('Indicator Date hidden'!AH68="x","x",$AG$2-'Indicator Date hidden'!AH68)</f>
        <v>0</v>
      </c>
      <c r="AH67" s="33">
        <f>IF('Indicator Date hidden'!AI68="x","x",$AH$2-'Indicator Date hidden'!AI68)</f>
        <v>0</v>
      </c>
      <c r="AI67" s="33">
        <f>IF('Indicator Date hidden'!AJ68="x","x",$AI$2-'Indicator Date hidden'!AJ68)</f>
        <v>0</v>
      </c>
      <c r="AJ67" s="33" t="str">
        <f>IF('Indicator Date hidden'!AK68="x","x",$AJ$2-'Indicator Date hidden'!AK68)</f>
        <v>x</v>
      </c>
      <c r="AK67" s="33">
        <f>IF('Indicator Date hidden'!AL68="x","x",$AK$2-'Indicator Date hidden'!AL68)</f>
        <v>1</v>
      </c>
      <c r="AL67" s="33">
        <f>IF('Indicator Date hidden'!AM68="x","x",$AL$2-'Indicator Date hidden'!AM68)</f>
        <v>0</v>
      </c>
      <c r="AM67" s="33">
        <f>IF('Indicator Date hidden'!AN68="x","x",$AM$2-'Indicator Date hidden'!AN68)</f>
        <v>0</v>
      </c>
      <c r="AN67" s="33">
        <f>IF('Indicator Date hidden'!AO68="x","x",$AN$2-'Indicator Date hidden'!AO68)</f>
        <v>0</v>
      </c>
      <c r="AO67" s="33">
        <f>IF('Indicator Date hidden'!AP68="x","x",$AO$2-'Indicator Date hidden'!AP68)</f>
        <v>0</v>
      </c>
      <c r="AP67" s="33">
        <f>IF('Indicator Date hidden'!AQ68="x","x",$AP$2-'Indicator Date hidden'!AQ68)</f>
        <v>0</v>
      </c>
      <c r="AQ67" s="33">
        <f>IF('Indicator Date hidden'!AR68="x","x",$AQ$2-'Indicator Date hidden'!AR68)</f>
        <v>0</v>
      </c>
      <c r="AR67" s="33">
        <f>IF('Indicator Date hidden'!AS68="x","x",$AR$2-'Indicator Date hidden'!AS68)</f>
        <v>0</v>
      </c>
      <c r="AS67" s="33">
        <f>IF('Indicator Date hidden'!AT68="x","x",$AS$2-'Indicator Date hidden'!AT68)</f>
        <v>0</v>
      </c>
      <c r="AT67" s="33">
        <f>IF('Indicator Date hidden'!AU68="x","x",$AT$2-'Indicator Date hidden'!AU68)</f>
        <v>0</v>
      </c>
      <c r="AU67" s="33">
        <f>IF('Indicator Date hidden'!AV68="x","x",$AU$2-'Indicator Date hidden'!AV68)</f>
        <v>1</v>
      </c>
      <c r="AV67" s="33">
        <f>IF('Indicator Date hidden'!AW68="x","x",$AV$2-'Indicator Date hidden'!AW68)</f>
        <v>0</v>
      </c>
      <c r="AW67" s="33">
        <f>IF('Indicator Date hidden'!AX68="x","x",$AW$2-'Indicator Date hidden'!AX68)</f>
        <v>0</v>
      </c>
      <c r="AX67" s="33">
        <f>IF('Indicator Date hidden'!AY68="x","x",$AX$2-'Indicator Date hidden'!AY68)</f>
        <v>0</v>
      </c>
      <c r="AY67" s="33">
        <f>IF('Indicator Date hidden'!AZ68="x","x",$AY$2-'Indicator Date hidden'!AZ68)</f>
        <v>0</v>
      </c>
      <c r="AZ67" s="33">
        <f>IF('Indicator Date hidden'!BA68="x","x",$AZ$2-'Indicator Date hidden'!BA68)</f>
        <v>0</v>
      </c>
      <c r="BA67">
        <f t="shared" si="0"/>
        <v>7</v>
      </c>
      <c r="BB67" s="34">
        <f t="shared" si="1"/>
        <v>0.15555555555555556</v>
      </c>
      <c r="BC67">
        <f t="shared" si="2"/>
        <v>4</v>
      </c>
      <c r="BD67" s="34">
        <f t="shared" si="3"/>
        <v>0.63089198073681729</v>
      </c>
      <c r="BE67" s="36">
        <f t="shared" si="4"/>
        <v>0</v>
      </c>
    </row>
    <row r="68" spans="1:57" x14ac:dyDescent="0.3">
      <c r="A68" t="s">
        <v>124</v>
      </c>
      <c r="B68" s="33">
        <f>IF('Indicator Date hidden'!C69="x","x",$B$2-'Indicator Date hidden'!C69)</f>
        <v>0</v>
      </c>
      <c r="C68" s="33">
        <f>IF('Indicator Date hidden'!D69="x","x",$C$2-'Indicator Date hidden'!D69)</f>
        <v>0</v>
      </c>
      <c r="D68" s="33">
        <f>IF('Indicator Date hidden'!E69="x","x",$D$2-'Indicator Date hidden'!E69)</f>
        <v>0</v>
      </c>
      <c r="E68" s="33">
        <f>IF('Indicator Date hidden'!F69="x","x",$E$2-'Indicator Date hidden'!F69)</f>
        <v>0</v>
      </c>
      <c r="F68" s="33">
        <f>IF('Indicator Date hidden'!G69="x","x",$F$2-'Indicator Date hidden'!G69)</f>
        <v>0</v>
      </c>
      <c r="G68" s="33">
        <f>IF('Indicator Date hidden'!H69="x","x",$G$2-'Indicator Date hidden'!H69)</f>
        <v>0</v>
      </c>
      <c r="H68" s="33">
        <f>IF('Indicator Date hidden'!I69="x","x",$H$2-'Indicator Date hidden'!I69)</f>
        <v>0</v>
      </c>
      <c r="I68" s="33">
        <f>IF('Indicator Date hidden'!J69="x","x",$I$2-'Indicator Date hidden'!J69)</f>
        <v>0</v>
      </c>
      <c r="J68" s="33">
        <f>IF('Indicator Date hidden'!K69="x","x",$J$2-'Indicator Date hidden'!K69)</f>
        <v>0</v>
      </c>
      <c r="K68" s="33">
        <f>IF('Indicator Date hidden'!L69="x","x",$K$2-'Indicator Date hidden'!L69)</f>
        <v>0</v>
      </c>
      <c r="L68" s="33">
        <f>IF('Indicator Date hidden'!M69="x","x",$L$2-'Indicator Date hidden'!M69)</f>
        <v>0</v>
      </c>
      <c r="M68" s="33">
        <f>IF('Indicator Date hidden'!N69="x","x",$M$2-'Indicator Date hidden'!N69)</f>
        <v>0</v>
      </c>
      <c r="N68" s="33">
        <f>IF('Indicator Date hidden'!O69="x","x",$N$2-'Indicator Date hidden'!O69)</f>
        <v>0</v>
      </c>
      <c r="O68" s="33">
        <f>IF('Indicator Date hidden'!P69="x","x",$O$2-'Indicator Date hidden'!P69)</f>
        <v>0</v>
      </c>
      <c r="P68" s="33">
        <f>IF('Indicator Date hidden'!Q69="x","x",$P$2-'Indicator Date hidden'!Q69)</f>
        <v>0</v>
      </c>
      <c r="Q68" s="33" t="str">
        <f>IF('Indicator Date hidden'!R69="x","x",$Q$2-'Indicator Date hidden'!R69)</f>
        <v>x</v>
      </c>
      <c r="R68" s="33">
        <f>IF('Indicator Date hidden'!S69="x","x",$R$2-'Indicator Date hidden'!S69)</f>
        <v>0</v>
      </c>
      <c r="S68" s="33">
        <f>IF('Indicator Date hidden'!T69="x","x",$S$2-'Indicator Date hidden'!T69)</f>
        <v>0</v>
      </c>
      <c r="T68" s="33">
        <f>IF('Indicator Date hidden'!U69="x","x",$T$2-'Indicator Date hidden'!U69)</f>
        <v>0</v>
      </c>
      <c r="U68" s="33">
        <f>IF('Indicator Date hidden'!V69="x","x",$U$2-'Indicator Date hidden'!V69)</f>
        <v>0</v>
      </c>
      <c r="V68" s="33">
        <f>IF('Indicator Date hidden'!W69="x","x",$V$2-'Indicator Date hidden'!W69)</f>
        <v>0</v>
      </c>
      <c r="W68" s="33" t="str">
        <f>IF('Indicator Date hidden'!X69="x","x",$W$2-'Indicator Date hidden'!X69)</f>
        <v>x</v>
      </c>
      <c r="X68" s="33" t="str">
        <f>IF('Indicator Date hidden'!Y69="x","x",$X$2-'Indicator Date hidden'!Y69)</f>
        <v>x</v>
      </c>
      <c r="Y68" s="33">
        <f>IF('Indicator Date hidden'!Z69="x","x",$Y$2-'Indicator Date hidden'!Z69)</f>
        <v>0</v>
      </c>
      <c r="Z68" s="33">
        <f>IF('Indicator Date hidden'!AA69="x","x",$Z$2-'Indicator Date hidden'!AA69)</f>
        <v>0</v>
      </c>
      <c r="AA68" s="33" t="str">
        <f>IF('Indicator Date hidden'!AB69="x","x",$AA$2-'Indicator Date hidden'!AB69)</f>
        <v>x</v>
      </c>
      <c r="AB68" s="33">
        <f>IF('Indicator Date hidden'!AC69="x","x",$AB$2-'Indicator Date hidden'!AC69)</f>
        <v>0</v>
      </c>
      <c r="AC68" s="33">
        <f>IF('Indicator Date hidden'!AD69="x","x",$AC$2-'Indicator Date hidden'!AD69)</f>
        <v>0</v>
      </c>
      <c r="AD68" s="33" t="str">
        <f>IF('Indicator Date hidden'!AE69="x","x",$AD$2-'Indicator Date hidden'!AE69)</f>
        <v>x</v>
      </c>
      <c r="AE68" s="33" t="str">
        <f>IF('Indicator Date hidden'!AF69="x","x",$AE$2-'Indicator Date hidden'!AF69)</f>
        <v>x</v>
      </c>
      <c r="AF68" s="33" t="str">
        <f>IF('Indicator Date hidden'!AG69="x","x",$AF$2-'Indicator Date hidden'!AG69)</f>
        <v>x</v>
      </c>
      <c r="AG68" s="33">
        <f>IF('Indicator Date hidden'!AH69="x","x",$AG$2-'Indicator Date hidden'!AH69)</f>
        <v>0</v>
      </c>
      <c r="AH68" s="33">
        <f>IF('Indicator Date hidden'!AI69="x","x",$AH$2-'Indicator Date hidden'!AI69)</f>
        <v>0</v>
      </c>
      <c r="AI68" s="33">
        <f>IF('Indicator Date hidden'!AJ69="x","x",$AI$2-'Indicator Date hidden'!AJ69)</f>
        <v>0</v>
      </c>
      <c r="AJ68" s="33" t="str">
        <f>IF('Indicator Date hidden'!AK69="x","x",$AJ$2-'Indicator Date hidden'!AK69)</f>
        <v>x</v>
      </c>
      <c r="AK68" s="33">
        <f>IF('Indicator Date hidden'!AL69="x","x",$AK$2-'Indicator Date hidden'!AL69)</f>
        <v>1</v>
      </c>
      <c r="AL68" s="33">
        <f>IF('Indicator Date hidden'!AM69="x","x",$AL$2-'Indicator Date hidden'!AM69)</f>
        <v>0</v>
      </c>
      <c r="AM68" s="33">
        <f>IF('Indicator Date hidden'!AN69="x","x",$AM$2-'Indicator Date hidden'!AN69)</f>
        <v>0</v>
      </c>
      <c r="AN68" s="33">
        <f>IF('Indicator Date hidden'!AO69="x","x",$AN$2-'Indicator Date hidden'!AO69)</f>
        <v>0</v>
      </c>
      <c r="AO68" s="33">
        <f>IF('Indicator Date hidden'!AP69="x","x",$AO$2-'Indicator Date hidden'!AP69)</f>
        <v>0</v>
      </c>
      <c r="AP68" s="33" t="str">
        <f>IF('Indicator Date hidden'!AQ69="x","x",$AP$2-'Indicator Date hidden'!AQ69)</f>
        <v>x</v>
      </c>
      <c r="AQ68" s="33">
        <f>IF('Indicator Date hidden'!AR69="x","x",$AQ$2-'Indicator Date hidden'!AR69)</f>
        <v>4</v>
      </c>
      <c r="AR68" s="33">
        <f>IF('Indicator Date hidden'!AS69="x","x",$AR$2-'Indicator Date hidden'!AS69)</f>
        <v>0</v>
      </c>
      <c r="AS68" s="33" t="str">
        <f>IF('Indicator Date hidden'!AT69="x","x",$AS$2-'Indicator Date hidden'!AT69)</f>
        <v>x</v>
      </c>
      <c r="AT68" s="33">
        <f>IF('Indicator Date hidden'!AU69="x","x",$AT$2-'Indicator Date hidden'!AU69)</f>
        <v>0</v>
      </c>
      <c r="AU68" s="33" t="str">
        <f>IF('Indicator Date hidden'!AV69="x","x",$AU$2-'Indicator Date hidden'!AV69)</f>
        <v>x</v>
      </c>
      <c r="AV68" s="33">
        <f>IF('Indicator Date hidden'!AW69="x","x",$AV$2-'Indicator Date hidden'!AW69)</f>
        <v>0</v>
      </c>
      <c r="AW68" s="33">
        <f>IF('Indicator Date hidden'!AX69="x","x",$AW$2-'Indicator Date hidden'!AX69)</f>
        <v>0</v>
      </c>
      <c r="AX68" s="33">
        <f>IF('Indicator Date hidden'!AY69="x","x",$AX$2-'Indicator Date hidden'!AY69)</f>
        <v>0</v>
      </c>
      <c r="AY68" s="33">
        <f>IF('Indicator Date hidden'!AZ69="x","x",$AY$2-'Indicator Date hidden'!AZ69)</f>
        <v>0</v>
      </c>
      <c r="AZ68" s="33">
        <f>IF('Indicator Date hidden'!BA69="x","x",$AZ$2-'Indicator Date hidden'!BA69)</f>
        <v>0</v>
      </c>
      <c r="BA68">
        <f t="shared" ref="BA68:BA131" si="5">SUM(B68:AZ68)</f>
        <v>5</v>
      </c>
      <c r="BB68" s="34">
        <f t="shared" ref="BB68:BB131" si="6">BA68/COUNT(B68:AZ68)</f>
        <v>0.125</v>
      </c>
      <c r="BC68">
        <f t="shared" ref="BC68:BC131" si="7">COUNTIF(B68:AZ68,"&gt;0")</f>
        <v>2</v>
      </c>
      <c r="BD68" s="34">
        <f t="shared" ref="BD68:BD131" si="8">_xlfn.STDEV.P(B68:AZ68)</f>
        <v>0.63982419460348638</v>
      </c>
      <c r="BE68" s="36">
        <f t="shared" ref="BE68:BE131" si="9">MEDIAN(B68:AZ68)</f>
        <v>0</v>
      </c>
    </row>
    <row r="69" spans="1:57" x14ac:dyDescent="0.3">
      <c r="A69" t="s">
        <v>126</v>
      </c>
      <c r="B69" s="33">
        <f>IF('Indicator Date hidden'!C70="x","x",$B$2-'Indicator Date hidden'!C70)</f>
        <v>0</v>
      </c>
      <c r="C69" s="33">
        <f>IF('Indicator Date hidden'!D70="x","x",$C$2-'Indicator Date hidden'!D70)</f>
        <v>0</v>
      </c>
      <c r="D69" s="33">
        <f>IF('Indicator Date hidden'!E70="x","x",$D$2-'Indicator Date hidden'!E70)</f>
        <v>0</v>
      </c>
      <c r="E69" s="33">
        <f>IF('Indicator Date hidden'!F70="x","x",$E$2-'Indicator Date hidden'!F70)</f>
        <v>0</v>
      </c>
      <c r="F69" s="33">
        <f>IF('Indicator Date hidden'!G70="x","x",$F$2-'Indicator Date hidden'!G70)</f>
        <v>0</v>
      </c>
      <c r="G69" s="33">
        <f>IF('Indicator Date hidden'!H70="x","x",$G$2-'Indicator Date hidden'!H70)</f>
        <v>0</v>
      </c>
      <c r="H69" s="33">
        <f>IF('Indicator Date hidden'!I70="x","x",$H$2-'Indicator Date hidden'!I70)</f>
        <v>0</v>
      </c>
      <c r="I69" s="33">
        <f>IF('Indicator Date hidden'!J70="x","x",$I$2-'Indicator Date hidden'!J70)</f>
        <v>0</v>
      </c>
      <c r="J69" s="33">
        <f>IF('Indicator Date hidden'!K70="x","x",$J$2-'Indicator Date hidden'!K70)</f>
        <v>0</v>
      </c>
      <c r="K69" s="33">
        <f>IF('Indicator Date hidden'!L70="x","x",$K$2-'Indicator Date hidden'!L70)</f>
        <v>0</v>
      </c>
      <c r="L69" s="33">
        <f>IF('Indicator Date hidden'!M70="x","x",$L$2-'Indicator Date hidden'!M70)</f>
        <v>0</v>
      </c>
      <c r="M69" s="33">
        <f>IF('Indicator Date hidden'!N70="x","x",$M$2-'Indicator Date hidden'!N70)</f>
        <v>0</v>
      </c>
      <c r="N69" s="33">
        <f>IF('Indicator Date hidden'!O70="x","x",$N$2-'Indicator Date hidden'!O70)</f>
        <v>0</v>
      </c>
      <c r="O69" s="33">
        <f>IF('Indicator Date hidden'!P70="x","x",$O$2-'Indicator Date hidden'!P70)</f>
        <v>0</v>
      </c>
      <c r="P69" s="33">
        <f>IF('Indicator Date hidden'!Q70="x","x",$P$2-'Indicator Date hidden'!Q70)</f>
        <v>0</v>
      </c>
      <c r="Q69" s="33" t="str">
        <f>IF('Indicator Date hidden'!R70="x","x",$Q$2-'Indicator Date hidden'!R70)</f>
        <v>x</v>
      </c>
      <c r="R69" s="33">
        <f>IF('Indicator Date hidden'!S70="x","x",$R$2-'Indicator Date hidden'!S70)</f>
        <v>0</v>
      </c>
      <c r="S69" s="33">
        <f>IF('Indicator Date hidden'!T70="x","x",$S$2-'Indicator Date hidden'!T70)</f>
        <v>0</v>
      </c>
      <c r="T69" s="33">
        <f>IF('Indicator Date hidden'!U70="x","x",$T$2-'Indicator Date hidden'!U70)</f>
        <v>0</v>
      </c>
      <c r="U69" s="33">
        <f>IF('Indicator Date hidden'!V70="x","x",$U$2-'Indicator Date hidden'!V70)</f>
        <v>0</v>
      </c>
      <c r="V69" s="33">
        <f>IF('Indicator Date hidden'!W70="x","x",$V$2-'Indicator Date hidden'!W70)</f>
        <v>0</v>
      </c>
      <c r="W69" s="33">
        <f>IF('Indicator Date hidden'!X70="x","x",$W$2-'Indicator Date hidden'!X70)</f>
        <v>5</v>
      </c>
      <c r="X69" s="33">
        <f>IF('Indicator Date hidden'!Y70="x","x",$X$2-'Indicator Date hidden'!Y70)</f>
        <v>5</v>
      </c>
      <c r="Y69" s="33">
        <f>IF('Indicator Date hidden'!Z70="x","x",$Y$2-'Indicator Date hidden'!Z70)</f>
        <v>0</v>
      </c>
      <c r="Z69" s="33">
        <f>IF('Indicator Date hidden'!AA70="x","x",$Z$2-'Indicator Date hidden'!AA70)</f>
        <v>0</v>
      </c>
      <c r="AA69" s="33">
        <f>IF('Indicator Date hidden'!AB70="x","x",$AA$2-'Indicator Date hidden'!AB70)</f>
        <v>0</v>
      </c>
      <c r="AB69" s="33">
        <f>IF('Indicator Date hidden'!AC70="x","x",$AB$2-'Indicator Date hidden'!AC70)</f>
        <v>0</v>
      </c>
      <c r="AC69" s="33">
        <f>IF('Indicator Date hidden'!AD70="x","x",$AC$2-'Indicator Date hidden'!AD70)</f>
        <v>0</v>
      </c>
      <c r="AD69" s="33">
        <f>IF('Indicator Date hidden'!AE70="x","x",$AD$2-'Indicator Date hidden'!AE70)</f>
        <v>0</v>
      </c>
      <c r="AE69" s="33">
        <f>IF('Indicator Date hidden'!AF70="x","x",$AE$2-'Indicator Date hidden'!AF70)</f>
        <v>0</v>
      </c>
      <c r="AF69" s="33">
        <f>IF('Indicator Date hidden'!AG70="x","x",$AF$2-'Indicator Date hidden'!AG70)</f>
        <v>2</v>
      </c>
      <c r="AG69" s="33">
        <f>IF('Indicator Date hidden'!AH70="x","x",$AG$2-'Indicator Date hidden'!AH70)</f>
        <v>0</v>
      </c>
      <c r="AH69" s="33">
        <f>IF('Indicator Date hidden'!AI70="x","x",$AH$2-'Indicator Date hidden'!AI70)</f>
        <v>0</v>
      </c>
      <c r="AI69" s="33">
        <f>IF('Indicator Date hidden'!AJ70="x","x",$AI$2-'Indicator Date hidden'!AJ70)</f>
        <v>0</v>
      </c>
      <c r="AJ69" s="33">
        <f>IF('Indicator Date hidden'!AK70="x","x",$AJ$2-'Indicator Date hidden'!AK70)</f>
        <v>1</v>
      </c>
      <c r="AK69" s="33">
        <f>IF('Indicator Date hidden'!AL70="x","x",$AK$2-'Indicator Date hidden'!AL70)</f>
        <v>1</v>
      </c>
      <c r="AL69" s="33">
        <f>IF('Indicator Date hidden'!AM70="x","x",$AL$2-'Indicator Date hidden'!AM70)</f>
        <v>0</v>
      </c>
      <c r="AM69" s="33">
        <f>IF('Indicator Date hidden'!AN70="x","x",$AM$2-'Indicator Date hidden'!AN70)</f>
        <v>0</v>
      </c>
      <c r="AN69" s="33">
        <f>IF('Indicator Date hidden'!AO70="x","x",$AN$2-'Indicator Date hidden'!AO70)</f>
        <v>0</v>
      </c>
      <c r="AO69" s="33">
        <f>IF('Indicator Date hidden'!AP70="x","x",$AO$2-'Indicator Date hidden'!AP70)</f>
        <v>0</v>
      </c>
      <c r="AP69" s="33">
        <f>IF('Indicator Date hidden'!AQ70="x","x",$AP$2-'Indicator Date hidden'!AQ70)</f>
        <v>0</v>
      </c>
      <c r="AQ69" s="33">
        <f>IF('Indicator Date hidden'!AR70="x","x",$AQ$2-'Indicator Date hidden'!AR70)</f>
        <v>0</v>
      </c>
      <c r="AR69" s="33">
        <f>IF('Indicator Date hidden'!AS70="x","x",$AR$2-'Indicator Date hidden'!AS70)</f>
        <v>0</v>
      </c>
      <c r="AS69" s="33">
        <f>IF('Indicator Date hidden'!AT70="x","x",$AS$2-'Indicator Date hidden'!AT70)</f>
        <v>0</v>
      </c>
      <c r="AT69" s="33">
        <f>IF('Indicator Date hidden'!AU70="x","x",$AT$2-'Indicator Date hidden'!AU70)</f>
        <v>0</v>
      </c>
      <c r="AU69" s="33">
        <f>IF('Indicator Date hidden'!AV70="x","x",$AU$2-'Indicator Date hidden'!AV70)</f>
        <v>1</v>
      </c>
      <c r="AV69" s="33">
        <f>IF('Indicator Date hidden'!AW70="x","x",$AV$2-'Indicator Date hidden'!AW70)</f>
        <v>0</v>
      </c>
      <c r="AW69" s="33">
        <f>IF('Indicator Date hidden'!AX70="x","x",$AW$2-'Indicator Date hidden'!AX70)</f>
        <v>0</v>
      </c>
      <c r="AX69" s="33">
        <f>IF('Indicator Date hidden'!AY70="x","x",$AX$2-'Indicator Date hidden'!AY70)</f>
        <v>0</v>
      </c>
      <c r="AY69" s="33">
        <f>IF('Indicator Date hidden'!AZ70="x","x",$AY$2-'Indicator Date hidden'!AZ70)</f>
        <v>0</v>
      </c>
      <c r="AZ69" s="33">
        <f>IF('Indicator Date hidden'!BA70="x","x",$AZ$2-'Indicator Date hidden'!BA70)</f>
        <v>0</v>
      </c>
      <c r="BA69">
        <f t="shared" si="5"/>
        <v>15</v>
      </c>
      <c r="BB69" s="34">
        <f t="shared" si="6"/>
        <v>0.3</v>
      </c>
      <c r="BC69">
        <f t="shared" si="7"/>
        <v>6</v>
      </c>
      <c r="BD69" s="34">
        <f t="shared" si="8"/>
        <v>1.0246950765959599</v>
      </c>
      <c r="BE69" s="36">
        <f t="shared" si="9"/>
        <v>0</v>
      </c>
    </row>
    <row r="70" spans="1:57" x14ac:dyDescent="0.3">
      <c r="A70" t="s">
        <v>128</v>
      </c>
      <c r="B70" s="33">
        <f>IF('Indicator Date hidden'!C71="x","x",$B$2-'Indicator Date hidden'!C71)</f>
        <v>0</v>
      </c>
      <c r="C70" s="33">
        <f>IF('Indicator Date hidden'!D71="x","x",$C$2-'Indicator Date hidden'!D71)</f>
        <v>0</v>
      </c>
      <c r="D70" s="33">
        <f>IF('Indicator Date hidden'!E71="x","x",$D$2-'Indicator Date hidden'!E71)</f>
        <v>0</v>
      </c>
      <c r="E70" s="33">
        <f>IF('Indicator Date hidden'!F71="x","x",$E$2-'Indicator Date hidden'!F71)</f>
        <v>0</v>
      </c>
      <c r="F70" s="33">
        <f>IF('Indicator Date hidden'!G71="x","x",$F$2-'Indicator Date hidden'!G71)</f>
        <v>0</v>
      </c>
      <c r="G70" s="33">
        <f>IF('Indicator Date hidden'!H71="x","x",$G$2-'Indicator Date hidden'!H71)</f>
        <v>0</v>
      </c>
      <c r="H70" s="33">
        <f>IF('Indicator Date hidden'!I71="x","x",$H$2-'Indicator Date hidden'!I71)</f>
        <v>0</v>
      </c>
      <c r="I70" s="33">
        <f>IF('Indicator Date hidden'!J71="x","x",$I$2-'Indicator Date hidden'!J71)</f>
        <v>0</v>
      </c>
      <c r="J70" s="33">
        <f>IF('Indicator Date hidden'!K71="x","x",$J$2-'Indicator Date hidden'!K71)</f>
        <v>0</v>
      </c>
      <c r="K70" s="33">
        <f>IF('Indicator Date hidden'!L71="x","x",$K$2-'Indicator Date hidden'!L71)</f>
        <v>0</v>
      </c>
      <c r="L70" s="33">
        <f>IF('Indicator Date hidden'!M71="x","x",$L$2-'Indicator Date hidden'!M71)</f>
        <v>0</v>
      </c>
      <c r="M70" s="33">
        <f>IF('Indicator Date hidden'!N71="x","x",$M$2-'Indicator Date hidden'!N71)</f>
        <v>0</v>
      </c>
      <c r="N70" s="33">
        <f>IF('Indicator Date hidden'!O71="x","x",$N$2-'Indicator Date hidden'!O71)</f>
        <v>0</v>
      </c>
      <c r="O70" s="33">
        <f>IF('Indicator Date hidden'!P71="x","x",$O$2-'Indicator Date hidden'!P71)</f>
        <v>0</v>
      </c>
      <c r="P70" s="33">
        <f>IF('Indicator Date hidden'!Q71="x","x",$P$2-'Indicator Date hidden'!Q71)</f>
        <v>0</v>
      </c>
      <c r="Q70" s="33">
        <f>IF('Indicator Date hidden'!R71="x","x",$Q$2-'Indicator Date hidden'!R71)</f>
        <v>2</v>
      </c>
      <c r="R70" s="33">
        <f>IF('Indicator Date hidden'!S71="x","x",$R$2-'Indicator Date hidden'!S71)</f>
        <v>0</v>
      </c>
      <c r="S70" s="33">
        <f>IF('Indicator Date hidden'!T71="x","x",$S$2-'Indicator Date hidden'!T71)</f>
        <v>0</v>
      </c>
      <c r="T70" s="33">
        <f>IF('Indicator Date hidden'!U71="x","x",$T$2-'Indicator Date hidden'!U71)</f>
        <v>0</v>
      </c>
      <c r="U70" s="33">
        <f>IF('Indicator Date hidden'!V71="x","x",$U$2-'Indicator Date hidden'!V71)</f>
        <v>0</v>
      </c>
      <c r="V70" s="33">
        <f>IF('Indicator Date hidden'!W71="x","x",$V$2-'Indicator Date hidden'!W71)</f>
        <v>0</v>
      </c>
      <c r="W70" s="33">
        <f>IF('Indicator Date hidden'!X71="x","x",$W$2-'Indicator Date hidden'!X71)</f>
        <v>2</v>
      </c>
      <c r="X70" s="33">
        <f>IF('Indicator Date hidden'!Y71="x","x",$X$2-'Indicator Date hidden'!Y71)</f>
        <v>4</v>
      </c>
      <c r="Y70" s="33">
        <f>IF('Indicator Date hidden'!Z71="x","x",$Y$2-'Indicator Date hidden'!Z71)</f>
        <v>0</v>
      </c>
      <c r="Z70" s="33">
        <f>IF('Indicator Date hidden'!AA71="x","x",$Z$2-'Indicator Date hidden'!AA71)</f>
        <v>0</v>
      </c>
      <c r="AA70" s="33">
        <f>IF('Indicator Date hidden'!AB71="x","x",$AA$2-'Indicator Date hidden'!AB71)</f>
        <v>0</v>
      </c>
      <c r="AB70" s="33">
        <f>IF('Indicator Date hidden'!AC71="x","x",$AB$2-'Indicator Date hidden'!AC71)</f>
        <v>0</v>
      </c>
      <c r="AC70" s="33">
        <f>IF('Indicator Date hidden'!AD71="x","x",$AC$2-'Indicator Date hidden'!AD71)</f>
        <v>0</v>
      </c>
      <c r="AD70" s="33">
        <f>IF('Indicator Date hidden'!AE71="x","x",$AD$2-'Indicator Date hidden'!AE71)</f>
        <v>0</v>
      </c>
      <c r="AE70" s="33" t="str">
        <f>IF('Indicator Date hidden'!AF71="x","x",$AE$2-'Indicator Date hidden'!AF71)</f>
        <v>x</v>
      </c>
      <c r="AF70" s="33">
        <f>IF('Indicator Date hidden'!AG71="x","x",$AF$2-'Indicator Date hidden'!AG71)</f>
        <v>1</v>
      </c>
      <c r="AG70" s="33">
        <f>IF('Indicator Date hidden'!AH71="x","x",$AG$2-'Indicator Date hidden'!AH71)</f>
        <v>0</v>
      </c>
      <c r="AH70" s="33">
        <f>IF('Indicator Date hidden'!AI71="x","x",$AH$2-'Indicator Date hidden'!AI71)</f>
        <v>0</v>
      </c>
      <c r="AI70" s="33">
        <f>IF('Indicator Date hidden'!AJ71="x","x",$AI$2-'Indicator Date hidden'!AJ71)</f>
        <v>0</v>
      </c>
      <c r="AJ70" s="33" t="str">
        <f>IF('Indicator Date hidden'!AK71="x","x",$AJ$2-'Indicator Date hidden'!AK71)</f>
        <v>x</v>
      </c>
      <c r="AK70" s="33">
        <f>IF('Indicator Date hidden'!AL71="x","x",$AK$2-'Indicator Date hidden'!AL71)</f>
        <v>1</v>
      </c>
      <c r="AL70" s="33">
        <f>IF('Indicator Date hidden'!AM71="x","x",$AL$2-'Indicator Date hidden'!AM71)</f>
        <v>0</v>
      </c>
      <c r="AM70" s="33">
        <f>IF('Indicator Date hidden'!AN71="x","x",$AM$2-'Indicator Date hidden'!AN71)</f>
        <v>0</v>
      </c>
      <c r="AN70" s="33">
        <f>IF('Indicator Date hidden'!AO71="x","x",$AN$2-'Indicator Date hidden'!AO71)</f>
        <v>0</v>
      </c>
      <c r="AO70" s="33">
        <f>IF('Indicator Date hidden'!AP71="x","x",$AO$2-'Indicator Date hidden'!AP71)</f>
        <v>1</v>
      </c>
      <c r="AP70" s="33">
        <f>IF('Indicator Date hidden'!AQ71="x","x",$AP$2-'Indicator Date hidden'!AQ71)</f>
        <v>1</v>
      </c>
      <c r="AQ70" s="33">
        <f>IF('Indicator Date hidden'!AR71="x","x",$AQ$2-'Indicator Date hidden'!AR71)</f>
        <v>0</v>
      </c>
      <c r="AR70" s="33">
        <f>IF('Indicator Date hidden'!AS71="x","x",$AR$2-'Indicator Date hidden'!AS71)</f>
        <v>0</v>
      </c>
      <c r="AS70" s="33">
        <f>IF('Indicator Date hidden'!AT71="x","x",$AS$2-'Indicator Date hidden'!AT71)</f>
        <v>0</v>
      </c>
      <c r="AT70" s="33">
        <f>IF('Indicator Date hidden'!AU71="x","x",$AT$2-'Indicator Date hidden'!AU71)</f>
        <v>0</v>
      </c>
      <c r="AU70" s="33">
        <f>IF('Indicator Date hidden'!AV71="x","x",$AU$2-'Indicator Date hidden'!AV71)</f>
        <v>4</v>
      </c>
      <c r="AV70" s="33">
        <f>IF('Indicator Date hidden'!AW71="x","x",$AV$2-'Indicator Date hidden'!AW71)</f>
        <v>0</v>
      </c>
      <c r="AW70" s="33">
        <f>IF('Indicator Date hidden'!AX71="x","x",$AW$2-'Indicator Date hidden'!AX71)</f>
        <v>0</v>
      </c>
      <c r="AX70" s="33">
        <f>IF('Indicator Date hidden'!AY71="x","x",$AX$2-'Indicator Date hidden'!AY71)</f>
        <v>0</v>
      </c>
      <c r="AY70" s="33">
        <f>IF('Indicator Date hidden'!AZ71="x","x",$AY$2-'Indicator Date hidden'!AZ71)</f>
        <v>0</v>
      </c>
      <c r="AZ70" s="33">
        <f>IF('Indicator Date hidden'!BA71="x","x",$AZ$2-'Indicator Date hidden'!BA71)</f>
        <v>0</v>
      </c>
      <c r="BA70">
        <f t="shared" si="5"/>
        <v>16</v>
      </c>
      <c r="BB70" s="34">
        <f t="shared" si="6"/>
        <v>0.32653061224489793</v>
      </c>
      <c r="BC70">
        <f t="shared" si="7"/>
        <v>8</v>
      </c>
      <c r="BD70" s="34">
        <f t="shared" si="8"/>
        <v>0.88957121296748443</v>
      </c>
      <c r="BE70" s="36">
        <f t="shared" si="9"/>
        <v>0</v>
      </c>
    </row>
    <row r="71" spans="1:57" x14ac:dyDescent="0.3">
      <c r="A71" t="s">
        <v>130</v>
      </c>
      <c r="B71" s="33">
        <f>IF('Indicator Date hidden'!C72="x","x",$B$2-'Indicator Date hidden'!C72)</f>
        <v>0</v>
      </c>
      <c r="C71" s="33">
        <f>IF('Indicator Date hidden'!D72="x","x",$C$2-'Indicator Date hidden'!D72)</f>
        <v>0</v>
      </c>
      <c r="D71" s="33">
        <f>IF('Indicator Date hidden'!E72="x","x",$D$2-'Indicator Date hidden'!E72)</f>
        <v>0</v>
      </c>
      <c r="E71" s="33">
        <f>IF('Indicator Date hidden'!F72="x","x",$E$2-'Indicator Date hidden'!F72)</f>
        <v>0</v>
      </c>
      <c r="F71" s="33">
        <f>IF('Indicator Date hidden'!G72="x","x",$F$2-'Indicator Date hidden'!G72)</f>
        <v>0</v>
      </c>
      <c r="G71" s="33">
        <f>IF('Indicator Date hidden'!H72="x","x",$G$2-'Indicator Date hidden'!H72)</f>
        <v>0</v>
      </c>
      <c r="H71" s="33">
        <f>IF('Indicator Date hidden'!I72="x","x",$H$2-'Indicator Date hidden'!I72)</f>
        <v>0</v>
      </c>
      <c r="I71" s="33">
        <f>IF('Indicator Date hidden'!J72="x","x",$I$2-'Indicator Date hidden'!J72)</f>
        <v>0</v>
      </c>
      <c r="J71" s="33">
        <f>IF('Indicator Date hidden'!K72="x","x",$J$2-'Indicator Date hidden'!K72)</f>
        <v>0</v>
      </c>
      <c r="K71" s="33">
        <f>IF('Indicator Date hidden'!L72="x","x",$K$2-'Indicator Date hidden'!L72)</f>
        <v>0</v>
      </c>
      <c r="L71" s="33">
        <f>IF('Indicator Date hidden'!M72="x","x",$L$2-'Indicator Date hidden'!M72)</f>
        <v>0</v>
      </c>
      <c r="M71" s="33">
        <f>IF('Indicator Date hidden'!N72="x","x",$M$2-'Indicator Date hidden'!N72)</f>
        <v>0</v>
      </c>
      <c r="N71" s="33">
        <f>IF('Indicator Date hidden'!O72="x","x",$N$2-'Indicator Date hidden'!O72)</f>
        <v>0</v>
      </c>
      <c r="O71" s="33">
        <f>IF('Indicator Date hidden'!P72="x","x",$O$2-'Indicator Date hidden'!P72)</f>
        <v>0</v>
      </c>
      <c r="P71" s="33">
        <f>IF('Indicator Date hidden'!Q72="x","x",$P$2-'Indicator Date hidden'!Q72)</f>
        <v>0</v>
      </c>
      <c r="Q71" s="33">
        <f>IF('Indicator Date hidden'!R72="x","x",$Q$2-'Indicator Date hidden'!R72)</f>
        <v>8</v>
      </c>
      <c r="R71" s="33">
        <f>IF('Indicator Date hidden'!S72="x","x",$R$2-'Indicator Date hidden'!S72)</f>
        <v>0</v>
      </c>
      <c r="S71" s="33">
        <f>IF('Indicator Date hidden'!T72="x","x",$S$2-'Indicator Date hidden'!T72)</f>
        <v>0</v>
      </c>
      <c r="T71" s="33">
        <f>IF('Indicator Date hidden'!U72="x","x",$T$2-'Indicator Date hidden'!U72)</f>
        <v>0</v>
      </c>
      <c r="U71" s="33">
        <f>IF('Indicator Date hidden'!V72="x","x",$U$2-'Indicator Date hidden'!V72)</f>
        <v>0</v>
      </c>
      <c r="V71" s="33">
        <f>IF('Indicator Date hidden'!W72="x","x",$V$2-'Indicator Date hidden'!W72)</f>
        <v>0</v>
      </c>
      <c r="W71" s="33">
        <f>IF('Indicator Date hidden'!X72="x","x",$W$2-'Indicator Date hidden'!X72)</f>
        <v>0</v>
      </c>
      <c r="X71" s="33">
        <f>IF('Indicator Date hidden'!Y72="x","x",$X$2-'Indicator Date hidden'!Y72)</f>
        <v>4</v>
      </c>
      <c r="Y71" s="33">
        <f>IF('Indicator Date hidden'!Z72="x","x",$Y$2-'Indicator Date hidden'!Z72)</f>
        <v>0</v>
      </c>
      <c r="Z71" s="33">
        <f>IF('Indicator Date hidden'!AA72="x","x",$Z$2-'Indicator Date hidden'!AA72)</f>
        <v>0</v>
      </c>
      <c r="AA71" s="33">
        <f>IF('Indicator Date hidden'!AB72="x","x",$AA$2-'Indicator Date hidden'!AB72)</f>
        <v>0</v>
      </c>
      <c r="AB71" s="33">
        <f>IF('Indicator Date hidden'!AC72="x","x",$AB$2-'Indicator Date hidden'!AC72)</f>
        <v>0</v>
      </c>
      <c r="AC71" s="33">
        <f>IF('Indicator Date hidden'!AD72="x","x",$AC$2-'Indicator Date hidden'!AD72)</f>
        <v>0</v>
      </c>
      <c r="AD71" s="33">
        <f>IF('Indicator Date hidden'!AE72="x","x",$AD$2-'Indicator Date hidden'!AE72)</f>
        <v>0</v>
      </c>
      <c r="AE71" s="33" t="str">
        <f>IF('Indicator Date hidden'!AF72="x","x",$AE$2-'Indicator Date hidden'!AF72)</f>
        <v>x</v>
      </c>
      <c r="AF71" s="33">
        <f>IF('Indicator Date hidden'!AG72="x","x",$AF$2-'Indicator Date hidden'!AG72)</f>
        <v>3</v>
      </c>
      <c r="AG71" s="33">
        <f>IF('Indicator Date hidden'!AH72="x","x",$AG$2-'Indicator Date hidden'!AH72)</f>
        <v>0</v>
      </c>
      <c r="AH71" s="33">
        <f>IF('Indicator Date hidden'!AI72="x","x",$AH$2-'Indicator Date hidden'!AI72)</f>
        <v>0</v>
      </c>
      <c r="AI71" s="33">
        <f>IF('Indicator Date hidden'!AJ72="x","x",$AI$2-'Indicator Date hidden'!AJ72)</f>
        <v>0</v>
      </c>
      <c r="AJ71" s="33" t="str">
        <f>IF('Indicator Date hidden'!AK72="x","x",$AJ$2-'Indicator Date hidden'!AK72)</f>
        <v>x</v>
      </c>
      <c r="AK71" s="33">
        <f>IF('Indicator Date hidden'!AL72="x","x",$AK$2-'Indicator Date hidden'!AL72)</f>
        <v>1</v>
      </c>
      <c r="AL71" s="33">
        <f>IF('Indicator Date hidden'!AM72="x","x",$AL$2-'Indicator Date hidden'!AM72)</f>
        <v>0</v>
      </c>
      <c r="AM71" s="33">
        <f>IF('Indicator Date hidden'!AN72="x","x",$AM$2-'Indicator Date hidden'!AN72)</f>
        <v>0</v>
      </c>
      <c r="AN71" s="33">
        <f>IF('Indicator Date hidden'!AO72="x","x",$AN$2-'Indicator Date hidden'!AO72)</f>
        <v>0</v>
      </c>
      <c r="AO71" s="33" t="str">
        <f>IF('Indicator Date hidden'!AP72="x","x",$AO$2-'Indicator Date hidden'!AP72)</f>
        <v>x</v>
      </c>
      <c r="AP71" s="33" t="str">
        <f>IF('Indicator Date hidden'!AQ72="x","x",$AP$2-'Indicator Date hidden'!AQ72)</f>
        <v>x</v>
      </c>
      <c r="AQ71" s="33">
        <f>IF('Indicator Date hidden'!AR72="x","x",$AQ$2-'Indicator Date hidden'!AR72)</f>
        <v>0</v>
      </c>
      <c r="AR71" s="33">
        <f>IF('Indicator Date hidden'!AS72="x","x",$AR$2-'Indicator Date hidden'!AS72)</f>
        <v>0</v>
      </c>
      <c r="AS71" s="33">
        <f>IF('Indicator Date hidden'!AT72="x","x",$AS$2-'Indicator Date hidden'!AT72)</f>
        <v>0</v>
      </c>
      <c r="AT71" s="33">
        <f>IF('Indicator Date hidden'!AU72="x","x",$AT$2-'Indicator Date hidden'!AU72)</f>
        <v>0</v>
      </c>
      <c r="AU71" s="33">
        <f>IF('Indicator Date hidden'!AV72="x","x",$AU$2-'Indicator Date hidden'!AV72)</f>
        <v>1</v>
      </c>
      <c r="AV71" s="33">
        <f>IF('Indicator Date hidden'!AW72="x","x",$AV$2-'Indicator Date hidden'!AW72)</f>
        <v>0</v>
      </c>
      <c r="AW71" s="33">
        <f>IF('Indicator Date hidden'!AX72="x","x",$AW$2-'Indicator Date hidden'!AX72)</f>
        <v>0</v>
      </c>
      <c r="AX71" s="33">
        <f>IF('Indicator Date hidden'!AY72="x","x",$AX$2-'Indicator Date hidden'!AY72)</f>
        <v>0</v>
      </c>
      <c r="AY71" s="33">
        <f>IF('Indicator Date hidden'!AZ72="x","x",$AY$2-'Indicator Date hidden'!AZ72)</f>
        <v>0</v>
      </c>
      <c r="AZ71" s="33">
        <f>IF('Indicator Date hidden'!BA72="x","x",$AZ$2-'Indicator Date hidden'!BA72)</f>
        <v>0</v>
      </c>
      <c r="BA71">
        <f t="shared" si="5"/>
        <v>17</v>
      </c>
      <c r="BB71" s="34">
        <f t="shared" si="6"/>
        <v>0.36170212765957449</v>
      </c>
      <c r="BC71">
        <f t="shared" si="7"/>
        <v>5</v>
      </c>
      <c r="BD71" s="34">
        <f t="shared" si="8"/>
        <v>1.3436300769231442</v>
      </c>
      <c r="BE71" s="36">
        <f t="shared" si="9"/>
        <v>0</v>
      </c>
    </row>
    <row r="72" spans="1:57" x14ac:dyDescent="0.3">
      <c r="A72" t="s">
        <v>131</v>
      </c>
      <c r="B72" s="33">
        <f>IF('Indicator Date hidden'!C73="x","x",$B$2-'Indicator Date hidden'!C73)</f>
        <v>0</v>
      </c>
      <c r="C72" s="33">
        <f>IF('Indicator Date hidden'!D73="x","x",$C$2-'Indicator Date hidden'!D73)</f>
        <v>0</v>
      </c>
      <c r="D72" s="33">
        <f>IF('Indicator Date hidden'!E73="x","x",$D$2-'Indicator Date hidden'!E73)</f>
        <v>0</v>
      </c>
      <c r="E72" s="33">
        <f>IF('Indicator Date hidden'!F73="x","x",$E$2-'Indicator Date hidden'!F73)</f>
        <v>0</v>
      </c>
      <c r="F72" s="33">
        <f>IF('Indicator Date hidden'!G73="x","x",$F$2-'Indicator Date hidden'!G73)</f>
        <v>0</v>
      </c>
      <c r="G72" s="33">
        <f>IF('Indicator Date hidden'!H73="x","x",$G$2-'Indicator Date hidden'!H73)</f>
        <v>0</v>
      </c>
      <c r="H72" s="33">
        <f>IF('Indicator Date hidden'!I73="x","x",$H$2-'Indicator Date hidden'!I73)</f>
        <v>0</v>
      </c>
      <c r="I72" s="33">
        <f>IF('Indicator Date hidden'!J73="x","x",$I$2-'Indicator Date hidden'!J73)</f>
        <v>0</v>
      </c>
      <c r="J72" s="33">
        <f>IF('Indicator Date hidden'!K73="x","x",$J$2-'Indicator Date hidden'!K73)</f>
        <v>0</v>
      </c>
      <c r="K72" s="33">
        <f>IF('Indicator Date hidden'!L73="x","x",$K$2-'Indicator Date hidden'!L73)</f>
        <v>0</v>
      </c>
      <c r="L72" s="33">
        <f>IF('Indicator Date hidden'!M73="x","x",$L$2-'Indicator Date hidden'!M73)</f>
        <v>0</v>
      </c>
      <c r="M72" s="33">
        <f>IF('Indicator Date hidden'!N73="x","x",$M$2-'Indicator Date hidden'!N73)</f>
        <v>0</v>
      </c>
      <c r="N72" s="33">
        <f>IF('Indicator Date hidden'!O73="x","x",$N$2-'Indicator Date hidden'!O73)</f>
        <v>0</v>
      </c>
      <c r="O72" s="33">
        <f>IF('Indicator Date hidden'!P73="x","x",$O$2-'Indicator Date hidden'!P73)</f>
        <v>0</v>
      </c>
      <c r="P72" s="33">
        <f>IF('Indicator Date hidden'!Q73="x","x",$P$2-'Indicator Date hidden'!Q73)</f>
        <v>0</v>
      </c>
      <c r="Q72" s="33">
        <f>IF('Indicator Date hidden'!R73="x","x",$Q$2-'Indicator Date hidden'!R73)</f>
        <v>5</v>
      </c>
      <c r="R72" s="33">
        <f>IF('Indicator Date hidden'!S73="x","x",$R$2-'Indicator Date hidden'!S73)</f>
        <v>0</v>
      </c>
      <c r="S72" s="33">
        <f>IF('Indicator Date hidden'!T73="x","x",$S$2-'Indicator Date hidden'!T73)</f>
        <v>0</v>
      </c>
      <c r="T72" s="33">
        <f>IF('Indicator Date hidden'!U73="x","x",$T$2-'Indicator Date hidden'!U73)</f>
        <v>0</v>
      </c>
      <c r="U72" s="33">
        <f>IF('Indicator Date hidden'!V73="x","x",$U$2-'Indicator Date hidden'!V73)</f>
        <v>0</v>
      </c>
      <c r="V72" s="33">
        <f>IF('Indicator Date hidden'!W73="x","x",$V$2-'Indicator Date hidden'!W73)</f>
        <v>0</v>
      </c>
      <c r="W72" s="33">
        <f>IF('Indicator Date hidden'!X73="x","x",$W$2-'Indicator Date hidden'!X73)</f>
        <v>0</v>
      </c>
      <c r="X72" s="33">
        <f>IF('Indicator Date hidden'!Y73="x","x",$X$2-'Indicator Date hidden'!Y73)</f>
        <v>4</v>
      </c>
      <c r="Y72" s="33">
        <f>IF('Indicator Date hidden'!Z73="x","x",$Y$2-'Indicator Date hidden'!Z73)</f>
        <v>0</v>
      </c>
      <c r="Z72" s="33">
        <f>IF('Indicator Date hidden'!AA73="x","x",$Z$2-'Indicator Date hidden'!AA73)</f>
        <v>0</v>
      </c>
      <c r="AA72" s="33">
        <f>IF('Indicator Date hidden'!AB73="x","x",$AA$2-'Indicator Date hidden'!AB73)</f>
        <v>0</v>
      </c>
      <c r="AB72" s="33">
        <f>IF('Indicator Date hidden'!AC73="x","x",$AB$2-'Indicator Date hidden'!AC73)</f>
        <v>0</v>
      </c>
      <c r="AC72" s="33">
        <f>IF('Indicator Date hidden'!AD73="x","x",$AC$2-'Indicator Date hidden'!AD73)</f>
        <v>0</v>
      </c>
      <c r="AD72" s="33">
        <f>IF('Indicator Date hidden'!AE73="x","x",$AD$2-'Indicator Date hidden'!AE73)</f>
        <v>0</v>
      </c>
      <c r="AE72" s="33">
        <f>IF('Indicator Date hidden'!AF73="x","x",$AE$2-'Indicator Date hidden'!AF73)</f>
        <v>0</v>
      </c>
      <c r="AF72" s="33" t="str">
        <f>IF('Indicator Date hidden'!AG73="x","x",$AF$2-'Indicator Date hidden'!AG73)</f>
        <v>x</v>
      </c>
      <c r="AG72" s="33">
        <f>IF('Indicator Date hidden'!AH73="x","x",$AG$2-'Indicator Date hidden'!AH73)</f>
        <v>0</v>
      </c>
      <c r="AH72" s="33">
        <f>IF('Indicator Date hidden'!AI73="x","x",$AH$2-'Indicator Date hidden'!AI73)</f>
        <v>0</v>
      </c>
      <c r="AI72" s="33">
        <f>IF('Indicator Date hidden'!AJ73="x","x",$AI$2-'Indicator Date hidden'!AJ73)</f>
        <v>0</v>
      </c>
      <c r="AJ72" s="33" t="str">
        <f>IF('Indicator Date hidden'!AK73="x","x",$AJ$2-'Indicator Date hidden'!AK73)</f>
        <v>x</v>
      </c>
      <c r="AK72" s="33">
        <f>IF('Indicator Date hidden'!AL73="x","x",$AK$2-'Indicator Date hidden'!AL73)</f>
        <v>1</v>
      </c>
      <c r="AL72" s="33">
        <f>IF('Indicator Date hidden'!AM73="x","x",$AL$2-'Indicator Date hidden'!AM73)</f>
        <v>0</v>
      </c>
      <c r="AM72" s="33">
        <f>IF('Indicator Date hidden'!AN73="x","x",$AM$2-'Indicator Date hidden'!AN73)</f>
        <v>0</v>
      </c>
      <c r="AN72" s="33">
        <f>IF('Indicator Date hidden'!AO73="x","x",$AN$2-'Indicator Date hidden'!AO73)</f>
        <v>0</v>
      </c>
      <c r="AO72" s="33" t="str">
        <f>IF('Indicator Date hidden'!AP73="x","x",$AO$2-'Indicator Date hidden'!AP73)</f>
        <v>x</v>
      </c>
      <c r="AP72" s="33" t="str">
        <f>IF('Indicator Date hidden'!AQ73="x","x",$AP$2-'Indicator Date hidden'!AQ73)</f>
        <v>x</v>
      </c>
      <c r="AQ72" s="33" t="str">
        <f>IF('Indicator Date hidden'!AR73="x","x",$AQ$2-'Indicator Date hidden'!AR73)</f>
        <v>x</v>
      </c>
      <c r="AR72" s="33">
        <f>IF('Indicator Date hidden'!AS73="x","x",$AR$2-'Indicator Date hidden'!AS73)</f>
        <v>0</v>
      </c>
      <c r="AS72" s="33">
        <f>IF('Indicator Date hidden'!AT73="x","x",$AS$2-'Indicator Date hidden'!AT73)</f>
        <v>0</v>
      </c>
      <c r="AT72" s="33">
        <f>IF('Indicator Date hidden'!AU73="x","x",$AT$2-'Indicator Date hidden'!AU73)</f>
        <v>0</v>
      </c>
      <c r="AU72" s="33">
        <f>IF('Indicator Date hidden'!AV73="x","x",$AU$2-'Indicator Date hidden'!AV73)</f>
        <v>5</v>
      </c>
      <c r="AV72" s="33">
        <f>IF('Indicator Date hidden'!AW73="x","x",$AV$2-'Indicator Date hidden'!AW73)</f>
        <v>0</v>
      </c>
      <c r="AW72" s="33">
        <f>IF('Indicator Date hidden'!AX73="x","x",$AW$2-'Indicator Date hidden'!AX73)</f>
        <v>0</v>
      </c>
      <c r="AX72" s="33">
        <f>IF('Indicator Date hidden'!AY73="x","x",$AX$2-'Indicator Date hidden'!AY73)</f>
        <v>0</v>
      </c>
      <c r="AY72" s="33">
        <f>IF('Indicator Date hidden'!AZ73="x","x",$AY$2-'Indicator Date hidden'!AZ73)</f>
        <v>0</v>
      </c>
      <c r="AZ72" s="33">
        <f>IF('Indicator Date hidden'!BA73="x","x",$AZ$2-'Indicator Date hidden'!BA73)</f>
        <v>0</v>
      </c>
      <c r="BA72">
        <f t="shared" si="5"/>
        <v>15</v>
      </c>
      <c r="BB72" s="34">
        <f t="shared" si="6"/>
        <v>0.32608695652173914</v>
      </c>
      <c r="BC72">
        <f t="shared" si="7"/>
        <v>4</v>
      </c>
      <c r="BD72" s="34">
        <f t="shared" si="8"/>
        <v>1.1619763491211101</v>
      </c>
      <c r="BE72" s="36">
        <f t="shared" si="9"/>
        <v>0</v>
      </c>
    </row>
    <row r="73" spans="1:57" x14ac:dyDescent="0.3">
      <c r="A73" t="s">
        <v>133</v>
      </c>
      <c r="B73" s="33">
        <f>IF('Indicator Date hidden'!C74="x","x",$B$2-'Indicator Date hidden'!C74)</f>
        <v>0</v>
      </c>
      <c r="C73" s="33">
        <f>IF('Indicator Date hidden'!D74="x","x",$C$2-'Indicator Date hidden'!D74)</f>
        <v>0</v>
      </c>
      <c r="D73" s="33">
        <f>IF('Indicator Date hidden'!E74="x","x",$D$2-'Indicator Date hidden'!E74)</f>
        <v>0</v>
      </c>
      <c r="E73" s="33">
        <f>IF('Indicator Date hidden'!F74="x","x",$E$2-'Indicator Date hidden'!F74)</f>
        <v>0</v>
      </c>
      <c r="F73" s="33">
        <f>IF('Indicator Date hidden'!G74="x","x",$F$2-'Indicator Date hidden'!G74)</f>
        <v>0</v>
      </c>
      <c r="G73" s="33">
        <f>IF('Indicator Date hidden'!H74="x","x",$G$2-'Indicator Date hidden'!H74)</f>
        <v>0</v>
      </c>
      <c r="H73" s="33">
        <f>IF('Indicator Date hidden'!I74="x","x",$H$2-'Indicator Date hidden'!I74)</f>
        <v>0</v>
      </c>
      <c r="I73" s="33">
        <f>IF('Indicator Date hidden'!J74="x","x",$I$2-'Indicator Date hidden'!J74)</f>
        <v>0</v>
      </c>
      <c r="J73" s="33">
        <f>IF('Indicator Date hidden'!K74="x","x",$J$2-'Indicator Date hidden'!K74)</f>
        <v>0</v>
      </c>
      <c r="K73" s="33">
        <f>IF('Indicator Date hidden'!L74="x","x",$K$2-'Indicator Date hidden'!L74)</f>
        <v>0</v>
      </c>
      <c r="L73" s="33">
        <f>IF('Indicator Date hidden'!M74="x","x",$L$2-'Indicator Date hidden'!M74)</f>
        <v>0</v>
      </c>
      <c r="M73" s="33">
        <f>IF('Indicator Date hidden'!N74="x","x",$M$2-'Indicator Date hidden'!N74)</f>
        <v>0</v>
      </c>
      <c r="N73" s="33">
        <f>IF('Indicator Date hidden'!O74="x","x",$N$2-'Indicator Date hidden'!O74)</f>
        <v>0</v>
      </c>
      <c r="O73" s="33">
        <f>IF('Indicator Date hidden'!P74="x","x",$O$2-'Indicator Date hidden'!P74)</f>
        <v>0</v>
      </c>
      <c r="P73" s="33">
        <f>IF('Indicator Date hidden'!Q74="x","x",$P$2-'Indicator Date hidden'!Q74)</f>
        <v>0</v>
      </c>
      <c r="Q73" s="33">
        <f>IF('Indicator Date hidden'!R74="x","x",$Q$2-'Indicator Date hidden'!R74)</f>
        <v>2</v>
      </c>
      <c r="R73" s="33">
        <f>IF('Indicator Date hidden'!S74="x","x",$R$2-'Indicator Date hidden'!S74)</f>
        <v>0</v>
      </c>
      <c r="S73" s="33">
        <f>IF('Indicator Date hidden'!T74="x","x",$S$2-'Indicator Date hidden'!T74)</f>
        <v>0</v>
      </c>
      <c r="T73" s="33">
        <f>IF('Indicator Date hidden'!U74="x","x",$T$2-'Indicator Date hidden'!U74)</f>
        <v>0</v>
      </c>
      <c r="U73" s="33">
        <f>IF('Indicator Date hidden'!V74="x","x",$U$2-'Indicator Date hidden'!V74)</f>
        <v>0</v>
      </c>
      <c r="V73" s="33">
        <f>IF('Indicator Date hidden'!W74="x","x",$V$2-'Indicator Date hidden'!W74)</f>
        <v>0</v>
      </c>
      <c r="W73" s="33">
        <f>IF('Indicator Date hidden'!X74="x","x",$W$2-'Indicator Date hidden'!X74)</f>
        <v>2</v>
      </c>
      <c r="X73" s="33">
        <f>IF('Indicator Date hidden'!Y74="x","x",$X$2-'Indicator Date hidden'!Y74)</f>
        <v>0</v>
      </c>
      <c r="Y73" s="33">
        <f>IF('Indicator Date hidden'!Z74="x","x",$Y$2-'Indicator Date hidden'!Z74)</f>
        <v>0</v>
      </c>
      <c r="Z73" s="33">
        <f>IF('Indicator Date hidden'!AA74="x","x",$Z$2-'Indicator Date hidden'!AA74)</f>
        <v>0</v>
      </c>
      <c r="AA73" s="33">
        <f>IF('Indicator Date hidden'!AB74="x","x",$AA$2-'Indicator Date hidden'!AB74)</f>
        <v>0</v>
      </c>
      <c r="AB73" s="33">
        <f>IF('Indicator Date hidden'!AC74="x","x",$AB$2-'Indicator Date hidden'!AC74)</f>
        <v>0</v>
      </c>
      <c r="AC73" s="33">
        <f>IF('Indicator Date hidden'!AD74="x","x",$AC$2-'Indicator Date hidden'!AD74)</f>
        <v>0</v>
      </c>
      <c r="AD73" s="33">
        <f>IF('Indicator Date hidden'!AE74="x","x",$AD$2-'Indicator Date hidden'!AE74)</f>
        <v>0</v>
      </c>
      <c r="AE73" s="33">
        <f>IF('Indicator Date hidden'!AF74="x","x",$AE$2-'Indicator Date hidden'!AF74)</f>
        <v>0</v>
      </c>
      <c r="AF73" s="33">
        <f>IF('Indicator Date hidden'!AG74="x","x",$AF$2-'Indicator Date hidden'!AG74)</f>
        <v>1</v>
      </c>
      <c r="AG73" s="33">
        <f>IF('Indicator Date hidden'!AH74="x","x",$AG$2-'Indicator Date hidden'!AH74)</f>
        <v>0</v>
      </c>
      <c r="AH73" s="33">
        <f>IF('Indicator Date hidden'!AI74="x","x",$AH$2-'Indicator Date hidden'!AI74)</f>
        <v>0</v>
      </c>
      <c r="AI73" s="33">
        <f>IF('Indicator Date hidden'!AJ74="x","x",$AI$2-'Indicator Date hidden'!AJ74)</f>
        <v>0</v>
      </c>
      <c r="AJ73" s="33">
        <f>IF('Indicator Date hidden'!AK74="x","x",$AJ$2-'Indicator Date hidden'!AK74)</f>
        <v>0</v>
      </c>
      <c r="AK73" s="33">
        <f>IF('Indicator Date hidden'!AL74="x","x",$AK$2-'Indicator Date hidden'!AL74)</f>
        <v>1</v>
      </c>
      <c r="AL73" s="33">
        <f>IF('Indicator Date hidden'!AM74="x","x",$AL$2-'Indicator Date hidden'!AM74)</f>
        <v>0</v>
      </c>
      <c r="AM73" s="33">
        <f>IF('Indicator Date hidden'!AN74="x","x",$AM$2-'Indicator Date hidden'!AN74)</f>
        <v>0</v>
      </c>
      <c r="AN73" s="33">
        <f>IF('Indicator Date hidden'!AO74="x","x",$AN$2-'Indicator Date hidden'!AO74)</f>
        <v>0</v>
      </c>
      <c r="AO73" s="33">
        <f>IF('Indicator Date hidden'!AP74="x","x",$AO$2-'Indicator Date hidden'!AP74)</f>
        <v>0</v>
      </c>
      <c r="AP73" s="33">
        <f>IF('Indicator Date hidden'!AQ74="x","x",$AP$2-'Indicator Date hidden'!AQ74)</f>
        <v>0</v>
      </c>
      <c r="AQ73" s="33">
        <f>IF('Indicator Date hidden'!AR74="x","x",$AQ$2-'Indicator Date hidden'!AR74)</f>
        <v>4</v>
      </c>
      <c r="AR73" s="33">
        <f>IF('Indicator Date hidden'!AS74="x","x",$AR$2-'Indicator Date hidden'!AS74)</f>
        <v>0</v>
      </c>
      <c r="AS73" s="33">
        <f>IF('Indicator Date hidden'!AT74="x","x",$AS$2-'Indicator Date hidden'!AT74)</f>
        <v>0</v>
      </c>
      <c r="AT73" s="33">
        <f>IF('Indicator Date hidden'!AU74="x","x",$AT$2-'Indicator Date hidden'!AU74)</f>
        <v>0</v>
      </c>
      <c r="AU73" s="33">
        <f>IF('Indicator Date hidden'!AV74="x","x",$AU$2-'Indicator Date hidden'!AV74)</f>
        <v>8</v>
      </c>
      <c r="AV73" s="33">
        <f>IF('Indicator Date hidden'!AW74="x","x",$AV$2-'Indicator Date hidden'!AW74)</f>
        <v>0</v>
      </c>
      <c r="AW73" s="33">
        <f>IF('Indicator Date hidden'!AX74="x","x",$AW$2-'Indicator Date hidden'!AX74)</f>
        <v>0</v>
      </c>
      <c r="AX73" s="33">
        <f>IF('Indicator Date hidden'!AY74="x","x",$AX$2-'Indicator Date hidden'!AY74)</f>
        <v>0</v>
      </c>
      <c r="AY73" s="33">
        <f>IF('Indicator Date hidden'!AZ74="x","x",$AY$2-'Indicator Date hidden'!AZ74)</f>
        <v>0</v>
      </c>
      <c r="AZ73" s="33">
        <f>IF('Indicator Date hidden'!BA74="x","x",$AZ$2-'Indicator Date hidden'!BA74)</f>
        <v>0</v>
      </c>
      <c r="BA73">
        <f t="shared" si="5"/>
        <v>18</v>
      </c>
      <c r="BB73" s="34">
        <f t="shared" si="6"/>
        <v>0.35294117647058826</v>
      </c>
      <c r="BC73">
        <f t="shared" si="7"/>
        <v>6</v>
      </c>
      <c r="BD73" s="34">
        <f t="shared" si="8"/>
        <v>1.2806788857104259</v>
      </c>
      <c r="BE73" s="36">
        <f t="shared" si="9"/>
        <v>0</v>
      </c>
    </row>
    <row r="74" spans="1:57" x14ac:dyDescent="0.3">
      <c r="A74" t="s">
        <v>135</v>
      </c>
      <c r="B74" s="33">
        <f>IF('Indicator Date hidden'!C75="x","x",$B$2-'Indicator Date hidden'!C75)</f>
        <v>0</v>
      </c>
      <c r="C74" s="33">
        <f>IF('Indicator Date hidden'!D75="x","x",$C$2-'Indicator Date hidden'!D75)</f>
        <v>0</v>
      </c>
      <c r="D74" s="33">
        <f>IF('Indicator Date hidden'!E75="x","x",$D$2-'Indicator Date hidden'!E75)</f>
        <v>0</v>
      </c>
      <c r="E74" s="33">
        <f>IF('Indicator Date hidden'!F75="x","x",$E$2-'Indicator Date hidden'!F75)</f>
        <v>0</v>
      </c>
      <c r="F74" s="33">
        <f>IF('Indicator Date hidden'!G75="x","x",$F$2-'Indicator Date hidden'!G75)</f>
        <v>0</v>
      </c>
      <c r="G74" s="33">
        <f>IF('Indicator Date hidden'!H75="x","x",$G$2-'Indicator Date hidden'!H75)</f>
        <v>0</v>
      </c>
      <c r="H74" s="33">
        <f>IF('Indicator Date hidden'!I75="x","x",$H$2-'Indicator Date hidden'!I75)</f>
        <v>0</v>
      </c>
      <c r="I74" s="33">
        <f>IF('Indicator Date hidden'!J75="x","x",$I$2-'Indicator Date hidden'!J75)</f>
        <v>0</v>
      </c>
      <c r="J74" s="33">
        <f>IF('Indicator Date hidden'!K75="x","x",$J$2-'Indicator Date hidden'!K75)</f>
        <v>0</v>
      </c>
      <c r="K74" s="33">
        <f>IF('Indicator Date hidden'!L75="x","x",$K$2-'Indicator Date hidden'!L75)</f>
        <v>0</v>
      </c>
      <c r="L74" s="33">
        <f>IF('Indicator Date hidden'!M75="x","x",$L$2-'Indicator Date hidden'!M75)</f>
        <v>0</v>
      </c>
      <c r="M74" s="33">
        <f>IF('Indicator Date hidden'!N75="x","x",$M$2-'Indicator Date hidden'!N75)</f>
        <v>0</v>
      </c>
      <c r="N74" s="33">
        <f>IF('Indicator Date hidden'!O75="x","x",$N$2-'Indicator Date hidden'!O75)</f>
        <v>0</v>
      </c>
      <c r="O74" s="33">
        <f>IF('Indicator Date hidden'!P75="x","x",$O$2-'Indicator Date hidden'!P75)</f>
        <v>0</v>
      </c>
      <c r="P74" s="33">
        <f>IF('Indicator Date hidden'!Q75="x","x",$P$2-'Indicator Date hidden'!Q75)</f>
        <v>0</v>
      </c>
      <c r="Q74" s="33">
        <f>IF('Indicator Date hidden'!R75="x","x",$Q$2-'Indicator Date hidden'!R75)</f>
        <v>2</v>
      </c>
      <c r="R74" s="33">
        <f>IF('Indicator Date hidden'!S75="x","x",$R$2-'Indicator Date hidden'!S75)</f>
        <v>0</v>
      </c>
      <c r="S74" s="33">
        <f>IF('Indicator Date hidden'!T75="x","x",$S$2-'Indicator Date hidden'!T75)</f>
        <v>0</v>
      </c>
      <c r="T74" s="33">
        <f>IF('Indicator Date hidden'!U75="x","x",$T$2-'Indicator Date hidden'!U75)</f>
        <v>0</v>
      </c>
      <c r="U74" s="33">
        <f>IF('Indicator Date hidden'!V75="x","x",$U$2-'Indicator Date hidden'!V75)</f>
        <v>0</v>
      </c>
      <c r="V74" s="33">
        <f>IF('Indicator Date hidden'!W75="x","x",$V$2-'Indicator Date hidden'!W75)</f>
        <v>0</v>
      </c>
      <c r="W74" s="33">
        <f>IF('Indicator Date hidden'!X75="x","x",$W$2-'Indicator Date hidden'!X75)</f>
        <v>2</v>
      </c>
      <c r="X74" s="33" t="str">
        <f>IF('Indicator Date hidden'!Y75="x","x",$X$2-'Indicator Date hidden'!Y75)</f>
        <v>x</v>
      </c>
      <c r="Y74" s="33">
        <f>IF('Indicator Date hidden'!Z75="x","x",$Y$2-'Indicator Date hidden'!Z75)</f>
        <v>0</v>
      </c>
      <c r="Z74" s="33">
        <f>IF('Indicator Date hidden'!AA75="x","x",$Z$2-'Indicator Date hidden'!AA75)</f>
        <v>0</v>
      </c>
      <c r="AA74" s="33">
        <f>IF('Indicator Date hidden'!AB75="x","x",$AA$2-'Indicator Date hidden'!AB75)</f>
        <v>0</v>
      </c>
      <c r="AB74" s="33">
        <f>IF('Indicator Date hidden'!AC75="x","x",$AB$2-'Indicator Date hidden'!AC75)</f>
        <v>0</v>
      </c>
      <c r="AC74" s="33">
        <f>IF('Indicator Date hidden'!AD75="x","x",$AC$2-'Indicator Date hidden'!AD75)</f>
        <v>0</v>
      </c>
      <c r="AD74" s="33">
        <f>IF('Indicator Date hidden'!AE75="x","x",$AD$2-'Indicator Date hidden'!AE75)</f>
        <v>0</v>
      </c>
      <c r="AE74" s="33">
        <f>IF('Indicator Date hidden'!AF75="x","x",$AE$2-'Indicator Date hidden'!AF75)</f>
        <v>0</v>
      </c>
      <c r="AF74" s="33">
        <f>IF('Indicator Date hidden'!AG75="x","x",$AF$2-'Indicator Date hidden'!AG75)</f>
        <v>0</v>
      </c>
      <c r="AG74" s="33">
        <f>IF('Indicator Date hidden'!AH75="x","x",$AG$2-'Indicator Date hidden'!AH75)</f>
        <v>0</v>
      </c>
      <c r="AH74" s="33">
        <f>IF('Indicator Date hidden'!AI75="x","x",$AH$2-'Indicator Date hidden'!AI75)</f>
        <v>0</v>
      </c>
      <c r="AI74" s="33">
        <f>IF('Indicator Date hidden'!AJ75="x","x",$AI$2-'Indicator Date hidden'!AJ75)</f>
        <v>0</v>
      </c>
      <c r="AJ74" s="33">
        <f>IF('Indicator Date hidden'!AK75="x","x",$AJ$2-'Indicator Date hidden'!AK75)</f>
        <v>1</v>
      </c>
      <c r="AK74" s="33">
        <f>IF('Indicator Date hidden'!AL75="x","x",$AK$2-'Indicator Date hidden'!AL75)</f>
        <v>1</v>
      </c>
      <c r="AL74" s="33">
        <f>IF('Indicator Date hidden'!AM75="x","x",$AL$2-'Indicator Date hidden'!AM75)</f>
        <v>0</v>
      </c>
      <c r="AM74" s="33">
        <f>IF('Indicator Date hidden'!AN75="x","x",$AM$2-'Indicator Date hidden'!AN75)</f>
        <v>0</v>
      </c>
      <c r="AN74" s="33">
        <f>IF('Indicator Date hidden'!AO75="x","x",$AN$2-'Indicator Date hidden'!AO75)</f>
        <v>0</v>
      </c>
      <c r="AO74" s="33">
        <f>IF('Indicator Date hidden'!AP75="x","x",$AO$2-'Indicator Date hidden'!AP75)</f>
        <v>0</v>
      </c>
      <c r="AP74" s="33">
        <f>IF('Indicator Date hidden'!AQ75="x","x",$AP$2-'Indicator Date hidden'!AQ75)</f>
        <v>0</v>
      </c>
      <c r="AQ74" s="33">
        <f>IF('Indicator Date hidden'!AR75="x","x",$AQ$2-'Indicator Date hidden'!AR75)</f>
        <v>4</v>
      </c>
      <c r="AR74" s="33">
        <f>IF('Indicator Date hidden'!AS75="x","x",$AR$2-'Indicator Date hidden'!AS75)</f>
        <v>0</v>
      </c>
      <c r="AS74" s="33">
        <f>IF('Indicator Date hidden'!AT75="x","x",$AS$2-'Indicator Date hidden'!AT75)</f>
        <v>0</v>
      </c>
      <c r="AT74" s="33">
        <f>IF('Indicator Date hidden'!AU75="x","x",$AT$2-'Indicator Date hidden'!AU75)</f>
        <v>0</v>
      </c>
      <c r="AU74" s="33">
        <f>IF('Indicator Date hidden'!AV75="x","x",$AU$2-'Indicator Date hidden'!AV75)</f>
        <v>0</v>
      </c>
      <c r="AV74" s="33">
        <f>IF('Indicator Date hidden'!AW75="x","x",$AV$2-'Indicator Date hidden'!AW75)</f>
        <v>0</v>
      </c>
      <c r="AW74" s="33">
        <f>IF('Indicator Date hidden'!AX75="x","x",$AW$2-'Indicator Date hidden'!AX75)</f>
        <v>0</v>
      </c>
      <c r="AX74" s="33">
        <f>IF('Indicator Date hidden'!AY75="x","x",$AX$2-'Indicator Date hidden'!AY75)</f>
        <v>0</v>
      </c>
      <c r="AY74" s="33">
        <f>IF('Indicator Date hidden'!AZ75="x","x",$AY$2-'Indicator Date hidden'!AZ75)</f>
        <v>0</v>
      </c>
      <c r="AZ74" s="33">
        <f>IF('Indicator Date hidden'!BA75="x","x",$AZ$2-'Indicator Date hidden'!BA75)</f>
        <v>0</v>
      </c>
      <c r="BA74">
        <f t="shared" si="5"/>
        <v>10</v>
      </c>
      <c r="BB74" s="34">
        <f t="shared" si="6"/>
        <v>0.2</v>
      </c>
      <c r="BC74">
        <f t="shared" si="7"/>
        <v>5</v>
      </c>
      <c r="BD74" s="34">
        <f t="shared" si="8"/>
        <v>0.69282032302755092</v>
      </c>
      <c r="BE74" s="36">
        <f t="shared" si="9"/>
        <v>0</v>
      </c>
    </row>
    <row r="75" spans="1:57" x14ac:dyDescent="0.3">
      <c r="A75" t="s">
        <v>137</v>
      </c>
      <c r="B75" s="33">
        <f>IF('Indicator Date hidden'!C76="x","x",$B$2-'Indicator Date hidden'!C76)</f>
        <v>0</v>
      </c>
      <c r="C75" s="33">
        <f>IF('Indicator Date hidden'!D76="x","x",$C$2-'Indicator Date hidden'!D76)</f>
        <v>0</v>
      </c>
      <c r="D75" s="33">
        <f>IF('Indicator Date hidden'!E76="x","x",$D$2-'Indicator Date hidden'!E76)</f>
        <v>0</v>
      </c>
      <c r="E75" s="33">
        <f>IF('Indicator Date hidden'!F76="x","x",$E$2-'Indicator Date hidden'!F76)</f>
        <v>0</v>
      </c>
      <c r="F75" s="33">
        <f>IF('Indicator Date hidden'!G76="x","x",$F$2-'Indicator Date hidden'!G76)</f>
        <v>0</v>
      </c>
      <c r="G75" s="33">
        <f>IF('Indicator Date hidden'!H76="x","x",$G$2-'Indicator Date hidden'!H76)</f>
        <v>0</v>
      </c>
      <c r="H75" s="33">
        <f>IF('Indicator Date hidden'!I76="x","x",$H$2-'Indicator Date hidden'!I76)</f>
        <v>0</v>
      </c>
      <c r="I75" s="33">
        <f>IF('Indicator Date hidden'!J76="x","x",$I$2-'Indicator Date hidden'!J76)</f>
        <v>0</v>
      </c>
      <c r="J75" s="33">
        <f>IF('Indicator Date hidden'!K76="x","x",$J$2-'Indicator Date hidden'!K76)</f>
        <v>0</v>
      </c>
      <c r="K75" s="33">
        <f>IF('Indicator Date hidden'!L76="x","x",$K$2-'Indicator Date hidden'!L76)</f>
        <v>0</v>
      </c>
      <c r="L75" s="33">
        <f>IF('Indicator Date hidden'!M76="x","x",$L$2-'Indicator Date hidden'!M76)</f>
        <v>0</v>
      </c>
      <c r="M75" s="33">
        <f>IF('Indicator Date hidden'!N76="x","x",$M$2-'Indicator Date hidden'!N76)</f>
        <v>0</v>
      </c>
      <c r="N75" s="33">
        <f>IF('Indicator Date hidden'!O76="x","x",$N$2-'Indicator Date hidden'!O76)</f>
        <v>0</v>
      </c>
      <c r="O75" s="33">
        <f>IF('Indicator Date hidden'!P76="x","x",$O$2-'Indicator Date hidden'!P76)</f>
        <v>0</v>
      </c>
      <c r="P75" s="33">
        <f>IF('Indicator Date hidden'!Q76="x","x",$P$2-'Indicator Date hidden'!Q76)</f>
        <v>0</v>
      </c>
      <c r="Q75" s="33" t="str">
        <f>IF('Indicator Date hidden'!R76="x","x",$Q$2-'Indicator Date hidden'!R76)</f>
        <v>x</v>
      </c>
      <c r="R75" s="33">
        <f>IF('Indicator Date hidden'!S76="x","x",$R$2-'Indicator Date hidden'!S76)</f>
        <v>0</v>
      </c>
      <c r="S75" s="33">
        <f>IF('Indicator Date hidden'!T76="x","x",$S$2-'Indicator Date hidden'!T76)</f>
        <v>0</v>
      </c>
      <c r="T75" s="33">
        <f>IF('Indicator Date hidden'!U76="x","x",$T$2-'Indicator Date hidden'!U76)</f>
        <v>0</v>
      </c>
      <c r="U75" s="33" t="str">
        <f>IF('Indicator Date hidden'!V76="x","x",$U$2-'Indicator Date hidden'!V76)</f>
        <v>x</v>
      </c>
      <c r="V75" s="33">
        <f>IF('Indicator Date hidden'!W76="x","x",$V$2-'Indicator Date hidden'!W76)</f>
        <v>0</v>
      </c>
      <c r="W75" s="33" t="str">
        <f>IF('Indicator Date hidden'!X76="x","x",$W$2-'Indicator Date hidden'!X76)</f>
        <v>x</v>
      </c>
      <c r="X75" s="33">
        <f>IF('Indicator Date hidden'!Y76="x","x",$X$2-'Indicator Date hidden'!Y76)</f>
        <v>2</v>
      </c>
      <c r="Y75" s="33">
        <f>IF('Indicator Date hidden'!Z76="x","x",$Y$2-'Indicator Date hidden'!Z76)</f>
        <v>0</v>
      </c>
      <c r="Z75" s="33">
        <f>IF('Indicator Date hidden'!AA76="x","x",$Z$2-'Indicator Date hidden'!AA76)</f>
        <v>0</v>
      </c>
      <c r="AA75" s="33" t="str">
        <f>IF('Indicator Date hidden'!AB76="x","x",$AA$2-'Indicator Date hidden'!AB76)</f>
        <v>x</v>
      </c>
      <c r="AB75" s="33">
        <f>IF('Indicator Date hidden'!AC76="x","x",$AB$2-'Indicator Date hidden'!AC76)</f>
        <v>0</v>
      </c>
      <c r="AC75" s="33">
        <f>IF('Indicator Date hidden'!AD76="x","x",$AC$2-'Indicator Date hidden'!AD76)</f>
        <v>0</v>
      </c>
      <c r="AD75" s="33" t="str">
        <f>IF('Indicator Date hidden'!AE76="x","x",$AD$2-'Indicator Date hidden'!AE76)</f>
        <v>x</v>
      </c>
      <c r="AE75" s="33">
        <f>IF('Indicator Date hidden'!AF76="x","x",$AE$2-'Indicator Date hidden'!AF76)</f>
        <v>0</v>
      </c>
      <c r="AF75" s="33">
        <f>IF('Indicator Date hidden'!AG76="x","x",$AF$2-'Indicator Date hidden'!AG76)</f>
        <v>1</v>
      </c>
      <c r="AG75" s="33">
        <f>IF('Indicator Date hidden'!AH76="x","x",$AG$2-'Indicator Date hidden'!AH76)</f>
        <v>0</v>
      </c>
      <c r="AH75" s="33">
        <f>IF('Indicator Date hidden'!AI76="x","x",$AH$2-'Indicator Date hidden'!AI76)</f>
        <v>0</v>
      </c>
      <c r="AI75" s="33">
        <f>IF('Indicator Date hidden'!AJ76="x","x",$AI$2-'Indicator Date hidden'!AJ76)</f>
        <v>0</v>
      </c>
      <c r="AJ75" s="33" t="str">
        <f>IF('Indicator Date hidden'!AK76="x","x",$AJ$2-'Indicator Date hidden'!AK76)</f>
        <v>x</v>
      </c>
      <c r="AK75" s="33">
        <f>IF('Indicator Date hidden'!AL76="x","x",$AK$2-'Indicator Date hidden'!AL76)</f>
        <v>1</v>
      </c>
      <c r="AL75" s="33">
        <f>IF('Indicator Date hidden'!AM76="x","x",$AL$2-'Indicator Date hidden'!AM76)</f>
        <v>0</v>
      </c>
      <c r="AM75" s="33">
        <f>IF('Indicator Date hidden'!AN76="x","x",$AM$2-'Indicator Date hidden'!AN76)</f>
        <v>0</v>
      </c>
      <c r="AN75" s="33">
        <f>IF('Indicator Date hidden'!AO76="x","x",$AN$2-'Indicator Date hidden'!AO76)</f>
        <v>0</v>
      </c>
      <c r="AO75" s="33">
        <f>IF('Indicator Date hidden'!AP76="x","x",$AO$2-'Indicator Date hidden'!AP76)</f>
        <v>0</v>
      </c>
      <c r="AP75" s="33">
        <f>IF('Indicator Date hidden'!AQ76="x","x",$AP$2-'Indicator Date hidden'!AQ76)</f>
        <v>0</v>
      </c>
      <c r="AQ75" s="33">
        <f>IF('Indicator Date hidden'!AR76="x","x",$AQ$2-'Indicator Date hidden'!AR76)</f>
        <v>0</v>
      </c>
      <c r="AR75" s="33">
        <f>IF('Indicator Date hidden'!AS76="x","x",$AR$2-'Indicator Date hidden'!AS76)</f>
        <v>0</v>
      </c>
      <c r="AS75" s="33">
        <f>IF('Indicator Date hidden'!AT76="x","x",$AS$2-'Indicator Date hidden'!AT76)</f>
        <v>0</v>
      </c>
      <c r="AT75" s="33">
        <f>IF('Indicator Date hidden'!AU76="x","x",$AT$2-'Indicator Date hidden'!AU76)</f>
        <v>0</v>
      </c>
      <c r="AU75" s="33">
        <f>IF('Indicator Date hidden'!AV76="x","x",$AU$2-'Indicator Date hidden'!AV76)</f>
        <v>1</v>
      </c>
      <c r="AV75" s="33">
        <f>IF('Indicator Date hidden'!AW76="x","x",$AV$2-'Indicator Date hidden'!AW76)</f>
        <v>0</v>
      </c>
      <c r="AW75" s="33">
        <f>IF('Indicator Date hidden'!AX76="x","x",$AW$2-'Indicator Date hidden'!AX76)</f>
        <v>0</v>
      </c>
      <c r="AX75" s="33">
        <f>IF('Indicator Date hidden'!AY76="x","x",$AX$2-'Indicator Date hidden'!AY76)</f>
        <v>0</v>
      </c>
      <c r="AY75" s="33">
        <f>IF('Indicator Date hidden'!AZ76="x","x",$AY$2-'Indicator Date hidden'!AZ76)</f>
        <v>0</v>
      </c>
      <c r="AZ75" s="33">
        <f>IF('Indicator Date hidden'!BA76="x","x",$AZ$2-'Indicator Date hidden'!BA76)</f>
        <v>0</v>
      </c>
      <c r="BA75">
        <f t="shared" si="5"/>
        <v>5</v>
      </c>
      <c r="BB75" s="34">
        <f t="shared" si="6"/>
        <v>0.1111111111111111</v>
      </c>
      <c r="BC75">
        <f t="shared" si="7"/>
        <v>4</v>
      </c>
      <c r="BD75" s="34">
        <f t="shared" si="8"/>
        <v>0.37843080813169783</v>
      </c>
      <c r="BE75" s="36">
        <f t="shared" si="9"/>
        <v>0</v>
      </c>
    </row>
    <row r="76" spans="1:57" x14ac:dyDescent="0.3">
      <c r="A76" t="s">
        <v>139</v>
      </c>
      <c r="B76" s="33">
        <f>IF('Indicator Date hidden'!C77="x","x",$B$2-'Indicator Date hidden'!C77)</f>
        <v>0</v>
      </c>
      <c r="C76" s="33">
        <f>IF('Indicator Date hidden'!D77="x","x",$C$2-'Indicator Date hidden'!D77)</f>
        <v>0</v>
      </c>
      <c r="D76" s="33">
        <f>IF('Indicator Date hidden'!E77="x","x",$D$2-'Indicator Date hidden'!E77)</f>
        <v>0</v>
      </c>
      <c r="E76" s="33">
        <f>IF('Indicator Date hidden'!F77="x","x",$E$2-'Indicator Date hidden'!F77)</f>
        <v>0</v>
      </c>
      <c r="F76" s="33">
        <f>IF('Indicator Date hidden'!G77="x","x",$F$2-'Indicator Date hidden'!G77)</f>
        <v>0</v>
      </c>
      <c r="G76" s="33">
        <f>IF('Indicator Date hidden'!H77="x","x",$G$2-'Indicator Date hidden'!H77)</f>
        <v>0</v>
      </c>
      <c r="H76" s="33">
        <f>IF('Indicator Date hidden'!I77="x","x",$H$2-'Indicator Date hidden'!I77)</f>
        <v>0</v>
      </c>
      <c r="I76" s="33">
        <f>IF('Indicator Date hidden'!J77="x","x",$I$2-'Indicator Date hidden'!J77)</f>
        <v>0</v>
      </c>
      <c r="J76" s="33">
        <f>IF('Indicator Date hidden'!K77="x","x",$J$2-'Indicator Date hidden'!K77)</f>
        <v>0</v>
      </c>
      <c r="K76" s="33">
        <f>IF('Indicator Date hidden'!L77="x","x",$K$2-'Indicator Date hidden'!L77)</f>
        <v>0</v>
      </c>
      <c r="L76" s="33">
        <f>IF('Indicator Date hidden'!M77="x","x",$L$2-'Indicator Date hidden'!M77)</f>
        <v>0</v>
      </c>
      <c r="M76" s="33">
        <f>IF('Indicator Date hidden'!N77="x","x",$M$2-'Indicator Date hidden'!N77)</f>
        <v>0</v>
      </c>
      <c r="N76" s="33">
        <f>IF('Indicator Date hidden'!O77="x","x",$N$2-'Indicator Date hidden'!O77)</f>
        <v>0</v>
      </c>
      <c r="O76" s="33">
        <f>IF('Indicator Date hidden'!P77="x","x",$O$2-'Indicator Date hidden'!P77)</f>
        <v>0</v>
      </c>
      <c r="P76" s="33">
        <f>IF('Indicator Date hidden'!Q77="x","x",$P$2-'Indicator Date hidden'!Q77)</f>
        <v>0</v>
      </c>
      <c r="Q76" s="33" t="str">
        <f>IF('Indicator Date hidden'!R77="x","x",$Q$2-'Indicator Date hidden'!R77)</f>
        <v>x</v>
      </c>
      <c r="R76" s="33">
        <f>IF('Indicator Date hidden'!S77="x","x",$R$2-'Indicator Date hidden'!S77)</f>
        <v>0</v>
      </c>
      <c r="S76" s="33">
        <f>IF('Indicator Date hidden'!T77="x","x",$S$2-'Indicator Date hidden'!T77)</f>
        <v>0</v>
      </c>
      <c r="T76" s="33">
        <f>IF('Indicator Date hidden'!U77="x","x",$T$2-'Indicator Date hidden'!U77)</f>
        <v>0</v>
      </c>
      <c r="U76" s="33" t="str">
        <f>IF('Indicator Date hidden'!V77="x","x",$U$2-'Indicator Date hidden'!V77)</f>
        <v>x</v>
      </c>
      <c r="V76" s="33">
        <f>IF('Indicator Date hidden'!W77="x","x",$V$2-'Indicator Date hidden'!W77)</f>
        <v>0</v>
      </c>
      <c r="W76" s="33" t="str">
        <f>IF('Indicator Date hidden'!X77="x","x",$W$2-'Indicator Date hidden'!X77)</f>
        <v>x</v>
      </c>
      <c r="X76" s="33">
        <f>IF('Indicator Date hidden'!Y77="x","x",$X$2-'Indicator Date hidden'!Y77)</f>
        <v>2</v>
      </c>
      <c r="Y76" s="33">
        <f>IF('Indicator Date hidden'!Z77="x","x",$Y$2-'Indicator Date hidden'!Z77)</f>
        <v>0</v>
      </c>
      <c r="Z76" s="33">
        <f>IF('Indicator Date hidden'!AA77="x","x",$Z$2-'Indicator Date hidden'!AA77)</f>
        <v>0</v>
      </c>
      <c r="AA76" s="33" t="str">
        <f>IF('Indicator Date hidden'!AB77="x","x",$AA$2-'Indicator Date hidden'!AB77)</f>
        <v>x</v>
      </c>
      <c r="AB76" s="33">
        <f>IF('Indicator Date hidden'!AC77="x","x",$AB$2-'Indicator Date hidden'!AC77)</f>
        <v>0</v>
      </c>
      <c r="AC76" s="33">
        <f>IF('Indicator Date hidden'!AD77="x","x",$AC$2-'Indicator Date hidden'!AD77)</f>
        <v>0</v>
      </c>
      <c r="AD76" s="33" t="str">
        <f>IF('Indicator Date hidden'!AE77="x","x",$AD$2-'Indicator Date hidden'!AE77)</f>
        <v>x</v>
      </c>
      <c r="AE76" s="33">
        <f>IF('Indicator Date hidden'!AF77="x","x",$AE$2-'Indicator Date hidden'!AF77)</f>
        <v>0</v>
      </c>
      <c r="AF76" s="33">
        <f>IF('Indicator Date hidden'!AG77="x","x",$AF$2-'Indicator Date hidden'!AG77)</f>
        <v>1</v>
      </c>
      <c r="AG76" s="33">
        <f>IF('Indicator Date hidden'!AH77="x","x",$AG$2-'Indicator Date hidden'!AH77)</f>
        <v>0</v>
      </c>
      <c r="AH76" s="33">
        <f>IF('Indicator Date hidden'!AI77="x","x",$AH$2-'Indicator Date hidden'!AI77)</f>
        <v>0</v>
      </c>
      <c r="AI76" s="33">
        <f>IF('Indicator Date hidden'!AJ77="x","x",$AI$2-'Indicator Date hidden'!AJ77)</f>
        <v>0</v>
      </c>
      <c r="AJ76" s="33" t="str">
        <f>IF('Indicator Date hidden'!AK77="x","x",$AJ$2-'Indicator Date hidden'!AK77)</f>
        <v>x</v>
      </c>
      <c r="AK76" s="33">
        <f>IF('Indicator Date hidden'!AL77="x","x",$AK$2-'Indicator Date hidden'!AL77)</f>
        <v>1</v>
      </c>
      <c r="AL76" s="33">
        <f>IF('Indicator Date hidden'!AM77="x","x",$AL$2-'Indicator Date hidden'!AM77)</f>
        <v>0</v>
      </c>
      <c r="AM76" s="33">
        <f>IF('Indicator Date hidden'!AN77="x","x",$AM$2-'Indicator Date hidden'!AN77)</f>
        <v>0</v>
      </c>
      <c r="AN76" s="33">
        <f>IF('Indicator Date hidden'!AO77="x","x",$AN$2-'Indicator Date hidden'!AO77)</f>
        <v>0</v>
      </c>
      <c r="AO76" s="33">
        <f>IF('Indicator Date hidden'!AP77="x","x",$AO$2-'Indicator Date hidden'!AP77)</f>
        <v>0</v>
      </c>
      <c r="AP76" s="33">
        <f>IF('Indicator Date hidden'!AQ77="x","x",$AP$2-'Indicator Date hidden'!AQ77)</f>
        <v>0</v>
      </c>
      <c r="AQ76" s="33" t="str">
        <f>IF('Indicator Date hidden'!AR77="x","x",$AQ$2-'Indicator Date hidden'!AR77)</f>
        <v>x</v>
      </c>
      <c r="AR76" s="33">
        <f>IF('Indicator Date hidden'!AS77="x","x",$AR$2-'Indicator Date hidden'!AS77)</f>
        <v>0</v>
      </c>
      <c r="AS76" s="33">
        <f>IF('Indicator Date hidden'!AT77="x","x",$AS$2-'Indicator Date hidden'!AT77)</f>
        <v>0</v>
      </c>
      <c r="AT76" s="33">
        <f>IF('Indicator Date hidden'!AU77="x","x",$AT$2-'Indicator Date hidden'!AU77)</f>
        <v>0</v>
      </c>
      <c r="AU76" s="33" t="str">
        <f>IF('Indicator Date hidden'!AV77="x","x",$AU$2-'Indicator Date hidden'!AV77)</f>
        <v>x</v>
      </c>
      <c r="AV76" s="33">
        <f>IF('Indicator Date hidden'!AW77="x","x",$AV$2-'Indicator Date hidden'!AW77)</f>
        <v>0</v>
      </c>
      <c r="AW76" s="33">
        <f>IF('Indicator Date hidden'!AX77="x","x",$AW$2-'Indicator Date hidden'!AX77)</f>
        <v>0</v>
      </c>
      <c r="AX76" s="33">
        <f>IF('Indicator Date hidden'!AY77="x","x",$AX$2-'Indicator Date hidden'!AY77)</f>
        <v>0</v>
      </c>
      <c r="AY76" s="33">
        <f>IF('Indicator Date hidden'!AZ77="x","x",$AY$2-'Indicator Date hidden'!AZ77)</f>
        <v>0</v>
      </c>
      <c r="AZ76" s="33">
        <f>IF('Indicator Date hidden'!BA77="x","x",$AZ$2-'Indicator Date hidden'!BA77)</f>
        <v>0</v>
      </c>
      <c r="BA76">
        <f t="shared" si="5"/>
        <v>4</v>
      </c>
      <c r="BB76" s="34">
        <f t="shared" si="6"/>
        <v>9.3023255813953487E-2</v>
      </c>
      <c r="BC76">
        <f t="shared" si="7"/>
        <v>3</v>
      </c>
      <c r="BD76" s="34">
        <f t="shared" si="8"/>
        <v>0.36177556246753595</v>
      </c>
      <c r="BE76" s="36">
        <f t="shared" si="9"/>
        <v>0</v>
      </c>
    </row>
    <row r="77" spans="1:57" x14ac:dyDescent="0.3">
      <c r="A77" t="s">
        <v>141</v>
      </c>
      <c r="B77" s="33">
        <f>IF('Indicator Date hidden'!C78="x","x",$B$2-'Indicator Date hidden'!C78)</f>
        <v>0</v>
      </c>
      <c r="C77" s="33">
        <f>IF('Indicator Date hidden'!D78="x","x",$C$2-'Indicator Date hidden'!D78)</f>
        <v>0</v>
      </c>
      <c r="D77" s="33">
        <f>IF('Indicator Date hidden'!E78="x","x",$D$2-'Indicator Date hidden'!E78)</f>
        <v>0</v>
      </c>
      <c r="E77" s="33">
        <f>IF('Indicator Date hidden'!F78="x","x",$E$2-'Indicator Date hidden'!F78)</f>
        <v>0</v>
      </c>
      <c r="F77" s="33">
        <f>IF('Indicator Date hidden'!G78="x","x",$F$2-'Indicator Date hidden'!G78)</f>
        <v>0</v>
      </c>
      <c r="G77" s="33">
        <f>IF('Indicator Date hidden'!H78="x","x",$G$2-'Indicator Date hidden'!H78)</f>
        <v>0</v>
      </c>
      <c r="H77" s="33">
        <f>IF('Indicator Date hidden'!I78="x","x",$H$2-'Indicator Date hidden'!I78)</f>
        <v>0</v>
      </c>
      <c r="I77" s="33">
        <f>IF('Indicator Date hidden'!J78="x","x",$I$2-'Indicator Date hidden'!J78)</f>
        <v>0</v>
      </c>
      <c r="J77" s="33">
        <f>IF('Indicator Date hidden'!K78="x","x",$J$2-'Indicator Date hidden'!K78)</f>
        <v>0</v>
      </c>
      <c r="K77" s="33">
        <f>IF('Indicator Date hidden'!L78="x","x",$K$2-'Indicator Date hidden'!L78)</f>
        <v>0</v>
      </c>
      <c r="L77" s="33">
        <f>IF('Indicator Date hidden'!M78="x","x",$L$2-'Indicator Date hidden'!M78)</f>
        <v>0</v>
      </c>
      <c r="M77" s="33">
        <f>IF('Indicator Date hidden'!N78="x","x",$M$2-'Indicator Date hidden'!N78)</f>
        <v>0</v>
      </c>
      <c r="N77" s="33">
        <f>IF('Indicator Date hidden'!O78="x","x",$N$2-'Indicator Date hidden'!O78)</f>
        <v>0</v>
      </c>
      <c r="O77" s="33">
        <f>IF('Indicator Date hidden'!P78="x","x",$O$2-'Indicator Date hidden'!P78)</f>
        <v>0</v>
      </c>
      <c r="P77" s="33">
        <f>IF('Indicator Date hidden'!Q78="x","x",$P$2-'Indicator Date hidden'!Q78)</f>
        <v>0</v>
      </c>
      <c r="Q77" s="33">
        <f>IF('Indicator Date hidden'!R78="x","x",$Q$2-'Indicator Date hidden'!R78)</f>
        <v>8</v>
      </c>
      <c r="R77" s="33">
        <f>IF('Indicator Date hidden'!S78="x","x",$R$2-'Indicator Date hidden'!S78)</f>
        <v>0</v>
      </c>
      <c r="S77" s="33">
        <f>IF('Indicator Date hidden'!T78="x","x",$S$2-'Indicator Date hidden'!T78)</f>
        <v>0</v>
      </c>
      <c r="T77" s="33">
        <f>IF('Indicator Date hidden'!U78="x","x",$T$2-'Indicator Date hidden'!U78)</f>
        <v>0</v>
      </c>
      <c r="U77" s="33">
        <f>IF('Indicator Date hidden'!V78="x","x",$U$2-'Indicator Date hidden'!V78)</f>
        <v>0</v>
      </c>
      <c r="V77" s="33">
        <f>IF('Indicator Date hidden'!W78="x","x",$V$2-'Indicator Date hidden'!W78)</f>
        <v>0</v>
      </c>
      <c r="W77" s="33">
        <f>IF('Indicator Date hidden'!X78="x","x",$W$2-'Indicator Date hidden'!X78)</f>
        <v>8</v>
      </c>
      <c r="X77" s="33">
        <f>IF('Indicator Date hidden'!Y78="x","x",$X$2-'Indicator Date hidden'!Y78)</f>
        <v>2</v>
      </c>
      <c r="Y77" s="33">
        <f>IF('Indicator Date hidden'!Z78="x","x",$Y$2-'Indicator Date hidden'!Z78)</f>
        <v>0</v>
      </c>
      <c r="Z77" s="33">
        <f>IF('Indicator Date hidden'!AA78="x","x",$Z$2-'Indicator Date hidden'!AA78)</f>
        <v>0</v>
      </c>
      <c r="AA77" s="33">
        <f>IF('Indicator Date hidden'!AB78="x","x",$AA$2-'Indicator Date hidden'!AB78)</f>
        <v>1</v>
      </c>
      <c r="AB77" s="33">
        <f>IF('Indicator Date hidden'!AC78="x","x",$AB$2-'Indicator Date hidden'!AC78)</f>
        <v>0</v>
      </c>
      <c r="AC77" s="33">
        <f>IF('Indicator Date hidden'!AD78="x","x",$AC$2-'Indicator Date hidden'!AD78)</f>
        <v>0</v>
      </c>
      <c r="AD77" s="33">
        <f>IF('Indicator Date hidden'!AE78="x","x",$AD$2-'Indicator Date hidden'!AE78)</f>
        <v>0</v>
      </c>
      <c r="AE77" s="33">
        <f>IF('Indicator Date hidden'!AF78="x","x",$AE$2-'Indicator Date hidden'!AF78)</f>
        <v>0</v>
      </c>
      <c r="AF77" s="33">
        <f>IF('Indicator Date hidden'!AG78="x","x",$AF$2-'Indicator Date hidden'!AG78)</f>
        <v>2</v>
      </c>
      <c r="AG77" s="33">
        <f>IF('Indicator Date hidden'!AH78="x","x",$AG$2-'Indicator Date hidden'!AH78)</f>
        <v>0</v>
      </c>
      <c r="AH77" s="33">
        <f>IF('Indicator Date hidden'!AI78="x","x",$AH$2-'Indicator Date hidden'!AI78)</f>
        <v>0</v>
      </c>
      <c r="AI77" s="33">
        <f>IF('Indicator Date hidden'!AJ78="x","x",$AI$2-'Indicator Date hidden'!AJ78)</f>
        <v>0</v>
      </c>
      <c r="AJ77" s="33">
        <f>IF('Indicator Date hidden'!AK78="x","x",$AJ$2-'Indicator Date hidden'!AK78)</f>
        <v>1</v>
      </c>
      <c r="AK77" s="33">
        <f>IF('Indicator Date hidden'!AL78="x","x",$AK$2-'Indicator Date hidden'!AL78)</f>
        <v>1</v>
      </c>
      <c r="AL77" s="33">
        <f>IF('Indicator Date hidden'!AM78="x","x",$AL$2-'Indicator Date hidden'!AM78)</f>
        <v>0</v>
      </c>
      <c r="AM77" s="33">
        <f>IF('Indicator Date hidden'!AN78="x","x",$AM$2-'Indicator Date hidden'!AN78)</f>
        <v>0</v>
      </c>
      <c r="AN77" s="33">
        <f>IF('Indicator Date hidden'!AO78="x","x",$AN$2-'Indicator Date hidden'!AO78)</f>
        <v>0</v>
      </c>
      <c r="AO77" s="33">
        <f>IF('Indicator Date hidden'!AP78="x","x",$AO$2-'Indicator Date hidden'!AP78)</f>
        <v>0</v>
      </c>
      <c r="AP77" s="33">
        <f>IF('Indicator Date hidden'!AQ78="x","x",$AP$2-'Indicator Date hidden'!AQ78)</f>
        <v>0</v>
      </c>
      <c r="AQ77" s="33">
        <f>IF('Indicator Date hidden'!AR78="x","x",$AQ$2-'Indicator Date hidden'!AR78)</f>
        <v>0</v>
      </c>
      <c r="AR77" s="33">
        <f>IF('Indicator Date hidden'!AS78="x","x",$AR$2-'Indicator Date hidden'!AS78)</f>
        <v>0</v>
      </c>
      <c r="AS77" s="33">
        <f>IF('Indicator Date hidden'!AT78="x","x",$AS$2-'Indicator Date hidden'!AT78)</f>
        <v>0</v>
      </c>
      <c r="AT77" s="33">
        <f>IF('Indicator Date hidden'!AU78="x","x",$AT$2-'Indicator Date hidden'!AU78)</f>
        <v>0</v>
      </c>
      <c r="AU77" s="33">
        <f>IF('Indicator Date hidden'!AV78="x","x",$AU$2-'Indicator Date hidden'!AV78)</f>
        <v>3</v>
      </c>
      <c r="AV77" s="33">
        <f>IF('Indicator Date hidden'!AW78="x","x",$AV$2-'Indicator Date hidden'!AW78)</f>
        <v>0</v>
      </c>
      <c r="AW77" s="33">
        <f>IF('Indicator Date hidden'!AX78="x","x",$AW$2-'Indicator Date hidden'!AX78)</f>
        <v>0</v>
      </c>
      <c r="AX77" s="33">
        <f>IF('Indicator Date hidden'!AY78="x","x",$AX$2-'Indicator Date hidden'!AY78)</f>
        <v>0</v>
      </c>
      <c r="AY77" s="33">
        <f>IF('Indicator Date hidden'!AZ78="x","x",$AY$2-'Indicator Date hidden'!AZ78)</f>
        <v>0</v>
      </c>
      <c r="AZ77" s="33">
        <f>IF('Indicator Date hidden'!BA78="x","x",$AZ$2-'Indicator Date hidden'!BA78)</f>
        <v>0</v>
      </c>
      <c r="BA77">
        <f t="shared" si="5"/>
        <v>26</v>
      </c>
      <c r="BB77" s="34">
        <f t="shared" si="6"/>
        <v>0.50980392156862742</v>
      </c>
      <c r="BC77">
        <f t="shared" si="7"/>
        <v>8</v>
      </c>
      <c r="BD77" s="34">
        <f t="shared" si="8"/>
        <v>1.6254417079264867</v>
      </c>
      <c r="BE77" s="36">
        <f t="shared" si="9"/>
        <v>0</v>
      </c>
    </row>
    <row r="78" spans="1:57" x14ac:dyDescent="0.3">
      <c r="A78" t="s">
        <v>143</v>
      </c>
      <c r="B78" s="33">
        <f>IF('Indicator Date hidden'!C79="x","x",$B$2-'Indicator Date hidden'!C79)</f>
        <v>0</v>
      </c>
      <c r="C78" s="33">
        <f>IF('Indicator Date hidden'!D79="x","x",$C$2-'Indicator Date hidden'!D79)</f>
        <v>0</v>
      </c>
      <c r="D78" s="33">
        <f>IF('Indicator Date hidden'!E79="x","x",$D$2-'Indicator Date hidden'!E79)</f>
        <v>0</v>
      </c>
      <c r="E78" s="33">
        <f>IF('Indicator Date hidden'!F79="x","x",$E$2-'Indicator Date hidden'!F79)</f>
        <v>0</v>
      </c>
      <c r="F78" s="33">
        <f>IF('Indicator Date hidden'!G79="x","x",$F$2-'Indicator Date hidden'!G79)</f>
        <v>0</v>
      </c>
      <c r="G78" s="33">
        <f>IF('Indicator Date hidden'!H79="x","x",$G$2-'Indicator Date hidden'!H79)</f>
        <v>0</v>
      </c>
      <c r="H78" s="33">
        <f>IF('Indicator Date hidden'!I79="x","x",$H$2-'Indicator Date hidden'!I79)</f>
        <v>0</v>
      </c>
      <c r="I78" s="33">
        <f>IF('Indicator Date hidden'!J79="x","x",$I$2-'Indicator Date hidden'!J79)</f>
        <v>0</v>
      </c>
      <c r="J78" s="33">
        <f>IF('Indicator Date hidden'!K79="x","x",$J$2-'Indicator Date hidden'!K79)</f>
        <v>0</v>
      </c>
      <c r="K78" s="33">
        <f>IF('Indicator Date hidden'!L79="x","x",$K$2-'Indicator Date hidden'!L79)</f>
        <v>0</v>
      </c>
      <c r="L78" s="33">
        <f>IF('Indicator Date hidden'!M79="x","x",$L$2-'Indicator Date hidden'!M79)</f>
        <v>0</v>
      </c>
      <c r="M78" s="33">
        <f>IF('Indicator Date hidden'!N79="x","x",$M$2-'Indicator Date hidden'!N79)</f>
        <v>0</v>
      </c>
      <c r="N78" s="33">
        <f>IF('Indicator Date hidden'!O79="x","x",$N$2-'Indicator Date hidden'!O79)</f>
        <v>0</v>
      </c>
      <c r="O78" s="33">
        <f>IF('Indicator Date hidden'!P79="x","x",$O$2-'Indicator Date hidden'!P79)</f>
        <v>0</v>
      </c>
      <c r="P78" s="33">
        <f>IF('Indicator Date hidden'!Q79="x","x",$P$2-'Indicator Date hidden'!Q79)</f>
        <v>0</v>
      </c>
      <c r="Q78" s="33">
        <f>IF('Indicator Date hidden'!R79="x","x",$Q$2-'Indicator Date hidden'!R79)</f>
        <v>2</v>
      </c>
      <c r="R78" s="33">
        <f>IF('Indicator Date hidden'!S79="x","x",$R$2-'Indicator Date hidden'!S79)</f>
        <v>0</v>
      </c>
      <c r="S78" s="33">
        <f>IF('Indicator Date hidden'!T79="x","x",$S$2-'Indicator Date hidden'!T79)</f>
        <v>0</v>
      </c>
      <c r="T78" s="33">
        <f>IF('Indicator Date hidden'!U79="x","x",$T$2-'Indicator Date hidden'!U79)</f>
        <v>0</v>
      </c>
      <c r="U78" s="33">
        <f>IF('Indicator Date hidden'!V79="x","x",$U$2-'Indicator Date hidden'!V79)</f>
        <v>0</v>
      </c>
      <c r="V78" s="33">
        <f>IF('Indicator Date hidden'!W79="x","x",$V$2-'Indicator Date hidden'!W79)</f>
        <v>0</v>
      </c>
      <c r="W78" s="33">
        <f>IF('Indicator Date hidden'!X79="x","x",$W$2-'Indicator Date hidden'!X79)</f>
        <v>1</v>
      </c>
      <c r="X78" s="33">
        <f>IF('Indicator Date hidden'!Y79="x","x",$X$2-'Indicator Date hidden'!Y79)</f>
        <v>2</v>
      </c>
      <c r="Y78" s="33">
        <f>IF('Indicator Date hidden'!Z79="x","x",$Y$2-'Indicator Date hidden'!Z79)</f>
        <v>0</v>
      </c>
      <c r="Z78" s="33">
        <f>IF('Indicator Date hidden'!AA79="x","x",$Z$2-'Indicator Date hidden'!AA79)</f>
        <v>0</v>
      </c>
      <c r="AA78" s="33">
        <f>IF('Indicator Date hidden'!AB79="x","x",$AA$2-'Indicator Date hidden'!AB79)</f>
        <v>0</v>
      </c>
      <c r="AB78" s="33">
        <f>IF('Indicator Date hidden'!AC79="x","x",$AB$2-'Indicator Date hidden'!AC79)</f>
        <v>0</v>
      </c>
      <c r="AC78" s="33">
        <f>IF('Indicator Date hidden'!AD79="x","x",$AC$2-'Indicator Date hidden'!AD79)</f>
        <v>0</v>
      </c>
      <c r="AD78" s="33">
        <f>IF('Indicator Date hidden'!AE79="x","x",$AD$2-'Indicator Date hidden'!AE79)</f>
        <v>0</v>
      </c>
      <c r="AE78" s="33">
        <f>IF('Indicator Date hidden'!AF79="x","x",$AE$2-'Indicator Date hidden'!AF79)</f>
        <v>0</v>
      </c>
      <c r="AF78" s="33">
        <f>IF('Indicator Date hidden'!AG79="x","x",$AF$2-'Indicator Date hidden'!AG79)</f>
        <v>2</v>
      </c>
      <c r="AG78" s="33">
        <f>IF('Indicator Date hidden'!AH79="x","x",$AG$2-'Indicator Date hidden'!AH79)</f>
        <v>0</v>
      </c>
      <c r="AH78" s="33">
        <f>IF('Indicator Date hidden'!AI79="x","x",$AH$2-'Indicator Date hidden'!AI79)</f>
        <v>0</v>
      </c>
      <c r="AI78" s="33">
        <f>IF('Indicator Date hidden'!AJ79="x","x",$AI$2-'Indicator Date hidden'!AJ79)</f>
        <v>0</v>
      </c>
      <c r="AJ78" s="33">
        <f>IF('Indicator Date hidden'!AK79="x","x",$AJ$2-'Indicator Date hidden'!AK79)</f>
        <v>1</v>
      </c>
      <c r="AK78" s="33">
        <f>IF('Indicator Date hidden'!AL79="x","x",$AK$2-'Indicator Date hidden'!AL79)</f>
        <v>1</v>
      </c>
      <c r="AL78" s="33">
        <f>IF('Indicator Date hidden'!AM79="x","x",$AL$2-'Indicator Date hidden'!AM79)</f>
        <v>0</v>
      </c>
      <c r="AM78" s="33">
        <f>IF('Indicator Date hidden'!AN79="x","x",$AM$2-'Indicator Date hidden'!AN79)</f>
        <v>0</v>
      </c>
      <c r="AN78" s="33">
        <f>IF('Indicator Date hidden'!AO79="x","x",$AN$2-'Indicator Date hidden'!AO79)</f>
        <v>0</v>
      </c>
      <c r="AO78" s="33">
        <f>IF('Indicator Date hidden'!AP79="x","x",$AO$2-'Indicator Date hidden'!AP79)</f>
        <v>0</v>
      </c>
      <c r="AP78" s="33">
        <f>IF('Indicator Date hidden'!AQ79="x","x",$AP$2-'Indicator Date hidden'!AQ79)</f>
        <v>0</v>
      </c>
      <c r="AQ78" s="33">
        <f>IF('Indicator Date hidden'!AR79="x","x",$AQ$2-'Indicator Date hidden'!AR79)</f>
        <v>0</v>
      </c>
      <c r="AR78" s="33">
        <f>IF('Indicator Date hidden'!AS79="x","x",$AR$2-'Indicator Date hidden'!AS79)</f>
        <v>0</v>
      </c>
      <c r="AS78" s="33">
        <f>IF('Indicator Date hidden'!AT79="x","x",$AS$2-'Indicator Date hidden'!AT79)</f>
        <v>0</v>
      </c>
      <c r="AT78" s="33">
        <f>IF('Indicator Date hidden'!AU79="x","x",$AT$2-'Indicator Date hidden'!AU79)</f>
        <v>0</v>
      </c>
      <c r="AU78" s="33">
        <f>IF('Indicator Date hidden'!AV79="x","x",$AU$2-'Indicator Date hidden'!AV79)</f>
        <v>3</v>
      </c>
      <c r="AV78" s="33">
        <f>IF('Indicator Date hidden'!AW79="x","x",$AV$2-'Indicator Date hidden'!AW79)</f>
        <v>0</v>
      </c>
      <c r="AW78" s="33">
        <f>IF('Indicator Date hidden'!AX79="x","x",$AW$2-'Indicator Date hidden'!AX79)</f>
        <v>0</v>
      </c>
      <c r="AX78" s="33">
        <f>IF('Indicator Date hidden'!AY79="x","x",$AX$2-'Indicator Date hidden'!AY79)</f>
        <v>0</v>
      </c>
      <c r="AY78" s="33">
        <f>IF('Indicator Date hidden'!AZ79="x","x",$AY$2-'Indicator Date hidden'!AZ79)</f>
        <v>0</v>
      </c>
      <c r="AZ78" s="33">
        <f>IF('Indicator Date hidden'!BA79="x","x",$AZ$2-'Indicator Date hidden'!BA79)</f>
        <v>0</v>
      </c>
      <c r="BA78">
        <f t="shared" si="5"/>
        <v>12</v>
      </c>
      <c r="BB78" s="34">
        <f t="shared" si="6"/>
        <v>0.23529411764705882</v>
      </c>
      <c r="BC78">
        <f t="shared" si="7"/>
        <v>7</v>
      </c>
      <c r="BD78" s="34">
        <f t="shared" si="8"/>
        <v>0.64437947941784246</v>
      </c>
      <c r="BE78" s="36">
        <f t="shared" si="9"/>
        <v>0</v>
      </c>
    </row>
    <row r="79" spans="1:57" x14ac:dyDescent="0.3">
      <c r="A79" t="s">
        <v>145</v>
      </c>
      <c r="B79" s="33">
        <f>IF('Indicator Date hidden'!C80="x","x",$B$2-'Indicator Date hidden'!C80)</f>
        <v>0</v>
      </c>
      <c r="C79" s="33">
        <f>IF('Indicator Date hidden'!D80="x","x",$C$2-'Indicator Date hidden'!D80)</f>
        <v>0</v>
      </c>
      <c r="D79" s="33">
        <f>IF('Indicator Date hidden'!E80="x","x",$D$2-'Indicator Date hidden'!E80)</f>
        <v>0</v>
      </c>
      <c r="E79" s="33">
        <f>IF('Indicator Date hidden'!F80="x","x",$E$2-'Indicator Date hidden'!F80)</f>
        <v>0</v>
      </c>
      <c r="F79" s="33">
        <f>IF('Indicator Date hidden'!G80="x","x",$F$2-'Indicator Date hidden'!G80)</f>
        <v>0</v>
      </c>
      <c r="G79" s="33">
        <f>IF('Indicator Date hidden'!H80="x","x",$G$2-'Indicator Date hidden'!H80)</f>
        <v>0</v>
      </c>
      <c r="H79" s="33">
        <f>IF('Indicator Date hidden'!I80="x","x",$H$2-'Indicator Date hidden'!I80)</f>
        <v>0</v>
      </c>
      <c r="I79" s="33">
        <f>IF('Indicator Date hidden'!J80="x","x",$I$2-'Indicator Date hidden'!J80)</f>
        <v>0</v>
      </c>
      <c r="J79" s="33">
        <f>IF('Indicator Date hidden'!K80="x","x",$J$2-'Indicator Date hidden'!K80)</f>
        <v>0</v>
      </c>
      <c r="K79" s="33">
        <f>IF('Indicator Date hidden'!L80="x","x",$K$2-'Indicator Date hidden'!L80)</f>
        <v>0</v>
      </c>
      <c r="L79" s="33">
        <f>IF('Indicator Date hidden'!M80="x","x",$L$2-'Indicator Date hidden'!M80)</f>
        <v>0</v>
      </c>
      <c r="M79" s="33">
        <f>IF('Indicator Date hidden'!N80="x","x",$M$2-'Indicator Date hidden'!N80)</f>
        <v>0</v>
      </c>
      <c r="N79" s="33">
        <f>IF('Indicator Date hidden'!O80="x","x",$N$2-'Indicator Date hidden'!O80)</f>
        <v>0</v>
      </c>
      <c r="O79" s="33">
        <f>IF('Indicator Date hidden'!P80="x","x",$O$2-'Indicator Date hidden'!P80)</f>
        <v>0</v>
      </c>
      <c r="P79" s="33">
        <f>IF('Indicator Date hidden'!Q80="x","x",$P$2-'Indicator Date hidden'!Q80)</f>
        <v>0</v>
      </c>
      <c r="Q79" s="33" t="str">
        <f>IF('Indicator Date hidden'!R80="x","x",$Q$2-'Indicator Date hidden'!R80)</f>
        <v>x</v>
      </c>
      <c r="R79" s="33">
        <f>IF('Indicator Date hidden'!S80="x","x",$R$2-'Indicator Date hidden'!S80)</f>
        <v>0</v>
      </c>
      <c r="S79" s="33">
        <f>IF('Indicator Date hidden'!T80="x","x",$S$2-'Indicator Date hidden'!T80)</f>
        <v>0</v>
      </c>
      <c r="T79" s="33">
        <f>IF('Indicator Date hidden'!U80="x","x",$T$2-'Indicator Date hidden'!U80)</f>
        <v>0</v>
      </c>
      <c r="U79" s="33">
        <f>IF('Indicator Date hidden'!V80="x","x",$U$2-'Indicator Date hidden'!V80)</f>
        <v>0</v>
      </c>
      <c r="V79" s="33">
        <f>IF('Indicator Date hidden'!W80="x","x",$V$2-'Indicator Date hidden'!W80)</f>
        <v>0</v>
      </c>
      <c r="W79" s="33">
        <f>IF('Indicator Date hidden'!X80="x","x",$W$2-'Indicator Date hidden'!X80)</f>
        <v>10</v>
      </c>
      <c r="X79" s="33">
        <f>IF('Indicator Date hidden'!Y80="x","x",$X$2-'Indicator Date hidden'!Y80)</f>
        <v>4</v>
      </c>
      <c r="Y79" s="33">
        <f>IF('Indicator Date hidden'!Z80="x","x",$Y$2-'Indicator Date hidden'!Z80)</f>
        <v>0</v>
      </c>
      <c r="Z79" s="33">
        <f>IF('Indicator Date hidden'!AA80="x","x",$Z$2-'Indicator Date hidden'!AA80)</f>
        <v>0</v>
      </c>
      <c r="AA79" s="33">
        <f>IF('Indicator Date hidden'!AB80="x","x",$AA$2-'Indicator Date hidden'!AB80)</f>
        <v>0</v>
      </c>
      <c r="AB79" s="33">
        <f>IF('Indicator Date hidden'!AC80="x","x",$AB$2-'Indicator Date hidden'!AC80)</f>
        <v>0</v>
      </c>
      <c r="AC79" s="33">
        <f>IF('Indicator Date hidden'!AD80="x","x",$AC$2-'Indicator Date hidden'!AD80)</f>
        <v>0</v>
      </c>
      <c r="AD79" s="33">
        <f>IF('Indicator Date hidden'!AE80="x","x",$AD$2-'Indicator Date hidden'!AE80)</f>
        <v>0</v>
      </c>
      <c r="AE79" s="33">
        <f>IF('Indicator Date hidden'!AF80="x","x",$AE$2-'Indicator Date hidden'!AF80)</f>
        <v>0</v>
      </c>
      <c r="AF79" s="33">
        <f>IF('Indicator Date hidden'!AG80="x","x",$AF$2-'Indicator Date hidden'!AG80)</f>
        <v>0</v>
      </c>
      <c r="AG79" s="33">
        <f>IF('Indicator Date hidden'!AH80="x","x",$AG$2-'Indicator Date hidden'!AH80)</f>
        <v>0</v>
      </c>
      <c r="AH79" s="33">
        <f>IF('Indicator Date hidden'!AI80="x","x",$AH$2-'Indicator Date hidden'!AI80)</f>
        <v>0</v>
      </c>
      <c r="AI79" s="33">
        <f>IF('Indicator Date hidden'!AJ80="x","x",$AI$2-'Indicator Date hidden'!AJ80)</f>
        <v>0</v>
      </c>
      <c r="AJ79" s="33" t="str">
        <f>IF('Indicator Date hidden'!AK80="x","x",$AJ$2-'Indicator Date hidden'!AK80)</f>
        <v>x</v>
      </c>
      <c r="AK79" s="33">
        <f>IF('Indicator Date hidden'!AL80="x","x",$AK$2-'Indicator Date hidden'!AL80)</f>
        <v>1</v>
      </c>
      <c r="AL79" s="33">
        <f>IF('Indicator Date hidden'!AM80="x","x",$AL$2-'Indicator Date hidden'!AM80)</f>
        <v>0</v>
      </c>
      <c r="AM79" s="33">
        <f>IF('Indicator Date hidden'!AN80="x","x",$AM$2-'Indicator Date hidden'!AN80)</f>
        <v>0</v>
      </c>
      <c r="AN79" s="33">
        <f>IF('Indicator Date hidden'!AO80="x","x",$AN$2-'Indicator Date hidden'!AO80)</f>
        <v>0</v>
      </c>
      <c r="AO79" s="33">
        <f>IF('Indicator Date hidden'!AP80="x","x",$AO$2-'Indicator Date hidden'!AP80)</f>
        <v>0</v>
      </c>
      <c r="AP79" s="33">
        <f>IF('Indicator Date hidden'!AQ80="x","x",$AP$2-'Indicator Date hidden'!AQ80)</f>
        <v>0</v>
      </c>
      <c r="AQ79" s="33">
        <f>IF('Indicator Date hidden'!AR80="x","x",$AQ$2-'Indicator Date hidden'!AR80)</f>
        <v>4</v>
      </c>
      <c r="AR79" s="33">
        <f>IF('Indicator Date hidden'!AS80="x","x",$AR$2-'Indicator Date hidden'!AS80)</f>
        <v>0</v>
      </c>
      <c r="AS79" s="33">
        <f>IF('Indicator Date hidden'!AT80="x","x",$AS$2-'Indicator Date hidden'!AT80)</f>
        <v>0</v>
      </c>
      <c r="AT79" s="33">
        <f>IF('Indicator Date hidden'!AU80="x","x",$AT$2-'Indicator Date hidden'!AU80)</f>
        <v>0</v>
      </c>
      <c r="AU79" s="33">
        <f>IF('Indicator Date hidden'!AV80="x","x",$AU$2-'Indicator Date hidden'!AV80)</f>
        <v>2</v>
      </c>
      <c r="AV79" s="33">
        <f>IF('Indicator Date hidden'!AW80="x","x",$AV$2-'Indicator Date hidden'!AW80)</f>
        <v>0</v>
      </c>
      <c r="AW79" s="33">
        <f>IF('Indicator Date hidden'!AX80="x","x",$AW$2-'Indicator Date hidden'!AX80)</f>
        <v>0</v>
      </c>
      <c r="AX79" s="33">
        <f>IF('Indicator Date hidden'!AY80="x","x",$AX$2-'Indicator Date hidden'!AY80)</f>
        <v>0</v>
      </c>
      <c r="AY79" s="33">
        <f>IF('Indicator Date hidden'!AZ80="x","x",$AY$2-'Indicator Date hidden'!AZ80)</f>
        <v>0</v>
      </c>
      <c r="AZ79" s="33">
        <f>IF('Indicator Date hidden'!BA80="x","x",$AZ$2-'Indicator Date hidden'!BA80)</f>
        <v>0</v>
      </c>
      <c r="BA79">
        <f t="shared" si="5"/>
        <v>21</v>
      </c>
      <c r="BB79" s="34">
        <f t="shared" si="6"/>
        <v>0.42857142857142855</v>
      </c>
      <c r="BC79">
        <f t="shared" si="7"/>
        <v>5</v>
      </c>
      <c r="BD79" s="34">
        <f t="shared" si="8"/>
        <v>1.6162440712835371</v>
      </c>
      <c r="BE79" s="36">
        <f t="shared" si="9"/>
        <v>0</v>
      </c>
    </row>
    <row r="80" spans="1:57" x14ac:dyDescent="0.3">
      <c r="A80" t="s">
        <v>146</v>
      </c>
      <c r="B80" s="33">
        <f>IF('Indicator Date hidden'!C81="x","x",$B$2-'Indicator Date hidden'!C81)</f>
        <v>0</v>
      </c>
      <c r="C80" s="33">
        <f>IF('Indicator Date hidden'!D81="x","x",$C$2-'Indicator Date hidden'!D81)</f>
        <v>0</v>
      </c>
      <c r="D80" s="33">
        <f>IF('Indicator Date hidden'!E81="x","x",$D$2-'Indicator Date hidden'!E81)</f>
        <v>0</v>
      </c>
      <c r="E80" s="33">
        <f>IF('Indicator Date hidden'!F81="x","x",$E$2-'Indicator Date hidden'!F81)</f>
        <v>0</v>
      </c>
      <c r="F80" s="33">
        <f>IF('Indicator Date hidden'!G81="x","x",$F$2-'Indicator Date hidden'!G81)</f>
        <v>0</v>
      </c>
      <c r="G80" s="33">
        <f>IF('Indicator Date hidden'!H81="x","x",$G$2-'Indicator Date hidden'!H81)</f>
        <v>0</v>
      </c>
      <c r="H80" s="33">
        <f>IF('Indicator Date hidden'!I81="x","x",$H$2-'Indicator Date hidden'!I81)</f>
        <v>0</v>
      </c>
      <c r="I80" s="33">
        <f>IF('Indicator Date hidden'!J81="x","x",$I$2-'Indicator Date hidden'!J81)</f>
        <v>0</v>
      </c>
      <c r="J80" s="33">
        <f>IF('Indicator Date hidden'!K81="x","x",$J$2-'Indicator Date hidden'!K81)</f>
        <v>0</v>
      </c>
      <c r="K80" s="33">
        <f>IF('Indicator Date hidden'!L81="x","x",$K$2-'Indicator Date hidden'!L81)</f>
        <v>0</v>
      </c>
      <c r="L80" s="33">
        <f>IF('Indicator Date hidden'!M81="x","x",$L$2-'Indicator Date hidden'!M81)</f>
        <v>0</v>
      </c>
      <c r="M80" s="33">
        <f>IF('Indicator Date hidden'!N81="x","x",$M$2-'Indicator Date hidden'!N81)</f>
        <v>0</v>
      </c>
      <c r="N80" s="33">
        <f>IF('Indicator Date hidden'!O81="x","x",$N$2-'Indicator Date hidden'!O81)</f>
        <v>0</v>
      </c>
      <c r="O80" s="33">
        <f>IF('Indicator Date hidden'!P81="x","x",$O$2-'Indicator Date hidden'!P81)</f>
        <v>0</v>
      </c>
      <c r="P80" s="33">
        <f>IF('Indicator Date hidden'!Q81="x","x",$P$2-'Indicator Date hidden'!Q81)</f>
        <v>0</v>
      </c>
      <c r="Q80" s="33">
        <f>IF('Indicator Date hidden'!R81="x","x",$Q$2-'Indicator Date hidden'!R81)</f>
        <v>3</v>
      </c>
      <c r="R80" s="33">
        <f>IF('Indicator Date hidden'!S81="x","x",$R$2-'Indicator Date hidden'!S81)</f>
        <v>0</v>
      </c>
      <c r="S80" s="33">
        <f>IF('Indicator Date hidden'!T81="x","x",$S$2-'Indicator Date hidden'!T81)</f>
        <v>0</v>
      </c>
      <c r="T80" s="33">
        <f>IF('Indicator Date hidden'!U81="x","x",$T$2-'Indicator Date hidden'!U81)</f>
        <v>0</v>
      </c>
      <c r="U80" s="33">
        <f>IF('Indicator Date hidden'!V81="x","x",$U$2-'Indicator Date hidden'!V81)</f>
        <v>0</v>
      </c>
      <c r="V80" s="33">
        <f>IF('Indicator Date hidden'!W81="x","x",$V$2-'Indicator Date hidden'!W81)</f>
        <v>0</v>
      </c>
      <c r="W80" s="33">
        <f>IF('Indicator Date hidden'!X81="x","x",$W$2-'Indicator Date hidden'!X81)</f>
        <v>3</v>
      </c>
      <c r="X80" s="33">
        <f>IF('Indicator Date hidden'!Y81="x","x",$X$2-'Indicator Date hidden'!Y81)</f>
        <v>4</v>
      </c>
      <c r="Y80" s="33">
        <f>IF('Indicator Date hidden'!Z81="x","x",$Y$2-'Indicator Date hidden'!Z81)</f>
        <v>0</v>
      </c>
      <c r="Z80" s="33">
        <f>IF('Indicator Date hidden'!AA81="x","x",$Z$2-'Indicator Date hidden'!AA81)</f>
        <v>0</v>
      </c>
      <c r="AA80" s="33" t="str">
        <f>IF('Indicator Date hidden'!AB81="x","x",$AA$2-'Indicator Date hidden'!AB81)</f>
        <v>x</v>
      </c>
      <c r="AB80" s="33">
        <f>IF('Indicator Date hidden'!AC81="x","x",$AB$2-'Indicator Date hidden'!AC81)</f>
        <v>0</v>
      </c>
      <c r="AC80" s="33">
        <f>IF('Indicator Date hidden'!AD81="x","x",$AC$2-'Indicator Date hidden'!AD81)</f>
        <v>0</v>
      </c>
      <c r="AD80" s="33" t="str">
        <f>IF('Indicator Date hidden'!AE81="x","x",$AD$2-'Indicator Date hidden'!AE81)</f>
        <v>x</v>
      </c>
      <c r="AE80" s="33">
        <f>IF('Indicator Date hidden'!AF81="x","x",$AE$2-'Indicator Date hidden'!AF81)</f>
        <v>0</v>
      </c>
      <c r="AF80" s="33">
        <f>IF('Indicator Date hidden'!AG81="x","x",$AF$2-'Indicator Date hidden'!AG81)</f>
        <v>1</v>
      </c>
      <c r="AG80" s="33">
        <f>IF('Indicator Date hidden'!AH81="x","x",$AG$2-'Indicator Date hidden'!AH81)</f>
        <v>0</v>
      </c>
      <c r="AH80" s="33">
        <f>IF('Indicator Date hidden'!AI81="x","x",$AH$2-'Indicator Date hidden'!AI81)</f>
        <v>0</v>
      </c>
      <c r="AI80" s="33">
        <f>IF('Indicator Date hidden'!AJ81="x","x",$AI$2-'Indicator Date hidden'!AJ81)</f>
        <v>0</v>
      </c>
      <c r="AJ80" s="33">
        <f>IF('Indicator Date hidden'!AK81="x","x",$AJ$2-'Indicator Date hidden'!AK81)</f>
        <v>0</v>
      </c>
      <c r="AK80" s="33">
        <f>IF('Indicator Date hidden'!AL81="x","x",$AK$2-'Indicator Date hidden'!AL81)</f>
        <v>0</v>
      </c>
      <c r="AL80" s="33">
        <f>IF('Indicator Date hidden'!AM81="x","x",$AL$2-'Indicator Date hidden'!AM81)</f>
        <v>0</v>
      </c>
      <c r="AM80" s="33">
        <f>IF('Indicator Date hidden'!AN81="x","x",$AM$2-'Indicator Date hidden'!AN81)</f>
        <v>0</v>
      </c>
      <c r="AN80" s="33">
        <f>IF('Indicator Date hidden'!AO81="x","x",$AN$2-'Indicator Date hidden'!AO81)</f>
        <v>0</v>
      </c>
      <c r="AO80" s="33">
        <f>IF('Indicator Date hidden'!AP81="x","x",$AO$2-'Indicator Date hidden'!AP81)</f>
        <v>0</v>
      </c>
      <c r="AP80" s="33">
        <f>IF('Indicator Date hidden'!AQ81="x","x",$AP$2-'Indicator Date hidden'!AQ81)</f>
        <v>0</v>
      </c>
      <c r="AQ80" s="33">
        <f>IF('Indicator Date hidden'!AR81="x","x",$AQ$2-'Indicator Date hidden'!AR81)</f>
        <v>0</v>
      </c>
      <c r="AR80" s="33">
        <f>IF('Indicator Date hidden'!AS81="x","x",$AR$2-'Indicator Date hidden'!AS81)</f>
        <v>0</v>
      </c>
      <c r="AS80" s="33">
        <f>IF('Indicator Date hidden'!AT81="x","x",$AS$2-'Indicator Date hidden'!AT81)</f>
        <v>0</v>
      </c>
      <c r="AT80" s="33">
        <f>IF('Indicator Date hidden'!AU81="x","x",$AT$2-'Indicator Date hidden'!AU81)</f>
        <v>0</v>
      </c>
      <c r="AU80" s="33">
        <f>IF('Indicator Date hidden'!AV81="x","x",$AU$2-'Indicator Date hidden'!AV81)</f>
        <v>1</v>
      </c>
      <c r="AV80" s="33">
        <f>IF('Indicator Date hidden'!AW81="x","x",$AV$2-'Indicator Date hidden'!AW81)</f>
        <v>0</v>
      </c>
      <c r="AW80" s="33">
        <f>IF('Indicator Date hidden'!AX81="x","x",$AW$2-'Indicator Date hidden'!AX81)</f>
        <v>0</v>
      </c>
      <c r="AX80" s="33">
        <f>IF('Indicator Date hidden'!AY81="x","x",$AX$2-'Indicator Date hidden'!AY81)</f>
        <v>0</v>
      </c>
      <c r="AY80" s="33">
        <f>IF('Indicator Date hidden'!AZ81="x","x",$AY$2-'Indicator Date hidden'!AZ81)</f>
        <v>0</v>
      </c>
      <c r="AZ80" s="33">
        <f>IF('Indicator Date hidden'!BA81="x","x",$AZ$2-'Indicator Date hidden'!BA81)</f>
        <v>0</v>
      </c>
      <c r="BA80">
        <f t="shared" si="5"/>
        <v>12</v>
      </c>
      <c r="BB80" s="34">
        <f t="shared" si="6"/>
        <v>0.24489795918367346</v>
      </c>
      <c r="BC80">
        <f t="shared" si="7"/>
        <v>5</v>
      </c>
      <c r="BD80" s="34">
        <f t="shared" si="8"/>
        <v>0.82141272642849417</v>
      </c>
      <c r="BE80" s="36">
        <f t="shared" si="9"/>
        <v>0</v>
      </c>
    </row>
    <row r="81" spans="1:57" x14ac:dyDescent="0.3">
      <c r="A81" t="s">
        <v>148</v>
      </c>
      <c r="B81" s="33">
        <f>IF('Indicator Date hidden'!C82="x","x",$B$2-'Indicator Date hidden'!C82)</f>
        <v>0</v>
      </c>
      <c r="C81" s="33">
        <f>IF('Indicator Date hidden'!D82="x","x",$C$2-'Indicator Date hidden'!D82)</f>
        <v>0</v>
      </c>
      <c r="D81" s="33">
        <f>IF('Indicator Date hidden'!E82="x","x",$D$2-'Indicator Date hidden'!E82)</f>
        <v>0</v>
      </c>
      <c r="E81" s="33">
        <f>IF('Indicator Date hidden'!F82="x","x",$E$2-'Indicator Date hidden'!F82)</f>
        <v>0</v>
      </c>
      <c r="F81" s="33">
        <f>IF('Indicator Date hidden'!G82="x","x",$F$2-'Indicator Date hidden'!G82)</f>
        <v>0</v>
      </c>
      <c r="G81" s="33">
        <f>IF('Indicator Date hidden'!H82="x","x",$G$2-'Indicator Date hidden'!H82)</f>
        <v>0</v>
      </c>
      <c r="H81" s="33">
        <f>IF('Indicator Date hidden'!I82="x","x",$H$2-'Indicator Date hidden'!I82)</f>
        <v>0</v>
      </c>
      <c r="I81" s="33">
        <f>IF('Indicator Date hidden'!J82="x","x",$I$2-'Indicator Date hidden'!J82)</f>
        <v>0</v>
      </c>
      <c r="J81" s="33">
        <f>IF('Indicator Date hidden'!K82="x","x",$J$2-'Indicator Date hidden'!K82)</f>
        <v>0</v>
      </c>
      <c r="K81" s="33">
        <f>IF('Indicator Date hidden'!L82="x","x",$K$2-'Indicator Date hidden'!L82)</f>
        <v>0</v>
      </c>
      <c r="L81" s="33">
        <f>IF('Indicator Date hidden'!M82="x","x",$L$2-'Indicator Date hidden'!M82)</f>
        <v>0</v>
      </c>
      <c r="M81" s="33">
        <f>IF('Indicator Date hidden'!N82="x","x",$M$2-'Indicator Date hidden'!N82)</f>
        <v>0</v>
      </c>
      <c r="N81" s="33">
        <f>IF('Indicator Date hidden'!O82="x","x",$N$2-'Indicator Date hidden'!O82)</f>
        <v>0</v>
      </c>
      <c r="O81" s="33">
        <f>IF('Indicator Date hidden'!P82="x","x",$O$2-'Indicator Date hidden'!P82)</f>
        <v>0</v>
      </c>
      <c r="P81" s="33">
        <f>IF('Indicator Date hidden'!Q82="x","x",$P$2-'Indicator Date hidden'!Q82)</f>
        <v>0</v>
      </c>
      <c r="Q81" s="33" t="str">
        <f>IF('Indicator Date hidden'!R82="x","x",$Q$2-'Indicator Date hidden'!R82)</f>
        <v>x</v>
      </c>
      <c r="R81" s="33">
        <f>IF('Indicator Date hidden'!S82="x","x",$R$2-'Indicator Date hidden'!S82)</f>
        <v>0</v>
      </c>
      <c r="S81" s="33">
        <f>IF('Indicator Date hidden'!T82="x","x",$S$2-'Indicator Date hidden'!T82)</f>
        <v>0</v>
      </c>
      <c r="T81" s="33">
        <f>IF('Indicator Date hidden'!U82="x","x",$T$2-'Indicator Date hidden'!U82)</f>
        <v>0</v>
      </c>
      <c r="U81" s="33" t="str">
        <f>IF('Indicator Date hidden'!V82="x","x",$U$2-'Indicator Date hidden'!V82)</f>
        <v>x</v>
      </c>
      <c r="V81" s="33">
        <f>IF('Indicator Date hidden'!W82="x","x",$V$2-'Indicator Date hidden'!W82)</f>
        <v>0</v>
      </c>
      <c r="W81" s="33" t="str">
        <f>IF('Indicator Date hidden'!X82="x","x",$W$2-'Indicator Date hidden'!X82)</f>
        <v>x</v>
      </c>
      <c r="X81" s="33">
        <f>IF('Indicator Date hidden'!Y82="x","x",$X$2-'Indicator Date hidden'!Y82)</f>
        <v>1</v>
      </c>
      <c r="Y81" s="33">
        <f>IF('Indicator Date hidden'!Z82="x","x",$Y$2-'Indicator Date hidden'!Z82)</f>
        <v>0</v>
      </c>
      <c r="Z81" s="33">
        <f>IF('Indicator Date hidden'!AA82="x","x",$Z$2-'Indicator Date hidden'!AA82)</f>
        <v>0</v>
      </c>
      <c r="AA81" s="33">
        <f>IF('Indicator Date hidden'!AB82="x","x",$AA$2-'Indicator Date hidden'!AB82)</f>
        <v>0</v>
      </c>
      <c r="AB81" s="33">
        <f>IF('Indicator Date hidden'!AC82="x","x",$AB$2-'Indicator Date hidden'!AC82)</f>
        <v>0</v>
      </c>
      <c r="AC81" s="33">
        <f>IF('Indicator Date hidden'!AD82="x","x",$AC$2-'Indicator Date hidden'!AD82)</f>
        <v>0</v>
      </c>
      <c r="AD81" s="33" t="str">
        <f>IF('Indicator Date hidden'!AE82="x","x",$AD$2-'Indicator Date hidden'!AE82)</f>
        <v>x</v>
      </c>
      <c r="AE81" s="33">
        <f>IF('Indicator Date hidden'!AF82="x","x",$AE$2-'Indicator Date hidden'!AF82)</f>
        <v>0</v>
      </c>
      <c r="AF81" s="33">
        <f>IF('Indicator Date hidden'!AG82="x","x",$AF$2-'Indicator Date hidden'!AG82)</f>
        <v>1</v>
      </c>
      <c r="AG81" s="33">
        <f>IF('Indicator Date hidden'!AH82="x","x",$AG$2-'Indicator Date hidden'!AH82)</f>
        <v>0</v>
      </c>
      <c r="AH81" s="33">
        <f>IF('Indicator Date hidden'!AI82="x","x",$AH$2-'Indicator Date hidden'!AI82)</f>
        <v>0</v>
      </c>
      <c r="AI81" s="33">
        <f>IF('Indicator Date hidden'!AJ82="x","x",$AI$2-'Indicator Date hidden'!AJ82)</f>
        <v>0</v>
      </c>
      <c r="AJ81" s="33" t="str">
        <f>IF('Indicator Date hidden'!AK82="x","x",$AJ$2-'Indicator Date hidden'!AK82)</f>
        <v>x</v>
      </c>
      <c r="AK81" s="33">
        <f>IF('Indicator Date hidden'!AL82="x","x",$AK$2-'Indicator Date hidden'!AL82)</f>
        <v>1</v>
      </c>
      <c r="AL81" s="33">
        <f>IF('Indicator Date hidden'!AM82="x","x",$AL$2-'Indicator Date hidden'!AM82)</f>
        <v>0</v>
      </c>
      <c r="AM81" s="33">
        <f>IF('Indicator Date hidden'!AN82="x","x",$AM$2-'Indicator Date hidden'!AN82)</f>
        <v>0</v>
      </c>
      <c r="AN81" s="33">
        <f>IF('Indicator Date hidden'!AO82="x","x",$AN$2-'Indicator Date hidden'!AO82)</f>
        <v>0</v>
      </c>
      <c r="AO81" s="33">
        <f>IF('Indicator Date hidden'!AP82="x","x",$AO$2-'Indicator Date hidden'!AP82)</f>
        <v>0</v>
      </c>
      <c r="AP81" s="33">
        <f>IF('Indicator Date hidden'!AQ82="x","x",$AP$2-'Indicator Date hidden'!AQ82)</f>
        <v>0</v>
      </c>
      <c r="AQ81" s="33" t="str">
        <f>IF('Indicator Date hidden'!AR82="x","x",$AQ$2-'Indicator Date hidden'!AR82)</f>
        <v>x</v>
      </c>
      <c r="AR81" s="33">
        <f>IF('Indicator Date hidden'!AS82="x","x",$AR$2-'Indicator Date hidden'!AS82)</f>
        <v>0</v>
      </c>
      <c r="AS81" s="33">
        <f>IF('Indicator Date hidden'!AT82="x","x",$AS$2-'Indicator Date hidden'!AT82)</f>
        <v>0</v>
      </c>
      <c r="AT81" s="33">
        <f>IF('Indicator Date hidden'!AU82="x","x",$AT$2-'Indicator Date hidden'!AU82)</f>
        <v>0</v>
      </c>
      <c r="AU81" s="33" t="str">
        <f>IF('Indicator Date hidden'!AV82="x","x",$AU$2-'Indicator Date hidden'!AV82)</f>
        <v>x</v>
      </c>
      <c r="AV81" s="33">
        <f>IF('Indicator Date hidden'!AW82="x","x",$AV$2-'Indicator Date hidden'!AW82)</f>
        <v>0</v>
      </c>
      <c r="AW81" s="33">
        <f>IF('Indicator Date hidden'!AX82="x","x",$AW$2-'Indicator Date hidden'!AX82)</f>
        <v>0</v>
      </c>
      <c r="AX81" s="33">
        <f>IF('Indicator Date hidden'!AY82="x","x",$AX$2-'Indicator Date hidden'!AY82)</f>
        <v>0</v>
      </c>
      <c r="AY81" s="33">
        <f>IF('Indicator Date hidden'!AZ82="x","x",$AY$2-'Indicator Date hidden'!AZ82)</f>
        <v>0</v>
      </c>
      <c r="AZ81" s="33">
        <f>IF('Indicator Date hidden'!BA82="x","x",$AZ$2-'Indicator Date hidden'!BA82)</f>
        <v>0</v>
      </c>
      <c r="BA81">
        <f t="shared" si="5"/>
        <v>3</v>
      </c>
      <c r="BB81" s="34">
        <f t="shared" si="6"/>
        <v>6.8181818181818177E-2</v>
      </c>
      <c r="BC81">
        <f t="shared" si="7"/>
        <v>3</v>
      </c>
      <c r="BD81" s="34">
        <f t="shared" si="8"/>
        <v>0.25205764787294127</v>
      </c>
      <c r="BE81" s="36">
        <f t="shared" si="9"/>
        <v>0</v>
      </c>
    </row>
    <row r="82" spans="1:57" x14ac:dyDescent="0.3">
      <c r="A82" t="s">
        <v>150</v>
      </c>
      <c r="B82" s="33">
        <f>IF('Indicator Date hidden'!C83="x","x",$B$2-'Indicator Date hidden'!C83)</f>
        <v>0</v>
      </c>
      <c r="C82" s="33">
        <f>IF('Indicator Date hidden'!D83="x","x",$C$2-'Indicator Date hidden'!D83)</f>
        <v>0</v>
      </c>
      <c r="D82" s="33">
        <f>IF('Indicator Date hidden'!E83="x","x",$D$2-'Indicator Date hidden'!E83)</f>
        <v>0</v>
      </c>
      <c r="E82" s="33">
        <f>IF('Indicator Date hidden'!F83="x","x",$E$2-'Indicator Date hidden'!F83)</f>
        <v>0</v>
      </c>
      <c r="F82" s="33">
        <f>IF('Indicator Date hidden'!G83="x","x",$F$2-'Indicator Date hidden'!G83)</f>
        <v>0</v>
      </c>
      <c r="G82" s="33">
        <f>IF('Indicator Date hidden'!H83="x","x",$G$2-'Indicator Date hidden'!H83)</f>
        <v>0</v>
      </c>
      <c r="H82" s="33">
        <f>IF('Indicator Date hidden'!I83="x","x",$H$2-'Indicator Date hidden'!I83)</f>
        <v>0</v>
      </c>
      <c r="I82" s="33">
        <f>IF('Indicator Date hidden'!J83="x","x",$I$2-'Indicator Date hidden'!J83)</f>
        <v>0</v>
      </c>
      <c r="J82" s="33">
        <f>IF('Indicator Date hidden'!K83="x","x",$J$2-'Indicator Date hidden'!K83)</f>
        <v>0</v>
      </c>
      <c r="K82" s="33">
        <f>IF('Indicator Date hidden'!L83="x","x",$K$2-'Indicator Date hidden'!L83)</f>
        <v>0</v>
      </c>
      <c r="L82" s="33">
        <f>IF('Indicator Date hidden'!M83="x","x",$L$2-'Indicator Date hidden'!M83)</f>
        <v>0</v>
      </c>
      <c r="M82" s="33">
        <f>IF('Indicator Date hidden'!N83="x","x",$M$2-'Indicator Date hidden'!N83)</f>
        <v>0</v>
      </c>
      <c r="N82" s="33">
        <f>IF('Indicator Date hidden'!O83="x","x",$N$2-'Indicator Date hidden'!O83)</f>
        <v>0</v>
      </c>
      <c r="O82" s="33">
        <f>IF('Indicator Date hidden'!P83="x","x",$O$2-'Indicator Date hidden'!P83)</f>
        <v>0</v>
      </c>
      <c r="P82" s="33">
        <f>IF('Indicator Date hidden'!Q83="x","x",$P$2-'Indicator Date hidden'!Q83)</f>
        <v>0</v>
      </c>
      <c r="Q82" s="33" t="str">
        <f>IF('Indicator Date hidden'!R83="x","x",$Q$2-'Indicator Date hidden'!R83)</f>
        <v>x</v>
      </c>
      <c r="R82" s="33">
        <f>IF('Indicator Date hidden'!S83="x","x",$R$2-'Indicator Date hidden'!S83)</f>
        <v>0</v>
      </c>
      <c r="S82" s="33">
        <f>IF('Indicator Date hidden'!T83="x","x",$S$2-'Indicator Date hidden'!T83)</f>
        <v>0</v>
      </c>
      <c r="T82" s="33">
        <f>IF('Indicator Date hidden'!U83="x","x",$T$2-'Indicator Date hidden'!U83)</f>
        <v>0</v>
      </c>
      <c r="U82" s="33" t="str">
        <f>IF('Indicator Date hidden'!V83="x","x",$U$2-'Indicator Date hidden'!V83)</f>
        <v>x</v>
      </c>
      <c r="V82" s="33">
        <f>IF('Indicator Date hidden'!W83="x","x",$V$2-'Indicator Date hidden'!W83)</f>
        <v>0</v>
      </c>
      <c r="W82" s="33" t="str">
        <f>IF('Indicator Date hidden'!X83="x","x",$W$2-'Indicator Date hidden'!X83)</f>
        <v>x</v>
      </c>
      <c r="X82" s="33">
        <f>IF('Indicator Date hidden'!Y83="x","x",$X$2-'Indicator Date hidden'!Y83)</f>
        <v>2</v>
      </c>
      <c r="Y82" s="33">
        <f>IF('Indicator Date hidden'!Z83="x","x",$Y$2-'Indicator Date hidden'!Z83)</f>
        <v>0</v>
      </c>
      <c r="Z82" s="33">
        <f>IF('Indicator Date hidden'!AA83="x","x",$Z$2-'Indicator Date hidden'!AA83)</f>
        <v>0</v>
      </c>
      <c r="AA82" s="33" t="str">
        <f>IF('Indicator Date hidden'!AB83="x","x",$AA$2-'Indicator Date hidden'!AB83)</f>
        <v>x</v>
      </c>
      <c r="AB82" s="33">
        <f>IF('Indicator Date hidden'!AC83="x","x",$AB$2-'Indicator Date hidden'!AC83)</f>
        <v>0</v>
      </c>
      <c r="AC82" s="33">
        <f>IF('Indicator Date hidden'!AD83="x","x",$AC$2-'Indicator Date hidden'!AD83)</f>
        <v>0</v>
      </c>
      <c r="AD82" s="33" t="str">
        <f>IF('Indicator Date hidden'!AE83="x","x",$AD$2-'Indicator Date hidden'!AE83)</f>
        <v>x</v>
      </c>
      <c r="AE82" s="33">
        <f>IF('Indicator Date hidden'!AF83="x","x",$AE$2-'Indicator Date hidden'!AF83)</f>
        <v>0</v>
      </c>
      <c r="AF82" s="33">
        <f>IF('Indicator Date hidden'!AG83="x","x",$AF$2-'Indicator Date hidden'!AG83)</f>
        <v>3</v>
      </c>
      <c r="AG82" s="33">
        <f>IF('Indicator Date hidden'!AH83="x","x",$AG$2-'Indicator Date hidden'!AH83)</f>
        <v>0</v>
      </c>
      <c r="AH82" s="33">
        <f>IF('Indicator Date hidden'!AI83="x","x",$AH$2-'Indicator Date hidden'!AI83)</f>
        <v>0</v>
      </c>
      <c r="AI82" s="33">
        <f>IF('Indicator Date hidden'!AJ83="x","x",$AI$2-'Indicator Date hidden'!AJ83)</f>
        <v>0</v>
      </c>
      <c r="AJ82" s="33" t="str">
        <f>IF('Indicator Date hidden'!AK83="x","x",$AJ$2-'Indicator Date hidden'!AK83)</f>
        <v>x</v>
      </c>
      <c r="AK82" s="33">
        <f>IF('Indicator Date hidden'!AL83="x","x",$AK$2-'Indicator Date hidden'!AL83)</f>
        <v>1</v>
      </c>
      <c r="AL82" s="33">
        <f>IF('Indicator Date hidden'!AM83="x","x",$AL$2-'Indicator Date hidden'!AM83)</f>
        <v>0</v>
      </c>
      <c r="AM82" s="33">
        <f>IF('Indicator Date hidden'!AN83="x","x",$AM$2-'Indicator Date hidden'!AN83)</f>
        <v>0</v>
      </c>
      <c r="AN82" s="33">
        <f>IF('Indicator Date hidden'!AO83="x","x",$AN$2-'Indicator Date hidden'!AO83)</f>
        <v>0</v>
      </c>
      <c r="AO82" s="33">
        <f>IF('Indicator Date hidden'!AP83="x","x",$AO$2-'Indicator Date hidden'!AP83)</f>
        <v>0</v>
      </c>
      <c r="AP82" s="33">
        <f>IF('Indicator Date hidden'!AQ83="x","x",$AP$2-'Indicator Date hidden'!AQ83)</f>
        <v>0</v>
      </c>
      <c r="AQ82" s="33" t="str">
        <f>IF('Indicator Date hidden'!AR83="x","x",$AQ$2-'Indicator Date hidden'!AR83)</f>
        <v>x</v>
      </c>
      <c r="AR82" s="33">
        <f>IF('Indicator Date hidden'!AS83="x","x",$AR$2-'Indicator Date hidden'!AS83)</f>
        <v>0</v>
      </c>
      <c r="AS82" s="33">
        <f>IF('Indicator Date hidden'!AT83="x","x",$AS$2-'Indicator Date hidden'!AT83)</f>
        <v>0</v>
      </c>
      <c r="AT82" s="33">
        <f>IF('Indicator Date hidden'!AU83="x","x",$AT$2-'Indicator Date hidden'!AU83)</f>
        <v>0</v>
      </c>
      <c r="AU82" s="33" t="str">
        <f>IF('Indicator Date hidden'!AV83="x","x",$AU$2-'Indicator Date hidden'!AV83)</f>
        <v>x</v>
      </c>
      <c r="AV82" s="33">
        <f>IF('Indicator Date hidden'!AW83="x","x",$AV$2-'Indicator Date hidden'!AW83)</f>
        <v>0</v>
      </c>
      <c r="AW82" s="33">
        <f>IF('Indicator Date hidden'!AX83="x","x",$AW$2-'Indicator Date hidden'!AX83)</f>
        <v>0</v>
      </c>
      <c r="AX82" s="33">
        <f>IF('Indicator Date hidden'!AY83="x","x",$AX$2-'Indicator Date hidden'!AY83)</f>
        <v>0</v>
      </c>
      <c r="AY82" s="33">
        <f>IF('Indicator Date hidden'!AZ83="x","x",$AY$2-'Indicator Date hidden'!AZ83)</f>
        <v>0</v>
      </c>
      <c r="AZ82" s="33">
        <f>IF('Indicator Date hidden'!BA83="x","x",$AZ$2-'Indicator Date hidden'!BA83)</f>
        <v>0</v>
      </c>
      <c r="BA82">
        <f t="shared" si="5"/>
        <v>6</v>
      </c>
      <c r="BB82" s="34">
        <f t="shared" si="6"/>
        <v>0.13953488372093023</v>
      </c>
      <c r="BC82">
        <f t="shared" si="7"/>
        <v>3</v>
      </c>
      <c r="BD82" s="34">
        <f t="shared" si="8"/>
        <v>0.55327336062187538</v>
      </c>
      <c r="BE82" s="36">
        <f t="shared" si="9"/>
        <v>0</v>
      </c>
    </row>
    <row r="83" spans="1:57" x14ac:dyDescent="0.3">
      <c r="A83" t="s">
        <v>152</v>
      </c>
      <c r="B83" s="33">
        <f>IF('Indicator Date hidden'!C84="x","x",$B$2-'Indicator Date hidden'!C84)</f>
        <v>0</v>
      </c>
      <c r="C83" s="33">
        <f>IF('Indicator Date hidden'!D84="x","x",$C$2-'Indicator Date hidden'!D84)</f>
        <v>0</v>
      </c>
      <c r="D83" s="33">
        <f>IF('Indicator Date hidden'!E84="x","x",$D$2-'Indicator Date hidden'!E84)</f>
        <v>0</v>
      </c>
      <c r="E83" s="33">
        <f>IF('Indicator Date hidden'!F84="x","x",$E$2-'Indicator Date hidden'!F84)</f>
        <v>0</v>
      </c>
      <c r="F83" s="33">
        <f>IF('Indicator Date hidden'!G84="x","x",$F$2-'Indicator Date hidden'!G84)</f>
        <v>0</v>
      </c>
      <c r="G83" s="33">
        <f>IF('Indicator Date hidden'!H84="x","x",$G$2-'Indicator Date hidden'!H84)</f>
        <v>0</v>
      </c>
      <c r="H83" s="33">
        <f>IF('Indicator Date hidden'!I84="x","x",$H$2-'Indicator Date hidden'!I84)</f>
        <v>0</v>
      </c>
      <c r="I83" s="33">
        <f>IF('Indicator Date hidden'!J84="x","x",$I$2-'Indicator Date hidden'!J84)</f>
        <v>0</v>
      </c>
      <c r="J83" s="33">
        <f>IF('Indicator Date hidden'!K84="x","x",$J$2-'Indicator Date hidden'!K84)</f>
        <v>0</v>
      </c>
      <c r="K83" s="33">
        <f>IF('Indicator Date hidden'!L84="x","x",$K$2-'Indicator Date hidden'!L84)</f>
        <v>0</v>
      </c>
      <c r="L83" s="33">
        <f>IF('Indicator Date hidden'!M84="x","x",$L$2-'Indicator Date hidden'!M84)</f>
        <v>0</v>
      </c>
      <c r="M83" s="33">
        <f>IF('Indicator Date hidden'!N84="x","x",$M$2-'Indicator Date hidden'!N84)</f>
        <v>0</v>
      </c>
      <c r="N83" s="33">
        <f>IF('Indicator Date hidden'!O84="x","x",$N$2-'Indicator Date hidden'!O84)</f>
        <v>0</v>
      </c>
      <c r="O83" s="33">
        <f>IF('Indicator Date hidden'!P84="x","x",$O$2-'Indicator Date hidden'!P84)</f>
        <v>0</v>
      </c>
      <c r="P83" s="33">
        <f>IF('Indicator Date hidden'!Q84="x","x",$P$2-'Indicator Date hidden'!Q84)</f>
        <v>0</v>
      </c>
      <c r="Q83" s="33" t="str">
        <f>IF('Indicator Date hidden'!R84="x","x",$Q$2-'Indicator Date hidden'!R84)</f>
        <v>x</v>
      </c>
      <c r="R83" s="33">
        <f>IF('Indicator Date hidden'!S84="x","x",$R$2-'Indicator Date hidden'!S84)</f>
        <v>0</v>
      </c>
      <c r="S83" s="33">
        <f>IF('Indicator Date hidden'!T84="x","x",$S$2-'Indicator Date hidden'!T84)</f>
        <v>0</v>
      </c>
      <c r="T83" s="33">
        <f>IF('Indicator Date hidden'!U84="x","x",$T$2-'Indicator Date hidden'!U84)</f>
        <v>0</v>
      </c>
      <c r="U83" s="33" t="str">
        <f>IF('Indicator Date hidden'!V84="x","x",$U$2-'Indicator Date hidden'!V84)</f>
        <v>x</v>
      </c>
      <c r="V83" s="33">
        <f>IF('Indicator Date hidden'!W84="x","x",$V$2-'Indicator Date hidden'!W84)</f>
        <v>0</v>
      </c>
      <c r="W83" s="33" t="str">
        <f>IF('Indicator Date hidden'!X84="x","x",$W$2-'Indicator Date hidden'!X84)</f>
        <v>x</v>
      </c>
      <c r="X83" s="33">
        <f>IF('Indicator Date hidden'!Y84="x","x",$X$2-'Indicator Date hidden'!Y84)</f>
        <v>2</v>
      </c>
      <c r="Y83" s="33">
        <f>IF('Indicator Date hidden'!Z84="x","x",$Y$2-'Indicator Date hidden'!Z84)</f>
        <v>0</v>
      </c>
      <c r="Z83" s="33">
        <f>IF('Indicator Date hidden'!AA84="x","x",$Z$2-'Indicator Date hidden'!AA84)</f>
        <v>0</v>
      </c>
      <c r="AA83" s="33">
        <f>IF('Indicator Date hidden'!AB84="x","x",$AA$2-'Indicator Date hidden'!AB84)</f>
        <v>1</v>
      </c>
      <c r="AB83" s="33">
        <f>IF('Indicator Date hidden'!AC84="x","x",$AB$2-'Indicator Date hidden'!AC84)</f>
        <v>0</v>
      </c>
      <c r="AC83" s="33">
        <f>IF('Indicator Date hidden'!AD84="x","x",$AC$2-'Indicator Date hidden'!AD84)</f>
        <v>0</v>
      </c>
      <c r="AD83" s="33" t="str">
        <f>IF('Indicator Date hidden'!AE84="x","x",$AD$2-'Indicator Date hidden'!AE84)</f>
        <v>x</v>
      </c>
      <c r="AE83" s="33">
        <f>IF('Indicator Date hidden'!AF84="x","x",$AE$2-'Indicator Date hidden'!AF84)</f>
        <v>0</v>
      </c>
      <c r="AF83" s="33">
        <f>IF('Indicator Date hidden'!AG84="x","x",$AF$2-'Indicator Date hidden'!AG84)</f>
        <v>1</v>
      </c>
      <c r="AG83" s="33">
        <f>IF('Indicator Date hidden'!AH84="x","x",$AG$2-'Indicator Date hidden'!AH84)</f>
        <v>0</v>
      </c>
      <c r="AH83" s="33">
        <f>IF('Indicator Date hidden'!AI84="x","x",$AH$2-'Indicator Date hidden'!AI84)</f>
        <v>0</v>
      </c>
      <c r="AI83" s="33">
        <f>IF('Indicator Date hidden'!AJ84="x","x",$AI$2-'Indicator Date hidden'!AJ84)</f>
        <v>0</v>
      </c>
      <c r="AJ83" s="33" t="str">
        <f>IF('Indicator Date hidden'!AK84="x","x",$AJ$2-'Indicator Date hidden'!AK84)</f>
        <v>x</v>
      </c>
      <c r="AK83" s="33">
        <f>IF('Indicator Date hidden'!AL84="x","x",$AK$2-'Indicator Date hidden'!AL84)</f>
        <v>1</v>
      </c>
      <c r="AL83" s="33">
        <f>IF('Indicator Date hidden'!AM84="x","x",$AL$2-'Indicator Date hidden'!AM84)</f>
        <v>0</v>
      </c>
      <c r="AM83" s="33">
        <f>IF('Indicator Date hidden'!AN84="x","x",$AM$2-'Indicator Date hidden'!AN84)</f>
        <v>0</v>
      </c>
      <c r="AN83" s="33">
        <f>IF('Indicator Date hidden'!AO84="x","x",$AN$2-'Indicator Date hidden'!AO84)</f>
        <v>0</v>
      </c>
      <c r="AO83" s="33">
        <f>IF('Indicator Date hidden'!AP84="x","x",$AO$2-'Indicator Date hidden'!AP84)</f>
        <v>0</v>
      </c>
      <c r="AP83" s="33">
        <f>IF('Indicator Date hidden'!AQ84="x","x",$AP$2-'Indicator Date hidden'!AQ84)</f>
        <v>0</v>
      </c>
      <c r="AQ83" s="33">
        <f>IF('Indicator Date hidden'!AR84="x","x",$AQ$2-'Indicator Date hidden'!AR84)</f>
        <v>0</v>
      </c>
      <c r="AR83" s="33">
        <f>IF('Indicator Date hidden'!AS84="x","x",$AR$2-'Indicator Date hidden'!AS84)</f>
        <v>0</v>
      </c>
      <c r="AS83" s="33">
        <f>IF('Indicator Date hidden'!AT84="x","x",$AS$2-'Indicator Date hidden'!AT84)</f>
        <v>0</v>
      </c>
      <c r="AT83" s="33">
        <f>IF('Indicator Date hidden'!AU84="x","x",$AT$2-'Indicator Date hidden'!AU84)</f>
        <v>0</v>
      </c>
      <c r="AU83" s="33">
        <f>IF('Indicator Date hidden'!AV84="x","x",$AU$2-'Indicator Date hidden'!AV84)</f>
        <v>1</v>
      </c>
      <c r="AV83" s="33">
        <f>IF('Indicator Date hidden'!AW84="x","x",$AV$2-'Indicator Date hidden'!AW84)</f>
        <v>0</v>
      </c>
      <c r="AW83" s="33">
        <f>IF('Indicator Date hidden'!AX84="x","x",$AW$2-'Indicator Date hidden'!AX84)</f>
        <v>0</v>
      </c>
      <c r="AX83" s="33">
        <f>IF('Indicator Date hidden'!AY84="x","x",$AX$2-'Indicator Date hidden'!AY84)</f>
        <v>0</v>
      </c>
      <c r="AY83" s="33">
        <f>IF('Indicator Date hidden'!AZ84="x","x",$AY$2-'Indicator Date hidden'!AZ84)</f>
        <v>0</v>
      </c>
      <c r="AZ83" s="33">
        <f>IF('Indicator Date hidden'!BA84="x","x",$AZ$2-'Indicator Date hidden'!BA84)</f>
        <v>0</v>
      </c>
      <c r="BA83">
        <f t="shared" si="5"/>
        <v>6</v>
      </c>
      <c r="BB83" s="34">
        <f t="shared" si="6"/>
        <v>0.13043478260869565</v>
      </c>
      <c r="BC83">
        <f t="shared" si="7"/>
        <v>5</v>
      </c>
      <c r="BD83" s="34">
        <f t="shared" si="8"/>
        <v>0.39610580778888255</v>
      </c>
      <c r="BE83" s="36">
        <f t="shared" si="9"/>
        <v>0</v>
      </c>
    </row>
    <row r="84" spans="1:57" x14ac:dyDescent="0.3">
      <c r="A84" t="s">
        <v>154</v>
      </c>
      <c r="B84" s="33">
        <f>IF('Indicator Date hidden'!C85="x","x",$B$2-'Indicator Date hidden'!C85)</f>
        <v>0</v>
      </c>
      <c r="C84" s="33">
        <f>IF('Indicator Date hidden'!D85="x","x",$C$2-'Indicator Date hidden'!D85)</f>
        <v>0</v>
      </c>
      <c r="D84" s="33">
        <f>IF('Indicator Date hidden'!E85="x","x",$D$2-'Indicator Date hidden'!E85)</f>
        <v>0</v>
      </c>
      <c r="E84" s="33">
        <f>IF('Indicator Date hidden'!F85="x","x",$E$2-'Indicator Date hidden'!F85)</f>
        <v>0</v>
      </c>
      <c r="F84" s="33">
        <f>IF('Indicator Date hidden'!G85="x","x",$F$2-'Indicator Date hidden'!G85)</f>
        <v>0</v>
      </c>
      <c r="G84" s="33">
        <f>IF('Indicator Date hidden'!H85="x","x",$G$2-'Indicator Date hidden'!H85)</f>
        <v>0</v>
      </c>
      <c r="H84" s="33">
        <f>IF('Indicator Date hidden'!I85="x","x",$H$2-'Indicator Date hidden'!I85)</f>
        <v>0</v>
      </c>
      <c r="I84" s="33">
        <f>IF('Indicator Date hidden'!J85="x","x",$I$2-'Indicator Date hidden'!J85)</f>
        <v>0</v>
      </c>
      <c r="J84" s="33">
        <f>IF('Indicator Date hidden'!K85="x","x",$J$2-'Indicator Date hidden'!K85)</f>
        <v>0</v>
      </c>
      <c r="K84" s="33">
        <f>IF('Indicator Date hidden'!L85="x","x",$K$2-'Indicator Date hidden'!L85)</f>
        <v>0</v>
      </c>
      <c r="L84" s="33">
        <f>IF('Indicator Date hidden'!M85="x","x",$L$2-'Indicator Date hidden'!M85)</f>
        <v>0</v>
      </c>
      <c r="M84" s="33">
        <f>IF('Indicator Date hidden'!N85="x","x",$M$2-'Indicator Date hidden'!N85)</f>
        <v>0</v>
      </c>
      <c r="N84" s="33">
        <f>IF('Indicator Date hidden'!O85="x","x",$N$2-'Indicator Date hidden'!O85)</f>
        <v>0</v>
      </c>
      <c r="O84" s="33">
        <f>IF('Indicator Date hidden'!P85="x","x",$O$2-'Indicator Date hidden'!P85)</f>
        <v>0</v>
      </c>
      <c r="P84" s="33">
        <f>IF('Indicator Date hidden'!Q85="x","x",$P$2-'Indicator Date hidden'!Q85)</f>
        <v>0</v>
      </c>
      <c r="Q84" s="33">
        <f>IF('Indicator Date hidden'!R85="x","x",$Q$2-'Indicator Date hidden'!R85)</f>
        <v>4</v>
      </c>
      <c r="R84" s="33">
        <f>IF('Indicator Date hidden'!S85="x","x",$R$2-'Indicator Date hidden'!S85)</f>
        <v>0</v>
      </c>
      <c r="S84" s="33">
        <f>IF('Indicator Date hidden'!T85="x","x",$S$2-'Indicator Date hidden'!T85)</f>
        <v>0</v>
      </c>
      <c r="T84" s="33">
        <f>IF('Indicator Date hidden'!U85="x","x",$T$2-'Indicator Date hidden'!U85)</f>
        <v>0</v>
      </c>
      <c r="U84" s="33">
        <f>IF('Indicator Date hidden'!V85="x","x",$U$2-'Indicator Date hidden'!V85)</f>
        <v>0</v>
      </c>
      <c r="V84" s="33">
        <f>IF('Indicator Date hidden'!W85="x","x",$V$2-'Indicator Date hidden'!W85)</f>
        <v>0</v>
      </c>
      <c r="W84" s="33">
        <f>IF('Indicator Date hidden'!X85="x","x",$W$2-'Indicator Date hidden'!X85)</f>
        <v>2</v>
      </c>
      <c r="X84" s="33">
        <f>IF('Indicator Date hidden'!Y85="x","x",$X$2-'Indicator Date hidden'!Y85)</f>
        <v>6</v>
      </c>
      <c r="Y84" s="33">
        <f>IF('Indicator Date hidden'!Z85="x","x",$Y$2-'Indicator Date hidden'!Z85)</f>
        <v>0</v>
      </c>
      <c r="Z84" s="33">
        <f>IF('Indicator Date hidden'!AA85="x","x",$Z$2-'Indicator Date hidden'!AA85)</f>
        <v>0</v>
      </c>
      <c r="AA84" s="33">
        <f>IF('Indicator Date hidden'!AB85="x","x",$AA$2-'Indicator Date hidden'!AB85)</f>
        <v>0</v>
      </c>
      <c r="AB84" s="33">
        <f>IF('Indicator Date hidden'!AC85="x","x",$AB$2-'Indicator Date hidden'!AC85)</f>
        <v>0</v>
      </c>
      <c r="AC84" s="33">
        <f>IF('Indicator Date hidden'!AD85="x","x",$AC$2-'Indicator Date hidden'!AD85)</f>
        <v>0</v>
      </c>
      <c r="AD84" s="33" t="str">
        <f>IF('Indicator Date hidden'!AE85="x","x",$AD$2-'Indicator Date hidden'!AE85)</f>
        <v>x</v>
      </c>
      <c r="AE84" s="33">
        <f>IF('Indicator Date hidden'!AF85="x","x",$AE$2-'Indicator Date hidden'!AF85)</f>
        <v>0</v>
      </c>
      <c r="AF84" s="33">
        <f>IF('Indicator Date hidden'!AG85="x","x",$AF$2-'Indicator Date hidden'!AG85)</f>
        <v>9</v>
      </c>
      <c r="AG84" s="33">
        <f>IF('Indicator Date hidden'!AH85="x","x",$AG$2-'Indicator Date hidden'!AH85)</f>
        <v>0</v>
      </c>
      <c r="AH84" s="33">
        <f>IF('Indicator Date hidden'!AI85="x","x",$AH$2-'Indicator Date hidden'!AI85)</f>
        <v>0</v>
      </c>
      <c r="AI84" s="33">
        <f>IF('Indicator Date hidden'!AJ85="x","x",$AI$2-'Indicator Date hidden'!AJ85)</f>
        <v>0</v>
      </c>
      <c r="AJ84" s="33" t="str">
        <f>IF('Indicator Date hidden'!AK85="x","x",$AJ$2-'Indicator Date hidden'!AK85)</f>
        <v>x</v>
      </c>
      <c r="AK84" s="33">
        <f>IF('Indicator Date hidden'!AL85="x","x",$AK$2-'Indicator Date hidden'!AL85)</f>
        <v>1</v>
      </c>
      <c r="AL84" s="33">
        <f>IF('Indicator Date hidden'!AM85="x","x",$AL$2-'Indicator Date hidden'!AM85)</f>
        <v>0</v>
      </c>
      <c r="AM84" s="33">
        <f>IF('Indicator Date hidden'!AN85="x","x",$AM$2-'Indicator Date hidden'!AN85)</f>
        <v>0</v>
      </c>
      <c r="AN84" s="33">
        <f>IF('Indicator Date hidden'!AO85="x","x",$AN$2-'Indicator Date hidden'!AO85)</f>
        <v>0</v>
      </c>
      <c r="AO84" s="33">
        <f>IF('Indicator Date hidden'!AP85="x","x",$AO$2-'Indicator Date hidden'!AP85)</f>
        <v>0</v>
      </c>
      <c r="AP84" s="33">
        <f>IF('Indicator Date hidden'!AQ85="x","x",$AP$2-'Indicator Date hidden'!AQ85)</f>
        <v>0</v>
      </c>
      <c r="AQ84" s="33">
        <f>IF('Indicator Date hidden'!AR85="x","x",$AQ$2-'Indicator Date hidden'!AR85)</f>
        <v>4</v>
      </c>
      <c r="AR84" s="33">
        <f>IF('Indicator Date hidden'!AS85="x","x",$AR$2-'Indicator Date hidden'!AS85)</f>
        <v>0</v>
      </c>
      <c r="AS84" s="33">
        <f>IF('Indicator Date hidden'!AT85="x","x",$AS$2-'Indicator Date hidden'!AT85)</f>
        <v>0</v>
      </c>
      <c r="AT84" s="33">
        <f>IF('Indicator Date hidden'!AU85="x","x",$AT$2-'Indicator Date hidden'!AU85)</f>
        <v>0</v>
      </c>
      <c r="AU84" s="33">
        <f>IF('Indicator Date hidden'!AV85="x","x",$AU$2-'Indicator Date hidden'!AV85)</f>
        <v>1</v>
      </c>
      <c r="AV84" s="33">
        <f>IF('Indicator Date hidden'!AW85="x","x",$AV$2-'Indicator Date hidden'!AW85)</f>
        <v>0</v>
      </c>
      <c r="AW84" s="33">
        <f>IF('Indicator Date hidden'!AX85="x","x",$AW$2-'Indicator Date hidden'!AX85)</f>
        <v>0</v>
      </c>
      <c r="AX84" s="33">
        <f>IF('Indicator Date hidden'!AY85="x","x",$AX$2-'Indicator Date hidden'!AY85)</f>
        <v>0</v>
      </c>
      <c r="AY84" s="33">
        <f>IF('Indicator Date hidden'!AZ85="x","x",$AY$2-'Indicator Date hidden'!AZ85)</f>
        <v>0</v>
      </c>
      <c r="AZ84" s="33">
        <f>IF('Indicator Date hidden'!BA85="x","x",$AZ$2-'Indicator Date hidden'!BA85)</f>
        <v>0</v>
      </c>
      <c r="BA84">
        <f t="shared" si="5"/>
        <v>27</v>
      </c>
      <c r="BB84" s="34">
        <f t="shared" si="6"/>
        <v>0.55102040816326525</v>
      </c>
      <c r="BC84">
        <f t="shared" si="7"/>
        <v>7</v>
      </c>
      <c r="BD84" s="34">
        <f t="shared" si="8"/>
        <v>1.6910475498666611</v>
      </c>
      <c r="BE84" s="36">
        <f t="shared" si="9"/>
        <v>0</v>
      </c>
    </row>
    <row r="85" spans="1:57" x14ac:dyDescent="0.3">
      <c r="A85" t="s">
        <v>156</v>
      </c>
      <c r="B85" s="33">
        <f>IF('Indicator Date hidden'!C86="x","x",$B$2-'Indicator Date hidden'!C86)</f>
        <v>0</v>
      </c>
      <c r="C85" s="33">
        <f>IF('Indicator Date hidden'!D86="x","x",$C$2-'Indicator Date hidden'!D86)</f>
        <v>0</v>
      </c>
      <c r="D85" s="33">
        <f>IF('Indicator Date hidden'!E86="x","x",$D$2-'Indicator Date hidden'!E86)</f>
        <v>0</v>
      </c>
      <c r="E85" s="33">
        <f>IF('Indicator Date hidden'!F86="x","x",$E$2-'Indicator Date hidden'!F86)</f>
        <v>0</v>
      </c>
      <c r="F85" s="33">
        <f>IF('Indicator Date hidden'!G86="x","x",$F$2-'Indicator Date hidden'!G86)</f>
        <v>0</v>
      </c>
      <c r="G85" s="33">
        <f>IF('Indicator Date hidden'!H86="x","x",$G$2-'Indicator Date hidden'!H86)</f>
        <v>0</v>
      </c>
      <c r="H85" s="33">
        <f>IF('Indicator Date hidden'!I86="x","x",$H$2-'Indicator Date hidden'!I86)</f>
        <v>0</v>
      </c>
      <c r="I85" s="33">
        <f>IF('Indicator Date hidden'!J86="x","x",$I$2-'Indicator Date hidden'!J86)</f>
        <v>0</v>
      </c>
      <c r="J85" s="33">
        <f>IF('Indicator Date hidden'!K86="x","x",$J$2-'Indicator Date hidden'!K86)</f>
        <v>0</v>
      </c>
      <c r="K85" s="33">
        <f>IF('Indicator Date hidden'!L86="x","x",$K$2-'Indicator Date hidden'!L86)</f>
        <v>0</v>
      </c>
      <c r="L85" s="33">
        <f>IF('Indicator Date hidden'!M86="x","x",$L$2-'Indicator Date hidden'!M86)</f>
        <v>0</v>
      </c>
      <c r="M85" s="33">
        <f>IF('Indicator Date hidden'!N86="x","x",$M$2-'Indicator Date hidden'!N86)</f>
        <v>0</v>
      </c>
      <c r="N85" s="33">
        <f>IF('Indicator Date hidden'!O86="x","x",$N$2-'Indicator Date hidden'!O86)</f>
        <v>0</v>
      </c>
      <c r="O85" s="33">
        <f>IF('Indicator Date hidden'!P86="x","x",$O$2-'Indicator Date hidden'!P86)</f>
        <v>0</v>
      </c>
      <c r="P85" s="33">
        <f>IF('Indicator Date hidden'!Q86="x","x",$P$2-'Indicator Date hidden'!Q86)</f>
        <v>0</v>
      </c>
      <c r="Q85" s="33" t="str">
        <f>IF('Indicator Date hidden'!R86="x","x",$Q$2-'Indicator Date hidden'!R86)</f>
        <v>x</v>
      </c>
      <c r="R85" s="33">
        <f>IF('Indicator Date hidden'!S86="x","x",$R$2-'Indicator Date hidden'!S86)</f>
        <v>0</v>
      </c>
      <c r="S85" s="33">
        <f>IF('Indicator Date hidden'!T86="x","x",$S$2-'Indicator Date hidden'!T86)</f>
        <v>0</v>
      </c>
      <c r="T85" s="33">
        <f>IF('Indicator Date hidden'!U86="x","x",$T$2-'Indicator Date hidden'!U86)</f>
        <v>0</v>
      </c>
      <c r="U85" s="33" t="str">
        <f>IF('Indicator Date hidden'!V86="x","x",$U$2-'Indicator Date hidden'!V86)</f>
        <v>x</v>
      </c>
      <c r="V85" s="33">
        <f>IF('Indicator Date hidden'!W86="x","x",$V$2-'Indicator Date hidden'!W86)</f>
        <v>0</v>
      </c>
      <c r="W85" s="33">
        <f>IF('Indicator Date hidden'!X86="x","x",$W$2-'Indicator Date hidden'!X86)</f>
        <v>4</v>
      </c>
      <c r="X85" s="33">
        <f>IF('Indicator Date hidden'!Y86="x","x",$X$2-'Indicator Date hidden'!Y86)</f>
        <v>4</v>
      </c>
      <c r="Y85" s="33">
        <f>IF('Indicator Date hidden'!Z86="x","x",$Y$2-'Indicator Date hidden'!Z86)</f>
        <v>0</v>
      </c>
      <c r="Z85" s="33">
        <f>IF('Indicator Date hidden'!AA86="x","x",$Z$2-'Indicator Date hidden'!AA86)</f>
        <v>0</v>
      </c>
      <c r="AA85" s="33">
        <f>IF('Indicator Date hidden'!AB86="x","x",$AA$2-'Indicator Date hidden'!AB86)</f>
        <v>3</v>
      </c>
      <c r="AB85" s="33">
        <f>IF('Indicator Date hidden'!AC86="x","x",$AB$2-'Indicator Date hidden'!AC86)</f>
        <v>0</v>
      </c>
      <c r="AC85" s="33">
        <f>IF('Indicator Date hidden'!AD86="x","x",$AC$2-'Indicator Date hidden'!AD86)</f>
        <v>0</v>
      </c>
      <c r="AD85" s="33" t="str">
        <f>IF('Indicator Date hidden'!AE86="x","x",$AD$2-'Indicator Date hidden'!AE86)</f>
        <v>x</v>
      </c>
      <c r="AE85" s="33">
        <f>IF('Indicator Date hidden'!AF86="x","x",$AE$2-'Indicator Date hidden'!AF86)</f>
        <v>0</v>
      </c>
      <c r="AF85" s="33">
        <f>IF('Indicator Date hidden'!AG86="x","x",$AF$2-'Indicator Date hidden'!AG86)</f>
        <v>5</v>
      </c>
      <c r="AG85" s="33">
        <f>IF('Indicator Date hidden'!AH86="x","x",$AG$2-'Indicator Date hidden'!AH86)</f>
        <v>0</v>
      </c>
      <c r="AH85" s="33">
        <f>IF('Indicator Date hidden'!AI86="x","x",$AH$2-'Indicator Date hidden'!AI86)</f>
        <v>0</v>
      </c>
      <c r="AI85" s="33">
        <f>IF('Indicator Date hidden'!AJ86="x","x",$AI$2-'Indicator Date hidden'!AJ86)</f>
        <v>0</v>
      </c>
      <c r="AJ85" s="33" t="str">
        <f>IF('Indicator Date hidden'!AK86="x","x",$AJ$2-'Indicator Date hidden'!AK86)</f>
        <v>x</v>
      </c>
      <c r="AK85" s="33">
        <f>IF('Indicator Date hidden'!AL86="x","x",$AK$2-'Indicator Date hidden'!AL86)</f>
        <v>1</v>
      </c>
      <c r="AL85" s="33">
        <f>IF('Indicator Date hidden'!AM86="x","x",$AL$2-'Indicator Date hidden'!AM86)</f>
        <v>0</v>
      </c>
      <c r="AM85" s="33">
        <f>IF('Indicator Date hidden'!AN86="x","x",$AM$2-'Indicator Date hidden'!AN86)</f>
        <v>0</v>
      </c>
      <c r="AN85" s="33">
        <f>IF('Indicator Date hidden'!AO86="x","x",$AN$2-'Indicator Date hidden'!AO86)</f>
        <v>0</v>
      </c>
      <c r="AO85" s="33">
        <f>IF('Indicator Date hidden'!AP86="x","x",$AO$2-'Indicator Date hidden'!AP86)</f>
        <v>0</v>
      </c>
      <c r="AP85" s="33">
        <f>IF('Indicator Date hidden'!AQ86="x","x",$AP$2-'Indicator Date hidden'!AQ86)</f>
        <v>0</v>
      </c>
      <c r="AQ85" s="33">
        <f>IF('Indicator Date hidden'!AR86="x","x",$AQ$2-'Indicator Date hidden'!AR86)</f>
        <v>4</v>
      </c>
      <c r="AR85" s="33">
        <f>IF('Indicator Date hidden'!AS86="x","x",$AR$2-'Indicator Date hidden'!AS86)</f>
        <v>0</v>
      </c>
      <c r="AS85" s="33">
        <f>IF('Indicator Date hidden'!AT86="x","x",$AS$2-'Indicator Date hidden'!AT86)</f>
        <v>0</v>
      </c>
      <c r="AT85" s="33">
        <f>IF('Indicator Date hidden'!AU86="x","x",$AT$2-'Indicator Date hidden'!AU86)</f>
        <v>0</v>
      </c>
      <c r="AU85" s="33" t="str">
        <f>IF('Indicator Date hidden'!AV86="x","x",$AU$2-'Indicator Date hidden'!AV86)</f>
        <v>x</v>
      </c>
      <c r="AV85" s="33">
        <f>IF('Indicator Date hidden'!AW86="x","x",$AV$2-'Indicator Date hidden'!AW86)</f>
        <v>0</v>
      </c>
      <c r="AW85" s="33">
        <f>IF('Indicator Date hidden'!AX86="x","x",$AW$2-'Indicator Date hidden'!AX86)</f>
        <v>0</v>
      </c>
      <c r="AX85" s="33">
        <f>IF('Indicator Date hidden'!AY86="x","x",$AX$2-'Indicator Date hidden'!AY86)</f>
        <v>0</v>
      </c>
      <c r="AY85" s="33">
        <f>IF('Indicator Date hidden'!AZ86="x","x",$AY$2-'Indicator Date hidden'!AZ86)</f>
        <v>0</v>
      </c>
      <c r="AZ85" s="33">
        <f>IF('Indicator Date hidden'!BA86="x","x",$AZ$2-'Indicator Date hidden'!BA86)</f>
        <v>0</v>
      </c>
      <c r="BA85">
        <f t="shared" si="5"/>
        <v>21</v>
      </c>
      <c r="BB85" s="34">
        <f t="shared" si="6"/>
        <v>0.45652173913043476</v>
      </c>
      <c r="BC85">
        <f t="shared" si="7"/>
        <v>6</v>
      </c>
      <c r="BD85" s="34">
        <f t="shared" si="8"/>
        <v>1.2633034978928379</v>
      </c>
      <c r="BE85" s="36">
        <f t="shared" si="9"/>
        <v>0</v>
      </c>
    </row>
    <row r="86" spans="1:57" x14ac:dyDescent="0.3">
      <c r="A86" t="s">
        <v>158</v>
      </c>
      <c r="B86" s="33">
        <f>IF('Indicator Date hidden'!C87="x","x",$B$2-'Indicator Date hidden'!C87)</f>
        <v>0</v>
      </c>
      <c r="C86" s="33">
        <f>IF('Indicator Date hidden'!D87="x","x",$C$2-'Indicator Date hidden'!D87)</f>
        <v>0</v>
      </c>
      <c r="D86" s="33">
        <f>IF('Indicator Date hidden'!E87="x","x",$D$2-'Indicator Date hidden'!E87)</f>
        <v>0</v>
      </c>
      <c r="E86" s="33">
        <f>IF('Indicator Date hidden'!F87="x","x",$E$2-'Indicator Date hidden'!F87)</f>
        <v>0</v>
      </c>
      <c r="F86" s="33">
        <f>IF('Indicator Date hidden'!G87="x","x",$F$2-'Indicator Date hidden'!G87)</f>
        <v>0</v>
      </c>
      <c r="G86" s="33">
        <f>IF('Indicator Date hidden'!H87="x","x",$G$2-'Indicator Date hidden'!H87)</f>
        <v>0</v>
      </c>
      <c r="H86" s="33">
        <f>IF('Indicator Date hidden'!I87="x","x",$H$2-'Indicator Date hidden'!I87)</f>
        <v>0</v>
      </c>
      <c r="I86" s="33">
        <f>IF('Indicator Date hidden'!J87="x","x",$I$2-'Indicator Date hidden'!J87)</f>
        <v>0</v>
      </c>
      <c r="J86" s="33">
        <f>IF('Indicator Date hidden'!K87="x","x",$J$2-'Indicator Date hidden'!K87)</f>
        <v>0</v>
      </c>
      <c r="K86" s="33">
        <f>IF('Indicator Date hidden'!L87="x","x",$K$2-'Indicator Date hidden'!L87)</f>
        <v>0</v>
      </c>
      <c r="L86" s="33">
        <f>IF('Indicator Date hidden'!M87="x","x",$L$2-'Indicator Date hidden'!M87)</f>
        <v>0</v>
      </c>
      <c r="M86" s="33">
        <f>IF('Indicator Date hidden'!N87="x","x",$M$2-'Indicator Date hidden'!N87)</f>
        <v>0</v>
      </c>
      <c r="N86" s="33">
        <f>IF('Indicator Date hidden'!O87="x","x",$N$2-'Indicator Date hidden'!O87)</f>
        <v>0</v>
      </c>
      <c r="O86" s="33">
        <f>IF('Indicator Date hidden'!P87="x","x",$O$2-'Indicator Date hidden'!P87)</f>
        <v>0</v>
      </c>
      <c r="P86" s="33">
        <f>IF('Indicator Date hidden'!Q87="x","x",$P$2-'Indicator Date hidden'!Q87)</f>
        <v>0</v>
      </c>
      <c r="Q86" s="33">
        <f>IF('Indicator Date hidden'!R87="x","x",$Q$2-'Indicator Date hidden'!R87)</f>
        <v>2</v>
      </c>
      <c r="R86" s="33">
        <f>IF('Indicator Date hidden'!S87="x","x",$R$2-'Indicator Date hidden'!S87)</f>
        <v>0</v>
      </c>
      <c r="S86" s="33">
        <f>IF('Indicator Date hidden'!T87="x","x",$S$2-'Indicator Date hidden'!T87)</f>
        <v>0</v>
      </c>
      <c r="T86" s="33">
        <f>IF('Indicator Date hidden'!U87="x","x",$T$2-'Indicator Date hidden'!U87)</f>
        <v>0</v>
      </c>
      <c r="U86" s="33">
        <f>IF('Indicator Date hidden'!V87="x","x",$U$2-'Indicator Date hidden'!V87)</f>
        <v>0</v>
      </c>
      <c r="V86" s="33">
        <f>IF('Indicator Date hidden'!W87="x","x",$V$2-'Indicator Date hidden'!W87)</f>
        <v>0</v>
      </c>
      <c r="W86" s="33">
        <f>IF('Indicator Date hidden'!X87="x","x",$W$2-'Indicator Date hidden'!X87)</f>
        <v>2</v>
      </c>
      <c r="X86" s="33">
        <f>IF('Indicator Date hidden'!Y87="x","x",$X$2-'Indicator Date hidden'!Y87)</f>
        <v>4</v>
      </c>
      <c r="Y86" s="33">
        <f>IF('Indicator Date hidden'!Z87="x","x",$Y$2-'Indicator Date hidden'!Z87)</f>
        <v>0</v>
      </c>
      <c r="Z86" s="33">
        <f>IF('Indicator Date hidden'!AA87="x","x",$Z$2-'Indicator Date hidden'!AA87)</f>
        <v>0</v>
      </c>
      <c r="AA86" s="33" t="str">
        <f>IF('Indicator Date hidden'!AB87="x","x",$AA$2-'Indicator Date hidden'!AB87)</f>
        <v>x</v>
      </c>
      <c r="AB86" s="33">
        <f>IF('Indicator Date hidden'!AC87="x","x",$AB$2-'Indicator Date hidden'!AC87)</f>
        <v>0</v>
      </c>
      <c r="AC86" s="33">
        <f>IF('Indicator Date hidden'!AD87="x","x",$AC$2-'Indicator Date hidden'!AD87)</f>
        <v>0</v>
      </c>
      <c r="AD86" s="33" t="str">
        <f>IF('Indicator Date hidden'!AE87="x","x",$AD$2-'Indicator Date hidden'!AE87)</f>
        <v>x</v>
      </c>
      <c r="AE86" s="33">
        <f>IF('Indicator Date hidden'!AF87="x","x",$AE$2-'Indicator Date hidden'!AF87)</f>
        <v>0</v>
      </c>
      <c r="AF86" s="33">
        <f>IF('Indicator Date hidden'!AG87="x","x",$AF$2-'Indicator Date hidden'!AG87)</f>
        <v>3</v>
      </c>
      <c r="AG86" s="33">
        <f>IF('Indicator Date hidden'!AH87="x","x",$AG$2-'Indicator Date hidden'!AH87)</f>
        <v>0</v>
      </c>
      <c r="AH86" s="33">
        <f>IF('Indicator Date hidden'!AI87="x","x",$AH$2-'Indicator Date hidden'!AI87)</f>
        <v>0</v>
      </c>
      <c r="AI86" s="33">
        <f>IF('Indicator Date hidden'!AJ87="x","x",$AI$2-'Indicator Date hidden'!AJ87)</f>
        <v>0</v>
      </c>
      <c r="AJ86" s="33" t="str">
        <f>IF('Indicator Date hidden'!AK87="x","x",$AJ$2-'Indicator Date hidden'!AK87)</f>
        <v>x</v>
      </c>
      <c r="AK86" s="33">
        <f>IF('Indicator Date hidden'!AL87="x","x",$AK$2-'Indicator Date hidden'!AL87)</f>
        <v>0</v>
      </c>
      <c r="AL86" s="33">
        <f>IF('Indicator Date hidden'!AM87="x","x",$AL$2-'Indicator Date hidden'!AM87)</f>
        <v>0</v>
      </c>
      <c r="AM86" s="33">
        <f>IF('Indicator Date hidden'!AN87="x","x",$AM$2-'Indicator Date hidden'!AN87)</f>
        <v>0</v>
      </c>
      <c r="AN86" s="33">
        <f>IF('Indicator Date hidden'!AO87="x","x",$AN$2-'Indicator Date hidden'!AO87)</f>
        <v>0</v>
      </c>
      <c r="AO86" s="33">
        <f>IF('Indicator Date hidden'!AP87="x","x",$AO$2-'Indicator Date hidden'!AP87)</f>
        <v>0</v>
      </c>
      <c r="AP86" s="33">
        <f>IF('Indicator Date hidden'!AQ87="x","x",$AP$2-'Indicator Date hidden'!AQ87)</f>
        <v>0</v>
      </c>
      <c r="AQ86" s="33">
        <f>IF('Indicator Date hidden'!AR87="x","x",$AQ$2-'Indicator Date hidden'!AR87)</f>
        <v>4</v>
      </c>
      <c r="AR86" s="33">
        <f>IF('Indicator Date hidden'!AS87="x","x",$AR$2-'Indicator Date hidden'!AS87)</f>
        <v>0</v>
      </c>
      <c r="AS86" s="33">
        <f>IF('Indicator Date hidden'!AT87="x","x",$AS$2-'Indicator Date hidden'!AT87)</f>
        <v>0</v>
      </c>
      <c r="AT86" s="33">
        <f>IF('Indicator Date hidden'!AU87="x","x",$AT$2-'Indicator Date hidden'!AU87)</f>
        <v>0</v>
      </c>
      <c r="AU86" s="33">
        <f>IF('Indicator Date hidden'!AV87="x","x",$AU$2-'Indicator Date hidden'!AV87)</f>
        <v>2</v>
      </c>
      <c r="AV86" s="33">
        <f>IF('Indicator Date hidden'!AW87="x","x",$AV$2-'Indicator Date hidden'!AW87)</f>
        <v>0</v>
      </c>
      <c r="AW86" s="33">
        <f>IF('Indicator Date hidden'!AX87="x","x",$AW$2-'Indicator Date hidden'!AX87)</f>
        <v>0</v>
      </c>
      <c r="AX86" s="33">
        <f>IF('Indicator Date hidden'!AY87="x","x",$AX$2-'Indicator Date hidden'!AY87)</f>
        <v>0</v>
      </c>
      <c r="AY86" s="33">
        <f>IF('Indicator Date hidden'!AZ87="x","x",$AY$2-'Indicator Date hidden'!AZ87)</f>
        <v>0</v>
      </c>
      <c r="AZ86" s="33">
        <f>IF('Indicator Date hidden'!BA87="x","x",$AZ$2-'Indicator Date hidden'!BA87)</f>
        <v>0</v>
      </c>
      <c r="BA86">
        <f t="shared" si="5"/>
        <v>17</v>
      </c>
      <c r="BB86" s="34">
        <f t="shared" si="6"/>
        <v>0.35416666666666669</v>
      </c>
      <c r="BC86">
        <f t="shared" si="7"/>
        <v>6</v>
      </c>
      <c r="BD86" s="34">
        <f t="shared" si="8"/>
        <v>0.98930917254864714</v>
      </c>
      <c r="BE86" s="36">
        <f t="shared" si="9"/>
        <v>0</v>
      </c>
    </row>
    <row r="87" spans="1:57" x14ac:dyDescent="0.3">
      <c r="A87" t="s">
        <v>160</v>
      </c>
      <c r="B87" s="33">
        <f>IF('Indicator Date hidden'!C88="x","x",$B$2-'Indicator Date hidden'!C88)</f>
        <v>0</v>
      </c>
      <c r="C87" s="33">
        <f>IF('Indicator Date hidden'!D88="x","x",$C$2-'Indicator Date hidden'!D88)</f>
        <v>0</v>
      </c>
      <c r="D87" s="33">
        <f>IF('Indicator Date hidden'!E88="x","x",$D$2-'Indicator Date hidden'!E88)</f>
        <v>0</v>
      </c>
      <c r="E87" s="33">
        <f>IF('Indicator Date hidden'!F88="x","x",$E$2-'Indicator Date hidden'!F88)</f>
        <v>0</v>
      </c>
      <c r="F87" s="33">
        <f>IF('Indicator Date hidden'!G88="x","x",$F$2-'Indicator Date hidden'!G88)</f>
        <v>0</v>
      </c>
      <c r="G87" s="33">
        <f>IF('Indicator Date hidden'!H88="x","x",$G$2-'Indicator Date hidden'!H88)</f>
        <v>0</v>
      </c>
      <c r="H87" s="33">
        <f>IF('Indicator Date hidden'!I88="x","x",$H$2-'Indicator Date hidden'!I88)</f>
        <v>0</v>
      </c>
      <c r="I87" s="33">
        <f>IF('Indicator Date hidden'!J88="x","x",$I$2-'Indicator Date hidden'!J88)</f>
        <v>0</v>
      </c>
      <c r="J87" s="33">
        <f>IF('Indicator Date hidden'!K88="x","x",$J$2-'Indicator Date hidden'!K88)</f>
        <v>0</v>
      </c>
      <c r="K87" s="33">
        <f>IF('Indicator Date hidden'!L88="x","x",$K$2-'Indicator Date hidden'!L88)</f>
        <v>0</v>
      </c>
      <c r="L87" s="33">
        <f>IF('Indicator Date hidden'!M88="x","x",$L$2-'Indicator Date hidden'!M88)</f>
        <v>0</v>
      </c>
      <c r="M87" s="33">
        <f>IF('Indicator Date hidden'!N88="x","x",$M$2-'Indicator Date hidden'!N88)</f>
        <v>0</v>
      </c>
      <c r="N87" s="33">
        <f>IF('Indicator Date hidden'!O88="x","x",$N$2-'Indicator Date hidden'!O88)</f>
        <v>0</v>
      </c>
      <c r="O87" s="33">
        <f>IF('Indicator Date hidden'!P88="x","x",$O$2-'Indicator Date hidden'!P88)</f>
        <v>0</v>
      </c>
      <c r="P87" s="33">
        <f>IF('Indicator Date hidden'!Q88="x","x",$P$2-'Indicator Date hidden'!Q88)</f>
        <v>0</v>
      </c>
      <c r="Q87" s="33">
        <f>IF('Indicator Date hidden'!R88="x","x",$Q$2-'Indicator Date hidden'!R88)</f>
        <v>3</v>
      </c>
      <c r="R87" s="33">
        <f>IF('Indicator Date hidden'!S88="x","x",$R$2-'Indicator Date hidden'!S88)</f>
        <v>0</v>
      </c>
      <c r="S87" s="33">
        <f>IF('Indicator Date hidden'!T88="x","x",$S$2-'Indicator Date hidden'!T88)</f>
        <v>0</v>
      </c>
      <c r="T87" s="33">
        <f>IF('Indicator Date hidden'!U88="x","x",$T$2-'Indicator Date hidden'!U88)</f>
        <v>0</v>
      </c>
      <c r="U87" s="33">
        <f>IF('Indicator Date hidden'!V88="x","x",$U$2-'Indicator Date hidden'!V88)</f>
        <v>0</v>
      </c>
      <c r="V87" s="33">
        <f>IF('Indicator Date hidden'!W88="x","x",$V$2-'Indicator Date hidden'!W88)</f>
        <v>0</v>
      </c>
      <c r="W87" s="33">
        <f>IF('Indicator Date hidden'!X88="x","x",$W$2-'Indicator Date hidden'!X88)</f>
        <v>4</v>
      </c>
      <c r="X87" s="33">
        <f>IF('Indicator Date hidden'!Y88="x","x",$X$2-'Indicator Date hidden'!Y88)</f>
        <v>1</v>
      </c>
      <c r="Y87" s="33">
        <f>IF('Indicator Date hidden'!Z88="x","x",$Y$2-'Indicator Date hidden'!Z88)</f>
        <v>0</v>
      </c>
      <c r="Z87" s="33">
        <f>IF('Indicator Date hidden'!AA88="x","x",$Z$2-'Indicator Date hidden'!AA88)</f>
        <v>0</v>
      </c>
      <c r="AA87" s="33">
        <f>IF('Indicator Date hidden'!AB88="x","x",$AA$2-'Indicator Date hidden'!AB88)</f>
        <v>0</v>
      </c>
      <c r="AB87" s="33">
        <f>IF('Indicator Date hidden'!AC88="x","x",$AB$2-'Indicator Date hidden'!AC88)</f>
        <v>0</v>
      </c>
      <c r="AC87" s="33">
        <f>IF('Indicator Date hidden'!AD88="x","x",$AC$2-'Indicator Date hidden'!AD88)</f>
        <v>0</v>
      </c>
      <c r="AD87" s="33" t="str">
        <f>IF('Indicator Date hidden'!AE88="x","x",$AD$2-'Indicator Date hidden'!AE88)</f>
        <v>x</v>
      </c>
      <c r="AE87" s="33">
        <f>IF('Indicator Date hidden'!AF88="x","x",$AE$2-'Indicator Date hidden'!AF88)</f>
        <v>0</v>
      </c>
      <c r="AF87" s="33">
        <f>IF('Indicator Date hidden'!AG88="x","x",$AF$2-'Indicator Date hidden'!AG88)</f>
        <v>0</v>
      </c>
      <c r="AG87" s="33">
        <f>IF('Indicator Date hidden'!AH88="x","x",$AG$2-'Indicator Date hidden'!AH88)</f>
        <v>0</v>
      </c>
      <c r="AH87" s="33">
        <f>IF('Indicator Date hidden'!AI88="x","x",$AH$2-'Indicator Date hidden'!AI88)</f>
        <v>0</v>
      </c>
      <c r="AI87" s="33">
        <f>IF('Indicator Date hidden'!AJ88="x","x",$AI$2-'Indicator Date hidden'!AJ88)</f>
        <v>0</v>
      </c>
      <c r="AJ87" s="33" t="str">
        <f>IF('Indicator Date hidden'!AK88="x","x",$AJ$2-'Indicator Date hidden'!AK88)</f>
        <v>x</v>
      </c>
      <c r="AK87" s="33">
        <f>IF('Indicator Date hidden'!AL88="x","x",$AK$2-'Indicator Date hidden'!AL88)</f>
        <v>1</v>
      </c>
      <c r="AL87" s="33">
        <f>IF('Indicator Date hidden'!AM88="x","x",$AL$2-'Indicator Date hidden'!AM88)</f>
        <v>0</v>
      </c>
      <c r="AM87" s="33">
        <f>IF('Indicator Date hidden'!AN88="x","x",$AM$2-'Indicator Date hidden'!AN88)</f>
        <v>0</v>
      </c>
      <c r="AN87" s="33">
        <f>IF('Indicator Date hidden'!AO88="x","x",$AN$2-'Indicator Date hidden'!AO88)</f>
        <v>0</v>
      </c>
      <c r="AO87" s="33" t="str">
        <f>IF('Indicator Date hidden'!AP88="x","x",$AO$2-'Indicator Date hidden'!AP88)</f>
        <v>x</v>
      </c>
      <c r="AP87" s="33" t="str">
        <f>IF('Indicator Date hidden'!AQ88="x","x",$AP$2-'Indicator Date hidden'!AQ88)</f>
        <v>x</v>
      </c>
      <c r="AQ87" s="33">
        <f>IF('Indicator Date hidden'!AR88="x","x",$AQ$2-'Indicator Date hidden'!AR88)</f>
        <v>4</v>
      </c>
      <c r="AR87" s="33">
        <f>IF('Indicator Date hidden'!AS88="x","x",$AR$2-'Indicator Date hidden'!AS88)</f>
        <v>0</v>
      </c>
      <c r="AS87" s="33">
        <f>IF('Indicator Date hidden'!AT88="x","x",$AS$2-'Indicator Date hidden'!AT88)</f>
        <v>0</v>
      </c>
      <c r="AT87" s="33">
        <f>IF('Indicator Date hidden'!AU88="x","x",$AT$2-'Indicator Date hidden'!AU88)</f>
        <v>0</v>
      </c>
      <c r="AU87" s="33">
        <f>IF('Indicator Date hidden'!AV88="x","x",$AU$2-'Indicator Date hidden'!AV88)</f>
        <v>5</v>
      </c>
      <c r="AV87" s="33">
        <f>IF('Indicator Date hidden'!AW88="x","x",$AV$2-'Indicator Date hidden'!AW88)</f>
        <v>0</v>
      </c>
      <c r="AW87" s="33">
        <f>IF('Indicator Date hidden'!AX88="x","x",$AW$2-'Indicator Date hidden'!AX88)</f>
        <v>0</v>
      </c>
      <c r="AX87" s="33">
        <f>IF('Indicator Date hidden'!AY88="x","x",$AX$2-'Indicator Date hidden'!AY88)</f>
        <v>0</v>
      </c>
      <c r="AY87" s="33">
        <f>IF('Indicator Date hidden'!AZ88="x","x",$AY$2-'Indicator Date hidden'!AZ88)</f>
        <v>0</v>
      </c>
      <c r="AZ87" s="33">
        <f>IF('Indicator Date hidden'!BA88="x","x",$AZ$2-'Indicator Date hidden'!BA88)</f>
        <v>0</v>
      </c>
      <c r="BA87">
        <f t="shared" si="5"/>
        <v>18</v>
      </c>
      <c r="BB87" s="34">
        <f t="shared" si="6"/>
        <v>0.38297872340425532</v>
      </c>
      <c r="BC87">
        <f t="shared" si="7"/>
        <v>6</v>
      </c>
      <c r="BD87" s="34">
        <f t="shared" si="8"/>
        <v>1.1402349793169586</v>
      </c>
      <c r="BE87" s="36">
        <f t="shared" si="9"/>
        <v>0</v>
      </c>
    </row>
    <row r="88" spans="1:57" x14ac:dyDescent="0.3">
      <c r="A88" t="s">
        <v>162</v>
      </c>
      <c r="B88" s="33">
        <f>IF('Indicator Date hidden'!C89="x","x",$B$2-'Indicator Date hidden'!C89)</f>
        <v>0</v>
      </c>
      <c r="C88" s="33">
        <f>IF('Indicator Date hidden'!D89="x","x",$C$2-'Indicator Date hidden'!D89)</f>
        <v>0</v>
      </c>
      <c r="D88" s="33">
        <f>IF('Indicator Date hidden'!E89="x","x",$D$2-'Indicator Date hidden'!E89)</f>
        <v>0</v>
      </c>
      <c r="E88" s="33">
        <f>IF('Indicator Date hidden'!F89="x","x",$E$2-'Indicator Date hidden'!F89)</f>
        <v>0</v>
      </c>
      <c r="F88" s="33">
        <f>IF('Indicator Date hidden'!G89="x","x",$F$2-'Indicator Date hidden'!G89)</f>
        <v>0</v>
      </c>
      <c r="G88" s="33">
        <f>IF('Indicator Date hidden'!H89="x","x",$G$2-'Indicator Date hidden'!H89)</f>
        <v>0</v>
      </c>
      <c r="H88" s="33">
        <f>IF('Indicator Date hidden'!I89="x","x",$H$2-'Indicator Date hidden'!I89)</f>
        <v>0</v>
      </c>
      <c r="I88" s="33">
        <f>IF('Indicator Date hidden'!J89="x","x",$I$2-'Indicator Date hidden'!J89)</f>
        <v>0</v>
      </c>
      <c r="J88" s="33">
        <f>IF('Indicator Date hidden'!K89="x","x",$J$2-'Indicator Date hidden'!K89)</f>
        <v>0</v>
      </c>
      <c r="K88" s="33">
        <f>IF('Indicator Date hidden'!L89="x","x",$K$2-'Indicator Date hidden'!L89)</f>
        <v>0</v>
      </c>
      <c r="L88" s="33">
        <f>IF('Indicator Date hidden'!M89="x","x",$L$2-'Indicator Date hidden'!M89)</f>
        <v>0</v>
      </c>
      <c r="M88" s="33">
        <f>IF('Indicator Date hidden'!N89="x","x",$M$2-'Indicator Date hidden'!N89)</f>
        <v>0</v>
      </c>
      <c r="N88" s="33">
        <f>IF('Indicator Date hidden'!O89="x","x",$N$2-'Indicator Date hidden'!O89)</f>
        <v>0</v>
      </c>
      <c r="O88" s="33">
        <f>IF('Indicator Date hidden'!P89="x","x",$O$2-'Indicator Date hidden'!P89)</f>
        <v>0</v>
      </c>
      <c r="P88" s="33">
        <f>IF('Indicator Date hidden'!Q89="x","x",$P$2-'Indicator Date hidden'!Q89)</f>
        <v>0</v>
      </c>
      <c r="Q88" s="33">
        <f>IF('Indicator Date hidden'!R89="x","x",$Q$2-'Indicator Date hidden'!R89)</f>
        <v>5</v>
      </c>
      <c r="R88" s="33">
        <f>IF('Indicator Date hidden'!S89="x","x",$R$2-'Indicator Date hidden'!S89)</f>
        <v>0</v>
      </c>
      <c r="S88" s="33">
        <f>IF('Indicator Date hidden'!T89="x","x",$S$2-'Indicator Date hidden'!T89)</f>
        <v>0</v>
      </c>
      <c r="T88" s="33">
        <f>IF('Indicator Date hidden'!U89="x","x",$T$2-'Indicator Date hidden'!U89)</f>
        <v>0</v>
      </c>
      <c r="U88" s="33">
        <f>IF('Indicator Date hidden'!V89="x","x",$U$2-'Indicator Date hidden'!V89)</f>
        <v>0</v>
      </c>
      <c r="V88" s="33">
        <f>IF('Indicator Date hidden'!W89="x","x",$V$2-'Indicator Date hidden'!W89)</f>
        <v>0</v>
      </c>
      <c r="W88" s="33">
        <f>IF('Indicator Date hidden'!X89="x","x",$W$2-'Indicator Date hidden'!X89)</f>
        <v>0</v>
      </c>
      <c r="X88" s="33">
        <f>IF('Indicator Date hidden'!Y89="x","x",$X$2-'Indicator Date hidden'!Y89)</f>
        <v>1</v>
      </c>
      <c r="Y88" s="33">
        <f>IF('Indicator Date hidden'!Z89="x","x",$Y$2-'Indicator Date hidden'!Z89)</f>
        <v>0</v>
      </c>
      <c r="Z88" s="33">
        <f>IF('Indicator Date hidden'!AA89="x","x",$Z$2-'Indicator Date hidden'!AA89)</f>
        <v>0</v>
      </c>
      <c r="AA88" s="33">
        <f>IF('Indicator Date hidden'!AB89="x","x",$AA$2-'Indicator Date hidden'!AB89)</f>
        <v>0</v>
      </c>
      <c r="AB88" s="33">
        <f>IF('Indicator Date hidden'!AC89="x","x",$AB$2-'Indicator Date hidden'!AC89)</f>
        <v>0</v>
      </c>
      <c r="AC88" s="33">
        <f>IF('Indicator Date hidden'!AD89="x","x",$AC$2-'Indicator Date hidden'!AD89)</f>
        <v>0</v>
      </c>
      <c r="AD88" s="33">
        <f>IF('Indicator Date hidden'!AE89="x","x",$AD$2-'Indicator Date hidden'!AE89)</f>
        <v>0</v>
      </c>
      <c r="AE88" s="33">
        <f>IF('Indicator Date hidden'!AF89="x","x",$AE$2-'Indicator Date hidden'!AF89)</f>
        <v>0</v>
      </c>
      <c r="AF88" s="33">
        <f>IF('Indicator Date hidden'!AG89="x","x",$AF$2-'Indicator Date hidden'!AG89)</f>
        <v>8</v>
      </c>
      <c r="AG88" s="33">
        <f>IF('Indicator Date hidden'!AH89="x","x",$AG$2-'Indicator Date hidden'!AH89)</f>
        <v>0</v>
      </c>
      <c r="AH88" s="33">
        <f>IF('Indicator Date hidden'!AI89="x","x",$AH$2-'Indicator Date hidden'!AI89)</f>
        <v>0</v>
      </c>
      <c r="AI88" s="33">
        <f>IF('Indicator Date hidden'!AJ89="x","x",$AI$2-'Indicator Date hidden'!AJ89)</f>
        <v>0</v>
      </c>
      <c r="AJ88" s="33">
        <f>IF('Indicator Date hidden'!AK89="x","x",$AJ$2-'Indicator Date hidden'!AK89)</f>
        <v>1</v>
      </c>
      <c r="AK88" s="33">
        <f>IF('Indicator Date hidden'!AL89="x","x",$AK$2-'Indicator Date hidden'!AL89)</f>
        <v>0</v>
      </c>
      <c r="AL88" s="33">
        <f>IF('Indicator Date hidden'!AM89="x","x",$AL$2-'Indicator Date hidden'!AM89)</f>
        <v>0</v>
      </c>
      <c r="AM88" s="33">
        <f>IF('Indicator Date hidden'!AN89="x","x",$AM$2-'Indicator Date hidden'!AN89)</f>
        <v>0</v>
      </c>
      <c r="AN88" s="33">
        <f>IF('Indicator Date hidden'!AO89="x","x",$AN$2-'Indicator Date hidden'!AO89)</f>
        <v>0</v>
      </c>
      <c r="AO88" s="33">
        <f>IF('Indicator Date hidden'!AP89="x","x",$AO$2-'Indicator Date hidden'!AP89)</f>
        <v>1</v>
      </c>
      <c r="AP88" s="33">
        <f>IF('Indicator Date hidden'!AQ89="x","x",$AP$2-'Indicator Date hidden'!AQ89)</f>
        <v>0</v>
      </c>
      <c r="AQ88" s="33">
        <f>IF('Indicator Date hidden'!AR89="x","x",$AQ$2-'Indicator Date hidden'!AR89)</f>
        <v>0</v>
      </c>
      <c r="AR88" s="33">
        <f>IF('Indicator Date hidden'!AS89="x","x",$AR$2-'Indicator Date hidden'!AS89)</f>
        <v>0</v>
      </c>
      <c r="AS88" s="33">
        <f>IF('Indicator Date hidden'!AT89="x","x",$AS$2-'Indicator Date hidden'!AT89)</f>
        <v>0</v>
      </c>
      <c r="AT88" s="33">
        <f>IF('Indicator Date hidden'!AU89="x","x",$AT$2-'Indicator Date hidden'!AU89)</f>
        <v>0</v>
      </c>
      <c r="AU88" s="33">
        <f>IF('Indicator Date hidden'!AV89="x","x",$AU$2-'Indicator Date hidden'!AV89)</f>
        <v>7</v>
      </c>
      <c r="AV88" s="33">
        <f>IF('Indicator Date hidden'!AW89="x","x",$AV$2-'Indicator Date hidden'!AW89)</f>
        <v>0</v>
      </c>
      <c r="AW88" s="33">
        <f>IF('Indicator Date hidden'!AX89="x","x",$AW$2-'Indicator Date hidden'!AX89)</f>
        <v>0</v>
      </c>
      <c r="AX88" s="33">
        <f>IF('Indicator Date hidden'!AY89="x","x",$AX$2-'Indicator Date hidden'!AY89)</f>
        <v>0</v>
      </c>
      <c r="AY88" s="33">
        <f>IF('Indicator Date hidden'!AZ89="x","x",$AY$2-'Indicator Date hidden'!AZ89)</f>
        <v>0</v>
      </c>
      <c r="AZ88" s="33">
        <f>IF('Indicator Date hidden'!BA89="x","x",$AZ$2-'Indicator Date hidden'!BA89)</f>
        <v>0</v>
      </c>
      <c r="BA88">
        <f t="shared" si="5"/>
        <v>23</v>
      </c>
      <c r="BB88" s="34">
        <f t="shared" si="6"/>
        <v>0.45098039215686275</v>
      </c>
      <c r="BC88">
        <f t="shared" si="7"/>
        <v>6</v>
      </c>
      <c r="BD88" s="34">
        <f t="shared" si="8"/>
        <v>1.6004132492087735</v>
      </c>
      <c r="BE88" s="36">
        <f t="shared" si="9"/>
        <v>0</v>
      </c>
    </row>
    <row r="89" spans="1:57" x14ac:dyDescent="0.3">
      <c r="A89" t="s">
        <v>164</v>
      </c>
      <c r="B89" s="33">
        <f>IF('Indicator Date hidden'!C90="x","x",$B$2-'Indicator Date hidden'!C90)</f>
        <v>0</v>
      </c>
      <c r="C89" s="33">
        <f>IF('Indicator Date hidden'!D90="x","x",$C$2-'Indicator Date hidden'!D90)</f>
        <v>0</v>
      </c>
      <c r="D89" s="33">
        <f>IF('Indicator Date hidden'!E90="x","x",$D$2-'Indicator Date hidden'!E90)</f>
        <v>0</v>
      </c>
      <c r="E89" s="33">
        <f>IF('Indicator Date hidden'!F90="x","x",$E$2-'Indicator Date hidden'!F90)</f>
        <v>0</v>
      </c>
      <c r="F89" s="33">
        <f>IF('Indicator Date hidden'!G90="x","x",$F$2-'Indicator Date hidden'!G90)</f>
        <v>0</v>
      </c>
      <c r="G89" s="33">
        <f>IF('Indicator Date hidden'!H90="x","x",$G$2-'Indicator Date hidden'!H90)</f>
        <v>0</v>
      </c>
      <c r="H89" s="33">
        <f>IF('Indicator Date hidden'!I90="x","x",$H$2-'Indicator Date hidden'!I90)</f>
        <v>0</v>
      </c>
      <c r="I89" s="33">
        <f>IF('Indicator Date hidden'!J90="x","x",$I$2-'Indicator Date hidden'!J90)</f>
        <v>0</v>
      </c>
      <c r="J89" s="33">
        <f>IF('Indicator Date hidden'!K90="x","x",$J$2-'Indicator Date hidden'!K90)</f>
        <v>0</v>
      </c>
      <c r="K89" s="33">
        <f>IF('Indicator Date hidden'!L90="x","x",$K$2-'Indicator Date hidden'!L90)</f>
        <v>0</v>
      </c>
      <c r="L89" s="33">
        <f>IF('Indicator Date hidden'!M90="x","x",$L$2-'Indicator Date hidden'!M90)</f>
        <v>0</v>
      </c>
      <c r="M89" s="33">
        <f>IF('Indicator Date hidden'!N90="x","x",$M$2-'Indicator Date hidden'!N90)</f>
        <v>0</v>
      </c>
      <c r="N89" s="33">
        <f>IF('Indicator Date hidden'!O90="x","x",$N$2-'Indicator Date hidden'!O90)</f>
        <v>0</v>
      </c>
      <c r="O89" s="33">
        <f>IF('Indicator Date hidden'!P90="x","x",$O$2-'Indicator Date hidden'!P90)</f>
        <v>0</v>
      </c>
      <c r="P89" s="33">
        <f>IF('Indicator Date hidden'!Q90="x","x",$P$2-'Indicator Date hidden'!Q90)</f>
        <v>0</v>
      </c>
      <c r="Q89" s="33" t="str">
        <f>IF('Indicator Date hidden'!R90="x","x",$Q$2-'Indicator Date hidden'!R90)</f>
        <v>x</v>
      </c>
      <c r="R89" s="33">
        <f>IF('Indicator Date hidden'!S90="x","x",$R$2-'Indicator Date hidden'!S90)</f>
        <v>0</v>
      </c>
      <c r="S89" s="33">
        <f>IF('Indicator Date hidden'!T90="x","x",$S$2-'Indicator Date hidden'!T90)</f>
        <v>0</v>
      </c>
      <c r="T89" s="33">
        <f>IF('Indicator Date hidden'!U90="x","x",$T$2-'Indicator Date hidden'!U90)</f>
        <v>0</v>
      </c>
      <c r="U89" s="33">
        <f>IF('Indicator Date hidden'!V90="x","x",$U$2-'Indicator Date hidden'!V90)</f>
        <v>0</v>
      </c>
      <c r="V89" s="33">
        <f>IF('Indicator Date hidden'!W90="x","x",$V$2-'Indicator Date hidden'!W90)</f>
        <v>0</v>
      </c>
      <c r="W89" s="33">
        <f>IF('Indicator Date hidden'!X90="x","x",$W$2-'Indicator Date hidden'!X90)</f>
        <v>5</v>
      </c>
      <c r="X89" s="33">
        <f>IF('Indicator Date hidden'!Y90="x","x",$X$2-'Indicator Date hidden'!Y90)</f>
        <v>4</v>
      </c>
      <c r="Y89" s="33">
        <f>IF('Indicator Date hidden'!Z90="x","x",$Y$2-'Indicator Date hidden'!Z90)</f>
        <v>0</v>
      </c>
      <c r="Z89" s="33">
        <f>IF('Indicator Date hidden'!AA90="x","x",$Z$2-'Indicator Date hidden'!AA90)</f>
        <v>0</v>
      </c>
      <c r="AA89" s="33" t="str">
        <f>IF('Indicator Date hidden'!AB90="x","x",$AA$2-'Indicator Date hidden'!AB90)</f>
        <v>x</v>
      </c>
      <c r="AB89" s="33">
        <f>IF('Indicator Date hidden'!AC90="x","x",$AB$2-'Indicator Date hidden'!AC90)</f>
        <v>0</v>
      </c>
      <c r="AC89" s="33">
        <f>IF('Indicator Date hidden'!AD90="x","x",$AC$2-'Indicator Date hidden'!AD90)</f>
        <v>0</v>
      </c>
      <c r="AD89" s="33" t="str">
        <f>IF('Indicator Date hidden'!AE90="x","x",$AD$2-'Indicator Date hidden'!AE90)</f>
        <v>x</v>
      </c>
      <c r="AE89" s="33" t="str">
        <f>IF('Indicator Date hidden'!AF90="x","x",$AE$2-'Indicator Date hidden'!AF90)</f>
        <v>x</v>
      </c>
      <c r="AF89" s="33">
        <f>IF('Indicator Date hidden'!AG90="x","x",$AF$2-'Indicator Date hidden'!AG90)</f>
        <v>7</v>
      </c>
      <c r="AG89" s="33">
        <f>IF('Indicator Date hidden'!AH90="x","x",$AG$2-'Indicator Date hidden'!AH90)</f>
        <v>0</v>
      </c>
      <c r="AH89" s="33">
        <f>IF('Indicator Date hidden'!AI90="x","x",$AH$2-'Indicator Date hidden'!AI90)</f>
        <v>0</v>
      </c>
      <c r="AI89" s="33">
        <f>IF('Indicator Date hidden'!AJ90="x","x",$AI$2-'Indicator Date hidden'!AJ90)</f>
        <v>0</v>
      </c>
      <c r="AJ89" s="33" t="str">
        <f>IF('Indicator Date hidden'!AK90="x","x",$AJ$2-'Indicator Date hidden'!AK90)</f>
        <v>x</v>
      </c>
      <c r="AK89" s="33" t="str">
        <f>IF('Indicator Date hidden'!AL90="x","x",$AK$2-'Indicator Date hidden'!AL90)</f>
        <v>x</v>
      </c>
      <c r="AL89" s="33">
        <f>IF('Indicator Date hidden'!AM90="x","x",$AL$2-'Indicator Date hidden'!AM90)</f>
        <v>0</v>
      </c>
      <c r="AM89" s="33">
        <f>IF('Indicator Date hidden'!AN90="x","x",$AM$2-'Indicator Date hidden'!AN90)</f>
        <v>0</v>
      </c>
      <c r="AN89" s="33">
        <f>IF('Indicator Date hidden'!AO90="x","x",$AN$2-'Indicator Date hidden'!AO90)</f>
        <v>0</v>
      </c>
      <c r="AO89" s="33" t="str">
        <f>IF('Indicator Date hidden'!AP90="x","x",$AO$2-'Indicator Date hidden'!AP90)</f>
        <v>x</v>
      </c>
      <c r="AP89" s="33" t="str">
        <f>IF('Indicator Date hidden'!AQ90="x","x",$AP$2-'Indicator Date hidden'!AQ90)</f>
        <v>x</v>
      </c>
      <c r="AQ89" s="33" t="str">
        <f>IF('Indicator Date hidden'!AR90="x","x",$AQ$2-'Indicator Date hidden'!AR90)</f>
        <v>x</v>
      </c>
      <c r="AR89" s="33">
        <f>IF('Indicator Date hidden'!AS90="x","x",$AR$2-'Indicator Date hidden'!AS90)</f>
        <v>0</v>
      </c>
      <c r="AS89" s="33" t="str">
        <f>IF('Indicator Date hidden'!AT90="x","x",$AS$2-'Indicator Date hidden'!AT90)</f>
        <v>x</v>
      </c>
      <c r="AT89" s="33">
        <f>IF('Indicator Date hidden'!AU90="x","x",$AT$2-'Indicator Date hidden'!AU90)</f>
        <v>0</v>
      </c>
      <c r="AU89" s="33" t="str">
        <f>IF('Indicator Date hidden'!AV90="x","x",$AU$2-'Indicator Date hidden'!AV90)</f>
        <v>x</v>
      </c>
      <c r="AV89" s="33">
        <f>IF('Indicator Date hidden'!AW90="x","x",$AV$2-'Indicator Date hidden'!AW90)</f>
        <v>0</v>
      </c>
      <c r="AW89" s="33">
        <f>IF('Indicator Date hidden'!AX90="x","x",$AW$2-'Indicator Date hidden'!AX90)</f>
        <v>0</v>
      </c>
      <c r="AX89" s="33">
        <f>IF('Indicator Date hidden'!AY90="x","x",$AX$2-'Indicator Date hidden'!AY90)</f>
        <v>0</v>
      </c>
      <c r="AY89" s="33">
        <f>IF('Indicator Date hidden'!AZ90="x","x",$AY$2-'Indicator Date hidden'!AZ90)</f>
        <v>0</v>
      </c>
      <c r="AZ89" s="33">
        <f>IF('Indicator Date hidden'!BA90="x","x",$AZ$2-'Indicator Date hidden'!BA90)</f>
        <v>0</v>
      </c>
      <c r="BA89">
        <f t="shared" si="5"/>
        <v>16</v>
      </c>
      <c r="BB89" s="34">
        <f t="shared" si="6"/>
        <v>0.4</v>
      </c>
      <c r="BC89">
        <f t="shared" si="7"/>
        <v>3</v>
      </c>
      <c r="BD89" s="34">
        <f t="shared" si="8"/>
        <v>1.4456832294800961</v>
      </c>
      <c r="BE89" s="36">
        <f t="shared" si="9"/>
        <v>0</v>
      </c>
    </row>
    <row r="90" spans="1:57" x14ac:dyDescent="0.3">
      <c r="A90" t="s">
        <v>166</v>
      </c>
      <c r="B90" s="33">
        <f>IF('Indicator Date hidden'!C91="x","x",$B$2-'Indicator Date hidden'!C91)</f>
        <v>0</v>
      </c>
      <c r="C90" s="33">
        <f>IF('Indicator Date hidden'!D91="x","x",$C$2-'Indicator Date hidden'!D91)</f>
        <v>0</v>
      </c>
      <c r="D90" s="33">
        <f>IF('Indicator Date hidden'!E91="x","x",$D$2-'Indicator Date hidden'!E91)</f>
        <v>0</v>
      </c>
      <c r="E90" s="33">
        <f>IF('Indicator Date hidden'!F91="x","x",$E$2-'Indicator Date hidden'!F91)</f>
        <v>0</v>
      </c>
      <c r="F90" s="33">
        <f>IF('Indicator Date hidden'!G91="x","x",$F$2-'Indicator Date hidden'!G91)</f>
        <v>0</v>
      </c>
      <c r="G90" s="33">
        <f>IF('Indicator Date hidden'!H91="x","x",$G$2-'Indicator Date hidden'!H91)</f>
        <v>0</v>
      </c>
      <c r="H90" s="33">
        <f>IF('Indicator Date hidden'!I91="x","x",$H$2-'Indicator Date hidden'!I91)</f>
        <v>0</v>
      </c>
      <c r="I90" s="33">
        <f>IF('Indicator Date hidden'!J91="x","x",$I$2-'Indicator Date hidden'!J91)</f>
        <v>0</v>
      </c>
      <c r="J90" s="33">
        <f>IF('Indicator Date hidden'!K91="x","x",$J$2-'Indicator Date hidden'!K91)</f>
        <v>0</v>
      </c>
      <c r="K90" s="33">
        <f>IF('Indicator Date hidden'!L91="x","x",$K$2-'Indicator Date hidden'!L91)</f>
        <v>0</v>
      </c>
      <c r="L90" s="33">
        <f>IF('Indicator Date hidden'!M91="x","x",$L$2-'Indicator Date hidden'!M91)</f>
        <v>0</v>
      </c>
      <c r="M90" s="33">
        <f>IF('Indicator Date hidden'!N91="x","x",$M$2-'Indicator Date hidden'!N91)</f>
        <v>0</v>
      </c>
      <c r="N90" s="33">
        <f>IF('Indicator Date hidden'!O91="x","x",$N$2-'Indicator Date hidden'!O91)</f>
        <v>0</v>
      </c>
      <c r="O90" s="33">
        <f>IF('Indicator Date hidden'!P91="x","x",$O$2-'Indicator Date hidden'!P91)</f>
        <v>0</v>
      </c>
      <c r="P90" s="33" t="str">
        <f>IF('Indicator Date hidden'!Q91="x","x",$P$2-'Indicator Date hidden'!Q91)</f>
        <v>x</v>
      </c>
      <c r="Q90" s="33" t="str">
        <f>IF('Indicator Date hidden'!R91="x","x",$Q$2-'Indicator Date hidden'!R91)</f>
        <v>x</v>
      </c>
      <c r="R90" s="33">
        <f>IF('Indicator Date hidden'!S91="x","x",$R$2-'Indicator Date hidden'!S91)</f>
        <v>0</v>
      </c>
      <c r="S90" s="33">
        <f>IF('Indicator Date hidden'!T91="x","x",$S$2-'Indicator Date hidden'!T91)</f>
        <v>0</v>
      </c>
      <c r="T90" s="33">
        <f>IF('Indicator Date hidden'!U91="x","x",$T$2-'Indicator Date hidden'!U91)</f>
        <v>0</v>
      </c>
      <c r="U90" s="33" t="str">
        <f>IF('Indicator Date hidden'!V91="x","x",$U$2-'Indicator Date hidden'!V91)</f>
        <v>x</v>
      </c>
      <c r="V90" s="33">
        <f>IF('Indicator Date hidden'!W91="x","x",$V$2-'Indicator Date hidden'!W91)</f>
        <v>0</v>
      </c>
      <c r="W90" s="33">
        <f>IF('Indicator Date hidden'!X91="x","x",$W$2-'Indicator Date hidden'!X91)</f>
        <v>2</v>
      </c>
      <c r="X90" s="33" t="str">
        <f>IF('Indicator Date hidden'!Y91="x","x",$X$2-'Indicator Date hidden'!Y91)</f>
        <v>x</v>
      </c>
      <c r="Y90" s="33">
        <f>IF('Indicator Date hidden'!Z91="x","x",$Y$2-'Indicator Date hidden'!Z91)</f>
        <v>0</v>
      </c>
      <c r="Z90" s="33">
        <f>IF('Indicator Date hidden'!AA91="x","x",$Z$2-'Indicator Date hidden'!AA91)</f>
        <v>0</v>
      </c>
      <c r="AA90" s="33" t="str">
        <f>IF('Indicator Date hidden'!AB91="x","x",$AA$2-'Indicator Date hidden'!AB91)</f>
        <v>x</v>
      </c>
      <c r="AB90" s="33" t="str">
        <f>IF('Indicator Date hidden'!AC91="x","x",$AB$2-'Indicator Date hidden'!AC91)</f>
        <v>x</v>
      </c>
      <c r="AC90" s="33">
        <f>IF('Indicator Date hidden'!AD91="x","x",$AC$2-'Indicator Date hidden'!AD91)</f>
        <v>0</v>
      </c>
      <c r="AD90" s="33">
        <f>IF('Indicator Date hidden'!AE91="x","x",$AD$2-'Indicator Date hidden'!AE91)</f>
        <v>0</v>
      </c>
      <c r="AE90" s="33" t="str">
        <f>IF('Indicator Date hidden'!AF91="x","x",$AE$2-'Indicator Date hidden'!AF91)</f>
        <v>x</v>
      </c>
      <c r="AF90" s="33" t="str">
        <f>IF('Indicator Date hidden'!AG91="x","x",$AF$2-'Indicator Date hidden'!AG91)</f>
        <v>x</v>
      </c>
      <c r="AG90" s="33">
        <f>IF('Indicator Date hidden'!AH91="x","x",$AG$2-'Indicator Date hidden'!AH91)</f>
        <v>0</v>
      </c>
      <c r="AH90" s="33">
        <f>IF('Indicator Date hidden'!AI91="x","x",$AH$2-'Indicator Date hidden'!AI91)</f>
        <v>0</v>
      </c>
      <c r="AI90" s="33">
        <f>IF('Indicator Date hidden'!AJ91="x","x",$AI$2-'Indicator Date hidden'!AJ91)</f>
        <v>0</v>
      </c>
      <c r="AJ90" s="33" t="str">
        <f>IF('Indicator Date hidden'!AK91="x","x",$AJ$2-'Indicator Date hidden'!AK91)</f>
        <v>x</v>
      </c>
      <c r="AK90" s="33" t="str">
        <f>IF('Indicator Date hidden'!AL91="x","x",$AK$2-'Indicator Date hidden'!AL91)</f>
        <v>x</v>
      </c>
      <c r="AL90" s="33">
        <f>IF('Indicator Date hidden'!AM91="x","x",$AL$2-'Indicator Date hidden'!AM91)</f>
        <v>0</v>
      </c>
      <c r="AM90" s="33">
        <f>IF('Indicator Date hidden'!AN91="x","x",$AM$2-'Indicator Date hidden'!AN91)</f>
        <v>0</v>
      </c>
      <c r="AN90" s="33">
        <f>IF('Indicator Date hidden'!AO91="x","x",$AN$2-'Indicator Date hidden'!AO91)</f>
        <v>0</v>
      </c>
      <c r="AO90" s="33" t="str">
        <f>IF('Indicator Date hidden'!AP91="x","x",$AO$2-'Indicator Date hidden'!AP91)</f>
        <v>x</v>
      </c>
      <c r="AP90" s="33" t="str">
        <f>IF('Indicator Date hidden'!AQ91="x","x",$AP$2-'Indicator Date hidden'!AQ91)</f>
        <v>x</v>
      </c>
      <c r="AQ90" s="33" t="str">
        <f>IF('Indicator Date hidden'!AR91="x","x",$AQ$2-'Indicator Date hidden'!AR91)</f>
        <v>x</v>
      </c>
      <c r="AR90" s="33">
        <f>IF('Indicator Date hidden'!AS91="x","x",$AR$2-'Indicator Date hidden'!AS91)</f>
        <v>0</v>
      </c>
      <c r="AS90" s="33">
        <f>IF('Indicator Date hidden'!AT91="x","x",$AS$2-'Indicator Date hidden'!AT91)</f>
        <v>0</v>
      </c>
      <c r="AT90" s="33">
        <f>IF('Indicator Date hidden'!AU91="x","x",$AT$2-'Indicator Date hidden'!AU91)</f>
        <v>0</v>
      </c>
      <c r="AU90" s="33">
        <f>IF('Indicator Date hidden'!AV91="x","x",$AU$2-'Indicator Date hidden'!AV91)</f>
        <v>6</v>
      </c>
      <c r="AV90" s="33">
        <f>IF('Indicator Date hidden'!AW91="x","x",$AV$2-'Indicator Date hidden'!AW91)</f>
        <v>0</v>
      </c>
      <c r="AW90" s="33">
        <f>IF('Indicator Date hidden'!AX91="x","x",$AW$2-'Indicator Date hidden'!AX91)</f>
        <v>0</v>
      </c>
      <c r="AX90" s="33">
        <f>IF('Indicator Date hidden'!AY91="x","x",$AX$2-'Indicator Date hidden'!AY91)</f>
        <v>0</v>
      </c>
      <c r="AY90" s="33">
        <f>IF('Indicator Date hidden'!AZ91="x","x",$AY$2-'Indicator Date hidden'!AZ91)</f>
        <v>0</v>
      </c>
      <c r="AZ90" s="33">
        <f>IF('Indicator Date hidden'!BA91="x","x",$AZ$2-'Indicator Date hidden'!BA91)</f>
        <v>0</v>
      </c>
      <c r="BA90">
        <f t="shared" si="5"/>
        <v>8</v>
      </c>
      <c r="BB90" s="34">
        <f t="shared" si="6"/>
        <v>0.21052631578947367</v>
      </c>
      <c r="BC90">
        <f t="shared" si="7"/>
        <v>2</v>
      </c>
      <c r="BD90" s="34">
        <f t="shared" si="8"/>
        <v>1.0041465278073112</v>
      </c>
      <c r="BE90" s="36">
        <f t="shared" si="9"/>
        <v>0</v>
      </c>
    </row>
    <row r="91" spans="1:57" x14ac:dyDescent="0.3">
      <c r="A91" t="s">
        <v>297</v>
      </c>
      <c r="B91" s="33">
        <f>IF('Indicator Date hidden'!C92="x","x",$B$2-'Indicator Date hidden'!C92)</f>
        <v>0</v>
      </c>
      <c r="C91" s="33">
        <f>IF('Indicator Date hidden'!D92="x","x",$C$2-'Indicator Date hidden'!D92)</f>
        <v>0</v>
      </c>
      <c r="D91" s="33">
        <f>IF('Indicator Date hidden'!E92="x","x",$D$2-'Indicator Date hidden'!E92)</f>
        <v>0</v>
      </c>
      <c r="E91" s="33">
        <f>IF('Indicator Date hidden'!F92="x","x",$E$2-'Indicator Date hidden'!F92)</f>
        <v>0</v>
      </c>
      <c r="F91" s="33">
        <f>IF('Indicator Date hidden'!G92="x","x",$F$2-'Indicator Date hidden'!G92)</f>
        <v>0</v>
      </c>
      <c r="G91" s="33">
        <f>IF('Indicator Date hidden'!H92="x","x",$G$2-'Indicator Date hidden'!H92)</f>
        <v>0</v>
      </c>
      <c r="H91" s="33">
        <f>IF('Indicator Date hidden'!I92="x","x",$H$2-'Indicator Date hidden'!I92)</f>
        <v>0</v>
      </c>
      <c r="I91" s="33">
        <f>IF('Indicator Date hidden'!J92="x","x",$I$2-'Indicator Date hidden'!J92)</f>
        <v>0</v>
      </c>
      <c r="J91" s="33">
        <f>IF('Indicator Date hidden'!K92="x","x",$J$2-'Indicator Date hidden'!K92)</f>
        <v>0</v>
      </c>
      <c r="K91" s="33">
        <f>IF('Indicator Date hidden'!L92="x","x",$K$2-'Indicator Date hidden'!L92)</f>
        <v>0</v>
      </c>
      <c r="L91" s="33">
        <f>IF('Indicator Date hidden'!M92="x","x",$L$2-'Indicator Date hidden'!M92)</f>
        <v>0</v>
      </c>
      <c r="M91" s="33">
        <f>IF('Indicator Date hidden'!N92="x","x",$M$2-'Indicator Date hidden'!N92)</f>
        <v>0</v>
      </c>
      <c r="N91" s="33">
        <f>IF('Indicator Date hidden'!O92="x","x",$N$2-'Indicator Date hidden'!O92)</f>
        <v>0</v>
      </c>
      <c r="O91" s="33">
        <f>IF('Indicator Date hidden'!P92="x","x",$O$2-'Indicator Date hidden'!P92)</f>
        <v>0</v>
      </c>
      <c r="P91" s="33">
        <f>IF('Indicator Date hidden'!Q92="x","x",$P$2-'Indicator Date hidden'!Q92)</f>
        <v>0</v>
      </c>
      <c r="Q91" s="33" t="str">
        <f>IF('Indicator Date hidden'!R92="x","x",$Q$2-'Indicator Date hidden'!R92)</f>
        <v>x</v>
      </c>
      <c r="R91" s="33">
        <f>IF('Indicator Date hidden'!S92="x","x",$R$2-'Indicator Date hidden'!S92)</f>
        <v>0</v>
      </c>
      <c r="S91" s="33">
        <f>IF('Indicator Date hidden'!T92="x","x",$S$2-'Indicator Date hidden'!T92)</f>
        <v>0</v>
      </c>
      <c r="T91" s="33">
        <f>IF('Indicator Date hidden'!U92="x","x",$T$2-'Indicator Date hidden'!U92)</f>
        <v>0</v>
      </c>
      <c r="U91" s="33" t="str">
        <f>IF('Indicator Date hidden'!V92="x","x",$U$2-'Indicator Date hidden'!V92)</f>
        <v>x</v>
      </c>
      <c r="V91" s="33">
        <f>IF('Indicator Date hidden'!W92="x","x",$V$2-'Indicator Date hidden'!W92)</f>
        <v>0</v>
      </c>
      <c r="W91" s="33">
        <f>IF('Indicator Date hidden'!X92="x","x",$W$2-'Indicator Date hidden'!X92)</f>
        <v>4</v>
      </c>
      <c r="X91" s="33">
        <f>IF('Indicator Date hidden'!Y92="x","x",$X$2-'Indicator Date hidden'!Y92)</f>
        <v>2</v>
      </c>
      <c r="Y91" s="33">
        <f>IF('Indicator Date hidden'!Z92="x","x",$Y$2-'Indicator Date hidden'!Z92)</f>
        <v>0</v>
      </c>
      <c r="Z91" s="33">
        <f>IF('Indicator Date hidden'!AA92="x","x",$Z$2-'Indicator Date hidden'!AA92)</f>
        <v>0</v>
      </c>
      <c r="AA91" s="33" t="str">
        <f>IF('Indicator Date hidden'!AB92="x","x",$AA$2-'Indicator Date hidden'!AB92)</f>
        <v>x</v>
      </c>
      <c r="AB91" s="33">
        <f>IF('Indicator Date hidden'!AC92="x","x",$AB$2-'Indicator Date hidden'!AC92)</f>
        <v>0</v>
      </c>
      <c r="AC91" s="33">
        <f>IF('Indicator Date hidden'!AD92="x","x",$AC$2-'Indicator Date hidden'!AD92)</f>
        <v>0</v>
      </c>
      <c r="AD91" s="33">
        <f>IF('Indicator Date hidden'!AE92="x","x",$AD$2-'Indicator Date hidden'!AE92)</f>
        <v>0</v>
      </c>
      <c r="AE91" s="33">
        <f>IF('Indicator Date hidden'!AF92="x","x",$AE$2-'Indicator Date hidden'!AF92)</f>
        <v>0</v>
      </c>
      <c r="AF91" s="33" t="str">
        <f>IF('Indicator Date hidden'!AG92="x","x",$AF$2-'Indicator Date hidden'!AG92)</f>
        <v>x</v>
      </c>
      <c r="AG91" s="33">
        <f>IF('Indicator Date hidden'!AH92="x","x",$AG$2-'Indicator Date hidden'!AH92)</f>
        <v>0</v>
      </c>
      <c r="AH91" s="33">
        <f>IF('Indicator Date hidden'!AI92="x","x",$AH$2-'Indicator Date hidden'!AI92)</f>
        <v>0</v>
      </c>
      <c r="AI91" s="33">
        <f>IF('Indicator Date hidden'!AJ92="x","x",$AI$2-'Indicator Date hidden'!AJ92)</f>
        <v>0</v>
      </c>
      <c r="AJ91" s="33" t="str">
        <f>IF('Indicator Date hidden'!AK92="x","x",$AJ$2-'Indicator Date hidden'!AK92)</f>
        <v>x</v>
      </c>
      <c r="AK91" s="33">
        <f>IF('Indicator Date hidden'!AL92="x","x",$AK$2-'Indicator Date hidden'!AL92)</f>
        <v>1</v>
      </c>
      <c r="AL91" s="33">
        <f>IF('Indicator Date hidden'!AM92="x","x",$AL$2-'Indicator Date hidden'!AM92)</f>
        <v>0</v>
      </c>
      <c r="AM91" s="33">
        <f>IF('Indicator Date hidden'!AN92="x","x",$AM$2-'Indicator Date hidden'!AN92)</f>
        <v>0</v>
      </c>
      <c r="AN91" s="33">
        <f>IF('Indicator Date hidden'!AO92="x","x",$AN$2-'Indicator Date hidden'!AO92)</f>
        <v>0</v>
      </c>
      <c r="AO91" s="33">
        <f>IF('Indicator Date hidden'!AP92="x","x",$AO$2-'Indicator Date hidden'!AP92)</f>
        <v>0</v>
      </c>
      <c r="AP91" s="33">
        <f>IF('Indicator Date hidden'!AQ92="x","x",$AP$2-'Indicator Date hidden'!AQ92)</f>
        <v>0</v>
      </c>
      <c r="AQ91" s="33">
        <f>IF('Indicator Date hidden'!AR92="x","x",$AQ$2-'Indicator Date hidden'!AR92)</f>
        <v>4</v>
      </c>
      <c r="AR91" s="33">
        <f>IF('Indicator Date hidden'!AS92="x","x",$AR$2-'Indicator Date hidden'!AS92)</f>
        <v>0</v>
      </c>
      <c r="AS91" s="33">
        <f>IF('Indicator Date hidden'!AT92="x","x",$AS$2-'Indicator Date hidden'!AT92)</f>
        <v>0</v>
      </c>
      <c r="AT91" s="33">
        <f>IF('Indicator Date hidden'!AU92="x","x",$AT$2-'Indicator Date hidden'!AU92)</f>
        <v>0</v>
      </c>
      <c r="AU91" s="33" t="str">
        <f>IF('Indicator Date hidden'!AV92="x","x",$AU$2-'Indicator Date hidden'!AV92)</f>
        <v>x</v>
      </c>
      <c r="AV91" s="33">
        <f>IF('Indicator Date hidden'!AW92="x","x",$AV$2-'Indicator Date hidden'!AW92)</f>
        <v>0</v>
      </c>
      <c r="AW91" s="33">
        <f>IF('Indicator Date hidden'!AX92="x","x",$AW$2-'Indicator Date hidden'!AX92)</f>
        <v>0</v>
      </c>
      <c r="AX91" s="33">
        <f>IF('Indicator Date hidden'!AY92="x","x",$AX$2-'Indicator Date hidden'!AY92)</f>
        <v>0</v>
      </c>
      <c r="AY91" s="33">
        <f>IF('Indicator Date hidden'!AZ92="x","x",$AY$2-'Indicator Date hidden'!AZ92)</f>
        <v>0</v>
      </c>
      <c r="AZ91" s="33">
        <f>IF('Indicator Date hidden'!BA92="x","x",$AZ$2-'Indicator Date hidden'!BA92)</f>
        <v>3</v>
      </c>
      <c r="BA91">
        <f t="shared" si="5"/>
        <v>14</v>
      </c>
      <c r="BB91" s="34">
        <f t="shared" si="6"/>
        <v>0.31111111111111112</v>
      </c>
      <c r="BC91">
        <f t="shared" si="7"/>
        <v>5</v>
      </c>
      <c r="BD91" s="34">
        <f t="shared" si="8"/>
        <v>0.9619938143072605</v>
      </c>
      <c r="BE91" s="36">
        <f t="shared" si="9"/>
        <v>0</v>
      </c>
    </row>
    <row r="92" spans="1:57" x14ac:dyDescent="0.3">
      <c r="A92" t="s">
        <v>167</v>
      </c>
      <c r="B92" s="33">
        <f>IF('Indicator Date hidden'!C93="x","x",$B$2-'Indicator Date hidden'!C93)</f>
        <v>0</v>
      </c>
      <c r="C92" s="33">
        <f>IF('Indicator Date hidden'!D93="x","x",$C$2-'Indicator Date hidden'!D93)</f>
        <v>0</v>
      </c>
      <c r="D92" s="33">
        <f>IF('Indicator Date hidden'!E93="x","x",$D$2-'Indicator Date hidden'!E93)</f>
        <v>0</v>
      </c>
      <c r="E92" s="33">
        <f>IF('Indicator Date hidden'!F93="x","x",$E$2-'Indicator Date hidden'!F93)</f>
        <v>0</v>
      </c>
      <c r="F92" s="33">
        <f>IF('Indicator Date hidden'!G93="x","x",$F$2-'Indicator Date hidden'!G93)</f>
        <v>0</v>
      </c>
      <c r="G92" s="33">
        <f>IF('Indicator Date hidden'!H93="x","x",$G$2-'Indicator Date hidden'!H93)</f>
        <v>0</v>
      </c>
      <c r="H92" s="33">
        <f>IF('Indicator Date hidden'!I93="x","x",$H$2-'Indicator Date hidden'!I93)</f>
        <v>0</v>
      </c>
      <c r="I92" s="33">
        <f>IF('Indicator Date hidden'!J93="x","x",$I$2-'Indicator Date hidden'!J93)</f>
        <v>0</v>
      </c>
      <c r="J92" s="33">
        <f>IF('Indicator Date hidden'!K93="x","x",$J$2-'Indicator Date hidden'!K93)</f>
        <v>0</v>
      </c>
      <c r="K92" s="33">
        <f>IF('Indicator Date hidden'!L93="x","x",$K$2-'Indicator Date hidden'!L93)</f>
        <v>0</v>
      </c>
      <c r="L92" s="33">
        <f>IF('Indicator Date hidden'!M93="x","x",$L$2-'Indicator Date hidden'!M93)</f>
        <v>0</v>
      </c>
      <c r="M92" s="33">
        <f>IF('Indicator Date hidden'!N93="x","x",$M$2-'Indicator Date hidden'!N93)</f>
        <v>0</v>
      </c>
      <c r="N92" s="33">
        <f>IF('Indicator Date hidden'!O93="x","x",$N$2-'Indicator Date hidden'!O93)</f>
        <v>0</v>
      </c>
      <c r="O92" s="33">
        <f>IF('Indicator Date hidden'!P93="x","x",$O$2-'Indicator Date hidden'!P93)</f>
        <v>0</v>
      </c>
      <c r="P92" s="33">
        <f>IF('Indicator Date hidden'!Q93="x","x",$P$2-'Indicator Date hidden'!Q93)</f>
        <v>0</v>
      </c>
      <c r="Q92" s="33" t="str">
        <f>IF('Indicator Date hidden'!R93="x","x",$Q$2-'Indicator Date hidden'!R93)</f>
        <v>x</v>
      </c>
      <c r="R92" s="33">
        <f>IF('Indicator Date hidden'!S93="x","x",$R$2-'Indicator Date hidden'!S93)</f>
        <v>0</v>
      </c>
      <c r="S92" s="33">
        <f>IF('Indicator Date hidden'!T93="x","x",$S$2-'Indicator Date hidden'!T93)</f>
        <v>0</v>
      </c>
      <c r="T92" s="33">
        <f>IF('Indicator Date hidden'!U93="x","x",$T$2-'Indicator Date hidden'!U93)</f>
        <v>0</v>
      </c>
      <c r="U92" s="33" t="str">
        <f>IF('Indicator Date hidden'!V93="x","x",$U$2-'Indicator Date hidden'!V93)</f>
        <v>x</v>
      </c>
      <c r="V92" s="33">
        <f>IF('Indicator Date hidden'!W93="x","x",$V$2-'Indicator Date hidden'!W93)</f>
        <v>0</v>
      </c>
      <c r="W92" s="33">
        <f>IF('Indicator Date hidden'!X93="x","x",$W$2-'Indicator Date hidden'!X93)</f>
        <v>0</v>
      </c>
      <c r="X92" s="33">
        <f>IF('Indicator Date hidden'!Y93="x","x",$X$2-'Indicator Date hidden'!Y93)</f>
        <v>2</v>
      </c>
      <c r="Y92" s="33">
        <f>IF('Indicator Date hidden'!Z93="x","x",$Y$2-'Indicator Date hidden'!Z93)</f>
        <v>0</v>
      </c>
      <c r="Z92" s="33">
        <f>IF('Indicator Date hidden'!AA93="x","x",$Z$2-'Indicator Date hidden'!AA93)</f>
        <v>0</v>
      </c>
      <c r="AA92" s="33" t="str">
        <f>IF('Indicator Date hidden'!AB93="x","x",$AA$2-'Indicator Date hidden'!AB93)</f>
        <v>x</v>
      </c>
      <c r="AB92" s="33">
        <f>IF('Indicator Date hidden'!AC93="x","x",$AB$2-'Indicator Date hidden'!AC93)</f>
        <v>0</v>
      </c>
      <c r="AC92" s="33">
        <f>IF('Indicator Date hidden'!AD93="x","x",$AC$2-'Indicator Date hidden'!AD93)</f>
        <v>0</v>
      </c>
      <c r="AD92" s="33" t="str">
        <f>IF('Indicator Date hidden'!AE93="x","x",$AD$2-'Indicator Date hidden'!AE93)</f>
        <v>x</v>
      </c>
      <c r="AE92" s="33">
        <f>IF('Indicator Date hidden'!AF93="x","x",$AE$2-'Indicator Date hidden'!AF93)</f>
        <v>0</v>
      </c>
      <c r="AF92" s="33" t="str">
        <f>IF('Indicator Date hidden'!AG93="x","x",$AF$2-'Indicator Date hidden'!AG93)</f>
        <v>x</v>
      </c>
      <c r="AG92" s="33">
        <f>IF('Indicator Date hidden'!AH93="x","x",$AG$2-'Indicator Date hidden'!AH93)</f>
        <v>0</v>
      </c>
      <c r="AH92" s="33">
        <f>IF('Indicator Date hidden'!AI93="x","x",$AH$2-'Indicator Date hidden'!AI93)</f>
        <v>0</v>
      </c>
      <c r="AI92" s="33">
        <f>IF('Indicator Date hidden'!AJ93="x","x",$AI$2-'Indicator Date hidden'!AJ93)</f>
        <v>0</v>
      </c>
      <c r="AJ92" s="33" t="str">
        <f>IF('Indicator Date hidden'!AK93="x","x",$AJ$2-'Indicator Date hidden'!AK93)</f>
        <v>x</v>
      </c>
      <c r="AK92" s="33">
        <f>IF('Indicator Date hidden'!AL93="x","x",$AK$2-'Indicator Date hidden'!AL93)</f>
        <v>1</v>
      </c>
      <c r="AL92" s="33">
        <f>IF('Indicator Date hidden'!AM93="x","x",$AL$2-'Indicator Date hidden'!AM93)</f>
        <v>0</v>
      </c>
      <c r="AM92" s="33">
        <f>IF('Indicator Date hidden'!AN93="x","x",$AM$2-'Indicator Date hidden'!AN93)</f>
        <v>0</v>
      </c>
      <c r="AN92" s="33">
        <f>IF('Indicator Date hidden'!AO93="x","x",$AN$2-'Indicator Date hidden'!AO93)</f>
        <v>0</v>
      </c>
      <c r="AO92" s="33">
        <f>IF('Indicator Date hidden'!AP93="x","x",$AO$2-'Indicator Date hidden'!AP93)</f>
        <v>0</v>
      </c>
      <c r="AP92" s="33">
        <f>IF('Indicator Date hidden'!AQ93="x","x",$AP$2-'Indicator Date hidden'!AQ93)</f>
        <v>0</v>
      </c>
      <c r="AQ92" s="33" t="str">
        <f>IF('Indicator Date hidden'!AR93="x","x",$AQ$2-'Indicator Date hidden'!AR93)</f>
        <v>x</v>
      </c>
      <c r="AR92" s="33">
        <f>IF('Indicator Date hidden'!AS93="x","x",$AR$2-'Indicator Date hidden'!AS93)</f>
        <v>0</v>
      </c>
      <c r="AS92" s="33">
        <f>IF('Indicator Date hidden'!AT93="x","x",$AS$2-'Indicator Date hidden'!AT93)</f>
        <v>0</v>
      </c>
      <c r="AT92" s="33">
        <f>IF('Indicator Date hidden'!AU93="x","x",$AT$2-'Indicator Date hidden'!AU93)</f>
        <v>0</v>
      </c>
      <c r="AU92" s="33">
        <f>IF('Indicator Date hidden'!AV93="x","x",$AU$2-'Indicator Date hidden'!AV93)</f>
        <v>1</v>
      </c>
      <c r="AV92" s="33">
        <f>IF('Indicator Date hidden'!AW93="x","x",$AV$2-'Indicator Date hidden'!AW93)</f>
        <v>0</v>
      </c>
      <c r="AW92" s="33">
        <f>IF('Indicator Date hidden'!AX93="x","x",$AW$2-'Indicator Date hidden'!AX93)</f>
        <v>0</v>
      </c>
      <c r="AX92" s="33">
        <f>IF('Indicator Date hidden'!AY93="x","x",$AX$2-'Indicator Date hidden'!AY93)</f>
        <v>0</v>
      </c>
      <c r="AY92" s="33">
        <f>IF('Indicator Date hidden'!AZ93="x","x",$AY$2-'Indicator Date hidden'!AZ93)</f>
        <v>0</v>
      </c>
      <c r="AZ92" s="33">
        <f>IF('Indicator Date hidden'!BA93="x","x",$AZ$2-'Indicator Date hidden'!BA93)</f>
        <v>0</v>
      </c>
      <c r="BA92">
        <f t="shared" si="5"/>
        <v>4</v>
      </c>
      <c r="BB92" s="34">
        <f t="shared" si="6"/>
        <v>9.0909090909090912E-2</v>
      </c>
      <c r="BC92">
        <f t="shared" si="7"/>
        <v>3</v>
      </c>
      <c r="BD92" s="34">
        <f t="shared" si="8"/>
        <v>0.35790944881871867</v>
      </c>
      <c r="BE92" s="36">
        <f t="shared" si="9"/>
        <v>0</v>
      </c>
    </row>
    <row r="93" spans="1:57" x14ac:dyDescent="0.3">
      <c r="A93" t="s">
        <v>169</v>
      </c>
      <c r="B93" s="33">
        <f>IF('Indicator Date hidden'!C94="x","x",$B$2-'Indicator Date hidden'!C94)</f>
        <v>0</v>
      </c>
      <c r="C93" s="33">
        <f>IF('Indicator Date hidden'!D94="x","x",$C$2-'Indicator Date hidden'!D94)</f>
        <v>0</v>
      </c>
      <c r="D93" s="33">
        <f>IF('Indicator Date hidden'!E94="x","x",$D$2-'Indicator Date hidden'!E94)</f>
        <v>0</v>
      </c>
      <c r="E93" s="33">
        <f>IF('Indicator Date hidden'!F94="x","x",$E$2-'Indicator Date hidden'!F94)</f>
        <v>0</v>
      </c>
      <c r="F93" s="33">
        <f>IF('Indicator Date hidden'!G94="x","x",$F$2-'Indicator Date hidden'!G94)</f>
        <v>0</v>
      </c>
      <c r="G93" s="33">
        <f>IF('Indicator Date hidden'!H94="x","x",$G$2-'Indicator Date hidden'!H94)</f>
        <v>0</v>
      </c>
      <c r="H93" s="33">
        <f>IF('Indicator Date hidden'!I94="x","x",$H$2-'Indicator Date hidden'!I94)</f>
        <v>0</v>
      </c>
      <c r="I93" s="33">
        <f>IF('Indicator Date hidden'!J94="x","x",$I$2-'Indicator Date hidden'!J94)</f>
        <v>0</v>
      </c>
      <c r="J93" s="33">
        <f>IF('Indicator Date hidden'!K94="x","x",$J$2-'Indicator Date hidden'!K94)</f>
        <v>0</v>
      </c>
      <c r="K93" s="33">
        <f>IF('Indicator Date hidden'!L94="x","x",$K$2-'Indicator Date hidden'!L94)</f>
        <v>0</v>
      </c>
      <c r="L93" s="33">
        <f>IF('Indicator Date hidden'!M94="x","x",$L$2-'Indicator Date hidden'!M94)</f>
        <v>0</v>
      </c>
      <c r="M93" s="33">
        <f>IF('Indicator Date hidden'!N94="x","x",$M$2-'Indicator Date hidden'!N94)</f>
        <v>0</v>
      </c>
      <c r="N93" s="33">
        <f>IF('Indicator Date hidden'!O94="x","x",$N$2-'Indicator Date hidden'!O94)</f>
        <v>0</v>
      </c>
      <c r="O93" s="33">
        <f>IF('Indicator Date hidden'!P94="x","x",$O$2-'Indicator Date hidden'!P94)</f>
        <v>0</v>
      </c>
      <c r="P93" s="33">
        <f>IF('Indicator Date hidden'!Q94="x","x",$P$2-'Indicator Date hidden'!Q94)</f>
        <v>0</v>
      </c>
      <c r="Q93" s="33">
        <f>IF('Indicator Date hidden'!R94="x","x",$Q$2-'Indicator Date hidden'!R94)</f>
        <v>2</v>
      </c>
      <c r="R93" s="33">
        <f>IF('Indicator Date hidden'!S94="x","x",$R$2-'Indicator Date hidden'!S94)</f>
        <v>0</v>
      </c>
      <c r="S93" s="33">
        <f>IF('Indicator Date hidden'!T94="x","x",$S$2-'Indicator Date hidden'!T94)</f>
        <v>0</v>
      </c>
      <c r="T93" s="33">
        <f>IF('Indicator Date hidden'!U94="x","x",$T$2-'Indicator Date hidden'!U94)</f>
        <v>0</v>
      </c>
      <c r="U93" s="33">
        <f>IF('Indicator Date hidden'!V94="x","x",$U$2-'Indicator Date hidden'!V94)</f>
        <v>0</v>
      </c>
      <c r="V93" s="33">
        <f>IF('Indicator Date hidden'!W94="x","x",$V$2-'Indicator Date hidden'!W94)</f>
        <v>0</v>
      </c>
      <c r="W93" s="33">
        <f>IF('Indicator Date hidden'!X94="x","x",$W$2-'Indicator Date hidden'!X94)</f>
        <v>0</v>
      </c>
      <c r="X93" s="33">
        <f>IF('Indicator Date hidden'!Y94="x","x",$X$2-'Indicator Date hidden'!Y94)</f>
        <v>1</v>
      </c>
      <c r="Y93" s="33">
        <f>IF('Indicator Date hidden'!Z94="x","x",$Y$2-'Indicator Date hidden'!Z94)</f>
        <v>0</v>
      </c>
      <c r="Z93" s="33">
        <f>IF('Indicator Date hidden'!AA94="x","x",$Z$2-'Indicator Date hidden'!AA94)</f>
        <v>0</v>
      </c>
      <c r="AA93" s="33">
        <f>IF('Indicator Date hidden'!AB94="x","x",$AA$2-'Indicator Date hidden'!AB94)</f>
        <v>0</v>
      </c>
      <c r="AB93" s="33">
        <f>IF('Indicator Date hidden'!AC94="x","x",$AB$2-'Indicator Date hidden'!AC94)</f>
        <v>0</v>
      </c>
      <c r="AC93" s="33">
        <f>IF('Indicator Date hidden'!AD94="x","x",$AC$2-'Indicator Date hidden'!AD94)</f>
        <v>0</v>
      </c>
      <c r="AD93" s="33">
        <f>IF('Indicator Date hidden'!AE94="x","x",$AD$2-'Indicator Date hidden'!AE94)</f>
        <v>0</v>
      </c>
      <c r="AE93" s="33">
        <f>IF('Indicator Date hidden'!AF94="x","x",$AE$2-'Indicator Date hidden'!AF94)</f>
        <v>0</v>
      </c>
      <c r="AF93" s="33">
        <f>IF('Indicator Date hidden'!AG94="x","x",$AF$2-'Indicator Date hidden'!AG94)</f>
        <v>1</v>
      </c>
      <c r="AG93" s="33">
        <f>IF('Indicator Date hidden'!AH94="x","x",$AG$2-'Indicator Date hidden'!AH94)</f>
        <v>0</v>
      </c>
      <c r="AH93" s="33">
        <f>IF('Indicator Date hidden'!AI94="x","x",$AH$2-'Indicator Date hidden'!AI94)</f>
        <v>0</v>
      </c>
      <c r="AI93" s="33">
        <f>IF('Indicator Date hidden'!AJ94="x","x",$AI$2-'Indicator Date hidden'!AJ94)</f>
        <v>0</v>
      </c>
      <c r="AJ93" s="33" t="str">
        <f>IF('Indicator Date hidden'!AK94="x","x",$AJ$2-'Indicator Date hidden'!AK94)</f>
        <v>x</v>
      </c>
      <c r="AK93" s="33">
        <f>IF('Indicator Date hidden'!AL94="x","x",$AK$2-'Indicator Date hidden'!AL94)</f>
        <v>1</v>
      </c>
      <c r="AL93" s="33">
        <f>IF('Indicator Date hidden'!AM94="x","x",$AL$2-'Indicator Date hidden'!AM94)</f>
        <v>0</v>
      </c>
      <c r="AM93" s="33">
        <f>IF('Indicator Date hidden'!AN94="x","x",$AM$2-'Indicator Date hidden'!AN94)</f>
        <v>0</v>
      </c>
      <c r="AN93" s="33">
        <f>IF('Indicator Date hidden'!AO94="x","x",$AN$2-'Indicator Date hidden'!AO94)</f>
        <v>0</v>
      </c>
      <c r="AO93" s="33" t="str">
        <f>IF('Indicator Date hidden'!AP94="x","x",$AO$2-'Indicator Date hidden'!AP94)</f>
        <v>x</v>
      </c>
      <c r="AP93" s="33" t="str">
        <f>IF('Indicator Date hidden'!AQ94="x","x",$AP$2-'Indicator Date hidden'!AQ94)</f>
        <v>x</v>
      </c>
      <c r="AQ93" s="33">
        <f>IF('Indicator Date hidden'!AR94="x","x",$AQ$2-'Indicator Date hidden'!AR94)</f>
        <v>0</v>
      </c>
      <c r="AR93" s="33">
        <f>IF('Indicator Date hidden'!AS94="x","x",$AR$2-'Indicator Date hidden'!AS94)</f>
        <v>0</v>
      </c>
      <c r="AS93" s="33">
        <f>IF('Indicator Date hidden'!AT94="x","x",$AS$2-'Indicator Date hidden'!AT94)</f>
        <v>0</v>
      </c>
      <c r="AT93" s="33">
        <f>IF('Indicator Date hidden'!AU94="x","x",$AT$2-'Indicator Date hidden'!AU94)</f>
        <v>0</v>
      </c>
      <c r="AU93" s="33">
        <f>IF('Indicator Date hidden'!AV94="x","x",$AU$2-'Indicator Date hidden'!AV94)</f>
        <v>5</v>
      </c>
      <c r="AV93" s="33">
        <f>IF('Indicator Date hidden'!AW94="x","x",$AV$2-'Indicator Date hidden'!AW94)</f>
        <v>0</v>
      </c>
      <c r="AW93" s="33">
        <f>IF('Indicator Date hidden'!AX94="x","x",$AW$2-'Indicator Date hidden'!AX94)</f>
        <v>0</v>
      </c>
      <c r="AX93" s="33">
        <f>IF('Indicator Date hidden'!AY94="x","x",$AX$2-'Indicator Date hidden'!AY94)</f>
        <v>0</v>
      </c>
      <c r="AY93" s="33">
        <f>IF('Indicator Date hidden'!AZ94="x","x",$AY$2-'Indicator Date hidden'!AZ94)</f>
        <v>0</v>
      </c>
      <c r="AZ93" s="33">
        <f>IF('Indicator Date hidden'!BA94="x","x",$AZ$2-'Indicator Date hidden'!BA94)</f>
        <v>0</v>
      </c>
      <c r="BA93">
        <f t="shared" si="5"/>
        <v>10</v>
      </c>
      <c r="BB93" s="34">
        <f t="shared" si="6"/>
        <v>0.20833333333333334</v>
      </c>
      <c r="BC93">
        <f t="shared" si="7"/>
        <v>5</v>
      </c>
      <c r="BD93" s="34">
        <f t="shared" si="8"/>
        <v>0.78947063839568399</v>
      </c>
      <c r="BE93" s="36">
        <f t="shared" si="9"/>
        <v>0</v>
      </c>
    </row>
    <row r="94" spans="1:57" x14ac:dyDescent="0.3">
      <c r="A94" t="s">
        <v>171</v>
      </c>
      <c r="B94" s="33">
        <f>IF('Indicator Date hidden'!C95="x","x",$B$2-'Indicator Date hidden'!C95)</f>
        <v>0</v>
      </c>
      <c r="C94" s="33">
        <f>IF('Indicator Date hidden'!D95="x","x",$C$2-'Indicator Date hidden'!D95)</f>
        <v>0</v>
      </c>
      <c r="D94" s="33">
        <f>IF('Indicator Date hidden'!E95="x","x",$D$2-'Indicator Date hidden'!E95)</f>
        <v>0</v>
      </c>
      <c r="E94" s="33">
        <f>IF('Indicator Date hidden'!F95="x","x",$E$2-'Indicator Date hidden'!F95)</f>
        <v>0</v>
      </c>
      <c r="F94" s="33">
        <f>IF('Indicator Date hidden'!G95="x","x",$F$2-'Indicator Date hidden'!G95)</f>
        <v>0</v>
      </c>
      <c r="G94" s="33">
        <f>IF('Indicator Date hidden'!H95="x","x",$G$2-'Indicator Date hidden'!H95)</f>
        <v>0</v>
      </c>
      <c r="H94" s="33">
        <f>IF('Indicator Date hidden'!I95="x","x",$H$2-'Indicator Date hidden'!I95)</f>
        <v>0</v>
      </c>
      <c r="I94" s="33">
        <f>IF('Indicator Date hidden'!J95="x","x",$I$2-'Indicator Date hidden'!J95)</f>
        <v>0</v>
      </c>
      <c r="J94" s="33">
        <f>IF('Indicator Date hidden'!K95="x","x",$J$2-'Indicator Date hidden'!K95)</f>
        <v>0</v>
      </c>
      <c r="K94" s="33">
        <f>IF('Indicator Date hidden'!L95="x","x",$K$2-'Indicator Date hidden'!L95)</f>
        <v>0</v>
      </c>
      <c r="L94" s="33">
        <f>IF('Indicator Date hidden'!M95="x","x",$L$2-'Indicator Date hidden'!M95)</f>
        <v>0</v>
      </c>
      <c r="M94" s="33">
        <f>IF('Indicator Date hidden'!N95="x","x",$M$2-'Indicator Date hidden'!N95)</f>
        <v>0</v>
      </c>
      <c r="N94" s="33">
        <f>IF('Indicator Date hidden'!O95="x","x",$N$2-'Indicator Date hidden'!O95)</f>
        <v>0</v>
      </c>
      <c r="O94" s="33">
        <f>IF('Indicator Date hidden'!P95="x","x",$O$2-'Indicator Date hidden'!P95)</f>
        <v>0</v>
      </c>
      <c r="P94" s="33">
        <f>IF('Indicator Date hidden'!Q95="x","x",$P$2-'Indicator Date hidden'!Q95)</f>
        <v>0</v>
      </c>
      <c r="Q94" s="33">
        <f>IF('Indicator Date hidden'!R95="x","x",$Q$2-'Indicator Date hidden'!R95)</f>
        <v>2</v>
      </c>
      <c r="R94" s="33">
        <f>IF('Indicator Date hidden'!S95="x","x",$R$2-'Indicator Date hidden'!S95)</f>
        <v>0</v>
      </c>
      <c r="S94" s="33">
        <f>IF('Indicator Date hidden'!T95="x","x",$S$2-'Indicator Date hidden'!T95)</f>
        <v>0</v>
      </c>
      <c r="T94" s="33">
        <f>IF('Indicator Date hidden'!U95="x","x",$T$2-'Indicator Date hidden'!U95)</f>
        <v>0</v>
      </c>
      <c r="U94" s="33">
        <f>IF('Indicator Date hidden'!V95="x","x",$U$2-'Indicator Date hidden'!V95)</f>
        <v>0</v>
      </c>
      <c r="V94" s="33">
        <f>IF('Indicator Date hidden'!W95="x","x",$V$2-'Indicator Date hidden'!W95)</f>
        <v>0</v>
      </c>
      <c r="W94" s="33">
        <f>IF('Indicator Date hidden'!X95="x","x",$W$2-'Indicator Date hidden'!X95)</f>
        <v>3</v>
      </c>
      <c r="X94" s="33">
        <f>IF('Indicator Date hidden'!Y95="x","x",$X$2-'Indicator Date hidden'!Y95)</f>
        <v>2</v>
      </c>
      <c r="Y94" s="33">
        <f>IF('Indicator Date hidden'!Z95="x","x",$Y$2-'Indicator Date hidden'!Z95)</f>
        <v>0</v>
      </c>
      <c r="Z94" s="33">
        <f>IF('Indicator Date hidden'!AA95="x","x",$Z$2-'Indicator Date hidden'!AA95)</f>
        <v>0</v>
      </c>
      <c r="AA94" s="33">
        <f>IF('Indicator Date hidden'!AB95="x","x",$AA$2-'Indicator Date hidden'!AB95)</f>
        <v>0</v>
      </c>
      <c r="AB94" s="33">
        <f>IF('Indicator Date hidden'!AC95="x","x",$AB$2-'Indicator Date hidden'!AC95)</f>
        <v>0</v>
      </c>
      <c r="AC94" s="33">
        <f>IF('Indicator Date hidden'!AD95="x","x",$AC$2-'Indicator Date hidden'!AD95)</f>
        <v>0</v>
      </c>
      <c r="AD94" s="33">
        <f>IF('Indicator Date hidden'!AE95="x","x",$AD$2-'Indicator Date hidden'!AE95)</f>
        <v>0</v>
      </c>
      <c r="AE94" s="33">
        <f>IF('Indicator Date hidden'!AF95="x","x",$AE$2-'Indicator Date hidden'!AF95)</f>
        <v>1</v>
      </c>
      <c r="AF94" s="33">
        <f>IF('Indicator Date hidden'!AG95="x","x",$AF$2-'Indicator Date hidden'!AG95)</f>
        <v>1</v>
      </c>
      <c r="AG94" s="33">
        <f>IF('Indicator Date hidden'!AH95="x","x",$AG$2-'Indicator Date hidden'!AH95)</f>
        <v>0</v>
      </c>
      <c r="AH94" s="33">
        <f>IF('Indicator Date hidden'!AI95="x","x",$AH$2-'Indicator Date hidden'!AI95)</f>
        <v>0</v>
      </c>
      <c r="AI94" s="33">
        <f>IF('Indicator Date hidden'!AJ95="x","x",$AI$2-'Indicator Date hidden'!AJ95)</f>
        <v>0</v>
      </c>
      <c r="AJ94" s="33">
        <f>IF('Indicator Date hidden'!AK95="x","x",$AJ$2-'Indicator Date hidden'!AK95)</f>
        <v>1</v>
      </c>
      <c r="AK94" s="33">
        <f>IF('Indicator Date hidden'!AL95="x","x",$AK$2-'Indicator Date hidden'!AL95)</f>
        <v>1</v>
      </c>
      <c r="AL94" s="33">
        <f>IF('Indicator Date hidden'!AM95="x","x",$AL$2-'Indicator Date hidden'!AM95)</f>
        <v>0</v>
      </c>
      <c r="AM94" s="33">
        <f>IF('Indicator Date hidden'!AN95="x","x",$AM$2-'Indicator Date hidden'!AN95)</f>
        <v>0</v>
      </c>
      <c r="AN94" s="33">
        <f>IF('Indicator Date hidden'!AO95="x","x",$AN$2-'Indicator Date hidden'!AO95)</f>
        <v>0</v>
      </c>
      <c r="AO94" s="33">
        <f>IF('Indicator Date hidden'!AP95="x","x",$AO$2-'Indicator Date hidden'!AP95)</f>
        <v>2</v>
      </c>
      <c r="AP94" s="33">
        <f>IF('Indicator Date hidden'!AQ95="x","x",$AP$2-'Indicator Date hidden'!AQ95)</f>
        <v>1</v>
      </c>
      <c r="AQ94" s="33">
        <f>IF('Indicator Date hidden'!AR95="x","x",$AQ$2-'Indicator Date hidden'!AR95)</f>
        <v>0</v>
      </c>
      <c r="AR94" s="33">
        <f>IF('Indicator Date hidden'!AS95="x","x",$AR$2-'Indicator Date hidden'!AS95)</f>
        <v>0</v>
      </c>
      <c r="AS94" s="33">
        <f>IF('Indicator Date hidden'!AT95="x","x",$AS$2-'Indicator Date hidden'!AT95)</f>
        <v>0</v>
      </c>
      <c r="AT94" s="33">
        <f>IF('Indicator Date hidden'!AU95="x","x",$AT$2-'Indicator Date hidden'!AU95)</f>
        <v>0</v>
      </c>
      <c r="AU94" s="33" t="str">
        <f>IF('Indicator Date hidden'!AV95="x","x",$AU$2-'Indicator Date hidden'!AV95)</f>
        <v>x</v>
      </c>
      <c r="AV94" s="33">
        <f>IF('Indicator Date hidden'!AW95="x","x",$AV$2-'Indicator Date hidden'!AW95)</f>
        <v>0</v>
      </c>
      <c r="AW94" s="33">
        <f>IF('Indicator Date hidden'!AX95="x","x",$AW$2-'Indicator Date hidden'!AX95)</f>
        <v>0</v>
      </c>
      <c r="AX94" s="33">
        <f>IF('Indicator Date hidden'!AY95="x","x",$AX$2-'Indicator Date hidden'!AY95)</f>
        <v>0</v>
      </c>
      <c r="AY94" s="33">
        <f>IF('Indicator Date hidden'!AZ95="x","x",$AY$2-'Indicator Date hidden'!AZ95)</f>
        <v>0</v>
      </c>
      <c r="AZ94" s="33">
        <f>IF('Indicator Date hidden'!BA95="x","x",$AZ$2-'Indicator Date hidden'!BA95)</f>
        <v>0</v>
      </c>
      <c r="BA94">
        <f t="shared" si="5"/>
        <v>14</v>
      </c>
      <c r="BB94" s="34">
        <f t="shared" si="6"/>
        <v>0.28000000000000003</v>
      </c>
      <c r="BC94">
        <f t="shared" si="7"/>
        <v>9</v>
      </c>
      <c r="BD94" s="34">
        <f t="shared" si="8"/>
        <v>0.664529909033446</v>
      </c>
      <c r="BE94" s="36">
        <f t="shared" si="9"/>
        <v>0</v>
      </c>
    </row>
    <row r="95" spans="1:57" x14ac:dyDescent="0.3">
      <c r="A95" t="s">
        <v>172</v>
      </c>
      <c r="B95" s="33">
        <f>IF('Indicator Date hidden'!C96="x","x",$B$2-'Indicator Date hidden'!C96)</f>
        <v>0</v>
      </c>
      <c r="C95" s="33">
        <f>IF('Indicator Date hidden'!D96="x","x",$C$2-'Indicator Date hidden'!D96)</f>
        <v>0</v>
      </c>
      <c r="D95" s="33">
        <f>IF('Indicator Date hidden'!E96="x","x",$D$2-'Indicator Date hidden'!E96)</f>
        <v>0</v>
      </c>
      <c r="E95" s="33">
        <f>IF('Indicator Date hidden'!F96="x","x",$E$2-'Indicator Date hidden'!F96)</f>
        <v>0</v>
      </c>
      <c r="F95" s="33">
        <f>IF('Indicator Date hidden'!G96="x","x",$F$2-'Indicator Date hidden'!G96)</f>
        <v>0</v>
      </c>
      <c r="G95" s="33">
        <f>IF('Indicator Date hidden'!H96="x","x",$G$2-'Indicator Date hidden'!H96)</f>
        <v>0</v>
      </c>
      <c r="H95" s="33">
        <f>IF('Indicator Date hidden'!I96="x","x",$H$2-'Indicator Date hidden'!I96)</f>
        <v>0</v>
      </c>
      <c r="I95" s="33">
        <f>IF('Indicator Date hidden'!J96="x","x",$I$2-'Indicator Date hidden'!J96)</f>
        <v>0</v>
      </c>
      <c r="J95" s="33">
        <f>IF('Indicator Date hidden'!K96="x","x",$J$2-'Indicator Date hidden'!K96)</f>
        <v>0</v>
      </c>
      <c r="K95" s="33">
        <f>IF('Indicator Date hidden'!L96="x","x",$K$2-'Indicator Date hidden'!L96)</f>
        <v>0</v>
      </c>
      <c r="L95" s="33">
        <f>IF('Indicator Date hidden'!M96="x","x",$L$2-'Indicator Date hidden'!M96)</f>
        <v>0</v>
      </c>
      <c r="M95" s="33">
        <f>IF('Indicator Date hidden'!N96="x","x",$M$2-'Indicator Date hidden'!N96)</f>
        <v>0</v>
      </c>
      <c r="N95" s="33">
        <f>IF('Indicator Date hidden'!O96="x","x",$N$2-'Indicator Date hidden'!O96)</f>
        <v>0</v>
      </c>
      <c r="O95" s="33">
        <f>IF('Indicator Date hidden'!P96="x","x",$O$2-'Indicator Date hidden'!P96)</f>
        <v>0</v>
      </c>
      <c r="P95" s="33">
        <f>IF('Indicator Date hidden'!Q96="x","x",$P$2-'Indicator Date hidden'!Q96)</f>
        <v>0</v>
      </c>
      <c r="Q95" s="33" t="str">
        <f>IF('Indicator Date hidden'!R96="x","x",$Q$2-'Indicator Date hidden'!R96)</f>
        <v>x</v>
      </c>
      <c r="R95" s="33">
        <f>IF('Indicator Date hidden'!S96="x","x",$R$2-'Indicator Date hidden'!S96)</f>
        <v>0</v>
      </c>
      <c r="S95" s="33">
        <f>IF('Indicator Date hidden'!T96="x","x",$S$2-'Indicator Date hidden'!T96)</f>
        <v>0</v>
      </c>
      <c r="T95" s="33">
        <f>IF('Indicator Date hidden'!U96="x","x",$T$2-'Indicator Date hidden'!U96)</f>
        <v>0</v>
      </c>
      <c r="U95" s="33" t="str">
        <f>IF('Indicator Date hidden'!V96="x","x",$U$2-'Indicator Date hidden'!V96)</f>
        <v>x</v>
      </c>
      <c r="V95" s="33">
        <f>IF('Indicator Date hidden'!W96="x","x",$V$2-'Indicator Date hidden'!W96)</f>
        <v>0</v>
      </c>
      <c r="W95" s="33" t="str">
        <f>IF('Indicator Date hidden'!X96="x","x",$W$2-'Indicator Date hidden'!X96)</f>
        <v>x</v>
      </c>
      <c r="X95" s="33">
        <f>IF('Indicator Date hidden'!Y96="x","x",$X$2-'Indicator Date hidden'!Y96)</f>
        <v>2</v>
      </c>
      <c r="Y95" s="33">
        <f>IF('Indicator Date hidden'!Z96="x","x",$Y$2-'Indicator Date hidden'!Z96)</f>
        <v>0</v>
      </c>
      <c r="Z95" s="33">
        <f>IF('Indicator Date hidden'!AA96="x","x",$Z$2-'Indicator Date hidden'!AA96)</f>
        <v>0</v>
      </c>
      <c r="AA95" s="33" t="str">
        <f>IF('Indicator Date hidden'!AB96="x","x",$AA$2-'Indicator Date hidden'!AB96)</f>
        <v>x</v>
      </c>
      <c r="AB95" s="33">
        <f>IF('Indicator Date hidden'!AC96="x","x",$AB$2-'Indicator Date hidden'!AC96)</f>
        <v>0</v>
      </c>
      <c r="AC95" s="33">
        <f>IF('Indicator Date hidden'!AD96="x","x",$AC$2-'Indicator Date hidden'!AD96)</f>
        <v>0</v>
      </c>
      <c r="AD95" s="33" t="str">
        <f>IF('Indicator Date hidden'!AE96="x","x",$AD$2-'Indicator Date hidden'!AE96)</f>
        <v>x</v>
      </c>
      <c r="AE95" s="33">
        <f>IF('Indicator Date hidden'!AF96="x","x",$AE$2-'Indicator Date hidden'!AF96)</f>
        <v>0</v>
      </c>
      <c r="AF95" s="33">
        <f>IF('Indicator Date hidden'!AG96="x","x",$AF$2-'Indicator Date hidden'!AG96)</f>
        <v>1</v>
      </c>
      <c r="AG95" s="33">
        <f>IF('Indicator Date hidden'!AH96="x","x",$AG$2-'Indicator Date hidden'!AH96)</f>
        <v>0</v>
      </c>
      <c r="AH95" s="33">
        <f>IF('Indicator Date hidden'!AI96="x","x",$AH$2-'Indicator Date hidden'!AI96)</f>
        <v>0</v>
      </c>
      <c r="AI95" s="33">
        <f>IF('Indicator Date hidden'!AJ96="x","x",$AI$2-'Indicator Date hidden'!AJ96)</f>
        <v>0</v>
      </c>
      <c r="AJ95" s="33" t="str">
        <f>IF('Indicator Date hidden'!AK96="x","x",$AJ$2-'Indicator Date hidden'!AK96)</f>
        <v>x</v>
      </c>
      <c r="AK95" s="33">
        <f>IF('Indicator Date hidden'!AL96="x","x",$AK$2-'Indicator Date hidden'!AL96)</f>
        <v>1</v>
      </c>
      <c r="AL95" s="33">
        <f>IF('Indicator Date hidden'!AM96="x","x",$AL$2-'Indicator Date hidden'!AM96)</f>
        <v>0</v>
      </c>
      <c r="AM95" s="33">
        <f>IF('Indicator Date hidden'!AN96="x","x",$AM$2-'Indicator Date hidden'!AN96)</f>
        <v>0</v>
      </c>
      <c r="AN95" s="33">
        <f>IF('Indicator Date hidden'!AO96="x","x",$AN$2-'Indicator Date hidden'!AO96)</f>
        <v>0</v>
      </c>
      <c r="AO95" s="33">
        <f>IF('Indicator Date hidden'!AP96="x","x",$AO$2-'Indicator Date hidden'!AP96)</f>
        <v>0</v>
      </c>
      <c r="AP95" s="33">
        <f>IF('Indicator Date hidden'!AQ96="x","x",$AP$2-'Indicator Date hidden'!AQ96)</f>
        <v>0</v>
      </c>
      <c r="AQ95" s="33" t="str">
        <f>IF('Indicator Date hidden'!AR96="x","x",$AQ$2-'Indicator Date hidden'!AR96)</f>
        <v>x</v>
      </c>
      <c r="AR95" s="33">
        <f>IF('Indicator Date hidden'!AS96="x","x",$AR$2-'Indicator Date hidden'!AS96)</f>
        <v>0</v>
      </c>
      <c r="AS95" s="33">
        <f>IF('Indicator Date hidden'!AT96="x","x",$AS$2-'Indicator Date hidden'!AT96)</f>
        <v>0</v>
      </c>
      <c r="AT95" s="33">
        <f>IF('Indicator Date hidden'!AU96="x","x",$AT$2-'Indicator Date hidden'!AU96)</f>
        <v>0</v>
      </c>
      <c r="AU95" s="33">
        <f>IF('Indicator Date hidden'!AV96="x","x",$AU$2-'Indicator Date hidden'!AV96)</f>
        <v>3</v>
      </c>
      <c r="AV95" s="33">
        <f>IF('Indicator Date hidden'!AW96="x","x",$AV$2-'Indicator Date hidden'!AW96)</f>
        <v>0</v>
      </c>
      <c r="AW95" s="33">
        <f>IF('Indicator Date hidden'!AX96="x","x",$AW$2-'Indicator Date hidden'!AX96)</f>
        <v>0</v>
      </c>
      <c r="AX95" s="33">
        <f>IF('Indicator Date hidden'!AY96="x","x",$AX$2-'Indicator Date hidden'!AY96)</f>
        <v>0</v>
      </c>
      <c r="AY95" s="33">
        <f>IF('Indicator Date hidden'!AZ96="x","x",$AY$2-'Indicator Date hidden'!AZ96)</f>
        <v>0</v>
      </c>
      <c r="AZ95" s="33">
        <f>IF('Indicator Date hidden'!BA96="x","x",$AZ$2-'Indicator Date hidden'!BA96)</f>
        <v>0</v>
      </c>
      <c r="BA95">
        <f t="shared" si="5"/>
        <v>7</v>
      </c>
      <c r="BB95" s="34">
        <f t="shared" si="6"/>
        <v>0.15909090909090909</v>
      </c>
      <c r="BC95">
        <f t="shared" si="7"/>
        <v>4</v>
      </c>
      <c r="BD95" s="34">
        <f t="shared" si="8"/>
        <v>0.56178214065037613</v>
      </c>
      <c r="BE95" s="36">
        <f t="shared" si="9"/>
        <v>0</v>
      </c>
    </row>
    <row r="96" spans="1:57" x14ac:dyDescent="0.3">
      <c r="A96" t="s">
        <v>173</v>
      </c>
      <c r="B96" s="33">
        <f>IF('Indicator Date hidden'!C97="x","x",$B$2-'Indicator Date hidden'!C97)</f>
        <v>0</v>
      </c>
      <c r="C96" s="33">
        <f>IF('Indicator Date hidden'!D97="x","x",$C$2-'Indicator Date hidden'!D97)</f>
        <v>0</v>
      </c>
      <c r="D96" s="33">
        <f>IF('Indicator Date hidden'!E97="x","x",$D$2-'Indicator Date hidden'!E97)</f>
        <v>0</v>
      </c>
      <c r="E96" s="33">
        <f>IF('Indicator Date hidden'!F97="x","x",$E$2-'Indicator Date hidden'!F97)</f>
        <v>0</v>
      </c>
      <c r="F96" s="33">
        <f>IF('Indicator Date hidden'!G97="x","x",$F$2-'Indicator Date hidden'!G97)</f>
        <v>0</v>
      </c>
      <c r="G96" s="33">
        <f>IF('Indicator Date hidden'!H97="x","x",$G$2-'Indicator Date hidden'!H97)</f>
        <v>0</v>
      </c>
      <c r="H96" s="33">
        <f>IF('Indicator Date hidden'!I97="x","x",$H$2-'Indicator Date hidden'!I97)</f>
        <v>0</v>
      </c>
      <c r="I96" s="33">
        <f>IF('Indicator Date hidden'!J97="x","x",$I$2-'Indicator Date hidden'!J97)</f>
        <v>0</v>
      </c>
      <c r="J96" s="33">
        <f>IF('Indicator Date hidden'!K97="x","x",$J$2-'Indicator Date hidden'!K97)</f>
        <v>0</v>
      </c>
      <c r="K96" s="33">
        <f>IF('Indicator Date hidden'!L97="x","x",$K$2-'Indicator Date hidden'!L97)</f>
        <v>0</v>
      </c>
      <c r="L96" s="33">
        <f>IF('Indicator Date hidden'!M97="x","x",$L$2-'Indicator Date hidden'!M97)</f>
        <v>0</v>
      </c>
      <c r="M96" s="33">
        <f>IF('Indicator Date hidden'!N97="x","x",$M$2-'Indicator Date hidden'!N97)</f>
        <v>0</v>
      </c>
      <c r="N96" s="33">
        <f>IF('Indicator Date hidden'!O97="x","x",$N$2-'Indicator Date hidden'!O97)</f>
        <v>0</v>
      </c>
      <c r="O96" s="33">
        <f>IF('Indicator Date hidden'!P97="x","x",$O$2-'Indicator Date hidden'!P97)</f>
        <v>0</v>
      </c>
      <c r="P96" s="33">
        <f>IF('Indicator Date hidden'!Q97="x","x",$P$2-'Indicator Date hidden'!Q97)</f>
        <v>0</v>
      </c>
      <c r="Q96" s="33" t="str">
        <f>IF('Indicator Date hidden'!R97="x","x",$Q$2-'Indicator Date hidden'!R97)</f>
        <v>x</v>
      </c>
      <c r="R96" s="33">
        <f>IF('Indicator Date hidden'!S97="x","x",$R$2-'Indicator Date hidden'!S97)</f>
        <v>0</v>
      </c>
      <c r="S96" s="33">
        <f>IF('Indicator Date hidden'!T97="x","x",$S$2-'Indicator Date hidden'!T97)</f>
        <v>0</v>
      </c>
      <c r="T96" s="33">
        <f>IF('Indicator Date hidden'!U97="x","x",$T$2-'Indicator Date hidden'!U97)</f>
        <v>0</v>
      </c>
      <c r="U96" s="33">
        <f>IF('Indicator Date hidden'!V97="x","x",$U$2-'Indicator Date hidden'!V97)</f>
        <v>0</v>
      </c>
      <c r="V96" s="33">
        <f>IF('Indicator Date hidden'!W97="x","x",$V$2-'Indicator Date hidden'!W97)</f>
        <v>0</v>
      </c>
      <c r="W96" s="33">
        <f>IF('Indicator Date hidden'!X97="x","x",$W$2-'Indicator Date hidden'!X97)</f>
        <v>10</v>
      </c>
      <c r="X96" s="33">
        <f>IF('Indicator Date hidden'!Y97="x","x",$X$2-'Indicator Date hidden'!Y97)</f>
        <v>3</v>
      </c>
      <c r="Y96" s="33">
        <f>IF('Indicator Date hidden'!Z97="x","x",$Y$2-'Indicator Date hidden'!Z97)</f>
        <v>0</v>
      </c>
      <c r="Z96" s="33">
        <f>IF('Indicator Date hidden'!AA97="x","x",$Z$2-'Indicator Date hidden'!AA97)</f>
        <v>0</v>
      </c>
      <c r="AA96" s="33">
        <f>IF('Indicator Date hidden'!AB97="x","x",$AA$2-'Indicator Date hidden'!AB97)</f>
        <v>0</v>
      </c>
      <c r="AB96" s="33">
        <f>IF('Indicator Date hidden'!AC97="x","x",$AB$2-'Indicator Date hidden'!AC97)</f>
        <v>0</v>
      </c>
      <c r="AC96" s="33">
        <f>IF('Indicator Date hidden'!AD97="x","x",$AC$2-'Indicator Date hidden'!AD97)</f>
        <v>0</v>
      </c>
      <c r="AD96" s="33" t="str">
        <f>IF('Indicator Date hidden'!AE97="x","x",$AD$2-'Indicator Date hidden'!AE97)</f>
        <v>x</v>
      </c>
      <c r="AE96" s="33">
        <f>IF('Indicator Date hidden'!AF97="x","x",$AE$2-'Indicator Date hidden'!AF97)</f>
        <v>0</v>
      </c>
      <c r="AF96" s="33" t="str">
        <f>IF('Indicator Date hidden'!AG97="x","x",$AF$2-'Indicator Date hidden'!AG97)</f>
        <v>x</v>
      </c>
      <c r="AG96" s="33">
        <f>IF('Indicator Date hidden'!AH97="x","x",$AG$2-'Indicator Date hidden'!AH97)</f>
        <v>0</v>
      </c>
      <c r="AH96" s="33">
        <f>IF('Indicator Date hidden'!AI97="x","x",$AH$2-'Indicator Date hidden'!AI97)</f>
        <v>0</v>
      </c>
      <c r="AI96" s="33">
        <f>IF('Indicator Date hidden'!AJ97="x","x",$AI$2-'Indicator Date hidden'!AJ97)</f>
        <v>0</v>
      </c>
      <c r="AJ96" s="33">
        <f>IF('Indicator Date hidden'!AK97="x","x",$AJ$2-'Indicator Date hidden'!AK97)</f>
        <v>1</v>
      </c>
      <c r="AK96" s="33">
        <f>IF('Indicator Date hidden'!AL97="x","x",$AK$2-'Indicator Date hidden'!AL97)</f>
        <v>0</v>
      </c>
      <c r="AL96" s="33">
        <f>IF('Indicator Date hidden'!AM97="x","x",$AL$2-'Indicator Date hidden'!AM97)</f>
        <v>0</v>
      </c>
      <c r="AM96" s="33">
        <f>IF('Indicator Date hidden'!AN97="x","x",$AM$2-'Indicator Date hidden'!AN97)</f>
        <v>0</v>
      </c>
      <c r="AN96" s="33">
        <f>IF('Indicator Date hidden'!AO97="x","x",$AN$2-'Indicator Date hidden'!AO97)</f>
        <v>0</v>
      </c>
      <c r="AO96" s="33" t="str">
        <f>IF('Indicator Date hidden'!AP97="x","x",$AO$2-'Indicator Date hidden'!AP97)</f>
        <v>x</v>
      </c>
      <c r="AP96" s="33" t="str">
        <f>IF('Indicator Date hidden'!AQ97="x","x",$AP$2-'Indicator Date hidden'!AQ97)</f>
        <v>x</v>
      </c>
      <c r="AQ96" s="33">
        <f>IF('Indicator Date hidden'!AR97="x","x",$AQ$2-'Indicator Date hidden'!AR97)</f>
        <v>0</v>
      </c>
      <c r="AR96" s="33">
        <f>IF('Indicator Date hidden'!AS97="x","x",$AR$2-'Indicator Date hidden'!AS97)</f>
        <v>0</v>
      </c>
      <c r="AS96" s="33">
        <f>IF('Indicator Date hidden'!AT97="x","x",$AS$2-'Indicator Date hidden'!AT97)</f>
        <v>0</v>
      </c>
      <c r="AT96" s="33">
        <f>IF('Indicator Date hidden'!AU97="x","x",$AT$2-'Indicator Date hidden'!AU97)</f>
        <v>0</v>
      </c>
      <c r="AU96" s="33">
        <f>IF('Indicator Date hidden'!AV97="x","x",$AU$2-'Indicator Date hidden'!AV97)</f>
        <v>7</v>
      </c>
      <c r="AV96" s="33">
        <f>IF('Indicator Date hidden'!AW97="x","x",$AV$2-'Indicator Date hidden'!AW97)</f>
        <v>0</v>
      </c>
      <c r="AW96" s="33">
        <f>IF('Indicator Date hidden'!AX97="x","x",$AW$2-'Indicator Date hidden'!AX97)</f>
        <v>0</v>
      </c>
      <c r="AX96" s="33">
        <f>IF('Indicator Date hidden'!AY97="x","x",$AX$2-'Indicator Date hidden'!AY97)</f>
        <v>0</v>
      </c>
      <c r="AY96" s="33">
        <f>IF('Indicator Date hidden'!AZ97="x","x",$AY$2-'Indicator Date hidden'!AZ97)</f>
        <v>0</v>
      </c>
      <c r="AZ96" s="33">
        <f>IF('Indicator Date hidden'!BA97="x","x",$AZ$2-'Indicator Date hidden'!BA97)</f>
        <v>0</v>
      </c>
      <c r="BA96">
        <f t="shared" si="5"/>
        <v>21</v>
      </c>
      <c r="BB96" s="34">
        <f t="shared" si="6"/>
        <v>0.45652173913043476</v>
      </c>
      <c r="BC96">
        <f t="shared" si="7"/>
        <v>4</v>
      </c>
      <c r="BD96" s="34">
        <f t="shared" si="8"/>
        <v>1.8022512701706603</v>
      </c>
      <c r="BE96" s="36">
        <f t="shared" si="9"/>
        <v>0</v>
      </c>
    </row>
    <row r="97" spans="1:57" x14ac:dyDescent="0.3">
      <c r="A97" t="s">
        <v>175</v>
      </c>
      <c r="B97" s="33">
        <f>IF('Indicator Date hidden'!C98="x","x",$B$2-'Indicator Date hidden'!C98)</f>
        <v>0</v>
      </c>
      <c r="C97" s="33">
        <f>IF('Indicator Date hidden'!D98="x","x",$C$2-'Indicator Date hidden'!D98)</f>
        <v>0</v>
      </c>
      <c r="D97" s="33">
        <f>IF('Indicator Date hidden'!E98="x","x",$D$2-'Indicator Date hidden'!E98)</f>
        <v>0</v>
      </c>
      <c r="E97" s="33">
        <f>IF('Indicator Date hidden'!F98="x","x",$E$2-'Indicator Date hidden'!F98)</f>
        <v>0</v>
      </c>
      <c r="F97" s="33">
        <f>IF('Indicator Date hidden'!G98="x","x",$F$2-'Indicator Date hidden'!G98)</f>
        <v>0</v>
      </c>
      <c r="G97" s="33">
        <f>IF('Indicator Date hidden'!H98="x","x",$G$2-'Indicator Date hidden'!H98)</f>
        <v>0</v>
      </c>
      <c r="H97" s="33">
        <f>IF('Indicator Date hidden'!I98="x","x",$H$2-'Indicator Date hidden'!I98)</f>
        <v>0</v>
      </c>
      <c r="I97" s="33">
        <f>IF('Indicator Date hidden'!J98="x","x",$I$2-'Indicator Date hidden'!J98)</f>
        <v>0</v>
      </c>
      <c r="J97" s="33">
        <f>IF('Indicator Date hidden'!K98="x","x",$J$2-'Indicator Date hidden'!K98)</f>
        <v>0</v>
      </c>
      <c r="K97" s="33">
        <f>IF('Indicator Date hidden'!L98="x","x",$K$2-'Indicator Date hidden'!L98)</f>
        <v>0</v>
      </c>
      <c r="L97" s="33">
        <f>IF('Indicator Date hidden'!M98="x","x",$L$2-'Indicator Date hidden'!M98)</f>
        <v>0</v>
      </c>
      <c r="M97" s="33">
        <f>IF('Indicator Date hidden'!N98="x","x",$M$2-'Indicator Date hidden'!N98)</f>
        <v>0</v>
      </c>
      <c r="N97" s="33">
        <f>IF('Indicator Date hidden'!O98="x","x",$N$2-'Indicator Date hidden'!O98)</f>
        <v>0</v>
      </c>
      <c r="O97" s="33">
        <f>IF('Indicator Date hidden'!P98="x","x",$O$2-'Indicator Date hidden'!P98)</f>
        <v>0</v>
      </c>
      <c r="P97" s="33">
        <f>IF('Indicator Date hidden'!Q98="x","x",$P$2-'Indicator Date hidden'!Q98)</f>
        <v>0</v>
      </c>
      <c r="Q97" s="33">
        <f>IF('Indicator Date hidden'!R98="x","x",$Q$2-'Indicator Date hidden'!R98)</f>
        <v>5</v>
      </c>
      <c r="R97" s="33">
        <f>IF('Indicator Date hidden'!S98="x","x",$R$2-'Indicator Date hidden'!S98)</f>
        <v>0</v>
      </c>
      <c r="S97" s="33">
        <f>IF('Indicator Date hidden'!T98="x","x",$S$2-'Indicator Date hidden'!T98)</f>
        <v>0</v>
      </c>
      <c r="T97" s="33">
        <f>IF('Indicator Date hidden'!U98="x","x",$T$2-'Indicator Date hidden'!U98)</f>
        <v>0</v>
      </c>
      <c r="U97" s="33">
        <f>IF('Indicator Date hidden'!V98="x","x",$U$2-'Indicator Date hidden'!V98)</f>
        <v>0</v>
      </c>
      <c r="V97" s="33">
        <f>IF('Indicator Date hidden'!W98="x","x",$V$2-'Indicator Date hidden'!W98)</f>
        <v>0</v>
      </c>
      <c r="W97" s="33">
        <f>IF('Indicator Date hidden'!X98="x","x",$W$2-'Indicator Date hidden'!X98)</f>
        <v>0</v>
      </c>
      <c r="X97" s="33" t="str">
        <f>IF('Indicator Date hidden'!Y98="x","x",$X$2-'Indicator Date hidden'!Y98)</f>
        <v>x</v>
      </c>
      <c r="Y97" s="33">
        <f>IF('Indicator Date hidden'!Z98="x","x",$Y$2-'Indicator Date hidden'!Z98)</f>
        <v>0</v>
      </c>
      <c r="Z97" s="33">
        <f>IF('Indicator Date hidden'!AA98="x","x",$Z$2-'Indicator Date hidden'!AA98)</f>
        <v>0</v>
      </c>
      <c r="AA97" s="33">
        <f>IF('Indicator Date hidden'!AB98="x","x",$AA$2-'Indicator Date hidden'!AB98)</f>
        <v>0</v>
      </c>
      <c r="AB97" s="33">
        <f>IF('Indicator Date hidden'!AC98="x","x",$AB$2-'Indicator Date hidden'!AC98)</f>
        <v>0</v>
      </c>
      <c r="AC97" s="33">
        <f>IF('Indicator Date hidden'!AD98="x","x",$AC$2-'Indicator Date hidden'!AD98)</f>
        <v>0</v>
      </c>
      <c r="AD97" s="33" t="str">
        <f>IF('Indicator Date hidden'!AE98="x","x",$AD$2-'Indicator Date hidden'!AE98)</f>
        <v>x</v>
      </c>
      <c r="AE97" s="33">
        <f>IF('Indicator Date hidden'!AF98="x","x",$AE$2-'Indicator Date hidden'!AF98)</f>
        <v>0</v>
      </c>
      <c r="AF97" s="33">
        <f>IF('Indicator Date hidden'!AG98="x","x",$AF$2-'Indicator Date hidden'!AG98)</f>
        <v>3</v>
      </c>
      <c r="AG97" s="33">
        <f>IF('Indicator Date hidden'!AH98="x","x",$AG$2-'Indicator Date hidden'!AH98)</f>
        <v>0</v>
      </c>
      <c r="AH97" s="33">
        <f>IF('Indicator Date hidden'!AI98="x","x",$AH$2-'Indicator Date hidden'!AI98)</f>
        <v>0</v>
      </c>
      <c r="AI97" s="33">
        <f>IF('Indicator Date hidden'!AJ98="x","x",$AI$2-'Indicator Date hidden'!AJ98)</f>
        <v>0</v>
      </c>
      <c r="AJ97" s="33" t="str">
        <f>IF('Indicator Date hidden'!AK98="x","x",$AJ$2-'Indicator Date hidden'!AK98)</f>
        <v>x</v>
      </c>
      <c r="AK97" s="33">
        <f>IF('Indicator Date hidden'!AL98="x","x",$AK$2-'Indicator Date hidden'!AL98)</f>
        <v>1</v>
      </c>
      <c r="AL97" s="33">
        <f>IF('Indicator Date hidden'!AM98="x","x",$AL$2-'Indicator Date hidden'!AM98)</f>
        <v>0</v>
      </c>
      <c r="AM97" s="33">
        <f>IF('Indicator Date hidden'!AN98="x","x",$AM$2-'Indicator Date hidden'!AN98)</f>
        <v>0</v>
      </c>
      <c r="AN97" s="33">
        <f>IF('Indicator Date hidden'!AO98="x","x",$AN$2-'Indicator Date hidden'!AO98)</f>
        <v>0</v>
      </c>
      <c r="AO97" s="33">
        <f>IF('Indicator Date hidden'!AP98="x","x",$AO$2-'Indicator Date hidden'!AP98)</f>
        <v>0</v>
      </c>
      <c r="AP97" s="33">
        <f>IF('Indicator Date hidden'!AQ98="x","x",$AP$2-'Indicator Date hidden'!AQ98)</f>
        <v>0</v>
      </c>
      <c r="AQ97" s="33">
        <f>IF('Indicator Date hidden'!AR98="x","x",$AQ$2-'Indicator Date hidden'!AR98)</f>
        <v>0</v>
      </c>
      <c r="AR97" s="33">
        <f>IF('Indicator Date hidden'!AS98="x","x",$AR$2-'Indicator Date hidden'!AS98)</f>
        <v>0</v>
      </c>
      <c r="AS97" s="33">
        <f>IF('Indicator Date hidden'!AT98="x","x",$AS$2-'Indicator Date hidden'!AT98)</f>
        <v>0</v>
      </c>
      <c r="AT97" s="33">
        <f>IF('Indicator Date hidden'!AU98="x","x",$AT$2-'Indicator Date hidden'!AU98)</f>
        <v>0</v>
      </c>
      <c r="AU97" s="33">
        <f>IF('Indicator Date hidden'!AV98="x","x",$AU$2-'Indicator Date hidden'!AV98)</f>
        <v>5</v>
      </c>
      <c r="AV97" s="33">
        <f>IF('Indicator Date hidden'!AW98="x","x",$AV$2-'Indicator Date hidden'!AW98)</f>
        <v>0</v>
      </c>
      <c r="AW97" s="33">
        <f>IF('Indicator Date hidden'!AX98="x","x",$AW$2-'Indicator Date hidden'!AX98)</f>
        <v>0</v>
      </c>
      <c r="AX97" s="33">
        <f>IF('Indicator Date hidden'!AY98="x","x",$AX$2-'Indicator Date hidden'!AY98)</f>
        <v>0</v>
      </c>
      <c r="AY97" s="33">
        <f>IF('Indicator Date hidden'!AZ98="x","x",$AY$2-'Indicator Date hidden'!AZ98)</f>
        <v>0</v>
      </c>
      <c r="AZ97" s="33">
        <f>IF('Indicator Date hidden'!BA98="x","x",$AZ$2-'Indicator Date hidden'!BA98)</f>
        <v>0</v>
      </c>
      <c r="BA97">
        <f t="shared" si="5"/>
        <v>14</v>
      </c>
      <c r="BB97" s="34">
        <f t="shared" si="6"/>
        <v>0.29166666666666669</v>
      </c>
      <c r="BC97">
        <f t="shared" si="7"/>
        <v>4</v>
      </c>
      <c r="BD97" s="34">
        <f t="shared" si="8"/>
        <v>1.0793194872490515</v>
      </c>
      <c r="BE97" s="36">
        <f t="shared" si="9"/>
        <v>0</v>
      </c>
    </row>
    <row r="98" spans="1:57" x14ac:dyDescent="0.3">
      <c r="A98" t="s">
        <v>177</v>
      </c>
      <c r="B98" s="33">
        <f>IF('Indicator Date hidden'!C99="x","x",$B$2-'Indicator Date hidden'!C99)</f>
        <v>0</v>
      </c>
      <c r="C98" s="33">
        <f>IF('Indicator Date hidden'!D99="x","x",$C$2-'Indicator Date hidden'!D99)</f>
        <v>0</v>
      </c>
      <c r="D98" s="33">
        <f>IF('Indicator Date hidden'!E99="x","x",$D$2-'Indicator Date hidden'!E99)</f>
        <v>0</v>
      </c>
      <c r="E98" s="33">
        <f>IF('Indicator Date hidden'!F99="x","x",$E$2-'Indicator Date hidden'!F99)</f>
        <v>0</v>
      </c>
      <c r="F98" s="33">
        <f>IF('Indicator Date hidden'!G99="x","x",$F$2-'Indicator Date hidden'!G99)</f>
        <v>0</v>
      </c>
      <c r="G98" s="33">
        <f>IF('Indicator Date hidden'!H99="x","x",$G$2-'Indicator Date hidden'!H99)</f>
        <v>0</v>
      </c>
      <c r="H98" s="33">
        <f>IF('Indicator Date hidden'!I99="x","x",$H$2-'Indicator Date hidden'!I99)</f>
        <v>0</v>
      </c>
      <c r="I98" s="33">
        <f>IF('Indicator Date hidden'!J99="x","x",$I$2-'Indicator Date hidden'!J99)</f>
        <v>0</v>
      </c>
      <c r="J98" s="33">
        <f>IF('Indicator Date hidden'!K99="x","x",$J$2-'Indicator Date hidden'!K99)</f>
        <v>0</v>
      </c>
      <c r="K98" s="33">
        <f>IF('Indicator Date hidden'!L99="x","x",$K$2-'Indicator Date hidden'!L99)</f>
        <v>0</v>
      </c>
      <c r="L98" s="33">
        <f>IF('Indicator Date hidden'!M99="x","x",$L$2-'Indicator Date hidden'!M99)</f>
        <v>0</v>
      </c>
      <c r="M98" s="33">
        <f>IF('Indicator Date hidden'!N99="x","x",$M$2-'Indicator Date hidden'!N99)</f>
        <v>0</v>
      </c>
      <c r="N98" s="33">
        <f>IF('Indicator Date hidden'!O99="x","x",$N$2-'Indicator Date hidden'!O99)</f>
        <v>0</v>
      </c>
      <c r="O98" s="33">
        <f>IF('Indicator Date hidden'!P99="x","x",$O$2-'Indicator Date hidden'!P99)</f>
        <v>0</v>
      </c>
      <c r="P98" s="33">
        <f>IF('Indicator Date hidden'!Q99="x","x",$P$2-'Indicator Date hidden'!Q99)</f>
        <v>0</v>
      </c>
      <c r="Q98" s="33">
        <f>IF('Indicator Date hidden'!R99="x","x",$Q$2-'Indicator Date hidden'!R99)</f>
        <v>1</v>
      </c>
      <c r="R98" s="33">
        <f>IF('Indicator Date hidden'!S99="x","x",$R$2-'Indicator Date hidden'!S99)</f>
        <v>0</v>
      </c>
      <c r="S98" s="33">
        <f>IF('Indicator Date hidden'!T99="x","x",$S$2-'Indicator Date hidden'!T99)</f>
        <v>0</v>
      </c>
      <c r="T98" s="33">
        <f>IF('Indicator Date hidden'!U99="x","x",$T$2-'Indicator Date hidden'!U99)</f>
        <v>0</v>
      </c>
      <c r="U98" s="33">
        <f>IF('Indicator Date hidden'!V99="x","x",$U$2-'Indicator Date hidden'!V99)</f>
        <v>0</v>
      </c>
      <c r="V98" s="33">
        <f>IF('Indicator Date hidden'!W99="x","x",$V$2-'Indicator Date hidden'!W99)</f>
        <v>0</v>
      </c>
      <c r="W98" s="33">
        <f>IF('Indicator Date hidden'!X99="x","x",$W$2-'Indicator Date hidden'!X99)</f>
        <v>1</v>
      </c>
      <c r="X98" s="33">
        <f>IF('Indicator Date hidden'!Y99="x","x",$X$2-'Indicator Date hidden'!Y99)</f>
        <v>4</v>
      </c>
      <c r="Y98" s="33">
        <f>IF('Indicator Date hidden'!Z99="x","x",$Y$2-'Indicator Date hidden'!Z99)</f>
        <v>0</v>
      </c>
      <c r="Z98" s="33">
        <f>IF('Indicator Date hidden'!AA99="x","x",$Z$2-'Indicator Date hidden'!AA99)</f>
        <v>0</v>
      </c>
      <c r="AA98" s="33">
        <f>IF('Indicator Date hidden'!AB99="x","x",$AA$2-'Indicator Date hidden'!AB99)</f>
        <v>0</v>
      </c>
      <c r="AB98" s="33">
        <f>IF('Indicator Date hidden'!AC99="x","x",$AB$2-'Indicator Date hidden'!AC99)</f>
        <v>0</v>
      </c>
      <c r="AC98" s="33">
        <f>IF('Indicator Date hidden'!AD99="x","x",$AC$2-'Indicator Date hidden'!AD99)</f>
        <v>0</v>
      </c>
      <c r="AD98" s="33">
        <f>IF('Indicator Date hidden'!AE99="x","x",$AD$2-'Indicator Date hidden'!AE99)</f>
        <v>0</v>
      </c>
      <c r="AE98" s="33">
        <f>IF('Indicator Date hidden'!AF99="x","x",$AE$2-'Indicator Date hidden'!AF99)</f>
        <v>0</v>
      </c>
      <c r="AF98" s="33">
        <f>IF('Indicator Date hidden'!AG99="x","x",$AF$2-'Indicator Date hidden'!AG99)</f>
        <v>6</v>
      </c>
      <c r="AG98" s="33">
        <f>IF('Indicator Date hidden'!AH99="x","x",$AG$2-'Indicator Date hidden'!AH99)</f>
        <v>0</v>
      </c>
      <c r="AH98" s="33">
        <f>IF('Indicator Date hidden'!AI99="x","x",$AH$2-'Indicator Date hidden'!AI99)</f>
        <v>0</v>
      </c>
      <c r="AI98" s="33">
        <f>IF('Indicator Date hidden'!AJ99="x","x",$AI$2-'Indicator Date hidden'!AJ99)</f>
        <v>0</v>
      </c>
      <c r="AJ98" s="33" t="str">
        <f>IF('Indicator Date hidden'!AK99="x","x",$AJ$2-'Indicator Date hidden'!AK99)</f>
        <v>x</v>
      </c>
      <c r="AK98" s="33">
        <f>IF('Indicator Date hidden'!AL99="x","x",$AK$2-'Indicator Date hidden'!AL99)</f>
        <v>0</v>
      </c>
      <c r="AL98" s="33">
        <f>IF('Indicator Date hidden'!AM99="x","x",$AL$2-'Indicator Date hidden'!AM99)</f>
        <v>0</v>
      </c>
      <c r="AM98" s="33">
        <f>IF('Indicator Date hidden'!AN99="x","x",$AM$2-'Indicator Date hidden'!AN99)</f>
        <v>0</v>
      </c>
      <c r="AN98" s="33">
        <f>IF('Indicator Date hidden'!AO99="x","x",$AN$2-'Indicator Date hidden'!AO99)</f>
        <v>0</v>
      </c>
      <c r="AO98" s="33" t="str">
        <f>IF('Indicator Date hidden'!AP99="x","x",$AO$2-'Indicator Date hidden'!AP99)</f>
        <v>x</v>
      </c>
      <c r="AP98" s="33" t="str">
        <f>IF('Indicator Date hidden'!AQ99="x","x",$AP$2-'Indicator Date hidden'!AQ99)</f>
        <v>x</v>
      </c>
      <c r="AQ98" s="33" t="str">
        <f>IF('Indicator Date hidden'!AR99="x","x",$AQ$2-'Indicator Date hidden'!AR99)</f>
        <v>x</v>
      </c>
      <c r="AR98" s="33">
        <f>IF('Indicator Date hidden'!AS99="x","x",$AR$2-'Indicator Date hidden'!AS99)</f>
        <v>0</v>
      </c>
      <c r="AS98" s="33">
        <f>IF('Indicator Date hidden'!AT99="x","x",$AS$2-'Indicator Date hidden'!AT99)</f>
        <v>0</v>
      </c>
      <c r="AT98" s="33">
        <f>IF('Indicator Date hidden'!AU99="x","x",$AT$2-'Indicator Date hidden'!AU99)</f>
        <v>0</v>
      </c>
      <c r="AU98" s="33">
        <f>IF('Indicator Date hidden'!AV99="x","x",$AU$2-'Indicator Date hidden'!AV99)</f>
        <v>7</v>
      </c>
      <c r="AV98" s="33">
        <f>IF('Indicator Date hidden'!AW99="x","x",$AV$2-'Indicator Date hidden'!AW99)</f>
        <v>0</v>
      </c>
      <c r="AW98" s="33">
        <f>IF('Indicator Date hidden'!AX99="x","x",$AW$2-'Indicator Date hidden'!AX99)</f>
        <v>0</v>
      </c>
      <c r="AX98" s="33">
        <f>IF('Indicator Date hidden'!AY99="x","x",$AX$2-'Indicator Date hidden'!AY99)</f>
        <v>0</v>
      </c>
      <c r="AY98" s="33">
        <f>IF('Indicator Date hidden'!AZ99="x","x",$AY$2-'Indicator Date hidden'!AZ99)</f>
        <v>0</v>
      </c>
      <c r="AZ98" s="33">
        <f>IF('Indicator Date hidden'!BA99="x","x",$AZ$2-'Indicator Date hidden'!BA99)</f>
        <v>0</v>
      </c>
      <c r="BA98">
        <f t="shared" si="5"/>
        <v>19</v>
      </c>
      <c r="BB98" s="34">
        <f t="shared" si="6"/>
        <v>0.40425531914893614</v>
      </c>
      <c r="BC98">
        <f t="shared" si="7"/>
        <v>5</v>
      </c>
      <c r="BD98" s="34">
        <f t="shared" si="8"/>
        <v>1.4241021728239582</v>
      </c>
      <c r="BE98" s="36">
        <f t="shared" si="9"/>
        <v>0</v>
      </c>
    </row>
    <row r="99" spans="1:57" x14ac:dyDescent="0.3">
      <c r="A99" t="s">
        <v>179</v>
      </c>
      <c r="B99" s="33">
        <f>IF('Indicator Date hidden'!C100="x","x",$B$2-'Indicator Date hidden'!C100)</f>
        <v>0</v>
      </c>
      <c r="C99" s="33">
        <f>IF('Indicator Date hidden'!D100="x","x",$C$2-'Indicator Date hidden'!D100)</f>
        <v>0</v>
      </c>
      <c r="D99" s="33">
        <f>IF('Indicator Date hidden'!E100="x","x",$D$2-'Indicator Date hidden'!E100)</f>
        <v>0</v>
      </c>
      <c r="E99" s="33">
        <f>IF('Indicator Date hidden'!F100="x","x",$E$2-'Indicator Date hidden'!F100)</f>
        <v>0</v>
      </c>
      <c r="F99" s="33">
        <f>IF('Indicator Date hidden'!G100="x","x",$F$2-'Indicator Date hidden'!G100)</f>
        <v>0</v>
      </c>
      <c r="G99" s="33">
        <f>IF('Indicator Date hidden'!H100="x","x",$G$2-'Indicator Date hidden'!H100)</f>
        <v>0</v>
      </c>
      <c r="H99" s="33">
        <f>IF('Indicator Date hidden'!I100="x","x",$H$2-'Indicator Date hidden'!I100)</f>
        <v>0</v>
      </c>
      <c r="I99" s="33">
        <f>IF('Indicator Date hidden'!J100="x","x",$I$2-'Indicator Date hidden'!J100)</f>
        <v>0</v>
      </c>
      <c r="J99" s="33">
        <f>IF('Indicator Date hidden'!K100="x","x",$J$2-'Indicator Date hidden'!K100)</f>
        <v>0</v>
      </c>
      <c r="K99" s="33">
        <f>IF('Indicator Date hidden'!L100="x","x",$K$2-'Indicator Date hidden'!L100)</f>
        <v>0</v>
      </c>
      <c r="L99" s="33">
        <f>IF('Indicator Date hidden'!M100="x","x",$L$2-'Indicator Date hidden'!M100)</f>
        <v>0</v>
      </c>
      <c r="M99" s="33">
        <f>IF('Indicator Date hidden'!N100="x","x",$M$2-'Indicator Date hidden'!N100)</f>
        <v>0</v>
      </c>
      <c r="N99" s="33">
        <f>IF('Indicator Date hidden'!O100="x","x",$N$2-'Indicator Date hidden'!O100)</f>
        <v>0</v>
      </c>
      <c r="O99" s="33">
        <f>IF('Indicator Date hidden'!P100="x","x",$O$2-'Indicator Date hidden'!P100)</f>
        <v>0</v>
      </c>
      <c r="P99" s="33">
        <f>IF('Indicator Date hidden'!Q100="x","x",$P$2-'Indicator Date hidden'!Q100)</f>
        <v>0</v>
      </c>
      <c r="Q99" s="33">
        <f>IF('Indicator Date hidden'!R100="x","x",$Q$2-'Indicator Date hidden'!R100)</f>
        <v>7</v>
      </c>
      <c r="R99" s="33">
        <f>IF('Indicator Date hidden'!S100="x","x",$R$2-'Indicator Date hidden'!S100)</f>
        <v>0</v>
      </c>
      <c r="S99" s="33">
        <f>IF('Indicator Date hidden'!T100="x","x",$S$2-'Indicator Date hidden'!T100)</f>
        <v>0</v>
      </c>
      <c r="T99" s="33">
        <f>IF('Indicator Date hidden'!U100="x","x",$T$2-'Indicator Date hidden'!U100)</f>
        <v>0</v>
      </c>
      <c r="U99" s="33">
        <f>IF('Indicator Date hidden'!V100="x","x",$U$2-'Indicator Date hidden'!V100)</f>
        <v>0</v>
      </c>
      <c r="V99" s="33">
        <f>IF('Indicator Date hidden'!W100="x","x",$V$2-'Indicator Date hidden'!W100)</f>
        <v>0</v>
      </c>
      <c r="W99" s="33">
        <f>IF('Indicator Date hidden'!X100="x","x",$W$2-'Indicator Date hidden'!X100)</f>
        <v>7</v>
      </c>
      <c r="X99" s="33">
        <f>IF('Indicator Date hidden'!Y100="x","x",$X$2-'Indicator Date hidden'!Y100)</f>
        <v>4</v>
      </c>
      <c r="Y99" s="33">
        <f>IF('Indicator Date hidden'!Z100="x","x",$Y$2-'Indicator Date hidden'!Z100)</f>
        <v>0</v>
      </c>
      <c r="Z99" s="33">
        <f>IF('Indicator Date hidden'!AA100="x","x",$Z$2-'Indicator Date hidden'!AA100)</f>
        <v>0</v>
      </c>
      <c r="AA99" s="33" t="str">
        <f>IF('Indicator Date hidden'!AB100="x","x",$AA$2-'Indicator Date hidden'!AB100)</f>
        <v>x</v>
      </c>
      <c r="AB99" s="33">
        <f>IF('Indicator Date hidden'!AC100="x","x",$AB$2-'Indicator Date hidden'!AC100)</f>
        <v>0</v>
      </c>
      <c r="AC99" s="33">
        <f>IF('Indicator Date hidden'!AD100="x","x",$AC$2-'Indicator Date hidden'!AD100)</f>
        <v>0</v>
      </c>
      <c r="AD99" s="33" t="str">
        <f>IF('Indicator Date hidden'!AE100="x","x",$AD$2-'Indicator Date hidden'!AE100)</f>
        <v>x</v>
      </c>
      <c r="AE99" s="33">
        <f>IF('Indicator Date hidden'!AF100="x","x",$AE$2-'Indicator Date hidden'!AF100)</f>
        <v>0</v>
      </c>
      <c r="AF99" s="33" t="str">
        <f>IF('Indicator Date hidden'!AG100="x","x",$AF$2-'Indicator Date hidden'!AG100)</f>
        <v>x</v>
      </c>
      <c r="AG99" s="33">
        <f>IF('Indicator Date hidden'!AH100="x","x",$AG$2-'Indicator Date hidden'!AH100)</f>
        <v>0</v>
      </c>
      <c r="AH99" s="33">
        <f>IF('Indicator Date hidden'!AI100="x","x",$AH$2-'Indicator Date hidden'!AI100)</f>
        <v>0</v>
      </c>
      <c r="AI99" s="33">
        <f>IF('Indicator Date hidden'!AJ100="x","x",$AI$2-'Indicator Date hidden'!AJ100)</f>
        <v>0</v>
      </c>
      <c r="AJ99" s="33">
        <f>IF('Indicator Date hidden'!AK100="x","x",$AJ$2-'Indicator Date hidden'!AK100)</f>
        <v>0</v>
      </c>
      <c r="AK99" s="33">
        <f>IF('Indicator Date hidden'!AL100="x","x",$AK$2-'Indicator Date hidden'!AL100)</f>
        <v>1</v>
      </c>
      <c r="AL99" s="33">
        <f>IF('Indicator Date hidden'!AM100="x","x",$AL$2-'Indicator Date hidden'!AM100)</f>
        <v>0</v>
      </c>
      <c r="AM99" s="33">
        <f>IF('Indicator Date hidden'!AN100="x","x",$AM$2-'Indicator Date hidden'!AN100)</f>
        <v>0</v>
      </c>
      <c r="AN99" s="33">
        <f>IF('Indicator Date hidden'!AO100="x","x",$AN$2-'Indicator Date hidden'!AO100)</f>
        <v>0</v>
      </c>
      <c r="AO99" s="33" t="str">
        <f>IF('Indicator Date hidden'!AP100="x","x",$AO$2-'Indicator Date hidden'!AP100)</f>
        <v>x</v>
      </c>
      <c r="AP99" s="33" t="str">
        <f>IF('Indicator Date hidden'!AQ100="x","x",$AP$2-'Indicator Date hidden'!AQ100)</f>
        <v>x</v>
      </c>
      <c r="AQ99" s="33" t="str">
        <f>IF('Indicator Date hidden'!AR100="x","x",$AQ$2-'Indicator Date hidden'!AR100)</f>
        <v>x</v>
      </c>
      <c r="AR99" s="33">
        <f>IF('Indicator Date hidden'!AS100="x","x",$AR$2-'Indicator Date hidden'!AS100)</f>
        <v>0</v>
      </c>
      <c r="AS99" s="33">
        <f>IF('Indicator Date hidden'!AT100="x","x",$AS$2-'Indicator Date hidden'!AT100)</f>
        <v>0</v>
      </c>
      <c r="AT99" s="33">
        <f>IF('Indicator Date hidden'!AU100="x","x",$AT$2-'Indicator Date hidden'!AU100)</f>
        <v>0</v>
      </c>
      <c r="AU99" s="33">
        <f>IF('Indicator Date hidden'!AV100="x","x",$AU$2-'Indicator Date hidden'!AV100)</f>
        <v>1</v>
      </c>
      <c r="AV99" s="33">
        <f>IF('Indicator Date hidden'!AW100="x","x",$AV$2-'Indicator Date hidden'!AW100)</f>
        <v>0</v>
      </c>
      <c r="AW99" s="33">
        <f>IF('Indicator Date hidden'!AX100="x","x",$AW$2-'Indicator Date hidden'!AX100)</f>
        <v>0</v>
      </c>
      <c r="AX99" s="33">
        <f>IF('Indicator Date hidden'!AY100="x","x",$AX$2-'Indicator Date hidden'!AY100)</f>
        <v>0</v>
      </c>
      <c r="AY99" s="33">
        <f>IF('Indicator Date hidden'!AZ100="x","x",$AY$2-'Indicator Date hidden'!AZ100)</f>
        <v>0</v>
      </c>
      <c r="AZ99" s="33" t="str">
        <f>IF('Indicator Date hidden'!BA100="x","x",$AZ$2-'Indicator Date hidden'!BA100)</f>
        <v>x</v>
      </c>
      <c r="BA99">
        <f t="shared" si="5"/>
        <v>20</v>
      </c>
      <c r="BB99" s="34">
        <f t="shared" si="6"/>
        <v>0.45454545454545453</v>
      </c>
      <c r="BC99">
        <f t="shared" si="7"/>
        <v>5</v>
      </c>
      <c r="BD99" s="34">
        <f t="shared" si="8"/>
        <v>1.5587661999529314</v>
      </c>
      <c r="BE99" s="36">
        <f t="shared" si="9"/>
        <v>0</v>
      </c>
    </row>
    <row r="100" spans="1:57" x14ac:dyDescent="0.3">
      <c r="A100" t="s">
        <v>181</v>
      </c>
      <c r="B100" s="33">
        <f>IF('Indicator Date hidden'!C101="x","x",$B$2-'Indicator Date hidden'!C101)</f>
        <v>0</v>
      </c>
      <c r="C100" s="33">
        <f>IF('Indicator Date hidden'!D101="x","x",$C$2-'Indicator Date hidden'!D101)</f>
        <v>0</v>
      </c>
      <c r="D100" s="33">
        <f>IF('Indicator Date hidden'!E101="x","x",$D$2-'Indicator Date hidden'!E101)</f>
        <v>0</v>
      </c>
      <c r="E100" s="33">
        <f>IF('Indicator Date hidden'!F101="x","x",$E$2-'Indicator Date hidden'!F101)</f>
        <v>0</v>
      </c>
      <c r="F100" s="33">
        <f>IF('Indicator Date hidden'!G101="x","x",$F$2-'Indicator Date hidden'!G101)</f>
        <v>0</v>
      </c>
      <c r="G100" s="33">
        <f>IF('Indicator Date hidden'!H101="x","x",$G$2-'Indicator Date hidden'!H101)</f>
        <v>0</v>
      </c>
      <c r="H100" s="33">
        <f>IF('Indicator Date hidden'!I101="x","x",$H$2-'Indicator Date hidden'!I101)</f>
        <v>0</v>
      </c>
      <c r="I100" s="33">
        <f>IF('Indicator Date hidden'!J101="x","x",$I$2-'Indicator Date hidden'!J101)</f>
        <v>0</v>
      </c>
      <c r="J100" s="33">
        <f>IF('Indicator Date hidden'!K101="x","x",$J$2-'Indicator Date hidden'!K101)</f>
        <v>0</v>
      </c>
      <c r="K100" s="33">
        <f>IF('Indicator Date hidden'!L101="x","x",$K$2-'Indicator Date hidden'!L101)</f>
        <v>0</v>
      </c>
      <c r="L100" s="33">
        <f>IF('Indicator Date hidden'!M101="x","x",$L$2-'Indicator Date hidden'!M101)</f>
        <v>0</v>
      </c>
      <c r="M100" s="33">
        <f>IF('Indicator Date hidden'!N101="x","x",$M$2-'Indicator Date hidden'!N101)</f>
        <v>0</v>
      </c>
      <c r="N100" s="33">
        <f>IF('Indicator Date hidden'!O101="x","x",$N$2-'Indicator Date hidden'!O101)</f>
        <v>0</v>
      </c>
      <c r="O100" s="33">
        <f>IF('Indicator Date hidden'!P101="x","x",$O$2-'Indicator Date hidden'!P101)</f>
        <v>0</v>
      </c>
      <c r="P100" s="33">
        <f>IF('Indicator Date hidden'!Q101="x","x",$P$2-'Indicator Date hidden'!Q101)</f>
        <v>0</v>
      </c>
      <c r="Q100" s="33" t="str">
        <f>IF('Indicator Date hidden'!R101="x","x",$Q$2-'Indicator Date hidden'!R101)</f>
        <v>x</v>
      </c>
      <c r="R100" s="33">
        <f>IF('Indicator Date hidden'!S101="x","x",$R$2-'Indicator Date hidden'!S101)</f>
        <v>0</v>
      </c>
      <c r="S100" s="33">
        <f>IF('Indicator Date hidden'!T101="x","x",$S$2-'Indicator Date hidden'!T101)</f>
        <v>0</v>
      </c>
      <c r="T100" s="33">
        <f>IF('Indicator Date hidden'!U101="x","x",$T$2-'Indicator Date hidden'!U101)</f>
        <v>0</v>
      </c>
      <c r="U100" s="33" t="str">
        <f>IF('Indicator Date hidden'!V101="x","x",$U$2-'Indicator Date hidden'!V101)</f>
        <v>x</v>
      </c>
      <c r="V100" s="33" t="str">
        <f>IF('Indicator Date hidden'!W101="x","x",$V$2-'Indicator Date hidden'!W101)</f>
        <v>x</v>
      </c>
      <c r="W100" s="33" t="str">
        <f>IF('Indicator Date hidden'!X101="x","x",$W$2-'Indicator Date hidden'!X101)</f>
        <v>x</v>
      </c>
      <c r="X100" s="33" t="str">
        <f>IF('Indicator Date hidden'!Y101="x","x",$X$2-'Indicator Date hidden'!Y101)</f>
        <v>x</v>
      </c>
      <c r="Y100" s="33" t="str">
        <f>IF('Indicator Date hidden'!Z101="x","x",$Y$2-'Indicator Date hidden'!Z101)</f>
        <v>x</v>
      </c>
      <c r="Z100" s="33" t="str">
        <f>IF('Indicator Date hidden'!AA101="x","x",$Z$2-'Indicator Date hidden'!AA101)</f>
        <v>x</v>
      </c>
      <c r="AA100" s="33" t="str">
        <f>IF('Indicator Date hidden'!AB101="x","x",$AA$2-'Indicator Date hidden'!AB101)</f>
        <v>x</v>
      </c>
      <c r="AB100" s="33" t="str">
        <f>IF('Indicator Date hidden'!AC101="x","x",$AB$2-'Indicator Date hidden'!AC101)</f>
        <v>x</v>
      </c>
      <c r="AC100" s="33">
        <f>IF('Indicator Date hidden'!AD101="x","x",$AC$2-'Indicator Date hidden'!AD101)</f>
        <v>0</v>
      </c>
      <c r="AD100" s="33" t="str">
        <f>IF('Indicator Date hidden'!AE101="x","x",$AD$2-'Indicator Date hidden'!AE101)</f>
        <v>x</v>
      </c>
      <c r="AE100" s="33" t="str">
        <f>IF('Indicator Date hidden'!AF101="x","x",$AE$2-'Indicator Date hidden'!AF101)</f>
        <v>x</v>
      </c>
      <c r="AF100" s="33" t="str">
        <f>IF('Indicator Date hidden'!AG101="x","x",$AF$2-'Indicator Date hidden'!AG101)</f>
        <v>x</v>
      </c>
      <c r="AG100" s="33">
        <f>IF('Indicator Date hidden'!AH101="x","x",$AG$2-'Indicator Date hidden'!AH101)</f>
        <v>0</v>
      </c>
      <c r="AH100" s="33">
        <f>IF('Indicator Date hidden'!AI101="x","x",$AH$2-'Indicator Date hidden'!AI101)</f>
        <v>0</v>
      </c>
      <c r="AI100" s="33">
        <f>IF('Indicator Date hidden'!AJ101="x","x",$AI$2-'Indicator Date hidden'!AJ101)</f>
        <v>0</v>
      </c>
      <c r="AJ100" s="33" t="str">
        <f>IF('Indicator Date hidden'!AK101="x","x",$AJ$2-'Indicator Date hidden'!AK101)</f>
        <v>x</v>
      </c>
      <c r="AK100" s="33">
        <f>IF('Indicator Date hidden'!AL101="x","x",$AK$2-'Indicator Date hidden'!AL101)</f>
        <v>1</v>
      </c>
      <c r="AL100" s="33">
        <f>IF('Indicator Date hidden'!AM101="x","x",$AL$2-'Indicator Date hidden'!AM101)</f>
        <v>0</v>
      </c>
      <c r="AM100" s="33">
        <f>IF('Indicator Date hidden'!AN101="x","x",$AM$2-'Indicator Date hidden'!AN101)</f>
        <v>0</v>
      </c>
      <c r="AN100" s="33">
        <f>IF('Indicator Date hidden'!AO101="x","x",$AN$2-'Indicator Date hidden'!AO101)</f>
        <v>0</v>
      </c>
      <c r="AO100" s="33" t="str">
        <f>IF('Indicator Date hidden'!AP101="x","x",$AO$2-'Indicator Date hidden'!AP101)</f>
        <v>x</v>
      </c>
      <c r="AP100" s="33" t="str">
        <f>IF('Indicator Date hidden'!AQ101="x","x",$AP$2-'Indicator Date hidden'!AQ101)</f>
        <v>x</v>
      </c>
      <c r="AQ100" s="33" t="str">
        <f>IF('Indicator Date hidden'!AR101="x","x",$AQ$2-'Indicator Date hidden'!AR101)</f>
        <v>x</v>
      </c>
      <c r="AR100" s="33">
        <f>IF('Indicator Date hidden'!AS101="x","x",$AR$2-'Indicator Date hidden'!AS101)</f>
        <v>0</v>
      </c>
      <c r="AS100" s="33" t="str">
        <f>IF('Indicator Date hidden'!AT101="x","x",$AS$2-'Indicator Date hidden'!AT101)</f>
        <v>x</v>
      </c>
      <c r="AT100" s="33">
        <f>IF('Indicator Date hidden'!AU101="x","x",$AT$2-'Indicator Date hidden'!AU101)</f>
        <v>0</v>
      </c>
      <c r="AU100" s="33" t="str">
        <f>IF('Indicator Date hidden'!AV101="x","x",$AU$2-'Indicator Date hidden'!AV101)</f>
        <v>x</v>
      </c>
      <c r="AV100" s="33">
        <f>IF('Indicator Date hidden'!AW101="x","x",$AV$2-'Indicator Date hidden'!AW101)</f>
        <v>0</v>
      </c>
      <c r="AW100" s="33">
        <f>IF('Indicator Date hidden'!AX101="x","x",$AW$2-'Indicator Date hidden'!AX101)</f>
        <v>0</v>
      </c>
      <c r="AX100" s="33">
        <f>IF('Indicator Date hidden'!AY101="x","x",$AX$2-'Indicator Date hidden'!AY101)</f>
        <v>0</v>
      </c>
      <c r="AY100" s="33" t="str">
        <f>IF('Indicator Date hidden'!AZ101="x","x",$AY$2-'Indicator Date hidden'!AZ101)</f>
        <v>x</v>
      </c>
      <c r="AZ100" s="33" t="str">
        <f>IF('Indicator Date hidden'!BA101="x","x",$AZ$2-'Indicator Date hidden'!BA101)</f>
        <v>x</v>
      </c>
      <c r="BA100">
        <f t="shared" si="5"/>
        <v>1</v>
      </c>
      <c r="BB100" s="34">
        <f t="shared" si="6"/>
        <v>3.2258064516129031E-2</v>
      </c>
      <c r="BC100">
        <f t="shared" si="7"/>
        <v>1</v>
      </c>
      <c r="BD100" s="34">
        <f t="shared" si="8"/>
        <v>0.17668469596940842</v>
      </c>
      <c r="BE100" s="36">
        <f t="shared" si="9"/>
        <v>0</v>
      </c>
    </row>
    <row r="101" spans="1:57" x14ac:dyDescent="0.3">
      <c r="A101" t="s">
        <v>183</v>
      </c>
      <c r="B101" s="33">
        <f>IF('Indicator Date hidden'!C102="x","x",$B$2-'Indicator Date hidden'!C102)</f>
        <v>0</v>
      </c>
      <c r="C101" s="33">
        <f>IF('Indicator Date hidden'!D102="x","x",$C$2-'Indicator Date hidden'!D102)</f>
        <v>0</v>
      </c>
      <c r="D101" s="33">
        <f>IF('Indicator Date hidden'!E102="x","x",$D$2-'Indicator Date hidden'!E102)</f>
        <v>0</v>
      </c>
      <c r="E101" s="33">
        <f>IF('Indicator Date hidden'!F102="x","x",$E$2-'Indicator Date hidden'!F102)</f>
        <v>0</v>
      </c>
      <c r="F101" s="33">
        <f>IF('Indicator Date hidden'!G102="x","x",$F$2-'Indicator Date hidden'!G102)</f>
        <v>0</v>
      </c>
      <c r="G101" s="33">
        <f>IF('Indicator Date hidden'!H102="x","x",$G$2-'Indicator Date hidden'!H102)</f>
        <v>0</v>
      </c>
      <c r="H101" s="33">
        <f>IF('Indicator Date hidden'!I102="x","x",$H$2-'Indicator Date hidden'!I102)</f>
        <v>0</v>
      </c>
      <c r="I101" s="33">
        <f>IF('Indicator Date hidden'!J102="x","x",$I$2-'Indicator Date hidden'!J102)</f>
        <v>0</v>
      </c>
      <c r="J101" s="33">
        <f>IF('Indicator Date hidden'!K102="x","x",$J$2-'Indicator Date hidden'!K102)</f>
        <v>0</v>
      </c>
      <c r="K101" s="33">
        <f>IF('Indicator Date hidden'!L102="x","x",$K$2-'Indicator Date hidden'!L102)</f>
        <v>0</v>
      </c>
      <c r="L101" s="33">
        <f>IF('Indicator Date hidden'!M102="x","x",$L$2-'Indicator Date hidden'!M102)</f>
        <v>0</v>
      </c>
      <c r="M101" s="33">
        <f>IF('Indicator Date hidden'!N102="x","x",$M$2-'Indicator Date hidden'!N102)</f>
        <v>0</v>
      </c>
      <c r="N101" s="33">
        <f>IF('Indicator Date hidden'!O102="x","x",$N$2-'Indicator Date hidden'!O102)</f>
        <v>0</v>
      </c>
      <c r="O101" s="33">
        <f>IF('Indicator Date hidden'!P102="x","x",$O$2-'Indicator Date hidden'!P102)</f>
        <v>0</v>
      </c>
      <c r="P101" s="33">
        <f>IF('Indicator Date hidden'!Q102="x","x",$P$2-'Indicator Date hidden'!Q102)</f>
        <v>0</v>
      </c>
      <c r="Q101" s="33" t="str">
        <f>IF('Indicator Date hidden'!R102="x","x",$Q$2-'Indicator Date hidden'!R102)</f>
        <v>x</v>
      </c>
      <c r="R101" s="33">
        <f>IF('Indicator Date hidden'!S102="x","x",$R$2-'Indicator Date hidden'!S102)</f>
        <v>0</v>
      </c>
      <c r="S101" s="33">
        <f>IF('Indicator Date hidden'!T102="x","x",$S$2-'Indicator Date hidden'!T102)</f>
        <v>0</v>
      </c>
      <c r="T101" s="33">
        <f>IF('Indicator Date hidden'!U102="x","x",$T$2-'Indicator Date hidden'!U102)</f>
        <v>0</v>
      </c>
      <c r="U101" s="33" t="str">
        <f>IF('Indicator Date hidden'!V102="x","x",$U$2-'Indicator Date hidden'!V102)</f>
        <v>x</v>
      </c>
      <c r="V101" s="33">
        <f>IF('Indicator Date hidden'!W102="x","x",$V$2-'Indicator Date hidden'!W102)</f>
        <v>0</v>
      </c>
      <c r="W101" s="33" t="str">
        <f>IF('Indicator Date hidden'!X102="x","x",$W$2-'Indicator Date hidden'!X102)</f>
        <v>x</v>
      </c>
      <c r="X101" s="33">
        <f>IF('Indicator Date hidden'!Y102="x","x",$X$2-'Indicator Date hidden'!Y102)</f>
        <v>2</v>
      </c>
      <c r="Y101" s="33">
        <f>IF('Indicator Date hidden'!Z102="x","x",$Y$2-'Indicator Date hidden'!Z102)</f>
        <v>0</v>
      </c>
      <c r="Z101" s="33">
        <f>IF('Indicator Date hidden'!AA102="x","x",$Z$2-'Indicator Date hidden'!AA102)</f>
        <v>0</v>
      </c>
      <c r="AA101" s="33" t="str">
        <f>IF('Indicator Date hidden'!AB102="x","x",$AA$2-'Indicator Date hidden'!AB102)</f>
        <v>x</v>
      </c>
      <c r="AB101" s="33">
        <f>IF('Indicator Date hidden'!AC102="x","x",$AB$2-'Indicator Date hidden'!AC102)</f>
        <v>0</v>
      </c>
      <c r="AC101" s="33">
        <f>IF('Indicator Date hidden'!AD102="x","x",$AC$2-'Indicator Date hidden'!AD102)</f>
        <v>0</v>
      </c>
      <c r="AD101" s="33" t="str">
        <f>IF('Indicator Date hidden'!AE102="x","x",$AD$2-'Indicator Date hidden'!AE102)</f>
        <v>x</v>
      </c>
      <c r="AE101" s="33">
        <f>IF('Indicator Date hidden'!AF102="x","x",$AE$2-'Indicator Date hidden'!AF102)</f>
        <v>0</v>
      </c>
      <c r="AF101" s="33">
        <f>IF('Indicator Date hidden'!AG102="x","x",$AF$2-'Indicator Date hidden'!AG102)</f>
        <v>1</v>
      </c>
      <c r="AG101" s="33">
        <f>IF('Indicator Date hidden'!AH102="x","x",$AG$2-'Indicator Date hidden'!AH102)</f>
        <v>0</v>
      </c>
      <c r="AH101" s="33">
        <f>IF('Indicator Date hidden'!AI102="x","x",$AH$2-'Indicator Date hidden'!AI102)</f>
        <v>0</v>
      </c>
      <c r="AI101" s="33">
        <f>IF('Indicator Date hidden'!AJ102="x","x",$AI$2-'Indicator Date hidden'!AJ102)</f>
        <v>0</v>
      </c>
      <c r="AJ101" s="33" t="str">
        <f>IF('Indicator Date hidden'!AK102="x","x",$AJ$2-'Indicator Date hidden'!AK102)</f>
        <v>x</v>
      </c>
      <c r="AK101" s="33">
        <f>IF('Indicator Date hidden'!AL102="x","x",$AK$2-'Indicator Date hidden'!AL102)</f>
        <v>1</v>
      </c>
      <c r="AL101" s="33">
        <f>IF('Indicator Date hidden'!AM102="x","x",$AL$2-'Indicator Date hidden'!AM102)</f>
        <v>0</v>
      </c>
      <c r="AM101" s="33">
        <f>IF('Indicator Date hidden'!AN102="x","x",$AM$2-'Indicator Date hidden'!AN102)</f>
        <v>0</v>
      </c>
      <c r="AN101" s="33">
        <f>IF('Indicator Date hidden'!AO102="x","x",$AN$2-'Indicator Date hidden'!AO102)</f>
        <v>0</v>
      </c>
      <c r="AO101" s="33">
        <f>IF('Indicator Date hidden'!AP102="x","x",$AO$2-'Indicator Date hidden'!AP102)</f>
        <v>0</v>
      </c>
      <c r="AP101" s="33">
        <f>IF('Indicator Date hidden'!AQ102="x","x",$AP$2-'Indicator Date hidden'!AQ102)</f>
        <v>0</v>
      </c>
      <c r="AQ101" s="33" t="str">
        <f>IF('Indicator Date hidden'!AR102="x","x",$AQ$2-'Indicator Date hidden'!AR102)</f>
        <v>x</v>
      </c>
      <c r="AR101" s="33">
        <f>IF('Indicator Date hidden'!AS102="x","x",$AR$2-'Indicator Date hidden'!AS102)</f>
        <v>0</v>
      </c>
      <c r="AS101" s="33">
        <f>IF('Indicator Date hidden'!AT102="x","x",$AS$2-'Indicator Date hidden'!AT102)</f>
        <v>0</v>
      </c>
      <c r="AT101" s="33">
        <f>IF('Indicator Date hidden'!AU102="x","x",$AT$2-'Indicator Date hidden'!AU102)</f>
        <v>0</v>
      </c>
      <c r="AU101" s="33">
        <f>IF('Indicator Date hidden'!AV102="x","x",$AU$2-'Indicator Date hidden'!AV102)</f>
        <v>3</v>
      </c>
      <c r="AV101" s="33">
        <f>IF('Indicator Date hidden'!AW102="x","x",$AV$2-'Indicator Date hidden'!AW102)</f>
        <v>0</v>
      </c>
      <c r="AW101" s="33">
        <f>IF('Indicator Date hidden'!AX102="x","x",$AW$2-'Indicator Date hidden'!AX102)</f>
        <v>0</v>
      </c>
      <c r="AX101" s="33">
        <f>IF('Indicator Date hidden'!AY102="x","x",$AX$2-'Indicator Date hidden'!AY102)</f>
        <v>0</v>
      </c>
      <c r="AY101" s="33">
        <f>IF('Indicator Date hidden'!AZ102="x","x",$AY$2-'Indicator Date hidden'!AZ102)</f>
        <v>0</v>
      </c>
      <c r="AZ101" s="33">
        <f>IF('Indicator Date hidden'!BA102="x","x",$AZ$2-'Indicator Date hidden'!BA102)</f>
        <v>0</v>
      </c>
      <c r="BA101">
        <f t="shared" si="5"/>
        <v>7</v>
      </c>
      <c r="BB101" s="34">
        <f t="shared" si="6"/>
        <v>0.15909090909090909</v>
      </c>
      <c r="BC101">
        <f t="shared" si="7"/>
        <v>4</v>
      </c>
      <c r="BD101" s="34">
        <f t="shared" si="8"/>
        <v>0.56178214065037613</v>
      </c>
      <c r="BE101" s="36">
        <f t="shared" si="9"/>
        <v>0</v>
      </c>
    </row>
    <row r="102" spans="1:57" x14ac:dyDescent="0.3">
      <c r="A102" t="s">
        <v>185</v>
      </c>
      <c r="B102" s="33">
        <f>IF('Indicator Date hidden'!C103="x","x",$B$2-'Indicator Date hidden'!C103)</f>
        <v>0</v>
      </c>
      <c r="C102" s="33">
        <f>IF('Indicator Date hidden'!D103="x","x",$C$2-'Indicator Date hidden'!D103)</f>
        <v>0</v>
      </c>
      <c r="D102" s="33">
        <f>IF('Indicator Date hidden'!E103="x","x",$D$2-'Indicator Date hidden'!E103)</f>
        <v>0</v>
      </c>
      <c r="E102" s="33">
        <f>IF('Indicator Date hidden'!F103="x","x",$E$2-'Indicator Date hidden'!F103)</f>
        <v>0</v>
      </c>
      <c r="F102" s="33">
        <f>IF('Indicator Date hidden'!G103="x","x",$F$2-'Indicator Date hidden'!G103)</f>
        <v>0</v>
      </c>
      <c r="G102" s="33">
        <f>IF('Indicator Date hidden'!H103="x","x",$G$2-'Indicator Date hidden'!H103)</f>
        <v>0</v>
      </c>
      <c r="H102" s="33">
        <f>IF('Indicator Date hidden'!I103="x","x",$H$2-'Indicator Date hidden'!I103)</f>
        <v>0</v>
      </c>
      <c r="I102" s="33">
        <f>IF('Indicator Date hidden'!J103="x","x",$I$2-'Indicator Date hidden'!J103)</f>
        <v>0</v>
      </c>
      <c r="J102" s="33">
        <f>IF('Indicator Date hidden'!K103="x","x",$J$2-'Indicator Date hidden'!K103)</f>
        <v>0</v>
      </c>
      <c r="K102" s="33">
        <f>IF('Indicator Date hidden'!L103="x","x",$K$2-'Indicator Date hidden'!L103)</f>
        <v>0</v>
      </c>
      <c r="L102" s="33">
        <f>IF('Indicator Date hidden'!M103="x","x",$L$2-'Indicator Date hidden'!M103)</f>
        <v>0</v>
      </c>
      <c r="M102" s="33">
        <f>IF('Indicator Date hidden'!N103="x","x",$M$2-'Indicator Date hidden'!N103)</f>
        <v>0</v>
      </c>
      <c r="N102" s="33">
        <f>IF('Indicator Date hidden'!O103="x","x",$N$2-'Indicator Date hidden'!O103)</f>
        <v>0</v>
      </c>
      <c r="O102" s="33">
        <f>IF('Indicator Date hidden'!P103="x","x",$O$2-'Indicator Date hidden'!P103)</f>
        <v>0</v>
      </c>
      <c r="P102" s="33">
        <f>IF('Indicator Date hidden'!Q103="x","x",$P$2-'Indicator Date hidden'!Q103)</f>
        <v>0</v>
      </c>
      <c r="Q102" s="33" t="str">
        <f>IF('Indicator Date hidden'!R103="x","x",$Q$2-'Indicator Date hidden'!R103)</f>
        <v>x</v>
      </c>
      <c r="R102" s="33">
        <f>IF('Indicator Date hidden'!S103="x","x",$R$2-'Indicator Date hidden'!S103)</f>
        <v>0</v>
      </c>
      <c r="S102" s="33">
        <f>IF('Indicator Date hidden'!T103="x","x",$S$2-'Indicator Date hidden'!T103)</f>
        <v>0</v>
      </c>
      <c r="T102" s="33">
        <f>IF('Indicator Date hidden'!U103="x","x",$T$2-'Indicator Date hidden'!U103)</f>
        <v>0</v>
      </c>
      <c r="U102" s="33" t="str">
        <f>IF('Indicator Date hidden'!V103="x","x",$U$2-'Indicator Date hidden'!V103)</f>
        <v>x</v>
      </c>
      <c r="V102" s="33">
        <f>IF('Indicator Date hidden'!W103="x","x",$V$2-'Indicator Date hidden'!W103)</f>
        <v>0</v>
      </c>
      <c r="W102" s="33" t="str">
        <f>IF('Indicator Date hidden'!X103="x","x",$W$2-'Indicator Date hidden'!X103)</f>
        <v>x</v>
      </c>
      <c r="X102" s="33">
        <f>IF('Indicator Date hidden'!Y103="x","x",$X$2-'Indicator Date hidden'!Y103)</f>
        <v>1</v>
      </c>
      <c r="Y102" s="33">
        <f>IF('Indicator Date hidden'!Z103="x","x",$Y$2-'Indicator Date hidden'!Z103)</f>
        <v>0</v>
      </c>
      <c r="Z102" s="33">
        <f>IF('Indicator Date hidden'!AA103="x","x",$Z$2-'Indicator Date hidden'!AA103)</f>
        <v>0</v>
      </c>
      <c r="AA102" s="33" t="str">
        <f>IF('Indicator Date hidden'!AB103="x","x",$AA$2-'Indicator Date hidden'!AB103)</f>
        <v>x</v>
      </c>
      <c r="AB102" s="33">
        <f>IF('Indicator Date hidden'!AC103="x","x",$AB$2-'Indicator Date hidden'!AC103)</f>
        <v>0</v>
      </c>
      <c r="AC102" s="33">
        <f>IF('Indicator Date hidden'!AD103="x","x",$AC$2-'Indicator Date hidden'!AD103)</f>
        <v>0</v>
      </c>
      <c r="AD102" s="33" t="str">
        <f>IF('Indicator Date hidden'!AE103="x","x",$AD$2-'Indicator Date hidden'!AE103)</f>
        <v>x</v>
      </c>
      <c r="AE102" s="33">
        <f>IF('Indicator Date hidden'!AF103="x","x",$AE$2-'Indicator Date hidden'!AF103)</f>
        <v>0</v>
      </c>
      <c r="AF102" s="33">
        <f>IF('Indicator Date hidden'!AG103="x","x",$AF$2-'Indicator Date hidden'!AG103)</f>
        <v>1</v>
      </c>
      <c r="AG102" s="33">
        <f>IF('Indicator Date hidden'!AH103="x","x",$AG$2-'Indicator Date hidden'!AH103)</f>
        <v>0</v>
      </c>
      <c r="AH102" s="33">
        <f>IF('Indicator Date hidden'!AI103="x","x",$AH$2-'Indicator Date hidden'!AI103)</f>
        <v>0</v>
      </c>
      <c r="AI102" s="33">
        <f>IF('Indicator Date hidden'!AJ103="x","x",$AI$2-'Indicator Date hidden'!AJ103)</f>
        <v>0</v>
      </c>
      <c r="AJ102" s="33" t="str">
        <f>IF('Indicator Date hidden'!AK103="x","x",$AJ$2-'Indicator Date hidden'!AK103)</f>
        <v>x</v>
      </c>
      <c r="AK102" s="33">
        <f>IF('Indicator Date hidden'!AL103="x","x",$AK$2-'Indicator Date hidden'!AL103)</f>
        <v>1</v>
      </c>
      <c r="AL102" s="33">
        <f>IF('Indicator Date hidden'!AM103="x","x",$AL$2-'Indicator Date hidden'!AM103)</f>
        <v>0</v>
      </c>
      <c r="AM102" s="33">
        <f>IF('Indicator Date hidden'!AN103="x","x",$AM$2-'Indicator Date hidden'!AN103)</f>
        <v>0</v>
      </c>
      <c r="AN102" s="33">
        <f>IF('Indicator Date hidden'!AO103="x","x",$AN$2-'Indicator Date hidden'!AO103)</f>
        <v>0</v>
      </c>
      <c r="AO102" s="33">
        <f>IF('Indicator Date hidden'!AP103="x","x",$AO$2-'Indicator Date hidden'!AP103)</f>
        <v>0</v>
      </c>
      <c r="AP102" s="33">
        <f>IF('Indicator Date hidden'!AQ103="x","x",$AP$2-'Indicator Date hidden'!AQ103)</f>
        <v>0</v>
      </c>
      <c r="AQ102" s="33" t="str">
        <f>IF('Indicator Date hidden'!AR103="x","x",$AQ$2-'Indicator Date hidden'!AR103)</f>
        <v>x</v>
      </c>
      <c r="AR102" s="33">
        <f>IF('Indicator Date hidden'!AS103="x","x",$AR$2-'Indicator Date hidden'!AS103)</f>
        <v>0</v>
      </c>
      <c r="AS102" s="33">
        <f>IF('Indicator Date hidden'!AT103="x","x",$AS$2-'Indicator Date hidden'!AT103)</f>
        <v>0</v>
      </c>
      <c r="AT102" s="33">
        <f>IF('Indicator Date hidden'!AU103="x","x",$AT$2-'Indicator Date hidden'!AU103)</f>
        <v>0</v>
      </c>
      <c r="AU102" s="33" t="str">
        <f>IF('Indicator Date hidden'!AV103="x","x",$AU$2-'Indicator Date hidden'!AV103)</f>
        <v>x</v>
      </c>
      <c r="AV102" s="33">
        <f>IF('Indicator Date hidden'!AW103="x","x",$AV$2-'Indicator Date hidden'!AW103)</f>
        <v>0</v>
      </c>
      <c r="AW102" s="33">
        <f>IF('Indicator Date hidden'!AX103="x","x",$AW$2-'Indicator Date hidden'!AX103)</f>
        <v>0</v>
      </c>
      <c r="AX102" s="33">
        <f>IF('Indicator Date hidden'!AY103="x","x",$AX$2-'Indicator Date hidden'!AY103)</f>
        <v>0</v>
      </c>
      <c r="AY102" s="33">
        <f>IF('Indicator Date hidden'!AZ103="x","x",$AY$2-'Indicator Date hidden'!AZ103)</f>
        <v>0</v>
      </c>
      <c r="AZ102" s="33">
        <f>IF('Indicator Date hidden'!BA103="x","x",$AZ$2-'Indicator Date hidden'!BA103)</f>
        <v>0</v>
      </c>
      <c r="BA102">
        <f t="shared" si="5"/>
        <v>3</v>
      </c>
      <c r="BB102" s="34">
        <f t="shared" si="6"/>
        <v>6.9767441860465115E-2</v>
      </c>
      <c r="BC102">
        <f t="shared" si="7"/>
        <v>3</v>
      </c>
      <c r="BD102" s="34">
        <f t="shared" si="8"/>
        <v>0.25475467790937961</v>
      </c>
      <c r="BE102" s="36">
        <f t="shared" si="9"/>
        <v>0</v>
      </c>
    </row>
    <row r="103" spans="1:57" x14ac:dyDescent="0.3">
      <c r="A103" t="s">
        <v>188</v>
      </c>
      <c r="B103" s="33">
        <f>IF('Indicator Date hidden'!C104="x","x",$B$2-'Indicator Date hidden'!C104)</f>
        <v>0</v>
      </c>
      <c r="C103" s="33">
        <f>IF('Indicator Date hidden'!D104="x","x",$C$2-'Indicator Date hidden'!D104)</f>
        <v>0</v>
      </c>
      <c r="D103" s="33">
        <f>IF('Indicator Date hidden'!E104="x","x",$D$2-'Indicator Date hidden'!E104)</f>
        <v>0</v>
      </c>
      <c r="E103" s="33">
        <f>IF('Indicator Date hidden'!F104="x","x",$E$2-'Indicator Date hidden'!F104)</f>
        <v>0</v>
      </c>
      <c r="F103" s="33">
        <f>IF('Indicator Date hidden'!G104="x","x",$F$2-'Indicator Date hidden'!G104)</f>
        <v>0</v>
      </c>
      <c r="G103" s="33">
        <f>IF('Indicator Date hidden'!H104="x","x",$G$2-'Indicator Date hidden'!H104)</f>
        <v>0</v>
      </c>
      <c r="H103" s="33">
        <f>IF('Indicator Date hidden'!I104="x","x",$H$2-'Indicator Date hidden'!I104)</f>
        <v>0</v>
      </c>
      <c r="I103" s="33">
        <f>IF('Indicator Date hidden'!J104="x","x",$I$2-'Indicator Date hidden'!J104)</f>
        <v>0</v>
      </c>
      <c r="J103" s="33">
        <f>IF('Indicator Date hidden'!K104="x","x",$J$2-'Indicator Date hidden'!K104)</f>
        <v>0</v>
      </c>
      <c r="K103" s="33">
        <f>IF('Indicator Date hidden'!L104="x","x",$K$2-'Indicator Date hidden'!L104)</f>
        <v>0</v>
      </c>
      <c r="L103" s="33">
        <f>IF('Indicator Date hidden'!M104="x","x",$L$2-'Indicator Date hidden'!M104)</f>
        <v>0</v>
      </c>
      <c r="M103" s="33">
        <f>IF('Indicator Date hidden'!N104="x","x",$M$2-'Indicator Date hidden'!N104)</f>
        <v>0</v>
      </c>
      <c r="N103" s="33">
        <f>IF('Indicator Date hidden'!O104="x","x",$N$2-'Indicator Date hidden'!O104)</f>
        <v>0</v>
      </c>
      <c r="O103" s="33">
        <f>IF('Indicator Date hidden'!P104="x","x",$O$2-'Indicator Date hidden'!P104)</f>
        <v>0</v>
      </c>
      <c r="P103" s="33">
        <f>IF('Indicator Date hidden'!Q104="x","x",$P$2-'Indicator Date hidden'!Q104)</f>
        <v>0</v>
      </c>
      <c r="Q103" s="33">
        <f>IF('Indicator Date hidden'!R104="x","x",$Q$2-'Indicator Date hidden'!R104)</f>
        <v>5</v>
      </c>
      <c r="R103" s="33">
        <f>IF('Indicator Date hidden'!S104="x","x",$R$2-'Indicator Date hidden'!S104)</f>
        <v>0</v>
      </c>
      <c r="S103" s="33">
        <f>IF('Indicator Date hidden'!T104="x","x",$S$2-'Indicator Date hidden'!T104)</f>
        <v>0</v>
      </c>
      <c r="T103" s="33">
        <f>IF('Indicator Date hidden'!U104="x","x",$T$2-'Indicator Date hidden'!U104)</f>
        <v>0</v>
      </c>
      <c r="U103" s="33">
        <f>IF('Indicator Date hidden'!V104="x","x",$U$2-'Indicator Date hidden'!V104)</f>
        <v>0</v>
      </c>
      <c r="V103" s="33">
        <f>IF('Indicator Date hidden'!W104="x","x",$V$2-'Indicator Date hidden'!W104)</f>
        <v>0</v>
      </c>
      <c r="W103" s="33">
        <f>IF('Indicator Date hidden'!X104="x","x",$W$2-'Indicator Date hidden'!X104)</f>
        <v>10</v>
      </c>
      <c r="X103" s="33">
        <f>IF('Indicator Date hidden'!Y104="x","x",$X$2-'Indicator Date hidden'!Y104)</f>
        <v>4</v>
      </c>
      <c r="Y103" s="33">
        <f>IF('Indicator Date hidden'!Z104="x","x",$Y$2-'Indicator Date hidden'!Z104)</f>
        <v>0</v>
      </c>
      <c r="Z103" s="33">
        <f>IF('Indicator Date hidden'!AA104="x","x",$Z$2-'Indicator Date hidden'!AA104)</f>
        <v>0</v>
      </c>
      <c r="AA103" s="33">
        <f>IF('Indicator Date hidden'!AB104="x","x",$AA$2-'Indicator Date hidden'!AB104)</f>
        <v>0</v>
      </c>
      <c r="AB103" s="33">
        <f>IF('Indicator Date hidden'!AC104="x","x",$AB$2-'Indicator Date hidden'!AC104)</f>
        <v>0</v>
      </c>
      <c r="AC103" s="33">
        <f>IF('Indicator Date hidden'!AD104="x","x",$AC$2-'Indicator Date hidden'!AD104)</f>
        <v>0</v>
      </c>
      <c r="AD103" s="33">
        <f>IF('Indicator Date hidden'!AE104="x","x",$AD$2-'Indicator Date hidden'!AE104)</f>
        <v>0</v>
      </c>
      <c r="AE103" s="33" t="str">
        <f>IF('Indicator Date hidden'!AF104="x","x",$AE$2-'Indicator Date hidden'!AF104)</f>
        <v>x</v>
      </c>
      <c r="AF103" s="33">
        <f>IF('Indicator Date hidden'!AG104="x","x",$AF$2-'Indicator Date hidden'!AG104)</f>
        <v>3</v>
      </c>
      <c r="AG103" s="33">
        <f>IF('Indicator Date hidden'!AH104="x","x",$AG$2-'Indicator Date hidden'!AH104)</f>
        <v>0</v>
      </c>
      <c r="AH103" s="33">
        <f>IF('Indicator Date hidden'!AI104="x","x",$AH$2-'Indicator Date hidden'!AI104)</f>
        <v>0</v>
      </c>
      <c r="AI103" s="33">
        <f>IF('Indicator Date hidden'!AJ104="x","x",$AI$2-'Indicator Date hidden'!AJ104)</f>
        <v>0</v>
      </c>
      <c r="AJ103" s="33" t="str">
        <f>IF('Indicator Date hidden'!AK104="x","x",$AJ$2-'Indicator Date hidden'!AK104)</f>
        <v>x</v>
      </c>
      <c r="AK103" s="33">
        <f>IF('Indicator Date hidden'!AL104="x","x",$AK$2-'Indicator Date hidden'!AL104)</f>
        <v>1</v>
      </c>
      <c r="AL103" s="33">
        <f>IF('Indicator Date hidden'!AM104="x","x",$AL$2-'Indicator Date hidden'!AM104)</f>
        <v>0</v>
      </c>
      <c r="AM103" s="33">
        <f>IF('Indicator Date hidden'!AN104="x","x",$AM$2-'Indicator Date hidden'!AN104)</f>
        <v>0</v>
      </c>
      <c r="AN103" s="33">
        <f>IF('Indicator Date hidden'!AO104="x","x",$AN$2-'Indicator Date hidden'!AO104)</f>
        <v>0</v>
      </c>
      <c r="AO103" s="33">
        <f>IF('Indicator Date hidden'!AP104="x","x",$AO$2-'Indicator Date hidden'!AP104)</f>
        <v>0</v>
      </c>
      <c r="AP103" s="33">
        <f>IF('Indicator Date hidden'!AQ104="x","x",$AP$2-'Indicator Date hidden'!AQ104)</f>
        <v>0</v>
      </c>
      <c r="AQ103" s="33">
        <f>IF('Indicator Date hidden'!AR104="x","x",$AQ$2-'Indicator Date hidden'!AR104)</f>
        <v>0</v>
      </c>
      <c r="AR103" s="33">
        <f>IF('Indicator Date hidden'!AS104="x","x",$AR$2-'Indicator Date hidden'!AS104)</f>
        <v>0</v>
      </c>
      <c r="AS103" s="33">
        <f>IF('Indicator Date hidden'!AT104="x","x",$AS$2-'Indicator Date hidden'!AT104)</f>
        <v>0</v>
      </c>
      <c r="AT103" s="33">
        <f>IF('Indicator Date hidden'!AU104="x","x",$AT$2-'Indicator Date hidden'!AU104)</f>
        <v>0</v>
      </c>
      <c r="AU103" s="33">
        <f>IF('Indicator Date hidden'!AV104="x","x",$AU$2-'Indicator Date hidden'!AV104)</f>
        <v>5</v>
      </c>
      <c r="AV103" s="33">
        <f>IF('Indicator Date hidden'!AW104="x","x",$AV$2-'Indicator Date hidden'!AW104)</f>
        <v>0</v>
      </c>
      <c r="AW103" s="33">
        <f>IF('Indicator Date hidden'!AX104="x","x",$AW$2-'Indicator Date hidden'!AX104)</f>
        <v>0</v>
      </c>
      <c r="AX103" s="33">
        <f>IF('Indicator Date hidden'!AY104="x","x",$AX$2-'Indicator Date hidden'!AY104)</f>
        <v>0</v>
      </c>
      <c r="AY103" s="33">
        <f>IF('Indicator Date hidden'!AZ104="x","x",$AY$2-'Indicator Date hidden'!AZ104)</f>
        <v>0</v>
      </c>
      <c r="AZ103" s="33">
        <f>IF('Indicator Date hidden'!BA104="x","x",$AZ$2-'Indicator Date hidden'!BA104)</f>
        <v>0</v>
      </c>
      <c r="BA103">
        <f t="shared" si="5"/>
        <v>28</v>
      </c>
      <c r="BB103" s="34">
        <f t="shared" si="6"/>
        <v>0.5714285714285714</v>
      </c>
      <c r="BC103">
        <f t="shared" si="7"/>
        <v>6</v>
      </c>
      <c r="BD103" s="34">
        <f t="shared" si="8"/>
        <v>1.8070158058105026</v>
      </c>
      <c r="BE103" s="36">
        <f t="shared" si="9"/>
        <v>0</v>
      </c>
    </row>
    <row r="104" spans="1:57" x14ac:dyDescent="0.3">
      <c r="A104" t="s">
        <v>190</v>
      </c>
      <c r="B104" s="33">
        <f>IF('Indicator Date hidden'!C105="x","x",$B$2-'Indicator Date hidden'!C105)</f>
        <v>0</v>
      </c>
      <c r="C104" s="33">
        <f>IF('Indicator Date hidden'!D105="x","x",$C$2-'Indicator Date hidden'!D105)</f>
        <v>0</v>
      </c>
      <c r="D104" s="33">
        <f>IF('Indicator Date hidden'!E105="x","x",$D$2-'Indicator Date hidden'!E105)</f>
        <v>0</v>
      </c>
      <c r="E104" s="33">
        <f>IF('Indicator Date hidden'!F105="x","x",$E$2-'Indicator Date hidden'!F105)</f>
        <v>0</v>
      </c>
      <c r="F104" s="33">
        <f>IF('Indicator Date hidden'!G105="x","x",$F$2-'Indicator Date hidden'!G105)</f>
        <v>0</v>
      </c>
      <c r="G104" s="33">
        <f>IF('Indicator Date hidden'!H105="x","x",$G$2-'Indicator Date hidden'!H105)</f>
        <v>0</v>
      </c>
      <c r="H104" s="33">
        <f>IF('Indicator Date hidden'!I105="x","x",$H$2-'Indicator Date hidden'!I105)</f>
        <v>0</v>
      </c>
      <c r="I104" s="33">
        <f>IF('Indicator Date hidden'!J105="x","x",$I$2-'Indicator Date hidden'!J105)</f>
        <v>0</v>
      </c>
      <c r="J104" s="33">
        <f>IF('Indicator Date hidden'!K105="x","x",$J$2-'Indicator Date hidden'!K105)</f>
        <v>0</v>
      </c>
      <c r="K104" s="33">
        <f>IF('Indicator Date hidden'!L105="x","x",$K$2-'Indicator Date hidden'!L105)</f>
        <v>0</v>
      </c>
      <c r="L104" s="33">
        <f>IF('Indicator Date hidden'!M105="x","x",$L$2-'Indicator Date hidden'!M105)</f>
        <v>0</v>
      </c>
      <c r="M104" s="33">
        <f>IF('Indicator Date hidden'!N105="x","x",$M$2-'Indicator Date hidden'!N105)</f>
        <v>0</v>
      </c>
      <c r="N104" s="33">
        <f>IF('Indicator Date hidden'!O105="x","x",$N$2-'Indicator Date hidden'!O105)</f>
        <v>0</v>
      </c>
      <c r="O104" s="33">
        <f>IF('Indicator Date hidden'!P105="x","x",$O$2-'Indicator Date hidden'!P105)</f>
        <v>0</v>
      </c>
      <c r="P104" s="33">
        <f>IF('Indicator Date hidden'!Q105="x","x",$P$2-'Indicator Date hidden'!Q105)</f>
        <v>0</v>
      </c>
      <c r="Q104" s="33">
        <f>IF('Indicator Date hidden'!R105="x","x",$Q$2-'Indicator Date hidden'!R105)</f>
        <v>4</v>
      </c>
      <c r="R104" s="33">
        <f>IF('Indicator Date hidden'!S105="x","x",$R$2-'Indicator Date hidden'!S105)</f>
        <v>0</v>
      </c>
      <c r="S104" s="33">
        <f>IF('Indicator Date hidden'!T105="x","x",$S$2-'Indicator Date hidden'!T105)</f>
        <v>0</v>
      </c>
      <c r="T104" s="33">
        <f>IF('Indicator Date hidden'!U105="x","x",$T$2-'Indicator Date hidden'!U105)</f>
        <v>0</v>
      </c>
      <c r="U104" s="33">
        <f>IF('Indicator Date hidden'!V105="x","x",$U$2-'Indicator Date hidden'!V105)</f>
        <v>0</v>
      </c>
      <c r="V104" s="33">
        <f>IF('Indicator Date hidden'!W105="x","x",$V$2-'Indicator Date hidden'!W105)</f>
        <v>0</v>
      </c>
      <c r="W104" s="33">
        <f>IF('Indicator Date hidden'!X105="x","x",$W$2-'Indicator Date hidden'!X105)</f>
        <v>0</v>
      </c>
      <c r="X104" s="33">
        <f>IF('Indicator Date hidden'!Y105="x","x",$X$2-'Indicator Date hidden'!Y105)</f>
        <v>4</v>
      </c>
      <c r="Y104" s="33">
        <f>IF('Indicator Date hidden'!Z105="x","x",$Y$2-'Indicator Date hidden'!Z105)</f>
        <v>0</v>
      </c>
      <c r="Z104" s="33">
        <f>IF('Indicator Date hidden'!AA105="x","x",$Z$2-'Indicator Date hidden'!AA105)</f>
        <v>0</v>
      </c>
      <c r="AA104" s="33">
        <f>IF('Indicator Date hidden'!AB105="x","x",$AA$2-'Indicator Date hidden'!AB105)</f>
        <v>0</v>
      </c>
      <c r="AB104" s="33">
        <f>IF('Indicator Date hidden'!AC105="x","x",$AB$2-'Indicator Date hidden'!AC105)</f>
        <v>0</v>
      </c>
      <c r="AC104" s="33">
        <f>IF('Indicator Date hidden'!AD105="x","x",$AC$2-'Indicator Date hidden'!AD105)</f>
        <v>0</v>
      </c>
      <c r="AD104" s="33">
        <f>IF('Indicator Date hidden'!AE105="x","x",$AD$2-'Indicator Date hidden'!AE105)</f>
        <v>0</v>
      </c>
      <c r="AE104" s="33">
        <f>IF('Indicator Date hidden'!AF105="x","x",$AE$2-'Indicator Date hidden'!AF105)</f>
        <v>0</v>
      </c>
      <c r="AF104" s="33">
        <f>IF('Indicator Date hidden'!AG105="x","x",$AF$2-'Indicator Date hidden'!AG105)</f>
        <v>3</v>
      </c>
      <c r="AG104" s="33">
        <f>IF('Indicator Date hidden'!AH105="x","x",$AG$2-'Indicator Date hidden'!AH105)</f>
        <v>0</v>
      </c>
      <c r="AH104" s="33">
        <f>IF('Indicator Date hidden'!AI105="x","x",$AH$2-'Indicator Date hidden'!AI105)</f>
        <v>0</v>
      </c>
      <c r="AI104" s="33">
        <f>IF('Indicator Date hidden'!AJ105="x","x",$AI$2-'Indicator Date hidden'!AJ105)</f>
        <v>0</v>
      </c>
      <c r="AJ104" s="33" t="str">
        <f>IF('Indicator Date hidden'!AK105="x","x",$AJ$2-'Indicator Date hidden'!AK105)</f>
        <v>x</v>
      </c>
      <c r="AK104" s="33">
        <f>IF('Indicator Date hidden'!AL105="x","x",$AK$2-'Indicator Date hidden'!AL105)</f>
        <v>1</v>
      </c>
      <c r="AL104" s="33">
        <f>IF('Indicator Date hidden'!AM105="x","x",$AL$2-'Indicator Date hidden'!AM105)</f>
        <v>0</v>
      </c>
      <c r="AM104" s="33">
        <f>IF('Indicator Date hidden'!AN105="x","x",$AM$2-'Indicator Date hidden'!AN105)</f>
        <v>0</v>
      </c>
      <c r="AN104" s="33">
        <f>IF('Indicator Date hidden'!AO105="x","x",$AN$2-'Indicator Date hidden'!AO105)</f>
        <v>0</v>
      </c>
      <c r="AO104" s="33">
        <f>IF('Indicator Date hidden'!AP105="x","x",$AO$2-'Indicator Date hidden'!AP105)</f>
        <v>1</v>
      </c>
      <c r="AP104" s="33">
        <f>IF('Indicator Date hidden'!AQ105="x","x",$AP$2-'Indicator Date hidden'!AQ105)</f>
        <v>1</v>
      </c>
      <c r="AQ104" s="33">
        <f>IF('Indicator Date hidden'!AR105="x","x",$AQ$2-'Indicator Date hidden'!AR105)</f>
        <v>0</v>
      </c>
      <c r="AR104" s="33">
        <f>IF('Indicator Date hidden'!AS105="x","x",$AR$2-'Indicator Date hidden'!AS105)</f>
        <v>0</v>
      </c>
      <c r="AS104" s="33">
        <f>IF('Indicator Date hidden'!AT105="x","x",$AS$2-'Indicator Date hidden'!AT105)</f>
        <v>0</v>
      </c>
      <c r="AT104" s="33">
        <f>IF('Indicator Date hidden'!AU105="x","x",$AT$2-'Indicator Date hidden'!AU105)</f>
        <v>0</v>
      </c>
      <c r="AU104" s="33">
        <f>IF('Indicator Date hidden'!AV105="x","x",$AU$2-'Indicator Date hidden'!AV105)</f>
        <v>4</v>
      </c>
      <c r="AV104" s="33">
        <f>IF('Indicator Date hidden'!AW105="x","x",$AV$2-'Indicator Date hidden'!AW105)</f>
        <v>0</v>
      </c>
      <c r="AW104" s="33">
        <f>IF('Indicator Date hidden'!AX105="x","x",$AW$2-'Indicator Date hidden'!AX105)</f>
        <v>0</v>
      </c>
      <c r="AX104" s="33">
        <f>IF('Indicator Date hidden'!AY105="x","x",$AX$2-'Indicator Date hidden'!AY105)</f>
        <v>0</v>
      </c>
      <c r="AY104" s="33">
        <f>IF('Indicator Date hidden'!AZ105="x","x",$AY$2-'Indicator Date hidden'!AZ105)</f>
        <v>0</v>
      </c>
      <c r="AZ104" s="33">
        <f>IF('Indicator Date hidden'!BA105="x","x",$AZ$2-'Indicator Date hidden'!BA105)</f>
        <v>0</v>
      </c>
      <c r="BA104">
        <f t="shared" si="5"/>
        <v>18</v>
      </c>
      <c r="BB104" s="34">
        <f t="shared" si="6"/>
        <v>0.36</v>
      </c>
      <c r="BC104">
        <f t="shared" si="7"/>
        <v>7</v>
      </c>
      <c r="BD104" s="34">
        <f t="shared" si="8"/>
        <v>1.034601372510205</v>
      </c>
      <c r="BE104" s="36">
        <f t="shared" si="9"/>
        <v>0</v>
      </c>
    </row>
    <row r="105" spans="1:57" x14ac:dyDescent="0.3">
      <c r="A105" t="s">
        <v>192</v>
      </c>
      <c r="B105" s="33">
        <f>IF('Indicator Date hidden'!C106="x","x",$B$2-'Indicator Date hidden'!C106)</f>
        <v>0</v>
      </c>
      <c r="C105" s="33">
        <f>IF('Indicator Date hidden'!D106="x","x",$C$2-'Indicator Date hidden'!D106)</f>
        <v>0</v>
      </c>
      <c r="D105" s="33">
        <f>IF('Indicator Date hidden'!E106="x","x",$D$2-'Indicator Date hidden'!E106)</f>
        <v>0</v>
      </c>
      <c r="E105" s="33">
        <f>IF('Indicator Date hidden'!F106="x","x",$E$2-'Indicator Date hidden'!F106)</f>
        <v>0</v>
      </c>
      <c r="F105" s="33">
        <f>IF('Indicator Date hidden'!G106="x","x",$F$2-'Indicator Date hidden'!G106)</f>
        <v>0</v>
      </c>
      <c r="G105" s="33">
        <f>IF('Indicator Date hidden'!H106="x","x",$G$2-'Indicator Date hidden'!H106)</f>
        <v>0</v>
      </c>
      <c r="H105" s="33">
        <f>IF('Indicator Date hidden'!I106="x","x",$H$2-'Indicator Date hidden'!I106)</f>
        <v>0</v>
      </c>
      <c r="I105" s="33">
        <f>IF('Indicator Date hidden'!J106="x","x",$I$2-'Indicator Date hidden'!J106)</f>
        <v>0</v>
      </c>
      <c r="J105" s="33">
        <f>IF('Indicator Date hidden'!K106="x","x",$J$2-'Indicator Date hidden'!K106)</f>
        <v>0</v>
      </c>
      <c r="K105" s="33">
        <f>IF('Indicator Date hidden'!L106="x","x",$K$2-'Indicator Date hidden'!L106)</f>
        <v>0</v>
      </c>
      <c r="L105" s="33">
        <f>IF('Indicator Date hidden'!M106="x","x",$L$2-'Indicator Date hidden'!M106)</f>
        <v>0</v>
      </c>
      <c r="M105" s="33">
        <f>IF('Indicator Date hidden'!N106="x","x",$M$2-'Indicator Date hidden'!N106)</f>
        <v>0</v>
      </c>
      <c r="N105" s="33">
        <f>IF('Indicator Date hidden'!O106="x","x",$N$2-'Indicator Date hidden'!O106)</f>
        <v>0</v>
      </c>
      <c r="O105" s="33">
        <f>IF('Indicator Date hidden'!P106="x","x",$O$2-'Indicator Date hidden'!P106)</f>
        <v>0</v>
      </c>
      <c r="P105" s="33">
        <f>IF('Indicator Date hidden'!Q106="x","x",$P$2-'Indicator Date hidden'!Q106)</f>
        <v>0</v>
      </c>
      <c r="Q105" s="33" t="str">
        <f>IF('Indicator Date hidden'!R106="x","x",$Q$2-'Indicator Date hidden'!R106)</f>
        <v>x</v>
      </c>
      <c r="R105" s="33">
        <f>IF('Indicator Date hidden'!S106="x","x",$R$2-'Indicator Date hidden'!S106)</f>
        <v>0</v>
      </c>
      <c r="S105" s="33">
        <f>IF('Indicator Date hidden'!T106="x","x",$S$2-'Indicator Date hidden'!T106)</f>
        <v>0</v>
      </c>
      <c r="T105" s="33">
        <f>IF('Indicator Date hidden'!U106="x","x",$T$2-'Indicator Date hidden'!U106)</f>
        <v>0</v>
      </c>
      <c r="U105" s="33" t="str">
        <f>IF('Indicator Date hidden'!V106="x","x",$U$2-'Indicator Date hidden'!V106)</f>
        <v>x</v>
      </c>
      <c r="V105" s="33">
        <f>IF('Indicator Date hidden'!W106="x","x",$V$2-'Indicator Date hidden'!W106)</f>
        <v>0</v>
      </c>
      <c r="W105" s="33">
        <f>IF('Indicator Date hidden'!X106="x","x",$W$2-'Indicator Date hidden'!X106)</f>
        <v>8</v>
      </c>
      <c r="X105" s="33">
        <f>IF('Indicator Date hidden'!Y106="x","x",$X$2-'Indicator Date hidden'!Y106)</f>
        <v>4</v>
      </c>
      <c r="Y105" s="33">
        <f>IF('Indicator Date hidden'!Z106="x","x",$Y$2-'Indicator Date hidden'!Z106)</f>
        <v>0</v>
      </c>
      <c r="Z105" s="33">
        <f>IF('Indicator Date hidden'!AA106="x","x",$Z$2-'Indicator Date hidden'!AA106)</f>
        <v>0</v>
      </c>
      <c r="AA105" s="33">
        <f>IF('Indicator Date hidden'!AB106="x","x",$AA$2-'Indicator Date hidden'!AB106)</f>
        <v>0</v>
      </c>
      <c r="AB105" s="33">
        <f>IF('Indicator Date hidden'!AC106="x","x",$AB$2-'Indicator Date hidden'!AC106)</f>
        <v>0</v>
      </c>
      <c r="AC105" s="33">
        <f>IF('Indicator Date hidden'!AD106="x","x",$AC$2-'Indicator Date hidden'!AD106)</f>
        <v>0</v>
      </c>
      <c r="AD105" s="33">
        <f>IF('Indicator Date hidden'!AE106="x","x",$AD$2-'Indicator Date hidden'!AE106)</f>
        <v>0</v>
      </c>
      <c r="AE105" s="33">
        <f>IF('Indicator Date hidden'!AF106="x","x",$AE$2-'Indicator Date hidden'!AF106)</f>
        <v>0</v>
      </c>
      <c r="AF105" s="33">
        <f>IF('Indicator Date hidden'!AG106="x","x",$AF$2-'Indicator Date hidden'!AG106)</f>
        <v>4</v>
      </c>
      <c r="AG105" s="33">
        <f>IF('Indicator Date hidden'!AH106="x","x",$AG$2-'Indicator Date hidden'!AH106)</f>
        <v>0</v>
      </c>
      <c r="AH105" s="33">
        <f>IF('Indicator Date hidden'!AI106="x","x",$AH$2-'Indicator Date hidden'!AI106)</f>
        <v>0</v>
      </c>
      <c r="AI105" s="33">
        <f>IF('Indicator Date hidden'!AJ106="x","x",$AI$2-'Indicator Date hidden'!AJ106)</f>
        <v>0</v>
      </c>
      <c r="AJ105" s="33" t="str">
        <f>IF('Indicator Date hidden'!AK106="x","x",$AJ$2-'Indicator Date hidden'!AK106)</f>
        <v>x</v>
      </c>
      <c r="AK105" s="33">
        <f>IF('Indicator Date hidden'!AL106="x","x",$AK$2-'Indicator Date hidden'!AL106)</f>
        <v>1</v>
      </c>
      <c r="AL105" s="33">
        <f>IF('Indicator Date hidden'!AM106="x","x",$AL$2-'Indicator Date hidden'!AM106)</f>
        <v>0</v>
      </c>
      <c r="AM105" s="33">
        <f>IF('Indicator Date hidden'!AN106="x","x",$AM$2-'Indicator Date hidden'!AN106)</f>
        <v>0</v>
      </c>
      <c r="AN105" s="33">
        <f>IF('Indicator Date hidden'!AO106="x","x",$AN$2-'Indicator Date hidden'!AO106)</f>
        <v>0</v>
      </c>
      <c r="AO105" s="33">
        <f>IF('Indicator Date hidden'!AP106="x","x",$AO$2-'Indicator Date hidden'!AP106)</f>
        <v>0</v>
      </c>
      <c r="AP105" s="33">
        <f>IF('Indicator Date hidden'!AQ106="x","x",$AP$2-'Indicator Date hidden'!AQ106)</f>
        <v>0</v>
      </c>
      <c r="AQ105" s="33">
        <f>IF('Indicator Date hidden'!AR106="x","x",$AQ$2-'Indicator Date hidden'!AR106)</f>
        <v>4</v>
      </c>
      <c r="AR105" s="33">
        <f>IF('Indicator Date hidden'!AS106="x","x",$AR$2-'Indicator Date hidden'!AS106)</f>
        <v>0</v>
      </c>
      <c r="AS105" s="33">
        <f>IF('Indicator Date hidden'!AT106="x","x",$AS$2-'Indicator Date hidden'!AT106)</f>
        <v>0</v>
      </c>
      <c r="AT105" s="33">
        <f>IF('Indicator Date hidden'!AU106="x","x",$AT$2-'Indicator Date hidden'!AU106)</f>
        <v>0</v>
      </c>
      <c r="AU105" s="33">
        <f>IF('Indicator Date hidden'!AV106="x","x",$AU$2-'Indicator Date hidden'!AV106)</f>
        <v>4</v>
      </c>
      <c r="AV105" s="33">
        <f>IF('Indicator Date hidden'!AW106="x","x",$AV$2-'Indicator Date hidden'!AW106)</f>
        <v>0</v>
      </c>
      <c r="AW105" s="33">
        <f>IF('Indicator Date hidden'!AX106="x","x",$AW$2-'Indicator Date hidden'!AX106)</f>
        <v>0</v>
      </c>
      <c r="AX105" s="33">
        <f>IF('Indicator Date hidden'!AY106="x","x",$AX$2-'Indicator Date hidden'!AY106)</f>
        <v>0</v>
      </c>
      <c r="AY105" s="33">
        <f>IF('Indicator Date hidden'!AZ106="x","x",$AY$2-'Indicator Date hidden'!AZ106)</f>
        <v>0</v>
      </c>
      <c r="AZ105" s="33">
        <f>IF('Indicator Date hidden'!BA106="x","x",$AZ$2-'Indicator Date hidden'!BA106)</f>
        <v>0</v>
      </c>
      <c r="BA105">
        <f t="shared" si="5"/>
        <v>25</v>
      </c>
      <c r="BB105" s="34">
        <f t="shared" si="6"/>
        <v>0.52083333333333337</v>
      </c>
      <c r="BC105">
        <f t="shared" si="7"/>
        <v>6</v>
      </c>
      <c r="BD105" s="34">
        <f t="shared" si="8"/>
        <v>1.5544235712600631</v>
      </c>
      <c r="BE105" s="36">
        <f t="shared" si="9"/>
        <v>0</v>
      </c>
    </row>
    <row r="106" spans="1:57" x14ac:dyDescent="0.3">
      <c r="A106" t="s">
        <v>194</v>
      </c>
      <c r="B106" s="33">
        <f>IF('Indicator Date hidden'!C107="x","x",$B$2-'Indicator Date hidden'!C107)</f>
        <v>0</v>
      </c>
      <c r="C106" s="33">
        <f>IF('Indicator Date hidden'!D107="x","x",$C$2-'Indicator Date hidden'!D107)</f>
        <v>0</v>
      </c>
      <c r="D106" s="33">
        <f>IF('Indicator Date hidden'!E107="x","x",$D$2-'Indicator Date hidden'!E107)</f>
        <v>0</v>
      </c>
      <c r="E106" s="33">
        <f>IF('Indicator Date hidden'!F107="x","x",$E$2-'Indicator Date hidden'!F107)</f>
        <v>0</v>
      </c>
      <c r="F106" s="33">
        <f>IF('Indicator Date hidden'!G107="x","x",$F$2-'Indicator Date hidden'!G107)</f>
        <v>0</v>
      </c>
      <c r="G106" s="33">
        <f>IF('Indicator Date hidden'!H107="x","x",$G$2-'Indicator Date hidden'!H107)</f>
        <v>0</v>
      </c>
      <c r="H106" s="33">
        <f>IF('Indicator Date hidden'!I107="x","x",$H$2-'Indicator Date hidden'!I107)</f>
        <v>0</v>
      </c>
      <c r="I106" s="33">
        <f>IF('Indicator Date hidden'!J107="x","x",$I$2-'Indicator Date hidden'!J107)</f>
        <v>0</v>
      </c>
      <c r="J106" s="33">
        <f>IF('Indicator Date hidden'!K107="x","x",$J$2-'Indicator Date hidden'!K107)</f>
        <v>0</v>
      </c>
      <c r="K106" s="33">
        <f>IF('Indicator Date hidden'!L107="x","x",$K$2-'Indicator Date hidden'!L107)</f>
        <v>0</v>
      </c>
      <c r="L106" s="33">
        <f>IF('Indicator Date hidden'!M107="x","x",$L$2-'Indicator Date hidden'!M107)</f>
        <v>0</v>
      </c>
      <c r="M106" s="33">
        <f>IF('Indicator Date hidden'!N107="x","x",$M$2-'Indicator Date hidden'!N107)</f>
        <v>0</v>
      </c>
      <c r="N106" s="33">
        <f>IF('Indicator Date hidden'!O107="x","x",$N$2-'Indicator Date hidden'!O107)</f>
        <v>0</v>
      </c>
      <c r="O106" s="33">
        <f>IF('Indicator Date hidden'!P107="x","x",$O$2-'Indicator Date hidden'!P107)</f>
        <v>0</v>
      </c>
      <c r="P106" s="33">
        <f>IF('Indicator Date hidden'!Q107="x","x",$P$2-'Indicator Date hidden'!Q107)</f>
        <v>0</v>
      </c>
      <c r="Q106" s="33">
        <f>IF('Indicator Date hidden'!R107="x","x",$Q$2-'Indicator Date hidden'!R107)</f>
        <v>5</v>
      </c>
      <c r="R106" s="33">
        <f>IF('Indicator Date hidden'!S107="x","x",$R$2-'Indicator Date hidden'!S107)</f>
        <v>0</v>
      </c>
      <c r="S106" s="33">
        <f>IF('Indicator Date hidden'!T107="x","x",$S$2-'Indicator Date hidden'!T107)</f>
        <v>0</v>
      </c>
      <c r="T106" s="33">
        <f>IF('Indicator Date hidden'!U107="x","x",$T$2-'Indicator Date hidden'!U107)</f>
        <v>0</v>
      </c>
      <c r="U106" s="33">
        <f>IF('Indicator Date hidden'!V107="x","x",$U$2-'Indicator Date hidden'!V107)</f>
        <v>0</v>
      </c>
      <c r="V106" s="33">
        <f>IF('Indicator Date hidden'!W107="x","x",$V$2-'Indicator Date hidden'!W107)</f>
        <v>0</v>
      </c>
      <c r="W106" s="33">
        <f>IF('Indicator Date hidden'!X107="x","x",$W$2-'Indicator Date hidden'!X107)</f>
        <v>5</v>
      </c>
      <c r="X106" s="33">
        <f>IF('Indicator Date hidden'!Y107="x","x",$X$2-'Indicator Date hidden'!Y107)</f>
        <v>4</v>
      </c>
      <c r="Y106" s="33">
        <f>IF('Indicator Date hidden'!Z107="x","x",$Y$2-'Indicator Date hidden'!Z107)</f>
        <v>0</v>
      </c>
      <c r="Z106" s="33">
        <f>IF('Indicator Date hidden'!AA107="x","x",$Z$2-'Indicator Date hidden'!AA107)</f>
        <v>0</v>
      </c>
      <c r="AA106" s="33">
        <f>IF('Indicator Date hidden'!AB107="x","x",$AA$2-'Indicator Date hidden'!AB107)</f>
        <v>1</v>
      </c>
      <c r="AB106" s="33">
        <f>IF('Indicator Date hidden'!AC107="x","x",$AB$2-'Indicator Date hidden'!AC107)</f>
        <v>0</v>
      </c>
      <c r="AC106" s="33">
        <f>IF('Indicator Date hidden'!AD107="x","x",$AC$2-'Indicator Date hidden'!AD107)</f>
        <v>0</v>
      </c>
      <c r="AD106" s="33" t="str">
        <f>IF('Indicator Date hidden'!AE107="x","x",$AD$2-'Indicator Date hidden'!AE107)</f>
        <v>x</v>
      </c>
      <c r="AE106" s="33">
        <f>IF('Indicator Date hidden'!AF107="x","x",$AE$2-'Indicator Date hidden'!AF107)</f>
        <v>0</v>
      </c>
      <c r="AF106" s="33">
        <f>IF('Indicator Date hidden'!AG107="x","x",$AF$2-'Indicator Date hidden'!AG107)</f>
        <v>4</v>
      </c>
      <c r="AG106" s="33">
        <f>IF('Indicator Date hidden'!AH107="x","x",$AG$2-'Indicator Date hidden'!AH107)</f>
        <v>0</v>
      </c>
      <c r="AH106" s="33">
        <f>IF('Indicator Date hidden'!AI107="x","x",$AH$2-'Indicator Date hidden'!AI107)</f>
        <v>0</v>
      </c>
      <c r="AI106" s="33">
        <f>IF('Indicator Date hidden'!AJ107="x","x",$AI$2-'Indicator Date hidden'!AJ107)</f>
        <v>0</v>
      </c>
      <c r="AJ106" s="33" t="str">
        <f>IF('Indicator Date hidden'!AK107="x","x",$AJ$2-'Indicator Date hidden'!AK107)</f>
        <v>x</v>
      </c>
      <c r="AK106" s="33" t="str">
        <f>IF('Indicator Date hidden'!AL107="x","x",$AK$2-'Indicator Date hidden'!AL107)</f>
        <v>x</v>
      </c>
      <c r="AL106" s="33">
        <f>IF('Indicator Date hidden'!AM107="x","x",$AL$2-'Indicator Date hidden'!AM107)</f>
        <v>0</v>
      </c>
      <c r="AM106" s="33">
        <f>IF('Indicator Date hidden'!AN107="x","x",$AM$2-'Indicator Date hidden'!AN107)</f>
        <v>0</v>
      </c>
      <c r="AN106" s="33">
        <f>IF('Indicator Date hidden'!AO107="x","x",$AN$2-'Indicator Date hidden'!AO107)</f>
        <v>0</v>
      </c>
      <c r="AO106" s="33">
        <f>IF('Indicator Date hidden'!AP107="x","x",$AO$2-'Indicator Date hidden'!AP107)</f>
        <v>1</v>
      </c>
      <c r="AP106" s="33">
        <f>IF('Indicator Date hidden'!AQ107="x","x",$AP$2-'Indicator Date hidden'!AQ107)</f>
        <v>1</v>
      </c>
      <c r="AQ106" s="33">
        <f>IF('Indicator Date hidden'!AR107="x","x",$AQ$2-'Indicator Date hidden'!AR107)</f>
        <v>4</v>
      </c>
      <c r="AR106" s="33">
        <f>IF('Indicator Date hidden'!AS107="x","x",$AR$2-'Indicator Date hidden'!AS107)</f>
        <v>0</v>
      </c>
      <c r="AS106" s="33" t="str">
        <f>IF('Indicator Date hidden'!AT107="x","x",$AS$2-'Indicator Date hidden'!AT107)</f>
        <v>x</v>
      </c>
      <c r="AT106" s="33">
        <f>IF('Indicator Date hidden'!AU107="x","x",$AT$2-'Indicator Date hidden'!AU107)</f>
        <v>0</v>
      </c>
      <c r="AU106" s="33">
        <f>IF('Indicator Date hidden'!AV107="x","x",$AU$2-'Indicator Date hidden'!AV107)</f>
        <v>8</v>
      </c>
      <c r="AV106" s="33">
        <f>IF('Indicator Date hidden'!AW107="x","x",$AV$2-'Indicator Date hidden'!AW107)</f>
        <v>0</v>
      </c>
      <c r="AW106" s="33">
        <f>IF('Indicator Date hidden'!AX107="x","x",$AW$2-'Indicator Date hidden'!AX107)</f>
        <v>0</v>
      </c>
      <c r="AX106" s="33">
        <f>IF('Indicator Date hidden'!AY107="x","x",$AX$2-'Indicator Date hidden'!AY107)</f>
        <v>0</v>
      </c>
      <c r="AY106" s="33">
        <f>IF('Indicator Date hidden'!AZ107="x","x",$AY$2-'Indicator Date hidden'!AZ107)</f>
        <v>0</v>
      </c>
      <c r="AZ106" s="33">
        <f>IF('Indicator Date hidden'!BA107="x","x",$AZ$2-'Indicator Date hidden'!BA107)</f>
        <v>0</v>
      </c>
      <c r="BA106">
        <f t="shared" si="5"/>
        <v>33</v>
      </c>
      <c r="BB106" s="34">
        <f t="shared" si="6"/>
        <v>0.7021276595744681</v>
      </c>
      <c r="BC106">
        <f t="shared" si="7"/>
        <v>9</v>
      </c>
      <c r="BD106" s="34">
        <f t="shared" si="8"/>
        <v>1.7371399044212934</v>
      </c>
      <c r="BE106" s="36">
        <f t="shared" si="9"/>
        <v>0</v>
      </c>
    </row>
    <row r="107" spans="1:57" x14ac:dyDescent="0.3">
      <c r="A107" t="s">
        <v>196</v>
      </c>
      <c r="B107" s="33">
        <f>IF('Indicator Date hidden'!C108="x","x",$B$2-'Indicator Date hidden'!C108)</f>
        <v>0</v>
      </c>
      <c r="C107" s="33">
        <f>IF('Indicator Date hidden'!D108="x","x",$C$2-'Indicator Date hidden'!D108)</f>
        <v>0</v>
      </c>
      <c r="D107" s="33">
        <f>IF('Indicator Date hidden'!E108="x","x",$D$2-'Indicator Date hidden'!E108)</f>
        <v>0</v>
      </c>
      <c r="E107" s="33">
        <f>IF('Indicator Date hidden'!F108="x","x",$E$2-'Indicator Date hidden'!F108)</f>
        <v>0</v>
      </c>
      <c r="F107" s="33">
        <f>IF('Indicator Date hidden'!G108="x","x",$F$2-'Indicator Date hidden'!G108)</f>
        <v>0</v>
      </c>
      <c r="G107" s="33">
        <f>IF('Indicator Date hidden'!H108="x","x",$G$2-'Indicator Date hidden'!H108)</f>
        <v>0</v>
      </c>
      <c r="H107" s="33">
        <f>IF('Indicator Date hidden'!I108="x","x",$H$2-'Indicator Date hidden'!I108)</f>
        <v>0</v>
      </c>
      <c r="I107" s="33">
        <f>IF('Indicator Date hidden'!J108="x","x",$I$2-'Indicator Date hidden'!J108)</f>
        <v>0</v>
      </c>
      <c r="J107" s="33">
        <f>IF('Indicator Date hidden'!K108="x","x",$J$2-'Indicator Date hidden'!K108)</f>
        <v>0</v>
      </c>
      <c r="K107" s="33">
        <f>IF('Indicator Date hidden'!L108="x","x",$K$2-'Indicator Date hidden'!L108)</f>
        <v>0</v>
      </c>
      <c r="L107" s="33">
        <f>IF('Indicator Date hidden'!M108="x","x",$L$2-'Indicator Date hidden'!M108)</f>
        <v>0</v>
      </c>
      <c r="M107" s="33">
        <f>IF('Indicator Date hidden'!N108="x","x",$M$2-'Indicator Date hidden'!N108)</f>
        <v>0</v>
      </c>
      <c r="N107" s="33">
        <f>IF('Indicator Date hidden'!O108="x","x",$N$2-'Indicator Date hidden'!O108)</f>
        <v>0</v>
      </c>
      <c r="O107" s="33">
        <f>IF('Indicator Date hidden'!P108="x","x",$O$2-'Indicator Date hidden'!P108)</f>
        <v>0</v>
      </c>
      <c r="P107" s="33">
        <f>IF('Indicator Date hidden'!Q108="x","x",$P$2-'Indicator Date hidden'!Q108)</f>
        <v>0</v>
      </c>
      <c r="Q107" s="33">
        <f>IF('Indicator Date hidden'!R108="x","x",$Q$2-'Indicator Date hidden'!R108)</f>
        <v>1</v>
      </c>
      <c r="R107" s="33">
        <f>IF('Indicator Date hidden'!S108="x","x",$R$2-'Indicator Date hidden'!S108)</f>
        <v>0</v>
      </c>
      <c r="S107" s="33">
        <f>IF('Indicator Date hidden'!T108="x","x",$S$2-'Indicator Date hidden'!T108)</f>
        <v>0</v>
      </c>
      <c r="T107" s="33">
        <f>IF('Indicator Date hidden'!U108="x","x",$T$2-'Indicator Date hidden'!U108)</f>
        <v>0</v>
      </c>
      <c r="U107" s="33">
        <f>IF('Indicator Date hidden'!V108="x","x",$U$2-'Indicator Date hidden'!V108)</f>
        <v>0</v>
      </c>
      <c r="V107" s="33">
        <f>IF('Indicator Date hidden'!W108="x","x",$V$2-'Indicator Date hidden'!W108)</f>
        <v>0</v>
      </c>
      <c r="W107" s="33">
        <f>IF('Indicator Date hidden'!X108="x","x",$W$2-'Indicator Date hidden'!X108)</f>
        <v>8</v>
      </c>
      <c r="X107" s="33">
        <f>IF('Indicator Date hidden'!Y108="x","x",$X$2-'Indicator Date hidden'!Y108)</f>
        <v>4</v>
      </c>
      <c r="Y107" s="33">
        <f>IF('Indicator Date hidden'!Z108="x","x",$Y$2-'Indicator Date hidden'!Z108)</f>
        <v>0</v>
      </c>
      <c r="Z107" s="33">
        <f>IF('Indicator Date hidden'!AA108="x","x",$Z$2-'Indicator Date hidden'!AA108)</f>
        <v>0</v>
      </c>
      <c r="AA107" s="33">
        <f>IF('Indicator Date hidden'!AB108="x","x",$AA$2-'Indicator Date hidden'!AB108)</f>
        <v>0</v>
      </c>
      <c r="AB107" s="33">
        <f>IF('Indicator Date hidden'!AC108="x","x",$AB$2-'Indicator Date hidden'!AC108)</f>
        <v>0</v>
      </c>
      <c r="AC107" s="33">
        <f>IF('Indicator Date hidden'!AD108="x","x",$AC$2-'Indicator Date hidden'!AD108)</f>
        <v>0</v>
      </c>
      <c r="AD107" s="33">
        <f>IF('Indicator Date hidden'!AE108="x","x",$AD$2-'Indicator Date hidden'!AE108)</f>
        <v>0</v>
      </c>
      <c r="AE107" s="33">
        <f>IF('Indicator Date hidden'!AF108="x","x",$AE$2-'Indicator Date hidden'!AF108)</f>
        <v>0</v>
      </c>
      <c r="AF107" s="33">
        <f>IF('Indicator Date hidden'!AG108="x","x",$AF$2-'Indicator Date hidden'!AG108)</f>
        <v>3</v>
      </c>
      <c r="AG107" s="33">
        <f>IF('Indicator Date hidden'!AH108="x","x",$AG$2-'Indicator Date hidden'!AH108)</f>
        <v>0</v>
      </c>
      <c r="AH107" s="33">
        <f>IF('Indicator Date hidden'!AI108="x","x",$AH$2-'Indicator Date hidden'!AI108)</f>
        <v>0</v>
      </c>
      <c r="AI107" s="33">
        <f>IF('Indicator Date hidden'!AJ108="x","x",$AI$2-'Indicator Date hidden'!AJ108)</f>
        <v>0</v>
      </c>
      <c r="AJ107" s="33">
        <f>IF('Indicator Date hidden'!AK108="x","x",$AJ$2-'Indicator Date hidden'!AK108)</f>
        <v>0</v>
      </c>
      <c r="AK107" s="33">
        <f>IF('Indicator Date hidden'!AL108="x","x",$AK$2-'Indicator Date hidden'!AL108)</f>
        <v>1</v>
      </c>
      <c r="AL107" s="33">
        <f>IF('Indicator Date hidden'!AM108="x","x",$AL$2-'Indicator Date hidden'!AM108)</f>
        <v>0</v>
      </c>
      <c r="AM107" s="33">
        <f>IF('Indicator Date hidden'!AN108="x","x",$AM$2-'Indicator Date hidden'!AN108)</f>
        <v>0</v>
      </c>
      <c r="AN107" s="33">
        <f>IF('Indicator Date hidden'!AO108="x","x",$AN$2-'Indicator Date hidden'!AO108)</f>
        <v>0</v>
      </c>
      <c r="AO107" s="33">
        <f>IF('Indicator Date hidden'!AP108="x","x",$AO$2-'Indicator Date hidden'!AP108)</f>
        <v>0</v>
      </c>
      <c r="AP107" s="33">
        <f>IF('Indicator Date hidden'!AQ108="x","x",$AP$2-'Indicator Date hidden'!AQ108)</f>
        <v>0</v>
      </c>
      <c r="AQ107" s="33">
        <f>IF('Indicator Date hidden'!AR108="x","x",$AQ$2-'Indicator Date hidden'!AR108)</f>
        <v>0</v>
      </c>
      <c r="AR107" s="33">
        <f>IF('Indicator Date hidden'!AS108="x","x",$AR$2-'Indicator Date hidden'!AS108)</f>
        <v>0</v>
      </c>
      <c r="AS107" s="33">
        <f>IF('Indicator Date hidden'!AT108="x","x",$AS$2-'Indicator Date hidden'!AT108)</f>
        <v>0</v>
      </c>
      <c r="AT107" s="33">
        <f>IF('Indicator Date hidden'!AU108="x","x",$AT$2-'Indicator Date hidden'!AU108)</f>
        <v>0</v>
      </c>
      <c r="AU107" s="33">
        <f>IF('Indicator Date hidden'!AV108="x","x",$AU$2-'Indicator Date hidden'!AV108)</f>
        <v>3</v>
      </c>
      <c r="AV107" s="33">
        <f>IF('Indicator Date hidden'!AW108="x","x",$AV$2-'Indicator Date hidden'!AW108)</f>
        <v>0</v>
      </c>
      <c r="AW107" s="33">
        <f>IF('Indicator Date hidden'!AX108="x","x",$AW$2-'Indicator Date hidden'!AX108)</f>
        <v>0</v>
      </c>
      <c r="AX107" s="33">
        <f>IF('Indicator Date hidden'!AY108="x","x",$AX$2-'Indicator Date hidden'!AY108)</f>
        <v>0</v>
      </c>
      <c r="AY107" s="33">
        <f>IF('Indicator Date hidden'!AZ108="x","x",$AY$2-'Indicator Date hidden'!AZ108)</f>
        <v>0</v>
      </c>
      <c r="AZ107" s="33">
        <f>IF('Indicator Date hidden'!BA108="x","x",$AZ$2-'Indicator Date hidden'!BA108)</f>
        <v>0</v>
      </c>
      <c r="BA107">
        <f t="shared" si="5"/>
        <v>20</v>
      </c>
      <c r="BB107" s="34">
        <f t="shared" si="6"/>
        <v>0.39215686274509803</v>
      </c>
      <c r="BC107">
        <f t="shared" si="7"/>
        <v>6</v>
      </c>
      <c r="BD107" s="34">
        <f t="shared" si="8"/>
        <v>1.344246000078636</v>
      </c>
      <c r="BE107" s="36">
        <f t="shared" si="9"/>
        <v>0</v>
      </c>
    </row>
    <row r="108" spans="1:57" x14ac:dyDescent="0.3">
      <c r="A108" t="s">
        <v>198</v>
      </c>
      <c r="B108" s="33">
        <f>IF('Indicator Date hidden'!C109="x","x",$B$2-'Indicator Date hidden'!C109)</f>
        <v>0</v>
      </c>
      <c r="C108" s="33">
        <f>IF('Indicator Date hidden'!D109="x","x",$C$2-'Indicator Date hidden'!D109)</f>
        <v>0</v>
      </c>
      <c r="D108" s="33">
        <f>IF('Indicator Date hidden'!E109="x","x",$D$2-'Indicator Date hidden'!E109)</f>
        <v>0</v>
      </c>
      <c r="E108" s="33">
        <f>IF('Indicator Date hidden'!F109="x","x",$E$2-'Indicator Date hidden'!F109)</f>
        <v>0</v>
      </c>
      <c r="F108" s="33">
        <f>IF('Indicator Date hidden'!G109="x","x",$F$2-'Indicator Date hidden'!G109)</f>
        <v>0</v>
      </c>
      <c r="G108" s="33">
        <f>IF('Indicator Date hidden'!H109="x","x",$G$2-'Indicator Date hidden'!H109)</f>
        <v>0</v>
      </c>
      <c r="H108" s="33">
        <f>IF('Indicator Date hidden'!I109="x","x",$H$2-'Indicator Date hidden'!I109)</f>
        <v>0</v>
      </c>
      <c r="I108" s="33">
        <f>IF('Indicator Date hidden'!J109="x","x",$I$2-'Indicator Date hidden'!J109)</f>
        <v>0</v>
      </c>
      <c r="J108" s="33">
        <f>IF('Indicator Date hidden'!K109="x","x",$J$2-'Indicator Date hidden'!K109)</f>
        <v>0</v>
      </c>
      <c r="K108" s="33">
        <f>IF('Indicator Date hidden'!L109="x","x",$K$2-'Indicator Date hidden'!L109)</f>
        <v>0</v>
      </c>
      <c r="L108" s="33">
        <f>IF('Indicator Date hidden'!M109="x","x",$L$2-'Indicator Date hidden'!M109)</f>
        <v>0</v>
      </c>
      <c r="M108" s="33">
        <f>IF('Indicator Date hidden'!N109="x","x",$M$2-'Indicator Date hidden'!N109)</f>
        <v>0</v>
      </c>
      <c r="N108" s="33">
        <f>IF('Indicator Date hidden'!O109="x","x",$N$2-'Indicator Date hidden'!O109)</f>
        <v>0</v>
      </c>
      <c r="O108" s="33">
        <f>IF('Indicator Date hidden'!P109="x","x",$O$2-'Indicator Date hidden'!P109)</f>
        <v>0</v>
      </c>
      <c r="P108" s="33">
        <f>IF('Indicator Date hidden'!Q109="x","x",$P$2-'Indicator Date hidden'!Q109)</f>
        <v>0</v>
      </c>
      <c r="Q108" s="33" t="str">
        <f>IF('Indicator Date hidden'!R109="x","x",$Q$2-'Indicator Date hidden'!R109)</f>
        <v>x</v>
      </c>
      <c r="R108" s="33">
        <f>IF('Indicator Date hidden'!S109="x","x",$R$2-'Indicator Date hidden'!S109)</f>
        <v>0</v>
      </c>
      <c r="S108" s="33">
        <f>IF('Indicator Date hidden'!T109="x","x",$S$2-'Indicator Date hidden'!T109)</f>
        <v>0</v>
      </c>
      <c r="T108" s="33">
        <f>IF('Indicator Date hidden'!U109="x","x",$T$2-'Indicator Date hidden'!U109)</f>
        <v>0</v>
      </c>
      <c r="U108" s="33" t="str">
        <f>IF('Indicator Date hidden'!V109="x","x",$U$2-'Indicator Date hidden'!V109)</f>
        <v>x</v>
      </c>
      <c r="V108" s="33">
        <f>IF('Indicator Date hidden'!W109="x","x",$V$2-'Indicator Date hidden'!W109)</f>
        <v>0</v>
      </c>
      <c r="W108" s="33" t="str">
        <f>IF('Indicator Date hidden'!X109="x","x",$W$2-'Indicator Date hidden'!X109)</f>
        <v>x</v>
      </c>
      <c r="X108" s="33">
        <f>IF('Indicator Date hidden'!Y109="x","x",$X$2-'Indicator Date hidden'!Y109)</f>
        <v>1</v>
      </c>
      <c r="Y108" s="33">
        <f>IF('Indicator Date hidden'!Z109="x","x",$Y$2-'Indicator Date hidden'!Z109)</f>
        <v>0</v>
      </c>
      <c r="Z108" s="33">
        <f>IF('Indicator Date hidden'!AA109="x","x",$Z$2-'Indicator Date hidden'!AA109)</f>
        <v>0</v>
      </c>
      <c r="AA108" s="33" t="str">
        <f>IF('Indicator Date hidden'!AB109="x","x",$AA$2-'Indicator Date hidden'!AB109)</f>
        <v>x</v>
      </c>
      <c r="AB108" s="33">
        <f>IF('Indicator Date hidden'!AC109="x","x",$AB$2-'Indicator Date hidden'!AC109)</f>
        <v>0</v>
      </c>
      <c r="AC108" s="33">
        <f>IF('Indicator Date hidden'!AD109="x","x",$AC$2-'Indicator Date hidden'!AD109)</f>
        <v>0</v>
      </c>
      <c r="AD108" s="33" t="str">
        <f>IF('Indicator Date hidden'!AE109="x","x",$AD$2-'Indicator Date hidden'!AE109)</f>
        <v>x</v>
      </c>
      <c r="AE108" s="33">
        <f>IF('Indicator Date hidden'!AF109="x","x",$AE$2-'Indicator Date hidden'!AF109)</f>
        <v>0</v>
      </c>
      <c r="AF108" s="33" t="str">
        <f>IF('Indicator Date hidden'!AG109="x","x",$AF$2-'Indicator Date hidden'!AG109)</f>
        <v>x</v>
      </c>
      <c r="AG108" s="33">
        <f>IF('Indicator Date hidden'!AH109="x","x",$AG$2-'Indicator Date hidden'!AH109)</f>
        <v>0</v>
      </c>
      <c r="AH108" s="33">
        <f>IF('Indicator Date hidden'!AI109="x","x",$AH$2-'Indicator Date hidden'!AI109)</f>
        <v>0</v>
      </c>
      <c r="AI108" s="33">
        <f>IF('Indicator Date hidden'!AJ109="x","x",$AI$2-'Indicator Date hidden'!AJ109)</f>
        <v>0</v>
      </c>
      <c r="AJ108" s="33" t="str">
        <f>IF('Indicator Date hidden'!AK109="x","x",$AJ$2-'Indicator Date hidden'!AK109)</f>
        <v>x</v>
      </c>
      <c r="AK108" s="33">
        <f>IF('Indicator Date hidden'!AL109="x","x",$AK$2-'Indicator Date hidden'!AL109)</f>
        <v>1</v>
      </c>
      <c r="AL108" s="33">
        <f>IF('Indicator Date hidden'!AM109="x","x",$AL$2-'Indicator Date hidden'!AM109)</f>
        <v>0</v>
      </c>
      <c r="AM108" s="33">
        <f>IF('Indicator Date hidden'!AN109="x","x",$AM$2-'Indicator Date hidden'!AN109)</f>
        <v>0</v>
      </c>
      <c r="AN108" s="33">
        <f>IF('Indicator Date hidden'!AO109="x","x",$AN$2-'Indicator Date hidden'!AO109)</f>
        <v>0</v>
      </c>
      <c r="AO108" s="33">
        <f>IF('Indicator Date hidden'!AP109="x","x",$AO$2-'Indicator Date hidden'!AP109)</f>
        <v>0</v>
      </c>
      <c r="AP108" s="33">
        <f>IF('Indicator Date hidden'!AQ109="x","x",$AP$2-'Indicator Date hidden'!AQ109)</f>
        <v>0</v>
      </c>
      <c r="AQ108" s="33" t="str">
        <f>IF('Indicator Date hidden'!AR109="x","x",$AQ$2-'Indicator Date hidden'!AR109)</f>
        <v>x</v>
      </c>
      <c r="AR108" s="33">
        <f>IF('Indicator Date hidden'!AS109="x","x",$AR$2-'Indicator Date hidden'!AS109)</f>
        <v>0</v>
      </c>
      <c r="AS108" s="33">
        <f>IF('Indicator Date hidden'!AT109="x","x",$AS$2-'Indicator Date hidden'!AT109)</f>
        <v>0</v>
      </c>
      <c r="AT108" s="33">
        <f>IF('Indicator Date hidden'!AU109="x","x",$AT$2-'Indicator Date hidden'!AU109)</f>
        <v>0</v>
      </c>
      <c r="AU108" s="33">
        <f>IF('Indicator Date hidden'!AV109="x","x",$AU$2-'Indicator Date hidden'!AV109)</f>
        <v>3</v>
      </c>
      <c r="AV108" s="33">
        <f>IF('Indicator Date hidden'!AW109="x","x",$AV$2-'Indicator Date hidden'!AW109)</f>
        <v>0</v>
      </c>
      <c r="AW108" s="33">
        <f>IF('Indicator Date hidden'!AX109="x","x",$AW$2-'Indicator Date hidden'!AX109)</f>
        <v>0</v>
      </c>
      <c r="AX108" s="33">
        <f>IF('Indicator Date hidden'!AY109="x","x",$AX$2-'Indicator Date hidden'!AY109)</f>
        <v>0</v>
      </c>
      <c r="AY108" s="33">
        <f>IF('Indicator Date hidden'!AZ109="x","x",$AY$2-'Indicator Date hidden'!AZ109)</f>
        <v>0</v>
      </c>
      <c r="AZ108" s="33">
        <f>IF('Indicator Date hidden'!BA109="x","x",$AZ$2-'Indicator Date hidden'!BA109)</f>
        <v>0</v>
      </c>
      <c r="BA108">
        <f t="shared" si="5"/>
        <v>5</v>
      </c>
      <c r="BB108" s="34">
        <f t="shared" si="6"/>
        <v>0.11627906976744186</v>
      </c>
      <c r="BC108">
        <f t="shared" si="7"/>
        <v>3</v>
      </c>
      <c r="BD108" s="34">
        <f t="shared" si="8"/>
        <v>0.49223280205852848</v>
      </c>
      <c r="BE108" s="36">
        <f t="shared" si="9"/>
        <v>0</v>
      </c>
    </row>
    <row r="109" spans="1:57" x14ac:dyDescent="0.3">
      <c r="A109" t="s">
        <v>200</v>
      </c>
      <c r="B109" s="33">
        <f>IF('Indicator Date hidden'!C110="x","x",$B$2-'Indicator Date hidden'!C110)</f>
        <v>0</v>
      </c>
      <c r="C109" s="33">
        <f>IF('Indicator Date hidden'!D110="x","x",$C$2-'Indicator Date hidden'!D110)</f>
        <v>0</v>
      </c>
      <c r="D109" s="33">
        <f>IF('Indicator Date hidden'!E110="x","x",$D$2-'Indicator Date hidden'!E110)</f>
        <v>0</v>
      </c>
      <c r="E109" s="33">
        <f>IF('Indicator Date hidden'!F110="x","x",$E$2-'Indicator Date hidden'!F110)</f>
        <v>0</v>
      </c>
      <c r="F109" s="33">
        <f>IF('Indicator Date hidden'!G110="x","x",$F$2-'Indicator Date hidden'!G110)</f>
        <v>0</v>
      </c>
      <c r="G109" s="33">
        <f>IF('Indicator Date hidden'!H110="x","x",$G$2-'Indicator Date hidden'!H110)</f>
        <v>0</v>
      </c>
      <c r="H109" s="33">
        <f>IF('Indicator Date hidden'!I110="x","x",$H$2-'Indicator Date hidden'!I110)</f>
        <v>0</v>
      </c>
      <c r="I109" s="33">
        <f>IF('Indicator Date hidden'!J110="x","x",$I$2-'Indicator Date hidden'!J110)</f>
        <v>0</v>
      </c>
      <c r="J109" s="33">
        <f>IF('Indicator Date hidden'!K110="x","x",$J$2-'Indicator Date hidden'!K110)</f>
        <v>0</v>
      </c>
      <c r="K109" s="33">
        <f>IF('Indicator Date hidden'!L110="x","x",$K$2-'Indicator Date hidden'!L110)</f>
        <v>0</v>
      </c>
      <c r="L109" s="33">
        <f>IF('Indicator Date hidden'!M110="x","x",$L$2-'Indicator Date hidden'!M110)</f>
        <v>0</v>
      </c>
      <c r="M109" s="33">
        <f>IF('Indicator Date hidden'!N110="x","x",$M$2-'Indicator Date hidden'!N110)</f>
        <v>0</v>
      </c>
      <c r="N109" s="33">
        <f>IF('Indicator Date hidden'!O110="x","x",$N$2-'Indicator Date hidden'!O110)</f>
        <v>0</v>
      </c>
      <c r="O109" s="33">
        <f>IF('Indicator Date hidden'!P110="x","x",$O$2-'Indicator Date hidden'!P110)</f>
        <v>0</v>
      </c>
      <c r="P109" s="33" t="str">
        <f>IF('Indicator Date hidden'!Q110="x","x",$P$2-'Indicator Date hidden'!Q110)</f>
        <v>x</v>
      </c>
      <c r="Q109" s="33" t="str">
        <f>IF('Indicator Date hidden'!R110="x","x",$Q$2-'Indicator Date hidden'!R110)</f>
        <v>x</v>
      </c>
      <c r="R109" s="33">
        <f>IF('Indicator Date hidden'!S110="x","x",$R$2-'Indicator Date hidden'!S110)</f>
        <v>0</v>
      </c>
      <c r="S109" s="33">
        <f>IF('Indicator Date hidden'!T110="x","x",$S$2-'Indicator Date hidden'!T110)</f>
        <v>0</v>
      </c>
      <c r="T109" s="33">
        <f>IF('Indicator Date hidden'!U110="x","x",$T$2-'Indicator Date hidden'!U110)</f>
        <v>0</v>
      </c>
      <c r="U109" s="33">
        <f>IF('Indicator Date hidden'!V110="x","x",$U$2-'Indicator Date hidden'!V110)</f>
        <v>0</v>
      </c>
      <c r="V109" s="33">
        <f>IF('Indicator Date hidden'!W110="x","x",$V$2-'Indicator Date hidden'!W110)</f>
        <v>0</v>
      </c>
      <c r="W109" s="33">
        <f>IF('Indicator Date hidden'!X110="x","x",$W$2-'Indicator Date hidden'!X110)</f>
        <v>7</v>
      </c>
      <c r="X109" s="33">
        <f>IF('Indicator Date hidden'!Y110="x","x",$X$2-'Indicator Date hidden'!Y110)</f>
        <v>4</v>
      </c>
      <c r="Y109" s="33">
        <f>IF('Indicator Date hidden'!Z110="x","x",$Y$2-'Indicator Date hidden'!Z110)</f>
        <v>0</v>
      </c>
      <c r="Z109" s="33">
        <f>IF('Indicator Date hidden'!AA110="x","x",$Z$2-'Indicator Date hidden'!AA110)</f>
        <v>0</v>
      </c>
      <c r="AA109" s="33" t="str">
        <f>IF('Indicator Date hidden'!AB110="x","x",$AA$2-'Indicator Date hidden'!AB110)</f>
        <v>x</v>
      </c>
      <c r="AB109" s="33">
        <f>IF('Indicator Date hidden'!AC110="x","x",$AB$2-'Indicator Date hidden'!AC110)</f>
        <v>0</v>
      </c>
      <c r="AC109" s="33">
        <f>IF('Indicator Date hidden'!AD110="x","x",$AC$2-'Indicator Date hidden'!AD110)</f>
        <v>0</v>
      </c>
      <c r="AD109" s="33" t="str">
        <f>IF('Indicator Date hidden'!AE110="x","x",$AD$2-'Indicator Date hidden'!AE110)</f>
        <v>x</v>
      </c>
      <c r="AE109" s="33" t="str">
        <f>IF('Indicator Date hidden'!AF110="x","x",$AE$2-'Indicator Date hidden'!AF110)</f>
        <v>x</v>
      </c>
      <c r="AF109" s="33" t="str">
        <f>IF('Indicator Date hidden'!AG110="x","x",$AF$2-'Indicator Date hidden'!AG110)</f>
        <v>x</v>
      </c>
      <c r="AG109" s="33">
        <f>IF('Indicator Date hidden'!AH110="x","x",$AG$2-'Indicator Date hidden'!AH110)</f>
        <v>0</v>
      </c>
      <c r="AH109" s="33">
        <f>IF('Indicator Date hidden'!AI110="x","x",$AH$2-'Indicator Date hidden'!AI110)</f>
        <v>0</v>
      </c>
      <c r="AI109" s="33">
        <f>IF('Indicator Date hidden'!AJ110="x","x",$AI$2-'Indicator Date hidden'!AJ110)</f>
        <v>0</v>
      </c>
      <c r="AJ109" s="33" t="str">
        <f>IF('Indicator Date hidden'!AK110="x","x",$AJ$2-'Indicator Date hidden'!AK110)</f>
        <v>x</v>
      </c>
      <c r="AK109" s="33" t="str">
        <f>IF('Indicator Date hidden'!AL110="x","x",$AK$2-'Indicator Date hidden'!AL110)</f>
        <v>x</v>
      </c>
      <c r="AL109" s="33">
        <f>IF('Indicator Date hidden'!AM110="x","x",$AL$2-'Indicator Date hidden'!AM110)</f>
        <v>0</v>
      </c>
      <c r="AM109" s="33">
        <f>IF('Indicator Date hidden'!AN110="x","x",$AM$2-'Indicator Date hidden'!AN110)</f>
        <v>0</v>
      </c>
      <c r="AN109" s="33">
        <f>IF('Indicator Date hidden'!AO110="x","x",$AN$2-'Indicator Date hidden'!AO110)</f>
        <v>0</v>
      </c>
      <c r="AO109" s="33" t="str">
        <f>IF('Indicator Date hidden'!AP110="x","x",$AO$2-'Indicator Date hidden'!AP110)</f>
        <v>x</v>
      </c>
      <c r="AP109" s="33" t="str">
        <f>IF('Indicator Date hidden'!AQ110="x","x",$AP$2-'Indicator Date hidden'!AQ110)</f>
        <v>x</v>
      </c>
      <c r="AQ109" s="33">
        <f>IF('Indicator Date hidden'!AR110="x","x",$AQ$2-'Indicator Date hidden'!AR110)</f>
        <v>4</v>
      </c>
      <c r="AR109" s="33">
        <f>IF('Indicator Date hidden'!AS110="x","x",$AR$2-'Indicator Date hidden'!AS110)</f>
        <v>0</v>
      </c>
      <c r="AS109" s="33" t="str">
        <f>IF('Indicator Date hidden'!AT110="x","x",$AS$2-'Indicator Date hidden'!AT110)</f>
        <v>x</v>
      </c>
      <c r="AT109" s="33">
        <f>IF('Indicator Date hidden'!AU110="x","x",$AT$2-'Indicator Date hidden'!AU110)</f>
        <v>0</v>
      </c>
      <c r="AU109" s="33" t="str">
        <f>IF('Indicator Date hidden'!AV110="x","x",$AU$2-'Indicator Date hidden'!AV110)</f>
        <v>x</v>
      </c>
      <c r="AV109" s="33">
        <f>IF('Indicator Date hidden'!AW110="x","x",$AV$2-'Indicator Date hidden'!AW110)</f>
        <v>0</v>
      </c>
      <c r="AW109" s="33">
        <f>IF('Indicator Date hidden'!AX110="x","x",$AW$2-'Indicator Date hidden'!AX110)</f>
        <v>0</v>
      </c>
      <c r="AX109" s="33">
        <f>IF('Indicator Date hidden'!AY110="x","x",$AX$2-'Indicator Date hidden'!AY110)</f>
        <v>0</v>
      </c>
      <c r="AY109" s="33">
        <f>IF('Indicator Date hidden'!AZ110="x","x",$AY$2-'Indicator Date hidden'!AZ110)</f>
        <v>0</v>
      </c>
      <c r="AZ109" s="33">
        <f>IF('Indicator Date hidden'!BA110="x","x",$AZ$2-'Indicator Date hidden'!BA110)</f>
        <v>0</v>
      </c>
      <c r="BA109">
        <f t="shared" si="5"/>
        <v>15</v>
      </c>
      <c r="BB109" s="34">
        <f t="shared" si="6"/>
        <v>0.38461538461538464</v>
      </c>
      <c r="BC109">
        <f t="shared" si="7"/>
        <v>3</v>
      </c>
      <c r="BD109" s="34">
        <f t="shared" si="8"/>
        <v>1.3888823142513684</v>
      </c>
      <c r="BE109" s="36">
        <f t="shared" si="9"/>
        <v>0</v>
      </c>
    </row>
    <row r="110" spans="1:57" x14ac:dyDescent="0.3">
      <c r="A110" t="s">
        <v>202</v>
      </c>
      <c r="B110" s="33">
        <f>IF('Indicator Date hidden'!C111="x","x",$B$2-'Indicator Date hidden'!C111)</f>
        <v>0</v>
      </c>
      <c r="C110" s="33">
        <f>IF('Indicator Date hidden'!D111="x","x",$C$2-'Indicator Date hidden'!D111)</f>
        <v>0</v>
      </c>
      <c r="D110" s="33">
        <f>IF('Indicator Date hidden'!E111="x","x",$D$2-'Indicator Date hidden'!E111)</f>
        <v>0</v>
      </c>
      <c r="E110" s="33">
        <f>IF('Indicator Date hidden'!F111="x","x",$E$2-'Indicator Date hidden'!F111)</f>
        <v>0</v>
      </c>
      <c r="F110" s="33">
        <f>IF('Indicator Date hidden'!G111="x","x",$F$2-'Indicator Date hidden'!G111)</f>
        <v>0</v>
      </c>
      <c r="G110" s="33">
        <f>IF('Indicator Date hidden'!H111="x","x",$G$2-'Indicator Date hidden'!H111)</f>
        <v>0</v>
      </c>
      <c r="H110" s="33">
        <f>IF('Indicator Date hidden'!I111="x","x",$H$2-'Indicator Date hidden'!I111)</f>
        <v>0</v>
      </c>
      <c r="I110" s="33">
        <f>IF('Indicator Date hidden'!J111="x","x",$I$2-'Indicator Date hidden'!J111)</f>
        <v>0</v>
      </c>
      <c r="J110" s="33">
        <f>IF('Indicator Date hidden'!K111="x","x",$J$2-'Indicator Date hidden'!K111)</f>
        <v>0</v>
      </c>
      <c r="K110" s="33">
        <f>IF('Indicator Date hidden'!L111="x","x",$K$2-'Indicator Date hidden'!L111)</f>
        <v>0</v>
      </c>
      <c r="L110" s="33">
        <f>IF('Indicator Date hidden'!M111="x","x",$L$2-'Indicator Date hidden'!M111)</f>
        <v>0</v>
      </c>
      <c r="M110" s="33">
        <f>IF('Indicator Date hidden'!N111="x","x",$M$2-'Indicator Date hidden'!N111)</f>
        <v>0</v>
      </c>
      <c r="N110" s="33">
        <f>IF('Indicator Date hidden'!O111="x","x",$N$2-'Indicator Date hidden'!O111)</f>
        <v>0</v>
      </c>
      <c r="O110" s="33">
        <f>IF('Indicator Date hidden'!P111="x","x",$O$2-'Indicator Date hidden'!P111)</f>
        <v>0</v>
      </c>
      <c r="P110" s="33">
        <f>IF('Indicator Date hidden'!Q111="x","x",$P$2-'Indicator Date hidden'!Q111)</f>
        <v>0</v>
      </c>
      <c r="Q110" s="33">
        <f>IF('Indicator Date hidden'!R111="x","x",$Q$2-'Indicator Date hidden'!R111)</f>
        <v>3</v>
      </c>
      <c r="R110" s="33">
        <f>IF('Indicator Date hidden'!S111="x","x",$R$2-'Indicator Date hidden'!S111)</f>
        <v>0</v>
      </c>
      <c r="S110" s="33">
        <f>IF('Indicator Date hidden'!T111="x","x",$S$2-'Indicator Date hidden'!T111)</f>
        <v>0</v>
      </c>
      <c r="T110" s="33">
        <f>IF('Indicator Date hidden'!U111="x","x",$T$2-'Indicator Date hidden'!U111)</f>
        <v>0</v>
      </c>
      <c r="U110" s="33">
        <f>IF('Indicator Date hidden'!V111="x","x",$U$2-'Indicator Date hidden'!V111)</f>
        <v>0</v>
      </c>
      <c r="V110" s="33">
        <f>IF('Indicator Date hidden'!W111="x","x",$V$2-'Indicator Date hidden'!W111)</f>
        <v>0</v>
      </c>
      <c r="W110" s="33">
        <f>IF('Indicator Date hidden'!X111="x","x",$W$2-'Indicator Date hidden'!X111)</f>
        <v>2</v>
      </c>
      <c r="X110" s="33">
        <f>IF('Indicator Date hidden'!Y111="x","x",$X$2-'Indicator Date hidden'!Y111)</f>
        <v>4</v>
      </c>
      <c r="Y110" s="33">
        <f>IF('Indicator Date hidden'!Z111="x","x",$Y$2-'Indicator Date hidden'!Z111)</f>
        <v>0</v>
      </c>
      <c r="Z110" s="33">
        <f>IF('Indicator Date hidden'!AA111="x","x",$Z$2-'Indicator Date hidden'!AA111)</f>
        <v>0</v>
      </c>
      <c r="AA110" s="33">
        <f>IF('Indicator Date hidden'!AB111="x","x",$AA$2-'Indicator Date hidden'!AB111)</f>
        <v>0</v>
      </c>
      <c r="AB110" s="33">
        <f>IF('Indicator Date hidden'!AC111="x","x",$AB$2-'Indicator Date hidden'!AC111)</f>
        <v>0</v>
      </c>
      <c r="AC110" s="33">
        <f>IF('Indicator Date hidden'!AD111="x","x",$AC$2-'Indicator Date hidden'!AD111)</f>
        <v>0</v>
      </c>
      <c r="AD110" s="33">
        <f>IF('Indicator Date hidden'!AE111="x","x",$AD$2-'Indicator Date hidden'!AE111)</f>
        <v>0</v>
      </c>
      <c r="AE110" s="33">
        <f>IF('Indicator Date hidden'!AF111="x","x",$AE$2-'Indicator Date hidden'!AF111)</f>
        <v>0</v>
      </c>
      <c r="AF110" s="33">
        <f>IF('Indicator Date hidden'!AG111="x","x",$AF$2-'Indicator Date hidden'!AG111)</f>
        <v>5</v>
      </c>
      <c r="AG110" s="33">
        <f>IF('Indicator Date hidden'!AH111="x","x",$AG$2-'Indicator Date hidden'!AH111)</f>
        <v>0</v>
      </c>
      <c r="AH110" s="33">
        <f>IF('Indicator Date hidden'!AI111="x","x",$AH$2-'Indicator Date hidden'!AI111)</f>
        <v>0</v>
      </c>
      <c r="AI110" s="33">
        <f>IF('Indicator Date hidden'!AJ111="x","x",$AI$2-'Indicator Date hidden'!AJ111)</f>
        <v>0</v>
      </c>
      <c r="AJ110" s="33" t="str">
        <f>IF('Indicator Date hidden'!AK111="x","x",$AJ$2-'Indicator Date hidden'!AK111)</f>
        <v>x</v>
      </c>
      <c r="AK110" s="33">
        <f>IF('Indicator Date hidden'!AL111="x","x",$AK$2-'Indicator Date hidden'!AL111)</f>
        <v>0</v>
      </c>
      <c r="AL110" s="33">
        <f>IF('Indicator Date hidden'!AM111="x","x",$AL$2-'Indicator Date hidden'!AM111)</f>
        <v>0</v>
      </c>
      <c r="AM110" s="33">
        <f>IF('Indicator Date hidden'!AN111="x","x",$AM$2-'Indicator Date hidden'!AN111)</f>
        <v>0</v>
      </c>
      <c r="AN110" s="33">
        <f>IF('Indicator Date hidden'!AO111="x","x",$AN$2-'Indicator Date hidden'!AO111)</f>
        <v>0</v>
      </c>
      <c r="AO110" s="33">
        <f>IF('Indicator Date hidden'!AP111="x","x",$AO$2-'Indicator Date hidden'!AP111)</f>
        <v>0</v>
      </c>
      <c r="AP110" s="33">
        <f>IF('Indicator Date hidden'!AQ111="x","x",$AP$2-'Indicator Date hidden'!AQ111)</f>
        <v>0</v>
      </c>
      <c r="AQ110" s="33">
        <f>IF('Indicator Date hidden'!AR111="x","x",$AQ$2-'Indicator Date hidden'!AR111)</f>
        <v>4</v>
      </c>
      <c r="AR110" s="33">
        <f>IF('Indicator Date hidden'!AS111="x","x",$AR$2-'Indicator Date hidden'!AS111)</f>
        <v>0</v>
      </c>
      <c r="AS110" s="33">
        <f>IF('Indicator Date hidden'!AT111="x","x",$AS$2-'Indicator Date hidden'!AT111)</f>
        <v>0</v>
      </c>
      <c r="AT110" s="33">
        <f>IF('Indicator Date hidden'!AU111="x","x",$AT$2-'Indicator Date hidden'!AU111)</f>
        <v>0</v>
      </c>
      <c r="AU110" s="33">
        <f>IF('Indicator Date hidden'!AV111="x","x",$AU$2-'Indicator Date hidden'!AV111)</f>
        <v>7</v>
      </c>
      <c r="AV110" s="33">
        <f>IF('Indicator Date hidden'!AW111="x","x",$AV$2-'Indicator Date hidden'!AW111)</f>
        <v>0</v>
      </c>
      <c r="AW110" s="33">
        <f>IF('Indicator Date hidden'!AX111="x","x",$AW$2-'Indicator Date hidden'!AX111)</f>
        <v>0</v>
      </c>
      <c r="AX110" s="33">
        <f>IF('Indicator Date hidden'!AY111="x","x",$AX$2-'Indicator Date hidden'!AY111)</f>
        <v>0</v>
      </c>
      <c r="AY110" s="33">
        <f>IF('Indicator Date hidden'!AZ111="x","x",$AY$2-'Indicator Date hidden'!AZ111)</f>
        <v>0</v>
      </c>
      <c r="AZ110" s="33">
        <f>IF('Indicator Date hidden'!BA111="x","x",$AZ$2-'Indicator Date hidden'!BA111)</f>
        <v>0</v>
      </c>
      <c r="BA110">
        <f t="shared" si="5"/>
        <v>25</v>
      </c>
      <c r="BB110" s="34">
        <f t="shared" si="6"/>
        <v>0.5</v>
      </c>
      <c r="BC110">
        <f t="shared" si="7"/>
        <v>6</v>
      </c>
      <c r="BD110" s="34">
        <f t="shared" si="8"/>
        <v>1.4594519519326423</v>
      </c>
      <c r="BE110" s="36">
        <f t="shared" si="9"/>
        <v>0</v>
      </c>
    </row>
    <row r="111" spans="1:57" x14ac:dyDescent="0.3">
      <c r="A111" t="s">
        <v>204</v>
      </c>
      <c r="B111" s="33">
        <f>IF('Indicator Date hidden'!C112="x","x",$B$2-'Indicator Date hidden'!C112)</f>
        <v>0</v>
      </c>
      <c r="C111" s="33">
        <f>IF('Indicator Date hidden'!D112="x","x",$C$2-'Indicator Date hidden'!D112)</f>
        <v>0</v>
      </c>
      <c r="D111" s="33">
        <f>IF('Indicator Date hidden'!E112="x","x",$D$2-'Indicator Date hidden'!E112)</f>
        <v>0</v>
      </c>
      <c r="E111" s="33">
        <f>IF('Indicator Date hidden'!F112="x","x",$E$2-'Indicator Date hidden'!F112)</f>
        <v>0</v>
      </c>
      <c r="F111" s="33">
        <f>IF('Indicator Date hidden'!G112="x","x",$F$2-'Indicator Date hidden'!G112)</f>
        <v>0</v>
      </c>
      <c r="G111" s="33">
        <f>IF('Indicator Date hidden'!H112="x","x",$G$2-'Indicator Date hidden'!H112)</f>
        <v>0</v>
      </c>
      <c r="H111" s="33">
        <f>IF('Indicator Date hidden'!I112="x","x",$H$2-'Indicator Date hidden'!I112)</f>
        <v>0</v>
      </c>
      <c r="I111" s="33">
        <f>IF('Indicator Date hidden'!J112="x","x",$I$2-'Indicator Date hidden'!J112)</f>
        <v>0</v>
      </c>
      <c r="J111" s="33">
        <f>IF('Indicator Date hidden'!K112="x","x",$J$2-'Indicator Date hidden'!K112)</f>
        <v>0</v>
      </c>
      <c r="K111" s="33">
        <f>IF('Indicator Date hidden'!L112="x","x",$K$2-'Indicator Date hidden'!L112)</f>
        <v>0</v>
      </c>
      <c r="L111" s="33">
        <f>IF('Indicator Date hidden'!M112="x","x",$L$2-'Indicator Date hidden'!M112)</f>
        <v>0</v>
      </c>
      <c r="M111" s="33">
        <f>IF('Indicator Date hidden'!N112="x","x",$M$2-'Indicator Date hidden'!N112)</f>
        <v>0</v>
      </c>
      <c r="N111" s="33">
        <f>IF('Indicator Date hidden'!O112="x","x",$N$2-'Indicator Date hidden'!O112)</f>
        <v>0</v>
      </c>
      <c r="O111" s="33">
        <f>IF('Indicator Date hidden'!P112="x","x",$O$2-'Indicator Date hidden'!P112)</f>
        <v>0</v>
      </c>
      <c r="P111" s="33">
        <f>IF('Indicator Date hidden'!Q112="x","x",$P$2-'Indicator Date hidden'!Q112)</f>
        <v>0</v>
      </c>
      <c r="Q111" s="33" t="str">
        <f>IF('Indicator Date hidden'!R112="x","x",$Q$2-'Indicator Date hidden'!R112)</f>
        <v>x</v>
      </c>
      <c r="R111" s="33">
        <f>IF('Indicator Date hidden'!S112="x","x",$R$2-'Indicator Date hidden'!S112)</f>
        <v>0</v>
      </c>
      <c r="S111" s="33">
        <f>IF('Indicator Date hidden'!T112="x","x",$S$2-'Indicator Date hidden'!T112)</f>
        <v>0</v>
      </c>
      <c r="T111" s="33">
        <f>IF('Indicator Date hidden'!U112="x","x",$T$2-'Indicator Date hidden'!U112)</f>
        <v>0</v>
      </c>
      <c r="U111" s="33">
        <f>IF('Indicator Date hidden'!V112="x","x",$U$2-'Indicator Date hidden'!V112)</f>
        <v>0</v>
      </c>
      <c r="V111" s="33">
        <f>IF('Indicator Date hidden'!W112="x","x",$V$2-'Indicator Date hidden'!W112)</f>
        <v>0</v>
      </c>
      <c r="W111" s="33" t="str">
        <f>IF('Indicator Date hidden'!X112="x","x",$W$2-'Indicator Date hidden'!X112)</f>
        <v>x</v>
      </c>
      <c r="X111" s="33" t="str">
        <f>IF('Indicator Date hidden'!Y112="x","x",$X$2-'Indicator Date hidden'!Y112)</f>
        <v>x</v>
      </c>
      <c r="Y111" s="33">
        <f>IF('Indicator Date hidden'!Z112="x","x",$Y$2-'Indicator Date hidden'!Z112)</f>
        <v>0</v>
      </c>
      <c r="Z111" s="33">
        <f>IF('Indicator Date hidden'!AA112="x","x",$Z$2-'Indicator Date hidden'!AA112)</f>
        <v>0</v>
      </c>
      <c r="AA111" s="33">
        <f>IF('Indicator Date hidden'!AB112="x","x",$AA$2-'Indicator Date hidden'!AB112)</f>
        <v>0</v>
      </c>
      <c r="AB111" s="33">
        <f>IF('Indicator Date hidden'!AC112="x","x",$AB$2-'Indicator Date hidden'!AC112)</f>
        <v>0</v>
      </c>
      <c r="AC111" s="33">
        <f>IF('Indicator Date hidden'!AD112="x","x",$AC$2-'Indicator Date hidden'!AD112)</f>
        <v>0</v>
      </c>
      <c r="AD111" s="33" t="str">
        <f>IF('Indicator Date hidden'!AE112="x","x",$AD$2-'Indicator Date hidden'!AE112)</f>
        <v>x</v>
      </c>
      <c r="AE111" s="33">
        <f>IF('Indicator Date hidden'!AF112="x","x",$AE$2-'Indicator Date hidden'!AF112)</f>
        <v>0</v>
      </c>
      <c r="AF111" s="33">
        <f>IF('Indicator Date hidden'!AG112="x","x",$AF$2-'Indicator Date hidden'!AG112)</f>
        <v>1</v>
      </c>
      <c r="AG111" s="33">
        <f>IF('Indicator Date hidden'!AH112="x","x",$AG$2-'Indicator Date hidden'!AH112)</f>
        <v>0</v>
      </c>
      <c r="AH111" s="33">
        <f>IF('Indicator Date hidden'!AI112="x","x",$AH$2-'Indicator Date hidden'!AI112)</f>
        <v>0</v>
      </c>
      <c r="AI111" s="33">
        <f>IF('Indicator Date hidden'!AJ112="x","x",$AI$2-'Indicator Date hidden'!AJ112)</f>
        <v>0</v>
      </c>
      <c r="AJ111" s="33" t="str">
        <f>IF('Indicator Date hidden'!AK112="x","x",$AJ$2-'Indicator Date hidden'!AK112)</f>
        <v>x</v>
      </c>
      <c r="AK111" s="33">
        <f>IF('Indicator Date hidden'!AL112="x","x",$AK$2-'Indicator Date hidden'!AL112)</f>
        <v>1</v>
      </c>
      <c r="AL111" s="33">
        <f>IF('Indicator Date hidden'!AM112="x","x",$AL$2-'Indicator Date hidden'!AM112)</f>
        <v>0</v>
      </c>
      <c r="AM111" s="33">
        <f>IF('Indicator Date hidden'!AN112="x","x",$AM$2-'Indicator Date hidden'!AN112)</f>
        <v>0</v>
      </c>
      <c r="AN111" s="33">
        <f>IF('Indicator Date hidden'!AO112="x","x",$AN$2-'Indicator Date hidden'!AO112)</f>
        <v>0</v>
      </c>
      <c r="AO111" s="33">
        <f>IF('Indicator Date hidden'!AP112="x","x",$AO$2-'Indicator Date hidden'!AP112)</f>
        <v>0</v>
      </c>
      <c r="AP111" s="33">
        <f>IF('Indicator Date hidden'!AQ112="x","x",$AP$2-'Indicator Date hidden'!AQ112)</f>
        <v>0</v>
      </c>
      <c r="AQ111" s="33">
        <f>IF('Indicator Date hidden'!AR112="x","x",$AQ$2-'Indicator Date hidden'!AR112)</f>
        <v>0</v>
      </c>
      <c r="AR111" s="33">
        <f>IF('Indicator Date hidden'!AS112="x","x",$AR$2-'Indicator Date hidden'!AS112)</f>
        <v>0</v>
      </c>
      <c r="AS111" s="33">
        <f>IF('Indicator Date hidden'!AT112="x","x",$AS$2-'Indicator Date hidden'!AT112)</f>
        <v>0</v>
      </c>
      <c r="AT111" s="33">
        <f>IF('Indicator Date hidden'!AU112="x","x",$AT$2-'Indicator Date hidden'!AU112)</f>
        <v>0</v>
      </c>
      <c r="AU111" s="33">
        <f>IF('Indicator Date hidden'!AV112="x","x",$AU$2-'Indicator Date hidden'!AV112)</f>
        <v>3</v>
      </c>
      <c r="AV111" s="33">
        <f>IF('Indicator Date hidden'!AW112="x","x",$AV$2-'Indicator Date hidden'!AW112)</f>
        <v>0</v>
      </c>
      <c r="AW111" s="33">
        <f>IF('Indicator Date hidden'!AX112="x","x",$AW$2-'Indicator Date hidden'!AX112)</f>
        <v>0</v>
      </c>
      <c r="AX111" s="33">
        <f>IF('Indicator Date hidden'!AY112="x","x",$AX$2-'Indicator Date hidden'!AY112)</f>
        <v>0</v>
      </c>
      <c r="AY111" s="33">
        <f>IF('Indicator Date hidden'!AZ112="x","x",$AY$2-'Indicator Date hidden'!AZ112)</f>
        <v>0</v>
      </c>
      <c r="AZ111" s="33">
        <f>IF('Indicator Date hidden'!BA112="x","x",$AZ$2-'Indicator Date hidden'!BA112)</f>
        <v>0</v>
      </c>
      <c r="BA111">
        <f t="shared" si="5"/>
        <v>5</v>
      </c>
      <c r="BB111" s="34">
        <f t="shared" si="6"/>
        <v>0.10869565217391304</v>
      </c>
      <c r="BC111">
        <f t="shared" si="7"/>
        <v>3</v>
      </c>
      <c r="BD111" s="34">
        <f t="shared" si="8"/>
        <v>0.47677635216220238</v>
      </c>
      <c r="BE111" s="36">
        <f t="shared" si="9"/>
        <v>0</v>
      </c>
    </row>
    <row r="112" spans="1:57" x14ac:dyDescent="0.3">
      <c r="A112" t="s">
        <v>206</v>
      </c>
      <c r="B112" s="33">
        <f>IF('Indicator Date hidden'!C113="x","x",$B$2-'Indicator Date hidden'!C113)</f>
        <v>0</v>
      </c>
      <c r="C112" s="33">
        <f>IF('Indicator Date hidden'!D113="x","x",$C$2-'Indicator Date hidden'!D113)</f>
        <v>0</v>
      </c>
      <c r="D112" s="33">
        <f>IF('Indicator Date hidden'!E113="x","x",$D$2-'Indicator Date hidden'!E113)</f>
        <v>0</v>
      </c>
      <c r="E112" s="33">
        <f>IF('Indicator Date hidden'!F113="x","x",$E$2-'Indicator Date hidden'!F113)</f>
        <v>0</v>
      </c>
      <c r="F112" s="33">
        <f>IF('Indicator Date hidden'!G113="x","x",$F$2-'Indicator Date hidden'!G113)</f>
        <v>0</v>
      </c>
      <c r="G112" s="33">
        <f>IF('Indicator Date hidden'!H113="x","x",$G$2-'Indicator Date hidden'!H113)</f>
        <v>0</v>
      </c>
      <c r="H112" s="33">
        <f>IF('Indicator Date hidden'!I113="x","x",$H$2-'Indicator Date hidden'!I113)</f>
        <v>0</v>
      </c>
      <c r="I112" s="33">
        <f>IF('Indicator Date hidden'!J113="x","x",$I$2-'Indicator Date hidden'!J113)</f>
        <v>0</v>
      </c>
      <c r="J112" s="33">
        <f>IF('Indicator Date hidden'!K113="x","x",$J$2-'Indicator Date hidden'!K113)</f>
        <v>0</v>
      </c>
      <c r="K112" s="33">
        <f>IF('Indicator Date hidden'!L113="x","x",$K$2-'Indicator Date hidden'!L113)</f>
        <v>0</v>
      </c>
      <c r="L112" s="33">
        <f>IF('Indicator Date hidden'!M113="x","x",$L$2-'Indicator Date hidden'!M113)</f>
        <v>0</v>
      </c>
      <c r="M112" s="33">
        <f>IF('Indicator Date hidden'!N113="x","x",$M$2-'Indicator Date hidden'!N113)</f>
        <v>0</v>
      </c>
      <c r="N112" s="33">
        <f>IF('Indicator Date hidden'!O113="x","x",$N$2-'Indicator Date hidden'!O113)</f>
        <v>0</v>
      </c>
      <c r="O112" s="33">
        <f>IF('Indicator Date hidden'!P113="x","x",$O$2-'Indicator Date hidden'!P113)</f>
        <v>0</v>
      </c>
      <c r="P112" s="33">
        <f>IF('Indicator Date hidden'!Q113="x","x",$P$2-'Indicator Date hidden'!Q113)</f>
        <v>0</v>
      </c>
      <c r="Q112" s="33">
        <f>IF('Indicator Date hidden'!R113="x","x",$Q$2-'Indicator Date hidden'!R113)</f>
        <v>2</v>
      </c>
      <c r="R112" s="33">
        <f>IF('Indicator Date hidden'!S113="x","x",$R$2-'Indicator Date hidden'!S113)</f>
        <v>0</v>
      </c>
      <c r="S112" s="33">
        <f>IF('Indicator Date hidden'!T113="x","x",$S$2-'Indicator Date hidden'!T113)</f>
        <v>0</v>
      </c>
      <c r="T112" s="33">
        <f>IF('Indicator Date hidden'!U113="x","x",$T$2-'Indicator Date hidden'!U113)</f>
        <v>0</v>
      </c>
      <c r="U112" s="33">
        <f>IF('Indicator Date hidden'!V113="x","x",$U$2-'Indicator Date hidden'!V113)</f>
        <v>0</v>
      </c>
      <c r="V112" s="33">
        <f>IF('Indicator Date hidden'!W113="x","x",$V$2-'Indicator Date hidden'!W113)</f>
        <v>0</v>
      </c>
      <c r="W112" s="33">
        <f>IF('Indicator Date hidden'!X113="x","x",$W$2-'Indicator Date hidden'!X113)</f>
        <v>2</v>
      </c>
      <c r="X112" s="33">
        <f>IF('Indicator Date hidden'!Y113="x","x",$X$2-'Indicator Date hidden'!Y113)</f>
        <v>3</v>
      </c>
      <c r="Y112" s="33">
        <f>IF('Indicator Date hidden'!Z113="x","x",$Y$2-'Indicator Date hidden'!Z113)</f>
        <v>0</v>
      </c>
      <c r="Z112" s="33">
        <f>IF('Indicator Date hidden'!AA113="x","x",$Z$2-'Indicator Date hidden'!AA113)</f>
        <v>0</v>
      </c>
      <c r="AA112" s="33">
        <f>IF('Indicator Date hidden'!AB113="x","x",$AA$2-'Indicator Date hidden'!AB113)</f>
        <v>0</v>
      </c>
      <c r="AB112" s="33">
        <f>IF('Indicator Date hidden'!AC113="x","x",$AB$2-'Indicator Date hidden'!AC113)</f>
        <v>0</v>
      </c>
      <c r="AC112" s="33">
        <f>IF('Indicator Date hidden'!AD113="x","x",$AC$2-'Indicator Date hidden'!AD113)</f>
        <v>0</v>
      </c>
      <c r="AD112" s="33">
        <f>IF('Indicator Date hidden'!AE113="x","x",$AD$2-'Indicator Date hidden'!AE113)</f>
        <v>0</v>
      </c>
      <c r="AE112" s="33">
        <f>IF('Indicator Date hidden'!AF113="x","x",$AE$2-'Indicator Date hidden'!AF113)</f>
        <v>0</v>
      </c>
      <c r="AF112" s="33">
        <f>IF('Indicator Date hidden'!AG113="x","x",$AF$2-'Indicator Date hidden'!AG113)</f>
        <v>1</v>
      </c>
      <c r="AG112" s="33">
        <f>IF('Indicator Date hidden'!AH113="x","x",$AG$2-'Indicator Date hidden'!AH113)</f>
        <v>0</v>
      </c>
      <c r="AH112" s="33">
        <f>IF('Indicator Date hidden'!AI113="x","x",$AH$2-'Indicator Date hidden'!AI113)</f>
        <v>0</v>
      </c>
      <c r="AI112" s="33">
        <f>IF('Indicator Date hidden'!AJ113="x","x",$AI$2-'Indicator Date hidden'!AJ113)</f>
        <v>0</v>
      </c>
      <c r="AJ112" s="33">
        <f>IF('Indicator Date hidden'!AK113="x","x",$AJ$2-'Indicator Date hidden'!AK113)</f>
        <v>1</v>
      </c>
      <c r="AK112" s="33">
        <f>IF('Indicator Date hidden'!AL113="x","x",$AK$2-'Indicator Date hidden'!AL113)</f>
        <v>1</v>
      </c>
      <c r="AL112" s="33">
        <f>IF('Indicator Date hidden'!AM113="x","x",$AL$2-'Indicator Date hidden'!AM113)</f>
        <v>0</v>
      </c>
      <c r="AM112" s="33">
        <f>IF('Indicator Date hidden'!AN113="x","x",$AM$2-'Indicator Date hidden'!AN113)</f>
        <v>0</v>
      </c>
      <c r="AN112" s="33">
        <f>IF('Indicator Date hidden'!AO113="x","x",$AN$2-'Indicator Date hidden'!AO113)</f>
        <v>0</v>
      </c>
      <c r="AO112" s="33">
        <f>IF('Indicator Date hidden'!AP113="x","x",$AO$2-'Indicator Date hidden'!AP113)</f>
        <v>0</v>
      </c>
      <c r="AP112" s="33">
        <f>IF('Indicator Date hidden'!AQ113="x","x",$AP$2-'Indicator Date hidden'!AQ113)</f>
        <v>0</v>
      </c>
      <c r="AQ112" s="33">
        <f>IF('Indicator Date hidden'!AR113="x","x",$AQ$2-'Indicator Date hidden'!AR113)</f>
        <v>0</v>
      </c>
      <c r="AR112" s="33">
        <f>IF('Indicator Date hidden'!AS113="x","x",$AR$2-'Indicator Date hidden'!AS113)</f>
        <v>0</v>
      </c>
      <c r="AS112" s="33">
        <f>IF('Indicator Date hidden'!AT113="x","x",$AS$2-'Indicator Date hidden'!AT113)</f>
        <v>0</v>
      </c>
      <c r="AT112" s="33">
        <f>IF('Indicator Date hidden'!AU113="x","x",$AT$2-'Indicator Date hidden'!AU113)</f>
        <v>0</v>
      </c>
      <c r="AU112" s="33">
        <f>IF('Indicator Date hidden'!AV113="x","x",$AU$2-'Indicator Date hidden'!AV113)</f>
        <v>1</v>
      </c>
      <c r="AV112" s="33">
        <f>IF('Indicator Date hidden'!AW113="x","x",$AV$2-'Indicator Date hidden'!AW113)</f>
        <v>0</v>
      </c>
      <c r="AW112" s="33">
        <f>IF('Indicator Date hidden'!AX113="x","x",$AW$2-'Indicator Date hidden'!AX113)</f>
        <v>0</v>
      </c>
      <c r="AX112" s="33">
        <f>IF('Indicator Date hidden'!AY113="x","x",$AX$2-'Indicator Date hidden'!AY113)</f>
        <v>0</v>
      </c>
      <c r="AY112" s="33">
        <f>IF('Indicator Date hidden'!AZ113="x","x",$AY$2-'Indicator Date hidden'!AZ113)</f>
        <v>0</v>
      </c>
      <c r="AZ112" s="33">
        <f>IF('Indicator Date hidden'!BA113="x","x",$AZ$2-'Indicator Date hidden'!BA113)</f>
        <v>0</v>
      </c>
      <c r="BA112">
        <f t="shared" si="5"/>
        <v>11</v>
      </c>
      <c r="BB112" s="34">
        <f t="shared" si="6"/>
        <v>0.21568627450980393</v>
      </c>
      <c r="BC112">
        <f t="shared" si="7"/>
        <v>7</v>
      </c>
      <c r="BD112" s="34">
        <f t="shared" si="8"/>
        <v>0.60435431401656636</v>
      </c>
      <c r="BE112" s="36">
        <f t="shared" si="9"/>
        <v>0</v>
      </c>
    </row>
    <row r="113" spans="1:57" x14ac:dyDescent="0.3">
      <c r="A113" t="s">
        <v>208</v>
      </c>
      <c r="B113" s="33">
        <f>IF('Indicator Date hidden'!C114="x","x",$B$2-'Indicator Date hidden'!C114)</f>
        <v>0</v>
      </c>
      <c r="C113" s="33">
        <f>IF('Indicator Date hidden'!D114="x","x",$C$2-'Indicator Date hidden'!D114)</f>
        <v>0</v>
      </c>
      <c r="D113" s="33">
        <f>IF('Indicator Date hidden'!E114="x","x",$D$2-'Indicator Date hidden'!E114)</f>
        <v>0</v>
      </c>
      <c r="E113" s="33">
        <f>IF('Indicator Date hidden'!F114="x","x",$E$2-'Indicator Date hidden'!F114)</f>
        <v>0</v>
      </c>
      <c r="F113" s="33">
        <f>IF('Indicator Date hidden'!G114="x","x",$F$2-'Indicator Date hidden'!G114)</f>
        <v>0</v>
      </c>
      <c r="G113" s="33">
        <f>IF('Indicator Date hidden'!H114="x","x",$G$2-'Indicator Date hidden'!H114)</f>
        <v>0</v>
      </c>
      <c r="H113" s="33">
        <f>IF('Indicator Date hidden'!I114="x","x",$H$2-'Indicator Date hidden'!I114)</f>
        <v>0</v>
      </c>
      <c r="I113" s="33">
        <f>IF('Indicator Date hidden'!J114="x","x",$I$2-'Indicator Date hidden'!J114)</f>
        <v>0</v>
      </c>
      <c r="J113" s="33">
        <f>IF('Indicator Date hidden'!K114="x","x",$J$2-'Indicator Date hidden'!K114)</f>
        <v>0</v>
      </c>
      <c r="K113" s="33">
        <f>IF('Indicator Date hidden'!L114="x","x",$K$2-'Indicator Date hidden'!L114)</f>
        <v>0</v>
      </c>
      <c r="L113" s="33">
        <f>IF('Indicator Date hidden'!M114="x","x",$L$2-'Indicator Date hidden'!M114)</f>
        <v>0</v>
      </c>
      <c r="M113" s="33">
        <f>IF('Indicator Date hidden'!N114="x","x",$M$2-'Indicator Date hidden'!N114)</f>
        <v>0</v>
      </c>
      <c r="N113" s="33">
        <f>IF('Indicator Date hidden'!O114="x","x",$N$2-'Indicator Date hidden'!O114)</f>
        <v>0</v>
      </c>
      <c r="O113" s="33">
        <f>IF('Indicator Date hidden'!P114="x","x",$O$2-'Indicator Date hidden'!P114)</f>
        <v>0</v>
      </c>
      <c r="P113" s="33">
        <f>IF('Indicator Date hidden'!Q114="x","x",$P$2-'Indicator Date hidden'!Q114)</f>
        <v>0</v>
      </c>
      <c r="Q113" s="33" t="str">
        <f>IF('Indicator Date hidden'!R114="x","x",$Q$2-'Indicator Date hidden'!R114)</f>
        <v>x</v>
      </c>
      <c r="R113" s="33">
        <f>IF('Indicator Date hidden'!S114="x","x",$R$2-'Indicator Date hidden'!S114)</f>
        <v>0</v>
      </c>
      <c r="S113" s="33">
        <f>IF('Indicator Date hidden'!T114="x","x",$S$2-'Indicator Date hidden'!T114)</f>
        <v>0</v>
      </c>
      <c r="T113" s="33">
        <f>IF('Indicator Date hidden'!U114="x","x",$T$2-'Indicator Date hidden'!U114)</f>
        <v>0</v>
      </c>
      <c r="U113" s="33">
        <f>IF('Indicator Date hidden'!V114="x","x",$U$2-'Indicator Date hidden'!V114)</f>
        <v>0</v>
      </c>
      <c r="V113" s="33">
        <f>IF('Indicator Date hidden'!W114="x","x",$V$2-'Indicator Date hidden'!W114)</f>
        <v>0</v>
      </c>
      <c r="W113" s="33">
        <f>IF('Indicator Date hidden'!X114="x","x",$W$2-'Indicator Date hidden'!X114)</f>
        <v>9</v>
      </c>
      <c r="X113" s="33">
        <f>IF('Indicator Date hidden'!Y114="x","x",$X$2-'Indicator Date hidden'!Y114)</f>
        <v>4</v>
      </c>
      <c r="Y113" s="33">
        <f>IF('Indicator Date hidden'!Z114="x","x",$Y$2-'Indicator Date hidden'!Z114)</f>
        <v>0</v>
      </c>
      <c r="Z113" s="33">
        <f>IF('Indicator Date hidden'!AA114="x","x",$Z$2-'Indicator Date hidden'!AA114)</f>
        <v>0</v>
      </c>
      <c r="AA113" s="33" t="str">
        <f>IF('Indicator Date hidden'!AB114="x","x",$AA$2-'Indicator Date hidden'!AB114)</f>
        <v>x</v>
      </c>
      <c r="AB113" s="33">
        <f>IF('Indicator Date hidden'!AC114="x","x",$AB$2-'Indicator Date hidden'!AC114)</f>
        <v>0</v>
      </c>
      <c r="AC113" s="33">
        <f>IF('Indicator Date hidden'!AD114="x","x",$AC$2-'Indicator Date hidden'!AD114)</f>
        <v>0</v>
      </c>
      <c r="AD113" s="33" t="str">
        <f>IF('Indicator Date hidden'!AE114="x","x",$AD$2-'Indicator Date hidden'!AE114)</f>
        <v>x</v>
      </c>
      <c r="AE113" s="33" t="str">
        <f>IF('Indicator Date hidden'!AF114="x","x",$AE$2-'Indicator Date hidden'!AF114)</f>
        <v>x</v>
      </c>
      <c r="AF113" s="33" t="str">
        <f>IF('Indicator Date hidden'!AG114="x","x",$AF$2-'Indicator Date hidden'!AG114)</f>
        <v>x</v>
      </c>
      <c r="AG113" s="33">
        <f>IF('Indicator Date hidden'!AH114="x","x",$AG$2-'Indicator Date hidden'!AH114)</f>
        <v>0</v>
      </c>
      <c r="AH113" s="33">
        <f>IF('Indicator Date hidden'!AI114="x","x",$AH$2-'Indicator Date hidden'!AI114)</f>
        <v>0</v>
      </c>
      <c r="AI113" s="33">
        <f>IF('Indicator Date hidden'!AJ114="x","x",$AI$2-'Indicator Date hidden'!AJ114)</f>
        <v>0</v>
      </c>
      <c r="AJ113" s="33" t="str">
        <f>IF('Indicator Date hidden'!AK114="x","x",$AJ$2-'Indicator Date hidden'!AK114)</f>
        <v>x</v>
      </c>
      <c r="AK113" s="33">
        <f>IF('Indicator Date hidden'!AL114="x","x",$AK$2-'Indicator Date hidden'!AL114)</f>
        <v>1</v>
      </c>
      <c r="AL113" s="33">
        <f>IF('Indicator Date hidden'!AM114="x","x",$AL$2-'Indicator Date hidden'!AM114)</f>
        <v>0</v>
      </c>
      <c r="AM113" s="33">
        <f>IF('Indicator Date hidden'!AN114="x","x",$AM$2-'Indicator Date hidden'!AN114)</f>
        <v>0</v>
      </c>
      <c r="AN113" s="33">
        <f>IF('Indicator Date hidden'!AO114="x","x",$AN$2-'Indicator Date hidden'!AO114)</f>
        <v>0</v>
      </c>
      <c r="AO113" s="33" t="str">
        <f>IF('Indicator Date hidden'!AP114="x","x",$AO$2-'Indicator Date hidden'!AP114)</f>
        <v>x</v>
      </c>
      <c r="AP113" s="33" t="str">
        <f>IF('Indicator Date hidden'!AQ114="x","x",$AP$2-'Indicator Date hidden'!AQ114)</f>
        <v>x</v>
      </c>
      <c r="AQ113" s="33">
        <f>IF('Indicator Date hidden'!AR114="x","x",$AQ$2-'Indicator Date hidden'!AR114)</f>
        <v>4</v>
      </c>
      <c r="AR113" s="33">
        <f>IF('Indicator Date hidden'!AS114="x","x",$AR$2-'Indicator Date hidden'!AS114)</f>
        <v>0</v>
      </c>
      <c r="AS113" s="33" t="str">
        <f>IF('Indicator Date hidden'!AT114="x","x",$AS$2-'Indicator Date hidden'!AT114)</f>
        <v>x</v>
      </c>
      <c r="AT113" s="33">
        <f>IF('Indicator Date hidden'!AU114="x","x",$AT$2-'Indicator Date hidden'!AU114)</f>
        <v>0</v>
      </c>
      <c r="AU113" s="33" t="str">
        <f>IF('Indicator Date hidden'!AV114="x","x",$AU$2-'Indicator Date hidden'!AV114)</f>
        <v>x</v>
      </c>
      <c r="AV113" s="33">
        <f>IF('Indicator Date hidden'!AW114="x","x",$AV$2-'Indicator Date hidden'!AW114)</f>
        <v>0</v>
      </c>
      <c r="AW113" s="33">
        <f>IF('Indicator Date hidden'!AX114="x","x",$AW$2-'Indicator Date hidden'!AX114)</f>
        <v>0</v>
      </c>
      <c r="AX113" s="33">
        <f>IF('Indicator Date hidden'!AY114="x","x",$AX$2-'Indicator Date hidden'!AY114)</f>
        <v>0</v>
      </c>
      <c r="AY113" s="33">
        <f>IF('Indicator Date hidden'!AZ114="x","x",$AY$2-'Indicator Date hidden'!AZ114)</f>
        <v>0</v>
      </c>
      <c r="AZ113" s="33">
        <f>IF('Indicator Date hidden'!BA114="x","x",$AZ$2-'Indicator Date hidden'!BA114)</f>
        <v>0</v>
      </c>
      <c r="BA113">
        <f t="shared" si="5"/>
        <v>18</v>
      </c>
      <c r="BB113" s="34">
        <f t="shared" si="6"/>
        <v>0.43902439024390244</v>
      </c>
      <c r="BC113">
        <f t="shared" si="7"/>
        <v>4</v>
      </c>
      <c r="BD113" s="34">
        <f t="shared" si="8"/>
        <v>1.6086470680820633</v>
      </c>
      <c r="BE113" s="36">
        <f t="shared" si="9"/>
        <v>0</v>
      </c>
    </row>
    <row r="114" spans="1:57" x14ac:dyDescent="0.3">
      <c r="A114" t="s">
        <v>209</v>
      </c>
      <c r="B114" s="33">
        <f>IF('Indicator Date hidden'!C115="x","x",$B$2-'Indicator Date hidden'!C115)</f>
        <v>0</v>
      </c>
      <c r="C114" s="33">
        <f>IF('Indicator Date hidden'!D115="x","x",$C$2-'Indicator Date hidden'!D115)</f>
        <v>0</v>
      </c>
      <c r="D114" s="33">
        <f>IF('Indicator Date hidden'!E115="x","x",$D$2-'Indicator Date hidden'!E115)</f>
        <v>0</v>
      </c>
      <c r="E114" s="33">
        <f>IF('Indicator Date hidden'!F115="x","x",$E$2-'Indicator Date hidden'!F115)</f>
        <v>0</v>
      </c>
      <c r="F114" s="33">
        <f>IF('Indicator Date hidden'!G115="x","x",$F$2-'Indicator Date hidden'!G115)</f>
        <v>0</v>
      </c>
      <c r="G114" s="33">
        <f>IF('Indicator Date hidden'!H115="x","x",$G$2-'Indicator Date hidden'!H115)</f>
        <v>0</v>
      </c>
      <c r="H114" s="33">
        <f>IF('Indicator Date hidden'!I115="x","x",$H$2-'Indicator Date hidden'!I115)</f>
        <v>0</v>
      </c>
      <c r="I114" s="33">
        <f>IF('Indicator Date hidden'!J115="x","x",$I$2-'Indicator Date hidden'!J115)</f>
        <v>0</v>
      </c>
      <c r="J114" s="33">
        <f>IF('Indicator Date hidden'!K115="x","x",$J$2-'Indicator Date hidden'!K115)</f>
        <v>0</v>
      </c>
      <c r="K114" s="33">
        <f>IF('Indicator Date hidden'!L115="x","x",$K$2-'Indicator Date hidden'!L115)</f>
        <v>0</v>
      </c>
      <c r="L114" s="33">
        <f>IF('Indicator Date hidden'!M115="x","x",$L$2-'Indicator Date hidden'!M115)</f>
        <v>0</v>
      </c>
      <c r="M114" s="33">
        <f>IF('Indicator Date hidden'!N115="x","x",$M$2-'Indicator Date hidden'!N115)</f>
        <v>0</v>
      </c>
      <c r="N114" s="33">
        <f>IF('Indicator Date hidden'!O115="x","x",$N$2-'Indicator Date hidden'!O115)</f>
        <v>0</v>
      </c>
      <c r="O114" s="33">
        <f>IF('Indicator Date hidden'!P115="x","x",$O$2-'Indicator Date hidden'!P115)</f>
        <v>0</v>
      </c>
      <c r="P114" s="33">
        <f>IF('Indicator Date hidden'!Q115="x","x",$P$2-'Indicator Date hidden'!Q115)</f>
        <v>0</v>
      </c>
      <c r="Q114" s="33">
        <f>IF('Indicator Date hidden'!R115="x","x",$Q$2-'Indicator Date hidden'!R115)</f>
        <v>2</v>
      </c>
      <c r="R114" s="33">
        <f>IF('Indicator Date hidden'!S115="x","x",$R$2-'Indicator Date hidden'!S115)</f>
        <v>0</v>
      </c>
      <c r="S114" s="33">
        <f>IF('Indicator Date hidden'!T115="x","x",$S$2-'Indicator Date hidden'!T115)</f>
        <v>0</v>
      </c>
      <c r="T114" s="33">
        <f>IF('Indicator Date hidden'!U115="x","x",$T$2-'Indicator Date hidden'!U115)</f>
        <v>0</v>
      </c>
      <c r="U114" s="33">
        <f>IF('Indicator Date hidden'!V115="x","x",$U$2-'Indicator Date hidden'!V115)</f>
        <v>0</v>
      </c>
      <c r="V114" s="33">
        <f>IF('Indicator Date hidden'!W115="x","x",$V$2-'Indicator Date hidden'!W115)</f>
        <v>0</v>
      </c>
      <c r="W114" s="33">
        <f>IF('Indicator Date hidden'!X115="x","x",$W$2-'Indicator Date hidden'!X115)</f>
        <v>2</v>
      </c>
      <c r="X114" s="33">
        <f>IF('Indicator Date hidden'!Y115="x","x",$X$2-'Indicator Date hidden'!Y115)</f>
        <v>1</v>
      </c>
      <c r="Y114" s="33">
        <f>IF('Indicator Date hidden'!Z115="x","x",$Y$2-'Indicator Date hidden'!Z115)</f>
        <v>0</v>
      </c>
      <c r="Z114" s="33">
        <f>IF('Indicator Date hidden'!AA115="x","x",$Z$2-'Indicator Date hidden'!AA115)</f>
        <v>0</v>
      </c>
      <c r="AA114" s="33">
        <f>IF('Indicator Date hidden'!AB115="x","x",$AA$2-'Indicator Date hidden'!AB115)</f>
        <v>0</v>
      </c>
      <c r="AB114" s="33">
        <f>IF('Indicator Date hidden'!AC115="x","x",$AB$2-'Indicator Date hidden'!AC115)</f>
        <v>0</v>
      </c>
      <c r="AC114" s="33">
        <f>IF('Indicator Date hidden'!AD115="x","x",$AC$2-'Indicator Date hidden'!AD115)</f>
        <v>0</v>
      </c>
      <c r="AD114" s="33" t="str">
        <f>IF('Indicator Date hidden'!AE115="x","x",$AD$2-'Indicator Date hidden'!AE115)</f>
        <v>x</v>
      </c>
      <c r="AE114" s="33">
        <f>IF('Indicator Date hidden'!AF115="x","x",$AE$2-'Indicator Date hidden'!AF115)</f>
        <v>0</v>
      </c>
      <c r="AF114" s="33">
        <f>IF('Indicator Date hidden'!AG115="x","x",$AF$2-'Indicator Date hidden'!AG115)</f>
        <v>0</v>
      </c>
      <c r="AG114" s="33">
        <f>IF('Indicator Date hidden'!AH115="x","x",$AG$2-'Indicator Date hidden'!AH115)</f>
        <v>0</v>
      </c>
      <c r="AH114" s="33">
        <f>IF('Indicator Date hidden'!AI115="x","x",$AH$2-'Indicator Date hidden'!AI115)</f>
        <v>0</v>
      </c>
      <c r="AI114" s="33">
        <f>IF('Indicator Date hidden'!AJ115="x","x",$AI$2-'Indicator Date hidden'!AJ115)</f>
        <v>0</v>
      </c>
      <c r="AJ114" s="33" t="str">
        <f>IF('Indicator Date hidden'!AK115="x","x",$AJ$2-'Indicator Date hidden'!AK115)</f>
        <v>x</v>
      </c>
      <c r="AK114" s="33">
        <f>IF('Indicator Date hidden'!AL115="x","x",$AK$2-'Indicator Date hidden'!AL115)</f>
        <v>1</v>
      </c>
      <c r="AL114" s="33">
        <f>IF('Indicator Date hidden'!AM115="x","x",$AL$2-'Indicator Date hidden'!AM115)</f>
        <v>0</v>
      </c>
      <c r="AM114" s="33">
        <f>IF('Indicator Date hidden'!AN115="x","x",$AM$2-'Indicator Date hidden'!AN115)</f>
        <v>0</v>
      </c>
      <c r="AN114" s="33">
        <f>IF('Indicator Date hidden'!AO115="x","x",$AN$2-'Indicator Date hidden'!AO115)</f>
        <v>0</v>
      </c>
      <c r="AO114" s="33">
        <f>IF('Indicator Date hidden'!AP115="x","x",$AO$2-'Indicator Date hidden'!AP115)</f>
        <v>1</v>
      </c>
      <c r="AP114" s="33">
        <f>IF('Indicator Date hidden'!AQ115="x","x",$AP$2-'Indicator Date hidden'!AQ115)</f>
        <v>1</v>
      </c>
      <c r="AQ114" s="33">
        <f>IF('Indicator Date hidden'!AR115="x","x",$AQ$2-'Indicator Date hidden'!AR115)</f>
        <v>6</v>
      </c>
      <c r="AR114" s="33">
        <f>IF('Indicator Date hidden'!AS115="x","x",$AR$2-'Indicator Date hidden'!AS115)</f>
        <v>0</v>
      </c>
      <c r="AS114" s="33">
        <f>IF('Indicator Date hidden'!AT115="x","x",$AS$2-'Indicator Date hidden'!AT115)</f>
        <v>0</v>
      </c>
      <c r="AT114" s="33">
        <f>IF('Indicator Date hidden'!AU115="x","x",$AT$2-'Indicator Date hidden'!AU115)</f>
        <v>0</v>
      </c>
      <c r="AU114" s="33">
        <f>IF('Indicator Date hidden'!AV115="x","x",$AU$2-'Indicator Date hidden'!AV115)</f>
        <v>1</v>
      </c>
      <c r="AV114" s="33">
        <f>IF('Indicator Date hidden'!AW115="x","x",$AV$2-'Indicator Date hidden'!AW115)</f>
        <v>0</v>
      </c>
      <c r="AW114" s="33">
        <f>IF('Indicator Date hidden'!AX115="x","x",$AW$2-'Indicator Date hidden'!AX115)</f>
        <v>0</v>
      </c>
      <c r="AX114" s="33">
        <f>IF('Indicator Date hidden'!AY115="x","x",$AX$2-'Indicator Date hidden'!AY115)</f>
        <v>0</v>
      </c>
      <c r="AY114" s="33">
        <f>IF('Indicator Date hidden'!AZ115="x","x",$AY$2-'Indicator Date hidden'!AZ115)</f>
        <v>0</v>
      </c>
      <c r="AZ114" s="33">
        <f>IF('Indicator Date hidden'!BA115="x","x",$AZ$2-'Indicator Date hidden'!BA115)</f>
        <v>0</v>
      </c>
      <c r="BA114">
        <f t="shared" si="5"/>
        <v>15</v>
      </c>
      <c r="BB114" s="34">
        <f t="shared" si="6"/>
        <v>0.30612244897959184</v>
      </c>
      <c r="BC114">
        <f t="shared" si="7"/>
        <v>8</v>
      </c>
      <c r="BD114" s="34">
        <f t="shared" si="8"/>
        <v>0.95199214609719185</v>
      </c>
      <c r="BE114" s="36">
        <f t="shared" si="9"/>
        <v>0</v>
      </c>
    </row>
    <row r="115" spans="1:57" x14ac:dyDescent="0.3">
      <c r="A115" t="s">
        <v>210</v>
      </c>
      <c r="B115" s="33">
        <f>IF('Indicator Date hidden'!C116="x","x",$B$2-'Indicator Date hidden'!C116)</f>
        <v>0</v>
      </c>
      <c r="C115" s="33">
        <f>IF('Indicator Date hidden'!D116="x","x",$C$2-'Indicator Date hidden'!D116)</f>
        <v>0</v>
      </c>
      <c r="D115" s="33">
        <f>IF('Indicator Date hidden'!E116="x","x",$D$2-'Indicator Date hidden'!E116)</f>
        <v>0</v>
      </c>
      <c r="E115" s="33">
        <f>IF('Indicator Date hidden'!F116="x","x",$E$2-'Indicator Date hidden'!F116)</f>
        <v>0</v>
      </c>
      <c r="F115" s="33">
        <f>IF('Indicator Date hidden'!G116="x","x",$F$2-'Indicator Date hidden'!G116)</f>
        <v>0</v>
      </c>
      <c r="G115" s="33">
        <f>IF('Indicator Date hidden'!H116="x","x",$G$2-'Indicator Date hidden'!H116)</f>
        <v>0</v>
      </c>
      <c r="H115" s="33">
        <f>IF('Indicator Date hidden'!I116="x","x",$H$2-'Indicator Date hidden'!I116)</f>
        <v>0</v>
      </c>
      <c r="I115" s="33">
        <f>IF('Indicator Date hidden'!J116="x","x",$I$2-'Indicator Date hidden'!J116)</f>
        <v>0</v>
      </c>
      <c r="J115" s="33">
        <f>IF('Indicator Date hidden'!K116="x","x",$J$2-'Indicator Date hidden'!K116)</f>
        <v>0</v>
      </c>
      <c r="K115" s="33">
        <f>IF('Indicator Date hidden'!L116="x","x",$K$2-'Indicator Date hidden'!L116)</f>
        <v>0</v>
      </c>
      <c r="L115" s="33">
        <f>IF('Indicator Date hidden'!M116="x","x",$L$2-'Indicator Date hidden'!M116)</f>
        <v>0</v>
      </c>
      <c r="M115" s="33">
        <f>IF('Indicator Date hidden'!N116="x","x",$M$2-'Indicator Date hidden'!N116)</f>
        <v>0</v>
      </c>
      <c r="N115" s="33">
        <f>IF('Indicator Date hidden'!O116="x","x",$N$2-'Indicator Date hidden'!O116)</f>
        <v>0</v>
      </c>
      <c r="O115" s="33">
        <f>IF('Indicator Date hidden'!P116="x","x",$O$2-'Indicator Date hidden'!P116)</f>
        <v>0</v>
      </c>
      <c r="P115" s="33">
        <f>IF('Indicator Date hidden'!Q116="x","x",$P$2-'Indicator Date hidden'!Q116)</f>
        <v>0</v>
      </c>
      <c r="Q115" s="33">
        <f>IF('Indicator Date hidden'!R116="x","x",$Q$2-'Indicator Date hidden'!R116)</f>
        <v>4</v>
      </c>
      <c r="R115" s="33">
        <f>IF('Indicator Date hidden'!S116="x","x",$R$2-'Indicator Date hidden'!S116)</f>
        <v>0</v>
      </c>
      <c r="S115" s="33">
        <f>IF('Indicator Date hidden'!T116="x","x",$S$2-'Indicator Date hidden'!T116)</f>
        <v>0</v>
      </c>
      <c r="T115" s="33">
        <f>IF('Indicator Date hidden'!U116="x","x",$T$2-'Indicator Date hidden'!U116)</f>
        <v>0</v>
      </c>
      <c r="U115" s="33">
        <f>IF('Indicator Date hidden'!V116="x","x",$U$2-'Indicator Date hidden'!V116)</f>
        <v>0</v>
      </c>
      <c r="V115" s="33">
        <f>IF('Indicator Date hidden'!W116="x","x",$V$2-'Indicator Date hidden'!W116)</f>
        <v>0</v>
      </c>
      <c r="W115" s="33">
        <f>IF('Indicator Date hidden'!X116="x","x",$W$2-'Indicator Date hidden'!X116)</f>
        <v>1</v>
      </c>
      <c r="X115" s="33">
        <f>IF('Indicator Date hidden'!Y116="x","x",$X$2-'Indicator Date hidden'!Y116)</f>
        <v>3</v>
      </c>
      <c r="Y115" s="33">
        <f>IF('Indicator Date hidden'!Z116="x","x",$Y$2-'Indicator Date hidden'!Z116)</f>
        <v>0</v>
      </c>
      <c r="Z115" s="33">
        <f>IF('Indicator Date hidden'!AA116="x","x",$Z$2-'Indicator Date hidden'!AA116)</f>
        <v>0</v>
      </c>
      <c r="AA115" s="33">
        <f>IF('Indicator Date hidden'!AB116="x","x",$AA$2-'Indicator Date hidden'!AB116)</f>
        <v>1</v>
      </c>
      <c r="AB115" s="33">
        <f>IF('Indicator Date hidden'!AC116="x","x",$AB$2-'Indicator Date hidden'!AC116)</f>
        <v>0</v>
      </c>
      <c r="AC115" s="33">
        <f>IF('Indicator Date hidden'!AD116="x","x",$AC$2-'Indicator Date hidden'!AD116)</f>
        <v>0</v>
      </c>
      <c r="AD115" s="33" t="str">
        <f>IF('Indicator Date hidden'!AE116="x","x",$AD$2-'Indicator Date hidden'!AE116)</f>
        <v>x</v>
      </c>
      <c r="AE115" s="33">
        <f>IF('Indicator Date hidden'!AF116="x","x",$AE$2-'Indicator Date hidden'!AF116)</f>
        <v>0</v>
      </c>
      <c r="AF115" s="33">
        <f>IF('Indicator Date hidden'!AG116="x","x",$AF$2-'Indicator Date hidden'!AG116)</f>
        <v>1</v>
      </c>
      <c r="AG115" s="33">
        <f>IF('Indicator Date hidden'!AH116="x","x",$AG$2-'Indicator Date hidden'!AH116)</f>
        <v>0</v>
      </c>
      <c r="AH115" s="33">
        <f>IF('Indicator Date hidden'!AI116="x","x",$AH$2-'Indicator Date hidden'!AI116)</f>
        <v>0</v>
      </c>
      <c r="AI115" s="33">
        <f>IF('Indicator Date hidden'!AJ116="x","x",$AI$2-'Indicator Date hidden'!AJ116)</f>
        <v>0</v>
      </c>
      <c r="AJ115" s="33" t="str">
        <f>IF('Indicator Date hidden'!AK116="x","x",$AJ$2-'Indicator Date hidden'!AK116)</f>
        <v>x</v>
      </c>
      <c r="AK115" s="33">
        <f>IF('Indicator Date hidden'!AL116="x","x",$AK$2-'Indicator Date hidden'!AL116)</f>
        <v>1</v>
      </c>
      <c r="AL115" s="33">
        <f>IF('Indicator Date hidden'!AM116="x","x",$AL$2-'Indicator Date hidden'!AM116)</f>
        <v>0</v>
      </c>
      <c r="AM115" s="33">
        <f>IF('Indicator Date hidden'!AN116="x","x",$AM$2-'Indicator Date hidden'!AN116)</f>
        <v>0</v>
      </c>
      <c r="AN115" s="33">
        <f>IF('Indicator Date hidden'!AO116="x","x",$AN$2-'Indicator Date hidden'!AO116)</f>
        <v>0</v>
      </c>
      <c r="AO115" s="33" t="str">
        <f>IF('Indicator Date hidden'!AP116="x","x",$AO$2-'Indicator Date hidden'!AP116)</f>
        <v>x</v>
      </c>
      <c r="AP115" s="33">
        <f>IF('Indicator Date hidden'!AQ116="x","x",$AP$2-'Indicator Date hidden'!AQ116)</f>
        <v>2</v>
      </c>
      <c r="AQ115" s="33">
        <f>IF('Indicator Date hidden'!AR116="x","x",$AQ$2-'Indicator Date hidden'!AR116)</f>
        <v>0</v>
      </c>
      <c r="AR115" s="33">
        <f>IF('Indicator Date hidden'!AS116="x","x",$AR$2-'Indicator Date hidden'!AS116)</f>
        <v>0</v>
      </c>
      <c r="AS115" s="33">
        <f>IF('Indicator Date hidden'!AT116="x","x",$AS$2-'Indicator Date hidden'!AT116)</f>
        <v>0</v>
      </c>
      <c r="AT115" s="33">
        <f>IF('Indicator Date hidden'!AU116="x","x",$AT$2-'Indicator Date hidden'!AU116)</f>
        <v>0</v>
      </c>
      <c r="AU115" s="33">
        <f>IF('Indicator Date hidden'!AV116="x","x",$AU$2-'Indicator Date hidden'!AV116)</f>
        <v>4</v>
      </c>
      <c r="AV115" s="33">
        <f>IF('Indicator Date hidden'!AW116="x","x",$AV$2-'Indicator Date hidden'!AW116)</f>
        <v>0</v>
      </c>
      <c r="AW115" s="33">
        <f>IF('Indicator Date hidden'!AX116="x","x",$AW$2-'Indicator Date hidden'!AX116)</f>
        <v>0</v>
      </c>
      <c r="AX115" s="33">
        <f>IF('Indicator Date hidden'!AY116="x","x",$AX$2-'Indicator Date hidden'!AY116)</f>
        <v>0</v>
      </c>
      <c r="AY115" s="33">
        <f>IF('Indicator Date hidden'!AZ116="x","x",$AY$2-'Indicator Date hidden'!AZ116)</f>
        <v>0</v>
      </c>
      <c r="AZ115" s="33">
        <f>IF('Indicator Date hidden'!BA116="x","x",$AZ$2-'Indicator Date hidden'!BA116)</f>
        <v>0</v>
      </c>
      <c r="BA115">
        <f t="shared" si="5"/>
        <v>17</v>
      </c>
      <c r="BB115" s="34">
        <f t="shared" si="6"/>
        <v>0.35416666666666669</v>
      </c>
      <c r="BC115">
        <f t="shared" si="7"/>
        <v>8</v>
      </c>
      <c r="BD115" s="34">
        <f t="shared" si="8"/>
        <v>0.94625541243131372</v>
      </c>
      <c r="BE115" s="36">
        <f t="shared" si="9"/>
        <v>0</v>
      </c>
    </row>
    <row r="116" spans="1:57" x14ac:dyDescent="0.3">
      <c r="A116" t="s">
        <v>212</v>
      </c>
      <c r="B116" s="33">
        <f>IF('Indicator Date hidden'!C117="x","x",$B$2-'Indicator Date hidden'!C117)</f>
        <v>0</v>
      </c>
      <c r="C116" s="33">
        <f>IF('Indicator Date hidden'!D117="x","x",$C$2-'Indicator Date hidden'!D117)</f>
        <v>0</v>
      </c>
      <c r="D116" s="33">
        <f>IF('Indicator Date hidden'!E117="x","x",$D$2-'Indicator Date hidden'!E117)</f>
        <v>0</v>
      </c>
      <c r="E116" s="33">
        <f>IF('Indicator Date hidden'!F117="x","x",$E$2-'Indicator Date hidden'!F117)</f>
        <v>0</v>
      </c>
      <c r="F116" s="33">
        <f>IF('Indicator Date hidden'!G117="x","x",$F$2-'Indicator Date hidden'!G117)</f>
        <v>0</v>
      </c>
      <c r="G116" s="33">
        <f>IF('Indicator Date hidden'!H117="x","x",$G$2-'Indicator Date hidden'!H117)</f>
        <v>0</v>
      </c>
      <c r="H116" s="33">
        <f>IF('Indicator Date hidden'!I117="x","x",$H$2-'Indicator Date hidden'!I117)</f>
        <v>0</v>
      </c>
      <c r="I116" s="33">
        <f>IF('Indicator Date hidden'!J117="x","x",$I$2-'Indicator Date hidden'!J117)</f>
        <v>0</v>
      </c>
      <c r="J116" s="33">
        <f>IF('Indicator Date hidden'!K117="x","x",$J$2-'Indicator Date hidden'!K117)</f>
        <v>0</v>
      </c>
      <c r="K116" s="33">
        <f>IF('Indicator Date hidden'!L117="x","x",$K$2-'Indicator Date hidden'!L117)</f>
        <v>0</v>
      </c>
      <c r="L116" s="33">
        <f>IF('Indicator Date hidden'!M117="x","x",$L$2-'Indicator Date hidden'!M117)</f>
        <v>0</v>
      </c>
      <c r="M116" s="33">
        <f>IF('Indicator Date hidden'!N117="x","x",$M$2-'Indicator Date hidden'!N117)</f>
        <v>0</v>
      </c>
      <c r="N116" s="33">
        <f>IF('Indicator Date hidden'!O117="x","x",$N$2-'Indicator Date hidden'!O117)</f>
        <v>0</v>
      </c>
      <c r="O116" s="33">
        <f>IF('Indicator Date hidden'!P117="x","x",$O$2-'Indicator Date hidden'!P117)</f>
        <v>0</v>
      </c>
      <c r="P116" s="33">
        <f>IF('Indicator Date hidden'!Q117="x","x",$P$2-'Indicator Date hidden'!Q117)</f>
        <v>0</v>
      </c>
      <c r="Q116" s="33">
        <f>IF('Indicator Date hidden'!R117="x","x",$Q$2-'Indicator Date hidden'!R117)</f>
        <v>1</v>
      </c>
      <c r="R116" s="33">
        <f>IF('Indicator Date hidden'!S117="x","x",$R$2-'Indicator Date hidden'!S117)</f>
        <v>0</v>
      </c>
      <c r="S116" s="33">
        <f>IF('Indicator Date hidden'!T117="x","x",$S$2-'Indicator Date hidden'!T117)</f>
        <v>0</v>
      </c>
      <c r="T116" s="33">
        <f>IF('Indicator Date hidden'!U117="x","x",$T$2-'Indicator Date hidden'!U117)</f>
        <v>0</v>
      </c>
      <c r="U116" s="33">
        <f>IF('Indicator Date hidden'!V117="x","x",$U$2-'Indicator Date hidden'!V117)</f>
        <v>0</v>
      </c>
      <c r="V116" s="33">
        <f>IF('Indicator Date hidden'!W117="x","x",$V$2-'Indicator Date hidden'!W117)</f>
        <v>0</v>
      </c>
      <c r="W116" s="33">
        <f>IF('Indicator Date hidden'!X117="x","x",$W$2-'Indicator Date hidden'!X117)</f>
        <v>1</v>
      </c>
      <c r="X116" s="33">
        <f>IF('Indicator Date hidden'!Y117="x","x",$X$2-'Indicator Date hidden'!Y117)</f>
        <v>1</v>
      </c>
      <c r="Y116" s="33">
        <f>IF('Indicator Date hidden'!Z117="x","x",$Y$2-'Indicator Date hidden'!Z117)</f>
        <v>0</v>
      </c>
      <c r="Z116" s="33">
        <f>IF('Indicator Date hidden'!AA117="x","x",$Z$2-'Indicator Date hidden'!AA117)</f>
        <v>0</v>
      </c>
      <c r="AA116" s="33" t="str">
        <f>IF('Indicator Date hidden'!AB117="x","x",$AA$2-'Indicator Date hidden'!AB117)</f>
        <v>x</v>
      </c>
      <c r="AB116" s="33">
        <f>IF('Indicator Date hidden'!AC117="x","x",$AB$2-'Indicator Date hidden'!AC117)</f>
        <v>0</v>
      </c>
      <c r="AC116" s="33">
        <f>IF('Indicator Date hidden'!AD117="x","x",$AC$2-'Indicator Date hidden'!AD117)</f>
        <v>0</v>
      </c>
      <c r="AD116" s="33" t="str">
        <f>IF('Indicator Date hidden'!AE117="x","x",$AD$2-'Indicator Date hidden'!AE117)</f>
        <v>x</v>
      </c>
      <c r="AE116" s="33">
        <f>IF('Indicator Date hidden'!AF117="x","x",$AE$2-'Indicator Date hidden'!AF117)</f>
        <v>0</v>
      </c>
      <c r="AF116" s="33">
        <f>IF('Indicator Date hidden'!AG117="x","x",$AF$2-'Indicator Date hidden'!AG117)</f>
        <v>0</v>
      </c>
      <c r="AG116" s="33">
        <f>IF('Indicator Date hidden'!AH117="x","x",$AG$2-'Indicator Date hidden'!AH117)</f>
        <v>0</v>
      </c>
      <c r="AH116" s="33">
        <f>IF('Indicator Date hidden'!AI117="x","x",$AH$2-'Indicator Date hidden'!AI117)</f>
        <v>0</v>
      </c>
      <c r="AI116" s="33">
        <f>IF('Indicator Date hidden'!AJ117="x","x",$AI$2-'Indicator Date hidden'!AJ117)</f>
        <v>0</v>
      </c>
      <c r="AJ116" s="33" t="str">
        <f>IF('Indicator Date hidden'!AK117="x","x",$AJ$2-'Indicator Date hidden'!AK117)</f>
        <v>x</v>
      </c>
      <c r="AK116" s="33">
        <f>IF('Indicator Date hidden'!AL117="x","x",$AK$2-'Indicator Date hidden'!AL117)</f>
        <v>1</v>
      </c>
      <c r="AL116" s="33">
        <f>IF('Indicator Date hidden'!AM117="x","x",$AL$2-'Indicator Date hidden'!AM117)</f>
        <v>0</v>
      </c>
      <c r="AM116" s="33">
        <f>IF('Indicator Date hidden'!AN117="x","x",$AM$2-'Indicator Date hidden'!AN117)</f>
        <v>0</v>
      </c>
      <c r="AN116" s="33">
        <f>IF('Indicator Date hidden'!AO117="x","x",$AN$2-'Indicator Date hidden'!AO117)</f>
        <v>0</v>
      </c>
      <c r="AO116" s="33" t="str">
        <f>IF('Indicator Date hidden'!AP117="x","x",$AO$2-'Indicator Date hidden'!AP117)</f>
        <v>x</v>
      </c>
      <c r="AP116" s="33" t="str">
        <f>IF('Indicator Date hidden'!AQ117="x","x",$AP$2-'Indicator Date hidden'!AQ117)</f>
        <v>x</v>
      </c>
      <c r="AQ116" s="33">
        <f>IF('Indicator Date hidden'!AR117="x","x",$AQ$2-'Indicator Date hidden'!AR117)</f>
        <v>8</v>
      </c>
      <c r="AR116" s="33">
        <f>IF('Indicator Date hidden'!AS117="x","x",$AR$2-'Indicator Date hidden'!AS117)</f>
        <v>0</v>
      </c>
      <c r="AS116" s="33">
        <f>IF('Indicator Date hidden'!AT117="x","x",$AS$2-'Indicator Date hidden'!AT117)</f>
        <v>0</v>
      </c>
      <c r="AT116" s="33">
        <f>IF('Indicator Date hidden'!AU117="x","x",$AT$2-'Indicator Date hidden'!AU117)</f>
        <v>0</v>
      </c>
      <c r="AU116" s="33">
        <f>IF('Indicator Date hidden'!AV117="x","x",$AU$2-'Indicator Date hidden'!AV117)</f>
        <v>3</v>
      </c>
      <c r="AV116" s="33">
        <f>IF('Indicator Date hidden'!AW117="x","x",$AV$2-'Indicator Date hidden'!AW117)</f>
        <v>0</v>
      </c>
      <c r="AW116" s="33">
        <f>IF('Indicator Date hidden'!AX117="x","x",$AW$2-'Indicator Date hidden'!AX117)</f>
        <v>0</v>
      </c>
      <c r="AX116" s="33">
        <f>IF('Indicator Date hidden'!AY117="x","x",$AX$2-'Indicator Date hidden'!AY117)</f>
        <v>0</v>
      </c>
      <c r="AY116" s="33">
        <f>IF('Indicator Date hidden'!AZ117="x","x",$AY$2-'Indicator Date hidden'!AZ117)</f>
        <v>0</v>
      </c>
      <c r="AZ116" s="33">
        <f>IF('Indicator Date hidden'!BA117="x","x",$AZ$2-'Indicator Date hidden'!BA117)</f>
        <v>0</v>
      </c>
      <c r="BA116">
        <f t="shared" si="5"/>
        <v>15</v>
      </c>
      <c r="BB116" s="34">
        <f t="shared" si="6"/>
        <v>0.32608695652173914</v>
      </c>
      <c r="BC116">
        <f t="shared" si="7"/>
        <v>6</v>
      </c>
      <c r="BD116" s="34">
        <f t="shared" si="8"/>
        <v>1.2520304869549503</v>
      </c>
      <c r="BE116" s="36">
        <f t="shared" si="9"/>
        <v>0</v>
      </c>
    </row>
    <row r="117" spans="1:57" x14ac:dyDescent="0.3">
      <c r="A117" t="s">
        <v>214</v>
      </c>
      <c r="B117" s="33">
        <f>IF('Indicator Date hidden'!C118="x","x",$B$2-'Indicator Date hidden'!C118)</f>
        <v>0</v>
      </c>
      <c r="C117" s="33">
        <f>IF('Indicator Date hidden'!D118="x","x",$C$2-'Indicator Date hidden'!D118)</f>
        <v>0</v>
      </c>
      <c r="D117" s="33">
        <f>IF('Indicator Date hidden'!E118="x","x",$D$2-'Indicator Date hidden'!E118)</f>
        <v>0</v>
      </c>
      <c r="E117" s="33">
        <f>IF('Indicator Date hidden'!F118="x","x",$E$2-'Indicator Date hidden'!F118)</f>
        <v>0</v>
      </c>
      <c r="F117" s="33">
        <f>IF('Indicator Date hidden'!G118="x","x",$F$2-'Indicator Date hidden'!G118)</f>
        <v>0</v>
      </c>
      <c r="G117" s="33">
        <f>IF('Indicator Date hidden'!H118="x","x",$G$2-'Indicator Date hidden'!H118)</f>
        <v>0</v>
      </c>
      <c r="H117" s="33">
        <f>IF('Indicator Date hidden'!I118="x","x",$H$2-'Indicator Date hidden'!I118)</f>
        <v>0</v>
      </c>
      <c r="I117" s="33">
        <f>IF('Indicator Date hidden'!J118="x","x",$I$2-'Indicator Date hidden'!J118)</f>
        <v>0</v>
      </c>
      <c r="J117" s="33">
        <f>IF('Indicator Date hidden'!K118="x","x",$J$2-'Indicator Date hidden'!K118)</f>
        <v>0</v>
      </c>
      <c r="K117" s="33">
        <f>IF('Indicator Date hidden'!L118="x","x",$K$2-'Indicator Date hidden'!L118)</f>
        <v>0</v>
      </c>
      <c r="L117" s="33">
        <f>IF('Indicator Date hidden'!M118="x","x",$L$2-'Indicator Date hidden'!M118)</f>
        <v>0</v>
      </c>
      <c r="M117" s="33">
        <f>IF('Indicator Date hidden'!N118="x","x",$M$2-'Indicator Date hidden'!N118)</f>
        <v>0</v>
      </c>
      <c r="N117" s="33">
        <f>IF('Indicator Date hidden'!O118="x","x",$N$2-'Indicator Date hidden'!O118)</f>
        <v>0</v>
      </c>
      <c r="O117" s="33">
        <f>IF('Indicator Date hidden'!P118="x","x",$O$2-'Indicator Date hidden'!P118)</f>
        <v>0</v>
      </c>
      <c r="P117" s="33">
        <f>IF('Indicator Date hidden'!Q118="x","x",$P$2-'Indicator Date hidden'!Q118)</f>
        <v>0</v>
      </c>
      <c r="Q117" s="33">
        <f>IF('Indicator Date hidden'!R118="x","x",$Q$2-'Indicator Date hidden'!R118)</f>
        <v>3</v>
      </c>
      <c r="R117" s="33">
        <f>IF('Indicator Date hidden'!S118="x","x",$R$2-'Indicator Date hidden'!S118)</f>
        <v>0</v>
      </c>
      <c r="S117" s="33">
        <f>IF('Indicator Date hidden'!T118="x","x",$S$2-'Indicator Date hidden'!T118)</f>
        <v>0</v>
      </c>
      <c r="T117" s="33">
        <f>IF('Indicator Date hidden'!U118="x","x",$T$2-'Indicator Date hidden'!U118)</f>
        <v>0</v>
      </c>
      <c r="U117" s="33">
        <f>IF('Indicator Date hidden'!V118="x","x",$U$2-'Indicator Date hidden'!V118)</f>
        <v>0</v>
      </c>
      <c r="V117" s="33">
        <f>IF('Indicator Date hidden'!W118="x","x",$V$2-'Indicator Date hidden'!W118)</f>
        <v>0</v>
      </c>
      <c r="W117" s="33">
        <f>IF('Indicator Date hidden'!X118="x","x",$W$2-'Indicator Date hidden'!X118)</f>
        <v>3</v>
      </c>
      <c r="X117" s="33">
        <f>IF('Indicator Date hidden'!Y118="x","x",$X$2-'Indicator Date hidden'!Y118)</f>
        <v>4</v>
      </c>
      <c r="Y117" s="33">
        <f>IF('Indicator Date hidden'!Z118="x","x",$Y$2-'Indicator Date hidden'!Z118)</f>
        <v>0</v>
      </c>
      <c r="Z117" s="33">
        <f>IF('Indicator Date hidden'!AA118="x","x",$Z$2-'Indicator Date hidden'!AA118)</f>
        <v>0</v>
      </c>
      <c r="AA117" s="33">
        <f>IF('Indicator Date hidden'!AB118="x","x",$AA$2-'Indicator Date hidden'!AB118)</f>
        <v>0</v>
      </c>
      <c r="AB117" s="33">
        <f>IF('Indicator Date hidden'!AC118="x","x",$AB$2-'Indicator Date hidden'!AC118)</f>
        <v>0</v>
      </c>
      <c r="AC117" s="33">
        <f>IF('Indicator Date hidden'!AD118="x","x",$AC$2-'Indicator Date hidden'!AD118)</f>
        <v>0</v>
      </c>
      <c r="AD117" s="33" t="str">
        <f>IF('Indicator Date hidden'!AE118="x","x",$AD$2-'Indicator Date hidden'!AE118)</f>
        <v>x</v>
      </c>
      <c r="AE117" s="33">
        <f>IF('Indicator Date hidden'!AF118="x","x",$AE$2-'Indicator Date hidden'!AF118)</f>
        <v>0</v>
      </c>
      <c r="AF117" s="33">
        <f>IF('Indicator Date hidden'!AG118="x","x",$AF$2-'Indicator Date hidden'!AG118)</f>
        <v>6</v>
      </c>
      <c r="AG117" s="33">
        <f>IF('Indicator Date hidden'!AH118="x","x",$AG$2-'Indicator Date hidden'!AH118)</f>
        <v>0</v>
      </c>
      <c r="AH117" s="33">
        <f>IF('Indicator Date hidden'!AI118="x","x",$AH$2-'Indicator Date hidden'!AI118)</f>
        <v>0</v>
      </c>
      <c r="AI117" s="33">
        <f>IF('Indicator Date hidden'!AJ118="x","x",$AI$2-'Indicator Date hidden'!AJ118)</f>
        <v>0</v>
      </c>
      <c r="AJ117" s="33" t="str">
        <f>IF('Indicator Date hidden'!AK118="x","x",$AJ$2-'Indicator Date hidden'!AK118)</f>
        <v>x</v>
      </c>
      <c r="AK117" s="33">
        <f>IF('Indicator Date hidden'!AL118="x","x",$AK$2-'Indicator Date hidden'!AL118)</f>
        <v>1</v>
      </c>
      <c r="AL117" s="33">
        <f>IF('Indicator Date hidden'!AM118="x","x",$AL$2-'Indicator Date hidden'!AM118)</f>
        <v>0</v>
      </c>
      <c r="AM117" s="33">
        <f>IF('Indicator Date hidden'!AN118="x","x",$AM$2-'Indicator Date hidden'!AN118)</f>
        <v>0</v>
      </c>
      <c r="AN117" s="33">
        <f>IF('Indicator Date hidden'!AO118="x","x",$AN$2-'Indicator Date hidden'!AO118)</f>
        <v>0</v>
      </c>
      <c r="AO117" s="33">
        <f>IF('Indicator Date hidden'!AP118="x","x",$AO$2-'Indicator Date hidden'!AP118)</f>
        <v>0</v>
      </c>
      <c r="AP117" s="33">
        <f>IF('Indicator Date hidden'!AQ118="x","x",$AP$2-'Indicator Date hidden'!AQ118)</f>
        <v>0</v>
      </c>
      <c r="AQ117" s="33">
        <f>IF('Indicator Date hidden'!AR118="x","x",$AQ$2-'Indicator Date hidden'!AR118)</f>
        <v>4</v>
      </c>
      <c r="AR117" s="33">
        <f>IF('Indicator Date hidden'!AS118="x","x",$AR$2-'Indicator Date hidden'!AS118)</f>
        <v>0</v>
      </c>
      <c r="AS117" s="33">
        <f>IF('Indicator Date hidden'!AT118="x","x",$AS$2-'Indicator Date hidden'!AT118)</f>
        <v>0</v>
      </c>
      <c r="AT117" s="33">
        <f>IF('Indicator Date hidden'!AU118="x","x",$AT$2-'Indicator Date hidden'!AU118)</f>
        <v>0</v>
      </c>
      <c r="AU117" s="33">
        <f>IF('Indicator Date hidden'!AV118="x","x",$AU$2-'Indicator Date hidden'!AV118)</f>
        <v>3</v>
      </c>
      <c r="AV117" s="33">
        <f>IF('Indicator Date hidden'!AW118="x","x",$AV$2-'Indicator Date hidden'!AW118)</f>
        <v>0</v>
      </c>
      <c r="AW117" s="33">
        <f>IF('Indicator Date hidden'!AX118="x","x",$AW$2-'Indicator Date hidden'!AX118)</f>
        <v>0</v>
      </c>
      <c r="AX117" s="33">
        <f>IF('Indicator Date hidden'!AY118="x","x",$AX$2-'Indicator Date hidden'!AY118)</f>
        <v>0</v>
      </c>
      <c r="AY117" s="33">
        <f>IF('Indicator Date hidden'!AZ118="x","x",$AY$2-'Indicator Date hidden'!AZ118)</f>
        <v>0</v>
      </c>
      <c r="AZ117" s="33">
        <f>IF('Indicator Date hidden'!BA118="x","x",$AZ$2-'Indicator Date hidden'!BA118)</f>
        <v>0</v>
      </c>
      <c r="BA117">
        <f t="shared" si="5"/>
        <v>24</v>
      </c>
      <c r="BB117" s="34">
        <f t="shared" si="6"/>
        <v>0.48979591836734693</v>
      </c>
      <c r="BC117">
        <f t="shared" si="7"/>
        <v>7</v>
      </c>
      <c r="BD117" s="34">
        <f t="shared" si="8"/>
        <v>1.3112145636088988</v>
      </c>
      <c r="BE117" s="36">
        <f t="shared" si="9"/>
        <v>0</v>
      </c>
    </row>
    <row r="118" spans="1:57" x14ac:dyDescent="0.3">
      <c r="A118" t="s">
        <v>216</v>
      </c>
      <c r="B118" s="33">
        <f>IF('Indicator Date hidden'!C119="x","x",$B$2-'Indicator Date hidden'!C119)</f>
        <v>0</v>
      </c>
      <c r="C118" s="33">
        <f>IF('Indicator Date hidden'!D119="x","x",$C$2-'Indicator Date hidden'!D119)</f>
        <v>0</v>
      </c>
      <c r="D118" s="33">
        <f>IF('Indicator Date hidden'!E119="x","x",$D$2-'Indicator Date hidden'!E119)</f>
        <v>0</v>
      </c>
      <c r="E118" s="33">
        <f>IF('Indicator Date hidden'!F119="x","x",$E$2-'Indicator Date hidden'!F119)</f>
        <v>0</v>
      </c>
      <c r="F118" s="33">
        <f>IF('Indicator Date hidden'!G119="x","x",$F$2-'Indicator Date hidden'!G119)</f>
        <v>0</v>
      </c>
      <c r="G118" s="33">
        <f>IF('Indicator Date hidden'!H119="x","x",$G$2-'Indicator Date hidden'!H119)</f>
        <v>0</v>
      </c>
      <c r="H118" s="33">
        <f>IF('Indicator Date hidden'!I119="x","x",$H$2-'Indicator Date hidden'!I119)</f>
        <v>0</v>
      </c>
      <c r="I118" s="33">
        <f>IF('Indicator Date hidden'!J119="x","x",$I$2-'Indicator Date hidden'!J119)</f>
        <v>0</v>
      </c>
      <c r="J118" s="33">
        <f>IF('Indicator Date hidden'!K119="x","x",$J$2-'Indicator Date hidden'!K119)</f>
        <v>0</v>
      </c>
      <c r="K118" s="33">
        <f>IF('Indicator Date hidden'!L119="x","x",$K$2-'Indicator Date hidden'!L119)</f>
        <v>0</v>
      </c>
      <c r="L118" s="33">
        <f>IF('Indicator Date hidden'!M119="x","x",$L$2-'Indicator Date hidden'!M119)</f>
        <v>0</v>
      </c>
      <c r="M118" s="33">
        <f>IF('Indicator Date hidden'!N119="x","x",$M$2-'Indicator Date hidden'!N119)</f>
        <v>0</v>
      </c>
      <c r="N118" s="33">
        <f>IF('Indicator Date hidden'!O119="x","x",$N$2-'Indicator Date hidden'!O119)</f>
        <v>0</v>
      </c>
      <c r="O118" s="33">
        <f>IF('Indicator Date hidden'!P119="x","x",$O$2-'Indicator Date hidden'!P119)</f>
        <v>0</v>
      </c>
      <c r="P118" s="33">
        <f>IF('Indicator Date hidden'!Q119="x","x",$P$2-'Indicator Date hidden'!Q119)</f>
        <v>0</v>
      </c>
      <c r="Q118" s="33">
        <f>IF('Indicator Date hidden'!R119="x","x",$Q$2-'Indicator Date hidden'!R119)</f>
        <v>3</v>
      </c>
      <c r="R118" s="33">
        <f>IF('Indicator Date hidden'!S119="x","x",$R$2-'Indicator Date hidden'!S119)</f>
        <v>0</v>
      </c>
      <c r="S118" s="33">
        <f>IF('Indicator Date hidden'!T119="x","x",$S$2-'Indicator Date hidden'!T119)</f>
        <v>0</v>
      </c>
      <c r="T118" s="33">
        <f>IF('Indicator Date hidden'!U119="x","x",$T$2-'Indicator Date hidden'!U119)</f>
        <v>0</v>
      </c>
      <c r="U118" s="33">
        <f>IF('Indicator Date hidden'!V119="x","x",$U$2-'Indicator Date hidden'!V119)</f>
        <v>0</v>
      </c>
      <c r="V118" s="33">
        <f>IF('Indicator Date hidden'!W119="x","x",$V$2-'Indicator Date hidden'!W119)</f>
        <v>0</v>
      </c>
      <c r="W118" s="33">
        <f>IF('Indicator Date hidden'!X119="x","x",$W$2-'Indicator Date hidden'!X119)</f>
        <v>3</v>
      </c>
      <c r="X118" s="33">
        <f>IF('Indicator Date hidden'!Y119="x","x",$X$2-'Indicator Date hidden'!Y119)</f>
        <v>2</v>
      </c>
      <c r="Y118" s="33">
        <f>IF('Indicator Date hidden'!Z119="x","x",$Y$2-'Indicator Date hidden'!Z119)</f>
        <v>0</v>
      </c>
      <c r="Z118" s="33">
        <f>IF('Indicator Date hidden'!AA119="x","x",$Z$2-'Indicator Date hidden'!AA119)</f>
        <v>0</v>
      </c>
      <c r="AA118" s="33">
        <f>IF('Indicator Date hidden'!AB119="x","x",$AA$2-'Indicator Date hidden'!AB119)</f>
        <v>0</v>
      </c>
      <c r="AB118" s="33">
        <f>IF('Indicator Date hidden'!AC119="x","x",$AB$2-'Indicator Date hidden'!AC119)</f>
        <v>0</v>
      </c>
      <c r="AC118" s="33">
        <f>IF('Indicator Date hidden'!AD119="x","x",$AC$2-'Indicator Date hidden'!AD119)</f>
        <v>0</v>
      </c>
      <c r="AD118" s="33">
        <f>IF('Indicator Date hidden'!AE119="x","x",$AD$2-'Indicator Date hidden'!AE119)</f>
        <v>0</v>
      </c>
      <c r="AE118" s="33">
        <f>IF('Indicator Date hidden'!AF119="x","x",$AE$2-'Indicator Date hidden'!AF119)</f>
        <v>0</v>
      </c>
      <c r="AF118" s="33">
        <f>IF('Indicator Date hidden'!AG119="x","x",$AF$2-'Indicator Date hidden'!AG119)</f>
        <v>4</v>
      </c>
      <c r="AG118" s="33">
        <f>IF('Indicator Date hidden'!AH119="x","x",$AG$2-'Indicator Date hidden'!AH119)</f>
        <v>0</v>
      </c>
      <c r="AH118" s="33">
        <f>IF('Indicator Date hidden'!AI119="x","x",$AH$2-'Indicator Date hidden'!AI119)</f>
        <v>0</v>
      </c>
      <c r="AI118" s="33">
        <f>IF('Indicator Date hidden'!AJ119="x","x",$AI$2-'Indicator Date hidden'!AJ119)</f>
        <v>0</v>
      </c>
      <c r="AJ118" s="33" t="str">
        <f>IF('Indicator Date hidden'!AK119="x","x",$AJ$2-'Indicator Date hidden'!AK119)</f>
        <v>x</v>
      </c>
      <c r="AK118" s="33">
        <f>IF('Indicator Date hidden'!AL119="x","x",$AK$2-'Indicator Date hidden'!AL119)</f>
        <v>1</v>
      </c>
      <c r="AL118" s="33">
        <f>IF('Indicator Date hidden'!AM119="x","x",$AL$2-'Indicator Date hidden'!AM119)</f>
        <v>0</v>
      </c>
      <c r="AM118" s="33">
        <f>IF('Indicator Date hidden'!AN119="x","x",$AM$2-'Indicator Date hidden'!AN119)</f>
        <v>0</v>
      </c>
      <c r="AN118" s="33">
        <f>IF('Indicator Date hidden'!AO119="x","x",$AN$2-'Indicator Date hidden'!AO119)</f>
        <v>0</v>
      </c>
      <c r="AO118" s="33">
        <f>IF('Indicator Date hidden'!AP119="x","x",$AO$2-'Indicator Date hidden'!AP119)</f>
        <v>2</v>
      </c>
      <c r="AP118" s="33">
        <f>IF('Indicator Date hidden'!AQ119="x","x",$AP$2-'Indicator Date hidden'!AQ119)</f>
        <v>2</v>
      </c>
      <c r="AQ118" s="33">
        <f>IF('Indicator Date hidden'!AR119="x","x",$AQ$2-'Indicator Date hidden'!AR119)</f>
        <v>0</v>
      </c>
      <c r="AR118" s="33">
        <f>IF('Indicator Date hidden'!AS119="x","x",$AR$2-'Indicator Date hidden'!AS119)</f>
        <v>0</v>
      </c>
      <c r="AS118" s="33">
        <f>IF('Indicator Date hidden'!AT119="x","x",$AS$2-'Indicator Date hidden'!AT119)</f>
        <v>0</v>
      </c>
      <c r="AT118" s="33">
        <f>IF('Indicator Date hidden'!AU119="x","x",$AT$2-'Indicator Date hidden'!AU119)</f>
        <v>0</v>
      </c>
      <c r="AU118" s="33">
        <f>IF('Indicator Date hidden'!AV119="x","x",$AU$2-'Indicator Date hidden'!AV119)</f>
        <v>5</v>
      </c>
      <c r="AV118" s="33">
        <f>IF('Indicator Date hidden'!AW119="x","x",$AV$2-'Indicator Date hidden'!AW119)</f>
        <v>0</v>
      </c>
      <c r="AW118" s="33">
        <f>IF('Indicator Date hidden'!AX119="x","x",$AW$2-'Indicator Date hidden'!AX119)</f>
        <v>0</v>
      </c>
      <c r="AX118" s="33">
        <f>IF('Indicator Date hidden'!AY119="x","x",$AX$2-'Indicator Date hidden'!AY119)</f>
        <v>0</v>
      </c>
      <c r="AY118" s="33">
        <f>IF('Indicator Date hidden'!AZ119="x","x",$AY$2-'Indicator Date hidden'!AZ119)</f>
        <v>0</v>
      </c>
      <c r="AZ118" s="33">
        <f>IF('Indicator Date hidden'!BA119="x","x",$AZ$2-'Indicator Date hidden'!BA119)</f>
        <v>0</v>
      </c>
      <c r="BA118">
        <f t="shared" si="5"/>
        <v>22</v>
      </c>
      <c r="BB118" s="34">
        <f t="shared" si="6"/>
        <v>0.44</v>
      </c>
      <c r="BC118">
        <f t="shared" si="7"/>
        <v>8</v>
      </c>
      <c r="BD118" s="34">
        <f t="shared" si="8"/>
        <v>1.1164228589562291</v>
      </c>
      <c r="BE118" s="36">
        <f t="shared" si="9"/>
        <v>0</v>
      </c>
    </row>
    <row r="119" spans="1:57" x14ac:dyDescent="0.3">
      <c r="A119" t="s">
        <v>218</v>
      </c>
      <c r="B119" s="33">
        <f>IF('Indicator Date hidden'!C120="x","x",$B$2-'Indicator Date hidden'!C120)</f>
        <v>0</v>
      </c>
      <c r="C119" s="33">
        <f>IF('Indicator Date hidden'!D120="x","x",$C$2-'Indicator Date hidden'!D120)</f>
        <v>0</v>
      </c>
      <c r="D119" s="33">
        <f>IF('Indicator Date hidden'!E120="x","x",$D$2-'Indicator Date hidden'!E120)</f>
        <v>0</v>
      </c>
      <c r="E119" s="33">
        <f>IF('Indicator Date hidden'!F120="x","x",$E$2-'Indicator Date hidden'!F120)</f>
        <v>0</v>
      </c>
      <c r="F119" s="33">
        <f>IF('Indicator Date hidden'!G120="x","x",$F$2-'Indicator Date hidden'!G120)</f>
        <v>0</v>
      </c>
      <c r="G119" s="33">
        <f>IF('Indicator Date hidden'!H120="x","x",$G$2-'Indicator Date hidden'!H120)</f>
        <v>0</v>
      </c>
      <c r="H119" s="33">
        <f>IF('Indicator Date hidden'!I120="x","x",$H$2-'Indicator Date hidden'!I120)</f>
        <v>0</v>
      </c>
      <c r="I119" s="33">
        <f>IF('Indicator Date hidden'!J120="x","x",$I$2-'Indicator Date hidden'!J120)</f>
        <v>0</v>
      </c>
      <c r="J119" s="33">
        <f>IF('Indicator Date hidden'!K120="x","x",$J$2-'Indicator Date hidden'!K120)</f>
        <v>0</v>
      </c>
      <c r="K119" s="33">
        <f>IF('Indicator Date hidden'!L120="x","x",$K$2-'Indicator Date hidden'!L120)</f>
        <v>0</v>
      </c>
      <c r="L119" s="33">
        <f>IF('Indicator Date hidden'!M120="x","x",$L$2-'Indicator Date hidden'!M120)</f>
        <v>0</v>
      </c>
      <c r="M119" s="33">
        <f>IF('Indicator Date hidden'!N120="x","x",$M$2-'Indicator Date hidden'!N120)</f>
        <v>0</v>
      </c>
      <c r="N119" s="33">
        <f>IF('Indicator Date hidden'!O120="x","x",$N$2-'Indicator Date hidden'!O120)</f>
        <v>0</v>
      </c>
      <c r="O119" s="33">
        <f>IF('Indicator Date hidden'!P120="x","x",$O$2-'Indicator Date hidden'!P120)</f>
        <v>0</v>
      </c>
      <c r="P119" s="33">
        <f>IF('Indicator Date hidden'!Q120="x","x",$P$2-'Indicator Date hidden'!Q120)</f>
        <v>0</v>
      </c>
      <c r="Q119" s="33" t="str">
        <f>IF('Indicator Date hidden'!R120="x","x",$Q$2-'Indicator Date hidden'!R120)</f>
        <v>x</v>
      </c>
      <c r="R119" s="33">
        <f>IF('Indicator Date hidden'!S120="x","x",$R$2-'Indicator Date hidden'!S120)</f>
        <v>0</v>
      </c>
      <c r="S119" s="33">
        <f>IF('Indicator Date hidden'!T120="x","x",$S$2-'Indicator Date hidden'!T120)</f>
        <v>0</v>
      </c>
      <c r="T119" s="33">
        <f>IF('Indicator Date hidden'!U120="x","x",$T$2-'Indicator Date hidden'!U120)</f>
        <v>0</v>
      </c>
      <c r="U119" s="33">
        <f>IF('Indicator Date hidden'!V120="x","x",$U$2-'Indicator Date hidden'!V120)</f>
        <v>0</v>
      </c>
      <c r="V119" s="33">
        <f>IF('Indicator Date hidden'!W120="x","x",$V$2-'Indicator Date hidden'!W120)</f>
        <v>0</v>
      </c>
      <c r="W119" s="33">
        <f>IF('Indicator Date hidden'!X120="x","x",$W$2-'Indicator Date hidden'!X120)</f>
        <v>5</v>
      </c>
      <c r="X119" s="33">
        <f>IF('Indicator Date hidden'!Y120="x","x",$X$2-'Indicator Date hidden'!Y120)</f>
        <v>2</v>
      </c>
      <c r="Y119" s="33">
        <f>IF('Indicator Date hidden'!Z120="x","x",$Y$2-'Indicator Date hidden'!Z120)</f>
        <v>0</v>
      </c>
      <c r="Z119" s="33">
        <f>IF('Indicator Date hidden'!AA120="x","x",$Z$2-'Indicator Date hidden'!AA120)</f>
        <v>0</v>
      </c>
      <c r="AA119" s="33">
        <f>IF('Indicator Date hidden'!AB120="x","x",$AA$2-'Indicator Date hidden'!AB120)</f>
        <v>0</v>
      </c>
      <c r="AB119" s="33">
        <f>IF('Indicator Date hidden'!AC120="x","x",$AB$2-'Indicator Date hidden'!AC120)</f>
        <v>0</v>
      </c>
      <c r="AC119" s="33">
        <f>IF('Indicator Date hidden'!AD120="x","x",$AC$2-'Indicator Date hidden'!AD120)</f>
        <v>0</v>
      </c>
      <c r="AD119" s="33">
        <f>IF('Indicator Date hidden'!AE120="x","x",$AD$2-'Indicator Date hidden'!AE120)</f>
        <v>0</v>
      </c>
      <c r="AE119" s="33">
        <f>IF('Indicator Date hidden'!AF120="x","x",$AE$2-'Indicator Date hidden'!AF120)</f>
        <v>0</v>
      </c>
      <c r="AF119" s="33" t="str">
        <f>IF('Indicator Date hidden'!AG120="x","x",$AF$2-'Indicator Date hidden'!AG120)</f>
        <v>x</v>
      </c>
      <c r="AG119" s="33">
        <f>IF('Indicator Date hidden'!AH120="x","x",$AG$2-'Indicator Date hidden'!AH120)</f>
        <v>0</v>
      </c>
      <c r="AH119" s="33">
        <f>IF('Indicator Date hidden'!AI120="x","x",$AH$2-'Indicator Date hidden'!AI120)</f>
        <v>0</v>
      </c>
      <c r="AI119" s="33">
        <f>IF('Indicator Date hidden'!AJ120="x","x",$AI$2-'Indicator Date hidden'!AJ120)</f>
        <v>0</v>
      </c>
      <c r="AJ119" s="33">
        <f>IF('Indicator Date hidden'!AK120="x","x",$AJ$2-'Indicator Date hidden'!AK120)</f>
        <v>1</v>
      </c>
      <c r="AK119" s="33">
        <f>IF('Indicator Date hidden'!AL120="x","x",$AK$2-'Indicator Date hidden'!AL120)</f>
        <v>1</v>
      </c>
      <c r="AL119" s="33">
        <f>IF('Indicator Date hidden'!AM120="x","x",$AL$2-'Indicator Date hidden'!AM120)</f>
        <v>0</v>
      </c>
      <c r="AM119" s="33">
        <f>IF('Indicator Date hidden'!AN120="x","x",$AM$2-'Indicator Date hidden'!AN120)</f>
        <v>0</v>
      </c>
      <c r="AN119" s="33">
        <f>IF('Indicator Date hidden'!AO120="x","x",$AN$2-'Indicator Date hidden'!AO120)</f>
        <v>0</v>
      </c>
      <c r="AO119" s="33">
        <f>IF('Indicator Date hidden'!AP120="x","x",$AO$2-'Indicator Date hidden'!AP120)</f>
        <v>1</v>
      </c>
      <c r="AP119" s="33">
        <f>IF('Indicator Date hidden'!AQ120="x","x",$AP$2-'Indicator Date hidden'!AQ120)</f>
        <v>1</v>
      </c>
      <c r="AQ119" s="33">
        <f>IF('Indicator Date hidden'!AR120="x","x",$AQ$2-'Indicator Date hidden'!AR120)</f>
        <v>6</v>
      </c>
      <c r="AR119" s="33">
        <f>IF('Indicator Date hidden'!AS120="x","x",$AR$2-'Indicator Date hidden'!AS120)</f>
        <v>0</v>
      </c>
      <c r="AS119" s="33">
        <f>IF('Indicator Date hidden'!AT120="x","x",$AS$2-'Indicator Date hidden'!AT120)</f>
        <v>0</v>
      </c>
      <c r="AT119" s="33">
        <f>IF('Indicator Date hidden'!AU120="x","x",$AT$2-'Indicator Date hidden'!AU120)</f>
        <v>0</v>
      </c>
      <c r="AU119" s="33">
        <f>IF('Indicator Date hidden'!AV120="x","x",$AU$2-'Indicator Date hidden'!AV120)</f>
        <v>1</v>
      </c>
      <c r="AV119" s="33">
        <f>IF('Indicator Date hidden'!AW120="x","x",$AV$2-'Indicator Date hidden'!AW120)</f>
        <v>0</v>
      </c>
      <c r="AW119" s="33">
        <f>IF('Indicator Date hidden'!AX120="x","x",$AW$2-'Indicator Date hidden'!AX120)</f>
        <v>0</v>
      </c>
      <c r="AX119" s="33">
        <f>IF('Indicator Date hidden'!AY120="x","x",$AX$2-'Indicator Date hidden'!AY120)</f>
        <v>0</v>
      </c>
      <c r="AY119" s="33">
        <f>IF('Indicator Date hidden'!AZ120="x","x",$AY$2-'Indicator Date hidden'!AZ120)</f>
        <v>0</v>
      </c>
      <c r="AZ119" s="33">
        <f>IF('Indicator Date hidden'!BA120="x","x",$AZ$2-'Indicator Date hidden'!BA120)</f>
        <v>0</v>
      </c>
      <c r="BA119">
        <f t="shared" si="5"/>
        <v>18</v>
      </c>
      <c r="BB119" s="34">
        <f t="shared" si="6"/>
        <v>0.36734693877551022</v>
      </c>
      <c r="BC119">
        <f t="shared" si="7"/>
        <v>8</v>
      </c>
      <c r="BD119" s="34">
        <f t="shared" si="8"/>
        <v>1.1373775341300223</v>
      </c>
      <c r="BE119" s="36">
        <f t="shared" si="9"/>
        <v>0</v>
      </c>
    </row>
    <row r="120" spans="1:57" x14ac:dyDescent="0.3">
      <c r="A120" t="s">
        <v>219</v>
      </c>
      <c r="B120" s="33">
        <f>IF('Indicator Date hidden'!C121="x","x",$B$2-'Indicator Date hidden'!C121)</f>
        <v>0</v>
      </c>
      <c r="C120" s="33">
        <f>IF('Indicator Date hidden'!D121="x","x",$C$2-'Indicator Date hidden'!D121)</f>
        <v>0</v>
      </c>
      <c r="D120" s="33">
        <f>IF('Indicator Date hidden'!E121="x","x",$D$2-'Indicator Date hidden'!E121)</f>
        <v>0</v>
      </c>
      <c r="E120" s="33">
        <f>IF('Indicator Date hidden'!F121="x","x",$E$2-'Indicator Date hidden'!F121)</f>
        <v>0</v>
      </c>
      <c r="F120" s="33">
        <f>IF('Indicator Date hidden'!G121="x","x",$F$2-'Indicator Date hidden'!G121)</f>
        <v>0</v>
      </c>
      <c r="G120" s="33">
        <f>IF('Indicator Date hidden'!H121="x","x",$G$2-'Indicator Date hidden'!H121)</f>
        <v>0</v>
      </c>
      <c r="H120" s="33">
        <f>IF('Indicator Date hidden'!I121="x","x",$H$2-'Indicator Date hidden'!I121)</f>
        <v>0</v>
      </c>
      <c r="I120" s="33">
        <f>IF('Indicator Date hidden'!J121="x","x",$I$2-'Indicator Date hidden'!J121)</f>
        <v>0</v>
      </c>
      <c r="J120" s="33">
        <f>IF('Indicator Date hidden'!K121="x","x",$J$2-'Indicator Date hidden'!K121)</f>
        <v>0</v>
      </c>
      <c r="K120" s="33">
        <f>IF('Indicator Date hidden'!L121="x","x",$K$2-'Indicator Date hidden'!L121)</f>
        <v>0</v>
      </c>
      <c r="L120" s="33">
        <f>IF('Indicator Date hidden'!M121="x","x",$L$2-'Indicator Date hidden'!M121)</f>
        <v>0</v>
      </c>
      <c r="M120" s="33">
        <f>IF('Indicator Date hidden'!N121="x","x",$M$2-'Indicator Date hidden'!N121)</f>
        <v>0</v>
      </c>
      <c r="N120" s="33">
        <f>IF('Indicator Date hidden'!O121="x","x",$N$2-'Indicator Date hidden'!O121)</f>
        <v>0</v>
      </c>
      <c r="O120" s="33">
        <f>IF('Indicator Date hidden'!P121="x","x",$O$2-'Indicator Date hidden'!P121)</f>
        <v>0</v>
      </c>
      <c r="P120" s="33">
        <f>IF('Indicator Date hidden'!Q121="x","x",$P$2-'Indicator Date hidden'!Q121)</f>
        <v>0</v>
      </c>
      <c r="Q120" s="33">
        <f>IF('Indicator Date hidden'!R121="x","x",$Q$2-'Indicator Date hidden'!R121)</f>
        <v>1</v>
      </c>
      <c r="R120" s="33">
        <f>IF('Indicator Date hidden'!S121="x","x",$R$2-'Indicator Date hidden'!S121)</f>
        <v>0</v>
      </c>
      <c r="S120" s="33">
        <f>IF('Indicator Date hidden'!T121="x","x",$S$2-'Indicator Date hidden'!T121)</f>
        <v>0</v>
      </c>
      <c r="T120" s="33">
        <f>IF('Indicator Date hidden'!U121="x","x",$T$2-'Indicator Date hidden'!U121)</f>
        <v>0</v>
      </c>
      <c r="U120" s="33">
        <f>IF('Indicator Date hidden'!V121="x","x",$U$2-'Indicator Date hidden'!V121)</f>
        <v>0</v>
      </c>
      <c r="V120" s="33">
        <f>IF('Indicator Date hidden'!W121="x","x",$V$2-'Indicator Date hidden'!W121)</f>
        <v>0</v>
      </c>
      <c r="W120" s="33">
        <f>IF('Indicator Date hidden'!X121="x","x",$W$2-'Indicator Date hidden'!X121)</f>
        <v>1</v>
      </c>
      <c r="X120" s="33">
        <f>IF('Indicator Date hidden'!Y121="x","x",$X$2-'Indicator Date hidden'!Y121)</f>
        <v>4</v>
      </c>
      <c r="Y120" s="33">
        <f>IF('Indicator Date hidden'!Z121="x","x",$Y$2-'Indicator Date hidden'!Z121)</f>
        <v>0</v>
      </c>
      <c r="Z120" s="33">
        <f>IF('Indicator Date hidden'!AA121="x","x",$Z$2-'Indicator Date hidden'!AA121)</f>
        <v>0</v>
      </c>
      <c r="AA120" s="33">
        <f>IF('Indicator Date hidden'!AB121="x","x",$AA$2-'Indicator Date hidden'!AB121)</f>
        <v>0</v>
      </c>
      <c r="AB120" s="33">
        <f>IF('Indicator Date hidden'!AC121="x","x",$AB$2-'Indicator Date hidden'!AC121)</f>
        <v>0</v>
      </c>
      <c r="AC120" s="33">
        <f>IF('Indicator Date hidden'!AD121="x","x",$AC$2-'Indicator Date hidden'!AD121)</f>
        <v>0</v>
      </c>
      <c r="AD120" s="33">
        <f>IF('Indicator Date hidden'!AE121="x","x",$AD$2-'Indicator Date hidden'!AE121)</f>
        <v>0</v>
      </c>
      <c r="AE120" s="33">
        <f>IF('Indicator Date hidden'!AF121="x","x",$AE$2-'Indicator Date hidden'!AF121)</f>
        <v>0</v>
      </c>
      <c r="AF120" s="33">
        <f>IF('Indicator Date hidden'!AG121="x","x",$AF$2-'Indicator Date hidden'!AG121)</f>
        <v>4</v>
      </c>
      <c r="AG120" s="33">
        <f>IF('Indicator Date hidden'!AH121="x","x",$AG$2-'Indicator Date hidden'!AH121)</f>
        <v>0</v>
      </c>
      <c r="AH120" s="33">
        <f>IF('Indicator Date hidden'!AI121="x","x",$AH$2-'Indicator Date hidden'!AI121)</f>
        <v>0</v>
      </c>
      <c r="AI120" s="33">
        <f>IF('Indicator Date hidden'!AJ121="x","x",$AI$2-'Indicator Date hidden'!AJ121)</f>
        <v>0</v>
      </c>
      <c r="AJ120" s="33" t="str">
        <f>IF('Indicator Date hidden'!AK121="x","x",$AJ$2-'Indicator Date hidden'!AK121)</f>
        <v>x</v>
      </c>
      <c r="AK120" s="33">
        <f>IF('Indicator Date hidden'!AL121="x","x",$AK$2-'Indicator Date hidden'!AL121)</f>
        <v>1</v>
      </c>
      <c r="AL120" s="33">
        <f>IF('Indicator Date hidden'!AM121="x","x",$AL$2-'Indicator Date hidden'!AM121)</f>
        <v>0</v>
      </c>
      <c r="AM120" s="33">
        <f>IF('Indicator Date hidden'!AN121="x","x",$AM$2-'Indicator Date hidden'!AN121)</f>
        <v>0</v>
      </c>
      <c r="AN120" s="33">
        <f>IF('Indicator Date hidden'!AO121="x","x",$AN$2-'Indicator Date hidden'!AO121)</f>
        <v>0</v>
      </c>
      <c r="AO120" s="33">
        <f>IF('Indicator Date hidden'!AP121="x","x",$AO$2-'Indicator Date hidden'!AP121)</f>
        <v>1</v>
      </c>
      <c r="AP120" s="33">
        <f>IF('Indicator Date hidden'!AQ121="x","x",$AP$2-'Indicator Date hidden'!AQ121)</f>
        <v>1</v>
      </c>
      <c r="AQ120" s="33">
        <f>IF('Indicator Date hidden'!AR121="x","x",$AQ$2-'Indicator Date hidden'!AR121)</f>
        <v>6</v>
      </c>
      <c r="AR120" s="33">
        <f>IF('Indicator Date hidden'!AS121="x","x",$AR$2-'Indicator Date hidden'!AS121)</f>
        <v>0</v>
      </c>
      <c r="AS120" s="33">
        <f>IF('Indicator Date hidden'!AT121="x","x",$AS$2-'Indicator Date hidden'!AT121)</f>
        <v>0</v>
      </c>
      <c r="AT120" s="33">
        <f>IF('Indicator Date hidden'!AU121="x","x",$AT$2-'Indicator Date hidden'!AU121)</f>
        <v>0</v>
      </c>
      <c r="AU120" s="33">
        <f>IF('Indicator Date hidden'!AV121="x","x",$AU$2-'Indicator Date hidden'!AV121)</f>
        <v>7</v>
      </c>
      <c r="AV120" s="33">
        <f>IF('Indicator Date hidden'!AW121="x","x",$AV$2-'Indicator Date hidden'!AW121)</f>
        <v>0</v>
      </c>
      <c r="AW120" s="33">
        <f>IF('Indicator Date hidden'!AX121="x","x",$AW$2-'Indicator Date hidden'!AX121)</f>
        <v>0</v>
      </c>
      <c r="AX120" s="33">
        <f>IF('Indicator Date hidden'!AY121="x","x",$AX$2-'Indicator Date hidden'!AY121)</f>
        <v>0</v>
      </c>
      <c r="AY120" s="33">
        <f>IF('Indicator Date hidden'!AZ121="x","x",$AY$2-'Indicator Date hidden'!AZ121)</f>
        <v>0</v>
      </c>
      <c r="AZ120" s="33">
        <f>IF('Indicator Date hidden'!BA121="x","x",$AZ$2-'Indicator Date hidden'!BA121)</f>
        <v>0</v>
      </c>
      <c r="BA120">
        <f t="shared" si="5"/>
        <v>26</v>
      </c>
      <c r="BB120" s="34">
        <f t="shared" si="6"/>
        <v>0.52</v>
      </c>
      <c r="BC120">
        <f t="shared" si="7"/>
        <v>9</v>
      </c>
      <c r="BD120" s="34">
        <f t="shared" si="8"/>
        <v>1.4729562111617576</v>
      </c>
      <c r="BE120" s="36">
        <f t="shared" si="9"/>
        <v>0</v>
      </c>
    </row>
    <row r="121" spans="1:57" x14ac:dyDescent="0.3">
      <c r="A121" t="s">
        <v>221</v>
      </c>
      <c r="B121" s="33">
        <f>IF('Indicator Date hidden'!C122="x","x",$B$2-'Indicator Date hidden'!C122)</f>
        <v>0</v>
      </c>
      <c r="C121" s="33">
        <f>IF('Indicator Date hidden'!D122="x","x",$C$2-'Indicator Date hidden'!D122)</f>
        <v>0</v>
      </c>
      <c r="D121" s="33">
        <f>IF('Indicator Date hidden'!E122="x","x",$D$2-'Indicator Date hidden'!E122)</f>
        <v>0</v>
      </c>
      <c r="E121" s="33">
        <f>IF('Indicator Date hidden'!F122="x","x",$E$2-'Indicator Date hidden'!F122)</f>
        <v>0</v>
      </c>
      <c r="F121" s="33">
        <f>IF('Indicator Date hidden'!G122="x","x",$F$2-'Indicator Date hidden'!G122)</f>
        <v>0</v>
      </c>
      <c r="G121" s="33">
        <f>IF('Indicator Date hidden'!H122="x","x",$G$2-'Indicator Date hidden'!H122)</f>
        <v>0</v>
      </c>
      <c r="H121" s="33">
        <f>IF('Indicator Date hidden'!I122="x","x",$H$2-'Indicator Date hidden'!I122)</f>
        <v>0</v>
      </c>
      <c r="I121" s="33">
        <f>IF('Indicator Date hidden'!J122="x","x",$I$2-'Indicator Date hidden'!J122)</f>
        <v>0</v>
      </c>
      <c r="J121" s="33">
        <f>IF('Indicator Date hidden'!K122="x","x",$J$2-'Indicator Date hidden'!K122)</f>
        <v>0</v>
      </c>
      <c r="K121" s="33">
        <f>IF('Indicator Date hidden'!L122="x","x",$K$2-'Indicator Date hidden'!L122)</f>
        <v>0</v>
      </c>
      <c r="L121" s="33">
        <f>IF('Indicator Date hidden'!M122="x","x",$L$2-'Indicator Date hidden'!M122)</f>
        <v>0</v>
      </c>
      <c r="M121" s="33">
        <f>IF('Indicator Date hidden'!N122="x","x",$M$2-'Indicator Date hidden'!N122)</f>
        <v>0</v>
      </c>
      <c r="N121" s="33">
        <f>IF('Indicator Date hidden'!O122="x","x",$N$2-'Indicator Date hidden'!O122)</f>
        <v>0</v>
      </c>
      <c r="O121" s="33">
        <f>IF('Indicator Date hidden'!P122="x","x",$O$2-'Indicator Date hidden'!P122)</f>
        <v>0</v>
      </c>
      <c r="P121" s="33" t="str">
        <f>IF('Indicator Date hidden'!Q122="x","x",$P$2-'Indicator Date hidden'!Q122)</f>
        <v>x</v>
      </c>
      <c r="Q121" s="33" t="str">
        <f>IF('Indicator Date hidden'!R122="x","x",$Q$2-'Indicator Date hidden'!R122)</f>
        <v>x</v>
      </c>
      <c r="R121" s="33">
        <f>IF('Indicator Date hidden'!S122="x","x",$R$2-'Indicator Date hidden'!S122)</f>
        <v>0</v>
      </c>
      <c r="S121" s="33">
        <f>IF('Indicator Date hidden'!T122="x","x",$S$2-'Indicator Date hidden'!T122)</f>
        <v>0</v>
      </c>
      <c r="T121" s="33">
        <f>IF('Indicator Date hidden'!U122="x","x",$T$2-'Indicator Date hidden'!U122)</f>
        <v>0</v>
      </c>
      <c r="U121" s="33" t="str">
        <f>IF('Indicator Date hidden'!V122="x","x",$U$2-'Indicator Date hidden'!V122)</f>
        <v>x</v>
      </c>
      <c r="V121" s="33">
        <f>IF('Indicator Date hidden'!W122="x","x",$V$2-'Indicator Date hidden'!W122)</f>
        <v>0</v>
      </c>
      <c r="W121" s="33">
        <f>IF('Indicator Date hidden'!X122="x","x",$W$2-'Indicator Date hidden'!X122)</f>
        <v>7</v>
      </c>
      <c r="X121" s="33">
        <f>IF('Indicator Date hidden'!Y122="x","x",$X$2-'Indicator Date hidden'!Y122)</f>
        <v>4</v>
      </c>
      <c r="Y121" s="33">
        <f>IF('Indicator Date hidden'!Z122="x","x",$Y$2-'Indicator Date hidden'!Z122)</f>
        <v>0</v>
      </c>
      <c r="Z121" s="33">
        <f>IF('Indicator Date hidden'!AA122="x","x",$Z$2-'Indicator Date hidden'!AA122)</f>
        <v>0</v>
      </c>
      <c r="AA121" s="33" t="str">
        <f>IF('Indicator Date hidden'!AB122="x","x",$AA$2-'Indicator Date hidden'!AB122)</f>
        <v>x</v>
      </c>
      <c r="AB121" s="33">
        <f>IF('Indicator Date hidden'!AC122="x","x",$AB$2-'Indicator Date hidden'!AC122)</f>
        <v>0</v>
      </c>
      <c r="AC121" s="33">
        <f>IF('Indicator Date hidden'!AD122="x","x",$AC$2-'Indicator Date hidden'!AD122)</f>
        <v>0</v>
      </c>
      <c r="AD121" s="33" t="str">
        <f>IF('Indicator Date hidden'!AE122="x","x",$AD$2-'Indicator Date hidden'!AE122)</f>
        <v>x</v>
      </c>
      <c r="AE121" s="33" t="str">
        <f>IF('Indicator Date hidden'!AF122="x","x",$AE$2-'Indicator Date hidden'!AF122)</f>
        <v>x</v>
      </c>
      <c r="AF121" s="33" t="str">
        <f>IF('Indicator Date hidden'!AG122="x","x",$AF$2-'Indicator Date hidden'!AG122)</f>
        <v>x</v>
      </c>
      <c r="AG121" s="33">
        <f>IF('Indicator Date hidden'!AH122="x","x",$AG$2-'Indicator Date hidden'!AH122)</f>
        <v>0</v>
      </c>
      <c r="AH121" s="33">
        <f>IF('Indicator Date hidden'!AI122="x","x",$AH$2-'Indicator Date hidden'!AI122)</f>
        <v>0</v>
      </c>
      <c r="AI121" s="33">
        <f>IF('Indicator Date hidden'!AJ122="x","x",$AI$2-'Indicator Date hidden'!AJ122)</f>
        <v>0</v>
      </c>
      <c r="AJ121" s="33" t="str">
        <f>IF('Indicator Date hidden'!AK122="x","x",$AJ$2-'Indicator Date hidden'!AK122)</f>
        <v>x</v>
      </c>
      <c r="AK121" s="33">
        <f>IF('Indicator Date hidden'!AL122="x","x",$AK$2-'Indicator Date hidden'!AL122)</f>
        <v>1</v>
      </c>
      <c r="AL121" s="33">
        <f>IF('Indicator Date hidden'!AM122="x","x",$AL$2-'Indicator Date hidden'!AM122)</f>
        <v>0</v>
      </c>
      <c r="AM121" s="33">
        <f>IF('Indicator Date hidden'!AN122="x","x",$AM$2-'Indicator Date hidden'!AN122)</f>
        <v>0</v>
      </c>
      <c r="AN121" s="33">
        <f>IF('Indicator Date hidden'!AO122="x","x",$AN$2-'Indicator Date hidden'!AO122)</f>
        <v>0</v>
      </c>
      <c r="AO121" s="33" t="str">
        <f>IF('Indicator Date hidden'!AP122="x","x",$AO$2-'Indicator Date hidden'!AP122)</f>
        <v>x</v>
      </c>
      <c r="AP121" s="33" t="str">
        <f>IF('Indicator Date hidden'!AQ122="x","x",$AP$2-'Indicator Date hidden'!AQ122)</f>
        <v>x</v>
      </c>
      <c r="AQ121" s="33">
        <f>IF('Indicator Date hidden'!AR122="x","x",$AQ$2-'Indicator Date hidden'!AR122)</f>
        <v>4</v>
      </c>
      <c r="AR121" s="33">
        <f>IF('Indicator Date hidden'!AS122="x","x",$AR$2-'Indicator Date hidden'!AS122)</f>
        <v>1</v>
      </c>
      <c r="AS121" s="33" t="str">
        <f>IF('Indicator Date hidden'!AT122="x","x",$AS$2-'Indicator Date hidden'!AT122)</f>
        <v>x</v>
      </c>
      <c r="AT121" s="33" t="str">
        <f>IF('Indicator Date hidden'!AU122="x","x",$AT$2-'Indicator Date hidden'!AU122)</f>
        <v>x</v>
      </c>
      <c r="AU121" s="33" t="str">
        <f>IF('Indicator Date hidden'!AV122="x","x",$AU$2-'Indicator Date hidden'!AV122)</f>
        <v>x</v>
      </c>
      <c r="AV121" s="33">
        <f>IF('Indicator Date hidden'!AW122="x","x",$AV$2-'Indicator Date hidden'!AW122)</f>
        <v>3</v>
      </c>
      <c r="AW121" s="33">
        <f>IF('Indicator Date hidden'!AX122="x","x",$AW$2-'Indicator Date hidden'!AX122)</f>
        <v>3</v>
      </c>
      <c r="AX121" s="33">
        <f>IF('Indicator Date hidden'!AY122="x","x",$AX$2-'Indicator Date hidden'!AY122)</f>
        <v>0</v>
      </c>
      <c r="AY121" s="33">
        <f>IF('Indicator Date hidden'!AZ122="x","x",$AY$2-'Indicator Date hidden'!AZ122)</f>
        <v>0</v>
      </c>
      <c r="AZ121" s="33">
        <f>IF('Indicator Date hidden'!BA122="x","x",$AZ$2-'Indicator Date hidden'!BA122)</f>
        <v>0</v>
      </c>
      <c r="BA121">
        <f t="shared" si="5"/>
        <v>23</v>
      </c>
      <c r="BB121" s="34">
        <f t="shared" si="6"/>
        <v>0.60526315789473684</v>
      </c>
      <c r="BC121">
        <f t="shared" si="7"/>
        <v>7</v>
      </c>
      <c r="BD121" s="34">
        <f t="shared" si="8"/>
        <v>1.5137870545547005</v>
      </c>
      <c r="BE121" s="36">
        <f t="shared" si="9"/>
        <v>0</v>
      </c>
    </row>
    <row r="122" spans="1:57" x14ac:dyDescent="0.3">
      <c r="A122" t="s">
        <v>223</v>
      </c>
      <c r="B122" s="33">
        <f>IF('Indicator Date hidden'!C123="x","x",$B$2-'Indicator Date hidden'!C123)</f>
        <v>0</v>
      </c>
      <c r="C122" s="33">
        <f>IF('Indicator Date hidden'!D123="x","x",$C$2-'Indicator Date hidden'!D123)</f>
        <v>0</v>
      </c>
      <c r="D122" s="33">
        <f>IF('Indicator Date hidden'!E123="x","x",$D$2-'Indicator Date hidden'!E123)</f>
        <v>0</v>
      </c>
      <c r="E122" s="33">
        <f>IF('Indicator Date hidden'!F123="x","x",$E$2-'Indicator Date hidden'!F123)</f>
        <v>0</v>
      </c>
      <c r="F122" s="33">
        <f>IF('Indicator Date hidden'!G123="x","x",$F$2-'Indicator Date hidden'!G123)</f>
        <v>0</v>
      </c>
      <c r="G122" s="33">
        <f>IF('Indicator Date hidden'!H123="x","x",$G$2-'Indicator Date hidden'!H123)</f>
        <v>0</v>
      </c>
      <c r="H122" s="33">
        <f>IF('Indicator Date hidden'!I123="x","x",$H$2-'Indicator Date hidden'!I123)</f>
        <v>0</v>
      </c>
      <c r="I122" s="33">
        <f>IF('Indicator Date hidden'!J123="x","x",$I$2-'Indicator Date hidden'!J123)</f>
        <v>0</v>
      </c>
      <c r="J122" s="33">
        <f>IF('Indicator Date hidden'!K123="x","x",$J$2-'Indicator Date hidden'!K123)</f>
        <v>0</v>
      </c>
      <c r="K122" s="33">
        <f>IF('Indicator Date hidden'!L123="x","x",$K$2-'Indicator Date hidden'!L123)</f>
        <v>0</v>
      </c>
      <c r="L122" s="33">
        <f>IF('Indicator Date hidden'!M123="x","x",$L$2-'Indicator Date hidden'!M123)</f>
        <v>0</v>
      </c>
      <c r="M122" s="33">
        <f>IF('Indicator Date hidden'!N123="x","x",$M$2-'Indicator Date hidden'!N123)</f>
        <v>0</v>
      </c>
      <c r="N122" s="33">
        <f>IF('Indicator Date hidden'!O123="x","x",$N$2-'Indicator Date hidden'!O123)</f>
        <v>0</v>
      </c>
      <c r="O122" s="33">
        <f>IF('Indicator Date hidden'!P123="x","x",$O$2-'Indicator Date hidden'!P123)</f>
        <v>0</v>
      </c>
      <c r="P122" s="33">
        <f>IF('Indicator Date hidden'!Q123="x","x",$P$2-'Indicator Date hidden'!Q123)</f>
        <v>0</v>
      </c>
      <c r="Q122" s="33">
        <f>IF('Indicator Date hidden'!R123="x","x",$Q$2-'Indicator Date hidden'!R123)</f>
        <v>3</v>
      </c>
      <c r="R122" s="33">
        <f>IF('Indicator Date hidden'!S123="x","x",$R$2-'Indicator Date hidden'!S123)</f>
        <v>0</v>
      </c>
      <c r="S122" s="33">
        <f>IF('Indicator Date hidden'!T123="x","x",$S$2-'Indicator Date hidden'!T123)</f>
        <v>0</v>
      </c>
      <c r="T122" s="33">
        <f>IF('Indicator Date hidden'!U123="x","x",$T$2-'Indicator Date hidden'!U123)</f>
        <v>0</v>
      </c>
      <c r="U122" s="33">
        <f>IF('Indicator Date hidden'!V123="x","x",$U$2-'Indicator Date hidden'!V123)</f>
        <v>0</v>
      </c>
      <c r="V122" s="33">
        <f>IF('Indicator Date hidden'!W123="x","x",$V$2-'Indicator Date hidden'!W123)</f>
        <v>0</v>
      </c>
      <c r="W122" s="33">
        <f>IF('Indicator Date hidden'!X123="x","x",$W$2-'Indicator Date hidden'!X123)</f>
        <v>3</v>
      </c>
      <c r="X122" s="33" t="str">
        <f>IF('Indicator Date hidden'!Y123="x","x",$X$2-'Indicator Date hidden'!Y123)</f>
        <v>x</v>
      </c>
      <c r="Y122" s="33">
        <f>IF('Indicator Date hidden'!Z123="x","x",$Y$2-'Indicator Date hidden'!Z123)</f>
        <v>0</v>
      </c>
      <c r="Z122" s="33">
        <f>IF('Indicator Date hidden'!AA123="x","x",$Z$2-'Indicator Date hidden'!AA123)</f>
        <v>0</v>
      </c>
      <c r="AA122" s="33">
        <f>IF('Indicator Date hidden'!AB123="x","x",$AA$2-'Indicator Date hidden'!AB123)</f>
        <v>0</v>
      </c>
      <c r="AB122" s="33">
        <f>IF('Indicator Date hidden'!AC123="x","x",$AB$2-'Indicator Date hidden'!AC123)</f>
        <v>0</v>
      </c>
      <c r="AC122" s="33">
        <f>IF('Indicator Date hidden'!AD123="x","x",$AC$2-'Indicator Date hidden'!AD123)</f>
        <v>0</v>
      </c>
      <c r="AD122" s="33">
        <f>IF('Indicator Date hidden'!AE123="x","x",$AD$2-'Indicator Date hidden'!AE123)</f>
        <v>0</v>
      </c>
      <c r="AE122" s="33">
        <f>IF('Indicator Date hidden'!AF123="x","x",$AE$2-'Indicator Date hidden'!AF123)</f>
        <v>0</v>
      </c>
      <c r="AF122" s="33">
        <f>IF('Indicator Date hidden'!AG123="x","x",$AF$2-'Indicator Date hidden'!AG123)</f>
        <v>3</v>
      </c>
      <c r="AG122" s="33">
        <f>IF('Indicator Date hidden'!AH123="x","x",$AG$2-'Indicator Date hidden'!AH123)</f>
        <v>0</v>
      </c>
      <c r="AH122" s="33">
        <f>IF('Indicator Date hidden'!AI123="x","x",$AH$2-'Indicator Date hidden'!AI123)</f>
        <v>0</v>
      </c>
      <c r="AI122" s="33">
        <f>IF('Indicator Date hidden'!AJ123="x","x",$AI$2-'Indicator Date hidden'!AJ123)</f>
        <v>0</v>
      </c>
      <c r="AJ122" s="33">
        <f>IF('Indicator Date hidden'!AK123="x","x",$AJ$2-'Indicator Date hidden'!AK123)</f>
        <v>1</v>
      </c>
      <c r="AK122" s="33">
        <f>IF('Indicator Date hidden'!AL123="x","x",$AK$2-'Indicator Date hidden'!AL123)</f>
        <v>1</v>
      </c>
      <c r="AL122" s="33">
        <f>IF('Indicator Date hidden'!AM123="x","x",$AL$2-'Indicator Date hidden'!AM123)</f>
        <v>0</v>
      </c>
      <c r="AM122" s="33">
        <f>IF('Indicator Date hidden'!AN123="x","x",$AM$2-'Indicator Date hidden'!AN123)</f>
        <v>0</v>
      </c>
      <c r="AN122" s="33">
        <f>IF('Indicator Date hidden'!AO123="x","x",$AN$2-'Indicator Date hidden'!AO123)</f>
        <v>0</v>
      </c>
      <c r="AO122" s="33">
        <f>IF('Indicator Date hidden'!AP123="x","x",$AO$2-'Indicator Date hidden'!AP123)</f>
        <v>0</v>
      </c>
      <c r="AP122" s="33">
        <f>IF('Indicator Date hidden'!AQ123="x","x",$AP$2-'Indicator Date hidden'!AQ123)</f>
        <v>0</v>
      </c>
      <c r="AQ122" s="33">
        <f>IF('Indicator Date hidden'!AR123="x","x",$AQ$2-'Indicator Date hidden'!AR123)</f>
        <v>0</v>
      </c>
      <c r="AR122" s="33">
        <f>IF('Indicator Date hidden'!AS123="x","x",$AR$2-'Indicator Date hidden'!AS123)</f>
        <v>0</v>
      </c>
      <c r="AS122" s="33">
        <f>IF('Indicator Date hidden'!AT123="x","x",$AS$2-'Indicator Date hidden'!AT123)</f>
        <v>0</v>
      </c>
      <c r="AT122" s="33">
        <f>IF('Indicator Date hidden'!AU123="x","x",$AT$2-'Indicator Date hidden'!AU123)</f>
        <v>0</v>
      </c>
      <c r="AU122" s="33">
        <f>IF('Indicator Date hidden'!AV123="x","x",$AU$2-'Indicator Date hidden'!AV123)</f>
        <v>3</v>
      </c>
      <c r="AV122" s="33">
        <f>IF('Indicator Date hidden'!AW123="x","x",$AV$2-'Indicator Date hidden'!AW123)</f>
        <v>0</v>
      </c>
      <c r="AW122" s="33">
        <f>IF('Indicator Date hidden'!AX123="x","x",$AW$2-'Indicator Date hidden'!AX123)</f>
        <v>0</v>
      </c>
      <c r="AX122" s="33">
        <f>IF('Indicator Date hidden'!AY123="x","x",$AX$2-'Indicator Date hidden'!AY123)</f>
        <v>0</v>
      </c>
      <c r="AY122" s="33">
        <f>IF('Indicator Date hidden'!AZ123="x","x",$AY$2-'Indicator Date hidden'!AZ123)</f>
        <v>0</v>
      </c>
      <c r="AZ122" s="33">
        <f>IF('Indicator Date hidden'!BA123="x","x",$AZ$2-'Indicator Date hidden'!BA123)</f>
        <v>0</v>
      </c>
      <c r="BA122">
        <f t="shared" si="5"/>
        <v>14</v>
      </c>
      <c r="BB122" s="34">
        <f t="shared" si="6"/>
        <v>0.28000000000000003</v>
      </c>
      <c r="BC122">
        <f t="shared" si="7"/>
        <v>6</v>
      </c>
      <c r="BD122" s="34">
        <f t="shared" si="8"/>
        <v>0.82559069762201176</v>
      </c>
      <c r="BE122" s="36">
        <f t="shared" si="9"/>
        <v>0</v>
      </c>
    </row>
    <row r="123" spans="1:57" x14ac:dyDescent="0.3">
      <c r="A123" t="s">
        <v>225</v>
      </c>
      <c r="B123" s="33">
        <f>IF('Indicator Date hidden'!C124="x","x",$B$2-'Indicator Date hidden'!C124)</f>
        <v>0</v>
      </c>
      <c r="C123" s="33">
        <f>IF('Indicator Date hidden'!D124="x","x",$C$2-'Indicator Date hidden'!D124)</f>
        <v>0</v>
      </c>
      <c r="D123" s="33">
        <f>IF('Indicator Date hidden'!E124="x","x",$D$2-'Indicator Date hidden'!E124)</f>
        <v>0</v>
      </c>
      <c r="E123" s="33">
        <f>IF('Indicator Date hidden'!F124="x","x",$E$2-'Indicator Date hidden'!F124)</f>
        <v>0</v>
      </c>
      <c r="F123" s="33">
        <f>IF('Indicator Date hidden'!G124="x","x",$F$2-'Indicator Date hidden'!G124)</f>
        <v>0</v>
      </c>
      <c r="G123" s="33">
        <f>IF('Indicator Date hidden'!H124="x","x",$G$2-'Indicator Date hidden'!H124)</f>
        <v>0</v>
      </c>
      <c r="H123" s="33">
        <f>IF('Indicator Date hidden'!I124="x","x",$H$2-'Indicator Date hidden'!I124)</f>
        <v>0</v>
      </c>
      <c r="I123" s="33">
        <f>IF('Indicator Date hidden'!J124="x","x",$I$2-'Indicator Date hidden'!J124)</f>
        <v>0</v>
      </c>
      <c r="J123" s="33">
        <f>IF('Indicator Date hidden'!K124="x","x",$J$2-'Indicator Date hidden'!K124)</f>
        <v>0</v>
      </c>
      <c r="K123" s="33">
        <f>IF('Indicator Date hidden'!L124="x","x",$K$2-'Indicator Date hidden'!L124)</f>
        <v>0</v>
      </c>
      <c r="L123" s="33">
        <f>IF('Indicator Date hidden'!M124="x","x",$L$2-'Indicator Date hidden'!M124)</f>
        <v>0</v>
      </c>
      <c r="M123" s="33">
        <f>IF('Indicator Date hidden'!N124="x","x",$M$2-'Indicator Date hidden'!N124)</f>
        <v>0</v>
      </c>
      <c r="N123" s="33">
        <f>IF('Indicator Date hidden'!O124="x","x",$N$2-'Indicator Date hidden'!O124)</f>
        <v>0</v>
      </c>
      <c r="O123" s="33">
        <f>IF('Indicator Date hidden'!P124="x","x",$O$2-'Indicator Date hidden'!P124)</f>
        <v>0</v>
      </c>
      <c r="P123" s="33">
        <f>IF('Indicator Date hidden'!Q124="x","x",$P$2-'Indicator Date hidden'!Q124)</f>
        <v>0</v>
      </c>
      <c r="Q123" s="33" t="str">
        <f>IF('Indicator Date hidden'!R124="x","x",$Q$2-'Indicator Date hidden'!R124)</f>
        <v>x</v>
      </c>
      <c r="R123" s="33">
        <f>IF('Indicator Date hidden'!S124="x","x",$R$2-'Indicator Date hidden'!S124)</f>
        <v>0</v>
      </c>
      <c r="S123" s="33">
        <f>IF('Indicator Date hidden'!T124="x","x",$S$2-'Indicator Date hidden'!T124)</f>
        <v>0</v>
      </c>
      <c r="T123" s="33">
        <f>IF('Indicator Date hidden'!U124="x","x",$T$2-'Indicator Date hidden'!U124)</f>
        <v>0</v>
      </c>
      <c r="U123" s="33" t="str">
        <f>IF('Indicator Date hidden'!V124="x","x",$U$2-'Indicator Date hidden'!V124)</f>
        <v>x</v>
      </c>
      <c r="V123" s="33">
        <f>IF('Indicator Date hidden'!W124="x","x",$V$2-'Indicator Date hidden'!W124)</f>
        <v>0</v>
      </c>
      <c r="W123" s="33" t="str">
        <f>IF('Indicator Date hidden'!X124="x","x",$W$2-'Indicator Date hidden'!X124)</f>
        <v>x</v>
      </c>
      <c r="X123" s="33">
        <f>IF('Indicator Date hidden'!Y124="x","x",$X$2-'Indicator Date hidden'!Y124)</f>
        <v>4</v>
      </c>
      <c r="Y123" s="33">
        <f>IF('Indicator Date hidden'!Z124="x","x",$Y$2-'Indicator Date hidden'!Z124)</f>
        <v>0</v>
      </c>
      <c r="Z123" s="33">
        <f>IF('Indicator Date hidden'!AA124="x","x",$Z$2-'Indicator Date hidden'!AA124)</f>
        <v>0</v>
      </c>
      <c r="AA123" s="33" t="str">
        <f>IF('Indicator Date hidden'!AB124="x","x",$AA$2-'Indicator Date hidden'!AB124)</f>
        <v>x</v>
      </c>
      <c r="AB123" s="33">
        <f>IF('Indicator Date hidden'!AC124="x","x",$AB$2-'Indicator Date hidden'!AC124)</f>
        <v>0</v>
      </c>
      <c r="AC123" s="33">
        <f>IF('Indicator Date hidden'!AD124="x","x",$AC$2-'Indicator Date hidden'!AD124)</f>
        <v>0</v>
      </c>
      <c r="AD123" s="33" t="str">
        <f>IF('Indicator Date hidden'!AE124="x","x",$AD$2-'Indicator Date hidden'!AE124)</f>
        <v>x</v>
      </c>
      <c r="AE123" s="33">
        <f>IF('Indicator Date hidden'!AF124="x","x",$AE$2-'Indicator Date hidden'!AF124)</f>
        <v>0</v>
      </c>
      <c r="AF123" s="33">
        <f>IF('Indicator Date hidden'!AG124="x","x",$AF$2-'Indicator Date hidden'!AG124)</f>
        <v>1</v>
      </c>
      <c r="AG123" s="33">
        <f>IF('Indicator Date hidden'!AH124="x","x",$AG$2-'Indicator Date hidden'!AH124)</f>
        <v>0</v>
      </c>
      <c r="AH123" s="33">
        <f>IF('Indicator Date hidden'!AI124="x","x",$AH$2-'Indicator Date hidden'!AI124)</f>
        <v>0</v>
      </c>
      <c r="AI123" s="33">
        <f>IF('Indicator Date hidden'!AJ124="x","x",$AI$2-'Indicator Date hidden'!AJ124)</f>
        <v>0</v>
      </c>
      <c r="AJ123" s="33" t="str">
        <f>IF('Indicator Date hidden'!AK124="x","x",$AJ$2-'Indicator Date hidden'!AK124)</f>
        <v>x</v>
      </c>
      <c r="AK123" s="33">
        <f>IF('Indicator Date hidden'!AL124="x","x",$AK$2-'Indicator Date hidden'!AL124)</f>
        <v>1</v>
      </c>
      <c r="AL123" s="33">
        <f>IF('Indicator Date hidden'!AM124="x","x",$AL$2-'Indicator Date hidden'!AM124)</f>
        <v>0</v>
      </c>
      <c r="AM123" s="33">
        <f>IF('Indicator Date hidden'!AN124="x","x",$AM$2-'Indicator Date hidden'!AN124)</f>
        <v>0</v>
      </c>
      <c r="AN123" s="33">
        <f>IF('Indicator Date hidden'!AO124="x","x",$AN$2-'Indicator Date hidden'!AO124)</f>
        <v>0</v>
      </c>
      <c r="AO123" s="33">
        <f>IF('Indicator Date hidden'!AP124="x","x",$AO$2-'Indicator Date hidden'!AP124)</f>
        <v>0</v>
      </c>
      <c r="AP123" s="33">
        <f>IF('Indicator Date hidden'!AQ124="x","x",$AP$2-'Indicator Date hidden'!AQ124)</f>
        <v>0</v>
      </c>
      <c r="AQ123" s="33">
        <f>IF('Indicator Date hidden'!AR124="x","x",$AQ$2-'Indicator Date hidden'!AR124)</f>
        <v>0</v>
      </c>
      <c r="AR123" s="33">
        <f>IF('Indicator Date hidden'!AS124="x","x",$AR$2-'Indicator Date hidden'!AS124)</f>
        <v>0</v>
      </c>
      <c r="AS123" s="33">
        <f>IF('Indicator Date hidden'!AT124="x","x",$AS$2-'Indicator Date hidden'!AT124)</f>
        <v>0</v>
      </c>
      <c r="AT123" s="33">
        <f>IF('Indicator Date hidden'!AU124="x","x",$AT$2-'Indicator Date hidden'!AU124)</f>
        <v>0</v>
      </c>
      <c r="AU123" s="33" t="str">
        <f>IF('Indicator Date hidden'!AV124="x","x",$AU$2-'Indicator Date hidden'!AV124)</f>
        <v>x</v>
      </c>
      <c r="AV123" s="33">
        <f>IF('Indicator Date hidden'!AW124="x","x",$AV$2-'Indicator Date hidden'!AW124)</f>
        <v>0</v>
      </c>
      <c r="AW123" s="33">
        <f>IF('Indicator Date hidden'!AX124="x","x",$AW$2-'Indicator Date hidden'!AX124)</f>
        <v>0</v>
      </c>
      <c r="AX123" s="33">
        <f>IF('Indicator Date hidden'!AY124="x","x",$AX$2-'Indicator Date hidden'!AY124)</f>
        <v>0</v>
      </c>
      <c r="AY123" s="33">
        <f>IF('Indicator Date hidden'!AZ124="x","x",$AY$2-'Indicator Date hidden'!AZ124)</f>
        <v>0</v>
      </c>
      <c r="AZ123" s="33">
        <f>IF('Indicator Date hidden'!BA124="x","x",$AZ$2-'Indicator Date hidden'!BA124)</f>
        <v>0</v>
      </c>
      <c r="BA123">
        <f t="shared" si="5"/>
        <v>6</v>
      </c>
      <c r="BB123" s="34">
        <f t="shared" si="6"/>
        <v>0.13636363636363635</v>
      </c>
      <c r="BC123">
        <f t="shared" si="7"/>
        <v>3</v>
      </c>
      <c r="BD123" s="34">
        <f t="shared" si="8"/>
        <v>0.62489668567579637</v>
      </c>
      <c r="BE123" s="36">
        <f t="shared" si="9"/>
        <v>0</v>
      </c>
    </row>
    <row r="124" spans="1:57" x14ac:dyDescent="0.3">
      <c r="A124" t="s">
        <v>227</v>
      </c>
      <c r="B124" s="33">
        <f>IF('Indicator Date hidden'!C125="x","x",$B$2-'Indicator Date hidden'!C125)</f>
        <v>0</v>
      </c>
      <c r="C124" s="33">
        <f>IF('Indicator Date hidden'!D125="x","x",$C$2-'Indicator Date hidden'!D125)</f>
        <v>0</v>
      </c>
      <c r="D124" s="33">
        <f>IF('Indicator Date hidden'!E125="x","x",$D$2-'Indicator Date hidden'!E125)</f>
        <v>0</v>
      </c>
      <c r="E124" s="33">
        <f>IF('Indicator Date hidden'!F125="x","x",$E$2-'Indicator Date hidden'!F125)</f>
        <v>0</v>
      </c>
      <c r="F124" s="33">
        <f>IF('Indicator Date hidden'!G125="x","x",$F$2-'Indicator Date hidden'!G125)</f>
        <v>0</v>
      </c>
      <c r="G124" s="33">
        <f>IF('Indicator Date hidden'!H125="x","x",$G$2-'Indicator Date hidden'!H125)</f>
        <v>0</v>
      </c>
      <c r="H124" s="33">
        <f>IF('Indicator Date hidden'!I125="x","x",$H$2-'Indicator Date hidden'!I125)</f>
        <v>0</v>
      </c>
      <c r="I124" s="33">
        <f>IF('Indicator Date hidden'!J125="x","x",$I$2-'Indicator Date hidden'!J125)</f>
        <v>0</v>
      </c>
      <c r="J124" s="33">
        <f>IF('Indicator Date hidden'!K125="x","x",$J$2-'Indicator Date hidden'!K125)</f>
        <v>0</v>
      </c>
      <c r="K124" s="33">
        <f>IF('Indicator Date hidden'!L125="x","x",$K$2-'Indicator Date hidden'!L125)</f>
        <v>0</v>
      </c>
      <c r="L124" s="33">
        <f>IF('Indicator Date hidden'!M125="x","x",$L$2-'Indicator Date hidden'!M125)</f>
        <v>0</v>
      </c>
      <c r="M124" s="33">
        <f>IF('Indicator Date hidden'!N125="x","x",$M$2-'Indicator Date hidden'!N125)</f>
        <v>0</v>
      </c>
      <c r="N124" s="33">
        <f>IF('Indicator Date hidden'!O125="x","x",$N$2-'Indicator Date hidden'!O125)</f>
        <v>0</v>
      </c>
      <c r="O124" s="33">
        <f>IF('Indicator Date hidden'!P125="x","x",$O$2-'Indicator Date hidden'!P125)</f>
        <v>0</v>
      </c>
      <c r="P124" s="33">
        <f>IF('Indicator Date hidden'!Q125="x","x",$P$2-'Indicator Date hidden'!Q125)</f>
        <v>0</v>
      </c>
      <c r="Q124" s="33" t="str">
        <f>IF('Indicator Date hidden'!R125="x","x",$Q$2-'Indicator Date hidden'!R125)</f>
        <v>x</v>
      </c>
      <c r="R124" s="33">
        <f>IF('Indicator Date hidden'!S125="x","x",$R$2-'Indicator Date hidden'!S125)</f>
        <v>0</v>
      </c>
      <c r="S124" s="33">
        <f>IF('Indicator Date hidden'!T125="x","x",$S$2-'Indicator Date hidden'!T125)</f>
        <v>0</v>
      </c>
      <c r="T124" s="33">
        <f>IF('Indicator Date hidden'!U125="x","x",$T$2-'Indicator Date hidden'!U125)</f>
        <v>0</v>
      </c>
      <c r="U124" s="33" t="str">
        <f>IF('Indicator Date hidden'!V125="x","x",$U$2-'Indicator Date hidden'!V125)</f>
        <v>x</v>
      </c>
      <c r="V124" s="33">
        <f>IF('Indicator Date hidden'!W125="x","x",$V$2-'Indicator Date hidden'!W125)</f>
        <v>0</v>
      </c>
      <c r="W124" s="33" t="str">
        <f>IF('Indicator Date hidden'!X125="x","x",$W$2-'Indicator Date hidden'!X125)</f>
        <v>x</v>
      </c>
      <c r="X124" s="33">
        <f>IF('Indicator Date hidden'!Y125="x","x",$X$2-'Indicator Date hidden'!Y125)</f>
        <v>4</v>
      </c>
      <c r="Y124" s="33">
        <f>IF('Indicator Date hidden'!Z125="x","x",$Y$2-'Indicator Date hidden'!Z125)</f>
        <v>0</v>
      </c>
      <c r="Z124" s="33">
        <f>IF('Indicator Date hidden'!AA125="x","x",$Z$2-'Indicator Date hidden'!AA125)</f>
        <v>0</v>
      </c>
      <c r="AA124" s="33" t="str">
        <f>IF('Indicator Date hidden'!AB125="x","x",$AA$2-'Indicator Date hidden'!AB125)</f>
        <v>x</v>
      </c>
      <c r="AB124" s="33">
        <f>IF('Indicator Date hidden'!AC125="x","x",$AB$2-'Indicator Date hidden'!AC125)</f>
        <v>0</v>
      </c>
      <c r="AC124" s="33">
        <f>IF('Indicator Date hidden'!AD125="x","x",$AC$2-'Indicator Date hidden'!AD125)</f>
        <v>0</v>
      </c>
      <c r="AD124" s="33" t="str">
        <f>IF('Indicator Date hidden'!AE125="x","x",$AD$2-'Indicator Date hidden'!AE125)</f>
        <v>x</v>
      </c>
      <c r="AE124" s="33">
        <f>IF('Indicator Date hidden'!AF125="x","x",$AE$2-'Indicator Date hidden'!AF125)</f>
        <v>0</v>
      </c>
      <c r="AF124" s="33" t="str">
        <f>IF('Indicator Date hidden'!AG125="x","x",$AF$2-'Indicator Date hidden'!AG125)</f>
        <v>x</v>
      </c>
      <c r="AG124" s="33">
        <f>IF('Indicator Date hidden'!AH125="x","x",$AG$2-'Indicator Date hidden'!AH125)</f>
        <v>0</v>
      </c>
      <c r="AH124" s="33">
        <f>IF('Indicator Date hidden'!AI125="x","x",$AH$2-'Indicator Date hidden'!AI125)</f>
        <v>0</v>
      </c>
      <c r="AI124" s="33">
        <f>IF('Indicator Date hidden'!AJ125="x","x",$AI$2-'Indicator Date hidden'!AJ125)</f>
        <v>0</v>
      </c>
      <c r="AJ124" s="33" t="str">
        <f>IF('Indicator Date hidden'!AK125="x","x",$AJ$2-'Indicator Date hidden'!AK125)</f>
        <v>x</v>
      </c>
      <c r="AK124" s="33">
        <f>IF('Indicator Date hidden'!AL125="x","x",$AK$2-'Indicator Date hidden'!AL125)</f>
        <v>1</v>
      </c>
      <c r="AL124" s="33">
        <f>IF('Indicator Date hidden'!AM125="x","x",$AL$2-'Indicator Date hidden'!AM125)</f>
        <v>0</v>
      </c>
      <c r="AM124" s="33">
        <f>IF('Indicator Date hidden'!AN125="x","x",$AM$2-'Indicator Date hidden'!AN125)</f>
        <v>0</v>
      </c>
      <c r="AN124" s="33">
        <f>IF('Indicator Date hidden'!AO125="x","x",$AN$2-'Indicator Date hidden'!AO125)</f>
        <v>0</v>
      </c>
      <c r="AO124" s="33">
        <f>IF('Indicator Date hidden'!AP125="x","x",$AO$2-'Indicator Date hidden'!AP125)</f>
        <v>2</v>
      </c>
      <c r="AP124" s="33" t="str">
        <f>IF('Indicator Date hidden'!AQ125="x","x",$AP$2-'Indicator Date hidden'!AQ125)</f>
        <v>x</v>
      </c>
      <c r="AQ124" s="33">
        <f>IF('Indicator Date hidden'!AR125="x","x",$AQ$2-'Indicator Date hidden'!AR125)</f>
        <v>0</v>
      </c>
      <c r="AR124" s="33">
        <f>IF('Indicator Date hidden'!AS125="x","x",$AR$2-'Indicator Date hidden'!AS125)</f>
        <v>0</v>
      </c>
      <c r="AS124" s="33">
        <f>IF('Indicator Date hidden'!AT125="x","x",$AS$2-'Indicator Date hidden'!AT125)</f>
        <v>0</v>
      </c>
      <c r="AT124" s="33">
        <f>IF('Indicator Date hidden'!AU125="x","x",$AT$2-'Indicator Date hidden'!AU125)</f>
        <v>0</v>
      </c>
      <c r="AU124" s="33" t="str">
        <f>IF('Indicator Date hidden'!AV125="x","x",$AU$2-'Indicator Date hidden'!AV125)</f>
        <v>x</v>
      </c>
      <c r="AV124" s="33">
        <f>IF('Indicator Date hidden'!AW125="x","x",$AV$2-'Indicator Date hidden'!AW125)</f>
        <v>0</v>
      </c>
      <c r="AW124" s="33">
        <f>IF('Indicator Date hidden'!AX125="x","x",$AW$2-'Indicator Date hidden'!AX125)</f>
        <v>0</v>
      </c>
      <c r="AX124" s="33">
        <f>IF('Indicator Date hidden'!AY125="x","x",$AX$2-'Indicator Date hidden'!AY125)</f>
        <v>0</v>
      </c>
      <c r="AY124" s="33" t="str">
        <f>IF('Indicator Date hidden'!AZ125="x","x",$AY$2-'Indicator Date hidden'!AZ125)</f>
        <v>x</v>
      </c>
      <c r="AZ124" s="33">
        <f>IF('Indicator Date hidden'!BA125="x","x",$AZ$2-'Indicator Date hidden'!BA125)</f>
        <v>0</v>
      </c>
      <c r="BA124">
        <f t="shared" si="5"/>
        <v>7</v>
      </c>
      <c r="BB124" s="34">
        <f t="shared" si="6"/>
        <v>0.17073170731707318</v>
      </c>
      <c r="BC124">
        <f t="shared" si="7"/>
        <v>3</v>
      </c>
      <c r="BD124" s="34">
        <f t="shared" si="8"/>
        <v>0.69501496823292719</v>
      </c>
      <c r="BE124" s="36">
        <f t="shared" si="9"/>
        <v>0</v>
      </c>
    </row>
    <row r="125" spans="1:57" x14ac:dyDescent="0.3">
      <c r="A125" t="s">
        <v>229</v>
      </c>
      <c r="B125" s="33">
        <f>IF('Indicator Date hidden'!C126="x","x",$B$2-'Indicator Date hidden'!C126)</f>
        <v>0</v>
      </c>
      <c r="C125" s="33">
        <f>IF('Indicator Date hidden'!D126="x","x",$C$2-'Indicator Date hidden'!D126)</f>
        <v>0</v>
      </c>
      <c r="D125" s="33">
        <f>IF('Indicator Date hidden'!E126="x","x",$D$2-'Indicator Date hidden'!E126)</f>
        <v>0</v>
      </c>
      <c r="E125" s="33">
        <f>IF('Indicator Date hidden'!F126="x","x",$E$2-'Indicator Date hidden'!F126)</f>
        <v>0</v>
      </c>
      <c r="F125" s="33">
        <f>IF('Indicator Date hidden'!G126="x","x",$F$2-'Indicator Date hidden'!G126)</f>
        <v>0</v>
      </c>
      <c r="G125" s="33">
        <f>IF('Indicator Date hidden'!H126="x","x",$G$2-'Indicator Date hidden'!H126)</f>
        <v>0</v>
      </c>
      <c r="H125" s="33">
        <f>IF('Indicator Date hidden'!I126="x","x",$H$2-'Indicator Date hidden'!I126)</f>
        <v>0</v>
      </c>
      <c r="I125" s="33">
        <f>IF('Indicator Date hidden'!J126="x","x",$I$2-'Indicator Date hidden'!J126)</f>
        <v>0</v>
      </c>
      <c r="J125" s="33">
        <f>IF('Indicator Date hidden'!K126="x","x",$J$2-'Indicator Date hidden'!K126)</f>
        <v>0</v>
      </c>
      <c r="K125" s="33">
        <f>IF('Indicator Date hidden'!L126="x","x",$K$2-'Indicator Date hidden'!L126)</f>
        <v>0</v>
      </c>
      <c r="L125" s="33">
        <f>IF('Indicator Date hidden'!M126="x","x",$L$2-'Indicator Date hidden'!M126)</f>
        <v>0</v>
      </c>
      <c r="M125" s="33">
        <f>IF('Indicator Date hidden'!N126="x","x",$M$2-'Indicator Date hidden'!N126)</f>
        <v>0</v>
      </c>
      <c r="N125" s="33">
        <f>IF('Indicator Date hidden'!O126="x","x",$N$2-'Indicator Date hidden'!O126)</f>
        <v>0</v>
      </c>
      <c r="O125" s="33">
        <f>IF('Indicator Date hidden'!P126="x","x",$O$2-'Indicator Date hidden'!P126)</f>
        <v>0</v>
      </c>
      <c r="P125" s="33">
        <f>IF('Indicator Date hidden'!Q126="x","x",$P$2-'Indicator Date hidden'!Q126)</f>
        <v>0</v>
      </c>
      <c r="Q125" s="33">
        <f>IF('Indicator Date hidden'!R126="x","x",$Q$2-'Indicator Date hidden'!R126)</f>
        <v>2</v>
      </c>
      <c r="R125" s="33">
        <f>IF('Indicator Date hidden'!S126="x","x",$R$2-'Indicator Date hidden'!S126)</f>
        <v>0</v>
      </c>
      <c r="S125" s="33">
        <f>IF('Indicator Date hidden'!T126="x","x",$S$2-'Indicator Date hidden'!T126)</f>
        <v>0</v>
      </c>
      <c r="T125" s="33">
        <f>IF('Indicator Date hidden'!U126="x","x",$T$2-'Indicator Date hidden'!U126)</f>
        <v>0</v>
      </c>
      <c r="U125" s="33">
        <f>IF('Indicator Date hidden'!V126="x","x",$U$2-'Indicator Date hidden'!V126)</f>
        <v>0</v>
      </c>
      <c r="V125" s="33">
        <f>IF('Indicator Date hidden'!W126="x","x",$V$2-'Indicator Date hidden'!W126)</f>
        <v>0</v>
      </c>
      <c r="W125" s="33">
        <f>IF('Indicator Date hidden'!X126="x","x",$W$2-'Indicator Date hidden'!X126)</f>
        <v>8</v>
      </c>
      <c r="X125" s="33">
        <f>IF('Indicator Date hidden'!Y126="x","x",$X$2-'Indicator Date hidden'!Y126)</f>
        <v>0</v>
      </c>
      <c r="Y125" s="33">
        <f>IF('Indicator Date hidden'!Z126="x","x",$Y$2-'Indicator Date hidden'!Z126)</f>
        <v>0</v>
      </c>
      <c r="Z125" s="33">
        <f>IF('Indicator Date hidden'!AA126="x","x",$Z$2-'Indicator Date hidden'!AA126)</f>
        <v>0</v>
      </c>
      <c r="AA125" s="33">
        <f>IF('Indicator Date hidden'!AB126="x","x",$AA$2-'Indicator Date hidden'!AB126)</f>
        <v>0</v>
      </c>
      <c r="AB125" s="33">
        <f>IF('Indicator Date hidden'!AC126="x","x",$AB$2-'Indicator Date hidden'!AC126)</f>
        <v>0</v>
      </c>
      <c r="AC125" s="33">
        <f>IF('Indicator Date hidden'!AD126="x","x",$AC$2-'Indicator Date hidden'!AD126)</f>
        <v>0</v>
      </c>
      <c r="AD125" s="33">
        <f>IF('Indicator Date hidden'!AE126="x","x",$AD$2-'Indicator Date hidden'!AE126)</f>
        <v>0</v>
      </c>
      <c r="AE125" s="33">
        <f>IF('Indicator Date hidden'!AF126="x","x",$AE$2-'Indicator Date hidden'!AF126)</f>
        <v>0</v>
      </c>
      <c r="AF125" s="33">
        <f>IF('Indicator Date hidden'!AG126="x","x",$AF$2-'Indicator Date hidden'!AG126)</f>
        <v>4</v>
      </c>
      <c r="AG125" s="33">
        <f>IF('Indicator Date hidden'!AH126="x","x",$AG$2-'Indicator Date hidden'!AH126)</f>
        <v>0</v>
      </c>
      <c r="AH125" s="33">
        <f>IF('Indicator Date hidden'!AI126="x","x",$AH$2-'Indicator Date hidden'!AI126)</f>
        <v>0</v>
      </c>
      <c r="AI125" s="33">
        <f>IF('Indicator Date hidden'!AJ126="x","x",$AI$2-'Indicator Date hidden'!AJ126)</f>
        <v>0</v>
      </c>
      <c r="AJ125" s="33" t="str">
        <f>IF('Indicator Date hidden'!AK126="x","x",$AJ$2-'Indicator Date hidden'!AK126)</f>
        <v>x</v>
      </c>
      <c r="AK125" s="33">
        <f>IF('Indicator Date hidden'!AL126="x","x",$AK$2-'Indicator Date hidden'!AL126)</f>
        <v>1</v>
      </c>
      <c r="AL125" s="33">
        <f>IF('Indicator Date hidden'!AM126="x","x",$AL$2-'Indicator Date hidden'!AM126)</f>
        <v>0</v>
      </c>
      <c r="AM125" s="33">
        <f>IF('Indicator Date hidden'!AN126="x","x",$AM$2-'Indicator Date hidden'!AN126)</f>
        <v>0</v>
      </c>
      <c r="AN125" s="33">
        <f>IF('Indicator Date hidden'!AO126="x","x",$AN$2-'Indicator Date hidden'!AO126)</f>
        <v>0</v>
      </c>
      <c r="AO125" s="33">
        <f>IF('Indicator Date hidden'!AP126="x","x",$AO$2-'Indicator Date hidden'!AP126)</f>
        <v>0</v>
      </c>
      <c r="AP125" s="33">
        <f>IF('Indicator Date hidden'!AQ126="x","x",$AP$2-'Indicator Date hidden'!AQ126)</f>
        <v>0</v>
      </c>
      <c r="AQ125" s="33">
        <f>IF('Indicator Date hidden'!AR126="x","x",$AQ$2-'Indicator Date hidden'!AR126)</f>
        <v>6</v>
      </c>
      <c r="AR125" s="33">
        <f>IF('Indicator Date hidden'!AS126="x","x",$AR$2-'Indicator Date hidden'!AS126)</f>
        <v>0</v>
      </c>
      <c r="AS125" s="33">
        <f>IF('Indicator Date hidden'!AT126="x","x",$AS$2-'Indicator Date hidden'!AT126)</f>
        <v>0</v>
      </c>
      <c r="AT125" s="33">
        <f>IF('Indicator Date hidden'!AU126="x","x",$AT$2-'Indicator Date hidden'!AU126)</f>
        <v>0</v>
      </c>
      <c r="AU125" s="33" t="str">
        <f>IF('Indicator Date hidden'!AV126="x","x",$AU$2-'Indicator Date hidden'!AV126)</f>
        <v>x</v>
      </c>
      <c r="AV125" s="33">
        <f>IF('Indicator Date hidden'!AW126="x","x",$AV$2-'Indicator Date hidden'!AW126)</f>
        <v>0</v>
      </c>
      <c r="AW125" s="33">
        <f>IF('Indicator Date hidden'!AX126="x","x",$AW$2-'Indicator Date hidden'!AX126)</f>
        <v>0</v>
      </c>
      <c r="AX125" s="33">
        <f>IF('Indicator Date hidden'!AY126="x","x",$AX$2-'Indicator Date hidden'!AY126)</f>
        <v>0</v>
      </c>
      <c r="AY125" s="33">
        <f>IF('Indicator Date hidden'!AZ126="x","x",$AY$2-'Indicator Date hidden'!AZ126)</f>
        <v>0</v>
      </c>
      <c r="AZ125" s="33">
        <f>IF('Indicator Date hidden'!BA126="x","x",$AZ$2-'Indicator Date hidden'!BA126)</f>
        <v>0</v>
      </c>
      <c r="BA125">
        <f t="shared" si="5"/>
        <v>21</v>
      </c>
      <c r="BB125" s="34">
        <f t="shared" si="6"/>
        <v>0.42857142857142855</v>
      </c>
      <c r="BC125">
        <f t="shared" si="7"/>
        <v>5</v>
      </c>
      <c r="BD125" s="34">
        <f t="shared" si="8"/>
        <v>1.5118578920369088</v>
      </c>
      <c r="BE125" s="36">
        <f t="shared" si="9"/>
        <v>0</v>
      </c>
    </row>
    <row r="126" spans="1:57" x14ac:dyDescent="0.3">
      <c r="A126" t="s">
        <v>231</v>
      </c>
      <c r="B126" s="33">
        <f>IF('Indicator Date hidden'!C127="x","x",$B$2-'Indicator Date hidden'!C127)</f>
        <v>0</v>
      </c>
      <c r="C126" s="33">
        <f>IF('Indicator Date hidden'!D127="x","x",$C$2-'Indicator Date hidden'!D127)</f>
        <v>0</v>
      </c>
      <c r="D126" s="33">
        <f>IF('Indicator Date hidden'!E127="x","x",$D$2-'Indicator Date hidden'!E127)</f>
        <v>0</v>
      </c>
      <c r="E126" s="33">
        <f>IF('Indicator Date hidden'!F127="x","x",$E$2-'Indicator Date hidden'!F127)</f>
        <v>0</v>
      </c>
      <c r="F126" s="33">
        <f>IF('Indicator Date hidden'!G127="x","x",$F$2-'Indicator Date hidden'!G127)</f>
        <v>0</v>
      </c>
      <c r="G126" s="33">
        <f>IF('Indicator Date hidden'!H127="x","x",$G$2-'Indicator Date hidden'!H127)</f>
        <v>0</v>
      </c>
      <c r="H126" s="33">
        <f>IF('Indicator Date hidden'!I127="x","x",$H$2-'Indicator Date hidden'!I127)</f>
        <v>0</v>
      </c>
      <c r="I126" s="33">
        <f>IF('Indicator Date hidden'!J127="x","x",$I$2-'Indicator Date hidden'!J127)</f>
        <v>0</v>
      </c>
      <c r="J126" s="33">
        <f>IF('Indicator Date hidden'!K127="x","x",$J$2-'Indicator Date hidden'!K127)</f>
        <v>0</v>
      </c>
      <c r="K126" s="33">
        <f>IF('Indicator Date hidden'!L127="x","x",$K$2-'Indicator Date hidden'!L127)</f>
        <v>0</v>
      </c>
      <c r="L126" s="33">
        <f>IF('Indicator Date hidden'!M127="x","x",$L$2-'Indicator Date hidden'!M127)</f>
        <v>0</v>
      </c>
      <c r="M126" s="33">
        <f>IF('Indicator Date hidden'!N127="x","x",$M$2-'Indicator Date hidden'!N127)</f>
        <v>0</v>
      </c>
      <c r="N126" s="33">
        <f>IF('Indicator Date hidden'!O127="x","x",$N$2-'Indicator Date hidden'!O127)</f>
        <v>0</v>
      </c>
      <c r="O126" s="33">
        <f>IF('Indicator Date hidden'!P127="x","x",$O$2-'Indicator Date hidden'!P127)</f>
        <v>0</v>
      </c>
      <c r="P126" s="33">
        <f>IF('Indicator Date hidden'!Q127="x","x",$P$2-'Indicator Date hidden'!Q127)</f>
        <v>0</v>
      </c>
      <c r="Q126" s="33">
        <f>IF('Indicator Date hidden'!R127="x","x",$Q$2-'Indicator Date hidden'!R127)</f>
        <v>2</v>
      </c>
      <c r="R126" s="33">
        <f>IF('Indicator Date hidden'!S127="x","x",$R$2-'Indicator Date hidden'!S127)</f>
        <v>0</v>
      </c>
      <c r="S126" s="33">
        <f>IF('Indicator Date hidden'!T127="x","x",$S$2-'Indicator Date hidden'!T127)</f>
        <v>0</v>
      </c>
      <c r="T126" s="33">
        <f>IF('Indicator Date hidden'!U127="x","x",$T$2-'Indicator Date hidden'!U127)</f>
        <v>0</v>
      </c>
      <c r="U126" s="33">
        <f>IF('Indicator Date hidden'!V127="x","x",$U$2-'Indicator Date hidden'!V127)</f>
        <v>0</v>
      </c>
      <c r="V126" s="33">
        <f>IF('Indicator Date hidden'!W127="x","x",$V$2-'Indicator Date hidden'!W127)</f>
        <v>0</v>
      </c>
      <c r="W126" s="33">
        <f>IF('Indicator Date hidden'!X127="x","x",$W$2-'Indicator Date hidden'!X127)</f>
        <v>2</v>
      </c>
      <c r="X126" s="33">
        <f>IF('Indicator Date hidden'!Y127="x","x",$X$2-'Indicator Date hidden'!Y127)</f>
        <v>4</v>
      </c>
      <c r="Y126" s="33">
        <f>IF('Indicator Date hidden'!Z127="x","x",$Y$2-'Indicator Date hidden'!Z127)</f>
        <v>0</v>
      </c>
      <c r="Z126" s="33">
        <f>IF('Indicator Date hidden'!AA127="x","x",$Z$2-'Indicator Date hidden'!AA127)</f>
        <v>0</v>
      </c>
      <c r="AA126" s="33">
        <f>IF('Indicator Date hidden'!AB127="x","x",$AA$2-'Indicator Date hidden'!AB127)</f>
        <v>0</v>
      </c>
      <c r="AB126" s="33">
        <f>IF('Indicator Date hidden'!AC127="x","x",$AB$2-'Indicator Date hidden'!AC127)</f>
        <v>0</v>
      </c>
      <c r="AC126" s="33">
        <f>IF('Indicator Date hidden'!AD127="x","x",$AC$2-'Indicator Date hidden'!AD127)</f>
        <v>0</v>
      </c>
      <c r="AD126" s="33">
        <f>IF('Indicator Date hidden'!AE127="x","x",$AD$2-'Indicator Date hidden'!AE127)</f>
        <v>0</v>
      </c>
      <c r="AE126" s="33">
        <f>IF('Indicator Date hidden'!AF127="x","x",$AE$2-'Indicator Date hidden'!AF127)</f>
        <v>0</v>
      </c>
      <c r="AF126" s="33">
        <f>IF('Indicator Date hidden'!AG127="x","x",$AF$2-'Indicator Date hidden'!AG127)</f>
        <v>2</v>
      </c>
      <c r="AG126" s="33">
        <f>IF('Indicator Date hidden'!AH127="x","x",$AG$2-'Indicator Date hidden'!AH127)</f>
        <v>0</v>
      </c>
      <c r="AH126" s="33">
        <f>IF('Indicator Date hidden'!AI127="x","x",$AH$2-'Indicator Date hidden'!AI127)</f>
        <v>0</v>
      </c>
      <c r="AI126" s="33">
        <f>IF('Indicator Date hidden'!AJ127="x","x",$AI$2-'Indicator Date hidden'!AJ127)</f>
        <v>0</v>
      </c>
      <c r="AJ126" s="33">
        <f>IF('Indicator Date hidden'!AK127="x","x",$AJ$2-'Indicator Date hidden'!AK127)</f>
        <v>1</v>
      </c>
      <c r="AK126" s="33">
        <f>IF('Indicator Date hidden'!AL127="x","x",$AK$2-'Indicator Date hidden'!AL127)</f>
        <v>0</v>
      </c>
      <c r="AL126" s="33">
        <f>IF('Indicator Date hidden'!AM127="x","x",$AL$2-'Indicator Date hidden'!AM127)</f>
        <v>0</v>
      </c>
      <c r="AM126" s="33">
        <f>IF('Indicator Date hidden'!AN127="x","x",$AM$2-'Indicator Date hidden'!AN127)</f>
        <v>0</v>
      </c>
      <c r="AN126" s="33">
        <f>IF('Indicator Date hidden'!AO127="x","x",$AN$2-'Indicator Date hidden'!AO127)</f>
        <v>0</v>
      </c>
      <c r="AO126" s="33">
        <f>IF('Indicator Date hidden'!AP127="x","x",$AO$2-'Indicator Date hidden'!AP127)</f>
        <v>0</v>
      </c>
      <c r="AP126" s="33">
        <f>IF('Indicator Date hidden'!AQ127="x","x",$AP$2-'Indicator Date hidden'!AQ127)</f>
        <v>0</v>
      </c>
      <c r="AQ126" s="33">
        <f>IF('Indicator Date hidden'!AR127="x","x",$AQ$2-'Indicator Date hidden'!AR127)</f>
        <v>0</v>
      </c>
      <c r="AR126" s="33">
        <f>IF('Indicator Date hidden'!AS127="x","x",$AR$2-'Indicator Date hidden'!AS127)</f>
        <v>0</v>
      </c>
      <c r="AS126" s="33">
        <f>IF('Indicator Date hidden'!AT127="x","x",$AS$2-'Indicator Date hidden'!AT127)</f>
        <v>0</v>
      </c>
      <c r="AT126" s="33">
        <f>IF('Indicator Date hidden'!AU127="x","x",$AT$2-'Indicator Date hidden'!AU127)</f>
        <v>0</v>
      </c>
      <c r="AU126" s="33">
        <f>IF('Indicator Date hidden'!AV127="x","x",$AU$2-'Indicator Date hidden'!AV127)</f>
        <v>2</v>
      </c>
      <c r="AV126" s="33">
        <f>IF('Indicator Date hidden'!AW127="x","x",$AV$2-'Indicator Date hidden'!AW127)</f>
        <v>0</v>
      </c>
      <c r="AW126" s="33">
        <f>IF('Indicator Date hidden'!AX127="x","x",$AW$2-'Indicator Date hidden'!AX127)</f>
        <v>0</v>
      </c>
      <c r="AX126" s="33">
        <f>IF('Indicator Date hidden'!AY127="x","x",$AX$2-'Indicator Date hidden'!AY127)</f>
        <v>0</v>
      </c>
      <c r="AY126" s="33">
        <f>IF('Indicator Date hidden'!AZ127="x","x",$AY$2-'Indicator Date hidden'!AZ127)</f>
        <v>0</v>
      </c>
      <c r="AZ126" s="33">
        <f>IF('Indicator Date hidden'!BA127="x","x",$AZ$2-'Indicator Date hidden'!BA127)</f>
        <v>0</v>
      </c>
      <c r="BA126">
        <f t="shared" si="5"/>
        <v>13</v>
      </c>
      <c r="BB126" s="34">
        <f t="shared" si="6"/>
        <v>0.25490196078431371</v>
      </c>
      <c r="BC126">
        <f t="shared" si="7"/>
        <v>6</v>
      </c>
      <c r="BD126" s="34">
        <f t="shared" si="8"/>
        <v>0.7629441748370086</v>
      </c>
      <c r="BE126" s="36">
        <f t="shared" si="9"/>
        <v>0</v>
      </c>
    </row>
    <row r="127" spans="1:57" x14ac:dyDescent="0.3">
      <c r="A127" t="s">
        <v>233</v>
      </c>
      <c r="B127" s="33">
        <f>IF('Indicator Date hidden'!C128="x","x",$B$2-'Indicator Date hidden'!C128)</f>
        <v>0</v>
      </c>
      <c r="C127" s="33">
        <f>IF('Indicator Date hidden'!D128="x","x",$C$2-'Indicator Date hidden'!D128)</f>
        <v>0</v>
      </c>
      <c r="D127" s="33">
        <f>IF('Indicator Date hidden'!E128="x","x",$D$2-'Indicator Date hidden'!E128)</f>
        <v>0</v>
      </c>
      <c r="E127" s="33">
        <f>IF('Indicator Date hidden'!F128="x","x",$E$2-'Indicator Date hidden'!F128)</f>
        <v>0</v>
      </c>
      <c r="F127" s="33">
        <f>IF('Indicator Date hidden'!G128="x","x",$F$2-'Indicator Date hidden'!G128)</f>
        <v>0</v>
      </c>
      <c r="G127" s="33">
        <f>IF('Indicator Date hidden'!H128="x","x",$G$2-'Indicator Date hidden'!H128)</f>
        <v>0</v>
      </c>
      <c r="H127" s="33">
        <f>IF('Indicator Date hidden'!I128="x","x",$H$2-'Indicator Date hidden'!I128)</f>
        <v>0</v>
      </c>
      <c r="I127" s="33">
        <f>IF('Indicator Date hidden'!J128="x","x",$I$2-'Indicator Date hidden'!J128)</f>
        <v>0</v>
      </c>
      <c r="J127" s="33">
        <f>IF('Indicator Date hidden'!K128="x","x",$J$2-'Indicator Date hidden'!K128)</f>
        <v>0</v>
      </c>
      <c r="K127" s="33">
        <f>IF('Indicator Date hidden'!L128="x","x",$K$2-'Indicator Date hidden'!L128)</f>
        <v>0</v>
      </c>
      <c r="L127" s="33">
        <f>IF('Indicator Date hidden'!M128="x","x",$L$2-'Indicator Date hidden'!M128)</f>
        <v>0</v>
      </c>
      <c r="M127" s="33">
        <f>IF('Indicator Date hidden'!N128="x","x",$M$2-'Indicator Date hidden'!N128)</f>
        <v>0</v>
      </c>
      <c r="N127" s="33">
        <f>IF('Indicator Date hidden'!O128="x","x",$N$2-'Indicator Date hidden'!O128)</f>
        <v>0</v>
      </c>
      <c r="O127" s="33">
        <f>IF('Indicator Date hidden'!P128="x","x",$O$2-'Indicator Date hidden'!P128)</f>
        <v>0</v>
      </c>
      <c r="P127" s="33">
        <f>IF('Indicator Date hidden'!Q128="x","x",$P$2-'Indicator Date hidden'!Q128)</f>
        <v>0</v>
      </c>
      <c r="Q127" s="33">
        <f>IF('Indicator Date hidden'!R128="x","x",$Q$2-'Indicator Date hidden'!R128)</f>
        <v>1</v>
      </c>
      <c r="R127" s="33">
        <f>IF('Indicator Date hidden'!S128="x","x",$R$2-'Indicator Date hidden'!S128)</f>
        <v>0</v>
      </c>
      <c r="S127" s="33">
        <f>IF('Indicator Date hidden'!T128="x","x",$S$2-'Indicator Date hidden'!T128)</f>
        <v>0</v>
      </c>
      <c r="T127" s="33">
        <f>IF('Indicator Date hidden'!U128="x","x",$T$2-'Indicator Date hidden'!U128)</f>
        <v>0</v>
      </c>
      <c r="U127" s="33">
        <f>IF('Indicator Date hidden'!V128="x","x",$U$2-'Indicator Date hidden'!V128)</f>
        <v>0</v>
      </c>
      <c r="V127" s="33">
        <f>IF('Indicator Date hidden'!W128="x","x",$V$2-'Indicator Date hidden'!W128)</f>
        <v>0</v>
      </c>
      <c r="W127" s="33">
        <f>IF('Indicator Date hidden'!X128="x","x",$W$2-'Indicator Date hidden'!X128)</f>
        <v>0</v>
      </c>
      <c r="X127" s="33">
        <f>IF('Indicator Date hidden'!Y128="x","x",$X$2-'Indicator Date hidden'!Y128)</f>
        <v>4</v>
      </c>
      <c r="Y127" s="33">
        <f>IF('Indicator Date hidden'!Z128="x","x",$Y$2-'Indicator Date hidden'!Z128)</f>
        <v>0</v>
      </c>
      <c r="Z127" s="33">
        <f>IF('Indicator Date hidden'!AA128="x","x",$Z$2-'Indicator Date hidden'!AA128)</f>
        <v>0</v>
      </c>
      <c r="AA127" s="33">
        <f>IF('Indicator Date hidden'!AB128="x","x",$AA$2-'Indicator Date hidden'!AB128)</f>
        <v>0</v>
      </c>
      <c r="AB127" s="33">
        <f>IF('Indicator Date hidden'!AC128="x","x",$AB$2-'Indicator Date hidden'!AC128)</f>
        <v>0</v>
      </c>
      <c r="AC127" s="33">
        <f>IF('Indicator Date hidden'!AD128="x","x",$AC$2-'Indicator Date hidden'!AD128)</f>
        <v>0</v>
      </c>
      <c r="AD127" s="33">
        <f>IF('Indicator Date hidden'!AE128="x","x",$AD$2-'Indicator Date hidden'!AE128)</f>
        <v>0</v>
      </c>
      <c r="AE127" s="33" t="str">
        <f>IF('Indicator Date hidden'!AF128="x","x",$AE$2-'Indicator Date hidden'!AF128)</f>
        <v>x</v>
      </c>
      <c r="AF127" s="33">
        <f>IF('Indicator Date hidden'!AG128="x","x",$AF$2-'Indicator Date hidden'!AG128)</f>
        <v>3</v>
      </c>
      <c r="AG127" s="33">
        <f>IF('Indicator Date hidden'!AH128="x","x",$AG$2-'Indicator Date hidden'!AH128)</f>
        <v>0</v>
      </c>
      <c r="AH127" s="33">
        <f>IF('Indicator Date hidden'!AI128="x","x",$AH$2-'Indicator Date hidden'!AI128)</f>
        <v>0</v>
      </c>
      <c r="AI127" s="33">
        <f>IF('Indicator Date hidden'!AJ128="x","x",$AI$2-'Indicator Date hidden'!AJ128)</f>
        <v>0</v>
      </c>
      <c r="AJ127" s="33">
        <f>IF('Indicator Date hidden'!AK128="x","x",$AJ$2-'Indicator Date hidden'!AK128)</f>
        <v>0</v>
      </c>
      <c r="AK127" s="33">
        <f>IF('Indicator Date hidden'!AL128="x","x",$AK$2-'Indicator Date hidden'!AL128)</f>
        <v>1</v>
      </c>
      <c r="AL127" s="33">
        <f>IF('Indicator Date hidden'!AM128="x","x",$AL$2-'Indicator Date hidden'!AM128)</f>
        <v>0</v>
      </c>
      <c r="AM127" s="33">
        <f>IF('Indicator Date hidden'!AN128="x","x",$AM$2-'Indicator Date hidden'!AN128)</f>
        <v>0</v>
      </c>
      <c r="AN127" s="33">
        <f>IF('Indicator Date hidden'!AO128="x","x",$AN$2-'Indicator Date hidden'!AO128)</f>
        <v>0</v>
      </c>
      <c r="AO127" s="33">
        <f>IF('Indicator Date hidden'!AP128="x","x",$AO$2-'Indicator Date hidden'!AP128)</f>
        <v>1</v>
      </c>
      <c r="AP127" s="33">
        <f>IF('Indicator Date hidden'!AQ128="x","x",$AP$2-'Indicator Date hidden'!AQ128)</f>
        <v>1</v>
      </c>
      <c r="AQ127" s="33">
        <f>IF('Indicator Date hidden'!AR128="x","x",$AQ$2-'Indicator Date hidden'!AR128)</f>
        <v>0</v>
      </c>
      <c r="AR127" s="33">
        <f>IF('Indicator Date hidden'!AS128="x","x",$AR$2-'Indicator Date hidden'!AS128)</f>
        <v>0</v>
      </c>
      <c r="AS127" s="33">
        <f>IF('Indicator Date hidden'!AT128="x","x",$AS$2-'Indicator Date hidden'!AT128)</f>
        <v>0</v>
      </c>
      <c r="AT127" s="33">
        <f>IF('Indicator Date hidden'!AU128="x","x",$AT$2-'Indicator Date hidden'!AU128)</f>
        <v>0</v>
      </c>
      <c r="AU127" s="33">
        <f>IF('Indicator Date hidden'!AV128="x","x",$AU$2-'Indicator Date hidden'!AV128)</f>
        <v>6</v>
      </c>
      <c r="AV127" s="33">
        <f>IF('Indicator Date hidden'!AW128="x","x",$AV$2-'Indicator Date hidden'!AW128)</f>
        <v>0</v>
      </c>
      <c r="AW127" s="33">
        <f>IF('Indicator Date hidden'!AX128="x","x",$AW$2-'Indicator Date hidden'!AX128)</f>
        <v>0</v>
      </c>
      <c r="AX127" s="33">
        <f>IF('Indicator Date hidden'!AY128="x","x",$AX$2-'Indicator Date hidden'!AY128)</f>
        <v>0</v>
      </c>
      <c r="AY127" s="33">
        <f>IF('Indicator Date hidden'!AZ128="x","x",$AY$2-'Indicator Date hidden'!AZ128)</f>
        <v>0</v>
      </c>
      <c r="AZ127" s="33">
        <f>IF('Indicator Date hidden'!BA128="x","x",$AZ$2-'Indicator Date hidden'!BA128)</f>
        <v>0</v>
      </c>
      <c r="BA127">
        <f t="shared" si="5"/>
        <v>17</v>
      </c>
      <c r="BB127" s="34">
        <f t="shared" si="6"/>
        <v>0.34</v>
      </c>
      <c r="BC127">
        <f t="shared" si="7"/>
        <v>7</v>
      </c>
      <c r="BD127" s="34">
        <f t="shared" si="8"/>
        <v>1.0883014288330233</v>
      </c>
      <c r="BE127" s="36">
        <f t="shared" si="9"/>
        <v>0</v>
      </c>
    </row>
    <row r="128" spans="1:57" x14ac:dyDescent="0.3">
      <c r="A128" t="s">
        <v>235</v>
      </c>
      <c r="B128" s="33">
        <f>IF('Indicator Date hidden'!C129="x","x",$B$2-'Indicator Date hidden'!C129)</f>
        <v>0</v>
      </c>
      <c r="C128" s="33">
        <f>IF('Indicator Date hidden'!D129="x","x",$C$2-'Indicator Date hidden'!D129)</f>
        <v>0</v>
      </c>
      <c r="D128" s="33">
        <f>IF('Indicator Date hidden'!E129="x","x",$D$2-'Indicator Date hidden'!E129)</f>
        <v>0</v>
      </c>
      <c r="E128" s="33">
        <f>IF('Indicator Date hidden'!F129="x","x",$E$2-'Indicator Date hidden'!F129)</f>
        <v>0</v>
      </c>
      <c r="F128" s="33">
        <f>IF('Indicator Date hidden'!G129="x","x",$F$2-'Indicator Date hidden'!G129)</f>
        <v>0</v>
      </c>
      <c r="G128" s="33">
        <f>IF('Indicator Date hidden'!H129="x","x",$G$2-'Indicator Date hidden'!H129)</f>
        <v>0</v>
      </c>
      <c r="H128" s="33">
        <f>IF('Indicator Date hidden'!I129="x","x",$H$2-'Indicator Date hidden'!I129)</f>
        <v>0</v>
      </c>
      <c r="I128" s="33">
        <f>IF('Indicator Date hidden'!J129="x","x",$I$2-'Indicator Date hidden'!J129)</f>
        <v>0</v>
      </c>
      <c r="J128" s="33">
        <f>IF('Indicator Date hidden'!K129="x","x",$J$2-'Indicator Date hidden'!K129)</f>
        <v>0</v>
      </c>
      <c r="K128" s="33">
        <f>IF('Indicator Date hidden'!L129="x","x",$K$2-'Indicator Date hidden'!L129)</f>
        <v>0</v>
      </c>
      <c r="L128" s="33">
        <f>IF('Indicator Date hidden'!M129="x","x",$L$2-'Indicator Date hidden'!M129)</f>
        <v>0</v>
      </c>
      <c r="M128" s="33">
        <f>IF('Indicator Date hidden'!N129="x","x",$M$2-'Indicator Date hidden'!N129)</f>
        <v>0</v>
      </c>
      <c r="N128" s="33">
        <f>IF('Indicator Date hidden'!O129="x","x",$N$2-'Indicator Date hidden'!O129)</f>
        <v>0</v>
      </c>
      <c r="O128" s="33">
        <f>IF('Indicator Date hidden'!P129="x","x",$O$2-'Indicator Date hidden'!P129)</f>
        <v>0</v>
      </c>
      <c r="P128" s="33">
        <f>IF('Indicator Date hidden'!Q129="x","x",$P$2-'Indicator Date hidden'!Q129)</f>
        <v>0</v>
      </c>
      <c r="Q128" s="33" t="str">
        <f>IF('Indicator Date hidden'!R129="x","x",$Q$2-'Indicator Date hidden'!R129)</f>
        <v>x</v>
      </c>
      <c r="R128" s="33">
        <f>IF('Indicator Date hidden'!S129="x","x",$R$2-'Indicator Date hidden'!S129)</f>
        <v>0</v>
      </c>
      <c r="S128" s="33">
        <f>IF('Indicator Date hidden'!T129="x","x",$S$2-'Indicator Date hidden'!T129)</f>
        <v>0</v>
      </c>
      <c r="T128" s="33">
        <f>IF('Indicator Date hidden'!U129="x","x",$T$2-'Indicator Date hidden'!U129)</f>
        <v>0</v>
      </c>
      <c r="U128" s="33" t="str">
        <f>IF('Indicator Date hidden'!V129="x","x",$U$2-'Indicator Date hidden'!V129)</f>
        <v>x</v>
      </c>
      <c r="V128" s="33">
        <f>IF('Indicator Date hidden'!W129="x","x",$V$2-'Indicator Date hidden'!W129)</f>
        <v>0</v>
      </c>
      <c r="W128" s="33" t="str">
        <f>IF('Indicator Date hidden'!X129="x","x",$W$2-'Indicator Date hidden'!X129)</f>
        <v>x</v>
      </c>
      <c r="X128" s="33">
        <f>IF('Indicator Date hidden'!Y129="x","x",$X$2-'Indicator Date hidden'!Y129)</f>
        <v>2</v>
      </c>
      <c r="Y128" s="33">
        <f>IF('Indicator Date hidden'!Z129="x","x",$Y$2-'Indicator Date hidden'!Z129)</f>
        <v>0</v>
      </c>
      <c r="Z128" s="33">
        <f>IF('Indicator Date hidden'!AA129="x","x",$Z$2-'Indicator Date hidden'!AA129)</f>
        <v>0</v>
      </c>
      <c r="AA128" s="33">
        <f>IF('Indicator Date hidden'!AB129="x","x",$AA$2-'Indicator Date hidden'!AB129)</f>
        <v>0</v>
      </c>
      <c r="AB128" s="33">
        <f>IF('Indicator Date hidden'!AC129="x","x",$AB$2-'Indicator Date hidden'!AC129)</f>
        <v>0</v>
      </c>
      <c r="AC128" s="33">
        <f>IF('Indicator Date hidden'!AD129="x","x",$AC$2-'Indicator Date hidden'!AD129)</f>
        <v>0</v>
      </c>
      <c r="AD128" s="33" t="str">
        <f>IF('Indicator Date hidden'!AE129="x","x",$AD$2-'Indicator Date hidden'!AE129)</f>
        <v>x</v>
      </c>
      <c r="AE128" s="33">
        <f>IF('Indicator Date hidden'!AF129="x","x",$AE$2-'Indicator Date hidden'!AF129)</f>
        <v>0</v>
      </c>
      <c r="AF128" s="33">
        <f>IF('Indicator Date hidden'!AG129="x","x",$AF$2-'Indicator Date hidden'!AG129)</f>
        <v>1</v>
      </c>
      <c r="AG128" s="33">
        <f>IF('Indicator Date hidden'!AH129="x","x",$AG$2-'Indicator Date hidden'!AH129)</f>
        <v>0</v>
      </c>
      <c r="AH128" s="33">
        <f>IF('Indicator Date hidden'!AI129="x","x",$AH$2-'Indicator Date hidden'!AI129)</f>
        <v>0</v>
      </c>
      <c r="AI128" s="33">
        <f>IF('Indicator Date hidden'!AJ129="x","x",$AI$2-'Indicator Date hidden'!AJ129)</f>
        <v>0</v>
      </c>
      <c r="AJ128" s="33" t="str">
        <f>IF('Indicator Date hidden'!AK129="x","x",$AJ$2-'Indicator Date hidden'!AK129)</f>
        <v>x</v>
      </c>
      <c r="AK128" s="33">
        <f>IF('Indicator Date hidden'!AL129="x","x",$AK$2-'Indicator Date hidden'!AL129)</f>
        <v>1</v>
      </c>
      <c r="AL128" s="33">
        <f>IF('Indicator Date hidden'!AM129="x","x",$AL$2-'Indicator Date hidden'!AM129)</f>
        <v>0</v>
      </c>
      <c r="AM128" s="33">
        <f>IF('Indicator Date hidden'!AN129="x","x",$AM$2-'Indicator Date hidden'!AN129)</f>
        <v>0</v>
      </c>
      <c r="AN128" s="33">
        <f>IF('Indicator Date hidden'!AO129="x","x",$AN$2-'Indicator Date hidden'!AO129)</f>
        <v>0</v>
      </c>
      <c r="AO128" s="33">
        <f>IF('Indicator Date hidden'!AP129="x","x",$AO$2-'Indicator Date hidden'!AP129)</f>
        <v>0</v>
      </c>
      <c r="AP128" s="33">
        <f>IF('Indicator Date hidden'!AQ129="x","x",$AP$2-'Indicator Date hidden'!AQ129)</f>
        <v>0</v>
      </c>
      <c r="AQ128" s="33">
        <f>IF('Indicator Date hidden'!AR129="x","x",$AQ$2-'Indicator Date hidden'!AR129)</f>
        <v>0</v>
      </c>
      <c r="AR128" s="33">
        <f>IF('Indicator Date hidden'!AS129="x","x",$AR$2-'Indicator Date hidden'!AS129)</f>
        <v>0</v>
      </c>
      <c r="AS128" s="33">
        <f>IF('Indicator Date hidden'!AT129="x","x",$AS$2-'Indicator Date hidden'!AT129)</f>
        <v>0</v>
      </c>
      <c r="AT128" s="33">
        <f>IF('Indicator Date hidden'!AU129="x","x",$AT$2-'Indicator Date hidden'!AU129)</f>
        <v>0</v>
      </c>
      <c r="AU128" s="33" t="str">
        <f>IF('Indicator Date hidden'!AV129="x","x",$AU$2-'Indicator Date hidden'!AV129)</f>
        <v>x</v>
      </c>
      <c r="AV128" s="33">
        <f>IF('Indicator Date hidden'!AW129="x","x",$AV$2-'Indicator Date hidden'!AW129)</f>
        <v>0</v>
      </c>
      <c r="AW128" s="33">
        <f>IF('Indicator Date hidden'!AX129="x","x",$AW$2-'Indicator Date hidden'!AX129)</f>
        <v>0</v>
      </c>
      <c r="AX128" s="33">
        <f>IF('Indicator Date hidden'!AY129="x","x",$AX$2-'Indicator Date hidden'!AY129)</f>
        <v>0</v>
      </c>
      <c r="AY128" s="33">
        <f>IF('Indicator Date hidden'!AZ129="x","x",$AY$2-'Indicator Date hidden'!AZ129)</f>
        <v>0</v>
      </c>
      <c r="AZ128" s="33">
        <f>IF('Indicator Date hidden'!BA129="x","x",$AZ$2-'Indicator Date hidden'!BA129)</f>
        <v>0</v>
      </c>
      <c r="BA128">
        <f t="shared" si="5"/>
        <v>4</v>
      </c>
      <c r="BB128" s="34">
        <f t="shared" si="6"/>
        <v>8.8888888888888892E-2</v>
      </c>
      <c r="BC128">
        <f t="shared" si="7"/>
        <v>3</v>
      </c>
      <c r="BD128" s="34">
        <f t="shared" si="8"/>
        <v>0.35416394334464951</v>
      </c>
      <c r="BE128" s="36">
        <f t="shared" si="9"/>
        <v>0</v>
      </c>
    </row>
    <row r="129" spans="1:57" x14ac:dyDescent="0.3">
      <c r="A129" t="s">
        <v>238</v>
      </c>
      <c r="B129" s="33">
        <f>IF('Indicator Date hidden'!C130="x","x",$B$2-'Indicator Date hidden'!C130)</f>
        <v>0</v>
      </c>
      <c r="C129" s="33">
        <f>IF('Indicator Date hidden'!D130="x","x",$C$2-'Indicator Date hidden'!D130)</f>
        <v>0</v>
      </c>
      <c r="D129" s="33">
        <f>IF('Indicator Date hidden'!E130="x","x",$D$2-'Indicator Date hidden'!E130)</f>
        <v>0</v>
      </c>
      <c r="E129" s="33">
        <f>IF('Indicator Date hidden'!F130="x","x",$E$2-'Indicator Date hidden'!F130)</f>
        <v>0</v>
      </c>
      <c r="F129" s="33">
        <f>IF('Indicator Date hidden'!G130="x","x",$F$2-'Indicator Date hidden'!G130)</f>
        <v>0</v>
      </c>
      <c r="G129" s="33">
        <f>IF('Indicator Date hidden'!H130="x","x",$G$2-'Indicator Date hidden'!H130)</f>
        <v>0</v>
      </c>
      <c r="H129" s="33">
        <f>IF('Indicator Date hidden'!I130="x","x",$H$2-'Indicator Date hidden'!I130)</f>
        <v>0</v>
      </c>
      <c r="I129" s="33">
        <f>IF('Indicator Date hidden'!J130="x","x",$I$2-'Indicator Date hidden'!J130)</f>
        <v>0</v>
      </c>
      <c r="J129" s="33">
        <f>IF('Indicator Date hidden'!K130="x","x",$J$2-'Indicator Date hidden'!K130)</f>
        <v>0</v>
      </c>
      <c r="K129" s="33">
        <f>IF('Indicator Date hidden'!L130="x","x",$K$2-'Indicator Date hidden'!L130)</f>
        <v>0</v>
      </c>
      <c r="L129" s="33">
        <f>IF('Indicator Date hidden'!M130="x","x",$L$2-'Indicator Date hidden'!M130)</f>
        <v>0</v>
      </c>
      <c r="M129" s="33">
        <f>IF('Indicator Date hidden'!N130="x","x",$M$2-'Indicator Date hidden'!N130)</f>
        <v>0</v>
      </c>
      <c r="N129" s="33">
        <f>IF('Indicator Date hidden'!O130="x","x",$N$2-'Indicator Date hidden'!O130)</f>
        <v>0</v>
      </c>
      <c r="O129" s="33">
        <f>IF('Indicator Date hidden'!P130="x","x",$O$2-'Indicator Date hidden'!P130)</f>
        <v>0</v>
      </c>
      <c r="P129" s="33">
        <f>IF('Indicator Date hidden'!Q130="x","x",$P$2-'Indicator Date hidden'!Q130)</f>
        <v>0</v>
      </c>
      <c r="Q129" s="33" t="str">
        <f>IF('Indicator Date hidden'!R130="x","x",$Q$2-'Indicator Date hidden'!R130)</f>
        <v>x</v>
      </c>
      <c r="R129" s="33">
        <f>IF('Indicator Date hidden'!S130="x","x",$R$2-'Indicator Date hidden'!S130)</f>
        <v>0</v>
      </c>
      <c r="S129" s="33">
        <f>IF('Indicator Date hidden'!T130="x","x",$S$2-'Indicator Date hidden'!T130)</f>
        <v>0</v>
      </c>
      <c r="T129" s="33">
        <f>IF('Indicator Date hidden'!U130="x","x",$T$2-'Indicator Date hidden'!U130)</f>
        <v>0</v>
      </c>
      <c r="U129" s="33" t="str">
        <f>IF('Indicator Date hidden'!V130="x","x",$U$2-'Indicator Date hidden'!V130)</f>
        <v>x</v>
      </c>
      <c r="V129" s="33">
        <f>IF('Indicator Date hidden'!W130="x","x",$V$2-'Indicator Date hidden'!W130)</f>
        <v>0</v>
      </c>
      <c r="W129" s="33">
        <f>IF('Indicator Date hidden'!X130="x","x",$W$2-'Indicator Date hidden'!X130)</f>
        <v>5</v>
      </c>
      <c r="X129" s="33">
        <f>IF('Indicator Date hidden'!Y130="x","x",$X$2-'Indicator Date hidden'!Y130)</f>
        <v>2</v>
      </c>
      <c r="Y129" s="33">
        <f>IF('Indicator Date hidden'!Z130="x","x",$Y$2-'Indicator Date hidden'!Z130)</f>
        <v>0</v>
      </c>
      <c r="Z129" s="33">
        <f>IF('Indicator Date hidden'!AA130="x","x",$Z$2-'Indicator Date hidden'!AA130)</f>
        <v>0</v>
      </c>
      <c r="AA129" s="33">
        <f>IF('Indicator Date hidden'!AB130="x","x",$AA$2-'Indicator Date hidden'!AB130)</f>
        <v>0</v>
      </c>
      <c r="AB129" s="33">
        <f>IF('Indicator Date hidden'!AC130="x","x",$AB$2-'Indicator Date hidden'!AC130)</f>
        <v>0</v>
      </c>
      <c r="AC129" s="33">
        <f>IF('Indicator Date hidden'!AD130="x","x",$AC$2-'Indicator Date hidden'!AD130)</f>
        <v>0</v>
      </c>
      <c r="AD129" s="33" t="str">
        <f>IF('Indicator Date hidden'!AE130="x","x",$AD$2-'Indicator Date hidden'!AE130)</f>
        <v>x</v>
      </c>
      <c r="AE129" s="33">
        <f>IF('Indicator Date hidden'!AF130="x","x",$AE$2-'Indicator Date hidden'!AF130)</f>
        <v>0</v>
      </c>
      <c r="AF129" s="33" t="str">
        <f>IF('Indicator Date hidden'!AG130="x","x",$AF$2-'Indicator Date hidden'!AG130)</f>
        <v>x</v>
      </c>
      <c r="AG129" s="33">
        <f>IF('Indicator Date hidden'!AH130="x","x",$AG$2-'Indicator Date hidden'!AH130)</f>
        <v>0</v>
      </c>
      <c r="AH129" s="33">
        <f>IF('Indicator Date hidden'!AI130="x","x",$AH$2-'Indicator Date hidden'!AI130)</f>
        <v>0</v>
      </c>
      <c r="AI129" s="33">
        <f>IF('Indicator Date hidden'!AJ130="x","x",$AI$2-'Indicator Date hidden'!AJ130)</f>
        <v>0</v>
      </c>
      <c r="AJ129" s="33" t="str">
        <f>IF('Indicator Date hidden'!AK130="x","x",$AJ$2-'Indicator Date hidden'!AK130)</f>
        <v>x</v>
      </c>
      <c r="AK129" s="33">
        <f>IF('Indicator Date hidden'!AL130="x","x",$AK$2-'Indicator Date hidden'!AL130)</f>
        <v>1</v>
      </c>
      <c r="AL129" s="33">
        <f>IF('Indicator Date hidden'!AM130="x","x",$AL$2-'Indicator Date hidden'!AM130)</f>
        <v>0</v>
      </c>
      <c r="AM129" s="33">
        <f>IF('Indicator Date hidden'!AN130="x","x",$AM$2-'Indicator Date hidden'!AN130)</f>
        <v>0</v>
      </c>
      <c r="AN129" s="33">
        <f>IF('Indicator Date hidden'!AO130="x","x",$AN$2-'Indicator Date hidden'!AO130)</f>
        <v>0</v>
      </c>
      <c r="AO129" s="33">
        <f>IF('Indicator Date hidden'!AP130="x","x",$AO$2-'Indicator Date hidden'!AP130)</f>
        <v>0</v>
      </c>
      <c r="AP129" s="33">
        <f>IF('Indicator Date hidden'!AQ130="x","x",$AP$2-'Indicator Date hidden'!AQ130)</f>
        <v>0</v>
      </c>
      <c r="AQ129" s="33" t="str">
        <f>IF('Indicator Date hidden'!AR130="x","x",$AQ$2-'Indicator Date hidden'!AR130)</f>
        <v>x</v>
      </c>
      <c r="AR129" s="33">
        <f>IF('Indicator Date hidden'!AS130="x","x",$AR$2-'Indicator Date hidden'!AS130)</f>
        <v>0</v>
      </c>
      <c r="AS129" s="33">
        <f>IF('Indicator Date hidden'!AT130="x","x",$AS$2-'Indicator Date hidden'!AT130)</f>
        <v>0</v>
      </c>
      <c r="AT129" s="33">
        <f>IF('Indicator Date hidden'!AU130="x","x",$AT$2-'Indicator Date hidden'!AU130)</f>
        <v>0</v>
      </c>
      <c r="AU129" s="33">
        <f>IF('Indicator Date hidden'!AV130="x","x",$AU$2-'Indicator Date hidden'!AV130)</f>
        <v>0</v>
      </c>
      <c r="AV129" s="33">
        <f>IF('Indicator Date hidden'!AW130="x","x",$AV$2-'Indicator Date hidden'!AW130)</f>
        <v>0</v>
      </c>
      <c r="AW129" s="33">
        <f>IF('Indicator Date hidden'!AX130="x","x",$AW$2-'Indicator Date hidden'!AX130)</f>
        <v>0</v>
      </c>
      <c r="AX129" s="33">
        <f>IF('Indicator Date hidden'!AY130="x","x",$AX$2-'Indicator Date hidden'!AY130)</f>
        <v>0</v>
      </c>
      <c r="AY129" s="33">
        <f>IF('Indicator Date hidden'!AZ130="x","x",$AY$2-'Indicator Date hidden'!AZ130)</f>
        <v>0</v>
      </c>
      <c r="AZ129" s="33">
        <f>IF('Indicator Date hidden'!BA130="x","x",$AZ$2-'Indicator Date hidden'!BA130)</f>
        <v>0</v>
      </c>
      <c r="BA129">
        <f t="shared" si="5"/>
        <v>8</v>
      </c>
      <c r="BB129" s="34">
        <f t="shared" si="6"/>
        <v>0.17777777777777778</v>
      </c>
      <c r="BC129">
        <f t="shared" si="7"/>
        <v>3</v>
      </c>
      <c r="BD129" s="34">
        <f t="shared" si="8"/>
        <v>0.7969076034240492</v>
      </c>
      <c r="BE129" s="36">
        <f t="shared" si="9"/>
        <v>0</v>
      </c>
    </row>
    <row r="130" spans="1:57" x14ac:dyDescent="0.3">
      <c r="A130" t="s">
        <v>240</v>
      </c>
      <c r="B130" s="33">
        <f>IF('Indicator Date hidden'!C131="x","x",$B$2-'Indicator Date hidden'!C131)</f>
        <v>0</v>
      </c>
      <c r="C130" s="33">
        <f>IF('Indicator Date hidden'!D131="x","x",$C$2-'Indicator Date hidden'!D131)</f>
        <v>0</v>
      </c>
      <c r="D130" s="33">
        <f>IF('Indicator Date hidden'!E131="x","x",$D$2-'Indicator Date hidden'!E131)</f>
        <v>0</v>
      </c>
      <c r="E130" s="33">
        <f>IF('Indicator Date hidden'!F131="x","x",$E$2-'Indicator Date hidden'!F131)</f>
        <v>0</v>
      </c>
      <c r="F130" s="33">
        <f>IF('Indicator Date hidden'!G131="x","x",$F$2-'Indicator Date hidden'!G131)</f>
        <v>0</v>
      </c>
      <c r="G130" s="33">
        <f>IF('Indicator Date hidden'!H131="x","x",$G$2-'Indicator Date hidden'!H131)</f>
        <v>0</v>
      </c>
      <c r="H130" s="33">
        <f>IF('Indicator Date hidden'!I131="x","x",$H$2-'Indicator Date hidden'!I131)</f>
        <v>0</v>
      </c>
      <c r="I130" s="33">
        <f>IF('Indicator Date hidden'!J131="x","x",$I$2-'Indicator Date hidden'!J131)</f>
        <v>0</v>
      </c>
      <c r="J130" s="33">
        <f>IF('Indicator Date hidden'!K131="x","x",$J$2-'Indicator Date hidden'!K131)</f>
        <v>0</v>
      </c>
      <c r="K130" s="33">
        <f>IF('Indicator Date hidden'!L131="x","x",$K$2-'Indicator Date hidden'!L131)</f>
        <v>0</v>
      </c>
      <c r="L130" s="33">
        <f>IF('Indicator Date hidden'!M131="x","x",$L$2-'Indicator Date hidden'!M131)</f>
        <v>0</v>
      </c>
      <c r="M130" s="33">
        <f>IF('Indicator Date hidden'!N131="x","x",$M$2-'Indicator Date hidden'!N131)</f>
        <v>0</v>
      </c>
      <c r="N130" s="33">
        <f>IF('Indicator Date hidden'!O131="x","x",$N$2-'Indicator Date hidden'!O131)</f>
        <v>0</v>
      </c>
      <c r="O130" s="33">
        <f>IF('Indicator Date hidden'!P131="x","x",$O$2-'Indicator Date hidden'!P131)</f>
        <v>0</v>
      </c>
      <c r="P130" s="33">
        <f>IF('Indicator Date hidden'!Q131="x","x",$P$2-'Indicator Date hidden'!Q131)</f>
        <v>0</v>
      </c>
      <c r="Q130" s="33">
        <f>IF('Indicator Date hidden'!R131="x","x",$Q$2-'Indicator Date hidden'!R131)</f>
        <v>1</v>
      </c>
      <c r="R130" s="33">
        <f>IF('Indicator Date hidden'!S131="x","x",$R$2-'Indicator Date hidden'!S131)</f>
        <v>0</v>
      </c>
      <c r="S130" s="33">
        <f>IF('Indicator Date hidden'!T131="x","x",$S$2-'Indicator Date hidden'!T131)</f>
        <v>0</v>
      </c>
      <c r="T130" s="33">
        <f>IF('Indicator Date hidden'!U131="x","x",$T$2-'Indicator Date hidden'!U131)</f>
        <v>0</v>
      </c>
      <c r="U130" s="33">
        <f>IF('Indicator Date hidden'!V131="x","x",$U$2-'Indicator Date hidden'!V131)</f>
        <v>0</v>
      </c>
      <c r="V130" s="33">
        <f>IF('Indicator Date hidden'!W131="x","x",$V$2-'Indicator Date hidden'!W131)</f>
        <v>0</v>
      </c>
      <c r="W130" s="33">
        <f>IF('Indicator Date hidden'!X131="x","x",$W$2-'Indicator Date hidden'!X131)</f>
        <v>2</v>
      </c>
      <c r="X130" s="33">
        <f>IF('Indicator Date hidden'!Y131="x","x",$X$2-'Indicator Date hidden'!Y131)</f>
        <v>4</v>
      </c>
      <c r="Y130" s="33">
        <f>IF('Indicator Date hidden'!Z131="x","x",$Y$2-'Indicator Date hidden'!Z131)</f>
        <v>0</v>
      </c>
      <c r="Z130" s="33">
        <f>IF('Indicator Date hidden'!AA131="x","x",$Z$2-'Indicator Date hidden'!AA131)</f>
        <v>0</v>
      </c>
      <c r="AA130" s="33">
        <f>IF('Indicator Date hidden'!AB131="x","x",$AA$2-'Indicator Date hidden'!AB131)</f>
        <v>0</v>
      </c>
      <c r="AB130" s="33">
        <f>IF('Indicator Date hidden'!AC131="x","x",$AB$2-'Indicator Date hidden'!AC131)</f>
        <v>0</v>
      </c>
      <c r="AC130" s="33">
        <f>IF('Indicator Date hidden'!AD131="x","x",$AC$2-'Indicator Date hidden'!AD131)</f>
        <v>0</v>
      </c>
      <c r="AD130" s="33">
        <f>IF('Indicator Date hidden'!AE131="x","x",$AD$2-'Indicator Date hidden'!AE131)</f>
        <v>0</v>
      </c>
      <c r="AE130" s="33">
        <f>IF('Indicator Date hidden'!AF131="x","x",$AE$2-'Indicator Date hidden'!AF131)</f>
        <v>0</v>
      </c>
      <c r="AF130" s="33">
        <f>IF('Indicator Date hidden'!AG131="x","x",$AF$2-'Indicator Date hidden'!AG131)</f>
        <v>3</v>
      </c>
      <c r="AG130" s="33">
        <f>IF('Indicator Date hidden'!AH131="x","x",$AG$2-'Indicator Date hidden'!AH131)</f>
        <v>0</v>
      </c>
      <c r="AH130" s="33">
        <f>IF('Indicator Date hidden'!AI131="x","x",$AH$2-'Indicator Date hidden'!AI131)</f>
        <v>0</v>
      </c>
      <c r="AI130" s="33">
        <f>IF('Indicator Date hidden'!AJ131="x","x",$AI$2-'Indicator Date hidden'!AJ131)</f>
        <v>0</v>
      </c>
      <c r="AJ130" s="33">
        <f>IF('Indicator Date hidden'!AK131="x","x",$AJ$2-'Indicator Date hidden'!AK131)</f>
        <v>1</v>
      </c>
      <c r="AK130" s="33">
        <f>IF('Indicator Date hidden'!AL131="x","x",$AK$2-'Indicator Date hidden'!AL131)</f>
        <v>1</v>
      </c>
      <c r="AL130" s="33">
        <f>IF('Indicator Date hidden'!AM131="x","x",$AL$2-'Indicator Date hidden'!AM131)</f>
        <v>0</v>
      </c>
      <c r="AM130" s="33">
        <f>IF('Indicator Date hidden'!AN131="x","x",$AM$2-'Indicator Date hidden'!AN131)</f>
        <v>0</v>
      </c>
      <c r="AN130" s="33">
        <f>IF('Indicator Date hidden'!AO131="x","x",$AN$2-'Indicator Date hidden'!AO131)</f>
        <v>0</v>
      </c>
      <c r="AO130" s="33">
        <f>IF('Indicator Date hidden'!AP131="x","x",$AO$2-'Indicator Date hidden'!AP131)</f>
        <v>0</v>
      </c>
      <c r="AP130" s="33">
        <f>IF('Indicator Date hidden'!AQ131="x","x",$AP$2-'Indicator Date hidden'!AQ131)</f>
        <v>0</v>
      </c>
      <c r="AQ130" s="33">
        <f>IF('Indicator Date hidden'!AR131="x","x",$AQ$2-'Indicator Date hidden'!AR131)</f>
        <v>0</v>
      </c>
      <c r="AR130" s="33">
        <f>IF('Indicator Date hidden'!AS131="x","x",$AR$2-'Indicator Date hidden'!AS131)</f>
        <v>0</v>
      </c>
      <c r="AS130" s="33">
        <f>IF('Indicator Date hidden'!AT131="x","x",$AS$2-'Indicator Date hidden'!AT131)</f>
        <v>0</v>
      </c>
      <c r="AT130" s="33">
        <f>IF('Indicator Date hidden'!AU131="x","x",$AT$2-'Indicator Date hidden'!AU131)</f>
        <v>0</v>
      </c>
      <c r="AU130" s="33">
        <f>IF('Indicator Date hidden'!AV131="x","x",$AU$2-'Indicator Date hidden'!AV131)</f>
        <v>2</v>
      </c>
      <c r="AV130" s="33">
        <f>IF('Indicator Date hidden'!AW131="x","x",$AV$2-'Indicator Date hidden'!AW131)</f>
        <v>0</v>
      </c>
      <c r="AW130" s="33">
        <f>IF('Indicator Date hidden'!AX131="x","x",$AW$2-'Indicator Date hidden'!AX131)</f>
        <v>0</v>
      </c>
      <c r="AX130" s="33">
        <f>IF('Indicator Date hidden'!AY131="x","x",$AX$2-'Indicator Date hidden'!AY131)</f>
        <v>0</v>
      </c>
      <c r="AY130" s="33">
        <f>IF('Indicator Date hidden'!AZ131="x","x",$AY$2-'Indicator Date hidden'!AZ131)</f>
        <v>0</v>
      </c>
      <c r="AZ130" s="33">
        <f>IF('Indicator Date hidden'!BA131="x","x",$AZ$2-'Indicator Date hidden'!BA131)</f>
        <v>0</v>
      </c>
      <c r="BA130">
        <f t="shared" si="5"/>
        <v>14</v>
      </c>
      <c r="BB130" s="34">
        <f t="shared" si="6"/>
        <v>0.27450980392156865</v>
      </c>
      <c r="BC130">
        <f t="shared" si="7"/>
        <v>7</v>
      </c>
      <c r="BD130" s="34">
        <f t="shared" si="8"/>
        <v>0.79405712671829753</v>
      </c>
      <c r="BE130" s="36">
        <f t="shared" si="9"/>
        <v>0</v>
      </c>
    </row>
    <row r="131" spans="1:57" x14ac:dyDescent="0.3">
      <c r="A131" t="s">
        <v>242</v>
      </c>
      <c r="B131" s="33">
        <f>IF('Indicator Date hidden'!C132="x","x",$B$2-'Indicator Date hidden'!C132)</f>
        <v>0</v>
      </c>
      <c r="C131" s="33">
        <f>IF('Indicator Date hidden'!D132="x","x",$C$2-'Indicator Date hidden'!D132)</f>
        <v>0</v>
      </c>
      <c r="D131" s="33">
        <f>IF('Indicator Date hidden'!E132="x","x",$D$2-'Indicator Date hidden'!E132)</f>
        <v>0</v>
      </c>
      <c r="E131" s="33">
        <f>IF('Indicator Date hidden'!F132="x","x",$E$2-'Indicator Date hidden'!F132)</f>
        <v>0</v>
      </c>
      <c r="F131" s="33">
        <f>IF('Indicator Date hidden'!G132="x","x",$F$2-'Indicator Date hidden'!G132)</f>
        <v>0</v>
      </c>
      <c r="G131" s="33">
        <f>IF('Indicator Date hidden'!H132="x","x",$G$2-'Indicator Date hidden'!H132)</f>
        <v>0</v>
      </c>
      <c r="H131" s="33">
        <f>IF('Indicator Date hidden'!I132="x","x",$H$2-'Indicator Date hidden'!I132)</f>
        <v>0</v>
      </c>
      <c r="I131" s="33">
        <f>IF('Indicator Date hidden'!J132="x","x",$I$2-'Indicator Date hidden'!J132)</f>
        <v>0</v>
      </c>
      <c r="J131" s="33">
        <f>IF('Indicator Date hidden'!K132="x","x",$J$2-'Indicator Date hidden'!K132)</f>
        <v>0</v>
      </c>
      <c r="K131" s="33">
        <f>IF('Indicator Date hidden'!L132="x","x",$K$2-'Indicator Date hidden'!L132)</f>
        <v>0</v>
      </c>
      <c r="L131" s="33">
        <f>IF('Indicator Date hidden'!M132="x","x",$L$2-'Indicator Date hidden'!M132)</f>
        <v>0</v>
      </c>
      <c r="M131" s="33">
        <f>IF('Indicator Date hidden'!N132="x","x",$M$2-'Indicator Date hidden'!N132)</f>
        <v>0</v>
      </c>
      <c r="N131" s="33">
        <f>IF('Indicator Date hidden'!O132="x","x",$N$2-'Indicator Date hidden'!O132)</f>
        <v>0</v>
      </c>
      <c r="O131" s="33">
        <f>IF('Indicator Date hidden'!P132="x","x",$O$2-'Indicator Date hidden'!P132)</f>
        <v>0</v>
      </c>
      <c r="P131" s="33">
        <f>IF('Indicator Date hidden'!Q132="x","x",$P$2-'Indicator Date hidden'!Q132)</f>
        <v>0</v>
      </c>
      <c r="Q131" s="33" t="str">
        <f>IF('Indicator Date hidden'!R132="x","x",$Q$2-'Indicator Date hidden'!R132)</f>
        <v>x</v>
      </c>
      <c r="R131" s="33">
        <f>IF('Indicator Date hidden'!S132="x","x",$R$2-'Indicator Date hidden'!S132)</f>
        <v>0</v>
      </c>
      <c r="S131" s="33">
        <f>IF('Indicator Date hidden'!T132="x","x",$S$2-'Indicator Date hidden'!T132)</f>
        <v>0</v>
      </c>
      <c r="T131" s="33">
        <f>IF('Indicator Date hidden'!U132="x","x",$T$2-'Indicator Date hidden'!U132)</f>
        <v>0</v>
      </c>
      <c r="U131" s="33">
        <f>IF('Indicator Date hidden'!V132="x","x",$U$2-'Indicator Date hidden'!V132)</f>
        <v>0</v>
      </c>
      <c r="V131" s="33">
        <f>IF('Indicator Date hidden'!W132="x","x",$V$2-'Indicator Date hidden'!W132)</f>
        <v>0</v>
      </c>
      <c r="W131" s="33">
        <f>IF('Indicator Date hidden'!X132="x","x",$W$2-'Indicator Date hidden'!X132)</f>
        <v>4</v>
      </c>
      <c r="X131" s="33">
        <f>IF('Indicator Date hidden'!Y132="x","x",$X$2-'Indicator Date hidden'!Y132)</f>
        <v>4</v>
      </c>
      <c r="Y131" s="33">
        <f>IF('Indicator Date hidden'!Z132="x","x",$Y$2-'Indicator Date hidden'!Z132)</f>
        <v>0</v>
      </c>
      <c r="Z131" s="33">
        <f>IF('Indicator Date hidden'!AA132="x","x",$Z$2-'Indicator Date hidden'!AA132)</f>
        <v>0</v>
      </c>
      <c r="AA131" s="33">
        <f>IF('Indicator Date hidden'!AB132="x","x",$AA$2-'Indicator Date hidden'!AB132)</f>
        <v>4</v>
      </c>
      <c r="AB131" s="33">
        <f>IF('Indicator Date hidden'!AC132="x","x",$AB$2-'Indicator Date hidden'!AC132)</f>
        <v>0</v>
      </c>
      <c r="AC131" s="33">
        <f>IF('Indicator Date hidden'!AD132="x","x",$AC$2-'Indicator Date hidden'!AD132)</f>
        <v>0</v>
      </c>
      <c r="AD131" s="33" t="str">
        <f>IF('Indicator Date hidden'!AE132="x","x",$AD$2-'Indicator Date hidden'!AE132)</f>
        <v>x</v>
      </c>
      <c r="AE131" s="33" t="str">
        <f>IF('Indicator Date hidden'!AF132="x","x",$AE$2-'Indicator Date hidden'!AF132)</f>
        <v>x</v>
      </c>
      <c r="AF131" s="33" t="str">
        <f>IF('Indicator Date hidden'!AG132="x","x",$AF$2-'Indicator Date hidden'!AG132)</f>
        <v>x</v>
      </c>
      <c r="AG131" s="33">
        <f>IF('Indicator Date hidden'!AH132="x","x",$AG$2-'Indicator Date hidden'!AH132)</f>
        <v>0</v>
      </c>
      <c r="AH131" s="33">
        <f>IF('Indicator Date hidden'!AI132="x","x",$AH$2-'Indicator Date hidden'!AI132)</f>
        <v>0</v>
      </c>
      <c r="AI131" s="33">
        <f>IF('Indicator Date hidden'!AJ132="x","x",$AI$2-'Indicator Date hidden'!AJ132)</f>
        <v>0</v>
      </c>
      <c r="AJ131" s="33" t="str">
        <f>IF('Indicator Date hidden'!AK132="x","x",$AJ$2-'Indicator Date hidden'!AK132)</f>
        <v>x</v>
      </c>
      <c r="AK131" s="33">
        <f>IF('Indicator Date hidden'!AL132="x","x",$AK$2-'Indicator Date hidden'!AL132)</f>
        <v>1</v>
      </c>
      <c r="AL131" s="33">
        <f>IF('Indicator Date hidden'!AM132="x","x",$AL$2-'Indicator Date hidden'!AM132)</f>
        <v>0</v>
      </c>
      <c r="AM131" s="33">
        <f>IF('Indicator Date hidden'!AN132="x","x",$AM$2-'Indicator Date hidden'!AN132)</f>
        <v>0</v>
      </c>
      <c r="AN131" s="33">
        <f>IF('Indicator Date hidden'!AO132="x","x",$AN$2-'Indicator Date hidden'!AO132)</f>
        <v>0</v>
      </c>
      <c r="AO131" s="33" t="str">
        <f>IF('Indicator Date hidden'!AP132="x","x",$AO$2-'Indicator Date hidden'!AP132)</f>
        <v>x</v>
      </c>
      <c r="AP131" s="33" t="str">
        <f>IF('Indicator Date hidden'!AQ132="x","x",$AP$2-'Indicator Date hidden'!AQ132)</f>
        <v>x</v>
      </c>
      <c r="AQ131" s="33">
        <f>IF('Indicator Date hidden'!AR132="x","x",$AQ$2-'Indicator Date hidden'!AR132)</f>
        <v>4</v>
      </c>
      <c r="AR131" s="33">
        <f>IF('Indicator Date hidden'!AS132="x","x",$AR$2-'Indicator Date hidden'!AS132)</f>
        <v>0</v>
      </c>
      <c r="AS131" s="33" t="str">
        <f>IF('Indicator Date hidden'!AT132="x","x",$AS$2-'Indicator Date hidden'!AT132)</f>
        <v>x</v>
      </c>
      <c r="AT131" s="33">
        <f>IF('Indicator Date hidden'!AU132="x","x",$AT$2-'Indicator Date hidden'!AU132)</f>
        <v>0</v>
      </c>
      <c r="AU131" s="33">
        <f>IF('Indicator Date hidden'!AV132="x","x",$AU$2-'Indicator Date hidden'!AV132)</f>
        <v>1</v>
      </c>
      <c r="AV131" s="33" t="str">
        <f>IF('Indicator Date hidden'!AW132="x","x",$AV$2-'Indicator Date hidden'!AW132)</f>
        <v>x</v>
      </c>
      <c r="AW131" s="33">
        <f>IF('Indicator Date hidden'!AX132="x","x",$AW$2-'Indicator Date hidden'!AX132)</f>
        <v>0</v>
      </c>
      <c r="AX131" s="33">
        <f>IF('Indicator Date hidden'!AY132="x","x",$AX$2-'Indicator Date hidden'!AY132)</f>
        <v>0</v>
      </c>
      <c r="AY131" s="33">
        <f>IF('Indicator Date hidden'!AZ132="x","x",$AY$2-'Indicator Date hidden'!AZ132)</f>
        <v>0</v>
      </c>
      <c r="AZ131" s="33">
        <f>IF('Indicator Date hidden'!BA132="x","x",$AZ$2-'Indicator Date hidden'!BA132)</f>
        <v>4</v>
      </c>
      <c r="BA131">
        <f t="shared" si="5"/>
        <v>22</v>
      </c>
      <c r="BB131" s="34">
        <f t="shared" si="6"/>
        <v>0.52380952380952384</v>
      </c>
      <c r="BC131">
        <f t="shared" si="7"/>
        <v>7</v>
      </c>
      <c r="BD131" s="34">
        <f t="shared" si="8"/>
        <v>1.2953781436890899</v>
      </c>
      <c r="BE131" s="36">
        <f t="shared" si="9"/>
        <v>0</v>
      </c>
    </row>
    <row r="132" spans="1:57" x14ac:dyDescent="0.3">
      <c r="A132" t="s">
        <v>237</v>
      </c>
      <c r="B132" s="33">
        <f>IF('Indicator Date hidden'!C133="x","x",$B$2-'Indicator Date hidden'!C133)</f>
        <v>0</v>
      </c>
      <c r="C132" s="33">
        <f>IF('Indicator Date hidden'!D133="x","x",$C$2-'Indicator Date hidden'!D133)</f>
        <v>0</v>
      </c>
      <c r="D132" s="33">
        <f>IF('Indicator Date hidden'!E133="x","x",$D$2-'Indicator Date hidden'!E133)</f>
        <v>0</v>
      </c>
      <c r="E132" s="33">
        <f>IF('Indicator Date hidden'!F133="x","x",$E$2-'Indicator Date hidden'!F133)</f>
        <v>0</v>
      </c>
      <c r="F132" s="33">
        <f>IF('Indicator Date hidden'!G133="x","x",$F$2-'Indicator Date hidden'!G133)</f>
        <v>0</v>
      </c>
      <c r="G132" s="33">
        <f>IF('Indicator Date hidden'!H133="x","x",$G$2-'Indicator Date hidden'!H133)</f>
        <v>0</v>
      </c>
      <c r="H132" s="33">
        <f>IF('Indicator Date hidden'!I133="x","x",$H$2-'Indicator Date hidden'!I133)</f>
        <v>0</v>
      </c>
      <c r="I132" s="33">
        <f>IF('Indicator Date hidden'!J133="x","x",$I$2-'Indicator Date hidden'!J133)</f>
        <v>0</v>
      </c>
      <c r="J132" s="33">
        <f>IF('Indicator Date hidden'!K133="x","x",$J$2-'Indicator Date hidden'!K133)</f>
        <v>0</v>
      </c>
      <c r="K132" s="33">
        <f>IF('Indicator Date hidden'!L133="x","x",$K$2-'Indicator Date hidden'!L133)</f>
        <v>2</v>
      </c>
      <c r="L132" s="33">
        <f>IF('Indicator Date hidden'!M133="x","x",$L$2-'Indicator Date hidden'!M133)</f>
        <v>0</v>
      </c>
      <c r="M132" s="33">
        <f>IF('Indicator Date hidden'!N133="x","x",$M$2-'Indicator Date hidden'!N133)</f>
        <v>0</v>
      </c>
      <c r="N132" s="33">
        <f>IF('Indicator Date hidden'!O133="x","x",$N$2-'Indicator Date hidden'!O133)</f>
        <v>0</v>
      </c>
      <c r="O132" s="33">
        <f>IF('Indicator Date hidden'!P133="x","x",$O$2-'Indicator Date hidden'!P133)</f>
        <v>0</v>
      </c>
      <c r="P132" s="33">
        <f>IF('Indicator Date hidden'!Q133="x","x",$P$2-'Indicator Date hidden'!Q133)</f>
        <v>0</v>
      </c>
      <c r="Q132" s="33">
        <f>IF('Indicator Date hidden'!R133="x","x",$Q$2-'Indicator Date hidden'!R133)</f>
        <v>4</v>
      </c>
      <c r="R132" s="33">
        <f>IF('Indicator Date hidden'!S133="x","x",$R$2-'Indicator Date hidden'!S133)</f>
        <v>0</v>
      </c>
      <c r="S132" s="33">
        <f>IF('Indicator Date hidden'!T133="x","x",$S$2-'Indicator Date hidden'!T133)</f>
        <v>0</v>
      </c>
      <c r="T132" s="33">
        <f>IF('Indicator Date hidden'!U133="x","x",$T$2-'Indicator Date hidden'!U133)</f>
        <v>0</v>
      </c>
      <c r="U132" s="33">
        <f>IF('Indicator Date hidden'!V133="x","x",$U$2-'Indicator Date hidden'!V133)</f>
        <v>0</v>
      </c>
      <c r="V132" s="33">
        <f>IF('Indicator Date hidden'!W133="x","x",$V$2-'Indicator Date hidden'!W133)</f>
        <v>0</v>
      </c>
      <c r="W132" s="33">
        <f>IF('Indicator Date hidden'!X133="x","x",$W$2-'Indicator Date hidden'!X133)</f>
        <v>0</v>
      </c>
      <c r="X132" s="33">
        <f>IF('Indicator Date hidden'!Y133="x","x",$X$2-'Indicator Date hidden'!Y133)</f>
        <v>2</v>
      </c>
      <c r="Y132" s="33">
        <f>IF('Indicator Date hidden'!Z133="x","x",$Y$2-'Indicator Date hidden'!Z133)</f>
        <v>2</v>
      </c>
      <c r="Z132" s="33">
        <f>IF('Indicator Date hidden'!AA133="x","x",$Z$2-'Indicator Date hidden'!AA133)</f>
        <v>0</v>
      </c>
      <c r="AA132" s="33" t="str">
        <f>IF('Indicator Date hidden'!AB133="x","x",$AA$2-'Indicator Date hidden'!AB133)</f>
        <v>x</v>
      </c>
      <c r="AB132" s="33" t="str">
        <f>IF('Indicator Date hidden'!AC133="x","x",$AB$2-'Indicator Date hidden'!AC133)</f>
        <v>x</v>
      </c>
      <c r="AC132" s="33">
        <f>IF('Indicator Date hidden'!AD133="x","x",$AC$2-'Indicator Date hidden'!AD133)</f>
        <v>0</v>
      </c>
      <c r="AD132" s="33" t="str">
        <f>IF('Indicator Date hidden'!AE133="x","x",$AD$2-'Indicator Date hidden'!AE133)</f>
        <v>x</v>
      </c>
      <c r="AE132" s="33" t="str">
        <f>IF('Indicator Date hidden'!AF133="x","x",$AE$2-'Indicator Date hidden'!AF133)</f>
        <v>x</v>
      </c>
      <c r="AF132" s="33">
        <f>IF('Indicator Date hidden'!AG133="x","x",$AF$2-'Indicator Date hidden'!AG133)</f>
        <v>4</v>
      </c>
      <c r="AG132" s="33">
        <f>IF('Indicator Date hidden'!AH133="x","x",$AG$2-'Indicator Date hidden'!AH133)</f>
        <v>0</v>
      </c>
      <c r="AH132" s="33">
        <f>IF('Indicator Date hidden'!AI133="x","x",$AH$2-'Indicator Date hidden'!AI133)</f>
        <v>0</v>
      </c>
      <c r="AI132" s="33">
        <f>IF('Indicator Date hidden'!AJ133="x","x",$AI$2-'Indicator Date hidden'!AJ133)</f>
        <v>0</v>
      </c>
      <c r="AJ132" s="33">
        <f>IF('Indicator Date hidden'!AK133="x","x",$AJ$2-'Indicator Date hidden'!AK133)</f>
        <v>1</v>
      </c>
      <c r="AK132" s="33">
        <f>IF('Indicator Date hidden'!AL133="x","x",$AK$2-'Indicator Date hidden'!AL133)</f>
        <v>1</v>
      </c>
      <c r="AL132" s="33">
        <f>IF('Indicator Date hidden'!AM133="x","x",$AL$2-'Indicator Date hidden'!AM133)</f>
        <v>0</v>
      </c>
      <c r="AM132" s="33">
        <f>IF('Indicator Date hidden'!AN133="x","x",$AM$2-'Indicator Date hidden'!AN133)</f>
        <v>0</v>
      </c>
      <c r="AN132" s="33">
        <f>IF('Indicator Date hidden'!AO133="x","x",$AN$2-'Indicator Date hidden'!AO133)</f>
        <v>0</v>
      </c>
      <c r="AO132" s="33" t="str">
        <f>IF('Indicator Date hidden'!AP133="x","x",$AO$2-'Indicator Date hidden'!AP133)</f>
        <v>x</v>
      </c>
      <c r="AP132" s="33" t="str">
        <f>IF('Indicator Date hidden'!AQ133="x","x",$AP$2-'Indicator Date hidden'!AQ133)</f>
        <v>x</v>
      </c>
      <c r="AQ132" s="33">
        <f>IF('Indicator Date hidden'!AR133="x","x",$AQ$2-'Indicator Date hidden'!AR133)</f>
        <v>0</v>
      </c>
      <c r="AR132" s="33">
        <f>IF('Indicator Date hidden'!AS133="x","x",$AR$2-'Indicator Date hidden'!AS133)</f>
        <v>0</v>
      </c>
      <c r="AS132" s="33" t="str">
        <f>IF('Indicator Date hidden'!AT133="x","x",$AS$2-'Indicator Date hidden'!AT133)</f>
        <v>x</v>
      </c>
      <c r="AT132" s="33">
        <f>IF('Indicator Date hidden'!AU133="x","x",$AT$2-'Indicator Date hidden'!AU133)</f>
        <v>0</v>
      </c>
      <c r="AU132" s="33">
        <f>IF('Indicator Date hidden'!AV133="x","x",$AU$2-'Indicator Date hidden'!AV133)</f>
        <v>0</v>
      </c>
      <c r="AV132" s="33">
        <f>IF('Indicator Date hidden'!AW133="x","x",$AV$2-'Indicator Date hidden'!AW133)</f>
        <v>0</v>
      </c>
      <c r="AW132" s="33">
        <f>IF('Indicator Date hidden'!AX133="x","x",$AW$2-'Indicator Date hidden'!AX133)</f>
        <v>0</v>
      </c>
      <c r="AX132" s="33">
        <f>IF('Indicator Date hidden'!AY133="x","x",$AX$2-'Indicator Date hidden'!AY133)</f>
        <v>0</v>
      </c>
      <c r="AY132" s="33">
        <f>IF('Indicator Date hidden'!AZ133="x","x",$AY$2-'Indicator Date hidden'!AZ133)</f>
        <v>0</v>
      </c>
      <c r="AZ132" s="33">
        <f>IF('Indicator Date hidden'!BA133="x","x",$AZ$2-'Indicator Date hidden'!BA133)</f>
        <v>0</v>
      </c>
      <c r="BA132">
        <f t="shared" ref="BA132:BA193" si="10">SUM(B132:AZ132)</f>
        <v>16</v>
      </c>
      <c r="BB132" s="34">
        <f t="shared" ref="BB132:BB193" si="11">BA132/COUNT(B132:AZ132)</f>
        <v>0.36363636363636365</v>
      </c>
      <c r="BC132">
        <f t="shared" ref="BC132:BC193" si="12">COUNTIF(B132:AZ132,"&gt;0")</f>
        <v>7</v>
      </c>
      <c r="BD132" s="34">
        <f t="shared" ref="BD132:BD193" si="13">_xlfn.STDEV.P(B132:AZ132)</f>
        <v>0.95562709280130176</v>
      </c>
      <c r="BE132" s="36">
        <f t="shared" ref="BE132:BE193" si="14">MEDIAN(B132:AZ132)</f>
        <v>0</v>
      </c>
    </row>
    <row r="133" spans="1:57" x14ac:dyDescent="0.3">
      <c r="A133" t="s">
        <v>244</v>
      </c>
      <c r="B133" s="33">
        <f>IF('Indicator Date hidden'!C134="x","x",$B$2-'Indicator Date hidden'!C134)</f>
        <v>0</v>
      </c>
      <c r="C133" s="33">
        <f>IF('Indicator Date hidden'!D134="x","x",$C$2-'Indicator Date hidden'!D134)</f>
        <v>0</v>
      </c>
      <c r="D133" s="33">
        <f>IF('Indicator Date hidden'!E134="x","x",$D$2-'Indicator Date hidden'!E134)</f>
        <v>0</v>
      </c>
      <c r="E133" s="33">
        <f>IF('Indicator Date hidden'!F134="x","x",$E$2-'Indicator Date hidden'!F134)</f>
        <v>0</v>
      </c>
      <c r="F133" s="33">
        <f>IF('Indicator Date hidden'!G134="x","x",$F$2-'Indicator Date hidden'!G134)</f>
        <v>0</v>
      </c>
      <c r="G133" s="33">
        <f>IF('Indicator Date hidden'!H134="x","x",$G$2-'Indicator Date hidden'!H134)</f>
        <v>0</v>
      </c>
      <c r="H133" s="33">
        <f>IF('Indicator Date hidden'!I134="x","x",$H$2-'Indicator Date hidden'!I134)</f>
        <v>0</v>
      </c>
      <c r="I133" s="33">
        <f>IF('Indicator Date hidden'!J134="x","x",$I$2-'Indicator Date hidden'!J134)</f>
        <v>0</v>
      </c>
      <c r="J133" s="33">
        <f>IF('Indicator Date hidden'!K134="x","x",$J$2-'Indicator Date hidden'!K134)</f>
        <v>0</v>
      </c>
      <c r="K133" s="33">
        <f>IF('Indicator Date hidden'!L134="x","x",$K$2-'Indicator Date hidden'!L134)</f>
        <v>0</v>
      </c>
      <c r="L133" s="33">
        <f>IF('Indicator Date hidden'!M134="x","x",$L$2-'Indicator Date hidden'!M134)</f>
        <v>0</v>
      </c>
      <c r="M133" s="33">
        <f>IF('Indicator Date hidden'!N134="x","x",$M$2-'Indicator Date hidden'!N134)</f>
        <v>0</v>
      </c>
      <c r="N133" s="33">
        <f>IF('Indicator Date hidden'!O134="x","x",$N$2-'Indicator Date hidden'!O134)</f>
        <v>0</v>
      </c>
      <c r="O133" s="33">
        <f>IF('Indicator Date hidden'!P134="x","x",$O$2-'Indicator Date hidden'!P134)</f>
        <v>0</v>
      </c>
      <c r="P133" s="33">
        <f>IF('Indicator Date hidden'!Q134="x","x",$P$2-'Indicator Date hidden'!Q134)</f>
        <v>0</v>
      </c>
      <c r="Q133" s="33" t="str">
        <f>IF('Indicator Date hidden'!R134="x","x",$Q$2-'Indicator Date hidden'!R134)</f>
        <v>x</v>
      </c>
      <c r="R133" s="33">
        <f>IF('Indicator Date hidden'!S134="x","x",$R$2-'Indicator Date hidden'!S134)</f>
        <v>0</v>
      </c>
      <c r="S133" s="33">
        <f>IF('Indicator Date hidden'!T134="x","x",$S$2-'Indicator Date hidden'!T134)</f>
        <v>0</v>
      </c>
      <c r="T133" s="33">
        <f>IF('Indicator Date hidden'!U134="x","x",$T$2-'Indicator Date hidden'!U134)</f>
        <v>0</v>
      </c>
      <c r="U133" s="33">
        <f>IF('Indicator Date hidden'!V134="x","x",$U$2-'Indicator Date hidden'!V134)</f>
        <v>0</v>
      </c>
      <c r="V133" s="33">
        <f>IF('Indicator Date hidden'!W134="x","x",$V$2-'Indicator Date hidden'!W134)</f>
        <v>0</v>
      </c>
      <c r="W133" s="33">
        <f>IF('Indicator Date hidden'!X134="x","x",$W$2-'Indicator Date hidden'!X134)</f>
        <v>6</v>
      </c>
      <c r="X133" s="33">
        <f>IF('Indicator Date hidden'!Y134="x","x",$X$2-'Indicator Date hidden'!Y134)</f>
        <v>1</v>
      </c>
      <c r="Y133" s="33">
        <f>IF('Indicator Date hidden'!Z134="x","x",$Y$2-'Indicator Date hidden'!Z134)</f>
        <v>0</v>
      </c>
      <c r="Z133" s="33">
        <f>IF('Indicator Date hidden'!AA134="x","x",$Z$2-'Indicator Date hidden'!AA134)</f>
        <v>0</v>
      </c>
      <c r="AA133" s="33">
        <f>IF('Indicator Date hidden'!AB134="x","x",$AA$2-'Indicator Date hidden'!AB134)</f>
        <v>0</v>
      </c>
      <c r="AB133" s="33">
        <f>IF('Indicator Date hidden'!AC134="x","x",$AB$2-'Indicator Date hidden'!AC134)</f>
        <v>0</v>
      </c>
      <c r="AC133" s="33">
        <f>IF('Indicator Date hidden'!AD134="x","x",$AC$2-'Indicator Date hidden'!AD134)</f>
        <v>0</v>
      </c>
      <c r="AD133" s="33">
        <f>IF('Indicator Date hidden'!AE134="x","x",$AD$2-'Indicator Date hidden'!AE134)</f>
        <v>0</v>
      </c>
      <c r="AE133" s="33">
        <f>IF('Indicator Date hidden'!AF134="x","x",$AE$2-'Indicator Date hidden'!AF134)</f>
        <v>0</v>
      </c>
      <c r="AF133" s="33">
        <f>IF('Indicator Date hidden'!AG134="x","x",$AF$2-'Indicator Date hidden'!AG134)</f>
        <v>0</v>
      </c>
      <c r="AG133" s="33">
        <f>IF('Indicator Date hidden'!AH134="x","x",$AG$2-'Indicator Date hidden'!AH134)</f>
        <v>0</v>
      </c>
      <c r="AH133" s="33">
        <f>IF('Indicator Date hidden'!AI134="x","x",$AH$2-'Indicator Date hidden'!AI134)</f>
        <v>0</v>
      </c>
      <c r="AI133" s="33">
        <f>IF('Indicator Date hidden'!AJ134="x","x",$AI$2-'Indicator Date hidden'!AJ134)</f>
        <v>0</v>
      </c>
      <c r="AJ133" s="33" t="str">
        <f>IF('Indicator Date hidden'!AK134="x","x",$AJ$2-'Indicator Date hidden'!AK134)</f>
        <v>x</v>
      </c>
      <c r="AK133" s="33">
        <f>IF('Indicator Date hidden'!AL134="x","x",$AK$2-'Indicator Date hidden'!AL134)</f>
        <v>1</v>
      </c>
      <c r="AL133" s="33">
        <f>IF('Indicator Date hidden'!AM134="x","x",$AL$2-'Indicator Date hidden'!AM134)</f>
        <v>0</v>
      </c>
      <c r="AM133" s="33">
        <f>IF('Indicator Date hidden'!AN134="x","x",$AM$2-'Indicator Date hidden'!AN134)</f>
        <v>0</v>
      </c>
      <c r="AN133" s="33">
        <f>IF('Indicator Date hidden'!AO134="x","x",$AN$2-'Indicator Date hidden'!AO134)</f>
        <v>0</v>
      </c>
      <c r="AO133" s="33">
        <f>IF('Indicator Date hidden'!AP134="x","x",$AO$2-'Indicator Date hidden'!AP134)</f>
        <v>0</v>
      </c>
      <c r="AP133" s="33">
        <f>IF('Indicator Date hidden'!AQ134="x","x",$AP$2-'Indicator Date hidden'!AQ134)</f>
        <v>0</v>
      </c>
      <c r="AQ133" s="33">
        <f>IF('Indicator Date hidden'!AR134="x","x",$AQ$2-'Indicator Date hidden'!AR134)</f>
        <v>4</v>
      </c>
      <c r="AR133" s="33">
        <f>IF('Indicator Date hidden'!AS134="x","x",$AR$2-'Indicator Date hidden'!AS134)</f>
        <v>0</v>
      </c>
      <c r="AS133" s="33">
        <f>IF('Indicator Date hidden'!AT134="x","x",$AS$2-'Indicator Date hidden'!AT134)</f>
        <v>0</v>
      </c>
      <c r="AT133" s="33">
        <f>IF('Indicator Date hidden'!AU134="x","x",$AT$2-'Indicator Date hidden'!AU134)</f>
        <v>0</v>
      </c>
      <c r="AU133" s="33">
        <f>IF('Indicator Date hidden'!AV134="x","x",$AU$2-'Indicator Date hidden'!AV134)</f>
        <v>4</v>
      </c>
      <c r="AV133" s="33">
        <f>IF('Indicator Date hidden'!AW134="x","x",$AV$2-'Indicator Date hidden'!AW134)</f>
        <v>0</v>
      </c>
      <c r="AW133" s="33">
        <f>IF('Indicator Date hidden'!AX134="x","x",$AW$2-'Indicator Date hidden'!AX134)</f>
        <v>0</v>
      </c>
      <c r="AX133" s="33">
        <f>IF('Indicator Date hidden'!AY134="x","x",$AX$2-'Indicator Date hidden'!AY134)</f>
        <v>0</v>
      </c>
      <c r="AY133" s="33">
        <f>IF('Indicator Date hidden'!AZ134="x","x",$AY$2-'Indicator Date hidden'!AZ134)</f>
        <v>0</v>
      </c>
      <c r="AZ133" s="33">
        <f>IF('Indicator Date hidden'!BA134="x","x",$AZ$2-'Indicator Date hidden'!BA134)</f>
        <v>0</v>
      </c>
      <c r="BA133">
        <f t="shared" si="10"/>
        <v>16</v>
      </c>
      <c r="BB133" s="34">
        <f t="shared" si="11"/>
        <v>0.32653061224489793</v>
      </c>
      <c r="BC133">
        <f t="shared" si="12"/>
        <v>5</v>
      </c>
      <c r="BD133" s="34">
        <f t="shared" si="13"/>
        <v>1.1497604915104713</v>
      </c>
      <c r="BE133" s="36">
        <f t="shared" si="14"/>
        <v>0</v>
      </c>
    </row>
    <row r="134" spans="1:57" x14ac:dyDescent="0.3">
      <c r="A134" t="s">
        <v>246</v>
      </c>
      <c r="B134" s="33">
        <f>IF('Indicator Date hidden'!C135="x","x",$B$2-'Indicator Date hidden'!C135)</f>
        <v>0</v>
      </c>
      <c r="C134" s="33">
        <f>IF('Indicator Date hidden'!D135="x","x",$C$2-'Indicator Date hidden'!D135)</f>
        <v>0</v>
      </c>
      <c r="D134" s="33">
        <f>IF('Indicator Date hidden'!E135="x","x",$D$2-'Indicator Date hidden'!E135)</f>
        <v>0</v>
      </c>
      <c r="E134" s="33">
        <f>IF('Indicator Date hidden'!F135="x","x",$E$2-'Indicator Date hidden'!F135)</f>
        <v>0</v>
      </c>
      <c r="F134" s="33">
        <f>IF('Indicator Date hidden'!G135="x","x",$F$2-'Indicator Date hidden'!G135)</f>
        <v>0</v>
      </c>
      <c r="G134" s="33">
        <f>IF('Indicator Date hidden'!H135="x","x",$G$2-'Indicator Date hidden'!H135)</f>
        <v>0</v>
      </c>
      <c r="H134" s="33">
        <f>IF('Indicator Date hidden'!I135="x","x",$H$2-'Indicator Date hidden'!I135)</f>
        <v>0</v>
      </c>
      <c r="I134" s="33">
        <f>IF('Indicator Date hidden'!J135="x","x",$I$2-'Indicator Date hidden'!J135)</f>
        <v>0</v>
      </c>
      <c r="J134" s="33">
        <f>IF('Indicator Date hidden'!K135="x","x",$J$2-'Indicator Date hidden'!K135)</f>
        <v>0</v>
      </c>
      <c r="K134" s="33">
        <f>IF('Indicator Date hidden'!L135="x","x",$K$2-'Indicator Date hidden'!L135)</f>
        <v>0</v>
      </c>
      <c r="L134" s="33">
        <f>IF('Indicator Date hidden'!M135="x","x",$L$2-'Indicator Date hidden'!M135)</f>
        <v>0</v>
      </c>
      <c r="M134" s="33">
        <f>IF('Indicator Date hidden'!N135="x","x",$M$2-'Indicator Date hidden'!N135)</f>
        <v>0</v>
      </c>
      <c r="N134" s="33">
        <f>IF('Indicator Date hidden'!O135="x","x",$N$2-'Indicator Date hidden'!O135)</f>
        <v>0</v>
      </c>
      <c r="O134" s="33">
        <f>IF('Indicator Date hidden'!P135="x","x",$O$2-'Indicator Date hidden'!P135)</f>
        <v>0</v>
      </c>
      <c r="P134" s="33">
        <f>IF('Indicator Date hidden'!Q135="x","x",$P$2-'Indicator Date hidden'!Q135)</f>
        <v>0</v>
      </c>
      <c r="Q134" s="33" t="str">
        <f>IF('Indicator Date hidden'!R135="x","x",$Q$2-'Indicator Date hidden'!R135)</f>
        <v>x</v>
      </c>
      <c r="R134" s="33">
        <f>IF('Indicator Date hidden'!S135="x","x",$R$2-'Indicator Date hidden'!S135)</f>
        <v>0</v>
      </c>
      <c r="S134" s="33">
        <f>IF('Indicator Date hidden'!T135="x","x",$S$2-'Indicator Date hidden'!T135)</f>
        <v>0</v>
      </c>
      <c r="T134" s="33">
        <f>IF('Indicator Date hidden'!U135="x","x",$T$2-'Indicator Date hidden'!U135)</f>
        <v>0</v>
      </c>
      <c r="U134" s="33">
        <f>IF('Indicator Date hidden'!V135="x","x",$U$2-'Indicator Date hidden'!V135)</f>
        <v>0</v>
      </c>
      <c r="V134" s="33">
        <f>IF('Indicator Date hidden'!W135="x","x",$V$2-'Indicator Date hidden'!W135)</f>
        <v>0</v>
      </c>
      <c r="W134" s="33">
        <f>IF('Indicator Date hidden'!X135="x","x",$W$2-'Indicator Date hidden'!X135)</f>
        <v>3</v>
      </c>
      <c r="X134" s="33">
        <f>IF('Indicator Date hidden'!Y135="x","x",$X$2-'Indicator Date hidden'!Y135)</f>
        <v>4</v>
      </c>
      <c r="Y134" s="33">
        <f>IF('Indicator Date hidden'!Z135="x","x",$Y$2-'Indicator Date hidden'!Z135)</f>
        <v>0</v>
      </c>
      <c r="Z134" s="33">
        <f>IF('Indicator Date hidden'!AA135="x","x",$Z$2-'Indicator Date hidden'!AA135)</f>
        <v>0</v>
      </c>
      <c r="AA134" s="33">
        <f>IF('Indicator Date hidden'!AB135="x","x",$AA$2-'Indicator Date hidden'!AB135)</f>
        <v>0</v>
      </c>
      <c r="AB134" s="33">
        <f>IF('Indicator Date hidden'!AC135="x","x",$AB$2-'Indicator Date hidden'!AC135)</f>
        <v>0</v>
      </c>
      <c r="AC134" s="33">
        <f>IF('Indicator Date hidden'!AD135="x","x",$AC$2-'Indicator Date hidden'!AD135)</f>
        <v>0</v>
      </c>
      <c r="AD134" s="33">
        <f>IF('Indicator Date hidden'!AE135="x","x",$AD$2-'Indicator Date hidden'!AE135)</f>
        <v>0</v>
      </c>
      <c r="AE134" s="33">
        <f>IF('Indicator Date hidden'!AF135="x","x",$AE$2-'Indicator Date hidden'!AF135)</f>
        <v>0</v>
      </c>
      <c r="AF134" s="33">
        <f>IF('Indicator Date hidden'!AG135="x","x",$AF$2-'Indicator Date hidden'!AG135)</f>
        <v>4</v>
      </c>
      <c r="AG134" s="33">
        <f>IF('Indicator Date hidden'!AH135="x","x",$AG$2-'Indicator Date hidden'!AH135)</f>
        <v>0</v>
      </c>
      <c r="AH134" s="33">
        <f>IF('Indicator Date hidden'!AI135="x","x",$AH$2-'Indicator Date hidden'!AI135)</f>
        <v>0</v>
      </c>
      <c r="AI134" s="33">
        <f>IF('Indicator Date hidden'!AJ135="x","x",$AI$2-'Indicator Date hidden'!AJ135)</f>
        <v>0</v>
      </c>
      <c r="AJ134" s="33">
        <f>IF('Indicator Date hidden'!AK135="x","x",$AJ$2-'Indicator Date hidden'!AK135)</f>
        <v>1</v>
      </c>
      <c r="AK134" s="33">
        <f>IF('Indicator Date hidden'!AL135="x","x",$AK$2-'Indicator Date hidden'!AL135)</f>
        <v>1</v>
      </c>
      <c r="AL134" s="33">
        <f>IF('Indicator Date hidden'!AM135="x","x",$AL$2-'Indicator Date hidden'!AM135)</f>
        <v>0</v>
      </c>
      <c r="AM134" s="33">
        <f>IF('Indicator Date hidden'!AN135="x","x",$AM$2-'Indicator Date hidden'!AN135)</f>
        <v>0</v>
      </c>
      <c r="AN134" s="33">
        <f>IF('Indicator Date hidden'!AO135="x","x",$AN$2-'Indicator Date hidden'!AO135)</f>
        <v>0</v>
      </c>
      <c r="AO134" s="33" t="str">
        <f>IF('Indicator Date hidden'!AP135="x","x",$AO$2-'Indicator Date hidden'!AP135)</f>
        <v>x</v>
      </c>
      <c r="AP134" s="33" t="str">
        <f>IF('Indicator Date hidden'!AQ135="x","x",$AP$2-'Indicator Date hidden'!AQ135)</f>
        <v>x</v>
      </c>
      <c r="AQ134" s="33">
        <f>IF('Indicator Date hidden'!AR135="x","x",$AQ$2-'Indicator Date hidden'!AR135)</f>
        <v>4</v>
      </c>
      <c r="AR134" s="33">
        <f>IF('Indicator Date hidden'!AS135="x","x",$AR$2-'Indicator Date hidden'!AS135)</f>
        <v>0</v>
      </c>
      <c r="AS134" s="33">
        <f>IF('Indicator Date hidden'!AT135="x","x",$AS$2-'Indicator Date hidden'!AT135)</f>
        <v>0</v>
      </c>
      <c r="AT134" s="33">
        <f>IF('Indicator Date hidden'!AU135="x","x",$AT$2-'Indicator Date hidden'!AU135)</f>
        <v>0</v>
      </c>
      <c r="AU134" s="33">
        <f>IF('Indicator Date hidden'!AV135="x","x",$AU$2-'Indicator Date hidden'!AV135)</f>
        <v>1</v>
      </c>
      <c r="AV134" s="33">
        <f>IF('Indicator Date hidden'!AW135="x","x",$AV$2-'Indicator Date hidden'!AW135)</f>
        <v>0</v>
      </c>
      <c r="AW134" s="33">
        <f>IF('Indicator Date hidden'!AX135="x","x",$AW$2-'Indicator Date hidden'!AX135)</f>
        <v>0</v>
      </c>
      <c r="AX134" s="33">
        <f>IF('Indicator Date hidden'!AY135="x","x",$AX$2-'Indicator Date hidden'!AY135)</f>
        <v>0</v>
      </c>
      <c r="AY134" s="33">
        <f>IF('Indicator Date hidden'!AZ135="x","x",$AY$2-'Indicator Date hidden'!AZ135)</f>
        <v>0</v>
      </c>
      <c r="AZ134" s="33">
        <f>IF('Indicator Date hidden'!BA135="x","x",$AZ$2-'Indicator Date hidden'!BA135)</f>
        <v>0</v>
      </c>
      <c r="BA134">
        <f t="shared" si="10"/>
        <v>18</v>
      </c>
      <c r="BB134" s="34">
        <f t="shared" si="11"/>
        <v>0.375</v>
      </c>
      <c r="BC134">
        <f t="shared" si="12"/>
        <v>7</v>
      </c>
      <c r="BD134" s="34">
        <f t="shared" si="13"/>
        <v>1.0532687216470449</v>
      </c>
      <c r="BE134" s="36">
        <f t="shared" si="14"/>
        <v>0</v>
      </c>
    </row>
    <row r="135" spans="1:57" x14ac:dyDescent="0.3">
      <c r="A135" t="s">
        <v>248</v>
      </c>
      <c r="B135" s="33">
        <f>IF('Indicator Date hidden'!C136="x","x",$B$2-'Indicator Date hidden'!C136)</f>
        <v>0</v>
      </c>
      <c r="C135" s="33">
        <f>IF('Indicator Date hidden'!D136="x","x",$C$2-'Indicator Date hidden'!D136)</f>
        <v>0</v>
      </c>
      <c r="D135" s="33">
        <f>IF('Indicator Date hidden'!E136="x","x",$D$2-'Indicator Date hidden'!E136)</f>
        <v>0</v>
      </c>
      <c r="E135" s="33">
        <f>IF('Indicator Date hidden'!F136="x","x",$E$2-'Indicator Date hidden'!F136)</f>
        <v>0</v>
      </c>
      <c r="F135" s="33">
        <f>IF('Indicator Date hidden'!G136="x","x",$F$2-'Indicator Date hidden'!G136)</f>
        <v>0</v>
      </c>
      <c r="G135" s="33">
        <f>IF('Indicator Date hidden'!H136="x","x",$G$2-'Indicator Date hidden'!H136)</f>
        <v>0</v>
      </c>
      <c r="H135" s="33">
        <f>IF('Indicator Date hidden'!I136="x","x",$H$2-'Indicator Date hidden'!I136)</f>
        <v>0</v>
      </c>
      <c r="I135" s="33">
        <f>IF('Indicator Date hidden'!J136="x","x",$I$2-'Indicator Date hidden'!J136)</f>
        <v>0</v>
      </c>
      <c r="J135" s="33">
        <f>IF('Indicator Date hidden'!K136="x","x",$J$2-'Indicator Date hidden'!K136)</f>
        <v>0</v>
      </c>
      <c r="K135" s="33">
        <f>IF('Indicator Date hidden'!L136="x","x",$K$2-'Indicator Date hidden'!L136)</f>
        <v>0</v>
      </c>
      <c r="L135" s="33">
        <f>IF('Indicator Date hidden'!M136="x","x",$L$2-'Indicator Date hidden'!M136)</f>
        <v>0</v>
      </c>
      <c r="M135" s="33">
        <f>IF('Indicator Date hidden'!N136="x","x",$M$2-'Indicator Date hidden'!N136)</f>
        <v>0</v>
      </c>
      <c r="N135" s="33">
        <f>IF('Indicator Date hidden'!O136="x","x",$N$2-'Indicator Date hidden'!O136)</f>
        <v>0</v>
      </c>
      <c r="O135" s="33">
        <f>IF('Indicator Date hidden'!P136="x","x",$O$2-'Indicator Date hidden'!P136)</f>
        <v>0</v>
      </c>
      <c r="P135" s="33">
        <f>IF('Indicator Date hidden'!Q136="x","x",$P$2-'Indicator Date hidden'!Q136)</f>
        <v>0</v>
      </c>
      <c r="Q135" s="33" t="str">
        <f>IF('Indicator Date hidden'!R136="x","x",$Q$2-'Indicator Date hidden'!R136)</f>
        <v>x</v>
      </c>
      <c r="R135" s="33">
        <f>IF('Indicator Date hidden'!S136="x","x",$R$2-'Indicator Date hidden'!S136)</f>
        <v>0</v>
      </c>
      <c r="S135" s="33">
        <f>IF('Indicator Date hidden'!T136="x","x",$S$2-'Indicator Date hidden'!T136)</f>
        <v>0</v>
      </c>
      <c r="T135" s="33">
        <f>IF('Indicator Date hidden'!U136="x","x",$T$2-'Indicator Date hidden'!U136)</f>
        <v>0</v>
      </c>
      <c r="U135" s="33">
        <f>IF('Indicator Date hidden'!V136="x","x",$U$2-'Indicator Date hidden'!V136)</f>
        <v>0</v>
      </c>
      <c r="V135" s="33">
        <f>IF('Indicator Date hidden'!W136="x","x",$V$2-'Indicator Date hidden'!W136)</f>
        <v>0</v>
      </c>
      <c r="W135" s="33">
        <f>IF('Indicator Date hidden'!X136="x","x",$W$2-'Indicator Date hidden'!X136)</f>
        <v>2</v>
      </c>
      <c r="X135" s="33">
        <f>IF('Indicator Date hidden'!Y136="x","x",$X$2-'Indicator Date hidden'!Y136)</f>
        <v>2</v>
      </c>
      <c r="Y135" s="33">
        <f>IF('Indicator Date hidden'!Z136="x","x",$Y$2-'Indicator Date hidden'!Z136)</f>
        <v>0</v>
      </c>
      <c r="Z135" s="33">
        <f>IF('Indicator Date hidden'!AA136="x","x",$Z$2-'Indicator Date hidden'!AA136)</f>
        <v>0</v>
      </c>
      <c r="AA135" s="33">
        <f>IF('Indicator Date hidden'!AB136="x","x",$AA$2-'Indicator Date hidden'!AB136)</f>
        <v>0</v>
      </c>
      <c r="AB135" s="33">
        <f>IF('Indicator Date hidden'!AC136="x","x",$AB$2-'Indicator Date hidden'!AC136)</f>
        <v>0</v>
      </c>
      <c r="AC135" s="33">
        <f>IF('Indicator Date hidden'!AD136="x","x",$AC$2-'Indicator Date hidden'!AD136)</f>
        <v>0</v>
      </c>
      <c r="AD135" s="33">
        <f>IF('Indicator Date hidden'!AE136="x","x",$AD$2-'Indicator Date hidden'!AE136)</f>
        <v>0</v>
      </c>
      <c r="AE135" s="33">
        <f>IF('Indicator Date hidden'!AF136="x","x",$AE$2-'Indicator Date hidden'!AF136)</f>
        <v>0</v>
      </c>
      <c r="AF135" s="33">
        <f>IF('Indicator Date hidden'!AG136="x","x",$AF$2-'Indicator Date hidden'!AG136)</f>
        <v>0</v>
      </c>
      <c r="AG135" s="33">
        <f>IF('Indicator Date hidden'!AH136="x","x",$AG$2-'Indicator Date hidden'!AH136)</f>
        <v>0</v>
      </c>
      <c r="AH135" s="33">
        <f>IF('Indicator Date hidden'!AI136="x","x",$AH$2-'Indicator Date hidden'!AI136)</f>
        <v>0</v>
      </c>
      <c r="AI135" s="33">
        <f>IF('Indicator Date hidden'!AJ136="x","x",$AI$2-'Indicator Date hidden'!AJ136)</f>
        <v>0</v>
      </c>
      <c r="AJ135" s="33" t="str">
        <f>IF('Indicator Date hidden'!AK136="x","x",$AJ$2-'Indicator Date hidden'!AK136)</f>
        <v>x</v>
      </c>
      <c r="AK135" s="33">
        <f>IF('Indicator Date hidden'!AL136="x","x",$AK$2-'Indicator Date hidden'!AL136)</f>
        <v>1</v>
      </c>
      <c r="AL135" s="33">
        <f>IF('Indicator Date hidden'!AM136="x","x",$AL$2-'Indicator Date hidden'!AM136)</f>
        <v>0</v>
      </c>
      <c r="AM135" s="33">
        <f>IF('Indicator Date hidden'!AN136="x","x",$AM$2-'Indicator Date hidden'!AN136)</f>
        <v>0</v>
      </c>
      <c r="AN135" s="33">
        <f>IF('Indicator Date hidden'!AO136="x","x",$AN$2-'Indicator Date hidden'!AO136)</f>
        <v>0</v>
      </c>
      <c r="AO135" s="33">
        <f>IF('Indicator Date hidden'!AP136="x","x",$AO$2-'Indicator Date hidden'!AP136)</f>
        <v>1</v>
      </c>
      <c r="AP135" s="33">
        <f>IF('Indicator Date hidden'!AQ136="x","x",$AP$2-'Indicator Date hidden'!AQ136)</f>
        <v>1</v>
      </c>
      <c r="AQ135" s="33">
        <f>IF('Indicator Date hidden'!AR136="x","x",$AQ$2-'Indicator Date hidden'!AR136)</f>
        <v>6</v>
      </c>
      <c r="AR135" s="33">
        <f>IF('Indicator Date hidden'!AS136="x","x",$AR$2-'Indicator Date hidden'!AS136)</f>
        <v>0</v>
      </c>
      <c r="AS135" s="33">
        <f>IF('Indicator Date hidden'!AT136="x","x",$AS$2-'Indicator Date hidden'!AT136)</f>
        <v>0</v>
      </c>
      <c r="AT135" s="33">
        <f>IF('Indicator Date hidden'!AU136="x","x",$AT$2-'Indicator Date hidden'!AU136)</f>
        <v>0</v>
      </c>
      <c r="AU135" s="33">
        <f>IF('Indicator Date hidden'!AV136="x","x",$AU$2-'Indicator Date hidden'!AV136)</f>
        <v>0</v>
      </c>
      <c r="AV135" s="33">
        <f>IF('Indicator Date hidden'!AW136="x","x",$AV$2-'Indicator Date hidden'!AW136)</f>
        <v>0</v>
      </c>
      <c r="AW135" s="33">
        <f>IF('Indicator Date hidden'!AX136="x","x",$AW$2-'Indicator Date hidden'!AX136)</f>
        <v>0</v>
      </c>
      <c r="AX135" s="33">
        <f>IF('Indicator Date hidden'!AY136="x","x",$AX$2-'Indicator Date hidden'!AY136)</f>
        <v>0</v>
      </c>
      <c r="AY135" s="33">
        <f>IF('Indicator Date hidden'!AZ136="x","x",$AY$2-'Indicator Date hidden'!AZ136)</f>
        <v>0</v>
      </c>
      <c r="AZ135" s="33">
        <f>IF('Indicator Date hidden'!BA136="x","x",$AZ$2-'Indicator Date hidden'!BA136)</f>
        <v>0</v>
      </c>
      <c r="BA135">
        <f t="shared" si="10"/>
        <v>13</v>
      </c>
      <c r="BB135" s="34">
        <f t="shared" si="11"/>
        <v>0.26530612244897961</v>
      </c>
      <c r="BC135">
        <f t="shared" si="12"/>
        <v>6</v>
      </c>
      <c r="BD135" s="34">
        <f t="shared" si="13"/>
        <v>0.94275995611845698</v>
      </c>
      <c r="BE135" s="36">
        <f t="shared" si="14"/>
        <v>0</v>
      </c>
    </row>
    <row r="136" spans="1:57" x14ac:dyDescent="0.3">
      <c r="A136" t="s">
        <v>250</v>
      </c>
      <c r="B136" s="33">
        <f>IF('Indicator Date hidden'!C137="x","x",$B$2-'Indicator Date hidden'!C137)</f>
        <v>0</v>
      </c>
      <c r="C136" s="33">
        <f>IF('Indicator Date hidden'!D137="x","x",$C$2-'Indicator Date hidden'!D137)</f>
        <v>0</v>
      </c>
      <c r="D136" s="33">
        <f>IF('Indicator Date hidden'!E137="x","x",$D$2-'Indicator Date hidden'!E137)</f>
        <v>0</v>
      </c>
      <c r="E136" s="33">
        <f>IF('Indicator Date hidden'!F137="x","x",$E$2-'Indicator Date hidden'!F137)</f>
        <v>0</v>
      </c>
      <c r="F136" s="33">
        <f>IF('Indicator Date hidden'!G137="x","x",$F$2-'Indicator Date hidden'!G137)</f>
        <v>0</v>
      </c>
      <c r="G136" s="33">
        <f>IF('Indicator Date hidden'!H137="x","x",$G$2-'Indicator Date hidden'!H137)</f>
        <v>0</v>
      </c>
      <c r="H136" s="33">
        <f>IF('Indicator Date hidden'!I137="x","x",$H$2-'Indicator Date hidden'!I137)</f>
        <v>0</v>
      </c>
      <c r="I136" s="33">
        <f>IF('Indicator Date hidden'!J137="x","x",$I$2-'Indicator Date hidden'!J137)</f>
        <v>0</v>
      </c>
      <c r="J136" s="33">
        <f>IF('Indicator Date hidden'!K137="x","x",$J$2-'Indicator Date hidden'!K137)</f>
        <v>0</v>
      </c>
      <c r="K136" s="33">
        <f>IF('Indicator Date hidden'!L137="x","x",$K$2-'Indicator Date hidden'!L137)</f>
        <v>0</v>
      </c>
      <c r="L136" s="33">
        <f>IF('Indicator Date hidden'!M137="x","x",$L$2-'Indicator Date hidden'!M137)</f>
        <v>0</v>
      </c>
      <c r="M136" s="33">
        <f>IF('Indicator Date hidden'!N137="x","x",$M$2-'Indicator Date hidden'!N137)</f>
        <v>0</v>
      </c>
      <c r="N136" s="33">
        <f>IF('Indicator Date hidden'!O137="x","x",$N$2-'Indicator Date hidden'!O137)</f>
        <v>0</v>
      </c>
      <c r="O136" s="33">
        <f>IF('Indicator Date hidden'!P137="x","x",$O$2-'Indicator Date hidden'!P137)</f>
        <v>0</v>
      </c>
      <c r="P136" s="33">
        <f>IF('Indicator Date hidden'!Q137="x","x",$P$2-'Indicator Date hidden'!Q137)</f>
        <v>0</v>
      </c>
      <c r="Q136" s="33">
        <f>IF('Indicator Date hidden'!R137="x","x",$Q$2-'Indicator Date hidden'!R137)</f>
        <v>2</v>
      </c>
      <c r="R136" s="33">
        <f>IF('Indicator Date hidden'!S137="x","x",$R$2-'Indicator Date hidden'!S137)</f>
        <v>0</v>
      </c>
      <c r="S136" s="33">
        <f>IF('Indicator Date hidden'!T137="x","x",$S$2-'Indicator Date hidden'!T137)</f>
        <v>0</v>
      </c>
      <c r="T136" s="33">
        <f>IF('Indicator Date hidden'!U137="x","x",$T$2-'Indicator Date hidden'!U137)</f>
        <v>0</v>
      </c>
      <c r="U136" s="33">
        <f>IF('Indicator Date hidden'!V137="x","x",$U$2-'Indicator Date hidden'!V137)</f>
        <v>0</v>
      </c>
      <c r="V136" s="33">
        <f>IF('Indicator Date hidden'!W137="x","x",$V$2-'Indicator Date hidden'!W137)</f>
        <v>0</v>
      </c>
      <c r="W136" s="33">
        <f>IF('Indicator Date hidden'!X137="x","x",$W$2-'Indicator Date hidden'!X137)</f>
        <v>2</v>
      </c>
      <c r="X136" s="33">
        <f>IF('Indicator Date hidden'!Y137="x","x",$X$2-'Indicator Date hidden'!Y137)</f>
        <v>2</v>
      </c>
      <c r="Y136" s="33">
        <f>IF('Indicator Date hidden'!Z137="x","x",$Y$2-'Indicator Date hidden'!Z137)</f>
        <v>0</v>
      </c>
      <c r="Z136" s="33">
        <f>IF('Indicator Date hidden'!AA137="x","x",$Z$2-'Indicator Date hidden'!AA137)</f>
        <v>0</v>
      </c>
      <c r="AA136" s="33">
        <f>IF('Indicator Date hidden'!AB137="x","x",$AA$2-'Indicator Date hidden'!AB137)</f>
        <v>0</v>
      </c>
      <c r="AB136" s="33">
        <f>IF('Indicator Date hidden'!AC137="x","x",$AB$2-'Indicator Date hidden'!AC137)</f>
        <v>0</v>
      </c>
      <c r="AC136" s="33">
        <f>IF('Indicator Date hidden'!AD137="x","x",$AC$2-'Indicator Date hidden'!AD137)</f>
        <v>0</v>
      </c>
      <c r="AD136" s="33">
        <f>IF('Indicator Date hidden'!AE137="x","x",$AD$2-'Indicator Date hidden'!AE137)</f>
        <v>0</v>
      </c>
      <c r="AE136" s="33">
        <f>IF('Indicator Date hidden'!AF137="x","x",$AE$2-'Indicator Date hidden'!AF137)</f>
        <v>0</v>
      </c>
      <c r="AF136" s="33">
        <f>IF('Indicator Date hidden'!AG137="x","x",$AF$2-'Indicator Date hidden'!AG137)</f>
        <v>0</v>
      </c>
      <c r="AG136" s="33">
        <f>IF('Indicator Date hidden'!AH137="x","x",$AG$2-'Indicator Date hidden'!AH137)</f>
        <v>0</v>
      </c>
      <c r="AH136" s="33">
        <f>IF('Indicator Date hidden'!AI137="x","x",$AH$2-'Indicator Date hidden'!AI137)</f>
        <v>0</v>
      </c>
      <c r="AI136" s="33">
        <f>IF('Indicator Date hidden'!AJ137="x","x",$AI$2-'Indicator Date hidden'!AJ137)</f>
        <v>0</v>
      </c>
      <c r="AJ136" s="33">
        <f>IF('Indicator Date hidden'!AK137="x","x",$AJ$2-'Indicator Date hidden'!AK137)</f>
        <v>1</v>
      </c>
      <c r="AK136" s="33">
        <f>IF('Indicator Date hidden'!AL137="x","x",$AK$2-'Indicator Date hidden'!AL137)</f>
        <v>1</v>
      </c>
      <c r="AL136" s="33">
        <f>IF('Indicator Date hidden'!AM137="x","x",$AL$2-'Indicator Date hidden'!AM137)</f>
        <v>0</v>
      </c>
      <c r="AM136" s="33">
        <f>IF('Indicator Date hidden'!AN137="x","x",$AM$2-'Indicator Date hidden'!AN137)</f>
        <v>0</v>
      </c>
      <c r="AN136" s="33">
        <f>IF('Indicator Date hidden'!AO137="x","x",$AN$2-'Indicator Date hidden'!AO137)</f>
        <v>0</v>
      </c>
      <c r="AO136" s="33">
        <f>IF('Indicator Date hidden'!AP137="x","x",$AO$2-'Indicator Date hidden'!AP137)</f>
        <v>0</v>
      </c>
      <c r="AP136" s="33">
        <f>IF('Indicator Date hidden'!AQ137="x","x",$AP$2-'Indicator Date hidden'!AQ137)</f>
        <v>0</v>
      </c>
      <c r="AQ136" s="33">
        <f>IF('Indicator Date hidden'!AR137="x","x",$AQ$2-'Indicator Date hidden'!AR137)</f>
        <v>0</v>
      </c>
      <c r="AR136" s="33">
        <f>IF('Indicator Date hidden'!AS137="x","x",$AR$2-'Indicator Date hidden'!AS137)</f>
        <v>0</v>
      </c>
      <c r="AS136" s="33">
        <f>IF('Indicator Date hidden'!AT137="x","x",$AS$2-'Indicator Date hidden'!AT137)</f>
        <v>0</v>
      </c>
      <c r="AT136" s="33">
        <f>IF('Indicator Date hidden'!AU137="x","x",$AT$2-'Indicator Date hidden'!AU137)</f>
        <v>0</v>
      </c>
      <c r="AU136" s="33">
        <f>IF('Indicator Date hidden'!AV137="x","x",$AU$2-'Indicator Date hidden'!AV137)</f>
        <v>2</v>
      </c>
      <c r="AV136" s="33">
        <f>IF('Indicator Date hidden'!AW137="x","x",$AV$2-'Indicator Date hidden'!AW137)</f>
        <v>0</v>
      </c>
      <c r="AW136" s="33">
        <f>IF('Indicator Date hidden'!AX137="x","x",$AW$2-'Indicator Date hidden'!AX137)</f>
        <v>0</v>
      </c>
      <c r="AX136" s="33">
        <f>IF('Indicator Date hidden'!AY137="x","x",$AX$2-'Indicator Date hidden'!AY137)</f>
        <v>0</v>
      </c>
      <c r="AY136" s="33">
        <f>IF('Indicator Date hidden'!AZ137="x","x",$AY$2-'Indicator Date hidden'!AZ137)</f>
        <v>0</v>
      </c>
      <c r="AZ136" s="33">
        <f>IF('Indicator Date hidden'!BA137="x","x",$AZ$2-'Indicator Date hidden'!BA137)</f>
        <v>0</v>
      </c>
      <c r="BA136">
        <f t="shared" si="10"/>
        <v>10</v>
      </c>
      <c r="BB136" s="34">
        <f t="shared" si="11"/>
        <v>0.19607843137254902</v>
      </c>
      <c r="BC136">
        <f t="shared" si="12"/>
        <v>6</v>
      </c>
      <c r="BD136" s="34">
        <f t="shared" si="13"/>
        <v>0.56079802533627809</v>
      </c>
      <c r="BE136" s="36">
        <f t="shared" si="14"/>
        <v>0</v>
      </c>
    </row>
    <row r="137" spans="1:57" x14ac:dyDescent="0.3">
      <c r="A137" t="s">
        <v>252</v>
      </c>
      <c r="B137" s="33">
        <f>IF('Indicator Date hidden'!C138="x","x",$B$2-'Indicator Date hidden'!C138)</f>
        <v>0</v>
      </c>
      <c r="C137" s="33">
        <f>IF('Indicator Date hidden'!D138="x","x",$C$2-'Indicator Date hidden'!D138)</f>
        <v>0</v>
      </c>
      <c r="D137" s="33">
        <f>IF('Indicator Date hidden'!E138="x","x",$D$2-'Indicator Date hidden'!E138)</f>
        <v>0</v>
      </c>
      <c r="E137" s="33">
        <f>IF('Indicator Date hidden'!F138="x","x",$E$2-'Indicator Date hidden'!F138)</f>
        <v>0</v>
      </c>
      <c r="F137" s="33">
        <f>IF('Indicator Date hidden'!G138="x","x",$F$2-'Indicator Date hidden'!G138)</f>
        <v>0</v>
      </c>
      <c r="G137" s="33">
        <f>IF('Indicator Date hidden'!H138="x","x",$G$2-'Indicator Date hidden'!H138)</f>
        <v>0</v>
      </c>
      <c r="H137" s="33">
        <f>IF('Indicator Date hidden'!I138="x","x",$H$2-'Indicator Date hidden'!I138)</f>
        <v>0</v>
      </c>
      <c r="I137" s="33">
        <f>IF('Indicator Date hidden'!J138="x","x",$I$2-'Indicator Date hidden'!J138)</f>
        <v>0</v>
      </c>
      <c r="J137" s="33">
        <f>IF('Indicator Date hidden'!K138="x","x",$J$2-'Indicator Date hidden'!K138)</f>
        <v>0</v>
      </c>
      <c r="K137" s="33">
        <f>IF('Indicator Date hidden'!L138="x","x",$K$2-'Indicator Date hidden'!L138)</f>
        <v>0</v>
      </c>
      <c r="L137" s="33">
        <f>IF('Indicator Date hidden'!M138="x","x",$L$2-'Indicator Date hidden'!M138)</f>
        <v>0</v>
      </c>
      <c r="M137" s="33">
        <f>IF('Indicator Date hidden'!N138="x","x",$M$2-'Indicator Date hidden'!N138)</f>
        <v>0</v>
      </c>
      <c r="N137" s="33">
        <f>IF('Indicator Date hidden'!O138="x","x",$N$2-'Indicator Date hidden'!O138)</f>
        <v>0</v>
      </c>
      <c r="O137" s="33">
        <f>IF('Indicator Date hidden'!P138="x","x",$O$2-'Indicator Date hidden'!P138)</f>
        <v>0</v>
      </c>
      <c r="P137" s="33">
        <f>IF('Indicator Date hidden'!Q138="x","x",$P$2-'Indicator Date hidden'!Q138)</f>
        <v>0</v>
      </c>
      <c r="Q137" s="33">
        <f>IF('Indicator Date hidden'!R138="x","x",$Q$2-'Indicator Date hidden'!R138)</f>
        <v>1</v>
      </c>
      <c r="R137" s="33">
        <f>IF('Indicator Date hidden'!S138="x","x",$R$2-'Indicator Date hidden'!S138)</f>
        <v>0</v>
      </c>
      <c r="S137" s="33">
        <f>IF('Indicator Date hidden'!T138="x","x",$S$2-'Indicator Date hidden'!T138)</f>
        <v>0</v>
      </c>
      <c r="T137" s="33">
        <f>IF('Indicator Date hidden'!U138="x","x",$T$2-'Indicator Date hidden'!U138)</f>
        <v>0</v>
      </c>
      <c r="U137" s="33">
        <f>IF('Indicator Date hidden'!V138="x","x",$U$2-'Indicator Date hidden'!V138)</f>
        <v>0</v>
      </c>
      <c r="V137" s="33">
        <f>IF('Indicator Date hidden'!W138="x","x",$V$2-'Indicator Date hidden'!W138)</f>
        <v>0</v>
      </c>
      <c r="W137" s="33">
        <f>IF('Indicator Date hidden'!X138="x","x",$W$2-'Indicator Date hidden'!X138)</f>
        <v>3</v>
      </c>
      <c r="X137" s="33" t="str">
        <f>IF('Indicator Date hidden'!Y138="x","x",$X$2-'Indicator Date hidden'!Y138)</f>
        <v>x</v>
      </c>
      <c r="Y137" s="33">
        <f>IF('Indicator Date hidden'!Z138="x","x",$Y$2-'Indicator Date hidden'!Z138)</f>
        <v>0</v>
      </c>
      <c r="Z137" s="33">
        <f>IF('Indicator Date hidden'!AA138="x","x",$Z$2-'Indicator Date hidden'!AA138)</f>
        <v>0</v>
      </c>
      <c r="AA137" s="33">
        <f>IF('Indicator Date hidden'!AB138="x","x",$AA$2-'Indicator Date hidden'!AB138)</f>
        <v>0</v>
      </c>
      <c r="AB137" s="33">
        <f>IF('Indicator Date hidden'!AC138="x","x",$AB$2-'Indicator Date hidden'!AC138)</f>
        <v>0</v>
      </c>
      <c r="AC137" s="33">
        <f>IF('Indicator Date hidden'!AD138="x","x",$AC$2-'Indicator Date hidden'!AD138)</f>
        <v>0</v>
      </c>
      <c r="AD137" s="33">
        <f>IF('Indicator Date hidden'!AE138="x","x",$AD$2-'Indicator Date hidden'!AE138)</f>
        <v>0</v>
      </c>
      <c r="AE137" s="33">
        <f>IF('Indicator Date hidden'!AF138="x","x",$AE$2-'Indicator Date hidden'!AF138)</f>
        <v>0</v>
      </c>
      <c r="AF137" s="33">
        <f>IF('Indicator Date hidden'!AG138="x","x",$AF$2-'Indicator Date hidden'!AG138)</f>
        <v>1</v>
      </c>
      <c r="AG137" s="33">
        <f>IF('Indicator Date hidden'!AH138="x","x",$AG$2-'Indicator Date hidden'!AH138)</f>
        <v>0</v>
      </c>
      <c r="AH137" s="33">
        <f>IF('Indicator Date hidden'!AI138="x","x",$AH$2-'Indicator Date hidden'!AI138)</f>
        <v>0</v>
      </c>
      <c r="AI137" s="33">
        <f>IF('Indicator Date hidden'!AJ138="x","x",$AI$2-'Indicator Date hidden'!AJ138)</f>
        <v>0</v>
      </c>
      <c r="AJ137" s="33">
        <f>IF('Indicator Date hidden'!AK138="x","x",$AJ$2-'Indicator Date hidden'!AK138)</f>
        <v>1</v>
      </c>
      <c r="AK137" s="33">
        <f>IF('Indicator Date hidden'!AL138="x","x",$AK$2-'Indicator Date hidden'!AL138)</f>
        <v>1</v>
      </c>
      <c r="AL137" s="33">
        <f>IF('Indicator Date hidden'!AM138="x","x",$AL$2-'Indicator Date hidden'!AM138)</f>
        <v>0</v>
      </c>
      <c r="AM137" s="33">
        <f>IF('Indicator Date hidden'!AN138="x","x",$AM$2-'Indicator Date hidden'!AN138)</f>
        <v>0</v>
      </c>
      <c r="AN137" s="33">
        <f>IF('Indicator Date hidden'!AO138="x","x",$AN$2-'Indicator Date hidden'!AO138)</f>
        <v>0</v>
      </c>
      <c r="AO137" s="33">
        <f>IF('Indicator Date hidden'!AP138="x","x",$AO$2-'Indicator Date hidden'!AP138)</f>
        <v>0</v>
      </c>
      <c r="AP137" s="33">
        <f>IF('Indicator Date hidden'!AQ138="x","x",$AP$2-'Indicator Date hidden'!AQ138)</f>
        <v>0</v>
      </c>
      <c r="AQ137" s="33">
        <f>IF('Indicator Date hidden'!AR138="x","x",$AQ$2-'Indicator Date hidden'!AR138)</f>
        <v>0</v>
      </c>
      <c r="AR137" s="33">
        <f>IF('Indicator Date hidden'!AS138="x","x",$AR$2-'Indicator Date hidden'!AS138)</f>
        <v>0</v>
      </c>
      <c r="AS137" s="33">
        <f>IF('Indicator Date hidden'!AT138="x","x",$AS$2-'Indicator Date hidden'!AT138)</f>
        <v>0</v>
      </c>
      <c r="AT137" s="33">
        <f>IF('Indicator Date hidden'!AU138="x","x",$AT$2-'Indicator Date hidden'!AU138)</f>
        <v>0</v>
      </c>
      <c r="AU137" s="33">
        <f>IF('Indicator Date hidden'!AV138="x","x",$AU$2-'Indicator Date hidden'!AV138)</f>
        <v>6</v>
      </c>
      <c r="AV137" s="33">
        <f>IF('Indicator Date hidden'!AW138="x","x",$AV$2-'Indicator Date hidden'!AW138)</f>
        <v>0</v>
      </c>
      <c r="AW137" s="33">
        <f>IF('Indicator Date hidden'!AX138="x","x",$AW$2-'Indicator Date hidden'!AX138)</f>
        <v>0</v>
      </c>
      <c r="AX137" s="33">
        <f>IF('Indicator Date hidden'!AY138="x","x",$AX$2-'Indicator Date hidden'!AY138)</f>
        <v>0</v>
      </c>
      <c r="AY137" s="33">
        <f>IF('Indicator Date hidden'!AZ138="x","x",$AY$2-'Indicator Date hidden'!AZ138)</f>
        <v>0</v>
      </c>
      <c r="AZ137" s="33">
        <f>IF('Indicator Date hidden'!BA138="x","x",$AZ$2-'Indicator Date hidden'!BA138)</f>
        <v>0</v>
      </c>
      <c r="BA137">
        <f t="shared" si="10"/>
        <v>13</v>
      </c>
      <c r="BB137" s="34">
        <f t="shared" si="11"/>
        <v>0.26</v>
      </c>
      <c r="BC137">
        <f t="shared" si="12"/>
        <v>6</v>
      </c>
      <c r="BD137" s="34">
        <f t="shared" si="13"/>
        <v>0.95519631490076429</v>
      </c>
      <c r="BE137" s="36">
        <f t="shared" si="14"/>
        <v>0</v>
      </c>
    </row>
    <row r="138" spans="1:57" x14ac:dyDescent="0.3">
      <c r="A138" t="s">
        <v>254</v>
      </c>
      <c r="B138" s="33">
        <f>IF('Indicator Date hidden'!C139="x","x",$B$2-'Indicator Date hidden'!C139)</f>
        <v>0</v>
      </c>
      <c r="C138" s="33">
        <f>IF('Indicator Date hidden'!D139="x","x",$C$2-'Indicator Date hidden'!D139)</f>
        <v>0</v>
      </c>
      <c r="D138" s="33">
        <f>IF('Indicator Date hidden'!E139="x","x",$D$2-'Indicator Date hidden'!E139)</f>
        <v>0</v>
      </c>
      <c r="E138" s="33">
        <f>IF('Indicator Date hidden'!F139="x","x",$E$2-'Indicator Date hidden'!F139)</f>
        <v>0</v>
      </c>
      <c r="F138" s="33">
        <f>IF('Indicator Date hidden'!G139="x","x",$F$2-'Indicator Date hidden'!G139)</f>
        <v>0</v>
      </c>
      <c r="G138" s="33">
        <f>IF('Indicator Date hidden'!H139="x","x",$G$2-'Indicator Date hidden'!H139)</f>
        <v>0</v>
      </c>
      <c r="H138" s="33">
        <f>IF('Indicator Date hidden'!I139="x","x",$H$2-'Indicator Date hidden'!I139)</f>
        <v>0</v>
      </c>
      <c r="I138" s="33">
        <f>IF('Indicator Date hidden'!J139="x","x",$I$2-'Indicator Date hidden'!J139)</f>
        <v>0</v>
      </c>
      <c r="J138" s="33">
        <f>IF('Indicator Date hidden'!K139="x","x",$J$2-'Indicator Date hidden'!K139)</f>
        <v>0</v>
      </c>
      <c r="K138" s="33">
        <f>IF('Indicator Date hidden'!L139="x","x",$K$2-'Indicator Date hidden'!L139)</f>
        <v>0</v>
      </c>
      <c r="L138" s="33">
        <f>IF('Indicator Date hidden'!M139="x","x",$L$2-'Indicator Date hidden'!M139)</f>
        <v>0</v>
      </c>
      <c r="M138" s="33">
        <f>IF('Indicator Date hidden'!N139="x","x",$M$2-'Indicator Date hidden'!N139)</f>
        <v>0</v>
      </c>
      <c r="N138" s="33">
        <f>IF('Indicator Date hidden'!O139="x","x",$N$2-'Indicator Date hidden'!O139)</f>
        <v>0</v>
      </c>
      <c r="O138" s="33">
        <f>IF('Indicator Date hidden'!P139="x","x",$O$2-'Indicator Date hidden'!P139)</f>
        <v>0</v>
      </c>
      <c r="P138" s="33">
        <f>IF('Indicator Date hidden'!Q139="x","x",$P$2-'Indicator Date hidden'!Q139)</f>
        <v>0</v>
      </c>
      <c r="Q138" s="33" t="str">
        <f>IF('Indicator Date hidden'!R139="x","x",$Q$2-'Indicator Date hidden'!R139)</f>
        <v>x</v>
      </c>
      <c r="R138" s="33">
        <f>IF('Indicator Date hidden'!S139="x","x",$R$2-'Indicator Date hidden'!S139)</f>
        <v>0</v>
      </c>
      <c r="S138" s="33">
        <f>IF('Indicator Date hidden'!T139="x","x",$S$2-'Indicator Date hidden'!T139)</f>
        <v>0</v>
      </c>
      <c r="T138" s="33">
        <f>IF('Indicator Date hidden'!U139="x","x",$T$2-'Indicator Date hidden'!U139)</f>
        <v>0</v>
      </c>
      <c r="U138" s="33" t="str">
        <f>IF('Indicator Date hidden'!V139="x","x",$U$2-'Indicator Date hidden'!V139)</f>
        <v>x</v>
      </c>
      <c r="V138" s="33">
        <f>IF('Indicator Date hidden'!W139="x","x",$V$2-'Indicator Date hidden'!W139)</f>
        <v>0</v>
      </c>
      <c r="W138" s="33" t="str">
        <f>IF('Indicator Date hidden'!X139="x","x",$W$2-'Indicator Date hidden'!X139)</f>
        <v>x</v>
      </c>
      <c r="X138" s="33">
        <f>IF('Indicator Date hidden'!Y139="x","x",$X$2-'Indicator Date hidden'!Y139)</f>
        <v>2</v>
      </c>
      <c r="Y138" s="33">
        <f>IF('Indicator Date hidden'!Z139="x","x",$Y$2-'Indicator Date hidden'!Z139)</f>
        <v>0</v>
      </c>
      <c r="Z138" s="33">
        <f>IF('Indicator Date hidden'!AA139="x","x",$Z$2-'Indicator Date hidden'!AA139)</f>
        <v>0</v>
      </c>
      <c r="AA138" s="33">
        <f>IF('Indicator Date hidden'!AB139="x","x",$AA$2-'Indicator Date hidden'!AB139)</f>
        <v>0</v>
      </c>
      <c r="AB138" s="33">
        <f>IF('Indicator Date hidden'!AC139="x","x",$AB$2-'Indicator Date hidden'!AC139)</f>
        <v>0</v>
      </c>
      <c r="AC138" s="33">
        <f>IF('Indicator Date hidden'!AD139="x","x",$AC$2-'Indicator Date hidden'!AD139)</f>
        <v>0</v>
      </c>
      <c r="AD138" s="33" t="str">
        <f>IF('Indicator Date hidden'!AE139="x","x",$AD$2-'Indicator Date hidden'!AE139)</f>
        <v>x</v>
      </c>
      <c r="AE138" s="33">
        <f>IF('Indicator Date hidden'!AF139="x","x",$AE$2-'Indicator Date hidden'!AF139)</f>
        <v>0</v>
      </c>
      <c r="AF138" s="33">
        <f>IF('Indicator Date hidden'!AG139="x","x",$AF$2-'Indicator Date hidden'!AG139)</f>
        <v>1</v>
      </c>
      <c r="AG138" s="33">
        <f>IF('Indicator Date hidden'!AH139="x","x",$AG$2-'Indicator Date hidden'!AH139)</f>
        <v>0</v>
      </c>
      <c r="AH138" s="33">
        <f>IF('Indicator Date hidden'!AI139="x","x",$AH$2-'Indicator Date hidden'!AI139)</f>
        <v>0</v>
      </c>
      <c r="AI138" s="33">
        <f>IF('Indicator Date hidden'!AJ139="x","x",$AI$2-'Indicator Date hidden'!AJ139)</f>
        <v>0</v>
      </c>
      <c r="AJ138" s="33" t="str">
        <f>IF('Indicator Date hidden'!AK139="x","x",$AJ$2-'Indicator Date hidden'!AK139)</f>
        <v>x</v>
      </c>
      <c r="AK138" s="33">
        <f>IF('Indicator Date hidden'!AL139="x","x",$AK$2-'Indicator Date hidden'!AL139)</f>
        <v>1</v>
      </c>
      <c r="AL138" s="33">
        <f>IF('Indicator Date hidden'!AM139="x","x",$AL$2-'Indicator Date hidden'!AM139)</f>
        <v>0</v>
      </c>
      <c r="AM138" s="33">
        <f>IF('Indicator Date hidden'!AN139="x","x",$AM$2-'Indicator Date hidden'!AN139)</f>
        <v>0</v>
      </c>
      <c r="AN138" s="33">
        <f>IF('Indicator Date hidden'!AO139="x","x",$AN$2-'Indicator Date hidden'!AO139)</f>
        <v>0</v>
      </c>
      <c r="AO138" s="33">
        <f>IF('Indicator Date hidden'!AP139="x","x",$AO$2-'Indicator Date hidden'!AP139)</f>
        <v>0</v>
      </c>
      <c r="AP138" s="33">
        <f>IF('Indicator Date hidden'!AQ139="x","x",$AP$2-'Indicator Date hidden'!AQ139)</f>
        <v>0</v>
      </c>
      <c r="AQ138" s="33">
        <f>IF('Indicator Date hidden'!AR139="x","x",$AQ$2-'Indicator Date hidden'!AR139)</f>
        <v>0</v>
      </c>
      <c r="AR138" s="33">
        <f>IF('Indicator Date hidden'!AS139="x","x",$AR$2-'Indicator Date hidden'!AS139)</f>
        <v>0</v>
      </c>
      <c r="AS138" s="33">
        <f>IF('Indicator Date hidden'!AT139="x","x",$AS$2-'Indicator Date hidden'!AT139)</f>
        <v>0</v>
      </c>
      <c r="AT138" s="33">
        <f>IF('Indicator Date hidden'!AU139="x","x",$AT$2-'Indicator Date hidden'!AU139)</f>
        <v>0</v>
      </c>
      <c r="AU138" s="33">
        <f>IF('Indicator Date hidden'!AV139="x","x",$AU$2-'Indicator Date hidden'!AV139)</f>
        <v>1</v>
      </c>
      <c r="AV138" s="33">
        <f>IF('Indicator Date hidden'!AW139="x","x",$AV$2-'Indicator Date hidden'!AW139)</f>
        <v>0</v>
      </c>
      <c r="AW138" s="33">
        <f>IF('Indicator Date hidden'!AX139="x","x",$AW$2-'Indicator Date hidden'!AX139)</f>
        <v>0</v>
      </c>
      <c r="AX138" s="33">
        <f>IF('Indicator Date hidden'!AY139="x","x",$AX$2-'Indicator Date hidden'!AY139)</f>
        <v>0</v>
      </c>
      <c r="AY138" s="33">
        <f>IF('Indicator Date hidden'!AZ139="x","x",$AY$2-'Indicator Date hidden'!AZ139)</f>
        <v>0</v>
      </c>
      <c r="AZ138" s="33">
        <f>IF('Indicator Date hidden'!BA139="x","x",$AZ$2-'Indicator Date hidden'!BA139)</f>
        <v>0</v>
      </c>
      <c r="BA138">
        <f t="shared" si="10"/>
        <v>5</v>
      </c>
      <c r="BB138" s="34">
        <f t="shared" si="11"/>
        <v>0.10869565217391304</v>
      </c>
      <c r="BC138">
        <f t="shared" si="12"/>
        <v>4</v>
      </c>
      <c r="BD138" s="34">
        <f t="shared" si="13"/>
        <v>0.37464538999161057</v>
      </c>
      <c r="BE138" s="36">
        <f t="shared" si="14"/>
        <v>0</v>
      </c>
    </row>
    <row r="139" spans="1:57" x14ac:dyDescent="0.3">
      <c r="A139" t="s">
        <v>256</v>
      </c>
      <c r="B139" s="33">
        <f>IF('Indicator Date hidden'!C140="x","x",$B$2-'Indicator Date hidden'!C140)</f>
        <v>0</v>
      </c>
      <c r="C139" s="33">
        <f>IF('Indicator Date hidden'!D140="x","x",$C$2-'Indicator Date hidden'!D140)</f>
        <v>0</v>
      </c>
      <c r="D139" s="33">
        <f>IF('Indicator Date hidden'!E140="x","x",$D$2-'Indicator Date hidden'!E140)</f>
        <v>0</v>
      </c>
      <c r="E139" s="33">
        <f>IF('Indicator Date hidden'!F140="x","x",$E$2-'Indicator Date hidden'!F140)</f>
        <v>0</v>
      </c>
      <c r="F139" s="33">
        <f>IF('Indicator Date hidden'!G140="x","x",$F$2-'Indicator Date hidden'!G140)</f>
        <v>0</v>
      </c>
      <c r="G139" s="33">
        <f>IF('Indicator Date hidden'!H140="x","x",$G$2-'Indicator Date hidden'!H140)</f>
        <v>0</v>
      </c>
      <c r="H139" s="33">
        <f>IF('Indicator Date hidden'!I140="x","x",$H$2-'Indicator Date hidden'!I140)</f>
        <v>0</v>
      </c>
      <c r="I139" s="33">
        <f>IF('Indicator Date hidden'!J140="x","x",$I$2-'Indicator Date hidden'!J140)</f>
        <v>0</v>
      </c>
      <c r="J139" s="33">
        <f>IF('Indicator Date hidden'!K140="x","x",$J$2-'Indicator Date hidden'!K140)</f>
        <v>0</v>
      </c>
      <c r="K139" s="33">
        <f>IF('Indicator Date hidden'!L140="x","x",$K$2-'Indicator Date hidden'!L140)</f>
        <v>0</v>
      </c>
      <c r="L139" s="33">
        <f>IF('Indicator Date hidden'!M140="x","x",$L$2-'Indicator Date hidden'!M140)</f>
        <v>0</v>
      </c>
      <c r="M139" s="33">
        <f>IF('Indicator Date hidden'!N140="x","x",$M$2-'Indicator Date hidden'!N140)</f>
        <v>0</v>
      </c>
      <c r="N139" s="33">
        <f>IF('Indicator Date hidden'!O140="x","x",$N$2-'Indicator Date hidden'!O140)</f>
        <v>0</v>
      </c>
      <c r="O139" s="33">
        <f>IF('Indicator Date hidden'!P140="x","x",$O$2-'Indicator Date hidden'!P140)</f>
        <v>0</v>
      </c>
      <c r="P139" s="33">
        <f>IF('Indicator Date hidden'!Q140="x","x",$P$2-'Indicator Date hidden'!Q140)</f>
        <v>0</v>
      </c>
      <c r="Q139" s="33" t="str">
        <f>IF('Indicator Date hidden'!R140="x","x",$Q$2-'Indicator Date hidden'!R140)</f>
        <v>x</v>
      </c>
      <c r="R139" s="33">
        <f>IF('Indicator Date hidden'!S140="x","x",$R$2-'Indicator Date hidden'!S140)</f>
        <v>0</v>
      </c>
      <c r="S139" s="33">
        <f>IF('Indicator Date hidden'!T140="x","x",$S$2-'Indicator Date hidden'!T140)</f>
        <v>0</v>
      </c>
      <c r="T139" s="33">
        <f>IF('Indicator Date hidden'!U140="x","x",$T$2-'Indicator Date hidden'!U140)</f>
        <v>0</v>
      </c>
      <c r="U139" s="33" t="str">
        <f>IF('Indicator Date hidden'!V140="x","x",$U$2-'Indicator Date hidden'!V140)</f>
        <v>x</v>
      </c>
      <c r="V139" s="33">
        <f>IF('Indicator Date hidden'!W140="x","x",$V$2-'Indicator Date hidden'!W140)</f>
        <v>0</v>
      </c>
      <c r="W139" s="33" t="str">
        <f>IF('Indicator Date hidden'!X140="x","x",$W$2-'Indicator Date hidden'!X140)</f>
        <v>x</v>
      </c>
      <c r="X139" s="33">
        <f>IF('Indicator Date hidden'!Y140="x","x",$X$2-'Indicator Date hidden'!Y140)</f>
        <v>2</v>
      </c>
      <c r="Y139" s="33">
        <f>IF('Indicator Date hidden'!Z140="x","x",$Y$2-'Indicator Date hidden'!Z140)</f>
        <v>0</v>
      </c>
      <c r="Z139" s="33">
        <f>IF('Indicator Date hidden'!AA140="x","x",$Z$2-'Indicator Date hidden'!AA140)</f>
        <v>0</v>
      </c>
      <c r="AA139" s="33" t="str">
        <f>IF('Indicator Date hidden'!AB140="x","x",$AA$2-'Indicator Date hidden'!AB140)</f>
        <v>x</v>
      </c>
      <c r="AB139" s="33">
        <f>IF('Indicator Date hidden'!AC140="x","x",$AB$2-'Indicator Date hidden'!AC140)</f>
        <v>0</v>
      </c>
      <c r="AC139" s="33">
        <f>IF('Indicator Date hidden'!AD140="x","x",$AC$2-'Indicator Date hidden'!AD140)</f>
        <v>0</v>
      </c>
      <c r="AD139" s="33" t="str">
        <f>IF('Indicator Date hidden'!AE140="x","x",$AD$2-'Indicator Date hidden'!AE140)</f>
        <v>x</v>
      </c>
      <c r="AE139" s="33">
        <f>IF('Indicator Date hidden'!AF140="x","x",$AE$2-'Indicator Date hidden'!AF140)</f>
        <v>0</v>
      </c>
      <c r="AF139" s="33">
        <f>IF('Indicator Date hidden'!AG140="x","x",$AF$2-'Indicator Date hidden'!AG140)</f>
        <v>1</v>
      </c>
      <c r="AG139" s="33">
        <f>IF('Indicator Date hidden'!AH140="x","x",$AG$2-'Indicator Date hidden'!AH140)</f>
        <v>0</v>
      </c>
      <c r="AH139" s="33">
        <f>IF('Indicator Date hidden'!AI140="x","x",$AH$2-'Indicator Date hidden'!AI140)</f>
        <v>0</v>
      </c>
      <c r="AI139" s="33">
        <f>IF('Indicator Date hidden'!AJ140="x","x",$AI$2-'Indicator Date hidden'!AJ140)</f>
        <v>0</v>
      </c>
      <c r="AJ139" s="33" t="str">
        <f>IF('Indicator Date hidden'!AK140="x","x",$AJ$2-'Indicator Date hidden'!AK140)</f>
        <v>x</v>
      </c>
      <c r="AK139" s="33">
        <f>IF('Indicator Date hidden'!AL140="x","x",$AK$2-'Indicator Date hidden'!AL140)</f>
        <v>1</v>
      </c>
      <c r="AL139" s="33">
        <f>IF('Indicator Date hidden'!AM140="x","x",$AL$2-'Indicator Date hidden'!AM140)</f>
        <v>0</v>
      </c>
      <c r="AM139" s="33">
        <f>IF('Indicator Date hidden'!AN140="x","x",$AM$2-'Indicator Date hidden'!AN140)</f>
        <v>0</v>
      </c>
      <c r="AN139" s="33">
        <f>IF('Indicator Date hidden'!AO140="x","x",$AN$2-'Indicator Date hidden'!AO140)</f>
        <v>0</v>
      </c>
      <c r="AO139" s="33">
        <f>IF('Indicator Date hidden'!AP140="x","x",$AO$2-'Indicator Date hidden'!AP140)</f>
        <v>0</v>
      </c>
      <c r="AP139" s="33">
        <f>IF('Indicator Date hidden'!AQ140="x","x",$AP$2-'Indicator Date hidden'!AQ140)</f>
        <v>0</v>
      </c>
      <c r="AQ139" s="33">
        <f>IF('Indicator Date hidden'!AR140="x","x",$AQ$2-'Indicator Date hidden'!AR140)</f>
        <v>0</v>
      </c>
      <c r="AR139" s="33">
        <f>IF('Indicator Date hidden'!AS140="x","x",$AR$2-'Indicator Date hidden'!AS140)</f>
        <v>0</v>
      </c>
      <c r="AS139" s="33">
        <f>IF('Indicator Date hidden'!AT140="x","x",$AS$2-'Indicator Date hidden'!AT140)</f>
        <v>0</v>
      </c>
      <c r="AT139" s="33">
        <f>IF('Indicator Date hidden'!AU140="x","x",$AT$2-'Indicator Date hidden'!AU140)</f>
        <v>0</v>
      </c>
      <c r="AU139" s="33">
        <f>IF('Indicator Date hidden'!AV140="x","x",$AU$2-'Indicator Date hidden'!AV140)</f>
        <v>3</v>
      </c>
      <c r="AV139" s="33">
        <f>IF('Indicator Date hidden'!AW140="x","x",$AV$2-'Indicator Date hidden'!AW140)</f>
        <v>0</v>
      </c>
      <c r="AW139" s="33">
        <f>IF('Indicator Date hidden'!AX140="x","x",$AW$2-'Indicator Date hidden'!AX140)</f>
        <v>0</v>
      </c>
      <c r="AX139" s="33">
        <f>IF('Indicator Date hidden'!AY140="x","x",$AX$2-'Indicator Date hidden'!AY140)</f>
        <v>0</v>
      </c>
      <c r="AY139" s="33">
        <f>IF('Indicator Date hidden'!AZ140="x","x",$AY$2-'Indicator Date hidden'!AZ140)</f>
        <v>0</v>
      </c>
      <c r="AZ139" s="33">
        <f>IF('Indicator Date hidden'!BA140="x","x",$AZ$2-'Indicator Date hidden'!BA140)</f>
        <v>0</v>
      </c>
      <c r="BA139">
        <f t="shared" si="10"/>
        <v>7</v>
      </c>
      <c r="BB139" s="34">
        <f t="shared" si="11"/>
        <v>0.15555555555555556</v>
      </c>
      <c r="BC139">
        <f t="shared" si="12"/>
        <v>4</v>
      </c>
      <c r="BD139" s="34">
        <f t="shared" si="13"/>
        <v>0.55599982236430234</v>
      </c>
      <c r="BE139" s="36">
        <f t="shared" si="14"/>
        <v>0</v>
      </c>
    </row>
    <row r="140" spans="1:57" x14ac:dyDescent="0.3">
      <c r="A140" t="s">
        <v>258</v>
      </c>
      <c r="B140" s="33">
        <f>IF('Indicator Date hidden'!C141="x","x",$B$2-'Indicator Date hidden'!C141)</f>
        <v>0</v>
      </c>
      <c r="C140" s="33">
        <f>IF('Indicator Date hidden'!D141="x","x",$C$2-'Indicator Date hidden'!D141)</f>
        <v>0</v>
      </c>
      <c r="D140" s="33">
        <f>IF('Indicator Date hidden'!E141="x","x",$D$2-'Indicator Date hidden'!E141)</f>
        <v>0</v>
      </c>
      <c r="E140" s="33">
        <f>IF('Indicator Date hidden'!F141="x","x",$E$2-'Indicator Date hidden'!F141)</f>
        <v>0</v>
      </c>
      <c r="F140" s="33">
        <f>IF('Indicator Date hidden'!G141="x","x",$F$2-'Indicator Date hidden'!G141)</f>
        <v>0</v>
      </c>
      <c r="G140" s="33">
        <f>IF('Indicator Date hidden'!H141="x","x",$G$2-'Indicator Date hidden'!H141)</f>
        <v>0</v>
      </c>
      <c r="H140" s="33">
        <f>IF('Indicator Date hidden'!I141="x","x",$H$2-'Indicator Date hidden'!I141)</f>
        <v>0</v>
      </c>
      <c r="I140" s="33">
        <f>IF('Indicator Date hidden'!J141="x","x",$I$2-'Indicator Date hidden'!J141)</f>
        <v>0</v>
      </c>
      <c r="J140" s="33">
        <f>IF('Indicator Date hidden'!K141="x","x",$J$2-'Indicator Date hidden'!K141)</f>
        <v>0</v>
      </c>
      <c r="K140" s="33">
        <f>IF('Indicator Date hidden'!L141="x","x",$K$2-'Indicator Date hidden'!L141)</f>
        <v>0</v>
      </c>
      <c r="L140" s="33">
        <f>IF('Indicator Date hidden'!M141="x","x",$L$2-'Indicator Date hidden'!M141)</f>
        <v>0</v>
      </c>
      <c r="M140" s="33">
        <f>IF('Indicator Date hidden'!N141="x","x",$M$2-'Indicator Date hidden'!N141)</f>
        <v>0</v>
      </c>
      <c r="N140" s="33">
        <f>IF('Indicator Date hidden'!O141="x","x",$N$2-'Indicator Date hidden'!O141)</f>
        <v>0</v>
      </c>
      <c r="O140" s="33">
        <f>IF('Indicator Date hidden'!P141="x","x",$O$2-'Indicator Date hidden'!P141)</f>
        <v>0</v>
      </c>
      <c r="P140" s="33">
        <f>IF('Indicator Date hidden'!Q141="x","x",$P$2-'Indicator Date hidden'!Q141)</f>
        <v>0</v>
      </c>
      <c r="Q140" s="33" t="str">
        <f>IF('Indicator Date hidden'!R141="x","x",$Q$2-'Indicator Date hidden'!R141)</f>
        <v>x</v>
      </c>
      <c r="R140" s="33">
        <f>IF('Indicator Date hidden'!S141="x","x",$R$2-'Indicator Date hidden'!S141)</f>
        <v>0</v>
      </c>
      <c r="S140" s="33">
        <f>IF('Indicator Date hidden'!T141="x","x",$S$2-'Indicator Date hidden'!T141)</f>
        <v>0</v>
      </c>
      <c r="T140" s="33">
        <f>IF('Indicator Date hidden'!U141="x","x",$T$2-'Indicator Date hidden'!U141)</f>
        <v>0</v>
      </c>
      <c r="U140" s="33" t="str">
        <f>IF('Indicator Date hidden'!V141="x","x",$U$2-'Indicator Date hidden'!V141)</f>
        <v>x</v>
      </c>
      <c r="V140" s="33">
        <f>IF('Indicator Date hidden'!W141="x","x",$V$2-'Indicator Date hidden'!W141)</f>
        <v>0</v>
      </c>
      <c r="W140" s="33" t="str">
        <f>IF('Indicator Date hidden'!X141="x","x",$W$2-'Indicator Date hidden'!X141)</f>
        <v>x</v>
      </c>
      <c r="X140" s="33">
        <f>IF('Indicator Date hidden'!Y141="x","x",$X$2-'Indicator Date hidden'!Y141)</f>
        <v>4</v>
      </c>
      <c r="Y140" s="33">
        <f>IF('Indicator Date hidden'!Z141="x","x",$Y$2-'Indicator Date hidden'!Z141)</f>
        <v>0</v>
      </c>
      <c r="Z140" s="33">
        <f>IF('Indicator Date hidden'!AA141="x","x",$Z$2-'Indicator Date hidden'!AA141)</f>
        <v>0</v>
      </c>
      <c r="AA140" s="33" t="str">
        <f>IF('Indicator Date hidden'!AB141="x","x",$AA$2-'Indicator Date hidden'!AB141)</f>
        <v>x</v>
      </c>
      <c r="AB140" s="33">
        <f>IF('Indicator Date hidden'!AC141="x","x",$AB$2-'Indicator Date hidden'!AC141)</f>
        <v>0</v>
      </c>
      <c r="AC140" s="33">
        <f>IF('Indicator Date hidden'!AD141="x","x",$AC$2-'Indicator Date hidden'!AD141)</f>
        <v>0</v>
      </c>
      <c r="AD140" s="33" t="str">
        <f>IF('Indicator Date hidden'!AE141="x","x",$AD$2-'Indicator Date hidden'!AE141)</f>
        <v>x</v>
      </c>
      <c r="AE140" s="33">
        <f>IF('Indicator Date hidden'!AF141="x","x",$AE$2-'Indicator Date hidden'!AF141)</f>
        <v>0</v>
      </c>
      <c r="AF140" s="33" t="str">
        <f>IF('Indicator Date hidden'!AG141="x","x",$AF$2-'Indicator Date hidden'!AG141)</f>
        <v>x</v>
      </c>
      <c r="AG140" s="33">
        <f>IF('Indicator Date hidden'!AH141="x","x",$AG$2-'Indicator Date hidden'!AH141)</f>
        <v>0</v>
      </c>
      <c r="AH140" s="33">
        <f>IF('Indicator Date hidden'!AI141="x","x",$AH$2-'Indicator Date hidden'!AI141)</f>
        <v>0</v>
      </c>
      <c r="AI140" s="33">
        <f>IF('Indicator Date hidden'!AJ141="x","x",$AI$2-'Indicator Date hidden'!AJ141)</f>
        <v>0</v>
      </c>
      <c r="AJ140" s="33" t="str">
        <f>IF('Indicator Date hidden'!AK141="x","x",$AJ$2-'Indicator Date hidden'!AK141)</f>
        <v>x</v>
      </c>
      <c r="AK140" s="33">
        <f>IF('Indicator Date hidden'!AL141="x","x",$AK$2-'Indicator Date hidden'!AL141)</f>
        <v>1</v>
      </c>
      <c r="AL140" s="33">
        <f>IF('Indicator Date hidden'!AM141="x","x",$AL$2-'Indicator Date hidden'!AM141)</f>
        <v>0</v>
      </c>
      <c r="AM140" s="33">
        <f>IF('Indicator Date hidden'!AN141="x","x",$AM$2-'Indicator Date hidden'!AN141)</f>
        <v>0</v>
      </c>
      <c r="AN140" s="33">
        <f>IF('Indicator Date hidden'!AO141="x","x",$AN$2-'Indicator Date hidden'!AO141)</f>
        <v>0</v>
      </c>
      <c r="AO140" s="33">
        <f>IF('Indicator Date hidden'!AP141="x","x",$AO$2-'Indicator Date hidden'!AP141)</f>
        <v>0</v>
      </c>
      <c r="AP140" s="33">
        <f>IF('Indicator Date hidden'!AQ141="x","x",$AP$2-'Indicator Date hidden'!AQ141)</f>
        <v>0</v>
      </c>
      <c r="AQ140" s="33">
        <f>IF('Indicator Date hidden'!AR141="x","x",$AQ$2-'Indicator Date hidden'!AR141)</f>
        <v>0</v>
      </c>
      <c r="AR140" s="33">
        <f>IF('Indicator Date hidden'!AS141="x","x",$AR$2-'Indicator Date hidden'!AS141)</f>
        <v>0</v>
      </c>
      <c r="AS140" s="33">
        <f>IF('Indicator Date hidden'!AT141="x","x",$AS$2-'Indicator Date hidden'!AT141)</f>
        <v>0</v>
      </c>
      <c r="AT140" s="33">
        <f>IF('Indicator Date hidden'!AU141="x","x",$AT$2-'Indicator Date hidden'!AU141)</f>
        <v>0</v>
      </c>
      <c r="AU140" s="33">
        <f>IF('Indicator Date hidden'!AV141="x","x",$AU$2-'Indicator Date hidden'!AV141)</f>
        <v>0</v>
      </c>
      <c r="AV140" s="33">
        <f>IF('Indicator Date hidden'!AW141="x","x",$AV$2-'Indicator Date hidden'!AW141)</f>
        <v>0</v>
      </c>
      <c r="AW140" s="33">
        <f>IF('Indicator Date hidden'!AX141="x","x",$AW$2-'Indicator Date hidden'!AX141)</f>
        <v>0</v>
      </c>
      <c r="AX140" s="33">
        <f>IF('Indicator Date hidden'!AY141="x","x",$AX$2-'Indicator Date hidden'!AY141)</f>
        <v>0</v>
      </c>
      <c r="AY140" s="33">
        <f>IF('Indicator Date hidden'!AZ141="x","x",$AY$2-'Indicator Date hidden'!AZ141)</f>
        <v>0</v>
      </c>
      <c r="AZ140" s="33">
        <f>IF('Indicator Date hidden'!BA141="x","x",$AZ$2-'Indicator Date hidden'!BA141)</f>
        <v>0</v>
      </c>
      <c r="BA140">
        <f t="shared" si="10"/>
        <v>5</v>
      </c>
      <c r="BB140" s="34">
        <f t="shared" si="11"/>
        <v>0.11363636363636363</v>
      </c>
      <c r="BC140">
        <f t="shared" si="12"/>
        <v>2</v>
      </c>
      <c r="BD140" s="34">
        <f t="shared" si="13"/>
        <v>0.61110589362494327</v>
      </c>
      <c r="BE140" s="36">
        <f t="shared" si="14"/>
        <v>0</v>
      </c>
    </row>
    <row r="141" spans="1:57" x14ac:dyDescent="0.3">
      <c r="A141" t="s">
        <v>260</v>
      </c>
      <c r="B141" s="33">
        <f>IF('Indicator Date hidden'!C142="x","x",$B$2-'Indicator Date hidden'!C142)</f>
        <v>0</v>
      </c>
      <c r="C141" s="33">
        <f>IF('Indicator Date hidden'!D142="x","x",$C$2-'Indicator Date hidden'!D142)</f>
        <v>0</v>
      </c>
      <c r="D141" s="33">
        <f>IF('Indicator Date hidden'!E142="x","x",$D$2-'Indicator Date hidden'!E142)</f>
        <v>0</v>
      </c>
      <c r="E141" s="33">
        <f>IF('Indicator Date hidden'!F142="x","x",$E$2-'Indicator Date hidden'!F142)</f>
        <v>0</v>
      </c>
      <c r="F141" s="33">
        <f>IF('Indicator Date hidden'!G142="x","x",$F$2-'Indicator Date hidden'!G142)</f>
        <v>0</v>
      </c>
      <c r="G141" s="33">
        <f>IF('Indicator Date hidden'!H142="x","x",$G$2-'Indicator Date hidden'!H142)</f>
        <v>0</v>
      </c>
      <c r="H141" s="33">
        <f>IF('Indicator Date hidden'!I142="x","x",$H$2-'Indicator Date hidden'!I142)</f>
        <v>0</v>
      </c>
      <c r="I141" s="33">
        <f>IF('Indicator Date hidden'!J142="x","x",$I$2-'Indicator Date hidden'!J142)</f>
        <v>0</v>
      </c>
      <c r="J141" s="33">
        <f>IF('Indicator Date hidden'!K142="x","x",$J$2-'Indicator Date hidden'!K142)</f>
        <v>0</v>
      </c>
      <c r="K141" s="33">
        <f>IF('Indicator Date hidden'!L142="x","x",$K$2-'Indicator Date hidden'!L142)</f>
        <v>0</v>
      </c>
      <c r="L141" s="33">
        <f>IF('Indicator Date hidden'!M142="x","x",$L$2-'Indicator Date hidden'!M142)</f>
        <v>0</v>
      </c>
      <c r="M141" s="33">
        <f>IF('Indicator Date hidden'!N142="x","x",$M$2-'Indicator Date hidden'!N142)</f>
        <v>0</v>
      </c>
      <c r="N141" s="33">
        <f>IF('Indicator Date hidden'!O142="x","x",$N$2-'Indicator Date hidden'!O142)</f>
        <v>0</v>
      </c>
      <c r="O141" s="33">
        <f>IF('Indicator Date hidden'!P142="x","x",$O$2-'Indicator Date hidden'!P142)</f>
        <v>0</v>
      </c>
      <c r="P141" s="33">
        <f>IF('Indicator Date hidden'!Q142="x","x",$P$2-'Indicator Date hidden'!Q142)</f>
        <v>0</v>
      </c>
      <c r="Q141" s="33" t="str">
        <f>IF('Indicator Date hidden'!R142="x","x",$Q$2-'Indicator Date hidden'!R142)</f>
        <v>x</v>
      </c>
      <c r="R141" s="33">
        <f>IF('Indicator Date hidden'!S142="x","x",$R$2-'Indicator Date hidden'!S142)</f>
        <v>0</v>
      </c>
      <c r="S141" s="33">
        <f>IF('Indicator Date hidden'!T142="x","x",$S$2-'Indicator Date hidden'!T142)</f>
        <v>0</v>
      </c>
      <c r="T141" s="33">
        <f>IF('Indicator Date hidden'!U142="x","x",$T$2-'Indicator Date hidden'!U142)</f>
        <v>0</v>
      </c>
      <c r="U141" s="33" t="str">
        <f>IF('Indicator Date hidden'!V142="x","x",$U$2-'Indicator Date hidden'!V142)</f>
        <v>x</v>
      </c>
      <c r="V141" s="33">
        <f>IF('Indicator Date hidden'!W142="x","x",$V$2-'Indicator Date hidden'!W142)</f>
        <v>0</v>
      </c>
      <c r="W141" s="33" t="str">
        <f>IF('Indicator Date hidden'!X142="x","x",$W$2-'Indicator Date hidden'!X142)</f>
        <v>x</v>
      </c>
      <c r="X141" s="33">
        <f>IF('Indicator Date hidden'!Y142="x","x",$X$2-'Indicator Date hidden'!Y142)</f>
        <v>2</v>
      </c>
      <c r="Y141" s="33">
        <f>IF('Indicator Date hidden'!Z142="x","x",$Y$2-'Indicator Date hidden'!Z142)</f>
        <v>0</v>
      </c>
      <c r="Z141" s="33">
        <f>IF('Indicator Date hidden'!AA142="x","x",$Z$2-'Indicator Date hidden'!AA142)</f>
        <v>0</v>
      </c>
      <c r="AA141" s="33">
        <f>IF('Indicator Date hidden'!AB142="x","x",$AA$2-'Indicator Date hidden'!AB142)</f>
        <v>1</v>
      </c>
      <c r="AB141" s="33">
        <f>IF('Indicator Date hidden'!AC142="x","x",$AB$2-'Indicator Date hidden'!AC142)</f>
        <v>0</v>
      </c>
      <c r="AC141" s="33">
        <f>IF('Indicator Date hidden'!AD142="x","x",$AC$2-'Indicator Date hidden'!AD142)</f>
        <v>0</v>
      </c>
      <c r="AD141" s="33" t="str">
        <f>IF('Indicator Date hidden'!AE142="x","x",$AD$2-'Indicator Date hidden'!AE142)</f>
        <v>x</v>
      </c>
      <c r="AE141" s="33">
        <f>IF('Indicator Date hidden'!AF142="x","x",$AE$2-'Indicator Date hidden'!AF142)</f>
        <v>0</v>
      </c>
      <c r="AF141" s="33">
        <f>IF('Indicator Date hidden'!AG142="x","x",$AF$2-'Indicator Date hidden'!AG142)</f>
        <v>1</v>
      </c>
      <c r="AG141" s="33">
        <f>IF('Indicator Date hidden'!AH142="x","x",$AG$2-'Indicator Date hidden'!AH142)</f>
        <v>0</v>
      </c>
      <c r="AH141" s="33">
        <f>IF('Indicator Date hidden'!AI142="x","x",$AH$2-'Indicator Date hidden'!AI142)</f>
        <v>0</v>
      </c>
      <c r="AI141" s="33">
        <f>IF('Indicator Date hidden'!AJ142="x","x",$AI$2-'Indicator Date hidden'!AJ142)</f>
        <v>0</v>
      </c>
      <c r="AJ141" s="33" t="str">
        <f>IF('Indicator Date hidden'!AK142="x","x",$AJ$2-'Indicator Date hidden'!AK142)</f>
        <v>x</v>
      </c>
      <c r="AK141" s="33">
        <f>IF('Indicator Date hidden'!AL142="x","x",$AK$2-'Indicator Date hidden'!AL142)</f>
        <v>1</v>
      </c>
      <c r="AL141" s="33">
        <f>IF('Indicator Date hidden'!AM142="x","x",$AL$2-'Indicator Date hidden'!AM142)</f>
        <v>0</v>
      </c>
      <c r="AM141" s="33">
        <f>IF('Indicator Date hidden'!AN142="x","x",$AM$2-'Indicator Date hidden'!AN142)</f>
        <v>0</v>
      </c>
      <c r="AN141" s="33">
        <f>IF('Indicator Date hidden'!AO142="x","x",$AN$2-'Indicator Date hidden'!AO142)</f>
        <v>0</v>
      </c>
      <c r="AO141" s="33">
        <f>IF('Indicator Date hidden'!AP142="x","x",$AO$2-'Indicator Date hidden'!AP142)</f>
        <v>0</v>
      </c>
      <c r="AP141" s="33">
        <f>IF('Indicator Date hidden'!AQ142="x","x",$AP$2-'Indicator Date hidden'!AQ142)</f>
        <v>0</v>
      </c>
      <c r="AQ141" s="33">
        <f>IF('Indicator Date hidden'!AR142="x","x",$AQ$2-'Indicator Date hidden'!AR142)</f>
        <v>0</v>
      </c>
      <c r="AR141" s="33">
        <f>IF('Indicator Date hidden'!AS142="x","x",$AR$2-'Indicator Date hidden'!AS142)</f>
        <v>0</v>
      </c>
      <c r="AS141" s="33">
        <f>IF('Indicator Date hidden'!AT142="x","x",$AS$2-'Indicator Date hidden'!AT142)</f>
        <v>0</v>
      </c>
      <c r="AT141" s="33">
        <f>IF('Indicator Date hidden'!AU142="x","x",$AT$2-'Indicator Date hidden'!AU142)</f>
        <v>0</v>
      </c>
      <c r="AU141" s="33">
        <f>IF('Indicator Date hidden'!AV142="x","x",$AU$2-'Indicator Date hidden'!AV142)</f>
        <v>3</v>
      </c>
      <c r="AV141" s="33">
        <f>IF('Indicator Date hidden'!AW142="x","x",$AV$2-'Indicator Date hidden'!AW142)</f>
        <v>0</v>
      </c>
      <c r="AW141" s="33">
        <f>IF('Indicator Date hidden'!AX142="x","x",$AW$2-'Indicator Date hidden'!AX142)</f>
        <v>0</v>
      </c>
      <c r="AX141" s="33">
        <f>IF('Indicator Date hidden'!AY142="x","x",$AX$2-'Indicator Date hidden'!AY142)</f>
        <v>0</v>
      </c>
      <c r="AY141" s="33">
        <f>IF('Indicator Date hidden'!AZ142="x","x",$AY$2-'Indicator Date hidden'!AZ142)</f>
        <v>0</v>
      </c>
      <c r="AZ141" s="33">
        <f>IF('Indicator Date hidden'!BA142="x","x",$AZ$2-'Indicator Date hidden'!BA142)</f>
        <v>0</v>
      </c>
      <c r="BA141">
        <f t="shared" si="10"/>
        <v>8</v>
      </c>
      <c r="BB141" s="34">
        <f t="shared" si="11"/>
        <v>0.17391304347826086</v>
      </c>
      <c r="BC141">
        <f t="shared" si="12"/>
        <v>5</v>
      </c>
      <c r="BD141" s="34">
        <f t="shared" si="13"/>
        <v>0.56354266942677045</v>
      </c>
      <c r="BE141" s="36">
        <f t="shared" si="14"/>
        <v>0</v>
      </c>
    </row>
    <row r="142" spans="1:57" x14ac:dyDescent="0.3">
      <c r="A142" t="s">
        <v>262</v>
      </c>
      <c r="B142" s="33">
        <f>IF('Indicator Date hidden'!C143="x","x",$B$2-'Indicator Date hidden'!C143)</f>
        <v>0</v>
      </c>
      <c r="C142" s="33">
        <f>IF('Indicator Date hidden'!D143="x","x",$C$2-'Indicator Date hidden'!D143)</f>
        <v>0</v>
      </c>
      <c r="D142" s="33">
        <f>IF('Indicator Date hidden'!E143="x","x",$D$2-'Indicator Date hidden'!E143)</f>
        <v>0</v>
      </c>
      <c r="E142" s="33">
        <f>IF('Indicator Date hidden'!F143="x","x",$E$2-'Indicator Date hidden'!F143)</f>
        <v>0</v>
      </c>
      <c r="F142" s="33">
        <f>IF('Indicator Date hidden'!G143="x","x",$F$2-'Indicator Date hidden'!G143)</f>
        <v>0</v>
      </c>
      <c r="G142" s="33">
        <f>IF('Indicator Date hidden'!H143="x","x",$G$2-'Indicator Date hidden'!H143)</f>
        <v>0</v>
      </c>
      <c r="H142" s="33">
        <f>IF('Indicator Date hidden'!I143="x","x",$H$2-'Indicator Date hidden'!I143)</f>
        <v>0</v>
      </c>
      <c r="I142" s="33">
        <f>IF('Indicator Date hidden'!J143="x","x",$I$2-'Indicator Date hidden'!J143)</f>
        <v>0</v>
      </c>
      <c r="J142" s="33">
        <f>IF('Indicator Date hidden'!K143="x","x",$J$2-'Indicator Date hidden'!K143)</f>
        <v>0</v>
      </c>
      <c r="K142" s="33">
        <f>IF('Indicator Date hidden'!L143="x","x",$K$2-'Indicator Date hidden'!L143)</f>
        <v>0</v>
      </c>
      <c r="L142" s="33">
        <f>IF('Indicator Date hidden'!M143="x","x",$L$2-'Indicator Date hidden'!M143)</f>
        <v>0</v>
      </c>
      <c r="M142" s="33">
        <f>IF('Indicator Date hidden'!N143="x","x",$M$2-'Indicator Date hidden'!N143)</f>
        <v>0</v>
      </c>
      <c r="N142" s="33">
        <f>IF('Indicator Date hidden'!O143="x","x",$N$2-'Indicator Date hidden'!O143)</f>
        <v>0</v>
      </c>
      <c r="O142" s="33">
        <f>IF('Indicator Date hidden'!P143="x","x",$O$2-'Indicator Date hidden'!P143)</f>
        <v>0</v>
      </c>
      <c r="P142" s="33">
        <f>IF('Indicator Date hidden'!Q143="x","x",$P$2-'Indicator Date hidden'!Q143)</f>
        <v>0</v>
      </c>
      <c r="Q142" s="33" t="str">
        <f>IF('Indicator Date hidden'!R143="x","x",$Q$2-'Indicator Date hidden'!R143)</f>
        <v>x</v>
      </c>
      <c r="R142" s="33">
        <f>IF('Indicator Date hidden'!S143="x","x",$R$2-'Indicator Date hidden'!S143)</f>
        <v>0</v>
      </c>
      <c r="S142" s="33">
        <f>IF('Indicator Date hidden'!T143="x","x",$S$2-'Indicator Date hidden'!T143)</f>
        <v>0</v>
      </c>
      <c r="T142" s="33">
        <f>IF('Indicator Date hidden'!U143="x","x",$T$2-'Indicator Date hidden'!U143)</f>
        <v>0</v>
      </c>
      <c r="U142" s="33" t="str">
        <f>IF('Indicator Date hidden'!V143="x","x",$U$2-'Indicator Date hidden'!V143)</f>
        <v>x</v>
      </c>
      <c r="V142" s="33">
        <f>IF('Indicator Date hidden'!W143="x","x",$V$2-'Indicator Date hidden'!W143)</f>
        <v>0</v>
      </c>
      <c r="W142" s="33" t="str">
        <f>IF('Indicator Date hidden'!X143="x","x",$W$2-'Indicator Date hidden'!X143)</f>
        <v>x</v>
      </c>
      <c r="X142" s="33">
        <f>IF('Indicator Date hidden'!Y143="x","x",$X$2-'Indicator Date hidden'!Y143)</f>
        <v>4</v>
      </c>
      <c r="Y142" s="33">
        <f>IF('Indicator Date hidden'!Z143="x","x",$Y$2-'Indicator Date hidden'!Z143)</f>
        <v>0</v>
      </c>
      <c r="Z142" s="33">
        <f>IF('Indicator Date hidden'!AA143="x","x",$Z$2-'Indicator Date hidden'!AA143)</f>
        <v>0</v>
      </c>
      <c r="AA142" s="33" t="str">
        <f>IF('Indicator Date hidden'!AB143="x","x",$AA$2-'Indicator Date hidden'!AB143)</f>
        <v>x</v>
      </c>
      <c r="AB142" s="33">
        <f>IF('Indicator Date hidden'!AC143="x","x",$AB$2-'Indicator Date hidden'!AC143)</f>
        <v>0</v>
      </c>
      <c r="AC142" s="33">
        <f>IF('Indicator Date hidden'!AD143="x","x",$AC$2-'Indicator Date hidden'!AD143)</f>
        <v>0</v>
      </c>
      <c r="AD142" s="33" t="str">
        <f>IF('Indicator Date hidden'!AE143="x","x",$AD$2-'Indicator Date hidden'!AE143)</f>
        <v>x</v>
      </c>
      <c r="AE142" s="33">
        <f>IF('Indicator Date hidden'!AF143="x","x",$AE$2-'Indicator Date hidden'!AF143)</f>
        <v>0</v>
      </c>
      <c r="AF142" s="33">
        <f>IF('Indicator Date hidden'!AG143="x","x",$AF$2-'Indicator Date hidden'!AG143)</f>
        <v>1</v>
      </c>
      <c r="AG142" s="33">
        <f>IF('Indicator Date hidden'!AH143="x","x",$AG$2-'Indicator Date hidden'!AH143)</f>
        <v>0</v>
      </c>
      <c r="AH142" s="33">
        <f>IF('Indicator Date hidden'!AI143="x","x",$AH$2-'Indicator Date hidden'!AI143)</f>
        <v>0</v>
      </c>
      <c r="AI142" s="33">
        <f>IF('Indicator Date hidden'!AJ143="x","x",$AI$2-'Indicator Date hidden'!AJ143)</f>
        <v>0</v>
      </c>
      <c r="AJ142" s="33">
        <f>IF('Indicator Date hidden'!AK143="x","x",$AJ$2-'Indicator Date hidden'!AK143)</f>
        <v>1</v>
      </c>
      <c r="AK142" s="33">
        <f>IF('Indicator Date hidden'!AL143="x","x",$AK$2-'Indicator Date hidden'!AL143)</f>
        <v>1</v>
      </c>
      <c r="AL142" s="33">
        <f>IF('Indicator Date hidden'!AM143="x","x",$AL$2-'Indicator Date hidden'!AM143)</f>
        <v>0</v>
      </c>
      <c r="AM142" s="33">
        <f>IF('Indicator Date hidden'!AN143="x","x",$AM$2-'Indicator Date hidden'!AN143)</f>
        <v>0</v>
      </c>
      <c r="AN142" s="33">
        <f>IF('Indicator Date hidden'!AO143="x","x",$AN$2-'Indicator Date hidden'!AO143)</f>
        <v>0</v>
      </c>
      <c r="AO142" s="33">
        <f>IF('Indicator Date hidden'!AP143="x","x",$AO$2-'Indicator Date hidden'!AP143)</f>
        <v>0</v>
      </c>
      <c r="AP142" s="33">
        <f>IF('Indicator Date hidden'!AQ143="x","x",$AP$2-'Indicator Date hidden'!AQ143)</f>
        <v>0</v>
      </c>
      <c r="AQ142" s="33" t="str">
        <f>IF('Indicator Date hidden'!AR143="x","x",$AQ$2-'Indicator Date hidden'!AR143)</f>
        <v>x</v>
      </c>
      <c r="AR142" s="33">
        <f>IF('Indicator Date hidden'!AS143="x","x",$AR$2-'Indicator Date hidden'!AS143)</f>
        <v>0</v>
      </c>
      <c r="AS142" s="33">
        <f>IF('Indicator Date hidden'!AT143="x","x",$AS$2-'Indicator Date hidden'!AT143)</f>
        <v>0</v>
      </c>
      <c r="AT142" s="33">
        <f>IF('Indicator Date hidden'!AU143="x","x",$AT$2-'Indicator Date hidden'!AU143)</f>
        <v>0</v>
      </c>
      <c r="AU142" s="33">
        <f>IF('Indicator Date hidden'!AV143="x","x",$AU$2-'Indicator Date hidden'!AV143)</f>
        <v>4</v>
      </c>
      <c r="AV142" s="33">
        <f>IF('Indicator Date hidden'!AW143="x","x",$AV$2-'Indicator Date hidden'!AW143)</f>
        <v>0</v>
      </c>
      <c r="AW142" s="33">
        <f>IF('Indicator Date hidden'!AX143="x","x",$AW$2-'Indicator Date hidden'!AX143)</f>
        <v>0</v>
      </c>
      <c r="AX142" s="33">
        <f>IF('Indicator Date hidden'!AY143="x","x",$AX$2-'Indicator Date hidden'!AY143)</f>
        <v>0</v>
      </c>
      <c r="AY142" s="33">
        <f>IF('Indicator Date hidden'!AZ143="x","x",$AY$2-'Indicator Date hidden'!AZ143)</f>
        <v>0</v>
      </c>
      <c r="AZ142" s="33">
        <f>IF('Indicator Date hidden'!BA143="x","x",$AZ$2-'Indicator Date hidden'!BA143)</f>
        <v>0</v>
      </c>
      <c r="BA142">
        <f t="shared" si="10"/>
        <v>11</v>
      </c>
      <c r="BB142" s="34">
        <f t="shared" si="11"/>
        <v>0.24444444444444444</v>
      </c>
      <c r="BC142">
        <f t="shared" si="12"/>
        <v>5</v>
      </c>
      <c r="BD142" s="34">
        <f t="shared" si="13"/>
        <v>0.84736337621944968</v>
      </c>
      <c r="BE142" s="36">
        <f t="shared" si="14"/>
        <v>0</v>
      </c>
    </row>
    <row r="143" spans="1:57" x14ac:dyDescent="0.3">
      <c r="A143" t="s">
        <v>263</v>
      </c>
      <c r="B143" s="33">
        <f>IF('Indicator Date hidden'!C144="x","x",$B$2-'Indicator Date hidden'!C144)</f>
        <v>0</v>
      </c>
      <c r="C143" s="33">
        <f>IF('Indicator Date hidden'!D144="x","x",$C$2-'Indicator Date hidden'!D144)</f>
        <v>0</v>
      </c>
      <c r="D143" s="33">
        <f>IF('Indicator Date hidden'!E144="x","x",$D$2-'Indicator Date hidden'!E144)</f>
        <v>0</v>
      </c>
      <c r="E143" s="33">
        <f>IF('Indicator Date hidden'!F144="x","x",$E$2-'Indicator Date hidden'!F144)</f>
        <v>0</v>
      </c>
      <c r="F143" s="33">
        <f>IF('Indicator Date hidden'!G144="x","x",$F$2-'Indicator Date hidden'!G144)</f>
        <v>0</v>
      </c>
      <c r="G143" s="33">
        <f>IF('Indicator Date hidden'!H144="x","x",$G$2-'Indicator Date hidden'!H144)</f>
        <v>0</v>
      </c>
      <c r="H143" s="33">
        <f>IF('Indicator Date hidden'!I144="x","x",$H$2-'Indicator Date hidden'!I144)</f>
        <v>0</v>
      </c>
      <c r="I143" s="33">
        <f>IF('Indicator Date hidden'!J144="x","x",$I$2-'Indicator Date hidden'!J144)</f>
        <v>0</v>
      </c>
      <c r="J143" s="33">
        <f>IF('Indicator Date hidden'!K144="x","x",$J$2-'Indicator Date hidden'!K144)</f>
        <v>0</v>
      </c>
      <c r="K143" s="33">
        <f>IF('Indicator Date hidden'!L144="x","x",$K$2-'Indicator Date hidden'!L144)</f>
        <v>0</v>
      </c>
      <c r="L143" s="33">
        <f>IF('Indicator Date hidden'!M144="x","x",$L$2-'Indicator Date hidden'!M144)</f>
        <v>0</v>
      </c>
      <c r="M143" s="33">
        <f>IF('Indicator Date hidden'!N144="x","x",$M$2-'Indicator Date hidden'!N144)</f>
        <v>0</v>
      </c>
      <c r="N143" s="33">
        <f>IF('Indicator Date hidden'!O144="x","x",$N$2-'Indicator Date hidden'!O144)</f>
        <v>0</v>
      </c>
      <c r="O143" s="33">
        <f>IF('Indicator Date hidden'!P144="x","x",$O$2-'Indicator Date hidden'!P144)</f>
        <v>0</v>
      </c>
      <c r="P143" s="33">
        <f>IF('Indicator Date hidden'!Q144="x","x",$P$2-'Indicator Date hidden'!Q144)</f>
        <v>0</v>
      </c>
      <c r="Q143" s="33">
        <f>IF('Indicator Date hidden'!R144="x","x",$Q$2-'Indicator Date hidden'!R144)</f>
        <v>4</v>
      </c>
      <c r="R143" s="33">
        <f>IF('Indicator Date hidden'!S144="x","x",$R$2-'Indicator Date hidden'!S144)</f>
        <v>0</v>
      </c>
      <c r="S143" s="33">
        <f>IF('Indicator Date hidden'!T144="x","x",$S$2-'Indicator Date hidden'!T144)</f>
        <v>0</v>
      </c>
      <c r="T143" s="33">
        <f>IF('Indicator Date hidden'!U144="x","x",$T$2-'Indicator Date hidden'!U144)</f>
        <v>0</v>
      </c>
      <c r="U143" s="33">
        <f>IF('Indicator Date hidden'!V144="x","x",$U$2-'Indicator Date hidden'!V144)</f>
        <v>0</v>
      </c>
      <c r="V143" s="33">
        <f>IF('Indicator Date hidden'!W144="x","x",$V$2-'Indicator Date hidden'!W144)</f>
        <v>0</v>
      </c>
      <c r="W143" s="33">
        <f>IF('Indicator Date hidden'!X144="x","x",$W$2-'Indicator Date hidden'!X144)</f>
        <v>4</v>
      </c>
      <c r="X143" s="33">
        <f>IF('Indicator Date hidden'!Y144="x","x",$X$2-'Indicator Date hidden'!Y144)</f>
        <v>4</v>
      </c>
      <c r="Y143" s="33">
        <f>IF('Indicator Date hidden'!Z144="x","x",$Y$2-'Indicator Date hidden'!Z144)</f>
        <v>0</v>
      </c>
      <c r="Z143" s="33">
        <f>IF('Indicator Date hidden'!AA144="x","x",$Z$2-'Indicator Date hidden'!AA144)</f>
        <v>0</v>
      </c>
      <c r="AA143" s="33">
        <f>IF('Indicator Date hidden'!AB144="x","x",$AA$2-'Indicator Date hidden'!AB144)</f>
        <v>0</v>
      </c>
      <c r="AB143" s="33">
        <f>IF('Indicator Date hidden'!AC144="x","x",$AB$2-'Indicator Date hidden'!AC144)</f>
        <v>0</v>
      </c>
      <c r="AC143" s="33">
        <f>IF('Indicator Date hidden'!AD144="x","x",$AC$2-'Indicator Date hidden'!AD144)</f>
        <v>0</v>
      </c>
      <c r="AD143" s="33">
        <f>IF('Indicator Date hidden'!AE144="x","x",$AD$2-'Indicator Date hidden'!AE144)</f>
        <v>0</v>
      </c>
      <c r="AE143" s="33">
        <f>IF('Indicator Date hidden'!AF144="x","x",$AE$2-'Indicator Date hidden'!AF144)</f>
        <v>0</v>
      </c>
      <c r="AF143" s="33">
        <f>IF('Indicator Date hidden'!AG144="x","x",$AF$2-'Indicator Date hidden'!AG144)</f>
        <v>2</v>
      </c>
      <c r="AG143" s="33">
        <f>IF('Indicator Date hidden'!AH144="x","x",$AG$2-'Indicator Date hidden'!AH144)</f>
        <v>0</v>
      </c>
      <c r="AH143" s="33">
        <f>IF('Indicator Date hidden'!AI144="x","x",$AH$2-'Indicator Date hidden'!AI144)</f>
        <v>0</v>
      </c>
      <c r="AI143" s="33">
        <f>IF('Indicator Date hidden'!AJ144="x","x",$AI$2-'Indicator Date hidden'!AJ144)</f>
        <v>0</v>
      </c>
      <c r="AJ143" s="33" t="str">
        <f>IF('Indicator Date hidden'!AK144="x","x",$AJ$2-'Indicator Date hidden'!AK144)</f>
        <v>x</v>
      </c>
      <c r="AK143" s="33">
        <f>IF('Indicator Date hidden'!AL144="x","x",$AK$2-'Indicator Date hidden'!AL144)</f>
        <v>0</v>
      </c>
      <c r="AL143" s="33">
        <f>IF('Indicator Date hidden'!AM144="x","x",$AL$2-'Indicator Date hidden'!AM144)</f>
        <v>0</v>
      </c>
      <c r="AM143" s="33">
        <f>IF('Indicator Date hidden'!AN144="x","x",$AM$2-'Indicator Date hidden'!AN144)</f>
        <v>0</v>
      </c>
      <c r="AN143" s="33">
        <f>IF('Indicator Date hidden'!AO144="x","x",$AN$2-'Indicator Date hidden'!AO144)</f>
        <v>0</v>
      </c>
      <c r="AO143" s="33">
        <f>IF('Indicator Date hidden'!AP144="x","x",$AO$2-'Indicator Date hidden'!AP144)</f>
        <v>1</v>
      </c>
      <c r="AP143" s="33">
        <f>IF('Indicator Date hidden'!AQ144="x","x",$AP$2-'Indicator Date hidden'!AQ144)</f>
        <v>1</v>
      </c>
      <c r="AQ143" s="33">
        <f>IF('Indicator Date hidden'!AR144="x","x",$AQ$2-'Indicator Date hidden'!AR144)</f>
        <v>0</v>
      </c>
      <c r="AR143" s="33">
        <f>IF('Indicator Date hidden'!AS144="x","x",$AR$2-'Indicator Date hidden'!AS144)</f>
        <v>0</v>
      </c>
      <c r="AS143" s="33">
        <f>IF('Indicator Date hidden'!AT144="x","x",$AS$2-'Indicator Date hidden'!AT144)</f>
        <v>0</v>
      </c>
      <c r="AT143" s="33">
        <f>IF('Indicator Date hidden'!AU144="x","x",$AT$2-'Indicator Date hidden'!AU144)</f>
        <v>0</v>
      </c>
      <c r="AU143" s="33">
        <f>IF('Indicator Date hidden'!AV144="x","x",$AU$2-'Indicator Date hidden'!AV144)</f>
        <v>2</v>
      </c>
      <c r="AV143" s="33">
        <f>IF('Indicator Date hidden'!AW144="x","x",$AV$2-'Indicator Date hidden'!AW144)</f>
        <v>0</v>
      </c>
      <c r="AW143" s="33">
        <f>IF('Indicator Date hidden'!AX144="x","x",$AW$2-'Indicator Date hidden'!AX144)</f>
        <v>0</v>
      </c>
      <c r="AX143" s="33">
        <f>IF('Indicator Date hidden'!AY144="x","x",$AX$2-'Indicator Date hidden'!AY144)</f>
        <v>0</v>
      </c>
      <c r="AY143" s="33">
        <f>IF('Indicator Date hidden'!AZ144="x","x",$AY$2-'Indicator Date hidden'!AZ144)</f>
        <v>0</v>
      </c>
      <c r="AZ143" s="33">
        <f>IF('Indicator Date hidden'!BA144="x","x",$AZ$2-'Indicator Date hidden'!BA144)</f>
        <v>0</v>
      </c>
      <c r="BA143">
        <f t="shared" si="10"/>
        <v>18</v>
      </c>
      <c r="BB143" s="34">
        <f t="shared" si="11"/>
        <v>0.36</v>
      </c>
      <c r="BC143">
        <f t="shared" si="12"/>
        <v>7</v>
      </c>
      <c r="BD143" s="34">
        <f t="shared" si="13"/>
        <v>1.0150862032359615</v>
      </c>
      <c r="BE143" s="36">
        <f t="shared" si="14"/>
        <v>0</v>
      </c>
    </row>
    <row r="144" spans="1:57" x14ac:dyDescent="0.3">
      <c r="A144" t="s">
        <v>265</v>
      </c>
      <c r="B144" s="33">
        <f>IF('Indicator Date hidden'!C145="x","x",$B$2-'Indicator Date hidden'!C145)</f>
        <v>0</v>
      </c>
      <c r="C144" s="33">
        <f>IF('Indicator Date hidden'!D145="x","x",$C$2-'Indicator Date hidden'!D145)</f>
        <v>0</v>
      </c>
      <c r="D144" s="33">
        <f>IF('Indicator Date hidden'!E145="x","x",$D$2-'Indicator Date hidden'!E145)</f>
        <v>0</v>
      </c>
      <c r="E144" s="33">
        <f>IF('Indicator Date hidden'!F145="x","x",$E$2-'Indicator Date hidden'!F145)</f>
        <v>0</v>
      </c>
      <c r="F144" s="33">
        <f>IF('Indicator Date hidden'!G145="x","x",$F$2-'Indicator Date hidden'!G145)</f>
        <v>0</v>
      </c>
      <c r="G144" s="33">
        <f>IF('Indicator Date hidden'!H145="x","x",$G$2-'Indicator Date hidden'!H145)</f>
        <v>0</v>
      </c>
      <c r="H144" s="33">
        <f>IF('Indicator Date hidden'!I145="x","x",$H$2-'Indicator Date hidden'!I145)</f>
        <v>0</v>
      </c>
      <c r="I144" s="33">
        <f>IF('Indicator Date hidden'!J145="x","x",$I$2-'Indicator Date hidden'!J145)</f>
        <v>0</v>
      </c>
      <c r="J144" s="33">
        <f>IF('Indicator Date hidden'!K145="x","x",$J$2-'Indicator Date hidden'!K145)</f>
        <v>0</v>
      </c>
      <c r="K144" s="33">
        <f>IF('Indicator Date hidden'!L145="x","x",$K$2-'Indicator Date hidden'!L145)</f>
        <v>0</v>
      </c>
      <c r="L144" s="33">
        <f>IF('Indicator Date hidden'!M145="x","x",$L$2-'Indicator Date hidden'!M145)</f>
        <v>0</v>
      </c>
      <c r="M144" s="33">
        <f>IF('Indicator Date hidden'!N145="x","x",$M$2-'Indicator Date hidden'!N145)</f>
        <v>0</v>
      </c>
      <c r="N144" s="33">
        <f>IF('Indicator Date hidden'!O145="x","x",$N$2-'Indicator Date hidden'!O145)</f>
        <v>0</v>
      </c>
      <c r="O144" s="33">
        <f>IF('Indicator Date hidden'!P145="x","x",$O$2-'Indicator Date hidden'!P145)</f>
        <v>0</v>
      </c>
      <c r="P144" s="33">
        <f>IF('Indicator Date hidden'!Q145="x","x",$P$2-'Indicator Date hidden'!Q145)</f>
        <v>0</v>
      </c>
      <c r="Q144" s="33" t="str">
        <f>IF('Indicator Date hidden'!R145="x","x",$Q$2-'Indicator Date hidden'!R145)</f>
        <v>x</v>
      </c>
      <c r="R144" s="33">
        <f>IF('Indicator Date hidden'!S145="x","x",$R$2-'Indicator Date hidden'!S145)</f>
        <v>0</v>
      </c>
      <c r="S144" s="33">
        <f>IF('Indicator Date hidden'!T145="x","x",$S$2-'Indicator Date hidden'!T145)</f>
        <v>0</v>
      </c>
      <c r="T144" s="33">
        <f>IF('Indicator Date hidden'!U145="x","x",$T$2-'Indicator Date hidden'!U145)</f>
        <v>0</v>
      </c>
      <c r="U144" s="33" t="str">
        <f>IF('Indicator Date hidden'!V145="x","x",$U$2-'Indicator Date hidden'!V145)</f>
        <v>x</v>
      </c>
      <c r="V144" s="33">
        <f>IF('Indicator Date hidden'!W145="x","x",$V$2-'Indicator Date hidden'!W145)</f>
        <v>0</v>
      </c>
      <c r="W144" s="33" t="str">
        <f>IF('Indicator Date hidden'!X145="x","x",$W$2-'Indicator Date hidden'!X145)</f>
        <v>x</v>
      </c>
      <c r="X144" s="33" t="str">
        <f>IF('Indicator Date hidden'!Y145="x","x",$X$2-'Indicator Date hidden'!Y145)</f>
        <v>x</v>
      </c>
      <c r="Y144" s="33">
        <f>IF('Indicator Date hidden'!Z145="x","x",$Y$2-'Indicator Date hidden'!Z145)</f>
        <v>0</v>
      </c>
      <c r="Z144" s="33">
        <f>IF('Indicator Date hidden'!AA145="x","x",$Z$2-'Indicator Date hidden'!AA145)</f>
        <v>0</v>
      </c>
      <c r="AA144" s="33" t="str">
        <f>IF('Indicator Date hidden'!AB145="x","x",$AA$2-'Indicator Date hidden'!AB145)</f>
        <v>x</v>
      </c>
      <c r="AB144" s="33">
        <f>IF('Indicator Date hidden'!AC145="x","x",$AB$2-'Indicator Date hidden'!AC145)</f>
        <v>0</v>
      </c>
      <c r="AC144" s="33">
        <f>IF('Indicator Date hidden'!AD145="x","x",$AC$2-'Indicator Date hidden'!AD145)</f>
        <v>0</v>
      </c>
      <c r="AD144" s="33" t="str">
        <f>IF('Indicator Date hidden'!AE145="x","x",$AD$2-'Indicator Date hidden'!AE145)</f>
        <v>x</v>
      </c>
      <c r="AE144" s="33" t="str">
        <f>IF('Indicator Date hidden'!AF145="x","x",$AE$2-'Indicator Date hidden'!AF145)</f>
        <v>x</v>
      </c>
      <c r="AF144" s="33" t="str">
        <f>IF('Indicator Date hidden'!AG145="x","x",$AF$2-'Indicator Date hidden'!AG145)</f>
        <v>x</v>
      </c>
      <c r="AG144" s="33">
        <f>IF('Indicator Date hidden'!AH145="x","x",$AG$2-'Indicator Date hidden'!AH145)</f>
        <v>0</v>
      </c>
      <c r="AH144" s="33">
        <f>IF('Indicator Date hidden'!AI145="x","x",$AH$2-'Indicator Date hidden'!AI145)</f>
        <v>0</v>
      </c>
      <c r="AI144" s="33">
        <f>IF('Indicator Date hidden'!AJ145="x","x",$AI$2-'Indicator Date hidden'!AJ145)</f>
        <v>0</v>
      </c>
      <c r="AJ144" s="33" t="str">
        <f>IF('Indicator Date hidden'!AK145="x","x",$AJ$2-'Indicator Date hidden'!AK145)</f>
        <v>x</v>
      </c>
      <c r="AK144" s="33">
        <f>IF('Indicator Date hidden'!AL145="x","x",$AK$2-'Indicator Date hidden'!AL145)</f>
        <v>1</v>
      </c>
      <c r="AL144" s="33">
        <f>IF('Indicator Date hidden'!AM145="x","x",$AL$2-'Indicator Date hidden'!AM145)</f>
        <v>0</v>
      </c>
      <c r="AM144" s="33">
        <f>IF('Indicator Date hidden'!AN145="x","x",$AM$2-'Indicator Date hidden'!AN145)</f>
        <v>0</v>
      </c>
      <c r="AN144" s="33">
        <f>IF('Indicator Date hidden'!AO145="x","x",$AN$2-'Indicator Date hidden'!AO145)</f>
        <v>0</v>
      </c>
      <c r="AO144" s="33">
        <f>IF('Indicator Date hidden'!AP145="x","x",$AO$2-'Indicator Date hidden'!AP145)</f>
        <v>0</v>
      </c>
      <c r="AP144" s="33" t="str">
        <f>IF('Indicator Date hidden'!AQ145="x","x",$AP$2-'Indicator Date hidden'!AQ145)</f>
        <v>x</v>
      </c>
      <c r="AQ144" s="33">
        <f>IF('Indicator Date hidden'!AR145="x","x",$AQ$2-'Indicator Date hidden'!AR145)</f>
        <v>0</v>
      </c>
      <c r="AR144" s="33">
        <f>IF('Indicator Date hidden'!AS145="x","x",$AR$2-'Indicator Date hidden'!AS145)</f>
        <v>0</v>
      </c>
      <c r="AS144" s="33" t="str">
        <f>IF('Indicator Date hidden'!AT145="x","x",$AS$2-'Indicator Date hidden'!AT145)</f>
        <v>x</v>
      </c>
      <c r="AT144" s="33">
        <f>IF('Indicator Date hidden'!AU145="x","x",$AT$2-'Indicator Date hidden'!AU145)</f>
        <v>0</v>
      </c>
      <c r="AU144" s="33" t="str">
        <f>IF('Indicator Date hidden'!AV145="x","x",$AU$2-'Indicator Date hidden'!AV145)</f>
        <v>x</v>
      </c>
      <c r="AV144" s="33">
        <f>IF('Indicator Date hidden'!AW145="x","x",$AV$2-'Indicator Date hidden'!AW145)</f>
        <v>0</v>
      </c>
      <c r="AW144" s="33">
        <f>IF('Indicator Date hidden'!AX145="x","x",$AW$2-'Indicator Date hidden'!AX145)</f>
        <v>0</v>
      </c>
      <c r="AX144" s="33">
        <f>IF('Indicator Date hidden'!AY145="x","x",$AX$2-'Indicator Date hidden'!AY145)</f>
        <v>0</v>
      </c>
      <c r="AY144" s="33">
        <f>IF('Indicator Date hidden'!AZ145="x","x",$AY$2-'Indicator Date hidden'!AZ145)</f>
        <v>8</v>
      </c>
      <c r="AZ144" s="33">
        <f>IF('Indicator Date hidden'!BA145="x","x",$AZ$2-'Indicator Date hidden'!BA145)</f>
        <v>0</v>
      </c>
      <c r="BA144">
        <f t="shared" si="10"/>
        <v>9</v>
      </c>
      <c r="BB144" s="34">
        <f t="shared" si="11"/>
        <v>0.23076923076923078</v>
      </c>
      <c r="BC144">
        <f t="shared" si="12"/>
        <v>2</v>
      </c>
      <c r="BD144" s="34">
        <f t="shared" si="13"/>
        <v>1.2702016488718806</v>
      </c>
      <c r="BE144" s="36">
        <f t="shared" si="14"/>
        <v>0</v>
      </c>
    </row>
    <row r="145" spans="1:57" x14ac:dyDescent="0.3">
      <c r="A145" t="s">
        <v>267</v>
      </c>
      <c r="B145" s="33">
        <f>IF('Indicator Date hidden'!C146="x","x",$B$2-'Indicator Date hidden'!C146)</f>
        <v>0</v>
      </c>
      <c r="C145" s="33">
        <f>IF('Indicator Date hidden'!D146="x","x",$C$2-'Indicator Date hidden'!D146)</f>
        <v>0</v>
      </c>
      <c r="D145" s="33">
        <f>IF('Indicator Date hidden'!E146="x","x",$D$2-'Indicator Date hidden'!E146)</f>
        <v>0</v>
      </c>
      <c r="E145" s="33">
        <f>IF('Indicator Date hidden'!F146="x","x",$E$2-'Indicator Date hidden'!F146)</f>
        <v>0</v>
      </c>
      <c r="F145" s="33">
        <f>IF('Indicator Date hidden'!G146="x","x",$F$2-'Indicator Date hidden'!G146)</f>
        <v>0</v>
      </c>
      <c r="G145" s="33">
        <f>IF('Indicator Date hidden'!H146="x","x",$G$2-'Indicator Date hidden'!H146)</f>
        <v>0</v>
      </c>
      <c r="H145" s="33">
        <f>IF('Indicator Date hidden'!I146="x","x",$H$2-'Indicator Date hidden'!I146)</f>
        <v>0</v>
      </c>
      <c r="I145" s="33">
        <f>IF('Indicator Date hidden'!J146="x","x",$I$2-'Indicator Date hidden'!J146)</f>
        <v>0</v>
      </c>
      <c r="J145" s="33">
        <f>IF('Indicator Date hidden'!K146="x","x",$J$2-'Indicator Date hidden'!K146)</f>
        <v>0</v>
      </c>
      <c r="K145" s="33">
        <f>IF('Indicator Date hidden'!L146="x","x",$K$2-'Indicator Date hidden'!L146)</f>
        <v>0</v>
      </c>
      <c r="L145" s="33">
        <f>IF('Indicator Date hidden'!M146="x","x",$L$2-'Indicator Date hidden'!M146)</f>
        <v>0</v>
      </c>
      <c r="M145" s="33">
        <f>IF('Indicator Date hidden'!N146="x","x",$M$2-'Indicator Date hidden'!N146)</f>
        <v>0</v>
      </c>
      <c r="N145" s="33">
        <f>IF('Indicator Date hidden'!O146="x","x",$N$2-'Indicator Date hidden'!O146)</f>
        <v>0</v>
      </c>
      <c r="O145" s="33">
        <f>IF('Indicator Date hidden'!P146="x","x",$O$2-'Indicator Date hidden'!P146)</f>
        <v>0</v>
      </c>
      <c r="P145" s="33">
        <f>IF('Indicator Date hidden'!Q146="x","x",$P$2-'Indicator Date hidden'!Q146)</f>
        <v>0</v>
      </c>
      <c r="Q145" s="33">
        <f>IF('Indicator Date hidden'!R146="x","x",$Q$2-'Indicator Date hidden'!R146)</f>
        <v>2</v>
      </c>
      <c r="R145" s="33">
        <f>IF('Indicator Date hidden'!S146="x","x",$R$2-'Indicator Date hidden'!S146)</f>
        <v>0</v>
      </c>
      <c r="S145" s="33">
        <f>IF('Indicator Date hidden'!T146="x","x",$S$2-'Indicator Date hidden'!T146)</f>
        <v>0</v>
      </c>
      <c r="T145" s="33">
        <f>IF('Indicator Date hidden'!U146="x","x",$T$2-'Indicator Date hidden'!U146)</f>
        <v>0</v>
      </c>
      <c r="U145" s="33">
        <f>IF('Indicator Date hidden'!V146="x","x",$U$2-'Indicator Date hidden'!V146)</f>
        <v>0</v>
      </c>
      <c r="V145" s="33">
        <f>IF('Indicator Date hidden'!W146="x","x",$V$2-'Indicator Date hidden'!W146)</f>
        <v>0</v>
      </c>
      <c r="W145" s="33">
        <f>IF('Indicator Date hidden'!X146="x","x",$W$2-'Indicator Date hidden'!X146)</f>
        <v>2</v>
      </c>
      <c r="X145" s="33">
        <f>IF('Indicator Date hidden'!Y146="x","x",$X$2-'Indicator Date hidden'!Y146)</f>
        <v>2</v>
      </c>
      <c r="Y145" s="33">
        <f>IF('Indicator Date hidden'!Z146="x","x",$Y$2-'Indicator Date hidden'!Z146)</f>
        <v>0</v>
      </c>
      <c r="Z145" s="33">
        <f>IF('Indicator Date hidden'!AA146="x","x",$Z$2-'Indicator Date hidden'!AA146)</f>
        <v>0</v>
      </c>
      <c r="AA145" s="33" t="str">
        <f>IF('Indicator Date hidden'!AB146="x","x",$AA$2-'Indicator Date hidden'!AB146)</f>
        <v>x</v>
      </c>
      <c r="AB145" s="33">
        <f>IF('Indicator Date hidden'!AC146="x","x",$AB$2-'Indicator Date hidden'!AC146)</f>
        <v>0</v>
      </c>
      <c r="AC145" s="33">
        <f>IF('Indicator Date hidden'!AD146="x","x",$AC$2-'Indicator Date hidden'!AD146)</f>
        <v>0</v>
      </c>
      <c r="AD145" s="33" t="str">
        <f>IF('Indicator Date hidden'!AE146="x","x",$AD$2-'Indicator Date hidden'!AE146)</f>
        <v>x</v>
      </c>
      <c r="AE145" s="33" t="str">
        <f>IF('Indicator Date hidden'!AF146="x","x",$AE$2-'Indicator Date hidden'!AF146)</f>
        <v>x</v>
      </c>
      <c r="AF145" s="33" t="str">
        <f>IF('Indicator Date hidden'!AG146="x","x",$AF$2-'Indicator Date hidden'!AG146)</f>
        <v>x</v>
      </c>
      <c r="AG145" s="33">
        <f>IF('Indicator Date hidden'!AH146="x","x",$AG$2-'Indicator Date hidden'!AH146)</f>
        <v>0</v>
      </c>
      <c r="AH145" s="33">
        <f>IF('Indicator Date hidden'!AI146="x","x",$AH$2-'Indicator Date hidden'!AI146)</f>
        <v>0</v>
      </c>
      <c r="AI145" s="33">
        <f>IF('Indicator Date hidden'!AJ146="x","x",$AI$2-'Indicator Date hidden'!AJ146)</f>
        <v>0</v>
      </c>
      <c r="AJ145" s="33" t="str">
        <f>IF('Indicator Date hidden'!AK146="x","x",$AJ$2-'Indicator Date hidden'!AK146)</f>
        <v>x</v>
      </c>
      <c r="AK145" s="33">
        <f>IF('Indicator Date hidden'!AL146="x","x",$AK$2-'Indicator Date hidden'!AL146)</f>
        <v>1</v>
      </c>
      <c r="AL145" s="33">
        <f>IF('Indicator Date hidden'!AM146="x","x",$AL$2-'Indicator Date hidden'!AM146)</f>
        <v>0</v>
      </c>
      <c r="AM145" s="33">
        <f>IF('Indicator Date hidden'!AN146="x","x",$AM$2-'Indicator Date hidden'!AN146)</f>
        <v>0</v>
      </c>
      <c r="AN145" s="33">
        <f>IF('Indicator Date hidden'!AO146="x","x",$AN$2-'Indicator Date hidden'!AO146)</f>
        <v>0</v>
      </c>
      <c r="AO145" s="33">
        <f>IF('Indicator Date hidden'!AP146="x","x",$AO$2-'Indicator Date hidden'!AP146)</f>
        <v>0</v>
      </c>
      <c r="AP145" s="33">
        <f>IF('Indicator Date hidden'!AQ146="x","x",$AP$2-'Indicator Date hidden'!AQ146)</f>
        <v>0</v>
      </c>
      <c r="AQ145" s="33">
        <f>IF('Indicator Date hidden'!AR146="x","x",$AQ$2-'Indicator Date hidden'!AR146)</f>
        <v>6</v>
      </c>
      <c r="AR145" s="33">
        <f>IF('Indicator Date hidden'!AS146="x","x",$AR$2-'Indicator Date hidden'!AS146)</f>
        <v>0</v>
      </c>
      <c r="AS145" s="33">
        <f>IF('Indicator Date hidden'!AT146="x","x",$AS$2-'Indicator Date hidden'!AT146)</f>
        <v>2</v>
      </c>
      <c r="AT145" s="33">
        <f>IF('Indicator Date hidden'!AU146="x","x",$AT$2-'Indicator Date hidden'!AU146)</f>
        <v>0</v>
      </c>
      <c r="AU145" s="33" t="str">
        <f>IF('Indicator Date hidden'!AV146="x","x",$AU$2-'Indicator Date hidden'!AV146)</f>
        <v>x</v>
      </c>
      <c r="AV145" s="33">
        <f>IF('Indicator Date hidden'!AW146="x","x",$AV$2-'Indicator Date hidden'!AW146)</f>
        <v>0</v>
      </c>
      <c r="AW145" s="33">
        <f>IF('Indicator Date hidden'!AX146="x","x",$AW$2-'Indicator Date hidden'!AX146)</f>
        <v>0</v>
      </c>
      <c r="AX145" s="33">
        <f>IF('Indicator Date hidden'!AY146="x","x",$AX$2-'Indicator Date hidden'!AY146)</f>
        <v>0</v>
      </c>
      <c r="AY145" s="33">
        <f>IF('Indicator Date hidden'!AZ146="x","x",$AY$2-'Indicator Date hidden'!AZ146)</f>
        <v>0</v>
      </c>
      <c r="AZ145" s="33">
        <f>IF('Indicator Date hidden'!BA146="x","x",$AZ$2-'Indicator Date hidden'!BA146)</f>
        <v>0</v>
      </c>
      <c r="BA145">
        <f t="shared" si="10"/>
        <v>15</v>
      </c>
      <c r="BB145" s="34">
        <f t="shared" si="11"/>
        <v>0.33333333333333331</v>
      </c>
      <c r="BC145">
        <f t="shared" si="12"/>
        <v>6</v>
      </c>
      <c r="BD145" s="34">
        <f t="shared" si="13"/>
        <v>1.0327955589886444</v>
      </c>
      <c r="BE145" s="36">
        <f t="shared" si="14"/>
        <v>0</v>
      </c>
    </row>
    <row r="146" spans="1:57" x14ac:dyDescent="0.3">
      <c r="A146" t="s">
        <v>269</v>
      </c>
      <c r="B146" s="33">
        <f>IF('Indicator Date hidden'!C147="x","x",$B$2-'Indicator Date hidden'!C147)</f>
        <v>0</v>
      </c>
      <c r="C146" s="33">
        <f>IF('Indicator Date hidden'!D147="x","x",$C$2-'Indicator Date hidden'!D147)</f>
        <v>0</v>
      </c>
      <c r="D146" s="33">
        <f>IF('Indicator Date hidden'!E147="x","x",$D$2-'Indicator Date hidden'!E147)</f>
        <v>0</v>
      </c>
      <c r="E146" s="33">
        <f>IF('Indicator Date hidden'!F147="x","x",$E$2-'Indicator Date hidden'!F147)</f>
        <v>0</v>
      </c>
      <c r="F146" s="33">
        <f>IF('Indicator Date hidden'!G147="x","x",$F$2-'Indicator Date hidden'!G147)</f>
        <v>0</v>
      </c>
      <c r="G146" s="33">
        <f>IF('Indicator Date hidden'!H147="x","x",$G$2-'Indicator Date hidden'!H147)</f>
        <v>0</v>
      </c>
      <c r="H146" s="33">
        <f>IF('Indicator Date hidden'!I147="x","x",$H$2-'Indicator Date hidden'!I147)</f>
        <v>0</v>
      </c>
      <c r="I146" s="33">
        <f>IF('Indicator Date hidden'!J147="x","x",$I$2-'Indicator Date hidden'!J147)</f>
        <v>0</v>
      </c>
      <c r="J146" s="33">
        <f>IF('Indicator Date hidden'!K147="x","x",$J$2-'Indicator Date hidden'!K147)</f>
        <v>0</v>
      </c>
      <c r="K146" s="33">
        <f>IF('Indicator Date hidden'!L147="x","x",$K$2-'Indicator Date hidden'!L147)</f>
        <v>0</v>
      </c>
      <c r="L146" s="33">
        <f>IF('Indicator Date hidden'!M147="x","x",$L$2-'Indicator Date hidden'!M147)</f>
        <v>0</v>
      </c>
      <c r="M146" s="33">
        <f>IF('Indicator Date hidden'!N147="x","x",$M$2-'Indicator Date hidden'!N147)</f>
        <v>0</v>
      </c>
      <c r="N146" s="33">
        <f>IF('Indicator Date hidden'!O147="x","x",$N$2-'Indicator Date hidden'!O147)</f>
        <v>0</v>
      </c>
      <c r="O146" s="33">
        <f>IF('Indicator Date hidden'!P147="x","x",$O$2-'Indicator Date hidden'!P147)</f>
        <v>0</v>
      </c>
      <c r="P146" s="33">
        <f>IF('Indicator Date hidden'!Q147="x","x",$P$2-'Indicator Date hidden'!Q147)</f>
        <v>0</v>
      </c>
      <c r="Q146" s="33" t="str">
        <f>IF('Indicator Date hidden'!R147="x","x",$Q$2-'Indicator Date hidden'!R147)</f>
        <v>x</v>
      </c>
      <c r="R146" s="33">
        <f>IF('Indicator Date hidden'!S147="x","x",$R$2-'Indicator Date hidden'!S147)</f>
        <v>0</v>
      </c>
      <c r="S146" s="33">
        <f>IF('Indicator Date hidden'!T147="x","x",$S$2-'Indicator Date hidden'!T147)</f>
        <v>0</v>
      </c>
      <c r="T146" s="33">
        <f>IF('Indicator Date hidden'!U147="x","x",$T$2-'Indicator Date hidden'!U147)</f>
        <v>0</v>
      </c>
      <c r="U146" s="33">
        <f>IF('Indicator Date hidden'!V147="x","x",$U$2-'Indicator Date hidden'!V147)</f>
        <v>0</v>
      </c>
      <c r="V146" s="33">
        <f>IF('Indicator Date hidden'!W147="x","x",$V$2-'Indicator Date hidden'!W147)</f>
        <v>0</v>
      </c>
      <c r="W146" s="33" t="str">
        <f>IF('Indicator Date hidden'!X147="x","x",$W$2-'Indicator Date hidden'!X147)</f>
        <v>x</v>
      </c>
      <c r="X146" s="33">
        <f>IF('Indicator Date hidden'!Y147="x","x",$X$2-'Indicator Date hidden'!Y147)</f>
        <v>2</v>
      </c>
      <c r="Y146" s="33">
        <f>IF('Indicator Date hidden'!Z147="x","x",$Y$2-'Indicator Date hidden'!Z147)</f>
        <v>0</v>
      </c>
      <c r="Z146" s="33">
        <f>IF('Indicator Date hidden'!AA147="x","x",$Z$2-'Indicator Date hidden'!AA147)</f>
        <v>0</v>
      </c>
      <c r="AA146" s="33" t="str">
        <f>IF('Indicator Date hidden'!AB147="x","x",$AA$2-'Indicator Date hidden'!AB147)</f>
        <v>x</v>
      </c>
      <c r="AB146" s="33">
        <f>IF('Indicator Date hidden'!AC147="x","x",$AB$2-'Indicator Date hidden'!AC147)</f>
        <v>0</v>
      </c>
      <c r="AC146" s="33">
        <f>IF('Indicator Date hidden'!AD147="x","x",$AC$2-'Indicator Date hidden'!AD147)</f>
        <v>0</v>
      </c>
      <c r="AD146" s="33" t="str">
        <f>IF('Indicator Date hidden'!AE147="x","x",$AD$2-'Indicator Date hidden'!AE147)</f>
        <v>x</v>
      </c>
      <c r="AE146" s="33" t="str">
        <f>IF('Indicator Date hidden'!AF147="x","x",$AE$2-'Indicator Date hidden'!AF147)</f>
        <v>x</v>
      </c>
      <c r="AF146" s="33" t="str">
        <f>IF('Indicator Date hidden'!AG147="x","x",$AF$2-'Indicator Date hidden'!AG147)</f>
        <v>x</v>
      </c>
      <c r="AG146" s="33">
        <f>IF('Indicator Date hidden'!AH147="x","x",$AG$2-'Indicator Date hidden'!AH147)</f>
        <v>0</v>
      </c>
      <c r="AH146" s="33">
        <f>IF('Indicator Date hidden'!AI147="x","x",$AH$2-'Indicator Date hidden'!AI147)</f>
        <v>0</v>
      </c>
      <c r="AI146" s="33">
        <f>IF('Indicator Date hidden'!AJ147="x","x",$AI$2-'Indicator Date hidden'!AJ147)</f>
        <v>0</v>
      </c>
      <c r="AJ146" s="33" t="str">
        <f>IF('Indicator Date hidden'!AK147="x","x",$AJ$2-'Indicator Date hidden'!AK147)</f>
        <v>x</v>
      </c>
      <c r="AK146" s="33">
        <f>IF('Indicator Date hidden'!AL147="x","x",$AK$2-'Indicator Date hidden'!AL147)</f>
        <v>1</v>
      </c>
      <c r="AL146" s="33">
        <f>IF('Indicator Date hidden'!AM147="x","x",$AL$2-'Indicator Date hidden'!AM147)</f>
        <v>0</v>
      </c>
      <c r="AM146" s="33">
        <f>IF('Indicator Date hidden'!AN147="x","x",$AM$2-'Indicator Date hidden'!AN147)</f>
        <v>0</v>
      </c>
      <c r="AN146" s="33">
        <f>IF('Indicator Date hidden'!AO147="x","x",$AN$2-'Indicator Date hidden'!AO147)</f>
        <v>0</v>
      </c>
      <c r="AO146" s="33">
        <f>IF('Indicator Date hidden'!AP147="x","x",$AO$2-'Indicator Date hidden'!AP147)</f>
        <v>0</v>
      </c>
      <c r="AP146" s="33">
        <f>IF('Indicator Date hidden'!AQ147="x","x",$AP$2-'Indicator Date hidden'!AQ147)</f>
        <v>0</v>
      </c>
      <c r="AQ146" s="33" t="str">
        <f>IF('Indicator Date hidden'!AR147="x","x",$AQ$2-'Indicator Date hidden'!AR147)</f>
        <v>x</v>
      </c>
      <c r="AR146" s="33">
        <f>IF('Indicator Date hidden'!AS147="x","x",$AR$2-'Indicator Date hidden'!AS147)</f>
        <v>0</v>
      </c>
      <c r="AS146" s="33">
        <f>IF('Indicator Date hidden'!AT147="x","x",$AS$2-'Indicator Date hidden'!AT147)</f>
        <v>0</v>
      </c>
      <c r="AT146" s="33">
        <f>IF('Indicator Date hidden'!AU147="x","x",$AT$2-'Indicator Date hidden'!AU147)</f>
        <v>0</v>
      </c>
      <c r="AU146" s="33" t="str">
        <f>IF('Indicator Date hidden'!AV147="x","x",$AU$2-'Indicator Date hidden'!AV147)</f>
        <v>x</v>
      </c>
      <c r="AV146" s="33">
        <f>IF('Indicator Date hidden'!AW147="x","x",$AV$2-'Indicator Date hidden'!AW147)</f>
        <v>0</v>
      </c>
      <c r="AW146" s="33">
        <f>IF('Indicator Date hidden'!AX147="x","x",$AW$2-'Indicator Date hidden'!AX147)</f>
        <v>0</v>
      </c>
      <c r="AX146" s="33">
        <f>IF('Indicator Date hidden'!AY147="x","x",$AX$2-'Indicator Date hidden'!AY147)</f>
        <v>0</v>
      </c>
      <c r="AY146" s="33">
        <f>IF('Indicator Date hidden'!AZ147="x","x",$AY$2-'Indicator Date hidden'!AZ147)</f>
        <v>8</v>
      </c>
      <c r="AZ146" s="33">
        <f>IF('Indicator Date hidden'!BA147="x","x",$AZ$2-'Indicator Date hidden'!BA147)</f>
        <v>0</v>
      </c>
      <c r="BA146">
        <f t="shared" si="10"/>
        <v>11</v>
      </c>
      <c r="BB146" s="34">
        <f t="shared" si="11"/>
        <v>0.26190476190476192</v>
      </c>
      <c r="BC146">
        <f t="shared" si="12"/>
        <v>3</v>
      </c>
      <c r="BD146" s="34">
        <f t="shared" si="13"/>
        <v>1.2546963929767045</v>
      </c>
      <c r="BE146" s="36">
        <f t="shared" si="14"/>
        <v>0</v>
      </c>
    </row>
    <row r="147" spans="1:57" x14ac:dyDescent="0.3">
      <c r="A147" t="s">
        <v>271</v>
      </c>
      <c r="B147" s="33">
        <f>IF('Indicator Date hidden'!C148="x","x",$B$2-'Indicator Date hidden'!C148)</f>
        <v>0</v>
      </c>
      <c r="C147" s="33">
        <f>IF('Indicator Date hidden'!D148="x","x",$C$2-'Indicator Date hidden'!D148)</f>
        <v>0</v>
      </c>
      <c r="D147" s="33">
        <f>IF('Indicator Date hidden'!E148="x","x",$D$2-'Indicator Date hidden'!E148)</f>
        <v>0</v>
      </c>
      <c r="E147" s="33">
        <f>IF('Indicator Date hidden'!F148="x","x",$E$2-'Indicator Date hidden'!F148)</f>
        <v>0</v>
      </c>
      <c r="F147" s="33">
        <f>IF('Indicator Date hidden'!G148="x","x",$F$2-'Indicator Date hidden'!G148)</f>
        <v>0</v>
      </c>
      <c r="G147" s="33">
        <f>IF('Indicator Date hidden'!H148="x","x",$G$2-'Indicator Date hidden'!H148)</f>
        <v>0</v>
      </c>
      <c r="H147" s="33">
        <f>IF('Indicator Date hidden'!I148="x","x",$H$2-'Indicator Date hidden'!I148)</f>
        <v>0</v>
      </c>
      <c r="I147" s="33">
        <f>IF('Indicator Date hidden'!J148="x","x",$I$2-'Indicator Date hidden'!J148)</f>
        <v>0</v>
      </c>
      <c r="J147" s="33">
        <f>IF('Indicator Date hidden'!K148="x","x",$J$2-'Indicator Date hidden'!K148)</f>
        <v>0</v>
      </c>
      <c r="K147" s="33">
        <f>IF('Indicator Date hidden'!L148="x","x",$K$2-'Indicator Date hidden'!L148)</f>
        <v>0</v>
      </c>
      <c r="L147" s="33">
        <f>IF('Indicator Date hidden'!M148="x","x",$L$2-'Indicator Date hidden'!M148)</f>
        <v>0</v>
      </c>
      <c r="M147" s="33">
        <f>IF('Indicator Date hidden'!N148="x","x",$M$2-'Indicator Date hidden'!N148)</f>
        <v>0</v>
      </c>
      <c r="N147" s="33">
        <f>IF('Indicator Date hidden'!O148="x","x",$N$2-'Indicator Date hidden'!O148)</f>
        <v>0</v>
      </c>
      <c r="O147" s="33">
        <f>IF('Indicator Date hidden'!P148="x","x",$O$2-'Indicator Date hidden'!P148)</f>
        <v>0</v>
      </c>
      <c r="P147" s="33">
        <f>IF('Indicator Date hidden'!Q148="x","x",$P$2-'Indicator Date hidden'!Q148)</f>
        <v>0</v>
      </c>
      <c r="Q147" s="33" t="str">
        <f>IF('Indicator Date hidden'!R148="x","x",$Q$2-'Indicator Date hidden'!R148)</f>
        <v>x</v>
      </c>
      <c r="R147" s="33">
        <f>IF('Indicator Date hidden'!S148="x","x",$R$2-'Indicator Date hidden'!S148)</f>
        <v>0</v>
      </c>
      <c r="S147" s="33">
        <f>IF('Indicator Date hidden'!T148="x","x",$S$2-'Indicator Date hidden'!T148)</f>
        <v>0</v>
      </c>
      <c r="T147" s="33">
        <f>IF('Indicator Date hidden'!U148="x","x",$T$2-'Indicator Date hidden'!U148)</f>
        <v>0</v>
      </c>
      <c r="U147" s="33">
        <f>IF('Indicator Date hidden'!V148="x","x",$U$2-'Indicator Date hidden'!V148)</f>
        <v>0</v>
      </c>
      <c r="V147" s="33">
        <f>IF('Indicator Date hidden'!W148="x","x",$V$2-'Indicator Date hidden'!W148)</f>
        <v>0</v>
      </c>
      <c r="W147" s="33">
        <f>IF('Indicator Date hidden'!X148="x","x",$W$2-'Indicator Date hidden'!X148)</f>
        <v>0</v>
      </c>
      <c r="X147" s="33">
        <f>IF('Indicator Date hidden'!Y148="x","x",$X$2-'Indicator Date hidden'!Y148)</f>
        <v>4</v>
      </c>
      <c r="Y147" s="33">
        <f>IF('Indicator Date hidden'!Z148="x","x",$Y$2-'Indicator Date hidden'!Z148)</f>
        <v>0</v>
      </c>
      <c r="Z147" s="33">
        <f>IF('Indicator Date hidden'!AA148="x","x",$Z$2-'Indicator Date hidden'!AA148)</f>
        <v>0</v>
      </c>
      <c r="AA147" s="33" t="str">
        <f>IF('Indicator Date hidden'!AB148="x","x",$AA$2-'Indicator Date hidden'!AB148)</f>
        <v>x</v>
      </c>
      <c r="AB147" s="33">
        <f>IF('Indicator Date hidden'!AC148="x","x",$AB$2-'Indicator Date hidden'!AC148)</f>
        <v>0</v>
      </c>
      <c r="AC147" s="33">
        <f>IF('Indicator Date hidden'!AD148="x","x",$AC$2-'Indicator Date hidden'!AD148)</f>
        <v>0</v>
      </c>
      <c r="AD147" s="33" t="str">
        <f>IF('Indicator Date hidden'!AE148="x","x",$AD$2-'Indicator Date hidden'!AE148)</f>
        <v>x</v>
      </c>
      <c r="AE147" s="33">
        <f>IF('Indicator Date hidden'!AF148="x","x",$AE$2-'Indicator Date hidden'!AF148)</f>
        <v>0</v>
      </c>
      <c r="AF147" s="33">
        <f>IF('Indicator Date hidden'!AG148="x","x",$AF$2-'Indicator Date hidden'!AG148)</f>
        <v>5</v>
      </c>
      <c r="AG147" s="33">
        <f>IF('Indicator Date hidden'!AH148="x","x",$AG$2-'Indicator Date hidden'!AH148)</f>
        <v>0</v>
      </c>
      <c r="AH147" s="33">
        <f>IF('Indicator Date hidden'!AI148="x","x",$AH$2-'Indicator Date hidden'!AI148)</f>
        <v>0</v>
      </c>
      <c r="AI147" s="33">
        <f>IF('Indicator Date hidden'!AJ148="x","x",$AI$2-'Indicator Date hidden'!AJ148)</f>
        <v>0</v>
      </c>
      <c r="AJ147" s="33" t="str">
        <f>IF('Indicator Date hidden'!AK148="x","x",$AJ$2-'Indicator Date hidden'!AK148)</f>
        <v>x</v>
      </c>
      <c r="AK147" s="33" t="str">
        <f>IF('Indicator Date hidden'!AL148="x","x",$AK$2-'Indicator Date hidden'!AL148)</f>
        <v>x</v>
      </c>
      <c r="AL147" s="33">
        <f>IF('Indicator Date hidden'!AM148="x","x",$AL$2-'Indicator Date hidden'!AM148)</f>
        <v>0</v>
      </c>
      <c r="AM147" s="33">
        <f>IF('Indicator Date hidden'!AN148="x","x",$AM$2-'Indicator Date hidden'!AN148)</f>
        <v>0</v>
      </c>
      <c r="AN147" s="33">
        <f>IF('Indicator Date hidden'!AO148="x","x",$AN$2-'Indicator Date hidden'!AO148)</f>
        <v>0</v>
      </c>
      <c r="AO147" s="33" t="str">
        <f>IF('Indicator Date hidden'!AP148="x","x",$AO$2-'Indicator Date hidden'!AP148)</f>
        <v>x</v>
      </c>
      <c r="AP147" s="33" t="str">
        <f>IF('Indicator Date hidden'!AQ148="x","x",$AP$2-'Indicator Date hidden'!AQ148)</f>
        <v>x</v>
      </c>
      <c r="AQ147" s="33">
        <f>IF('Indicator Date hidden'!AR148="x","x",$AQ$2-'Indicator Date hidden'!AR148)</f>
        <v>4</v>
      </c>
      <c r="AR147" s="33">
        <f>IF('Indicator Date hidden'!AS148="x","x",$AR$2-'Indicator Date hidden'!AS148)</f>
        <v>0</v>
      </c>
      <c r="AS147" s="33">
        <f>IF('Indicator Date hidden'!AT148="x","x",$AS$2-'Indicator Date hidden'!AT148)</f>
        <v>0</v>
      </c>
      <c r="AT147" s="33">
        <f>IF('Indicator Date hidden'!AU148="x","x",$AT$2-'Indicator Date hidden'!AU148)</f>
        <v>0</v>
      </c>
      <c r="AU147" s="33">
        <f>IF('Indicator Date hidden'!AV148="x","x",$AU$2-'Indicator Date hidden'!AV148)</f>
        <v>3</v>
      </c>
      <c r="AV147" s="33">
        <f>IF('Indicator Date hidden'!AW148="x","x",$AV$2-'Indicator Date hidden'!AW148)</f>
        <v>0</v>
      </c>
      <c r="AW147" s="33">
        <f>IF('Indicator Date hidden'!AX148="x","x",$AW$2-'Indicator Date hidden'!AX148)</f>
        <v>0</v>
      </c>
      <c r="AX147" s="33">
        <f>IF('Indicator Date hidden'!AY148="x","x",$AX$2-'Indicator Date hidden'!AY148)</f>
        <v>0</v>
      </c>
      <c r="AY147" s="33">
        <f>IF('Indicator Date hidden'!AZ148="x","x",$AY$2-'Indicator Date hidden'!AZ148)</f>
        <v>0</v>
      </c>
      <c r="AZ147" s="33">
        <f>IF('Indicator Date hidden'!BA148="x","x",$AZ$2-'Indicator Date hidden'!BA148)</f>
        <v>0</v>
      </c>
      <c r="BA147">
        <f t="shared" si="10"/>
        <v>16</v>
      </c>
      <c r="BB147" s="34">
        <f t="shared" si="11"/>
        <v>0.36363636363636365</v>
      </c>
      <c r="BC147">
        <f t="shared" si="12"/>
        <v>4</v>
      </c>
      <c r="BD147" s="34">
        <f t="shared" si="13"/>
        <v>1.1695163936607824</v>
      </c>
      <c r="BE147" s="36">
        <f t="shared" si="14"/>
        <v>0</v>
      </c>
    </row>
    <row r="148" spans="1:57" x14ac:dyDescent="0.3">
      <c r="A148" t="s">
        <v>273</v>
      </c>
      <c r="B148" s="33">
        <f>IF('Indicator Date hidden'!C149="x","x",$B$2-'Indicator Date hidden'!C149)</f>
        <v>0</v>
      </c>
      <c r="C148" s="33">
        <f>IF('Indicator Date hidden'!D149="x","x",$C$2-'Indicator Date hidden'!D149)</f>
        <v>0</v>
      </c>
      <c r="D148" s="33">
        <f>IF('Indicator Date hidden'!E149="x","x",$D$2-'Indicator Date hidden'!E149)</f>
        <v>0</v>
      </c>
      <c r="E148" s="33">
        <f>IF('Indicator Date hidden'!F149="x","x",$E$2-'Indicator Date hidden'!F149)</f>
        <v>0</v>
      </c>
      <c r="F148" s="33">
        <f>IF('Indicator Date hidden'!G149="x","x",$F$2-'Indicator Date hidden'!G149)</f>
        <v>0</v>
      </c>
      <c r="G148" s="33">
        <f>IF('Indicator Date hidden'!H149="x","x",$G$2-'Indicator Date hidden'!H149)</f>
        <v>0</v>
      </c>
      <c r="H148" s="33">
        <f>IF('Indicator Date hidden'!I149="x","x",$H$2-'Indicator Date hidden'!I149)</f>
        <v>0</v>
      </c>
      <c r="I148" s="33">
        <f>IF('Indicator Date hidden'!J149="x","x",$I$2-'Indicator Date hidden'!J149)</f>
        <v>0</v>
      </c>
      <c r="J148" s="33">
        <f>IF('Indicator Date hidden'!K149="x","x",$J$2-'Indicator Date hidden'!K149)</f>
        <v>0</v>
      </c>
      <c r="K148" s="33">
        <f>IF('Indicator Date hidden'!L149="x","x",$K$2-'Indicator Date hidden'!L149)</f>
        <v>0</v>
      </c>
      <c r="L148" s="33">
        <f>IF('Indicator Date hidden'!M149="x","x",$L$2-'Indicator Date hidden'!M149)</f>
        <v>0</v>
      </c>
      <c r="M148" s="33">
        <f>IF('Indicator Date hidden'!N149="x","x",$M$2-'Indicator Date hidden'!N149)</f>
        <v>0</v>
      </c>
      <c r="N148" s="33">
        <f>IF('Indicator Date hidden'!O149="x","x",$N$2-'Indicator Date hidden'!O149)</f>
        <v>0</v>
      </c>
      <c r="O148" s="33">
        <f>IF('Indicator Date hidden'!P149="x","x",$O$2-'Indicator Date hidden'!P149)</f>
        <v>0</v>
      </c>
      <c r="P148" s="33">
        <f>IF('Indicator Date hidden'!Q149="x","x",$P$2-'Indicator Date hidden'!Q149)</f>
        <v>0</v>
      </c>
      <c r="Q148" s="33">
        <f>IF('Indicator Date hidden'!R149="x","x",$Q$2-'Indicator Date hidden'!R149)</f>
        <v>5</v>
      </c>
      <c r="R148" s="33">
        <f>IF('Indicator Date hidden'!S149="x","x",$R$2-'Indicator Date hidden'!S149)</f>
        <v>0</v>
      </c>
      <c r="S148" s="33">
        <f>IF('Indicator Date hidden'!T149="x","x",$S$2-'Indicator Date hidden'!T149)</f>
        <v>0</v>
      </c>
      <c r="T148" s="33">
        <f>IF('Indicator Date hidden'!U149="x","x",$T$2-'Indicator Date hidden'!U149)</f>
        <v>0</v>
      </c>
      <c r="U148" s="33">
        <f>IF('Indicator Date hidden'!V149="x","x",$U$2-'Indicator Date hidden'!V149)</f>
        <v>0</v>
      </c>
      <c r="V148" s="33">
        <f>IF('Indicator Date hidden'!W149="x","x",$V$2-'Indicator Date hidden'!W149)</f>
        <v>0</v>
      </c>
      <c r="W148" s="33">
        <f>IF('Indicator Date hidden'!X149="x","x",$W$2-'Indicator Date hidden'!X149)</f>
        <v>6</v>
      </c>
      <c r="X148" s="33" t="str">
        <f>IF('Indicator Date hidden'!Y149="x","x",$X$2-'Indicator Date hidden'!Y149)</f>
        <v>x</v>
      </c>
      <c r="Y148" s="33">
        <f>IF('Indicator Date hidden'!Z149="x","x",$Y$2-'Indicator Date hidden'!Z149)</f>
        <v>0</v>
      </c>
      <c r="Z148" s="33">
        <f>IF('Indicator Date hidden'!AA149="x","x",$Z$2-'Indicator Date hidden'!AA149)</f>
        <v>0</v>
      </c>
      <c r="AA148" s="33">
        <f>IF('Indicator Date hidden'!AB149="x","x",$AA$2-'Indicator Date hidden'!AB149)</f>
        <v>0</v>
      </c>
      <c r="AB148" s="33">
        <f>IF('Indicator Date hidden'!AC149="x","x",$AB$2-'Indicator Date hidden'!AC149)</f>
        <v>0</v>
      </c>
      <c r="AC148" s="33">
        <f>IF('Indicator Date hidden'!AD149="x","x",$AC$2-'Indicator Date hidden'!AD149)</f>
        <v>0</v>
      </c>
      <c r="AD148" s="33">
        <f>IF('Indicator Date hidden'!AE149="x","x",$AD$2-'Indicator Date hidden'!AE149)</f>
        <v>0</v>
      </c>
      <c r="AE148" s="33" t="str">
        <f>IF('Indicator Date hidden'!AF149="x","x",$AE$2-'Indicator Date hidden'!AF149)</f>
        <v>x</v>
      </c>
      <c r="AF148" s="33">
        <f>IF('Indicator Date hidden'!AG149="x","x",$AF$2-'Indicator Date hidden'!AG149)</f>
        <v>3</v>
      </c>
      <c r="AG148" s="33">
        <f>IF('Indicator Date hidden'!AH149="x","x",$AG$2-'Indicator Date hidden'!AH149)</f>
        <v>0</v>
      </c>
      <c r="AH148" s="33">
        <f>IF('Indicator Date hidden'!AI149="x","x",$AH$2-'Indicator Date hidden'!AI149)</f>
        <v>0</v>
      </c>
      <c r="AI148" s="33">
        <f>IF('Indicator Date hidden'!AJ149="x","x",$AI$2-'Indicator Date hidden'!AJ149)</f>
        <v>0</v>
      </c>
      <c r="AJ148" s="33" t="str">
        <f>IF('Indicator Date hidden'!AK149="x","x",$AJ$2-'Indicator Date hidden'!AK149)</f>
        <v>x</v>
      </c>
      <c r="AK148" s="33">
        <f>IF('Indicator Date hidden'!AL149="x","x",$AK$2-'Indicator Date hidden'!AL149)</f>
        <v>1</v>
      </c>
      <c r="AL148" s="33">
        <f>IF('Indicator Date hidden'!AM149="x","x",$AL$2-'Indicator Date hidden'!AM149)</f>
        <v>0</v>
      </c>
      <c r="AM148" s="33">
        <f>IF('Indicator Date hidden'!AN149="x","x",$AM$2-'Indicator Date hidden'!AN149)</f>
        <v>0</v>
      </c>
      <c r="AN148" s="33">
        <f>IF('Indicator Date hidden'!AO149="x","x",$AN$2-'Indicator Date hidden'!AO149)</f>
        <v>0</v>
      </c>
      <c r="AO148" s="33" t="str">
        <f>IF('Indicator Date hidden'!AP149="x","x",$AO$2-'Indicator Date hidden'!AP149)</f>
        <v>x</v>
      </c>
      <c r="AP148" s="33" t="str">
        <f>IF('Indicator Date hidden'!AQ149="x","x",$AP$2-'Indicator Date hidden'!AQ149)</f>
        <v>x</v>
      </c>
      <c r="AQ148" s="33" t="str">
        <f>IF('Indicator Date hidden'!AR149="x","x",$AQ$2-'Indicator Date hidden'!AR149)</f>
        <v>x</v>
      </c>
      <c r="AR148" s="33">
        <f>IF('Indicator Date hidden'!AS149="x","x",$AR$2-'Indicator Date hidden'!AS149)</f>
        <v>0</v>
      </c>
      <c r="AS148" s="33">
        <f>IF('Indicator Date hidden'!AT149="x","x",$AS$2-'Indicator Date hidden'!AT149)</f>
        <v>0</v>
      </c>
      <c r="AT148" s="33">
        <f>IF('Indicator Date hidden'!AU149="x","x",$AT$2-'Indicator Date hidden'!AU149)</f>
        <v>0</v>
      </c>
      <c r="AU148" s="33">
        <f>IF('Indicator Date hidden'!AV149="x","x",$AU$2-'Indicator Date hidden'!AV149)</f>
        <v>6</v>
      </c>
      <c r="AV148" s="33">
        <f>IF('Indicator Date hidden'!AW149="x","x",$AV$2-'Indicator Date hidden'!AW149)</f>
        <v>0</v>
      </c>
      <c r="AW148" s="33">
        <f>IF('Indicator Date hidden'!AX149="x","x",$AW$2-'Indicator Date hidden'!AX149)</f>
        <v>0</v>
      </c>
      <c r="AX148" s="33">
        <f>IF('Indicator Date hidden'!AY149="x","x",$AX$2-'Indicator Date hidden'!AY149)</f>
        <v>0</v>
      </c>
      <c r="AY148" s="33">
        <f>IF('Indicator Date hidden'!AZ149="x","x",$AY$2-'Indicator Date hidden'!AZ149)</f>
        <v>0</v>
      </c>
      <c r="AZ148" s="33">
        <f>IF('Indicator Date hidden'!BA149="x","x",$AZ$2-'Indicator Date hidden'!BA149)</f>
        <v>0</v>
      </c>
      <c r="BA148">
        <f t="shared" si="10"/>
        <v>21</v>
      </c>
      <c r="BB148" s="34">
        <f t="shared" si="11"/>
        <v>0.46666666666666667</v>
      </c>
      <c r="BC148">
        <f t="shared" si="12"/>
        <v>5</v>
      </c>
      <c r="BD148" s="34">
        <f t="shared" si="13"/>
        <v>1.4696938456699069</v>
      </c>
      <c r="BE148" s="36">
        <f t="shared" si="14"/>
        <v>0</v>
      </c>
    </row>
    <row r="149" spans="1:57" x14ac:dyDescent="0.3">
      <c r="A149" t="s">
        <v>275</v>
      </c>
      <c r="B149" s="33">
        <f>IF('Indicator Date hidden'!C150="x","x",$B$2-'Indicator Date hidden'!C150)</f>
        <v>0</v>
      </c>
      <c r="C149" s="33">
        <f>IF('Indicator Date hidden'!D150="x","x",$C$2-'Indicator Date hidden'!D150)</f>
        <v>0</v>
      </c>
      <c r="D149" s="33">
        <f>IF('Indicator Date hidden'!E150="x","x",$D$2-'Indicator Date hidden'!E150)</f>
        <v>0</v>
      </c>
      <c r="E149" s="33">
        <f>IF('Indicator Date hidden'!F150="x","x",$E$2-'Indicator Date hidden'!F150)</f>
        <v>0</v>
      </c>
      <c r="F149" s="33">
        <f>IF('Indicator Date hidden'!G150="x","x",$F$2-'Indicator Date hidden'!G150)</f>
        <v>0</v>
      </c>
      <c r="G149" s="33">
        <f>IF('Indicator Date hidden'!H150="x","x",$G$2-'Indicator Date hidden'!H150)</f>
        <v>0</v>
      </c>
      <c r="H149" s="33">
        <f>IF('Indicator Date hidden'!I150="x","x",$H$2-'Indicator Date hidden'!I150)</f>
        <v>0</v>
      </c>
      <c r="I149" s="33">
        <f>IF('Indicator Date hidden'!J150="x","x",$I$2-'Indicator Date hidden'!J150)</f>
        <v>0</v>
      </c>
      <c r="J149" s="33">
        <f>IF('Indicator Date hidden'!K150="x","x",$J$2-'Indicator Date hidden'!K150)</f>
        <v>0</v>
      </c>
      <c r="K149" s="33">
        <f>IF('Indicator Date hidden'!L150="x","x",$K$2-'Indicator Date hidden'!L150)</f>
        <v>0</v>
      </c>
      <c r="L149" s="33">
        <f>IF('Indicator Date hidden'!M150="x","x",$L$2-'Indicator Date hidden'!M150)</f>
        <v>0</v>
      </c>
      <c r="M149" s="33">
        <f>IF('Indicator Date hidden'!N150="x","x",$M$2-'Indicator Date hidden'!N150)</f>
        <v>0</v>
      </c>
      <c r="N149" s="33">
        <f>IF('Indicator Date hidden'!O150="x","x",$N$2-'Indicator Date hidden'!O150)</f>
        <v>0</v>
      </c>
      <c r="O149" s="33">
        <f>IF('Indicator Date hidden'!P150="x","x",$O$2-'Indicator Date hidden'!P150)</f>
        <v>0</v>
      </c>
      <c r="P149" s="33">
        <f>IF('Indicator Date hidden'!Q150="x","x",$P$2-'Indicator Date hidden'!Q150)</f>
        <v>0</v>
      </c>
      <c r="Q149" s="33" t="str">
        <f>IF('Indicator Date hidden'!R150="x","x",$Q$2-'Indicator Date hidden'!R150)</f>
        <v>x</v>
      </c>
      <c r="R149" s="33">
        <f>IF('Indicator Date hidden'!S150="x","x",$R$2-'Indicator Date hidden'!S150)</f>
        <v>0</v>
      </c>
      <c r="S149" s="33">
        <f>IF('Indicator Date hidden'!T150="x","x",$S$2-'Indicator Date hidden'!T150)</f>
        <v>0</v>
      </c>
      <c r="T149" s="33">
        <f>IF('Indicator Date hidden'!U150="x","x",$T$2-'Indicator Date hidden'!U150)</f>
        <v>0</v>
      </c>
      <c r="U149" s="33" t="str">
        <f>IF('Indicator Date hidden'!V150="x","x",$U$2-'Indicator Date hidden'!V150)</f>
        <v>x</v>
      </c>
      <c r="V149" s="33">
        <f>IF('Indicator Date hidden'!W150="x","x",$V$2-'Indicator Date hidden'!W150)</f>
        <v>0</v>
      </c>
      <c r="W149" s="33">
        <f>IF('Indicator Date hidden'!X150="x","x",$W$2-'Indicator Date hidden'!X150)</f>
        <v>9</v>
      </c>
      <c r="X149" s="33">
        <f>IF('Indicator Date hidden'!Y150="x","x",$X$2-'Indicator Date hidden'!Y150)</f>
        <v>2</v>
      </c>
      <c r="Y149" s="33">
        <f>IF('Indicator Date hidden'!Z150="x","x",$Y$2-'Indicator Date hidden'!Z150)</f>
        <v>0</v>
      </c>
      <c r="Z149" s="33">
        <f>IF('Indicator Date hidden'!AA150="x","x",$Z$2-'Indicator Date hidden'!AA150)</f>
        <v>0</v>
      </c>
      <c r="AA149" s="33" t="str">
        <f>IF('Indicator Date hidden'!AB150="x","x",$AA$2-'Indicator Date hidden'!AB150)</f>
        <v>x</v>
      </c>
      <c r="AB149" s="33">
        <f>IF('Indicator Date hidden'!AC150="x","x",$AB$2-'Indicator Date hidden'!AC150)</f>
        <v>0</v>
      </c>
      <c r="AC149" s="33">
        <f>IF('Indicator Date hidden'!AD150="x","x",$AC$2-'Indicator Date hidden'!AD150)</f>
        <v>0</v>
      </c>
      <c r="AD149" s="33">
        <f>IF('Indicator Date hidden'!AE150="x","x",$AD$2-'Indicator Date hidden'!AE150)</f>
        <v>0</v>
      </c>
      <c r="AE149" s="33">
        <f>IF('Indicator Date hidden'!AF150="x","x",$AE$2-'Indicator Date hidden'!AF150)</f>
        <v>0</v>
      </c>
      <c r="AF149" s="33" t="str">
        <f>IF('Indicator Date hidden'!AG150="x","x",$AF$2-'Indicator Date hidden'!AG150)</f>
        <v>x</v>
      </c>
      <c r="AG149" s="33">
        <f>IF('Indicator Date hidden'!AH150="x","x",$AG$2-'Indicator Date hidden'!AH150)</f>
        <v>0</v>
      </c>
      <c r="AH149" s="33">
        <f>IF('Indicator Date hidden'!AI150="x","x",$AH$2-'Indicator Date hidden'!AI150)</f>
        <v>0</v>
      </c>
      <c r="AI149" s="33">
        <f>IF('Indicator Date hidden'!AJ150="x","x",$AI$2-'Indicator Date hidden'!AJ150)</f>
        <v>0</v>
      </c>
      <c r="AJ149" s="33" t="str">
        <f>IF('Indicator Date hidden'!AK150="x","x",$AJ$2-'Indicator Date hidden'!AK150)</f>
        <v>x</v>
      </c>
      <c r="AK149" s="33">
        <f>IF('Indicator Date hidden'!AL150="x","x",$AK$2-'Indicator Date hidden'!AL150)</f>
        <v>1</v>
      </c>
      <c r="AL149" s="33">
        <f>IF('Indicator Date hidden'!AM150="x","x",$AL$2-'Indicator Date hidden'!AM150)</f>
        <v>0</v>
      </c>
      <c r="AM149" s="33">
        <f>IF('Indicator Date hidden'!AN150="x","x",$AM$2-'Indicator Date hidden'!AN150)</f>
        <v>0</v>
      </c>
      <c r="AN149" s="33">
        <f>IF('Indicator Date hidden'!AO150="x","x",$AN$2-'Indicator Date hidden'!AO150)</f>
        <v>0</v>
      </c>
      <c r="AO149" s="33">
        <f>IF('Indicator Date hidden'!AP150="x","x",$AO$2-'Indicator Date hidden'!AP150)</f>
        <v>1</v>
      </c>
      <c r="AP149" s="33">
        <f>IF('Indicator Date hidden'!AQ150="x","x",$AP$2-'Indicator Date hidden'!AQ150)</f>
        <v>0</v>
      </c>
      <c r="AQ149" s="33" t="str">
        <f>IF('Indicator Date hidden'!AR150="x","x",$AQ$2-'Indicator Date hidden'!AR150)</f>
        <v>x</v>
      </c>
      <c r="AR149" s="33">
        <f>IF('Indicator Date hidden'!AS150="x","x",$AR$2-'Indicator Date hidden'!AS150)</f>
        <v>0</v>
      </c>
      <c r="AS149" s="33">
        <f>IF('Indicator Date hidden'!AT150="x","x",$AS$2-'Indicator Date hidden'!AT150)</f>
        <v>0</v>
      </c>
      <c r="AT149" s="33">
        <f>IF('Indicator Date hidden'!AU150="x","x",$AT$2-'Indicator Date hidden'!AU150)</f>
        <v>0</v>
      </c>
      <c r="AU149" s="33">
        <f>IF('Indicator Date hidden'!AV150="x","x",$AU$2-'Indicator Date hidden'!AV150)</f>
        <v>1</v>
      </c>
      <c r="AV149" s="33">
        <f>IF('Indicator Date hidden'!AW150="x","x",$AV$2-'Indicator Date hidden'!AW150)</f>
        <v>0</v>
      </c>
      <c r="AW149" s="33">
        <f>IF('Indicator Date hidden'!AX150="x","x",$AW$2-'Indicator Date hidden'!AX150)</f>
        <v>0</v>
      </c>
      <c r="AX149" s="33">
        <f>IF('Indicator Date hidden'!AY150="x","x",$AX$2-'Indicator Date hidden'!AY150)</f>
        <v>0</v>
      </c>
      <c r="AY149" s="33">
        <f>IF('Indicator Date hidden'!AZ150="x","x",$AY$2-'Indicator Date hidden'!AZ150)</f>
        <v>0</v>
      </c>
      <c r="AZ149" s="33">
        <f>IF('Indicator Date hidden'!BA150="x","x",$AZ$2-'Indicator Date hidden'!BA150)</f>
        <v>0</v>
      </c>
      <c r="BA149">
        <f t="shared" si="10"/>
        <v>14</v>
      </c>
      <c r="BB149" s="34">
        <f t="shared" si="11"/>
        <v>0.31111111111111112</v>
      </c>
      <c r="BC149">
        <f t="shared" si="12"/>
        <v>5</v>
      </c>
      <c r="BD149" s="34">
        <f t="shared" si="13"/>
        <v>1.3633654800158193</v>
      </c>
      <c r="BE149" s="36">
        <f t="shared" si="14"/>
        <v>0</v>
      </c>
    </row>
    <row r="150" spans="1:57" x14ac:dyDescent="0.3">
      <c r="A150" t="s">
        <v>277</v>
      </c>
      <c r="B150" s="33">
        <f>IF('Indicator Date hidden'!C151="x","x",$B$2-'Indicator Date hidden'!C151)</f>
        <v>0</v>
      </c>
      <c r="C150" s="33">
        <f>IF('Indicator Date hidden'!D151="x","x",$C$2-'Indicator Date hidden'!D151)</f>
        <v>0</v>
      </c>
      <c r="D150" s="33">
        <f>IF('Indicator Date hidden'!E151="x","x",$D$2-'Indicator Date hidden'!E151)</f>
        <v>0</v>
      </c>
      <c r="E150" s="33">
        <f>IF('Indicator Date hidden'!F151="x","x",$E$2-'Indicator Date hidden'!F151)</f>
        <v>0</v>
      </c>
      <c r="F150" s="33">
        <f>IF('Indicator Date hidden'!G151="x","x",$F$2-'Indicator Date hidden'!G151)</f>
        <v>0</v>
      </c>
      <c r="G150" s="33">
        <f>IF('Indicator Date hidden'!H151="x","x",$G$2-'Indicator Date hidden'!H151)</f>
        <v>0</v>
      </c>
      <c r="H150" s="33">
        <f>IF('Indicator Date hidden'!I151="x","x",$H$2-'Indicator Date hidden'!I151)</f>
        <v>0</v>
      </c>
      <c r="I150" s="33">
        <f>IF('Indicator Date hidden'!J151="x","x",$I$2-'Indicator Date hidden'!J151)</f>
        <v>0</v>
      </c>
      <c r="J150" s="33">
        <f>IF('Indicator Date hidden'!K151="x","x",$J$2-'Indicator Date hidden'!K151)</f>
        <v>0</v>
      </c>
      <c r="K150" s="33">
        <f>IF('Indicator Date hidden'!L151="x","x",$K$2-'Indicator Date hidden'!L151)</f>
        <v>0</v>
      </c>
      <c r="L150" s="33">
        <f>IF('Indicator Date hidden'!M151="x","x",$L$2-'Indicator Date hidden'!M151)</f>
        <v>0</v>
      </c>
      <c r="M150" s="33">
        <f>IF('Indicator Date hidden'!N151="x","x",$M$2-'Indicator Date hidden'!N151)</f>
        <v>0</v>
      </c>
      <c r="N150" s="33">
        <f>IF('Indicator Date hidden'!O151="x","x",$N$2-'Indicator Date hidden'!O151)</f>
        <v>0</v>
      </c>
      <c r="O150" s="33">
        <f>IF('Indicator Date hidden'!P151="x","x",$O$2-'Indicator Date hidden'!P151)</f>
        <v>0</v>
      </c>
      <c r="P150" s="33">
        <f>IF('Indicator Date hidden'!Q151="x","x",$P$2-'Indicator Date hidden'!Q151)</f>
        <v>0</v>
      </c>
      <c r="Q150" s="33">
        <f>IF('Indicator Date hidden'!R151="x","x",$Q$2-'Indicator Date hidden'!R151)</f>
        <v>0</v>
      </c>
      <c r="R150" s="33">
        <f>IF('Indicator Date hidden'!S151="x","x",$R$2-'Indicator Date hidden'!S151)</f>
        <v>0</v>
      </c>
      <c r="S150" s="33">
        <f>IF('Indicator Date hidden'!T151="x","x",$S$2-'Indicator Date hidden'!T151)</f>
        <v>0</v>
      </c>
      <c r="T150" s="33">
        <f>IF('Indicator Date hidden'!U151="x","x",$T$2-'Indicator Date hidden'!U151)</f>
        <v>0</v>
      </c>
      <c r="U150" s="33">
        <f>IF('Indicator Date hidden'!V151="x","x",$U$2-'Indicator Date hidden'!V151)</f>
        <v>0</v>
      </c>
      <c r="V150" s="33">
        <f>IF('Indicator Date hidden'!W151="x","x",$V$2-'Indicator Date hidden'!W151)</f>
        <v>0</v>
      </c>
      <c r="W150" s="33">
        <f>IF('Indicator Date hidden'!X151="x","x",$W$2-'Indicator Date hidden'!X151)</f>
        <v>0</v>
      </c>
      <c r="X150" s="33">
        <f>IF('Indicator Date hidden'!Y151="x","x",$X$2-'Indicator Date hidden'!Y151)</f>
        <v>4</v>
      </c>
      <c r="Y150" s="33">
        <f>IF('Indicator Date hidden'!Z151="x","x",$Y$2-'Indicator Date hidden'!Z151)</f>
        <v>0</v>
      </c>
      <c r="Z150" s="33">
        <f>IF('Indicator Date hidden'!AA151="x","x",$Z$2-'Indicator Date hidden'!AA151)</f>
        <v>0</v>
      </c>
      <c r="AA150" s="33">
        <f>IF('Indicator Date hidden'!AB151="x","x",$AA$2-'Indicator Date hidden'!AB151)</f>
        <v>0</v>
      </c>
      <c r="AB150" s="33">
        <f>IF('Indicator Date hidden'!AC151="x","x",$AB$2-'Indicator Date hidden'!AC151)</f>
        <v>0</v>
      </c>
      <c r="AC150" s="33">
        <f>IF('Indicator Date hidden'!AD151="x","x",$AC$2-'Indicator Date hidden'!AD151)</f>
        <v>0</v>
      </c>
      <c r="AD150" s="33">
        <f>IF('Indicator Date hidden'!AE151="x","x",$AD$2-'Indicator Date hidden'!AE151)</f>
        <v>0</v>
      </c>
      <c r="AE150" s="33">
        <f>IF('Indicator Date hidden'!AF151="x","x",$AE$2-'Indicator Date hidden'!AF151)</f>
        <v>0</v>
      </c>
      <c r="AF150" s="33">
        <f>IF('Indicator Date hidden'!AG151="x","x",$AF$2-'Indicator Date hidden'!AG151)</f>
        <v>2</v>
      </c>
      <c r="AG150" s="33">
        <f>IF('Indicator Date hidden'!AH151="x","x",$AG$2-'Indicator Date hidden'!AH151)</f>
        <v>0</v>
      </c>
      <c r="AH150" s="33">
        <f>IF('Indicator Date hidden'!AI151="x","x",$AH$2-'Indicator Date hidden'!AI151)</f>
        <v>0</v>
      </c>
      <c r="AI150" s="33">
        <f>IF('Indicator Date hidden'!AJ151="x","x",$AI$2-'Indicator Date hidden'!AJ151)</f>
        <v>0</v>
      </c>
      <c r="AJ150" s="33">
        <f>IF('Indicator Date hidden'!AK151="x","x",$AJ$2-'Indicator Date hidden'!AK151)</f>
        <v>1</v>
      </c>
      <c r="AK150" s="33">
        <f>IF('Indicator Date hidden'!AL151="x","x",$AK$2-'Indicator Date hidden'!AL151)</f>
        <v>1</v>
      </c>
      <c r="AL150" s="33">
        <f>IF('Indicator Date hidden'!AM151="x","x",$AL$2-'Indicator Date hidden'!AM151)</f>
        <v>0</v>
      </c>
      <c r="AM150" s="33">
        <f>IF('Indicator Date hidden'!AN151="x","x",$AM$2-'Indicator Date hidden'!AN151)</f>
        <v>0</v>
      </c>
      <c r="AN150" s="33">
        <f>IF('Indicator Date hidden'!AO151="x","x",$AN$2-'Indicator Date hidden'!AO151)</f>
        <v>0</v>
      </c>
      <c r="AO150" s="33">
        <f>IF('Indicator Date hidden'!AP151="x","x",$AO$2-'Indicator Date hidden'!AP151)</f>
        <v>0</v>
      </c>
      <c r="AP150" s="33">
        <f>IF('Indicator Date hidden'!AQ151="x","x",$AP$2-'Indicator Date hidden'!AQ151)</f>
        <v>0</v>
      </c>
      <c r="AQ150" s="33">
        <f>IF('Indicator Date hidden'!AR151="x","x",$AQ$2-'Indicator Date hidden'!AR151)</f>
        <v>0</v>
      </c>
      <c r="AR150" s="33">
        <f>IF('Indicator Date hidden'!AS151="x","x",$AR$2-'Indicator Date hidden'!AS151)</f>
        <v>0</v>
      </c>
      <c r="AS150" s="33">
        <f>IF('Indicator Date hidden'!AT151="x","x",$AS$2-'Indicator Date hidden'!AT151)</f>
        <v>0</v>
      </c>
      <c r="AT150" s="33">
        <f>IF('Indicator Date hidden'!AU151="x","x",$AT$2-'Indicator Date hidden'!AU151)</f>
        <v>0</v>
      </c>
      <c r="AU150" s="33">
        <f>IF('Indicator Date hidden'!AV151="x","x",$AU$2-'Indicator Date hidden'!AV151)</f>
        <v>1</v>
      </c>
      <c r="AV150" s="33">
        <f>IF('Indicator Date hidden'!AW151="x","x",$AV$2-'Indicator Date hidden'!AW151)</f>
        <v>0</v>
      </c>
      <c r="AW150" s="33">
        <f>IF('Indicator Date hidden'!AX151="x","x",$AW$2-'Indicator Date hidden'!AX151)</f>
        <v>0</v>
      </c>
      <c r="AX150" s="33">
        <f>IF('Indicator Date hidden'!AY151="x","x",$AX$2-'Indicator Date hidden'!AY151)</f>
        <v>0</v>
      </c>
      <c r="AY150" s="33">
        <f>IF('Indicator Date hidden'!AZ151="x","x",$AY$2-'Indicator Date hidden'!AZ151)</f>
        <v>0</v>
      </c>
      <c r="AZ150" s="33">
        <f>IF('Indicator Date hidden'!BA151="x","x",$AZ$2-'Indicator Date hidden'!BA151)</f>
        <v>0</v>
      </c>
      <c r="BA150">
        <f t="shared" si="10"/>
        <v>9</v>
      </c>
      <c r="BB150" s="34">
        <f t="shared" si="11"/>
        <v>0.17647058823529413</v>
      </c>
      <c r="BC150">
        <f t="shared" si="12"/>
        <v>5</v>
      </c>
      <c r="BD150" s="34">
        <f t="shared" si="13"/>
        <v>0.64794947615130605</v>
      </c>
      <c r="BE150" s="36">
        <f t="shared" si="14"/>
        <v>0</v>
      </c>
    </row>
    <row r="151" spans="1:57" x14ac:dyDescent="0.3">
      <c r="A151" t="s">
        <v>279</v>
      </c>
      <c r="B151" s="33">
        <f>IF('Indicator Date hidden'!C152="x","x",$B$2-'Indicator Date hidden'!C152)</f>
        <v>0</v>
      </c>
      <c r="C151" s="33">
        <f>IF('Indicator Date hidden'!D152="x","x",$C$2-'Indicator Date hidden'!D152)</f>
        <v>0</v>
      </c>
      <c r="D151" s="33">
        <f>IF('Indicator Date hidden'!E152="x","x",$D$2-'Indicator Date hidden'!E152)</f>
        <v>0</v>
      </c>
      <c r="E151" s="33">
        <f>IF('Indicator Date hidden'!F152="x","x",$E$2-'Indicator Date hidden'!F152)</f>
        <v>0</v>
      </c>
      <c r="F151" s="33">
        <f>IF('Indicator Date hidden'!G152="x","x",$F$2-'Indicator Date hidden'!G152)</f>
        <v>0</v>
      </c>
      <c r="G151" s="33">
        <f>IF('Indicator Date hidden'!H152="x","x",$G$2-'Indicator Date hidden'!H152)</f>
        <v>0</v>
      </c>
      <c r="H151" s="33">
        <f>IF('Indicator Date hidden'!I152="x","x",$H$2-'Indicator Date hidden'!I152)</f>
        <v>0</v>
      </c>
      <c r="I151" s="33">
        <f>IF('Indicator Date hidden'!J152="x","x",$I$2-'Indicator Date hidden'!J152)</f>
        <v>0</v>
      </c>
      <c r="J151" s="33">
        <f>IF('Indicator Date hidden'!K152="x","x",$J$2-'Indicator Date hidden'!K152)</f>
        <v>0</v>
      </c>
      <c r="K151" s="33">
        <f>IF('Indicator Date hidden'!L152="x","x",$K$2-'Indicator Date hidden'!L152)</f>
        <v>0</v>
      </c>
      <c r="L151" s="33">
        <f>IF('Indicator Date hidden'!M152="x","x",$L$2-'Indicator Date hidden'!M152)</f>
        <v>0</v>
      </c>
      <c r="M151" s="33">
        <f>IF('Indicator Date hidden'!N152="x","x",$M$2-'Indicator Date hidden'!N152)</f>
        <v>0</v>
      </c>
      <c r="N151" s="33">
        <f>IF('Indicator Date hidden'!O152="x","x",$N$2-'Indicator Date hidden'!O152)</f>
        <v>0</v>
      </c>
      <c r="O151" s="33">
        <f>IF('Indicator Date hidden'!P152="x","x",$O$2-'Indicator Date hidden'!P152)</f>
        <v>0</v>
      </c>
      <c r="P151" s="33">
        <f>IF('Indicator Date hidden'!Q152="x","x",$P$2-'Indicator Date hidden'!Q152)</f>
        <v>0</v>
      </c>
      <c r="Q151" s="33">
        <f>IF('Indicator Date hidden'!R152="x","x",$Q$2-'Indicator Date hidden'!R152)</f>
        <v>0</v>
      </c>
      <c r="R151" s="33">
        <f>IF('Indicator Date hidden'!S152="x","x",$R$2-'Indicator Date hidden'!S152)</f>
        <v>0</v>
      </c>
      <c r="S151" s="33">
        <f>IF('Indicator Date hidden'!T152="x","x",$S$2-'Indicator Date hidden'!T152)</f>
        <v>0</v>
      </c>
      <c r="T151" s="33">
        <f>IF('Indicator Date hidden'!U152="x","x",$T$2-'Indicator Date hidden'!U152)</f>
        <v>0</v>
      </c>
      <c r="U151" s="33">
        <f>IF('Indicator Date hidden'!V152="x","x",$U$2-'Indicator Date hidden'!V152)</f>
        <v>0</v>
      </c>
      <c r="V151" s="33">
        <f>IF('Indicator Date hidden'!W152="x","x",$V$2-'Indicator Date hidden'!W152)</f>
        <v>0</v>
      </c>
      <c r="W151" s="33">
        <f>IF('Indicator Date hidden'!X152="x","x",$W$2-'Indicator Date hidden'!X152)</f>
        <v>0</v>
      </c>
      <c r="X151" s="33">
        <f>IF('Indicator Date hidden'!Y152="x","x",$X$2-'Indicator Date hidden'!Y152)</f>
        <v>4</v>
      </c>
      <c r="Y151" s="33">
        <f>IF('Indicator Date hidden'!Z152="x","x",$Y$2-'Indicator Date hidden'!Z152)</f>
        <v>0</v>
      </c>
      <c r="Z151" s="33">
        <f>IF('Indicator Date hidden'!AA152="x","x",$Z$2-'Indicator Date hidden'!AA152)</f>
        <v>0</v>
      </c>
      <c r="AA151" s="33">
        <f>IF('Indicator Date hidden'!AB152="x","x",$AA$2-'Indicator Date hidden'!AB152)</f>
        <v>1</v>
      </c>
      <c r="AB151" s="33">
        <f>IF('Indicator Date hidden'!AC152="x","x",$AB$2-'Indicator Date hidden'!AC152)</f>
        <v>0</v>
      </c>
      <c r="AC151" s="33">
        <f>IF('Indicator Date hidden'!AD152="x","x",$AC$2-'Indicator Date hidden'!AD152)</f>
        <v>0</v>
      </c>
      <c r="AD151" s="33" t="str">
        <f>IF('Indicator Date hidden'!AE152="x","x",$AD$2-'Indicator Date hidden'!AE152)</f>
        <v>x</v>
      </c>
      <c r="AE151" s="33">
        <f>IF('Indicator Date hidden'!AF152="x","x",$AE$2-'Indicator Date hidden'!AF152)</f>
        <v>0</v>
      </c>
      <c r="AF151" s="33">
        <f>IF('Indicator Date hidden'!AG152="x","x",$AF$2-'Indicator Date hidden'!AG152)</f>
        <v>3</v>
      </c>
      <c r="AG151" s="33">
        <f>IF('Indicator Date hidden'!AH152="x","x",$AG$2-'Indicator Date hidden'!AH152)</f>
        <v>0</v>
      </c>
      <c r="AH151" s="33">
        <f>IF('Indicator Date hidden'!AI152="x","x",$AH$2-'Indicator Date hidden'!AI152)</f>
        <v>0</v>
      </c>
      <c r="AI151" s="33">
        <f>IF('Indicator Date hidden'!AJ152="x","x",$AI$2-'Indicator Date hidden'!AJ152)</f>
        <v>0</v>
      </c>
      <c r="AJ151" s="33" t="str">
        <f>IF('Indicator Date hidden'!AK152="x","x",$AJ$2-'Indicator Date hidden'!AK152)</f>
        <v>x</v>
      </c>
      <c r="AK151" s="33">
        <f>IF('Indicator Date hidden'!AL152="x","x",$AK$2-'Indicator Date hidden'!AL152)</f>
        <v>1</v>
      </c>
      <c r="AL151" s="33">
        <f>IF('Indicator Date hidden'!AM152="x","x",$AL$2-'Indicator Date hidden'!AM152)</f>
        <v>0</v>
      </c>
      <c r="AM151" s="33">
        <f>IF('Indicator Date hidden'!AN152="x","x",$AM$2-'Indicator Date hidden'!AN152)</f>
        <v>0</v>
      </c>
      <c r="AN151" s="33">
        <f>IF('Indicator Date hidden'!AO152="x","x",$AN$2-'Indicator Date hidden'!AO152)</f>
        <v>0</v>
      </c>
      <c r="AO151" s="33" t="str">
        <f>IF('Indicator Date hidden'!AP152="x","x",$AO$2-'Indicator Date hidden'!AP152)</f>
        <v>x</v>
      </c>
      <c r="AP151" s="33">
        <f>IF('Indicator Date hidden'!AQ152="x","x",$AP$2-'Indicator Date hidden'!AQ152)</f>
        <v>2</v>
      </c>
      <c r="AQ151" s="33">
        <f>IF('Indicator Date hidden'!AR152="x","x",$AQ$2-'Indicator Date hidden'!AR152)</f>
        <v>0</v>
      </c>
      <c r="AR151" s="33">
        <f>IF('Indicator Date hidden'!AS152="x","x",$AR$2-'Indicator Date hidden'!AS152)</f>
        <v>0</v>
      </c>
      <c r="AS151" s="33">
        <f>IF('Indicator Date hidden'!AT152="x","x",$AS$2-'Indicator Date hidden'!AT152)</f>
        <v>0</v>
      </c>
      <c r="AT151" s="33">
        <f>IF('Indicator Date hidden'!AU152="x","x",$AT$2-'Indicator Date hidden'!AU152)</f>
        <v>0</v>
      </c>
      <c r="AU151" s="33">
        <f>IF('Indicator Date hidden'!AV152="x","x",$AU$2-'Indicator Date hidden'!AV152)</f>
        <v>3</v>
      </c>
      <c r="AV151" s="33">
        <f>IF('Indicator Date hidden'!AW152="x","x",$AV$2-'Indicator Date hidden'!AW152)</f>
        <v>0</v>
      </c>
      <c r="AW151" s="33">
        <f>IF('Indicator Date hidden'!AX152="x","x",$AW$2-'Indicator Date hidden'!AX152)</f>
        <v>0</v>
      </c>
      <c r="AX151" s="33">
        <f>IF('Indicator Date hidden'!AY152="x","x",$AX$2-'Indicator Date hidden'!AY152)</f>
        <v>0</v>
      </c>
      <c r="AY151" s="33">
        <f>IF('Indicator Date hidden'!AZ152="x","x",$AY$2-'Indicator Date hidden'!AZ152)</f>
        <v>0</v>
      </c>
      <c r="AZ151" s="33">
        <f>IF('Indicator Date hidden'!BA152="x","x",$AZ$2-'Indicator Date hidden'!BA152)</f>
        <v>0</v>
      </c>
      <c r="BA151">
        <f t="shared" si="10"/>
        <v>14</v>
      </c>
      <c r="BB151" s="34">
        <f t="shared" si="11"/>
        <v>0.29166666666666669</v>
      </c>
      <c r="BC151">
        <f t="shared" si="12"/>
        <v>6</v>
      </c>
      <c r="BD151" s="34">
        <f t="shared" si="13"/>
        <v>0.86502247883444561</v>
      </c>
      <c r="BE151" s="36">
        <f t="shared" si="14"/>
        <v>0</v>
      </c>
    </row>
    <row r="152" spans="1:57" x14ac:dyDescent="0.3">
      <c r="A152" t="s">
        <v>281</v>
      </c>
      <c r="B152" s="33">
        <f>IF('Indicator Date hidden'!C153="x","x",$B$2-'Indicator Date hidden'!C153)</f>
        <v>0</v>
      </c>
      <c r="C152" s="33">
        <f>IF('Indicator Date hidden'!D153="x","x",$C$2-'Indicator Date hidden'!D153)</f>
        <v>0</v>
      </c>
      <c r="D152" s="33">
        <f>IF('Indicator Date hidden'!E153="x","x",$D$2-'Indicator Date hidden'!E153)</f>
        <v>0</v>
      </c>
      <c r="E152" s="33">
        <f>IF('Indicator Date hidden'!F153="x","x",$E$2-'Indicator Date hidden'!F153)</f>
        <v>0</v>
      </c>
      <c r="F152" s="33">
        <f>IF('Indicator Date hidden'!G153="x","x",$F$2-'Indicator Date hidden'!G153)</f>
        <v>0</v>
      </c>
      <c r="G152" s="33">
        <f>IF('Indicator Date hidden'!H153="x","x",$G$2-'Indicator Date hidden'!H153)</f>
        <v>0</v>
      </c>
      <c r="H152" s="33">
        <f>IF('Indicator Date hidden'!I153="x","x",$H$2-'Indicator Date hidden'!I153)</f>
        <v>0</v>
      </c>
      <c r="I152" s="33">
        <f>IF('Indicator Date hidden'!J153="x","x",$I$2-'Indicator Date hidden'!J153)</f>
        <v>0</v>
      </c>
      <c r="J152" s="33">
        <f>IF('Indicator Date hidden'!K153="x","x",$J$2-'Indicator Date hidden'!K153)</f>
        <v>0</v>
      </c>
      <c r="K152" s="33">
        <f>IF('Indicator Date hidden'!L153="x","x",$K$2-'Indicator Date hidden'!L153)</f>
        <v>0</v>
      </c>
      <c r="L152" s="33">
        <f>IF('Indicator Date hidden'!M153="x","x",$L$2-'Indicator Date hidden'!M153)</f>
        <v>0</v>
      </c>
      <c r="M152" s="33">
        <f>IF('Indicator Date hidden'!N153="x","x",$M$2-'Indicator Date hidden'!N153)</f>
        <v>0</v>
      </c>
      <c r="N152" s="33">
        <f>IF('Indicator Date hidden'!O153="x","x",$N$2-'Indicator Date hidden'!O153)</f>
        <v>0</v>
      </c>
      <c r="O152" s="33">
        <f>IF('Indicator Date hidden'!P153="x","x",$O$2-'Indicator Date hidden'!P153)</f>
        <v>0</v>
      </c>
      <c r="P152" s="33">
        <f>IF('Indicator Date hidden'!Q153="x","x",$P$2-'Indicator Date hidden'!Q153)</f>
        <v>0</v>
      </c>
      <c r="Q152" s="33" t="str">
        <f>IF('Indicator Date hidden'!R153="x","x",$Q$2-'Indicator Date hidden'!R153)</f>
        <v>x</v>
      </c>
      <c r="R152" s="33">
        <f>IF('Indicator Date hidden'!S153="x","x",$R$2-'Indicator Date hidden'!S153)</f>
        <v>0</v>
      </c>
      <c r="S152" s="33">
        <f>IF('Indicator Date hidden'!T153="x","x",$S$2-'Indicator Date hidden'!T153)</f>
        <v>0</v>
      </c>
      <c r="T152" s="33">
        <f>IF('Indicator Date hidden'!U153="x","x",$T$2-'Indicator Date hidden'!U153)</f>
        <v>0</v>
      </c>
      <c r="U152" s="33">
        <f>IF('Indicator Date hidden'!V153="x","x",$U$2-'Indicator Date hidden'!V153)</f>
        <v>0</v>
      </c>
      <c r="V152" s="33">
        <f>IF('Indicator Date hidden'!W153="x","x",$V$2-'Indicator Date hidden'!W153)</f>
        <v>0</v>
      </c>
      <c r="W152" s="33">
        <f>IF('Indicator Date hidden'!X153="x","x",$W$2-'Indicator Date hidden'!X153)</f>
        <v>2</v>
      </c>
      <c r="X152" s="33">
        <f>IF('Indicator Date hidden'!Y153="x","x",$X$2-'Indicator Date hidden'!Y153)</f>
        <v>2</v>
      </c>
      <c r="Y152" s="33">
        <f>IF('Indicator Date hidden'!Z153="x","x",$Y$2-'Indicator Date hidden'!Z153)</f>
        <v>0</v>
      </c>
      <c r="Z152" s="33">
        <f>IF('Indicator Date hidden'!AA153="x","x",$Z$2-'Indicator Date hidden'!AA153)</f>
        <v>0</v>
      </c>
      <c r="AA152" s="33" t="str">
        <f>IF('Indicator Date hidden'!AB153="x","x",$AA$2-'Indicator Date hidden'!AB153)</f>
        <v>x</v>
      </c>
      <c r="AB152" s="33">
        <f>IF('Indicator Date hidden'!AC153="x","x",$AB$2-'Indicator Date hidden'!AC153)</f>
        <v>0</v>
      </c>
      <c r="AC152" s="33">
        <f>IF('Indicator Date hidden'!AD153="x","x",$AC$2-'Indicator Date hidden'!AD153)</f>
        <v>0</v>
      </c>
      <c r="AD152" s="33" t="str">
        <f>IF('Indicator Date hidden'!AE153="x","x",$AD$2-'Indicator Date hidden'!AE153)</f>
        <v>x</v>
      </c>
      <c r="AE152" s="33" t="str">
        <f>IF('Indicator Date hidden'!AF153="x","x",$AE$2-'Indicator Date hidden'!AF153)</f>
        <v>x</v>
      </c>
      <c r="AF152" s="33">
        <f>IF('Indicator Date hidden'!AG153="x","x",$AF$2-'Indicator Date hidden'!AG153)</f>
        <v>7</v>
      </c>
      <c r="AG152" s="33">
        <f>IF('Indicator Date hidden'!AH153="x","x",$AG$2-'Indicator Date hidden'!AH153)</f>
        <v>0</v>
      </c>
      <c r="AH152" s="33">
        <f>IF('Indicator Date hidden'!AI153="x","x",$AH$2-'Indicator Date hidden'!AI153)</f>
        <v>0</v>
      </c>
      <c r="AI152" s="33">
        <f>IF('Indicator Date hidden'!AJ153="x","x",$AI$2-'Indicator Date hidden'!AJ153)</f>
        <v>0</v>
      </c>
      <c r="AJ152" s="33" t="str">
        <f>IF('Indicator Date hidden'!AK153="x","x",$AJ$2-'Indicator Date hidden'!AK153)</f>
        <v>x</v>
      </c>
      <c r="AK152" s="33" t="str">
        <f>IF('Indicator Date hidden'!AL153="x","x",$AK$2-'Indicator Date hidden'!AL153)</f>
        <v>x</v>
      </c>
      <c r="AL152" s="33">
        <f>IF('Indicator Date hidden'!AM153="x","x",$AL$2-'Indicator Date hidden'!AM153)</f>
        <v>0</v>
      </c>
      <c r="AM152" s="33">
        <f>IF('Indicator Date hidden'!AN153="x","x",$AM$2-'Indicator Date hidden'!AN153)</f>
        <v>0</v>
      </c>
      <c r="AN152" s="33">
        <f>IF('Indicator Date hidden'!AO153="x","x",$AN$2-'Indicator Date hidden'!AO153)</f>
        <v>0</v>
      </c>
      <c r="AO152" s="33">
        <f>IF('Indicator Date hidden'!AP153="x","x",$AO$2-'Indicator Date hidden'!AP153)</f>
        <v>1</v>
      </c>
      <c r="AP152" s="33">
        <f>IF('Indicator Date hidden'!AQ153="x","x",$AP$2-'Indicator Date hidden'!AQ153)</f>
        <v>1</v>
      </c>
      <c r="AQ152" s="33">
        <f>IF('Indicator Date hidden'!AR153="x","x",$AQ$2-'Indicator Date hidden'!AR153)</f>
        <v>0</v>
      </c>
      <c r="AR152" s="33">
        <f>IF('Indicator Date hidden'!AS153="x","x",$AR$2-'Indicator Date hidden'!AS153)</f>
        <v>0</v>
      </c>
      <c r="AS152" s="33">
        <f>IF('Indicator Date hidden'!AT153="x","x",$AS$2-'Indicator Date hidden'!AT153)</f>
        <v>0</v>
      </c>
      <c r="AT152" s="33">
        <f>IF('Indicator Date hidden'!AU153="x","x",$AT$2-'Indicator Date hidden'!AU153)</f>
        <v>0</v>
      </c>
      <c r="AU152" s="33">
        <f>IF('Indicator Date hidden'!AV153="x","x",$AU$2-'Indicator Date hidden'!AV153)</f>
        <v>4</v>
      </c>
      <c r="AV152" s="33">
        <f>IF('Indicator Date hidden'!AW153="x","x",$AV$2-'Indicator Date hidden'!AW153)</f>
        <v>0</v>
      </c>
      <c r="AW152" s="33">
        <f>IF('Indicator Date hidden'!AX153="x","x",$AW$2-'Indicator Date hidden'!AX153)</f>
        <v>0</v>
      </c>
      <c r="AX152" s="33">
        <f>IF('Indicator Date hidden'!AY153="x","x",$AX$2-'Indicator Date hidden'!AY153)</f>
        <v>0</v>
      </c>
      <c r="AY152" s="33">
        <f>IF('Indicator Date hidden'!AZ153="x","x",$AY$2-'Indicator Date hidden'!AZ153)</f>
        <v>0</v>
      </c>
      <c r="AZ152" s="33">
        <f>IF('Indicator Date hidden'!BA153="x","x",$AZ$2-'Indicator Date hidden'!BA153)</f>
        <v>0</v>
      </c>
      <c r="BA152">
        <f t="shared" si="10"/>
        <v>17</v>
      </c>
      <c r="BB152" s="34">
        <f t="shared" si="11"/>
        <v>0.37777777777777777</v>
      </c>
      <c r="BC152">
        <f t="shared" si="12"/>
        <v>6</v>
      </c>
      <c r="BD152" s="34">
        <f t="shared" si="13"/>
        <v>1.2344839477627689</v>
      </c>
      <c r="BE152" s="36">
        <f t="shared" si="14"/>
        <v>0</v>
      </c>
    </row>
    <row r="153" spans="1:57" x14ac:dyDescent="0.3">
      <c r="A153" t="s">
        <v>283</v>
      </c>
      <c r="B153" s="33">
        <f>IF('Indicator Date hidden'!C154="x","x",$B$2-'Indicator Date hidden'!C154)</f>
        <v>0</v>
      </c>
      <c r="C153" s="33">
        <f>IF('Indicator Date hidden'!D154="x","x",$C$2-'Indicator Date hidden'!D154)</f>
        <v>0</v>
      </c>
      <c r="D153" s="33">
        <f>IF('Indicator Date hidden'!E154="x","x",$D$2-'Indicator Date hidden'!E154)</f>
        <v>0</v>
      </c>
      <c r="E153" s="33">
        <f>IF('Indicator Date hidden'!F154="x","x",$E$2-'Indicator Date hidden'!F154)</f>
        <v>0</v>
      </c>
      <c r="F153" s="33">
        <f>IF('Indicator Date hidden'!G154="x","x",$F$2-'Indicator Date hidden'!G154)</f>
        <v>0</v>
      </c>
      <c r="G153" s="33">
        <f>IF('Indicator Date hidden'!H154="x","x",$G$2-'Indicator Date hidden'!H154)</f>
        <v>0</v>
      </c>
      <c r="H153" s="33">
        <f>IF('Indicator Date hidden'!I154="x","x",$H$2-'Indicator Date hidden'!I154)</f>
        <v>0</v>
      </c>
      <c r="I153" s="33">
        <f>IF('Indicator Date hidden'!J154="x","x",$I$2-'Indicator Date hidden'!J154)</f>
        <v>0</v>
      </c>
      <c r="J153" s="33">
        <f>IF('Indicator Date hidden'!K154="x","x",$J$2-'Indicator Date hidden'!K154)</f>
        <v>0</v>
      </c>
      <c r="K153" s="33">
        <f>IF('Indicator Date hidden'!L154="x","x",$K$2-'Indicator Date hidden'!L154)</f>
        <v>0</v>
      </c>
      <c r="L153" s="33">
        <f>IF('Indicator Date hidden'!M154="x","x",$L$2-'Indicator Date hidden'!M154)</f>
        <v>0</v>
      </c>
      <c r="M153" s="33">
        <f>IF('Indicator Date hidden'!N154="x","x",$M$2-'Indicator Date hidden'!N154)</f>
        <v>0</v>
      </c>
      <c r="N153" s="33">
        <f>IF('Indicator Date hidden'!O154="x","x",$N$2-'Indicator Date hidden'!O154)</f>
        <v>0</v>
      </c>
      <c r="O153" s="33">
        <f>IF('Indicator Date hidden'!P154="x","x",$O$2-'Indicator Date hidden'!P154)</f>
        <v>0</v>
      </c>
      <c r="P153" s="33">
        <f>IF('Indicator Date hidden'!Q154="x","x",$P$2-'Indicator Date hidden'!Q154)</f>
        <v>0</v>
      </c>
      <c r="Q153" s="33">
        <f>IF('Indicator Date hidden'!R154="x","x",$Q$2-'Indicator Date hidden'!R154)</f>
        <v>1</v>
      </c>
      <c r="R153" s="33">
        <f>IF('Indicator Date hidden'!S154="x","x",$R$2-'Indicator Date hidden'!S154)</f>
        <v>0</v>
      </c>
      <c r="S153" s="33">
        <f>IF('Indicator Date hidden'!T154="x","x",$S$2-'Indicator Date hidden'!T154)</f>
        <v>0</v>
      </c>
      <c r="T153" s="33">
        <f>IF('Indicator Date hidden'!U154="x","x",$T$2-'Indicator Date hidden'!U154)</f>
        <v>0</v>
      </c>
      <c r="U153" s="33">
        <f>IF('Indicator Date hidden'!V154="x","x",$U$2-'Indicator Date hidden'!V154)</f>
        <v>0</v>
      </c>
      <c r="V153" s="33">
        <f>IF('Indicator Date hidden'!W154="x","x",$V$2-'Indicator Date hidden'!W154)</f>
        <v>0</v>
      </c>
      <c r="W153" s="33">
        <f>IF('Indicator Date hidden'!X154="x","x",$W$2-'Indicator Date hidden'!X154)</f>
        <v>1</v>
      </c>
      <c r="X153" s="33">
        <f>IF('Indicator Date hidden'!Y154="x","x",$X$2-'Indicator Date hidden'!Y154)</f>
        <v>4</v>
      </c>
      <c r="Y153" s="33">
        <f>IF('Indicator Date hidden'!Z154="x","x",$Y$2-'Indicator Date hidden'!Z154)</f>
        <v>0</v>
      </c>
      <c r="Z153" s="33">
        <f>IF('Indicator Date hidden'!AA154="x","x",$Z$2-'Indicator Date hidden'!AA154)</f>
        <v>0</v>
      </c>
      <c r="AA153" s="33">
        <f>IF('Indicator Date hidden'!AB154="x","x",$AA$2-'Indicator Date hidden'!AB154)</f>
        <v>0</v>
      </c>
      <c r="AB153" s="33">
        <f>IF('Indicator Date hidden'!AC154="x","x",$AB$2-'Indicator Date hidden'!AC154)</f>
        <v>0</v>
      </c>
      <c r="AC153" s="33">
        <f>IF('Indicator Date hidden'!AD154="x","x",$AC$2-'Indicator Date hidden'!AD154)</f>
        <v>0</v>
      </c>
      <c r="AD153" s="33">
        <f>IF('Indicator Date hidden'!AE154="x","x",$AD$2-'Indicator Date hidden'!AE154)</f>
        <v>0</v>
      </c>
      <c r="AE153" s="33">
        <f>IF('Indicator Date hidden'!AF154="x","x",$AE$2-'Indicator Date hidden'!AF154)</f>
        <v>0</v>
      </c>
      <c r="AF153" s="33">
        <f>IF('Indicator Date hidden'!AG154="x","x",$AF$2-'Indicator Date hidden'!AG154)</f>
        <v>2</v>
      </c>
      <c r="AG153" s="33">
        <f>IF('Indicator Date hidden'!AH154="x","x",$AG$2-'Indicator Date hidden'!AH154)</f>
        <v>0</v>
      </c>
      <c r="AH153" s="33">
        <f>IF('Indicator Date hidden'!AI154="x","x",$AH$2-'Indicator Date hidden'!AI154)</f>
        <v>0</v>
      </c>
      <c r="AI153" s="33">
        <f>IF('Indicator Date hidden'!AJ154="x","x",$AI$2-'Indicator Date hidden'!AJ154)</f>
        <v>0</v>
      </c>
      <c r="AJ153" s="33" t="str">
        <f>IF('Indicator Date hidden'!AK154="x","x",$AJ$2-'Indicator Date hidden'!AK154)</f>
        <v>x</v>
      </c>
      <c r="AK153" s="33">
        <f>IF('Indicator Date hidden'!AL154="x","x",$AK$2-'Indicator Date hidden'!AL154)</f>
        <v>1</v>
      </c>
      <c r="AL153" s="33">
        <f>IF('Indicator Date hidden'!AM154="x","x",$AL$2-'Indicator Date hidden'!AM154)</f>
        <v>0</v>
      </c>
      <c r="AM153" s="33">
        <f>IF('Indicator Date hidden'!AN154="x","x",$AM$2-'Indicator Date hidden'!AN154)</f>
        <v>0</v>
      </c>
      <c r="AN153" s="33">
        <f>IF('Indicator Date hidden'!AO154="x","x",$AN$2-'Indicator Date hidden'!AO154)</f>
        <v>0</v>
      </c>
      <c r="AO153" s="33">
        <f>IF('Indicator Date hidden'!AP154="x","x",$AO$2-'Indicator Date hidden'!AP154)</f>
        <v>0</v>
      </c>
      <c r="AP153" s="33">
        <f>IF('Indicator Date hidden'!AQ154="x","x",$AP$2-'Indicator Date hidden'!AQ154)</f>
        <v>0</v>
      </c>
      <c r="AQ153" s="33">
        <f>IF('Indicator Date hidden'!AR154="x","x",$AQ$2-'Indicator Date hidden'!AR154)</f>
        <v>6</v>
      </c>
      <c r="AR153" s="33">
        <f>IF('Indicator Date hidden'!AS154="x","x",$AR$2-'Indicator Date hidden'!AS154)</f>
        <v>0</v>
      </c>
      <c r="AS153" s="33">
        <f>IF('Indicator Date hidden'!AT154="x","x",$AS$2-'Indicator Date hidden'!AT154)</f>
        <v>0</v>
      </c>
      <c r="AT153" s="33">
        <f>IF('Indicator Date hidden'!AU154="x","x",$AT$2-'Indicator Date hidden'!AU154)</f>
        <v>0</v>
      </c>
      <c r="AU153" s="33">
        <f>IF('Indicator Date hidden'!AV154="x","x",$AU$2-'Indicator Date hidden'!AV154)</f>
        <v>1</v>
      </c>
      <c r="AV153" s="33">
        <f>IF('Indicator Date hidden'!AW154="x","x",$AV$2-'Indicator Date hidden'!AW154)</f>
        <v>0</v>
      </c>
      <c r="AW153" s="33">
        <f>IF('Indicator Date hidden'!AX154="x","x",$AW$2-'Indicator Date hidden'!AX154)</f>
        <v>0</v>
      </c>
      <c r="AX153" s="33">
        <f>IF('Indicator Date hidden'!AY154="x","x",$AX$2-'Indicator Date hidden'!AY154)</f>
        <v>0</v>
      </c>
      <c r="AY153" s="33">
        <f>IF('Indicator Date hidden'!AZ154="x","x",$AY$2-'Indicator Date hidden'!AZ154)</f>
        <v>0</v>
      </c>
      <c r="AZ153" s="33">
        <f>IF('Indicator Date hidden'!BA154="x","x",$AZ$2-'Indicator Date hidden'!BA154)</f>
        <v>0</v>
      </c>
      <c r="BA153">
        <f t="shared" si="10"/>
        <v>16</v>
      </c>
      <c r="BB153" s="34">
        <f t="shared" si="11"/>
        <v>0.32</v>
      </c>
      <c r="BC153">
        <f t="shared" si="12"/>
        <v>7</v>
      </c>
      <c r="BD153" s="34">
        <f t="shared" si="13"/>
        <v>1.0476640682967036</v>
      </c>
      <c r="BE153" s="36">
        <f t="shared" si="14"/>
        <v>0</v>
      </c>
    </row>
    <row r="154" spans="1:57" x14ac:dyDescent="0.3">
      <c r="A154" t="s">
        <v>285</v>
      </c>
      <c r="B154" s="33">
        <f>IF('Indicator Date hidden'!C155="x","x",$B$2-'Indicator Date hidden'!C155)</f>
        <v>0</v>
      </c>
      <c r="C154" s="33">
        <f>IF('Indicator Date hidden'!D155="x","x",$C$2-'Indicator Date hidden'!D155)</f>
        <v>0</v>
      </c>
      <c r="D154" s="33">
        <f>IF('Indicator Date hidden'!E155="x","x",$D$2-'Indicator Date hidden'!E155)</f>
        <v>0</v>
      </c>
      <c r="E154" s="33">
        <f>IF('Indicator Date hidden'!F155="x","x",$E$2-'Indicator Date hidden'!F155)</f>
        <v>0</v>
      </c>
      <c r="F154" s="33">
        <f>IF('Indicator Date hidden'!G155="x","x",$F$2-'Indicator Date hidden'!G155)</f>
        <v>0</v>
      </c>
      <c r="G154" s="33">
        <f>IF('Indicator Date hidden'!H155="x","x",$G$2-'Indicator Date hidden'!H155)</f>
        <v>0</v>
      </c>
      <c r="H154" s="33">
        <f>IF('Indicator Date hidden'!I155="x","x",$H$2-'Indicator Date hidden'!I155)</f>
        <v>0</v>
      </c>
      <c r="I154" s="33">
        <f>IF('Indicator Date hidden'!J155="x","x",$I$2-'Indicator Date hidden'!J155)</f>
        <v>0</v>
      </c>
      <c r="J154" s="33">
        <f>IF('Indicator Date hidden'!K155="x","x",$J$2-'Indicator Date hidden'!K155)</f>
        <v>0</v>
      </c>
      <c r="K154" s="33">
        <f>IF('Indicator Date hidden'!L155="x","x",$K$2-'Indicator Date hidden'!L155)</f>
        <v>0</v>
      </c>
      <c r="L154" s="33">
        <f>IF('Indicator Date hidden'!M155="x","x",$L$2-'Indicator Date hidden'!M155)</f>
        <v>0</v>
      </c>
      <c r="M154" s="33">
        <f>IF('Indicator Date hidden'!N155="x","x",$M$2-'Indicator Date hidden'!N155)</f>
        <v>0</v>
      </c>
      <c r="N154" s="33">
        <f>IF('Indicator Date hidden'!O155="x","x",$N$2-'Indicator Date hidden'!O155)</f>
        <v>0</v>
      </c>
      <c r="O154" s="33">
        <f>IF('Indicator Date hidden'!P155="x","x",$O$2-'Indicator Date hidden'!P155)</f>
        <v>0</v>
      </c>
      <c r="P154" s="33">
        <f>IF('Indicator Date hidden'!Q155="x","x",$P$2-'Indicator Date hidden'!Q155)</f>
        <v>0</v>
      </c>
      <c r="Q154" s="33" t="str">
        <f>IF('Indicator Date hidden'!R155="x","x",$Q$2-'Indicator Date hidden'!R155)</f>
        <v>x</v>
      </c>
      <c r="R154" s="33">
        <f>IF('Indicator Date hidden'!S155="x","x",$R$2-'Indicator Date hidden'!S155)</f>
        <v>0</v>
      </c>
      <c r="S154" s="33">
        <f>IF('Indicator Date hidden'!T155="x","x",$S$2-'Indicator Date hidden'!T155)</f>
        <v>0</v>
      </c>
      <c r="T154" s="33">
        <f>IF('Indicator Date hidden'!U155="x","x",$T$2-'Indicator Date hidden'!U155)</f>
        <v>0</v>
      </c>
      <c r="U154" s="33" t="str">
        <f>IF('Indicator Date hidden'!V155="x","x",$U$2-'Indicator Date hidden'!V155)</f>
        <v>x</v>
      </c>
      <c r="V154" s="33">
        <f>IF('Indicator Date hidden'!W155="x","x",$V$2-'Indicator Date hidden'!W155)</f>
        <v>0</v>
      </c>
      <c r="W154" s="33" t="str">
        <f>IF('Indicator Date hidden'!X155="x","x",$W$2-'Indicator Date hidden'!X155)</f>
        <v>x</v>
      </c>
      <c r="X154" s="33">
        <f>IF('Indicator Date hidden'!Y155="x","x",$X$2-'Indicator Date hidden'!Y155)</f>
        <v>1</v>
      </c>
      <c r="Y154" s="33">
        <f>IF('Indicator Date hidden'!Z155="x","x",$Y$2-'Indicator Date hidden'!Z155)</f>
        <v>0</v>
      </c>
      <c r="Z154" s="33">
        <f>IF('Indicator Date hidden'!AA155="x","x",$Z$2-'Indicator Date hidden'!AA155)</f>
        <v>0</v>
      </c>
      <c r="AA154" s="33" t="str">
        <f>IF('Indicator Date hidden'!AB155="x","x",$AA$2-'Indicator Date hidden'!AB155)</f>
        <v>x</v>
      </c>
      <c r="AB154" s="33">
        <f>IF('Indicator Date hidden'!AC155="x","x",$AB$2-'Indicator Date hidden'!AC155)</f>
        <v>0</v>
      </c>
      <c r="AC154" s="33">
        <f>IF('Indicator Date hidden'!AD155="x","x",$AC$2-'Indicator Date hidden'!AD155)</f>
        <v>0</v>
      </c>
      <c r="AD154" s="33" t="str">
        <f>IF('Indicator Date hidden'!AE155="x","x",$AD$2-'Indicator Date hidden'!AE155)</f>
        <v>x</v>
      </c>
      <c r="AE154" s="33">
        <f>IF('Indicator Date hidden'!AF155="x","x",$AE$2-'Indicator Date hidden'!AF155)</f>
        <v>0</v>
      </c>
      <c r="AF154" s="33" t="str">
        <f>IF('Indicator Date hidden'!AG155="x","x",$AF$2-'Indicator Date hidden'!AG155)</f>
        <v>x</v>
      </c>
      <c r="AG154" s="33">
        <f>IF('Indicator Date hidden'!AH155="x","x",$AG$2-'Indicator Date hidden'!AH155)</f>
        <v>0</v>
      </c>
      <c r="AH154" s="33">
        <f>IF('Indicator Date hidden'!AI155="x","x",$AH$2-'Indicator Date hidden'!AI155)</f>
        <v>0</v>
      </c>
      <c r="AI154" s="33">
        <f>IF('Indicator Date hidden'!AJ155="x","x",$AI$2-'Indicator Date hidden'!AJ155)</f>
        <v>0</v>
      </c>
      <c r="AJ154" s="33" t="str">
        <f>IF('Indicator Date hidden'!AK155="x","x",$AJ$2-'Indicator Date hidden'!AK155)</f>
        <v>x</v>
      </c>
      <c r="AK154" s="33">
        <f>IF('Indicator Date hidden'!AL155="x","x",$AK$2-'Indicator Date hidden'!AL155)</f>
        <v>1</v>
      </c>
      <c r="AL154" s="33">
        <f>IF('Indicator Date hidden'!AM155="x","x",$AL$2-'Indicator Date hidden'!AM155)</f>
        <v>0</v>
      </c>
      <c r="AM154" s="33">
        <f>IF('Indicator Date hidden'!AN155="x","x",$AM$2-'Indicator Date hidden'!AN155)</f>
        <v>0</v>
      </c>
      <c r="AN154" s="33">
        <f>IF('Indicator Date hidden'!AO155="x","x",$AN$2-'Indicator Date hidden'!AO155)</f>
        <v>0</v>
      </c>
      <c r="AO154" s="33">
        <f>IF('Indicator Date hidden'!AP155="x","x",$AO$2-'Indicator Date hidden'!AP155)</f>
        <v>0</v>
      </c>
      <c r="AP154" s="33">
        <f>IF('Indicator Date hidden'!AQ155="x","x",$AP$2-'Indicator Date hidden'!AQ155)</f>
        <v>0</v>
      </c>
      <c r="AQ154" s="33">
        <f>IF('Indicator Date hidden'!AR155="x","x",$AQ$2-'Indicator Date hidden'!AR155)</f>
        <v>8</v>
      </c>
      <c r="AR154" s="33">
        <f>IF('Indicator Date hidden'!AS155="x","x",$AR$2-'Indicator Date hidden'!AS155)</f>
        <v>0</v>
      </c>
      <c r="AS154" s="33">
        <f>IF('Indicator Date hidden'!AT155="x","x",$AS$2-'Indicator Date hidden'!AT155)</f>
        <v>0</v>
      </c>
      <c r="AT154" s="33">
        <f>IF('Indicator Date hidden'!AU155="x","x",$AT$2-'Indicator Date hidden'!AU155)</f>
        <v>0</v>
      </c>
      <c r="AU154" s="33">
        <f>IF('Indicator Date hidden'!AV155="x","x",$AU$2-'Indicator Date hidden'!AV155)</f>
        <v>1</v>
      </c>
      <c r="AV154" s="33">
        <f>IF('Indicator Date hidden'!AW155="x","x",$AV$2-'Indicator Date hidden'!AW155)</f>
        <v>0</v>
      </c>
      <c r="AW154" s="33">
        <f>IF('Indicator Date hidden'!AX155="x","x",$AW$2-'Indicator Date hidden'!AX155)</f>
        <v>0</v>
      </c>
      <c r="AX154" s="33">
        <f>IF('Indicator Date hidden'!AY155="x","x",$AX$2-'Indicator Date hidden'!AY155)</f>
        <v>0</v>
      </c>
      <c r="AY154" s="33">
        <f>IF('Indicator Date hidden'!AZ155="x","x",$AY$2-'Indicator Date hidden'!AZ155)</f>
        <v>0</v>
      </c>
      <c r="AZ154" s="33">
        <f>IF('Indicator Date hidden'!BA155="x","x",$AZ$2-'Indicator Date hidden'!BA155)</f>
        <v>0</v>
      </c>
      <c r="BA154">
        <f t="shared" si="10"/>
        <v>11</v>
      </c>
      <c r="BB154" s="34">
        <f t="shared" si="11"/>
        <v>0.25</v>
      </c>
      <c r="BC154">
        <f t="shared" si="12"/>
        <v>4</v>
      </c>
      <c r="BD154" s="34">
        <f t="shared" si="13"/>
        <v>1.2083986398234949</v>
      </c>
      <c r="BE154" s="36">
        <f t="shared" si="14"/>
        <v>0</v>
      </c>
    </row>
    <row r="155" spans="1:57" x14ac:dyDescent="0.3">
      <c r="A155" t="s">
        <v>287</v>
      </c>
      <c r="B155" s="33">
        <f>IF('Indicator Date hidden'!C156="x","x",$B$2-'Indicator Date hidden'!C156)</f>
        <v>0</v>
      </c>
      <c r="C155" s="33">
        <f>IF('Indicator Date hidden'!D156="x","x",$C$2-'Indicator Date hidden'!D156)</f>
        <v>0</v>
      </c>
      <c r="D155" s="33">
        <f>IF('Indicator Date hidden'!E156="x","x",$D$2-'Indicator Date hidden'!E156)</f>
        <v>0</v>
      </c>
      <c r="E155" s="33">
        <f>IF('Indicator Date hidden'!F156="x","x",$E$2-'Indicator Date hidden'!F156)</f>
        <v>0</v>
      </c>
      <c r="F155" s="33">
        <f>IF('Indicator Date hidden'!G156="x","x",$F$2-'Indicator Date hidden'!G156)</f>
        <v>0</v>
      </c>
      <c r="G155" s="33">
        <f>IF('Indicator Date hidden'!H156="x","x",$G$2-'Indicator Date hidden'!H156)</f>
        <v>0</v>
      </c>
      <c r="H155" s="33">
        <f>IF('Indicator Date hidden'!I156="x","x",$H$2-'Indicator Date hidden'!I156)</f>
        <v>0</v>
      </c>
      <c r="I155" s="33">
        <f>IF('Indicator Date hidden'!J156="x","x",$I$2-'Indicator Date hidden'!J156)</f>
        <v>0</v>
      </c>
      <c r="J155" s="33">
        <f>IF('Indicator Date hidden'!K156="x","x",$J$2-'Indicator Date hidden'!K156)</f>
        <v>0</v>
      </c>
      <c r="K155" s="33">
        <f>IF('Indicator Date hidden'!L156="x","x",$K$2-'Indicator Date hidden'!L156)</f>
        <v>0</v>
      </c>
      <c r="L155" s="33">
        <f>IF('Indicator Date hidden'!M156="x","x",$L$2-'Indicator Date hidden'!M156)</f>
        <v>0</v>
      </c>
      <c r="M155" s="33">
        <f>IF('Indicator Date hidden'!N156="x","x",$M$2-'Indicator Date hidden'!N156)</f>
        <v>0</v>
      </c>
      <c r="N155" s="33">
        <f>IF('Indicator Date hidden'!O156="x","x",$N$2-'Indicator Date hidden'!O156)</f>
        <v>0</v>
      </c>
      <c r="O155" s="33">
        <f>IF('Indicator Date hidden'!P156="x","x",$O$2-'Indicator Date hidden'!P156)</f>
        <v>0</v>
      </c>
      <c r="P155" s="33">
        <f>IF('Indicator Date hidden'!Q156="x","x",$P$2-'Indicator Date hidden'!Q156)</f>
        <v>0</v>
      </c>
      <c r="Q155" s="33" t="str">
        <f>IF('Indicator Date hidden'!R156="x","x",$Q$2-'Indicator Date hidden'!R156)</f>
        <v>x</v>
      </c>
      <c r="R155" s="33">
        <f>IF('Indicator Date hidden'!S156="x","x",$R$2-'Indicator Date hidden'!S156)</f>
        <v>0</v>
      </c>
      <c r="S155" s="33">
        <f>IF('Indicator Date hidden'!T156="x","x",$S$2-'Indicator Date hidden'!T156)</f>
        <v>0</v>
      </c>
      <c r="T155" s="33">
        <f>IF('Indicator Date hidden'!U156="x","x",$T$2-'Indicator Date hidden'!U156)</f>
        <v>0</v>
      </c>
      <c r="U155" s="33" t="str">
        <f>IF('Indicator Date hidden'!V156="x","x",$U$2-'Indicator Date hidden'!V156)</f>
        <v>x</v>
      </c>
      <c r="V155" s="33">
        <f>IF('Indicator Date hidden'!W156="x","x",$V$2-'Indicator Date hidden'!W156)</f>
        <v>0</v>
      </c>
      <c r="W155" s="33" t="str">
        <f>IF('Indicator Date hidden'!X156="x","x",$W$2-'Indicator Date hidden'!X156)</f>
        <v>x</v>
      </c>
      <c r="X155" s="33">
        <f>IF('Indicator Date hidden'!Y156="x","x",$X$2-'Indicator Date hidden'!Y156)</f>
        <v>2</v>
      </c>
      <c r="Y155" s="33">
        <f>IF('Indicator Date hidden'!Z156="x","x",$Y$2-'Indicator Date hidden'!Z156)</f>
        <v>0</v>
      </c>
      <c r="Z155" s="33">
        <f>IF('Indicator Date hidden'!AA156="x","x",$Z$2-'Indicator Date hidden'!AA156)</f>
        <v>0</v>
      </c>
      <c r="AA155" s="33">
        <f>IF('Indicator Date hidden'!AB156="x","x",$AA$2-'Indicator Date hidden'!AB156)</f>
        <v>0</v>
      </c>
      <c r="AB155" s="33">
        <f>IF('Indicator Date hidden'!AC156="x","x",$AB$2-'Indicator Date hidden'!AC156)</f>
        <v>0</v>
      </c>
      <c r="AC155" s="33">
        <f>IF('Indicator Date hidden'!AD156="x","x",$AC$2-'Indicator Date hidden'!AD156)</f>
        <v>0</v>
      </c>
      <c r="AD155" s="33" t="str">
        <f>IF('Indicator Date hidden'!AE156="x","x",$AD$2-'Indicator Date hidden'!AE156)</f>
        <v>x</v>
      </c>
      <c r="AE155" s="33">
        <f>IF('Indicator Date hidden'!AF156="x","x",$AE$2-'Indicator Date hidden'!AF156)</f>
        <v>0</v>
      </c>
      <c r="AF155" s="33">
        <f>IF('Indicator Date hidden'!AG156="x","x",$AF$2-'Indicator Date hidden'!AG156)</f>
        <v>1</v>
      </c>
      <c r="AG155" s="33">
        <f>IF('Indicator Date hidden'!AH156="x","x",$AG$2-'Indicator Date hidden'!AH156)</f>
        <v>0</v>
      </c>
      <c r="AH155" s="33">
        <f>IF('Indicator Date hidden'!AI156="x","x",$AH$2-'Indicator Date hidden'!AI156)</f>
        <v>0</v>
      </c>
      <c r="AI155" s="33">
        <f>IF('Indicator Date hidden'!AJ156="x","x",$AI$2-'Indicator Date hidden'!AJ156)</f>
        <v>0</v>
      </c>
      <c r="AJ155" s="33" t="str">
        <f>IF('Indicator Date hidden'!AK156="x","x",$AJ$2-'Indicator Date hidden'!AK156)</f>
        <v>x</v>
      </c>
      <c r="AK155" s="33">
        <f>IF('Indicator Date hidden'!AL156="x","x",$AK$2-'Indicator Date hidden'!AL156)</f>
        <v>1</v>
      </c>
      <c r="AL155" s="33">
        <f>IF('Indicator Date hidden'!AM156="x","x",$AL$2-'Indicator Date hidden'!AM156)</f>
        <v>0</v>
      </c>
      <c r="AM155" s="33">
        <f>IF('Indicator Date hidden'!AN156="x","x",$AM$2-'Indicator Date hidden'!AN156)</f>
        <v>0</v>
      </c>
      <c r="AN155" s="33">
        <f>IF('Indicator Date hidden'!AO156="x","x",$AN$2-'Indicator Date hidden'!AO156)</f>
        <v>0</v>
      </c>
      <c r="AO155" s="33">
        <f>IF('Indicator Date hidden'!AP156="x","x",$AO$2-'Indicator Date hidden'!AP156)</f>
        <v>0</v>
      </c>
      <c r="AP155" s="33">
        <f>IF('Indicator Date hidden'!AQ156="x","x",$AP$2-'Indicator Date hidden'!AQ156)</f>
        <v>0</v>
      </c>
      <c r="AQ155" s="33">
        <f>IF('Indicator Date hidden'!AR156="x","x",$AQ$2-'Indicator Date hidden'!AR156)</f>
        <v>0</v>
      </c>
      <c r="AR155" s="33">
        <f>IF('Indicator Date hidden'!AS156="x","x",$AR$2-'Indicator Date hidden'!AS156)</f>
        <v>0</v>
      </c>
      <c r="AS155" s="33">
        <f>IF('Indicator Date hidden'!AT156="x","x",$AS$2-'Indicator Date hidden'!AT156)</f>
        <v>0</v>
      </c>
      <c r="AT155" s="33">
        <f>IF('Indicator Date hidden'!AU156="x","x",$AT$2-'Indicator Date hidden'!AU156)</f>
        <v>0</v>
      </c>
      <c r="AU155" s="33" t="str">
        <f>IF('Indicator Date hidden'!AV156="x","x",$AU$2-'Indicator Date hidden'!AV156)</f>
        <v>x</v>
      </c>
      <c r="AV155" s="33">
        <f>IF('Indicator Date hidden'!AW156="x","x",$AV$2-'Indicator Date hidden'!AW156)</f>
        <v>0</v>
      </c>
      <c r="AW155" s="33">
        <f>IF('Indicator Date hidden'!AX156="x","x",$AW$2-'Indicator Date hidden'!AX156)</f>
        <v>0</v>
      </c>
      <c r="AX155" s="33">
        <f>IF('Indicator Date hidden'!AY156="x","x",$AX$2-'Indicator Date hidden'!AY156)</f>
        <v>0</v>
      </c>
      <c r="AY155" s="33">
        <f>IF('Indicator Date hidden'!AZ156="x","x",$AY$2-'Indicator Date hidden'!AZ156)</f>
        <v>0</v>
      </c>
      <c r="AZ155" s="33">
        <f>IF('Indicator Date hidden'!BA156="x","x",$AZ$2-'Indicator Date hidden'!BA156)</f>
        <v>0</v>
      </c>
      <c r="BA155">
        <f t="shared" si="10"/>
        <v>4</v>
      </c>
      <c r="BB155" s="34">
        <f t="shared" si="11"/>
        <v>8.8888888888888892E-2</v>
      </c>
      <c r="BC155">
        <f t="shared" si="12"/>
        <v>3</v>
      </c>
      <c r="BD155" s="34">
        <f t="shared" si="13"/>
        <v>0.35416394334464951</v>
      </c>
      <c r="BE155" s="36">
        <f t="shared" si="14"/>
        <v>0</v>
      </c>
    </row>
    <row r="156" spans="1:57" x14ac:dyDescent="0.3">
      <c r="A156" t="s">
        <v>289</v>
      </c>
      <c r="B156" s="33">
        <f>IF('Indicator Date hidden'!C157="x","x",$B$2-'Indicator Date hidden'!C157)</f>
        <v>0</v>
      </c>
      <c r="C156" s="33">
        <f>IF('Indicator Date hidden'!D157="x","x",$C$2-'Indicator Date hidden'!D157)</f>
        <v>0</v>
      </c>
      <c r="D156" s="33">
        <f>IF('Indicator Date hidden'!E157="x","x",$D$2-'Indicator Date hidden'!E157)</f>
        <v>0</v>
      </c>
      <c r="E156" s="33">
        <f>IF('Indicator Date hidden'!F157="x","x",$E$2-'Indicator Date hidden'!F157)</f>
        <v>0</v>
      </c>
      <c r="F156" s="33">
        <f>IF('Indicator Date hidden'!G157="x","x",$F$2-'Indicator Date hidden'!G157)</f>
        <v>0</v>
      </c>
      <c r="G156" s="33">
        <f>IF('Indicator Date hidden'!H157="x","x",$G$2-'Indicator Date hidden'!H157)</f>
        <v>0</v>
      </c>
      <c r="H156" s="33">
        <f>IF('Indicator Date hidden'!I157="x","x",$H$2-'Indicator Date hidden'!I157)</f>
        <v>0</v>
      </c>
      <c r="I156" s="33">
        <f>IF('Indicator Date hidden'!J157="x","x",$I$2-'Indicator Date hidden'!J157)</f>
        <v>0</v>
      </c>
      <c r="J156" s="33">
        <f>IF('Indicator Date hidden'!K157="x","x",$J$2-'Indicator Date hidden'!K157)</f>
        <v>0</v>
      </c>
      <c r="K156" s="33">
        <f>IF('Indicator Date hidden'!L157="x","x",$K$2-'Indicator Date hidden'!L157)</f>
        <v>0</v>
      </c>
      <c r="L156" s="33">
        <f>IF('Indicator Date hidden'!M157="x","x",$L$2-'Indicator Date hidden'!M157)</f>
        <v>0</v>
      </c>
      <c r="M156" s="33">
        <f>IF('Indicator Date hidden'!N157="x","x",$M$2-'Indicator Date hidden'!N157)</f>
        <v>0</v>
      </c>
      <c r="N156" s="33">
        <f>IF('Indicator Date hidden'!O157="x","x",$N$2-'Indicator Date hidden'!O157)</f>
        <v>0</v>
      </c>
      <c r="O156" s="33">
        <f>IF('Indicator Date hidden'!P157="x","x",$O$2-'Indicator Date hidden'!P157)</f>
        <v>0</v>
      </c>
      <c r="P156" s="33">
        <f>IF('Indicator Date hidden'!Q157="x","x",$P$2-'Indicator Date hidden'!Q157)</f>
        <v>0</v>
      </c>
      <c r="Q156" s="33" t="str">
        <f>IF('Indicator Date hidden'!R157="x","x",$Q$2-'Indicator Date hidden'!R157)</f>
        <v>x</v>
      </c>
      <c r="R156" s="33">
        <f>IF('Indicator Date hidden'!S157="x","x",$R$2-'Indicator Date hidden'!S157)</f>
        <v>0</v>
      </c>
      <c r="S156" s="33">
        <f>IF('Indicator Date hidden'!T157="x","x",$S$2-'Indicator Date hidden'!T157)</f>
        <v>0</v>
      </c>
      <c r="T156" s="33">
        <f>IF('Indicator Date hidden'!U157="x","x",$T$2-'Indicator Date hidden'!U157)</f>
        <v>0</v>
      </c>
      <c r="U156" s="33" t="str">
        <f>IF('Indicator Date hidden'!V157="x","x",$U$2-'Indicator Date hidden'!V157)</f>
        <v>x</v>
      </c>
      <c r="V156" s="33">
        <f>IF('Indicator Date hidden'!W157="x","x",$V$2-'Indicator Date hidden'!W157)</f>
        <v>0</v>
      </c>
      <c r="W156" s="33" t="str">
        <f>IF('Indicator Date hidden'!X157="x","x",$W$2-'Indicator Date hidden'!X157)</f>
        <v>x</v>
      </c>
      <c r="X156" s="33">
        <f>IF('Indicator Date hidden'!Y157="x","x",$X$2-'Indicator Date hidden'!Y157)</f>
        <v>3</v>
      </c>
      <c r="Y156" s="33">
        <f>IF('Indicator Date hidden'!Z157="x","x",$Y$2-'Indicator Date hidden'!Z157)</f>
        <v>0</v>
      </c>
      <c r="Z156" s="33">
        <f>IF('Indicator Date hidden'!AA157="x","x",$Z$2-'Indicator Date hidden'!AA157)</f>
        <v>0</v>
      </c>
      <c r="AA156" s="33">
        <f>IF('Indicator Date hidden'!AB157="x","x",$AA$2-'Indicator Date hidden'!AB157)</f>
        <v>0</v>
      </c>
      <c r="AB156" s="33">
        <f>IF('Indicator Date hidden'!AC157="x","x",$AB$2-'Indicator Date hidden'!AC157)</f>
        <v>0</v>
      </c>
      <c r="AC156" s="33">
        <f>IF('Indicator Date hidden'!AD157="x","x",$AC$2-'Indicator Date hidden'!AD157)</f>
        <v>0</v>
      </c>
      <c r="AD156" s="33" t="str">
        <f>IF('Indicator Date hidden'!AE157="x","x",$AD$2-'Indicator Date hidden'!AE157)</f>
        <v>x</v>
      </c>
      <c r="AE156" s="33">
        <f>IF('Indicator Date hidden'!AF157="x","x",$AE$2-'Indicator Date hidden'!AF157)</f>
        <v>0</v>
      </c>
      <c r="AF156" s="33">
        <f>IF('Indicator Date hidden'!AG157="x","x",$AF$2-'Indicator Date hidden'!AG157)</f>
        <v>1</v>
      </c>
      <c r="AG156" s="33">
        <f>IF('Indicator Date hidden'!AH157="x","x",$AG$2-'Indicator Date hidden'!AH157)</f>
        <v>0</v>
      </c>
      <c r="AH156" s="33">
        <f>IF('Indicator Date hidden'!AI157="x","x",$AH$2-'Indicator Date hidden'!AI157)</f>
        <v>0</v>
      </c>
      <c r="AI156" s="33">
        <f>IF('Indicator Date hidden'!AJ157="x","x",$AI$2-'Indicator Date hidden'!AJ157)</f>
        <v>0</v>
      </c>
      <c r="AJ156" s="33" t="str">
        <f>IF('Indicator Date hidden'!AK157="x","x",$AJ$2-'Indicator Date hidden'!AK157)</f>
        <v>x</v>
      </c>
      <c r="AK156" s="33">
        <f>IF('Indicator Date hidden'!AL157="x","x",$AK$2-'Indicator Date hidden'!AL157)</f>
        <v>1</v>
      </c>
      <c r="AL156" s="33">
        <f>IF('Indicator Date hidden'!AM157="x","x",$AL$2-'Indicator Date hidden'!AM157)</f>
        <v>0</v>
      </c>
      <c r="AM156" s="33">
        <f>IF('Indicator Date hidden'!AN157="x","x",$AM$2-'Indicator Date hidden'!AN157)</f>
        <v>0</v>
      </c>
      <c r="AN156" s="33">
        <f>IF('Indicator Date hidden'!AO157="x","x",$AN$2-'Indicator Date hidden'!AO157)</f>
        <v>0</v>
      </c>
      <c r="AO156" s="33">
        <f>IF('Indicator Date hidden'!AP157="x","x",$AO$2-'Indicator Date hidden'!AP157)</f>
        <v>0</v>
      </c>
      <c r="AP156" s="33">
        <f>IF('Indicator Date hidden'!AQ157="x","x",$AP$2-'Indicator Date hidden'!AQ157)</f>
        <v>0</v>
      </c>
      <c r="AQ156" s="33">
        <f>IF('Indicator Date hidden'!AR157="x","x",$AQ$2-'Indicator Date hidden'!AR157)</f>
        <v>0</v>
      </c>
      <c r="AR156" s="33">
        <f>IF('Indicator Date hidden'!AS157="x","x",$AR$2-'Indicator Date hidden'!AS157)</f>
        <v>0</v>
      </c>
      <c r="AS156" s="33">
        <f>IF('Indicator Date hidden'!AT157="x","x",$AS$2-'Indicator Date hidden'!AT157)</f>
        <v>0</v>
      </c>
      <c r="AT156" s="33">
        <f>IF('Indicator Date hidden'!AU157="x","x",$AT$2-'Indicator Date hidden'!AU157)</f>
        <v>0</v>
      </c>
      <c r="AU156" s="33">
        <f>IF('Indicator Date hidden'!AV157="x","x",$AU$2-'Indicator Date hidden'!AV157)</f>
        <v>1</v>
      </c>
      <c r="AV156" s="33">
        <f>IF('Indicator Date hidden'!AW157="x","x",$AV$2-'Indicator Date hidden'!AW157)</f>
        <v>0</v>
      </c>
      <c r="AW156" s="33">
        <f>IF('Indicator Date hidden'!AX157="x","x",$AW$2-'Indicator Date hidden'!AX157)</f>
        <v>0</v>
      </c>
      <c r="AX156" s="33">
        <f>IF('Indicator Date hidden'!AY157="x","x",$AX$2-'Indicator Date hidden'!AY157)</f>
        <v>0</v>
      </c>
      <c r="AY156" s="33">
        <f>IF('Indicator Date hidden'!AZ157="x","x",$AY$2-'Indicator Date hidden'!AZ157)</f>
        <v>0</v>
      </c>
      <c r="AZ156" s="33">
        <f>IF('Indicator Date hidden'!BA157="x","x",$AZ$2-'Indicator Date hidden'!BA157)</f>
        <v>0</v>
      </c>
      <c r="BA156">
        <f t="shared" si="10"/>
        <v>6</v>
      </c>
      <c r="BB156" s="34">
        <f t="shared" si="11"/>
        <v>0.13043478260869565</v>
      </c>
      <c r="BC156">
        <f t="shared" si="12"/>
        <v>4</v>
      </c>
      <c r="BD156" s="34">
        <f t="shared" si="13"/>
        <v>0.49381811702611073</v>
      </c>
      <c r="BE156" s="36">
        <f t="shared" si="14"/>
        <v>0</v>
      </c>
    </row>
    <row r="157" spans="1:57" x14ac:dyDescent="0.3">
      <c r="A157" t="s">
        <v>291</v>
      </c>
      <c r="B157" s="33">
        <f>IF('Indicator Date hidden'!C158="x","x",$B$2-'Indicator Date hidden'!C158)</f>
        <v>0</v>
      </c>
      <c r="C157" s="33">
        <f>IF('Indicator Date hidden'!D158="x","x",$C$2-'Indicator Date hidden'!D158)</f>
        <v>0</v>
      </c>
      <c r="D157" s="33">
        <f>IF('Indicator Date hidden'!E158="x","x",$D$2-'Indicator Date hidden'!E158)</f>
        <v>0</v>
      </c>
      <c r="E157" s="33">
        <f>IF('Indicator Date hidden'!F158="x","x",$E$2-'Indicator Date hidden'!F158)</f>
        <v>0</v>
      </c>
      <c r="F157" s="33">
        <f>IF('Indicator Date hidden'!G158="x","x",$F$2-'Indicator Date hidden'!G158)</f>
        <v>0</v>
      </c>
      <c r="G157" s="33">
        <f>IF('Indicator Date hidden'!H158="x","x",$G$2-'Indicator Date hidden'!H158)</f>
        <v>0</v>
      </c>
      <c r="H157" s="33">
        <f>IF('Indicator Date hidden'!I158="x","x",$H$2-'Indicator Date hidden'!I158)</f>
        <v>0</v>
      </c>
      <c r="I157" s="33">
        <f>IF('Indicator Date hidden'!J158="x","x",$I$2-'Indicator Date hidden'!J158)</f>
        <v>0</v>
      </c>
      <c r="J157" s="33">
        <f>IF('Indicator Date hidden'!K158="x","x",$J$2-'Indicator Date hidden'!K158)</f>
        <v>0</v>
      </c>
      <c r="K157" s="33">
        <f>IF('Indicator Date hidden'!L158="x","x",$K$2-'Indicator Date hidden'!L158)</f>
        <v>0</v>
      </c>
      <c r="L157" s="33">
        <f>IF('Indicator Date hidden'!M158="x","x",$L$2-'Indicator Date hidden'!M158)</f>
        <v>0</v>
      </c>
      <c r="M157" s="33">
        <f>IF('Indicator Date hidden'!N158="x","x",$M$2-'Indicator Date hidden'!N158)</f>
        <v>0</v>
      </c>
      <c r="N157" s="33">
        <f>IF('Indicator Date hidden'!O158="x","x",$N$2-'Indicator Date hidden'!O158)</f>
        <v>0</v>
      </c>
      <c r="O157" s="33">
        <f>IF('Indicator Date hidden'!P158="x","x",$O$2-'Indicator Date hidden'!P158)</f>
        <v>0</v>
      </c>
      <c r="P157" s="33">
        <f>IF('Indicator Date hidden'!Q158="x","x",$P$2-'Indicator Date hidden'!Q158)</f>
        <v>0</v>
      </c>
      <c r="Q157" s="33" t="str">
        <f>IF('Indicator Date hidden'!R158="x","x",$Q$2-'Indicator Date hidden'!R158)</f>
        <v>x</v>
      </c>
      <c r="R157" s="33">
        <f>IF('Indicator Date hidden'!S158="x","x",$R$2-'Indicator Date hidden'!S158)</f>
        <v>0</v>
      </c>
      <c r="S157" s="33">
        <f>IF('Indicator Date hidden'!T158="x","x",$S$2-'Indicator Date hidden'!T158)</f>
        <v>0</v>
      </c>
      <c r="T157" s="33">
        <f>IF('Indicator Date hidden'!U158="x","x",$T$2-'Indicator Date hidden'!U158)</f>
        <v>0</v>
      </c>
      <c r="U157" s="33">
        <f>IF('Indicator Date hidden'!V158="x","x",$U$2-'Indicator Date hidden'!V158)</f>
        <v>0</v>
      </c>
      <c r="V157" s="33">
        <f>IF('Indicator Date hidden'!W158="x","x",$V$2-'Indicator Date hidden'!W158)</f>
        <v>0</v>
      </c>
      <c r="W157" s="33">
        <f>IF('Indicator Date hidden'!X158="x","x",$W$2-'Indicator Date hidden'!X158)</f>
        <v>7</v>
      </c>
      <c r="X157" s="33">
        <f>IF('Indicator Date hidden'!Y158="x","x",$X$2-'Indicator Date hidden'!Y158)</f>
        <v>4</v>
      </c>
      <c r="Y157" s="33">
        <f>IF('Indicator Date hidden'!Z158="x","x",$Y$2-'Indicator Date hidden'!Z158)</f>
        <v>0</v>
      </c>
      <c r="Z157" s="33">
        <f>IF('Indicator Date hidden'!AA158="x","x",$Z$2-'Indicator Date hidden'!AA158)</f>
        <v>0</v>
      </c>
      <c r="AA157" s="33" t="str">
        <f>IF('Indicator Date hidden'!AB158="x","x",$AA$2-'Indicator Date hidden'!AB158)</f>
        <v>x</v>
      </c>
      <c r="AB157" s="33">
        <f>IF('Indicator Date hidden'!AC158="x","x",$AB$2-'Indicator Date hidden'!AC158)</f>
        <v>0</v>
      </c>
      <c r="AC157" s="33">
        <f>IF('Indicator Date hidden'!AD158="x","x",$AC$2-'Indicator Date hidden'!AD158)</f>
        <v>0</v>
      </c>
      <c r="AD157" s="33">
        <f>IF('Indicator Date hidden'!AE158="x","x",$AD$2-'Indicator Date hidden'!AE158)</f>
        <v>0</v>
      </c>
      <c r="AE157" s="33" t="str">
        <f>IF('Indicator Date hidden'!AF158="x","x",$AE$2-'Indicator Date hidden'!AF158)</f>
        <v>x</v>
      </c>
      <c r="AF157" s="33">
        <f>IF('Indicator Date hidden'!AG158="x","x",$AF$2-'Indicator Date hidden'!AG158)</f>
        <v>8</v>
      </c>
      <c r="AG157" s="33">
        <f>IF('Indicator Date hidden'!AH158="x","x",$AG$2-'Indicator Date hidden'!AH158)</f>
        <v>0</v>
      </c>
      <c r="AH157" s="33">
        <f>IF('Indicator Date hidden'!AI158="x","x",$AH$2-'Indicator Date hidden'!AI158)</f>
        <v>0</v>
      </c>
      <c r="AI157" s="33">
        <f>IF('Indicator Date hidden'!AJ158="x","x",$AI$2-'Indicator Date hidden'!AJ158)</f>
        <v>0</v>
      </c>
      <c r="AJ157" s="33" t="str">
        <f>IF('Indicator Date hidden'!AK158="x","x",$AJ$2-'Indicator Date hidden'!AK158)</f>
        <v>x</v>
      </c>
      <c r="AK157" s="33">
        <f>IF('Indicator Date hidden'!AL158="x","x",$AK$2-'Indicator Date hidden'!AL158)</f>
        <v>1</v>
      </c>
      <c r="AL157" s="33">
        <f>IF('Indicator Date hidden'!AM158="x","x",$AL$2-'Indicator Date hidden'!AM158)</f>
        <v>0</v>
      </c>
      <c r="AM157" s="33">
        <f>IF('Indicator Date hidden'!AN158="x","x",$AM$2-'Indicator Date hidden'!AN158)</f>
        <v>0</v>
      </c>
      <c r="AN157" s="33">
        <f>IF('Indicator Date hidden'!AO158="x","x",$AN$2-'Indicator Date hidden'!AO158)</f>
        <v>0</v>
      </c>
      <c r="AO157" s="33" t="str">
        <f>IF('Indicator Date hidden'!AP158="x","x",$AO$2-'Indicator Date hidden'!AP158)</f>
        <v>x</v>
      </c>
      <c r="AP157" s="33" t="str">
        <f>IF('Indicator Date hidden'!AQ158="x","x",$AP$2-'Indicator Date hidden'!AQ158)</f>
        <v>x</v>
      </c>
      <c r="AQ157" s="33">
        <f>IF('Indicator Date hidden'!AR158="x","x",$AQ$2-'Indicator Date hidden'!AR158)</f>
        <v>6</v>
      </c>
      <c r="AR157" s="33">
        <f>IF('Indicator Date hidden'!AS158="x","x",$AR$2-'Indicator Date hidden'!AS158)</f>
        <v>0</v>
      </c>
      <c r="AS157" s="33" t="str">
        <f>IF('Indicator Date hidden'!AT158="x","x",$AS$2-'Indicator Date hidden'!AT158)</f>
        <v>x</v>
      </c>
      <c r="AT157" s="33">
        <f>IF('Indicator Date hidden'!AU158="x","x",$AT$2-'Indicator Date hidden'!AU158)</f>
        <v>0</v>
      </c>
      <c r="AU157" s="33" t="str">
        <f>IF('Indicator Date hidden'!AV158="x","x",$AU$2-'Indicator Date hidden'!AV158)</f>
        <v>x</v>
      </c>
      <c r="AV157" s="33">
        <f>IF('Indicator Date hidden'!AW158="x","x",$AV$2-'Indicator Date hidden'!AW158)</f>
        <v>0</v>
      </c>
      <c r="AW157" s="33">
        <f>IF('Indicator Date hidden'!AX158="x","x",$AW$2-'Indicator Date hidden'!AX158)</f>
        <v>0</v>
      </c>
      <c r="AX157" s="33">
        <f>IF('Indicator Date hidden'!AY158="x","x",$AX$2-'Indicator Date hidden'!AY158)</f>
        <v>0</v>
      </c>
      <c r="AY157" s="33">
        <f>IF('Indicator Date hidden'!AZ158="x","x",$AY$2-'Indicator Date hidden'!AZ158)</f>
        <v>0</v>
      </c>
      <c r="AZ157" s="33">
        <f>IF('Indicator Date hidden'!BA158="x","x",$AZ$2-'Indicator Date hidden'!BA158)</f>
        <v>0</v>
      </c>
      <c r="BA157">
        <f t="shared" si="10"/>
        <v>26</v>
      </c>
      <c r="BB157" s="34">
        <f t="shared" si="11"/>
        <v>0.60465116279069764</v>
      </c>
      <c r="BC157">
        <f t="shared" si="12"/>
        <v>5</v>
      </c>
      <c r="BD157" s="34">
        <f t="shared" si="13"/>
        <v>1.8694550242289667</v>
      </c>
      <c r="BE157" s="36">
        <f t="shared" si="14"/>
        <v>0</v>
      </c>
    </row>
    <row r="158" spans="1:57" x14ac:dyDescent="0.3">
      <c r="A158" t="s">
        <v>293</v>
      </c>
      <c r="B158" s="33">
        <f>IF('Indicator Date hidden'!C159="x","x",$B$2-'Indicator Date hidden'!C159)</f>
        <v>0</v>
      </c>
      <c r="C158" s="33">
        <f>IF('Indicator Date hidden'!D159="x","x",$C$2-'Indicator Date hidden'!D159)</f>
        <v>0</v>
      </c>
      <c r="D158" s="33">
        <f>IF('Indicator Date hidden'!E159="x","x",$D$2-'Indicator Date hidden'!E159)</f>
        <v>0</v>
      </c>
      <c r="E158" s="33">
        <f>IF('Indicator Date hidden'!F159="x","x",$E$2-'Indicator Date hidden'!F159)</f>
        <v>0</v>
      </c>
      <c r="F158" s="33">
        <f>IF('Indicator Date hidden'!G159="x","x",$F$2-'Indicator Date hidden'!G159)</f>
        <v>0</v>
      </c>
      <c r="G158" s="33">
        <f>IF('Indicator Date hidden'!H159="x","x",$G$2-'Indicator Date hidden'!H159)</f>
        <v>0</v>
      </c>
      <c r="H158" s="33">
        <f>IF('Indicator Date hidden'!I159="x","x",$H$2-'Indicator Date hidden'!I159)</f>
        <v>0</v>
      </c>
      <c r="I158" s="33">
        <f>IF('Indicator Date hidden'!J159="x","x",$I$2-'Indicator Date hidden'!J159)</f>
        <v>0</v>
      </c>
      <c r="J158" s="33">
        <f>IF('Indicator Date hidden'!K159="x","x",$J$2-'Indicator Date hidden'!K159)</f>
        <v>0</v>
      </c>
      <c r="K158" s="33">
        <f>IF('Indicator Date hidden'!L159="x","x",$K$2-'Indicator Date hidden'!L159)</f>
        <v>0</v>
      </c>
      <c r="L158" s="33">
        <f>IF('Indicator Date hidden'!M159="x","x",$L$2-'Indicator Date hidden'!M159)</f>
        <v>0</v>
      </c>
      <c r="M158" s="33">
        <f>IF('Indicator Date hidden'!N159="x","x",$M$2-'Indicator Date hidden'!N159)</f>
        <v>0</v>
      </c>
      <c r="N158" s="33">
        <f>IF('Indicator Date hidden'!O159="x","x",$N$2-'Indicator Date hidden'!O159)</f>
        <v>0</v>
      </c>
      <c r="O158" s="33">
        <f>IF('Indicator Date hidden'!P159="x","x",$O$2-'Indicator Date hidden'!P159)</f>
        <v>0</v>
      </c>
      <c r="P158" s="33" t="str">
        <f>IF('Indicator Date hidden'!Q159="x","x",$P$2-'Indicator Date hidden'!Q159)</f>
        <v>x</v>
      </c>
      <c r="Q158" s="33">
        <f>IF('Indicator Date hidden'!R159="x","x",$Q$2-'Indicator Date hidden'!R159)</f>
        <v>8</v>
      </c>
      <c r="R158" s="33">
        <f>IF('Indicator Date hidden'!S159="x","x",$R$2-'Indicator Date hidden'!S159)</f>
        <v>0</v>
      </c>
      <c r="S158" s="33">
        <f>IF('Indicator Date hidden'!T159="x","x",$S$2-'Indicator Date hidden'!T159)</f>
        <v>0</v>
      </c>
      <c r="T158" s="33">
        <f>IF('Indicator Date hidden'!U159="x","x",$T$2-'Indicator Date hidden'!U159)</f>
        <v>0</v>
      </c>
      <c r="U158" s="33">
        <f>IF('Indicator Date hidden'!V159="x","x",$U$2-'Indicator Date hidden'!V159)</f>
        <v>0</v>
      </c>
      <c r="V158" s="33">
        <f>IF('Indicator Date hidden'!W159="x","x",$V$2-'Indicator Date hidden'!W159)</f>
        <v>0</v>
      </c>
      <c r="W158" s="33">
        <f>IF('Indicator Date hidden'!X159="x","x",$W$2-'Indicator Date hidden'!X159)</f>
        <v>5</v>
      </c>
      <c r="X158" s="33">
        <f>IF('Indicator Date hidden'!Y159="x","x",$X$2-'Indicator Date hidden'!Y159)</f>
        <v>4</v>
      </c>
      <c r="Y158" s="33">
        <f>IF('Indicator Date hidden'!Z159="x","x",$Y$2-'Indicator Date hidden'!Z159)</f>
        <v>0</v>
      </c>
      <c r="Z158" s="33">
        <f>IF('Indicator Date hidden'!AA159="x","x",$Z$2-'Indicator Date hidden'!AA159)</f>
        <v>0</v>
      </c>
      <c r="AA158" s="33">
        <f>IF('Indicator Date hidden'!AB159="x","x",$AA$2-'Indicator Date hidden'!AB159)</f>
        <v>0</v>
      </c>
      <c r="AB158" s="33" t="str">
        <f>IF('Indicator Date hidden'!AC159="x","x",$AB$2-'Indicator Date hidden'!AC159)</f>
        <v>x</v>
      </c>
      <c r="AC158" s="33">
        <f>IF('Indicator Date hidden'!AD159="x","x",$AC$2-'Indicator Date hidden'!AD159)</f>
        <v>0</v>
      </c>
      <c r="AD158" s="33">
        <f>IF('Indicator Date hidden'!AE159="x","x",$AD$2-'Indicator Date hidden'!AE159)</f>
        <v>0</v>
      </c>
      <c r="AE158" s="33">
        <f>IF('Indicator Date hidden'!AF159="x","x",$AE$2-'Indicator Date hidden'!AF159)</f>
        <v>2</v>
      </c>
      <c r="AF158" s="33" t="str">
        <f>IF('Indicator Date hidden'!AG159="x","x",$AF$2-'Indicator Date hidden'!AG159)</f>
        <v>x</v>
      </c>
      <c r="AG158" s="33">
        <f>IF('Indicator Date hidden'!AH159="x","x",$AG$2-'Indicator Date hidden'!AH159)</f>
        <v>0</v>
      </c>
      <c r="AH158" s="33">
        <f>IF('Indicator Date hidden'!AI159="x","x",$AH$2-'Indicator Date hidden'!AI159)</f>
        <v>0</v>
      </c>
      <c r="AI158" s="33">
        <f>IF('Indicator Date hidden'!AJ159="x","x",$AI$2-'Indicator Date hidden'!AJ159)</f>
        <v>0</v>
      </c>
      <c r="AJ158" s="33">
        <f>IF('Indicator Date hidden'!AK159="x","x",$AJ$2-'Indicator Date hidden'!AK159)</f>
        <v>1</v>
      </c>
      <c r="AK158" s="33">
        <f>IF('Indicator Date hidden'!AL159="x","x",$AK$2-'Indicator Date hidden'!AL159)</f>
        <v>1</v>
      </c>
      <c r="AL158" s="33">
        <f>IF('Indicator Date hidden'!AM159="x","x",$AL$2-'Indicator Date hidden'!AM159)</f>
        <v>0</v>
      </c>
      <c r="AM158" s="33">
        <f>IF('Indicator Date hidden'!AN159="x","x",$AM$2-'Indicator Date hidden'!AN159)</f>
        <v>0</v>
      </c>
      <c r="AN158" s="33">
        <f>IF('Indicator Date hidden'!AO159="x","x",$AN$2-'Indicator Date hidden'!AO159)</f>
        <v>0</v>
      </c>
      <c r="AO158" s="33" t="str">
        <f>IF('Indicator Date hidden'!AP159="x","x",$AO$2-'Indicator Date hidden'!AP159)</f>
        <v>x</v>
      </c>
      <c r="AP158" s="33" t="str">
        <f>IF('Indicator Date hidden'!AQ159="x","x",$AP$2-'Indicator Date hidden'!AQ159)</f>
        <v>x</v>
      </c>
      <c r="AQ158" s="33" t="str">
        <f>IF('Indicator Date hidden'!AR159="x","x",$AQ$2-'Indicator Date hidden'!AR159)</f>
        <v>x</v>
      </c>
      <c r="AR158" s="33">
        <f>IF('Indicator Date hidden'!AS159="x","x",$AR$2-'Indicator Date hidden'!AS159)</f>
        <v>0</v>
      </c>
      <c r="AS158" s="33">
        <f>IF('Indicator Date hidden'!AT159="x","x",$AS$2-'Indicator Date hidden'!AT159)</f>
        <v>0</v>
      </c>
      <c r="AT158" s="33">
        <f>IF('Indicator Date hidden'!AU159="x","x",$AT$2-'Indicator Date hidden'!AU159)</f>
        <v>0</v>
      </c>
      <c r="AU158" s="33" t="str">
        <f>IF('Indicator Date hidden'!AV159="x","x",$AU$2-'Indicator Date hidden'!AV159)</f>
        <v>x</v>
      </c>
      <c r="AV158" s="33">
        <f>IF('Indicator Date hidden'!AW159="x","x",$AV$2-'Indicator Date hidden'!AW159)</f>
        <v>0</v>
      </c>
      <c r="AW158" s="33">
        <f>IF('Indicator Date hidden'!AX159="x","x",$AW$2-'Indicator Date hidden'!AX159)</f>
        <v>0</v>
      </c>
      <c r="AX158" s="33">
        <f>IF('Indicator Date hidden'!AY159="x","x",$AX$2-'Indicator Date hidden'!AY159)</f>
        <v>0</v>
      </c>
      <c r="AY158" s="33">
        <f>IF('Indicator Date hidden'!AZ159="x","x",$AY$2-'Indicator Date hidden'!AZ159)</f>
        <v>4</v>
      </c>
      <c r="AZ158" s="33">
        <f>IF('Indicator Date hidden'!BA159="x","x",$AZ$2-'Indicator Date hidden'!BA159)</f>
        <v>4</v>
      </c>
      <c r="BA158">
        <f t="shared" si="10"/>
        <v>29</v>
      </c>
      <c r="BB158" s="34">
        <f t="shared" si="11"/>
        <v>0.65909090909090906</v>
      </c>
      <c r="BC158">
        <f t="shared" si="12"/>
        <v>8</v>
      </c>
      <c r="BD158" s="34">
        <f t="shared" si="13"/>
        <v>1.6779747237529292</v>
      </c>
      <c r="BE158" s="36">
        <f t="shared" si="14"/>
        <v>0</v>
      </c>
    </row>
    <row r="159" spans="1:57" x14ac:dyDescent="0.3">
      <c r="A159" t="s">
        <v>295</v>
      </c>
      <c r="B159" s="33">
        <f>IF('Indicator Date hidden'!C160="x","x",$B$2-'Indicator Date hidden'!C160)</f>
        <v>0</v>
      </c>
      <c r="C159" s="33">
        <f>IF('Indicator Date hidden'!D160="x","x",$C$2-'Indicator Date hidden'!D160)</f>
        <v>0</v>
      </c>
      <c r="D159" s="33">
        <f>IF('Indicator Date hidden'!E160="x","x",$D$2-'Indicator Date hidden'!E160)</f>
        <v>0</v>
      </c>
      <c r="E159" s="33">
        <f>IF('Indicator Date hidden'!F160="x","x",$E$2-'Indicator Date hidden'!F160)</f>
        <v>0</v>
      </c>
      <c r="F159" s="33">
        <f>IF('Indicator Date hidden'!G160="x","x",$F$2-'Indicator Date hidden'!G160)</f>
        <v>0</v>
      </c>
      <c r="G159" s="33">
        <f>IF('Indicator Date hidden'!H160="x","x",$G$2-'Indicator Date hidden'!H160)</f>
        <v>0</v>
      </c>
      <c r="H159" s="33">
        <f>IF('Indicator Date hidden'!I160="x","x",$H$2-'Indicator Date hidden'!I160)</f>
        <v>0</v>
      </c>
      <c r="I159" s="33">
        <f>IF('Indicator Date hidden'!J160="x","x",$I$2-'Indicator Date hidden'!J160)</f>
        <v>0</v>
      </c>
      <c r="J159" s="33">
        <f>IF('Indicator Date hidden'!K160="x","x",$J$2-'Indicator Date hidden'!K160)</f>
        <v>0</v>
      </c>
      <c r="K159" s="33">
        <f>IF('Indicator Date hidden'!L160="x","x",$K$2-'Indicator Date hidden'!L160)</f>
        <v>0</v>
      </c>
      <c r="L159" s="33">
        <f>IF('Indicator Date hidden'!M160="x","x",$L$2-'Indicator Date hidden'!M160)</f>
        <v>0</v>
      </c>
      <c r="M159" s="33">
        <f>IF('Indicator Date hidden'!N160="x","x",$M$2-'Indicator Date hidden'!N160)</f>
        <v>0</v>
      </c>
      <c r="N159" s="33">
        <f>IF('Indicator Date hidden'!O160="x","x",$N$2-'Indicator Date hidden'!O160)</f>
        <v>0</v>
      </c>
      <c r="O159" s="33">
        <f>IF('Indicator Date hidden'!P160="x","x",$O$2-'Indicator Date hidden'!P160)</f>
        <v>0</v>
      </c>
      <c r="P159" s="33">
        <f>IF('Indicator Date hidden'!Q160="x","x",$P$2-'Indicator Date hidden'!Q160)</f>
        <v>0</v>
      </c>
      <c r="Q159" s="33">
        <f>IF('Indicator Date hidden'!R160="x","x",$Q$2-'Indicator Date hidden'!R160)</f>
        <v>2</v>
      </c>
      <c r="R159" s="33">
        <f>IF('Indicator Date hidden'!S160="x","x",$R$2-'Indicator Date hidden'!S160)</f>
        <v>0</v>
      </c>
      <c r="S159" s="33">
        <f>IF('Indicator Date hidden'!T160="x","x",$S$2-'Indicator Date hidden'!T160)</f>
        <v>0</v>
      </c>
      <c r="T159" s="33">
        <f>IF('Indicator Date hidden'!U160="x","x",$T$2-'Indicator Date hidden'!U160)</f>
        <v>0</v>
      </c>
      <c r="U159" s="33">
        <f>IF('Indicator Date hidden'!V160="x","x",$U$2-'Indicator Date hidden'!V160)</f>
        <v>0</v>
      </c>
      <c r="V159" s="33">
        <f>IF('Indicator Date hidden'!W160="x","x",$V$2-'Indicator Date hidden'!W160)</f>
        <v>0</v>
      </c>
      <c r="W159" s="33">
        <f>IF('Indicator Date hidden'!X160="x","x",$W$2-'Indicator Date hidden'!X160)</f>
        <v>6</v>
      </c>
      <c r="X159" s="33">
        <f>IF('Indicator Date hidden'!Y160="x","x",$X$2-'Indicator Date hidden'!Y160)</f>
        <v>1</v>
      </c>
      <c r="Y159" s="33">
        <f>IF('Indicator Date hidden'!Z160="x","x",$Y$2-'Indicator Date hidden'!Z160)</f>
        <v>0</v>
      </c>
      <c r="Z159" s="33">
        <f>IF('Indicator Date hidden'!AA160="x","x",$Z$2-'Indicator Date hidden'!AA160)</f>
        <v>0</v>
      </c>
      <c r="AA159" s="33">
        <f>IF('Indicator Date hidden'!AB160="x","x",$AA$2-'Indicator Date hidden'!AB160)</f>
        <v>0</v>
      </c>
      <c r="AB159" s="33">
        <f>IF('Indicator Date hidden'!AC160="x","x",$AB$2-'Indicator Date hidden'!AC160)</f>
        <v>0</v>
      </c>
      <c r="AC159" s="33">
        <f>IF('Indicator Date hidden'!AD160="x","x",$AC$2-'Indicator Date hidden'!AD160)</f>
        <v>0</v>
      </c>
      <c r="AD159" s="33">
        <f>IF('Indicator Date hidden'!AE160="x","x",$AD$2-'Indicator Date hidden'!AE160)</f>
        <v>0</v>
      </c>
      <c r="AE159" s="33">
        <f>IF('Indicator Date hidden'!AF160="x","x",$AE$2-'Indicator Date hidden'!AF160)</f>
        <v>0</v>
      </c>
      <c r="AF159" s="33">
        <f>IF('Indicator Date hidden'!AG160="x","x",$AF$2-'Indicator Date hidden'!AG160)</f>
        <v>2</v>
      </c>
      <c r="AG159" s="33">
        <f>IF('Indicator Date hidden'!AH160="x","x",$AG$2-'Indicator Date hidden'!AH160)</f>
        <v>0</v>
      </c>
      <c r="AH159" s="33">
        <f>IF('Indicator Date hidden'!AI160="x","x",$AH$2-'Indicator Date hidden'!AI160)</f>
        <v>0</v>
      </c>
      <c r="AI159" s="33">
        <f>IF('Indicator Date hidden'!AJ160="x","x",$AI$2-'Indicator Date hidden'!AJ160)</f>
        <v>0</v>
      </c>
      <c r="AJ159" s="33" t="str">
        <f>IF('Indicator Date hidden'!AK160="x","x",$AJ$2-'Indicator Date hidden'!AK160)</f>
        <v>x</v>
      </c>
      <c r="AK159" s="33">
        <f>IF('Indicator Date hidden'!AL160="x","x",$AK$2-'Indicator Date hidden'!AL160)</f>
        <v>1</v>
      </c>
      <c r="AL159" s="33">
        <f>IF('Indicator Date hidden'!AM160="x","x",$AL$2-'Indicator Date hidden'!AM160)</f>
        <v>0</v>
      </c>
      <c r="AM159" s="33">
        <f>IF('Indicator Date hidden'!AN160="x","x",$AM$2-'Indicator Date hidden'!AN160)</f>
        <v>0</v>
      </c>
      <c r="AN159" s="33">
        <f>IF('Indicator Date hidden'!AO160="x","x",$AN$2-'Indicator Date hidden'!AO160)</f>
        <v>0</v>
      </c>
      <c r="AO159" s="33">
        <f>IF('Indicator Date hidden'!AP160="x","x",$AO$2-'Indicator Date hidden'!AP160)</f>
        <v>0</v>
      </c>
      <c r="AP159" s="33">
        <f>IF('Indicator Date hidden'!AQ160="x","x",$AP$2-'Indicator Date hidden'!AQ160)</f>
        <v>0</v>
      </c>
      <c r="AQ159" s="33">
        <f>IF('Indicator Date hidden'!AR160="x","x",$AQ$2-'Indicator Date hidden'!AR160)</f>
        <v>0</v>
      </c>
      <c r="AR159" s="33">
        <f>IF('Indicator Date hidden'!AS160="x","x",$AR$2-'Indicator Date hidden'!AS160)</f>
        <v>0</v>
      </c>
      <c r="AS159" s="33">
        <f>IF('Indicator Date hidden'!AT160="x","x",$AS$2-'Indicator Date hidden'!AT160)</f>
        <v>0</v>
      </c>
      <c r="AT159" s="33">
        <f>IF('Indicator Date hidden'!AU160="x","x",$AT$2-'Indicator Date hidden'!AU160)</f>
        <v>0</v>
      </c>
      <c r="AU159" s="33">
        <f>IF('Indicator Date hidden'!AV160="x","x",$AU$2-'Indicator Date hidden'!AV160)</f>
        <v>2</v>
      </c>
      <c r="AV159" s="33">
        <f>IF('Indicator Date hidden'!AW160="x","x",$AV$2-'Indicator Date hidden'!AW160)</f>
        <v>0</v>
      </c>
      <c r="AW159" s="33">
        <f>IF('Indicator Date hidden'!AX160="x","x",$AW$2-'Indicator Date hidden'!AX160)</f>
        <v>0</v>
      </c>
      <c r="AX159" s="33">
        <f>IF('Indicator Date hidden'!AY160="x","x",$AX$2-'Indicator Date hidden'!AY160)</f>
        <v>0</v>
      </c>
      <c r="AY159" s="33">
        <f>IF('Indicator Date hidden'!AZ160="x","x",$AY$2-'Indicator Date hidden'!AZ160)</f>
        <v>0</v>
      </c>
      <c r="AZ159" s="33">
        <f>IF('Indicator Date hidden'!BA160="x","x",$AZ$2-'Indicator Date hidden'!BA160)</f>
        <v>0</v>
      </c>
      <c r="BA159">
        <f t="shared" si="10"/>
        <v>14</v>
      </c>
      <c r="BB159" s="34">
        <f t="shared" si="11"/>
        <v>0.28000000000000003</v>
      </c>
      <c r="BC159">
        <f t="shared" si="12"/>
        <v>6</v>
      </c>
      <c r="BD159" s="34">
        <f t="shared" si="13"/>
        <v>0.96</v>
      </c>
      <c r="BE159" s="36">
        <f t="shared" si="14"/>
        <v>0</v>
      </c>
    </row>
    <row r="160" spans="1:57" x14ac:dyDescent="0.3">
      <c r="A160" t="s">
        <v>298</v>
      </c>
      <c r="B160" s="33">
        <f>IF('Indicator Date hidden'!C161="x","x",$B$2-'Indicator Date hidden'!C161)</f>
        <v>0</v>
      </c>
      <c r="C160" s="33">
        <f>IF('Indicator Date hidden'!D161="x","x",$C$2-'Indicator Date hidden'!D161)</f>
        <v>0</v>
      </c>
      <c r="D160" s="33">
        <f>IF('Indicator Date hidden'!E161="x","x",$D$2-'Indicator Date hidden'!E161)</f>
        <v>0</v>
      </c>
      <c r="E160" s="33">
        <f>IF('Indicator Date hidden'!F161="x","x",$E$2-'Indicator Date hidden'!F161)</f>
        <v>0</v>
      </c>
      <c r="F160" s="33">
        <f>IF('Indicator Date hidden'!G161="x","x",$F$2-'Indicator Date hidden'!G161)</f>
        <v>0</v>
      </c>
      <c r="G160" s="33">
        <f>IF('Indicator Date hidden'!H161="x","x",$G$2-'Indicator Date hidden'!H161)</f>
        <v>0</v>
      </c>
      <c r="H160" s="33">
        <f>IF('Indicator Date hidden'!I161="x","x",$H$2-'Indicator Date hidden'!I161)</f>
        <v>0</v>
      </c>
      <c r="I160" s="33">
        <f>IF('Indicator Date hidden'!J161="x","x",$I$2-'Indicator Date hidden'!J161)</f>
        <v>0</v>
      </c>
      <c r="J160" s="33">
        <f>IF('Indicator Date hidden'!K161="x","x",$J$2-'Indicator Date hidden'!K161)</f>
        <v>0</v>
      </c>
      <c r="K160" s="33">
        <f>IF('Indicator Date hidden'!L161="x","x",$K$2-'Indicator Date hidden'!L161)</f>
        <v>0</v>
      </c>
      <c r="L160" s="33">
        <f>IF('Indicator Date hidden'!M161="x","x",$L$2-'Indicator Date hidden'!M161)</f>
        <v>0</v>
      </c>
      <c r="M160" s="33">
        <f>IF('Indicator Date hidden'!N161="x","x",$M$2-'Indicator Date hidden'!N161)</f>
        <v>0</v>
      </c>
      <c r="N160" s="33">
        <f>IF('Indicator Date hidden'!O161="x","x",$N$2-'Indicator Date hidden'!O161)</f>
        <v>0</v>
      </c>
      <c r="O160" s="33">
        <f>IF('Indicator Date hidden'!P161="x","x",$O$2-'Indicator Date hidden'!P161)</f>
        <v>0</v>
      </c>
      <c r="P160" s="33">
        <f>IF('Indicator Date hidden'!Q161="x","x",$P$2-'Indicator Date hidden'!Q161)</f>
        <v>0</v>
      </c>
      <c r="Q160" s="33">
        <f>IF('Indicator Date hidden'!R161="x","x",$Q$2-'Indicator Date hidden'!R161)</f>
        <v>4</v>
      </c>
      <c r="R160" s="33">
        <f>IF('Indicator Date hidden'!S161="x","x",$R$2-'Indicator Date hidden'!S161)</f>
        <v>0</v>
      </c>
      <c r="S160" s="33">
        <f>IF('Indicator Date hidden'!T161="x","x",$S$2-'Indicator Date hidden'!T161)</f>
        <v>0</v>
      </c>
      <c r="T160" s="33">
        <f>IF('Indicator Date hidden'!U161="x","x",$T$2-'Indicator Date hidden'!U161)</f>
        <v>0</v>
      </c>
      <c r="U160" s="33">
        <f>IF('Indicator Date hidden'!V161="x","x",$U$2-'Indicator Date hidden'!V161)</f>
        <v>0</v>
      </c>
      <c r="V160" s="33">
        <f>IF('Indicator Date hidden'!W161="x","x",$V$2-'Indicator Date hidden'!W161)</f>
        <v>0</v>
      </c>
      <c r="W160" s="33">
        <f>IF('Indicator Date hidden'!X161="x","x",$W$2-'Indicator Date hidden'!X161)</f>
        <v>4</v>
      </c>
      <c r="X160" s="33" t="str">
        <f>IF('Indicator Date hidden'!Y161="x","x",$X$2-'Indicator Date hidden'!Y161)</f>
        <v>x</v>
      </c>
      <c r="Y160" s="33">
        <f>IF('Indicator Date hidden'!Z161="x","x",$Y$2-'Indicator Date hidden'!Z161)</f>
        <v>0</v>
      </c>
      <c r="Z160" s="33">
        <f>IF('Indicator Date hidden'!AA161="x","x",$Z$2-'Indicator Date hidden'!AA161)</f>
        <v>0</v>
      </c>
      <c r="AA160" s="33">
        <f>IF('Indicator Date hidden'!AB161="x","x",$AA$2-'Indicator Date hidden'!AB161)</f>
        <v>0</v>
      </c>
      <c r="AB160" s="33">
        <f>IF('Indicator Date hidden'!AC161="x","x",$AB$2-'Indicator Date hidden'!AC161)</f>
        <v>0</v>
      </c>
      <c r="AC160" s="33">
        <f>IF('Indicator Date hidden'!AD161="x","x",$AC$2-'Indicator Date hidden'!AD161)</f>
        <v>0</v>
      </c>
      <c r="AD160" s="33">
        <f>IF('Indicator Date hidden'!AE161="x","x",$AD$2-'Indicator Date hidden'!AE161)</f>
        <v>0</v>
      </c>
      <c r="AE160" s="33" t="str">
        <f>IF('Indicator Date hidden'!AF161="x","x",$AE$2-'Indicator Date hidden'!AF161)</f>
        <v>x</v>
      </c>
      <c r="AF160" s="33" t="str">
        <f>IF('Indicator Date hidden'!AG161="x","x",$AF$2-'Indicator Date hidden'!AG161)</f>
        <v>x</v>
      </c>
      <c r="AG160" s="33">
        <f>IF('Indicator Date hidden'!AH161="x","x",$AG$2-'Indicator Date hidden'!AH161)</f>
        <v>0</v>
      </c>
      <c r="AH160" s="33">
        <f>IF('Indicator Date hidden'!AI161="x","x",$AH$2-'Indicator Date hidden'!AI161)</f>
        <v>0</v>
      </c>
      <c r="AI160" s="33">
        <f>IF('Indicator Date hidden'!AJ161="x","x",$AI$2-'Indicator Date hidden'!AJ161)</f>
        <v>0</v>
      </c>
      <c r="AJ160" s="33">
        <f>IF('Indicator Date hidden'!AK161="x","x",$AJ$2-'Indicator Date hidden'!AK161)</f>
        <v>1</v>
      </c>
      <c r="AK160" s="33">
        <f>IF('Indicator Date hidden'!AL161="x","x",$AK$2-'Indicator Date hidden'!AL161)</f>
        <v>0</v>
      </c>
      <c r="AL160" s="33">
        <f>IF('Indicator Date hidden'!AM161="x","x",$AL$2-'Indicator Date hidden'!AM161)</f>
        <v>0</v>
      </c>
      <c r="AM160" s="33">
        <f>IF('Indicator Date hidden'!AN161="x","x",$AM$2-'Indicator Date hidden'!AN161)</f>
        <v>0</v>
      </c>
      <c r="AN160" s="33">
        <f>IF('Indicator Date hidden'!AO161="x","x",$AN$2-'Indicator Date hidden'!AO161)</f>
        <v>0</v>
      </c>
      <c r="AO160" s="33" t="str">
        <f>IF('Indicator Date hidden'!AP161="x","x",$AO$2-'Indicator Date hidden'!AP161)</f>
        <v>x</v>
      </c>
      <c r="AP160" s="33" t="str">
        <f>IF('Indicator Date hidden'!AQ161="x","x",$AP$2-'Indicator Date hidden'!AQ161)</f>
        <v>x</v>
      </c>
      <c r="AQ160" s="33" t="str">
        <f>IF('Indicator Date hidden'!AR161="x","x",$AQ$2-'Indicator Date hidden'!AR161)</f>
        <v>x</v>
      </c>
      <c r="AR160" s="33">
        <f>IF('Indicator Date hidden'!AS161="x","x",$AR$2-'Indicator Date hidden'!AS161)</f>
        <v>0</v>
      </c>
      <c r="AS160" s="33">
        <f>IF('Indicator Date hidden'!AT161="x","x",$AS$2-'Indicator Date hidden'!AT161)</f>
        <v>0</v>
      </c>
      <c r="AT160" s="33">
        <f>IF('Indicator Date hidden'!AU161="x","x",$AT$2-'Indicator Date hidden'!AU161)</f>
        <v>0</v>
      </c>
      <c r="AU160" s="33">
        <f>IF('Indicator Date hidden'!AV161="x","x",$AU$2-'Indicator Date hidden'!AV161)</f>
        <v>6</v>
      </c>
      <c r="AV160" s="33">
        <f>IF('Indicator Date hidden'!AW161="x","x",$AV$2-'Indicator Date hidden'!AW161)</f>
        <v>0</v>
      </c>
      <c r="AW160" s="33">
        <f>IF('Indicator Date hidden'!AX161="x","x",$AW$2-'Indicator Date hidden'!AX161)</f>
        <v>0</v>
      </c>
      <c r="AX160" s="33">
        <f>IF('Indicator Date hidden'!AY161="x","x",$AX$2-'Indicator Date hidden'!AY161)</f>
        <v>0</v>
      </c>
      <c r="AY160" s="33">
        <f>IF('Indicator Date hidden'!AZ161="x","x",$AY$2-'Indicator Date hidden'!AZ161)</f>
        <v>0</v>
      </c>
      <c r="AZ160" s="33">
        <f>IF('Indicator Date hidden'!BA161="x","x",$AZ$2-'Indicator Date hidden'!BA161)</f>
        <v>0</v>
      </c>
      <c r="BA160">
        <f t="shared" si="10"/>
        <v>15</v>
      </c>
      <c r="BB160" s="34">
        <f t="shared" si="11"/>
        <v>0.33333333333333331</v>
      </c>
      <c r="BC160">
        <f t="shared" si="12"/>
        <v>4</v>
      </c>
      <c r="BD160" s="34">
        <f t="shared" si="13"/>
        <v>1.1925695879998879</v>
      </c>
      <c r="BE160" s="36">
        <f t="shared" si="14"/>
        <v>0</v>
      </c>
    </row>
    <row r="161" spans="1:57" x14ac:dyDescent="0.3">
      <c r="A161" t="s">
        <v>300</v>
      </c>
      <c r="B161" s="33">
        <f>IF('Indicator Date hidden'!C162="x","x",$B$2-'Indicator Date hidden'!C162)</f>
        <v>0</v>
      </c>
      <c r="C161" s="33">
        <f>IF('Indicator Date hidden'!D162="x","x",$C$2-'Indicator Date hidden'!D162)</f>
        <v>0</v>
      </c>
      <c r="D161" s="33">
        <f>IF('Indicator Date hidden'!E162="x","x",$D$2-'Indicator Date hidden'!E162)</f>
        <v>0</v>
      </c>
      <c r="E161" s="33">
        <f>IF('Indicator Date hidden'!F162="x","x",$E$2-'Indicator Date hidden'!F162)</f>
        <v>0</v>
      </c>
      <c r="F161" s="33">
        <f>IF('Indicator Date hidden'!G162="x","x",$F$2-'Indicator Date hidden'!G162)</f>
        <v>0</v>
      </c>
      <c r="G161" s="33">
        <f>IF('Indicator Date hidden'!H162="x","x",$G$2-'Indicator Date hidden'!H162)</f>
        <v>0</v>
      </c>
      <c r="H161" s="33">
        <f>IF('Indicator Date hidden'!I162="x","x",$H$2-'Indicator Date hidden'!I162)</f>
        <v>0</v>
      </c>
      <c r="I161" s="33">
        <f>IF('Indicator Date hidden'!J162="x","x",$I$2-'Indicator Date hidden'!J162)</f>
        <v>0</v>
      </c>
      <c r="J161" s="33">
        <f>IF('Indicator Date hidden'!K162="x","x",$J$2-'Indicator Date hidden'!K162)</f>
        <v>0</v>
      </c>
      <c r="K161" s="33">
        <f>IF('Indicator Date hidden'!L162="x","x",$K$2-'Indicator Date hidden'!L162)</f>
        <v>0</v>
      </c>
      <c r="L161" s="33">
        <f>IF('Indicator Date hidden'!M162="x","x",$L$2-'Indicator Date hidden'!M162)</f>
        <v>0</v>
      </c>
      <c r="M161" s="33">
        <f>IF('Indicator Date hidden'!N162="x","x",$M$2-'Indicator Date hidden'!N162)</f>
        <v>0</v>
      </c>
      <c r="N161" s="33">
        <f>IF('Indicator Date hidden'!O162="x","x",$N$2-'Indicator Date hidden'!O162)</f>
        <v>0</v>
      </c>
      <c r="O161" s="33">
        <f>IF('Indicator Date hidden'!P162="x","x",$O$2-'Indicator Date hidden'!P162)</f>
        <v>0</v>
      </c>
      <c r="P161" s="33">
        <f>IF('Indicator Date hidden'!Q162="x","x",$P$2-'Indicator Date hidden'!Q162)</f>
        <v>0</v>
      </c>
      <c r="Q161" s="33" t="str">
        <f>IF('Indicator Date hidden'!R162="x","x",$Q$2-'Indicator Date hidden'!R162)</f>
        <v>x</v>
      </c>
      <c r="R161" s="33">
        <f>IF('Indicator Date hidden'!S162="x","x",$R$2-'Indicator Date hidden'!S162)</f>
        <v>0</v>
      </c>
      <c r="S161" s="33">
        <f>IF('Indicator Date hidden'!T162="x","x",$S$2-'Indicator Date hidden'!T162)</f>
        <v>0</v>
      </c>
      <c r="T161" s="33">
        <f>IF('Indicator Date hidden'!U162="x","x",$T$2-'Indicator Date hidden'!U162)</f>
        <v>0</v>
      </c>
      <c r="U161" s="33" t="str">
        <f>IF('Indicator Date hidden'!V162="x","x",$U$2-'Indicator Date hidden'!V162)</f>
        <v>x</v>
      </c>
      <c r="V161" s="33">
        <f>IF('Indicator Date hidden'!W162="x","x",$V$2-'Indicator Date hidden'!W162)</f>
        <v>0</v>
      </c>
      <c r="W161" s="33" t="str">
        <f>IF('Indicator Date hidden'!X162="x","x",$W$2-'Indicator Date hidden'!X162)</f>
        <v>x</v>
      </c>
      <c r="X161" s="33">
        <f>IF('Indicator Date hidden'!Y162="x","x",$X$2-'Indicator Date hidden'!Y162)</f>
        <v>1</v>
      </c>
      <c r="Y161" s="33">
        <f>IF('Indicator Date hidden'!Z162="x","x",$Y$2-'Indicator Date hidden'!Z162)</f>
        <v>0</v>
      </c>
      <c r="Z161" s="33">
        <f>IF('Indicator Date hidden'!AA162="x","x",$Z$2-'Indicator Date hidden'!AA162)</f>
        <v>0</v>
      </c>
      <c r="AA161" s="33">
        <f>IF('Indicator Date hidden'!AB162="x","x",$AA$2-'Indicator Date hidden'!AB162)</f>
        <v>1</v>
      </c>
      <c r="AB161" s="33">
        <f>IF('Indicator Date hidden'!AC162="x","x",$AB$2-'Indicator Date hidden'!AC162)</f>
        <v>0</v>
      </c>
      <c r="AC161" s="33">
        <f>IF('Indicator Date hidden'!AD162="x","x",$AC$2-'Indicator Date hidden'!AD162)</f>
        <v>0</v>
      </c>
      <c r="AD161" s="33" t="str">
        <f>IF('Indicator Date hidden'!AE162="x","x",$AD$2-'Indicator Date hidden'!AE162)</f>
        <v>x</v>
      </c>
      <c r="AE161" s="33">
        <f>IF('Indicator Date hidden'!AF162="x","x",$AE$2-'Indicator Date hidden'!AF162)</f>
        <v>0</v>
      </c>
      <c r="AF161" s="33">
        <f>IF('Indicator Date hidden'!AG162="x","x",$AF$2-'Indicator Date hidden'!AG162)</f>
        <v>1</v>
      </c>
      <c r="AG161" s="33">
        <f>IF('Indicator Date hidden'!AH162="x","x",$AG$2-'Indicator Date hidden'!AH162)</f>
        <v>0</v>
      </c>
      <c r="AH161" s="33">
        <f>IF('Indicator Date hidden'!AI162="x","x",$AH$2-'Indicator Date hidden'!AI162)</f>
        <v>0</v>
      </c>
      <c r="AI161" s="33">
        <f>IF('Indicator Date hidden'!AJ162="x","x",$AI$2-'Indicator Date hidden'!AJ162)</f>
        <v>0</v>
      </c>
      <c r="AJ161" s="33" t="str">
        <f>IF('Indicator Date hidden'!AK162="x","x",$AJ$2-'Indicator Date hidden'!AK162)</f>
        <v>x</v>
      </c>
      <c r="AK161" s="33">
        <f>IF('Indicator Date hidden'!AL162="x","x",$AK$2-'Indicator Date hidden'!AL162)</f>
        <v>1</v>
      </c>
      <c r="AL161" s="33">
        <f>IF('Indicator Date hidden'!AM162="x","x",$AL$2-'Indicator Date hidden'!AM162)</f>
        <v>0</v>
      </c>
      <c r="AM161" s="33">
        <f>IF('Indicator Date hidden'!AN162="x","x",$AM$2-'Indicator Date hidden'!AN162)</f>
        <v>0</v>
      </c>
      <c r="AN161" s="33">
        <f>IF('Indicator Date hidden'!AO162="x","x",$AN$2-'Indicator Date hidden'!AO162)</f>
        <v>0</v>
      </c>
      <c r="AO161" s="33">
        <f>IF('Indicator Date hidden'!AP162="x","x",$AO$2-'Indicator Date hidden'!AP162)</f>
        <v>0</v>
      </c>
      <c r="AP161" s="33">
        <f>IF('Indicator Date hidden'!AQ162="x","x",$AP$2-'Indicator Date hidden'!AQ162)</f>
        <v>0</v>
      </c>
      <c r="AQ161" s="33">
        <f>IF('Indicator Date hidden'!AR162="x","x",$AQ$2-'Indicator Date hidden'!AR162)</f>
        <v>0</v>
      </c>
      <c r="AR161" s="33">
        <f>IF('Indicator Date hidden'!AS162="x","x",$AR$2-'Indicator Date hidden'!AS162)</f>
        <v>0</v>
      </c>
      <c r="AS161" s="33">
        <f>IF('Indicator Date hidden'!AT162="x","x",$AS$2-'Indicator Date hidden'!AT162)</f>
        <v>0</v>
      </c>
      <c r="AT161" s="33">
        <f>IF('Indicator Date hidden'!AU162="x","x",$AT$2-'Indicator Date hidden'!AU162)</f>
        <v>0</v>
      </c>
      <c r="AU161" s="33">
        <f>IF('Indicator Date hidden'!AV162="x","x",$AU$2-'Indicator Date hidden'!AV162)</f>
        <v>1</v>
      </c>
      <c r="AV161" s="33">
        <f>IF('Indicator Date hidden'!AW162="x","x",$AV$2-'Indicator Date hidden'!AW162)</f>
        <v>0</v>
      </c>
      <c r="AW161" s="33">
        <f>IF('Indicator Date hidden'!AX162="x","x",$AW$2-'Indicator Date hidden'!AX162)</f>
        <v>0</v>
      </c>
      <c r="AX161" s="33">
        <f>IF('Indicator Date hidden'!AY162="x","x",$AX$2-'Indicator Date hidden'!AY162)</f>
        <v>0</v>
      </c>
      <c r="AY161" s="33">
        <f>IF('Indicator Date hidden'!AZ162="x","x",$AY$2-'Indicator Date hidden'!AZ162)</f>
        <v>0</v>
      </c>
      <c r="AZ161" s="33">
        <f>IF('Indicator Date hidden'!BA162="x","x",$AZ$2-'Indicator Date hidden'!BA162)</f>
        <v>0</v>
      </c>
      <c r="BA161">
        <f t="shared" si="10"/>
        <v>5</v>
      </c>
      <c r="BB161" s="34">
        <f t="shared" si="11"/>
        <v>0.10869565217391304</v>
      </c>
      <c r="BC161">
        <f t="shared" si="12"/>
        <v>5</v>
      </c>
      <c r="BD161" s="34">
        <f t="shared" si="13"/>
        <v>0.31125697963644244</v>
      </c>
      <c r="BE161" s="36">
        <f t="shared" si="14"/>
        <v>0</v>
      </c>
    </row>
    <row r="162" spans="1:57" x14ac:dyDescent="0.3">
      <c r="A162" t="s">
        <v>302</v>
      </c>
      <c r="B162" s="33">
        <f>IF('Indicator Date hidden'!C163="x","x",$B$2-'Indicator Date hidden'!C163)</f>
        <v>0</v>
      </c>
      <c r="C162" s="33">
        <f>IF('Indicator Date hidden'!D163="x","x",$C$2-'Indicator Date hidden'!D163)</f>
        <v>0</v>
      </c>
      <c r="D162" s="33">
        <f>IF('Indicator Date hidden'!E163="x","x",$D$2-'Indicator Date hidden'!E163)</f>
        <v>0</v>
      </c>
      <c r="E162" s="33">
        <f>IF('Indicator Date hidden'!F163="x","x",$E$2-'Indicator Date hidden'!F163)</f>
        <v>0</v>
      </c>
      <c r="F162" s="33">
        <f>IF('Indicator Date hidden'!G163="x","x",$F$2-'Indicator Date hidden'!G163)</f>
        <v>0</v>
      </c>
      <c r="G162" s="33">
        <f>IF('Indicator Date hidden'!H163="x","x",$G$2-'Indicator Date hidden'!H163)</f>
        <v>0</v>
      </c>
      <c r="H162" s="33">
        <f>IF('Indicator Date hidden'!I163="x","x",$H$2-'Indicator Date hidden'!I163)</f>
        <v>0</v>
      </c>
      <c r="I162" s="33">
        <f>IF('Indicator Date hidden'!J163="x","x",$I$2-'Indicator Date hidden'!J163)</f>
        <v>0</v>
      </c>
      <c r="J162" s="33">
        <f>IF('Indicator Date hidden'!K163="x","x",$J$2-'Indicator Date hidden'!K163)</f>
        <v>0</v>
      </c>
      <c r="K162" s="33">
        <f>IF('Indicator Date hidden'!L163="x","x",$K$2-'Indicator Date hidden'!L163)</f>
        <v>0</v>
      </c>
      <c r="L162" s="33">
        <f>IF('Indicator Date hidden'!M163="x","x",$L$2-'Indicator Date hidden'!M163)</f>
        <v>0</v>
      </c>
      <c r="M162" s="33">
        <f>IF('Indicator Date hidden'!N163="x","x",$M$2-'Indicator Date hidden'!N163)</f>
        <v>0</v>
      </c>
      <c r="N162" s="33">
        <f>IF('Indicator Date hidden'!O163="x","x",$N$2-'Indicator Date hidden'!O163)</f>
        <v>0</v>
      </c>
      <c r="O162" s="33">
        <f>IF('Indicator Date hidden'!P163="x","x",$O$2-'Indicator Date hidden'!P163)</f>
        <v>0</v>
      </c>
      <c r="P162" s="33">
        <f>IF('Indicator Date hidden'!Q163="x","x",$P$2-'Indicator Date hidden'!Q163)</f>
        <v>0</v>
      </c>
      <c r="Q162" s="33" t="str">
        <f>IF('Indicator Date hidden'!R163="x","x",$Q$2-'Indicator Date hidden'!R163)</f>
        <v>x</v>
      </c>
      <c r="R162" s="33">
        <f>IF('Indicator Date hidden'!S163="x","x",$R$2-'Indicator Date hidden'!S163)</f>
        <v>0</v>
      </c>
      <c r="S162" s="33">
        <f>IF('Indicator Date hidden'!T163="x","x",$S$2-'Indicator Date hidden'!T163)</f>
        <v>0</v>
      </c>
      <c r="T162" s="33">
        <f>IF('Indicator Date hidden'!U163="x","x",$T$2-'Indicator Date hidden'!U163)</f>
        <v>0</v>
      </c>
      <c r="U162" s="33">
        <f>IF('Indicator Date hidden'!V163="x","x",$U$2-'Indicator Date hidden'!V163)</f>
        <v>0</v>
      </c>
      <c r="V162" s="33">
        <f>IF('Indicator Date hidden'!W163="x","x",$V$2-'Indicator Date hidden'!W163)</f>
        <v>0</v>
      </c>
      <c r="W162" s="33">
        <f>IF('Indicator Date hidden'!X163="x","x",$W$2-'Indicator Date hidden'!X163)</f>
        <v>2</v>
      </c>
      <c r="X162" s="33">
        <f>IF('Indicator Date hidden'!Y163="x","x",$X$2-'Indicator Date hidden'!Y163)</f>
        <v>4</v>
      </c>
      <c r="Y162" s="33">
        <f>IF('Indicator Date hidden'!Z163="x","x",$Y$2-'Indicator Date hidden'!Z163)</f>
        <v>0</v>
      </c>
      <c r="Z162" s="33">
        <f>IF('Indicator Date hidden'!AA163="x","x",$Z$2-'Indicator Date hidden'!AA163)</f>
        <v>0</v>
      </c>
      <c r="AA162" s="33">
        <f>IF('Indicator Date hidden'!AB163="x","x",$AA$2-'Indicator Date hidden'!AB163)</f>
        <v>0</v>
      </c>
      <c r="AB162" s="33">
        <f>IF('Indicator Date hidden'!AC163="x","x",$AB$2-'Indicator Date hidden'!AC163)</f>
        <v>0</v>
      </c>
      <c r="AC162" s="33">
        <f>IF('Indicator Date hidden'!AD163="x","x",$AC$2-'Indicator Date hidden'!AD163)</f>
        <v>0</v>
      </c>
      <c r="AD162" s="33">
        <f>IF('Indicator Date hidden'!AE163="x","x",$AD$2-'Indicator Date hidden'!AE163)</f>
        <v>0</v>
      </c>
      <c r="AE162" s="33">
        <f>IF('Indicator Date hidden'!AF163="x","x",$AE$2-'Indicator Date hidden'!AF163)</f>
        <v>0</v>
      </c>
      <c r="AF162" s="33">
        <f>IF('Indicator Date hidden'!AG163="x","x",$AF$2-'Indicator Date hidden'!AG163)</f>
        <v>1</v>
      </c>
      <c r="AG162" s="33">
        <f>IF('Indicator Date hidden'!AH163="x","x",$AG$2-'Indicator Date hidden'!AH163)</f>
        <v>0</v>
      </c>
      <c r="AH162" s="33">
        <f>IF('Indicator Date hidden'!AI163="x","x",$AH$2-'Indicator Date hidden'!AI163)</f>
        <v>0</v>
      </c>
      <c r="AI162" s="33">
        <f>IF('Indicator Date hidden'!AJ163="x","x",$AI$2-'Indicator Date hidden'!AJ163)</f>
        <v>0</v>
      </c>
      <c r="AJ162" s="33">
        <f>IF('Indicator Date hidden'!AK163="x","x",$AJ$2-'Indicator Date hidden'!AK163)</f>
        <v>1</v>
      </c>
      <c r="AK162" s="33">
        <f>IF('Indicator Date hidden'!AL163="x","x",$AK$2-'Indicator Date hidden'!AL163)</f>
        <v>1</v>
      </c>
      <c r="AL162" s="33">
        <f>IF('Indicator Date hidden'!AM163="x","x",$AL$2-'Indicator Date hidden'!AM163)</f>
        <v>0</v>
      </c>
      <c r="AM162" s="33">
        <f>IF('Indicator Date hidden'!AN163="x","x",$AM$2-'Indicator Date hidden'!AN163)</f>
        <v>0</v>
      </c>
      <c r="AN162" s="33">
        <f>IF('Indicator Date hidden'!AO163="x","x",$AN$2-'Indicator Date hidden'!AO163)</f>
        <v>0</v>
      </c>
      <c r="AO162" s="33">
        <f>IF('Indicator Date hidden'!AP163="x","x",$AO$2-'Indicator Date hidden'!AP163)</f>
        <v>0</v>
      </c>
      <c r="AP162" s="33">
        <f>IF('Indicator Date hidden'!AQ163="x","x",$AP$2-'Indicator Date hidden'!AQ163)</f>
        <v>0</v>
      </c>
      <c r="AQ162" s="33">
        <f>IF('Indicator Date hidden'!AR163="x","x",$AQ$2-'Indicator Date hidden'!AR163)</f>
        <v>0</v>
      </c>
      <c r="AR162" s="33">
        <f>IF('Indicator Date hidden'!AS163="x","x",$AR$2-'Indicator Date hidden'!AS163)</f>
        <v>0</v>
      </c>
      <c r="AS162" s="33">
        <f>IF('Indicator Date hidden'!AT163="x","x",$AS$2-'Indicator Date hidden'!AT163)</f>
        <v>0</v>
      </c>
      <c r="AT162" s="33">
        <f>IF('Indicator Date hidden'!AU163="x","x",$AT$2-'Indicator Date hidden'!AU163)</f>
        <v>0</v>
      </c>
      <c r="AU162" s="33">
        <f>IF('Indicator Date hidden'!AV163="x","x",$AU$2-'Indicator Date hidden'!AV163)</f>
        <v>4</v>
      </c>
      <c r="AV162" s="33">
        <f>IF('Indicator Date hidden'!AW163="x","x",$AV$2-'Indicator Date hidden'!AW163)</f>
        <v>0</v>
      </c>
      <c r="AW162" s="33">
        <f>IF('Indicator Date hidden'!AX163="x","x",$AW$2-'Indicator Date hidden'!AX163)</f>
        <v>0</v>
      </c>
      <c r="AX162" s="33">
        <f>IF('Indicator Date hidden'!AY163="x","x",$AX$2-'Indicator Date hidden'!AY163)</f>
        <v>0</v>
      </c>
      <c r="AY162" s="33">
        <f>IF('Indicator Date hidden'!AZ163="x","x",$AY$2-'Indicator Date hidden'!AZ163)</f>
        <v>0</v>
      </c>
      <c r="AZ162" s="33">
        <f>IF('Indicator Date hidden'!BA163="x","x",$AZ$2-'Indicator Date hidden'!BA163)</f>
        <v>0</v>
      </c>
      <c r="BA162">
        <f t="shared" si="10"/>
        <v>13</v>
      </c>
      <c r="BB162" s="34">
        <f t="shared" si="11"/>
        <v>0.26</v>
      </c>
      <c r="BC162">
        <f t="shared" si="12"/>
        <v>6</v>
      </c>
      <c r="BD162" s="34">
        <f t="shared" si="13"/>
        <v>0.84403791384036775</v>
      </c>
      <c r="BE162" s="36">
        <f t="shared" si="14"/>
        <v>0</v>
      </c>
    </row>
    <row r="163" spans="1:57" x14ac:dyDescent="0.3">
      <c r="A163" t="s">
        <v>304</v>
      </c>
      <c r="B163" s="33">
        <f>IF('Indicator Date hidden'!C164="x","x",$B$2-'Indicator Date hidden'!C164)</f>
        <v>0</v>
      </c>
      <c r="C163" s="33">
        <f>IF('Indicator Date hidden'!D164="x","x",$C$2-'Indicator Date hidden'!D164)</f>
        <v>0</v>
      </c>
      <c r="D163" s="33">
        <f>IF('Indicator Date hidden'!E164="x","x",$D$2-'Indicator Date hidden'!E164)</f>
        <v>0</v>
      </c>
      <c r="E163" s="33">
        <f>IF('Indicator Date hidden'!F164="x","x",$E$2-'Indicator Date hidden'!F164)</f>
        <v>0</v>
      </c>
      <c r="F163" s="33">
        <f>IF('Indicator Date hidden'!G164="x","x",$F$2-'Indicator Date hidden'!G164)</f>
        <v>0</v>
      </c>
      <c r="G163" s="33">
        <f>IF('Indicator Date hidden'!H164="x","x",$G$2-'Indicator Date hidden'!H164)</f>
        <v>0</v>
      </c>
      <c r="H163" s="33">
        <f>IF('Indicator Date hidden'!I164="x","x",$H$2-'Indicator Date hidden'!I164)</f>
        <v>0</v>
      </c>
      <c r="I163" s="33">
        <f>IF('Indicator Date hidden'!J164="x","x",$I$2-'Indicator Date hidden'!J164)</f>
        <v>0</v>
      </c>
      <c r="J163" s="33">
        <f>IF('Indicator Date hidden'!K164="x","x",$J$2-'Indicator Date hidden'!K164)</f>
        <v>0</v>
      </c>
      <c r="K163" s="33">
        <f>IF('Indicator Date hidden'!L164="x","x",$K$2-'Indicator Date hidden'!L164)</f>
        <v>0</v>
      </c>
      <c r="L163" s="33">
        <f>IF('Indicator Date hidden'!M164="x","x",$L$2-'Indicator Date hidden'!M164)</f>
        <v>0</v>
      </c>
      <c r="M163" s="33">
        <f>IF('Indicator Date hidden'!N164="x","x",$M$2-'Indicator Date hidden'!N164)</f>
        <v>0</v>
      </c>
      <c r="N163" s="33">
        <f>IF('Indicator Date hidden'!O164="x","x",$N$2-'Indicator Date hidden'!O164)</f>
        <v>0</v>
      </c>
      <c r="O163" s="33">
        <f>IF('Indicator Date hidden'!P164="x","x",$O$2-'Indicator Date hidden'!P164)</f>
        <v>0</v>
      </c>
      <c r="P163" s="33">
        <f>IF('Indicator Date hidden'!Q164="x","x",$P$2-'Indicator Date hidden'!Q164)</f>
        <v>0</v>
      </c>
      <c r="Q163" s="33">
        <f>IF('Indicator Date hidden'!R164="x","x",$Q$2-'Indicator Date hidden'!R164)</f>
        <v>4</v>
      </c>
      <c r="R163" s="33">
        <f>IF('Indicator Date hidden'!S164="x","x",$R$2-'Indicator Date hidden'!S164)</f>
        <v>0</v>
      </c>
      <c r="S163" s="33">
        <f>IF('Indicator Date hidden'!T164="x","x",$S$2-'Indicator Date hidden'!T164)</f>
        <v>0</v>
      </c>
      <c r="T163" s="33">
        <f>IF('Indicator Date hidden'!U164="x","x",$T$2-'Indicator Date hidden'!U164)</f>
        <v>0</v>
      </c>
      <c r="U163" s="33">
        <f>IF('Indicator Date hidden'!V164="x","x",$U$2-'Indicator Date hidden'!V164)</f>
        <v>0</v>
      </c>
      <c r="V163" s="33">
        <f>IF('Indicator Date hidden'!W164="x","x",$V$2-'Indicator Date hidden'!W164)</f>
        <v>0</v>
      </c>
      <c r="W163" s="33">
        <f>IF('Indicator Date hidden'!X164="x","x",$W$2-'Indicator Date hidden'!X164)</f>
        <v>0</v>
      </c>
      <c r="X163" s="33">
        <f>IF('Indicator Date hidden'!Y164="x","x",$X$2-'Indicator Date hidden'!Y164)</f>
        <v>4</v>
      </c>
      <c r="Y163" s="33">
        <f>IF('Indicator Date hidden'!Z164="x","x",$Y$2-'Indicator Date hidden'!Z164)</f>
        <v>0</v>
      </c>
      <c r="Z163" s="33">
        <f>IF('Indicator Date hidden'!AA164="x","x",$Z$2-'Indicator Date hidden'!AA164)</f>
        <v>0</v>
      </c>
      <c r="AA163" s="33">
        <f>IF('Indicator Date hidden'!AB164="x","x",$AA$2-'Indicator Date hidden'!AB164)</f>
        <v>0</v>
      </c>
      <c r="AB163" s="33">
        <f>IF('Indicator Date hidden'!AC164="x","x",$AB$2-'Indicator Date hidden'!AC164)</f>
        <v>0</v>
      </c>
      <c r="AC163" s="33">
        <f>IF('Indicator Date hidden'!AD164="x","x",$AC$2-'Indicator Date hidden'!AD164)</f>
        <v>0</v>
      </c>
      <c r="AD163" s="33">
        <f>IF('Indicator Date hidden'!AE164="x","x",$AD$2-'Indicator Date hidden'!AE164)</f>
        <v>0</v>
      </c>
      <c r="AE163" s="33">
        <f>IF('Indicator Date hidden'!AF164="x","x",$AE$2-'Indicator Date hidden'!AF164)</f>
        <v>0</v>
      </c>
      <c r="AF163" s="33">
        <f>IF('Indicator Date hidden'!AG164="x","x",$AF$2-'Indicator Date hidden'!AG164)</f>
        <v>4</v>
      </c>
      <c r="AG163" s="33">
        <f>IF('Indicator Date hidden'!AH164="x","x",$AG$2-'Indicator Date hidden'!AH164)</f>
        <v>0</v>
      </c>
      <c r="AH163" s="33">
        <f>IF('Indicator Date hidden'!AI164="x","x",$AH$2-'Indicator Date hidden'!AI164)</f>
        <v>0</v>
      </c>
      <c r="AI163" s="33">
        <f>IF('Indicator Date hidden'!AJ164="x","x",$AI$2-'Indicator Date hidden'!AJ164)</f>
        <v>0</v>
      </c>
      <c r="AJ163" s="33">
        <f>IF('Indicator Date hidden'!AK164="x","x",$AJ$2-'Indicator Date hidden'!AK164)</f>
        <v>1</v>
      </c>
      <c r="AK163" s="33">
        <f>IF('Indicator Date hidden'!AL164="x","x",$AK$2-'Indicator Date hidden'!AL164)</f>
        <v>0</v>
      </c>
      <c r="AL163" s="33">
        <f>IF('Indicator Date hidden'!AM164="x","x",$AL$2-'Indicator Date hidden'!AM164)</f>
        <v>0</v>
      </c>
      <c r="AM163" s="33">
        <f>IF('Indicator Date hidden'!AN164="x","x",$AM$2-'Indicator Date hidden'!AN164)</f>
        <v>0</v>
      </c>
      <c r="AN163" s="33">
        <f>IF('Indicator Date hidden'!AO164="x","x",$AN$2-'Indicator Date hidden'!AO164)</f>
        <v>0</v>
      </c>
      <c r="AO163" s="33" t="str">
        <f>IF('Indicator Date hidden'!AP164="x","x",$AO$2-'Indicator Date hidden'!AP164)</f>
        <v>x</v>
      </c>
      <c r="AP163" s="33" t="str">
        <f>IF('Indicator Date hidden'!AQ164="x","x",$AP$2-'Indicator Date hidden'!AQ164)</f>
        <v>x</v>
      </c>
      <c r="AQ163" s="33">
        <f>IF('Indicator Date hidden'!AR164="x","x",$AQ$2-'Indicator Date hidden'!AR164)</f>
        <v>4</v>
      </c>
      <c r="AR163" s="33">
        <f>IF('Indicator Date hidden'!AS164="x","x",$AR$2-'Indicator Date hidden'!AS164)</f>
        <v>0</v>
      </c>
      <c r="AS163" s="33">
        <f>IF('Indicator Date hidden'!AT164="x","x",$AS$2-'Indicator Date hidden'!AT164)</f>
        <v>0</v>
      </c>
      <c r="AT163" s="33">
        <f>IF('Indicator Date hidden'!AU164="x","x",$AT$2-'Indicator Date hidden'!AU164)</f>
        <v>0</v>
      </c>
      <c r="AU163" s="33">
        <f>IF('Indicator Date hidden'!AV164="x","x",$AU$2-'Indicator Date hidden'!AV164)</f>
        <v>1</v>
      </c>
      <c r="AV163" s="33">
        <f>IF('Indicator Date hidden'!AW164="x","x",$AV$2-'Indicator Date hidden'!AW164)</f>
        <v>0</v>
      </c>
      <c r="AW163" s="33">
        <f>IF('Indicator Date hidden'!AX164="x","x",$AW$2-'Indicator Date hidden'!AX164)</f>
        <v>0</v>
      </c>
      <c r="AX163" s="33">
        <f>IF('Indicator Date hidden'!AY164="x","x",$AX$2-'Indicator Date hidden'!AY164)</f>
        <v>0</v>
      </c>
      <c r="AY163" s="33">
        <f>IF('Indicator Date hidden'!AZ164="x","x",$AY$2-'Indicator Date hidden'!AZ164)</f>
        <v>1</v>
      </c>
      <c r="AZ163" s="33">
        <f>IF('Indicator Date hidden'!BA164="x","x",$AZ$2-'Indicator Date hidden'!BA164)</f>
        <v>1</v>
      </c>
      <c r="BA163">
        <f t="shared" si="10"/>
        <v>20</v>
      </c>
      <c r="BB163" s="34">
        <f t="shared" si="11"/>
        <v>0.40816326530612246</v>
      </c>
      <c r="BC163">
        <f t="shared" si="12"/>
        <v>8</v>
      </c>
      <c r="BD163" s="34">
        <f t="shared" si="13"/>
        <v>1.1050601118923169</v>
      </c>
      <c r="BE163" s="36">
        <f t="shared" si="14"/>
        <v>0</v>
      </c>
    </row>
    <row r="164" spans="1:57" x14ac:dyDescent="0.3">
      <c r="A164" t="s">
        <v>306</v>
      </c>
      <c r="B164" s="33">
        <f>IF('Indicator Date hidden'!C165="x","x",$B$2-'Indicator Date hidden'!C165)</f>
        <v>0</v>
      </c>
      <c r="C164" s="33">
        <f>IF('Indicator Date hidden'!D165="x","x",$C$2-'Indicator Date hidden'!D165)</f>
        <v>0</v>
      </c>
      <c r="D164" s="33">
        <f>IF('Indicator Date hidden'!E165="x","x",$D$2-'Indicator Date hidden'!E165)</f>
        <v>0</v>
      </c>
      <c r="E164" s="33">
        <f>IF('Indicator Date hidden'!F165="x","x",$E$2-'Indicator Date hidden'!F165)</f>
        <v>0</v>
      </c>
      <c r="F164" s="33">
        <f>IF('Indicator Date hidden'!G165="x","x",$F$2-'Indicator Date hidden'!G165)</f>
        <v>0</v>
      </c>
      <c r="G164" s="33">
        <f>IF('Indicator Date hidden'!H165="x","x",$G$2-'Indicator Date hidden'!H165)</f>
        <v>0</v>
      </c>
      <c r="H164" s="33">
        <f>IF('Indicator Date hidden'!I165="x","x",$H$2-'Indicator Date hidden'!I165)</f>
        <v>0</v>
      </c>
      <c r="I164" s="33">
        <f>IF('Indicator Date hidden'!J165="x","x",$I$2-'Indicator Date hidden'!J165)</f>
        <v>0</v>
      </c>
      <c r="J164" s="33">
        <f>IF('Indicator Date hidden'!K165="x","x",$J$2-'Indicator Date hidden'!K165)</f>
        <v>0</v>
      </c>
      <c r="K164" s="33">
        <f>IF('Indicator Date hidden'!L165="x","x",$K$2-'Indicator Date hidden'!L165)</f>
        <v>0</v>
      </c>
      <c r="L164" s="33">
        <f>IF('Indicator Date hidden'!M165="x","x",$L$2-'Indicator Date hidden'!M165)</f>
        <v>0</v>
      </c>
      <c r="M164" s="33">
        <f>IF('Indicator Date hidden'!N165="x","x",$M$2-'Indicator Date hidden'!N165)</f>
        <v>0</v>
      </c>
      <c r="N164" s="33">
        <f>IF('Indicator Date hidden'!O165="x","x",$N$2-'Indicator Date hidden'!O165)</f>
        <v>0</v>
      </c>
      <c r="O164" s="33">
        <f>IF('Indicator Date hidden'!P165="x","x",$O$2-'Indicator Date hidden'!P165)</f>
        <v>0</v>
      </c>
      <c r="P164" s="33">
        <f>IF('Indicator Date hidden'!Q165="x","x",$P$2-'Indicator Date hidden'!Q165)</f>
        <v>0</v>
      </c>
      <c r="Q164" s="33">
        <f>IF('Indicator Date hidden'!R165="x","x",$Q$2-'Indicator Date hidden'!R165)</f>
        <v>4</v>
      </c>
      <c r="R164" s="33">
        <f>IF('Indicator Date hidden'!S165="x","x",$R$2-'Indicator Date hidden'!S165)</f>
        <v>0</v>
      </c>
      <c r="S164" s="33">
        <f>IF('Indicator Date hidden'!T165="x","x",$S$2-'Indicator Date hidden'!T165)</f>
        <v>0</v>
      </c>
      <c r="T164" s="33">
        <f>IF('Indicator Date hidden'!U165="x","x",$T$2-'Indicator Date hidden'!U165)</f>
        <v>0</v>
      </c>
      <c r="U164" s="33">
        <f>IF('Indicator Date hidden'!V165="x","x",$U$2-'Indicator Date hidden'!V165)</f>
        <v>0</v>
      </c>
      <c r="V164" s="33">
        <f>IF('Indicator Date hidden'!W165="x","x",$V$2-'Indicator Date hidden'!W165)</f>
        <v>0</v>
      </c>
      <c r="W164" s="33">
        <f>IF('Indicator Date hidden'!X165="x","x",$W$2-'Indicator Date hidden'!X165)</f>
        <v>4</v>
      </c>
      <c r="X164" s="33">
        <f>IF('Indicator Date hidden'!Y165="x","x",$X$2-'Indicator Date hidden'!Y165)</f>
        <v>2</v>
      </c>
      <c r="Y164" s="33">
        <f>IF('Indicator Date hidden'!Z165="x","x",$Y$2-'Indicator Date hidden'!Z165)</f>
        <v>0</v>
      </c>
      <c r="Z164" s="33">
        <f>IF('Indicator Date hidden'!AA165="x","x",$Z$2-'Indicator Date hidden'!AA165)</f>
        <v>0</v>
      </c>
      <c r="AA164" s="33">
        <f>IF('Indicator Date hidden'!AB165="x","x",$AA$2-'Indicator Date hidden'!AB165)</f>
        <v>0</v>
      </c>
      <c r="AB164" s="33">
        <f>IF('Indicator Date hidden'!AC165="x","x",$AB$2-'Indicator Date hidden'!AC165)</f>
        <v>0</v>
      </c>
      <c r="AC164" s="33">
        <f>IF('Indicator Date hidden'!AD165="x","x",$AC$2-'Indicator Date hidden'!AD165)</f>
        <v>0</v>
      </c>
      <c r="AD164" s="33">
        <f>IF('Indicator Date hidden'!AE165="x","x",$AD$2-'Indicator Date hidden'!AE165)</f>
        <v>0</v>
      </c>
      <c r="AE164" s="33">
        <f>IF('Indicator Date hidden'!AF165="x","x",$AE$2-'Indicator Date hidden'!AF165)</f>
        <v>0</v>
      </c>
      <c r="AF164" s="33" t="str">
        <f>IF('Indicator Date hidden'!AG165="x","x",$AF$2-'Indicator Date hidden'!AG165)</f>
        <v>x</v>
      </c>
      <c r="AG164" s="33">
        <f>IF('Indicator Date hidden'!AH165="x","x",$AG$2-'Indicator Date hidden'!AH165)</f>
        <v>0</v>
      </c>
      <c r="AH164" s="33">
        <f>IF('Indicator Date hidden'!AI165="x","x",$AH$2-'Indicator Date hidden'!AI165)</f>
        <v>0</v>
      </c>
      <c r="AI164" s="33">
        <f>IF('Indicator Date hidden'!AJ165="x","x",$AI$2-'Indicator Date hidden'!AJ165)</f>
        <v>0</v>
      </c>
      <c r="AJ164" s="33" t="str">
        <f>IF('Indicator Date hidden'!AK165="x","x",$AJ$2-'Indicator Date hidden'!AK165)</f>
        <v>x</v>
      </c>
      <c r="AK164" s="33">
        <f>IF('Indicator Date hidden'!AL165="x","x",$AK$2-'Indicator Date hidden'!AL165)</f>
        <v>1</v>
      </c>
      <c r="AL164" s="33">
        <f>IF('Indicator Date hidden'!AM165="x","x",$AL$2-'Indicator Date hidden'!AM165)</f>
        <v>0</v>
      </c>
      <c r="AM164" s="33">
        <f>IF('Indicator Date hidden'!AN165="x","x",$AM$2-'Indicator Date hidden'!AN165)</f>
        <v>0</v>
      </c>
      <c r="AN164" s="33">
        <f>IF('Indicator Date hidden'!AO165="x","x",$AN$2-'Indicator Date hidden'!AO165)</f>
        <v>0</v>
      </c>
      <c r="AO164" s="33">
        <f>IF('Indicator Date hidden'!AP165="x","x",$AO$2-'Indicator Date hidden'!AP165)</f>
        <v>1</v>
      </c>
      <c r="AP164" s="33">
        <f>IF('Indicator Date hidden'!AQ165="x","x",$AP$2-'Indicator Date hidden'!AQ165)</f>
        <v>1</v>
      </c>
      <c r="AQ164" s="33" t="str">
        <f>IF('Indicator Date hidden'!AR165="x","x",$AQ$2-'Indicator Date hidden'!AR165)</f>
        <v>x</v>
      </c>
      <c r="AR164" s="33">
        <f>IF('Indicator Date hidden'!AS165="x","x",$AR$2-'Indicator Date hidden'!AS165)</f>
        <v>0</v>
      </c>
      <c r="AS164" s="33">
        <f>IF('Indicator Date hidden'!AT165="x","x",$AS$2-'Indicator Date hidden'!AT165)</f>
        <v>0</v>
      </c>
      <c r="AT164" s="33">
        <f>IF('Indicator Date hidden'!AU165="x","x",$AT$2-'Indicator Date hidden'!AU165)</f>
        <v>0</v>
      </c>
      <c r="AU164" s="33">
        <f>IF('Indicator Date hidden'!AV165="x","x",$AU$2-'Indicator Date hidden'!AV165)</f>
        <v>4</v>
      </c>
      <c r="AV164" s="33">
        <f>IF('Indicator Date hidden'!AW165="x","x",$AV$2-'Indicator Date hidden'!AW165)</f>
        <v>0</v>
      </c>
      <c r="AW164" s="33">
        <f>IF('Indicator Date hidden'!AX165="x","x",$AW$2-'Indicator Date hidden'!AX165)</f>
        <v>0</v>
      </c>
      <c r="AX164" s="33">
        <f>IF('Indicator Date hidden'!AY165="x","x",$AX$2-'Indicator Date hidden'!AY165)</f>
        <v>0</v>
      </c>
      <c r="AY164" s="33">
        <f>IF('Indicator Date hidden'!AZ165="x","x",$AY$2-'Indicator Date hidden'!AZ165)</f>
        <v>0</v>
      </c>
      <c r="AZ164" s="33">
        <f>IF('Indicator Date hidden'!BA165="x","x",$AZ$2-'Indicator Date hidden'!BA165)</f>
        <v>0</v>
      </c>
      <c r="BA164">
        <f t="shared" si="10"/>
        <v>17</v>
      </c>
      <c r="BB164" s="34">
        <f t="shared" si="11"/>
        <v>0.35416666666666669</v>
      </c>
      <c r="BC164">
        <f t="shared" si="12"/>
        <v>7</v>
      </c>
      <c r="BD164" s="34">
        <f t="shared" si="13"/>
        <v>1.0101481602000548</v>
      </c>
      <c r="BE164" s="36">
        <f t="shared" si="14"/>
        <v>0</v>
      </c>
    </row>
    <row r="165" spans="1:57" x14ac:dyDescent="0.3">
      <c r="A165" t="s">
        <v>308</v>
      </c>
      <c r="B165" s="33">
        <f>IF('Indicator Date hidden'!C166="x","x",$B$2-'Indicator Date hidden'!C166)</f>
        <v>0</v>
      </c>
      <c r="C165" s="33">
        <f>IF('Indicator Date hidden'!D166="x","x",$C$2-'Indicator Date hidden'!D166)</f>
        <v>0</v>
      </c>
      <c r="D165" s="33">
        <f>IF('Indicator Date hidden'!E166="x","x",$D$2-'Indicator Date hidden'!E166)</f>
        <v>0</v>
      </c>
      <c r="E165" s="33">
        <f>IF('Indicator Date hidden'!F166="x","x",$E$2-'Indicator Date hidden'!F166)</f>
        <v>0</v>
      </c>
      <c r="F165" s="33">
        <f>IF('Indicator Date hidden'!G166="x","x",$F$2-'Indicator Date hidden'!G166)</f>
        <v>0</v>
      </c>
      <c r="G165" s="33">
        <f>IF('Indicator Date hidden'!H166="x","x",$G$2-'Indicator Date hidden'!H166)</f>
        <v>0</v>
      </c>
      <c r="H165" s="33">
        <f>IF('Indicator Date hidden'!I166="x","x",$H$2-'Indicator Date hidden'!I166)</f>
        <v>0</v>
      </c>
      <c r="I165" s="33">
        <f>IF('Indicator Date hidden'!J166="x","x",$I$2-'Indicator Date hidden'!J166)</f>
        <v>0</v>
      </c>
      <c r="J165" s="33">
        <f>IF('Indicator Date hidden'!K166="x","x",$J$2-'Indicator Date hidden'!K166)</f>
        <v>0</v>
      </c>
      <c r="K165" s="33">
        <f>IF('Indicator Date hidden'!L166="x","x",$K$2-'Indicator Date hidden'!L166)</f>
        <v>0</v>
      </c>
      <c r="L165" s="33">
        <f>IF('Indicator Date hidden'!M166="x","x",$L$2-'Indicator Date hidden'!M166)</f>
        <v>0</v>
      </c>
      <c r="M165" s="33">
        <f>IF('Indicator Date hidden'!N166="x","x",$M$2-'Indicator Date hidden'!N166)</f>
        <v>0</v>
      </c>
      <c r="N165" s="33">
        <f>IF('Indicator Date hidden'!O166="x","x",$N$2-'Indicator Date hidden'!O166)</f>
        <v>0</v>
      </c>
      <c r="O165" s="33">
        <f>IF('Indicator Date hidden'!P166="x","x",$O$2-'Indicator Date hidden'!P166)</f>
        <v>0</v>
      </c>
      <c r="P165" s="33">
        <f>IF('Indicator Date hidden'!Q166="x","x",$P$2-'Indicator Date hidden'!Q166)</f>
        <v>0</v>
      </c>
      <c r="Q165" s="33">
        <f>IF('Indicator Date hidden'!R166="x","x",$Q$2-'Indicator Date hidden'!R166)</f>
        <v>4</v>
      </c>
      <c r="R165" s="33">
        <f>IF('Indicator Date hidden'!S166="x","x",$R$2-'Indicator Date hidden'!S166)</f>
        <v>0</v>
      </c>
      <c r="S165" s="33">
        <f>IF('Indicator Date hidden'!T166="x","x",$S$2-'Indicator Date hidden'!T166)</f>
        <v>0</v>
      </c>
      <c r="T165" s="33">
        <f>IF('Indicator Date hidden'!U166="x","x",$T$2-'Indicator Date hidden'!U166)</f>
        <v>0</v>
      </c>
      <c r="U165" s="33">
        <f>IF('Indicator Date hidden'!V166="x","x",$U$2-'Indicator Date hidden'!V166)</f>
        <v>0</v>
      </c>
      <c r="V165" s="33">
        <f>IF('Indicator Date hidden'!W166="x","x",$V$2-'Indicator Date hidden'!W166)</f>
        <v>0</v>
      </c>
      <c r="W165" s="33">
        <f>IF('Indicator Date hidden'!X166="x","x",$W$2-'Indicator Date hidden'!X166)</f>
        <v>4</v>
      </c>
      <c r="X165" s="33">
        <f>IF('Indicator Date hidden'!Y166="x","x",$X$2-'Indicator Date hidden'!Y166)</f>
        <v>5</v>
      </c>
      <c r="Y165" s="33">
        <f>IF('Indicator Date hidden'!Z166="x","x",$Y$2-'Indicator Date hidden'!Z166)</f>
        <v>0</v>
      </c>
      <c r="Z165" s="33">
        <f>IF('Indicator Date hidden'!AA166="x","x",$Z$2-'Indicator Date hidden'!AA166)</f>
        <v>0</v>
      </c>
      <c r="AA165" s="33">
        <f>IF('Indicator Date hidden'!AB166="x","x",$AA$2-'Indicator Date hidden'!AB166)</f>
        <v>0</v>
      </c>
      <c r="AB165" s="33">
        <f>IF('Indicator Date hidden'!AC166="x","x",$AB$2-'Indicator Date hidden'!AC166)</f>
        <v>0</v>
      </c>
      <c r="AC165" s="33">
        <f>IF('Indicator Date hidden'!AD166="x","x",$AC$2-'Indicator Date hidden'!AD166)</f>
        <v>0</v>
      </c>
      <c r="AD165" s="33">
        <f>IF('Indicator Date hidden'!AE166="x","x",$AD$2-'Indicator Date hidden'!AE166)</f>
        <v>0</v>
      </c>
      <c r="AE165" s="33">
        <f>IF('Indicator Date hidden'!AF166="x","x",$AE$2-'Indicator Date hidden'!AF166)</f>
        <v>0</v>
      </c>
      <c r="AF165" s="33">
        <f>IF('Indicator Date hidden'!AG166="x","x",$AF$2-'Indicator Date hidden'!AG166)</f>
        <v>4</v>
      </c>
      <c r="AG165" s="33">
        <f>IF('Indicator Date hidden'!AH166="x","x",$AG$2-'Indicator Date hidden'!AH166)</f>
        <v>0</v>
      </c>
      <c r="AH165" s="33">
        <f>IF('Indicator Date hidden'!AI166="x","x",$AH$2-'Indicator Date hidden'!AI166)</f>
        <v>0</v>
      </c>
      <c r="AI165" s="33">
        <f>IF('Indicator Date hidden'!AJ166="x","x",$AI$2-'Indicator Date hidden'!AJ166)</f>
        <v>0</v>
      </c>
      <c r="AJ165" s="33" t="str">
        <f>IF('Indicator Date hidden'!AK166="x","x",$AJ$2-'Indicator Date hidden'!AK166)</f>
        <v>x</v>
      </c>
      <c r="AK165" s="33">
        <f>IF('Indicator Date hidden'!AL166="x","x",$AK$2-'Indicator Date hidden'!AL166)</f>
        <v>1</v>
      </c>
      <c r="AL165" s="33">
        <f>IF('Indicator Date hidden'!AM166="x","x",$AL$2-'Indicator Date hidden'!AM166)</f>
        <v>0</v>
      </c>
      <c r="AM165" s="33">
        <f>IF('Indicator Date hidden'!AN166="x","x",$AM$2-'Indicator Date hidden'!AN166)</f>
        <v>0</v>
      </c>
      <c r="AN165" s="33">
        <f>IF('Indicator Date hidden'!AO166="x","x",$AN$2-'Indicator Date hidden'!AO166)</f>
        <v>0</v>
      </c>
      <c r="AO165" s="33" t="str">
        <f>IF('Indicator Date hidden'!AP166="x","x",$AO$2-'Indicator Date hidden'!AP166)</f>
        <v>x</v>
      </c>
      <c r="AP165" s="33" t="str">
        <f>IF('Indicator Date hidden'!AQ166="x","x",$AP$2-'Indicator Date hidden'!AQ166)</f>
        <v>x</v>
      </c>
      <c r="AQ165" s="33">
        <f>IF('Indicator Date hidden'!AR166="x","x",$AQ$2-'Indicator Date hidden'!AR166)</f>
        <v>0</v>
      </c>
      <c r="AR165" s="33">
        <f>IF('Indicator Date hidden'!AS166="x","x",$AR$2-'Indicator Date hidden'!AS166)</f>
        <v>0</v>
      </c>
      <c r="AS165" s="33">
        <f>IF('Indicator Date hidden'!AT166="x","x",$AS$2-'Indicator Date hidden'!AT166)</f>
        <v>0</v>
      </c>
      <c r="AT165" s="33">
        <f>IF('Indicator Date hidden'!AU166="x","x",$AT$2-'Indicator Date hidden'!AU166)</f>
        <v>0</v>
      </c>
      <c r="AU165" s="33">
        <f>IF('Indicator Date hidden'!AV166="x","x",$AU$2-'Indicator Date hidden'!AV166)</f>
        <v>4</v>
      </c>
      <c r="AV165" s="33">
        <f>IF('Indicator Date hidden'!AW166="x","x",$AV$2-'Indicator Date hidden'!AW166)</f>
        <v>0</v>
      </c>
      <c r="AW165" s="33">
        <f>IF('Indicator Date hidden'!AX166="x","x",$AW$2-'Indicator Date hidden'!AX166)</f>
        <v>0</v>
      </c>
      <c r="AX165" s="33">
        <f>IF('Indicator Date hidden'!AY166="x","x",$AX$2-'Indicator Date hidden'!AY166)</f>
        <v>0</v>
      </c>
      <c r="AY165" s="33">
        <f>IF('Indicator Date hidden'!AZ166="x","x",$AY$2-'Indicator Date hidden'!AZ166)</f>
        <v>0</v>
      </c>
      <c r="AZ165" s="33">
        <f>IF('Indicator Date hidden'!BA166="x","x",$AZ$2-'Indicator Date hidden'!BA166)</f>
        <v>0</v>
      </c>
      <c r="BA165">
        <f t="shared" si="10"/>
        <v>22</v>
      </c>
      <c r="BB165" s="34">
        <f t="shared" si="11"/>
        <v>0.45833333333333331</v>
      </c>
      <c r="BC165">
        <f t="shared" si="12"/>
        <v>6</v>
      </c>
      <c r="BD165" s="34">
        <f t="shared" si="13"/>
        <v>1.2903218806001686</v>
      </c>
      <c r="BE165" s="36">
        <f t="shared" si="14"/>
        <v>0</v>
      </c>
    </row>
    <row r="166" spans="1:57" x14ac:dyDescent="0.3">
      <c r="A166" t="s">
        <v>310</v>
      </c>
      <c r="B166" s="33">
        <f>IF('Indicator Date hidden'!C167="x","x",$B$2-'Indicator Date hidden'!C167)</f>
        <v>0</v>
      </c>
      <c r="C166" s="33">
        <f>IF('Indicator Date hidden'!D167="x","x",$C$2-'Indicator Date hidden'!D167)</f>
        <v>0</v>
      </c>
      <c r="D166" s="33">
        <f>IF('Indicator Date hidden'!E167="x","x",$D$2-'Indicator Date hidden'!E167)</f>
        <v>0</v>
      </c>
      <c r="E166" s="33">
        <f>IF('Indicator Date hidden'!F167="x","x",$E$2-'Indicator Date hidden'!F167)</f>
        <v>0</v>
      </c>
      <c r="F166" s="33">
        <f>IF('Indicator Date hidden'!G167="x","x",$F$2-'Indicator Date hidden'!G167)</f>
        <v>0</v>
      </c>
      <c r="G166" s="33">
        <f>IF('Indicator Date hidden'!H167="x","x",$G$2-'Indicator Date hidden'!H167)</f>
        <v>0</v>
      </c>
      <c r="H166" s="33">
        <f>IF('Indicator Date hidden'!I167="x","x",$H$2-'Indicator Date hidden'!I167)</f>
        <v>0</v>
      </c>
      <c r="I166" s="33">
        <f>IF('Indicator Date hidden'!J167="x","x",$I$2-'Indicator Date hidden'!J167)</f>
        <v>0</v>
      </c>
      <c r="J166" s="33">
        <f>IF('Indicator Date hidden'!K167="x","x",$J$2-'Indicator Date hidden'!K167)</f>
        <v>0</v>
      </c>
      <c r="K166" s="33">
        <f>IF('Indicator Date hidden'!L167="x","x",$K$2-'Indicator Date hidden'!L167)</f>
        <v>0</v>
      </c>
      <c r="L166" s="33">
        <f>IF('Indicator Date hidden'!M167="x","x",$L$2-'Indicator Date hidden'!M167)</f>
        <v>0</v>
      </c>
      <c r="M166" s="33">
        <f>IF('Indicator Date hidden'!N167="x","x",$M$2-'Indicator Date hidden'!N167)</f>
        <v>0</v>
      </c>
      <c r="N166" s="33">
        <f>IF('Indicator Date hidden'!O167="x","x",$N$2-'Indicator Date hidden'!O167)</f>
        <v>0</v>
      </c>
      <c r="O166" s="33">
        <f>IF('Indicator Date hidden'!P167="x","x",$O$2-'Indicator Date hidden'!P167)</f>
        <v>0</v>
      </c>
      <c r="P166" s="33">
        <f>IF('Indicator Date hidden'!Q167="x","x",$P$2-'Indicator Date hidden'!Q167)</f>
        <v>0</v>
      </c>
      <c r="Q166" s="33" t="str">
        <f>IF('Indicator Date hidden'!R167="x","x",$Q$2-'Indicator Date hidden'!R167)</f>
        <v>x</v>
      </c>
      <c r="R166" s="33">
        <f>IF('Indicator Date hidden'!S167="x","x",$R$2-'Indicator Date hidden'!S167)</f>
        <v>0</v>
      </c>
      <c r="S166" s="33">
        <f>IF('Indicator Date hidden'!T167="x","x",$S$2-'Indicator Date hidden'!T167)</f>
        <v>0</v>
      </c>
      <c r="T166" s="33">
        <f>IF('Indicator Date hidden'!U167="x","x",$T$2-'Indicator Date hidden'!U167)</f>
        <v>0</v>
      </c>
      <c r="U166" s="33" t="str">
        <f>IF('Indicator Date hidden'!V167="x","x",$U$2-'Indicator Date hidden'!V167)</f>
        <v>x</v>
      </c>
      <c r="V166" s="33">
        <f>IF('Indicator Date hidden'!W167="x","x",$V$2-'Indicator Date hidden'!W167)</f>
        <v>0</v>
      </c>
      <c r="W166" s="33" t="str">
        <f>IF('Indicator Date hidden'!X167="x","x",$W$2-'Indicator Date hidden'!X167)</f>
        <v>x</v>
      </c>
      <c r="X166" s="33">
        <f>IF('Indicator Date hidden'!Y167="x","x",$X$2-'Indicator Date hidden'!Y167)</f>
        <v>3</v>
      </c>
      <c r="Y166" s="33">
        <f>IF('Indicator Date hidden'!Z167="x","x",$Y$2-'Indicator Date hidden'!Z167)</f>
        <v>0</v>
      </c>
      <c r="Z166" s="33">
        <f>IF('Indicator Date hidden'!AA167="x","x",$Z$2-'Indicator Date hidden'!AA167)</f>
        <v>0</v>
      </c>
      <c r="AA166" s="33">
        <f>IF('Indicator Date hidden'!AB167="x","x",$AA$2-'Indicator Date hidden'!AB167)</f>
        <v>0</v>
      </c>
      <c r="AB166" s="33">
        <f>IF('Indicator Date hidden'!AC167="x","x",$AB$2-'Indicator Date hidden'!AC167)</f>
        <v>0</v>
      </c>
      <c r="AC166" s="33">
        <f>IF('Indicator Date hidden'!AD167="x","x",$AC$2-'Indicator Date hidden'!AD167)</f>
        <v>0</v>
      </c>
      <c r="AD166" s="33" t="str">
        <f>IF('Indicator Date hidden'!AE167="x","x",$AD$2-'Indicator Date hidden'!AE167)</f>
        <v>x</v>
      </c>
      <c r="AE166" s="33">
        <f>IF('Indicator Date hidden'!AF167="x","x",$AE$2-'Indicator Date hidden'!AF167)</f>
        <v>0</v>
      </c>
      <c r="AF166" s="33">
        <f>IF('Indicator Date hidden'!AG167="x","x",$AF$2-'Indicator Date hidden'!AG167)</f>
        <v>1</v>
      </c>
      <c r="AG166" s="33">
        <f>IF('Indicator Date hidden'!AH167="x","x",$AG$2-'Indicator Date hidden'!AH167)</f>
        <v>0</v>
      </c>
      <c r="AH166" s="33">
        <f>IF('Indicator Date hidden'!AI167="x","x",$AH$2-'Indicator Date hidden'!AI167)</f>
        <v>0</v>
      </c>
      <c r="AI166" s="33">
        <f>IF('Indicator Date hidden'!AJ167="x","x",$AI$2-'Indicator Date hidden'!AJ167)</f>
        <v>0</v>
      </c>
      <c r="AJ166" s="33" t="str">
        <f>IF('Indicator Date hidden'!AK167="x","x",$AJ$2-'Indicator Date hidden'!AK167)</f>
        <v>x</v>
      </c>
      <c r="AK166" s="33">
        <f>IF('Indicator Date hidden'!AL167="x","x",$AK$2-'Indicator Date hidden'!AL167)</f>
        <v>1</v>
      </c>
      <c r="AL166" s="33">
        <f>IF('Indicator Date hidden'!AM167="x","x",$AL$2-'Indicator Date hidden'!AM167)</f>
        <v>0</v>
      </c>
      <c r="AM166" s="33">
        <f>IF('Indicator Date hidden'!AN167="x","x",$AM$2-'Indicator Date hidden'!AN167)</f>
        <v>0</v>
      </c>
      <c r="AN166" s="33">
        <f>IF('Indicator Date hidden'!AO167="x","x",$AN$2-'Indicator Date hidden'!AO167)</f>
        <v>0</v>
      </c>
      <c r="AO166" s="33">
        <f>IF('Indicator Date hidden'!AP167="x","x",$AO$2-'Indicator Date hidden'!AP167)</f>
        <v>0</v>
      </c>
      <c r="AP166" s="33">
        <f>IF('Indicator Date hidden'!AQ167="x","x",$AP$2-'Indicator Date hidden'!AQ167)</f>
        <v>0</v>
      </c>
      <c r="AQ166" s="33">
        <f>IF('Indicator Date hidden'!AR167="x","x",$AQ$2-'Indicator Date hidden'!AR167)</f>
        <v>0</v>
      </c>
      <c r="AR166" s="33">
        <f>IF('Indicator Date hidden'!AS167="x","x",$AR$2-'Indicator Date hidden'!AS167)</f>
        <v>0</v>
      </c>
      <c r="AS166" s="33">
        <f>IF('Indicator Date hidden'!AT167="x","x",$AS$2-'Indicator Date hidden'!AT167)</f>
        <v>0</v>
      </c>
      <c r="AT166" s="33">
        <f>IF('Indicator Date hidden'!AU167="x","x",$AT$2-'Indicator Date hidden'!AU167)</f>
        <v>0</v>
      </c>
      <c r="AU166" s="33" t="str">
        <f>IF('Indicator Date hidden'!AV167="x","x",$AU$2-'Indicator Date hidden'!AV167)</f>
        <v>x</v>
      </c>
      <c r="AV166" s="33">
        <f>IF('Indicator Date hidden'!AW167="x","x",$AV$2-'Indicator Date hidden'!AW167)</f>
        <v>0</v>
      </c>
      <c r="AW166" s="33">
        <f>IF('Indicator Date hidden'!AX167="x","x",$AW$2-'Indicator Date hidden'!AX167)</f>
        <v>0</v>
      </c>
      <c r="AX166" s="33">
        <f>IF('Indicator Date hidden'!AY167="x","x",$AX$2-'Indicator Date hidden'!AY167)</f>
        <v>0</v>
      </c>
      <c r="AY166" s="33">
        <f>IF('Indicator Date hidden'!AZ167="x","x",$AY$2-'Indicator Date hidden'!AZ167)</f>
        <v>0</v>
      </c>
      <c r="AZ166" s="33">
        <f>IF('Indicator Date hidden'!BA167="x","x",$AZ$2-'Indicator Date hidden'!BA167)</f>
        <v>0</v>
      </c>
      <c r="BA166">
        <f t="shared" si="10"/>
        <v>5</v>
      </c>
      <c r="BB166" s="34">
        <f t="shared" si="11"/>
        <v>0.1111111111111111</v>
      </c>
      <c r="BC166">
        <f t="shared" si="12"/>
        <v>3</v>
      </c>
      <c r="BD166" s="34">
        <f t="shared" si="13"/>
        <v>0.48176629752619554</v>
      </c>
      <c r="BE166" s="36">
        <f t="shared" si="14"/>
        <v>0</v>
      </c>
    </row>
    <row r="167" spans="1:57" x14ac:dyDescent="0.3">
      <c r="A167" t="s">
        <v>312</v>
      </c>
      <c r="B167" s="33">
        <f>IF('Indicator Date hidden'!C168="x","x",$B$2-'Indicator Date hidden'!C168)</f>
        <v>0</v>
      </c>
      <c r="C167" s="33">
        <f>IF('Indicator Date hidden'!D168="x","x",$C$2-'Indicator Date hidden'!D168)</f>
        <v>0</v>
      </c>
      <c r="D167" s="33">
        <f>IF('Indicator Date hidden'!E168="x","x",$D$2-'Indicator Date hidden'!E168)</f>
        <v>0</v>
      </c>
      <c r="E167" s="33">
        <f>IF('Indicator Date hidden'!F168="x","x",$E$2-'Indicator Date hidden'!F168)</f>
        <v>0</v>
      </c>
      <c r="F167" s="33">
        <f>IF('Indicator Date hidden'!G168="x","x",$F$2-'Indicator Date hidden'!G168)</f>
        <v>0</v>
      </c>
      <c r="G167" s="33">
        <f>IF('Indicator Date hidden'!H168="x","x",$G$2-'Indicator Date hidden'!H168)</f>
        <v>0</v>
      </c>
      <c r="H167" s="33">
        <f>IF('Indicator Date hidden'!I168="x","x",$H$2-'Indicator Date hidden'!I168)</f>
        <v>0</v>
      </c>
      <c r="I167" s="33">
        <f>IF('Indicator Date hidden'!J168="x","x",$I$2-'Indicator Date hidden'!J168)</f>
        <v>0</v>
      </c>
      <c r="J167" s="33">
        <f>IF('Indicator Date hidden'!K168="x","x",$J$2-'Indicator Date hidden'!K168)</f>
        <v>0</v>
      </c>
      <c r="K167" s="33">
        <f>IF('Indicator Date hidden'!L168="x","x",$K$2-'Indicator Date hidden'!L168)</f>
        <v>0</v>
      </c>
      <c r="L167" s="33">
        <f>IF('Indicator Date hidden'!M168="x","x",$L$2-'Indicator Date hidden'!M168)</f>
        <v>0</v>
      </c>
      <c r="M167" s="33">
        <f>IF('Indicator Date hidden'!N168="x","x",$M$2-'Indicator Date hidden'!N168)</f>
        <v>0</v>
      </c>
      <c r="N167" s="33">
        <f>IF('Indicator Date hidden'!O168="x","x",$N$2-'Indicator Date hidden'!O168)</f>
        <v>0</v>
      </c>
      <c r="O167" s="33">
        <f>IF('Indicator Date hidden'!P168="x","x",$O$2-'Indicator Date hidden'!P168)</f>
        <v>0</v>
      </c>
      <c r="P167" s="33">
        <f>IF('Indicator Date hidden'!Q168="x","x",$P$2-'Indicator Date hidden'!Q168)</f>
        <v>0</v>
      </c>
      <c r="Q167" s="33" t="str">
        <f>IF('Indicator Date hidden'!R168="x","x",$Q$2-'Indicator Date hidden'!R168)</f>
        <v>x</v>
      </c>
      <c r="R167" s="33">
        <f>IF('Indicator Date hidden'!S168="x","x",$R$2-'Indicator Date hidden'!S168)</f>
        <v>0</v>
      </c>
      <c r="S167" s="33">
        <f>IF('Indicator Date hidden'!T168="x","x",$S$2-'Indicator Date hidden'!T168)</f>
        <v>0</v>
      </c>
      <c r="T167" s="33">
        <f>IF('Indicator Date hidden'!U168="x","x",$T$2-'Indicator Date hidden'!U168)</f>
        <v>0</v>
      </c>
      <c r="U167" s="33" t="str">
        <f>IF('Indicator Date hidden'!V168="x","x",$U$2-'Indicator Date hidden'!V168)</f>
        <v>x</v>
      </c>
      <c r="V167" s="33">
        <f>IF('Indicator Date hidden'!W168="x","x",$V$2-'Indicator Date hidden'!W168)</f>
        <v>0</v>
      </c>
      <c r="W167" s="33" t="str">
        <f>IF('Indicator Date hidden'!X168="x","x",$W$2-'Indicator Date hidden'!X168)</f>
        <v>x</v>
      </c>
      <c r="X167" s="33">
        <f>IF('Indicator Date hidden'!Y168="x","x",$X$2-'Indicator Date hidden'!Y168)</f>
        <v>2</v>
      </c>
      <c r="Y167" s="33">
        <f>IF('Indicator Date hidden'!Z168="x","x",$Y$2-'Indicator Date hidden'!Z168)</f>
        <v>0</v>
      </c>
      <c r="Z167" s="33">
        <f>IF('Indicator Date hidden'!AA168="x","x",$Z$2-'Indicator Date hidden'!AA168)</f>
        <v>0</v>
      </c>
      <c r="AA167" s="33">
        <f>IF('Indicator Date hidden'!AB168="x","x",$AA$2-'Indicator Date hidden'!AB168)</f>
        <v>1</v>
      </c>
      <c r="AB167" s="33">
        <f>IF('Indicator Date hidden'!AC168="x","x",$AB$2-'Indicator Date hidden'!AC168)</f>
        <v>0</v>
      </c>
      <c r="AC167" s="33">
        <f>IF('Indicator Date hidden'!AD168="x","x",$AC$2-'Indicator Date hidden'!AD168)</f>
        <v>0</v>
      </c>
      <c r="AD167" s="33" t="str">
        <f>IF('Indicator Date hidden'!AE168="x","x",$AD$2-'Indicator Date hidden'!AE168)</f>
        <v>x</v>
      </c>
      <c r="AE167" s="33">
        <f>IF('Indicator Date hidden'!AF168="x","x",$AE$2-'Indicator Date hidden'!AF168)</f>
        <v>0</v>
      </c>
      <c r="AF167" s="33">
        <f>IF('Indicator Date hidden'!AG168="x","x",$AF$2-'Indicator Date hidden'!AG168)</f>
        <v>1</v>
      </c>
      <c r="AG167" s="33">
        <f>IF('Indicator Date hidden'!AH168="x","x",$AG$2-'Indicator Date hidden'!AH168)</f>
        <v>0</v>
      </c>
      <c r="AH167" s="33">
        <f>IF('Indicator Date hidden'!AI168="x","x",$AH$2-'Indicator Date hidden'!AI168)</f>
        <v>0</v>
      </c>
      <c r="AI167" s="33">
        <f>IF('Indicator Date hidden'!AJ168="x","x",$AI$2-'Indicator Date hidden'!AJ168)</f>
        <v>0</v>
      </c>
      <c r="AJ167" s="33" t="str">
        <f>IF('Indicator Date hidden'!AK168="x","x",$AJ$2-'Indicator Date hidden'!AK168)</f>
        <v>x</v>
      </c>
      <c r="AK167" s="33">
        <f>IF('Indicator Date hidden'!AL168="x","x",$AK$2-'Indicator Date hidden'!AL168)</f>
        <v>1</v>
      </c>
      <c r="AL167" s="33">
        <f>IF('Indicator Date hidden'!AM168="x","x",$AL$2-'Indicator Date hidden'!AM168)</f>
        <v>0</v>
      </c>
      <c r="AM167" s="33">
        <f>IF('Indicator Date hidden'!AN168="x","x",$AM$2-'Indicator Date hidden'!AN168)</f>
        <v>0</v>
      </c>
      <c r="AN167" s="33">
        <f>IF('Indicator Date hidden'!AO168="x","x",$AN$2-'Indicator Date hidden'!AO168)</f>
        <v>0</v>
      </c>
      <c r="AO167" s="33">
        <f>IF('Indicator Date hidden'!AP168="x","x",$AO$2-'Indicator Date hidden'!AP168)</f>
        <v>0</v>
      </c>
      <c r="AP167" s="33">
        <f>IF('Indicator Date hidden'!AQ168="x","x",$AP$2-'Indicator Date hidden'!AQ168)</f>
        <v>0</v>
      </c>
      <c r="AQ167" s="33">
        <f>IF('Indicator Date hidden'!AR168="x","x",$AQ$2-'Indicator Date hidden'!AR168)</f>
        <v>0</v>
      </c>
      <c r="AR167" s="33">
        <f>IF('Indicator Date hidden'!AS168="x","x",$AR$2-'Indicator Date hidden'!AS168)</f>
        <v>0</v>
      </c>
      <c r="AS167" s="33">
        <f>IF('Indicator Date hidden'!AT168="x","x",$AS$2-'Indicator Date hidden'!AT168)</f>
        <v>0</v>
      </c>
      <c r="AT167" s="33">
        <f>IF('Indicator Date hidden'!AU168="x","x",$AT$2-'Indicator Date hidden'!AU168)</f>
        <v>0</v>
      </c>
      <c r="AU167" s="33" t="str">
        <f>IF('Indicator Date hidden'!AV168="x","x",$AU$2-'Indicator Date hidden'!AV168)</f>
        <v>x</v>
      </c>
      <c r="AV167" s="33">
        <f>IF('Indicator Date hidden'!AW168="x","x",$AV$2-'Indicator Date hidden'!AW168)</f>
        <v>0</v>
      </c>
      <c r="AW167" s="33">
        <f>IF('Indicator Date hidden'!AX168="x","x",$AW$2-'Indicator Date hidden'!AX168)</f>
        <v>0</v>
      </c>
      <c r="AX167" s="33">
        <f>IF('Indicator Date hidden'!AY168="x","x",$AX$2-'Indicator Date hidden'!AY168)</f>
        <v>0</v>
      </c>
      <c r="AY167" s="33">
        <f>IF('Indicator Date hidden'!AZ168="x","x",$AY$2-'Indicator Date hidden'!AZ168)</f>
        <v>0</v>
      </c>
      <c r="AZ167" s="33">
        <f>IF('Indicator Date hidden'!BA168="x","x",$AZ$2-'Indicator Date hidden'!BA168)</f>
        <v>0</v>
      </c>
      <c r="BA167">
        <f t="shared" si="10"/>
        <v>5</v>
      </c>
      <c r="BB167" s="34">
        <f t="shared" si="11"/>
        <v>0.1111111111111111</v>
      </c>
      <c r="BC167">
        <f t="shared" si="12"/>
        <v>4</v>
      </c>
      <c r="BD167" s="34">
        <f t="shared" si="13"/>
        <v>0.37843080813169783</v>
      </c>
      <c r="BE167" s="36">
        <f t="shared" si="14"/>
        <v>0</v>
      </c>
    </row>
    <row r="168" spans="1:57" x14ac:dyDescent="0.3">
      <c r="A168" t="s">
        <v>314</v>
      </c>
      <c r="B168" s="33">
        <f>IF('Indicator Date hidden'!C169="x","x",$B$2-'Indicator Date hidden'!C169)</f>
        <v>0</v>
      </c>
      <c r="C168" s="33">
        <f>IF('Indicator Date hidden'!D169="x","x",$C$2-'Indicator Date hidden'!D169)</f>
        <v>0</v>
      </c>
      <c r="D168" s="33">
        <f>IF('Indicator Date hidden'!E169="x","x",$D$2-'Indicator Date hidden'!E169)</f>
        <v>0</v>
      </c>
      <c r="E168" s="33">
        <f>IF('Indicator Date hidden'!F169="x","x",$E$2-'Indicator Date hidden'!F169)</f>
        <v>0</v>
      </c>
      <c r="F168" s="33">
        <f>IF('Indicator Date hidden'!G169="x","x",$F$2-'Indicator Date hidden'!G169)</f>
        <v>0</v>
      </c>
      <c r="G168" s="33">
        <f>IF('Indicator Date hidden'!H169="x","x",$G$2-'Indicator Date hidden'!H169)</f>
        <v>0</v>
      </c>
      <c r="H168" s="33">
        <f>IF('Indicator Date hidden'!I169="x","x",$H$2-'Indicator Date hidden'!I169)</f>
        <v>0</v>
      </c>
      <c r="I168" s="33">
        <f>IF('Indicator Date hidden'!J169="x","x",$I$2-'Indicator Date hidden'!J169)</f>
        <v>0</v>
      </c>
      <c r="J168" s="33">
        <f>IF('Indicator Date hidden'!K169="x","x",$J$2-'Indicator Date hidden'!K169)</f>
        <v>0</v>
      </c>
      <c r="K168" s="33">
        <f>IF('Indicator Date hidden'!L169="x","x",$K$2-'Indicator Date hidden'!L169)</f>
        <v>0</v>
      </c>
      <c r="L168" s="33">
        <f>IF('Indicator Date hidden'!M169="x","x",$L$2-'Indicator Date hidden'!M169)</f>
        <v>0</v>
      </c>
      <c r="M168" s="33">
        <f>IF('Indicator Date hidden'!N169="x","x",$M$2-'Indicator Date hidden'!N169)</f>
        <v>0</v>
      </c>
      <c r="N168" s="33">
        <f>IF('Indicator Date hidden'!O169="x","x",$N$2-'Indicator Date hidden'!O169)</f>
        <v>0</v>
      </c>
      <c r="O168" s="33">
        <f>IF('Indicator Date hidden'!P169="x","x",$O$2-'Indicator Date hidden'!P169)</f>
        <v>0</v>
      </c>
      <c r="P168" s="33">
        <f>IF('Indicator Date hidden'!Q169="x","x",$P$2-'Indicator Date hidden'!Q169)</f>
        <v>0</v>
      </c>
      <c r="Q168" s="33">
        <f>IF('Indicator Date hidden'!R169="x","x",$Q$2-'Indicator Date hidden'!R169)</f>
        <v>5</v>
      </c>
      <c r="R168" s="33">
        <f>IF('Indicator Date hidden'!S169="x","x",$R$2-'Indicator Date hidden'!S169)</f>
        <v>0</v>
      </c>
      <c r="S168" s="33">
        <f>IF('Indicator Date hidden'!T169="x","x",$S$2-'Indicator Date hidden'!T169)</f>
        <v>0</v>
      </c>
      <c r="T168" s="33">
        <f>IF('Indicator Date hidden'!U169="x","x",$T$2-'Indicator Date hidden'!U169)</f>
        <v>0</v>
      </c>
      <c r="U168" s="33" t="str">
        <f>IF('Indicator Date hidden'!V169="x","x",$U$2-'Indicator Date hidden'!V169)</f>
        <v>x</v>
      </c>
      <c r="V168" s="33">
        <f>IF('Indicator Date hidden'!W169="x","x",$V$2-'Indicator Date hidden'!W169)</f>
        <v>0</v>
      </c>
      <c r="W168" s="33">
        <f>IF('Indicator Date hidden'!X169="x","x",$W$2-'Indicator Date hidden'!X169)</f>
        <v>5</v>
      </c>
      <c r="X168" s="33">
        <f>IF('Indicator Date hidden'!Y169="x","x",$X$2-'Indicator Date hidden'!Y169)</f>
        <v>4</v>
      </c>
      <c r="Y168" s="33">
        <f>IF('Indicator Date hidden'!Z169="x","x",$Y$2-'Indicator Date hidden'!Z169)</f>
        <v>0</v>
      </c>
      <c r="Z168" s="33">
        <f>IF('Indicator Date hidden'!AA169="x","x",$Z$2-'Indicator Date hidden'!AA169)</f>
        <v>0</v>
      </c>
      <c r="AA168" s="33">
        <f>IF('Indicator Date hidden'!AB169="x","x",$AA$2-'Indicator Date hidden'!AB169)</f>
        <v>0</v>
      </c>
      <c r="AB168" s="33">
        <f>IF('Indicator Date hidden'!AC169="x","x",$AB$2-'Indicator Date hidden'!AC169)</f>
        <v>0</v>
      </c>
      <c r="AC168" s="33">
        <f>IF('Indicator Date hidden'!AD169="x","x",$AC$2-'Indicator Date hidden'!AD169)</f>
        <v>0</v>
      </c>
      <c r="AD168" s="33" t="str">
        <f>IF('Indicator Date hidden'!AE169="x","x",$AD$2-'Indicator Date hidden'!AE169)</f>
        <v>x</v>
      </c>
      <c r="AE168" s="33">
        <f>IF('Indicator Date hidden'!AF169="x","x",$AE$2-'Indicator Date hidden'!AF169)</f>
        <v>0</v>
      </c>
      <c r="AF168" s="33">
        <f>IF('Indicator Date hidden'!AG169="x","x",$AF$2-'Indicator Date hidden'!AG169)</f>
        <v>9</v>
      </c>
      <c r="AG168" s="33">
        <f>IF('Indicator Date hidden'!AH169="x","x",$AG$2-'Indicator Date hidden'!AH169)</f>
        <v>0</v>
      </c>
      <c r="AH168" s="33">
        <f>IF('Indicator Date hidden'!AI169="x","x",$AH$2-'Indicator Date hidden'!AI169)</f>
        <v>0</v>
      </c>
      <c r="AI168" s="33">
        <f>IF('Indicator Date hidden'!AJ169="x","x",$AI$2-'Indicator Date hidden'!AJ169)</f>
        <v>0</v>
      </c>
      <c r="AJ168" s="33">
        <f>IF('Indicator Date hidden'!AK169="x","x",$AJ$2-'Indicator Date hidden'!AK169)</f>
        <v>1</v>
      </c>
      <c r="AK168" s="33">
        <f>IF('Indicator Date hidden'!AL169="x","x",$AK$2-'Indicator Date hidden'!AL169)</f>
        <v>1</v>
      </c>
      <c r="AL168" s="33">
        <f>IF('Indicator Date hidden'!AM169="x","x",$AL$2-'Indicator Date hidden'!AM169)</f>
        <v>0</v>
      </c>
      <c r="AM168" s="33">
        <f>IF('Indicator Date hidden'!AN169="x","x",$AM$2-'Indicator Date hidden'!AN169)</f>
        <v>0</v>
      </c>
      <c r="AN168" s="33">
        <f>IF('Indicator Date hidden'!AO169="x","x",$AN$2-'Indicator Date hidden'!AO169)</f>
        <v>0</v>
      </c>
      <c r="AO168" s="33" t="str">
        <f>IF('Indicator Date hidden'!AP169="x","x",$AO$2-'Indicator Date hidden'!AP169)</f>
        <v>x</v>
      </c>
      <c r="AP168" s="33" t="str">
        <f>IF('Indicator Date hidden'!AQ169="x","x",$AP$2-'Indicator Date hidden'!AQ169)</f>
        <v>x</v>
      </c>
      <c r="AQ168" s="33">
        <f>IF('Indicator Date hidden'!AR169="x","x",$AQ$2-'Indicator Date hidden'!AR169)</f>
        <v>6</v>
      </c>
      <c r="AR168" s="33">
        <f>IF('Indicator Date hidden'!AS169="x","x",$AR$2-'Indicator Date hidden'!AS169)</f>
        <v>0</v>
      </c>
      <c r="AS168" s="33">
        <f>IF('Indicator Date hidden'!AT169="x","x",$AS$2-'Indicator Date hidden'!AT169)</f>
        <v>0</v>
      </c>
      <c r="AT168" s="33">
        <f>IF('Indicator Date hidden'!AU169="x","x",$AT$2-'Indicator Date hidden'!AU169)</f>
        <v>0</v>
      </c>
      <c r="AU168" s="33">
        <f>IF('Indicator Date hidden'!AV169="x","x",$AU$2-'Indicator Date hidden'!AV169)</f>
        <v>1</v>
      </c>
      <c r="AV168" s="33">
        <f>IF('Indicator Date hidden'!AW169="x","x",$AV$2-'Indicator Date hidden'!AW169)</f>
        <v>0</v>
      </c>
      <c r="AW168" s="33">
        <f>IF('Indicator Date hidden'!AX169="x","x",$AW$2-'Indicator Date hidden'!AX169)</f>
        <v>0</v>
      </c>
      <c r="AX168" s="33">
        <f>IF('Indicator Date hidden'!AY169="x","x",$AX$2-'Indicator Date hidden'!AY169)</f>
        <v>0</v>
      </c>
      <c r="AY168" s="33">
        <f>IF('Indicator Date hidden'!AZ169="x","x",$AY$2-'Indicator Date hidden'!AZ169)</f>
        <v>0</v>
      </c>
      <c r="AZ168" s="33">
        <f>IF('Indicator Date hidden'!BA169="x","x",$AZ$2-'Indicator Date hidden'!BA169)</f>
        <v>0</v>
      </c>
      <c r="BA168">
        <f t="shared" si="10"/>
        <v>32</v>
      </c>
      <c r="BB168" s="34">
        <f t="shared" si="11"/>
        <v>0.68085106382978722</v>
      </c>
      <c r="BC168">
        <f t="shared" si="12"/>
        <v>8</v>
      </c>
      <c r="BD168" s="34">
        <f t="shared" si="13"/>
        <v>1.8691946494125444</v>
      </c>
      <c r="BE168" s="36">
        <f t="shared" si="14"/>
        <v>0</v>
      </c>
    </row>
    <row r="169" spans="1:57" x14ac:dyDescent="0.3">
      <c r="A169" t="s">
        <v>315</v>
      </c>
      <c r="B169" s="33">
        <f>IF('Indicator Date hidden'!C170="x","x",$B$2-'Indicator Date hidden'!C170)</f>
        <v>0</v>
      </c>
      <c r="C169" s="33">
        <f>IF('Indicator Date hidden'!D170="x","x",$C$2-'Indicator Date hidden'!D170)</f>
        <v>0</v>
      </c>
      <c r="D169" s="33">
        <f>IF('Indicator Date hidden'!E170="x","x",$D$2-'Indicator Date hidden'!E170)</f>
        <v>0</v>
      </c>
      <c r="E169" s="33">
        <f>IF('Indicator Date hidden'!F170="x","x",$E$2-'Indicator Date hidden'!F170)</f>
        <v>0</v>
      </c>
      <c r="F169" s="33">
        <f>IF('Indicator Date hidden'!G170="x","x",$F$2-'Indicator Date hidden'!G170)</f>
        <v>0</v>
      </c>
      <c r="G169" s="33">
        <f>IF('Indicator Date hidden'!H170="x","x",$G$2-'Indicator Date hidden'!H170)</f>
        <v>0</v>
      </c>
      <c r="H169" s="33">
        <f>IF('Indicator Date hidden'!I170="x","x",$H$2-'Indicator Date hidden'!I170)</f>
        <v>0</v>
      </c>
      <c r="I169" s="33">
        <f>IF('Indicator Date hidden'!J170="x","x",$I$2-'Indicator Date hidden'!J170)</f>
        <v>0</v>
      </c>
      <c r="J169" s="33">
        <f>IF('Indicator Date hidden'!K170="x","x",$J$2-'Indicator Date hidden'!K170)</f>
        <v>0</v>
      </c>
      <c r="K169" s="33">
        <f>IF('Indicator Date hidden'!L170="x","x",$K$2-'Indicator Date hidden'!L170)</f>
        <v>0</v>
      </c>
      <c r="L169" s="33">
        <f>IF('Indicator Date hidden'!M170="x","x",$L$2-'Indicator Date hidden'!M170)</f>
        <v>0</v>
      </c>
      <c r="M169" s="33">
        <f>IF('Indicator Date hidden'!N170="x","x",$M$2-'Indicator Date hidden'!N170)</f>
        <v>0</v>
      </c>
      <c r="N169" s="33">
        <f>IF('Indicator Date hidden'!O170="x","x",$N$2-'Indicator Date hidden'!O170)</f>
        <v>0</v>
      </c>
      <c r="O169" s="33">
        <f>IF('Indicator Date hidden'!P170="x","x",$O$2-'Indicator Date hidden'!P170)</f>
        <v>0</v>
      </c>
      <c r="P169" s="33">
        <f>IF('Indicator Date hidden'!Q170="x","x",$P$2-'Indicator Date hidden'!Q170)</f>
        <v>0</v>
      </c>
      <c r="Q169" s="33">
        <f>IF('Indicator Date hidden'!R170="x","x",$Q$2-'Indicator Date hidden'!R170)</f>
        <v>2</v>
      </c>
      <c r="R169" s="33">
        <f>IF('Indicator Date hidden'!S170="x","x",$R$2-'Indicator Date hidden'!S170)</f>
        <v>0</v>
      </c>
      <c r="S169" s="33">
        <f>IF('Indicator Date hidden'!T170="x","x",$S$2-'Indicator Date hidden'!T170)</f>
        <v>0</v>
      </c>
      <c r="T169" s="33">
        <f>IF('Indicator Date hidden'!U170="x","x",$T$2-'Indicator Date hidden'!U170)</f>
        <v>0</v>
      </c>
      <c r="U169" s="33">
        <f>IF('Indicator Date hidden'!V170="x","x",$U$2-'Indicator Date hidden'!V170)</f>
        <v>0</v>
      </c>
      <c r="V169" s="33">
        <f>IF('Indicator Date hidden'!W170="x","x",$V$2-'Indicator Date hidden'!W170)</f>
        <v>0</v>
      </c>
      <c r="W169" s="33">
        <f>IF('Indicator Date hidden'!X170="x","x",$W$2-'Indicator Date hidden'!X170)</f>
        <v>2</v>
      </c>
      <c r="X169" s="33">
        <f>IF('Indicator Date hidden'!Y170="x","x",$X$2-'Indicator Date hidden'!Y170)</f>
        <v>1</v>
      </c>
      <c r="Y169" s="33">
        <f>IF('Indicator Date hidden'!Z170="x","x",$Y$2-'Indicator Date hidden'!Z170)</f>
        <v>0</v>
      </c>
      <c r="Z169" s="33">
        <f>IF('Indicator Date hidden'!AA170="x","x",$Z$2-'Indicator Date hidden'!AA170)</f>
        <v>0</v>
      </c>
      <c r="AA169" s="33">
        <f>IF('Indicator Date hidden'!AB170="x","x",$AA$2-'Indicator Date hidden'!AB170)</f>
        <v>0</v>
      </c>
      <c r="AB169" s="33">
        <f>IF('Indicator Date hidden'!AC170="x","x",$AB$2-'Indicator Date hidden'!AC170)</f>
        <v>0</v>
      </c>
      <c r="AC169" s="33">
        <f>IF('Indicator Date hidden'!AD170="x","x",$AC$2-'Indicator Date hidden'!AD170)</f>
        <v>0</v>
      </c>
      <c r="AD169" s="33">
        <f>IF('Indicator Date hidden'!AE170="x","x",$AD$2-'Indicator Date hidden'!AE170)</f>
        <v>0</v>
      </c>
      <c r="AE169" s="33">
        <f>IF('Indicator Date hidden'!AF170="x","x",$AE$2-'Indicator Date hidden'!AF170)</f>
        <v>0</v>
      </c>
      <c r="AF169" s="33">
        <f>IF('Indicator Date hidden'!AG170="x","x",$AF$2-'Indicator Date hidden'!AG170)</f>
        <v>4</v>
      </c>
      <c r="AG169" s="33">
        <f>IF('Indicator Date hidden'!AH170="x","x",$AG$2-'Indicator Date hidden'!AH170)</f>
        <v>0</v>
      </c>
      <c r="AH169" s="33">
        <f>IF('Indicator Date hidden'!AI170="x","x",$AH$2-'Indicator Date hidden'!AI170)</f>
        <v>0</v>
      </c>
      <c r="AI169" s="33">
        <f>IF('Indicator Date hidden'!AJ170="x","x",$AI$2-'Indicator Date hidden'!AJ170)</f>
        <v>0</v>
      </c>
      <c r="AJ169" s="33" t="str">
        <f>IF('Indicator Date hidden'!AK170="x","x",$AJ$2-'Indicator Date hidden'!AK170)</f>
        <v>x</v>
      </c>
      <c r="AK169" s="33">
        <f>IF('Indicator Date hidden'!AL170="x","x",$AK$2-'Indicator Date hidden'!AL170)</f>
        <v>1</v>
      </c>
      <c r="AL169" s="33">
        <f>IF('Indicator Date hidden'!AM170="x","x",$AL$2-'Indicator Date hidden'!AM170)</f>
        <v>0</v>
      </c>
      <c r="AM169" s="33">
        <f>IF('Indicator Date hidden'!AN170="x","x",$AM$2-'Indicator Date hidden'!AN170)</f>
        <v>0</v>
      </c>
      <c r="AN169" s="33">
        <f>IF('Indicator Date hidden'!AO170="x","x",$AN$2-'Indicator Date hidden'!AO170)</f>
        <v>0</v>
      </c>
      <c r="AO169" s="33" t="str">
        <f>IF('Indicator Date hidden'!AP170="x","x",$AO$2-'Indicator Date hidden'!AP170)</f>
        <v>x</v>
      </c>
      <c r="AP169" s="33" t="str">
        <f>IF('Indicator Date hidden'!AQ170="x","x",$AP$2-'Indicator Date hidden'!AQ170)</f>
        <v>x</v>
      </c>
      <c r="AQ169" s="33">
        <f>IF('Indicator Date hidden'!AR170="x","x",$AQ$2-'Indicator Date hidden'!AR170)</f>
        <v>6</v>
      </c>
      <c r="AR169" s="33">
        <f>IF('Indicator Date hidden'!AS170="x","x",$AR$2-'Indicator Date hidden'!AS170)</f>
        <v>0</v>
      </c>
      <c r="AS169" s="33">
        <f>IF('Indicator Date hidden'!AT170="x","x",$AS$2-'Indicator Date hidden'!AT170)</f>
        <v>0</v>
      </c>
      <c r="AT169" s="33">
        <f>IF('Indicator Date hidden'!AU170="x","x",$AT$2-'Indicator Date hidden'!AU170)</f>
        <v>0</v>
      </c>
      <c r="AU169" s="33">
        <f>IF('Indicator Date hidden'!AV170="x","x",$AU$2-'Indicator Date hidden'!AV170)</f>
        <v>1</v>
      </c>
      <c r="AV169" s="33">
        <f>IF('Indicator Date hidden'!AW170="x","x",$AV$2-'Indicator Date hidden'!AW170)</f>
        <v>0</v>
      </c>
      <c r="AW169" s="33">
        <f>IF('Indicator Date hidden'!AX170="x","x",$AW$2-'Indicator Date hidden'!AX170)</f>
        <v>0</v>
      </c>
      <c r="AX169" s="33">
        <f>IF('Indicator Date hidden'!AY170="x","x",$AX$2-'Indicator Date hidden'!AY170)</f>
        <v>0</v>
      </c>
      <c r="AY169" s="33">
        <f>IF('Indicator Date hidden'!AZ170="x","x",$AY$2-'Indicator Date hidden'!AZ170)</f>
        <v>0</v>
      </c>
      <c r="AZ169" s="33">
        <f>IF('Indicator Date hidden'!BA170="x","x",$AZ$2-'Indicator Date hidden'!BA170)</f>
        <v>0</v>
      </c>
      <c r="BA169">
        <f t="shared" si="10"/>
        <v>17</v>
      </c>
      <c r="BB169" s="34">
        <f t="shared" si="11"/>
        <v>0.35416666666666669</v>
      </c>
      <c r="BC169">
        <f t="shared" si="12"/>
        <v>7</v>
      </c>
      <c r="BD169" s="34">
        <f t="shared" si="13"/>
        <v>1.0895255720827401</v>
      </c>
      <c r="BE169" s="36">
        <f t="shared" si="14"/>
        <v>0</v>
      </c>
    </row>
    <row r="170" spans="1:57" x14ac:dyDescent="0.3">
      <c r="A170" t="s">
        <v>317</v>
      </c>
      <c r="B170" s="33">
        <f>IF('Indicator Date hidden'!C171="x","x",$B$2-'Indicator Date hidden'!C171)</f>
        <v>0</v>
      </c>
      <c r="C170" s="33">
        <f>IF('Indicator Date hidden'!D171="x","x",$C$2-'Indicator Date hidden'!D171)</f>
        <v>0</v>
      </c>
      <c r="D170" s="33">
        <f>IF('Indicator Date hidden'!E171="x","x",$D$2-'Indicator Date hidden'!E171)</f>
        <v>0</v>
      </c>
      <c r="E170" s="33">
        <f>IF('Indicator Date hidden'!F171="x","x",$E$2-'Indicator Date hidden'!F171)</f>
        <v>0</v>
      </c>
      <c r="F170" s="33">
        <f>IF('Indicator Date hidden'!G171="x","x",$F$2-'Indicator Date hidden'!G171)</f>
        <v>0</v>
      </c>
      <c r="G170" s="33">
        <f>IF('Indicator Date hidden'!H171="x","x",$G$2-'Indicator Date hidden'!H171)</f>
        <v>0</v>
      </c>
      <c r="H170" s="33">
        <f>IF('Indicator Date hidden'!I171="x","x",$H$2-'Indicator Date hidden'!I171)</f>
        <v>0</v>
      </c>
      <c r="I170" s="33">
        <f>IF('Indicator Date hidden'!J171="x","x",$I$2-'Indicator Date hidden'!J171)</f>
        <v>0</v>
      </c>
      <c r="J170" s="33">
        <f>IF('Indicator Date hidden'!K171="x","x",$J$2-'Indicator Date hidden'!K171)</f>
        <v>0</v>
      </c>
      <c r="K170" s="33">
        <f>IF('Indicator Date hidden'!L171="x","x",$K$2-'Indicator Date hidden'!L171)</f>
        <v>0</v>
      </c>
      <c r="L170" s="33">
        <f>IF('Indicator Date hidden'!M171="x","x",$L$2-'Indicator Date hidden'!M171)</f>
        <v>0</v>
      </c>
      <c r="M170" s="33">
        <f>IF('Indicator Date hidden'!N171="x","x",$M$2-'Indicator Date hidden'!N171)</f>
        <v>0</v>
      </c>
      <c r="N170" s="33">
        <f>IF('Indicator Date hidden'!O171="x","x",$N$2-'Indicator Date hidden'!O171)</f>
        <v>0</v>
      </c>
      <c r="O170" s="33">
        <f>IF('Indicator Date hidden'!P171="x","x",$O$2-'Indicator Date hidden'!P171)</f>
        <v>0</v>
      </c>
      <c r="P170" s="33">
        <f>IF('Indicator Date hidden'!Q171="x","x",$P$2-'Indicator Date hidden'!Q171)</f>
        <v>0</v>
      </c>
      <c r="Q170" s="33">
        <f>IF('Indicator Date hidden'!R171="x","x",$Q$2-'Indicator Date hidden'!R171)</f>
        <v>4</v>
      </c>
      <c r="R170" s="33">
        <f>IF('Indicator Date hidden'!S171="x","x",$R$2-'Indicator Date hidden'!S171)</f>
        <v>0</v>
      </c>
      <c r="S170" s="33">
        <f>IF('Indicator Date hidden'!T171="x","x",$S$2-'Indicator Date hidden'!T171)</f>
        <v>0</v>
      </c>
      <c r="T170" s="33">
        <f>IF('Indicator Date hidden'!U171="x","x",$T$2-'Indicator Date hidden'!U171)</f>
        <v>0</v>
      </c>
      <c r="U170" s="33">
        <f>IF('Indicator Date hidden'!V171="x","x",$U$2-'Indicator Date hidden'!V171)</f>
        <v>0</v>
      </c>
      <c r="V170" s="33">
        <f>IF('Indicator Date hidden'!W171="x","x",$V$2-'Indicator Date hidden'!W171)</f>
        <v>0</v>
      </c>
      <c r="W170" s="33">
        <f>IF('Indicator Date hidden'!X171="x","x",$W$2-'Indicator Date hidden'!X171)</f>
        <v>3</v>
      </c>
      <c r="X170" s="33">
        <f>IF('Indicator Date hidden'!Y171="x","x",$X$2-'Indicator Date hidden'!Y171)</f>
        <v>2</v>
      </c>
      <c r="Y170" s="33">
        <f>IF('Indicator Date hidden'!Z171="x","x",$Y$2-'Indicator Date hidden'!Z171)</f>
        <v>0</v>
      </c>
      <c r="Z170" s="33">
        <f>IF('Indicator Date hidden'!AA171="x","x",$Z$2-'Indicator Date hidden'!AA171)</f>
        <v>0</v>
      </c>
      <c r="AA170" s="33">
        <f>IF('Indicator Date hidden'!AB171="x","x",$AA$2-'Indicator Date hidden'!AB171)</f>
        <v>0</v>
      </c>
      <c r="AB170" s="33">
        <f>IF('Indicator Date hidden'!AC171="x","x",$AB$2-'Indicator Date hidden'!AC171)</f>
        <v>0</v>
      </c>
      <c r="AC170" s="33">
        <f>IF('Indicator Date hidden'!AD171="x","x",$AC$2-'Indicator Date hidden'!AD171)</f>
        <v>0</v>
      </c>
      <c r="AD170" s="33">
        <f>IF('Indicator Date hidden'!AE171="x","x",$AD$2-'Indicator Date hidden'!AE171)</f>
        <v>0</v>
      </c>
      <c r="AE170" s="33">
        <f>IF('Indicator Date hidden'!AF171="x","x",$AE$2-'Indicator Date hidden'!AF171)</f>
        <v>0</v>
      </c>
      <c r="AF170" s="33">
        <f>IF('Indicator Date hidden'!AG171="x","x",$AF$2-'Indicator Date hidden'!AG171)</f>
        <v>1</v>
      </c>
      <c r="AG170" s="33">
        <f>IF('Indicator Date hidden'!AH171="x","x",$AG$2-'Indicator Date hidden'!AH171)</f>
        <v>0</v>
      </c>
      <c r="AH170" s="33">
        <f>IF('Indicator Date hidden'!AI171="x","x",$AH$2-'Indicator Date hidden'!AI171)</f>
        <v>0</v>
      </c>
      <c r="AI170" s="33">
        <f>IF('Indicator Date hidden'!AJ171="x","x",$AI$2-'Indicator Date hidden'!AJ171)</f>
        <v>0</v>
      </c>
      <c r="AJ170" s="33" t="str">
        <f>IF('Indicator Date hidden'!AK171="x","x",$AJ$2-'Indicator Date hidden'!AK171)</f>
        <v>x</v>
      </c>
      <c r="AK170" s="33">
        <f>IF('Indicator Date hidden'!AL171="x","x",$AK$2-'Indicator Date hidden'!AL171)</f>
        <v>0</v>
      </c>
      <c r="AL170" s="33">
        <f>IF('Indicator Date hidden'!AM171="x","x",$AL$2-'Indicator Date hidden'!AM171)</f>
        <v>0</v>
      </c>
      <c r="AM170" s="33">
        <f>IF('Indicator Date hidden'!AN171="x","x",$AM$2-'Indicator Date hidden'!AN171)</f>
        <v>0</v>
      </c>
      <c r="AN170" s="33">
        <f>IF('Indicator Date hidden'!AO171="x","x",$AN$2-'Indicator Date hidden'!AO171)</f>
        <v>0</v>
      </c>
      <c r="AO170" s="33">
        <f>IF('Indicator Date hidden'!AP171="x","x",$AO$2-'Indicator Date hidden'!AP171)</f>
        <v>1</v>
      </c>
      <c r="AP170" s="33">
        <f>IF('Indicator Date hidden'!AQ171="x","x",$AP$2-'Indicator Date hidden'!AQ171)</f>
        <v>0</v>
      </c>
      <c r="AQ170" s="33">
        <f>IF('Indicator Date hidden'!AR171="x","x",$AQ$2-'Indicator Date hidden'!AR171)</f>
        <v>0</v>
      </c>
      <c r="AR170" s="33">
        <f>IF('Indicator Date hidden'!AS171="x","x",$AR$2-'Indicator Date hidden'!AS171)</f>
        <v>0</v>
      </c>
      <c r="AS170" s="33">
        <f>IF('Indicator Date hidden'!AT171="x","x",$AS$2-'Indicator Date hidden'!AT171)</f>
        <v>0</v>
      </c>
      <c r="AT170" s="33">
        <f>IF('Indicator Date hidden'!AU171="x","x",$AT$2-'Indicator Date hidden'!AU171)</f>
        <v>0</v>
      </c>
      <c r="AU170" s="33">
        <f>IF('Indicator Date hidden'!AV171="x","x",$AU$2-'Indicator Date hidden'!AV171)</f>
        <v>2</v>
      </c>
      <c r="AV170" s="33">
        <f>IF('Indicator Date hidden'!AW171="x","x",$AV$2-'Indicator Date hidden'!AW171)</f>
        <v>0</v>
      </c>
      <c r="AW170" s="33">
        <f>IF('Indicator Date hidden'!AX171="x","x",$AW$2-'Indicator Date hidden'!AX171)</f>
        <v>0</v>
      </c>
      <c r="AX170" s="33">
        <f>IF('Indicator Date hidden'!AY171="x","x",$AX$2-'Indicator Date hidden'!AY171)</f>
        <v>0</v>
      </c>
      <c r="AY170" s="33">
        <f>IF('Indicator Date hidden'!AZ171="x","x",$AY$2-'Indicator Date hidden'!AZ171)</f>
        <v>0</v>
      </c>
      <c r="AZ170" s="33">
        <f>IF('Indicator Date hidden'!BA171="x","x",$AZ$2-'Indicator Date hidden'!BA171)</f>
        <v>0</v>
      </c>
      <c r="BA170">
        <f t="shared" si="10"/>
        <v>13</v>
      </c>
      <c r="BB170" s="34">
        <f t="shared" si="11"/>
        <v>0.26</v>
      </c>
      <c r="BC170">
        <f t="shared" si="12"/>
        <v>6</v>
      </c>
      <c r="BD170" s="34">
        <f t="shared" si="13"/>
        <v>0.79523581408284172</v>
      </c>
      <c r="BE170" s="36">
        <f t="shared" si="14"/>
        <v>0</v>
      </c>
    </row>
    <row r="171" spans="1:57" x14ac:dyDescent="0.3">
      <c r="A171" t="s">
        <v>318</v>
      </c>
      <c r="B171" s="33">
        <f>IF('Indicator Date hidden'!C172="x","x",$B$2-'Indicator Date hidden'!C172)</f>
        <v>0</v>
      </c>
      <c r="C171" s="33">
        <f>IF('Indicator Date hidden'!D172="x","x",$C$2-'Indicator Date hidden'!D172)</f>
        <v>0</v>
      </c>
      <c r="D171" s="33">
        <f>IF('Indicator Date hidden'!E172="x","x",$D$2-'Indicator Date hidden'!E172)</f>
        <v>0</v>
      </c>
      <c r="E171" s="33">
        <f>IF('Indicator Date hidden'!F172="x","x",$E$2-'Indicator Date hidden'!F172)</f>
        <v>0</v>
      </c>
      <c r="F171" s="33">
        <f>IF('Indicator Date hidden'!G172="x","x",$F$2-'Indicator Date hidden'!G172)</f>
        <v>0</v>
      </c>
      <c r="G171" s="33">
        <f>IF('Indicator Date hidden'!H172="x","x",$G$2-'Indicator Date hidden'!H172)</f>
        <v>0</v>
      </c>
      <c r="H171" s="33">
        <f>IF('Indicator Date hidden'!I172="x","x",$H$2-'Indicator Date hidden'!I172)</f>
        <v>0</v>
      </c>
      <c r="I171" s="33">
        <f>IF('Indicator Date hidden'!J172="x","x",$I$2-'Indicator Date hidden'!J172)</f>
        <v>0</v>
      </c>
      <c r="J171" s="33">
        <f>IF('Indicator Date hidden'!K172="x","x",$J$2-'Indicator Date hidden'!K172)</f>
        <v>0</v>
      </c>
      <c r="K171" s="33">
        <f>IF('Indicator Date hidden'!L172="x","x",$K$2-'Indicator Date hidden'!L172)</f>
        <v>0</v>
      </c>
      <c r="L171" s="33">
        <f>IF('Indicator Date hidden'!M172="x","x",$L$2-'Indicator Date hidden'!M172)</f>
        <v>0</v>
      </c>
      <c r="M171" s="33">
        <f>IF('Indicator Date hidden'!N172="x","x",$M$2-'Indicator Date hidden'!N172)</f>
        <v>0</v>
      </c>
      <c r="N171" s="33">
        <f>IF('Indicator Date hidden'!O172="x","x",$N$2-'Indicator Date hidden'!O172)</f>
        <v>0</v>
      </c>
      <c r="O171" s="33">
        <f>IF('Indicator Date hidden'!P172="x","x",$O$2-'Indicator Date hidden'!P172)</f>
        <v>0</v>
      </c>
      <c r="P171" s="33">
        <f>IF('Indicator Date hidden'!Q172="x","x",$P$2-'Indicator Date hidden'!Q172)</f>
        <v>0</v>
      </c>
      <c r="Q171" s="33">
        <f>IF('Indicator Date hidden'!R172="x","x",$Q$2-'Indicator Date hidden'!R172)</f>
        <v>8</v>
      </c>
      <c r="R171" s="33">
        <f>IF('Indicator Date hidden'!S172="x","x",$R$2-'Indicator Date hidden'!S172)</f>
        <v>0</v>
      </c>
      <c r="S171" s="33">
        <f>IF('Indicator Date hidden'!T172="x","x",$S$2-'Indicator Date hidden'!T172)</f>
        <v>0</v>
      </c>
      <c r="T171" s="33">
        <f>IF('Indicator Date hidden'!U172="x","x",$T$2-'Indicator Date hidden'!U172)</f>
        <v>0</v>
      </c>
      <c r="U171" s="33">
        <f>IF('Indicator Date hidden'!V172="x","x",$U$2-'Indicator Date hidden'!V172)</f>
        <v>0</v>
      </c>
      <c r="V171" s="33">
        <f>IF('Indicator Date hidden'!W172="x","x",$V$2-'Indicator Date hidden'!W172)</f>
        <v>0</v>
      </c>
      <c r="W171" s="33">
        <f>IF('Indicator Date hidden'!X172="x","x",$W$2-'Indicator Date hidden'!X172)</f>
        <v>2</v>
      </c>
      <c r="X171" s="33">
        <f>IF('Indicator Date hidden'!Y172="x","x",$X$2-'Indicator Date hidden'!Y172)</f>
        <v>4</v>
      </c>
      <c r="Y171" s="33">
        <f>IF('Indicator Date hidden'!Z172="x","x",$Y$2-'Indicator Date hidden'!Z172)</f>
        <v>0</v>
      </c>
      <c r="Z171" s="33">
        <f>IF('Indicator Date hidden'!AA172="x","x",$Z$2-'Indicator Date hidden'!AA172)</f>
        <v>0</v>
      </c>
      <c r="AA171" s="33">
        <f>IF('Indicator Date hidden'!AB172="x","x",$AA$2-'Indicator Date hidden'!AB172)</f>
        <v>0</v>
      </c>
      <c r="AB171" s="33">
        <f>IF('Indicator Date hidden'!AC172="x","x",$AB$2-'Indicator Date hidden'!AC172)</f>
        <v>0</v>
      </c>
      <c r="AC171" s="33">
        <f>IF('Indicator Date hidden'!AD172="x","x",$AC$2-'Indicator Date hidden'!AD172)</f>
        <v>0</v>
      </c>
      <c r="AD171" s="33">
        <f>IF('Indicator Date hidden'!AE172="x","x",$AD$2-'Indicator Date hidden'!AE172)</f>
        <v>0</v>
      </c>
      <c r="AE171" s="33">
        <f>IF('Indicator Date hidden'!AF172="x","x",$AE$2-'Indicator Date hidden'!AF172)</f>
        <v>0</v>
      </c>
      <c r="AF171" s="33">
        <f>IF('Indicator Date hidden'!AG172="x","x",$AF$2-'Indicator Date hidden'!AG172)</f>
        <v>1</v>
      </c>
      <c r="AG171" s="33">
        <f>IF('Indicator Date hidden'!AH172="x","x",$AG$2-'Indicator Date hidden'!AH172)</f>
        <v>0</v>
      </c>
      <c r="AH171" s="33">
        <f>IF('Indicator Date hidden'!AI172="x","x",$AH$2-'Indicator Date hidden'!AI172)</f>
        <v>0</v>
      </c>
      <c r="AI171" s="33">
        <f>IF('Indicator Date hidden'!AJ172="x","x",$AI$2-'Indicator Date hidden'!AJ172)</f>
        <v>0</v>
      </c>
      <c r="AJ171" s="33">
        <f>IF('Indicator Date hidden'!AK172="x","x",$AJ$2-'Indicator Date hidden'!AK172)</f>
        <v>1</v>
      </c>
      <c r="AK171" s="33">
        <f>IF('Indicator Date hidden'!AL172="x","x",$AK$2-'Indicator Date hidden'!AL172)</f>
        <v>1</v>
      </c>
      <c r="AL171" s="33">
        <f>IF('Indicator Date hidden'!AM172="x","x",$AL$2-'Indicator Date hidden'!AM172)</f>
        <v>0</v>
      </c>
      <c r="AM171" s="33">
        <f>IF('Indicator Date hidden'!AN172="x","x",$AM$2-'Indicator Date hidden'!AN172)</f>
        <v>0</v>
      </c>
      <c r="AN171" s="33">
        <f>IF('Indicator Date hidden'!AO172="x","x",$AN$2-'Indicator Date hidden'!AO172)</f>
        <v>0</v>
      </c>
      <c r="AO171" s="33">
        <f>IF('Indicator Date hidden'!AP172="x","x",$AO$2-'Indicator Date hidden'!AP172)</f>
        <v>0</v>
      </c>
      <c r="AP171" s="33">
        <f>IF('Indicator Date hidden'!AQ172="x","x",$AP$2-'Indicator Date hidden'!AQ172)</f>
        <v>0</v>
      </c>
      <c r="AQ171" s="33">
        <f>IF('Indicator Date hidden'!AR172="x","x",$AQ$2-'Indicator Date hidden'!AR172)</f>
        <v>0</v>
      </c>
      <c r="AR171" s="33">
        <f>IF('Indicator Date hidden'!AS172="x","x",$AR$2-'Indicator Date hidden'!AS172)</f>
        <v>0</v>
      </c>
      <c r="AS171" s="33">
        <f>IF('Indicator Date hidden'!AT172="x","x",$AS$2-'Indicator Date hidden'!AT172)</f>
        <v>0</v>
      </c>
      <c r="AT171" s="33">
        <f>IF('Indicator Date hidden'!AU172="x","x",$AT$2-'Indicator Date hidden'!AU172)</f>
        <v>0</v>
      </c>
      <c r="AU171" s="33">
        <f>IF('Indicator Date hidden'!AV172="x","x",$AU$2-'Indicator Date hidden'!AV172)</f>
        <v>4</v>
      </c>
      <c r="AV171" s="33">
        <f>IF('Indicator Date hidden'!AW172="x","x",$AV$2-'Indicator Date hidden'!AW172)</f>
        <v>0</v>
      </c>
      <c r="AW171" s="33">
        <f>IF('Indicator Date hidden'!AX172="x","x",$AW$2-'Indicator Date hidden'!AX172)</f>
        <v>0</v>
      </c>
      <c r="AX171" s="33">
        <f>IF('Indicator Date hidden'!AY172="x","x",$AX$2-'Indicator Date hidden'!AY172)</f>
        <v>0</v>
      </c>
      <c r="AY171" s="33">
        <f>IF('Indicator Date hidden'!AZ172="x","x",$AY$2-'Indicator Date hidden'!AZ172)</f>
        <v>0</v>
      </c>
      <c r="AZ171" s="33">
        <f>IF('Indicator Date hidden'!BA172="x","x",$AZ$2-'Indicator Date hidden'!BA172)</f>
        <v>0</v>
      </c>
      <c r="BA171">
        <f t="shared" si="10"/>
        <v>21</v>
      </c>
      <c r="BB171" s="34">
        <f t="shared" si="11"/>
        <v>0.41176470588235292</v>
      </c>
      <c r="BC171">
        <f t="shared" si="12"/>
        <v>7</v>
      </c>
      <c r="BD171" s="34">
        <f t="shared" si="13"/>
        <v>1.3601682506685981</v>
      </c>
      <c r="BE171" s="36">
        <f t="shared" si="14"/>
        <v>0</v>
      </c>
    </row>
    <row r="172" spans="1:57" x14ac:dyDescent="0.3">
      <c r="A172" t="s">
        <v>187</v>
      </c>
      <c r="B172" s="33">
        <f>IF('Indicator Date hidden'!C173="x","x",$B$2-'Indicator Date hidden'!C173)</f>
        <v>0</v>
      </c>
      <c r="C172" s="33">
        <f>IF('Indicator Date hidden'!D173="x","x",$C$2-'Indicator Date hidden'!D173)</f>
        <v>0</v>
      </c>
      <c r="D172" s="33">
        <f>IF('Indicator Date hidden'!E173="x","x",$D$2-'Indicator Date hidden'!E173)</f>
        <v>0</v>
      </c>
      <c r="E172" s="33">
        <f>IF('Indicator Date hidden'!F173="x","x",$E$2-'Indicator Date hidden'!F173)</f>
        <v>0</v>
      </c>
      <c r="F172" s="33">
        <f>IF('Indicator Date hidden'!G173="x","x",$F$2-'Indicator Date hidden'!G173)</f>
        <v>0</v>
      </c>
      <c r="G172" s="33">
        <f>IF('Indicator Date hidden'!H173="x","x",$G$2-'Indicator Date hidden'!H173)</f>
        <v>0</v>
      </c>
      <c r="H172" s="33">
        <f>IF('Indicator Date hidden'!I173="x","x",$H$2-'Indicator Date hidden'!I173)</f>
        <v>0</v>
      </c>
      <c r="I172" s="33">
        <f>IF('Indicator Date hidden'!J173="x","x",$I$2-'Indicator Date hidden'!J173)</f>
        <v>0</v>
      </c>
      <c r="J172" s="33">
        <f>IF('Indicator Date hidden'!K173="x","x",$J$2-'Indicator Date hidden'!K173)</f>
        <v>0</v>
      </c>
      <c r="K172" s="33">
        <f>IF('Indicator Date hidden'!L173="x","x",$K$2-'Indicator Date hidden'!L173)</f>
        <v>0</v>
      </c>
      <c r="L172" s="33">
        <f>IF('Indicator Date hidden'!M173="x","x",$L$2-'Indicator Date hidden'!M173)</f>
        <v>0</v>
      </c>
      <c r="M172" s="33">
        <f>IF('Indicator Date hidden'!N173="x","x",$M$2-'Indicator Date hidden'!N173)</f>
        <v>0</v>
      </c>
      <c r="N172" s="33">
        <f>IF('Indicator Date hidden'!O173="x","x",$N$2-'Indicator Date hidden'!O173)</f>
        <v>0</v>
      </c>
      <c r="O172" s="33">
        <f>IF('Indicator Date hidden'!P173="x","x",$O$2-'Indicator Date hidden'!P173)</f>
        <v>0</v>
      </c>
      <c r="P172" s="33">
        <f>IF('Indicator Date hidden'!Q173="x","x",$P$2-'Indicator Date hidden'!Q173)</f>
        <v>0</v>
      </c>
      <c r="Q172" s="33">
        <f>IF('Indicator Date hidden'!R173="x","x",$Q$2-'Indicator Date hidden'!R173)</f>
        <v>3</v>
      </c>
      <c r="R172" s="33">
        <f>IF('Indicator Date hidden'!S173="x","x",$R$2-'Indicator Date hidden'!S173)</f>
        <v>0</v>
      </c>
      <c r="S172" s="33">
        <f>IF('Indicator Date hidden'!T173="x","x",$S$2-'Indicator Date hidden'!T173)</f>
        <v>0</v>
      </c>
      <c r="T172" s="33">
        <f>IF('Indicator Date hidden'!U173="x","x",$T$2-'Indicator Date hidden'!U173)</f>
        <v>0</v>
      </c>
      <c r="U172" s="33">
        <f>IF('Indicator Date hidden'!V173="x","x",$U$2-'Indicator Date hidden'!V173)</f>
        <v>0</v>
      </c>
      <c r="V172" s="33">
        <f>IF('Indicator Date hidden'!W173="x","x",$V$2-'Indicator Date hidden'!W173)</f>
        <v>0</v>
      </c>
      <c r="W172" s="33">
        <f>IF('Indicator Date hidden'!X173="x","x",$W$2-'Indicator Date hidden'!X173)</f>
        <v>3</v>
      </c>
      <c r="X172" s="33">
        <f>IF('Indicator Date hidden'!Y173="x","x",$X$2-'Indicator Date hidden'!Y173)</f>
        <v>4</v>
      </c>
      <c r="Y172" s="33">
        <f>IF('Indicator Date hidden'!Z173="x","x",$Y$2-'Indicator Date hidden'!Z173)</f>
        <v>0</v>
      </c>
      <c r="Z172" s="33">
        <f>IF('Indicator Date hidden'!AA173="x","x",$Z$2-'Indicator Date hidden'!AA173)</f>
        <v>0</v>
      </c>
      <c r="AA172" s="33">
        <f>IF('Indicator Date hidden'!AB173="x","x",$AA$2-'Indicator Date hidden'!AB173)</f>
        <v>1</v>
      </c>
      <c r="AB172" s="33">
        <f>IF('Indicator Date hidden'!AC173="x","x",$AB$2-'Indicator Date hidden'!AC173)</f>
        <v>0</v>
      </c>
      <c r="AC172" s="33">
        <f>IF('Indicator Date hidden'!AD173="x","x",$AC$2-'Indicator Date hidden'!AD173)</f>
        <v>0</v>
      </c>
      <c r="AD172" s="33" t="str">
        <f>IF('Indicator Date hidden'!AE173="x","x",$AD$2-'Indicator Date hidden'!AE173)</f>
        <v>x</v>
      </c>
      <c r="AE172" s="33">
        <f>IF('Indicator Date hidden'!AF173="x","x",$AE$2-'Indicator Date hidden'!AF173)</f>
        <v>0</v>
      </c>
      <c r="AF172" s="33">
        <f>IF('Indicator Date hidden'!AG173="x","x",$AF$2-'Indicator Date hidden'!AG173)</f>
        <v>5</v>
      </c>
      <c r="AG172" s="33">
        <f>IF('Indicator Date hidden'!AH173="x","x",$AG$2-'Indicator Date hidden'!AH173)</f>
        <v>0</v>
      </c>
      <c r="AH172" s="33">
        <f>IF('Indicator Date hidden'!AI173="x","x",$AH$2-'Indicator Date hidden'!AI173)</f>
        <v>0</v>
      </c>
      <c r="AI172" s="33">
        <f>IF('Indicator Date hidden'!AJ173="x","x",$AI$2-'Indicator Date hidden'!AJ173)</f>
        <v>0</v>
      </c>
      <c r="AJ172" s="33">
        <f>IF('Indicator Date hidden'!AK173="x","x",$AJ$2-'Indicator Date hidden'!AK173)</f>
        <v>1</v>
      </c>
      <c r="AK172" s="33">
        <f>IF('Indicator Date hidden'!AL173="x","x",$AK$2-'Indicator Date hidden'!AL173)</f>
        <v>1</v>
      </c>
      <c r="AL172" s="33">
        <f>IF('Indicator Date hidden'!AM173="x","x",$AL$2-'Indicator Date hidden'!AM173)</f>
        <v>0</v>
      </c>
      <c r="AM172" s="33">
        <f>IF('Indicator Date hidden'!AN173="x","x",$AM$2-'Indicator Date hidden'!AN173)</f>
        <v>0</v>
      </c>
      <c r="AN172" s="33">
        <f>IF('Indicator Date hidden'!AO173="x","x",$AN$2-'Indicator Date hidden'!AO173)</f>
        <v>0</v>
      </c>
      <c r="AO172" s="33">
        <f>IF('Indicator Date hidden'!AP173="x","x",$AO$2-'Indicator Date hidden'!AP173)</f>
        <v>1</v>
      </c>
      <c r="AP172" s="33">
        <f>IF('Indicator Date hidden'!AQ173="x","x",$AP$2-'Indicator Date hidden'!AQ173)</f>
        <v>1</v>
      </c>
      <c r="AQ172" s="33">
        <f>IF('Indicator Date hidden'!AR173="x","x",$AQ$2-'Indicator Date hidden'!AR173)</f>
        <v>0</v>
      </c>
      <c r="AR172" s="33">
        <f>IF('Indicator Date hidden'!AS173="x","x",$AR$2-'Indicator Date hidden'!AS173)</f>
        <v>0</v>
      </c>
      <c r="AS172" s="33">
        <f>IF('Indicator Date hidden'!AT173="x","x",$AS$2-'Indicator Date hidden'!AT173)</f>
        <v>0</v>
      </c>
      <c r="AT172" s="33">
        <f>IF('Indicator Date hidden'!AU173="x","x",$AT$2-'Indicator Date hidden'!AU173)</f>
        <v>0</v>
      </c>
      <c r="AU172" s="33">
        <f>IF('Indicator Date hidden'!AV173="x","x",$AU$2-'Indicator Date hidden'!AV173)</f>
        <v>1</v>
      </c>
      <c r="AV172" s="33">
        <f>IF('Indicator Date hidden'!AW173="x","x",$AV$2-'Indicator Date hidden'!AW173)</f>
        <v>0</v>
      </c>
      <c r="AW172" s="33">
        <f>IF('Indicator Date hidden'!AX173="x","x",$AW$2-'Indicator Date hidden'!AX173)</f>
        <v>0</v>
      </c>
      <c r="AX172" s="33">
        <f>IF('Indicator Date hidden'!AY173="x","x",$AX$2-'Indicator Date hidden'!AY173)</f>
        <v>0</v>
      </c>
      <c r="AY172" s="33">
        <f>IF('Indicator Date hidden'!AZ173="x","x",$AY$2-'Indicator Date hidden'!AZ173)</f>
        <v>0</v>
      </c>
      <c r="AZ172" s="33">
        <f>IF('Indicator Date hidden'!BA173="x","x",$AZ$2-'Indicator Date hidden'!BA173)</f>
        <v>0</v>
      </c>
      <c r="BA172">
        <f t="shared" si="10"/>
        <v>21</v>
      </c>
      <c r="BB172" s="34">
        <f t="shared" si="11"/>
        <v>0.42</v>
      </c>
      <c r="BC172">
        <f t="shared" si="12"/>
        <v>10</v>
      </c>
      <c r="BD172" s="34">
        <f t="shared" si="13"/>
        <v>1.06</v>
      </c>
      <c r="BE172" s="36">
        <f t="shared" si="14"/>
        <v>0</v>
      </c>
    </row>
    <row r="173" spans="1:57" x14ac:dyDescent="0.3">
      <c r="A173" t="s">
        <v>91</v>
      </c>
      <c r="B173" s="33">
        <f>IF('Indicator Date hidden'!C174="x","x",$B$2-'Indicator Date hidden'!C174)</f>
        <v>0</v>
      </c>
      <c r="C173" s="33">
        <f>IF('Indicator Date hidden'!D174="x","x",$C$2-'Indicator Date hidden'!D174)</f>
        <v>0</v>
      </c>
      <c r="D173" s="33">
        <f>IF('Indicator Date hidden'!E174="x","x",$D$2-'Indicator Date hidden'!E174)</f>
        <v>0</v>
      </c>
      <c r="E173" s="33">
        <f>IF('Indicator Date hidden'!F174="x","x",$E$2-'Indicator Date hidden'!F174)</f>
        <v>0</v>
      </c>
      <c r="F173" s="33">
        <f>IF('Indicator Date hidden'!G174="x","x",$F$2-'Indicator Date hidden'!G174)</f>
        <v>0</v>
      </c>
      <c r="G173" s="33">
        <f>IF('Indicator Date hidden'!H174="x","x",$G$2-'Indicator Date hidden'!H174)</f>
        <v>0</v>
      </c>
      <c r="H173" s="33">
        <f>IF('Indicator Date hidden'!I174="x","x",$H$2-'Indicator Date hidden'!I174)</f>
        <v>0</v>
      </c>
      <c r="I173" s="33">
        <f>IF('Indicator Date hidden'!J174="x","x",$I$2-'Indicator Date hidden'!J174)</f>
        <v>0</v>
      </c>
      <c r="J173" s="33">
        <f>IF('Indicator Date hidden'!K174="x","x",$J$2-'Indicator Date hidden'!K174)</f>
        <v>0</v>
      </c>
      <c r="K173" s="33">
        <f>IF('Indicator Date hidden'!L174="x","x",$K$2-'Indicator Date hidden'!L174)</f>
        <v>0</v>
      </c>
      <c r="L173" s="33">
        <f>IF('Indicator Date hidden'!M174="x","x",$L$2-'Indicator Date hidden'!M174)</f>
        <v>0</v>
      </c>
      <c r="M173" s="33">
        <f>IF('Indicator Date hidden'!N174="x","x",$M$2-'Indicator Date hidden'!N174)</f>
        <v>0</v>
      </c>
      <c r="N173" s="33">
        <f>IF('Indicator Date hidden'!O174="x","x",$N$2-'Indicator Date hidden'!O174)</f>
        <v>0</v>
      </c>
      <c r="O173" s="33">
        <f>IF('Indicator Date hidden'!P174="x","x",$O$2-'Indicator Date hidden'!P174)</f>
        <v>0</v>
      </c>
      <c r="P173" s="33">
        <f>IF('Indicator Date hidden'!Q174="x","x",$P$2-'Indicator Date hidden'!Q174)</f>
        <v>0</v>
      </c>
      <c r="Q173" s="33">
        <f>IF('Indicator Date hidden'!R174="x","x",$Q$2-'Indicator Date hidden'!R174)</f>
        <v>4</v>
      </c>
      <c r="R173" s="33">
        <f>IF('Indicator Date hidden'!S174="x","x",$R$2-'Indicator Date hidden'!S174)</f>
        <v>0</v>
      </c>
      <c r="S173" s="33">
        <f>IF('Indicator Date hidden'!T174="x","x",$S$2-'Indicator Date hidden'!T174)</f>
        <v>0</v>
      </c>
      <c r="T173" s="33">
        <f>IF('Indicator Date hidden'!U174="x","x",$T$2-'Indicator Date hidden'!U174)</f>
        <v>0</v>
      </c>
      <c r="U173" s="33">
        <f>IF('Indicator Date hidden'!V174="x","x",$U$2-'Indicator Date hidden'!V174)</f>
        <v>0</v>
      </c>
      <c r="V173" s="33">
        <f>IF('Indicator Date hidden'!W174="x","x",$V$2-'Indicator Date hidden'!W174)</f>
        <v>0</v>
      </c>
      <c r="W173" s="33">
        <f>IF('Indicator Date hidden'!X174="x","x",$W$2-'Indicator Date hidden'!X174)</f>
        <v>5</v>
      </c>
      <c r="X173" s="33">
        <f>IF('Indicator Date hidden'!Y174="x","x",$X$2-'Indicator Date hidden'!Y174)</f>
        <v>3</v>
      </c>
      <c r="Y173" s="33">
        <f>IF('Indicator Date hidden'!Z174="x","x",$Y$2-'Indicator Date hidden'!Z174)</f>
        <v>0</v>
      </c>
      <c r="Z173" s="33">
        <f>IF('Indicator Date hidden'!AA174="x","x",$Z$2-'Indicator Date hidden'!AA174)</f>
        <v>0</v>
      </c>
      <c r="AA173" s="33" t="str">
        <f>IF('Indicator Date hidden'!AB174="x","x",$AA$2-'Indicator Date hidden'!AB174)</f>
        <v>x</v>
      </c>
      <c r="AB173" s="33">
        <f>IF('Indicator Date hidden'!AC174="x","x",$AB$2-'Indicator Date hidden'!AC174)</f>
        <v>0</v>
      </c>
      <c r="AC173" s="33">
        <f>IF('Indicator Date hidden'!AD174="x","x",$AC$2-'Indicator Date hidden'!AD174)</f>
        <v>0</v>
      </c>
      <c r="AD173" s="33">
        <f>IF('Indicator Date hidden'!AE174="x","x",$AD$2-'Indicator Date hidden'!AE174)</f>
        <v>0</v>
      </c>
      <c r="AE173" s="33" t="str">
        <f>IF('Indicator Date hidden'!AF174="x","x",$AE$2-'Indicator Date hidden'!AF174)</f>
        <v>x</v>
      </c>
      <c r="AF173" s="33">
        <f>IF('Indicator Date hidden'!AG174="x","x",$AF$2-'Indicator Date hidden'!AG174)</f>
        <v>6</v>
      </c>
      <c r="AG173" s="33">
        <f>IF('Indicator Date hidden'!AH174="x","x",$AG$2-'Indicator Date hidden'!AH174)</f>
        <v>0</v>
      </c>
      <c r="AH173" s="33">
        <f>IF('Indicator Date hidden'!AI174="x","x",$AH$2-'Indicator Date hidden'!AI174)</f>
        <v>0</v>
      </c>
      <c r="AI173" s="33">
        <f>IF('Indicator Date hidden'!AJ174="x","x",$AI$2-'Indicator Date hidden'!AJ174)</f>
        <v>0</v>
      </c>
      <c r="AJ173" s="33">
        <f>IF('Indicator Date hidden'!AK174="x","x",$AJ$2-'Indicator Date hidden'!AK174)</f>
        <v>1</v>
      </c>
      <c r="AK173" s="33">
        <f>IF('Indicator Date hidden'!AL174="x","x",$AK$2-'Indicator Date hidden'!AL174)</f>
        <v>1</v>
      </c>
      <c r="AL173" s="33">
        <f>IF('Indicator Date hidden'!AM174="x","x",$AL$2-'Indicator Date hidden'!AM174)</f>
        <v>0</v>
      </c>
      <c r="AM173" s="33">
        <f>IF('Indicator Date hidden'!AN174="x","x",$AM$2-'Indicator Date hidden'!AN174)</f>
        <v>0</v>
      </c>
      <c r="AN173" s="33">
        <f>IF('Indicator Date hidden'!AO174="x","x",$AN$2-'Indicator Date hidden'!AO174)</f>
        <v>0</v>
      </c>
      <c r="AO173" s="33" t="str">
        <f>IF('Indicator Date hidden'!AP174="x","x",$AO$2-'Indicator Date hidden'!AP174)</f>
        <v>x</v>
      </c>
      <c r="AP173" s="33" t="str">
        <f>IF('Indicator Date hidden'!AQ174="x","x",$AP$2-'Indicator Date hidden'!AQ174)</f>
        <v>x</v>
      </c>
      <c r="AQ173" s="33">
        <f>IF('Indicator Date hidden'!AR174="x","x",$AQ$2-'Indicator Date hidden'!AR174)</f>
        <v>6</v>
      </c>
      <c r="AR173" s="33">
        <f>IF('Indicator Date hidden'!AS174="x","x",$AR$2-'Indicator Date hidden'!AS174)</f>
        <v>0</v>
      </c>
      <c r="AS173" s="33">
        <f>IF('Indicator Date hidden'!AT174="x","x",$AS$2-'Indicator Date hidden'!AT174)</f>
        <v>0</v>
      </c>
      <c r="AT173" s="33">
        <f>IF('Indicator Date hidden'!AU174="x","x",$AT$2-'Indicator Date hidden'!AU174)</f>
        <v>0</v>
      </c>
      <c r="AU173" s="33">
        <f>IF('Indicator Date hidden'!AV174="x","x",$AU$2-'Indicator Date hidden'!AV174)</f>
        <v>4</v>
      </c>
      <c r="AV173" s="33">
        <f>IF('Indicator Date hidden'!AW174="x","x",$AV$2-'Indicator Date hidden'!AW174)</f>
        <v>0</v>
      </c>
      <c r="AW173" s="33">
        <f>IF('Indicator Date hidden'!AX174="x","x",$AW$2-'Indicator Date hidden'!AX174)</f>
        <v>0</v>
      </c>
      <c r="AX173" s="33">
        <f>IF('Indicator Date hidden'!AY174="x","x",$AX$2-'Indicator Date hidden'!AY174)</f>
        <v>0</v>
      </c>
      <c r="AY173" s="33">
        <f>IF('Indicator Date hidden'!AZ174="x","x",$AY$2-'Indicator Date hidden'!AZ174)</f>
        <v>0</v>
      </c>
      <c r="AZ173" s="33">
        <f>IF('Indicator Date hidden'!BA174="x","x",$AZ$2-'Indicator Date hidden'!BA174)</f>
        <v>0</v>
      </c>
      <c r="BA173">
        <f t="shared" si="10"/>
        <v>30</v>
      </c>
      <c r="BB173" s="34">
        <f t="shared" si="11"/>
        <v>0.63829787234042556</v>
      </c>
      <c r="BC173">
        <f t="shared" si="12"/>
        <v>8</v>
      </c>
      <c r="BD173" s="34">
        <f t="shared" si="13"/>
        <v>1.6035271218227041</v>
      </c>
      <c r="BE173" s="36">
        <f t="shared" si="14"/>
        <v>0</v>
      </c>
    </row>
    <row r="174" spans="1:57" x14ac:dyDescent="0.3">
      <c r="A174" t="s">
        <v>320</v>
      </c>
      <c r="B174" s="33">
        <f>IF('Indicator Date hidden'!C175="x","x",$B$2-'Indicator Date hidden'!C175)</f>
        <v>0</v>
      </c>
      <c r="C174" s="33">
        <f>IF('Indicator Date hidden'!D175="x","x",$C$2-'Indicator Date hidden'!D175)</f>
        <v>0</v>
      </c>
      <c r="D174" s="33">
        <f>IF('Indicator Date hidden'!E175="x","x",$D$2-'Indicator Date hidden'!E175)</f>
        <v>0</v>
      </c>
      <c r="E174" s="33">
        <f>IF('Indicator Date hidden'!F175="x","x",$E$2-'Indicator Date hidden'!F175)</f>
        <v>0</v>
      </c>
      <c r="F174" s="33">
        <f>IF('Indicator Date hidden'!G175="x","x",$F$2-'Indicator Date hidden'!G175)</f>
        <v>0</v>
      </c>
      <c r="G174" s="33">
        <f>IF('Indicator Date hidden'!H175="x","x",$G$2-'Indicator Date hidden'!H175)</f>
        <v>0</v>
      </c>
      <c r="H174" s="33">
        <f>IF('Indicator Date hidden'!I175="x","x",$H$2-'Indicator Date hidden'!I175)</f>
        <v>0</v>
      </c>
      <c r="I174" s="33">
        <f>IF('Indicator Date hidden'!J175="x","x",$I$2-'Indicator Date hidden'!J175)</f>
        <v>0</v>
      </c>
      <c r="J174" s="33">
        <f>IF('Indicator Date hidden'!K175="x","x",$J$2-'Indicator Date hidden'!K175)</f>
        <v>0</v>
      </c>
      <c r="K174" s="33">
        <f>IF('Indicator Date hidden'!L175="x","x",$K$2-'Indicator Date hidden'!L175)</f>
        <v>0</v>
      </c>
      <c r="L174" s="33">
        <f>IF('Indicator Date hidden'!M175="x","x",$L$2-'Indicator Date hidden'!M175)</f>
        <v>0</v>
      </c>
      <c r="M174" s="33">
        <f>IF('Indicator Date hidden'!N175="x","x",$M$2-'Indicator Date hidden'!N175)</f>
        <v>0</v>
      </c>
      <c r="N174" s="33">
        <f>IF('Indicator Date hidden'!O175="x","x",$N$2-'Indicator Date hidden'!O175)</f>
        <v>0</v>
      </c>
      <c r="O174" s="33">
        <f>IF('Indicator Date hidden'!P175="x","x",$O$2-'Indicator Date hidden'!P175)</f>
        <v>0</v>
      </c>
      <c r="P174" s="33">
        <f>IF('Indicator Date hidden'!Q175="x","x",$P$2-'Indicator Date hidden'!Q175)</f>
        <v>0</v>
      </c>
      <c r="Q174" s="33">
        <f>IF('Indicator Date hidden'!R175="x","x",$Q$2-'Indicator Date hidden'!R175)</f>
        <v>0</v>
      </c>
      <c r="R174" s="33">
        <f>IF('Indicator Date hidden'!S175="x","x",$R$2-'Indicator Date hidden'!S175)</f>
        <v>0</v>
      </c>
      <c r="S174" s="33">
        <f>IF('Indicator Date hidden'!T175="x","x",$S$2-'Indicator Date hidden'!T175)</f>
        <v>0</v>
      </c>
      <c r="T174" s="33">
        <f>IF('Indicator Date hidden'!U175="x","x",$T$2-'Indicator Date hidden'!U175)</f>
        <v>0</v>
      </c>
      <c r="U174" s="33">
        <f>IF('Indicator Date hidden'!V175="x","x",$U$2-'Indicator Date hidden'!V175)</f>
        <v>0</v>
      </c>
      <c r="V174" s="33">
        <f>IF('Indicator Date hidden'!W175="x","x",$V$2-'Indicator Date hidden'!W175)</f>
        <v>0</v>
      </c>
      <c r="W174" s="33">
        <f>IF('Indicator Date hidden'!X175="x","x",$W$2-'Indicator Date hidden'!X175)</f>
        <v>0</v>
      </c>
      <c r="X174" s="33">
        <f>IF('Indicator Date hidden'!Y175="x","x",$X$2-'Indicator Date hidden'!Y175)</f>
        <v>4</v>
      </c>
      <c r="Y174" s="33">
        <f>IF('Indicator Date hidden'!Z175="x","x",$Y$2-'Indicator Date hidden'!Z175)</f>
        <v>0</v>
      </c>
      <c r="Z174" s="33">
        <f>IF('Indicator Date hidden'!AA175="x","x",$Z$2-'Indicator Date hidden'!AA175)</f>
        <v>0</v>
      </c>
      <c r="AA174" s="33">
        <f>IF('Indicator Date hidden'!AB175="x","x",$AA$2-'Indicator Date hidden'!AB175)</f>
        <v>0</v>
      </c>
      <c r="AB174" s="33">
        <f>IF('Indicator Date hidden'!AC175="x","x",$AB$2-'Indicator Date hidden'!AC175)</f>
        <v>0</v>
      </c>
      <c r="AC174" s="33">
        <f>IF('Indicator Date hidden'!AD175="x","x",$AC$2-'Indicator Date hidden'!AD175)</f>
        <v>0</v>
      </c>
      <c r="AD174" s="33">
        <f>IF('Indicator Date hidden'!AE175="x","x",$AD$2-'Indicator Date hidden'!AE175)</f>
        <v>0</v>
      </c>
      <c r="AE174" s="33">
        <f>IF('Indicator Date hidden'!AF175="x","x",$AE$2-'Indicator Date hidden'!AF175)</f>
        <v>0</v>
      </c>
      <c r="AF174" s="33">
        <f>IF('Indicator Date hidden'!AG175="x","x",$AF$2-'Indicator Date hidden'!AG175)</f>
        <v>2</v>
      </c>
      <c r="AG174" s="33">
        <f>IF('Indicator Date hidden'!AH175="x","x",$AG$2-'Indicator Date hidden'!AH175)</f>
        <v>0</v>
      </c>
      <c r="AH174" s="33">
        <f>IF('Indicator Date hidden'!AI175="x","x",$AH$2-'Indicator Date hidden'!AI175)</f>
        <v>0</v>
      </c>
      <c r="AI174" s="33">
        <f>IF('Indicator Date hidden'!AJ175="x","x",$AI$2-'Indicator Date hidden'!AJ175)</f>
        <v>0</v>
      </c>
      <c r="AJ174" s="33">
        <f>IF('Indicator Date hidden'!AK175="x","x",$AJ$2-'Indicator Date hidden'!AK175)</f>
        <v>1</v>
      </c>
      <c r="AK174" s="33">
        <f>IF('Indicator Date hidden'!AL175="x","x",$AK$2-'Indicator Date hidden'!AL175)</f>
        <v>1</v>
      </c>
      <c r="AL174" s="33">
        <f>IF('Indicator Date hidden'!AM175="x","x",$AL$2-'Indicator Date hidden'!AM175)</f>
        <v>0</v>
      </c>
      <c r="AM174" s="33">
        <f>IF('Indicator Date hidden'!AN175="x","x",$AM$2-'Indicator Date hidden'!AN175)</f>
        <v>0</v>
      </c>
      <c r="AN174" s="33">
        <f>IF('Indicator Date hidden'!AO175="x","x",$AN$2-'Indicator Date hidden'!AO175)</f>
        <v>0</v>
      </c>
      <c r="AO174" s="33">
        <f>IF('Indicator Date hidden'!AP175="x","x",$AO$2-'Indicator Date hidden'!AP175)</f>
        <v>0</v>
      </c>
      <c r="AP174" s="33">
        <f>IF('Indicator Date hidden'!AQ175="x","x",$AP$2-'Indicator Date hidden'!AQ175)</f>
        <v>0</v>
      </c>
      <c r="AQ174" s="33">
        <f>IF('Indicator Date hidden'!AR175="x","x",$AQ$2-'Indicator Date hidden'!AR175)</f>
        <v>0</v>
      </c>
      <c r="AR174" s="33">
        <f>IF('Indicator Date hidden'!AS175="x","x",$AR$2-'Indicator Date hidden'!AS175)</f>
        <v>0</v>
      </c>
      <c r="AS174" s="33">
        <f>IF('Indicator Date hidden'!AT175="x","x",$AS$2-'Indicator Date hidden'!AT175)</f>
        <v>0</v>
      </c>
      <c r="AT174" s="33">
        <f>IF('Indicator Date hidden'!AU175="x","x",$AT$2-'Indicator Date hidden'!AU175)</f>
        <v>0</v>
      </c>
      <c r="AU174" s="33">
        <f>IF('Indicator Date hidden'!AV175="x","x",$AU$2-'Indicator Date hidden'!AV175)</f>
        <v>3</v>
      </c>
      <c r="AV174" s="33">
        <f>IF('Indicator Date hidden'!AW175="x","x",$AV$2-'Indicator Date hidden'!AW175)</f>
        <v>0</v>
      </c>
      <c r="AW174" s="33">
        <f>IF('Indicator Date hidden'!AX175="x","x",$AW$2-'Indicator Date hidden'!AX175)</f>
        <v>0</v>
      </c>
      <c r="AX174" s="33">
        <f>IF('Indicator Date hidden'!AY175="x","x",$AX$2-'Indicator Date hidden'!AY175)</f>
        <v>0</v>
      </c>
      <c r="AY174" s="33">
        <f>IF('Indicator Date hidden'!AZ175="x","x",$AY$2-'Indicator Date hidden'!AZ175)</f>
        <v>0</v>
      </c>
      <c r="AZ174" s="33">
        <f>IF('Indicator Date hidden'!BA175="x","x",$AZ$2-'Indicator Date hidden'!BA175)</f>
        <v>0</v>
      </c>
      <c r="BA174">
        <f t="shared" si="10"/>
        <v>11</v>
      </c>
      <c r="BB174" s="34">
        <f t="shared" si="11"/>
        <v>0.21568627450980393</v>
      </c>
      <c r="BC174">
        <f t="shared" si="12"/>
        <v>5</v>
      </c>
      <c r="BD174" s="34">
        <f t="shared" si="13"/>
        <v>0.74921463429579604</v>
      </c>
      <c r="BE174" s="36">
        <f t="shared" si="14"/>
        <v>0</v>
      </c>
    </row>
    <row r="175" spans="1:57" x14ac:dyDescent="0.3">
      <c r="A175" t="s">
        <v>322</v>
      </c>
      <c r="B175" s="33">
        <f>IF('Indicator Date hidden'!C176="x","x",$B$2-'Indicator Date hidden'!C176)</f>
        <v>0</v>
      </c>
      <c r="C175" s="33">
        <f>IF('Indicator Date hidden'!D176="x","x",$C$2-'Indicator Date hidden'!D176)</f>
        <v>0</v>
      </c>
      <c r="D175" s="33">
        <f>IF('Indicator Date hidden'!E176="x","x",$D$2-'Indicator Date hidden'!E176)</f>
        <v>0</v>
      </c>
      <c r="E175" s="33">
        <f>IF('Indicator Date hidden'!F176="x","x",$E$2-'Indicator Date hidden'!F176)</f>
        <v>0</v>
      </c>
      <c r="F175" s="33">
        <f>IF('Indicator Date hidden'!G176="x","x",$F$2-'Indicator Date hidden'!G176)</f>
        <v>0</v>
      </c>
      <c r="G175" s="33">
        <f>IF('Indicator Date hidden'!H176="x","x",$G$2-'Indicator Date hidden'!H176)</f>
        <v>0</v>
      </c>
      <c r="H175" s="33">
        <f>IF('Indicator Date hidden'!I176="x","x",$H$2-'Indicator Date hidden'!I176)</f>
        <v>0</v>
      </c>
      <c r="I175" s="33">
        <f>IF('Indicator Date hidden'!J176="x","x",$I$2-'Indicator Date hidden'!J176)</f>
        <v>0</v>
      </c>
      <c r="J175" s="33">
        <f>IF('Indicator Date hidden'!K176="x","x",$J$2-'Indicator Date hidden'!K176)</f>
        <v>0</v>
      </c>
      <c r="K175" s="33">
        <f>IF('Indicator Date hidden'!L176="x","x",$K$2-'Indicator Date hidden'!L176)</f>
        <v>0</v>
      </c>
      <c r="L175" s="33">
        <f>IF('Indicator Date hidden'!M176="x","x",$L$2-'Indicator Date hidden'!M176)</f>
        <v>0</v>
      </c>
      <c r="M175" s="33">
        <f>IF('Indicator Date hidden'!N176="x","x",$M$2-'Indicator Date hidden'!N176)</f>
        <v>0</v>
      </c>
      <c r="N175" s="33">
        <f>IF('Indicator Date hidden'!O176="x","x",$N$2-'Indicator Date hidden'!O176)</f>
        <v>0</v>
      </c>
      <c r="O175" s="33">
        <f>IF('Indicator Date hidden'!P176="x","x",$O$2-'Indicator Date hidden'!P176)</f>
        <v>0</v>
      </c>
      <c r="P175" s="33">
        <f>IF('Indicator Date hidden'!Q176="x","x",$P$2-'Indicator Date hidden'!Q176)</f>
        <v>0</v>
      </c>
      <c r="Q175" s="33" t="str">
        <f>IF('Indicator Date hidden'!R176="x","x",$Q$2-'Indicator Date hidden'!R176)</f>
        <v>x</v>
      </c>
      <c r="R175" s="33">
        <f>IF('Indicator Date hidden'!S176="x","x",$R$2-'Indicator Date hidden'!S176)</f>
        <v>0</v>
      </c>
      <c r="S175" s="33">
        <f>IF('Indicator Date hidden'!T176="x","x",$S$2-'Indicator Date hidden'!T176)</f>
        <v>0</v>
      </c>
      <c r="T175" s="33">
        <f>IF('Indicator Date hidden'!U176="x","x",$T$2-'Indicator Date hidden'!U176)</f>
        <v>0</v>
      </c>
      <c r="U175" s="33">
        <f>IF('Indicator Date hidden'!V176="x","x",$U$2-'Indicator Date hidden'!V176)</f>
        <v>0</v>
      </c>
      <c r="V175" s="33">
        <f>IF('Indicator Date hidden'!W176="x","x",$V$2-'Indicator Date hidden'!W176)</f>
        <v>0</v>
      </c>
      <c r="W175" s="33">
        <f>IF('Indicator Date hidden'!X176="x","x",$W$2-'Indicator Date hidden'!X176)</f>
        <v>2</v>
      </c>
      <c r="X175" s="33">
        <f>IF('Indicator Date hidden'!Y176="x","x",$X$2-'Indicator Date hidden'!Y176)</f>
        <v>4</v>
      </c>
      <c r="Y175" s="33">
        <f>IF('Indicator Date hidden'!Z176="x","x",$Y$2-'Indicator Date hidden'!Z176)</f>
        <v>0</v>
      </c>
      <c r="Z175" s="33">
        <f>IF('Indicator Date hidden'!AA176="x","x",$Z$2-'Indicator Date hidden'!AA176)</f>
        <v>0</v>
      </c>
      <c r="AA175" s="33" t="str">
        <f>IF('Indicator Date hidden'!AB176="x","x",$AA$2-'Indicator Date hidden'!AB176)</f>
        <v>x</v>
      </c>
      <c r="AB175" s="33">
        <f>IF('Indicator Date hidden'!AC176="x","x",$AB$2-'Indicator Date hidden'!AC176)</f>
        <v>0</v>
      </c>
      <c r="AC175" s="33">
        <f>IF('Indicator Date hidden'!AD176="x","x",$AC$2-'Indicator Date hidden'!AD176)</f>
        <v>0</v>
      </c>
      <c r="AD175" s="33" t="str">
        <f>IF('Indicator Date hidden'!AE176="x","x",$AD$2-'Indicator Date hidden'!AE176)</f>
        <v>x</v>
      </c>
      <c r="AE175" s="33">
        <f>IF('Indicator Date hidden'!AF176="x","x",$AE$2-'Indicator Date hidden'!AF176)</f>
        <v>0</v>
      </c>
      <c r="AF175" s="33">
        <f>IF('Indicator Date hidden'!AG176="x","x",$AF$2-'Indicator Date hidden'!AG176)</f>
        <v>4</v>
      </c>
      <c r="AG175" s="33">
        <f>IF('Indicator Date hidden'!AH176="x","x",$AG$2-'Indicator Date hidden'!AH176)</f>
        <v>0</v>
      </c>
      <c r="AH175" s="33">
        <f>IF('Indicator Date hidden'!AI176="x","x",$AH$2-'Indicator Date hidden'!AI176)</f>
        <v>0</v>
      </c>
      <c r="AI175" s="33">
        <f>IF('Indicator Date hidden'!AJ176="x","x",$AI$2-'Indicator Date hidden'!AJ176)</f>
        <v>0</v>
      </c>
      <c r="AJ175" s="33" t="str">
        <f>IF('Indicator Date hidden'!AK176="x","x",$AJ$2-'Indicator Date hidden'!AK176)</f>
        <v>x</v>
      </c>
      <c r="AK175" s="33">
        <f>IF('Indicator Date hidden'!AL176="x","x",$AK$2-'Indicator Date hidden'!AL176)</f>
        <v>1</v>
      </c>
      <c r="AL175" s="33">
        <f>IF('Indicator Date hidden'!AM176="x","x",$AL$2-'Indicator Date hidden'!AM176)</f>
        <v>0</v>
      </c>
      <c r="AM175" s="33">
        <f>IF('Indicator Date hidden'!AN176="x","x",$AM$2-'Indicator Date hidden'!AN176)</f>
        <v>0</v>
      </c>
      <c r="AN175" s="33">
        <f>IF('Indicator Date hidden'!AO176="x","x",$AN$2-'Indicator Date hidden'!AO176)</f>
        <v>0</v>
      </c>
      <c r="AO175" s="33" t="str">
        <f>IF('Indicator Date hidden'!AP176="x","x",$AO$2-'Indicator Date hidden'!AP176)</f>
        <v>x</v>
      </c>
      <c r="AP175" s="33" t="str">
        <f>IF('Indicator Date hidden'!AQ176="x","x",$AP$2-'Indicator Date hidden'!AQ176)</f>
        <v>x</v>
      </c>
      <c r="AQ175" s="33">
        <f>IF('Indicator Date hidden'!AR176="x","x",$AQ$2-'Indicator Date hidden'!AR176)</f>
        <v>4</v>
      </c>
      <c r="AR175" s="33">
        <f>IF('Indicator Date hidden'!AS176="x","x",$AR$2-'Indicator Date hidden'!AS176)</f>
        <v>0</v>
      </c>
      <c r="AS175" s="33" t="str">
        <f>IF('Indicator Date hidden'!AT176="x","x",$AS$2-'Indicator Date hidden'!AT176)</f>
        <v>x</v>
      </c>
      <c r="AT175" s="33">
        <f>IF('Indicator Date hidden'!AU176="x","x",$AT$2-'Indicator Date hidden'!AU176)</f>
        <v>0</v>
      </c>
      <c r="AU175" s="33">
        <f>IF('Indicator Date hidden'!AV176="x","x",$AU$2-'Indicator Date hidden'!AV176)</f>
        <v>3</v>
      </c>
      <c r="AV175" s="33">
        <f>IF('Indicator Date hidden'!AW176="x","x",$AV$2-'Indicator Date hidden'!AW176)</f>
        <v>0</v>
      </c>
      <c r="AW175" s="33">
        <f>IF('Indicator Date hidden'!AX176="x","x",$AW$2-'Indicator Date hidden'!AX176)</f>
        <v>0</v>
      </c>
      <c r="AX175" s="33">
        <f>IF('Indicator Date hidden'!AY176="x","x",$AX$2-'Indicator Date hidden'!AY176)</f>
        <v>0</v>
      </c>
      <c r="AY175" s="33">
        <f>IF('Indicator Date hidden'!AZ176="x","x",$AY$2-'Indicator Date hidden'!AZ176)</f>
        <v>0</v>
      </c>
      <c r="AZ175" s="33">
        <f>IF('Indicator Date hidden'!BA176="x","x",$AZ$2-'Indicator Date hidden'!BA176)</f>
        <v>0</v>
      </c>
      <c r="BA175">
        <f t="shared" si="10"/>
        <v>18</v>
      </c>
      <c r="BB175" s="34">
        <f t="shared" si="11"/>
        <v>0.40909090909090912</v>
      </c>
      <c r="BC175">
        <f t="shared" si="12"/>
        <v>6</v>
      </c>
      <c r="BD175" s="34">
        <f t="shared" si="13"/>
        <v>1.1143318792846604</v>
      </c>
      <c r="BE175" s="36">
        <f t="shared" si="14"/>
        <v>0</v>
      </c>
    </row>
    <row r="176" spans="1:57" x14ac:dyDescent="0.3">
      <c r="A176" t="s">
        <v>324</v>
      </c>
      <c r="B176" s="33">
        <f>IF('Indicator Date hidden'!C177="x","x",$B$2-'Indicator Date hidden'!C177)</f>
        <v>0</v>
      </c>
      <c r="C176" s="33">
        <f>IF('Indicator Date hidden'!D177="x","x",$C$2-'Indicator Date hidden'!D177)</f>
        <v>0</v>
      </c>
      <c r="D176" s="33">
        <f>IF('Indicator Date hidden'!E177="x","x",$D$2-'Indicator Date hidden'!E177)</f>
        <v>0</v>
      </c>
      <c r="E176" s="33">
        <f>IF('Indicator Date hidden'!F177="x","x",$E$2-'Indicator Date hidden'!F177)</f>
        <v>0</v>
      </c>
      <c r="F176" s="33">
        <f>IF('Indicator Date hidden'!G177="x","x",$F$2-'Indicator Date hidden'!G177)</f>
        <v>0</v>
      </c>
      <c r="G176" s="33">
        <f>IF('Indicator Date hidden'!H177="x","x",$G$2-'Indicator Date hidden'!H177)</f>
        <v>0</v>
      </c>
      <c r="H176" s="33">
        <f>IF('Indicator Date hidden'!I177="x","x",$H$2-'Indicator Date hidden'!I177)</f>
        <v>0</v>
      </c>
      <c r="I176" s="33">
        <f>IF('Indicator Date hidden'!J177="x","x",$I$2-'Indicator Date hidden'!J177)</f>
        <v>0</v>
      </c>
      <c r="J176" s="33">
        <f>IF('Indicator Date hidden'!K177="x","x",$J$2-'Indicator Date hidden'!K177)</f>
        <v>0</v>
      </c>
      <c r="K176" s="33">
        <f>IF('Indicator Date hidden'!L177="x","x",$K$2-'Indicator Date hidden'!L177)</f>
        <v>0</v>
      </c>
      <c r="L176" s="33">
        <f>IF('Indicator Date hidden'!M177="x","x",$L$2-'Indicator Date hidden'!M177)</f>
        <v>0</v>
      </c>
      <c r="M176" s="33">
        <f>IF('Indicator Date hidden'!N177="x","x",$M$2-'Indicator Date hidden'!N177)</f>
        <v>0</v>
      </c>
      <c r="N176" s="33">
        <f>IF('Indicator Date hidden'!O177="x","x",$N$2-'Indicator Date hidden'!O177)</f>
        <v>0</v>
      </c>
      <c r="O176" s="33">
        <f>IF('Indicator Date hidden'!P177="x","x",$O$2-'Indicator Date hidden'!P177)</f>
        <v>0</v>
      </c>
      <c r="P176" s="33">
        <f>IF('Indicator Date hidden'!Q177="x","x",$P$2-'Indicator Date hidden'!Q177)</f>
        <v>0</v>
      </c>
      <c r="Q176" s="33">
        <f>IF('Indicator Date hidden'!R177="x","x",$Q$2-'Indicator Date hidden'!R177)</f>
        <v>8</v>
      </c>
      <c r="R176" s="33">
        <f>IF('Indicator Date hidden'!S177="x","x",$R$2-'Indicator Date hidden'!S177)</f>
        <v>0</v>
      </c>
      <c r="S176" s="33">
        <f>IF('Indicator Date hidden'!T177="x","x",$S$2-'Indicator Date hidden'!T177)</f>
        <v>0</v>
      </c>
      <c r="T176" s="33">
        <f>IF('Indicator Date hidden'!U177="x","x",$T$2-'Indicator Date hidden'!U177)</f>
        <v>0</v>
      </c>
      <c r="U176" s="33" t="str">
        <f>IF('Indicator Date hidden'!V177="x","x",$U$2-'Indicator Date hidden'!V177)</f>
        <v>x</v>
      </c>
      <c r="V176" s="33">
        <f>IF('Indicator Date hidden'!W177="x","x",$V$2-'Indicator Date hidden'!W177)</f>
        <v>0</v>
      </c>
      <c r="W176" s="33" t="str">
        <f>IF('Indicator Date hidden'!X177="x","x",$W$2-'Indicator Date hidden'!X177)</f>
        <v>x</v>
      </c>
      <c r="X176" s="33">
        <f>IF('Indicator Date hidden'!Y177="x","x",$X$2-'Indicator Date hidden'!Y177)</f>
        <v>4</v>
      </c>
      <c r="Y176" s="33">
        <f>IF('Indicator Date hidden'!Z177="x","x",$Y$2-'Indicator Date hidden'!Z177)</f>
        <v>0</v>
      </c>
      <c r="Z176" s="33">
        <f>IF('Indicator Date hidden'!AA177="x","x",$Z$2-'Indicator Date hidden'!AA177)</f>
        <v>0</v>
      </c>
      <c r="AA176" s="33">
        <f>IF('Indicator Date hidden'!AB177="x","x",$AA$2-'Indicator Date hidden'!AB177)</f>
        <v>1</v>
      </c>
      <c r="AB176" s="33">
        <f>IF('Indicator Date hidden'!AC177="x","x",$AB$2-'Indicator Date hidden'!AC177)</f>
        <v>0</v>
      </c>
      <c r="AC176" s="33">
        <f>IF('Indicator Date hidden'!AD177="x","x",$AC$2-'Indicator Date hidden'!AD177)</f>
        <v>0</v>
      </c>
      <c r="AD176" s="33" t="str">
        <f>IF('Indicator Date hidden'!AE177="x","x",$AD$2-'Indicator Date hidden'!AE177)</f>
        <v>x</v>
      </c>
      <c r="AE176" s="33">
        <f>IF('Indicator Date hidden'!AF177="x","x",$AE$2-'Indicator Date hidden'!AF177)</f>
        <v>0</v>
      </c>
      <c r="AF176" s="33" t="str">
        <f>IF('Indicator Date hidden'!AG177="x","x",$AF$2-'Indicator Date hidden'!AG177)</f>
        <v>x</v>
      </c>
      <c r="AG176" s="33">
        <f>IF('Indicator Date hidden'!AH177="x","x",$AG$2-'Indicator Date hidden'!AH177)</f>
        <v>0</v>
      </c>
      <c r="AH176" s="33">
        <f>IF('Indicator Date hidden'!AI177="x","x",$AH$2-'Indicator Date hidden'!AI177)</f>
        <v>0</v>
      </c>
      <c r="AI176" s="33">
        <f>IF('Indicator Date hidden'!AJ177="x","x",$AI$2-'Indicator Date hidden'!AJ177)</f>
        <v>0</v>
      </c>
      <c r="AJ176" s="33" t="str">
        <f>IF('Indicator Date hidden'!AK177="x","x",$AJ$2-'Indicator Date hidden'!AK177)</f>
        <v>x</v>
      </c>
      <c r="AK176" s="33">
        <f>IF('Indicator Date hidden'!AL177="x","x",$AK$2-'Indicator Date hidden'!AL177)</f>
        <v>1</v>
      </c>
      <c r="AL176" s="33">
        <f>IF('Indicator Date hidden'!AM177="x","x",$AL$2-'Indicator Date hidden'!AM177)</f>
        <v>0</v>
      </c>
      <c r="AM176" s="33">
        <f>IF('Indicator Date hidden'!AN177="x","x",$AM$2-'Indicator Date hidden'!AN177)</f>
        <v>0</v>
      </c>
      <c r="AN176" s="33">
        <f>IF('Indicator Date hidden'!AO177="x","x",$AN$2-'Indicator Date hidden'!AO177)</f>
        <v>0</v>
      </c>
      <c r="AO176" s="33">
        <f>IF('Indicator Date hidden'!AP177="x","x",$AO$2-'Indicator Date hidden'!AP177)</f>
        <v>1</v>
      </c>
      <c r="AP176" s="33">
        <f>IF('Indicator Date hidden'!AQ177="x","x",$AP$2-'Indicator Date hidden'!AQ177)</f>
        <v>1</v>
      </c>
      <c r="AQ176" s="33">
        <f>IF('Indicator Date hidden'!AR177="x","x",$AQ$2-'Indicator Date hidden'!AR177)</f>
        <v>4</v>
      </c>
      <c r="AR176" s="33">
        <f>IF('Indicator Date hidden'!AS177="x","x",$AR$2-'Indicator Date hidden'!AS177)</f>
        <v>0</v>
      </c>
      <c r="AS176" s="33">
        <f>IF('Indicator Date hidden'!AT177="x","x",$AS$2-'Indicator Date hidden'!AT177)</f>
        <v>0</v>
      </c>
      <c r="AT176" s="33">
        <f>IF('Indicator Date hidden'!AU177="x","x",$AT$2-'Indicator Date hidden'!AU177)</f>
        <v>0</v>
      </c>
      <c r="AU176" s="33">
        <f>IF('Indicator Date hidden'!AV177="x","x",$AU$2-'Indicator Date hidden'!AV177)</f>
        <v>1</v>
      </c>
      <c r="AV176" s="33">
        <f>IF('Indicator Date hidden'!AW177="x","x",$AV$2-'Indicator Date hidden'!AW177)</f>
        <v>0</v>
      </c>
      <c r="AW176" s="33">
        <f>IF('Indicator Date hidden'!AX177="x","x",$AW$2-'Indicator Date hidden'!AX177)</f>
        <v>0</v>
      </c>
      <c r="AX176" s="33">
        <f>IF('Indicator Date hidden'!AY177="x","x",$AX$2-'Indicator Date hidden'!AY177)</f>
        <v>0</v>
      </c>
      <c r="AY176" s="33">
        <f>IF('Indicator Date hidden'!AZ177="x","x",$AY$2-'Indicator Date hidden'!AZ177)</f>
        <v>0</v>
      </c>
      <c r="AZ176" s="33">
        <f>IF('Indicator Date hidden'!BA177="x","x",$AZ$2-'Indicator Date hidden'!BA177)</f>
        <v>0</v>
      </c>
      <c r="BA176">
        <f t="shared" si="10"/>
        <v>21</v>
      </c>
      <c r="BB176" s="34">
        <f t="shared" si="11"/>
        <v>0.45652173913043476</v>
      </c>
      <c r="BC176">
        <f t="shared" si="12"/>
        <v>8</v>
      </c>
      <c r="BD176" s="34">
        <f t="shared" si="13"/>
        <v>1.4096950292933457</v>
      </c>
      <c r="BE176" s="36">
        <f t="shared" si="14"/>
        <v>0</v>
      </c>
    </row>
    <row r="177" spans="1:57" x14ac:dyDescent="0.3">
      <c r="A177" t="s">
        <v>326</v>
      </c>
      <c r="B177" s="33">
        <f>IF('Indicator Date hidden'!C178="x","x",$B$2-'Indicator Date hidden'!C178)</f>
        <v>0</v>
      </c>
      <c r="C177" s="33">
        <f>IF('Indicator Date hidden'!D178="x","x",$C$2-'Indicator Date hidden'!D178)</f>
        <v>0</v>
      </c>
      <c r="D177" s="33">
        <f>IF('Indicator Date hidden'!E178="x","x",$D$2-'Indicator Date hidden'!E178)</f>
        <v>0</v>
      </c>
      <c r="E177" s="33">
        <f>IF('Indicator Date hidden'!F178="x","x",$E$2-'Indicator Date hidden'!F178)</f>
        <v>0</v>
      </c>
      <c r="F177" s="33">
        <f>IF('Indicator Date hidden'!G178="x","x",$F$2-'Indicator Date hidden'!G178)</f>
        <v>0</v>
      </c>
      <c r="G177" s="33">
        <f>IF('Indicator Date hidden'!H178="x","x",$G$2-'Indicator Date hidden'!H178)</f>
        <v>0</v>
      </c>
      <c r="H177" s="33">
        <f>IF('Indicator Date hidden'!I178="x","x",$H$2-'Indicator Date hidden'!I178)</f>
        <v>0</v>
      </c>
      <c r="I177" s="33">
        <f>IF('Indicator Date hidden'!J178="x","x",$I$2-'Indicator Date hidden'!J178)</f>
        <v>0</v>
      </c>
      <c r="J177" s="33">
        <f>IF('Indicator Date hidden'!K178="x","x",$J$2-'Indicator Date hidden'!K178)</f>
        <v>0</v>
      </c>
      <c r="K177" s="33">
        <f>IF('Indicator Date hidden'!L178="x","x",$K$2-'Indicator Date hidden'!L178)</f>
        <v>0</v>
      </c>
      <c r="L177" s="33">
        <f>IF('Indicator Date hidden'!M178="x","x",$L$2-'Indicator Date hidden'!M178)</f>
        <v>0</v>
      </c>
      <c r="M177" s="33">
        <f>IF('Indicator Date hidden'!N178="x","x",$M$2-'Indicator Date hidden'!N178)</f>
        <v>0</v>
      </c>
      <c r="N177" s="33">
        <f>IF('Indicator Date hidden'!O178="x","x",$N$2-'Indicator Date hidden'!O178)</f>
        <v>0</v>
      </c>
      <c r="O177" s="33">
        <f>IF('Indicator Date hidden'!P178="x","x",$O$2-'Indicator Date hidden'!P178)</f>
        <v>0</v>
      </c>
      <c r="P177" s="33">
        <f>IF('Indicator Date hidden'!Q178="x","x",$P$2-'Indicator Date hidden'!Q178)</f>
        <v>0</v>
      </c>
      <c r="Q177" s="33">
        <f>IF('Indicator Date hidden'!R178="x","x",$Q$2-'Indicator Date hidden'!R178)</f>
        <v>2</v>
      </c>
      <c r="R177" s="33">
        <f>IF('Indicator Date hidden'!S178="x","x",$R$2-'Indicator Date hidden'!S178)</f>
        <v>0</v>
      </c>
      <c r="S177" s="33">
        <f>IF('Indicator Date hidden'!T178="x","x",$S$2-'Indicator Date hidden'!T178)</f>
        <v>0</v>
      </c>
      <c r="T177" s="33">
        <f>IF('Indicator Date hidden'!U178="x","x",$T$2-'Indicator Date hidden'!U178)</f>
        <v>0</v>
      </c>
      <c r="U177" s="33">
        <f>IF('Indicator Date hidden'!V178="x","x",$U$2-'Indicator Date hidden'!V178)</f>
        <v>0</v>
      </c>
      <c r="V177" s="33">
        <f>IF('Indicator Date hidden'!W178="x","x",$V$2-'Indicator Date hidden'!W178)</f>
        <v>0</v>
      </c>
      <c r="W177" s="33">
        <f>IF('Indicator Date hidden'!X178="x","x",$W$2-'Indicator Date hidden'!X178)</f>
        <v>2</v>
      </c>
      <c r="X177" s="33">
        <f>IF('Indicator Date hidden'!Y178="x","x",$X$2-'Indicator Date hidden'!Y178)</f>
        <v>4</v>
      </c>
      <c r="Y177" s="33">
        <f>IF('Indicator Date hidden'!Z178="x","x",$Y$2-'Indicator Date hidden'!Z178)</f>
        <v>0</v>
      </c>
      <c r="Z177" s="33">
        <f>IF('Indicator Date hidden'!AA178="x","x",$Z$2-'Indicator Date hidden'!AA178)</f>
        <v>0</v>
      </c>
      <c r="AA177" s="33">
        <f>IF('Indicator Date hidden'!AB178="x","x",$AA$2-'Indicator Date hidden'!AB178)</f>
        <v>0</v>
      </c>
      <c r="AB177" s="33">
        <f>IF('Indicator Date hidden'!AC178="x","x",$AB$2-'Indicator Date hidden'!AC178)</f>
        <v>0</v>
      </c>
      <c r="AC177" s="33">
        <f>IF('Indicator Date hidden'!AD178="x","x",$AC$2-'Indicator Date hidden'!AD178)</f>
        <v>0</v>
      </c>
      <c r="AD177" s="33" t="str">
        <f>IF('Indicator Date hidden'!AE178="x","x",$AD$2-'Indicator Date hidden'!AE178)</f>
        <v>x</v>
      </c>
      <c r="AE177" s="33">
        <f>IF('Indicator Date hidden'!AF178="x","x",$AE$2-'Indicator Date hidden'!AF178)</f>
        <v>0</v>
      </c>
      <c r="AF177" s="33">
        <f>IF('Indicator Date hidden'!AG178="x","x",$AF$2-'Indicator Date hidden'!AG178)</f>
        <v>3</v>
      </c>
      <c r="AG177" s="33">
        <f>IF('Indicator Date hidden'!AH178="x","x",$AG$2-'Indicator Date hidden'!AH178)</f>
        <v>0</v>
      </c>
      <c r="AH177" s="33">
        <f>IF('Indicator Date hidden'!AI178="x","x",$AH$2-'Indicator Date hidden'!AI178)</f>
        <v>0</v>
      </c>
      <c r="AI177" s="33">
        <f>IF('Indicator Date hidden'!AJ178="x","x",$AI$2-'Indicator Date hidden'!AJ178)</f>
        <v>0</v>
      </c>
      <c r="AJ177" s="33" t="str">
        <f>IF('Indicator Date hidden'!AK178="x","x",$AJ$2-'Indicator Date hidden'!AK178)</f>
        <v>x</v>
      </c>
      <c r="AK177" s="33">
        <f>IF('Indicator Date hidden'!AL178="x","x",$AK$2-'Indicator Date hidden'!AL178)</f>
        <v>1</v>
      </c>
      <c r="AL177" s="33">
        <f>IF('Indicator Date hidden'!AM178="x","x",$AL$2-'Indicator Date hidden'!AM178)</f>
        <v>0</v>
      </c>
      <c r="AM177" s="33">
        <f>IF('Indicator Date hidden'!AN178="x","x",$AM$2-'Indicator Date hidden'!AN178)</f>
        <v>0</v>
      </c>
      <c r="AN177" s="33">
        <f>IF('Indicator Date hidden'!AO178="x","x",$AN$2-'Indicator Date hidden'!AO178)</f>
        <v>0</v>
      </c>
      <c r="AO177" s="33">
        <f>IF('Indicator Date hidden'!AP178="x","x",$AO$2-'Indicator Date hidden'!AP178)</f>
        <v>0</v>
      </c>
      <c r="AP177" s="33">
        <f>IF('Indicator Date hidden'!AQ178="x","x",$AP$2-'Indicator Date hidden'!AQ178)</f>
        <v>0</v>
      </c>
      <c r="AQ177" s="33">
        <f>IF('Indicator Date hidden'!AR178="x","x",$AQ$2-'Indicator Date hidden'!AR178)</f>
        <v>4</v>
      </c>
      <c r="AR177" s="33">
        <f>IF('Indicator Date hidden'!AS178="x","x",$AR$2-'Indicator Date hidden'!AS178)</f>
        <v>0</v>
      </c>
      <c r="AS177" s="33">
        <f>IF('Indicator Date hidden'!AT178="x","x",$AS$2-'Indicator Date hidden'!AT178)</f>
        <v>0</v>
      </c>
      <c r="AT177" s="33">
        <f>IF('Indicator Date hidden'!AU178="x","x",$AT$2-'Indicator Date hidden'!AU178)</f>
        <v>0</v>
      </c>
      <c r="AU177" s="33">
        <f>IF('Indicator Date hidden'!AV178="x","x",$AU$2-'Indicator Date hidden'!AV178)</f>
        <v>3</v>
      </c>
      <c r="AV177" s="33">
        <f>IF('Indicator Date hidden'!AW178="x","x",$AV$2-'Indicator Date hidden'!AW178)</f>
        <v>0</v>
      </c>
      <c r="AW177" s="33">
        <f>IF('Indicator Date hidden'!AX178="x","x",$AW$2-'Indicator Date hidden'!AX178)</f>
        <v>0</v>
      </c>
      <c r="AX177" s="33">
        <f>IF('Indicator Date hidden'!AY178="x","x",$AX$2-'Indicator Date hidden'!AY178)</f>
        <v>0</v>
      </c>
      <c r="AY177" s="33">
        <f>IF('Indicator Date hidden'!AZ178="x","x",$AY$2-'Indicator Date hidden'!AZ178)</f>
        <v>0</v>
      </c>
      <c r="AZ177" s="33">
        <f>IF('Indicator Date hidden'!BA178="x","x",$AZ$2-'Indicator Date hidden'!BA178)</f>
        <v>0</v>
      </c>
      <c r="BA177">
        <f t="shared" si="10"/>
        <v>19</v>
      </c>
      <c r="BB177" s="34">
        <f t="shared" si="11"/>
        <v>0.38775510204081631</v>
      </c>
      <c r="BC177">
        <f t="shared" si="12"/>
        <v>7</v>
      </c>
      <c r="BD177" s="34">
        <f t="shared" si="13"/>
        <v>1.0265123542823911</v>
      </c>
      <c r="BE177" s="36">
        <f t="shared" si="14"/>
        <v>0</v>
      </c>
    </row>
    <row r="178" spans="1:57" x14ac:dyDescent="0.3">
      <c r="A178" t="s">
        <v>328</v>
      </c>
      <c r="B178" s="33">
        <f>IF('Indicator Date hidden'!C179="x","x",$B$2-'Indicator Date hidden'!C179)</f>
        <v>0</v>
      </c>
      <c r="C178" s="33">
        <f>IF('Indicator Date hidden'!D179="x","x",$C$2-'Indicator Date hidden'!D179)</f>
        <v>0</v>
      </c>
      <c r="D178" s="33">
        <f>IF('Indicator Date hidden'!E179="x","x",$D$2-'Indicator Date hidden'!E179)</f>
        <v>0</v>
      </c>
      <c r="E178" s="33">
        <f>IF('Indicator Date hidden'!F179="x","x",$E$2-'Indicator Date hidden'!F179)</f>
        <v>0</v>
      </c>
      <c r="F178" s="33">
        <f>IF('Indicator Date hidden'!G179="x","x",$F$2-'Indicator Date hidden'!G179)</f>
        <v>0</v>
      </c>
      <c r="G178" s="33">
        <f>IF('Indicator Date hidden'!H179="x","x",$G$2-'Indicator Date hidden'!H179)</f>
        <v>0</v>
      </c>
      <c r="H178" s="33">
        <f>IF('Indicator Date hidden'!I179="x","x",$H$2-'Indicator Date hidden'!I179)</f>
        <v>0</v>
      </c>
      <c r="I178" s="33">
        <f>IF('Indicator Date hidden'!J179="x","x",$I$2-'Indicator Date hidden'!J179)</f>
        <v>0</v>
      </c>
      <c r="J178" s="33">
        <f>IF('Indicator Date hidden'!K179="x","x",$J$2-'Indicator Date hidden'!K179)</f>
        <v>0</v>
      </c>
      <c r="K178" s="33">
        <f>IF('Indicator Date hidden'!L179="x","x",$K$2-'Indicator Date hidden'!L179)</f>
        <v>0</v>
      </c>
      <c r="L178" s="33">
        <f>IF('Indicator Date hidden'!M179="x","x",$L$2-'Indicator Date hidden'!M179)</f>
        <v>0</v>
      </c>
      <c r="M178" s="33">
        <f>IF('Indicator Date hidden'!N179="x","x",$M$2-'Indicator Date hidden'!N179)</f>
        <v>0</v>
      </c>
      <c r="N178" s="33">
        <f>IF('Indicator Date hidden'!O179="x","x",$N$2-'Indicator Date hidden'!O179)</f>
        <v>0</v>
      </c>
      <c r="O178" s="33">
        <f>IF('Indicator Date hidden'!P179="x","x",$O$2-'Indicator Date hidden'!P179)</f>
        <v>0</v>
      </c>
      <c r="P178" s="33">
        <f>IF('Indicator Date hidden'!Q179="x","x",$P$2-'Indicator Date hidden'!Q179)</f>
        <v>0</v>
      </c>
      <c r="Q178" s="33" t="str">
        <f>IF('Indicator Date hidden'!R179="x","x",$Q$2-'Indicator Date hidden'!R179)</f>
        <v>x</v>
      </c>
      <c r="R178" s="33">
        <f>IF('Indicator Date hidden'!S179="x","x",$R$2-'Indicator Date hidden'!S179)</f>
        <v>0</v>
      </c>
      <c r="S178" s="33">
        <f>IF('Indicator Date hidden'!T179="x","x",$S$2-'Indicator Date hidden'!T179)</f>
        <v>0</v>
      </c>
      <c r="T178" s="33">
        <f>IF('Indicator Date hidden'!U179="x","x",$T$2-'Indicator Date hidden'!U179)</f>
        <v>0</v>
      </c>
      <c r="U178" s="33">
        <f>IF('Indicator Date hidden'!V179="x","x",$U$2-'Indicator Date hidden'!V179)</f>
        <v>0</v>
      </c>
      <c r="V178" s="33">
        <f>IF('Indicator Date hidden'!W179="x","x",$V$2-'Indicator Date hidden'!W179)</f>
        <v>0</v>
      </c>
      <c r="W178" s="33">
        <f>IF('Indicator Date hidden'!X179="x","x",$W$2-'Indicator Date hidden'!X179)</f>
        <v>1</v>
      </c>
      <c r="X178" s="33">
        <f>IF('Indicator Date hidden'!Y179="x","x",$X$2-'Indicator Date hidden'!Y179)</f>
        <v>3</v>
      </c>
      <c r="Y178" s="33">
        <f>IF('Indicator Date hidden'!Z179="x","x",$Y$2-'Indicator Date hidden'!Z179)</f>
        <v>0</v>
      </c>
      <c r="Z178" s="33">
        <f>IF('Indicator Date hidden'!AA179="x","x",$Z$2-'Indicator Date hidden'!AA179)</f>
        <v>0</v>
      </c>
      <c r="AA178" s="33" t="str">
        <f>IF('Indicator Date hidden'!AB179="x","x",$AA$2-'Indicator Date hidden'!AB179)</f>
        <v>x</v>
      </c>
      <c r="AB178" s="33">
        <f>IF('Indicator Date hidden'!AC179="x","x",$AB$2-'Indicator Date hidden'!AC179)</f>
        <v>0</v>
      </c>
      <c r="AC178" s="33">
        <f>IF('Indicator Date hidden'!AD179="x","x",$AC$2-'Indicator Date hidden'!AD179)</f>
        <v>0</v>
      </c>
      <c r="AD178" s="33">
        <f>IF('Indicator Date hidden'!AE179="x","x",$AD$2-'Indicator Date hidden'!AE179)</f>
        <v>0</v>
      </c>
      <c r="AE178" s="33">
        <f>IF('Indicator Date hidden'!AF179="x","x",$AE$2-'Indicator Date hidden'!AF179)</f>
        <v>0</v>
      </c>
      <c r="AF178" s="33">
        <f>IF('Indicator Date hidden'!AG179="x","x",$AF$2-'Indicator Date hidden'!AG179)</f>
        <v>1</v>
      </c>
      <c r="AG178" s="33">
        <f>IF('Indicator Date hidden'!AH179="x","x",$AG$2-'Indicator Date hidden'!AH179)</f>
        <v>0</v>
      </c>
      <c r="AH178" s="33">
        <f>IF('Indicator Date hidden'!AI179="x","x",$AH$2-'Indicator Date hidden'!AI179)</f>
        <v>0</v>
      </c>
      <c r="AI178" s="33">
        <f>IF('Indicator Date hidden'!AJ179="x","x",$AI$2-'Indicator Date hidden'!AJ179)</f>
        <v>0</v>
      </c>
      <c r="AJ178" s="33">
        <f>IF('Indicator Date hidden'!AK179="x","x",$AJ$2-'Indicator Date hidden'!AK179)</f>
        <v>1</v>
      </c>
      <c r="AK178" s="33">
        <f>IF('Indicator Date hidden'!AL179="x","x",$AK$2-'Indicator Date hidden'!AL179)</f>
        <v>0</v>
      </c>
      <c r="AL178" s="33">
        <f>IF('Indicator Date hidden'!AM179="x","x",$AL$2-'Indicator Date hidden'!AM179)</f>
        <v>0</v>
      </c>
      <c r="AM178" s="33">
        <f>IF('Indicator Date hidden'!AN179="x","x",$AM$2-'Indicator Date hidden'!AN179)</f>
        <v>0</v>
      </c>
      <c r="AN178" s="33">
        <f>IF('Indicator Date hidden'!AO179="x","x",$AN$2-'Indicator Date hidden'!AO179)</f>
        <v>0</v>
      </c>
      <c r="AO178" s="33">
        <f>IF('Indicator Date hidden'!AP179="x","x",$AO$2-'Indicator Date hidden'!AP179)</f>
        <v>0</v>
      </c>
      <c r="AP178" s="33">
        <f>IF('Indicator Date hidden'!AQ179="x","x",$AP$2-'Indicator Date hidden'!AQ179)</f>
        <v>0</v>
      </c>
      <c r="AQ178" s="33">
        <f>IF('Indicator Date hidden'!AR179="x","x",$AQ$2-'Indicator Date hidden'!AR179)</f>
        <v>0</v>
      </c>
      <c r="AR178" s="33">
        <f>IF('Indicator Date hidden'!AS179="x","x",$AR$2-'Indicator Date hidden'!AS179)</f>
        <v>0</v>
      </c>
      <c r="AS178" s="33">
        <f>IF('Indicator Date hidden'!AT179="x","x",$AS$2-'Indicator Date hidden'!AT179)</f>
        <v>0</v>
      </c>
      <c r="AT178" s="33">
        <f>IF('Indicator Date hidden'!AU179="x","x",$AT$2-'Indicator Date hidden'!AU179)</f>
        <v>0</v>
      </c>
      <c r="AU178" s="33">
        <f>IF('Indicator Date hidden'!AV179="x","x",$AU$2-'Indicator Date hidden'!AV179)</f>
        <v>1</v>
      </c>
      <c r="AV178" s="33">
        <f>IF('Indicator Date hidden'!AW179="x","x",$AV$2-'Indicator Date hidden'!AW179)</f>
        <v>0</v>
      </c>
      <c r="AW178" s="33">
        <f>IF('Indicator Date hidden'!AX179="x","x",$AW$2-'Indicator Date hidden'!AX179)</f>
        <v>0</v>
      </c>
      <c r="AX178" s="33">
        <f>IF('Indicator Date hidden'!AY179="x","x",$AX$2-'Indicator Date hidden'!AY179)</f>
        <v>0</v>
      </c>
      <c r="AY178" s="33">
        <f>IF('Indicator Date hidden'!AZ179="x","x",$AY$2-'Indicator Date hidden'!AZ179)</f>
        <v>0</v>
      </c>
      <c r="AZ178" s="33">
        <f>IF('Indicator Date hidden'!BA179="x","x",$AZ$2-'Indicator Date hidden'!BA179)</f>
        <v>0</v>
      </c>
      <c r="BA178">
        <f t="shared" si="10"/>
        <v>7</v>
      </c>
      <c r="BB178" s="34">
        <f t="shared" si="11"/>
        <v>0.14285714285714285</v>
      </c>
      <c r="BC178">
        <f t="shared" si="12"/>
        <v>5</v>
      </c>
      <c r="BD178" s="34">
        <f t="shared" si="13"/>
        <v>0.49487165930539351</v>
      </c>
      <c r="BE178" s="36">
        <f t="shared" si="14"/>
        <v>0</v>
      </c>
    </row>
    <row r="179" spans="1:57" x14ac:dyDescent="0.3">
      <c r="A179" t="s">
        <v>330</v>
      </c>
      <c r="B179" s="33">
        <f>IF('Indicator Date hidden'!C180="x","x",$B$2-'Indicator Date hidden'!C180)</f>
        <v>0</v>
      </c>
      <c r="C179" s="33">
        <f>IF('Indicator Date hidden'!D180="x","x",$C$2-'Indicator Date hidden'!D180)</f>
        <v>0</v>
      </c>
      <c r="D179" s="33">
        <f>IF('Indicator Date hidden'!E180="x","x",$D$2-'Indicator Date hidden'!E180)</f>
        <v>0</v>
      </c>
      <c r="E179" s="33">
        <f>IF('Indicator Date hidden'!F180="x","x",$E$2-'Indicator Date hidden'!F180)</f>
        <v>0</v>
      </c>
      <c r="F179" s="33">
        <f>IF('Indicator Date hidden'!G180="x","x",$F$2-'Indicator Date hidden'!G180)</f>
        <v>0</v>
      </c>
      <c r="G179" s="33">
        <f>IF('Indicator Date hidden'!H180="x","x",$G$2-'Indicator Date hidden'!H180)</f>
        <v>0</v>
      </c>
      <c r="H179" s="33">
        <f>IF('Indicator Date hidden'!I180="x","x",$H$2-'Indicator Date hidden'!I180)</f>
        <v>0</v>
      </c>
      <c r="I179" s="33">
        <f>IF('Indicator Date hidden'!J180="x","x",$I$2-'Indicator Date hidden'!J180)</f>
        <v>0</v>
      </c>
      <c r="J179" s="33">
        <f>IF('Indicator Date hidden'!K180="x","x",$J$2-'Indicator Date hidden'!K180)</f>
        <v>0</v>
      </c>
      <c r="K179" s="33">
        <f>IF('Indicator Date hidden'!L180="x","x",$K$2-'Indicator Date hidden'!L180)</f>
        <v>0</v>
      </c>
      <c r="L179" s="33">
        <f>IF('Indicator Date hidden'!M180="x","x",$L$2-'Indicator Date hidden'!M180)</f>
        <v>0</v>
      </c>
      <c r="M179" s="33">
        <f>IF('Indicator Date hidden'!N180="x","x",$M$2-'Indicator Date hidden'!N180)</f>
        <v>0</v>
      </c>
      <c r="N179" s="33">
        <f>IF('Indicator Date hidden'!O180="x","x",$N$2-'Indicator Date hidden'!O180)</f>
        <v>0</v>
      </c>
      <c r="O179" s="33">
        <f>IF('Indicator Date hidden'!P180="x","x",$O$2-'Indicator Date hidden'!P180)</f>
        <v>0</v>
      </c>
      <c r="P179" s="33">
        <f>IF('Indicator Date hidden'!Q180="x","x",$P$2-'Indicator Date hidden'!Q180)</f>
        <v>0</v>
      </c>
      <c r="Q179" s="33" t="str">
        <f>IF('Indicator Date hidden'!R180="x","x",$Q$2-'Indicator Date hidden'!R180)</f>
        <v>x</v>
      </c>
      <c r="R179" s="33">
        <f>IF('Indicator Date hidden'!S180="x","x",$R$2-'Indicator Date hidden'!S180)</f>
        <v>0</v>
      </c>
      <c r="S179" s="33">
        <f>IF('Indicator Date hidden'!T180="x","x",$S$2-'Indicator Date hidden'!T180)</f>
        <v>0</v>
      </c>
      <c r="T179" s="33">
        <f>IF('Indicator Date hidden'!U180="x","x",$T$2-'Indicator Date hidden'!U180)</f>
        <v>0</v>
      </c>
      <c r="U179" s="33">
        <f>IF('Indicator Date hidden'!V180="x","x",$U$2-'Indicator Date hidden'!V180)</f>
        <v>0</v>
      </c>
      <c r="V179" s="33">
        <f>IF('Indicator Date hidden'!W180="x","x",$V$2-'Indicator Date hidden'!W180)</f>
        <v>0</v>
      </c>
      <c r="W179" s="33" t="str">
        <f>IF('Indicator Date hidden'!X180="x","x",$W$2-'Indicator Date hidden'!X180)</f>
        <v>x</v>
      </c>
      <c r="X179" s="33">
        <f>IF('Indicator Date hidden'!Y180="x","x",$X$2-'Indicator Date hidden'!Y180)</f>
        <v>4</v>
      </c>
      <c r="Y179" s="33">
        <f>IF('Indicator Date hidden'!Z180="x","x",$Y$2-'Indicator Date hidden'!Z180)</f>
        <v>0</v>
      </c>
      <c r="Z179" s="33">
        <f>IF('Indicator Date hidden'!AA180="x","x",$Z$2-'Indicator Date hidden'!AA180)</f>
        <v>0</v>
      </c>
      <c r="AA179" s="33" t="str">
        <f>IF('Indicator Date hidden'!AB180="x","x",$AA$2-'Indicator Date hidden'!AB180)</f>
        <v>x</v>
      </c>
      <c r="AB179" s="33">
        <f>IF('Indicator Date hidden'!AC180="x","x",$AB$2-'Indicator Date hidden'!AC180)</f>
        <v>0</v>
      </c>
      <c r="AC179" s="33">
        <f>IF('Indicator Date hidden'!AD180="x","x",$AC$2-'Indicator Date hidden'!AD180)</f>
        <v>0</v>
      </c>
      <c r="AD179" s="33" t="str">
        <f>IF('Indicator Date hidden'!AE180="x","x",$AD$2-'Indicator Date hidden'!AE180)</f>
        <v>x</v>
      </c>
      <c r="AE179" s="33" t="str">
        <f>IF('Indicator Date hidden'!AF180="x","x",$AE$2-'Indicator Date hidden'!AF180)</f>
        <v>x</v>
      </c>
      <c r="AF179" s="33" t="str">
        <f>IF('Indicator Date hidden'!AG180="x","x",$AF$2-'Indicator Date hidden'!AG180)</f>
        <v>x</v>
      </c>
      <c r="AG179" s="33">
        <f>IF('Indicator Date hidden'!AH180="x","x",$AG$2-'Indicator Date hidden'!AH180)</f>
        <v>0</v>
      </c>
      <c r="AH179" s="33">
        <f>IF('Indicator Date hidden'!AI180="x","x",$AH$2-'Indicator Date hidden'!AI180)</f>
        <v>0</v>
      </c>
      <c r="AI179" s="33">
        <f>IF('Indicator Date hidden'!AJ180="x","x",$AI$2-'Indicator Date hidden'!AJ180)</f>
        <v>0</v>
      </c>
      <c r="AJ179" s="33" t="str">
        <f>IF('Indicator Date hidden'!AK180="x","x",$AJ$2-'Indicator Date hidden'!AK180)</f>
        <v>x</v>
      </c>
      <c r="AK179" s="33">
        <f>IF('Indicator Date hidden'!AL180="x","x",$AK$2-'Indicator Date hidden'!AL180)</f>
        <v>1</v>
      </c>
      <c r="AL179" s="33">
        <f>IF('Indicator Date hidden'!AM180="x","x",$AL$2-'Indicator Date hidden'!AM180)</f>
        <v>0</v>
      </c>
      <c r="AM179" s="33">
        <f>IF('Indicator Date hidden'!AN180="x","x",$AM$2-'Indicator Date hidden'!AN180)</f>
        <v>0</v>
      </c>
      <c r="AN179" s="33">
        <f>IF('Indicator Date hidden'!AO180="x","x",$AN$2-'Indicator Date hidden'!AO180)</f>
        <v>0</v>
      </c>
      <c r="AO179" s="33" t="str">
        <f>IF('Indicator Date hidden'!AP180="x","x",$AO$2-'Indicator Date hidden'!AP180)</f>
        <v>x</v>
      </c>
      <c r="AP179" s="33" t="str">
        <f>IF('Indicator Date hidden'!AQ180="x","x",$AP$2-'Indicator Date hidden'!AQ180)</f>
        <v>x</v>
      </c>
      <c r="AQ179" s="33" t="str">
        <f>IF('Indicator Date hidden'!AR180="x","x",$AQ$2-'Indicator Date hidden'!AR180)</f>
        <v>x</v>
      </c>
      <c r="AR179" s="33">
        <f>IF('Indicator Date hidden'!AS180="x","x",$AR$2-'Indicator Date hidden'!AS180)</f>
        <v>0</v>
      </c>
      <c r="AS179" s="33">
        <f>IF('Indicator Date hidden'!AT180="x","x",$AS$2-'Indicator Date hidden'!AT180)</f>
        <v>0</v>
      </c>
      <c r="AT179" s="33">
        <f>IF('Indicator Date hidden'!AU180="x","x",$AT$2-'Indicator Date hidden'!AU180)</f>
        <v>0</v>
      </c>
      <c r="AU179" s="33">
        <f>IF('Indicator Date hidden'!AV180="x","x",$AU$2-'Indicator Date hidden'!AV180)</f>
        <v>1</v>
      </c>
      <c r="AV179" s="33">
        <f>IF('Indicator Date hidden'!AW180="x","x",$AV$2-'Indicator Date hidden'!AW180)</f>
        <v>0</v>
      </c>
      <c r="AW179" s="33">
        <f>IF('Indicator Date hidden'!AX180="x","x",$AW$2-'Indicator Date hidden'!AX180)</f>
        <v>0</v>
      </c>
      <c r="AX179" s="33">
        <f>IF('Indicator Date hidden'!AY180="x","x",$AX$2-'Indicator Date hidden'!AY180)</f>
        <v>0</v>
      </c>
      <c r="AY179" s="33">
        <f>IF('Indicator Date hidden'!AZ180="x","x",$AY$2-'Indicator Date hidden'!AZ180)</f>
        <v>9</v>
      </c>
      <c r="AZ179" s="33">
        <f>IF('Indicator Date hidden'!BA180="x","x",$AZ$2-'Indicator Date hidden'!BA180)</f>
        <v>9</v>
      </c>
      <c r="BA179">
        <f t="shared" si="10"/>
        <v>24</v>
      </c>
      <c r="BB179" s="34">
        <f t="shared" si="11"/>
        <v>0.58536585365853655</v>
      </c>
      <c r="BC179">
        <f t="shared" si="12"/>
        <v>5</v>
      </c>
      <c r="BD179" s="34">
        <f t="shared" si="13"/>
        <v>2.011862500224515</v>
      </c>
      <c r="BE179" s="36">
        <f t="shared" si="14"/>
        <v>0</v>
      </c>
    </row>
    <row r="180" spans="1:57" x14ac:dyDescent="0.3">
      <c r="A180" t="s">
        <v>332</v>
      </c>
      <c r="B180" s="33">
        <f>IF('Indicator Date hidden'!C181="x","x",$B$2-'Indicator Date hidden'!C181)</f>
        <v>0</v>
      </c>
      <c r="C180" s="33">
        <f>IF('Indicator Date hidden'!D181="x","x",$C$2-'Indicator Date hidden'!D181)</f>
        <v>0</v>
      </c>
      <c r="D180" s="33">
        <f>IF('Indicator Date hidden'!E181="x","x",$D$2-'Indicator Date hidden'!E181)</f>
        <v>0</v>
      </c>
      <c r="E180" s="33">
        <f>IF('Indicator Date hidden'!F181="x","x",$E$2-'Indicator Date hidden'!F181)</f>
        <v>0</v>
      </c>
      <c r="F180" s="33">
        <f>IF('Indicator Date hidden'!G181="x","x",$F$2-'Indicator Date hidden'!G181)</f>
        <v>0</v>
      </c>
      <c r="G180" s="33">
        <f>IF('Indicator Date hidden'!H181="x","x",$G$2-'Indicator Date hidden'!H181)</f>
        <v>0</v>
      </c>
      <c r="H180" s="33">
        <f>IF('Indicator Date hidden'!I181="x","x",$H$2-'Indicator Date hidden'!I181)</f>
        <v>0</v>
      </c>
      <c r="I180" s="33">
        <f>IF('Indicator Date hidden'!J181="x","x",$I$2-'Indicator Date hidden'!J181)</f>
        <v>0</v>
      </c>
      <c r="J180" s="33">
        <f>IF('Indicator Date hidden'!K181="x","x",$J$2-'Indicator Date hidden'!K181)</f>
        <v>0</v>
      </c>
      <c r="K180" s="33">
        <f>IF('Indicator Date hidden'!L181="x","x",$K$2-'Indicator Date hidden'!L181)</f>
        <v>0</v>
      </c>
      <c r="L180" s="33">
        <f>IF('Indicator Date hidden'!M181="x","x",$L$2-'Indicator Date hidden'!M181)</f>
        <v>0</v>
      </c>
      <c r="M180" s="33">
        <f>IF('Indicator Date hidden'!N181="x","x",$M$2-'Indicator Date hidden'!N181)</f>
        <v>0</v>
      </c>
      <c r="N180" s="33">
        <f>IF('Indicator Date hidden'!O181="x","x",$N$2-'Indicator Date hidden'!O181)</f>
        <v>0</v>
      </c>
      <c r="O180" s="33">
        <f>IF('Indicator Date hidden'!P181="x","x",$O$2-'Indicator Date hidden'!P181)</f>
        <v>0</v>
      </c>
      <c r="P180" s="33" t="str">
        <f>IF('Indicator Date hidden'!Q181="x","x",$P$2-'Indicator Date hidden'!Q181)</f>
        <v>x</v>
      </c>
      <c r="Q180" s="33" t="str">
        <f>IF('Indicator Date hidden'!R181="x","x",$Q$2-'Indicator Date hidden'!R181)</f>
        <v>x</v>
      </c>
      <c r="R180" s="33">
        <f>IF('Indicator Date hidden'!S181="x","x",$R$2-'Indicator Date hidden'!S181)</f>
        <v>0</v>
      </c>
      <c r="S180" s="33">
        <f>IF('Indicator Date hidden'!T181="x","x",$S$2-'Indicator Date hidden'!T181)</f>
        <v>0</v>
      </c>
      <c r="T180" s="33">
        <f>IF('Indicator Date hidden'!U181="x","x",$T$2-'Indicator Date hidden'!U181)</f>
        <v>0</v>
      </c>
      <c r="U180" s="33">
        <f>IF('Indicator Date hidden'!V181="x","x",$U$2-'Indicator Date hidden'!V181)</f>
        <v>0</v>
      </c>
      <c r="V180" s="33">
        <f>IF('Indicator Date hidden'!W181="x","x",$V$2-'Indicator Date hidden'!W181)</f>
        <v>0</v>
      </c>
      <c r="W180" s="33">
        <f>IF('Indicator Date hidden'!X181="x","x",$W$2-'Indicator Date hidden'!X181)</f>
        <v>7</v>
      </c>
      <c r="X180" s="33">
        <f>IF('Indicator Date hidden'!Y181="x","x",$X$2-'Indicator Date hidden'!Y181)</f>
        <v>4</v>
      </c>
      <c r="Y180" s="33">
        <f>IF('Indicator Date hidden'!Z181="x","x",$Y$2-'Indicator Date hidden'!Z181)</f>
        <v>0</v>
      </c>
      <c r="Z180" s="33">
        <f>IF('Indicator Date hidden'!AA181="x","x",$Z$2-'Indicator Date hidden'!AA181)</f>
        <v>0</v>
      </c>
      <c r="AA180" s="33" t="str">
        <f>IF('Indicator Date hidden'!AB181="x","x",$AA$2-'Indicator Date hidden'!AB181)</f>
        <v>x</v>
      </c>
      <c r="AB180" s="33">
        <f>IF('Indicator Date hidden'!AC181="x","x",$AB$2-'Indicator Date hidden'!AC181)</f>
        <v>0</v>
      </c>
      <c r="AC180" s="33">
        <f>IF('Indicator Date hidden'!AD181="x","x",$AC$2-'Indicator Date hidden'!AD181)</f>
        <v>0</v>
      </c>
      <c r="AD180" s="33" t="str">
        <f>IF('Indicator Date hidden'!AE181="x","x",$AD$2-'Indicator Date hidden'!AE181)</f>
        <v>x</v>
      </c>
      <c r="AE180" s="33" t="str">
        <f>IF('Indicator Date hidden'!AF181="x","x",$AE$2-'Indicator Date hidden'!AF181)</f>
        <v>x</v>
      </c>
      <c r="AF180" s="33" t="str">
        <f>IF('Indicator Date hidden'!AG181="x","x",$AF$2-'Indicator Date hidden'!AG181)</f>
        <v>x</v>
      </c>
      <c r="AG180" s="33">
        <f>IF('Indicator Date hidden'!AH181="x","x",$AG$2-'Indicator Date hidden'!AH181)</f>
        <v>0</v>
      </c>
      <c r="AH180" s="33">
        <f>IF('Indicator Date hidden'!AI181="x","x",$AH$2-'Indicator Date hidden'!AI181)</f>
        <v>0</v>
      </c>
      <c r="AI180" s="33">
        <f>IF('Indicator Date hidden'!AJ181="x","x",$AI$2-'Indicator Date hidden'!AJ181)</f>
        <v>0</v>
      </c>
      <c r="AJ180" s="33" t="str">
        <f>IF('Indicator Date hidden'!AK181="x","x",$AJ$2-'Indicator Date hidden'!AK181)</f>
        <v>x</v>
      </c>
      <c r="AK180" s="33" t="str">
        <f>IF('Indicator Date hidden'!AL181="x","x",$AK$2-'Indicator Date hidden'!AL181)</f>
        <v>x</v>
      </c>
      <c r="AL180" s="33">
        <f>IF('Indicator Date hidden'!AM181="x","x",$AL$2-'Indicator Date hidden'!AM181)</f>
        <v>0</v>
      </c>
      <c r="AM180" s="33">
        <f>IF('Indicator Date hidden'!AN181="x","x",$AM$2-'Indicator Date hidden'!AN181)</f>
        <v>0</v>
      </c>
      <c r="AN180" s="33">
        <f>IF('Indicator Date hidden'!AO181="x","x",$AN$2-'Indicator Date hidden'!AO181)</f>
        <v>0</v>
      </c>
      <c r="AO180" s="33" t="str">
        <f>IF('Indicator Date hidden'!AP181="x","x",$AO$2-'Indicator Date hidden'!AP181)</f>
        <v>x</v>
      </c>
      <c r="AP180" s="33" t="str">
        <f>IF('Indicator Date hidden'!AQ181="x","x",$AP$2-'Indicator Date hidden'!AQ181)</f>
        <v>x</v>
      </c>
      <c r="AQ180" s="33" t="str">
        <f>IF('Indicator Date hidden'!AR181="x","x",$AQ$2-'Indicator Date hidden'!AR181)</f>
        <v>x</v>
      </c>
      <c r="AR180" s="33">
        <f>IF('Indicator Date hidden'!AS181="x","x",$AR$2-'Indicator Date hidden'!AS181)</f>
        <v>0</v>
      </c>
      <c r="AS180" s="33" t="str">
        <f>IF('Indicator Date hidden'!AT181="x","x",$AS$2-'Indicator Date hidden'!AT181)</f>
        <v>x</v>
      </c>
      <c r="AT180" s="33">
        <f>IF('Indicator Date hidden'!AU181="x","x",$AT$2-'Indicator Date hidden'!AU181)</f>
        <v>0</v>
      </c>
      <c r="AU180" s="33" t="str">
        <f>IF('Indicator Date hidden'!AV181="x","x",$AU$2-'Indicator Date hidden'!AV181)</f>
        <v>x</v>
      </c>
      <c r="AV180" s="33">
        <f>IF('Indicator Date hidden'!AW181="x","x",$AV$2-'Indicator Date hidden'!AW181)</f>
        <v>1</v>
      </c>
      <c r="AW180" s="33">
        <f>IF('Indicator Date hidden'!AX181="x","x",$AW$2-'Indicator Date hidden'!AX181)</f>
        <v>0</v>
      </c>
      <c r="AX180" s="33">
        <f>IF('Indicator Date hidden'!AY181="x","x",$AX$2-'Indicator Date hidden'!AY181)</f>
        <v>0</v>
      </c>
      <c r="AY180" s="33">
        <f>IF('Indicator Date hidden'!AZ181="x","x",$AY$2-'Indicator Date hidden'!AZ181)</f>
        <v>2</v>
      </c>
      <c r="AZ180" s="33">
        <f>IF('Indicator Date hidden'!BA181="x","x",$AZ$2-'Indicator Date hidden'!BA181)</f>
        <v>0</v>
      </c>
      <c r="BA180">
        <f t="shared" si="10"/>
        <v>14</v>
      </c>
      <c r="BB180" s="34">
        <f t="shared" si="11"/>
        <v>0.36842105263157893</v>
      </c>
      <c r="BC180">
        <f t="shared" si="12"/>
        <v>4</v>
      </c>
      <c r="BD180" s="34">
        <f t="shared" si="13"/>
        <v>1.3062814364200901</v>
      </c>
      <c r="BE180" s="36">
        <f t="shared" si="14"/>
        <v>0</v>
      </c>
    </row>
    <row r="181" spans="1:57" x14ac:dyDescent="0.3">
      <c r="A181" t="s">
        <v>334</v>
      </c>
      <c r="B181" s="33">
        <f>IF('Indicator Date hidden'!C182="x","x",$B$2-'Indicator Date hidden'!C182)</f>
        <v>0</v>
      </c>
      <c r="C181" s="33">
        <f>IF('Indicator Date hidden'!D182="x","x",$C$2-'Indicator Date hidden'!D182)</f>
        <v>0</v>
      </c>
      <c r="D181" s="33">
        <f>IF('Indicator Date hidden'!E182="x","x",$D$2-'Indicator Date hidden'!E182)</f>
        <v>0</v>
      </c>
      <c r="E181" s="33">
        <f>IF('Indicator Date hidden'!F182="x","x",$E$2-'Indicator Date hidden'!F182)</f>
        <v>0</v>
      </c>
      <c r="F181" s="33">
        <f>IF('Indicator Date hidden'!G182="x","x",$F$2-'Indicator Date hidden'!G182)</f>
        <v>0</v>
      </c>
      <c r="G181" s="33">
        <f>IF('Indicator Date hidden'!H182="x","x",$G$2-'Indicator Date hidden'!H182)</f>
        <v>0</v>
      </c>
      <c r="H181" s="33">
        <f>IF('Indicator Date hidden'!I182="x","x",$H$2-'Indicator Date hidden'!I182)</f>
        <v>0</v>
      </c>
      <c r="I181" s="33">
        <f>IF('Indicator Date hidden'!J182="x","x",$I$2-'Indicator Date hidden'!J182)</f>
        <v>0</v>
      </c>
      <c r="J181" s="33">
        <f>IF('Indicator Date hidden'!K182="x","x",$J$2-'Indicator Date hidden'!K182)</f>
        <v>0</v>
      </c>
      <c r="K181" s="33">
        <f>IF('Indicator Date hidden'!L182="x","x",$K$2-'Indicator Date hidden'!L182)</f>
        <v>0</v>
      </c>
      <c r="L181" s="33">
        <f>IF('Indicator Date hidden'!M182="x","x",$L$2-'Indicator Date hidden'!M182)</f>
        <v>0</v>
      </c>
      <c r="M181" s="33">
        <f>IF('Indicator Date hidden'!N182="x","x",$M$2-'Indicator Date hidden'!N182)</f>
        <v>0</v>
      </c>
      <c r="N181" s="33">
        <f>IF('Indicator Date hidden'!O182="x","x",$N$2-'Indicator Date hidden'!O182)</f>
        <v>0</v>
      </c>
      <c r="O181" s="33">
        <f>IF('Indicator Date hidden'!P182="x","x",$O$2-'Indicator Date hidden'!P182)</f>
        <v>0</v>
      </c>
      <c r="P181" s="33">
        <f>IF('Indicator Date hidden'!Q182="x","x",$P$2-'Indicator Date hidden'!Q182)</f>
        <v>0</v>
      </c>
      <c r="Q181" s="33">
        <f>IF('Indicator Date hidden'!R182="x","x",$Q$2-'Indicator Date hidden'!R182)</f>
        <v>3</v>
      </c>
      <c r="R181" s="33">
        <f>IF('Indicator Date hidden'!S182="x","x",$R$2-'Indicator Date hidden'!S182)</f>
        <v>0</v>
      </c>
      <c r="S181" s="33">
        <f>IF('Indicator Date hidden'!T182="x","x",$S$2-'Indicator Date hidden'!T182)</f>
        <v>0</v>
      </c>
      <c r="T181" s="33">
        <f>IF('Indicator Date hidden'!U182="x","x",$T$2-'Indicator Date hidden'!U182)</f>
        <v>0</v>
      </c>
      <c r="U181" s="33">
        <f>IF('Indicator Date hidden'!V182="x","x",$U$2-'Indicator Date hidden'!V182)</f>
        <v>0</v>
      </c>
      <c r="V181" s="33">
        <f>IF('Indicator Date hidden'!W182="x","x",$V$2-'Indicator Date hidden'!W182)</f>
        <v>0</v>
      </c>
      <c r="W181" s="33">
        <f>IF('Indicator Date hidden'!X182="x","x",$W$2-'Indicator Date hidden'!X182)</f>
        <v>3</v>
      </c>
      <c r="X181" s="33">
        <f>IF('Indicator Date hidden'!Y182="x","x",$X$2-'Indicator Date hidden'!Y182)</f>
        <v>4</v>
      </c>
      <c r="Y181" s="33">
        <f>IF('Indicator Date hidden'!Z182="x","x",$Y$2-'Indicator Date hidden'!Z182)</f>
        <v>0</v>
      </c>
      <c r="Z181" s="33">
        <f>IF('Indicator Date hidden'!AA182="x","x",$Z$2-'Indicator Date hidden'!AA182)</f>
        <v>0</v>
      </c>
      <c r="AA181" s="33">
        <f>IF('Indicator Date hidden'!AB182="x","x",$AA$2-'Indicator Date hidden'!AB182)</f>
        <v>0</v>
      </c>
      <c r="AB181" s="33">
        <f>IF('Indicator Date hidden'!AC182="x","x",$AB$2-'Indicator Date hidden'!AC182)</f>
        <v>0</v>
      </c>
      <c r="AC181" s="33">
        <f>IF('Indicator Date hidden'!AD182="x","x",$AC$2-'Indicator Date hidden'!AD182)</f>
        <v>0</v>
      </c>
      <c r="AD181" s="33">
        <f>IF('Indicator Date hidden'!AE182="x","x",$AD$2-'Indicator Date hidden'!AE182)</f>
        <v>0</v>
      </c>
      <c r="AE181" s="33">
        <f>IF('Indicator Date hidden'!AF182="x","x",$AE$2-'Indicator Date hidden'!AF182)</f>
        <v>0</v>
      </c>
      <c r="AF181" s="33">
        <f>IF('Indicator Date hidden'!AG182="x","x",$AF$2-'Indicator Date hidden'!AG182)</f>
        <v>1</v>
      </c>
      <c r="AG181" s="33">
        <f>IF('Indicator Date hidden'!AH182="x","x",$AG$2-'Indicator Date hidden'!AH182)</f>
        <v>0</v>
      </c>
      <c r="AH181" s="33">
        <f>IF('Indicator Date hidden'!AI182="x","x",$AH$2-'Indicator Date hidden'!AI182)</f>
        <v>0</v>
      </c>
      <c r="AI181" s="33">
        <f>IF('Indicator Date hidden'!AJ182="x","x",$AI$2-'Indicator Date hidden'!AJ182)</f>
        <v>0</v>
      </c>
      <c r="AJ181" s="33">
        <f>IF('Indicator Date hidden'!AK182="x","x",$AJ$2-'Indicator Date hidden'!AK182)</f>
        <v>1</v>
      </c>
      <c r="AK181" s="33">
        <f>IF('Indicator Date hidden'!AL182="x","x",$AK$2-'Indicator Date hidden'!AL182)</f>
        <v>0</v>
      </c>
      <c r="AL181" s="33">
        <f>IF('Indicator Date hidden'!AM182="x","x",$AL$2-'Indicator Date hidden'!AM182)</f>
        <v>0</v>
      </c>
      <c r="AM181" s="33">
        <f>IF('Indicator Date hidden'!AN182="x","x",$AM$2-'Indicator Date hidden'!AN182)</f>
        <v>0</v>
      </c>
      <c r="AN181" s="33">
        <f>IF('Indicator Date hidden'!AO182="x","x",$AN$2-'Indicator Date hidden'!AO182)</f>
        <v>0</v>
      </c>
      <c r="AO181" s="33">
        <f>IF('Indicator Date hidden'!AP182="x","x",$AO$2-'Indicator Date hidden'!AP182)</f>
        <v>1</v>
      </c>
      <c r="AP181" s="33">
        <f>IF('Indicator Date hidden'!AQ182="x","x",$AP$2-'Indicator Date hidden'!AQ182)</f>
        <v>0</v>
      </c>
      <c r="AQ181" s="33" t="str">
        <f>IF('Indicator Date hidden'!AR182="x","x",$AQ$2-'Indicator Date hidden'!AR182)</f>
        <v>x</v>
      </c>
      <c r="AR181" s="33">
        <f>IF('Indicator Date hidden'!AS182="x","x",$AR$2-'Indicator Date hidden'!AS182)</f>
        <v>0</v>
      </c>
      <c r="AS181" s="33">
        <f>IF('Indicator Date hidden'!AT182="x","x",$AS$2-'Indicator Date hidden'!AT182)</f>
        <v>0</v>
      </c>
      <c r="AT181" s="33">
        <f>IF('Indicator Date hidden'!AU182="x","x",$AT$2-'Indicator Date hidden'!AU182)</f>
        <v>0</v>
      </c>
      <c r="AU181" s="33">
        <f>IF('Indicator Date hidden'!AV182="x","x",$AU$2-'Indicator Date hidden'!AV182)</f>
        <v>2</v>
      </c>
      <c r="AV181" s="33">
        <f>IF('Indicator Date hidden'!AW182="x","x",$AV$2-'Indicator Date hidden'!AW182)</f>
        <v>0</v>
      </c>
      <c r="AW181" s="33">
        <f>IF('Indicator Date hidden'!AX182="x","x",$AW$2-'Indicator Date hidden'!AX182)</f>
        <v>0</v>
      </c>
      <c r="AX181" s="33">
        <f>IF('Indicator Date hidden'!AY182="x","x",$AX$2-'Indicator Date hidden'!AY182)</f>
        <v>0</v>
      </c>
      <c r="AY181" s="33">
        <f>IF('Indicator Date hidden'!AZ182="x","x",$AY$2-'Indicator Date hidden'!AZ182)</f>
        <v>0</v>
      </c>
      <c r="AZ181" s="33">
        <f>IF('Indicator Date hidden'!BA182="x","x",$AZ$2-'Indicator Date hidden'!BA182)</f>
        <v>0</v>
      </c>
      <c r="BA181">
        <f t="shared" si="10"/>
        <v>15</v>
      </c>
      <c r="BB181" s="34">
        <f t="shared" si="11"/>
        <v>0.3</v>
      </c>
      <c r="BC181">
        <f t="shared" si="12"/>
        <v>7</v>
      </c>
      <c r="BD181" s="34">
        <f t="shared" si="13"/>
        <v>0.8544003745317531</v>
      </c>
      <c r="BE181" s="36">
        <f t="shared" si="14"/>
        <v>0</v>
      </c>
    </row>
    <row r="182" spans="1:57" x14ac:dyDescent="0.3">
      <c r="A182" t="s">
        <v>336</v>
      </c>
      <c r="B182" s="33">
        <f>IF('Indicator Date hidden'!C183="x","x",$B$2-'Indicator Date hidden'!C183)</f>
        <v>0</v>
      </c>
      <c r="C182" s="33">
        <f>IF('Indicator Date hidden'!D183="x","x",$C$2-'Indicator Date hidden'!D183)</f>
        <v>0</v>
      </c>
      <c r="D182" s="33">
        <f>IF('Indicator Date hidden'!E183="x","x",$D$2-'Indicator Date hidden'!E183)</f>
        <v>0</v>
      </c>
      <c r="E182" s="33">
        <f>IF('Indicator Date hidden'!F183="x","x",$E$2-'Indicator Date hidden'!F183)</f>
        <v>0</v>
      </c>
      <c r="F182" s="33">
        <f>IF('Indicator Date hidden'!G183="x","x",$F$2-'Indicator Date hidden'!G183)</f>
        <v>0</v>
      </c>
      <c r="G182" s="33">
        <f>IF('Indicator Date hidden'!H183="x","x",$G$2-'Indicator Date hidden'!H183)</f>
        <v>0</v>
      </c>
      <c r="H182" s="33">
        <f>IF('Indicator Date hidden'!I183="x","x",$H$2-'Indicator Date hidden'!I183)</f>
        <v>0</v>
      </c>
      <c r="I182" s="33">
        <f>IF('Indicator Date hidden'!J183="x","x",$I$2-'Indicator Date hidden'!J183)</f>
        <v>0</v>
      </c>
      <c r="J182" s="33">
        <f>IF('Indicator Date hidden'!K183="x","x",$J$2-'Indicator Date hidden'!K183)</f>
        <v>0</v>
      </c>
      <c r="K182" s="33">
        <f>IF('Indicator Date hidden'!L183="x","x",$K$2-'Indicator Date hidden'!L183)</f>
        <v>0</v>
      </c>
      <c r="L182" s="33">
        <f>IF('Indicator Date hidden'!M183="x","x",$L$2-'Indicator Date hidden'!M183)</f>
        <v>0</v>
      </c>
      <c r="M182" s="33">
        <f>IF('Indicator Date hidden'!N183="x","x",$M$2-'Indicator Date hidden'!N183)</f>
        <v>0</v>
      </c>
      <c r="N182" s="33">
        <f>IF('Indicator Date hidden'!O183="x","x",$N$2-'Indicator Date hidden'!O183)</f>
        <v>0</v>
      </c>
      <c r="O182" s="33">
        <f>IF('Indicator Date hidden'!P183="x","x",$O$2-'Indicator Date hidden'!P183)</f>
        <v>0</v>
      </c>
      <c r="P182" s="33">
        <f>IF('Indicator Date hidden'!Q183="x","x",$P$2-'Indicator Date hidden'!Q183)</f>
        <v>0</v>
      </c>
      <c r="Q182" s="33">
        <f>IF('Indicator Date hidden'!R183="x","x",$Q$2-'Indicator Date hidden'!R183)</f>
        <v>2</v>
      </c>
      <c r="R182" s="33">
        <f>IF('Indicator Date hidden'!S183="x","x",$R$2-'Indicator Date hidden'!S183)</f>
        <v>0</v>
      </c>
      <c r="S182" s="33">
        <f>IF('Indicator Date hidden'!T183="x","x",$S$2-'Indicator Date hidden'!T183)</f>
        <v>0</v>
      </c>
      <c r="T182" s="33">
        <f>IF('Indicator Date hidden'!U183="x","x",$T$2-'Indicator Date hidden'!U183)</f>
        <v>0</v>
      </c>
      <c r="U182" s="33">
        <f>IF('Indicator Date hidden'!V183="x","x",$U$2-'Indicator Date hidden'!V183)</f>
        <v>0</v>
      </c>
      <c r="V182" s="33">
        <f>IF('Indicator Date hidden'!W183="x","x",$V$2-'Indicator Date hidden'!W183)</f>
        <v>0</v>
      </c>
      <c r="W182" s="33" t="str">
        <f>IF('Indicator Date hidden'!X183="x","x",$W$2-'Indicator Date hidden'!X183)</f>
        <v>x</v>
      </c>
      <c r="X182" s="33">
        <f>IF('Indicator Date hidden'!Y183="x","x",$X$2-'Indicator Date hidden'!Y183)</f>
        <v>1</v>
      </c>
      <c r="Y182" s="33">
        <f>IF('Indicator Date hidden'!Z183="x","x",$Y$2-'Indicator Date hidden'!Z183)</f>
        <v>0</v>
      </c>
      <c r="Z182" s="33">
        <f>IF('Indicator Date hidden'!AA183="x","x",$Z$2-'Indicator Date hidden'!AA183)</f>
        <v>0</v>
      </c>
      <c r="AA182" s="33">
        <f>IF('Indicator Date hidden'!AB183="x","x",$AA$2-'Indicator Date hidden'!AB183)</f>
        <v>0</v>
      </c>
      <c r="AB182" s="33">
        <f>IF('Indicator Date hidden'!AC183="x","x",$AB$2-'Indicator Date hidden'!AC183)</f>
        <v>0</v>
      </c>
      <c r="AC182" s="33">
        <f>IF('Indicator Date hidden'!AD183="x","x",$AC$2-'Indicator Date hidden'!AD183)</f>
        <v>0</v>
      </c>
      <c r="AD182" s="33" t="str">
        <f>IF('Indicator Date hidden'!AE183="x","x",$AD$2-'Indicator Date hidden'!AE183)</f>
        <v>x</v>
      </c>
      <c r="AE182" s="33">
        <f>IF('Indicator Date hidden'!AF183="x","x",$AE$2-'Indicator Date hidden'!AF183)</f>
        <v>0</v>
      </c>
      <c r="AF182" s="33">
        <f>IF('Indicator Date hidden'!AG183="x","x",$AF$2-'Indicator Date hidden'!AG183)</f>
        <v>0</v>
      </c>
      <c r="AG182" s="33">
        <f>IF('Indicator Date hidden'!AH183="x","x",$AG$2-'Indicator Date hidden'!AH183)</f>
        <v>0</v>
      </c>
      <c r="AH182" s="33">
        <f>IF('Indicator Date hidden'!AI183="x","x",$AH$2-'Indicator Date hidden'!AI183)</f>
        <v>0</v>
      </c>
      <c r="AI182" s="33">
        <f>IF('Indicator Date hidden'!AJ183="x","x",$AI$2-'Indicator Date hidden'!AJ183)</f>
        <v>0</v>
      </c>
      <c r="AJ182" s="33">
        <f>IF('Indicator Date hidden'!AK183="x","x",$AJ$2-'Indicator Date hidden'!AK183)</f>
        <v>1</v>
      </c>
      <c r="AK182" s="33">
        <f>IF('Indicator Date hidden'!AL183="x","x",$AK$2-'Indicator Date hidden'!AL183)</f>
        <v>1</v>
      </c>
      <c r="AL182" s="33">
        <f>IF('Indicator Date hidden'!AM183="x","x",$AL$2-'Indicator Date hidden'!AM183)</f>
        <v>0</v>
      </c>
      <c r="AM182" s="33">
        <f>IF('Indicator Date hidden'!AN183="x","x",$AM$2-'Indicator Date hidden'!AN183)</f>
        <v>0</v>
      </c>
      <c r="AN182" s="33">
        <f>IF('Indicator Date hidden'!AO183="x","x",$AN$2-'Indicator Date hidden'!AO183)</f>
        <v>0</v>
      </c>
      <c r="AO182" s="33">
        <f>IF('Indicator Date hidden'!AP183="x","x",$AO$2-'Indicator Date hidden'!AP183)</f>
        <v>1</v>
      </c>
      <c r="AP182" s="33">
        <f>IF('Indicator Date hidden'!AQ183="x","x",$AP$2-'Indicator Date hidden'!AQ183)</f>
        <v>0</v>
      </c>
      <c r="AQ182" s="33" t="str">
        <f>IF('Indicator Date hidden'!AR183="x","x",$AQ$2-'Indicator Date hidden'!AR183)</f>
        <v>x</v>
      </c>
      <c r="AR182" s="33">
        <f>IF('Indicator Date hidden'!AS183="x","x",$AR$2-'Indicator Date hidden'!AS183)</f>
        <v>0</v>
      </c>
      <c r="AS182" s="33">
        <f>IF('Indicator Date hidden'!AT183="x","x",$AS$2-'Indicator Date hidden'!AT183)</f>
        <v>0</v>
      </c>
      <c r="AT182" s="33">
        <f>IF('Indicator Date hidden'!AU183="x","x",$AT$2-'Indicator Date hidden'!AU183)</f>
        <v>0</v>
      </c>
      <c r="AU182" s="33">
        <f>IF('Indicator Date hidden'!AV183="x","x",$AU$2-'Indicator Date hidden'!AV183)</f>
        <v>1</v>
      </c>
      <c r="AV182" s="33">
        <f>IF('Indicator Date hidden'!AW183="x","x",$AV$2-'Indicator Date hidden'!AW183)</f>
        <v>0</v>
      </c>
      <c r="AW182" s="33">
        <f>IF('Indicator Date hidden'!AX183="x","x",$AW$2-'Indicator Date hidden'!AX183)</f>
        <v>0</v>
      </c>
      <c r="AX182" s="33">
        <f>IF('Indicator Date hidden'!AY183="x","x",$AX$2-'Indicator Date hidden'!AY183)</f>
        <v>0</v>
      </c>
      <c r="AY182" s="33">
        <f>IF('Indicator Date hidden'!AZ183="x","x",$AY$2-'Indicator Date hidden'!AZ183)</f>
        <v>0</v>
      </c>
      <c r="AZ182" s="33">
        <f>IF('Indicator Date hidden'!BA183="x","x",$AZ$2-'Indicator Date hidden'!BA183)</f>
        <v>0</v>
      </c>
      <c r="BA182">
        <f t="shared" si="10"/>
        <v>7</v>
      </c>
      <c r="BB182" s="34">
        <f t="shared" si="11"/>
        <v>0.14583333333333334</v>
      </c>
      <c r="BC182">
        <f t="shared" si="12"/>
        <v>6</v>
      </c>
      <c r="BD182" s="34">
        <f t="shared" si="13"/>
        <v>0.40771637064126931</v>
      </c>
      <c r="BE182" s="36">
        <f t="shared" si="14"/>
        <v>0</v>
      </c>
    </row>
    <row r="183" spans="1:57" x14ac:dyDescent="0.3">
      <c r="A183" t="s">
        <v>338</v>
      </c>
      <c r="B183" s="33">
        <f>IF('Indicator Date hidden'!C184="x","x",$B$2-'Indicator Date hidden'!C184)</f>
        <v>0</v>
      </c>
      <c r="C183" s="33">
        <f>IF('Indicator Date hidden'!D184="x","x",$C$2-'Indicator Date hidden'!D184)</f>
        <v>0</v>
      </c>
      <c r="D183" s="33">
        <f>IF('Indicator Date hidden'!E184="x","x",$D$2-'Indicator Date hidden'!E184)</f>
        <v>0</v>
      </c>
      <c r="E183" s="33">
        <f>IF('Indicator Date hidden'!F184="x","x",$E$2-'Indicator Date hidden'!F184)</f>
        <v>0</v>
      </c>
      <c r="F183" s="33">
        <f>IF('Indicator Date hidden'!G184="x","x",$F$2-'Indicator Date hidden'!G184)</f>
        <v>0</v>
      </c>
      <c r="G183" s="33">
        <f>IF('Indicator Date hidden'!H184="x","x",$G$2-'Indicator Date hidden'!H184)</f>
        <v>0</v>
      </c>
      <c r="H183" s="33">
        <f>IF('Indicator Date hidden'!I184="x","x",$H$2-'Indicator Date hidden'!I184)</f>
        <v>0</v>
      </c>
      <c r="I183" s="33">
        <f>IF('Indicator Date hidden'!J184="x","x",$I$2-'Indicator Date hidden'!J184)</f>
        <v>0</v>
      </c>
      <c r="J183" s="33">
        <f>IF('Indicator Date hidden'!K184="x","x",$J$2-'Indicator Date hidden'!K184)</f>
        <v>0</v>
      </c>
      <c r="K183" s="33">
        <f>IF('Indicator Date hidden'!L184="x","x",$K$2-'Indicator Date hidden'!L184)</f>
        <v>0</v>
      </c>
      <c r="L183" s="33">
        <f>IF('Indicator Date hidden'!M184="x","x",$L$2-'Indicator Date hidden'!M184)</f>
        <v>0</v>
      </c>
      <c r="M183" s="33">
        <f>IF('Indicator Date hidden'!N184="x","x",$M$2-'Indicator Date hidden'!N184)</f>
        <v>0</v>
      </c>
      <c r="N183" s="33">
        <f>IF('Indicator Date hidden'!O184="x","x",$N$2-'Indicator Date hidden'!O184)</f>
        <v>0</v>
      </c>
      <c r="O183" s="33">
        <f>IF('Indicator Date hidden'!P184="x","x",$O$2-'Indicator Date hidden'!P184)</f>
        <v>0</v>
      </c>
      <c r="P183" s="33">
        <f>IF('Indicator Date hidden'!Q184="x","x",$P$2-'Indicator Date hidden'!Q184)</f>
        <v>0</v>
      </c>
      <c r="Q183" s="33" t="str">
        <f>IF('Indicator Date hidden'!R184="x","x",$Q$2-'Indicator Date hidden'!R184)</f>
        <v>x</v>
      </c>
      <c r="R183" s="33">
        <f>IF('Indicator Date hidden'!S184="x","x",$R$2-'Indicator Date hidden'!S184)</f>
        <v>0</v>
      </c>
      <c r="S183" s="33">
        <f>IF('Indicator Date hidden'!T184="x","x",$S$2-'Indicator Date hidden'!T184)</f>
        <v>0</v>
      </c>
      <c r="T183" s="33">
        <f>IF('Indicator Date hidden'!U184="x","x",$T$2-'Indicator Date hidden'!U184)</f>
        <v>0</v>
      </c>
      <c r="U183" s="33" t="str">
        <f>IF('Indicator Date hidden'!V184="x","x",$U$2-'Indicator Date hidden'!V184)</f>
        <v>x</v>
      </c>
      <c r="V183" s="33">
        <f>IF('Indicator Date hidden'!W184="x","x",$V$2-'Indicator Date hidden'!W184)</f>
        <v>0</v>
      </c>
      <c r="W183" s="33" t="str">
        <f>IF('Indicator Date hidden'!X184="x","x",$W$2-'Indicator Date hidden'!X184)</f>
        <v>x</v>
      </c>
      <c r="X183" s="33">
        <f>IF('Indicator Date hidden'!Y184="x","x",$X$2-'Indicator Date hidden'!Y184)</f>
        <v>4</v>
      </c>
      <c r="Y183" s="33">
        <f>IF('Indicator Date hidden'!Z184="x","x",$Y$2-'Indicator Date hidden'!Z184)</f>
        <v>0</v>
      </c>
      <c r="Z183" s="33">
        <f>IF('Indicator Date hidden'!AA184="x","x",$Z$2-'Indicator Date hidden'!AA184)</f>
        <v>0</v>
      </c>
      <c r="AA183" s="33" t="str">
        <f>IF('Indicator Date hidden'!AB184="x","x",$AA$2-'Indicator Date hidden'!AB184)</f>
        <v>x</v>
      </c>
      <c r="AB183" s="33">
        <f>IF('Indicator Date hidden'!AC184="x","x",$AB$2-'Indicator Date hidden'!AC184)</f>
        <v>0</v>
      </c>
      <c r="AC183" s="33">
        <f>IF('Indicator Date hidden'!AD184="x","x",$AC$2-'Indicator Date hidden'!AD184)</f>
        <v>0</v>
      </c>
      <c r="AD183" s="33" t="str">
        <f>IF('Indicator Date hidden'!AE184="x","x",$AD$2-'Indicator Date hidden'!AE184)</f>
        <v>x</v>
      </c>
      <c r="AE183" s="33">
        <f>IF('Indicator Date hidden'!AF184="x","x",$AE$2-'Indicator Date hidden'!AF184)</f>
        <v>0</v>
      </c>
      <c r="AF183" s="33" t="str">
        <f>IF('Indicator Date hidden'!AG184="x","x",$AF$2-'Indicator Date hidden'!AG184)</f>
        <v>x</v>
      </c>
      <c r="AG183" s="33">
        <f>IF('Indicator Date hidden'!AH184="x","x",$AG$2-'Indicator Date hidden'!AH184)</f>
        <v>0</v>
      </c>
      <c r="AH183" s="33">
        <f>IF('Indicator Date hidden'!AI184="x","x",$AH$2-'Indicator Date hidden'!AI184)</f>
        <v>0</v>
      </c>
      <c r="AI183" s="33">
        <f>IF('Indicator Date hidden'!AJ184="x","x",$AI$2-'Indicator Date hidden'!AJ184)</f>
        <v>0</v>
      </c>
      <c r="AJ183" s="33" t="str">
        <f>IF('Indicator Date hidden'!AK184="x","x",$AJ$2-'Indicator Date hidden'!AK184)</f>
        <v>x</v>
      </c>
      <c r="AK183" s="33">
        <f>IF('Indicator Date hidden'!AL184="x","x",$AK$2-'Indicator Date hidden'!AL184)</f>
        <v>1</v>
      </c>
      <c r="AL183" s="33">
        <f>IF('Indicator Date hidden'!AM184="x","x",$AL$2-'Indicator Date hidden'!AM184)</f>
        <v>0</v>
      </c>
      <c r="AM183" s="33">
        <f>IF('Indicator Date hidden'!AN184="x","x",$AM$2-'Indicator Date hidden'!AN184)</f>
        <v>0</v>
      </c>
      <c r="AN183" s="33">
        <f>IF('Indicator Date hidden'!AO184="x","x",$AN$2-'Indicator Date hidden'!AO184)</f>
        <v>0</v>
      </c>
      <c r="AO183" s="33" t="str">
        <f>IF('Indicator Date hidden'!AP184="x","x",$AO$2-'Indicator Date hidden'!AP184)</f>
        <v>x</v>
      </c>
      <c r="AP183" s="33" t="str">
        <f>IF('Indicator Date hidden'!AQ184="x","x",$AP$2-'Indicator Date hidden'!AQ184)</f>
        <v>x</v>
      </c>
      <c r="AQ183" s="33">
        <f>IF('Indicator Date hidden'!AR184="x","x",$AQ$2-'Indicator Date hidden'!AR184)</f>
        <v>0</v>
      </c>
      <c r="AR183" s="33">
        <f>IF('Indicator Date hidden'!AS184="x","x",$AR$2-'Indicator Date hidden'!AS184)</f>
        <v>0</v>
      </c>
      <c r="AS183" s="33">
        <f>IF('Indicator Date hidden'!AT184="x","x",$AS$2-'Indicator Date hidden'!AT184)</f>
        <v>0</v>
      </c>
      <c r="AT183" s="33">
        <f>IF('Indicator Date hidden'!AU184="x","x",$AT$2-'Indicator Date hidden'!AU184)</f>
        <v>0</v>
      </c>
      <c r="AU183" s="33" t="str">
        <f>IF('Indicator Date hidden'!AV184="x","x",$AU$2-'Indicator Date hidden'!AV184)</f>
        <v>x</v>
      </c>
      <c r="AV183" s="33">
        <f>IF('Indicator Date hidden'!AW184="x","x",$AV$2-'Indicator Date hidden'!AW184)</f>
        <v>0</v>
      </c>
      <c r="AW183" s="33">
        <f>IF('Indicator Date hidden'!AX184="x","x",$AW$2-'Indicator Date hidden'!AX184)</f>
        <v>0</v>
      </c>
      <c r="AX183" s="33">
        <f>IF('Indicator Date hidden'!AY184="x","x",$AX$2-'Indicator Date hidden'!AY184)</f>
        <v>0</v>
      </c>
      <c r="AY183" s="33">
        <f>IF('Indicator Date hidden'!AZ184="x","x",$AY$2-'Indicator Date hidden'!AZ184)</f>
        <v>0</v>
      </c>
      <c r="AZ183" s="33">
        <f>IF('Indicator Date hidden'!BA184="x","x",$AZ$2-'Indicator Date hidden'!BA184)</f>
        <v>0</v>
      </c>
      <c r="BA183">
        <f t="shared" si="10"/>
        <v>5</v>
      </c>
      <c r="BB183" s="34">
        <f t="shared" si="11"/>
        <v>0.12195121951219512</v>
      </c>
      <c r="BC183">
        <f t="shared" si="12"/>
        <v>2</v>
      </c>
      <c r="BD183" s="34">
        <f t="shared" si="13"/>
        <v>0.63226738521052295</v>
      </c>
      <c r="BE183" s="36">
        <f t="shared" si="14"/>
        <v>0</v>
      </c>
    </row>
    <row r="184" spans="1:57" x14ac:dyDescent="0.3">
      <c r="A184" t="s">
        <v>340</v>
      </c>
      <c r="B184" s="33">
        <f>IF('Indicator Date hidden'!C185="x","x",$B$2-'Indicator Date hidden'!C185)</f>
        <v>0</v>
      </c>
      <c r="C184" s="33">
        <f>IF('Indicator Date hidden'!D185="x","x",$C$2-'Indicator Date hidden'!D185)</f>
        <v>0</v>
      </c>
      <c r="D184" s="33">
        <f>IF('Indicator Date hidden'!E185="x","x",$D$2-'Indicator Date hidden'!E185)</f>
        <v>0</v>
      </c>
      <c r="E184" s="33">
        <f>IF('Indicator Date hidden'!F185="x","x",$E$2-'Indicator Date hidden'!F185)</f>
        <v>0</v>
      </c>
      <c r="F184" s="33">
        <f>IF('Indicator Date hidden'!G185="x","x",$F$2-'Indicator Date hidden'!G185)</f>
        <v>0</v>
      </c>
      <c r="G184" s="33">
        <f>IF('Indicator Date hidden'!H185="x","x",$G$2-'Indicator Date hidden'!H185)</f>
        <v>0</v>
      </c>
      <c r="H184" s="33">
        <f>IF('Indicator Date hidden'!I185="x","x",$H$2-'Indicator Date hidden'!I185)</f>
        <v>0</v>
      </c>
      <c r="I184" s="33">
        <f>IF('Indicator Date hidden'!J185="x","x",$I$2-'Indicator Date hidden'!J185)</f>
        <v>0</v>
      </c>
      <c r="J184" s="33">
        <f>IF('Indicator Date hidden'!K185="x","x",$J$2-'Indicator Date hidden'!K185)</f>
        <v>0</v>
      </c>
      <c r="K184" s="33">
        <f>IF('Indicator Date hidden'!L185="x","x",$K$2-'Indicator Date hidden'!L185)</f>
        <v>0</v>
      </c>
      <c r="L184" s="33">
        <f>IF('Indicator Date hidden'!M185="x","x",$L$2-'Indicator Date hidden'!M185)</f>
        <v>0</v>
      </c>
      <c r="M184" s="33">
        <f>IF('Indicator Date hidden'!N185="x","x",$M$2-'Indicator Date hidden'!N185)</f>
        <v>0</v>
      </c>
      <c r="N184" s="33">
        <f>IF('Indicator Date hidden'!O185="x","x",$N$2-'Indicator Date hidden'!O185)</f>
        <v>0</v>
      </c>
      <c r="O184" s="33">
        <f>IF('Indicator Date hidden'!P185="x","x",$O$2-'Indicator Date hidden'!P185)</f>
        <v>0</v>
      </c>
      <c r="P184" s="33">
        <f>IF('Indicator Date hidden'!Q185="x","x",$P$2-'Indicator Date hidden'!Q185)</f>
        <v>0</v>
      </c>
      <c r="Q184" s="33" t="str">
        <f>IF('Indicator Date hidden'!R185="x","x",$Q$2-'Indicator Date hidden'!R185)</f>
        <v>x</v>
      </c>
      <c r="R184" s="33">
        <f>IF('Indicator Date hidden'!S185="x","x",$R$2-'Indicator Date hidden'!S185)</f>
        <v>0</v>
      </c>
      <c r="S184" s="33">
        <f>IF('Indicator Date hidden'!T185="x","x",$S$2-'Indicator Date hidden'!T185)</f>
        <v>0</v>
      </c>
      <c r="T184" s="33">
        <f>IF('Indicator Date hidden'!U185="x","x",$T$2-'Indicator Date hidden'!U185)</f>
        <v>0</v>
      </c>
      <c r="U184" s="33" t="str">
        <f>IF('Indicator Date hidden'!V185="x","x",$U$2-'Indicator Date hidden'!V185)</f>
        <v>x</v>
      </c>
      <c r="V184" s="33">
        <f>IF('Indicator Date hidden'!W185="x","x",$V$2-'Indicator Date hidden'!W185)</f>
        <v>0</v>
      </c>
      <c r="W184" s="33" t="str">
        <f>IF('Indicator Date hidden'!X185="x","x",$W$2-'Indicator Date hidden'!X185)</f>
        <v>x</v>
      </c>
      <c r="X184" s="33">
        <f>IF('Indicator Date hidden'!Y185="x","x",$X$2-'Indicator Date hidden'!Y185)</f>
        <v>1</v>
      </c>
      <c r="Y184" s="33">
        <f>IF('Indicator Date hidden'!Z185="x","x",$Y$2-'Indicator Date hidden'!Z185)</f>
        <v>0</v>
      </c>
      <c r="Z184" s="33">
        <f>IF('Indicator Date hidden'!AA185="x","x",$Z$2-'Indicator Date hidden'!AA185)</f>
        <v>0</v>
      </c>
      <c r="AA184" s="33">
        <f>IF('Indicator Date hidden'!AB185="x","x",$AA$2-'Indicator Date hidden'!AB185)</f>
        <v>1</v>
      </c>
      <c r="AB184" s="33">
        <f>IF('Indicator Date hidden'!AC185="x","x",$AB$2-'Indicator Date hidden'!AC185)</f>
        <v>0</v>
      </c>
      <c r="AC184" s="33">
        <f>IF('Indicator Date hidden'!AD185="x","x",$AC$2-'Indicator Date hidden'!AD185)</f>
        <v>0</v>
      </c>
      <c r="AD184" s="33" t="str">
        <f>IF('Indicator Date hidden'!AE185="x","x",$AD$2-'Indicator Date hidden'!AE185)</f>
        <v>x</v>
      </c>
      <c r="AE184" s="33">
        <f>IF('Indicator Date hidden'!AF185="x","x",$AE$2-'Indicator Date hidden'!AF185)</f>
        <v>0</v>
      </c>
      <c r="AF184" s="33">
        <f>IF('Indicator Date hidden'!AG185="x","x",$AF$2-'Indicator Date hidden'!AG185)</f>
        <v>1</v>
      </c>
      <c r="AG184" s="33">
        <f>IF('Indicator Date hidden'!AH185="x","x",$AG$2-'Indicator Date hidden'!AH185)</f>
        <v>0</v>
      </c>
      <c r="AH184" s="33">
        <f>IF('Indicator Date hidden'!AI185="x","x",$AH$2-'Indicator Date hidden'!AI185)</f>
        <v>0</v>
      </c>
      <c r="AI184" s="33">
        <f>IF('Indicator Date hidden'!AJ185="x","x",$AI$2-'Indicator Date hidden'!AJ185)</f>
        <v>0</v>
      </c>
      <c r="AJ184" s="33" t="str">
        <f>IF('Indicator Date hidden'!AK185="x","x",$AJ$2-'Indicator Date hidden'!AK185)</f>
        <v>x</v>
      </c>
      <c r="AK184" s="33">
        <f>IF('Indicator Date hidden'!AL185="x","x",$AK$2-'Indicator Date hidden'!AL185)</f>
        <v>1</v>
      </c>
      <c r="AL184" s="33">
        <f>IF('Indicator Date hidden'!AM185="x","x",$AL$2-'Indicator Date hidden'!AM185)</f>
        <v>0</v>
      </c>
      <c r="AM184" s="33">
        <f>IF('Indicator Date hidden'!AN185="x","x",$AM$2-'Indicator Date hidden'!AN185)</f>
        <v>0</v>
      </c>
      <c r="AN184" s="33">
        <f>IF('Indicator Date hidden'!AO185="x","x",$AN$2-'Indicator Date hidden'!AO185)</f>
        <v>0</v>
      </c>
      <c r="AO184" s="33">
        <f>IF('Indicator Date hidden'!AP185="x","x",$AO$2-'Indicator Date hidden'!AP185)</f>
        <v>0</v>
      </c>
      <c r="AP184" s="33">
        <f>IF('Indicator Date hidden'!AQ185="x","x",$AP$2-'Indicator Date hidden'!AQ185)</f>
        <v>0</v>
      </c>
      <c r="AQ184" s="33">
        <f>IF('Indicator Date hidden'!AR185="x","x",$AQ$2-'Indicator Date hidden'!AR185)</f>
        <v>0</v>
      </c>
      <c r="AR184" s="33">
        <f>IF('Indicator Date hidden'!AS185="x","x",$AR$2-'Indicator Date hidden'!AS185)</f>
        <v>0</v>
      </c>
      <c r="AS184" s="33">
        <f>IF('Indicator Date hidden'!AT185="x","x",$AS$2-'Indicator Date hidden'!AT185)</f>
        <v>0</v>
      </c>
      <c r="AT184" s="33">
        <f>IF('Indicator Date hidden'!AU185="x","x",$AT$2-'Indicator Date hidden'!AU185)</f>
        <v>0</v>
      </c>
      <c r="AU184" s="33" t="str">
        <f>IF('Indicator Date hidden'!AV185="x","x",$AU$2-'Indicator Date hidden'!AV185)</f>
        <v>x</v>
      </c>
      <c r="AV184" s="33">
        <f>IF('Indicator Date hidden'!AW185="x","x",$AV$2-'Indicator Date hidden'!AW185)</f>
        <v>0</v>
      </c>
      <c r="AW184" s="33">
        <f>IF('Indicator Date hidden'!AX185="x","x",$AW$2-'Indicator Date hidden'!AX185)</f>
        <v>0</v>
      </c>
      <c r="AX184" s="33">
        <f>IF('Indicator Date hidden'!AY185="x","x",$AX$2-'Indicator Date hidden'!AY185)</f>
        <v>0</v>
      </c>
      <c r="AY184" s="33">
        <f>IF('Indicator Date hidden'!AZ185="x","x",$AY$2-'Indicator Date hidden'!AZ185)</f>
        <v>0</v>
      </c>
      <c r="AZ184" s="33">
        <f>IF('Indicator Date hidden'!BA185="x","x",$AZ$2-'Indicator Date hidden'!BA185)</f>
        <v>0</v>
      </c>
      <c r="BA184">
        <f t="shared" si="10"/>
        <v>4</v>
      </c>
      <c r="BB184" s="34">
        <f t="shared" si="11"/>
        <v>8.8888888888888892E-2</v>
      </c>
      <c r="BC184">
        <f t="shared" si="12"/>
        <v>4</v>
      </c>
      <c r="BD184" s="34">
        <f t="shared" si="13"/>
        <v>0.28458329944145994</v>
      </c>
      <c r="BE184" s="36">
        <f t="shared" si="14"/>
        <v>0</v>
      </c>
    </row>
    <row r="185" spans="1:57" x14ac:dyDescent="0.3">
      <c r="A185" t="s">
        <v>341</v>
      </c>
      <c r="B185" s="33">
        <f>IF('Indicator Date hidden'!C186="x","x",$B$2-'Indicator Date hidden'!C186)</f>
        <v>0</v>
      </c>
      <c r="C185" s="33">
        <f>IF('Indicator Date hidden'!D186="x","x",$C$2-'Indicator Date hidden'!D186)</f>
        <v>0</v>
      </c>
      <c r="D185" s="33">
        <f>IF('Indicator Date hidden'!E186="x","x",$D$2-'Indicator Date hidden'!E186)</f>
        <v>0</v>
      </c>
      <c r="E185" s="33">
        <f>IF('Indicator Date hidden'!F186="x","x",$E$2-'Indicator Date hidden'!F186)</f>
        <v>0</v>
      </c>
      <c r="F185" s="33">
        <f>IF('Indicator Date hidden'!G186="x","x",$F$2-'Indicator Date hidden'!G186)</f>
        <v>0</v>
      </c>
      <c r="G185" s="33">
        <f>IF('Indicator Date hidden'!H186="x","x",$G$2-'Indicator Date hidden'!H186)</f>
        <v>0</v>
      </c>
      <c r="H185" s="33">
        <f>IF('Indicator Date hidden'!I186="x","x",$H$2-'Indicator Date hidden'!I186)</f>
        <v>0</v>
      </c>
      <c r="I185" s="33">
        <f>IF('Indicator Date hidden'!J186="x","x",$I$2-'Indicator Date hidden'!J186)</f>
        <v>0</v>
      </c>
      <c r="J185" s="33">
        <f>IF('Indicator Date hidden'!K186="x","x",$J$2-'Indicator Date hidden'!K186)</f>
        <v>0</v>
      </c>
      <c r="K185" s="33">
        <f>IF('Indicator Date hidden'!L186="x","x",$K$2-'Indicator Date hidden'!L186)</f>
        <v>0</v>
      </c>
      <c r="L185" s="33">
        <f>IF('Indicator Date hidden'!M186="x","x",$L$2-'Indicator Date hidden'!M186)</f>
        <v>0</v>
      </c>
      <c r="M185" s="33">
        <f>IF('Indicator Date hidden'!N186="x","x",$M$2-'Indicator Date hidden'!N186)</f>
        <v>0</v>
      </c>
      <c r="N185" s="33">
        <f>IF('Indicator Date hidden'!O186="x","x",$N$2-'Indicator Date hidden'!O186)</f>
        <v>0</v>
      </c>
      <c r="O185" s="33">
        <f>IF('Indicator Date hidden'!P186="x","x",$O$2-'Indicator Date hidden'!P186)</f>
        <v>0</v>
      </c>
      <c r="P185" s="33">
        <f>IF('Indicator Date hidden'!Q186="x","x",$P$2-'Indicator Date hidden'!Q186)</f>
        <v>0</v>
      </c>
      <c r="Q185" s="33" t="str">
        <f>IF('Indicator Date hidden'!R186="x","x",$Q$2-'Indicator Date hidden'!R186)</f>
        <v>x</v>
      </c>
      <c r="R185" s="33">
        <f>IF('Indicator Date hidden'!S186="x","x",$R$2-'Indicator Date hidden'!S186)</f>
        <v>0</v>
      </c>
      <c r="S185" s="33">
        <f>IF('Indicator Date hidden'!T186="x","x",$S$2-'Indicator Date hidden'!T186)</f>
        <v>0</v>
      </c>
      <c r="T185" s="33">
        <f>IF('Indicator Date hidden'!U186="x","x",$T$2-'Indicator Date hidden'!U186)</f>
        <v>0</v>
      </c>
      <c r="U185" s="33" t="str">
        <f>IF('Indicator Date hidden'!V186="x","x",$U$2-'Indicator Date hidden'!V186)</f>
        <v>x</v>
      </c>
      <c r="V185" s="33">
        <f>IF('Indicator Date hidden'!W186="x","x",$V$2-'Indicator Date hidden'!W186)</f>
        <v>0</v>
      </c>
      <c r="W185" s="33">
        <f>IF('Indicator Date hidden'!X186="x","x",$W$2-'Indicator Date hidden'!X186)</f>
        <v>2</v>
      </c>
      <c r="X185" s="33">
        <f>IF('Indicator Date hidden'!Y186="x","x",$X$2-'Indicator Date hidden'!Y186)</f>
        <v>3</v>
      </c>
      <c r="Y185" s="33">
        <f>IF('Indicator Date hidden'!Z186="x","x",$Y$2-'Indicator Date hidden'!Z186)</f>
        <v>0</v>
      </c>
      <c r="Z185" s="33">
        <f>IF('Indicator Date hidden'!AA186="x","x",$Z$2-'Indicator Date hidden'!AA186)</f>
        <v>0</v>
      </c>
      <c r="AA185" s="33" t="str">
        <f>IF('Indicator Date hidden'!AB186="x","x",$AA$2-'Indicator Date hidden'!AB186)</f>
        <v>x</v>
      </c>
      <c r="AB185" s="33">
        <f>IF('Indicator Date hidden'!AC186="x","x",$AB$2-'Indicator Date hidden'!AC186)</f>
        <v>0</v>
      </c>
      <c r="AC185" s="33">
        <f>IF('Indicator Date hidden'!AD186="x","x",$AC$2-'Indicator Date hidden'!AD186)</f>
        <v>0</v>
      </c>
      <c r="AD185" s="33" t="str">
        <f>IF('Indicator Date hidden'!AE186="x","x",$AD$2-'Indicator Date hidden'!AE186)</f>
        <v>x</v>
      </c>
      <c r="AE185" s="33">
        <f>IF('Indicator Date hidden'!AF186="x","x",$AE$2-'Indicator Date hidden'!AF186)</f>
        <v>0</v>
      </c>
      <c r="AF185" s="33">
        <f>IF('Indicator Date hidden'!AG186="x","x",$AF$2-'Indicator Date hidden'!AG186)</f>
        <v>0</v>
      </c>
      <c r="AG185" s="33">
        <f>IF('Indicator Date hidden'!AH186="x","x",$AG$2-'Indicator Date hidden'!AH186)</f>
        <v>0</v>
      </c>
      <c r="AH185" s="33">
        <f>IF('Indicator Date hidden'!AI186="x","x",$AH$2-'Indicator Date hidden'!AI186)</f>
        <v>0</v>
      </c>
      <c r="AI185" s="33">
        <f>IF('Indicator Date hidden'!AJ186="x","x",$AI$2-'Indicator Date hidden'!AJ186)</f>
        <v>0</v>
      </c>
      <c r="AJ185" s="33" t="str">
        <f>IF('Indicator Date hidden'!AK186="x","x",$AJ$2-'Indicator Date hidden'!AK186)</f>
        <v>x</v>
      </c>
      <c r="AK185" s="33">
        <f>IF('Indicator Date hidden'!AL186="x","x",$AK$2-'Indicator Date hidden'!AL186)</f>
        <v>1</v>
      </c>
      <c r="AL185" s="33">
        <f>IF('Indicator Date hidden'!AM186="x","x",$AL$2-'Indicator Date hidden'!AM186)</f>
        <v>0</v>
      </c>
      <c r="AM185" s="33">
        <f>IF('Indicator Date hidden'!AN186="x","x",$AM$2-'Indicator Date hidden'!AN186)</f>
        <v>0</v>
      </c>
      <c r="AN185" s="33">
        <f>IF('Indicator Date hidden'!AO186="x","x",$AN$2-'Indicator Date hidden'!AO186)</f>
        <v>0</v>
      </c>
      <c r="AO185" s="33">
        <f>IF('Indicator Date hidden'!AP186="x","x",$AO$2-'Indicator Date hidden'!AP186)</f>
        <v>0</v>
      </c>
      <c r="AP185" s="33">
        <f>IF('Indicator Date hidden'!AQ186="x","x",$AP$2-'Indicator Date hidden'!AQ186)</f>
        <v>0</v>
      </c>
      <c r="AQ185" s="33">
        <f>IF('Indicator Date hidden'!AR186="x","x",$AQ$2-'Indicator Date hidden'!AR186)</f>
        <v>4</v>
      </c>
      <c r="AR185" s="33">
        <f>IF('Indicator Date hidden'!AS186="x","x",$AR$2-'Indicator Date hidden'!AS186)</f>
        <v>0</v>
      </c>
      <c r="AS185" s="33">
        <f>IF('Indicator Date hidden'!AT186="x","x",$AS$2-'Indicator Date hidden'!AT186)</f>
        <v>0</v>
      </c>
      <c r="AT185" s="33">
        <f>IF('Indicator Date hidden'!AU186="x","x",$AT$2-'Indicator Date hidden'!AU186)</f>
        <v>0</v>
      </c>
      <c r="AU185" s="33" t="str">
        <f>IF('Indicator Date hidden'!AV186="x","x",$AU$2-'Indicator Date hidden'!AV186)</f>
        <v>x</v>
      </c>
      <c r="AV185" s="33">
        <f>IF('Indicator Date hidden'!AW186="x","x",$AV$2-'Indicator Date hidden'!AW186)</f>
        <v>0</v>
      </c>
      <c r="AW185" s="33">
        <f>IF('Indicator Date hidden'!AX186="x","x",$AW$2-'Indicator Date hidden'!AX186)</f>
        <v>0</v>
      </c>
      <c r="AX185" s="33">
        <f>IF('Indicator Date hidden'!AY186="x","x",$AX$2-'Indicator Date hidden'!AY186)</f>
        <v>1</v>
      </c>
      <c r="AY185" s="33">
        <f>IF('Indicator Date hidden'!AZ186="x","x",$AY$2-'Indicator Date hidden'!AZ186)</f>
        <v>0</v>
      </c>
      <c r="AZ185" s="33">
        <f>IF('Indicator Date hidden'!BA186="x","x",$AZ$2-'Indicator Date hidden'!BA186)</f>
        <v>0</v>
      </c>
      <c r="BA185">
        <f t="shared" si="10"/>
        <v>11</v>
      </c>
      <c r="BB185" s="34">
        <f t="shared" si="11"/>
        <v>0.24444444444444444</v>
      </c>
      <c r="BC185">
        <f t="shared" si="12"/>
        <v>5</v>
      </c>
      <c r="BD185" s="34">
        <f t="shared" si="13"/>
        <v>0.79318081322554435</v>
      </c>
      <c r="BE185" s="36">
        <f t="shared" si="14"/>
        <v>0</v>
      </c>
    </row>
    <row r="186" spans="1:57" x14ac:dyDescent="0.3">
      <c r="A186" t="s">
        <v>343</v>
      </c>
      <c r="B186" s="33">
        <f>IF('Indicator Date hidden'!C187="x","x",$B$2-'Indicator Date hidden'!C187)</f>
        <v>0</v>
      </c>
      <c r="C186" s="33">
        <f>IF('Indicator Date hidden'!D187="x","x",$C$2-'Indicator Date hidden'!D187)</f>
        <v>0</v>
      </c>
      <c r="D186" s="33">
        <f>IF('Indicator Date hidden'!E187="x","x",$D$2-'Indicator Date hidden'!E187)</f>
        <v>0</v>
      </c>
      <c r="E186" s="33">
        <f>IF('Indicator Date hidden'!F187="x","x",$E$2-'Indicator Date hidden'!F187)</f>
        <v>0</v>
      </c>
      <c r="F186" s="33">
        <f>IF('Indicator Date hidden'!G187="x","x",$F$2-'Indicator Date hidden'!G187)</f>
        <v>0</v>
      </c>
      <c r="G186" s="33">
        <f>IF('Indicator Date hidden'!H187="x","x",$G$2-'Indicator Date hidden'!H187)</f>
        <v>0</v>
      </c>
      <c r="H186" s="33">
        <f>IF('Indicator Date hidden'!I187="x","x",$H$2-'Indicator Date hidden'!I187)</f>
        <v>0</v>
      </c>
      <c r="I186" s="33">
        <f>IF('Indicator Date hidden'!J187="x","x",$I$2-'Indicator Date hidden'!J187)</f>
        <v>0</v>
      </c>
      <c r="J186" s="33">
        <f>IF('Indicator Date hidden'!K187="x","x",$J$2-'Indicator Date hidden'!K187)</f>
        <v>0</v>
      </c>
      <c r="K186" s="33">
        <f>IF('Indicator Date hidden'!L187="x","x",$K$2-'Indicator Date hidden'!L187)</f>
        <v>0</v>
      </c>
      <c r="L186" s="33">
        <f>IF('Indicator Date hidden'!M187="x","x",$L$2-'Indicator Date hidden'!M187)</f>
        <v>0</v>
      </c>
      <c r="M186" s="33">
        <f>IF('Indicator Date hidden'!N187="x","x",$M$2-'Indicator Date hidden'!N187)</f>
        <v>0</v>
      </c>
      <c r="N186" s="33">
        <f>IF('Indicator Date hidden'!O187="x","x",$N$2-'Indicator Date hidden'!O187)</f>
        <v>0</v>
      </c>
      <c r="O186" s="33">
        <f>IF('Indicator Date hidden'!P187="x","x",$O$2-'Indicator Date hidden'!P187)</f>
        <v>0</v>
      </c>
      <c r="P186" s="33">
        <f>IF('Indicator Date hidden'!Q187="x","x",$P$2-'Indicator Date hidden'!Q187)</f>
        <v>0</v>
      </c>
      <c r="Q186" s="33" t="str">
        <f>IF('Indicator Date hidden'!R187="x","x",$Q$2-'Indicator Date hidden'!R187)</f>
        <v>x</v>
      </c>
      <c r="R186" s="33">
        <f>IF('Indicator Date hidden'!S187="x","x",$R$2-'Indicator Date hidden'!S187)</f>
        <v>0</v>
      </c>
      <c r="S186" s="33">
        <f>IF('Indicator Date hidden'!T187="x","x",$S$2-'Indicator Date hidden'!T187)</f>
        <v>0</v>
      </c>
      <c r="T186" s="33">
        <f>IF('Indicator Date hidden'!U187="x","x",$T$2-'Indicator Date hidden'!U187)</f>
        <v>0</v>
      </c>
      <c r="U186" s="33">
        <f>IF('Indicator Date hidden'!V187="x","x",$U$2-'Indicator Date hidden'!V187)</f>
        <v>0</v>
      </c>
      <c r="V186" s="33">
        <f>IF('Indicator Date hidden'!W187="x","x",$V$2-'Indicator Date hidden'!W187)</f>
        <v>0</v>
      </c>
      <c r="W186" s="33">
        <f>IF('Indicator Date hidden'!X187="x","x",$W$2-'Indicator Date hidden'!X187)</f>
        <v>3</v>
      </c>
      <c r="X186" s="33">
        <f>IF('Indicator Date hidden'!Y187="x","x",$X$2-'Indicator Date hidden'!Y187)</f>
        <v>4</v>
      </c>
      <c r="Y186" s="33">
        <f>IF('Indicator Date hidden'!Z187="x","x",$Y$2-'Indicator Date hidden'!Z187)</f>
        <v>0</v>
      </c>
      <c r="Z186" s="33">
        <f>IF('Indicator Date hidden'!AA187="x","x",$Z$2-'Indicator Date hidden'!AA187)</f>
        <v>0</v>
      </c>
      <c r="AA186" s="33">
        <f>IF('Indicator Date hidden'!AB187="x","x",$AA$2-'Indicator Date hidden'!AB187)</f>
        <v>0</v>
      </c>
      <c r="AB186" s="33">
        <f>IF('Indicator Date hidden'!AC187="x","x",$AB$2-'Indicator Date hidden'!AC187)</f>
        <v>0</v>
      </c>
      <c r="AC186" s="33">
        <f>IF('Indicator Date hidden'!AD187="x","x",$AC$2-'Indicator Date hidden'!AD187)</f>
        <v>0</v>
      </c>
      <c r="AD186" s="33" t="str">
        <f>IF('Indicator Date hidden'!AE187="x","x",$AD$2-'Indicator Date hidden'!AE187)</f>
        <v>x</v>
      </c>
      <c r="AE186" s="33">
        <f>IF('Indicator Date hidden'!AF187="x","x",$AE$2-'Indicator Date hidden'!AF187)</f>
        <v>0</v>
      </c>
      <c r="AF186" s="33">
        <f>IF('Indicator Date hidden'!AG187="x","x",$AF$2-'Indicator Date hidden'!AG187)</f>
        <v>0</v>
      </c>
      <c r="AG186" s="33">
        <f>IF('Indicator Date hidden'!AH187="x","x",$AG$2-'Indicator Date hidden'!AH187)</f>
        <v>0</v>
      </c>
      <c r="AH186" s="33">
        <f>IF('Indicator Date hidden'!AI187="x","x",$AH$2-'Indicator Date hidden'!AI187)</f>
        <v>0</v>
      </c>
      <c r="AI186" s="33">
        <f>IF('Indicator Date hidden'!AJ187="x","x",$AI$2-'Indicator Date hidden'!AJ187)</f>
        <v>0</v>
      </c>
      <c r="AJ186" s="33" t="str">
        <f>IF('Indicator Date hidden'!AK187="x","x",$AJ$2-'Indicator Date hidden'!AK187)</f>
        <v>x</v>
      </c>
      <c r="AK186" s="33">
        <f>IF('Indicator Date hidden'!AL187="x","x",$AK$2-'Indicator Date hidden'!AL187)</f>
        <v>1</v>
      </c>
      <c r="AL186" s="33">
        <f>IF('Indicator Date hidden'!AM187="x","x",$AL$2-'Indicator Date hidden'!AM187)</f>
        <v>0</v>
      </c>
      <c r="AM186" s="33">
        <f>IF('Indicator Date hidden'!AN187="x","x",$AM$2-'Indicator Date hidden'!AN187)</f>
        <v>0</v>
      </c>
      <c r="AN186" s="33">
        <f>IF('Indicator Date hidden'!AO187="x","x",$AN$2-'Indicator Date hidden'!AO187)</f>
        <v>0</v>
      </c>
      <c r="AO186" s="33">
        <f>IF('Indicator Date hidden'!AP187="x","x",$AO$2-'Indicator Date hidden'!AP187)</f>
        <v>0</v>
      </c>
      <c r="AP186" s="33">
        <f>IF('Indicator Date hidden'!AQ187="x","x",$AP$2-'Indicator Date hidden'!AQ187)</f>
        <v>0</v>
      </c>
      <c r="AQ186" s="33">
        <f>IF('Indicator Date hidden'!AR187="x","x",$AQ$2-'Indicator Date hidden'!AR187)</f>
        <v>4</v>
      </c>
      <c r="AR186" s="33">
        <f>IF('Indicator Date hidden'!AS187="x","x",$AR$2-'Indicator Date hidden'!AS187)</f>
        <v>0</v>
      </c>
      <c r="AS186" s="33">
        <f>IF('Indicator Date hidden'!AT187="x","x",$AS$2-'Indicator Date hidden'!AT187)</f>
        <v>0</v>
      </c>
      <c r="AT186" s="33">
        <f>IF('Indicator Date hidden'!AU187="x","x",$AT$2-'Indicator Date hidden'!AU187)</f>
        <v>0</v>
      </c>
      <c r="AU186" s="33">
        <f>IF('Indicator Date hidden'!AV187="x","x",$AU$2-'Indicator Date hidden'!AV187)</f>
        <v>1</v>
      </c>
      <c r="AV186" s="33">
        <f>IF('Indicator Date hidden'!AW187="x","x",$AV$2-'Indicator Date hidden'!AW187)</f>
        <v>0</v>
      </c>
      <c r="AW186" s="33">
        <f>IF('Indicator Date hidden'!AX187="x","x",$AW$2-'Indicator Date hidden'!AX187)</f>
        <v>0</v>
      </c>
      <c r="AX186" s="33">
        <f>IF('Indicator Date hidden'!AY187="x","x",$AX$2-'Indicator Date hidden'!AY187)</f>
        <v>0</v>
      </c>
      <c r="AY186" s="33">
        <f>IF('Indicator Date hidden'!AZ187="x","x",$AY$2-'Indicator Date hidden'!AZ187)</f>
        <v>0</v>
      </c>
      <c r="AZ186" s="33">
        <f>IF('Indicator Date hidden'!BA187="x","x",$AZ$2-'Indicator Date hidden'!BA187)</f>
        <v>0</v>
      </c>
      <c r="BA186">
        <f t="shared" si="10"/>
        <v>13</v>
      </c>
      <c r="BB186" s="34">
        <f t="shared" si="11"/>
        <v>0.27083333333333331</v>
      </c>
      <c r="BC186">
        <f t="shared" si="12"/>
        <v>5</v>
      </c>
      <c r="BD186" s="34">
        <f t="shared" si="13"/>
        <v>0.90690828581995475</v>
      </c>
      <c r="BE186" s="36">
        <f t="shared" si="14"/>
        <v>0</v>
      </c>
    </row>
    <row r="187" spans="1:57" x14ac:dyDescent="0.3">
      <c r="A187" t="s">
        <v>345</v>
      </c>
      <c r="B187" s="33">
        <f>IF('Indicator Date hidden'!C188="x","x",$B$2-'Indicator Date hidden'!C188)</f>
        <v>0</v>
      </c>
      <c r="C187" s="33">
        <f>IF('Indicator Date hidden'!D188="x","x",$C$2-'Indicator Date hidden'!D188)</f>
        <v>0</v>
      </c>
      <c r="D187" s="33">
        <f>IF('Indicator Date hidden'!E188="x","x",$D$2-'Indicator Date hidden'!E188)</f>
        <v>0</v>
      </c>
      <c r="E187" s="33">
        <f>IF('Indicator Date hidden'!F188="x","x",$E$2-'Indicator Date hidden'!F188)</f>
        <v>0</v>
      </c>
      <c r="F187" s="33">
        <f>IF('Indicator Date hidden'!G188="x","x",$F$2-'Indicator Date hidden'!G188)</f>
        <v>0</v>
      </c>
      <c r="G187" s="33">
        <f>IF('Indicator Date hidden'!H188="x","x",$G$2-'Indicator Date hidden'!H188)</f>
        <v>0</v>
      </c>
      <c r="H187" s="33">
        <f>IF('Indicator Date hidden'!I188="x","x",$H$2-'Indicator Date hidden'!I188)</f>
        <v>0</v>
      </c>
      <c r="I187" s="33">
        <f>IF('Indicator Date hidden'!J188="x","x",$I$2-'Indicator Date hidden'!J188)</f>
        <v>0</v>
      </c>
      <c r="J187" s="33">
        <f>IF('Indicator Date hidden'!K188="x","x",$J$2-'Indicator Date hidden'!K188)</f>
        <v>0</v>
      </c>
      <c r="K187" s="33">
        <f>IF('Indicator Date hidden'!L188="x","x",$K$2-'Indicator Date hidden'!L188)</f>
        <v>0</v>
      </c>
      <c r="L187" s="33">
        <f>IF('Indicator Date hidden'!M188="x","x",$L$2-'Indicator Date hidden'!M188)</f>
        <v>0</v>
      </c>
      <c r="M187" s="33">
        <f>IF('Indicator Date hidden'!N188="x","x",$M$2-'Indicator Date hidden'!N188)</f>
        <v>0</v>
      </c>
      <c r="N187" s="33">
        <f>IF('Indicator Date hidden'!O188="x","x",$N$2-'Indicator Date hidden'!O188)</f>
        <v>0</v>
      </c>
      <c r="O187" s="33">
        <f>IF('Indicator Date hidden'!P188="x","x",$O$2-'Indicator Date hidden'!P188)</f>
        <v>0</v>
      </c>
      <c r="P187" s="33">
        <f>IF('Indicator Date hidden'!Q188="x","x",$P$2-'Indicator Date hidden'!Q188)</f>
        <v>0</v>
      </c>
      <c r="Q187" s="33">
        <f>IF('Indicator Date hidden'!R188="x","x",$Q$2-'Indicator Date hidden'!R188)</f>
        <v>8</v>
      </c>
      <c r="R187" s="33">
        <f>IF('Indicator Date hidden'!S188="x","x",$R$2-'Indicator Date hidden'!S188)</f>
        <v>0</v>
      </c>
      <c r="S187" s="33">
        <f>IF('Indicator Date hidden'!T188="x","x",$S$2-'Indicator Date hidden'!T188)</f>
        <v>0</v>
      </c>
      <c r="T187" s="33">
        <f>IF('Indicator Date hidden'!U188="x","x",$T$2-'Indicator Date hidden'!U188)</f>
        <v>0</v>
      </c>
      <c r="U187" s="33">
        <f>IF('Indicator Date hidden'!V188="x","x",$U$2-'Indicator Date hidden'!V188)</f>
        <v>0</v>
      </c>
      <c r="V187" s="33">
        <f>IF('Indicator Date hidden'!W188="x","x",$V$2-'Indicator Date hidden'!W188)</f>
        <v>0</v>
      </c>
      <c r="W187" s="33">
        <f>IF('Indicator Date hidden'!X188="x","x",$W$2-'Indicator Date hidden'!X188)</f>
        <v>8</v>
      </c>
      <c r="X187" s="33">
        <f>IF('Indicator Date hidden'!Y188="x","x",$X$2-'Indicator Date hidden'!Y188)</f>
        <v>1</v>
      </c>
      <c r="Y187" s="33">
        <f>IF('Indicator Date hidden'!Z188="x","x",$Y$2-'Indicator Date hidden'!Z188)</f>
        <v>0</v>
      </c>
      <c r="Z187" s="33">
        <f>IF('Indicator Date hidden'!AA188="x","x",$Z$2-'Indicator Date hidden'!AA188)</f>
        <v>0</v>
      </c>
      <c r="AA187" s="33">
        <f>IF('Indicator Date hidden'!AB188="x","x",$AA$2-'Indicator Date hidden'!AB188)</f>
        <v>0</v>
      </c>
      <c r="AB187" s="33">
        <f>IF('Indicator Date hidden'!AC188="x","x",$AB$2-'Indicator Date hidden'!AC188)</f>
        <v>0</v>
      </c>
      <c r="AC187" s="33">
        <f>IF('Indicator Date hidden'!AD188="x","x",$AC$2-'Indicator Date hidden'!AD188)</f>
        <v>0</v>
      </c>
      <c r="AD187" s="33" t="str">
        <f>IF('Indicator Date hidden'!AE188="x","x",$AD$2-'Indicator Date hidden'!AE188)</f>
        <v>x</v>
      </c>
      <c r="AE187" s="33" t="str">
        <f>IF('Indicator Date hidden'!AF188="x","x",$AE$2-'Indicator Date hidden'!AF188)</f>
        <v>x</v>
      </c>
      <c r="AF187" s="33">
        <f>IF('Indicator Date hidden'!AG188="x","x",$AF$2-'Indicator Date hidden'!AG188)</f>
        <v>10</v>
      </c>
      <c r="AG187" s="33">
        <f>IF('Indicator Date hidden'!AH188="x","x",$AG$2-'Indicator Date hidden'!AH188)</f>
        <v>0</v>
      </c>
      <c r="AH187" s="33">
        <f>IF('Indicator Date hidden'!AI188="x","x",$AH$2-'Indicator Date hidden'!AI188)</f>
        <v>0</v>
      </c>
      <c r="AI187" s="33">
        <f>IF('Indicator Date hidden'!AJ188="x","x",$AI$2-'Indicator Date hidden'!AJ188)</f>
        <v>0</v>
      </c>
      <c r="AJ187" s="33" t="str">
        <f>IF('Indicator Date hidden'!AK188="x","x",$AJ$2-'Indicator Date hidden'!AK188)</f>
        <v>x</v>
      </c>
      <c r="AK187" s="33">
        <f>IF('Indicator Date hidden'!AL188="x","x",$AK$2-'Indicator Date hidden'!AL188)</f>
        <v>1</v>
      </c>
      <c r="AL187" s="33">
        <f>IF('Indicator Date hidden'!AM188="x","x",$AL$2-'Indicator Date hidden'!AM188)</f>
        <v>0</v>
      </c>
      <c r="AM187" s="33">
        <f>IF('Indicator Date hidden'!AN188="x","x",$AM$2-'Indicator Date hidden'!AN188)</f>
        <v>0</v>
      </c>
      <c r="AN187" s="33">
        <f>IF('Indicator Date hidden'!AO188="x","x",$AN$2-'Indicator Date hidden'!AO188)</f>
        <v>0</v>
      </c>
      <c r="AO187" s="33" t="str">
        <f>IF('Indicator Date hidden'!AP188="x","x",$AO$2-'Indicator Date hidden'!AP188)</f>
        <v>x</v>
      </c>
      <c r="AP187" s="33" t="str">
        <f>IF('Indicator Date hidden'!AQ188="x","x",$AP$2-'Indicator Date hidden'!AQ188)</f>
        <v>x</v>
      </c>
      <c r="AQ187" s="33">
        <f>IF('Indicator Date hidden'!AR188="x","x",$AQ$2-'Indicator Date hidden'!AR188)</f>
        <v>8</v>
      </c>
      <c r="AR187" s="33">
        <f>IF('Indicator Date hidden'!AS188="x","x",$AR$2-'Indicator Date hidden'!AS188)</f>
        <v>0</v>
      </c>
      <c r="AS187" s="33">
        <f>IF('Indicator Date hidden'!AT188="x","x",$AS$2-'Indicator Date hidden'!AT188)</f>
        <v>0</v>
      </c>
      <c r="AT187" s="33">
        <f>IF('Indicator Date hidden'!AU188="x","x",$AT$2-'Indicator Date hidden'!AU188)</f>
        <v>0</v>
      </c>
      <c r="AU187" s="33">
        <f>IF('Indicator Date hidden'!AV188="x","x",$AU$2-'Indicator Date hidden'!AV188)</f>
        <v>1</v>
      </c>
      <c r="AV187" s="33">
        <f>IF('Indicator Date hidden'!AW188="x","x",$AV$2-'Indicator Date hidden'!AW188)</f>
        <v>0</v>
      </c>
      <c r="AW187" s="33">
        <f>IF('Indicator Date hidden'!AX188="x","x",$AW$2-'Indicator Date hidden'!AX188)</f>
        <v>0</v>
      </c>
      <c r="AX187" s="33">
        <f>IF('Indicator Date hidden'!AY188="x","x",$AX$2-'Indicator Date hidden'!AY188)</f>
        <v>0</v>
      </c>
      <c r="AY187" s="33">
        <f>IF('Indicator Date hidden'!AZ188="x","x",$AY$2-'Indicator Date hidden'!AZ188)</f>
        <v>0</v>
      </c>
      <c r="AZ187" s="33">
        <f>IF('Indicator Date hidden'!BA188="x","x",$AZ$2-'Indicator Date hidden'!BA188)</f>
        <v>3</v>
      </c>
      <c r="BA187">
        <f t="shared" si="10"/>
        <v>40</v>
      </c>
      <c r="BB187" s="34">
        <f t="shared" si="11"/>
        <v>0.86956521739130432</v>
      </c>
      <c r="BC187">
        <f t="shared" si="12"/>
        <v>8</v>
      </c>
      <c r="BD187" s="34">
        <f t="shared" si="13"/>
        <v>2.4192048249119229</v>
      </c>
      <c r="BE187" s="36">
        <f t="shared" si="14"/>
        <v>0</v>
      </c>
    </row>
    <row r="188" spans="1:57" x14ac:dyDescent="0.3">
      <c r="A188" t="s">
        <v>347</v>
      </c>
      <c r="B188" s="33">
        <f>IF('Indicator Date hidden'!C189="x","x",$B$2-'Indicator Date hidden'!C189)</f>
        <v>0</v>
      </c>
      <c r="C188" s="33">
        <f>IF('Indicator Date hidden'!D189="x","x",$C$2-'Indicator Date hidden'!D189)</f>
        <v>0</v>
      </c>
      <c r="D188" s="33">
        <f>IF('Indicator Date hidden'!E189="x","x",$D$2-'Indicator Date hidden'!E189)</f>
        <v>0</v>
      </c>
      <c r="E188" s="33">
        <f>IF('Indicator Date hidden'!F189="x","x",$E$2-'Indicator Date hidden'!F189)</f>
        <v>0</v>
      </c>
      <c r="F188" s="33">
        <f>IF('Indicator Date hidden'!G189="x","x",$F$2-'Indicator Date hidden'!G189)</f>
        <v>0</v>
      </c>
      <c r="G188" s="33">
        <f>IF('Indicator Date hidden'!H189="x","x",$G$2-'Indicator Date hidden'!H189)</f>
        <v>0</v>
      </c>
      <c r="H188" s="33">
        <f>IF('Indicator Date hidden'!I189="x","x",$H$2-'Indicator Date hidden'!I189)</f>
        <v>0</v>
      </c>
      <c r="I188" s="33">
        <f>IF('Indicator Date hidden'!J189="x","x",$I$2-'Indicator Date hidden'!J189)</f>
        <v>0</v>
      </c>
      <c r="J188" s="33">
        <f>IF('Indicator Date hidden'!K189="x","x",$J$2-'Indicator Date hidden'!K189)</f>
        <v>0</v>
      </c>
      <c r="K188" s="33">
        <f>IF('Indicator Date hidden'!L189="x","x",$K$2-'Indicator Date hidden'!L189)</f>
        <v>0</v>
      </c>
      <c r="L188" s="33">
        <f>IF('Indicator Date hidden'!M189="x","x",$L$2-'Indicator Date hidden'!M189)</f>
        <v>0</v>
      </c>
      <c r="M188" s="33">
        <f>IF('Indicator Date hidden'!N189="x","x",$M$2-'Indicator Date hidden'!N189)</f>
        <v>0</v>
      </c>
      <c r="N188" s="33">
        <f>IF('Indicator Date hidden'!O189="x","x",$N$2-'Indicator Date hidden'!O189)</f>
        <v>0</v>
      </c>
      <c r="O188" s="33">
        <f>IF('Indicator Date hidden'!P189="x","x",$O$2-'Indicator Date hidden'!P189)</f>
        <v>0</v>
      </c>
      <c r="P188" s="33">
        <f>IF('Indicator Date hidden'!Q189="x","x",$P$2-'Indicator Date hidden'!Q189)</f>
        <v>0</v>
      </c>
      <c r="Q188" s="33">
        <f>IF('Indicator Date hidden'!R189="x","x",$Q$2-'Indicator Date hidden'!R189)</f>
        <v>7</v>
      </c>
      <c r="R188" s="33">
        <f>IF('Indicator Date hidden'!S189="x","x",$R$2-'Indicator Date hidden'!S189)</f>
        <v>0</v>
      </c>
      <c r="S188" s="33">
        <f>IF('Indicator Date hidden'!T189="x","x",$S$2-'Indicator Date hidden'!T189)</f>
        <v>0</v>
      </c>
      <c r="T188" s="33">
        <f>IF('Indicator Date hidden'!U189="x","x",$T$2-'Indicator Date hidden'!U189)</f>
        <v>0</v>
      </c>
      <c r="U188" s="33">
        <f>IF('Indicator Date hidden'!V189="x","x",$U$2-'Indicator Date hidden'!V189)</f>
        <v>0</v>
      </c>
      <c r="V188" s="33">
        <f>IF('Indicator Date hidden'!W189="x","x",$V$2-'Indicator Date hidden'!W189)</f>
        <v>0</v>
      </c>
      <c r="W188" s="33">
        <f>IF('Indicator Date hidden'!X189="x","x",$W$2-'Indicator Date hidden'!X189)</f>
        <v>1</v>
      </c>
      <c r="X188" s="33">
        <f>IF('Indicator Date hidden'!Y189="x","x",$X$2-'Indicator Date hidden'!Y189)</f>
        <v>4</v>
      </c>
      <c r="Y188" s="33">
        <f>IF('Indicator Date hidden'!Z189="x","x",$Y$2-'Indicator Date hidden'!Z189)</f>
        <v>0</v>
      </c>
      <c r="Z188" s="33">
        <f>IF('Indicator Date hidden'!AA189="x","x",$Z$2-'Indicator Date hidden'!AA189)</f>
        <v>0</v>
      </c>
      <c r="AA188" s="33" t="str">
        <f>IF('Indicator Date hidden'!AB189="x","x",$AA$2-'Indicator Date hidden'!AB189)</f>
        <v>x</v>
      </c>
      <c r="AB188" s="33">
        <f>IF('Indicator Date hidden'!AC189="x","x",$AB$2-'Indicator Date hidden'!AC189)</f>
        <v>0</v>
      </c>
      <c r="AC188" s="33">
        <f>IF('Indicator Date hidden'!AD189="x","x",$AC$2-'Indicator Date hidden'!AD189)</f>
        <v>0</v>
      </c>
      <c r="AD188" s="33">
        <f>IF('Indicator Date hidden'!AE189="x","x",$AD$2-'Indicator Date hidden'!AE189)</f>
        <v>0</v>
      </c>
      <c r="AE188" s="33" t="str">
        <f>IF('Indicator Date hidden'!AF189="x","x",$AE$2-'Indicator Date hidden'!AF189)</f>
        <v>x</v>
      </c>
      <c r="AF188" s="33">
        <f>IF('Indicator Date hidden'!AG189="x","x",$AF$2-'Indicator Date hidden'!AG189)</f>
        <v>3</v>
      </c>
      <c r="AG188" s="33">
        <f>IF('Indicator Date hidden'!AH189="x","x",$AG$2-'Indicator Date hidden'!AH189)</f>
        <v>0</v>
      </c>
      <c r="AH188" s="33">
        <f>IF('Indicator Date hidden'!AI189="x","x",$AH$2-'Indicator Date hidden'!AI189)</f>
        <v>0</v>
      </c>
      <c r="AI188" s="33">
        <f>IF('Indicator Date hidden'!AJ189="x","x",$AI$2-'Indicator Date hidden'!AJ189)</f>
        <v>0</v>
      </c>
      <c r="AJ188" s="33" t="str">
        <f>IF('Indicator Date hidden'!AK189="x","x",$AJ$2-'Indicator Date hidden'!AK189)</f>
        <v>x</v>
      </c>
      <c r="AK188" s="33">
        <f>IF('Indicator Date hidden'!AL189="x","x",$AK$2-'Indicator Date hidden'!AL189)</f>
        <v>1</v>
      </c>
      <c r="AL188" s="33">
        <f>IF('Indicator Date hidden'!AM189="x","x",$AL$2-'Indicator Date hidden'!AM189)</f>
        <v>0</v>
      </c>
      <c r="AM188" s="33">
        <f>IF('Indicator Date hidden'!AN189="x","x",$AM$2-'Indicator Date hidden'!AN189)</f>
        <v>0</v>
      </c>
      <c r="AN188" s="33">
        <f>IF('Indicator Date hidden'!AO189="x","x",$AN$2-'Indicator Date hidden'!AO189)</f>
        <v>0</v>
      </c>
      <c r="AO188" s="33" t="str">
        <f>IF('Indicator Date hidden'!AP189="x","x",$AO$2-'Indicator Date hidden'!AP189)</f>
        <v>x</v>
      </c>
      <c r="AP188" s="33" t="str">
        <f>IF('Indicator Date hidden'!AQ189="x","x",$AP$2-'Indicator Date hidden'!AQ189)</f>
        <v>x</v>
      </c>
      <c r="AQ188" s="33">
        <f>IF('Indicator Date hidden'!AR189="x","x",$AQ$2-'Indicator Date hidden'!AR189)</f>
        <v>4</v>
      </c>
      <c r="AR188" s="33">
        <f>IF('Indicator Date hidden'!AS189="x","x",$AR$2-'Indicator Date hidden'!AS189)</f>
        <v>0</v>
      </c>
      <c r="AS188" s="33" t="str">
        <f>IF('Indicator Date hidden'!AT189="x","x",$AS$2-'Indicator Date hidden'!AT189)</f>
        <v>x</v>
      </c>
      <c r="AT188" s="33">
        <f>IF('Indicator Date hidden'!AU189="x","x",$AT$2-'Indicator Date hidden'!AU189)</f>
        <v>0</v>
      </c>
      <c r="AU188" s="33">
        <f>IF('Indicator Date hidden'!AV189="x","x",$AU$2-'Indicator Date hidden'!AV189)</f>
        <v>1</v>
      </c>
      <c r="AV188" s="33">
        <f>IF('Indicator Date hidden'!AW189="x","x",$AV$2-'Indicator Date hidden'!AW189)</f>
        <v>0</v>
      </c>
      <c r="AW188" s="33">
        <f>IF('Indicator Date hidden'!AX189="x","x",$AW$2-'Indicator Date hidden'!AX189)</f>
        <v>0</v>
      </c>
      <c r="AX188" s="33">
        <f>IF('Indicator Date hidden'!AY189="x","x",$AX$2-'Indicator Date hidden'!AY189)</f>
        <v>0</v>
      </c>
      <c r="AY188" s="33">
        <f>IF('Indicator Date hidden'!AZ189="x","x",$AY$2-'Indicator Date hidden'!AZ189)</f>
        <v>0</v>
      </c>
      <c r="AZ188" s="33">
        <f>IF('Indicator Date hidden'!BA189="x","x",$AZ$2-'Indicator Date hidden'!BA189)</f>
        <v>0</v>
      </c>
      <c r="BA188">
        <f t="shared" si="10"/>
        <v>21</v>
      </c>
      <c r="BB188" s="34">
        <f t="shared" si="11"/>
        <v>0.46666666666666667</v>
      </c>
      <c r="BC188">
        <f t="shared" si="12"/>
        <v>7</v>
      </c>
      <c r="BD188" s="34">
        <f t="shared" si="13"/>
        <v>1.3597385369580759</v>
      </c>
      <c r="BE188" s="36">
        <f t="shared" si="14"/>
        <v>0</v>
      </c>
    </row>
    <row r="189" spans="1:57" x14ac:dyDescent="0.3">
      <c r="A189" t="s">
        <v>349</v>
      </c>
      <c r="B189" s="33">
        <f>IF('Indicator Date hidden'!C190="x","x",$B$2-'Indicator Date hidden'!C190)</f>
        <v>0</v>
      </c>
      <c r="C189" s="33">
        <f>IF('Indicator Date hidden'!D190="x","x",$C$2-'Indicator Date hidden'!D190)</f>
        <v>0</v>
      </c>
      <c r="D189" s="33">
        <f>IF('Indicator Date hidden'!E190="x","x",$D$2-'Indicator Date hidden'!E190)</f>
        <v>0</v>
      </c>
      <c r="E189" s="33">
        <f>IF('Indicator Date hidden'!F190="x","x",$E$2-'Indicator Date hidden'!F190)</f>
        <v>0</v>
      </c>
      <c r="F189" s="33">
        <f>IF('Indicator Date hidden'!G190="x","x",$F$2-'Indicator Date hidden'!G190)</f>
        <v>0</v>
      </c>
      <c r="G189" s="33">
        <f>IF('Indicator Date hidden'!H190="x","x",$G$2-'Indicator Date hidden'!H190)</f>
        <v>0</v>
      </c>
      <c r="H189" s="33">
        <f>IF('Indicator Date hidden'!I190="x","x",$H$2-'Indicator Date hidden'!I190)</f>
        <v>0</v>
      </c>
      <c r="I189" s="33">
        <f>IF('Indicator Date hidden'!J190="x","x",$I$2-'Indicator Date hidden'!J190)</f>
        <v>0</v>
      </c>
      <c r="J189" s="33">
        <f>IF('Indicator Date hidden'!K190="x","x",$J$2-'Indicator Date hidden'!K190)</f>
        <v>0</v>
      </c>
      <c r="K189" s="33">
        <f>IF('Indicator Date hidden'!L190="x","x",$K$2-'Indicator Date hidden'!L190)</f>
        <v>0</v>
      </c>
      <c r="L189" s="33">
        <f>IF('Indicator Date hidden'!M190="x","x",$L$2-'Indicator Date hidden'!M190)</f>
        <v>0</v>
      </c>
      <c r="M189" s="33">
        <f>IF('Indicator Date hidden'!N190="x","x",$M$2-'Indicator Date hidden'!N190)</f>
        <v>0</v>
      </c>
      <c r="N189" s="33">
        <f>IF('Indicator Date hidden'!O190="x","x",$N$2-'Indicator Date hidden'!O190)</f>
        <v>0</v>
      </c>
      <c r="O189" s="33">
        <f>IF('Indicator Date hidden'!P190="x","x",$O$2-'Indicator Date hidden'!P190)</f>
        <v>0</v>
      </c>
      <c r="P189" s="33">
        <f>IF('Indicator Date hidden'!Q190="x","x",$P$2-'Indicator Date hidden'!Q190)</f>
        <v>0</v>
      </c>
      <c r="Q189" s="33" t="str">
        <f>IF('Indicator Date hidden'!R190="x","x",$Q$2-'Indicator Date hidden'!R190)</f>
        <v>x</v>
      </c>
      <c r="R189" s="33">
        <f>IF('Indicator Date hidden'!S190="x","x",$R$2-'Indicator Date hidden'!S190)</f>
        <v>0</v>
      </c>
      <c r="S189" s="33">
        <f>IF('Indicator Date hidden'!T190="x","x",$S$2-'Indicator Date hidden'!T190)</f>
        <v>0</v>
      </c>
      <c r="T189" s="33">
        <f>IF('Indicator Date hidden'!U190="x","x",$T$2-'Indicator Date hidden'!U190)</f>
        <v>0</v>
      </c>
      <c r="U189" s="33" t="str">
        <f>IF('Indicator Date hidden'!V190="x","x",$U$2-'Indicator Date hidden'!V190)</f>
        <v>x</v>
      </c>
      <c r="V189" s="33">
        <f>IF('Indicator Date hidden'!W190="x","x",$V$2-'Indicator Date hidden'!W190)</f>
        <v>0</v>
      </c>
      <c r="W189" s="33">
        <f>IF('Indicator Date hidden'!X190="x","x",$W$2-'Indicator Date hidden'!X190)</f>
        <v>5</v>
      </c>
      <c r="X189" s="33" t="str">
        <f>IF('Indicator Date hidden'!Y190="x","x",$X$2-'Indicator Date hidden'!Y190)</f>
        <v>x</v>
      </c>
      <c r="Y189" s="33">
        <f>IF('Indicator Date hidden'!Z190="x","x",$Y$2-'Indicator Date hidden'!Z190)</f>
        <v>0</v>
      </c>
      <c r="Z189" s="33">
        <f>IF('Indicator Date hidden'!AA190="x","x",$Z$2-'Indicator Date hidden'!AA190)</f>
        <v>0</v>
      </c>
      <c r="AA189" s="33">
        <f>IF('Indicator Date hidden'!AB190="x","x",$AA$2-'Indicator Date hidden'!AB190)</f>
        <v>0</v>
      </c>
      <c r="AB189" s="33">
        <f>IF('Indicator Date hidden'!AC190="x","x",$AB$2-'Indicator Date hidden'!AC190)</f>
        <v>0</v>
      </c>
      <c r="AC189" s="33">
        <f>IF('Indicator Date hidden'!AD190="x","x",$AC$2-'Indicator Date hidden'!AD190)</f>
        <v>0</v>
      </c>
      <c r="AD189" s="33">
        <f>IF('Indicator Date hidden'!AE190="x","x",$AD$2-'Indicator Date hidden'!AE190)</f>
        <v>0</v>
      </c>
      <c r="AE189" s="33">
        <f>IF('Indicator Date hidden'!AF190="x","x",$AE$2-'Indicator Date hidden'!AF190)</f>
        <v>0</v>
      </c>
      <c r="AF189" s="33">
        <f>IF('Indicator Date hidden'!AG190="x","x",$AF$2-'Indicator Date hidden'!AG190)</f>
        <v>7</v>
      </c>
      <c r="AG189" s="33">
        <f>IF('Indicator Date hidden'!AH190="x","x",$AG$2-'Indicator Date hidden'!AH190)</f>
        <v>0</v>
      </c>
      <c r="AH189" s="33">
        <f>IF('Indicator Date hidden'!AI190="x","x",$AH$2-'Indicator Date hidden'!AI190)</f>
        <v>0</v>
      </c>
      <c r="AI189" s="33">
        <f>IF('Indicator Date hidden'!AJ190="x","x",$AI$2-'Indicator Date hidden'!AJ190)</f>
        <v>0</v>
      </c>
      <c r="AJ189" s="33" t="str">
        <f>IF('Indicator Date hidden'!AK190="x","x",$AJ$2-'Indicator Date hidden'!AK190)</f>
        <v>x</v>
      </c>
      <c r="AK189" s="33">
        <f>IF('Indicator Date hidden'!AL190="x","x",$AK$2-'Indicator Date hidden'!AL190)</f>
        <v>1</v>
      </c>
      <c r="AL189" s="33">
        <f>IF('Indicator Date hidden'!AM190="x","x",$AL$2-'Indicator Date hidden'!AM190)</f>
        <v>0</v>
      </c>
      <c r="AM189" s="33">
        <f>IF('Indicator Date hidden'!AN190="x","x",$AM$2-'Indicator Date hidden'!AN190)</f>
        <v>0</v>
      </c>
      <c r="AN189" s="33">
        <f>IF('Indicator Date hidden'!AO190="x","x",$AN$2-'Indicator Date hidden'!AO190)</f>
        <v>0</v>
      </c>
      <c r="AO189" s="33">
        <f>IF('Indicator Date hidden'!AP190="x","x",$AO$2-'Indicator Date hidden'!AP190)</f>
        <v>0</v>
      </c>
      <c r="AP189" s="33">
        <f>IF('Indicator Date hidden'!AQ190="x","x",$AP$2-'Indicator Date hidden'!AQ190)</f>
        <v>0</v>
      </c>
      <c r="AQ189" s="33">
        <f>IF('Indicator Date hidden'!AR190="x","x",$AQ$2-'Indicator Date hidden'!AR190)</f>
        <v>0</v>
      </c>
      <c r="AR189" s="33">
        <f>IF('Indicator Date hidden'!AS190="x","x",$AR$2-'Indicator Date hidden'!AS190)</f>
        <v>0</v>
      </c>
      <c r="AS189" s="33">
        <f>IF('Indicator Date hidden'!AT190="x","x",$AS$2-'Indicator Date hidden'!AT190)</f>
        <v>0</v>
      </c>
      <c r="AT189" s="33">
        <f>IF('Indicator Date hidden'!AU190="x","x",$AT$2-'Indicator Date hidden'!AU190)</f>
        <v>0</v>
      </c>
      <c r="AU189" s="33">
        <f>IF('Indicator Date hidden'!AV190="x","x",$AU$2-'Indicator Date hidden'!AV190)</f>
        <v>3</v>
      </c>
      <c r="AV189" s="33">
        <f>IF('Indicator Date hidden'!AW190="x","x",$AV$2-'Indicator Date hidden'!AW190)</f>
        <v>0</v>
      </c>
      <c r="AW189" s="33">
        <f>IF('Indicator Date hidden'!AX190="x","x",$AW$2-'Indicator Date hidden'!AX190)</f>
        <v>0</v>
      </c>
      <c r="AX189" s="33">
        <f>IF('Indicator Date hidden'!AY190="x","x",$AX$2-'Indicator Date hidden'!AY190)</f>
        <v>0</v>
      </c>
      <c r="AY189" s="33">
        <f>IF('Indicator Date hidden'!AZ190="x","x",$AY$2-'Indicator Date hidden'!AZ190)</f>
        <v>0</v>
      </c>
      <c r="AZ189" s="33">
        <f>IF('Indicator Date hidden'!BA190="x","x",$AZ$2-'Indicator Date hidden'!BA190)</f>
        <v>0</v>
      </c>
      <c r="BA189">
        <f t="shared" si="10"/>
        <v>16</v>
      </c>
      <c r="BB189" s="34">
        <f t="shared" si="11"/>
        <v>0.34042553191489361</v>
      </c>
      <c r="BC189">
        <f t="shared" si="12"/>
        <v>4</v>
      </c>
      <c r="BD189" s="34">
        <f t="shared" si="13"/>
        <v>1.2928048962521967</v>
      </c>
      <c r="BE189" s="36">
        <f t="shared" si="14"/>
        <v>0</v>
      </c>
    </row>
    <row r="190" spans="1:57" x14ac:dyDescent="0.3">
      <c r="A190" t="s">
        <v>350</v>
      </c>
      <c r="B190" s="33">
        <f>IF('Indicator Date hidden'!C191="x","x",$B$2-'Indicator Date hidden'!C191)</f>
        <v>0</v>
      </c>
      <c r="C190" s="33">
        <f>IF('Indicator Date hidden'!D191="x","x",$C$2-'Indicator Date hidden'!D191)</f>
        <v>0</v>
      </c>
      <c r="D190" s="33">
        <f>IF('Indicator Date hidden'!E191="x","x",$D$2-'Indicator Date hidden'!E191)</f>
        <v>0</v>
      </c>
      <c r="E190" s="33">
        <f>IF('Indicator Date hidden'!F191="x","x",$E$2-'Indicator Date hidden'!F191)</f>
        <v>0</v>
      </c>
      <c r="F190" s="33">
        <f>IF('Indicator Date hidden'!G191="x","x",$F$2-'Indicator Date hidden'!G191)</f>
        <v>0</v>
      </c>
      <c r="G190" s="33">
        <f>IF('Indicator Date hidden'!H191="x","x",$G$2-'Indicator Date hidden'!H191)</f>
        <v>0</v>
      </c>
      <c r="H190" s="33">
        <f>IF('Indicator Date hidden'!I191="x","x",$H$2-'Indicator Date hidden'!I191)</f>
        <v>0</v>
      </c>
      <c r="I190" s="33">
        <f>IF('Indicator Date hidden'!J191="x","x",$I$2-'Indicator Date hidden'!J191)</f>
        <v>0</v>
      </c>
      <c r="J190" s="33">
        <f>IF('Indicator Date hidden'!K191="x","x",$J$2-'Indicator Date hidden'!K191)</f>
        <v>0</v>
      </c>
      <c r="K190" s="33">
        <f>IF('Indicator Date hidden'!L191="x","x",$K$2-'Indicator Date hidden'!L191)</f>
        <v>0</v>
      </c>
      <c r="L190" s="33">
        <f>IF('Indicator Date hidden'!M191="x","x",$L$2-'Indicator Date hidden'!M191)</f>
        <v>0</v>
      </c>
      <c r="M190" s="33">
        <f>IF('Indicator Date hidden'!N191="x","x",$M$2-'Indicator Date hidden'!N191)</f>
        <v>0</v>
      </c>
      <c r="N190" s="33">
        <f>IF('Indicator Date hidden'!O191="x","x",$N$2-'Indicator Date hidden'!O191)</f>
        <v>0</v>
      </c>
      <c r="O190" s="33">
        <f>IF('Indicator Date hidden'!P191="x","x",$O$2-'Indicator Date hidden'!P191)</f>
        <v>0</v>
      </c>
      <c r="P190" s="33">
        <f>IF('Indicator Date hidden'!Q191="x","x",$P$2-'Indicator Date hidden'!Q191)</f>
        <v>0</v>
      </c>
      <c r="Q190" s="33">
        <f>IF('Indicator Date hidden'!R191="x","x",$Q$2-'Indicator Date hidden'!R191)</f>
        <v>3</v>
      </c>
      <c r="R190" s="33">
        <f>IF('Indicator Date hidden'!S191="x","x",$R$2-'Indicator Date hidden'!S191)</f>
        <v>0</v>
      </c>
      <c r="S190" s="33">
        <f>IF('Indicator Date hidden'!T191="x","x",$S$2-'Indicator Date hidden'!T191)</f>
        <v>0</v>
      </c>
      <c r="T190" s="33">
        <f>IF('Indicator Date hidden'!U191="x","x",$T$2-'Indicator Date hidden'!U191)</f>
        <v>0</v>
      </c>
      <c r="U190" s="33">
        <f>IF('Indicator Date hidden'!V191="x","x",$U$2-'Indicator Date hidden'!V191)</f>
        <v>0</v>
      </c>
      <c r="V190" s="33">
        <f>IF('Indicator Date hidden'!W191="x","x",$V$2-'Indicator Date hidden'!W191)</f>
        <v>0</v>
      </c>
      <c r="W190" s="33">
        <f>IF('Indicator Date hidden'!X191="x","x",$W$2-'Indicator Date hidden'!X191)</f>
        <v>1</v>
      </c>
      <c r="X190" s="33">
        <f>IF('Indicator Date hidden'!Y191="x","x",$X$2-'Indicator Date hidden'!Y191)</f>
        <v>1</v>
      </c>
      <c r="Y190" s="33">
        <f>IF('Indicator Date hidden'!Z191="x","x",$Y$2-'Indicator Date hidden'!Z191)</f>
        <v>0</v>
      </c>
      <c r="Z190" s="33">
        <f>IF('Indicator Date hidden'!AA191="x","x",$Z$2-'Indicator Date hidden'!AA191)</f>
        <v>0</v>
      </c>
      <c r="AA190" s="33">
        <f>IF('Indicator Date hidden'!AB191="x","x",$AA$2-'Indicator Date hidden'!AB191)</f>
        <v>0</v>
      </c>
      <c r="AB190" s="33">
        <f>IF('Indicator Date hidden'!AC191="x","x",$AB$2-'Indicator Date hidden'!AC191)</f>
        <v>0</v>
      </c>
      <c r="AC190" s="33">
        <f>IF('Indicator Date hidden'!AD191="x","x",$AC$2-'Indicator Date hidden'!AD191)</f>
        <v>0</v>
      </c>
      <c r="AD190" s="33">
        <f>IF('Indicator Date hidden'!AE191="x","x",$AD$2-'Indicator Date hidden'!AE191)</f>
        <v>0</v>
      </c>
      <c r="AE190" s="33">
        <f>IF('Indicator Date hidden'!AF191="x","x",$AE$2-'Indicator Date hidden'!AF191)</f>
        <v>0</v>
      </c>
      <c r="AF190" s="33">
        <f>IF('Indicator Date hidden'!AG191="x","x",$AF$2-'Indicator Date hidden'!AG191)</f>
        <v>1</v>
      </c>
      <c r="AG190" s="33">
        <f>IF('Indicator Date hidden'!AH191="x","x",$AG$2-'Indicator Date hidden'!AH191)</f>
        <v>0</v>
      </c>
      <c r="AH190" s="33">
        <f>IF('Indicator Date hidden'!AI191="x","x",$AH$2-'Indicator Date hidden'!AI191)</f>
        <v>0</v>
      </c>
      <c r="AI190" s="33">
        <f>IF('Indicator Date hidden'!AJ191="x","x",$AI$2-'Indicator Date hidden'!AJ191)</f>
        <v>0</v>
      </c>
      <c r="AJ190" s="33" t="str">
        <f>IF('Indicator Date hidden'!AK191="x","x",$AJ$2-'Indicator Date hidden'!AK191)</f>
        <v>x</v>
      </c>
      <c r="AK190" s="33">
        <f>IF('Indicator Date hidden'!AL191="x","x",$AK$2-'Indicator Date hidden'!AL191)</f>
        <v>1</v>
      </c>
      <c r="AL190" s="33">
        <f>IF('Indicator Date hidden'!AM191="x","x",$AL$2-'Indicator Date hidden'!AM191)</f>
        <v>0</v>
      </c>
      <c r="AM190" s="33">
        <f>IF('Indicator Date hidden'!AN191="x","x",$AM$2-'Indicator Date hidden'!AN191)</f>
        <v>0</v>
      </c>
      <c r="AN190" s="33">
        <f>IF('Indicator Date hidden'!AO191="x","x",$AN$2-'Indicator Date hidden'!AO191)</f>
        <v>0</v>
      </c>
      <c r="AO190" s="33" t="str">
        <f>IF('Indicator Date hidden'!AP191="x","x",$AO$2-'Indicator Date hidden'!AP191)</f>
        <v>x</v>
      </c>
      <c r="AP190" s="33" t="str">
        <f>IF('Indicator Date hidden'!AQ191="x","x",$AP$2-'Indicator Date hidden'!AQ191)</f>
        <v>x</v>
      </c>
      <c r="AQ190" s="33">
        <f>IF('Indicator Date hidden'!AR191="x","x",$AQ$2-'Indicator Date hidden'!AR191)</f>
        <v>0</v>
      </c>
      <c r="AR190" s="33">
        <f>IF('Indicator Date hidden'!AS191="x","x",$AR$2-'Indicator Date hidden'!AS191)</f>
        <v>0</v>
      </c>
      <c r="AS190" s="33">
        <f>IF('Indicator Date hidden'!AT191="x","x",$AS$2-'Indicator Date hidden'!AT191)</f>
        <v>0</v>
      </c>
      <c r="AT190" s="33">
        <f>IF('Indicator Date hidden'!AU191="x","x",$AT$2-'Indicator Date hidden'!AU191)</f>
        <v>0</v>
      </c>
      <c r="AU190" s="33">
        <f>IF('Indicator Date hidden'!AV191="x","x",$AU$2-'Indicator Date hidden'!AV191)</f>
        <v>5</v>
      </c>
      <c r="AV190" s="33">
        <f>IF('Indicator Date hidden'!AW191="x","x",$AV$2-'Indicator Date hidden'!AW191)</f>
        <v>0</v>
      </c>
      <c r="AW190" s="33">
        <f>IF('Indicator Date hidden'!AX191="x","x",$AW$2-'Indicator Date hidden'!AX191)</f>
        <v>0</v>
      </c>
      <c r="AX190" s="33">
        <f>IF('Indicator Date hidden'!AY191="x","x",$AX$2-'Indicator Date hidden'!AY191)</f>
        <v>0</v>
      </c>
      <c r="AY190" s="33">
        <f>IF('Indicator Date hidden'!AZ191="x","x",$AY$2-'Indicator Date hidden'!AZ191)</f>
        <v>0</v>
      </c>
      <c r="AZ190" s="33">
        <f>IF('Indicator Date hidden'!BA191="x","x",$AZ$2-'Indicator Date hidden'!BA191)</f>
        <v>0</v>
      </c>
      <c r="BA190">
        <f t="shared" si="10"/>
        <v>12</v>
      </c>
      <c r="BB190" s="34">
        <f t="shared" si="11"/>
        <v>0.25</v>
      </c>
      <c r="BC190">
        <f t="shared" si="12"/>
        <v>6</v>
      </c>
      <c r="BD190" s="34">
        <f t="shared" si="13"/>
        <v>0.8539125638299665</v>
      </c>
      <c r="BE190" s="36">
        <f t="shared" si="14"/>
        <v>0</v>
      </c>
    </row>
    <row r="191" spans="1:57" x14ac:dyDescent="0.3">
      <c r="A191" t="s">
        <v>351</v>
      </c>
      <c r="B191" s="33">
        <f>IF('Indicator Date hidden'!C192="x","x",$B$2-'Indicator Date hidden'!C192)</f>
        <v>0</v>
      </c>
      <c r="C191" s="33">
        <f>IF('Indicator Date hidden'!D192="x","x",$C$2-'Indicator Date hidden'!D192)</f>
        <v>0</v>
      </c>
      <c r="D191" s="33">
        <f>IF('Indicator Date hidden'!E192="x","x",$D$2-'Indicator Date hidden'!E192)</f>
        <v>0</v>
      </c>
      <c r="E191" s="33">
        <f>IF('Indicator Date hidden'!F192="x","x",$E$2-'Indicator Date hidden'!F192)</f>
        <v>0</v>
      </c>
      <c r="F191" s="33">
        <f>IF('Indicator Date hidden'!G192="x","x",$F$2-'Indicator Date hidden'!G192)</f>
        <v>0</v>
      </c>
      <c r="G191" s="33">
        <f>IF('Indicator Date hidden'!H192="x","x",$G$2-'Indicator Date hidden'!H192)</f>
        <v>0</v>
      </c>
      <c r="H191" s="33">
        <f>IF('Indicator Date hidden'!I192="x","x",$H$2-'Indicator Date hidden'!I192)</f>
        <v>0</v>
      </c>
      <c r="I191" s="33">
        <f>IF('Indicator Date hidden'!J192="x","x",$I$2-'Indicator Date hidden'!J192)</f>
        <v>0</v>
      </c>
      <c r="J191" s="33">
        <f>IF('Indicator Date hidden'!K192="x","x",$J$2-'Indicator Date hidden'!K192)</f>
        <v>0</v>
      </c>
      <c r="K191" s="33">
        <f>IF('Indicator Date hidden'!L192="x","x",$K$2-'Indicator Date hidden'!L192)</f>
        <v>0</v>
      </c>
      <c r="L191" s="33">
        <f>IF('Indicator Date hidden'!M192="x","x",$L$2-'Indicator Date hidden'!M192)</f>
        <v>0</v>
      </c>
      <c r="M191" s="33">
        <f>IF('Indicator Date hidden'!N192="x","x",$M$2-'Indicator Date hidden'!N192)</f>
        <v>0</v>
      </c>
      <c r="N191" s="33">
        <f>IF('Indicator Date hidden'!O192="x","x",$N$2-'Indicator Date hidden'!O192)</f>
        <v>0</v>
      </c>
      <c r="O191" s="33">
        <f>IF('Indicator Date hidden'!P192="x","x",$O$2-'Indicator Date hidden'!P192)</f>
        <v>0</v>
      </c>
      <c r="P191" s="33">
        <f>IF('Indicator Date hidden'!Q192="x","x",$P$2-'Indicator Date hidden'!Q192)</f>
        <v>0</v>
      </c>
      <c r="Q191" s="33">
        <f>IF('Indicator Date hidden'!R192="x","x",$Q$2-'Indicator Date hidden'!R192)</f>
        <v>1</v>
      </c>
      <c r="R191" s="33">
        <f>IF('Indicator Date hidden'!S192="x","x",$R$2-'Indicator Date hidden'!S192)</f>
        <v>0</v>
      </c>
      <c r="S191" s="33">
        <f>IF('Indicator Date hidden'!T192="x","x",$S$2-'Indicator Date hidden'!T192)</f>
        <v>0</v>
      </c>
      <c r="T191" s="33">
        <f>IF('Indicator Date hidden'!U192="x","x",$T$2-'Indicator Date hidden'!U192)</f>
        <v>0</v>
      </c>
      <c r="U191" s="33" t="str">
        <f>IF('Indicator Date hidden'!V192="x","x",$U$2-'Indicator Date hidden'!V192)</f>
        <v>x</v>
      </c>
      <c r="V191" s="33">
        <f>IF('Indicator Date hidden'!W192="x","x",$V$2-'Indicator Date hidden'!W192)</f>
        <v>0</v>
      </c>
      <c r="W191" s="33">
        <f>IF('Indicator Date hidden'!X192="x","x",$W$2-'Indicator Date hidden'!X192)</f>
        <v>1</v>
      </c>
      <c r="X191" s="33">
        <f>IF('Indicator Date hidden'!Y192="x","x",$X$2-'Indicator Date hidden'!Y192)</f>
        <v>4</v>
      </c>
      <c r="Y191" s="33">
        <f>IF('Indicator Date hidden'!Z192="x","x",$Y$2-'Indicator Date hidden'!Z192)</f>
        <v>0</v>
      </c>
      <c r="Z191" s="33">
        <f>IF('Indicator Date hidden'!AA192="x","x",$Z$2-'Indicator Date hidden'!AA192)</f>
        <v>0</v>
      </c>
      <c r="AA191" s="33">
        <f>IF('Indicator Date hidden'!AB192="x","x",$AA$2-'Indicator Date hidden'!AB192)</f>
        <v>0</v>
      </c>
      <c r="AB191" s="33">
        <f>IF('Indicator Date hidden'!AC192="x","x",$AB$2-'Indicator Date hidden'!AC192)</f>
        <v>0</v>
      </c>
      <c r="AC191" s="33">
        <f>IF('Indicator Date hidden'!AD192="x","x",$AC$2-'Indicator Date hidden'!AD192)</f>
        <v>0</v>
      </c>
      <c r="AD191" s="33">
        <f>IF('Indicator Date hidden'!AE192="x","x",$AD$2-'Indicator Date hidden'!AE192)</f>
        <v>0</v>
      </c>
      <c r="AE191" s="33">
        <f>IF('Indicator Date hidden'!AF192="x","x",$AE$2-'Indicator Date hidden'!AF192)</f>
        <v>0</v>
      </c>
      <c r="AF191" s="33">
        <f>IF('Indicator Date hidden'!AG192="x","x",$AF$2-'Indicator Date hidden'!AG192)</f>
        <v>8</v>
      </c>
      <c r="AG191" s="33">
        <f>IF('Indicator Date hidden'!AH192="x","x",$AG$2-'Indicator Date hidden'!AH192)</f>
        <v>0</v>
      </c>
      <c r="AH191" s="33">
        <f>IF('Indicator Date hidden'!AI192="x","x",$AH$2-'Indicator Date hidden'!AI192)</f>
        <v>0</v>
      </c>
      <c r="AI191" s="33">
        <f>IF('Indicator Date hidden'!AJ192="x","x",$AI$2-'Indicator Date hidden'!AJ192)</f>
        <v>0</v>
      </c>
      <c r="AJ191" s="33">
        <f>IF('Indicator Date hidden'!AK192="x","x",$AJ$2-'Indicator Date hidden'!AK192)</f>
        <v>0</v>
      </c>
      <c r="AK191" s="33">
        <f>IF('Indicator Date hidden'!AL192="x","x",$AK$2-'Indicator Date hidden'!AL192)</f>
        <v>0</v>
      </c>
      <c r="AL191" s="33">
        <f>IF('Indicator Date hidden'!AM192="x","x",$AL$2-'Indicator Date hidden'!AM192)</f>
        <v>0</v>
      </c>
      <c r="AM191" s="33">
        <f>IF('Indicator Date hidden'!AN192="x","x",$AM$2-'Indicator Date hidden'!AN192)</f>
        <v>0</v>
      </c>
      <c r="AN191" s="33">
        <f>IF('Indicator Date hidden'!AO192="x","x",$AN$2-'Indicator Date hidden'!AO192)</f>
        <v>0</v>
      </c>
      <c r="AO191" s="33">
        <f>IF('Indicator Date hidden'!AP192="x","x",$AO$2-'Indicator Date hidden'!AP192)</f>
        <v>1</v>
      </c>
      <c r="AP191" s="33">
        <f>IF('Indicator Date hidden'!AQ192="x","x",$AP$2-'Indicator Date hidden'!AQ192)</f>
        <v>1</v>
      </c>
      <c r="AQ191" s="33">
        <f>IF('Indicator Date hidden'!AR192="x","x",$AQ$2-'Indicator Date hidden'!AR192)</f>
        <v>0</v>
      </c>
      <c r="AR191" s="33">
        <f>IF('Indicator Date hidden'!AS192="x","x",$AR$2-'Indicator Date hidden'!AS192)</f>
        <v>0</v>
      </c>
      <c r="AS191" s="33">
        <f>IF('Indicator Date hidden'!AT192="x","x",$AS$2-'Indicator Date hidden'!AT192)</f>
        <v>0</v>
      </c>
      <c r="AT191" s="33">
        <f>IF('Indicator Date hidden'!AU192="x","x",$AT$2-'Indicator Date hidden'!AU192)</f>
        <v>0</v>
      </c>
      <c r="AU191" s="33">
        <f>IF('Indicator Date hidden'!AV192="x","x",$AU$2-'Indicator Date hidden'!AV192)</f>
        <v>1</v>
      </c>
      <c r="AV191" s="33">
        <f>IF('Indicator Date hidden'!AW192="x","x",$AV$2-'Indicator Date hidden'!AW192)</f>
        <v>0</v>
      </c>
      <c r="AW191" s="33">
        <f>IF('Indicator Date hidden'!AX192="x","x",$AW$2-'Indicator Date hidden'!AX192)</f>
        <v>0</v>
      </c>
      <c r="AX191" s="33">
        <f>IF('Indicator Date hidden'!AY192="x","x",$AX$2-'Indicator Date hidden'!AY192)</f>
        <v>0</v>
      </c>
      <c r="AY191" s="33">
        <f>IF('Indicator Date hidden'!AZ192="x","x",$AY$2-'Indicator Date hidden'!AZ192)</f>
        <v>3</v>
      </c>
      <c r="AZ191" s="33">
        <f>IF('Indicator Date hidden'!BA192="x","x",$AZ$2-'Indicator Date hidden'!BA192)</f>
        <v>3</v>
      </c>
      <c r="BA191">
        <f t="shared" si="10"/>
        <v>23</v>
      </c>
      <c r="BB191" s="34">
        <f t="shared" si="11"/>
        <v>0.46</v>
      </c>
      <c r="BC191">
        <f t="shared" si="12"/>
        <v>9</v>
      </c>
      <c r="BD191" s="34">
        <f t="shared" si="13"/>
        <v>1.3595587519485872</v>
      </c>
      <c r="BE191" s="36">
        <f t="shared" si="14"/>
        <v>0</v>
      </c>
    </row>
    <row r="192" spans="1:57" x14ac:dyDescent="0.3">
      <c r="A192" t="s">
        <v>353</v>
      </c>
      <c r="B192" s="33">
        <f>IF('Indicator Date hidden'!C193="x","x",$B$2-'Indicator Date hidden'!C193)</f>
        <v>0</v>
      </c>
      <c r="C192" s="33">
        <f>IF('Indicator Date hidden'!D193="x","x",$C$2-'Indicator Date hidden'!D193)</f>
        <v>0</v>
      </c>
      <c r="D192" s="33">
        <f>IF('Indicator Date hidden'!E193="x","x",$D$2-'Indicator Date hidden'!E193)</f>
        <v>0</v>
      </c>
      <c r="E192" s="33">
        <f>IF('Indicator Date hidden'!F193="x","x",$E$2-'Indicator Date hidden'!F193)</f>
        <v>0</v>
      </c>
      <c r="F192" s="33">
        <f>IF('Indicator Date hidden'!G193="x","x",$F$2-'Indicator Date hidden'!G193)</f>
        <v>0</v>
      </c>
      <c r="G192" s="33">
        <f>IF('Indicator Date hidden'!H193="x","x",$G$2-'Indicator Date hidden'!H193)</f>
        <v>0</v>
      </c>
      <c r="H192" s="33">
        <f>IF('Indicator Date hidden'!I193="x","x",$H$2-'Indicator Date hidden'!I193)</f>
        <v>0</v>
      </c>
      <c r="I192" s="33">
        <f>IF('Indicator Date hidden'!J193="x","x",$I$2-'Indicator Date hidden'!J193)</f>
        <v>0</v>
      </c>
      <c r="J192" s="33">
        <f>IF('Indicator Date hidden'!K193="x","x",$J$2-'Indicator Date hidden'!K193)</f>
        <v>0</v>
      </c>
      <c r="K192" s="33">
        <f>IF('Indicator Date hidden'!L193="x","x",$K$2-'Indicator Date hidden'!L193)</f>
        <v>0</v>
      </c>
      <c r="L192" s="33">
        <f>IF('Indicator Date hidden'!M193="x","x",$L$2-'Indicator Date hidden'!M193)</f>
        <v>0</v>
      </c>
      <c r="M192" s="33">
        <f>IF('Indicator Date hidden'!N193="x","x",$M$2-'Indicator Date hidden'!N193)</f>
        <v>0</v>
      </c>
      <c r="N192" s="33">
        <f>IF('Indicator Date hidden'!O193="x","x",$N$2-'Indicator Date hidden'!O193)</f>
        <v>0</v>
      </c>
      <c r="O192" s="33">
        <f>IF('Indicator Date hidden'!P193="x","x",$O$2-'Indicator Date hidden'!P193)</f>
        <v>0</v>
      </c>
      <c r="P192" s="33">
        <f>IF('Indicator Date hidden'!Q193="x","x",$P$2-'Indicator Date hidden'!Q193)</f>
        <v>0</v>
      </c>
      <c r="Q192" s="33">
        <f>IF('Indicator Date hidden'!R193="x","x",$Q$2-'Indicator Date hidden'!R193)</f>
        <v>0</v>
      </c>
      <c r="R192" s="33">
        <f>IF('Indicator Date hidden'!S193="x","x",$R$2-'Indicator Date hidden'!S193)</f>
        <v>0</v>
      </c>
      <c r="S192" s="33">
        <f>IF('Indicator Date hidden'!T193="x","x",$S$2-'Indicator Date hidden'!T193)</f>
        <v>0</v>
      </c>
      <c r="T192" s="33">
        <f>IF('Indicator Date hidden'!U193="x","x",$T$2-'Indicator Date hidden'!U193)</f>
        <v>0</v>
      </c>
      <c r="U192" s="33">
        <f>IF('Indicator Date hidden'!V193="x","x",$U$2-'Indicator Date hidden'!V193)</f>
        <v>0</v>
      </c>
      <c r="V192" s="33">
        <f>IF('Indicator Date hidden'!W193="x","x",$V$2-'Indicator Date hidden'!W193)</f>
        <v>0</v>
      </c>
      <c r="W192" s="33">
        <f>IF('Indicator Date hidden'!X193="x","x",$W$2-'Indicator Date hidden'!X193)</f>
        <v>1</v>
      </c>
      <c r="X192" s="33">
        <f>IF('Indicator Date hidden'!Y193="x","x",$X$2-'Indicator Date hidden'!Y193)</f>
        <v>2</v>
      </c>
      <c r="Y192" s="33">
        <f>IF('Indicator Date hidden'!Z193="x","x",$Y$2-'Indicator Date hidden'!Z193)</f>
        <v>0</v>
      </c>
      <c r="Z192" s="33">
        <f>IF('Indicator Date hidden'!AA193="x","x",$Z$2-'Indicator Date hidden'!AA193)</f>
        <v>0</v>
      </c>
      <c r="AA192" s="33">
        <f>IF('Indicator Date hidden'!AB193="x","x",$AA$2-'Indicator Date hidden'!AB193)</f>
        <v>0</v>
      </c>
      <c r="AB192" s="33">
        <f>IF('Indicator Date hidden'!AC193="x","x",$AB$2-'Indicator Date hidden'!AC193)</f>
        <v>0</v>
      </c>
      <c r="AC192" s="33">
        <f>IF('Indicator Date hidden'!AD193="x","x",$AC$2-'Indicator Date hidden'!AD193)</f>
        <v>0</v>
      </c>
      <c r="AD192" s="33">
        <f>IF('Indicator Date hidden'!AE193="x","x",$AD$2-'Indicator Date hidden'!AE193)</f>
        <v>0</v>
      </c>
      <c r="AE192" s="33">
        <f>IF('Indicator Date hidden'!AF193="x","x",$AE$2-'Indicator Date hidden'!AF193)</f>
        <v>0</v>
      </c>
      <c r="AF192" s="33">
        <f>IF('Indicator Date hidden'!AG193="x","x",$AF$2-'Indicator Date hidden'!AG193)</f>
        <v>3</v>
      </c>
      <c r="AG192" s="33">
        <f>IF('Indicator Date hidden'!AH193="x","x",$AG$2-'Indicator Date hidden'!AH193)</f>
        <v>0</v>
      </c>
      <c r="AH192" s="33">
        <f>IF('Indicator Date hidden'!AI193="x","x",$AH$2-'Indicator Date hidden'!AI193)</f>
        <v>0</v>
      </c>
      <c r="AI192" s="33">
        <f>IF('Indicator Date hidden'!AJ193="x","x",$AI$2-'Indicator Date hidden'!AJ193)</f>
        <v>0</v>
      </c>
      <c r="AJ192" s="33" t="str">
        <f>IF('Indicator Date hidden'!AK193="x","x",$AJ$2-'Indicator Date hidden'!AK193)</f>
        <v>x</v>
      </c>
      <c r="AK192" s="33">
        <f>IF('Indicator Date hidden'!AL193="x","x",$AK$2-'Indicator Date hidden'!AL193)</f>
        <v>1</v>
      </c>
      <c r="AL192" s="33">
        <f>IF('Indicator Date hidden'!AM193="x","x",$AL$2-'Indicator Date hidden'!AM193)</f>
        <v>0</v>
      </c>
      <c r="AM192" s="33">
        <f>IF('Indicator Date hidden'!AN193="x","x",$AM$2-'Indicator Date hidden'!AN193)</f>
        <v>0</v>
      </c>
      <c r="AN192" s="33">
        <f>IF('Indicator Date hidden'!AO193="x","x",$AN$2-'Indicator Date hidden'!AO193)</f>
        <v>0</v>
      </c>
      <c r="AO192" s="33">
        <f>IF('Indicator Date hidden'!AP193="x","x",$AO$2-'Indicator Date hidden'!AP193)</f>
        <v>1</v>
      </c>
      <c r="AP192" s="33">
        <f>IF('Indicator Date hidden'!AQ193="x","x",$AP$2-'Indicator Date hidden'!AQ193)</f>
        <v>1</v>
      </c>
      <c r="AQ192" s="33">
        <f>IF('Indicator Date hidden'!AR193="x","x",$AQ$2-'Indicator Date hidden'!AR193)</f>
        <v>6</v>
      </c>
      <c r="AR192" s="33">
        <f>IF('Indicator Date hidden'!AS193="x","x",$AR$2-'Indicator Date hidden'!AS193)</f>
        <v>0</v>
      </c>
      <c r="AS192" s="33">
        <f>IF('Indicator Date hidden'!AT193="x","x",$AS$2-'Indicator Date hidden'!AT193)</f>
        <v>0</v>
      </c>
      <c r="AT192" s="33">
        <f>IF('Indicator Date hidden'!AU193="x","x",$AT$2-'Indicator Date hidden'!AU193)</f>
        <v>0</v>
      </c>
      <c r="AU192" s="33">
        <f>IF('Indicator Date hidden'!AV193="x","x",$AU$2-'Indicator Date hidden'!AV193)</f>
        <v>7</v>
      </c>
      <c r="AV192" s="33">
        <f>IF('Indicator Date hidden'!AW193="x","x",$AV$2-'Indicator Date hidden'!AW193)</f>
        <v>0</v>
      </c>
      <c r="AW192" s="33">
        <f>IF('Indicator Date hidden'!AX193="x","x",$AW$2-'Indicator Date hidden'!AX193)</f>
        <v>0</v>
      </c>
      <c r="AX192" s="33">
        <f>IF('Indicator Date hidden'!AY193="x","x",$AX$2-'Indicator Date hidden'!AY193)</f>
        <v>0</v>
      </c>
      <c r="AY192" s="33">
        <f>IF('Indicator Date hidden'!AZ193="x","x",$AY$2-'Indicator Date hidden'!AZ193)</f>
        <v>0</v>
      </c>
      <c r="AZ192" s="33">
        <f>IF('Indicator Date hidden'!BA193="x","x",$AZ$2-'Indicator Date hidden'!BA193)</f>
        <v>0</v>
      </c>
      <c r="BA192">
        <f t="shared" si="10"/>
        <v>22</v>
      </c>
      <c r="BB192" s="34">
        <f t="shared" si="11"/>
        <v>0.44</v>
      </c>
      <c r="BC192">
        <f t="shared" si="12"/>
        <v>8</v>
      </c>
      <c r="BD192" s="34">
        <f t="shared" si="13"/>
        <v>1.3588230201170424</v>
      </c>
      <c r="BE192" s="36">
        <f t="shared" si="14"/>
        <v>0</v>
      </c>
    </row>
    <row r="193" spans="1:57" x14ac:dyDescent="0.3">
      <c r="A193" t="s">
        <v>355</v>
      </c>
      <c r="B193" s="33">
        <f>IF('Indicator Date hidden'!C194="x","x",$B$2-'Indicator Date hidden'!C194)</f>
        <v>0</v>
      </c>
      <c r="C193" s="33">
        <f>IF('Indicator Date hidden'!D194="x","x",$C$2-'Indicator Date hidden'!D194)</f>
        <v>0</v>
      </c>
      <c r="D193" s="33">
        <f>IF('Indicator Date hidden'!E194="x","x",$D$2-'Indicator Date hidden'!E194)</f>
        <v>0</v>
      </c>
      <c r="E193" s="33">
        <f>IF('Indicator Date hidden'!F194="x","x",$E$2-'Indicator Date hidden'!F194)</f>
        <v>0</v>
      </c>
      <c r="F193" s="33">
        <f>IF('Indicator Date hidden'!G194="x","x",$F$2-'Indicator Date hidden'!G194)</f>
        <v>0</v>
      </c>
      <c r="G193" s="33">
        <f>IF('Indicator Date hidden'!H194="x","x",$G$2-'Indicator Date hidden'!H194)</f>
        <v>0</v>
      </c>
      <c r="H193" s="33">
        <f>IF('Indicator Date hidden'!I194="x","x",$H$2-'Indicator Date hidden'!I194)</f>
        <v>0</v>
      </c>
      <c r="I193" s="33">
        <f>IF('Indicator Date hidden'!J194="x","x",$I$2-'Indicator Date hidden'!J194)</f>
        <v>0</v>
      </c>
      <c r="J193" s="33">
        <f>IF('Indicator Date hidden'!K194="x","x",$J$2-'Indicator Date hidden'!K194)</f>
        <v>0</v>
      </c>
      <c r="K193" s="33">
        <f>IF('Indicator Date hidden'!L194="x","x",$K$2-'Indicator Date hidden'!L194)</f>
        <v>0</v>
      </c>
      <c r="L193" s="33">
        <f>IF('Indicator Date hidden'!M194="x","x",$L$2-'Indicator Date hidden'!M194)</f>
        <v>0</v>
      </c>
      <c r="M193" s="33">
        <f>IF('Indicator Date hidden'!N194="x","x",$M$2-'Indicator Date hidden'!N194)</f>
        <v>0</v>
      </c>
      <c r="N193" s="33">
        <f>IF('Indicator Date hidden'!O194="x","x",$N$2-'Indicator Date hidden'!O194)</f>
        <v>0</v>
      </c>
      <c r="O193" s="33">
        <f>IF('Indicator Date hidden'!P194="x","x",$O$2-'Indicator Date hidden'!P194)</f>
        <v>0</v>
      </c>
      <c r="P193" s="33">
        <f>IF('Indicator Date hidden'!Q194="x","x",$P$2-'Indicator Date hidden'!Q194)</f>
        <v>0</v>
      </c>
      <c r="Q193" s="33">
        <f>IF('Indicator Date hidden'!R194="x","x",$Q$2-'Indicator Date hidden'!R194)</f>
        <v>0</v>
      </c>
      <c r="R193" s="33">
        <f>IF('Indicator Date hidden'!S194="x","x",$R$2-'Indicator Date hidden'!S194)</f>
        <v>0</v>
      </c>
      <c r="S193" s="33">
        <f>IF('Indicator Date hidden'!T194="x","x",$S$2-'Indicator Date hidden'!T194)</f>
        <v>0</v>
      </c>
      <c r="T193" s="33">
        <f>IF('Indicator Date hidden'!U194="x","x",$T$2-'Indicator Date hidden'!U194)</f>
        <v>0</v>
      </c>
      <c r="U193" s="33">
        <f>IF('Indicator Date hidden'!V194="x","x",$U$2-'Indicator Date hidden'!V194)</f>
        <v>0</v>
      </c>
      <c r="V193" s="33">
        <f>IF('Indicator Date hidden'!W194="x","x",$V$2-'Indicator Date hidden'!W194)</f>
        <v>0</v>
      </c>
      <c r="W193" s="33">
        <f>IF('Indicator Date hidden'!X194="x","x",$W$2-'Indicator Date hidden'!X194)</f>
        <v>0</v>
      </c>
      <c r="X193" s="33">
        <f>IF('Indicator Date hidden'!Y194="x","x",$X$2-'Indicator Date hidden'!Y194)</f>
        <v>3</v>
      </c>
      <c r="Y193" s="33">
        <f>IF('Indicator Date hidden'!Z194="x","x",$Y$2-'Indicator Date hidden'!Z194)</f>
        <v>0</v>
      </c>
      <c r="Z193" s="33">
        <f>IF('Indicator Date hidden'!AA194="x","x",$Z$2-'Indicator Date hidden'!AA194)</f>
        <v>0</v>
      </c>
      <c r="AA193" s="33">
        <f>IF('Indicator Date hidden'!AB194="x","x",$AA$2-'Indicator Date hidden'!AB194)</f>
        <v>0</v>
      </c>
      <c r="AB193" s="33">
        <f>IF('Indicator Date hidden'!AC194="x","x",$AB$2-'Indicator Date hidden'!AC194)</f>
        <v>0</v>
      </c>
      <c r="AC193" s="33">
        <f>IF('Indicator Date hidden'!AD194="x","x",$AC$2-'Indicator Date hidden'!AD194)</f>
        <v>0</v>
      </c>
      <c r="AD193" s="33">
        <f>IF('Indicator Date hidden'!AE194="x","x",$AD$2-'Indicator Date hidden'!AE194)</f>
        <v>0</v>
      </c>
      <c r="AE193" s="33">
        <f>IF('Indicator Date hidden'!AF194="x","x",$AE$2-'Indicator Date hidden'!AF194)</f>
        <v>0</v>
      </c>
      <c r="AF193" s="33" t="str">
        <f>IF('Indicator Date hidden'!AG194="x","x",$AF$2-'Indicator Date hidden'!AG194)</f>
        <v>x</v>
      </c>
      <c r="AG193" s="33">
        <f>IF('Indicator Date hidden'!AH194="x","x",$AG$2-'Indicator Date hidden'!AH194)</f>
        <v>0</v>
      </c>
      <c r="AH193" s="33">
        <f>IF('Indicator Date hidden'!AI194="x","x",$AH$2-'Indicator Date hidden'!AI194)</f>
        <v>0</v>
      </c>
      <c r="AI193" s="33">
        <f>IF('Indicator Date hidden'!AJ194="x","x",$AI$2-'Indicator Date hidden'!AJ194)</f>
        <v>0</v>
      </c>
      <c r="AJ193" s="33">
        <f>IF('Indicator Date hidden'!AK194="x","x",$AJ$2-'Indicator Date hidden'!AK194)</f>
        <v>1</v>
      </c>
      <c r="AK193" s="33">
        <f>IF('Indicator Date hidden'!AL194="x","x",$AK$2-'Indicator Date hidden'!AL194)</f>
        <v>1</v>
      </c>
      <c r="AL193" s="33">
        <f>IF('Indicator Date hidden'!AM194="x","x",$AL$2-'Indicator Date hidden'!AM194)</f>
        <v>0</v>
      </c>
      <c r="AM193" s="33">
        <f>IF('Indicator Date hidden'!AN194="x","x",$AM$2-'Indicator Date hidden'!AN194)</f>
        <v>0</v>
      </c>
      <c r="AN193" s="33">
        <f>IF('Indicator Date hidden'!AO194="x","x",$AN$2-'Indicator Date hidden'!AO194)</f>
        <v>0</v>
      </c>
      <c r="AO193" s="33" t="str">
        <f>IF('Indicator Date hidden'!AP194="x","x",$AO$2-'Indicator Date hidden'!AP194)</f>
        <v>x</v>
      </c>
      <c r="AP193" s="33" t="str">
        <f>IF('Indicator Date hidden'!AQ194="x","x",$AP$2-'Indicator Date hidden'!AQ194)</f>
        <v>x</v>
      </c>
      <c r="AQ193" s="33">
        <f>IF('Indicator Date hidden'!AR194="x","x",$AQ$2-'Indicator Date hidden'!AR194)</f>
        <v>0</v>
      </c>
      <c r="AR193" s="33">
        <f>IF('Indicator Date hidden'!AS194="x","x",$AR$2-'Indicator Date hidden'!AS194)</f>
        <v>0</v>
      </c>
      <c r="AS193" s="33">
        <f>IF('Indicator Date hidden'!AT194="x","x",$AS$2-'Indicator Date hidden'!AT194)</f>
        <v>0</v>
      </c>
      <c r="AT193" s="33">
        <f>IF('Indicator Date hidden'!AU194="x","x",$AT$2-'Indicator Date hidden'!AU194)</f>
        <v>0</v>
      </c>
      <c r="AU193" s="33">
        <f>IF('Indicator Date hidden'!AV194="x","x",$AU$2-'Indicator Date hidden'!AV194)</f>
        <v>3</v>
      </c>
      <c r="AV193" s="33">
        <f>IF('Indicator Date hidden'!AW194="x","x",$AV$2-'Indicator Date hidden'!AW194)</f>
        <v>0</v>
      </c>
      <c r="AW193" s="33">
        <f>IF('Indicator Date hidden'!AX194="x","x",$AW$2-'Indicator Date hidden'!AX194)</f>
        <v>0</v>
      </c>
      <c r="AX193" s="33">
        <f>IF('Indicator Date hidden'!AY194="x","x",$AX$2-'Indicator Date hidden'!AY194)</f>
        <v>0</v>
      </c>
      <c r="AY193" s="33">
        <f>IF('Indicator Date hidden'!AZ194="x","x",$AY$2-'Indicator Date hidden'!AZ194)</f>
        <v>0</v>
      </c>
      <c r="AZ193" s="33">
        <f>IF('Indicator Date hidden'!BA194="x","x",$AZ$2-'Indicator Date hidden'!BA194)</f>
        <v>0</v>
      </c>
      <c r="BA193">
        <f t="shared" si="10"/>
        <v>8</v>
      </c>
      <c r="BB193" s="34">
        <f t="shared" si="11"/>
        <v>0.16666666666666666</v>
      </c>
      <c r="BC193">
        <f t="shared" si="12"/>
        <v>4</v>
      </c>
      <c r="BD193" s="34">
        <f t="shared" si="13"/>
        <v>0.62360956446232352</v>
      </c>
      <c r="BE193" s="36">
        <f t="shared" si="14"/>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BB192"/>
  <sheetViews>
    <sheetView zoomScale="80" zoomScaleNormal="80" workbookViewId="0">
      <pane xSplit="1" ySplit="1" topLeftCell="B142" activePane="bottomRight" state="frozen"/>
      <selection pane="topRight" activeCell="B1" sqref="B1"/>
      <selection pane="bottomLeft" activeCell="A2" sqref="A2"/>
      <selection pane="bottomRight" activeCell="AE157" sqref="AE157"/>
    </sheetView>
  </sheetViews>
  <sheetFormatPr defaultColWidth="9.44140625" defaultRowHeight="14.4" x14ac:dyDescent="0.3"/>
  <cols>
    <col min="2" max="52" width="5" bestFit="1" customWidth="1"/>
  </cols>
  <sheetData>
    <row r="1" spans="1:54" ht="276" x14ac:dyDescent="0.3">
      <c r="A1" t="s">
        <v>357</v>
      </c>
      <c r="B1" s="32" t="s">
        <v>392</v>
      </c>
      <c r="C1" s="32" t="s">
        <v>393</v>
      </c>
      <c r="D1" s="32" t="s">
        <v>429</v>
      </c>
      <c r="E1" s="32" t="s">
        <v>430</v>
      </c>
      <c r="F1" s="32" t="s">
        <v>431</v>
      </c>
      <c r="G1" s="32" t="s">
        <v>432</v>
      </c>
      <c r="H1" s="32" t="s">
        <v>434</v>
      </c>
      <c r="I1" s="32" t="s">
        <v>414</v>
      </c>
      <c r="J1" s="32" t="s">
        <v>415</v>
      </c>
      <c r="K1" s="32" t="s">
        <v>413</v>
      </c>
      <c r="L1" s="32" t="s">
        <v>412</v>
      </c>
      <c r="M1" s="32" t="s">
        <v>416</v>
      </c>
      <c r="N1" s="32" t="s">
        <v>440</v>
      </c>
      <c r="O1" s="32" t="s">
        <v>441</v>
      </c>
      <c r="P1" s="32" t="s">
        <v>374</v>
      </c>
      <c r="Q1" s="32" t="s">
        <v>375</v>
      </c>
      <c r="R1" s="32" t="s">
        <v>407</v>
      </c>
      <c r="S1" s="32" t="s">
        <v>408</v>
      </c>
      <c r="T1" s="32" t="s">
        <v>408</v>
      </c>
      <c r="U1" s="32" t="s">
        <v>383</v>
      </c>
      <c r="V1" s="32" t="s">
        <v>402</v>
      </c>
      <c r="W1" s="32" t="s">
        <v>382</v>
      </c>
      <c r="X1" s="32" t="s">
        <v>435</v>
      </c>
      <c r="Y1" s="32" t="s">
        <v>400</v>
      </c>
      <c r="Z1" s="32" t="s">
        <v>437</v>
      </c>
      <c r="AA1" s="32" t="s">
        <v>385</v>
      </c>
      <c r="AB1" s="32" t="s">
        <v>401</v>
      </c>
      <c r="AC1" s="32" t="s">
        <v>443</v>
      </c>
      <c r="AD1" s="32" t="s">
        <v>399</v>
      </c>
      <c r="AE1" s="32" t="s">
        <v>373</v>
      </c>
      <c r="AF1" s="32" t="s">
        <v>403</v>
      </c>
      <c r="AG1" s="32" t="s">
        <v>404</v>
      </c>
      <c r="AH1" s="32" t="s">
        <v>404</v>
      </c>
      <c r="AI1" s="32" t="s">
        <v>404</v>
      </c>
      <c r="AJ1" s="32" t="s">
        <v>405</v>
      </c>
      <c r="AK1" s="32" t="s">
        <v>406</v>
      </c>
      <c r="AL1" s="32" t="s">
        <v>384</v>
      </c>
      <c r="AM1" s="32" t="s">
        <v>387</v>
      </c>
      <c r="AN1" s="32" t="s">
        <v>388</v>
      </c>
      <c r="AO1" s="32" t="s">
        <v>389</v>
      </c>
      <c r="AP1" s="32" t="s">
        <v>390</v>
      </c>
      <c r="AQ1" s="32" t="s">
        <v>397</v>
      </c>
      <c r="AR1" s="32" t="s">
        <v>358</v>
      </c>
      <c r="AS1" s="32" t="s">
        <v>386</v>
      </c>
      <c r="AT1" s="32" t="s">
        <v>359</v>
      </c>
      <c r="AU1" s="32" t="s">
        <v>391</v>
      </c>
      <c r="AV1" s="32" t="s">
        <v>360</v>
      </c>
      <c r="AW1" s="32" t="s">
        <v>361</v>
      </c>
      <c r="AX1" s="32" t="s">
        <v>433</v>
      </c>
      <c r="AY1" s="32" t="s">
        <v>377</v>
      </c>
      <c r="AZ1" s="32" t="s">
        <v>376</v>
      </c>
      <c r="BA1" s="32" t="s">
        <v>449</v>
      </c>
      <c r="BB1" s="32" t="s">
        <v>450</v>
      </c>
    </row>
    <row r="2" spans="1:54" x14ac:dyDescent="0.3">
      <c r="A2" t="s">
        <v>0</v>
      </c>
      <c r="B2" s="33" t="e">
        <f>IF('Crisis Indicator Data'!#REF!="No Data",1,IF(#REF!&lt;&gt;"",1,0))</f>
        <v>#REF!</v>
      </c>
      <c r="C2" s="33" t="e">
        <f>IF('Crisis Indicator Data'!#REF!="No Data",1,IF(#REF!&lt;&gt;"",1,0))</f>
        <v>#REF!</v>
      </c>
      <c r="D2" s="33" t="e">
        <f>IF('Crisis Indicator Data'!#REF!="No Data",1,IF(#REF!&lt;&gt;"",1,0))</f>
        <v>#REF!</v>
      </c>
      <c r="E2" s="33" t="e">
        <f>IF('Crisis Indicator Data'!#REF!="No Data",1,IF(#REF!&lt;&gt;"",1,0))</f>
        <v>#REF!</v>
      </c>
      <c r="F2" s="33" t="e">
        <f>IF('Crisis Indicator Data'!#REF!="No Data",1,IF(#REF!&lt;&gt;"",1,0))</f>
        <v>#REF!</v>
      </c>
      <c r="G2" s="33" t="e">
        <f>IF('Crisis Indicator Data'!#REF!="No Data",1,IF(#REF!&lt;&gt;"",1,0))</f>
        <v>#REF!</v>
      </c>
      <c r="H2" s="33" t="e">
        <f>IF('Crisis Indicator Data'!#REF!="No Data",1,IF(#REF!&lt;&gt;"",1,0))</f>
        <v>#REF!</v>
      </c>
      <c r="I2" s="33" t="e">
        <f>IF('Crisis Indicator Data'!#REF!="No Data",1,IF(#REF!&lt;&gt;"",1,0))</f>
        <v>#REF!</v>
      </c>
      <c r="J2" s="33" t="e">
        <f>IF('Crisis Indicator Data'!#REF!="No Data",1,IF(#REF!&lt;&gt;"",1,0))</f>
        <v>#REF!</v>
      </c>
      <c r="K2" s="33" t="e">
        <f>IF('Crisis Indicator Data'!#REF!="No Data",1,IF(#REF!&lt;&gt;"",1,0))</f>
        <v>#REF!</v>
      </c>
      <c r="L2" s="33" t="e">
        <f>IF('Crisis Indicator Data'!#REF!="No Data",1,IF(#REF!&lt;&gt;"",1,0))</f>
        <v>#REF!</v>
      </c>
      <c r="M2" s="33" t="e">
        <f>IF('Crisis Indicator Data'!#REF!="No Data",1,IF(#REF!&lt;&gt;"",1,0))</f>
        <v>#REF!</v>
      </c>
      <c r="N2" s="33" t="e">
        <f>IF('Crisis Indicator Data'!#REF!="No Data",1,IF(#REF!&lt;&gt;"",1,0))</f>
        <v>#REF!</v>
      </c>
      <c r="O2" s="33" t="e">
        <f>IF('Crisis Indicator Data'!#REF!="No Data",1,IF(#REF!&lt;&gt;"",1,0))</f>
        <v>#REF!</v>
      </c>
      <c r="P2" s="33" t="e">
        <f>IF('Crisis Indicator Data'!#REF!="No Data",1,IF(#REF!&lt;&gt;"",1,0))</f>
        <v>#REF!</v>
      </c>
      <c r="Q2" s="33" t="e">
        <f>IF('Crisis Indicator Data'!#REF!="No Data",1,IF(#REF!&lt;&gt;"",1,0))</f>
        <v>#REF!</v>
      </c>
      <c r="R2" s="33" t="e">
        <f>IF('Crisis Indicator Data'!#REF!="No Data",1,IF(#REF!&lt;&gt;"",1,0))</f>
        <v>#REF!</v>
      </c>
      <c r="S2" s="33" t="e">
        <f>IF('Crisis Indicator Data'!#REF!="No Data",1,IF(#REF!&lt;&gt;"",1,0))</f>
        <v>#REF!</v>
      </c>
      <c r="T2" s="33" t="e">
        <f>IF('Crisis Indicator Data'!#REF!="No Data",1,IF(#REF!&lt;&gt;"",1,0))</f>
        <v>#REF!</v>
      </c>
      <c r="U2" s="33" t="e">
        <f>IF('Crisis Indicator Data'!#REF!="No Data",1,IF(#REF!&lt;&gt;"",1,0))</f>
        <v>#REF!</v>
      </c>
      <c r="V2" s="33" t="e">
        <f>IF('Crisis Indicator Data'!#REF!="No Data",1,IF(#REF!&lt;&gt;"",1,0))</f>
        <v>#REF!</v>
      </c>
      <c r="W2" s="33" t="e">
        <f>IF('Crisis Indicator Data'!#REF!="No Data",1,IF(#REF!&lt;&gt;"",1,0))</f>
        <v>#REF!</v>
      </c>
      <c r="X2" s="33" t="e">
        <f>IF('Crisis Indicator Data'!#REF!="No Data",1,IF(#REF!&lt;&gt;"",1,0))</f>
        <v>#REF!</v>
      </c>
      <c r="Y2" s="33" t="e">
        <f>IF('Crisis Indicator Data'!#REF!="No Data",1,IF(#REF!&lt;&gt;"",1,0))</f>
        <v>#REF!</v>
      </c>
      <c r="Z2" s="33" t="e">
        <f>IF('Crisis Indicator Data'!#REF!="No Data",1,IF(#REF!&lt;&gt;"",1,0))</f>
        <v>#REF!</v>
      </c>
      <c r="AA2" s="33" t="e">
        <f>IF('Crisis Indicator Data'!#REF!="No Data",1,IF(#REF!&lt;&gt;"",1,0))</f>
        <v>#REF!</v>
      </c>
      <c r="AB2" s="33" t="e">
        <f>IF('Crisis Indicator Data'!#REF!="No Data",1,IF(#REF!&lt;&gt;"",1,0))</f>
        <v>#REF!</v>
      </c>
      <c r="AC2" s="33" t="e">
        <f>IF('Crisis Indicator Data'!#REF!="No Data",1,IF(#REF!&lt;&gt;"",1,0))</f>
        <v>#REF!</v>
      </c>
      <c r="AD2" s="33" t="e">
        <f>IF('Crisis Indicator Data'!#REF!="No Data",1,IF(#REF!&lt;&gt;"",1,0))</f>
        <v>#REF!</v>
      </c>
      <c r="AE2" s="33" t="e">
        <f>IF('Crisis Indicator Data'!#REF!="No Data",1,IF(#REF!&lt;&gt;"",1,0))</f>
        <v>#REF!</v>
      </c>
      <c r="AF2" s="33" t="e">
        <f>IF('Crisis Indicator Data'!#REF!="No Data",1,IF(#REF!&lt;&gt;"",1,0))</f>
        <v>#REF!</v>
      </c>
      <c r="AG2" s="33" t="e">
        <f>IF('Crisis Indicator Data'!#REF!="No Data",1,IF(#REF!&lt;&gt;"",1,0))</f>
        <v>#REF!</v>
      </c>
      <c r="AH2" s="33" t="e">
        <f>IF('Crisis Indicator Data'!#REF!="No Data",1,IF(#REF!&lt;&gt;"",1,0))</f>
        <v>#REF!</v>
      </c>
      <c r="AI2" s="33" t="e">
        <f>IF('Crisis Indicator Data'!#REF!="No Data",1,IF(#REF!&lt;&gt;"",1,0))</f>
        <v>#REF!</v>
      </c>
      <c r="AJ2" s="33" t="e">
        <f>IF('Crisis Indicator Data'!#REF!="No Data",1,IF(#REF!&lt;&gt;"",1,0))</f>
        <v>#REF!</v>
      </c>
      <c r="AK2" s="33" t="e">
        <f>IF('Crisis Indicator Data'!#REF!="No Data",1,IF(#REF!&lt;&gt;"",1,0))</f>
        <v>#REF!</v>
      </c>
      <c r="AL2" s="33" t="e">
        <f>IF('Crisis Indicator Data'!#REF!="No Data",1,IF(#REF!&lt;&gt;"",1,0))</f>
        <v>#REF!</v>
      </c>
      <c r="AM2" s="33" t="e">
        <f>IF('Crisis Indicator Data'!#REF!="No Data",1,IF(#REF!&lt;&gt;"",1,0))</f>
        <v>#REF!</v>
      </c>
      <c r="AN2" s="33" t="e">
        <f>IF('Crisis Indicator Data'!#REF!="No Data",1,IF(#REF!&lt;&gt;"",1,0))</f>
        <v>#REF!</v>
      </c>
      <c r="AO2" s="33" t="e">
        <f>IF('Crisis Indicator Data'!#REF!="No Data",1,IF(#REF!&lt;&gt;"",1,0))</f>
        <v>#REF!</v>
      </c>
      <c r="AP2" s="33" t="e">
        <f>IF('Crisis Indicator Data'!#REF!="No Data",1,IF(#REF!&lt;&gt;"",1,0))</f>
        <v>#REF!</v>
      </c>
      <c r="AQ2" s="33" t="e">
        <f>IF('Crisis Indicator Data'!#REF!="No Data",1,IF(#REF!&lt;&gt;"",1,0))</f>
        <v>#REF!</v>
      </c>
      <c r="AR2" s="33" t="e">
        <f>IF('Crisis Indicator Data'!#REF!="No Data",1,IF(#REF!&lt;&gt;"",1,0))</f>
        <v>#REF!</v>
      </c>
      <c r="AS2" s="33" t="e">
        <f>IF('Crisis Indicator Data'!#REF!="No Data",1,IF(#REF!&lt;&gt;"",1,0))</f>
        <v>#REF!</v>
      </c>
      <c r="AT2" s="33" t="e">
        <f>IF('Crisis Indicator Data'!#REF!="No Data",1,IF(#REF!&lt;&gt;"",1,0))</f>
        <v>#REF!</v>
      </c>
      <c r="AU2" s="33" t="e">
        <f>IF('Crisis Indicator Data'!#REF!="No Data",1,IF(#REF!&lt;&gt;"",1,0))</f>
        <v>#REF!</v>
      </c>
      <c r="AV2" s="33" t="e">
        <f>IF('Crisis Indicator Data'!#REF!="No Data",1,IF(#REF!&lt;&gt;"",1,0))</f>
        <v>#REF!</v>
      </c>
      <c r="AW2" s="33" t="e">
        <f>IF('Crisis Indicator Data'!#REF!="No Data",1,IF(#REF!&lt;&gt;"",1,0))</f>
        <v>#REF!</v>
      </c>
      <c r="AX2" s="33" t="e">
        <f>IF('Crisis Indicator Data'!#REF!="No Data",1,IF(#REF!&lt;&gt;"",1,0))</f>
        <v>#REF!</v>
      </c>
      <c r="AY2" s="33" t="e">
        <f>IF('Crisis Indicator Data'!#REF!="No Data",1,IF(#REF!&lt;&gt;"",1,0))</f>
        <v>#REF!</v>
      </c>
      <c r="AZ2" s="33" t="e">
        <f>IF('Crisis Indicator Data'!#REF!="No Data",1,IF(#REF!&lt;&gt;"",1,0))</f>
        <v>#REF!</v>
      </c>
      <c r="BA2" t="e">
        <f>SUM(B2:AZ2)</f>
        <v>#REF!</v>
      </c>
      <c r="BB2" s="35" t="e">
        <f>BA2/51</f>
        <v>#REF!</v>
      </c>
    </row>
    <row r="3" spans="1:54" x14ac:dyDescent="0.3">
      <c r="A3" t="s">
        <v>2</v>
      </c>
      <c r="B3" s="33" t="e">
        <f>IF('Crisis Indicator Data'!#REF!="No Data",1,IF(#REF!&lt;&gt;"",1,0))</f>
        <v>#REF!</v>
      </c>
      <c r="C3" s="33" t="e">
        <f>IF('Crisis Indicator Data'!#REF!="No Data",1,IF(#REF!&lt;&gt;"",1,0))</f>
        <v>#REF!</v>
      </c>
      <c r="D3" s="33" t="e">
        <f>IF('Crisis Indicator Data'!#REF!="No Data",1,IF(#REF!&lt;&gt;"",1,0))</f>
        <v>#REF!</v>
      </c>
      <c r="E3" s="33" t="e">
        <f>IF('Crisis Indicator Data'!#REF!="No Data",1,IF(#REF!&lt;&gt;"",1,0))</f>
        <v>#REF!</v>
      </c>
      <c r="F3" s="33" t="e">
        <f>IF('Crisis Indicator Data'!#REF!="No Data",1,IF(#REF!&lt;&gt;"",1,0))</f>
        <v>#REF!</v>
      </c>
      <c r="G3" s="33" t="e">
        <f>IF('Crisis Indicator Data'!#REF!="No Data",1,IF(#REF!&lt;&gt;"",1,0))</f>
        <v>#REF!</v>
      </c>
      <c r="H3" s="33" t="e">
        <f>IF('Crisis Indicator Data'!#REF!="No Data",1,IF(#REF!&lt;&gt;"",1,0))</f>
        <v>#REF!</v>
      </c>
      <c r="I3" s="33" t="e">
        <f>IF('Crisis Indicator Data'!#REF!="No Data",1,IF(#REF!&lt;&gt;"",1,0))</f>
        <v>#REF!</v>
      </c>
      <c r="J3" s="33" t="e">
        <f>IF('Crisis Indicator Data'!#REF!="No Data",1,IF(#REF!&lt;&gt;"",1,0))</f>
        <v>#REF!</v>
      </c>
      <c r="K3" s="33" t="e">
        <f>IF('Crisis Indicator Data'!#REF!="No Data",1,IF(#REF!&lt;&gt;"",1,0))</f>
        <v>#REF!</v>
      </c>
      <c r="L3" s="33" t="e">
        <f>IF('Crisis Indicator Data'!#REF!="No Data",1,IF(#REF!&lt;&gt;"",1,0))</f>
        <v>#REF!</v>
      </c>
      <c r="M3" s="33" t="e">
        <f>IF('Crisis Indicator Data'!#REF!="No Data",1,IF(#REF!&lt;&gt;"",1,0))</f>
        <v>#REF!</v>
      </c>
      <c r="N3" s="33" t="e">
        <f>IF('Crisis Indicator Data'!#REF!="No Data",1,IF(#REF!&lt;&gt;"",1,0))</f>
        <v>#REF!</v>
      </c>
      <c r="O3" s="33" t="e">
        <f>IF('Crisis Indicator Data'!#REF!="No Data",1,IF(#REF!&lt;&gt;"",1,0))</f>
        <v>#REF!</v>
      </c>
      <c r="P3" s="33" t="e">
        <f>IF('Crisis Indicator Data'!#REF!="No Data",1,IF(#REF!&lt;&gt;"",1,0))</f>
        <v>#REF!</v>
      </c>
      <c r="Q3" s="33" t="e">
        <f>IF('Crisis Indicator Data'!#REF!="No Data",1,IF(#REF!&lt;&gt;"",1,0))</f>
        <v>#REF!</v>
      </c>
      <c r="R3" s="33" t="e">
        <f>IF('Crisis Indicator Data'!#REF!="No Data",1,IF(#REF!&lt;&gt;"",1,0))</f>
        <v>#REF!</v>
      </c>
      <c r="S3" s="33" t="e">
        <f>IF('Crisis Indicator Data'!#REF!="No Data",1,IF(#REF!&lt;&gt;"",1,0))</f>
        <v>#REF!</v>
      </c>
      <c r="T3" s="33" t="e">
        <f>IF('Crisis Indicator Data'!#REF!="No Data",1,IF(#REF!&lt;&gt;"",1,0))</f>
        <v>#REF!</v>
      </c>
      <c r="U3" s="33" t="e">
        <f>IF('Crisis Indicator Data'!#REF!="No Data",1,IF(#REF!&lt;&gt;"",1,0))</f>
        <v>#REF!</v>
      </c>
      <c r="V3" s="33" t="e">
        <f>IF('Crisis Indicator Data'!#REF!="No Data",1,IF(#REF!&lt;&gt;"",1,0))</f>
        <v>#REF!</v>
      </c>
      <c r="W3" s="33" t="e">
        <f>IF('Crisis Indicator Data'!#REF!="No Data",1,IF(#REF!&lt;&gt;"",1,0))</f>
        <v>#REF!</v>
      </c>
      <c r="X3" s="33" t="e">
        <f>IF('Crisis Indicator Data'!#REF!="No Data",1,IF(#REF!&lt;&gt;"",1,0))</f>
        <v>#REF!</v>
      </c>
      <c r="Y3" s="33" t="e">
        <f>IF('Crisis Indicator Data'!#REF!="No Data",1,IF(#REF!&lt;&gt;"",1,0))</f>
        <v>#REF!</v>
      </c>
      <c r="Z3" s="33" t="e">
        <f>IF('Crisis Indicator Data'!#REF!="No Data",1,IF(#REF!&lt;&gt;"",1,0))</f>
        <v>#REF!</v>
      </c>
      <c r="AA3" s="33" t="e">
        <f>IF('Crisis Indicator Data'!#REF!="No Data",1,IF(#REF!&lt;&gt;"",1,0))</f>
        <v>#REF!</v>
      </c>
      <c r="AB3" s="33" t="e">
        <f>IF('Crisis Indicator Data'!#REF!="No Data",1,IF(#REF!&lt;&gt;"",1,0))</f>
        <v>#REF!</v>
      </c>
      <c r="AC3" s="33" t="e">
        <f>IF('Crisis Indicator Data'!#REF!="No Data",1,IF(#REF!&lt;&gt;"",1,0))</f>
        <v>#REF!</v>
      </c>
      <c r="AD3" s="33" t="e">
        <f>IF('Crisis Indicator Data'!#REF!="No Data",1,IF(#REF!&lt;&gt;"",1,0))</f>
        <v>#REF!</v>
      </c>
      <c r="AE3" s="33" t="e">
        <f>IF('Crisis Indicator Data'!#REF!="No Data",1,IF(#REF!&lt;&gt;"",1,0))</f>
        <v>#REF!</v>
      </c>
      <c r="AF3" s="33" t="e">
        <f>IF('Crisis Indicator Data'!#REF!="No Data",1,IF(#REF!&lt;&gt;"",1,0))</f>
        <v>#REF!</v>
      </c>
      <c r="AG3" s="33" t="e">
        <f>IF('Crisis Indicator Data'!#REF!="No Data",1,IF(#REF!&lt;&gt;"",1,0))</f>
        <v>#REF!</v>
      </c>
      <c r="AH3" s="33" t="e">
        <f>IF('Crisis Indicator Data'!#REF!="No Data",1,IF(#REF!&lt;&gt;"",1,0))</f>
        <v>#REF!</v>
      </c>
      <c r="AI3" s="33" t="e">
        <f>IF('Crisis Indicator Data'!#REF!="No Data",1,IF(#REF!&lt;&gt;"",1,0))</f>
        <v>#REF!</v>
      </c>
      <c r="AJ3" s="33" t="e">
        <f>IF('Crisis Indicator Data'!#REF!="No Data",1,IF(#REF!&lt;&gt;"",1,0))</f>
        <v>#REF!</v>
      </c>
      <c r="AK3" s="33" t="e">
        <f>IF('Crisis Indicator Data'!#REF!="No Data",1,IF(#REF!&lt;&gt;"",1,0))</f>
        <v>#REF!</v>
      </c>
      <c r="AL3" s="33" t="e">
        <f>IF('Crisis Indicator Data'!#REF!="No Data",1,IF(#REF!&lt;&gt;"",1,0))</f>
        <v>#REF!</v>
      </c>
      <c r="AM3" s="33" t="e">
        <f>IF('Crisis Indicator Data'!#REF!="No Data",1,IF(#REF!&lt;&gt;"",1,0))</f>
        <v>#REF!</v>
      </c>
      <c r="AN3" s="33" t="e">
        <f>IF('Crisis Indicator Data'!#REF!="No Data",1,IF(#REF!&lt;&gt;"",1,0))</f>
        <v>#REF!</v>
      </c>
      <c r="AO3" s="33" t="e">
        <f>IF('Crisis Indicator Data'!#REF!="No Data",1,IF(#REF!&lt;&gt;"",1,0))</f>
        <v>#REF!</v>
      </c>
      <c r="AP3" s="33" t="e">
        <f>IF('Crisis Indicator Data'!#REF!="No Data",1,IF(#REF!&lt;&gt;"",1,0))</f>
        <v>#REF!</v>
      </c>
      <c r="AQ3" s="33" t="e">
        <f>IF('Crisis Indicator Data'!#REF!="No Data",1,IF(#REF!&lt;&gt;"",1,0))</f>
        <v>#REF!</v>
      </c>
      <c r="AR3" s="33" t="e">
        <f>IF('Crisis Indicator Data'!#REF!="No Data",1,IF(#REF!&lt;&gt;"",1,0))</f>
        <v>#REF!</v>
      </c>
      <c r="AS3" s="33" t="e">
        <f>IF('Crisis Indicator Data'!#REF!="No Data",1,IF(#REF!&lt;&gt;"",1,0))</f>
        <v>#REF!</v>
      </c>
      <c r="AT3" s="33" t="e">
        <f>IF('Crisis Indicator Data'!#REF!="No Data",1,IF(#REF!&lt;&gt;"",1,0))</f>
        <v>#REF!</v>
      </c>
      <c r="AU3" s="33" t="e">
        <f>IF('Crisis Indicator Data'!#REF!="No Data",1,IF(#REF!&lt;&gt;"",1,0))</f>
        <v>#REF!</v>
      </c>
      <c r="AV3" s="33" t="e">
        <f>IF('Crisis Indicator Data'!#REF!="No Data",1,IF(#REF!&lt;&gt;"",1,0))</f>
        <v>#REF!</v>
      </c>
      <c r="AW3" s="33" t="e">
        <f>IF('Crisis Indicator Data'!#REF!="No Data",1,IF(#REF!&lt;&gt;"",1,0))</f>
        <v>#REF!</v>
      </c>
      <c r="AX3" s="33" t="e">
        <f>IF('Crisis Indicator Data'!#REF!="No Data",1,IF(#REF!&lt;&gt;"",1,0))</f>
        <v>#REF!</v>
      </c>
      <c r="AY3" s="33" t="e">
        <f>IF('Crisis Indicator Data'!#REF!="No Data",1,IF(#REF!&lt;&gt;"",1,0))</f>
        <v>#REF!</v>
      </c>
      <c r="AZ3" s="33" t="e">
        <f>IF('Crisis Indicator Data'!#REF!="No Data",1,IF(#REF!&lt;&gt;"",1,0))</f>
        <v>#REF!</v>
      </c>
      <c r="BA3" t="e">
        <f t="shared" ref="BA3:BA66" si="0">SUM(B3:AZ3)</f>
        <v>#REF!</v>
      </c>
      <c r="BB3" s="35" t="e">
        <f t="shared" ref="BB3:BB66" si="1">BA3/51</f>
        <v>#REF!</v>
      </c>
    </row>
    <row r="4" spans="1:54" x14ac:dyDescent="0.3">
      <c r="A4" t="s">
        <v>4</v>
      </c>
      <c r="B4" s="33" t="e">
        <f>IF('Crisis Indicator Data'!#REF!="No Data",1,IF(#REF!&lt;&gt;"",1,0))</f>
        <v>#REF!</v>
      </c>
      <c r="C4" s="33" t="e">
        <f>IF('Crisis Indicator Data'!#REF!="No Data",1,IF(#REF!&lt;&gt;"",1,0))</f>
        <v>#REF!</v>
      </c>
      <c r="D4" s="33" t="e">
        <f>IF('Crisis Indicator Data'!#REF!="No Data",1,IF(#REF!&lt;&gt;"",1,0))</f>
        <v>#REF!</v>
      </c>
      <c r="E4" s="33" t="e">
        <f>IF('Crisis Indicator Data'!#REF!="No Data",1,IF(#REF!&lt;&gt;"",1,0))</f>
        <v>#REF!</v>
      </c>
      <c r="F4" s="33" t="e">
        <f>IF('Crisis Indicator Data'!#REF!="No Data",1,IF(#REF!&lt;&gt;"",1,0))</f>
        <v>#REF!</v>
      </c>
      <c r="G4" s="33" t="e">
        <f>IF('Crisis Indicator Data'!#REF!="No Data",1,IF(#REF!&lt;&gt;"",1,0))</f>
        <v>#REF!</v>
      </c>
      <c r="H4" s="33" t="e">
        <f>IF('Crisis Indicator Data'!#REF!="No Data",1,IF(#REF!&lt;&gt;"",1,0))</f>
        <v>#REF!</v>
      </c>
      <c r="I4" s="33" t="e">
        <f>IF('Crisis Indicator Data'!#REF!="No Data",1,IF(#REF!&lt;&gt;"",1,0))</f>
        <v>#REF!</v>
      </c>
      <c r="J4" s="33" t="e">
        <f>IF('Crisis Indicator Data'!#REF!="No Data",1,IF(#REF!&lt;&gt;"",1,0))</f>
        <v>#REF!</v>
      </c>
      <c r="K4" s="33" t="e">
        <f>IF('Crisis Indicator Data'!#REF!="No Data",1,IF(#REF!&lt;&gt;"",1,0))</f>
        <v>#REF!</v>
      </c>
      <c r="L4" s="33" t="e">
        <f>IF('Crisis Indicator Data'!#REF!="No Data",1,IF(#REF!&lt;&gt;"",1,0))</f>
        <v>#REF!</v>
      </c>
      <c r="M4" s="33" t="e">
        <f>IF('Crisis Indicator Data'!#REF!="No Data",1,IF(#REF!&lt;&gt;"",1,0))</f>
        <v>#REF!</v>
      </c>
      <c r="N4" s="33" t="e">
        <f>IF('Crisis Indicator Data'!#REF!="No Data",1,IF(#REF!&lt;&gt;"",1,0))</f>
        <v>#REF!</v>
      </c>
      <c r="O4" s="33" t="e">
        <f>IF('Crisis Indicator Data'!#REF!="No Data",1,IF(#REF!&lt;&gt;"",1,0))</f>
        <v>#REF!</v>
      </c>
      <c r="P4" s="33" t="e">
        <f>IF('Crisis Indicator Data'!#REF!="No Data",1,IF(#REF!&lt;&gt;"",1,0))</f>
        <v>#REF!</v>
      </c>
      <c r="Q4" s="33" t="e">
        <f>IF('Crisis Indicator Data'!#REF!="No Data",1,IF(#REF!&lt;&gt;"",1,0))</f>
        <v>#REF!</v>
      </c>
      <c r="R4" s="33" t="e">
        <f>IF('Crisis Indicator Data'!#REF!="No Data",1,IF(#REF!&lt;&gt;"",1,0))</f>
        <v>#REF!</v>
      </c>
      <c r="S4" s="33" t="e">
        <f>IF('Crisis Indicator Data'!#REF!="No Data",1,IF(#REF!&lt;&gt;"",1,0))</f>
        <v>#REF!</v>
      </c>
      <c r="T4" s="33" t="e">
        <f>IF('Crisis Indicator Data'!#REF!="No Data",1,IF(#REF!&lt;&gt;"",1,0))</f>
        <v>#REF!</v>
      </c>
      <c r="U4" s="33" t="e">
        <f>IF('Crisis Indicator Data'!#REF!="No Data",1,IF(#REF!&lt;&gt;"",1,0))</f>
        <v>#REF!</v>
      </c>
      <c r="V4" s="33" t="e">
        <f>IF('Crisis Indicator Data'!#REF!="No Data",1,IF(#REF!&lt;&gt;"",1,0))</f>
        <v>#REF!</v>
      </c>
      <c r="W4" s="33" t="e">
        <f>IF('Crisis Indicator Data'!#REF!="No Data",1,IF(#REF!&lt;&gt;"",1,0))</f>
        <v>#REF!</v>
      </c>
      <c r="X4" s="33" t="e">
        <f>IF('Crisis Indicator Data'!#REF!="No Data",1,IF(#REF!&lt;&gt;"",1,0))</f>
        <v>#REF!</v>
      </c>
      <c r="Y4" s="33" t="e">
        <f>IF('Crisis Indicator Data'!#REF!="No Data",1,IF(#REF!&lt;&gt;"",1,0))</f>
        <v>#REF!</v>
      </c>
      <c r="Z4" s="33" t="e">
        <f>IF('Crisis Indicator Data'!#REF!="No Data",1,IF(#REF!&lt;&gt;"",1,0))</f>
        <v>#REF!</v>
      </c>
      <c r="AA4" s="33" t="e">
        <f>IF('Crisis Indicator Data'!#REF!="No Data",1,IF(#REF!&lt;&gt;"",1,0))</f>
        <v>#REF!</v>
      </c>
      <c r="AB4" s="33" t="e">
        <f>IF('Crisis Indicator Data'!#REF!="No Data",1,IF(#REF!&lt;&gt;"",1,0))</f>
        <v>#REF!</v>
      </c>
      <c r="AC4" s="33" t="e">
        <f>IF('Crisis Indicator Data'!#REF!="No Data",1,IF(#REF!&lt;&gt;"",1,0))</f>
        <v>#REF!</v>
      </c>
      <c r="AD4" s="33" t="e">
        <f>IF('Crisis Indicator Data'!#REF!="No Data",1,IF(#REF!&lt;&gt;"",1,0))</f>
        <v>#REF!</v>
      </c>
      <c r="AE4" s="33" t="e">
        <f>IF('Crisis Indicator Data'!#REF!="No Data",1,IF(#REF!&lt;&gt;"",1,0))</f>
        <v>#REF!</v>
      </c>
      <c r="AF4" s="33" t="e">
        <f>IF('Crisis Indicator Data'!#REF!="No Data",1,IF(#REF!&lt;&gt;"",1,0))</f>
        <v>#REF!</v>
      </c>
      <c r="AG4" s="33" t="e">
        <f>IF('Crisis Indicator Data'!#REF!="No Data",1,IF(#REF!&lt;&gt;"",1,0))</f>
        <v>#REF!</v>
      </c>
      <c r="AH4" s="33" t="e">
        <f>IF('Crisis Indicator Data'!#REF!="No Data",1,IF(#REF!&lt;&gt;"",1,0))</f>
        <v>#REF!</v>
      </c>
      <c r="AI4" s="33" t="e">
        <f>IF('Crisis Indicator Data'!#REF!="No Data",1,IF(#REF!&lt;&gt;"",1,0))</f>
        <v>#REF!</v>
      </c>
      <c r="AJ4" s="33" t="e">
        <f>IF('Crisis Indicator Data'!#REF!="No Data",1,IF(#REF!&lt;&gt;"",1,0))</f>
        <v>#REF!</v>
      </c>
      <c r="AK4" s="33" t="e">
        <f>IF('Crisis Indicator Data'!#REF!="No Data",1,IF(#REF!&lt;&gt;"",1,0))</f>
        <v>#REF!</v>
      </c>
      <c r="AL4" s="33" t="e">
        <f>IF('Crisis Indicator Data'!#REF!="No Data",1,IF(#REF!&lt;&gt;"",1,0))</f>
        <v>#REF!</v>
      </c>
      <c r="AM4" s="33" t="e">
        <f>IF('Crisis Indicator Data'!#REF!="No Data",1,IF(#REF!&lt;&gt;"",1,0))</f>
        <v>#REF!</v>
      </c>
      <c r="AN4" s="33" t="e">
        <f>IF('Crisis Indicator Data'!#REF!="No Data",1,IF(#REF!&lt;&gt;"",1,0))</f>
        <v>#REF!</v>
      </c>
      <c r="AO4" s="33" t="e">
        <f>IF('Crisis Indicator Data'!#REF!="No Data",1,IF(#REF!&lt;&gt;"",1,0))</f>
        <v>#REF!</v>
      </c>
      <c r="AP4" s="33" t="e">
        <f>IF('Crisis Indicator Data'!#REF!="No Data",1,IF(#REF!&lt;&gt;"",1,0))</f>
        <v>#REF!</v>
      </c>
      <c r="AQ4" s="33" t="e">
        <f>IF('Crisis Indicator Data'!#REF!="No Data",1,IF(#REF!&lt;&gt;"",1,0))</f>
        <v>#REF!</v>
      </c>
      <c r="AR4" s="33" t="e">
        <f>IF('Crisis Indicator Data'!#REF!="No Data",1,IF(#REF!&lt;&gt;"",1,0))</f>
        <v>#REF!</v>
      </c>
      <c r="AS4" s="33" t="e">
        <f>IF('Crisis Indicator Data'!#REF!="No Data",1,IF(#REF!&lt;&gt;"",1,0))</f>
        <v>#REF!</v>
      </c>
      <c r="AT4" s="33" t="e">
        <f>IF('Crisis Indicator Data'!#REF!="No Data",1,IF(#REF!&lt;&gt;"",1,0))</f>
        <v>#REF!</v>
      </c>
      <c r="AU4" s="33" t="e">
        <f>IF('Crisis Indicator Data'!#REF!="No Data",1,IF(#REF!&lt;&gt;"",1,0))</f>
        <v>#REF!</v>
      </c>
      <c r="AV4" s="33" t="e">
        <f>IF('Crisis Indicator Data'!#REF!="No Data",1,IF(#REF!&lt;&gt;"",1,0))</f>
        <v>#REF!</v>
      </c>
      <c r="AW4" s="33" t="e">
        <f>IF('Crisis Indicator Data'!#REF!="No Data",1,IF(#REF!&lt;&gt;"",1,0))</f>
        <v>#REF!</v>
      </c>
      <c r="AX4" s="33" t="e">
        <f>IF('Crisis Indicator Data'!#REF!="No Data",1,IF(#REF!&lt;&gt;"",1,0))</f>
        <v>#REF!</v>
      </c>
      <c r="AY4" s="33" t="e">
        <f>IF('Crisis Indicator Data'!#REF!="No Data",1,IF(#REF!&lt;&gt;"",1,0))</f>
        <v>#REF!</v>
      </c>
      <c r="AZ4" s="33" t="e">
        <f>IF('Crisis Indicator Data'!#REF!="No Data",1,IF(#REF!&lt;&gt;"",1,0))</f>
        <v>#REF!</v>
      </c>
      <c r="BA4" t="e">
        <f t="shared" si="0"/>
        <v>#REF!</v>
      </c>
      <c r="BB4" s="35" t="e">
        <f t="shared" si="1"/>
        <v>#REF!</v>
      </c>
    </row>
    <row r="5" spans="1:54" x14ac:dyDescent="0.3">
      <c r="A5" t="s">
        <v>6</v>
      </c>
      <c r="B5" s="33" t="e">
        <f>IF('Crisis Indicator Data'!#REF!="No Data",1,IF(#REF!&lt;&gt;"",1,0))</f>
        <v>#REF!</v>
      </c>
      <c r="C5" s="33" t="e">
        <f>IF('Crisis Indicator Data'!#REF!="No Data",1,IF(#REF!&lt;&gt;"",1,0))</f>
        <v>#REF!</v>
      </c>
      <c r="D5" s="33" t="e">
        <f>IF('Crisis Indicator Data'!#REF!="No Data",1,IF(#REF!&lt;&gt;"",1,0))</f>
        <v>#REF!</v>
      </c>
      <c r="E5" s="33" t="e">
        <f>IF('Crisis Indicator Data'!#REF!="No Data",1,IF(#REF!&lt;&gt;"",1,0))</f>
        <v>#REF!</v>
      </c>
      <c r="F5" s="33" t="e">
        <f>IF('Crisis Indicator Data'!#REF!="No Data",1,IF(#REF!&lt;&gt;"",1,0))</f>
        <v>#REF!</v>
      </c>
      <c r="G5" s="33" t="e">
        <f>IF('Crisis Indicator Data'!#REF!="No Data",1,IF(#REF!&lt;&gt;"",1,0))</f>
        <v>#REF!</v>
      </c>
      <c r="H5" s="33" t="e">
        <f>IF('Crisis Indicator Data'!#REF!="No Data",1,IF(#REF!&lt;&gt;"",1,0))</f>
        <v>#REF!</v>
      </c>
      <c r="I5" s="33" t="e">
        <f>IF('Crisis Indicator Data'!#REF!="No Data",1,IF(#REF!&lt;&gt;"",1,0))</f>
        <v>#REF!</v>
      </c>
      <c r="J5" s="33" t="e">
        <f>IF('Crisis Indicator Data'!#REF!="No Data",1,IF(#REF!&lt;&gt;"",1,0))</f>
        <v>#REF!</v>
      </c>
      <c r="K5" s="33" t="e">
        <f>IF('Crisis Indicator Data'!#REF!="No Data",1,IF(#REF!&lt;&gt;"",1,0))</f>
        <v>#REF!</v>
      </c>
      <c r="L5" s="33" t="e">
        <f>IF('Crisis Indicator Data'!#REF!="No Data",1,IF(#REF!&lt;&gt;"",1,0))</f>
        <v>#REF!</v>
      </c>
      <c r="M5" s="33" t="e">
        <f>IF('Crisis Indicator Data'!#REF!="No Data",1,IF(#REF!&lt;&gt;"",1,0))</f>
        <v>#REF!</v>
      </c>
      <c r="N5" s="33" t="e">
        <f>IF('Crisis Indicator Data'!#REF!="No Data",1,IF(#REF!&lt;&gt;"",1,0))</f>
        <v>#REF!</v>
      </c>
      <c r="O5" s="33" t="e">
        <f>IF('Crisis Indicator Data'!#REF!="No Data",1,IF(#REF!&lt;&gt;"",1,0))</f>
        <v>#REF!</v>
      </c>
      <c r="P5" s="33" t="e">
        <f>IF('Crisis Indicator Data'!#REF!="No Data",1,IF(#REF!&lt;&gt;"",1,0))</f>
        <v>#REF!</v>
      </c>
      <c r="Q5" s="33" t="e">
        <f>IF('Crisis Indicator Data'!#REF!="No Data",1,IF(#REF!&lt;&gt;"",1,0))</f>
        <v>#REF!</v>
      </c>
      <c r="R5" s="33" t="e">
        <f>IF('Crisis Indicator Data'!#REF!="No Data",1,IF(#REF!&lt;&gt;"",1,0))</f>
        <v>#REF!</v>
      </c>
      <c r="S5" s="33" t="e">
        <f>IF('Crisis Indicator Data'!#REF!="No Data",1,IF(#REF!&lt;&gt;"",1,0))</f>
        <v>#REF!</v>
      </c>
      <c r="T5" s="33" t="e">
        <f>IF('Crisis Indicator Data'!#REF!="No Data",1,IF(#REF!&lt;&gt;"",1,0))</f>
        <v>#REF!</v>
      </c>
      <c r="U5" s="33" t="e">
        <f>IF('Crisis Indicator Data'!#REF!="No Data",1,IF(#REF!&lt;&gt;"",1,0))</f>
        <v>#REF!</v>
      </c>
      <c r="V5" s="33" t="e">
        <f>IF('Crisis Indicator Data'!#REF!="No Data",1,IF(#REF!&lt;&gt;"",1,0))</f>
        <v>#REF!</v>
      </c>
      <c r="W5" s="33" t="e">
        <f>IF('Crisis Indicator Data'!#REF!="No Data",1,IF(#REF!&lt;&gt;"",1,0))</f>
        <v>#REF!</v>
      </c>
      <c r="X5" s="33" t="e">
        <f>IF('Crisis Indicator Data'!#REF!="No Data",1,IF(#REF!&lt;&gt;"",1,0))</f>
        <v>#REF!</v>
      </c>
      <c r="Y5" s="33" t="e">
        <f>IF('Crisis Indicator Data'!#REF!="No Data",1,IF(#REF!&lt;&gt;"",1,0))</f>
        <v>#REF!</v>
      </c>
      <c r="Z5" s="33" t="e">
        <f>IF('Crisis Indicator Data'!#REF!="No Data",1,IF(#REF!&lt;&gt;"",1,0))</f>
        <v>#REF!</v>
      </c>
      <c r="AA5" s="33" t="e">
        <f>IF('Crisis Indicator Data'!#REF!="No Data",1,IF(#REF!&lt;&gt;"",1,0))</f>
        <v>#REF!</v>
      </c>
      <c r="AB5" s="33" t="e">
        <f>IF('Crisis Indicator Data'!#REF!="No Data",1,IF(#REF!&lt;&gt;"",1,0))</f>
        <v>#REF!</v>
      </c>
      <c r="AC5" s="33" t="e">
        <f>IF('Crisis Indicator Data'!#REF!="No Data",1,IF(#REF!&lt;&gt;"",1,0))</f>
        <v>#REF!</v>
      </c>
      <c r="AD5" s="33" t="e">
        <f>IF('Crisis Indicator Data'!#REF!="No Data",1,IF(#REF!&lt;&gt;"",1,0))</f>
        <v>#REF!</v>
      </c>
      <c r="AE5" s="33" t="e">
        <f>IF('Crisis Indicator Data'!#REF!="No Data",1,IF(#REF!&lt;&gt;"",1,0))</f>
        <v>#REF!</v>
      </c>
      <c r="AF5" s="33" t="e">
        <f>IF('Crisis Indicator Data'!#REF!="No Data",1,IF(#REF!&lt;&gt;"",1,0))</f>
        <v>#REF!</v>
      </c>
      <c r="AG5" s="33" t="e">
        <f>IF('Crisis Indicator Data'!#REF!="No Data",1,IF(#REF!&lt;&gt;"",1,0))</f>
        <v>#REF!</v>
      </c>
      <c r="AH5" s="33" t="e">
        <f>IF('Crisis Indicator Data'!#REF!="No Data",1,IF(#REF!&lt;&gt;"",1,0))</f>
        <v>#REF!</v>
      </c>
      <c r="AI5" s="33" t="e">
        <f>IF('Crisis Indicator Data'!#REF!="No Data",1,IF(#REF!&lt;&gt;"",1,0))</f>
        <v>#REF!</v>
      </c>
      <c r="AJ5" s="33" t="e">
        <f>IF('Crisis Indicator Data'!#REF!="No Data",1,IF(#REF!&lt;&gt;"",1,0))</f>
        <v>#REF!</v>
      </c>
      <c r="AK5" s="33" t="e">
        <f>IF('Crisis Indicator Data'!#REF!="No Data",1,IF(#REF!&lt;&gt;"",1,0))</f>
        <v>#REF!</v>
      </c>
      <c r="AL5" s="33" t="e">
        <f>IF('Crisis Indicator Data'!#REF!="No Data",1,IF(#REF!&lt;&gt;"",1,0))</f>
        <v>#REF!</v>
      </c>
      <c r="AM5" s="33" t="e">
        <f>IF('Crisis Indicator Data'!#REF!="No Data",1,IF(#REF!&lt;&gt;"",1,0))</f>
        <v>#REF!</v>
      </c>
      <c r="AN5" s="33" t="e">
        <f>IF('Crisis Indicator Data'!#REF!="No Data",1,IF(#REF!&lt;&gt;"",1,0))</f>
        <v>#REF!</v>
      </c>
      <c r="AO5" s="33" t="e">
        <f>IF('Crisis Indicator Data'!#REF!="No Data",1,IF(#REF!&lt;&gt;"",1,0))</f>
        <v>#REF!</v>
      </c>
      <c r="AP5" s="33" t="e">
        <f>IF('Crisis Indicator Data'!#REF!="No Data",1,IF(#REF!&lt;&gt;"",1,0))</f>
        <v>#REF!</v>
      </c>
      <c r="AQ5" s="33" t="e">
        <f>IF('Crisis Indicator Data'!#REF!="No Data",1,IF(#REF!&lt;&gt;"",1,0))</f>
        <v>#REF!</v>
      </c>
      <c r="AR5" s="33" t="e">
        <f>IF('Crisis Indicator Data'!#REF!="No Data",1,IF(#REF!&lt;&gt;"",1,0))</f>
        <v>#REF!</v>
      </c>
      <c r="AS5" s="33" t="e">
        <f>IF('Crisis Indicator Data'!#REF!="No Data",1,IF(#REF!&lt;&gt;"",1,0))</f>
        <v>#REF!</v>
      </c>
      <c r="AT5" s="33" t="e">
        <f>IF('Crisis Indicator Data'!#REF!="No Data",1,IF(#REF!&lt;&gt;"",1,0))</f>
        <v>#REF!</v>
      </c>
      <c r="AU5" s="33" t="e">
        <f>IF('Crisis Indicator Data'!#REF!="No Data",1,IF(#REF!&lt;&gt;"",1,0))</f>
        <v>#REF!</v>
      </c>
      <c r="AV5" s="33" t="e">
        <f>IF('Crisis Indicator Data'!#REF!="No Data",1,IF(#REF!&lt;&gt;"",1,0))</f>
        <v>#REF!</v>
      </c>
      <c r="AW5" s="33" t="e">
        <f>IF('Crisis Indicator Data'!#REF!="No Data",1,IF(#REF!&lt;&gt;"",1,0))</f>
        <v>#REF!</v>
      </c>
      <c r="AX5" s="33" t="e">
        <f>IF('Crisis Indicator Data'!#REF!="No Data",1,IF(#REF!&lt;&gt;"",1,0))</f>
        <v>#REF!</v>
      </c>
      <c r="AY5" s="33" t="e">
        <f>IF('Crisis Indicator Data'!#REF!="No Data",1,IF(#REF!&lt;&gt;"",1,0))</f>
        <v>#REF!</v>
      </c>
      <c r="AZ5" s="33" t="e">
        <f>IF('Crisis Indicator Data'!#REF!="No Data",1,IF(#REF!&lt;&gt;"",1,0))</f>
        <v>#REF!</v>
      </c>
      <c r="BA5" t="e">
        <f t="shared" si="0"/>
        <v>#REF!</v>
      </c>
      <c r="BB5" s="35" t="e">
        <f t="shared" si="1"/>
        <v>#REF!</v>
      </c>
    </row>
    <row r="6" spans="1:54" x14ac:dyDescent="0.3">
      <c r="A6" t="s">
        <v>8</v>
      </c>
      <c r="B6" s="33" t="e">
        <f>IF('Crisis Indicator Data'!#REF!="No Data",1,IF(#REF!&lt;&gt;"",1,0))</f>
        <v>#REF!</v>
      </c>
      <c r="C6" s="33" t="e">
        <f>IF('Crisis Indicator Data'!#REF!="No Data",1,IF(#REF!&lt;&gt;"",1,0))</f>
        <v>#REF!</v>
      </c>
      <c r="D6" s="33" t="e">
        <f>IF('Crisis Indicator Data'!#REF!="No Data",1,IF(#REF!&lt;&gt;"",1,0))</f>
        <v>#REF!</v>
      </c>
      <c r="E6" s="33" t="e">
        <f>IF('Crisis Indicator Data'!#REF!="No Data",1,IF(#REF!&lt;&gt;"",1,0))</f>
        <v>#REF!</v>
      </c>
      <c r="F6" s="33" t="e">
        <f>IF('Crisis Indicator Data'!#REF!="No Data",1,IF(#REF!&lt;&gt;"",1,0))</f>
        <v>#REF!</v>
      </c>
      <c r="G6" s="33" t="e">
        <f>IF('Crisis Indicator Data'!#REF!="No Data",1,IF(#REF!&lt;&gt;"",1,0))</f>
        <v>#REF!</v>
      </c>
      <c r="H6" s="33" t="e">
        <f>IF('Crisis Indicator Data'!#REF!="No Data",1,IF(#REF!&lt;&gt;"",1,0))</f>
        <v>#REF!</v>
      </c>
      <c r="I6" s="33" t="e">
        <f>IF('Crisis Indicator Data'!#REF!="No Data",1,IF(#REF!&lt;&gt;"",1,0))</f>
        <v>#REF!</v>
      </c>
      <c r="J6" s="33" t="e">
        <f>IF('Crisis Indicator Data'!#REF!="No Data",1,IF(#REF!&lt;&gt;"",1,0))</f>
        <v>#REF!</v>
      </c>
      <c r="K6" s="33" t="e">
        <f>IF('Crisis Indicator Data'!#REF!="No Data",1,IF(#REF!&lt;&gt;"",1,0))</f>
        <v>#REF!</v>
      </c>
      <c r="L6" s="33" t="e">
        <f>IF('Crisis Indicator Data'!#REF!="No Data",1,IF(#REF!&lt;&gt;"",1,0))</f>
        <v>#REF!</v>
      </c>
      <c r="M6" s="33" t="e">
        <f>IF('Crisis Indicator Data'!#REF!="No Data",1,IF(#REF!&lt;&gt;"",1,0))</f>
        <v>#REF!</v>
      </c>
      <c r="N6" s="33" t="e">
        <f>IF('Crisis Indicator Data'!#REF!="No Data",1,IF(#REF!&lt;&gt;"",1,0))</f>
        <v>#REF!</v>
      </c>
      <c r="O6" s="33" t="e">
        <f>IF('Crisis Indicator Data'!#REF!="No Data",1,IF(#REF!&lt;&gt;"",1,0))</f>
        <v>#REF!</v>
      </c>
      <c r="P6" s="33" t="e">
        <f>IF('Crisis Indicator Data'!#REF!="No Data",1,IF(#REF!&lt;&gt;"",1,0))</f>
        <v>#REF!</v>
      </c>
      <c r="Q6" s="33" t="e">
        <f>IF('Crisis Indicator Data'!#REF!="No Data",1,IF(#REF!&lt;&gt;"",1,0))</f>
        <v>#REF!</v>
      </c>
      <c r="R6" s="33" t="e">
        <f>IF('Crisis Indicator Data'!#REF!="No Data",1,IF(#REF!&lt;&gt;"",1,0))</f>
        <v>#REF!</v>
      </c>
      <c r="S6" s="33" t="e">
        <f>IF('Crisis Indicator Data'!#REF!="No Data",1,IF(#REF!&lt;&gt;"",1,0))</f>
        <v>#REF!</v>
      </c>
      <c r="T6" s="33" t="e">
        <f>IF('Crisis Indicator Data'!#REF!="No Data",1,IF(#REF!&lt;&gt;"",1,0))</f>
        <v>#REF!</v>
      </c>
      <c r="U6" s="33" t="e">
        <f>IF('Crisis Indicator Data'!#REF!="No Data",1,IF(#REF!&lt;&gt;"",1,0))</f>
        <v>#REF!</v>
      </c>
      <c r="V6" s="33" t="e">
        <f>IF('Crisis Indicator Data'!#REF!="No Data",1,IF(#REF!&lt;&gt;"",1,0))</f>
        <v>#REF!</v>
      </c>
      <c r="W6" s="33" t="e">
        <f>IF('Crisis Indicator Data'!#REF!="No Data",1,IF(#REF!&lt;&gt;"",1,0))</f>
        <v>#REF!</v>
      </c>
      <c r="X6" s="33" t="e">
        <f>IF('Crisis Indicator Data'!#REF!="No Data",1,IF(#REF!&lt;&gt;"",1,0))</f>
        <v>#REF!</v>
      </c>
      <c r="Y6" s="33" t="e">
        <f>IF('Crisis Indicator Data'!#REF!="No Data",1,IF(#REF!&lt;&gt;"",1,0))</f>
        <v>#REF!</v>
      </c>
      <c r="Z6" s="33" t="e">
        <f>IF('Crisis Indicator Data'!#REF!="No Data",1,IF(#REF!&lt;&gt;"",1,0))</f>
        <v>#REF!</v>
      </c>
      <c r="AA6" s="33" t="e">
        <f>IF('Crisis Indicator Data'!#REF!="No Data",1,IF(#REF!&lt;&gt;"",1,0))</f>
        <v>#REF!</v>
      </c>
      <c r="AB6" s="33" t="e">
        <f>IF('Crisis Indicator Data'!#REF!="No Data",1,IF(#REF!&lt;&gt;"",1,0))</f>
        <v>#REF!</v>
      </c>
      <c r="AC6" s="33" t="e">
        <f>IF('Crisis Indicator Data'!#REF!="No Data",1,IF(#REF!&lt;&gt;"",1,0))</f>
        <v>#REF!</v>
      </c>
      <c r="AD6" s="33" t="e">
        <f>IF('Crisis Indicator Data'!#REF!="No Data",1,IF(#REF!&lt;&gt;"",1,0))</f>
        <v>#REF!</v>
      </c>
      <c r="AE6" s="33" t="e">
        <f>IF('Crisis Indicator Data'!#REF!="No Data",1,IF(#REF!&lt;&gt;"",1,0))</f>
        <v>#REF!</v>
      </c>
      <c r="AF6" s="33" t="e">
        <f>IF('Crisis Indicator Data'!#REF!="No Data",1,IF(#REF!&lt;&gt;"",1,0))</f>
        <v>#REF!</v>
      </c>
      <c r="AG6" s="33" t="e">
        <f>IF('Crisis Indicator Data'!#REF!="No Data",1,IF(#REF!&lt;&gt;"",1,0))</f>
        <v>#REF!</v>
      </c>
      <c r="AH6" s="33" t="e">
        <f>IF('Crisis Indicator Data'!#REF!="No Data",1,IF(#REF!&lt;&gt;"",1,0))</f>
        <v>#REF!</v>
      </c>
      <c r="AI6" s="33" t="e">
        <f>IF('Crisis Indicator Data'!#REF!="No Data",1,IF(#REF!&lt;&gt;"",1,0))</f>
        <v>#REF!</v>
      </c>
      <c r="AJ6" s="33" t="e">
        <f>IF('Crisis Indicator Data'!#REF!="No Data",1,IF(#REF!&lt;&gt;"",1,0))</f>
        <v>#REF!</v>
      </c>
      <c r="AK6" s="33" t="e">
        <f>IF('Crisis Indicator Data'!#REF!="No Data",1,IF(#REF!&lt;&gt;"",1,0))</f>
        <v>#REF!</v>
      </c>
      <c r="AL6" s="33" t="e">
        <f>IF('Crisis Indicator Data'!#REF!="No Data",1,IF(#REF!&lt;&gt;"",1,0))</f>
        <v>#REF!</v>
      </c>
      <c r="AM6" s="33" t="e">
        <f>IF('Crisis Indicator Data'!#REF!="No Data",1,IF(#REF!&lt;&gt;"",1,0))</f>
        <v>#REF!</v>
      </c>
      <c r="AN6" s="33" t="e">
        <f>IF('Crisis Indicator Data'!#REF!="No Data",1,IF(#REF!&lt;&gt;"",1,0))</f>
        <v>#REF!</v>
      </c>
      <c r="AO6" s="33" t="e">
        <f>IF('Crisis Indicator Data'!#REF!="No Data",1,IF(#REF!&lt;&gt;"",1,0))</f>
        <v>#REF!</v>
      </c>
      <c r="AP6" s="33" t="e">
        <f>IF('Crisis Indicator Data'!#REF!="No Data",1,IF(#REF!&lt;&gt;"",1,0))</f>
        <v>#REF!</v>
      </c>
      <c r="AQ6" s="33" t="e">
        <f>IF('Crisis Indicator Data'!#REF!="No Data",1,IF(#REF!&lt;&gt;"",1,0))</f>
        <v>#REF!</v>
      </c>
      <c r="AR6" s="33" t="e">
        <f>IF('Crisis Indicator Data'!#REF!="No Data",1,IF(#REF!&lt;&gt;"",1,0))</f>
        <v>#REF!</v>
      </c>
      <c r="AS6" s="33" t="e">
        <f>IF('Crisis Indicator Data'!#REF!="No Data",1,IF(#REF!&lt;&gt;"",1,0))</f>
        <v>#REF!</v>
      </c>
      <c r="AT6" s="33" t="e">
        <f>IF('Crisis Indicator Data'!#REF!="No Data",1,IF(#REF!&lt;&gt;"",1,0))</f>
        <v>#REF!</v>
      </c>
      <c r="AU6" s="33" t="e">
        <f>IF('Crisis Indicator Data'!#REF!="No Data",1,IF(#REF!&lt;&gt;"",1,0))</f>
        <v>#REF!</v>
      </c>
      <c r="AV6" s="33" t="e">
        <f>IF('Crisis Indicator Data'!#REF!="No Data",1,IF(#REF!&lt;&gt;"",1,0))</f>
        <v>#REF!</v>
      </c>
      <c r="AW6" s="33" t="e">
        <f>IF('Crisis Indicator Data'!#REF!="No Data",1,IF(#REF!&lt;&gt;"",1,0))</f>
        <v>#REF!</v>
      </c>
      <c r="AX6" s="33" t="e">
        <f>IF('Crisis Indicator Data'!#REF!="No Data",1,IF(#REF!&lt;&gt;"",1,0))</f>
        <v>#REF!</v>
      </c>
      <c r="AY6" s="33" t="e">
        <f>IF('Crisis Indicator Data'!#REF!="No Data",1,IF(#REF!&lt;&gt;"",1,0))</f>
        <v>#REF!</v>
      </c>
      <c r="AZ6" s="33" t="e">
        <f>IF('Crisis Indicator Data'!#REF!="No Data",1,IF(#REF!&lt;&gt;"",1,0))</f>
        <v>#REF!</v>
      </c>
      <c r="BA6" t="e">
        <f t="shared" si="0"/>
        <v>#REF!</v>
      </c>
      <c r="BB6" s="35" t="e">
        <f t="shared" si="1"/>
        <v>#REF!</v>
      </c>
    </row>
    <row r="7" spans="1:54" x14ac:dyDescent="0.3">
      <c r="A7" t="s">
        <v>10</v>
      </c>
      <c r="B7" s="33" t="e">
        <f>IF('Crisis Indicator Data'!#REF!="No Data",1,IF(#REF!&lt;&gt;"",1,0))</f>
        <v>#REF!</v>
      </c>
      <c r="C7" s="33" t="e">
        <f>IF('Crisis Indicator Data'!#REF!="No Data",1,IF(#REF!&lt;&gt;"",1,0))</f>
        <v>#REF!</v>
      </c>
      <c r="D7" s="33" t="e">
        <f>IF('Crisis Indicator Data'!#REF!="No Data",1,IF(#REF!&lt;&gt;"",1,0))</f>
        <v>#REF!</v>
      </c>
      <c r="E7" s="33" t="e">
        <f>IF('Crisis Indicator Data'!#REF!="No Data",1,IF(#REF!&lt;&gt;"",1,0))</f>
        <v>#REF!</v>
      </c>
      <c r="F7" s="33" t="e">
        <f>IF('Crisis Indicator Data'!#REF!="No Data",1,IF(#REF!&lt;&gt;"",1,0))</f>
        <v>#REF!</v>
      </c>
      <c r="G7" s="33" t="e">
        <f>IF('Crisis Indicator Data'!#REF!="No Data",1,IF(#REF!&lt;&gt;"",1,0))</f>
        <v>#REF!</v>
      </c>
      <c r="H7" s="33" t="e">
        <f>IF('Crisis Indicator Data'!#REF!="No Data",1,IF(#REF!&lt;&gt;"",1,0))</f>
        <v>#REF!</v>
      </c>
      <c r="I7" s="33" t="e">
        <f>IF('Crisis Indicator Data'!#REF!="No Data",1,IF(#REF!&lt;&gt;"",1,0))</f>
        <v>#REF!</v>
      </c>
      <c r="J7" s="33" t="e">
        <f>IF('Crisis Indicator Data'!#REF!="No Data",1,IF(#REF!&lt;&gt;"",1,0))</f>
        <v>#REF!</v>
      </c>
      <c r="K7" s="33" t="e">
        <f>IF('Crisis Indicator Data'!#REF!="No Data",1,IF(#REF!&lt;&gt;"",1,0))</f>
        <v>#REF!</v>
      </c>
      <c r="L7" s="33" t="e">
        <f>IF('Crisis Indicator Data'!#REF!="No Data",1,IF(#REF!&lt;&gt;"",1,0))</f>
        <v>#REF!</v>
      </c>
      <c r="M7" s="33" t="e">
        <f>IF('Crisis Indicator Data'!#REF!="No Data",1,IF(#REF!&lt;&gt;"",1,0))</f>
        <v>#REF!</v>
      </c>
      <c r="N7" s="33" t="e">
        <f>IF('Crisis Indicator Data'!#REF!="No Data",1,IF(#REF!&lt;&gt;"",1,0))</f>
        <v>#REF!</v>
      </c>
      <c r="O7" s="33" t="e">
        <f>IF('Crisis Indicator Data'!#REF!="No Data",1,IF(#REF!&lt;&gt;"",1,0))</f>
        <v>#REF!</v>
      </c>
      <c r="P7" s="33" t="e">
        <f>IF('Crisis Indicator Data'!#REF!="No Data",1,IF(#REF!&lt;&gt;"",1,0))</f>
        <v>#REF!</v>
      </c>
      <c r="Q7" s="33" t="e">
        <f>IF('Crisis Indicator Data'!#REF!="No Data",1,IF(#REF!&lt;&gt;"",1,0))</f>
        <v>#REF!</v>
      </c>
      <c r="R7" s="33" t="e">
        <f>IF('Crisis Indicator Data'!#REF!="No Data",1,IF(#REF!&lt;&gt;"",1,0))</f>
        <v>#REF!</v>
      </c>
      <c r="S7" s="33" t="e">
        <f>IF('Crisis Indicator Data'!#REF!="No Data",1,IF(#REF!&lt;&gt;"",1,0))</f>
        <v>#REF!</v>
      </c>
      <c r="T7" s="33" t="e">
        <f>IF('Crisis Indicator Data'!#REF!="No Data",1,IF(#REF!&lt;&gt;"",1,0))</f>
        <v>#REF!</v>
      </c>
      <c r="U7" s="33" t="e">
        <f>IF('Crisis Indicator Data'!#REF!="No Data",1,IF(#REF!&lt;&gt;"",1,0))</f>
        <v>#REF!</v>
      </c>
      <c r="V7" s="33" t="e">
        <f>IF('Crisis Indicator Data'!#REF!="No Data",1,IF(#REF!&lt;&gt;"",1,0))</f>
        <v>#REF!</v>
      </c>
      <c r="W7" s="33" t="e">
        <f>IF('Crisis Indicator Data'!#REF!="No Data",1,IF(#REF!&lt;&gt;"",1,0))</f>
        <v>#REF!</v>
      </c>
      <c r="X7" s="33" t="e">
        <f>IF('Crisis Indicator Data'!#REF!="No Data",1,IF(#REF!&lt;&gt;"",1,0))</f>
        <v>#REF!</v>
      </c>
      <c r="Y7" s="33" t="e">
        <f>IF('Crisis Indicator Data'!#REF!="No Data",1,IF(#REF!&lt;&gt;"",1,0))</f>
        <v>#REF!</v>
      </c>
      <c r="Z7" s="33" t="e">
        <f>IF('Crisis Indicator Data'!#REF!="No Data",1,IF(#REF!&lt;&gt;"",1,0))</f>
        <v>#REF!</v>
      </c>
      <c r="AA7" s="33" t="e">
        <f>IF('Crisis Indicator Data'!#REF!="No Data",1,IF(#REF!&lt;&gt;"",1,0))</f>
        <v>#REF!</v>
      </c>
      <c r="AB7" s="33" t="e">
        <f>IF('Crisis Indicator Data'!#REF!="No Data",1,IF(#REF!&lt;&gt;"",1,0))</f>
        <v>#REF!</v>
      </c>
      <c r="AC7" s="33" t="e">
        <f>IF('Crisis Indicator Data'!#REF!="No Data",1,IF(#REF!&lt;&gt;"",1,0))</f>
        <v>#REF!</v>
      </c>
      <c r="AD7" s="33" t="e">
        <f>IF('Crisis Indicator Data'!#REF!="No Data",1,IF(#REF!&lt;&gt;"",1,0))</f>
        <v>#REF!</v>
      </c>
      <c r="AE7" s="33" t="e">
        <f>IF('Crisis Indicator Data'!#REF!="No Data",1,IF(#REF!&lt;&gt;"",1,0))</f>
        <v>#REF!</v>
      </c>
      <c r="AF7" s="33" t="e">
        <f>IF('Crisis Indicator Data'!#REF!="No Data",1,IF(#REF!&lt;&gt;"",1,0))</f>
        <v>#REF!</v>
      </c>
      <c r="AG7" s="33" t="e">
        <f>IF('Crisis Indicator Data'!#REF!="No Data",1,IF(#REF!&lt;&gt;"",1,0))</f>
        <v>#REF!</v>
      </c>
      <c r="AH7" s="33" t="e">
        <f>IF('Crisis Indicator Data'!#REF!="No Data",1,IF(#REF!&lt;&gt;"",1,0))</f>
        <v>#REF!</v>
      </c>
      <c r="AI7" s="33" t="e">
        <f>IF('Crisis Indicator Data'!#REF!="No Data",1,IF(#REF!&lt;&gt;"",1,0))</f>
        <v>#REF!</v>
      </c>
      <c r="AJ7" s="33" t="e">
        <f>IF('Crisis Indicator Data'!#REF!="No Data",1,IF(#REF!&lt;&gt;"",1,0))</f>
        <v>#REF!</v>
      </c>
      <c r="AK7" s="33" t="e">
        <f>IF('Crisis Indicator Data'!#REF!="No Data",1,IF(#REF!&lt;&gt;"",1,0))</f>
        <v>#REF!</v>
      </c>
      <c r="AL7" s="33" t="e">
        <f>IF('Crisis Indicator Data'!#REF!="No Data",1,IF(#REF!&lt;&gt;"",1,0))</f>
        <v>#REF!</v>
      </c>
      <c r="AM7" s="33" t="e">
        <f>IF('Crisis Indicator Data'!#REF!="No Data",1,IF(#REF!&lt;&gt;"",1,0))</f>
        <v>#REF!</v>
      </c>
      <c r="AN7" s="33" t="e">
        <f>IF('Crisis Indicator Data'!#REF!="No Data",1,IF(#REF!&lt;&gt;"",1,0))</f>
        <v>#REF!</v>
      </c>
      <c r="AO7" s="33" t="e">
        <f>IF('Crisis Indicator Data'!#REF!="No Data",1,IF(#REF!&lt;&gt;"",1,0))</f>
        <v>#REF!</v>
      </c>
      <c r="AP7" s="33" t="e">
        <f>IF('Crisis Indicator Data'!#REF!="No Data",1,IF(#REF!&lt;&gt;"",1,0))</f>
        <v>#REF!</v>
      </c>
      <c r="AQ7" s="33" t="e">
        <f>IF('Crisis Indicator Data'!#REF!="No Data",1,IF(#REF!&lt;&gt;"",1,0))</f>
        <v>#REF!</v>
      </c>
      <c r="AR7" s="33" t="e">
        <f>IF('Crisis Indicator Data'!#REF!="No Data",1,IF(#REF!&lt;&gt;"",1,0))</f>
        <v>#REF!</v>
      </c>
      <c r="AS7" s="33" t="e">
        <f>IF('Crisis Indicator Data'!#REF!="No Data",1,IF(#REF!&lt;&gt;"",1,0))</f>
        <v>#REF!</v>
      </c>
      <c r="AT7" s="33" t="e">
        <f>IF('Crisis Indicator Data'!#REF!="No Data",1,IF(#REF!&lt;&gt;"",1,0))</f>
        <v>#REF!</v>
      </c>
      <c r="AU7" s="33" t="e">
        <f>IF('Crisis Indicator Data'!#REF!="No Data",1,IF(#REF!&lt;&gt;"",1,0))</f>
        <v>#REF!</v>
      </c>
      <c r="AV7" s="33" t="e">
        <f>IF('Crisis Indicator Data'!#REF!="No Data",1,IF(#REF!&lt;&gt;"",1,0))</f>
        <v>#REF!</v>
      </c>
      <c r="AW7" s="33" t="e">
        <f>IF('Crisis Indicator Data'!#REF!="No Data",1,IF(#REF!&lt;&gt;"",1,0))</f>
        <v>#REF!</v>
      </c>
      <c r="AX7" s="33" t="e">
        <f>IF('Crisis Indicator Data'!#REF!="No Data",1,IF(#REF!&lt;&gt;"",1,0))</f>
        <v>#REF!</v>
      </c>
      <c r="AY7" s="33" t="e">
        <f>IF('Crisis Indicator Data'!#REF!="No Data",1,IF(#REF!&lt;&gt;"",1,0))</f>
        <v>#REF!</v>
      </c>
      <c r="AZ7" s="33" t="e">
        <f>IF('Crisis Indicator Data'!#REF!="No Data",1,IF(#REF!&lt;&gt;"",1,0))</f>
        <v>#REF!</v>
      </c>
      <c r="BA7" t="e">
        <f t="shared" si="0"/>
        <v>#REF!</v>
      </c>
      <c r="BB7" s="35" t="e">
        <f t="shared" si="1"/>
        <v>#REF!</v>
      </c>
    </row>
    <row r="8" spans="1:54" x14ac:dyDescent="0.3">
      <c r="A8" t="s">
        <v>12</v>
      </c>
      <c r="B8" s="33" t="e">
        <f>IF('Crisis Indicator Data'!#REF!="No Data",1,IF(#REF!&lt;&gt;"",1,0))</f>
        <v>#REF!</v>
      </c>
      <c r="C8" s="33" t="e">
        <f>IF('Crisis Indicator Data'!#REF!="No Data",1,IF(#REF!&lt;&gt;"",1,0))</f>
        <v>#REF!</v>
      </c>
      <c r="D8" s="33" t="e">
        <f>IF('Crisis Indicator Data'!#REF!="No Data",1,IF(#REF!&lt;&gt;"",1,0))</f>
        <v>#REF!</v>
      </c>
      <c r="E8" s="33" t="e">
        <f>IF('Crisis Indicator Data'!#REF!="No Data",1,IF(#REF!&lt;&gt;"",1,0))</f>
        <v>#REF!</v>
      </c>
      <c r="F8" s="33" t="e">
        <f>IF('Crisis Indicator Data'!#REF!="No Data",1,IF(#REF!&lt;&gt;"",1,0))</f>
        <v>#REF!</v>
      </c>
      <c r="G8" s="33" t="e">
        <f>IF('Crisis Indicator Data'!#REF!="No Data",1,IF(#REF!&lt;&gt;"",1,0))</f>
        <v>#REF!</v>
      </c>
      <c r="H8" s="33" t="e">
        <f>IF('Crisis Indicator Data'!#REF!="No Data",1,IF(#REF!&lt;&gt;"",1,0))</f>
        <v>#REF!</v>
      </c>
      <c r="I8" s="33" t="e">
        <f>IF('Crisis Indicator Data'!#REF!="No Data",1,IF(#REF!&lt;&gt;"",1,0))</f>
        <v>#REF!</v>
      </c>
      <c r="J8" s="33" t="e">
        <f>IF('Crisis Indicator Data'!#REF!="No Data",1,IF(#REF!&lt;&gt;"",1,0))</f>
        <v>#REF!</v>
      </c>
      <c r="K8" s="33" t="e">
        <f>IF('Crisis Indicator Data'!#REF!="No Data",1,IF(#REF!&lt;&gt;"",1,0))</f>
        <v>#REF!</v>
      </c>
      <c r="L8" s="33" t="e">
        <f>IF('Crisis Indicator Data'!#REF!="No Data",1,IF(#REF!&lt;&gt;"",1,0))</f>
        <v>#REF!</v>
      </c>
      <c r="M8" s="33" t="e">
        <f>IF('Crisis Indicator Data'!#REF!="No Data",1,IF(#REF!&lt;&gt;"",1,0))</f>
        <v>#REF!</v>
      </c>
      <c r="N8" s="33" t="e">
        <f>IF('Crisis Indicator Data'!#REF!="No Data",1,IF(#REF!&lt;&gt;"",1,0))</f>
        <v>#REF!</v>
      </c>
      <c r="O8" s="33" t="e">
        <f>IF('Crisis Indicator Data'!#REF!="No Data",1,IF(#REF!&lt;&gt;"",1,0))</f>
        <v>#REF!</v>
      </c>
      <c r="P8" s="33" t="e">
        <f>IF('Crisis Indicator Data'!#REF!="No Data",1,IF(#REF!&lt;&gt;"",1,0))</f>
        <v>#REF!</v>
      </c>
      <c r="Q8" s="33" t="e">
        <f>IF('Crisis Indicator Data'!#REF!="No Data",1,IF(#REF!&lt;&gt;"",1,0))</f>
        <v>#REF!</v>
      </c>
      <c r="R8" s="33" t="e">
        <f>IF('Crisis Indicator Data'!#REF!="No Data",1,IF(#REF!&lt;&gt;"",1,0))</f>
        <v>#REF!</v>
      </c>
      <c r="S8" s="33" t="e">
        <f>IF('Crisis Indicator Data'!#REF!="No Data",1,IF(#REF!&lt;&gt;"",1,0))</f>
        <v>#REF!</v>
      </c>
      <c r="T8" s="33" t="e">
        <f>IF('Crisis Indicator Data'!#REF!="No Data",1,IF(#REF!&lt;&gt;"",1,0))</f>
        <v>#REF!</v>
      </c>
      <c r="U8" s="33" t="e">
        <f>IF('Crisis Indicator Data'!#REF!="No Data",1,IF(#REF!&lt;&gt;"",1,0))</f>
        <v>#REF!</v>
      </c>
      <c r="V8" s="33" t="e">
        <f>IF('Crisis Indicator Data'!#REF!="No Data",1,IF(#REF!&lt;&gt;"",1,0))</f>
        <v>#REF!</v>
      </c>
      <c r="W8" s="33" t="e">
        <f>IF('Crisis Indicator Data'!#REF!="No Data",1,IF(#REF!&lt;&gt;"",1,0))</f>
        <v>#REF!</v>
      </c>
      <c r="X8" s="33" t="e">
        <f>IF('Crisis Indicator Data'!#REF!="No Data",1,IF(#REF!&lt;&gt;"",1,0))</f>
        <v>#REF!</v>
      </c>
      <c r="Y8" s="33" t="e">
        <f>IF('Crisis Indicator Data'!#REF!="No Data",1,IF(#REF!&lt;&gt;"",1,0))</f>
        <v>#REF!</v>
      </c>
      <c r="Z8" s="33" t="e">
        <f>IF('Crisis Indicator Data'!#REF!="No Data",1,IF(#REF!&lt;&gt;"",1,0))</f>
        <v>#REF!</v>
      </c>
      <c r="AA8" s="33" t="e">
        <f>IF('Crisis Indicator Data'!#REF!="No Data",1,IF(#REF!&lt;&gt;"",1,0))</f>
        <v>#REF!</v>
      </c>
      <c r="AB8" s="33" t="e">
        <f>IF('Crisis Indicator Data'!#REF!="No Data",1,IF(#REF!&lt;&gt;"",1,0))</f>
        <v>#REF!</v>
      </c>
      <c r="AC8" s="33" t="e">
        <f>IF('Crisis Indicator Data'!#REF!="No Data",1,IF(#REF!&lt;&gt;"",1,0))</f>
        <v>#REF!</v>
      </c>
      <c r="AD8" s="33" t="e">
        <f>IF('Crisis Indicator Data'!#REF!="No Data",1,IF(#REF!&lt;&gt;"",1,0))</f>
        <v>#REF!</v>
      </c>
      <c r="AE8" s="33" t="e">
        <f>IF('Crisis Indicator Data'!#REF!="No Data",1,IF(#REF!&lt;&gt;"",1,0))</f>
        <v>#REF!</v>
      </c>
      <c r="AF8" s="33" t="e">
        <f>IF('Crisis Indicator Data'!#REF!="No Data",1,IF(#REF!&lt;&gt;"",1,0))</f>
        <v>#REF!</v>
      </c>
      <c r="AG8" s="33" t="e">
        <f>IF('Crisis Indicator Data'!#REF!="No Data",1,IF(#REF!&lt;&gt;"",1,0))</f>
        <v>#REF!</v>
      </c>
      <c r="AH8" s="33" t="e">
        <f>IF('Crisis Indicator Data'!#REF!="No Data",1,IF(#REF!&lt;&gt;"",1,0))</f>
        <v>#REF!</v>
      </c>
      <c r="AI8" s="33" t="e">
        <f>IF('Crisis Indicator Data'!#REF!="No Data",1,IF(#REF!&lt;&gt;"",1,0))</f>
        <v>#REF!</v>
      </c>
      <c r="AJ8" s="33" t="e">
        <f>IF('Crisis Indicator Data'!#REF!="No Data",1,IF(#REF!&lt;&gt;"",1,0))</f>
        <v>#REF!</v>
      </c>
      <c r="AK8" s="33" t="e">
        <f>IF('Crisis Indicator Data'!#REF!="No Data",1,IF(#REF!&lt;&gt;"",1,0))</f>
        <v>#REF!</v>
      </c>
      <c r="AL8" s="33" t="e">
        <f>IF('Crisis Indicator Data'!#REF!="No Data",1,IF(#REF!&lt;&gt;"",1,0))</f>
        <v>#REF!</v>
      </c>
      <c r="AM8" s="33" t="e">
        <f>IF('Crisis Indicator Data'!#REF!="No Data",1,IF(#REF!&lt;&gt;"",1,0))</f>
        <v>#REF!</v>
      </c>
      <c r="AN8" s="33" t="e">
        <f>IF('Crisis Indicator Data'!#REF!="No Data",1,IF(#REF!&lt;&gt;"",1,0))</f>
        <v>#REF!</v>
      </c>
      <c r="AO8" s="33" t="e">
        <f>IF('Crisis Indicator Data'!#REF!="No Data",1,IF(#REF!&lt;&gt;"",1,0))</f>
        <v>#REF!</v>
      </c>
      <c r="AP8" s="33" t="e">
        <f>IF('Crisis Indicator Data'!#REF!="No Data",1,IF(#REF!&lt;&gt;"",1,0))</f>
        <v>#REF!</v>
      </c>
      <c r="AQ8" s="33" t="e">
        <f>IF('Crisis Indicator Data'!#REF!="No Data",1,IF(#REF!&lt;&gt;"",1,0))</f>
        <v>#REF!</v>
      </c>
      <c r="AR8" s="33" t="e">
        <f>IF('Crisis Indicator Data'!#REF!="No Data",1,IF(#REF!&lt;&gt;"",1,0))</f>
        <v>#REF!</v>
      </c>
      <c r="AS8" s="33" t="e">
        <f>IF('Crisis Indicator Data'!#REF!="No Data",1,IF(#REF!&lt;&gt;"",1,0))</f>
        <v>#REF!</v>
      </c>
      <c r="AT8" s="33" t="e">
        <f>IF('Crisis Indicator Data'!#REF!="No Data",1,IF(#REF!&lt;&gt;"",1,0))</f>
        <v>#REF!</v>
      </c>
      <c r="AU8" s="33" t="e">
        <f>IF('Crisis Indicator Data'!#REF!="No Data",1,IF(#REF!&lt;&gt;"",1,0))</f>
        <v>#REF!</v>
      </c>
      <c r="AV8" s="33" t="e">
        <f>IF('Crisis Indicator Data'!#REF!="No Data",1,IF(#REF!&lt;&gt;"",1,0))</f>
        <v>#REF!</v>
      </c>
      <c r="AW8" s="33" t="e">
        <f>IF('Crisis Indicator Data'!#REF!="No Data",1,IF(#REF!&lt;&gt;"",1,0))</f>
        <v>#REF!</v>
      </c>
      <c r="AX8" s="33" t="e">
        <f>IF('Crisis Indicator Data'!#REF!="No Data",1,IF(#REF!&lt;&gt;"",1,0))</f>
        <v>#REF!</v>
      </c>
      <c r="AY8" s="33" t="e">
        <f>IF('Crisis Indicator Data'!#REF!="No Data",1,IF(#REF!&lt;&gt;"",1,0))</f>
        <v>#REF!</v>
      </c>
      <c r="AZ8" s="33" t="e">
        <f>IF('Crisis Indicator Data'!#REF!="No Data",1,IF(#REF!&lt;&gt;"",1,0))</f>
        <v>#REF!</v>
      </c>
      <c r="BA8" t="e">
        <f t="shared" si="0"/>
        <v>#REF!</v>
      </c>
      <c r="BB8" s="35" t="e">
        <f t="shared" si="1"/>
        <v>#REF!</v>
      </c>
    </row>
    <row r="9" spans="1:54" x14ac:dyDescent="0.3">
      <c r="A9" t="s">
        <v>14</v>
      </c>
      <c r="B9" s="33" t="e">
        <f>IF('Crisis Indicator Data'!#REF!="No Data",1,IF(#REF!&lt;&gt;"",1,0))</f>
        <v>#REF!</v>
      </c>
      <c r="C9" s="33" t="e">
        <f>IF('Crisis Indicator Data'!#REF!="No Data",1,IF(#REF!&lt;&gt;"",1,0))</f>
        <v>#REF!</v>
      </c>
      <c r="D9" s="33" t="e">
        <f>IF('Crisis Indicator Data'!#REF!="No Data",1,IF(#REF!&lt;&gt;"",1,0))</f>
        <v>#REF!</v>
      </c>
      <c r="E9" s="33" t="e">
        <f>IF('Crisis Indicator Data'!#REF!="No Data",1,IF(#REF!&lt;&gt;"",1,0))</f>
        <v>#REF!</v>
      </c>
      <c r="F9" s="33" t="e">
        <f>IF('Crisis Indicator Data'!#REF!="No Data",1,IF(#REF!&lt;&gt;"",1,0))</f>
        <v>#REF!</v>
      </c>
      <c r="G9" s="33" t="e">
        <f>IF('Crisis Indicator Data'!#REF!="No Data",1,IF(#REF!&lt;&gt;"",1,0))</f>
        <v>#REF!</v>
      </c>
      <c r="H9" s="33" t="e">
        <f>IF('Crisis Indicator Data'!#REF!="No Data",1,IF(#REF!&lt;&gt;"",1,0))</f>
        <v>#REF!</v>
      </c>
      <c r="I9" s="33" t="e">
        <f>IF('Crisis Indicator Data'!#REF!="No Data",1,IF(#REF!&lt;&gt;"",1,0))</f>
        <v>#REF!</v>
      </c>
      <c r="J9" s="33" t="e">
        <f>IF('Crisis Indicator Data'!#REF!="No Data",1,IF(#REF!&lt;&gt;"",1,0))</f>
        <v>#REF!</v>
      </c>
      <c r="K9" s="33" t="e">
        <f>IF('Crisis Indicator Data'!#REF!="No Data",1,IF(#REF!&lt;&gt;"",1,0))</f>
        <v>#REF!</v>
      </c>
      <c r="L9" s="33" t="e">
        <f>IF('Crisis Indicator Data'!#REF!="No Data",1,IF(#REF!&lt;&gt;"",1,0))</f>
        <v>#REF!</v>
      </c>
      <c r="M9" s="33" t="e">
        <f>IF('Crisis Indicator Data'!#REF!="No Data",1,IF(#REF!&lt;&gt;"",1,0))</f>
        <v>#REF!</v>
      </c>
      <c r="N9" s="33" t="e">
        <f>IF('Crisis Indicator Data'!#REF!="No Data",1,IF(#REF!&lt;&gt;"",1,0))</f>
        <v>#REF!</v>
      </c>
      <c r="O9" s="33" t="e">
        <f>IF('Crisis Indicator Data'!#REF!="No Data",1,IF(#REF!&lt;&gt;"",1,0))</f>
        <v>#REF!</v>
      </c>
      <c r="P9" s="33" t="e">
        <f>IF('Crisis Indicator Data'!#REF!="No Data",1,IF(#REF!&lt;&gt;"",1,0))</f>
        <v>#REF!</v>
      </c>
      <c r="Q9" s="33" t="e">
        <f>IF('Crisis Indicator Data'!#REF!="No Data",1,IF(#REF!&lt;&gt;"",1,0))</f>
        <v>#REF!</v>
      </c>
      <c r="R9" s="33" t="e">
        <f>IF('Crisis Indicator Data'!#REF!="No Data",1,IF(#REF!&lt;&gt;"",1,0))</f>
        <v>#REF!</v>
      </c>
      <c r="S9" s="33" t="e">
        <f>IF('Crisis Indicator Data'!#REF!="No Data",1,IF(#REF!&lt;&gt;"",1,0))</f>
        <v>#REF!</v>
      </c>
      <c r="T9" s="33" t="e">
        <f>IF('Crisis Indicator Data'!#REF!="No Data",1,IF(#REF!&lt;&gt;"",1,0))</f>
        <v>#REF!</v>
      </c>
      <c r="U9" s="33" t="e">
        <f>IF('Crisis Indicator Data'!#REF!="No Data",1,IF(#REF!&lt;&gt;"",1,0))</f>
        <v>#REF!</v>
      </c>
      <c r="V9" s="33" t="e">
        <f>IF('Crisis Indicator Data'!#REF!="No Data",1,IF(#REF!&lt;&gt;"",1,0))</f>
        <v>#REF!</v>
      </c>
      <c r="W9" s="33" t="e">
        <f>IF('Crisis Indicator Data'!#REF!="No Data",1,IF(#REF!&lt;&gt;"",1,0))</f>
        <v>#REF!</v>
      </c>
      <c r="X9" s="33" t="e">
        <f>IF('Crisis Indicator Data'!#REF!="No Data",1,IF(#REF!&lt;&gt;"",1,0))</f>
        <v>#REF!</v>
      </c>
      <c r="Y9" s="33" t="e">
        <f>IF('Crisis Indicator Data'!#REF!="No Data",1,IF(#REF!&lt;&gt;"",1,0))</f>
        <v>#REF!</v>
      </c>
      <c r="Z9" s="33" t="e">
        <f>IF('Crisis Indicator Data'!#REF!="No Data",1,IF(#REF!&lt;&gt;"",1,0))</f>
        <v>#REF!</v>
      </c>
      <c r="AA9" s="33" t="e">
        <f>IF('Crisis Indicator Data'!#REF!="No Data",1,IF(#REF!&lt;&gt;"",1,0))</f>
        <v>#REF!</v>
      </c>
      <c r="AB9" s="33" t="e">
        <f>IF('Crisis Indicator Data'!#REF!="No Data",1,IF(#REF!&lt;&gt;"",1,0))</f>
        <v>#REF!</v>
      </c>
      <c r="AC9" s="33" t="e">
        <f>IF('Crisis Indicator Data'!#REF!="No Data",1,IF(#REF!&lt;&gt;"",1,0))</f>
        <v>#REF!</v>
      </c>
      <c r="AD9" s="33" t="e">
        <f>IF('Crisis Indicator Data'!#REF!="No Data",1,IF(#REF!&lt;&gt;"",1,0))</f>
        <v>#REF!</v>
      </c>
      <c r="AE9" s="33" t="e">
        <f>IF('Crisis Indicator Data'!#REF!="No Data",1,IF(#REF!&lt;&gt;"",1,0))</f>
        <v>#REF!</v>
      </c>
      <c r="AF9" s="33" t="e">
        <f>IF('Crisis Indicator Data'!#REF!="No Data",1,IF(#REF!&lt;&gt;"",1,0))</f>
        <v>#REF!</v>
      </c>
      <c r="AG9" s="33" t="e">
        <f>IF('Crisis Indicator Data'!#REF!="No Data",1,IF(#REF!&lt;&gt;"",1,0))</f>
        <v>#REF!</v>
      </c>
      <c r="AH9" s="33" t="e">
        <f>IF('Crisis Indicator Data'!#REF!="No Data",1,IF(#REF!&lt;&gt;"",1,0))</f>
        <v>#REF!</v>
      </c>
      <c r="AI9" s="33" t="e">
        <f>IF('Crisis Indicator Data'!#REF!="No Data",1,IF(#REF!&lt;&gt;"",1,0))</f>
        <v>#REF!</v>
      </c>
      <c r="AJ9" s="33" t="e">
        <f>IF('Crisis Indicator Data'!#REF!="No Data",1,IF(#REF!&lt;&gt;"",1,0))</f>
        <v>#REF!</v>
      </c>
      <c r="AK9" s="33" t="e">
        <f>IF('Crisis Indicator Data'!#REF!="No Data",1,IF(#REF!&lt;&gt;"",1,0))</f>
        <v>#REF!</v>
      </c>
      <c r="AL9" s="33" t="e">
        <f>IF('Crisis Indicator Data'!#REF!="No Data",1,IF(#REF!&lt;&gt;"",1,0))</f>
        <v>#REF!</v>
      </c>
      <c r="AM9" s="33" t="e">
        <f>IF('Crisis Indicator Data'!#REF!="No Data",1,IF(#REF!&lt;&gt;"",1,0))</f>
        <v>#REF!</v>
      </c>
      <c r="AN9" s="33" t="e">
        <f>IF('Crisis Indicator Data'!#REF!="No Data",1,IF(#REF!&lt;&gt;"",1,0))</f>
        <v>#REF!</v>
      </c>
      <c r="AO9" s="33" t="e">
        <f>IF('Crisis Indicator Data'!#REF!="No Data",1,IF(#REF!&lt;&gt;"",1,0))</f>
        <v>#REF!</v>
      </c>
      <c r="AP9" s="33" t="e">
        <f>IF('Crisis Indicator Data'!#REF!="No Data",1,IF(#REF!&lt;&gt;"",1,0))</f>
        <v>#REF!</v>
      </c>
      <c r="AQ9" s="33" t="e">
        <f>IF('Crisis Indicator Data'!#REF!="No Data",1,IF(#REF!&lt;&gt;"",1,0))</f>
        <v>#REF!</v>
      </c>
      <c r="AR9" s="33" t="e">
        <f>IF('Crisis Indicator Data'!#REF!="No Data",1,IF(#REF!&lt;&gt;"",1,0))</f>
        <v>#REF!</v>
      </c>
      <c r="AS9" s="33" t="e">
        <f>IF('Crisis Indicator Data'!#REF!="No Data",1,IF(#REF!&lt;&gt;"",1,0))</f>
        <v>#REF!</v>
      </c>
      <c r="AT9" s="33" t="e">
        <f>IF('Crisis Indicator Data'!#REF!="No Data",1,IF(#REF!&lt;&gt;"",1,0))</f>
        <v>#REF!</v>
      </c>
      <c r="AU9" s="33" t="e">
        <f>IF('Crisis Indicator Data'!#REF!="No Data",1,IF(#REF!&lt;&gt;"",1,0))</f>
        <v>#REF!</v>
      </c>
      <c r="AV9" s="33" t="e">
        <f>IF('Crisis Indicator Data'!#REF!="No Data",1,IF(#REF!&lt;&gt;"",1,0))</f>
        <v>#REF!</v>
      </c>
      <c r="AW9" s="33" t="e">
        <f>IF('Crisis Indicator Data'!#REF!="No Data",1,IF(#REF!&lt;&gt;"",1,0))</f>
        <v>#REF!</v>
      </c>
      <c r="AX9" s="33" t="e">
        <f>IF('Crisis Indicator Data'!#REF!="No Data",1,IF(#REF!&lt;&gt;"",1,0))</f>
        <v>#REF!</v>
      </c>
      <c r="AY9" s="33" t="e">
        <f>IF('Crisis Indicator Data'!#REF!="No Data",1,IF(#REF!&lt;&gt;"",1,0))</f>
        <v>#REF!</v>
      </c>
      <c r="AZ9" s="33" t="e">
        <f>IF('Crisis Indicator Data'!#REF!="No Data",1,IF(#REF!&lt;&gt;"",1,0))</f>
        <v>#REF!</v>
      </c>
      <c r="BA9" t="e">
        <f t="shared" si="0"/>
        <v>#REF!</v>
      </c>
      <c r="BB9" s="35" t="e">
        <f t="shared" si="1"/>
        <v>#REF!</v>
      </c>
    </row>
    <row r="10" spans="1:54" x14ac:dyDescent="0.3">
      <c r="A10" t="s">
        <v>16</v>
      </c>
      <c r="B10" s="33" t="e">
        <f>IF('Crisis Indicator Data'!#REF!="No Data",1,IF(#REF!&lt;&gt;"",1,0))</f>
        <v>#REF!</v>
      </c>
      <c r="C10" s="33" t="e">
        <f>IF('Crisis Indicator Data'!#REF!="No Data",1,IF(#REF!&lt;&gt;"",1,0))</f>
        <v>#REF!</v>
      </c>
      <c r="D10" s="33" t="e">
        <f>IF('Crisis Indicator Data'!#REF!="No Data",1,IF(#REF!&lt;&gt;"",1,0))</f>
        <v>#REF!</v>
      </c>
      <c r="E10" s="33" t="e">
        <f>IF('Crisis Indicator Data'!#REF!="No Data",1,IF(#REF!&lt;&gt;"",1,0))</f>
        <v>#REF!</v>
      </c>
      <c r="F10" s="33" t="e">
        <f>IF('Crisis Indicator Data'!#REF!="No Data",1,IF(#REF!&lt;&gt;"",1,0))</f>
        <v>#REF!</v>
      </c>
      <c r="G10" s="33" t="e">
        <f>IF('Crisis Indicator Data'!#REF!="No Data",1,IF(#REF!&lt;&gt;"",1,0))</f>
        <v>#REF!</v>
      </c>
      <c r="H10" s="33" t="e">
        <f>IF('Crisis Indicator Data'!#REF!="No Data",1,IF(#REF!&lt;&gt;"",1,0))</f>
        <v>#REF!</v>
      </c>
      <c r="I10" s="33" t="e">
        <f>IF('Crisis Indicator Data'!#REF!="No Data",1,IF(#REF!&lt;&gt;"",1,0))</f>
        <v>#REF!</v>
      </c>
      <c r="J10" s="33" t="e">
        <f>IF('Crisis Indicator Data'!#REF!="No Data",1,IF(#REF!&lt;&gt;"",1,0))</f>
        <v>#REF!</v>
      </c>
      <c r="K10" s="33" t="e">
        <f>IF('Crisis Indicator Data'!#REF!="No Data",1,IF(#REF!&lt;&gt;"",1,0))</f>
        <v>#REF!</v>
      </c>
      <c r="L10" s="33" t="e">
        <f>IF('Crisis Indicator Data'!#REF!="No Data",1,IF(#REF!&lt;&gt;"",1,0))</f>
        <v>#REF!</v>
      </c>
      <c r="M10" s="33" t="e">
        <f>IF('Crisis Indicator Data'!#REF!="No Data",1,IF(#REF!&lt;&gt;"",1,0))</f>
        <v>#REF!</v>
      </c>
      <c r="N10" s="33" t="e">
        <f>IF('Crisis Indicator Data'!#REF!="No Data",1,IF(#REF!&lt;&gt;"",1,0))</f>
        <v>#REF!</v>
      </c>
      <c r="O10" s="33" t="e">
        <f>IF('Crisis Indicator Data'!#REF!="No Data",1,IF(#REF!&lt;&gt;"",1,0))</f>
        <v>#REF!</v>
      </c>
      <c r="P10" s="33" t="e">
        <f>IF('Crisis Indicator Data'!#REF!="No Data",1,IF(#REF!&lt;&gt;"",1,0))</f>
        <v>#REF!</v>
      </c>
      <c r="Q10" s="33" t="e">
        <f>IF('Crisis Indicator Data'!#REF!="No Data",1,IF(#REF!&lt;&gt;"",1,0))</f>
        <v>#REF!</v>
      </c>
      <c r="R10" s="33" t="e">
        <f>IF('Crisis Indicator Data'!#REF!="No Data",1,IF(#REF!&lt;&gt;"",1,0))</f>
        <v>#REF!</v>
      </c>
      <c r="S10" s="33" t="e">
        <f>IF('Crisis Indicator Data'!#REF!="No Data",1,IF(#REF!&lt;&gt;"",1,0))</f>
        <v>#REF!</v>
      </c>
      <c r="T10" s="33" t="e">
        <f>IF('Crisis Indicator Data'!#REF!="No Data",1,IF(#REF!&lt;&gt;"",1,0))</f>
        <v>#REF!</v>
      </c>
      <c r="U10" s="33" t="e">
        <f>IF('Crisis Indicator Data'!#REF!="No Data",1,IF(#REF!&lt;&gt;"",1,0))</f>
        <v>#REF!</v>
      </c>
      <c r="V10" s="33" t="e">
        <f>IF('Crisis Indicator Data'!#REF!="No Data",1,IF(#REF!&lt;&gt;"",1,0))</f>
        <v>#REF!</v>
      </c>
      <c r="W10" s="33" t="e">
        <f>IF('Crisis Indicator Data'!#REF!="No Data",1,IF(#REF!&lt;&gt;"",1,0))</f>
        <v>#REF!</v>
      </c>
      <c r="X10" s="33" t="e">
        <f>IF('Crisis Indicator Data'!#REF!="No Data",1,IF(#REF!&lt;&gt;"",1,0))</f>
        <v>#REF!</v>
      </c>
      <c r="Y10" s="33" t="e">
        <f>IF('Crisis Indicator Data'!#REF!="No Data",1,IF(#REF!&lt;&gt;"",1,0))</f>
        <v>#REF!</v>
      </c>
      <c r="Z10" s="33" t="e">
        <f>IF('Crisis Indicator Data'!#REF!="No Data",1,IF(#REF!&lt;&gt;"",1,0))</f>
        <v>#REF!</v>
      </c>
      <c r="AA10" s="33" t="e">
        <f>IF('Crisis Indicator Data'!#REF!="No Data",1,IF(#REF!&lt;&gt;"",1,0))</f>
        <v>#REF!</v>
      </c>
      <c r="AB10" s="33" t="e">
        <f>IF('Crisis Indicator Data'!#REF!="No Data",1,IF(#REF!&lt;&gt;"",1,0))</f>
        <v>#REF!</v>
      </c>
      <c r="AC10" s="33" t="e">
        <f>IF('Crisis Indicator Data'!#REF!="No Data",1,IF(#REF!&lt;&gt;"",1,0))</f>
        <v>#REF!</v>
      </c>
      <c r="AD10" s="33" t="e">
        <f>IF('Crisis Indicator Data'!#REF!="No Data",1,IF(#REF!&lt;&gt;"",1,0))</f>
        <v>#REF!</v>
      </c>
      <c r="AE10" s="33" t="e">
        <f>IF('Crisis Indicator Data'!#REF!="No Data",1,IF(#REF!&lt;&gt;"",1,0))</f>
        <v>#REF!</v>
      </c>
      <c r="AF10" s="33" t="e">
        <f>IF('Crisis Indicator Data'!#REF!="No Data",1,IF(#REF!&lt;&gt;"",1,0))</f>
        <v>#REF!</v>
      </c>
      <c r="AG10" s="33" t="e">
        <f>IF('Crisis Indicator Data'!#REF!="No Data",1,IF(#REF!&lt;&gt;"",1,0))</f>
        <v>#REF!</v>
      </c>
      <c r="AH10" s="33" t="e">
        <f>IF('Crisis Indicator Data'!#REF!="No Data",1,IF(#REF!&lt;&gt;"",1,0))</f>
        <v>#REF!</v>
      </c>
      <c r="AI10" s="33" t="e">
        <f>IF('Crisis Indicator Data'!#REF!="No Data",1,IF(#REF!&lt;&gt;"",1,0))</f>
        <v>#REF!</v>
      </c>
      <c r="AJ10" s="33" t="e">
        <f>IF('Crisis Indicator Data'!#REF!="No Data",1,IF(#REF!&lt;&gt;"",1,0))</f>
        <v>#REF!</v>
      </c>
      <c r="AK10" s="33" t="e">
        <f>IF('Crisis Indicator Data'!#REF!="No Data",1,IF(#REF!&lt;&gt;"",1,0))</f>
        <v>#REF!</v>
      </c>
      <c r="AL10" s="33" t="e">
        <f>IF('Crisis Indicator Data'!#REF!="No Data",1,IF(#REF!&lt;&gt;"",1,0))</f>
        <v>#REF!</v>
      </c>
      <c r="AM10" s="33" t="e">
        <f>IF('Crisis Indicator Data'!#REF!="No Data",1,IF(#REF!&lt;&gt;"",1,0))</f>
        <v>#REF!</v>
      </c>
      <c r="AN10" s="33" t="e">
        <f>IF('Crisis Indicator Data'!#REF!="No Data",1,IF(#REF!&lt;&gt;"",1,0))</f>
        <v>#REF!</v>
      </c>
      <c r="AO10" s="33" t="e">
        <f>IF('Crisis Indicator Data'!#REF!="No Data",1,IF(#REF!&lt;&gt;"",1,0))</f>
        <v>#REF!</v>
      </c>
      <c r="AP10" s="33" t="e">
        <f>IF('Crisis Indicator Data'!#REF!="No Data",1,IF(#REF!&lt;&gt;"",1,0))</f>
        <v>#REF!</v>
      </c>
      <c r="AQ10" s="33" t="e">
        <f>IF('Crisis Indicator Data'!#REF!="No Data",1,IF(#REF!&lt;&gt;"",1,0))</f>
        <v>#REF!</v>
      </c>
      <c r="AR10" s="33" t="e">
        <f>IF('Crisis Indicator Data'!#REF!="No Data",1,IF(#REF!&lt;&gt;"",1,0))</f>
        <v>#REF!</v>
      </c>
      <c r="AS10" s="33" t="e">
        <f>IF('Crisis Indicator Data'!#REF!="No Data",1,IF(#REF!&lt;&gt;"",1,0))</f>
        <v>#REF!</v>
      </c>
      <c r="AT10" s="33" t="e">
        <f>IF('Crisis Indicator Data'!#REF!="No Data",1,IF(#REF!&lt;&gt;"",1,0))</f>
        <v>#REF!</v>
      </c>
      <c r="AU10" s="33" t="e">
        <f>IF('Crisis Indicator Data'!#REF!="No Data",1,IF(#REF!&lt;&gt;"",1,0))</f>
        <v>#REF!</v>
      </c>
      <c r="AV10" s="33" t="e">
        <f>IF('Crisis Indicator Data'!#REF!="No Data",1,IF(#REF!&lt;&gt;"",1,0))</f>
        <v>#REF!</v>
      </c>
      <c r="AW10" s="33" t="e">
        <f>IF('Crisis Indicator Data'!#REF!="No Data",1,IF(#REF!&lt;&gt;"",1,0))</f>
        <v>#REF!</v>
      </c>
      <c r="AX10" s="33" t="e">
        <f>IF('Crisis Indicator Data'!#REF!="No Data",1,IF(#REF!&lt;&gt;"",1,0))</f>
        <v>#REF!</v>
      </c>
      <c r="AY10" s="33" t="e">
        <f>IF('Crisis Indicator Data'!#REF!="No Data",1,IF(#REF!&lt;&gt;"",1,0))</f>
        <v>#REF!</v>
      </c>
      <c r="AZ10" s="33" t="e">
        <f>IF('Crisis Indicator Data'!#REF!="No Data",1,IF(#REF!&lt;&gt;"",1,0))</f>
        <v>#REF!</v>
      </c>
      <c r="BA10" t="e">
        <f t="shared" si="0"/>
        <v>#REF!</v>
      </c>
      <c r="BB10" s="35" t="e">
        <f t="shared" si="1"/>
        <v>#REF!</v>
      </c>
    </row>
    <row r="11" spans="1:54" x14ac:dyDescent="0.3">
      <c r="A11" t="s">
        <v>18</v>
      </c>
      <c r="B11" s="33" t="e">
        <f>IF('Crisis Indicator Data'!#REF!="No Data",1,IF(#REF!&lt;&gt;"",1,0))</f>
        <v>#REF!</v>
      </c>
      <c r="C11" s="33" t="e">
        <f>IF('Crisis Indicator Data'!#REF!="No Data",1,IF(#REF!&lt;&gt;"",1,0))</f>
        <v>#REF!</v>
      </c>
      <c r="D11" s="33" t="e">
        <f>IF('Crisis Indicator Data'!#REF!="No Data",1,IF(#REF!&lt;&gt;"",1,0))</f>
        <v>#REF!</v>
      </c>
      <c r="E11" s="33" t="e">
        <f>IF('Crisis Indicator Data'!#REF!="No Data",1,IF(#REF!&lt;&gt;"",1,0))</f>
        <v>#REF!</v>
      </c>
      <c r="F11" s="33" t="e">
        <f>IF('Crisis Indicator Data'!#REF!="No Data",1,IF(#REF!&lt;&gt;"",1,0))</f>
        <v>#REF!</v>
      </c>
      <c r="G11" s="33" t="e">
        <f>IF('Crisis Indicator Data'!#REF!="No Data",1,IF(#REF!&lt;&gt;"",1,0))</f>
        <v>#REF!</v>
      </c>
      <c r="H11" s="33" t="e">
        <f>IF('Crisis Indicator Data'!#REF!="No Data",1,IF(#REF!&lt;&gt;"",1,0))</f>
        <v>#REF!</v>
      </c>
      <c r="I11" s="33" t="e">
        <f>IF('Crisis Indicator Data'!#REF!="No Data",1,IF(#REF!&lt;&gt;"",1,0))</f>
        <v>#REF!</v>
      </c>
      <c r="J11" s="33" t="e">
        <f>IF('Crisis Indicator Data'!#REF!="No Data",1,IF(#REF!&lt;&gt;"",1,0))</f>
        <v>#REF!</v>
      </c>
      <c r="K11" s="33" t="e">
        <f>IF('Crisis Indicator Data'!#REF!="No Data",1,IF(#REF!&lt;&gt;"",1,0))</f>
        <v>#REF!</v>
      </c>
      <c r="L11" s="33" t="e">
        <f>IF('Crisis Indicator Data'!#REF!="No Data",1,IF(#REF!&lt;&gt;"",1,0))</f>
        <v>#REF!</v>
      </c>
      <c r="M11" s="33" t="e">
        <f>IF('Crisis Indicator Data'!#REF!="No Data",1,IF(#REF!&lt;&gt;"",1,0))</f>
        <v>#REF!</v>
      </c>
      <c r="N11" s="33" t="e">
        <f>IF('Crisis Indicator Data'!#REF!="No Data",1,IF(#REF!&lt;&gt;"",1,0))</f>
        <v>#REF!</v>
      </c>
      <c r="O11" s="33" t="e">
        <f>IF('Crisis Indicator Data'!#REF!="No Data",1,IF(#REF!&lt;&gt;"",1,0))</f>
        <v>#REF!</v>
      </c>
      <c r="P11" s="33" t="e">
        <f>IF('Crisis Indicator Data'!#REF!="No Data",1,IF(#REF!&lt;&gt;"",1,0))</f>
        <v>#REF!</v>
      </c>
      <c r="Q11" s="33" t="e">
        <f>IF('Crisis Indicator Data'!#REF!="No Data",1,IF(#REF!&lt;&gt;"",1,0))</f>
        <v>#REF!</v>
      </c>
      <c r="R11" s="33" t="e">
        <f>IF('Crisis Indicator Data'!#REF!="No Data",1,IF(#REF!&lt;&gt;"",1,0))</f>
        <v>#REF!</v>
      </c>
      <c r="S11" s="33" t="e">
        <f>IF('Crisis Indicator Data'!#REF!="No Data",1,IF(#REF!&lt;&gt;"",1,0))</f>
        <v>#REF!</v>
      </c>
      <c r="T11" s="33" t="e">
        <f>IF('Crisis Indicator Data'!#REF!="No Data",1,IF(#REF!&lt;&gt;"",1,0))</f>
        <v>#REF!</v>
      </c>
      <c r="U11" s="33" t="e">
        <f>IF('Crisis Indicator Data'!#REF!="No Data",1,IF(#REF!&lt;&gt;"",1,0))</f>
        <v>#REF!</v>
      </c>
      <c r="V11" s="33" t="e">
        <f>IF('Crisis Indicator Data'!#REF!="No Data",1,IF(#REF!&lt;&gt;"",1,0))</f>
        <v>#REF!</v>
      </c>
      <c r="W11" s="33" t="e">
        <f>IF('Crisis Indicator Data'!#REF!="No Data",1,IF(#REF!&lt;&gt;"",1,0))</f>
        <v>#REF!</v>
      </c>
      <c r="X11" s="33" t="e">
        <f>IF('Crisis Indicator Data'!#REF!="No Data",1,IF(#REF!&lt;&gt;"",1,0))</f>
        <v>#REF!</v>
      </c>
      <c r="Y11" s="33" t="e">
        <f>IF('Crisis Indicator Data'!#REF!="No Data",1,IF(#REF!&lt;&gt;"",1,0))</f>
        <v>#REF!</v>
      </c>
      <c r="Z11" s="33" t="e">
        <f>IF('Crisis Indicator Data'!#REF!="No Data",1,IF(#REF!&lt;&gt;"",1,0))</f>
        <v>#REF!</v>
      </c>
      <c r="AA11" s="33" t="e">
        <f>IF('Crisis Indicator Data'!#REF!="No Data",1,IF(#REF!&lt;&gt;"",1,0))</f>
        <v>#REF!</v>
      </c>
      <c r="AB11" s="33" t="e">
        <f>IF('Crisis Indicator Data'!#REF!="No Data",1,IF(#REF!&lt;&gt;"",1,0))</f>
        <v>#REF!</v>
      </c>
      <c r="AC11" s="33" t="e">
        <f>IF('Crisis Indicator Data'!#REF!="No Data",1,IF(#REF!&lt;&gt;"",1,0))</f>
        <v>#REF!</v>
      </c>
      <c r="AD11" s="33" t="e">
        <f>IF('Crisis Indicator Data'!#REF!="No Data",1,IF(#REF!&lt;&gt;"",1,0))</f>
        <v>#REF!</v>
      </c>
      <c r="AE11" s="33" t="e">
        <f>IF('Crisis Indicator Data'!#REF!="No Data",1,IF(#REF!&lt;&gt;"",1,0))</f>
        <v>#REF!</v>
      </c>
      <c r="AF11" s="33" t="e">
        <f>IF('Crisis Indicator Data'!#REF!="No Data",1,IF(#REF!&lt;&gt;"",1,0))</f>
        <v>#REF!</v>
      </c>
      <c r="AG11" s="33" t="e">
        <f>IF('Crisis Indicator Data'!#REF!="No Data",1,IF(#REF!&lt;&gt;"",1,0))</f>
        <v>#REF!</v>
      </c>
      <c r="AH11" s="33" t="e">
        <f>IF('Crisis Indicator Data'!#REF!="No Data",1,IF(#REF!&lt;&gt;"",1,0))</f>
        <v>#REF!</v>
      </c>
      <c r="AI11" s="33" t="e">
        <f>IF('Crisis Indicator Data'!#REF!="No Data",1,IF(#REF!&lt;&gt;"",1,0))</f>
        <v>#REF!</v>
      </c>
      <c r="AJ11" s="33" t="e">
        <f>IF('Crisis Indicator Data'!#REF!="No Data",1,IF(#REF!&lt;&gt;"",1,0))</f>
        <v>#REF!</v>
      </c>
      <c r="AK11" s="33" t="e">
        <f>IF('Crisis Indicator Data'!#REF!="No Data",1,IF(#REF!&lt;&gt;"",1,0))</f>
        <v>#REF!</v>
      </c>
      <c r="AL11" s="33" t="e">
        <f>IF('Crisis Indicator Data'!#REF!="No Data",1,IF(#REF!&lt;&gt;"",1,0))</f>
        <v>#REF!</v>
      </c>
      <c r="AM11" s="33" t="e">
        <f>IF('Crisis Indicator Data'!#REF!="No Data",1,IF(#REF!&lt;&gt;"",1,0))</f>
        <v>#REF!</v>
      </c>
      <c r="AN11" s="33" t="e">
        <f>IF('Crisis Indicator Data'!#REF!="No Data",1,IF(#REF!&lt;&gt;"",1,0))</f>
        <v>#REF!</v>
      </c>
      <c r="AO11" s="33" t="e">
        <f>IF('Crisis Indicator Data'!#REF!="No Data",1,IF(#REF!&lt;&gt;"",1,0))</f>
        <v>#REF!</v>
      </c>
      <c r="AP11" s="33" t="e">
        <f>IF('Crisis Indicator Data'!#REF!="No Data",1,IF(#REF!&lt;&gt;"",1,0))</f>
        <v>#REF!</v>
      </c>
      <c r="AQ11" s="33" t="e">
        <f>IF('Crisis Indicator Data'!#REF!="No Data",1,IF(#REF!&lt;&gt;"",1,0))</f>
        <v>#REF!</v>
      </c>
      <c r="AR11" s="33" t="e">
        <f>IF('Crisis Indicator Data'!#REF!="No Data",1,IF(#REF!&lt;&gt;"",1,0))</f>
        <v>#REF!</v>
      </c>
      <c r="AS11" s="33" t="e">
        <f>IF('Crisis Indicator Data'!#REF!="No Data",1,IF(#REF!&lt;&gt;"",1,0))</f>
        <v>#REF!</v>
      </c>
      <c r="AT11" s="33" t="e">
        <f>IF('Crisis Indicator Data'!#REF!="No Data",1,IF(#REF!&lt;&gt;"",1,0))</f>
        <v>#REF!</v>
      </c>
      <c r="AU11" s="33" t="e">
        <f>IF('Crisis Indicator Data'!#REF!="No Data",1,IF(#REF!&lt;&gt;"",1,0))</f>
        <v>#REF!</v>
      </c>
      <c r="AV11" s="33" t="e">
        <f>IF('Crisis Indicator Data'!#REF!="No Data",1,IF(#REF!&lt;&gt;"",1,0))</f>
        <v>#REF!</v>
      </c>
      <c r="AW11" s="33" t="e">
        <f>IF('Crisis Indicator Data'!#REF!="No Data",1,IF(#REF!&lt;&gt;"",1,0))</f>
        <v>#REF!</v>
      </c>
      <c r="AX11" s="33" t="e">
        <f>IF('Crisis Indicator Data'!#REF!="No Data",1,IF(#REF!&lt;&gt;"",1,0))</f>
        <v>#REF!</v>
      </c>
      <c r="AY11" s="33" t="e">
        <f>IF('Crisis Indicator Data'!#REF!="No Data",1,IF(#REF!&lt;&gt;"",1,0))</f>
        <v>#REF!</v>
      </c>
      <c r="AZ11" s="33" t="e">
        <f>IF('Crisis Indicator Data'!#REF!="No Data",1,IF(#REF!&lt;&gt;"",1,0))</f>
        <v>#REF!</v>
      </c>
      <c r="BA11" t="e">
        <f t="shared" si="0"/>
        <v>#REF!</v>
      </c>
      <c r="BB11" s="35" t="e">
        <f t="shared" si="1"/>
        <v>#REF!</v>
      </c>
    </row>
    <row r="12" spans="1:54" x14ac:dyDescent="0.3">
      <c r="A12" t="s">
        <v>20</v>
      </c>
      <c r="B12" s="33" t="e">
        <f>IF('Crisis Indicator Data'!#REF!="No Data",1,IF(#REF!&lt;&gt;"",1,0))</f>
        <v>#REF!</v>
      </c>
      <c r="C12" s="33" t="e">
        <f>IF('Crisis Indicator Data'!#REF!="No Data",1,IF(#REF!&lt;&gt;"",1,0))</f>
        <v>#REF!</v>
      </c>
      <c r="D12" s="33" t="e">
        <f>IF('Crisis Indicator Data'!#REF!="No Data",1,IF(#REF!&lt;&gt;"",1,0))</f>
        <v>#REF!</v>
      </c>
      <c r="E12" s="33" t="e">
        <f>IF('Crisis Indicator Data'!#REF!="No Data",1,IF(#REF!&lt;&gt;"",1,0))</f>
        <v>#REF!</v>
      </c>
      <c r="F12" s="33" t="e">
        <f>IF('Crisis Indicator Data'!#REF!="No Data",1,IF(#REF!&lt;&gt;"",1,0))</f>
        <v>#REF!</v>
      </c>
      <c r="G12" s="33" t="e">
        <f>IF('Crisis Indicator Data'!#REF!="No Data",1,IF(#REF!&lt;&gt;"",1,0))</f>
        <v>#REF!</v>
      </c>
      <c r="H12" s="33" t="e">
        <f>IF('Crisis Indicator Data'!#REF!="No Data",1,IF(#REF!&lt;&gt;"",1,0))</f>
        <v>#REF!</v>
      </c>
      <c r="I12" s="33" t="e">
        <f>IF('Crisis Indicator Data'!#REF!="No Data",1,IF(#REF!&lt;&gt;"",1,0))</f>
        <v>#REF!</v>
      </c>
      <c r="J12" s="33" t="e">
        <f>IF('Crisis Indicator Data'!#REF!="No Data",1,IF(#REF!&lt;&gt;"",1,0))</f>
        <v>#REF!</v>
      </c>
      <c r="K12" s="33" t="e">
        <f>IF('Crisis Indicator Data'!#REF!="No Data",1,IF(#REF!&lt;&gt;"",1,0))</f>
        <v>#REF!</v>
      </c>
      <c r="L12" s="33" t="e">
        <f>IF('Crisis Indicator Data'!#REF!="No Data",1,IF(#REF!&lt;&gt;"",1,0))</f>
        <v>#REF!</v>
      </c>
      <c r="M12" s="33" t="e">
        <f>IF('Crisis Indicator Data'!#REF!="No Data",1,IF(#REF!&lt;&gt;"",1,0))</f>
        <v>#REF!</v>
      </c>
      <c r="N12" s="33" t="e">
        <f>IF('Crisis Indicator Data'!#REF!="No Data",1,IF(#REF!&lt;&gt;"",1,0))</f>
        <v>#REF!</v>
      </c>
      <c r="O12" s="33" t="e">
        <f>IF('Crisis Indicator Data'!#REF!="No Data",1,IF(#REF!&lt;&gt;"",1,0))</f>
        <v>#REF!</v>
      </c>
      <c r="P12" s="33" t="e">
        <f>IF('Crisis Indicator Data'!#REF!="No Data",1,IF(#REF!&lt;&gt;"",1,0))</f>
        <v>#REF!</v>
      </c>
      <c r="Q12" s="33" t="e">
        <f>IF('Crisis Indicator Data'!#REF!="No Data",1,IF(#REF!&lt;&gt;"",1,0))</f>
        <v>#REF!</v>
      </c>
      <c r="R12" s="33" t="e">
        <f>IF('Crisis Indicator Data'!#REF!="No Data",1,IF(#REF!&lt;&gt;"",1,0))</f>
        <v>#REF!</v>
      </c>
      <c r="S12" s="33" t="e">
        <f>IF('Crisis Indicator Data'!#REF!="No Data",1,IF(#REF!&lt;&gt;"",1,0))</f>
        <v>#REF!</v>
      </c>
      <c r="T12" s="33" t="e">
        <f>IF('Crisis Indicator Data'!#REF!="No Data",1,IF(#REF!&lt;&gt;"",1,0))</f>
        <v>#REF!</v>
      </c>
      <c r="U12" s="33" t="e">
        <f>IF('Crisis Indicator Data'!#REF!="No Data",1,IF(#REF!&lt;&gt;"",1,0))</f>
        <v>#REF!</v>
      </c>
      <c r="V12" s="33" t="e">
        <f>IF('Crisis Indicator Data'!#REF!="No Data",1,IF(#REF!&lt;&gt;"",1,0))</f>
        <v>#REF!</v>
      </c>
      <c r="W12" s="33" t="e">
        <f>IF('Crisis Indicator Data'!#REF!="No Data",1,IF(#REF!&lt;&gt;"",1,0))</f>
        <v>#REF!</v>
      </c>
      <c r="X12" s="33" t="e">
        <f>IF('Crisis Indicator Data'!#REF!="No Data",1,IF(#REF!&lt;&gt;"",1,0))</f>
        <v>#REF!</v>
      </c>
      <c r="Y12" s="33" t="e">
        <f>IF('Crisis Indicator Data'!#REF!="No Data",1,IF(#REF!&lt;&gt;"",1,0))</f>
        <v>#REF!</v>
      </c>
      <c r="Z12" s="33" t="e">
        <f>IF('Crisis Indicator Data'!#REF!="No Data",1,IF(#REF!&lt;&gt;"",1,0))</f>
        <v>#REF!</v>
      </c>
      <c r="AA12" s="33" t="e">
        <f>IF('Crisis Indicator Data'!#REF!="No Data",1,IF(#REF!&lt;&gt;"",1,0))</f>
        <v>#REF!</v>
      </c>
      <c r="AB12" s="33" t="e">
        <f>IF('Crisis Indicator Data'!#REF!="No Data",1,IF(#REF!&lt;&gt;"",1,0))</f>
        <v>#REF!</v>
      </c>
      <c r="AC12" s="33" t="e">
        <f>IF('Crisis Indicator Data'!#REF!="No Data",1,IF(#REF!&lt;&gt;"",1,0))</f>
        <v>#REF!</v>
      </c>
      <c r="AD12" s="33" t="e">
        <f>IF('Crisis Indicator Data'!#REF!="No Data",1,IF(#REF!&lt;&gt;"",1,0))</f>
        <v>#REF!</v>
      </c>
      <c r="AE12" s="33" t="e">
        <f>IF('Crisis Indicator Data'!#REF!="No Data",1,IF(#REF!&lt;&gt;"",1,0))</f>
        <v>#REF!</v>
      </c>
      <c r="AF12" s="33" t="e">
        <f>IF('Crisis Indicator Data'!#REF!="No Data",1,IF(#REF!&lt;&gt;"",1,0))</f>
        <v>#REF!</v>
      </c>
      <c r="AG12" s="33" t="e">
        <f>IF('Crisis Indicator Data'!#REF!="No Data",1,IF(#REF!&lt;&gt;"",1,0))</f>
        <v>#REF!</v>
      </c>
      <c r="AH12" s="33" t="e">
        <f>IF('Crisis Indicator Data'!#REF!="No Data",1,IF(#REF!&lt;&gt;"",1,0))</f>
        <v>#REF!</v>
      </c>
      <c r="AI12" s="33" t="e">
        <f>IF('Crisis Indicator Data'!#REF!="No Data",1,IF(#REF!&lt;&gt;"",1,0))</f>
        <v>#REF!</v>
      </c>
      <c r="AJ12" s="33" t="e">
        <f>IF('Crisis Indicator Data'!#REF!="No Data",1,IF(#REF!&lt;&gt;"",1,0))</f>
        <v>#REF!</v>
      </c>
      <c r="AK12" s="33" t="e">
        <f>IF('Crisis Indicator Data'!#REF!="No Data",1,IF(#REF!&lt;&gt;"",1,0))</f>
        <v>#REF!</v>
      </c>
      <c r="AL12" s="33" t="e">
        <f>IF('Crisis Indicator Data'!#REF!="No Data",1,IF(#REF!&lt;&gt;"",1,0))</f>
        <v>#REF!</v>
      </c>
      <c r="AM12" s="33" t="e">
        <f>IF('Crisis Indicator Data'!#REF!="No Data",1,IF(#REF!&lt;&gt;"",1,0))</f>
        <v>#REF!</v>
      </c>
      <c r="AN12" s="33" t="e">
        <f>IF('Crisis Indicator Data'!#REF!="No Data",1,IF(#REF!&lt;&gt;"",1,0))</f>
        <v>#REF!</v>
      </c>
      <c r="AO12" s="33" t="e">
        <f>IF('Crisis Indicator Data'!#REF!="No Data",1,IF(#REF!&lt;&gt;"",1,0))</f>
        <v>#REF!</v>
      </c>
      <c r="AP12" s="33" t="e">
        <f>IF('Crisis Indicator Data'!#REF!="No Data",1,IF(#REF!&lt;&gt;"",1,0))</f>
        <v>#REF!</v>
      </c>
      <c r="AQ12" s="33" t="e">
        <f>IF('Crisis Indicator Data'!#REF!="No Data",1,IF(#REF!&lt;&gt;"",1,0))</f>
        <v>#REF!</v>
      </c>
      <c r="AR12" s="33" t="e">
        <f>IF('Crisis Indicator Data'!#REF!="No Data",1,IF(#REF!&lt;&gt;"",1,0))</f>
        <v>#REF!</v>
      </c>
      <c r="AS12" s="33" t="e">
        <f>IF('Crisis Indicator Data'!#REF!="No Data",1,IF(#REF!&lt;&gt;"",1,0))</f>
        <v>#REF!</v>
      </c>
      <c r="AT12" s="33" t="e">
        <f>IF('Crisis Indicator Data'!#REF!="No Data",1,IF(#REF!&lt;&gt;"",1,0))</f>
        <v>#REF!</v>
      </c>
      <c r="AU12" s="33" t="e">
        <f>IF('Crisis Indicator Data'!#REF!="No Data",1,IF(#REF!&lt;&gt;"",1,0))</f>
        <v>#REF!</v>
      </c>
      <c r="AV12" s="33" t="e">
        <f>IF('Crisis Indicator Data'!#REF!="No Data",1,IF(#REF!&lt;&gt;"",1,0))</f>
        <v>#REF!</v>
      </c>
      <c r="AW12" s="33" t="e">
        <f>IF('Crisis Indicator Data'!#REF!="No Data",1,IF(#REF!&lt;&gt;"",1,0))</f>
        <v>#REF!</v>
      </c>
      <c r="AX12" s="33" t="e">
        <f>IF('Crisis Indicator Data'!#REF!="No Data",1,IF(#REF!&lt;&gt;"",1,0))</f>
        <v>#REF!</v>
      </c>
      <c r="AY12" s="33" t="e">
        <f>IF('Crisis Indicator Data'!#REF!="No Data",1,IF(#REF!&lt;&gt;"",1,0))</f>
        <v>#REF!</v>
      </c>
      <c r="AZ12" s="33" t="e">
        <f>IF('Crisis Indicator Data'!#REF!="No Data",1,IF(#REF!&lt;&gt;"",1,0))</f>
        <v>#REF!</v>
      </c>
      <c r="BA12" t="e">
        <f t="shared" si="0"/>
        <v>#REF!</v>
      </c>
      <c r="BB12" s="35" t="e">
        <f t="shared" si="1"/>
        <v>#REF!</v>
      </c>
    </row>
    <row r="13" spans="1:54" x14ac:dyDescent="0.3">
      <c r="A13" t="s">
        <v>22</v>
      </c>
      <c r="B13" s="33" t="e">
        <f>IF('Crisis Indicator Data'!#REF!="No Data",1,IF(#REF!&lt;&gt;"",1,0))</f>
        <v>#REF!</v>
      </c>
      <c r="C13" s="33" t="e">
        <f>IF('Crisis Indicator Data'!#REF!="No Data",1,IF(#REF!&lt;&gt;"",1,0))</f>
        <v>#REF!</v>
      </c>
      <c r="D13" s="33" t="e">
        <f>IF('Crisis Indicator Data'!#REF!="No Data",1,IF(#REF!&lt;&gt;"",1,0))</f>
        <v>#REF!</v>
      </c>
      <c r="E13" s="33" t="e">
        <f>IF('Crisis Indicator Data'!#REF!="No Data",1,IF(#REF!&lt;&gt;"",1,0))</f>
        <v>#REF!</v>
      </c>
      <c r="F13" s="33" t="e">
        <f>IF('Crisis Indicator Data'!#REF!="No Data",1,IF(#REF!&lt;&gt;"",1,0))</f>
        <v>#REF!</v>
      </c>
      <c r="G13" s="33" t="e">
        <f>IF('Crisis Indicator Data'!#REF!="No Data",1,IF(#REF!&lt;&gt;"",1,0))</f>
        <v>#REF!</v>
      </c>
      <c r="H13" s="33" t="e">
        <f>IF('Crisis Indicator Data'!#REF!="No Data",1,IF(#REF!&lt;&gt;"",1,0))</f>
        <v>#REF!</v>
      </c>
      <c r="I13" s="33" t="e">
        <f>IF('Crisis Indicator Data'!#REF!="No Data",1,IF(#REF!&lt;&gt;"",1,0))</f>
        <v>#REF!</v>
      </c>
      <c r="J13" s="33" t="e">
        <f>IF('Crisis Indicator Data'!#REF!="No Data",1,IF(#REF!&lt;&gt;"",1,0))</f>
        <v>#REF!</v>
      </c>
      <c r="K13" s="33" t="e">
        <f>IF('Crisis Indicator Data'!#REF!="No Data",1,IF(#REF!&lt;&gt;"",1,0))</f>
        <v>#REF!</v>
      </c>
      <c r="L13" s="33" t="e">
        <f>IF('Crisis Indicator Data'!#REF!="No Data",1,IF(#REF!&lt;&gt;"",1,0))</f>
        <v>#REF!</v>
      </c>
      <c r="M13" s="33" t="e">
        <f>IF('Crisis Indicator Data'!#REF!="No Data",1,IF(#REF!&lt;&gt;"",1,0))</f>
        <v>#REF!</v>
      </c>
      <c r="N13" s="33" t="e">
        <f>IF('Crisis Indicator Data'!#REF!="No Data",1,IF(#REF!&lt;&gt;"",1,0))</f>
        <v>#REF!</v>
      </c>
      <c r="O13" s="33" t="e">
        <f>IF('Crisis Indicator Data'!#REF!="No Data",1,IF(#REF!&lt;&gt;"",1,0))</f>
        <v>#REF!</v>
      </c>
      <c r="P13" s="33" t="e">
        <f>IF('Crisis Indicator Data'!#REF!="No Data",1,IF(#REF!&lt;&gt;"",1,0))</f>
        <v>#REF!</v>
      </c>
      <c r="Q13" s="33" t="e">
        <f>IF('Crisis Indicator Data'!#REF!="No Data",1,IF(#REF!&lt;&gt;"",1,0))</f>
        <v>#REF!</v>
      </c>
      <c r="R13" s="33" t="e">
        <f>IF('Crisis Indicator Data'!#REF!="No Data",1,IF(#REF!&lt;&gt;"",1,0))</f>
        <v>#REF!</v>
      </c>
      <c r="S13" s="33" t="e">
        <f>IF('Crisis Indicator Data'!#REF!="No Data",1,IF(#REF!&lt;&gt;"",1,0))</f>
        <v>#REF!</v>
      </c>
      <c r="T13" s="33" t="e">
        <f>IF('Crisis Indicator Data'!#REF!="No Data",1,IF(#REF!&lt;&gt;"",1,0))</f>
        <v>#REF!</v>
      </c>
      <c r="U13" s="33" t="e">
        <f>IF('Crisis Indicator Data'!#REF!="No Data",1,IF(#REF!&lt;&gt;"",1,0))</f>
        <v>#REF!</v>
      </c>
      <c r="V13" s="33" t="e">
        <f>IF('Crisis Indicator Data'!#REF!="No Data",1,IF(#REF!&lt;&gt;"",1,0))</f>
        <v>#REF!</v>
      </c>
      <c r="W13" s="33" t="e">
        <f>IF('Crisis Indicator Data'!#REF!="No Data",1,IF(#REF!&lt;&gt;"",1,0))</f>
        <v>#REF!</v>
      </c>
      <c r="X13" s="33" t="e">
        <f>IF('Crisis Indicator Data'!#REF!="No Data",1,IF(#REF!&lt;&gt;"",1,0))</f>
        <v>#REF!</v>
      </c>
      <c r="Y13" s="33" t="e">
        <f>IF('Crisis Indicator Data'!#REF!="No Data",1,IF(#REF!&lt;&gt;"",1,0))</f>
        <v>#REF!</v>
      </c>
      <c r="Z13" s="33" t="e">
        <f>IF('Crisis Indicator Data'!#REF!="No Data",1,IF(#REF!&lt;&gt;"",1,0))</f>
        <v>#REF!</v>
      </c>
      <c r="AA13" s="33" t="e">
        <f>IF('Crisis Indicator Data'!#REF!="No Data",1,IF(#REF!&lt;&gt;"",1,0))</f>
        <v>#REF!</v>
      </c>
      <c r="AB13" s="33" t="e">
        <f>IF('Crisis Indicator Data'!#REF!="No Data",1,IF(#REF!&lt;&gt;"",1,0))</f>
        <v>#REF!</v>
      </c>
      <c r="AC13" s="33" t="e">
        <f>IF('Crisis Indicator Data'!#REF!="No Data",1,IF(#REF!&lt;&gt;"",1,0))</f>
        <v>#REF!</v>
      </c>
      <c r="AD13" s="33" t="e">
        <f>IF('Crisis Indicator Data'!#REF!="No Data",1,IF(#REF!&lt;&gt;"",1,0))</f>
        <v>#REF!</v>
      </c>
      <c r="AE13" s="33" t="e">
        <f>IF('Crisis Indicator Data'!#REF!="No Data",1,IF(#REF!&lt;&gt;"",1,0))</f>
        <v>#REF!</v>
      </c>
      <c r="AF13" s="33" t="e">
        <f>IF('Crisis Indicator Data'!#REF!="No Data",1,IF(#REF!&lt;&gt;"",1,0))</f>
        <v>#REF!</v>
      </c>
      <c r="AG13" s="33" t="e">
        <f>IF('Crisis Indicator Data'!#REF!="No Data",1,IF(#REF!&lt;&gt;"",1,0))</f>
        <v>#REF!</v>
      </c>
      <c r="AH13" s="33" t="e">
        <f>IF('Crisis Indicator Data'!#REF!="No Data",1,IF(#REF!&lt;&gt;"",1,0))</f>
        <v>#REF!</v>
      </c>
      <c r="AI13" s="33" t="e">
        <f>IF('Crisis Indicator Data'!#REF!="No Data",1,IF(#REF!&lt;&gt;"",1,0))</f>
        <v>#REF!</v>
      </c>
      <c r="AJ13" s="33" t="e">
        <f>IF('Crisis Indicator Data'!#REF!="No Data",1,IF(#REF!&lt;&gt;"",1,0))</f>
        <v>#REF!</v>
      </c>
      <c r="AK13" s="33" t="e">
        <f>IF('Crisis Indicator Data'!#REF!="No Data",1,IF(#REF!&lt;&gt;"",1,0))</f>
        <v>#REF!</v>
      </c>
      <c r="AL13" s="33" t="e">
        <f>IF('Crisis Indicator Data'!#REF!="No Data",1,IF(#REF!&lt;&gt;"",1,0))</f>
        <v>#REF!</v>
      </c>
      <c r="AM13" s="33" t="e">
        <f>IF('Crisis Indicator Data'!#REF!="No Data",1,IF(#REF!&lt;&gt;"",1,0))</f>
        <v>#REF!</v>
      </c>
      <c r="AN13" s="33" t="e">
        <f>IF('Crisis Indicator Data'!#REF!="No Data",1,IF(#REF!&lt;&gt;"",1,0))</f>
        <v>#REF!</v>
      </c>
      <c r="AO13" s="33" t="e">
        <f>IF('Crisis Indicator Data'!#REF!="No Data",1,IF(#REF!&lt;&gt;"",1,0))</f>
        <v>#REF!</v>
      </c>
      <c r="AP13" s="33" t="e">
        <f>IF('Crisis Indicator Data'!#REF!="No Data",1,IF(#REF!&lt;&gt;"",1,0))</f>
        <v>#REF!</v>
      </c>
      <c r="AQ13" s="33" t="e">
        <f>IF('Crisis Indicator Data'!#REF!="No Data",1,IF(#REF!&lt;&gt;"",1,0))</f>
        <v>#REF!</v>
      </c>
      <c r="AR13" s="33" t="e">
        <f>IF('Crisis Indicator Data'!#REF!="No Data",1,IF(#REF!&lt;&gt;"",1,0))</f>
        <v>#REF!</v>
      </c>
      <c r="AS13" s="33" t="e">
        <f>IF('Crisis Indicator Data'!#REF!="No Data",1,IF(#REF!&lt;&gt;"",1,0))</f>
        <v>#REF!</v>
      </c>
      <c r="AT13" s="33" t="e">
        <f>IF('Crisis Indicator Data'!#REF!="No Data",1,IF(#REF!&lt;&gt;"",1,0))</f>
        <v>#REF!</v>
      </c>
      <c r="AU13" s="33" t="e">
        <f>IF('Crisis Indicator Data'!#REF!="No Data",1,IF(#REF!&lt;&gt;"",1,0))</f>
        <v>#REF!</v>
      </c>
      <c r="AV13" s="33" t="e">
        <f>IF('Crisis Indicator Data'!#REF!="No Data",1,IF(#REF!&lt;&gt;"",1,0))</f>
        <v>#REF!</v>
      </c>
      <c r="AW13" s="33" t="e">
        <f>IF('Crisis Indicator Data'!#REF!="No Data",1,IF(#REF!&lt;&gt;"",1,0))</f>
        <v>#REF!</v>
      </c>
      <c r="AX13" s="33" t="e">
        <f>IF('Crisis Indicator Data'!#REF!="No Data",1,IF(#REF!&lt;&gt;"",1,0))</f>
        <v>#REF!</v>
      </c>
      <c r="AY13" s="33" t="e">
        <f>IF('Crisis Indicator Data'!#REF!="No Data",1,IF(#REF!&lt;&gt;"",1,0))</f>
        <v>#REF!</v>
      </c>
      <c r="AZ13" s="33" t="e">
        <f>IF('Crisis Indicator Data'!#REF!="No Data",1,IF(#REF!&lt;&gt;"",1,0))</f>
        <v>#REF!</v>
      </c>
      <c r="BA13" t="e">
        <f t="shared" si="0"/>
        <v>#REF!</v>
      </c>
      <c r="BB13" s="35" t="e">
        <f t="shared" si="1"/>
        <v>#REF!</v>
      </c>
    </row>
    <row r="14" spans="1:54" x14ac:dyDescent="0.3">
      <c r="A14" t="s">
        <v>24</v>
      </c>
      <c r="B14" s="33" t="e">
        <f>IF('Crisis Indicator Data'!#REF!="No Data",1,IF(#REF!&lt;&gt;"",1,0))</f>
        <v>#REF!</v>
      </c>
      <c r="C14" s="33" t="e">
        <f>IF('Crisis Indicator Data'!#REF!="No Data",1,IF(#REF!&lt;&gt;"",1,0))</f>
        <v>#REF!</v>
      </c>
      <c r="D14" s="33" t="e">
        <f>IF('Crisis Indicator Data'!#REF!="No Data",1,IF(#REF!&lt;&gt;"",1,0))</f>
        <v>#REF!</v>
      </c>
      <c r="E14" s="33" t="e">
        <f>IF('Crisis Indicator Data'!#REF!="No Data",1,IF(#REF!&lt;&gt;"",1,0))</f>
        <v>#REF!</v>
      </c>
      <c r="F14" s="33" t="e">
        <f>IF('Crisis Indicator Data'!#REF!="No Data",1,IF(#REF!&lt;&gt;"",1,0))</f>
        <v>#REF!</v>
      </c>
      <c r="G14" s="33" t="e">
        <f>IF('Crisis Indicator Data'!#REF!="No Data",1,IF(#REF!&lt;&gt;"",1,0))</f>
        <v>#REF!</v>
      </c>
      <c r="H14" s="33" t="e">
        <f>IF('Crisis Indicator Data'!#REF!="No Data",1,IF(#REF!&lt;&gt;"",1,0))</f>
        <v>#REF!</v>
      </c>
      <c r="I14" s="33" t="e">
        <f>IF('Crisis Indicator Data'!#REF!="No Data",1,IF(#REF!&lt;&gt;"",1,0))</f>
        <v>#REF!</v>
      </c>
      <c r="J14" s="33" t="e">
        <f>IF('Crisis Indicator Data'!#REF!="No Data",1,IF(#REF!&lt;&gt;"",1,0))</f>
        <v>#REF!</v>
      </c>
      <c r="K14" s="33" t="e">
        <f>IF('Crisis Indicator Data'!#REF!="No Data",1,IF(#REF!&lt;&gt;"",1,0))</f>
        <v>#REF!</v>
      </c>
      <c r="L14" s="33" t="e">
        <f>IF('Crisis Indicator Data'!#REF!="No Data",1,IF(#REF!&lt;&gt;"",1,0))</f>
        <v>#REF!</v>
      </c>
      <c r="M14" s="33" t="e">
        <f>IF('Crisis Indicator Data'!#REF!="No Data",1,IF(#REF!&lt;&gt;"",1,0))</f>
        <v>#REF!</v>
      </c>
      <c r="N14" s="33" t="e">
        <f>IF('Crisis Indicator Data'!#REF!="No Data",1,IF(#REF!&lt;&gt;"",1,0))</f>
        <v>#REF!</v>
      </c>
      <c r="O14" s="33" t="e">
        <f>IF('Crisis Indicator Data'!#REF!="No Data",1,IF(#REF!&lt;&gt;"",1,0))</f>
        <v>#REF!</v>
      </c>
      <c r="P14" s="33" t="e">
        <f>IF('Crisis Indicator Data'!#REF!="No Data",1,IF(#REF!&lt;&gt;"",1,0))</f>
        <v>#REF!</v>
      </c>
      <c r="Q14" s="33" t="e">
        <f>IF('Crisis Indicator Data'!#REF!="No Data",1,IF(#REF!&lt;&gt;"",1,0))</f>
        <v>#REF!</v>
      </c>
      <c r="R14" s="33" t="e">
        <f>IF('Crisis Indicator Data'!#REF!="No Data",1,IF(#REF!&lt;&gt;"",1,0))</f>
        <v>#REF!</v>
      </c>
      <c r="S14" s="33" t="e">
        <f>IF('Crisis Indicator Data'!#REF!="No Data",1,IF(#REF!&lt;&gt;"",1,0))</f>
        <v>#REF!</v>
      </c>
      <c r="T14" s="33" t="e">
        <f>IF('Crisis Indicator Data'!#REF!="No Data",1,IF(#REF!&lt;&gt;"",1,0))</f>
        <v>#REF!</v>
      </c>
      <c r="U14" s="33" t="e">
        <f>IF('Crisis Indicator Data'!#REF!="No Data",1,IF(#REF!&lt;&gt;"",1,0))</f>
        <v>#REF!</v>
      </c>
      <c r="V14" s="33" t="e">
        <f>IF('Crisis Indicator Data'!#REF!="No Data",1,IF(#REF!&lt;&gt;"",1,0))</f>
        <v>#REF!</v>
      </c>
      <c r="W14" s="33" t="e">
        <f>IF('Crisis Indicator Data'!#REF!="No Data",1,IF(#REF!&lt;&gt;"",1,0))</f>
        <v>#REF!</v>
      </c>
      <c r="X14" s="33" t="e">
        <f>IF('Crisis Indicator Data'!#REF!="No Data",1,IF(#REF!&lt;&gt;"",1,0))</f>
        <v>#REF!</v>
      </c>
      <c r="Y14" s="33" t="e">
        <f>IF('Crisis Indicator Data'!#REF!="No Data",1,IF(#REF!&lt;&gt;"",1,0))</f>
        <v>#REF!</v>
      </c>
      <c r="Z14" s="33" t="e">
        <f>IF('Crisis Indicator Data'!#REF!="No Data",1,IF(#REF!&lt;&gt;"",1,0))</f>
        <v>#REF!</v>
      </c>
      <c r="AA14" s="33" t="e">
        <f>IF('Crisis Indicator Data'!#REF!="No Data",1,IF(#REF!&lt;&gt;"",1,0))</f>
        <v>#REF!</v>
      </c>
      <c r="AB14" s="33" t="e">
        <f>IF('Crisis Indicator Data'!#REF!="No Data",1,IF(#REF!&lt;&gt;"",1,0))</f>
        <v>#REF!</v>
      </c>
      <c r="AC14" s="33" t="e">
        <f>IF('Crisis Indicator Data'!#REF!="No Data",1,IF(#REF!&lt;&gt;"",1,0))</f>
        <v>#REF!</v>
      </c>
      <c r="AD14" s="33" t="e">
        <f>IF('Crisis Indicator Data'!#REF!="No Data",1,IF(#REF!&lt;&gt;"",1,0))</f>
        <v>#REF!</v>
      </c>
      <c r="AE14" s="33" t="e">
        <f>IF('Crisis Indicator Data'!#REF!="No Data",1,IF(#REF!&lt;&gt;"",1,0))</f>
        <v>#REF!</v>
      </c>
      <c r="AF14" s="33" t="e">
        <f>IF('Crisis Indicator Data'!#REF!="No Data",1,IF(#REF!&lt;&gt;"",1,0))</f>
        <v>#REF!</v>
      </c>
      <c r="AG14" s="33" t="e">
        <f>IF('Crisis Indicator Data'!#REF!="No Data",1,IF(#REF!&lt;&gt;"",1,0))</f>
        <v>#REF!</v>
      </c>
      <c r="AH14" s="33" t="e">
        <f>IF('Crisis Indicator Data'!#REF!="No Data",1,IF(#REF!&lt;&gt;"",1,0))</f>
        <v>#REF!</v>
      </c>
      <c r="AI14" s="33" t="e">
        <f>IF('Crisis Indicator Data'!#REF!="No Data",1,IF(#REF!&lt;&gt;"",1,0))</f>
        <v>#REF!</v>
      </c>
      <c r="AJ14" s="33" t="e">
        <f>IF('Crisis Indicator Data'!#REF!="No Data",1,IF(#REF!&lt;&gt;"",1,0))</f>
        <v>#REF!</v>
      </c>
      <c r="AK14" s="33" t="e">
        <f>IF('Crisis Indicator Data'!#REF!="No Data",1,IF(#REF!&lt;&gt;"",1,0))</f>
        <v>#REF!</v>
      </c>
      <c r="AL14" s="33" t="e">
        <f>IF('Crisis Indicator Data'!#REF!="No Data",1,IF(#REF!&lt;&gt;"",1,0))</f>
        <v>#REF!</v>
      </c>
      <c r="AM14" s="33" t="e">
        <f>IF('Crisis Indicator Data'!#REF!="No Data",1,IF(#REF!&lt;&gt;"",1,0))</f>
        <v>#REF!</v>
      </c>
      <c r="AN14" s="33" t="e">
        <f>IF('Crisis Indicator Data'!#REF!="No Data",1,IF(#REF!&lt;&gt;"",1,0))</f>
        <v>#REF!</v>
      </c>
      <c r="AO14" s="33" t="e">
        <f>IF('Crisis Indicator Data'!#REF!="No Data",1,IF(#REF!&lt;&gt;"",1,0))</f>
        <v>#REF!</v>
      </c>
      <c r="AP14" s="33" t="e">
        <f>IF('Crisis Indicator Data'!#REF!="No Data",1,IF(#REF!&lt;&gt;"",1,0))</f>
        <v>#REF!</v>
      </c>
      <c r="AQ14" s="33" t="e">
        <f>IF('Crisis Indicator Data'!#REF!="No Data",1,IF(#REF!&lt;&gt;"",1,0))</f>
        <v>#REF!</v>
      </c>
      <c r="AR14" s="33" t="e">
        <f>IF('Crisis Indicator Data'!#REF!="No Data",1,IF(#REF!&lt;&gt;"",1,0))</f>
        <v>#REF!</v>
      </c>
      <c r="AS14" s="33" t="e">
        <f>IF('Crisis Indicator Data'!#REF!="No Data",1,IF(#REF!&lt;&gt;"",1,0))</f>
        <v>#REF!</v>
      </c>
      <c r="AT14" s="33" t="e">
        <f>IF('Crisis Indicator Data'!#REF!="No Data",1,IF(#REF!&lt;&gt;"",1,0))</f>
        <v>#REF!</v>
      </c>
      <c r="AU14" s="33" t="e">
        <f>IF('Crisis Indicator Data'!#REF!="No Data",1,IF(#REF!&lt;&gt;"",1,0))</f>
        <v>#REF!</v>
      </c>
      <c r="AV14" s="33" t="e">
        <f>IF('Crisis Indicator Data'!#REF!="No Data",1,IF(#REF!&lt;&gt;"",1,0))</f>
        <v>#REF!</v>
      </c>
      <c r="AW14" s="33" t="e">
        <f>IF('Crisis Indicator Data'!#REF!="No Data",1,IF(#REF!&lt;&gt;"",1,0))</f>
        <v>#REF!</v>
      </c>
      <c r="AX14" s="33" t="e">
        <f>IF('Crisis Indicator Data'!#REF!="No Data",1,IF(#REF!&lt;&gt;"",1,0))</f>
        <v>#REF!</v>
      </c>
      <c r="AY14" s="33" t="e">
        <f>IF('Crisis Indicator Data'!#REF!="No Data",1,IF(#REF!&lt;&gt;"",1,0))</f>
        <v>#REF!</v>
      </c>
      <c r="AZ14" s="33" t="e">
        <f>IF('Crisis Indicator Data'!#REF!="No Data",1,IF(#REF!&lt;&gt;"",1,0))</f>
        <v>#REF!</v>
      </c>
      <c r="BA14" t="e">
        <f t="shared" si="0"/>
        <v>#REF!</v>
      </c>
      <c r="BB14" s="35" t="e">
        <f t="shared" si="1"/>
        <v>#REF!</v>
      </c>
    </row>
    <row r="15" spans="1:54" x14ac:dyDescent="0.3">
      <c r="A15" t="s">
        <v>26</v>
      </c>
      <c r="B15" s="33" t="e">
        <f>IF('Crisis Indicator Data'!#REF!="No Data",1,IF(#REF!&lt;&gt;"",1,0))</f>
        <v>#REF!</v>
      </c>
      <c r="C15" s="33" t="e">
        <f>IF('Crisis Indicator Data'!#REF!="No Data",1,IF(#REF!&lt;&gt;"",1,0))</f>
        <v>#REF!</v>
      </c>
      <c r="D15" s="33" t="e">
        <f>IF('Crisis Indicator Data'!#REF!="No Data",1,IF(#REF!&lt;&gt;"",1,0))</f>
        <v>#REF!</v>
      </c>
      <c r="E15" s="33" t="e">
        <f>IF('Crisis Indicator Data'!#REF!="No Data",1,IF(#REF!&lt;&gt;"",1,0))</f>
        <v>#REF!</v>
      </c>
      <c r="F15" s="33" t="e">
        <f>IF('Crisis Indicator Data'!#REF!="No Data",1,IF(#REF!&lt;&gt;"",1,0))</f>
        <v>#REF!</v>
      </c>
      <c r="G15" s="33" t="e">
        <f>IF('Crisis Indicator Data'!#REF!="No Data",1,IF(#REF!&lt;&gt;"",1,0))</f>
        <v>#REF!</v>
      </c>
      <c r="H15" s="33" t="e">
        <f>IF('Crisis Indicator Data'!#REF!="No Data",1,IF(#REF!&lt;&gt;"",1,0))</f>
        <v>#REF!</v>
      </c>
      <c r="I15" s="33" t="e">
        <f>IF('Crisis Indicator Data'!#REF!="No Data",1,IF(#REF!&lt;&gt;"",1,0))</f>
        <v>#REF!</v>
      </c>
      <c r="J15" s="33" t="e">
        <f>IF('Crisis Indicator Data'!#REF!="No Data",1,IF(#REF!&lt;&gt;"",1,0))</f>
        <v>#REF!</v>
      </c>
      <c r="K15" s="33" t="e">
        <f>IF('Crisis Indicator Data'!#REF!="No Data",1,IF(#REF!&lt;&gt;"",1,0))</f>
        <v>#REF!</v>
      </c>
      <c r="L15" s="33" t="e">
        <f>IF('Crisis Indicator Data'!#REF!="No Data",1,IF(#REF!&lt;&gt;"",1,0))</f>
        <v>#REF!</v>
      </c>
      <c r="M15" s="33" t="e">
        <f>IF('Crisis Indicator Data'!#REF!="No Data",1,IF(#REF!&lt;&gt;"",1,0))</f>
        <v>#REF!</v>
      </c>
      <c r="N15" s="33" t="e">
        <f>IF('Crisis Indicator Data'!#REF!="No Data",1,IF(#REF!&lt;&gt;"",1,0))</f>
        <v>#REF!</v>
      </c>
      <c r="O15" s="33" t="e">
        <f>IF('Crisis Indicator Data'!#REF!="No Data",1,IF(#REF!&lt;&gt;"",1,0))</f>
        <v>#REF!</v>
      </c>
      <c r="P15" s="33" t="e">
        <f>IF('Crisis Indicator Data'!#REF!="No Data",1,IF(#REF!&lt;&gt;"",1,0))</f>
        <v>#REF!</v>
      </c>
      <c r="Q15" s="33" t="e">
        <f>IF('Crisis Indicator Data'!#REF!="No Data",1,IF(#REF!&lt;&gt;"",1,0))</f>
        <v>#REF!</v>
      </c>
      <c r="R15" s="33" t="e">
        <f>IF('Crisis Indicator Data'!#REF!="No Data",1,IF(#REF!&lt;&gt;"",1,0))</f>
        <v>#REF!</v>
      </c>
      <c r="S15" s="33" t="e">
        <f>IF('Crisis Indicator Data'!#REF!="No Data",1,IF(#REF!&lt;&gt;"",1,0))</f>
        <v>#REF!</v>
      </c>
      <c r="T15" s="33" t="e">
        <f>IF('Crisis Indicator Data'!#REF!="No Data",1,IF(#REF!&lt;&gt;"",1,0))</f>
        <v>#REF!</v>
      </c>
      <c r="U15" s="33" t="e">
        <f>IF('Crisis Indicator Data'!#REF!="No Data",1,IF(#REF!&lt;&gt;"",1,0))</f>
        <v>#REF!</v>
      </c>
      <c r="V15" s="33" t="e">
        <f>IF('Crisis Indicator Data'!#REF!="No Data",1,IF(#REF!&lt;&gt;"",1,0))</f>
        <v>#REF!</v>
      </c>
      <c r="W15" s="33" t="e">
        <f>IF('Crisis Indicator Data'!#REF!="No Data",1,IF(#REF!&lt;&gt;"",1,0))</f>
        <v>#REF!</v>
      </c>
      <c r="X15" s="33" t="e">
        <f>IF('Crisis Indicator Data'!#REF!="No Data",1,IF(#REF!&lt;&gt;"",1,0))</f>
        <v>#REF!</v>
      </c>
      <c r="Y15" s="33" t="e">
        <f>IF('Crisis Indicator Data'!#REF!="No Data",1,IF(#REF!&lt;&gt;"",1,0))</f>
        <v>#REF!</v>
      </c>
      <c r="Z15" s="33" t="e">
        <f>IF('Crisis Indicator Data'!#REF!="No Data",1,IF(#REF!&lt;&gt;"",1,0))</f>
        <v>#REF!</v>
      </c>
      <c r="AA15" s="33" t="e">
        <f>IF('Crisis Indicator Data'!#REF!="No Data",1,IF(#REF!&lt;&gt;"",1,0))</f>
        <v>#REF!</v>
      </c>
      <c r="AB15" s="33" t="e">
        <f>IF('Crisis Indicator Data'!#REF!="No Data",1,IF(#REF!&lt;&gt;"",1,0))</f>
        <v>#REF!</v>
      </c>
      <c r="AC15" s="33" t="e">
        <f>IF('Crisis Indicator Data'!#REF!="No Data",1,IF(#REF!&lt;&gt;"",1,0))</f>
        <v>#REF!</v>
      </c>
      <c r="AD15" s="33" t="e">
        <f>IF('Crisis Indicator Data'!#REF!="No Data",1,IF(#REF!&lt;&gt;"",1,0))</f>
        <v>#REF!</v>
      </c>
      <c r="AE15" s="33" t="e">
        <f>IF('Crisis Indicator Data'!#REF!="No Data",1,IF(#REF!&lt;&gt;"",1,0))</f>
        <v>#REF!</v>
      </c>
      <c r="AF15" s="33" t="e">
        <f>IF('Crisis Indicator Data'!#REF!="No Data",1,IF(#REF!&lt;&gt;"",1,0))</f>
        <v>#REF!</v>
      </c>
      <c r="AG15" s="33" t="e">
        <f>IF('Crisis Indicator Data'!#REF!="No Data",1,IF(#REF!&lt;&gt;"",1,0))</f>
        <v>#REF!</v>
      </c>
      <c r="AH15" s="33" t="e">
        <f>IF('Crisis Indicator Data'!#REF!="No Data",1,IF(#REF!&lt;&gt;"",1,0))</f>
        <v>#REF!</v>
      </c>
      <c r="AI15" s="33" t="e">
        <f>IF('Crisis Indicator Data'!#REF!="No Data",1,IF(#REF!&lt;&gt;"",1,0))</f>
        <v>#REF!</v>
      </c>
      <c r="AJ15" s="33" t="e">
        <f>IF('Crisis Indicator Data'!#REF!="No Data",1,IF(#REF!&lt;&gt;"",1,0))</f>
        <v>#REF!</v>
      </c>
      <c r="AK15" s="33" t="e">
        <f>IF('Crisis Indicator Data'!#REF!="No Data",1,IF(#REF!&lt;&gt;"",1,0))</f>
        <v>#REF!</v>
      </c>
      <c r="AL15" s="33" t="e">
        <f>IF('Crisis Indicator Data'!#REF!="No Data",1,IF(#REF!&lt;&gt;"",1,0))</f>
        <v>#REF!</v>
      </c>
      <c r="AM15" s="33" t="e">
        <f>IF('Crisis Indicator Data'!#REF!="No Data",1,IF(#REF!&lt;&gt;"",1,0))</f>
        <v>#REF!</v>
      </c>
      <c r="AN15" s="33" t="e">
        <f>IF('Crisis Indicator Data'!#REF!="No Data",1,IF(#REF!&lt;&gt;"",1,0))</f>
        <v>#REF!</v>
      </c>
      <c r="AO15" s="33" t="e">
        <f>IF('Crisis Indicator Data'!#REF!="No Data",1,IF(#REF!&lt;&gt;"",1,0))</f>
        <v>#REF!</v>
      </c>
      <c r="AP15" s="33" t="e">
        <f>IF('Crisis Indicator Data'!#REF!="No Data",1,IF(#REF!&lt;&gt;"",1,0))</f>
        <v>#REF!</v>
      </c>
      <c r="AQ15" s="33" t="e">
        <f>IF('Crisis Indicator Data'!#REF!="No Data",1,IF(#REF!&lt;&gt;"",1,0))</f>
        <v>#REF!</v>
      </c>
      <c r="AR15" s="33" t="e">
        <f>IF('Crisis Indicator Data'!#REF!="No Data",1,IF(#REF!&lt;&gt;"",1,0))</f>
        <v>#REF!</v>
      </c>
      <c r="AS15" s="33" t="e">
        <f>IF('Crisis Indicator Data'!#REF!="No Data",1,IF(#REF!&lt;&gt;"",1,0))</f>
        <v>#REF!</v>
      </c>
      <c r="AT15" s="33" t="e">
        <f>IF('Crisis Indicator Data'!#REF!="No Data",1,IF(#REF!&lt;&gt;"",1,0))</f>
        <v>#REF!</v>
      </c>
      <c r="AU15" s="33" t="e">
        <f>IF('Crisis Indicator Data'!#REF!="No Data",1,IF(#REF!&lt;&gt;"",1,0))</f>
        <v>#REF!</v>
      </c>
      <c r="AV15" s="33" t="e">
        <f>IF('Crisis Indicator Data'!#REF!="No Data",1,IF(#REF!&lt;&gt;"",1,0))</f>
        <v>#REF!</v>
      </c>
      <c r="AW15" s="33" t="e">
        <f>IF('Crisis Indicator Data'!#REF!="No Data",1,IF(#REF!&lt;&gt;"",1,0))</f>
        <v>#REF!</v>
      </c>
      <c r="AX15" s="33" t="e">
        <f>IF('Crisis Indicator Data'!#REF!="No Data",1,IF(#REF!&lt;&gt;"",1,0))</f>
        <v>#REF!</v>
      </c>
      <c r="AY15" s="33" t="e">
        <f>IF('Crisis Indicator Data'!#REF!="No Data",1,IF(#REF!&lt;&gt;"",1,0))</f>
        <v>#REF!</v>
      </c>
      <c r="AZ15" s="33" t="e">
        <f>IF('Crisis Indicator Data'!#REF!="No Data",1,IF(#REF!&lt;&gt;"",1,0))</f>
        <v>#REF!</v>
      </c>
      <c r="BA15" t="e">
        <f t="shared" si="0"/>
        <v>#REF!</v>
      </c>
      <c r="BB15" s="35" t="e">
        <f t="shared" si="1"/>
        <v>#REF!</v>
      </c>
    </row>
    <row r="16" spans="1:54" x14ac:dyDescent="0.3">
      <c r="A16" t="s">
        <v>28</v>
      </c>
      <c r="B16" s="33" t="e">
        <f>IF('Crisis Indicator Data'!#REF!="No Data",1,IF(#REF!&lt;&gt;"",1,0))</f>
        <v>#REF!</v>
      </c>
      <c r="C16" s="33" t="e">
        <f>IF('Crisis Indicator Data'!#REF!="No Data",1,IF(#REF!&lt;&gt;"",1,0))</f>
        <v>#REF!</v>
      </c>
      <c r="D16" s="33" t="e">
        <f>IF('Crisis Indicator Data'!#REF!="No Data",1,IF(#REF!&lt;&gt;"",1,0))</f>
        <v>#REF!</v>
      </c>
      <c r="E16" s="33" t="e">
        <f>IF('Crisis Indicator Data'!#REF!="No Data",1,IF(#REF!&lt;&gt;"",1,0))</f>
        <v>#REF!</v>
      </c>
      <c r="F16" s="33" t="e">
        <f>IF('Crisis Indicator Data'!#REF!="No Data",1,IF(#REF!&lt;&gt;"",1,0))</f>
        <v>#REF!</v>
      </c>
      <c r="G16" s="33" t="e">
        <f>IF('Crisis Indicator Data'!#REF!="No Data",1,IF(#REF!&lt;&gt;"",1,0))</f>
        <v>#REF!</v>
      </c>
      <c r="H16" s="33" t="e">
        <f>IF('Crisis Indicator Data'!#REF!="No Data",1,IF(#REF!&lt;&gt;"",1,0))</f>
        <v>#REF!</v>
      </c>
      <c r="I16" s="33" t="e">
        <f>IF('Crisis Indicator Data'!#REF!="No Data",1,IF(#REF!&lt;&gt;"",1,0))</f>
        <v>#REF!</v>
      </c>
      <c r="J16" s="33" t="e">
        <f>IF('Crisis Indicator Data'!#REF!="No Data",1,IF(#REF!&lt;&gt;"",1,0))</f>
        <v>#REF!</v>
      </c>
      <c r="K16" s="33" t="e">
        <f>IF('Crisis Indicator Data'!#REF!="No Data",1,IF(#REF!&lt;&gt;"",1,0))</f>
        <v>#REF!</v>
      </c>
      <c r="L16" s="33" t="e">
        <f>IF('Crisis Indicator Data'!#REF!="No Data",1,IF(#REF!&lt;&gt;"",1,0))</f>
        <v>#REF!</v>
      </c>
      <c r="M16" s="33" t="e">
        <f>IF('Crisis Indicator Data'!#REF!="No Data",1,IF(#REF!&lt;&gt;"",1,0))</f>
        <v>#REF!</v>
      </c>
      <c r="N16" s="33" t="e">
        <f>IF('Crisis Indicator Data'!#REF!="No Data",1,IF(#REF!&lt;&gt;"",1,0))</f>
        <v>#REF!</v>
      </c>
      <c r="O16" s="33" t="e">
        <f>IF('Crisis Indicator Data'!#REF!="No Data",1,IF(#REF!&lt;&gt;"",1,0))</f>
        <v>#REF!</v>
      </c>
      <c r="P16" s="33" t="e">
        <f>IF('Crisis Indicator Data'!#REF!="No Data",1,IF(#REF!&lt;&gt;"",1,0))</f>
        <v>#REF!</v>
      </c>
      <c r="Q16" s="33" t="e">
        <f>IF('Crisis Indicator Data'!#REF!="No Data",1,IF(#REF!&lt;&gt;"",1,0))</f>
        <v>#REF!</v>
      </c>
      <c r="R16" s="33" t="e">
        <f>IF('Crisis Indicator Data'!#REF!="No Data",1,IF(#REF!&lt;&gt;"",1,0))</f>
        <v>#REF!</v>
      </c>
      <c r="S16" s="33" t="e">
        <f>IF('Crisis Indicator Data'!#REF!="No Data",1,IF(#REF!&lt;&gt;"",1,0))</f>
        <v>#REF!</v>
      </c>
      <c r="T16" s="33" t="e">
        <f>IF('Crisis Indicator Data'!#REF!="No Data",1,IF(#REF!&lt;&gt;"",1,0))</f>
        <v>#REF!</v>
      </c>
      <c r="U16" s="33" t="e">
        <f>IF('Crisis Indicator Data'!#REF!="No Data",1,IF(#REF!&lt;&gt;"",1,0))</f>
        <v>#REF!</v>
      </c>
      <c r="V16" s="33" t="e">
        <f>IF('Crisis Indicator Data'!#REF!="No Data",1,IF(#REF!&lt;&gt;"",1,0))</f>
        <v>#REF!</v>
      </c>
      <c r="W16" s="33" t="e">
        <f>IF('Crisis Indicator Data'!#REF!="No Data",1,IF(#REF!&lt;&gt;"",1,0))</f>
        <v>#REF!</v>
      </c>
      <c r="X16" s="33" t="e">
        <f>IF('Crisis Indicator Data'!#REF!="No Data",1,IF(#REF!&lt;&gt;"",1,0))</f>
        <v>#REF!</v>
      </c>
      <c r="Y16" s="33" t="e">
        <f>IF('Crisis Indicator Data'!#REF!="No Data",1,IF(#REF!&lt;&gt;"",1,0))</f>
        <v>#REF!</v>
      </c>
      <c r="Z16" s="33" t="e">
        <f>IF('Crisis Indicator Data'!#REF!="No Data",1,IF(#REF!&lt;&gt;"",1,0))</f>
        <v>#REF!</v>
      </c>
      <c r="AA16" s="33" t="e">
        <f>IF('Crisis Indicator Data'!#REF!="No Data",1,IF(#REF!&lt;&gt;"",1,0))</f>
        <v>#REF!</v>
      </c>
      <c r="AB16" s="33" t="e">
        <f>IF('Crisis Indicator Data'!#REF!="No Data",1,IF(#REF!&lt;&gt;"",1,0))</f>
        <v>#REF!</v>
      </c>
      <c r="AC16" s="33" t="e">
        <f>IF('Crisis Indicator Data'!#REF!="No Data",1,IF(#REF!&lt;&gt;"",1,0))</f>
        <v>#REF!</v>
      </c>
      <c r="AD16" s="33" t="e">
        <f>IF('Crisis Indicator Data'!#REF!="No Data",1,IF(#REF!&lt;&gt;"",1,0))</f>
        <v>#REF!</v>
      </c>
      <c r="AE16" s="33" t="e">
        <f>IF('Crisis Indicator Data'!#REF!="No Data",1,IF(#REF!&lt;&gt;"",1,0))</f>
        <v>#REF!</v>
      </c>
      <c r="AF16" s="33" t="e">
        <f>IF('Crisis Indicator Data'!#REF!="No Data",1,IF(#REF!&lt;&gt;"",1,0))</f>
        <v>#REF!</v>
      </c>
      <c r="AG16" s="33" t="e">
        <f>IF('Crisis Indicator Data'!#REF!="No Data",1,IF(#REF!&lt;&gt;"",1,0))</f>
        <v>#REF!</v>
      </c>
      <c r="AH16" s="33" t="e">
        <f>IF('Crisis Indicator Data'!#REF!="No Data",1,IF(#REF!&lt;&gt;"",1,0))</f>
        <v>#REF!</v>
      </c>
      <c r="AI16" s="33" t="e">
        <f>IF('Crisis Indicator Data'!#REF!="No Data",1,IF(#REF!&lt;&gt;"",1,0))</f>
        <v>#REF!</v>
      </c>
      <c r="AJ16" s="33" t="e">
        <f>IF('Crisis Indicator Data'!#REF!="No Data",1,IF(#REF!&lt;&gt;"",1,0))</f>
        <v>#REF!</v>
      </c>
      <c r="AK16" s="33" t="e">
        <f>IF('Crisis Indicator Data'!#REF!="No Data",1,IF(#REF!&lt;&gt;"",1,0))</f>
        <v>#REF!</v>
      </c>
      <c r="AL16" s="33" t="e">
        <f>IF('Crisis Indicator Data'!#REF!="No Data",1,IF(#REF!&lt;&gt;"",1,0))</f>
        <v>#REF!</v>
      </c>
      <c r="AM16" s="33" t="e">
        <f>IF('Crisis Indicator Data'!#REF!="No Data",1,IF(#REF!&lt;&gt;"",1,0))</f>
        <v>#REF!</v>
      </c>
      <c r="AN16" s="33" t="e">
        <f>IF('Crisis Indicator Data'!#REF!="No Data",1,IF(#REF!&lt;&gt;"",1,0))</f>
        <v>#REF!</v>
      </c>
      <c r="AO16" s="33" t="e">
        <f>IF('Crisis Indicator Data'!#REF!="No Data",1,IF(#REF!&lt;&gt;"",1,0))</f>
        <v>#REF!</v>
      </c>
      <c r="AP16" s="33" t="e">
        <f>IF('Crisis Indicator Data'!#REF!="No Data",1,IF(#REF!&lt;&gt;"",1,0))</f>
        <v>#REF!</v>
      </c>
      <c r="AQ16" s="33" t="e">
        <f>IF('Crisis Indicator Data'!#REF!="No Data",1,IF(#REF!&lt;&gt;"",1,0))</f>
        <v>#REF!</v>
      </c>
      <c r="AR16" s="33" t="e">
        <f>IF('Crisis Indicator Data'!#REF!="No Data",1,IF(#REF!&lt;&gt;"",1,0))</f>
        <v>#REF!</v>
      </c>
      <c r="AS16" s="33" t="e">
        <f>IF('Crisis Indicator Data'!#REF!="No Data",1,IF(#REF!&lt;&gt;"",1,0))</f>
        <v>#REF!</v>
      </c>
      <c r="AT16" s="33" t="e">
        <f>IF('Crisis Indicator Data'!#REF!="No Data",1,IF(#REF!&lt;&gt;"",1,0))</f>
        <v>#REF!</v>
      </c>
      <c r="AU16" s="33" t="e">
        <f>IF('Crisis Indicator Data'!#REF!="No Data",1,IF(#REF!&lt;&gt;"",1,0))</f>
        <v>#REF!</v>
      </c>
      <c r="AV16" s="33" t="e">
        <f>IF('Crisis Indicator Data'!#REF!="No Data",1,IF(#REF!&lt;&gt;"",1,0))</f>
        <v>#REF!</v>
      </c>
      <c r="AW16" s="33" t="e">
        <f>IF('Crisis Indicator Data'!#REF!="No Data",1,IF(#REF!&lt;&gt;"",1,0))</f>
        <v>#REF!</v>
      </c>
      <c r="AX16" s="33" t="e">
        <f>IF('Crisis Indicator Data'!#REF!="No Data",1,IF(#REF!&lt;&gt;"",1,0))</f>
        <v>#REF!</v>
      </c>
      <c r="AY16" s="33" t="e">
        <f>IF('Crisis Indicator Data'!#REF!="No Data",1,IF(#REF!&lt;&gt;"",1,0))</f>
        <v>#REF!</v>
      </c>
      <c r="AZ16" s="33" t="e">
        <f>IF('Crisis Indicator Data'!#REF!="No Data",1,IF(#REF!&lt;&gt;"",1,0))</f>
        <v>#REF!</v>
      </c>
      <c r="BA16" t="e">
        <f t="shared" si="0"/>
        <v>#REF!</v>
      </c>
      <c r="BB16" s="35" t="e">
        <f t="shared" si="1"/>
        <v>#REF!</v>
      </c>
    </row>
    <row r="17" spans="1:54" x14ac:dyDescent="0.3">
      <c r="A17" t="s">
        <v>30</v>
      </c>
      <c r="B17" s="33" t="e">
        <f>IF('Crisis Indicator Data'!#REF!="No Data",1,IF(#REF!&lt;&gt;"",1,0))</f>
        <v>#REF!</v>
      </c>
      <c r="C17" s="33" t="e">
        <f>IF('Crisis Indicator Data'!#REF!="No Data",1,IF(#REF!&lt;&gt;"",1,0))</f>
        <v>#REF!</v>
      </c>
      <c r="D17" s="33" t="e">
        <f>IF('Crisis Indicator Data'!#REF!="No Data",1,IF(#REF!&lt;&gt;"",1,0))</f>
        <v>#REF!</v>
      </c>
      <c r="E17" s="33" t="e">
        <f>IF('Crisis Indicator Data'!#REF!="No Data",1,IF(#REF!&lt;&gt;"",1,0))</f>
        <v>#REF!</v>
      </c>
      <c r="F17" s="33" t="e">
        <f>IF('Crisis Indicator Data'!#REF!="No Data",1,IF(#REF!&lt;&gt;"",1,0))</f>
        <v>#REF!</v>
      </c>
      <c r="G17" s="33" t="e">
        <f>IF('Crisis Indicator Data'!#REF!="No Data",1,IF(#REF!&lt;&gt;"",1,0))</f>
        <v>#REF!</v>
      </c>
      <c r="H17" s="33" t="e">
        <f>IF('Crisis Indicator Data'!#REF!="No Data",1,IF(#REF!&lt;&gt;"",1,0))</f>
        <v>#REF!</v>
      </c>
      <c r="I17" s="33" t="e">
        <f>IF('Crisis Indicator Data'!#REF!="No Data",1,IF(#REF!&lt;&gt;"",1,0))</f>
        <v>#REF!</v>
      </c>
      <c r="J17" s="33" t="e">
        <f>IF('Crisis Indicator Data'!#REF!="No Data",1,IF(#REF!&lt;&gt;"",1,0))</f>
        <v>#REF!</v>
      </c>
      <c r="K17" s="33" t="e">
        <f>IF('Crisis Indicator Data'!#REF!="No Data",1,IF(#REF!&lt;&gt;"",1,0))</f>
        <v>#REF!</v>
      </c>
      <c r="L17" s="33" t="e">
        <f>IF('Crisis Indicator Data'!#REF!="No Data",1,IF(#REF!&lt;&gt;"",1,0))</f>
        <v>#REF!</v>
      </c>
      <c r="M17" s="33" t="e">
        <f>IF('Crisis Indicator Data'!#REF!="No Data",1,IF(#REF!&lt;&gt;"",1,0))</f>
        <v>#REF!</v>
      </c>
      <c r="N17" s="33" t="e">
        <f>IF('Crisis Indicator Data'!#REF!="No Data",1,IF(#REF!&lt;&gt;"",1,0))</f>
        <v>#REF!</v>
      </c>
      <c r="O17" s="33" t="e">
        <f>IF('Crisis Indicator Data'!#REF!="No Data",1,IF(#REF!&lt;&gt;"",1,0))</f>
        <v>#REF!</v>
      </c>
      <c r="P17" s="33" t="e">
        <f>IF('Crisis Indicator Data'!#REF!="No Data",1,IF(#REF!&lt;&gt;"",1,0))</f>
        <v>#REF!</v>
      </c>
      <c r="Q17" s="33" t="e">
        <f>IF('Crisis Indicator Data'!#REF!="No Data",1,IF(#REF!&lt;&gt;"",1,0))</f>
        <v>#REF!</v>
      </c>
      <c r="R17" s="33" t="e">
        <f>IF('Crisis Indicator Data'!#REF!="No Data",1,IF(#REF!&lt;&gt;"",1,0))</f>
        <v>#REF!</v>
      </c>
      <c r="S17" s="33" t="e">
        <f>IF('Crisis Indicator Data'!#REF!="No Data",1,IF(#REF!&lt;&gt;"",1,0))</f>
        <v>#REF!</v>
      </c>
      <c r="T17" s="33" t="e">
        <f>IF('Crisis Indicator Data'!#REF!="No Data",1,IF(#REF!&lt;&gt;"",1,0))</f>
        <v>#REF!</v>
      </c>
      <c r="U17" s="33" t="e">
        <f>IF('Crisis Indicator Data'!#REF!="No Data",1,IF(#REF!&lt;&gt;"",1,0))</f>
        <v>#REF!</v>
      </c>
      <c r="V17" s="33" t="e">
        <f>IF('Crisis Indicator Data'!#REF!="No Data",1,IF(#REF!&lt;&gt;"",1,0))</f>
        <v>#REF!</v>
      </c>
      <c r="W17" s="33" t="e">
        <f>IF('Crisis Indicator Data'!#REF!="No Data",1,IF(#REF!&lt;&gt;"",1,0))</f>
        <v>#REF!</v>
      </c>
      <c r="X17" s="33" t="e">
        <f>IF('Crisis Indicator Data'!#REF!="No Data",1,IF(#REF!&lt;&gt;"",1,0))</f>
        <v>#REF!</v>
      </c>
      <c r="Y17" s="33" t="e">
        <f>IF('Crisis Indicator Data'!#REF!="No Data",1,IF(#REF!&lt;&gt;"",1,0))</f>
        <v>#REF!</v>
      </c>
      <c r="Z17" s="33" t="e">
        <f>IF('Crisis Indicator Data'!#REF!="No Data",1,IF(#REF!&lt;&gt;"",1,0))</f>
        <v>#REF!</v>
      </c>
      <c r="AA17" s="33" t="e">
        <f>IF('Crisis Indicator Data'!#REF!="No Data",1,IF(#REF!&lt;&gt;"",1,0))</f>
        <v>#REF!</v>
      </c>
      <c r="AB17" s="33" t="e">
        <f>IF('Crisis Indicator Data'!#REF!="No Data",1,IF(#REF!&lt;&gt;"",1,0))</f>
        <v>#REF!</v>
      </c>
      <c r="AC17" s="33" t="e">
        <f>IF('Crisis Indicator Data'!#REF!="No Data",1,IF(#REF!&lt;&gt;"",1,0))</f>
        <v>#REF!</v>
      </c>
      <c r="AD17" s="33" t="e">
        <f>IF('Crisis Indicator Data'!#REF!="No Data",1,IF(#REF!&lt;&gt;"",1,0))</f>
        <v>#REF!</v>
      </c>
      <c r="AE17" s="33" t="e">
        <f>IF('Crisis Indicator Data'!#REF!="No Data",1,IF(#REF!&lt;&gt;"",1,0))</f>
        <v>#REF!</v>
      </c>
      <c r="AF17" s="33" t="e">
        <f>IF('Crisis Indicator Data'!#REF!="No Data",1,IF(#REF!&lt;&gt;"",1,0))</f>
        <v>#REF!</v>
      </c>
      <c r="AG17" s="33" t="e">
        <f>IF('Crisis Indicator Data'!#REF!="No Data",1,IF(#REF!&lt;&gt;"",1,0))</f>
        <v>#REF!</v>
      </c>
      <c r="AH17" s="33" t="e">
        <f>IF('Crisis Indicator Data'!#REF!="No Data",1,IF(#REF!&lt;&gt;"",1,0))</f>
        <v>#REF!</v>
      </c>
      <c r="AI17" s="33" t="e">
        <f>IF('Crisis Indicator Data'!#REF!="No Data",1,IF(#REF!&lt;&gt;"",1,0))</f>
        <v>#REF!</v>
      </c>
      <c r="AJ17" s="33" t="e">
        <f>IF('Crisis Indicator Data'!#REF!="No Data",1,IF(#REF!&lt;&gt;"",1,0))</f>
        <v>#REF!</v>
      </c>
      <c r="AK17" s="33" t="e">
        <f>IF('Crisis Indicator Data'!#REF!="No Data",1,IF(#REF!&lt;&gt;"",1,0))</f>
        <v>#REF!</v>
      </c>
      <c r="AL17" s="33" t="e">
        <f>IF('Crisis Indicator Data'!#REF!="No Data",1,IF(#REF!&lt;&gt;"",1,0))</f>
        <v>#REF!</v>
      </c>
      <c r="AM17" s="33" t="e">
        <f>IF('Crisis Indicator Data'!#REF!="No Data",1,IF(#REF!&lt;&gt;"",1,0))</f>
        <v>#REF!</v>
      </c>
      <c r="AN17" s="33" t="e">
        <f>IF('Crisis Indicator Data'!#REF!="No Data",1,IF(#REF!&lt;&gt;"",1,0))</f>
        <v>#REF!</v>
      </c>
      <c r="AO17" s="33" t="e">
        <f>IF('Crisis Indicator Data'!#REF!="No Data",1,IF(#REF!&lt;&gt;"",1,0))</f>
        <v>#REF!</v>
      </c>
      <c r="AP17" s="33" t="e">
        <f>IF('Crisis Indicator Data'!#REF!="No Data",1,IF(#REF!&lt;&gt;"",1,0))</f>
        <v>#REF!</v>
      </c>
      <c r="AQ17" s="33" t="e">
        <f>IF('Crisis Indicator Data'!#REF!="No Data",1,IF(#REF!&lt;&gt;"",1,0))</f>
        <v>#REF!</v>
      </c>
      <c r="AR17" s="33" t="e">
        <f>IF('Crisis Indicator Data'!#REF!="No Data",1,IF(#REF!&lt;&gt;"",1,0))</f>
        <v>#REF!</v>
      </c>
      <c r="AS17" s="33" t="e">
        <f>IF('Crisis Indicator Data'!#REF!="No Data",1,IF(#REF!&lt;&gt;"",1,0))</f>
        <v>#REF!</v>
      </c>
      <c r="AT17" s="33" t="e">
        <f>IF('Crisis Indicator Data'!#REF!="No Data",1,IF(#REF!&lt;&gt;"",1,0))</f>
        <v>#REF!</v>
      </c>
      <c r="AU17" s="33" t="e">
        <f>IF('Crisis Indicator Data'!#REF!="No Data",1,IF(#REF!&lt;&gt;"",1,0))</f>
        <v>#REF!</v>
      </c>
      <c r="AV17" s="33" t="e">
        <f>IF('Crisis Indicator Data'!#REF!="No Data",1,IF(#REF!&lt;&gt;"",1,0))</f>
        <v>#REF!</v>
      </c>
      <c r="AW17" s="33" t="e">
        <f>IF('Crisis Indicator Data'!#REF!="No Data",1,IF(#REF!&lt;&gt;"",1,0))</f>
        <v>#REF!</v>
      </c>
      <c r="AX17" s="33" t="e">
        <f>IF('Crisis Indicator Data'!#REF!="No Data",1,IF(#REF!&lt;&gt;"",1,0))</f>
        <v>#REF!</v>
      </c>
      <c r="AY17" s="33" t="e">
        <f>IF('Crisis Indicator Data'!#REF!="No Data",1,IF(#REF!&lt;&gt;"",1,0))</f>
        <v>#REF!</v>
      </c>
      <c r="AZ17" s="33" t="e">
        <f>IF('Crisis Indicator Data'!#REF!="No Data",1,IF(#REF!&lt;&gt;"",1,0))</f>
        <v>#REF!</v>
      </c>
      <c r="BA17" t="e">
        <f t="shared" si="0"/>
        <v>#REF!</v>
      </c>
      <c r="BB17" s="35" t="e">
        <f t="shared" si="1"/>
        <v>#REF!</v>
      </c>
    </row>
    <row r="18" spans="1:54" x14ac:dyDescent="0.3">
      <c r="A18" t="s">
        <v>32</v>
      </c>
      <c r="B18" s="33" t="e">
        <f>IF('Crisis Indicator Data'!#REF!="No Data",1,IF(#REF!&lt;&gt;"",1,0))</f>
        <v>#REF!</v>
      </c>
      <c r="C18" s="33" t="e">
        <f>IF('Crisis Indicator Data'!#REF!="No Data",1,IF(#REF!&lt;&gt;"",1,0))</f>
        <v>#REF!</v>
      </c>
      <c r="D18" s="33" t="e">
        <f>IF('Crisis Indicator Data'!#REF!="No Data",1,IF(#REF!&lt;&gt;"",1,0))</f>
        <v>#REF!</v>
      </c>
      <c r="E18" s="33" t="e">
        <f>IF('Crisis Indicator Data'!#REF!="No Data",1,IF(#REF!&lt;&gt;"",1,0))</f>
        <v>#REF!</v>
      </c>
      <c r="F18" s="33" t="e">
        <f>IF('Crisis Indicator Data'!#REF!="No Data",1,IF(#REF!&lt;&gt;"",1,0))</f>
        <v>#REF!</v>
      </c>
      <c r="G18" s="33" t="e">
        <f>IF('Crisis Indicator Data'!#REF!="No Data",1,IF(#REF!&lt;&gt;"",1,0))</f>
        <v>#REF!</v>
      </c>
      <c r="H18" s="33" t="e">
        <f>IF('Crisis Indicator Data'!#REF!="No Data",1,IF(#REF!&lt;&gt;"",1,0))</f>
        <v>#REF!</v>
      </c>
      <c r="I18" s="33" t="e">
        <f>IF('Crisis Indicator Data'!#REF!="No Data",1,IF(#REF!&lt;&gt;"",1,0))</f>
        <v>#REF!</v>
      </c>
      <c r="J18" s="33" t="e">
        <f>IF('Crisis Indicator Data'!#REF!="No Data",1,IF(#REF!&lt;&gt;"",1,0))</f>
        <v>#REF!</v>
      </c>
      <c r="K18" s="33" t="e">
        <f>IF('Crisis Indicator Data'!#REF!="No Data",1,IF(#REF!&lt;&gt;"",1,0))</f>
        <v>#REF!</v>
      </c>
      <c r="L18" s="33" t="e">
        <f>IF('Crisis Indicator Data'!#REF!="No Data",1,IF(#REF!&lt;&gt;"",1,0))</f>
        <v>#REF!</v>
      </c>
      <c r="M18" s="33" t="e">
        <f>IF('Crisis Indicator Data'!#REF!="No Data",1,IF(#REF!&lt;&gt;"",1,0))</f>
        <v>#REF!</v>
      </c>
      <c r="N18" s="33" t="e">
        <f>IF('Crisis Indicator Data'!#REF!="No Data",1,IF(#REF!&lt;&gt;"",1,0))</f>
        <v>#REF!</v>
      </c>
      <c r="O18" s="33" t="e">
        <f>IF('Crisis Indicator Data'!#REF!="No Data",1,IF(#REF!&lt;&gt;"",1,0))</f>
        <v>#REF!</v>
      </c>
      <c r="P18" s="33" t="e">
        <f>IF('Crisis Indicator Data'!#REF!="No Data",1,IF(#REF!&lt;&gt;"",1,0))</f>
        <v>#REF!</v>
      </c>
      <c r="Q18" s="33" t="e">
        <f>IF('Crisis Indicator Data'!#REF!="No Data",1,IF(#REF!&lt;&gt;"",1,0))</f>
        <v>#REF!</v>
      </c>
      <c r="R18" s="33" t="e">
        <f>IF('Crisis Indicator Data'!#REF!="No Data",1,IF(#REF!&lt;&gt;"",1,0))</f>
        <v>#REF!</v>
      </c>
      <c r="S18" s="33" t="e">
        <f>IF('Crisis Indicator Data'!#REF!="No Data",1,IF(#REF!&lt;&gt;"",1,0))</f>
        <v>#REF!</v>
      </c>
      <c r="T18" s="33" t="e">
        <f>IF('Crisis Indicator Data'!#REF!="No Data",1,IF(#REF!&lt;&gt;"",1,0))</f>
        <v>#REF!</v>
      </c>
      <c r="U18" s="33" t="e">
        <f>IF('Crisis Indicator Data'!#REF!="No Data",1,IF(#REF!&lt;&gt;"",1,0))</f>
        <v>#REF!</v>
      </c>
      <c r="V18" s="33" t="e">
        <f>IF('Crisis Indicator Data'!#REF!="No Data",1,IF(#REF!&lt;&gt;"",1,0))</f>
        <v>#REF!</v>
      </c>
      <c r="W18" s="33" t="e">
        <f>IF('Crisis Indicator Data'!#REF!="No Data",1,IF(#REF!&lt;&gt;"",1,0))</f>
        <v>#REF!</v>
      </c>
      <c r="X18" s="33" t="e">
        <f>IF('Crisis Indicator Data'!#REF!="No Data",1,IF(#REF!&lt;&gt;"",1,0))</f>
        <v>#REF!</v>
      </c>
      <c r="Y18" s="33" t="e">
        <f>IF('Crisis Indicator Data'!#REF!="No Data",1,IF(#REF!&lt;&gt;"",1,0))</f>
        <v>#REF!</v>
      </c>
      <c r="Z18" s="33" t="e">
        <f>IF('Crisis Indicator Data'!#REF!="No Data",1,IF(#REF!&lt;&gt;"",1,0))</f>
        <v>#REF!</v>
      </c>
      <c r="AA18" s="33" t="e">
        <f>IF('Crisis Indicator Data'!#REF!="No Data",1,IF(#REF!&lt;&gt;"",1,0))</f>
        <v>#REF!</v>
      </c>
      <c r="AB18" s="33" t="e">
        <f>IF('Crisis Indicator Data'!#REF!="No Data",1,IF(#REF!&lt;&gt;"",1,0))</f>
        <v>#REF!</v>
      </c>
      <c r="AC18" s="33" t="e">
        <f>IF('Crisis Indicator Data'!#REF!="No Data",1,IF(#REF!&lt;&gt;"",1,0))</f>
        <v>#REF!</v>
      </c>
      <c r="AD18" s="33" t="e">
        <f>IF('Crisis Indicator Data'!#REF!="No Data",1,IF(#REF!&lt;&gt;"",1,0))</f>
        <v>#REF!</v>
      </c>
      <c r="AE18" s="33" t="e">
        <f>IF('Crisis Indicator Data'!#REF!="No Data",1,IF(#REF!&lt;&gt;"",1,0))</f>
        <v>#REF!</v>
      </c>
      <c r="AF18" s="33" t="e">
        <f>IF('Crisis Indicator Data'!#REF!="No Data",1,IF(#REF!&lt;&gt;"",1,0))</f>
        <v>#REF!</v>
      </c>
      <c r="AG18" s="33" t="e">
        <f>IF('Crisis Indicator Data'!#REF!="No Data",1,IF(#REF!&lt;&gt;"",1,0))</f>
        <v>#REF!</v>
      </c>
      <c r="AH18" s="33" t="e">
        <f>IF('Crisis Indicator Data'!#REF!="No Data",1,IF(#REF!&lt;&gt;"",1,0))</f>
        <v>#REF!</v>
      </c>
      <c r="AI18" s="33" t="e">
        <f>IF('Crisis Indicator Data'!#REF!="No Data",1,IF(#REF!&lt;&gt;"",1,0))</f>
        <v>#REF!</v>
      </c>
      <c r="AJ18" s="33" t="e">
        <f>IF('Crisis Indicator Data'!#REF!="No Data",1,IF(#REF!&lt;&gt;"",1,0))</f>
        <v>#REF!</v>
      </c>
      <c r="AK18" s="33" t="e">
        <f>IF('Crisis Indicator Data'!#REF!="No Data",1,IF(#REF!&lt;&gt;"",1,0))</f>
        <v>#REF!</v>
      </c>
      <c r="AL18" s="33" t="e">
        <f>IF('Crisis Indicator Data'!#REF!="No Data",1,IF(#REF!&lt;&gt;"",1,0))</f>
        <v>#REF!</v>
      </c>
      <c r="AM18" s="33" t="e">
        <f>IF('Crisis Indicator Data'!#REF!="No Data",1,IF(#REF!&lt;&gt;"",1,0))</f>
        <v>#REF!</v>
      </c>
      <c r="AN18" s="33" t="e">
        <f>IF('Crisis Indicator Data'!#REF!="No Data",1,IF(#REF!&lt;&gt;"",1,0))</f>
        <v>#REF!</v>
      </c>
      <c r="AO18" s="33" t="e">
        <f>IF('Crisis Indicator Data'!#REF!="No Data",1,IF(#REF!&lt;&gt;"",1,0))</f>
        <v>#REF!</v>
      </c>
      <c r="AP18" s="33" t="e">
        <f>IF('Crisis Indicator Data'!#REF!="No Data",1,IF(#REF!&lt;&gt;"",1,0))</f>
        <v>#REF!</v>
      </c>
      <c r="AQ18" s="33" t="e">
        <f>IF('Crisis Indicator Data'!#REF!="No Data",1,IF(#REF!&lt;&gt;"",1,0))</f>
        <v>#REF!</v>
      </c>
      <c r="AR18" s="33" t="e">
        <f>IF('Crisis Indicator Data'!#REF!="No Data",1,IF(#REF!&lt;&gt;"",1,0))</f>
        <v>#REF!</v>
      </c>
      <c r="AS18" s="33" t="e">
        <f>IF('Crisis Indicator Data'!#REF!="No Data",1,IF(#REF!&lt;&gt;"",1,0))</f>
        <v>#REF!</v>
      </c>
      <c r="AT18" s="33" t="e">
        <f>IF('Crisis Indicator Data'!#REF!="No Data",1,IF(#REF!&lt;&gt;"",1,0))</f>
        <v>#REF!</v>
      </c>
      <c r="AU18" s="33" t="e">
        <f>IF('Crisis Indicator Data'!#REF!="No Data",1,IF(#REF!&lt;&gt;"",1,0))</f>
        <v>#REF!</v>
      </c>
      <c r="AV18" s="33" t="e">
        <f>IF('Crisis Indicator Data'!#REF!="No Data",1,IF(#REF!&lt;&gt;"",1,0))</f>
        <v>#REF!</v>
      </c>
      <c r="AW18" s="33" t="e">
        <f>IF('Crisis Indicator Data'!#REF!="No Data",1,IF(#REF!&lt;&gt;"",1,0))</f>
        <v>#REF!</v>
      </c>
      <c r="AX18" s="33" t="e">
        <f>IF('Crisis Indicator Data'!#REF!="No Data",1,IF(#REF!&lt;&gt;"",1,0))</f>
        <v>#REF!</v>
      </c>
      <c r="AY18" s="33" t="e">
        <f>IF('Crisis Indicator Data'!#REF!="No Data",1,IF(#REF!&lt;&gt;"",1,0))</f>
        <v>#REF!</v>
      </c>
      <c r="AZ18" s="33" t="e">
        <f>IF('Crisis Indicator Data'!#REF!="No Data",1,IF(#REF!&lt;&gt;"",1,0))</f>
        <v>#REF!</v>
      </c>
      <c r="BA18" t="e">
        <f t="shared" si="0"/>
        <v>#REF!</v>
      </c>
      <c r="BB18" s="35" t="e">
        <f t="shared" si="1"/>
        <v>#REF!</v>
      </c>
    </row>
    <row r="19" spans="1:54" x14ac:dyDescent="0.3">
      <c r="A19" t="s">
        <v>34</v>
      </c>
      <c r="B19" s="33" t="e">
        <f>IF('Crisis Indicator Data'!#REF!="No Data",1,IF(#REF!&lt;&gt;"",1,0))</f>
        <v>#REF!</v>
      </c>
      <c r="C19" s="33" t="e">
        <f>IF('Crisis Indicator Data'!#REF!="No Data",1,IF(#REF!&lt;&gt;"",1,0))</f>
        <v>#REF!</v>
      </c>
      <c r="D19" s="33" t="e">
        <f>IF('Crisis Indicator Data'!#REF!="No Data",1,IF(#REF!&lt;&gt;"",1,0))</f>
        <v>#REF!</v>
      </c>
      <c r="E19" s="33" t="e">
        <f>IF('Crisis Indicator Data'!#REF!="No Data",1,IF(#REF!&lt;&gt;"",1,0))</f>
        <v>#REF!</v>
      </c>
      <c r="F19" s="33" t="e">
        <f>IF('Crisis Indicator Data'!#REF!="No Data",1,IF(#REF!&lt;&gt;"",1,0))</f>
        <v>#REF!</v>
      </c>
      <c r="G19" s="33" t="e">
        <f>IF('Crisis Indicator Data'!#REF!="No Data",1,IF(#REF!&lt;&gt;"",1,0))</f>
        <v>#REF!</v>
      </c>
      <c r="H19" s="33" t="e">
        <f>IF('Crisis Indicator Data'!#REF!="No Data",1,IF(#REF!&lt;&gt;"",1,0))</f>
        <v>#REF!</v>
      </c>
      <c r="I19" s="33" t="e">
        <f>IF('Crisis Indicator Data'!#REF!="No Data",1,IF(#REF!&lt;&gt;"",1,0))</f>
        <v>#REF!</v>
      </c>
      <c r="J19" s="33" t="e">
        <f>IF('Crisis Indicator Data'!#REF!="No Data",1,IF(#REF!&lt;&gt;"",1,0))</f>
        <v>#REF!</v>
      </c>
      <c r="K19" s="33" t="e">
        <f>IF('Crisis Indicator Data'!#REF!="No Data",1,IF(#REF!&lt;&gt;"",1,0))</f>
        <v>#REF!</v>
      </c>
      <c r="L19" s="33" t="e">
        <f>IF('Crisis Indicator Data'!#REF!="No Data",1,IF(#REF!&lt;&gt;"",1,0))</f>
        <v>#REF!</v>
      </c>
      <c r="M19" s="33" t="e">
        <f>IF('Crisis Indicator Data'!#REF!="No Data",1,IF(#REF!&lt;&gt;"",1,0))</f>
        <v>#REF!</v>
      </c>
      <c r="N19" s="33" t="e">
        <f>IF('Crisis Indicator Data'!#REF!="No Data",1,IF(#REF!&lt;&gt;"",1,0))</f>
        <v>#REF!</v>
      </c>
      <c r="O19" s="33" t="e">
        <f>IF('Crisis Indicator Data'!#REF!="No Data",1,IF(#REF!&lt;&gt;"",1,0))</f>
        <v>#REF!</v>
      </c>
      <c r="P19" s="33" t="e">
        <f>IF('Crisis Indicator Data'!#REF!="No Data",1,IF(#REF!&lt;&gt;"",1,0))</f>
        <v>#REF!</v>
      </c>
      <c r="Q19" s="33" t="e">
        <f>IF('Crisis Indicator Data'!#REF!="No Data",1,IF(#REF!&lt;&gt;"",1,0))</f>
        <v>#REF!</v>
      </c>
      <c r="R19" s="33" t="e">
        <f>IF('Crisis Indicator Data'!#REF!="No Data",1,IF(#REF!&lt;&gt;"",1,0))</f>
        <v>#REF!</v>
      </c>
      <c r="S19" s="33" t="e">
        <f>IF('Crisis Indicator Data'!#REF!="No Data",1,IF(#REF!&lt;&gt;"",1,0))</f>
        <v>#REF!</v>
      </c>
      <c r="T19" s="33" t="e">
        <f>IF('Crisis Indicator Data'!#REF!="No Data",1,IF(#REF!&lt;&gt;"",1,0))</f>
        <v>#REF!</v>
      </c>
      <c r="U19" s="33" t="e">
        <f>IF('Crisis Indicator Data'!#REF!="No Data",1,IF(#REF!&lt;&gt;"",1,0))</f>
        <v>#REF!</v>
      </c>
      <c r="V19" s="33" t="e">
        <f>IF('Crisis Indicator Data'!#REF!="No Data",1,IF(#REF!&lt;&gt;"",1,0))</f>
        <v>#REF!</v>
      </c>
      <c r="W19" s="33" t="e">
        <f>IF('Crisis Indicator Data'!#REF!="No Data",1,IF(#REF!&lt;&gt;"",1,0))</f>
        <v>#REF!</v>
      </c>
      <c r="X19" s="33" t="e">
        <f>IF('Crisis Indicator Data'!#REF!="No Data",1,IF(#REF!&lt;&gt;"",1,0))</f>
        <v>#REF!</v>
      </c>
      <c r="Y19" s="33" t="e">
        <f>IF('Crisis Indicator Data'!#REF!="No Data",1,IF(#REF!&lt;&gt;"",1,0))</f>
        <v>#REF!</v>
      </c>
      <c r="Z19" s="33" t="e">
        <f>IF('Crisis Indicator Data'!#REF!="No Data",1,IF(#REF!&lt;&gt;"",1,0))</f>
        <v>#REF!</v>
      </c>
      <c r="AA19" s="33" t="e">
        <f>IF('Crisis Indicator Data'!#REF!="No Data",1,IF(#REF!&lt;&gt;"",1,0))</f>
        <v>#REF!</v>
      </c>
      <c r="AB19" s="33" t="e">
        <f>IF('Crisis Indicator Data'!#REF!="No Data",1,IF(#REF!&lt;&gt;"",1,0))</f>
        <v>#REF!</v>
      </c>
      <c r="AC19" s="33" t="e">
        <f>IF('Crisis Indicator Data'!#REF!="No Data",1,IF(#REF!&lt;&gt;"",1,0))</f>
        <v>#REF!</v>
      </c>
      <c r="AD19" s="33" t="e">
        <f>IF('Crisis Indicator Data'!#REF!="No Data",1,IF(#REF!&lt;&gt;"",1,0))</f>
        <v>#REF!</v>
      </c>
      <c r="AE19" s="33" t="e">
        <f>IF('Crisis Indicator Data'!#REF!="No Data",1,IF(#REF!&lt;&gt;"",1,0))</f>
        <v>#REF!</v>
      </c>
      <c r="AF19" s="33" t="e">
        <f>IF('Crisis Indicator Data'!#REF!="No Data",1,IF(#REF!&lt;&gt;"",1,0))</f>
        <v>#REF!</v>
      </c>
      <c r="AG19" s="33" t="e">
        <f>IF('Crisis Indicator Data'!#REF!="No Data",1,IF(#REF!&lt;&gt;"",1,0))</f>
        <v>#REF!</v>
      </c>
      <c r="AH19" s="33" t="e">
        <f>IF('Crisis Indicator Data'!#REF!="No Data",1,IF(#REF!&lt;&gt;"",1,0))</f>
        <v>#REF!</v>
      </c>
      <c r="AI19" s="33" t="e">
        <f>IF('Crisis Indicator Data'!#REF!="No Data",1,IF(#REF!&lt;&gt;"",1,0))</f>
        <v>#REF!</v>
      </c>
      <c r="AJ19" s="33" t="e">
        <f>IF('Crisis Indicator Data'!#REF!="No Data",1,IF(#REF!&lt;&gt;"",1,0))</f>
        <v>#REF!</v>
      </c>
      <c r="AK19" s="33" t="e">
        <f>IF('Crisis Indicator Data'!#REF!="No Data",1,IF(#REF!&lt;&gt;"",1,0))</f>
        <v>#REF!</v>
      </c>
      <c r="AL19" s="33" t="e">
        <f>IF('Crisis Indicator Data'!#REF!="No Data",1,IF(#REF!&lt;&gt;"",1,0))</f>
        <v>#REF!</v>
      </c>
      <c r="AM19" s="33" t="e">
        <f>IF('Crisis Indicator Data'!#REF!="No Data",1,IF(#REF!&lt;&gt;"",1,0))</f>
        <v>#REF!</v>
      </c>
      <c r="AN19" s="33" t="e">
        <f>IF('Crisis Indicator Data'!#REF!="No Data",1,IF(#REF!&lt;&gt;"",1,0))</f>
        <v>#REF!</v>
      </c>
      <c r="AO19" s="33" t="e">
        <f>IF('Crisis Indicator Data'!#REF!="No Data",1,IF(#REF!&lt;&gt;"",1,0))</f>
        <v>#REF!</v>
      </c>
      <c r="AP19" s="33" t="e">
        <f>IF('Crisis Indicator Data'!#REF!="No Data",1,IF(#REF!&lt;&gt;"",1,0))</f>
        <v>#REF!</v>
      </c>
      <c r="AQ19" s="33" t="e">
        <f>IF('Crisis Indicator Data'!#REF!="No Data",1,IF(#REF!&lt;&gt;"",1,0))</f>
        <v>#REF!</v>
      </c>
      <c r="AR19" s="33" t="e">
        <f>IF('Crisis Indicator Data'!#REF!="No Data",1,IF(#REF!&lt;&gt;"",1,0))</f>
        <v>#REF!</v>
      </c>
      <c r="AS19" s="33" t="e">
        <f>IF('Crisis Indicator Data'!#REF!="No Data",1,IF(#REF!&lt;&gt;"",1,0))</f>
        <v>#REF!</v>
      </c>
      <c r="AT19" s="33" t="e">
        <f>IF('Crisis Indicator Data'!#REF!="No Data",1,IF(#REF!&lt;&gt;"",1,0))</f>
        <v>#REF!</v>
      </c>
      <c r="AU19" s="33" t="e">
        <f>IF('Crisis Indicator Data'!#REF!="No Data",1,IF(#REF!&lt;&gt;"",1,0))</f>
        <v>#REF!</v>
      </c>
      <c r="AV19" s="33" t="e">
        <f>IF('Crisis Indicator Data'!#REF!="No Data",1,IF(#REF!&lt;&gt;"",1,0))</f>
        <v>#REF!</v>
      </c>
      <c r="AW19" s="33" t="e">
        <f>IF('Crisis Indicator Data'!#REF!="No Data",1,IF(#REF!&lt;&gt;"",1,0))</f>
        <v>#REF!</v>
      </c>
      <c r="AX19" s="33" t="e">
        <f>IF('Crisis Indicator Data'!#REF!="No Data",1,IF(#REF!&lt;&gt;"",1,0))</f>
        <v>#REF!</v>
      </c>
      <c r="AY19" s="33" t="e">
        <f>IF('Crisis Indicator Data'!#REF!="No Data",1,IF(#REF!&lt;&gt;"",1,0))</f>
        <v>#REF!</v>
      </c>
      <c r="AZ19" s="33" t="e">
        <f>IF('Crisis Indicator Data'!#REF!="No Data",1,IF(#REF!&lt;&gt;"",1,0))</f>
        <v>#REF!</v>
      </c>
      <c r="BA19" t="e">
        <f t="shared" si="0"/>
        <v>#REF!</v>
      </c>
      <c r="BB19" s="35" t="e">
        <f t="shared" si="1"/>
        <v>#REF!</v>
      </c>
    </row>
    <row r="20" spans="1:54" x14ac:dyDescent="0.3">
      <c r="A20" t="s">
        <v>36</v>
      </c>
      <c r="B20" s="33" t="e">
        <f>IF('Crisis Indicator Data'!#REF!="No Data",1,IF(#REF!&lt;&gt;"",1,0))</f>
        <v>#REF!</v>
      </c>
      <c r="C20" s="33" t="e">
        <f>IF('Crisis Indicator Data'!#REF!="No Data",1,IF(#REF!&lt;&gt;"",1,0))</f>
        <v>#REF!</v>
      </c>
      <c r="D20" s="33" t="e">
        <f>IF('Crisis Indicator Data'!#REF!="No Data",1,IF(#REF!&lt;&gt;"",1,0))</f>
        <v>#REF!</v>
      </c>
      <c r="E20" s="33" t="e">
        <f>IF('Crisis Indicator Data'!#REF!="No Data",1,IF(#REF!&lt;&gt;"",1,0))</f>
        <v>#REF!</v>
      </c>
      <c r="F20" s="33" t="e">
        <f>IF('Crisis Indicator Data'!#REF!="No Data",1,IF(#REF!&lt;&gt;"",1,0))</f>
        <v>#REF!</v>
      </c>
      <c r="G20" s="33" t="e">
        <f>IF('Crisis Indicator Data'!#REF!="No Data",1,IF(#REF!&lt;&gt;"",1,0))</f>
        <v>#REF!</v>
      </c>
      <c r="H20" s="33" t="e">
        <f>IF('Crisis Indicator Data'!#REF!="No Data",1,IF(#REF!&lt;&gt;"",1,0))</f>
        <v>#REF!</v>
      </c>
      <c r="I20" s="33" t="e">
        <f>IF('Crisis Indicator Data'!#REF!="No Data",1,IF(#REF!&lt;&gt;"",1,0))</f>
        <v>#REF!</v>
      </c>
      <c r="J20" s="33" t="e">
        <f>IF('Crisis Indicator Data'!#REF!="No Data",1,IF(#REF!&lt;&gt;"",1,0))</f>
        <v>#REF!</v>
      </c>
      <c r="K20" s="33" t="e">
        <f>IF('Crisis Indicator Data'!#REF!="No Data",1,IF(#REF!&lt;&gt;"",1,0))</f>
        <v>#REF!</v>
      </c>
      <c r="L20" s="33" t="e">
        <f>IF('Crisis Indicator Data'!#REF!="No Data",1,IF(#REF!&lt;&gt;"",1,0))</f>
        <v>#REF!</v>
      </c>
      <c r="M20" s="33" t="e">
        <f>IF('Crisis Indicator Data'!#REF!="No Data",1,IF(#REF!&lt;&gt;"",1,0))</f>
        <v>#REF!</v>
      </c>
      <c r="N20" s="33" t="e">
        <f>IF('Crisis Indicator Data'!#REF!="No Data",1,IF(#REF!&lt;&gt;"",1,0))</f>
        <v>#REF!</v>
      </c>
      <c r="O20" s="33" t="e">
        <f>IF('Crisis Indicator Data'!#REF!="No Data",1,IF(#REF!&lt;&gt;"",1,0))</f>
        <v>#REF!</v>
      </c>
      <c r="P20" s="33" t="e">
        <f>IF('Crisis Indicator Data'!#REF!="No Data",1,IF(#REF!&lt;&gt;"",1,0))</f>
        <v>#REF!</v>
      </c>
      <c r="Q20" s="33" t="e">
        <f>IF('Crisis Indicator Data'!#REF!="No Data",1,IF(#REF!&lt;&gt;"",1,0))</f>
        <v>#REF!</v>
      </c>
      <c r="R20" s="33" t="e">
        <f>IF('Crisis Indicator Data'!#REF!="No Data",1,IF(#REF!&lt;&gt;"",1,0))</f>
        <v>#REF!</v>
      </c>
      <c r="S20" s="33" t="e">
        <f>IF('Crisis Indicator Data'!#REF!="No Data",1,IF(#REF!&lt;&gt;"",1,0))</f>
        <v>#REF!</v>
      </c>
      <c r="T20" s="33" t="e">
        <f>IF('Crisis Indicator Data'!#REF!="No Data",1,IF(#REF!&lt;&gt;"",1,0))</f>
        <v>#REF!</v>
      </c>
      <c r="U20" s="33" t="e">
        <f>IF('Crisis Indicator Data'!#REF!="No Data",1,IF(#REF!&lt;&gt;"",1,0))</f>
        <v>#REF!</v>
      </c>
      <c r="V20" s="33" t="e">
        <f>IF('Crisis Indicator Data'!#REF!="No Data",1,IF(#REF!&lt;&gt;"",1,0))</f>
        <v>#REF!</v>
      </c>
      <c r="W20" s="33" t="e">
        <f>IF('Crisis Indicator Data'!#REF!="No Data",1,IF(#REF!&lt;&gt;"",1,0))</f>
        <v>#REF!</v>
      </c>
      <c r="X20" s="33" t="e">
        <f>IF('Crisis Indicator Data'!#REF!="No Data",1,IF(#REF!&lt;&gt;"",1,0))</f>
        <v>#REF!</v>
      </c>
      <c r="Y20" s="33" t="e">
        <f>IF('Crisis Indicator Data'!#REF!="No Data",1,IF(#REF!&lt;&gt;"",1,0))</f>
        <v>#REF!</v>
      </c>
      <c r="Z20" s="33" t="e">
        <f>IF('Crisis Indicator Data'!#REF!="No Data",1,IF(#REF!&lt;&gt;"",1,0))</f>
        <v>#REF!</v>
      </c>
      <c r="AA20" s="33" t="e">
        <f>IF('Crisis Indicator Data'!#REF!="No Data",1,IF(#REF!&lt;&gt;"",1,0))</f>
        <v>#REF!</v>
      </c>
      <c r="AB20" s="33" t="e">
        <f>IF('Crisis Indicator Data'!#REF!="No Data",1,IF(#REF!&lt;&gt;"",1,0))</f>
        <v>#REF!</v>
      </c>
      <c r="AC20" s="33" t="e">
        <f>IF('Crisis Indicator Data'!#REF!="No Data",1,IF(#REF!&lt;&gt;"",1,0))</f>
        <v>#REF!</v>
      </c>
      <c r="AD20" s="33" t="e">
        <f>IF('Crisis Indicator Data'!#REF!="No Data",1,IF(#REF!&lt;&gt;"",1,0))</f>
        <v>#REF!</v>
      </c>
      <c r="AE20" s="33" t="e">
        <f>IF('Crisis Indicator Data'!#REF!="No Data",1,IF(#REF!&lt;&gt;"",1,0))</f>
        <v>#REF!</v>
      </c>
      <c r="AF20" s="33" t="e">
        <f>IF('Crisis Indicator Data'!#REF!="No Data",1,IF(#REF!&lt;&gt;"",1,0))</f>
        <v>#REF!</v>
      </c>
      <c r="AG20" s="33" t="e">
        <f>IF('Crisis Indicator Data'!#REF!="No Data",1,IF(#REF!&lt;&gt;"",1,0))</f>
        <v>#REF!</v>
      </c>
      <c r="AH20" s="33" t="e">
        <f>IF('Crisis Indicator Data'!#REF!="No Data",1,IF(#REF!&lt;&gt;"",1,0))</f>
        <v>#REF!</v>
      </c>
      <c r="AI20" s="33" t="e">
        <f>IF('Crisis Indicator Data'!#REF!="No Data",1,IF(#REF!&lt;&gt;"",1,0))</f>
        <v>#REF!</v>
      </c>
      <c r="AJ20" s="33" t="e">
        <f>IF('Crisis Indicator Data'!#REF!="No Data",1,IF(#REF!&lt;&gt;"",1,0))</f>
        <v>#REF!</v>
      </c>
      <c r="AK20" s="33" t="e">
        <f>IF('Crisis Indicator Data'!#REF!="No Data",1,IF(#REF!&lt;&gt;"",1,0))</f>
        <v>#REF!</v>
      </c>
      <c r="AL20" s="33" t="e">
        <f>IF('Crisis Indicator Data'!#REF!="No Data",1,IF(#REF!&lt;&gt;"",1,0))</f>
        <v>#REF!</v>
      </c>
      <c r="AM20" s="33" t="e">
        <f>IF('Crisis Indicator Data'!#REF!="No Data",1,IF(#REF!&lt;&gt;"",1,0))</f>
        <v>#REF!</v>
      </c>
      <c r="AN20" s="33" t="e">
        <f>IF('Crisis Indicator Data'!#REF!="No Data",1,IF(#REF!&lt;&gt;"",1,0))</f>
        <v>#REF!</v>
      </c>
      <c r="AO20" s="33" t="e">
        <f>IF('Crisis Indicator Data'!#REF!="No Data",1,IF(#REF!&lt;&gt;"",1,0))</f>
        <v>#REF!</v>
      </c>
      <c r="AP20" s="33" t="e">
        <f>IF('Crisis Indicator Data'!#REF!="No Data",1,IF(#REF!&lt;&gt;"",1,0))</f>
        <v>#REF!</v>
      </c>
      <c r="AQ20" s="33" t="e">
        <f>IF('Crisis Indicator Data'!#REF!="No Data",1,IF(#REF!&lt;&gt;"",1,0))</f>
        <v>#REF!</v>
      </c>
      <c r="AR20" s="33" t="e">
        <f>IF('Crisis Indicator Data'!#REF!="No Data",1,IF(#REF!&lt;&gt;"",1,0))</f>
        <v>#REF!</v>
      </c>
      <c r="AS20" s="33" t="e">
        <f>IF('Crisis Indicator Data'!#REF!="No Data",1,IF(#REF!&lt;&gt;"",1,0))</f>
        <v>#REF!</v>
      </c>
      <c r="AT20" s="33" t="e">
        <f>IF('Crisis Indicator Data'!#REF!="No Data",1,IF(#REF!&lt;&gt;"",1,0))</f>
        <v>#REF!</v>
      </c>
      <c r="AU20" s="33" t="e">
        <f>IF('Crisis Indicator Data'!#REF!="No Data",1,IF(#REF!&lt;&gt;"",1,0))</f>
        <v>#REF!</v>
      </c>
      <c r="AV20" s="33" t="e">
        <f>IF('Crisis Indicator Data'!#REF!="No Data",1,IF(#REF!&lt;&gt;"",1,0))</f>
        <v>#REF!</v>
      </c>
      <c r="AW20" s="33" t="e">
        <f>IF('Crisis Indicator Data'!#REF!="No Data",1,IF(#REF!&lt;&gt;"",1,0))</f>
        <v>#REF!</v>
      </c>
      <c r="AX20" s="33" t="e">
        <f>IF('Crisis Indicator Data'!#REF!="No Data",1,IF(#REF!&lt;&gt;"",1,0))</f>
        <v>#REF!</v>
      </c>
      <c r="AY20" s="33" t="e">
        <f>IF('Crisis Indicator Data'!#REF!="No Data",1,IF(#REF!&lt;&gt;"",1,0))</f>
        <v>#REF!</v>
      </c>
      <c r="AZ20" s="33" t="e">
        <f>IF('Crisis Indicator Data'!#REF!="No Data",1,IF(#REF!&lt;&gt;"",1,0))</f>
        <v>#REF!</v>
      </c>
      <c r="BA20" t="e">
        <f t="shared" si="0"/>
        <v>#REF!</v>
      </c>
      <c r="BB20" s="35" t="e">
        <f t="shared" si="1"/>
        <v>#REF!</v>
      </c>
    </row>
    <row r="21" spans="1:54" x14ac:dyDescent="0.3">
      <c r="A21" t="s">
        <v>38</v>
      </c>
      <c r="B21" s="33" t="e">
        <f>IF('Crisis Indicator Data'!#REF!="No Data",1,IF(#REF!&lt;&gt;"",1,0))</f>
        <v>#REF!</v>
      </c>
      <c r="C21" s="33" t="e">
        <f>IF('Crisis Indicator Data'!#REF!="No Data",1,IF(#REF!&lt;&gt;"",1,0))</f>
        <v>#REF!</v>
      </c>
      <c r="D21" s="33" t="e">
        <f>IF('Crisis Indicator Data'!#REF!="No Data",1,IF(#REF!&lt;&gt;"",1,0))</f>
        <v>#REF!</v>
      </c>
      <c r="E21" s="33" t="e">
        <f>IF('Crisis Indicator Data'!#REF!="No Data",1,IF(#REF!&lt;&gt;"",1,0))</f>
        <v>#REF!</v>
      </c>
      <c r="F21" s="33" t="e">
        <f>IF('Crisis Indicator Data'!#REF!="No Data",1,IF(#REF!&lt;&gt;"",1,0))</f>
        <v>#REF!</v>
      </c>
      <c r="G21" s="33" t="e">
        <f>IF('Crisis Indicator Data'!#REF!="No Data",1,IF(#REF!&lt;&gt;"",1,0))</f>
        <v>#REF!</v>
      </c>
      <c r="H21" s="33" t="e">
        <f>IF('Crisis Indicator Data'!#REF!="No Data",1,IF(#REF!&lt;&gt;"",1,0))</f>
        <v>#REF!</v>
      </c>
      <c r="I21" s="33" t="e">
        <f>IF('Crisis Indicator Data'!#REF!="No Data",1,IF(#REF!&lt;&gt;"",1,0))</f>
        <v>#REF!</v>
      </c>
      <c r="J21" s="33" t="e">
        <f>IF('Crisis Indicator Data'!#REF!="No Data",1,IF(#REF!&lt;&gt;"",1,0))</f>
        <v>#REF!</v>
      </c>
      <c r="K21" s="33" t="e">
        <f>IF('Crisis Indicator Data'!#REF!="No Data",1,IF(#REF!&lt;&gt;"",1,0))</f>
        <v>#REF!</v>
      </c>
      <c r="L21" s="33" t="e">
        <f>IF('Crisis Indicator Data'!#REF!="No Data",1,IF(#REF!&lt;&gt;"",1,0))</f>
        <v>#REF!</v>
      </c>
      <c r="M21" s="33" t="e">
        <f>IF('Crisis Indicator Data'!#REF!="No Data",1,IF(#REF!&lt;&gt;"",1,0))</f>
        <v>#REF!</v>
      </c>
      <c r="N21" s="33" t="e">
        <f>IF('Crisis Indicator Data'!#REF!="No Data",1,IF(#REF!&lt;&gt;"",1,0))</f>
        <v>#REF!</v>
      </c>
      <c r="O21" s="33" t="e">
        <f>IF('Crisis Indicator Data'!#REF!="No Data",1,IF(#REF!&lt;&gt;"",1,0))</f>
        <v>#REF!</v>
      </c>
      <c r="P21" s="33" t="e">
        <f>IF('Crisis Indicator Data'!#REF!="No Data",1,IF(#REF!&lt;&gt;"",1,0))</f>
        <v>#REF!</v>
      </c>
      <c r="Q21" s="33" t="e">
        <f>IF('Crisis Indicator Data'!#REF!="No Data",1,IF(#REF!&lt;&gt;"",1,0))</f>
        <v>#REF!</v>
      </c>
      <c r="R21" s="33" t="e">
        <f>IF('Crisis Indicator Data'!#REF!="No Data",1,IF(#REF!&lt;&gt;"",1,0))</f>
        <v>#REF!</v>
      </c>
      <c r="S21" s="33" t="e">
        <f>IF('Crisis Indicator Data'!#REF!="No Data",1,IF(#REF!&lt;&gt;"",1,0))</f>
        <v>#REF!</v>
      </c>
      <c r="T21" s="33" t="e">
        <f>IF('Crisis Indicator Data'!#REF!="No Data",1,IF(#REF!&lt;&gt;"",1,0))</f>
        <v>#REF!</v>
      </c>
      <c r="U21" s="33" t="e">
        <f>IF('Crisis Indicator Data'!#REF!="No Data",1,IF(#REF!&lt;&gt;"",1,0))</f>
        <v>#REF!</v>
      </c>
      <c r="V21" s="33" t="e">
        <f>IF('Crisis Indicator Data'!#REF!="No Data",1,IF(#REF!&lt;&gt;"",1,0))</f>
        <v>#REF!</v>
      </c>
      <c r="W21" s="33" t="e">
        <f>IF('Crisis Indicator Data'!#REF!="No Data",1,IF(#REF!&lt;&gt;"",1,0))</f>
        <v>#REF!</v>
      </c>
      <c r="X21" s="33" t="e">
        <f>IF('Crisis Indicator Data'!#REF!="No Data",1,IF(#REF!&lt;&gt;"",1,0))</f>
        <v>#REF!</v>
      </c>
      <c r="Y21" s="33" t="e">
        <f>IF('Crisis Indicator Data'!#REF!="No Data",1,IF(#REF!&lt;&gt;"",1,0))</f>
        <v>#REF!</v>
      </c>
      <c r="Z21" s="33" t="e">
        <f>IF('Crisis Indicator Data'!#REF!="No Data",1,IF(#REF!&lt;&gt;"",1,0))</f>
        <v>#REF!</v>
      </c>
      <c r="AA21" s="33" t="e">
        <f>IF('Crisis Indicator Data'!#REF!="No Data",1,IF(#REF!&lt;&gt;"",1,0))</f>
        <v>#REF!</v>
      </c>
      <c r="AB21" s="33" t="e">
        <f>IF('Crisis Indicator Data'!#REF!="No Data",1,IF(#REF!&lt;&gt;"",1,0))</f>
        <v>#REF!</v>
      </c>
      <c r="AC21" s="33" t="e">
        <f>IF('Crisis Indicator Data'!#REF!="No Data",1,IF(#REF!&lt;&gt;"",1,0))</f>
        <v>#REF!</v>
      </c>
      <c r="AD21" s="33" t="e">
        <f>IF('Crisis Indicator Data'!#REF!="No Data",1,IF(#REF!&lt;&gt;"",1,0))</f>
        <v>#REF!</v>
      </c>
      <c r="AE21" s="33" t="e">
        <f>IF('Crisis Indicator Data'!#REF!="No Data",1,IF(#REF!&lt;&gt;"",1,0))</f>
        <v>#REF!</v>
      </c>
      <c r="AF21" s="33" t="e">
        <f>IF('Crisis Indicator Data'!#REF!="No Data",1,IF(#REF!&lt;&gt;"",1,0))</f>
        <v>#REF!</v>
      </c>
      <c r="AG21" s="33" t="e">
        <f>IF('Crisis Indicator Data'!#REF!="No Data",1,IF(#REF!&lt;&gt;"",1,0))</f>
        <v>#REF!</v>
      </c>
      <c r="AH21" s="33" t="e">
        <f>IF('Crisis Indicator Data'!#REF!="No Data",1,IF(#REF!&lt;&gt;"",1,0))</f>
        <v>#REF!</v>
      </c>
      <c r="AI21" s="33" t="e">
        <f>IF('Crisis Indicator Data'!#REF!="No Data",1,IF(#REF!&lt;&gt;"",1,0))</f>
        <v>#REF!</v>
      </c>
      <c r="AJ21" s="33" t="e">
        <f>IF('Crisis Indicator Data'!#REF!="No Data",1,IF(#REF!&lt;&gt;"",1,0))</f>
        <v>#REF!</v>
      </c>
      <c r="AK21" s="33" t="e">
        <f>IF('Crisis Indicator Data'!#REF!="No Data",1,IF(#REF!&lt;&gt;"",1,0))</f>
        <v>#REF!</v>
      </c>
      <c r="AL21" s="33" t="e">
        <f>IF('Crisis Indicator Data'!#REF!="No Data",1,IF(#REF!&lt;&gt;"",1,0))</f>
        <v>#REF!</v>
      </c>
      <c r="AM21" s="33" t="e">
        <f>IF('Crisis Indicator Data'!#REF!="No Data",1,IF(#REF!&lt;&gt;"",1,0))</f>
        <v>#REF!</v>
      </c>
      <c r="AN21" s="33" t="e">
        <f>IF('Crisis Indicator Data'!#REF!="No Data",1,IF(#REF!&lt;&gt;"",1,0))</f>
        <v>#REF!</v>
      </c>
      <c r="AO21" s="33" t="e">
        <f>IF('Crisis Indicator Data'!#REF!="No Data",1,IF(#REF!&lt;&gt;"",1,0))</f>
        <v>#REF!</v>
      </c>
      <c r="AP21" s="33" t="e">
        <f>IF('Crisis Indicator Data'!#REF!="No Data",1,IF(#REF!&lt;&gt;"",1,0))</f>
        <v>#REF!</v>
      </c>
      <c r="AQ21" s="33" t="e">
        <f>IF('Crisis Indicator Data'!#REF!="No Data",1,IF(#REF!&lt;&gt;"",1,0))</f>
        <v>#REF!</v>
      </c>
      <c r="AR21" s="33" t="e">
        <f>IF('Crisis Indicator Data'!#REF!="No Data",1,IF(#REF!&lt;&gt;"",1,0))</f>
        <v>#REF!</v>
      </c>
      <c r="AS21" s="33" t="e">
        <f>IF('Crisis Indicator Data'!#REF!="No Data",1,IF(#REF!&lt;&gt;"",1,0))</f>
        <v>#REF!</v>
      </c>
      <c r="AT21" s="33" t="e">
        <f>IF('Crisis Indicator Data'!#REF!="No Data",1,IF(#REF!&lt;&gt;"",1,0))</f>
        <v>#REF!</v>
      </c>
      <c r="AU21" s="33" t="e">
        <f>IF('Crisis Indicator Data'!#REF!="No Data",1,IF(#REF!&lt;&gt;"",1,0))</f>
        <v>#REF!</v>
      </c>
      <c r="AV21" s="33" t="e">
        <f>IF('Crisis Indicator Data'!#REF!="No Data",1,IF(#REF!&lt;&gt;"",1,0))</f>
        <v>#REF!</v>
      </c>
      <c r="AW21" s="33" t="e">
        <f>IF('Crisis Indicator Data'!#REF!="No Data",1,IF(#REF!&lt;&gt;"",1,0))</f>
        <v>#REF!</v>
      </c>
      <c r="AX21" s="33" t="e">
        <f>IF('Crisis Indicator Data'!#REF!="No Data",1,IF(#REF!&lt;&gt;"",1,0))</f>
        <v>#REF!</v>
      </c>
      <c r="AY21" s="33" t="e">
        <f>IF('Crisis Indicator Data'!#REF!="No Data",1,IF(#REF!&lt;&gt;"",1,0))</f>
        <v>#REF!</v>
      </c>
      <c r="AZ21" s="33" t="e">
        <f>IF('Crisis Indicator Data'!#REF!="No Data",1,IF(#REF!&lt;&gt;"",1,0))</f>
        <v>#REF!</v>
      </c>
      <c r="BA21" t="e">
        <f t="shared" si="0"/>
        <v>#REF!</v>
      </c>
      <c r="BB21" s="35" t="e">
        <f t="shared" si="1"/>
        <v>#REF!</v>
      </c>
    </row>
    <row r="22" spans="1:54" x14ac:dyDescent="0.3">
      <c r="A22" t="s">
        <v>39</v>
      </c>
      <c r="B22" s="33" t="e">
        <f>IF('Crisis Indicator Data'!#REF!="No Data",1,IF(#REF!&lt;&gt;"",1,0))</f>
        <v>#REF!</v>
      </c>
      <c r="C22" s="33" t="e">
        <f>IF('Crisis Indicator Data'!#REF!="No Data",1,IF(#REF!&lt;&gt;"",1,0))</f>
        <v>#REF!</v>
      </c>
      <c r="D22" s="33" t="e">
        <f>IF('Crisis Indicator Data'!#REF!="No Data",1,IF(#REF!&lt;&gt;"",1,0))</f>
        <v>#REF!</v>
      </c>
      <c r="E22" s="33" t="e">
        <f>IF('Crisis Indicator Data'!#REF!="No Data",1,IF(#REF!&lt;&gt;"",1,0))</f>
        <v>#REF!</v>
      </c>
      <c r="F22" s="33" t="e">
        <f>IF('Crisis Indicator Data'!#REF!="No Data",1,IF(#REF!&lt;&gt;"",1,0))</f>
        <v>#REF!</v>
      </c>
      <c r="G22" s="33" t="e">
        <f>IF('Crisis Indicator Data'!#REF!="No Data",1,IF(#REF!&lt;&gt;"",1,0))</f>
        <v>#REF!</v>
      </c>
      <c r="H22" s="33" t="e">
        <f>IF('Crisis Indicator Data'!#REF!="No Data",1,IF(#REF!&lt;&gt;"",1,0))</f>
        <v>#REF!</v>
      </c>
      <c r="I22" s="33" t="e">
        <f>IF('Crisis Indicator Data'!#REF!="No Data",1,IF(#REF!&lt;&gt;"",1,0))</f>
        <v>#REF!</v>
      </c>
      <c r="J22" s="33" t="e">
        <f>IF('Crisis Indicator Data'!#REF!="No Data",1,IF(#REF!&lt;&gt;"",1,0))</f>
        <v>#REF!</v>
      </c>
      <c r="K22" s="33" t="e">
        <f>IF('Crisis Indicator Data'!#REF!="No Data",1,IF(#REF!&lt;&gt;"",1,0))</f>
        <v>#REF!</v>
      </c>
      <c r="L22" s="33" t="e">
        <f>IF('Crisis Indicator Data'!#REF!="No Data",1,IF(#REF!&lt;&gt;"",1,0))</f>
        <v>#REF!</v>
      </c>
      <c r="M22" s="33" t="e">
        <f>IF('Crisis Indicator Data'!#REF!="No Data",1,IF(#REF!&lt;&gt;"",1,0))</f>
        <v>#REF!</v>
      </c>
      <c r="N22" s="33" t="e">
        <f>IF('Crisis Indicator Data'!#REF!="No Data",1,IF(#REF!&lt;&gt;"",1,0))</f>
        <v>#REF!</v>
      </c>
      <c r="O22" s="33" t="e">
        <f>IF('Crisis Indicator Data'!#REF!="No Data",1,IF(#REF!&lt;&gt;"",1,0))</f>
        <v>#REF!</v>
      </c>
      <c r="P22" s="33" t="e">
        <f>IF('Crisis Indicator Data'!#REF!="No Data",1,IF(#REF!&lt;&gt;"",1,0))</f>
        <v>#REF!</v>
      </c>
      <c r="Q22" s="33" t="e">
        <f>IF('Crisis Indicator Data'!#REF!="No Data",1,IF(#REF!&lt;&gt;"",1,0))</f>
        <v>#REF!</v>
      </c>
      <c r="R22" s="33" t="e">
        <f>IF('Crisis Indicator Data'!#REF!="No Data",1,IF(#REF!&lt;&gt;"",1,0))</f>
        <v>#REF!</v>
      </c>
      <c r="S22" s="33" t="e">
        <f>IF('Crisis Indicator Data'!#REF!="No Data",1,IF(#REF!&lt;&gt;"",1,0))</f>
        <v>#REF!</v>
      </c>
      <c r="T22" s="33" t="e">
        <f>IF('Crisis Indicator Data'!#REF!="No Data",1,IF(#REF!&lt;&gt;"",1,0))</f>
        <v>#REF!</v>
      </c>
      <c r="U22" s="33" t="e">
        <f>IF('Crisis Indicator Data'!#REF!="No Data",1,IF(#REF!&lt;&gt;"",1,0))</f>
        <v>#REF!</v>
      </c>
      <c r="V22" s="33" t="e">
        <f>IF('Crisis Indicator Data'!#REF!="No Data",1,IF(#REF!&lt;&gt;"",1,0))</f>
        <v>#REF!</v>
      </c>
      <c r="W22" s="33" t="e">
        <f>IF('Crisis Indicator Data'!#REF!="No Data",1,IF(#REF!&lt;&gt;"",1,0))</f>
        <v>#REF!</v>
      </c>
      <c r="X22" s="33" t="e">
        <f>IF('Crisis Indicator Data'!#REF!="No Data",1,IF(#REF!&lt;&gt;"",1,0))</f>
        <v>#REF!</v>
      </c>
      <c r="Y22" s="33" t="e">
        <f>IF('Crisis Indicator Data'!#REF!="No Data",1,IF(#REF!&lt;&gt;"",1,0))</f>
        <v>#REF!</v>
      </c>
      <c r="Z22" s="33" t="e">
        <f>IF('Crisis Indicator Data'!#REF!="No Data",1,IF(#REF!&lt;&gt;"",1,0))</f>
        <v>#REF!</v>
      </c>
      <c r="AA22" s="33" t="e">
        <f>IF('Crisis Indicator Data'!#REF!="No Data",1,IF(#REF!&lt;&gt;"",1,0))</f>
        <v>#REF!</v>
      </c>
      <c r="AB22" s="33" t="e">
        <f>IF('Crisis Indicator Data'!#REF!="No Data",1,IF(#REF!&lt;&gt;"",1,0))</f>
        <v>#REF!</v>
      </c>
      <c r="AC22" s="33" t="e">
        <f>IF('Crisis Indicator Data'!#REF!="No Data",1,IF(#REF!&lt;&gt;"",1,0))</f>
        <v>#REF!</v>
      </c>
      <c r="AD22" s="33" t="e">
        <f>IF('Crisis Indicator Data'!#REF!="No Data",1,IF(#REF!&lt;&gt;"",1,0))</f>
        <v>#REF!</v>
      </c>
      <c r="AE22" s="33" t="e">
        <f>IF('Crisis Indicator Data'!#REF!="No Data",1,IF(#REF!&lt;&gt;"",1,0))</f>
        <v>#REF!</v>
      </c>
      <c r="AF22" s="33" t="e">
        <f>IF('Crisis Indicator Data'!#REF!="No Data",1,IF(#REF!&lt;&gt;"",1,0))</f>
        <v>#REF!</v>
      </c>
      <c r="AG22" s="33" t="e">
        <f>IF('Crisis Indicator Data'!#REF!="No Data",1,IF(#REF!&lt;&gt;"",1,0))</f>
        <v>#REF!</v>
      </c>
      <c r="AH22" s="33" t="e">
        <f>IF('Crisis Indicator Data'!#REF!="No Data",1,IF(#REF!&lt;&gt;"",1,0))</f>
        <v>#REF!</v>
      </c>
      <c r="AI22" s="33" t="e">
        <f>IF('Crisis Indicator Data'!#REF!="No Data",1,IF(#REF!&lt;&gt;"",1,0))</f>
        <v>#REF!</v>
      </c>
      <c r="AJ22" s="33" t="e">
        <f>IF('Crisis Indicator Data'!#REF!="No Data",1,IF(#REF!&lt;&gt;"",1,0))</f>
        <v>#REF!</v>
      </c>
      <c r="AK22" s="33" t="e">
        <f>IF('Crisis Indicator Data'!#REF!="No Data",1,IF(#REF!&lt;&gt;"",1,0))</f>
        <v>#REF!</v>
      </c>
      <c r="AL22" s="33" t="e">
        <f>IF('Crisis Indicator Data'!#REF!="No Data",1,IF(#REF!&lt;&gt;"",1,0))</f>
        <v>#REF!</v>
      </c>
      <c r="AM22" s="33" t="e">
        <f>IF('Crisis Indicator Data'!#REF!="No Data",1,IF(#REF!&lt;&gt;"",1,0))</f>
        <v>#REF!</v>
      </c>
      <c r="AN22" s="33" t="e">
        <f>IF('Crisis Indicator Data'!#REF!="No Data",1,IF(#REF!&lt;&gt;"",1,0))</f>
        <v>#REF!</v>
      </c>
      <c r="AO22" s="33" t="e">
        <f>IF('Crisis Indicator Data'!#REF!="No Data",1,IF(#REF!&lt;&gt;"",1,0))</f>
        <v>#REF!</v>
      </c>
      <c r="AP22" s="33" t="e">
        <f>IF('Crisis Indicator Data'!#REF!="No Data",1,IF(#REF!&lt;&gt;"",1,0))</f>
        <v>#REF!</v>
      </c>
      <c r="AQ22" s="33" t="e">
        <f>IF('Crisis Indicator Data'!#REF!="No Data",1,IF(#REF!&lt;&gt;"",1,0))</f>
        <v>#REF!</v>
      </c>
      <c r="AR22" s="33" t="e">
        <f>IF('Crisis Indicator Data'!#REF!="No Data",1,IF(#REF!&lt;&gt;"",1,0))</f>
        <v>#REF!</v>
      </c>
      <c r="AS22" s="33" t="e">
        <f>IF('Crisis Indicator Data'!#REF!="No Data",1,IF(#REF!&lt;&gt;"",1,0))</f>
        <v>#REF!</v>
      </c>
      <c r="AT22" s="33" t="e">
        <f>IF('Crisis Indicator Data'!#REF!="No Data",1,IF(#REF!&lt;&gt;"",1,0))</f>
        <v>#REF!</v>
      </c>
      <c r="AU22" s="33" t="e">
        <f>IF('Crisis Indicator Data'!#REF!="No Data",1,IF(#REF!&lt;&gt;"",1,0))</f>
        <v>#REF!</v>
      </c>
      <c r="AV22" s="33" t="e">
        <f>IF('Crisis Indicator Data'!#REF!="No Data",1,IF(#REF!&lt;&gt;"",1,0))</f>
        <v>#REF!</v>
      </c>
      <c r="AW22" s="33" t="e">
        <f>IF('Crisis Indicator Data'!#REF!="No Data",1,IF(#REF!&lt;&gt;"",1,0))</f>
        <v>#REF!</v>
      </c>
      <c r="AX22" s="33" t="e">
        <f>IF('Crisis Indicator Data'!#REF!="No Data",1,IF(#REF!&lt;&gt;"",1,0))</f>
        <v>#REF!</v>
      </c>
      <c r="AY22" s="33" t="e">
        <f>IF('Crisis Indicator Data'!#REF!="No Data",1,IF(#REF!&lt;&gt;"",1,0))</f>
        <v>#REF!</v>
      </c>
      <c r="AZ22" s="33" t="e">
        <f>IF('Crisis Indicator Data'!#REF!="No Data",1,IF(#REF!&lt;&gt;"",1,0))</f>
        <v>#REF!</v>
      </c>
      <c r="BA22" t="e">
        <f t="shared" si="0"/>
        <v>#REF!</v>
      </c>
      <c r="BB22" s="35" t="e">
        <f t="shared" si="1"/>
        <v>#REF!</v>
      </c>
    </row>
    <row r="23" spans="1:54" x14ac:dyDescent="0.3">
      <c r="A23" t="s">
        <v>41</v>
      </c>
      <c r="B23" s="33" t="e">
        <f>IF('Crisis Indicator Data'!#REF!="No Data",1,IF(#REF!&lt;&gt;"",1,0))</f>
        <v>#REF!</v>
      </c>
      <c r="C23" s="33" t="e">
        <f>IF('Crisis Indicator Data'!#REF!="No Data",1,IF(#REF!&lt;&gt;"",1,0))</f>
        <v>#REF!</v>
      </c>
      <c r="D23" s="33" t="e">
        <f>IF('Crisis Indicator Data'!#REF!="No Data",1,IF(#REF!&lt;&gt;"",1,0))</f>
        <v>#REF!</v>
      </c>
      <c r="E23" s="33" t="e">
        <f>IF('Crisis Indicator Data'!#REF!="No Data",1,IF(#REF!&lt;&gt;"",1,0))</f>
        <v>#REF!</v>
      </c>
      <c r="F23" s="33" t="e">
        <f>IF('Crisis Indicator Data'!#REF!="No Data",1,IF(#REF!&lt;&gt;"",1,0))</f>
        <v>#REF!</v>
      </c>
      <c r="G23" s="33" t="e">
        <f>IF('Crisis Indicator Data'!#REF!="No Data",1,IF(#REF!&lt;&gt;"",1,0))</f>
        <v>#REF!</v>
      </c>
      <c r="H23" s="33" t="e">
        <f>IF('Crisis Indicator Data'!#REF!="No Data",1,IF(#REF!&lt;&gt;"",1,0))</f>
        <v>#REF!</v>
      </c>
      <c r="I23" s="33" t="e">
        <f>IF('Crisis Indicator Data'!#REF!="No Data",1,IF(#REF!&lt;&gt;"",1,0))</f>
        <v>#REF!</v>
      </c>
      <c r="J23" s="33" t="e">
        <f>IF('Crisis Indicator Data'!#REF!="No Data",1,IF(#REF!&lt;&gt;"",1,0))</f>
        <v>#REF!</v>
      </c>
      <c r="K23" s="33" t="e">
        <f>IF('Crisis Indicator Data'!#REF!="No Data",1,IF(#REF!&lt;&gt;"",1,0))</f>
        <v>#REF!</v>
      </c>
      <c r="L23" s="33" t="e">
        <f>IF('Crisis Indicator Data'!#REF!="No Data",1,IF(#REF!&lt;&gt;"",1,0))</f>
        <v>#REF!</v>
      </c>
      <c r="M23" s="33" t="e">
        <f>IF('Crisis Indicator Data'!#REF!="No Data",1,IF(#REF!&lt;&gt;"",1,0))</f>
        <v>#REF!</v>
      </c>
      <c r="N23" s="33" t="e">
        <f>IF('Crisis Indicator Data'!#REF!="No Data",1,IF(#REF!&lt;&gt;"",1,0))</f>
        <v>#REF!</v>
      </c>
      <c r="O23" s="33" t="e">
        <f>IF('Crisis Indicator Data'!#REF!="No Data",1,IF(#REF!&lt;&gt;"",1,0))</f>
        <v>#REF!</v>
      </c>
      <c r="P23" s="33" t="e">
        <f>IF('Crisis Indicator Data'!#REF!="No Data",1,IF(#REF!&lt;&gt;"",1,0))</f>
        <v>#REF!</v>
      </c>
      <c r="Q23" s="33" t="e">
        <f>IF('Crisis Indicator Data'!#REF!="No Data",1,IF(#REF!&lt;&gt;"",1,0))</f>
        <v>#REF!</v>
      </c>
      <c r="R23" s="33" t="e">
        <f>IF('Crisis Indicator Data'!#REF!="No Data",1,IF(#REF!&lt;&gt;"",1,0))</f>
        <v>#REF!</v>
      </c>
      <c r="S23" s="33" t="e">
        <f>IF('Crisis Indicator Data'!#REF!="No Data",1,IF(#REF!&lt;&gt;"",1,0))</f>
        <v>#REF!</v>
      </c>
      <c r="T23" s="33" t="e">
        <f>IF('Crisis Indicator Data'!#REF!="No Data",1,IF(#REF!&lt;&gt;"",1,0))</f>
        <v>#REF!</v>
      </c>
      <c r="U23" s="33" t="e">
        <f>IF('Crisis Indicator Data'!#REF!="No Data",1,IF(#REF!&lt;&gt;"",1,0))</f>
        <v>#REF!</v>
      </c>
      <c r="V23" s="33" t="e">
        <f>IF('Crisis Indicator Data'!#REF!="No Data",1,IF(#REF!&lt;&gt;"",1,0))</f>
        <v>#REF!</v>
      </c>
      <c r="W23" s="33" t="e">
        <f>IF('Crisis Indicator Data'!#REF!="No Data",1,IF(#REF!&lt;&gt;"",1,0))</f>
        <v>#REF!</v>
      </c>
      <c r="X23" s="33" t="e">
        <f>IF('Crisis Indicator Data'!#REF!="No Data",1,IF(#REF!&lt;&gt;"",1,0))</f>
        <v>#REF!</v>
      </c>
      <c r="Y23" s="33" t="e">
        <f>IF('Crisis Indicator Data'!#REF!="No Data",1,IF(#REF!&lt;&gt;"",1,0))</f>
        <v>#REF!</v>
      </c>
      <c r="Z23" s="33" t="e">
        <f>IF('Crisis Indicator Data'!#REF!="No Data",1,IF(#REF!&lt;&gt;"",1,0))</f>
        <v>#REF!</v>
      </c>
      <c r="AA23" s="33" t="e">
        <f>IF('Crisis Indicator Data'!#REF!="No Data",1,IF(#REF!&lt;&gt;"",1,0))</f>
        <v>#REF!</v>
      </c>
      <c r="AB23" s="33" t="e">
        <f>IF('Crisis Indicator Data'!#REF!="No Data",1,IF(#REF!&lt;&gt;"",1,0))</f>
        <v>#REF!</v>
      </c>
      <c r="AC23" s="33" t="e">
        <f>IF('Crisis Indicator Data'!#REF!="No Data",1,IF(#REF!&lt;&gt;"",1,0))</f>
        <v>#REF!</v>
      </c>
      <c r="AD23" s="33" t="e">
        <f>IF('Crisis Indicator Data'!#REF!="No Data",1,IF(#REF!&lt;&gt;"",1,0))</f>
        <v>#REF!</v>
      </c>
      <c r="AE23" s="33" t="e">
        <f>IF('Crisis Indicator Data'!#REF!="No Data",1,IF(#REF!&lt;&gt;"",1,0))</f>
        <v>#REF!</v>
      </c>
      <c r="AF23" s="33" t="e">
        <f>IF('Crisis Indicator Data'!#REF!="No Data",1,IF(#REF!&lt;&gt;"",1,0))</f>
        <v>#REF!</v>
      </c>
      <c r="AG23" s="33" t="e">
        <f>IF('Crisis Indicator Data'!#REF!="No Data",1,IF(#REF!&lt;&gt;"",1,0))</f>
        <v>#REF!</v>
      </c>
      <c r="AH23" s="33" t="e">
        <f>IF('Crisis Indicator Data'!#REF!="No Data",1,IF(#REF!&lt;&gt;"",1,0))</f>
        <v>#REF!</v>
      </c>
      <c r="AI23" s="33" t="e">
        <f>IF('Crisis Indicator Data'!#REF!="No Data",1,IF(#REF!&lt;&gt;"",1,0))</f>
        <v>#REF!</v>
      </c>
      <c r="AJ23" s="33" t="e">
        <f>IF('Crisis Indicator Data'!#REF!="No Data",1,IF(#REF!&lt;&gt;"",1,0))</f>
        <v>#REF!</v>
      </c>
      <c r="AK23" s="33" t="e">
        <f>IF('Crisis Indicator Data'!#REF!="No Data",1,IF(#REF!&lt;&gt;"",1,0))</f>
        <v>#REF!</v>
      </c>
      <c r="AL23" s="33" t="e">
        <f>IF('Crisis Indicator Data'!#REF!="No Data",1,IF(#REF!&lt;&gt;"",1,0))</f>
        <v>#REF!</v>
      </c>
      <c r="AM23" s="33" t="e">
        <f>IF('Crisis Indicator Data'!#REF!="No Data",1,IF(#REF!&lt;&gt;"",1,0))</f>
        <v>#REF!</v>
      </c>
      <c r="AN23" s="33" t="e">
        <f>IF('Crisis Indicator Data'!#REF!="No Data",1,IF(#REF!&lt;&gt;"",1,0))</f>
        <v>#REF!</v>
      </c>
      <c r="AO23" s="33" t="e">
        <f>IF('Crisis Indicator Data'!#REF!="No Data",1,IF(#REF!&lt;&gt;"",1,0))</f>
        <v>#REF!</v>
      </c>
      <c r="AP23" s="33" t="e">
        <f>IF('Crisis Indicator Data'!#REF!="No Data",1,IF(#REF!&lt;&gt;"",1,0))</f>
        <v>#REF!</v>
      </c>
      <c r="AQ23" s="33" t="e">
        <f>IF('Crisis Indicator Data'!#REF!="No Data",1,IF(#REF!&lt;&gt;"",1,0))</f>
        <v>#REF!</v>
      </c>
      <c r="AR23" s="33" t="e">
        <f>IF('Crisis Indicator Data'!#REF!="No Data",1,IF(#REF!&lt;&gt;"",1,0))</f>
        <v>#REF!</v>
      </c>
      <c r="AS23" s="33" t="e">
        <f>IF('Crisis Indicator Data'!#REF!="No Data",1,IF(#REF!&lt;&gt;"",1,0))</f>
        <v>#REF!</v>
      </c>
      <c r="AT23" s="33" t="e">
        <f>IF('Crisis Indicator Data'!#REF!="No Data",1,IF(#REF!&lt;&gt;"",1,0))</f>
        <v>#REF!</v>
      </c>
      <c r="AU23" s="33" t="e">
        <f>IF('Crisis Indicator Data'!#REF!="No Data",1,IF(#REF!&lt;&gt;"",1,0))</f>
        <v>#REF!</v>
      </c>
      <c r="AV23" s="33" t="e">
        <f>IF('Crisis Indicator Data'!#REF!="No Data",1,IF(#REF!&lt;&gt;"",1,0))</f>
        <v>#REF!</v>
      </c>
      <c r="AW23" s="33" t="e">
        <f>IF('Crisis Indicator Data'!#REF!="No Data",1,IF(#REF!&lt;&gt;"",1,0))</f>
        <v>#REF!</v>
      </c>
      <c r="AX23" s="33" t="e">
        <f>IF('Crisis Indicator Data'!#REF!="No Data",1,IF(#REF!&lt;&gt;"",1,0))</f>
        <v>#REF!</v>
      </c>
      <c r="AY23" s="33" t="e">
        <f>IF('Crisis Indicator Data'!#REF!="No Data",1,IF(#REF!&lt;&gt;"",1,0))</f>
        <v>#REF!</v>
      </c>
      <c r="AZ23" s="33" t="e">
        <f>IF('Crisis Indicator Data'!#REF!="No Data",1,IF(#REF!&lt;&gt;"",1,0))</f>
        <v>#REF!</v>
      </c>
      <c r="BA23" t="e">
        <f t="shared" si="0"/>
        <v>#REF!</v>
      </c>
      <c r="BB23" s="35" t="e">
        <f t="shared" si="1"/>
        <v>#REF!</v>
      </c>
    </row>
    <row r="24" spans="1:54" x14ac:dyDescent="0.3">
      <c r="A24" t="s">
        <v>43</v>
      </c>
      <c r="B24" s="33" t="e">
        <f>IF('Crisis Indicator Data'!#REF!="No Data",1,IF(#REF!&lt;&gt;"",1,0))</f>
        <v>#REF!</v>
      </c>
      <c r="C24" s="33" t="e">
        <f>IF('Crisis Indicator Data'!#REF!="No Data",1,IF(#REF!&lt;&gt;"",1,0))</f>
        <v>#REF!</v>
      </c>
      <c r="D24" s="33" t="e">
        <f>IF('Crisis Indicator Data'!#REF!="No Data",1,IF(#REF!&lt;&gt;"",1,0))</f>
        <v>#REF!</v>
      </c>
      <c r="E24" s="33" t="e">
        <f>IF('Crisis Indicator Data'!#REF!="No Data",1,IF(#REF!&lt;&gt;"",1,0))</f>
        <v>#REF!</v>
      </c>
      <c r="F24" s="33" t="e">
        <f>IF('Crisis Indicator Data'!#REF!="No Data",1,IF(#REF!&lt;&gt;"",1,0))</f>
        <v>#REF!</v>
      </c>
      <c r="G24" s="33" t="e">
        <f>IF('Crisis Indicator Data'!#REF!="No Data",1,IF(#REF!&lt;&gt;"",1,0))</f>
        <v>#REF!</v>
      </c>
      <c r="H24" s="33" t="e">
        <f>IF('Crisis Indicator Data'!#REF!="No Data",1,IF(#REF!&lt;&gt;"",1,0))</f>
        <v>#REF!</v>
      </c>
      <c r="I24" s="33" t="e">
        <f>IF('Crisis Indicator Data'!#REF!="No Data",1,IF(#REF!&lt;&gt;"",1,0))</f>
        <v>#REF!</v>
      </c>
      <c r="J24" s="33" t="e">
        <f>IF('Crisis Indicator Data'!#REF!="No Data",1,IF(#REF!&lt;&gt;"",1,0))</f>
        <v>#REF!</v>
      </c>
      <c r="K24" s="33" t="e">
        <f>IF('Crisis Indicator Data'!#REF!="No Data",1,IF(#REF!&lt;&gt;"",1,0))</f>
        <v>#REF!</v>
      </c>
      <c r="L24" s="33" t="e">
        <f>IF('Crisis Indicator Data'!#REF!="No Data",1,IF(#REF!&lt;&gt;"",1,0))</f>
        <v>#REF!</v>
      </c>
      <c r="M24" s="33" t="e">
        <f>IF('Crisis Indicator Data'!#REF!="No Data",1,IF(#REF!&lt;&gt;"",1,0))</f>
        <v>#REF!</v>
      </c>
      <c r="N24" s="33" t="e">
        <f>IF('Crisis Indicator Data'!#REF!="No Data",1,IF(#REF!&lt;&gt;"",1,0))</f>
        <v>#REF!</v>
      </c>
      <c r="O24" s="33" t="e">
        <f>IF('Crisis Indicator Data'!#REF!="No Data",1,IF(#REF!&lt;&gt;"",1,0))</f>
        <v>#REF!</v>
      </c>
      <c r="P24" s="33" t="e">
        <f>IF('Crisis Indicator Data'!#REF!="No Data",1,IF(#REF!&lt;&gt;"",1,0))</f>
        <v>#REF!</v>
      </c>
      <c r="Q24" s="33" t="e">
        <f>IF('Crisis Indicator Data'!#REF!="No Data",1,IF(#REF!&lt;&gt;"",1,0))</f>
        <v>#REF!</v>
      </c>
      <c r="R24" s="33" t="e">
        <f>IF('Crisis Indicator Data'!#REF!="No Data",1,IF(#REF!&lt;&gt;"",1,0))</f>
        <v>#REF!</v>
      </c>
      <c r="S24" s="33" t="e">
        <f>IF('Crisis Indicator Data'!#REF!="No Data",1,IF(#REF!&lt;&gt;"",1,0))</f>
        <v>#REF!</v>
      </c>
      <c r="T24" s="33" t="e">
        <f>IF('Crisis Indicator Data'!#REF!="No Data",1,IF(#REF!&lt;&gt;"",1,0))</f>
        <v>#REF!</v>
      </c>
      <c r="U24" s="33" t="e">
        <f>IF('Crisis Indicator Data'!#REF!="No Data",1,IF(#REF!&lt;&gt;"",1,0))</f>
        <v>#REF!</v>
      </c>
      <c r="V24" s="33" t="e">
        <f>IF('Crisis Indicator Data'!#REF!="No Data",1,IF(#REF!&lt;&gt;"",1,0))</f>
        <v>#REF!</v>
      </c>
      <c r="W24" s="33" t="e">
        <f>IF('Crisis Indicator Data'!#REF!="No Data",1,IF(#REF!&lt;&gt;"",1,0))</f>
        <v>#REF!</v>
      </c>
      <c r="X24" s="33" t="e">
        <f>IF('Crisis Indicator Data'!#REF!="No Data",1,IF(#REF!&lt;&gt;"",1,0))</f>
        <v>#REF!</v>
      </c>
      <c r="Y24" s="33" t="e">
        <f>IF('Crisis Indicator Data'!#REF!="No Data",1,IF(#REF!&lt;&gt;"",1,0))</f>
        <v>#REF!</v>
      </c>
      <c r="Z24" s="33" t="e">
        <f>IF('Crisis Indicator Data'!#REF!="No Data",1,IF(#REF!&lt;&gt;"",1,0))</f>
        <v>#REF!</v>
      </c>
      <c r="AA24" s="33" t="e">
        <f>IF('Crisis Indicator Data'!#REF!="No Data",1,IF(#REF!&lt;&gt;"",1,0))</f>
        <v>#REF!</v>
      </c>
      <c r="AB24" s="33" t="e">
        <f>IF('Crisis Indicator Data'!#REF!="No Data",1,IF(#REF!&lt;&gt;"",1,0))</f>
        <v>#REF!</v>
      </c>
      <c r="AC24" s="33" t="e">
        <f>IF('Crisis Indicator Data'!#REF!="No Data",1,IF(#REF!&lt;&gt;"",1,0))</f>
        <v>#REF!</v>
      </c>
      <c r="AD24" s="33" t="e">
        <f>IF('Crisis Indicator Data'!#REF!="No Data",1,IF(#REF!&lt;&gt;"",1,0))</f>
        <v>#REF!</v>
      </c>
      <c r="AE24" s="33" t="e">
        <f>IF('Crisis Indicator Data'!#REF!="No Data",1,IF(#REF!&lt;&gt;"",1,0))</f>
        <v>#REF!</v>
      </c>
      <c r="AF24" s="33" t="e">
        <f>IF('Crisis Indicator Data'!#REF!="No Data",1,IF(#REF!&lt;&gt;"",1,0))</f>
        <v>#REF!</v>
      </c>
      <c r="AG24" s="33" t="e">
        <f>IF('Crisis Indicator Data'!#REF!="No Data",1,IF(#REF!&lt;&gt;"",1,0))</f>
        <v>#REF!</v>
      </c>
      <c r="AH24" s="33" t="e">
        <f>IF('Crisis Indicator Data'!#REF!="No Data",1,IF(#REF!&lt;&gt;"",1,0))</f>
        <v>#REF!</v>
      </c>
      <c r="AI24" s="33" t="e">
        <f>IF('Crisis Indicator Data'!#REF!="No Data",1,IF(#REF!&lt;&gt;"",1,0))</f>
        <v>#REF!</v>
      </c>
      <c r="AJ24" s="33" t="e">
        <f>IF('Crisis Indicator Data'!#REF!="No Data",1,IF(#REF!&lt;&gt;"",1,0))</f>
        <v>#REF!</v>
      </c>
      <c r="AK24" s="33" t="e">
        <f>IF('Crisis Indicator Data'!#REF!="No Data",1,IF(#REF!&lt;&gt;"",1,0))</f>
        <v>#REF!</v>
      </c>
      <c r="AL24" s="33" t="e">
        <f>IF('Crisis Indicator Data'!#REF!="No Data",1,IF(#REF!&lt;&gt;"",1,0))</f>
        <v>#REF!</v>
      </c>
      <c r="AM24" s="33" t="e">
        <f>IF('Crisis Indicator Data'!#REF!="No Data",1,IF(#REF!&lt;&gt;"",1,0))</f>
        <v>#REF!</v>
      </c>
      <c r="AN24" s="33" t="e">
        <f>IF('Crisis Indicator Data'!#REF!="No Data",1,IF(#REF!&lt;&gt;"",1,0))</f>
        <v>#REF!</v>
      </c>
      <c r="AO24" s="33" t="e">
        <f>IF('Crisis Indicator Data'!#REF!="No Data",1,IF(#REF!&lt;&gt;"",1,0))</f>
        <v>#REF!</v>
      </c>
      <c r="AP24" s="33" t="e">
        <f>IF('Crisis Indicator Data'!#REF!="No Data",1,IF(#REF!&lt;&gt;"",1,0))</f>
        <v>#REF!</v>
      </c>
      <c r="AQ24" s="33" t="e">
        <f>IF('Crisis Indicator Data'!#REF!="No Data",1,IF(#REF!&lt;&gt;"",1,0))</f>
        <v>#REF!</v>
      </c>
      <c r="AR24" s="33" t="e">
        <f>IF('Crisis Indicator Data'!#REF!="No Data",1,IF(#REF!&lt;&gt;"",1,0))</f>
        <v>#REF!</v>
      </c>
      <c r="AS24" s="33" t="e">
        <f>IF('Crisis Indicator Data'!#REF!="No Data",1,IF(#REF!&lt;&gt;"",1,0))</f>
        <v>#REF!</v>
      </c>
      <c r="AT24" s="33" t="e">
        <f>IF('Crisis Indicator Data'!#REF!="No Data",1,IF(#REF!&lt;&gt;"",1,0))</f>
        <v>#REF!</v>
      </c>
      <c r="AU24" s="33" t="e">
        <f>IF('Crisis Indicator Data'!#REF!="No Data",1,IF(#REF!&lt;&gt;"",1,0))</f>
        <v>#REF!</v>
      </c>
      <c r="AV24" s="33" t="e">
        <f>IF('Crisis Indicator Data'!#REF!="No Data",1,IF(#REF!&lt;&gt;"",1,0))</f>
        <v>#REF!</v>
      </c>
      <c r="AW24" s="33" t="e">
        <f>IF('Crisis Indicator Data'!#REF!="No Data",1,IF(#REF!&lt;&gt;"",1,0))</f>
        <v>#REF!</v>
      </c>
      <c r="AX24" s="33" t="e">
        <f>IF('Crisis Indicator Data'!#REF!="No Data",1,IF(#REF!&lt;&gt;"",1,0))</f>
        <v>#REF!</v>
      </c>
      <c r="AY24" s="33" t="e">
        <f>IF('Crisis Indicator Data'!#REF!="No Data",1,IF(#REF!&lt;&gt;"",1,0))</f>
        <v>#REF!</v>
      </c>
      <c r="AZ24" s="33" t="e">
        <f>IF('Crisis Indicator Data'!#REF!="No Data",1,IF(#REF!&lt;&gt;"",1,0))</f>
        <v>#REF!</v>
      </c>
      <c r="BA24" t="e">
        <f t="shared" si="0"/>
        <v>#REF!</v>
      </c>
      <c r="BB24" s="35" t="e">
        <f t="shared" si="1"/>
        <v>#REF!</v>
      </c>
    </row>
    <row r="25" spans="1:54" x14ac:dyDescent="0.3">
      <c r="A25" t="s">
        <v>45</v>
      </c>
      <c r="B25" s="33" t="e">
        <f>IF('Crisis Indicator Data'!#REF!="No Data",1,IF(#REF!&lt;&gt;"",1,0))</f>
        <v>#REF!</v>
      </c>
      <c r="C25" s="33" t="e">
        <f>IF('Crisis Indicator Data'!#REF!="No Data",1,IF(#REF!&lt;&gt;"",1,0))</f>
        <v>#REF!</v>
      </c>
      <c r="D25" s="33" t="e">
        <f>IF('Crisis Indicator Data'!#REF!="No Data",1,IF(#REF!&lt;&gt;"",1,0))</f>
        <v>#REF!</v>
      </c>
      <c r="E25" s="33" t="e">
        <f>IF('Crisis Indicator Data'!#REF!="No Data",1,IF(#REF!&lt;&gt;"",1,0))</f>
        <v>#REF!</v>
      </c>
      <c r="F25" s="33" t="e">
        <f>IF('Crisis Indicator Data'!#REF!="No Data",1,IF(#REF!&lt;&gt;"",1,0))</f>
        <v>#REF!</v>
      </c>
      <c r="G25" s="33" t="e">
        <f>IF('Crisis Indicator Data'!#REF!="No Data",1,IF(#REF!&lt;&gt;"",1,0))</f>
        <v>#REF!</v>
      </c>
      <c r="H25" s="33" t="e">
        <f>IF('Crisis Indicator Data'!#REF!="No Data",1,IF(#REF!&lt;&gt;"",1,0))</f>
        <v>#REF!</v>
      </c>
      <c r="I25" s="33" t="e">
        <f>IF('Crisis Indicator Data'!#REF!="No Data",1,IF(#REF!&lt;&gt;"",1,0))</f>
        <v>#REF!</v>
      </c>
      <c r="J25" s="33" t="e">
        <f>IF('Crisis Indicator Data'!#REF!="No Data",1,IF(#REF!&lt;&gt;"",1,0))</f>
        <v>#REF!</v>
      </c>
      <c r="K25" s="33" t="e">
        <f>IF('Crisis Indicator Data'!#REF!="No Data",1,IF(#REF!&lt;&gt;"",1,0))</f>
        <v>#REF!</v>
      </c>
      <c r="L25" s="33" t="e">
        <f>IF('Crisis Indicator Data'!#REF!="No Data",1,IF(#REF!&lt;&gt;"",1,0))</f>
        <v>#REF!</v>
      </c>
      <c r="M25" s="33" t="e">
        <f>IF('Crisis Indicator Data'!#REF!="No Data",1,IF(#REF!&lt;&gt;"",1,0))</f>
        <v>#REF!</v>
      </c>
      <c r="N25" s="33" t="e">
        <f>IF('Crisis Indicator Data'!#REF!="No Data",1,IF(#REF!&lt;&gt;"",1,0))</f>
        <v>#REF!</v>
      </c>
      <c r="O25" s="33" t="e">
        <f>IF('Crisis Indicator Data'!#REF!="No Data",1,IF(#REF!&lt;&gt;"",1,0))</f>
        <v>#REF!</v>
      </c>
      <c r="P25" s="33" t="e">
        <f>IF('Crisis Indicator Data'!#REF!="No Data",1,IF(#REF!&lt;&gt;"",1,0))</f>
        <v>#REF!</v>
      </c>
      <c r="Q25" s="33" t="e">
        <f>IF('Crisis Indicator Data'!#REF!="No Data",1,IF(#REF!&lt;&gt;"",1,0))</f>
        <v>#REF!</v>
      </c>
      <c r="R25" s="33" t="e">
        <f>IF('Crisis Indicator Data'!#REF!="No Data",1,IF(#REF!&lt;&gt;"",1,0))</f>
        <v>#REF!</v>
      </c>
      <c r="S25" s="33" t="e">
        <f>IF('Crisis Indicator Data'!#REF!="No Data",1,IF(#REF!&lt;&gt;"",1,0))</f>
        <v>#REF!</v>
      </c>
      <c r="T25" s="33" t="e">
        <f>IF('Crisis Indicator Data'!#REF!="No Data",1,IF(#REF!&lt;&gt;"",1,0))</f>
        <v>#REF!</v>
      </c>
      <c r="U25" s="33" t="e">
        <f>IF('Crisis Indicator Data'!#REF!="No Data",1,IF(#REF!&lt;&gt;"",1,0))</f>
        <v>#REF!</v>
      </c>
      <c r="V25" s="33" t="e">
        <f>IF('Crisis Indicator Data'!#REF!="No Data",1,IF(#REF!&lt;&gt;"",1,0))</f>
        <v>#REF!</v>
      </c>
      <c r="W25" s="33" t="e">
        <f>IF('Crisis Indicator Data'!#REF!="No Data",1,IF(#REF!&lt;&gt;"",1,0))</f>
        <v>#REF!</v>
      </c>
      <c r="X25" s="33" t="e">
        <f>IF('Crisis Indicator Data'!#REF!="No Data",1,IF(#REF!&lt;&gt;"",1,0))</f>
        <v>#REF!</v>
      </c>
      <c r="Y25" s="33" t="e">
        <f>IF('Crisis Indicator Data'!#REF!="No Data",1,IF(#REF!&lt;&gt;"",1,0))</f>
        <v>#REF!</v>
      </c>
      <c r="Z25" s="33" t="e">
        <f>IF('Crisis Indicator Data'!#REF!="No Data",1,IF(#REF!&lt;&gt;"",1,0))</f>
        <v>#REF!</v>
      </c>
      <c r="AA25" s="33" t="e">
        <f>IF('Crisis Indicator Data'!#REF!="No Data",1,IF(#REF!&lt;&gt;"",1,0))</f>
        <v>#REF!</v>
      </c>
      <c r="AB25" s="33" t="e">
        <f>IF('Crisis Indicator Data'!#REF!="No Data",1,IF(#REF!&lt;&gt;"",1,0))</f>
        <v>#REF!</v>
      </c>
      <c r="AC25" s="33" t="e">
        <f>IF('Crisis Indicator Data'!#REF!="No Data",1,IF(#REF!&lt;&gt;"",1,0))</f>
        <v>#REF!</v>
      </c>
      <c r="AD25" s="33" t="e">
        <f>IF('Crisis Indicator Data'!#REF!="No Data",1,IF(#REF!&lt;&gt;"",1,0))</f>
        <v>#REF!</v>
      </c>
      <c r="AE25" s="33" t="e">
        <f>IF('Crisis Indicator Data'!#REF!="No Data",1,IF(#REF!&lt;&gt;"",1,0))</f>
        <v>#REF!</v>
      </c>
      <c r="AF25" s="33" t="e">
        <f>IF('Crisis Indicator Data'!#REF!="No Data",1,IF(#REF!&lt;&gt;"",1,0))</f>
        <v>#REF!</v>
      </c>
      <c r="AG25" s="33" t="e">
        <f>IF('Crisis Indicator Data'!#REF!="No Data",1,IF(#REF!&lt;&gt;"",1,0))</f>
        <v>#REF!</v>
      </c>
      <c r="AH25" s="33" t="e">
        <f>IF('Crisis Indicator Data'!#REF!="No Data",1,IF(#REF!&lt;&gt;"",1,0))</f>
        <v>#REF!</v>
      </c>
      <c r="AI25" s="33" t="e">
        <f>IF('Crisis Indicator Data'!#REF!="No Data",1,IF(#REF!&lt;&gt;"",1,0))</f>
        <v>#REF!</v>
      </c>
      <c r="AJ25" s="33" t="e">
        <f>IF('Crisis Indicator Data'!#REF!="No Data",1,IF(#REF!&lt;&gt;"",1,0))</f>
        <v>#REF!</v>
      </c>
      <c r="AK25" s="33" t="e">
        <f>IF('Crisis Indicator Data'!#REF!="No Data",1,IF(#REF!&lt;&gt;"",1,0))</f>
        <v>#REF!</v>
      </c>
      <c r="AL25" s="33" t="e">
        <f>IF('Crisis Indicator Data'!#REF!="No Data",1,IF(#REF!&lt;&gt;"",1,0))</f>
        <v>#REF!</v>
      </c>
      <c r="AM25" s="33" t="e">
        <f>IF('Crisis Indicator Data'!#REF!="No Data",1,IF(#REF!&lt;&gt;"",1,0))</f>
        <v>#REF!</v>
      </c>
      <c r="AN25" s="33" t="e">
        <f>IF('Crisis Indicator Data'!#REF!="No Data",1,IF(#REF!&lt;&gt;"",1,0))</f>
        <v>#REF!</v>
      </c>
      <c r="AO25" s="33" t="e">
        <f>IF('Crisis Indicator Data'!#REF!="No Data",1,IF(#REF!&lt;&gt;"",1,0))</f>
        <v>#REF!</v>
      </c>
      <c r="AP25" s="33" t="e">
        <f>IF('Crisis Indicator Data'!#REF!="No Data",1,IF(#REF!&lt;&gt;"",1,0))</f>
        <v>#REF!</v>
      </c>
      <c r="AQ25" s="33" t="e">
        <f>IF('Crisis Indicator Data'!#REF!="No Data",1,IF(#REF!&lt;&gt;"",1,0))</f>
        <v>#REF!</v>
      </c>
      <c r="AR25" s="33" t="e">
        <f>IF('Crisis Indicator Data'!#REF!="No Data",1,IF(#REF!&lt;&gt;"",1,0))</f>
        <v>#REF!</v>
      </c>
      <c r="AS25" s="33" t="e">
        <f>IF('Crisis Indicator Data'!#REF!="No Data",1,IF(#REF!&lt;&gt;"",1,0))</f>
        <v>#REF!</v>
      </c>
      <c r="AT25" s="33" t="e">
        <f>IF('Crisis Indicator Data'!#REF!="No Data",1,IF(#REF!&lt;&gt;"",1,0))</f>
        <v>#REF!</v>
      </c>
      <c r="AU25" s="33" t="e">
        <f>IF('Crisis Indicator Data'!#REF!="No Data",1,IF(#REF!&lt;&gt;"",1,0))</f>
        <v>#REF!</v>
      </c>
      <c r="AV25" s="33" t="e">
        <f>IF('Crisis Indicator Data'!#REF!="No Data",1,IF(#REF!&lt;&gt;"",1,0))</f>
        <v>#REF!</v>
      </c>
      <c r="AW25" s="33" t="e">
        <f>IF('Crisis Indicator Data'!#REF!="No Data",1,IF(#REF!&lt;&gt;"",1,0))</f>
        <v>#REF!</v>
      </c>
      <c r="AX25" s="33" t="e">
        <f>IF('Crisis Indicator Data'!#REF!="No Data",1,IF(#REF!&lt;&gt;"",1,0))</f>
        <v>#REF!</v>
      </c>
      <c r="AY25" s="33" t="e">
        <f>IF('Crisis Indicator Data'!#REF!="No Data",1,IF(#REF!&lt;&gt;"",1,0))</f>
        <v>#REF!</v>
      </c>
      <c r="AZ25" s="33" t="e">
        <f>IF('Crisis Indicator Data'!#REF!="No Data",1,IF(#REF!&lt;&gt;"",1,0))</f>
        <v>#REF!</v>
      </c>
      <c r="BA25" t="e">
        <f t="shared" si="0"/>
        <v>#REF!</v>
      </c>
      <c r="BB25" s="35" t="e">
        <f t="shared" si="1"/>
        <v>#REF!</v>
      </c>
    </row>
    <row r="26" spans="1:54" x14ac:dyDescent="0.3">
      <c r="A26" t="s">
        <v>46</v>
      </c>
      <c r="B26" s="33" t="e">
        <f>IF('Crisis Indicator Data'!#REF!="No Data",1,IF(#REF!&lt;&gt;"",1,0))</f>
        <v>#REF!</v>
      </c>
      <c r="C26" s="33" t="e">
        <f>IF('Crisis Indicator Data'!#REF!="No Data",1,IF(#REF!&lt;&gt;"",1,0))</f>
        <v>#REF!</v>
      </c>
      <c r="D26" s="33" t="e">
        <f>IF('Crisis Indicator Data'!#REF!="No Data",1,IF(#REF!&lt;&gt;"",1,0))</f>
        <v>#REF!</v>
      </c>
      <c r="E26" s="33" t="e">
        <f>IF('Crisis Indicator Data'!#REF!="No Data",1,IF(#REF!&lt;&gt;"",1,0))</f>
        <v>#REF!</v>
      </c>
      <c r="F26" s="33" t="e">
        <f>IF('Crisis Indicator Data'!#REF!="No Data",1,IF(#REF!&lt;&gt;"",1,0))</f>
        <v>#REF!</v>
      </c>
      <c r="G26" s="33" t="e">
        <f>IF('Crisis Indicator Data'!#REF!="No Data",1,IF(#REF!&lt;&gt;"",1,0))</f>
        <v>#REF!</v>
      </c>
      <c r="H26" s="33" t="e">
        <f>IF('Crisis Indicator Data'!#REF!="No Data",1,IF(#REF!&lt;&gt;"",1,0))</f>
        <v>#REF!</v>
      </c>
      <c r="I26" s="33" t="e">
        <f>IF('Crisis Indicator Data'!#REF!="No Data",1,IF(#REF!&lt;&gt;"",1,0))</f>
        <v>#REF!</v>
      </c>
      <c r="J26" s="33" t="e">
        <f>IF('Crisis Indicator Data'!#REF!="No Data",1,IF(#REF!&lt;&gt;"",1,0))</f>
        <v>#REF!</v>
      </c>
      <c r="K26" s="33" t="e">
        <f>IF('Crisis Indicator Data'!#REF!="No Data",1,IF(#REF!&lt;&gt;"",1,0))</f>
        <v>#REF!</v>
      </c>
      <c r="L26" s="33" t="e">
        <f>IF('Crisis Indicator Data'!#REF!="No Data",1,IF(#REF!&lt;&gt;"",1,0))</f>
        <v>#REF!</v>
      </c>
      <c r="M26" s="33" t="e">
        <f>IF('Crisis Indicator Data'!#REF!="No Data",1,IF(#REF!&lt;&gt;"",1,0))</f>
        <v>#REF!</v>
      </c>
      <c r="N26" s="33" t="e">
        <f>IF('Crisis Indicator Data'!#REF!="No Data",1,IF(#REF!&lt;&gt;"",1,0))</f>
        <v>#REF!</v>
      </c>
      <c r="O26" s="33" t="e">
        <f>IF('Crisis Indicator Data'!#REF!="No Data",1,IF(#REF!&lt;&gt;"",1,0))</f>
        <v>#REF!</v>
      </c>
      <c r="P26" s="33" t="e">
        <f>IF('Crisis Indicator Data'!#REF!="No Data",1,IF(#REF!&lt;&gt;"",1,0))</f>
        <v>#REF!</v>
      </c>
      <c r="Q26" s="33" t="e">
        <f>IF('Crisis Indicator Data'!#REF!="No Data",1,IF(#REF!&lt;&gt;"",1,0))</f>
        <v>#REF!</v>
      </c>
      <c r="R26" s="33" t="e">
        <f>IF('Crisis Indicator Data'!#REF!="No Data",1,IF(#REF!&lt;&gt;"",1,0))</f>
        <v>#REF!</v>
      </c>
      <c r="S26" s="33" t="e">
        <f>IF('Crisis Indicator Data'!#REF!="No Data",1,IF(#REF!&lt;&gt;"",1,0))</f>
        <v>#REF!</v>
      </c>
      <c r="T26" s="33" t="e">
        <f>IF('Crisis Indicator Data'!#REF!="No Data",1,IF(#REF!&lt;&gt;"",1,0))</f>
        <v>#REF!</v>
      </c>
      <c r="U26" s="33" t="e">
        <f>IF('Crisis Indicator Data'!#REF!="No Data",1,IF(#REF!&lt;&gt;"",1,0))</f>
        <v>#REF!</v>
      </c>
      <c r="V26" s="33" t="e">
        <f>IF('Crisis Indicator Data'!#REF!="No Data",1,IF(#REF!&lt;&gt;"",1,0))</f>
        <v>#REF!</v>
      </c>
      <c r="W26" s="33" t="e">
        <f>IF('Crisis Indicator Data'!#REF!="No Data",1,IF(#REF!&lt;&gt;"",1,0))</f>
        <v>#REF!</v>
      </c>
      <c r="X26" s="33" t="e">
        <f>IF('Crisis Indicator Data'!#REF!="No Data",1,IF(#REF!&lt;&gt;"",1,0))</f>
        <v>#REF!</v>
      </c>
      <c r="Y26" s="33" t="e">
        <f>IF('Crisis Indicator Data'!#REF!="No Data",1,IF(#REF!&lt;&gt;"",1,0))</f>
        <v>#REF!</v>
      </c>
      <c r="Z26" s="33" t="e">
        <f>IF('Crisis Indicator Data'!#REF!="No Data",1,IF(#REF!&lt;&gt;"",1,0))</f>
        <v>#REF!</v>
      </c>
      <c r="AA26" s="33" t="e">
        <f>IF('Crisis Indicator Data'!#REF!="No Data",1,IF(#REF!&lt;&gt;"",1,0))</f>
        <v>#REF!</v>
      </c>
      <c r="AB26" s="33" t="e">
        <f>IF('Crisis Indicator Data'!#REF!="No Data",1,IF(#REF!&lt;&gt;"",1,0))</f>
        <v>#REF!</v>
      </c>
      <c r="AC26" s="33" t="e">
        <f>IF('Crisis Indicator Data'!#REF!="No Data",1,IF(#REF!&lt;&gt;"",1,0))</f>
        <v>#REF!</v>
      </c>
      <c r="AD26" s="33" t="e">
        <f>IF('Crisis Indicator Data'!#REF!="No Data",1,IF(#REF!&lt;&gt;"",1,0))</f>
        <v>#REF!</v>
      </c>
      <c r="AE26" s="33" t="e">
        <f>IF('Crisis Indicator Data'!#REF!="No Data",1,IF(#REF!&lt;&gt;"",1,0))</f>
        <v>#REF!</v>
      </c>
      <c r="AF26" s="33" t="e">
        <f>IF('Crisis Indicator Data'!#REF!="No Data",1,IF(#REF!&lt;&gt;"",1,0))</f>
        <v>#REF!</v>
      </c>
      <c r="AG26" s="33" t="e">
        <f>IF('Crisis Indicator Data'!#REF!="No Data",1,IF(#REF!&lt;&gt;"",1,0))</f>
        <v>#REF!</v>
      </c>
      <c r="AH26" s="33" t="e">
        <f>IF('Crisis Indicator Data'!#REF!="No Data",1,IF(#REF!&lt;&gt;"",1,0))</f>
        <v>#REF!</v>
      </c>
      <c r="AI26" s="33" t="e">
        <f>IF('Crisis Indicator Data'!#REF!="No Data",1,IF(#REF!&lt;&gt;"",1,0))</f>
        <v>#REF!</v>
      </c>
      <c r="AJ26" s="33" t="e">
        <f>IF('Crisis Indicator Data'!#REF!="No Data",1,IF(#REF!&lt;&gt;"",1,0))</f>
        <v>#REF!</v>
      </c>
      <c r="AK26" s="33" t="e">
        <f>IF('Crisis Indicator Data'!#REF!="No Data",1,IF(#REF!&lt;&gt;"",1,0))</f>
        <v>#REF!</v>
      </c>
      <c r="AL26" s="33" t="e">
        <f>IF('Crisis Indicator Data'!#REF!="No Data",1,IF(#REF!&lt;&gt;"",1,0))</f>
        <v>#REF!</v>
      </c>
      <c r="AM26" s="33" t="e">
        <f>IF('Crisis Indicator Data'!#REF!="No Data",1,IF(#REF!&lt;&gt;"",1,0))</f>
        <v>#REF!</v>
      </c>
      <c r="AN26" s="33" t="e">
        <f>IF('Crisis Indicator Data'!#REF!="No Data",1,IF(#REF!&lt;&gt;"",1,0))</f>
        <v>#REF!</v>
      </c>
      <c r="AO26" s="33" t="e">
        <f>IF('Crisis Indicator Data'!#REF!="No Data",1,IF(#REF!&lt;&gt;"",1,0))</f>
        <v>#REF!</v>
      </c>
      <c r="AP26" s="33" t="e">
        <f>IF('Crisis Indicator Data'!#REF!="No Data",1,IF(#REF!&lt;&gt;"",1,0))</f>
        <v>#REF!</v>
      </c>
      <c r="AQ26" s="33" t="e">
        <f>IF('Crisis Indicator Data'!#REF!="No Data",1,IF(#REF!&lt;&gt;"",1,0))</f>
        <v>#REF!</v>
      </c>
      <c r="AR26" s="33" t="e">
        <f>IF('Crisis Indicator Data'!#REF!="No Data",1,IF(#REF!&lt;&gt;"",1,0))</f>
        <v>#REF!</v>
      </c>
      <c r="AS26" s="33" t="e">
        <f>IF('Crisis Indicator Data'!#REF!="No Data",1,IF(#REF!&lt;&gt;"",1,0))</f>
        <v>#REF!</v>
      </c>
      <c r="AT26" s="33" t="e">
        <f>IF('Crisis Indicator Data'!#REF!="No Data",1,IF(#REF!&lt;&gt;"",1,0))</f>
        <v>#REF!</v>
      </c>
      <c r="AU26" s="33" t="e">
        <f>IF('Crisis Indicator Data'!#REF!="No Data",1,IF(#REF!&lt;&gt;"",1,0))</f>
        <v>#REF!</v>
      </c>
      <c r="AV26" s="33" t="e">
        <f>IF('Crisis Indicator Data'!#REF!="No Data",1,IF(#REF!&lt;&gt;"",1,0))</f>
        <v>#REF!</v>
      </c>
      <c r="AW26" s="33" t="e">
        <f>IF('Crisis Indicator Data'!#REF!="No Data",1,IF(#REF!&lt;&gt;"",1,0))</f>
        <v>#REF!</v>
      </c>
      <c r="AX26" s="33" t="e">
        <f>IF('Crisis Indicator Data'!#REF!="No Data",1,IF(#REF!&lt;&gt;"",1,0))</f>
        <v>#REF!</v>
      </c>
      <c r="AY26" s="33" t="e">
        <f>IF('Crisis Indicator Data'!#REF!="No Data",1,IF(#REF!&lt;&gt;"",1,0))</f>
        <v>#REF!</v>
      </c>
      <c r="AZ26" s="33" t="e">
        <f>IF('Crisis Indicator Data'!#REF!="No Data",1,IF(#REF!&lt;&gt;"",1,0))</f>
        <v>#REF!</v>
      </c>
      <c r="BA26" t="e">
        <f t="shared" si="0"/>
        <v>#REF!</v>
      </c>
      <c r="BB26" s="35" t="e">
        <f t="shared" si="1"/>
        <v>#REF!</v>
      </c>
    </row>
    <row r="27" spans="1:54" x14ac:dyDescent="0.3">
      <c r="A27" t="s">
        <v>48</v>
      </c>
      <c r="B27" s="33" t="e">
        <f>IF('Crisis Indicator Data'!#REF!="No Data",1,IF(#REF!&lt;&gt;"",1,0))</f>
        <v>#REF!</v>
      </c>
      <c r="C27" s="33" t="e">
        <f>IF('Crisis Indicator Data'!#REF!="No Data",1,IF(#REF!&lt;&gt;"",1,0))</f>
        <v>#REF!</v>
      </c>
      <c r="D27" s="33" t="e">
        <f>IF('Crisis Indicator Data'!#REF!="No Data",1,IF(#REF!&lt;&gt;"",1,0))</f>
        <v>#REF!</v>
      </c>
      <c r="E27" s="33" t="e">
        <f>IF('Crisis Indicator Data'!#REF!="No Data",1,IF(#REF!&lt;&gt;"",1,0))</f>
        <v>#REF!</v>
      </c>
      <c r="F27" s="33" t="e">
        <f>IF('Crisis Indicator Data'!#REF!="No Data",1,IF(#REF!&lt;&gt;"",1,0))</f>
        <v>#REF!</v>
      </c>
      <c r="G27" s="33" t="e">
        <f>IF('Crisis Indicator Data'!#REF!="No Data",1,IF(#REF!&lt;&gt;"",1,0))</f>
        <v>#REF!</v>
      </c>
      <c r="H27" s="33" t="e">
        <f>IF('Crisis Indicator Data'!#REF!="No Data",1,IF(#REF!&lt;&gt;"",1,0))</f>
        <v>#REF!</v>
      </c>
      <c r="I27" s="33" t="e">
        <f>IF('Crisis Indicator Data'!#REF!="No Data",1,IF(#REF!&lt;&gt;"",1,0))</f>
        <v>#REF!</v>
      </c>
      <c r="J27" s="33" t="e">
        <f>IF('Crisis Indicator Data'!#REF!="No Data",1,IF(#REF!&lt;&gt;"",1,0))</f>
        <v>#REF!</v>
      </c>
      <c r="K27" s="33" t="e">
        <f>IF('Crisis Indicator Data'!#REF!="No Data",1,IF(#REF!&lt;&gt;"",1,0))</f>
        <v>#REF!</v>
      </c>
      <c r="L27" s="33" t="e">
        <f>IF('Crisis Indicator Data'!#REF!="No Data",1,IF(#REF!&lt;&gt;"",1,0))</f>
        <v>#REF!</v>
      </c>
      <c r="M27" s="33" t="e">
        <f>IF('Crisis Indicator Data'!#REF!="No Data",1,IF(#REF!&lt;&gt;"",1,0))</f>
        <v>#REF!</v>
      </c>
      <c r="N27" s="33" t="e">
        <f>IF('Crisis Indicator Data'!#REF!="No Data",1,IF(#REF!&lt;&gt;"",1,0))</f>
        <v>#REF!</v>
      </c>
      <c r="O27" s="33" t="e">
        <f>IF('Crisis Indicator Data'!#REF!="No Data",1,IF(#REF!&lt;&gt;"",1,0))</f>
        <v>#REF!</v>
      </c>
      <c r="P27" s="33" t="e">
        <f>IF('Crisis Indicator Data'!#REF!="No Data",1,IF(#REF!&lt;&gt;"",1,0))</f>
        <v>#REF!</v>
      </c>
      <c r="Q27" s="33" t="e">
        <f>IF('Crisis Indicator Data'!#REF!="No Data",1,IF(#REF!&lt;&gt;"",1,0))</f>
        <v>#REF!</v>
      </c>
      <c r="R27" s="33" t="e">
        <f>IF('Crisis Indicator Data'!#REF!="No Data",1,IF(#REF!&lt;&gt;"",1,0))</f>
        <v>#REF!</v>
      </c>
      <c r="S27" s="33" t="e">
        <f>IF('Crisis Indicator Data'!#REF!="No Data",1,IF(#REF!&lt;&gt;"",1,0))</f>
        <v>#REF!</v>
      </c>
      <c r="T27" s="33" t="e">
        <f>IF('Crisis Indicator Data'!#REF!="No Data",1,IF(#REF!&lt;&gt;"",1,0))</f>
        <v>#REF!</v>
      </c>
      <c r="U27" s="33" t="e">
        <f>IF('Crisis Indicator Data'!#REF!="No Data",1,IF(#REF!&lt;&gt;"",1,0))</f>
        <v>#REF!</v>
      </c>
      <c r="V27" s="33" t="e">
        <f>IF('Crisis Indicator Data'!#REF!="No Data",1,IF(#REF!&lt;&gt;"",1,0))</f>
        <v>#REF!</v>
      </c>
      <c r="W27" s="33" t="e">
        <f>IF('Crisis Indicator Data'!#REF!="No Data",1,IF(#REF!&lt;&gt;"",1,0))</f>
        <v>#REF!</v>
      </c>
      <c r="X27" s="33" t="e">
        <f>IF('Crisis Indicator Data'!#REF!="No Data",1,IF(#REF!&lt;&gt;"",1,0))</f>
        <v>#REF!</v>
      </c>
      <c r="Y27" s="33" t="e">
        <f>IF('Crisis Indicator Data'!#REF!="No Data",1,IF(#REF!&lt;&gt;"",1,0))</f>
        <v>#REF!</v>
      </c>
      <c r="Z27" s="33" t="e">
        <f>IF('Crisis Indicator Data'!#REF!="No Data",1,IF(#REF!&lt;&gt;"",1,0))</f>
        <v>#REF!</v>
      </c>
      <c r="AA27" s="33" t="e">
        <f>IF('Crisis Indicator Data'!#REF!="No Data",1,IF(#REF!&lt;&gt;"",1,0))</f>
        <v>#REF!</v>
      </c>
      <c r="AB27" s="33" t="e">
        <f>IF('Crisis Indicator Data'!#REF!="No Data",1,IF(#REF!&lt;&gt;"",1,0))</f>
        <v>#REF!</v>
      </c>
      <c r="AC27" s="33" t="e">
        <f>IF('Crisis Indicator Data'!#REF!="No Data",1,IF(#REF!&lt;&gt;"",1,0))</f>
        <v>#REF!</v>
      </c>
      <c r="AD27" s="33" t="e">
        <f>IF('Crisis Indicator Data'!#REF!="No Data",1,IF(#REF!&lt;&gt;"",1,0))</f>
        <v>#REF!</v>
      </c>
      <c r="AE27" s="33" t="e">
        <f>IF('Crisis Indicator Data'!#REF!="No Data",1,IF(#REF!&lt;&gt;"",1,0))</f>
        <v>#REF!</v>
      </c>
      <c r="AF27" s="33" t="e">
        <f>IF('Crisis Indicator Data'!#REF!="No Data",1,IF(#REF!&lt;&gt;"",1,0))</f>
        <v>#REF!</v>
      </c>
      <c r="AG27" s="33" t="e">
        <f>IF('Crisis Indicator Data'!#REF!="No Data",1,IF(#REF!&lt;&gt;"",1,0))</f>
        <v>#REF!</v>
      </c>
      <c r="AH27" s="33" t="e">
        <f>IF('Crisis Indicator Data'!#REF!="No Data",1,IF(#REF!&lt;&gt;"",1,0))</f>
        <v>#REF!</v>
      </c>
      <c r="AI27" s="33" t="e">
        <f>IF('Crisis Indicator Data'!#REF!="No Data",1,IF(#REF!&lt;&gt;"",1,0))</f>
        <v>#REF!</v>
      </c>
      <c r="AJ27" s="33" t="e">
        <f>IF('Crisis Indicator Data'!#REF!="No Data",1,IF(#REF!&lt;&gt;"",1,0))</f>
        <v>#REF!</v>
      </c>
      <c r="AK27" s="33" t="e">
        <f>IF('Crisis Indicator Data'!#REF!="No Data",1,IF(#REF!&lt;&gt;"",1,0))</f>
        <v>#REF!</v>
      </c>
      <c r="AL27" s="33" t="e">
        <f>IF('Crisis Indicator Data'!#REF!="No Data",1,IF(#REF!&lt;&gt;"",1,0))</f>
        <v>#REF!</v>
      </c>
      <c r="AM27" s="33" t="e">
        <f>IF('Crisis Indicator Data'!#REF!="No Data",1,IF(#REF!&lt;&gt;"",1,0))</f>
        <v>#REF!</v>
      </c>
      <c r="AN27" s="33" t="e">
        <f>IF('Crisis Indicator Data'!#REF!="No Data",1,IF(#REF!&lt;&gt;"",1,0))</f>
        <v>#REF!</v>
      </c>
      <c r="AO27" s="33" t="e">
        <f>IF('Crisis Indicator Data'!#REF!="No Data",1,IF(#REF!&lt;&gt;"",1,0))</f>
        <v>#REF!</v>
      </c>
      <c r="AP27" s="33" t="e">
        <f>IF('Crisis Indicator Data'!#REF!="No Data",1,IF(#REF!&lt;&gt;"",1,0))</f>
        <v>#REF!</v>
      </c>
      <c r="AQ27" s="33" t="e">
        <f>IF('Crisis Indicator Data'!#REF!="No Data",1,IF(#REF!&lt;&gt;"",1,0))</f>
        <v>#REF!</v>
      </c>
      <c r="AR27" s="33" t="e">
        <f>IF('Crisis Indicator Data'!#REF!="No Data",1,IF(#REF!&lt;&gt;"",1,0))</f>
        <v>#REF!</v>
      </c>
      <c r="AS27" s="33" t="e">
        <f>IF('Crisis Indicator Data'!#REF!="No Data",1,IF(#REF!&lt;&gt;"",1,0))</f>
        <v>#REF!</v>
      </c>
      <c r="AT27" s="33" t="e">
        <f>IF('Crisis Indicator Data'!#REF!="No Data",1,IF(#REF!&lt;&gt;"",1,0))</f>
        <v>#REF!</v>
      </c>
      <c r="AU27" s="33" t="e">
        <f>IF('Crisis Indicator Data'!#REF!="No Data",1,IF(#REF!&lt;&gt;"",1,0))</f>
        <v>#REF!</v>
      </c>
      <c r="AV27" s="33" t="e">
        <f>IF('Crisis Indicator Data'!#REF!="No Data",1,IF(#REF!&lt;&gt;"",1,0))</f>
        <v>#REF!</v>
      </c>
      <c r="AW27" s="33" t="e">
        <f>IF('Crisis Indicator Data'!#REF!="No Data",1,IF(#REF!&lt;&gt;"",1,0))</f>
        <v>#REF!</v>
      </c>
      <c r="AX27" s="33" t="e">
        <f>IF('Crisis Indicator Data'!#REF!="No Data",1,IF(#REF!&lt;&gt;"",1,0))</f>
        <v>#REF!</v>
      </c>
      <c r="AY27" s="33" t="e">
        <f>IF('Crisis Indicator Data'!#REF!="No Data",1,IF(#REF!&lt;&gt;"",1,0))</f>
        <v>#REF!</v>
      </c>
      <c r="AZ27" s="33" t="e">
        <f>IF('Crisis Indicator Data'!#REF!="No Data",1,IF(#REF!&lt;&gt;"",1,0))</f>
        <v>#REF!</v>
      </c>
      <c r="BA27" t="e">
        <f t="shared" si="0"/>
        <v>#REF!</v>
      </c>
      <c r="BB27" s="35" t="e">
        <f t="shared" si="1"/>
        <v>#REF!</v>
      </c>
    </row>
    <row r="28" spans="1:54" x14ac:dyDescent="0.3">
      <c r="A28" t="s">
        <v>50</v>
      </c>
      <c r="B28" s="33" t="e">
        <f>IF('Crisis Indicator Data'!#REF!="No Data",1,IF(#REF!&lt;&gt;"",1,0))</f>
        <v>#REF!</v>
      </c>
      <c r="C28" s="33" t="e">
        <f>IF('Crisis Indicator Data'!#REF!="No Data",1,IF(#REF!&lt;&gt;"",1,0))</f>
        <v>#REF!</v>
      </c>
      <c r="D28" s="33" t="e">
        <f>IF('Crisis Indicator Data'!#REF!="No Data",1,IF(#REF!&lt;&gt;"",1,0))</f>
        <v>#REF!</v>
      </c>
      <c r="E28" s="33" t="e">
        <f>IF('Crisis Indicator Data'!#REF!="No Data",1,IF(#REF!&lt;&gt;"",1,0))</f>
        <v>#REF!</v>
      </c>
      <c r="F28" s="33" t="e">
        <f>IF('Crisis Indicator Data'!#REF!="No Data",1,IF(#REF!&lt;&gt;"",1,0))</f>
        <v>#REF!</v>
      </c>
      <c r="G28" s="33" t="e">
        <f>IF('Crisis Indicator Data'!#REF!="No Data",1,IF(#REF!&lt;&gt;"",1,0))</f>
        <v>#REF!</v>
      </c>
      <c r="H28" s="33" t="e">
        <f>IF('Crisis Indicator Data'!#REF!="No Data",1,IF(#REF!&lt;&gt;"",1,0))</f>
        <v>#REF!</v>
      </c>
      <c r="I28" s="33" t="e">
        <f>IF('Crisis Indicator Data'!#REF!="No Data",1,IF(#REF!&lt;&gt;"",1,0))</f>
        <v>#REF!</v>
      </c>
      <c r="J28" s="33" t="e">
        <f>IF('Crisis Indicator Data'!#REF!="No Data",1,IF(#REF!&lt;&gt;"",1,0))</f>
        <v>#REF!</v>
      </c>
      <c r="K28" s="33" t="e">
        <f>IF('Crisis Indicator Data'!#REF!="No Data",1,IF(#REF!&lt;&gt;"",1,0))</f>
        <v>#REF!</v>
      </c>
      <c r="L28" s="33" t="e">
        <f>IF('Crisis Indicator Data'!#REF!="No Data",1,IF(#REF!&lt;&gt;"",1,0))</f>
        <v>#REF!</v>
      </c>
      <c r="M28" s="33" t="e">
        <f>IF('Crisis Indicator Data'!#REF!="No Data",1,IF(#REF!&lt;&gt;"",1,0))</f>
        <v>#REF!</v>
      </c>
      <c r="N28" s="33" t="e">
        <f>IF('Crisis Indicator Data'!#REF!="No Data",1,IF(#REF!&lt;&gt;"",1,0))</f>
        <v>#REF!</v>
      </c>
      <c r="O28" s="33" t="e">
        <f>IF('Crisis Indicator Data'!#REF!="No Data",1,IF(#REF!&lt;&gt;"",1,0))</f>
        <v>#REF!</v>
      </c>
      <c r="P28" s="33" t="e">
        <f>IF('Crisis Indicator Data'!#REF!="No Data",1,IF(#REF!&lt;&gt;"",1,0))</f>
        <v>#REF!</v>
      </c>
      <c r="Q28" s="33" t="e">
        <f>IF('Crisis Indicator Data'!#REF!="No Data",1,IF(#REF!&lt;&gt;"",1,0))</f>
        <v>#REF!</v>
      </c>
      <c r="R28" s="33" t="e">
        <f>IF('Crisis Indicator Data'!#REF!="No Data",1,IF(#REF!&lt;&gt;"",1,0))</f>
        <v>#REF!</v>
      </c>
      <c r="S28" s="33" t="e">
        <f>IF('Crisis Indicator Data'!#REF!="No Data",1,IF(#REF!&lt;&gt;"",1,0))</f>
        <v>#REF!</v>
      </c>
      <c r="T28" s="33" t="e">
        <f>IF('Crisis Indicator Data'!#REF!="No Data",1,IF(#REF!&lt;&gt;"",1,0))</f>
        <v>#REF!</v>
      </c>
      <c r="U28" s="33" t="e">
        <f>IF('Crisis Indicator Data'!#REF!="No Data",1,IF(#REF!&lt;&gt;"",1,0))</f>
        <v>#REF!</v>
      </c>
      <c r="V28" s="33" t="e">
        <f>IF('Crisis Indicator Data'!#REF!="No Data",1,IF(#REF!&lt;&gt;"",1,0))</f>
        <v>#REF!</v>
      </c>
      <c r="W28" s="33" t="e">
        <f>IF('Crisis Indicator Data'!#REF!="No Data",1,IF(#REF!&lt;&gt;"",1,0))</f>
        <v>#REF!</v>
      </c>
      <c r="X28" s="33" t="e">
        <f>IF('Crisis Indicator Data'!#REF!="No Data",1,IF(#REF!&lt;&gt;"",1,0))</f>
        <v>#REF!</v>
      </c>
      <c r="Y28" s="33" t="e">
        <f>IF('Crisis Indicator Data'!#REF!="No Data",1,IF(#REF!&lt;&gt;"",1,0))</f>
        <v>#REF!</v>
      </c>
      <c r="Z28" s="33" t="e">
        <f>IF('Crisis Indicator Data'!#REF!="No Data",1,IF(#REF!&lt;&gt;"",1,0))</f>
        <v>#REF!</v>
      </c>
      <c r="AA28" s="33" t="e">
        <f>IF('Crisis Indicator Data'!#REF!="No Data",1,IF(#REF!&lt;&gt;"",1,0))</f>
        <v>#REF!</v>
      </c>
      <c r="AB28" s="33" t="e">
        <f>IF('Crisis Indicator Data'!#REF!="No Data",1,IF(#REF!&lt;&gt;"",1,0))</f>
        <v>#REF!</v>
      </c>
      <c r="AC28" s="33" t="e">
        <f>IF('Crisis Indicator Data'!#REF!="No Data",1,IF(#REF!&lt;&gt;"",1,0))</f>
        <v>#REF!</v>
      </c>
      <c r="AD28" s="33" t="e">
        <f>IF('Crisis Indicator Data'!#REF!="No Data",1,IF(#REF!&lt;&gt;"",1,0))</f>
        <v>#REF!</v>
      </c>
      <c r="AE28" s="33" t="e">
        <f>IF('Crisis Indicator Data'!#REF!="No Data",1,IF(#REF!&lt;&gt;"",1,0))</f>
        <v>#REF!</v>
      </c>
      <c r="AF28" s="33" t="e">
        <f>IF('Crisis Indicator Data'!#REF!="No Data",1,IF(#REF!&lt;&gt;"",1,0))</f>
        <v>#REF!</v>
      </c>
      <c r="AG28" s="33" t="e">
        <f>IF('Crisis Indicator Data'!#REF!="No Data",1,IF(#REF!&lt;&gt;"",1,0))</f>
        <v>#REF!</v>
      </c>
      <c r="AH28" s="33" t="e">
        <f>IF('Crisis Indicator Data'!#REF!="No Data",1,IF(#REF!&lt;&gt;"",1,0))</f>
        <v>#REF!</v>
      </c>
      <c r="AI28" s="33" t="e">
        <f>IF('Crisis Indicator Data'!#REF!="No Data",1,IF(#REF!&lt;&gt;"",1,0))</f>
        <v>#REF!</v>
      </c>
      <c r="AJ28" s="33" t="e">
        <f>IF('Crisis Indicator Data'!#REF!="No Data",1,IF(#REF!&lt;&gt;"",1,0))</f>
        <v>#REF!</v>
      </c>
      <c r="AK28" s="33" t="e">
        <f>IF('Crisis Indicator Data'!#REF!="No Data",1,IF(#REF!&lt;&gt;"",1,0))</f>
        <v>#REF!</v>
      </c>
      <c r="AL28" s="33" t="e">
        <f>IF('Crisis Indicator Data'!#REF!="No Data",1,IF(#REF!&lt;&gt;"",1,0))</f>
        <v>#REF!</v>
      </c>
      <c r="AM28" s="33" t="e">
        <f>IF('Crisis Indicator Data'!#REF!="No Data",1,IF(#REF!&lt;&gt;"",1,0))</f>
        <v>#REF!</v>
      </c>
      <c r="AN28" s="33" t="e">
        <f>IF('Crisis Indicator Data'!#REF!="No Data",1,IF(#REF!&lt;&gt;"",1,0))</f>
        <v>#REF!</v>
      </c>
      <c r="AO28" s="33" t="e">
        <f>IF('Crisis Indicator Data'!#REF!="No Data",1,IF(#REF!&lt;&gt;"",1,0))</f>
        <v>#REF!</v>
      </c>
      <c r="AP28" s="33" t="e">
        <f>IF('Crisis Indicator Data'!#REF!="No Data",1,IF(#REF!&lt;&gt;"",1,0))</f>
        <v>#REF!</v>
      </c>
      <c r="AQ28" s="33" t="e">
        <f>IF('Crisis Indicator Data'!#REF!="No Data",1,IF(#REF!&lt;&gt;"",1,0))</f>
        <v>#REF!</v>
      </c>
      <c r="AR28" s="33" t="e">
        <f>IF('Crisis Indicator Data'!#REF!="No Data",1,IF(#REF!&lt;&gt;"",1,0))</f>
        <v>#REF!</v>
      </c>
      <c r="AS28" s="33" t="e">
        <f>IF('Crisis Indicator Data'!#REF!="No Data",1,IF(#REF!&lt;&gt;"",1,0))</f>
        <v>#REF!</v>
      </c>
      <c r="AT28" s="33" t="e">
        <f>IF('Crisis Indicator Data'!#REF!="No Data",1,IF(#REF!&lt;&gt;"",1,0))</f>
        <v>#REF!</v>
      </c>
      <c r="AU28" s="33" t="e">
        <f>IF('Crisis Indicator Data'!#REF!="No Data",1,IF(#REF!&lt;&gt;"",1,0))</f>
        <v>#REF!</v>
      </c>
      <c r="AV28" s="33" t="e">
        <f>IF('Crisis Indicator Data'!#REF!="No Data",1,IF(#REF!&lt;&gt;"",1,0))</f>
        <v>#REF!</v>
      </c>
      <c r="AW28" s="33" t="e">
        <f>IF('Crisis Indicator Data'!#REF!="No Data",1,IF(#REF!&lt;&gt;"",1,0))</f>
        <v>#REF!</v>
      </c>
      <c r="AX28" s="33" t="e">
        <f>IF('Crisis Indicator Data'!#REF!="No Data",1,IF(#REF!&lt;&gt;"",1,0))</f>
        <v>#REF!</v>
      </c>
      <c r="AY28" s="33" t="e">
        <f>IF('Crisis Indicator Data'!#REF!="No Data",1,IF(#REF!&lt;&gt;"",1,0))</f>
        <v>#REF!</v>
      </c>
      <c r="AZ28" s="33" t="e">
        <f>IF('Crisis Indicator Data'!#REF!="No Data",1,IF(#REF!&lt;&gt;"",1,0))</f>
        <v>#REF!</v>
      </c>
      <c r="BA28" t="e">
        <f t="shared" si="0"/>
        <v>#REF!</v>
      </c>
      <c r="BB28" s="35" t="e">
        <f t="shared" si="1"/>
        <v>#REF!</v>
      </c>
    </row>
    <row r="29" spans="1:54" x14ac:dyDescent="0.3">
      <c r="A29" t="s">
        <v>58</v>
      </c>
      <c r="B29" s="33" t="e">
        <f>IF('Crisis Indicator Data'!#REF!="No Data",1,IF(#REF!&lt;&gt;"",1,0))</f>
        <v>#REF!</v>
      </c>
      <c r="C29" s="33" t="e">
        <f>IF('Crisis Indicator Data'!#REF!="No Data",1,IF(#REF!&lt;&gt;"",1,0))</f>
        <v>#REF!</v>
      </c>
      <c r="D29" s="33" t="e">
        <f>IF('Crisis Indicator Data'!#REF!="No Data",1,IF(#REF!&lt;&gt;"",1,0))</f>
        <v>#REF!</v>
      </c>
      <c r="E29" s="33" t="e">
        <f>IF('Crisis Indicator Data'!#REF!="No Data",1,IF(#REF!&lt;&gt;"",1,0))</f>
        <v>#REF!</v>
      </c>
      <c r="F29" s="33" t="e">
        <f>IF('Crisis Indicator Data'!#REF!="No Data",1,IF(#REF!&lt;&gt;"",1,0))</f>
        <v>#REF!</v>
      </c>
      <c r="G29" s="33" t="e">
        <f>IF('Crisis Indicator Data'!#REF!="No Data",1,IF(#REF!&lt;&gt;"",1,0))</f>
        <v>#REF!</v>
      </c>
      <c r="H29" s="33" t="e">
        <f>IF('Crisis Indicator Data'!#REF!="No Data",1,IF(#REF!&lt;&gt;"",1,0))</f>
        <v>#REF!</v>
      </c>
      <c r="I29" s="33" t="e">
        <f>IF('Crisis Indicator Data'!#REF!="No Data",1,IF(#REF!&lt;&gt;"",1,0))</f>
        <v>#REF!</v>
      </c>
      <c r="J29" s="33" t="e">
        <f>IF('Crisis Indicator Data'!#REF!="No Data",1,IF(#REF!&lt;&gt;"",1,0))</f>
        <v>#REF!</v>
      </c>
      <c r="K29" s="33" t="e">
        <f>IF('Crisis Indicator Data'!#REF!="No Data",1,IF(#REF!&lt;&gt;"",1,0))</f>
        <v>#REF!</v>
      </c>
      <c r="L29" s="33" t="e">
        <f>IF('Crisis Indicator Data'!#REF!="No Data",1,IF(#REF!&lt;&gt;"",1,0))</f>
        <v>#REF!</v>
      </c>
      <c r="M29" s="33" t="e">
        <f>IF('Crisis Indicator Data'!#REF!="No Data",1,IF(#REF!&lt;&gt;"",1,0))</f>
        <v>#REF!</v>
      </c>
      <c r="N29" s="33" t="e">
        <f>IF('Crisis Indicator Data'!#REF!="No Data",1,IF(#REF!&lt;&gt;"",1,0))</f>
        <v>#REF!</v>
      </c>
      <c r="O29" s="33" t="e">
        <f>IF('Crisis Indicator Data'!#REF!="No Data",1,IF(#REF!&lt;&gt;"",1,0))</f>
        <v>#REF!</v>
      </c>
      <c r="P29" s="33" t="e">
        <f>IF('Crisis Indicator Data'!#REF!="No Data",1,IF(#REF!&lt;&gt;"",1,0))</f>
        <v>#REF!</v>
      </c>
      <c r="Q29" s="33" t="e">
        <f>IF('Crisis Indicator Data'!#REF!="No Data",1,IF(#REF!&lt;&gt;"",1,0))</f>
        <v>#REF!</v>
      </c>
      <c r="R29" s="33" t="e">
        <f>IF('Crisis Indicator Data'!#REF!="No Data",1,IF(#REF!&lt;&gt;"",1,0))</f>
        <v>#REF!</v>
      </c>
      <c r="S29" s="33" t="e">
        <f>IF('Crisis Indicator Data'!#REF!="No Data",1,IF(#REF!&lt;&gt;"",1,0))</f>
        <v>#REF!</v>
      </c>
      <c r="T29" s="33" t="e">
        <f>IF('Crisis Indicator Data'!#REF!="No Data",1,IF(#REF!&lt;&gt;"",1,0))</f>
        <v>#REF!</v>
      </c>
      <c r="U29" s="33" t="e">
        <f>IF('Crisis Indicator Data'!#REF!="No Data",1,IF(#REF!&lt;&gt;"",1,0))</f>
        <v>#REF!</v>
      </c>
      <c r="V29" s="33" t="e">
        <f>IF('Crisis Indicator Data'!#REF!="No Data",1,IF(#REF!&lt;&gt;"",1,0))</f>
        <v>#REF!</v>
      </c>
      <c r="W29" s="33" t="e">
        <f>IF('Crisis Indicator Data'!#REF!="No Data",1,IF(#REF!&lt;&gt;"",1,0))</f>
        <v>#REF!</v>
      </c>
      <c r="X29" s="33" t="e">
        <f>IF('Crisis Indicator Data'!#REF!="No Data",1,IF(#REF!&lt;&gt;"",1,0))</f>
        <v>#REF!</v>
      </c>
      <c r="Y29" s="33" t="e">
        <f>IF('Crisis Indicator Data'!#REF!="No Data",1,IF(#REF!&lt;&gt;"",1,0))</f>
        <v>#REF!</v>
      </c>
      <c r="Z29" s="33" t="e">
        <f>IF('Crisis Indicator Data'!#REF!="No Data",1,IF(#REF!&lt;&gt;"",1,0))</f>
        <v>#REF!</v>
      </c>
      <c r="AA29" s="33" t="e">
        <f>IF('Crisis Indicator Data'!#REF!="No Data",1,IF(#REF!&lt;&gt;"",1,0))</f>
        <v>#REF!</v>
      </c>
      <c r="AB29" s="33" t="e">
        <f>IF('Crisis Indicator Data'!#REF!="No Data",1,IF(#REF!&lt;&gt;"",1,0))</f>
        <v>#REF!</v>
      </c>
      <c r="AC29" s="33" t="e">
        <f>IF('Crisis Indicator Data'!#REF!="No Data",1,IF(#REF!&lt;&gt;"",1,0))</f>
        <v>#REF!</v>
      </c>
      <c r="AD29" s="33" t="e">
        <f>IF('Crisis Indicator Data'!#REF!="No Data",1,IF(#REF!&lt;&gt;"",1,0))</f>
        <v>#REF!</v>
      </c>
      <c r="AE29" s="33" t="e">
        <f>IF('Crisis Indicator Data'!#REF!="No Data",1,IF(#REF!&lt;&gt;"",1,0))</f>
        <v>#REF!</v>
      </c>
      <c r="AF29" s="33" t="e">
        <f>IF('Crisis Indicator Data'!#REF!="No Data",1,IF(#REF!&lt;&gt;"",1,0))</f>
        <v>#REF!</v>
      </c>
      <c r="AG29" s="33" t="e">
        <f>IF('Crisis Indicator Data'!#REF!="No Data",1,IF(#REF!&lt;&gt;"",1,0))</f>
        <v>#REF!</v>
      </c>
      <c r="AH29" s="33" t="e">
        <f>IF('Crisis Indicator Data'!#REF!="No Data",1,IF(#REF!&lt;&gt;"",1,0))</f>
        <v>#REF!</v>
      </c>
      <c r="AI29" s="33" t="e">
        <f>IF('Crisis Indicator Data'!#REF!="No Data",1,IF(#REF!&lt;&gt;"",1,0))</f>
        <v>#REF!</v>
      </c>
      <c r="AJ29" s="33" t="e">
        <f>IF('Crisis Indicator Data'!#REF!="No Data",1,IF(#REF!&lt;&gt;"",1,0))</f>
        <v>#REF!</v>
      </c>
      <c r="AK29" s="33" t="e">
        <f>IF('Crisis Indicator Data'!#REF!="No Data",1,IF(#REF!&lt;&gt;"",1,0))</f>
        <v>#REF!</v>
      </c>
      <c r="AL29" s="33" t="e">
        <f>IF('Crisis Indicator Data'!#REF!="No Data",1,IF(#REF!&lt;&gt;"",1,0))</f>
        <v>#REF!</v>
      </c>
      <c r="AM29" s="33" t="e">
        <f>IF('Crisis Indicator Data'!#REF!="No Data",1,IF(#REF!&lt;&gt;"",1,0))</f>
        <v>#REF!</v>
      </c>
      <c r="AN29" s="33" t="e">
        <f>IF('Crisis Indicator Data'!#REF!="No Data",1,IF(#REF!&lt;&gt;"",1,0))</f>
        <v>#REF!</v>
      </c>
      <c r="AO29" s="33" t="e">
        <f>IF('Crisis Indicator Data'!#REF!="No Data",1,IF(#REF!&lt;&gt;"",1,0))</f>
        <v>#REF!</v>
      </c>
      <c r="AP29" s="33" t="e">
        <f>IF('Crisis Indicator Data'!#REF!="No Data",1,IF(#REF!&lt;&gt;"",1,0))</f>
        <v>#REF!</v>
      </c>
      <c r="AQ29" s="33" t="e">
        <f>IF('Crisis Indicator Data'!#REF!="No Data",1,IF(#REF!&lt;&gt;"",1,0))</f>
        <v>#REF!</v>
      </c>
      <c r="AR29" s="33" t="e">
        <f>IF('Crisis Indicator Data'!#REF!="No Data",1,IF(#REF!&lt;&gt;"",1,0))</f>
        <v>#REF!</v>
      </c>
      <c r="AS29" s="33" t="e">
        <f>IF('Crisis Indicator Data'!#REF!="No Data",1,IF(#REF!&lt;&gt;"",1,0))</f>
        <v>#REF!</v>
      </c>
      <c r="AT29" s="33" t="e">
        <f>IF('Crisis Indicator Data'!#REF!="No Data",1,IF(#REF!&lt;&gt;"",1,0))</f>
        <v>#REF!</v>
      </c>
      <c r="AU29" s="33" t="e">
        <f>IF('Crisis Indicator Data'!#REF!="No Data",1,IF(#REF!&lt;&gt;"",1,0))</f>
        <v>#REF!</v>
      </c>
      <c r="AV29" s="33" t="e">
        <f>IF('Crisis Indicator Data'!#REF!="No Data",1,IF(#REF!&lt;&gt;"",1,0))</f>
        <v>#REF!</v>
      </c>
      <c r="AW29" s="33" t="e">
        <f>IF('Crisis Indicator Data'!#REF!="No Data",1,IF(#REF!&lt;&gt;"",1,0))</f>
        <v>#REF!</v>
      </c>
      <c r="AX29" s="33" t="e">
        <f>IF('Crisis Indicator Data'!#REF!="No Data",1,IF(#REF!&lt;&gt;"",1,0))</f>
        <v>#REF!</v>
      </c>
      <c r="AY29" s="33" t="e">
        <f>IF('Crisis Indicator Data'!#REF!="No Data",1,IF(#REF!&lt;&gt;"",1,0))</f>
        <v>#REF!</v>
      </c>
      <c r="AZ29" s="33" t="e">
        <f>IF('Crisis Indicator Data'!#REF!="No Data",1,IF(#REF!&lt;&gt;"",1,0))</f>
        <v>#REF!</v>
      </c>
      <c r="BA29" t="e">
        <f t="shared" si="0"/>
        <v>#REF!</v>
      </c>
      <c r="BB29" s="35" t="e">
        <f t="shared" si="1"/>
        <v>#REF!</v>
      </c>
    </row>
    <row r="30" spans="1:54" x14ac:dyDescent="0.3">
      <c r="A30" t="s">
        <v>52</v>
      </c>
      <c r="B30" s="33" t="e">
        <f>IF('Crisis Indicator Data'!#REF!="No Data",1,IF(#REF!&lt;&gt;"",1,0))</f>
        <v>#REF!</v>
      </c>
      <c r="C30" s="33" t="e">
        <f>IF('Crisis Indicator Data'!#REF!="No Data",1,IF(#REF!&lt;&gt;"",1,0))</f>
        <v>#REF!</v>
      </c>
      <c r="D30" s="33" t="e">
        <f>IF('Crisis Indicator Data'!#REF!="No Data",1,IF(#REF!&lt;&gt;"",1,0))</f>
        <v>#REF!</v>
      </c>
      <c r="E30" s="33" t="e">
        <f>IF('Crisis Indicator Data'!#REF!="No Data",1,IF(#REF!&lt;&gt;"",1,0))</f>
        <v>#REF!</v>
      </c>
      <c r="F30" s="33" t="e">
        <f>IF('Crisis Indicator Data'!#REF!="No Data",1,IF(#REF!&lt;&gt;"",1,0))</f>
        <v>#REF!</v>
      </c>
      <c r="G30" s="33" t="e">
        <f>IF('Crisis Indicator Data'!#REF!="No Data",1,IF(#REF!&lt;&gt;"",1,0))</f>
        <v>#REF!</v>
      </c>
      <c r="H30" s="33" t="e">
        <f>IF('Crisis Indicator Data'!#REF!="No Data",1,IF(#REF!&lt;&gt;"",1,0))</f>
        <v>#REF!</v>
      </c>
      <c r="I30" s="33" t="e">
        <f>IF('Crisis Indicator Data'!#REF!="No Data",1,IF(#REF!&lt;&gt;"",1,0))</f>
        <v>#REF!</v>
      </c>
      <c r="J30" s="33" t="e">
        <f>IF('Crisis Indicator Data'!#REF!="No Data",1,IF(#REF!&lt;&gt;"",1,0))</f>
        <v>#REF!</v>
      </c>
      <c r="K30" s="33" t="e">
        <f>IF('Crisis Indicator Data'!#REF!="No Data",1,IF(#REF!&lt;&gt;"",1,0))</f>
        <v>#REF!</v>
      </c>
      <c r="L30" s="33" t="e">
        <f>IF('Crisis Indicator Data'!#REF!="No Data",1,IF(#REF!&lt;&gt;"",1,0))</f>
        <v>#REF!</v>
      </c>
      <c r="M30" s="33" t="e">
        <f>IF('Crisis Indicator Data'!#REF!="No Data",1,IF(#REF!&lt;&gt;"",1,0))</f>
        <v>#REF!</v>
      </c>
      <c r="N30" s="33" t="e">
        <f>IF('Crisis Indicator Data'!#REF!="No Data",1,IF(#REF!&lt;&gt;"",1,0))</f>
        <v>#REF!</v>
      </c>
      <c r="O30" s="33" t="e">
        <f>IF('Crisis Indicator Data'!#REF!="No Data",1,IF(#REF!&lt;&gt;"",1,0))</f>
        <v>#REF!</v>
      </c>
      <c r="P30" s="33" t="e">
        <f>IF('Crisis Indicator Data'!#REF!="No Data",1,IF(#REF!&lt;&gt;"",1,0))</f>
        <v>#REF!</v>
      </c>
      <c r="Q30" s="33" t="e">
        <f>IF('Crisis Indicator Data'!#REF!="No Data",1,IF(#REF!&lt;&gt;"",1,0))</f>
        <v>#REF!</v>
      </c>
      <c r="R30" s="33" t="e">
        <f>IF('Crisis Indicator Data'!#REF!="No Data",1,IF(#REF!&lt;&gt;"",1,0))</f>
        <v>#REF!</v>
      </c>
      <c r="S30" s="33" t="e">
        <f>IF('Crisis Indicator Data'!#REF!="No Data",1,IF(#REF!&lt;&gt;"",1,0))</f>
        <v>#REF!</v>
      </c>
      <c r="T30" s="33" t="e">
        <f>IF('Crisis Indicator Data'!#REF!="No Data",1,IF(#REF!&lt;&gt;"",1,0))</f>
        <v>#REF!</v>
      </c>
      <c r="U30" s="33" t="e">
        <f>IF('Crisis Indicator Data'!#REF!="No Data",1,IF(#REF!&lt;&gt;"",1,0))</f>
        <v>#REF!</v>
      </c>
      <c r="V30" s="33" t="e">
        <f>IF('Crisis Indicator Data'!#REF!="No Data",1,IF(#REF!&lt;&gt;"",1,0))</f>
        <v>#REF!</v>
      </c>
      <c r="W30" s="33" t="e">
        <f>IF('Crisis Indicator Data'!#REF!="No Data",1,IF(#REF!&lt;&gt;"",1,0))</f>
        <v>#REF!</v>
      </c>
      <c r="X30" s="33" t="e">
        <f>IF('Crisis Indicator Data'!#REF!="No Data",1,IF(#REF!&lt;&gt;"",1,0))</f>
        <v>#REF!</v>
      </c>
      <c r="Y30" s="33" t="e">
        <f>IF('Crisis Indicator Data'!#REF!="No Data",1,IF(#REF!&lt;&gt;"",1,0))</f>
        <v>#REF!</v>
      </c>
      <c r="Z30" s="33" t="e">
        <f>IF('Crisis Indicator Data'!#REF!="No Data",1,IF(#REF!&lt;&gt;"",1,0))</f>
        <v>#REF!</v>
      </c>
      <c r="AA30" s="33" t="e">
        <f>IF('Crisis Indicator Data'!#REF!="No Data",1,IF(#REF!&lt;&gt;"",1,0))</f>
        <v>#REF!</v>
      </c>
      <c r="AB30" s="33" t="e">
        <f>IF('Crisis Indicator Data'!#REF!="No Data",1,IF(#REF!&lt;&gt;"",1,0))</f>
        <v>#REF!</v>
      </c>
      <c r="AC30" s="33" t="e">
        <f>IF('Crisis Indicator Data'!#REF!="No Data",1,IF(#REF!&lt;&gt;"",1,0))</f>
        <v>#REF!</v>
      </c>
      <c r="AD30" s="33" t="e">
        <f>IF('Crisis Indicator Data'!#REF!="No Data",1,IF(#REF!&lt;&gt;"",1,0))</f>
        <v>#REF!</v>
      </c>
      <c r="AE30" s="33" t="e">
        <f>IF('Crisis Indicator Data'!#REF!="No Data",1,IF(#REF!&lt;&gt;"",1,0))</f>
        <v>#REF!</v>
      </c>
      <c r="AF30" s="33" t="e">
        <f>IF('Crisis Indicator Data'!#REF!="No Data",1,IF(#REF!&lt;&gt;"",1,0))</f>
        <v>#REF!</v>
      </c>
      <c r="AG30" s="33" t="e">
        <f>IF('Crisis Indicator Data'!#REF!="No Data",1,IF(#REF!&lt;&gt;"",1,0))</f>
        <v>#REF!</v>
      </c>
      <c r="AH30" s="33" t="e">
        <f>IF('Crisis Indicator Data'!#REF!="No Data",1,IF(#REF!&lt;&gt;"",1,0))</f>
        <v>#REF!</v>
      </c>
      <c r="AI30" s="33" t="e">
        <f>IF('Crisis Indicator Data'!#REF!="No Data",1,IF(#REF!&lt;&gt;"",1,0))</f>
        <v>#REF!</v>
      </c>
      <c r="AJ30" s="33" t="e">
        <f>IF('Crisis Indicator Data'!#REF!="No Data",1,IF(#REF!&lt;&gt;"",1,0))</f>
        <v>#REF!</v>
      </c>
      <c r="AK30" s="33" t="e">
        <f>IF('Crisis Indicator Data'!#REF!="No Data",1,IF(#REF!&lt;&gt;"",1,0))</f>
        <v>#REF!</v>
      </c>
      <c r="AL30" s="33" t="e">
        <f>IF('Crisis Indicator Data'!#REF!="No Data",1,IF(#REF!&lt;&gt;"",1,0))</f>
        <v>#REF!</v>
      </c>
      <c r="AM30" s="33" t="e">
        <f>IF('Crisis Indicator Data'!#REF!="No Data",1,IF(#REF!&lt;&gt;"",1,0))</f>
        <v>#REF!</v>
      </c>
      <c r="AN30" s="33" t="e">
        <f>IF('Crisis Indicator Data'!#REF!="No Data",1,IF(#REF!&lt;&gt;"",1,0))</f>
        <v>#REF!</v>
      </c>
      <c r="AO30" s="33" t="e">
        <f>IF('Crisis Indicator Data'!#REF!="No Data",1,IF(#REF!&lt;&gt;"",1,0))</f>
        <v>#REF!</v>
      </c>
      <c r="AP30" s="33" t="e">
        <f>IF('Crisis Indicator Data'!#REF!="No Data",1,IF(#REF!&lt;&gt;"",1,0))</f>
        <v>#REF!</v>
      </c>
      <c r="AQ30" s="33" t="e">
        <f>IF('Crisis Indicator Data'!#REF!="No Data",1,IF(#REF!&lt;&gt;"",1,0))</f>
        <v>#REF!</v>
      </c>
      <c r="AR30" s="33" t="e">
        <f>IF('Crisis Indicator Data'!#REF!="No Data",1,IF(#REF!&lt;&gt;"",1,0))</f>
        <v>#REF!</v>
      </c>
      <c r="AS30" s="33" t="e">
        <f>IF('Crisis Indicator Data'!#REF!="No Data",1,IF(#REF!&lt;&gt;"",1,0))</f>
        <v>#REF!</v>
      </c>
      <c r="AT30" s="33" t="e">
        <f>IF('Crisis Indicator Data'!#REF!="No Data",1,IF(#REF!&lt;&gt;"",1,0))</f>
        <v>#REF!</v>
      </c>
      <c r="AU30" s="33" t="e">
        <f>IF('Crisis Indicator Data'!#REF!="No Data",1,IF(#REF!&lt;&gt;"",1,0))</f>
        <v>#REF!</v>
      </c>
      <c r="AV30" s="33" t="e">
        <f>IF('Crisis Indicator Data'!#REF!="No Data",1,IF(#REF!&lt;&gt;"",1,0))</f>
        <v>#REF!</v>
      </c>
      <c r="AW30" s="33" t="e">
        <f>IF('Crisis Indicator Data'!#REF!="No Data",1,IF(#REF!&lt;&gt;"",1,0))</f>
        <v>#REF!</v>
      </c>
      <c r="AX30" s="33" t="e">
        <f>IF('Crisis Indicator Data'!#REF!="No Data",1,IF(#REF!&lt;&gt;"",1,0))</f>
        <v>#REF!</v>
      </c>
      <c r="AY30" s="33" t="e">
        <f>IF('Crisis Indicator Data'!#REF!="No Data",1,IF(#REF!&lt;&gt;"",1,0))</f>
        <v>#REF!</v>
      </c>
      <c r="AZ30" s="33" t="e">
        <f>IF('Crisis Indicator Data'!#REF!="No Data",1,IF(#REF!&lt;&gt;"",1,0))</f>
        <v>#REF!</v>
      </c>
      <c r="BA30" t="e">
        <f t="shared" si="0"/>
        <v>#REF!</v>
      </c>
      <c r="BB30" s="35" t="e">
        <f t="shared" si="1"/>
        <v>#REF!</v>
      </c>
    </row>
    <row r="31" spans="1:54" x14ac:dyDescent="0.3">
      <c r="A31" t="s">
        <v>54</v>
      </c>
      <c r="B31" s="33" t="e">
        <f>IF('Crisis Indicator Data'!#REF!="No Data",1,IF(#REF!&lt;&gt;"",1,0))</f>
        <v>#REF!</v>
      </c>
      <c r="C31" s="33" t="e">
        <f>IF('Crisis Indicator Data'!#REF!="No Data",1,IF(#REF!&lt;&gt;"",1,0))</f>
        <v>#REF!</v>
      </c>
      <c r="D31" s="33" t="e">
        <f>IF('Crisis Indicator Data'!#REF!="No Data",1,IF(#REF!&lt;&gt;"",1,0))</f>
        <v>#REF!</v>
      </c>
      <c r="E31" s="33" t="e">
        <f>IF('Crisis Indicator Data'!#REF!="No Data",1,IF(#REF!&lt;&gt;"",1,0))</f>
        <v>#REF!</v>
      </c>
      <c r="F31" s="33" t="e">
        <f>IF('Crisis Indicator Data'!#REF!="No Data",1,IF(#REF!&lt;&gt;"",1,0))</f>
        <v>#REF!</v>
      </c>
      <c r="G31" s="33" t="e">
        <f>IF('Crisis Indicator Data'!#REF!="No Data",1,IF(#REF!&lt;&gt;"",1,0))</f>
        <v>#REF!</v>
      </c>
      <c r="H31" s="33" t="e">
        <f>IF('Crisis Indicator Data'!#REF!="No Data",1,IF(#REF!&lt;&gt;"",1,0))</f>
        <v>#REF!</v>
      </c>
      <c r="I31" s="33" t="e">
        <f>IF('Crisis Indicator Data'!#REF!="No Data",1,IF(#REF!&lt;&gt;"",1,0))</f>
        <v>#REF!</v>
      </c>
      <c r="J31" s="33" t="e">
        <f>IF('Crisis Indicator Data'!#REF!="No Data",1,IF(#REF!&lt;&gt;"",1,0))</f>
        <v>#REF!</v>
      </c>
      <c r="K31" s="33" t="e">
        <f>IF('Crisis Indicator Data'!#REF!="No Data",1,IF(#REF!&lt;&gt;"",1,0))</f>
        <v>#REF!</v>
      </c>
      <c r="L31" s="33" t="e">
        <f>IF('Crisis Indicator Data'!#REF!="No Data",1,IF(#REF!&lt;&gt;"",1,0))</f>
        <v>#REF!</v>
      </c>
      <c r="M31" s="33" t="e">
        <f>IF('Crisis Indicator Data'!#REF!="No Data",1,IF(#REF!&lt;&gt;"",1,0))</f>
        <v>#REF!</v>
      </c>
      <c r="N31" s="33" t="e">
        <f>IF('Crisis Indicator Data'!#REF!="No Data",1,IF(#REF!&lt;&gt;"",1,0))</f>
        <v>#REF!</v>
      </c>
      <c r="O31" s="33" t="e">
        <f>IF('Crisis Indicator Data'!#REF!="No Data",1,IF(#REF!&lt;&gt;"",1,0))</f>
        <v>#REF!</v>
      </c>
      <c r="P31" s="33" t="e">
        <f>IF('Crisis Indicator Data'!#REF!="No Data",1,IF(#REF!&lt;&gt;"",1,0))</f>
        <v>#REF!</v>
      </c>
      <c r="Q31" s="33" t="e">
        <f>IF('Crisis Indicator Data'!#REF!="No Data",1,IF(#REF!&lt;&gt;"",1,0))</f>
        <v>#REF!</v>
      </c>
      <c r="R31" s="33" t="e">
        <f>IF('Crisis Indicator Data'!#REF!="No Data",1,IF(#REF!&lt;&gt;"",1,0))</f>
        <v>#REF!</v>
      </c>
      <c r="S31" s="33" t="e">
        <f>IF('Crisis Indicator Data'!#REF!="No Data",1,IF(#REF!&lt;&gt;"",1,0))</f>
        <v>#REF!</v>
      </c>
      <c r="T31" s="33" t="e">
        <f>IF('Crisis Indicator Data'!#REF!="No Data",1,IF(#REF!&lt;&gt;"",1,0))</f>
        <v>#REF!</v>
      </c>
      <c r="U31" s="33" t="e">
        <f>IF('Crisis Indicator Data'!#REF!="No Data",1,IF(#REF!&lt;&gt;"",1,0))</f>
        <v>#REF!</v>
      </c>
      <c r="V31" s="33" t="e">
        <f>IF('Crisis Indicator Data'!#REF!="No Data",1,IF(#REF!&lt;&gt;"",1,0))</f>
        <v>#REF!</v>
      </c>
      <c r="W31" s="33" t="e">
        <f>IF('Crisis Indicator Data'!#REF!="No Data",1,IF(#REF!&lt;&gt;"",1,0))</f>
        <v>#REF!</v>
      </c>
      <c r="X31" s="33" t="e">
        <f>IF('Crisis Indicator Data'!#REF!="No Data",1,IF(#REF!&lt;&gt;"",1,0))</f>
        <v>#REF!</v>
      </c>
      <c r="Y31" s="33" t="e">
        <f>IF('Crisis Indicator Data'!#REF!="No Data",1,IF(#REF!&lt;&gt;"",1,0))</f>
        <v>#REF!</v>
      </c>
      <c r="Z31" s="33" t="e">
        <f>IF('Crisis Indicator Data'!#REF!="No Data",1,IF(#REF!&lt;&gt;"",1,0))</f>
        <v>#REF!</v>
      </c>
      <c r="AA31" s="33" t="e">
        <f>IF('Crisis Indicator Data'!#REF!="No Data",1,IF(#REF!&lt;&gt;"",1,0))</f>
        <v>#REF!</v>
      </c>
      <c r="AB31" s="33" t="e">
        <f>IF('Crisis Indicator Data'!#REF!="No Data",1,IF(#REF!&lt;&gt;"",1,0))</f>
        <v>#REF!</v>
      </c>
      <c r="AC31" s="33" t="e">
        <f>IF('Crisis Indicator Data'!#REF!="No Data",1,IF(#REF!&lt;&gt;"",1,0))</f>
        <v>#REF!</v>
      </c>
      <c r="AD31" s="33" t="e">
        <f>IF('Crisis Indicator Data'!#REF!="No Data",1,IF(#REF!&lt;&gt;"",1,0))</f>
        <v>#REF!</v>
      </c>
      <c r="AE31" s="33" t="e">
        <f>IF('Crisis Indicator Data'!#REF!="No Data",1,IF(#REF!&lt;&gt;"",1,0))</f>
        <v>#REF!</v>
      </c>
      <c r="AF31" s="33" t="e">
        <f>IF('Crisis Indicator Data'!#REF!="No Data",1,IF(#REF!&lt;&gt;"",1,0))</f>
        <v>#REF!</v>
      </c>
      <c r="AG31" s="33" t="e">
        <f>IF('Crisis Indicator Data'!#REF!="No Data",1,IF(#REF!&lt;&gt;"",1,0))</f>
        <v>#REF!</v>
      </c>
      <c r="AH31" s="33" t="e">
        <f>IF('Crisis Indicator Data'!#REF!="No Data",1,IF(#REF!&lt;&gt;"",1,0))</f>
        <v>#REF!</v>
      </c>
      <c r="AI31" s="33" t="e">
        <f>IF('Crisis Indicator Data'!#REF!="No Data",1,IF(#REF!&lt;&gt;"",1,0))</f>
        <v>#REF!</v>
      </c>
      <c r="AJ31" s="33" t="e">
        <f>IF('Crisis Indicator Data'!#REF!="No Data",1,IF(#REF!&lt;&gt;"",1,0))</f>
        <v>#REF!</v>
      </c>
      <c r="AK31" s="33" t="e">
        <f>IF('Crisis Indicator Data'!#REF!="No Data",1,IF(#REF!&lt;&gt;"",1,0))</f>
        <v>#REF!</v>
      </c>
      <c r="AL31" s="33" t="e">
        <f>IF('Crisis Indicator Data'!#REF!="No Data",1,IF(#REF!&lt;&gt;"",1,0))</f>
        <v>#REF!</v>
      </c>
      <c r="AM31" s="33" t="e">
        <f>IF('Crisis Indicator Data'!#REF!="No Data",1,IF(#REF!&lt;&gt;"",1,0))</f>
        <v>#REF!</v>
      </c>
      <c r="AN31" s="33" t="e">
        <f>IF('Crisis Indicator Data'!#REF!="No Data",1,IF(#REF!&lt;&gt;"",1,0))</f>
        <v>#REF!</v>
      </c>
      <c r="AO31" s="33" t="e">
        <f>IF('Crisis Indicator Data'!#REF!="No Data",1,IF(#REF!&lt;&gt;"",1,0))</f>
        <v>#REF!</v>
      </c>
      <c r="AP31" s="33" t="e">
        <f>IF('Crisis Indicator Data'!#REF!="No Data",1,IF(#REF!&lt;&gt;"",1,0))</f>
        <v>#REF!</v>
      </c>
      <c r="AQ31" s="33" t="e">
        <f>IF('Crisis Indicator Data'!#REF!="No Data",1,IF(#REF!&lt;&gt;"",1,0))</f>
        <v>#REF!</v>
      </c>
      <c r="AR31" s="33" t="e">
        <f>IF('Crisis Indicator Data'!#REF!="No Data",1,IF(#REF!&lt;&gt;"",1,0))</f>
        <v>#REF!</v>
      </c>
      <c r="AS31" s="33" t="e">
        <f>IF('Crisis Indicator Data'!#REF!="No Data",1,IF(#REF!&lt;&gt;"",1,0))</f>
        <v>#REF!</v>
      </c>
      <c r="AT31" s="33" t="e">
        <f>IF('Crisis Indicator Data'!#REF!="No Data",1,IF(#REF!&lt;&gt;"",1,0))</f>
        <v>#REF!</v>
      </c>
      <c r="AU31" s="33" t="e">
        <f>IF('Crisis Indicator Data'!#REF!="No Data",1,IF(#REF!&lt;&gt;"",1,0))</f>
        <v>#REF!</v>
      </c>
      <c r="AV31" s="33" t="e">
        <f>IF('Crisis Indicator Data'!#REF!="No Data",1,IF(#REF!&lt;&gt;"",1,0))</f>
        <v>#REF!</v>
      </c>
      <c r="AW31" s="33" t="e">
        <f>IF('Crisis Indicator Data'!#REF!="No Data",1,IF(#REF!&lt;&gt;"",1,0))</f>
        <v>#REF!</v>
      </c>
      <c r="AX31" s="33" t="e">
        <f>IF('Crisis Indicator Data'!#REF!="No Data",1,IF(#REF!&lt;&gt;"",1,0))</f>
        <v>#REF!</v>
      </c>
      <c r="AY31" s="33" t="e">
        <f>IF('Crisis Indicator Data'!#REF!="No Data",1,IF(#REF!&lt;&gt;"",1,0))</f>
        <v>#REF!</v>
      </c>
      <c r="AZ31" s="33" t="e">
        <f>IF('Crisis Indicator Data'!#REF!="No Data",1,IF(#REF!&lt;&gt;"",1,0))</f>
        <v>#REF!</v>
      </c>
      <c r="BA31" t="e">
        <f t="shared" si="0"/>
        <v>#REF!</v>
      </c>
      <c r="BB31" s="35" t="e">
        <f t="shared" si="1"/>
        <v>#REF!</v>
      </c>
    </row>
    <row r="32" spans="1:54" x14ac:dyDescent="0.3">
      <c r="A32" t="s">
        <v>56</v>
      </c>
      <c r="B32" s="33" t="e">
        <f>IF('Crisis Indicator Data'!#REF!="No Data",1,IF(#REF!&lt;&gt;"",1,0))</f>
        <v>#REF!</v>
      </c>
      <c r="C32" s="33" t="e">
        <f>IF('Crisis Indicator Data'!#REF!="No Data",1,IF(#REF!&lt;&gt;"",1,0))</f>
        <v>#REF!</v>
      </c>
      <c r="D32" s="33" t="e">
        <f>IF('Crisis Indicator Data'!#REF!="No Data",1,IF(#REF!&lt;&gt;"",1,0))</f>
        <v>#REF!</v>
      </c>
      <c r="E32" s="33" t="e">
        <f>IF('Crisis Indicator Data'!#REF!="No Data",1,IF(#REF!&lt;&gt;"",1,0))</f>
        <v>#REF!</v>
      </c>
      <c r="F32" s="33" t="e">
        <f>IF('Crisis Indicator Data'!#REF!="No Data",1,IF(#REF!&lt;&gt;"",1,0))</f>
        <v>#REF!</v>
      </c>
      <c r="G32" s="33" t="e">
        <f>IF('Crisis Indicator Data'!#REF!="No Data",1,IF(#REF!&lt;&gt;"",1,0))</f>
        <v>#REF!</v>
      </c>
      <c r="H32" s="33" t="e">
        <f>IF('Crisis Indicator Data'!#REF!="No Data",1,IF(#REF!&lt;&gt;"",1,0))</f>
        <v>#REF!</v>
      </c>
      <c r="I32" s="33" t="e">
        <f>IF('Crisis Indicator Data'!#REF!="No Data",1,IF(#REF!&lt;&gt;"",1,0))</f>
        <v>#REF!</v>
      </c>
      <c r="J32" s="33" t="e">
        <f>IF('Crisis Indicator Data'!#REF!="No Data",1,IF(#REF!&lt;&gt;"",1,0))</f>
        <v>#REF!</v>
      </c>
      <c r="K32" s="33" t="e">
        <f>IF('Crisis Indicator Data'!#REF!="No Data",1,IF(#REF!&lt;&gt;"",1,0))</f>
        <v>#REF!</v>
      </c>
      <c r="L32" s="33" t="e">
        <f>IF('Crisis Indicator Data'!#REF!="No Data",1,IF(#REF!&lt;&gt;"",1,0))</f>
        <v>#REF!</v>
      </c>
      <c r="M32" s="33" t="e">
        <f>IF('Crisis Indicator Data'!#REF!="No Data",1,IF(#REF!&lt;&gt;"",1,0))</f>
        <v>#REF!</v>
      </c>
      <c r="N32" s="33" t="e">
        <f>IF('Crisis Indicator Data'!#REF!="No Data",1,IF(#REF!&lt;&gt;"",1,0))</f>
        <v>#REF!</v>
      </c>
      <c r="O32" s="33" t="e">
        <f>IF('Crisis Indicator Data'!#REF!="No Data",1,IF(#REF!&lt;&gt;"",1,0))</f>
        <v>#REF!</v>
      </c>
      <c r="P32" s="33" t="e">
        <f>IF('Crisis Indicator Data'!#REF!="No Data",1,IF(#REF!&lt;&gt;"",1,0))</f>
        <v>#REF!</v>
      </c>
      <c r="Q32" s="33" t="e">
        <f>IF('Crisis Indicator Data'!#REF!="No Data",1,IF(#REF!&lt;&gt;"",1,0))</f>
        <v>#REF!</v>
      </c>
      <c r="R32" s="33" t="e">
        <f>IF('Crisis Indicator Data'!#REF!="No Data",1,IF(#REF!&lt;&gt;"",1,0))</f>
        <v>#REF!</v>
      </c>
      <c r="S32" s="33" t="e">
        <f>IF('Crisis Indicator Data'!#REF!="No Data",1,IF(#REF!&lt;&gt;"",1,0))</f>
        <v>#REF!</v>
      </c>
      <c r="T32" s="33" t="e">
        <f>IF('Crisis Indicator Data'!#REF!="No Data",1,IF(#REF!&lt;&gt;"",1,0))</f>
        <v>#REF!</v>
      </c>
      <c r="U32" s="33" t="e">
        <f>IF('Crisis Indicator Data'!#REF!="No Data",1,IF(#REF!&lt;&gt;"",1,0))</f>
        <v>#REF!</v>
      </c>
      <c r="V32" s="33" t="e">
        <f>IF('Crisis Indicator Data'!#REF!="No Data",1,IF(#REF!&lt;&gt;"",1,0))</f>
        <v>#REF!</v>
      </c>
      <c r="W32" s="33" t="e">
        <f>IF('Crisis Indicator Data'!#REF!="No Data",1,IF(#REF!&lt;&gt;"",1,0))</f>
        <v>#REF!</v>
      </c>
      <c r="X32" s="33" t="e">
        <f>IF('Crisis Indicator Data'!#REF!="No Data",1,IF(#REF!&lt;&gt;"",1,0))</f>
        <v>#REF!</v>
      </c>
      <c r="Y32" s="33" t="e">
        <f>IF('Crisis Indicator Data'!#REF!="No Data",1,IF(#REF!&lt;&gt;"",1,0))</f>
        <v>#REF!</v>
      </c>
      <c r="Z32" s="33" t="e">
        <f>IF('Crisis Indicator Data'!#REF!="No Data",1,IF(#REF!&lt;&gt;"",1,0))</f>
        <v>#REF!</v>
      </c>
      <c r="AA32" s="33" t="e">
        <f>IF('Crisis Indicator Data'!#REF!="No Data",1,IF(#REF!&lt;&gt;"",1,0))</f>
        <v>#REF!</v>
      </c>
      <c r="AB32" s="33" t="e">
        <f>IF('Crisis Indicator Data'!#REF!="No Data",1,IF(#REF!&lt;&gt;"",1,0))</f>
        <v>#REF!</v>
      </c>
      <c r="AC32" s="33" t="e">
        <f>IF('Crisis Indicator Data'!#REF!="No Data",1,IF(#REF!&lt;&gt;"",1,0))</f>
        <v>#REF!</v>
      </c>
      <c r="AD32" s="33" t="e">
        <f>IF('Crisis Indicator Data'!#REF!="No Data",1,IF(#REF!&lt;&gt;"",1,0))</f>
        <v>#REF!</v>
      </c>
      <c r="AE32" s="33" t="e">
        <f>IF('Crisis Indicator Data'!#REF!="No Data",1,IF(#REF!&lt;&gt;"",1,0))</f>
        <v>#REF!</v>
      </c>
      <c r="AF32" s="33" t="e">
        <f>IF('Crisis Indicator Data'!#REF!="No Data",1,IF(#REF!&lt;&gt;"",1,0))</f>
        <v>#REF!</v>
      </c>
      <c r="AG32" s="33" t="e">
        <f>IF('Crisis Indicator Data'!#REF!="No Data",1,IF(#REF!&lt;&gt;"",1,0))</f>
        <v>#REF!</v>
      </c>
      <c r="AH32" s="33" t="e">
        <f>IF('Crisis Indicator Data'!#REF!="No Data",1,IF(#REF!&lt;&gt;"",1,0))</f>
        <v>#REF!</v>
      </c>
      <c r="AI32" s="33" t="e">
        <f>IF('Crisis Indicator Data'!#REF!="No Data",1,IF(#REF!&lt;&gt;"",1,0))</f>
        <v>#REF!</v>
      </c>
      <c r="AJ32" s="33" t="e">
        <f>IF('Crisis Indicator Data'!#REF!="No Data",1,IF(#REF!&lt;&gt;"",1,0))</f>
        <v>#REF!</v>
      </c>
      <c r="AK32" s="33" t="e">
        <f>IF('Crisis Indicator Data'!#REF!="No Data",1,IF(#REF!&lt;&gt;"",1,0))</f>
        <v>#REF!</v>
      </c>
      <c r="AL32" s="33" t="e">
        <f>IF('Crisis Indicator Data'!#REF!="No Data",1,IF(#REF!&lt;&gt;"",1,0))</f>
        <v>#REF!</v>
      </c>
      <c r="AM32" s="33" t="e">
        <f>IF('Crisis Indicator Data'!#REF!="No Data",1,IF(#REF!&lt;&gt;"",1,0))</f>
        <v>#REF!</v>
      </c>
      <c r="AN32" s="33" t="e">
        <f>IF('Crisis Indicator Data'!#REF!="No Data",1,IF(#REF!&lt;&gt;"",1,0))</f>
        <v>#REF!</v>
      </c>
      <c r="AO32" s="33" t="e">
        <f>IF('Crisis Indicator Data'!#REF!="No Data",1,IF(#REF!&lt;&gt;"",1,0))</f>
        <v>#REF!</v>
      </c>
      <c r="AP32" s="33" t="e">
        <f>IF('Crisis Indicator Data'!#REF!="No Data",1,IF(#REF!&lt;&gt;"",1,0))</f>
        <v>#REF!</v>
      </c>
      <c r="AQ32" s="33" t="e">
        <f>IF('Crisis Indicator Data'!#REF!="No Data",1,IF(#REF!&lt;&gt;"",1,0))</f>
        <v>#REF!</v>
      </c>
      <c r="AR32" s="33" t="e">
        <f>IF('Crisis Indicator Data'!#REF!="No Data",1,IF(#REF!&lt;&gt;"",1,0))</f>
        <v>#REF!</v>
      </c>
      <c r="AS32" s="33" t="e">
        <f>IF('Crisis Indicator Data'!#REF!="No Data",1,IF(#REF!&lt;&gt;"",1,0))</f>
        <v>#REF!</v>
      </c>
      <c r="AT32" s="33" t="e">
        <f>IF('Crisis Indicator Data'!#REF!="No Data",1,IF(#REF!&lt;&gt;"",1,0))</f>
        <v>#REF!</v>
      </c>
      <c r="AU32" s="33" t="e">
        <f>IF('Crisis Indicator Data'!#REF!="No Data",1,IF(#REF!&lt;&gt;"",1,0))</f>
        <v>#REF!</v>
      </c>
      <c r="AV32" s="33" t="e">
        <f>IF('Crisis Indicator Data'!#REF!="No Data",1,IF(#REF!&lt;&gt;"",1,0))</f>
        <v>#REF!</v>
      </c>
      <c r="AW32" s="33" t="e">
        <f>IF('Crisis Indicator Data'!#REF!="No Data",1,IF(#REF!&lt;&gt;"",1,0))</f>
        <v>#REF!</v>
      </c>
      <c r="AX32" s="33" t="e">
        <f>IF('Crisis Indicator Data'!#REF!="No Data",1,IF(#REF!&lt;&gt;"",1,0))</f>
        <v>#REF!</v>
      </c>
      <c r="AY32" s="33" t="e">
        <f>IF('Crisis Indicator Data'!#REF!="No Data",1,IF(#REF!&lt;&gt;"",1,0))</f>
        <v>#REF!</v>
      </c>
      <c r="AZ32" s="33" t="e">
        <f>IF('Crisis Indicator Data'!#REF!="No Data",1,IF(#REF!&lt;&gt;"",1,0))</f>
        <v>#REF!</v>
      </c>
      <c r="BA32" t="e">
        <f t="shared" si="0"/>
        <v>#REF!</v>
      </c>
      <c r="BB32" s="35" t="e">
        <f t="shared" si="1"/>
        <v>#REF!</v>
      </c>
    </row>
    <row r="33" spans="1:54" x14ac:dyDescent="0.3">
      <c r="A33" t="s">
        <v>59</v>
      </c>
      <c r="B33" s="33" t="e">
        <f>IF('Crisis Indicator Data'!#REF!="No Data",1,IF(#REF!&lt;&gt;"",1,0))</f>
        <v>#REF!</v>
      </c>
      <c r="C33" s="33" t="e">
        <f>IF('Crisis Indicator Data'!#REF!="No Data",1,IF(#REF!&lt;&gt;"",1,0))</f>
        <v>#REF!</v>
      </c>
      <c r="D33" s="33" t="e">
        <f>IF('Crisis Indicator Data'!#REF!="No Data",1,IF(#REF!&lt;&gt;"",1,0))</f>
        <v>#REF!</v>
      </c>
      <c r="E33" s="33" t="e">
        <f>IF('Crisis Indicator Data'!#REF!="No Data",1,IF(#REF!&lt;&gt;"",1,0))</f>
        <v>#REF!</v>
      </c>
      <c r="F33" s="33" t="e">
        <f>IF('Crisis Indicator Data'!#REF!="No Data",1,IF(#REF!&lt;&gt;"",1,0))</f>
        <v>#REF!</v>
      </c>
      <c r="G33" s="33" t="e">
        <f>IF('Crisis Indicator Data'!#REF!="No Data",1,IF(#REF!&lt;&gt;"",1,0))</f>
        <v>#REF!</v>
      </c>
      <c r="H33" s="33" t="e">
        <f>IF('Crisis Indicator Data'!#REF!="No Data",1,IF(#REF!&lt;&gt;"",1,0))</f>
        <v>#REF!</v>
      </c>
      <c r="I33" s="33" t="e">
        <f>IF('Crisis Indicator Data'!#REF!="No Data",1,IF(#REF!&lt;&gt;"",1,0))</f>
        <v>#REF!</v>
      </c>
      <c r="J33" s="33" t="e">
        <f>IF('Crisis Indicator Data'!#REF!="No Data",1,IF(#REF!&lt;&gt;"",1,0))</f>
        <v>#REF!</v>
      </c>
      <c r="K33" s="33" t="e">
        <f>IF('Crisis Indicator Data'!#REF!="No Data",1,IF(#REF!&lt;&gt;"",1,0))</f>
        <v>#REF!</v>
      </c>
      <c r="L33" s="33" t="e">
        <f>IF('Crisis Indicator Data'!#REF!="No Data",1,IF(#REF!&lt;&gt;"",1,0))</f>
        <v>#REF!</v>
      </c>
      <c r="M33" s="33" t="e">
        <f>IF('Crisis Indicator Data'!#REF!="No Data",1,IF(#REF!&lt;&gt;"",1,0))</f>
        <v>#REF!</v>
      </c>
      <c r="N33" s="33" t="e">
        <f>IF('Crisis Indicator Data'!#REF!="No Data",1,IF(#REF!&lt;&gt;"",1,0))</f>
        <v>#REF!</v>
      </c>
      <c r="O33" s="33" t="e">
        <f>IF('Crisis Indicator Data'!#REF!="No Data",1,IF(#REF!&lt;&gt;"",1,0))</f>
        <v>#REF!</v>
      </c>
      <c r="P33" s="33" t="e">
        <f>IF('Crisis Indicator Data'!#REF!="No Data",1,IF(#REF!&lt;&gt;"",1,0))</f>
        <v>#REF!</v>
      </c>
      <c r="Q33" s="33" t="e">
        <f>IF('Crisis Indicator Data'!#REF!="No Data",1,IF(#REF!&lt;&gt;"",1,0))</f>
        <v>#REF!</v>
      </c>
      <c r="R33" s="33" t="e">
        <f>IF('Crisis Indicator Data'!#REF!="No Data",1,IF(#REF!&lt;&gt;"",1,0))</f>
        <v>#REF!</v>
      </c>
      <c r="S33" s="33" t="e">
        <f>IF('Crisis Indicator Data'!#REF!="No Data",1,IF(#REF!&lt;&gt;"",1,0))</f>
        <v>#REF!</v>
      </c>
      <c r="T33" s="33" t="e">
        <f>IF('Crisis Indicator Data'!#REF!="No Data",1,IF(#REF!&lt;&gt;"",1,0))</f>
        <v>#REF!</v>
      </c>
      <c r="U33" s="33" t="e">
        <f>IF('Crisis Indicator Data'!#REF!="No Data",1,IF(#REF!&lt;&gt;"",1,0))</f>
        <v>#REF!</v>
      </c>
      <c r="V33" s="33" t="e">
        <f>IF('Crisis Indicator Data'!#REF!="No Data",1,IF(#REF!&lt;&gt;"",1,0))</f>
        <v>#REF!</v>
      </c>
      <c r="W33" s="33" t="e">
        <f>IF('Crisis Indicator Data'!#REF!="No Data",1,IF(#REF!&lt;&gt;"",1,0))</f>
        <v>#REF!</v>
      </c>
      <c r="X33" s="33" t="e">
        <f>IF('Crisis Indicator Data'!#REF!="No Data",1,IF(#REF!&lt;&gt;"",1,0))</f>
        <v>#REF!</v>
      </c>
      <c r="Y33" s="33" t="e">
        <f>IF('Crisis Indicator Data'!#REF!="No Data",1,IF(#REF!&lt;&gt;"",1,0))</f>
        <v>#REF!</v>
      </c>
      <c r="Z33" s="33" t="e">
        <f>IF('Crisis Indicator Data'!#REF!="No Data",1,IF(#REF!&lt;&gt;"",1,0))</f>
        <v>#REF!</v>
      </c>
      <c r="AA33" s="33" t="e">
        <f>IF('Crisis Indicator Data'!#REF!="No Data",1,IF(#REF!&lt;&gt;"",1,0))</f>
        <v>#REF!</v>
      </c>
      <c r="AB33" s="33" t="e">
        <f>IF('Crisis Indicator Data'!#REF!="No Data",1,IF(#REF!&lt;&gt;"",1,0))</f>
        <v>#REF!</v>
      </c>
      <c r="AC33" s="33" t="e">
        <f>IF('Crisis Indicator Data'!#REF!="No Data",1,IF(#REF!&lt;&gt;"",1,0))</f>
        <v>#REF!</v>
      </c>
      <c r="AD33" s="33" t="e">
        <f>IF('Crisis Indicator Data'!#REF!="No Data",1,IF(#REF!&lt;&gt;"",1,0))</f>
        <v>#REF!</v>
      </c>
      <c r="AE33" s="33" t="e">
        <f>IF('Crisis Indicator Data'!#REF!="No Data",1,IF(#REF!&lt;&gt;"",1,0))</f>
        <v>#REF!</v>
      </c>
      <c r="AF33" s="33" t="e">
        <f>IF('Crisis Indicator Data'!#REF!="No Data",1,IF(#REF!&lt;&gt;"",1,0))</f>
        <v>#REF!</v>
      </c>
      <c r="AG33" s="33" t="e">
        <f>IF('Crisis Indicator Data'!#REF!="No Data",1,IF(#REF!&lt;&gt;"",1,0))</f>
        <v>#REF!</v>
      </c>
      <c r="AH33" s="33" t="e">
        <f>IF('Crisis Indicator Data'!#REF!="No Data",1,IF(#REF!&lt;&gt;"",1,0))</f>
        <v>#REF!</v>
      </c>
      <c r="AI33" s="33" t="e">
        <f>IF('Crisis Indicator Data'!#REF!="No Data",1,IF(#REF!&lt;&gt;"",1,0))</f>
        <v>#REF!</v>
      </c>
      <c r="AJ33" s="33" t="e">
        <f>IF('Crisis Indicator Data'!#REF!="No Data",1,IF(#REF!&lt;&gt;"",1,0))</f>
        <v>#REF!</v>
      </c>
      <c r="AK33" s="33" t="e">
        <f>IF('Crisis Indicator Data'!#REF!="No Data",1,IF(#REF!&lt;&gt;"",1,0))</f>
        <v>#REF!</v>
      </c>
      <c r="AL33" s="33" t="e">
        <f>IF('Crisis Indicator Data'!#REF!="No Data",1,IF(#REF!&lt;&gt;"",1,0))</f>
        <v>#REF!</v>
      </c>
      <c r="AM33" s="33" t="e">
        <f>IF('Crisis Indicator Data'!#REF!="No Data",1,IF(#REF!&lt;&gt;"",1,0))</f>
        <v>#REF!</v>
      </c>
      <c r="AN33" s="33" t="e">
        <f>IF('Crisis Indicator Data'!#REF!="No Data",1,IF(#REF!&lt;&gt;"",1,0))</f>
        <v>#REF!</v>
      </c>
      <c r="AO33" s="33" t="e">
        <f>IF('Crisis Indicator Data'!#REF!="No Data",1,IF(#REF!&lt;&gt;"",1,0))</f>
        <v>#REF!</v>
      </c>
      <c r="AP33" s="33" t="e">
        <f>IF('Crisis Indicator Data'!#REF!="No Data",1,IF(#REF!&lt;&gt;"",1,0))</f>
        <v>#REF!</v>
      </c>
      <c r="AQ33" s="33" t="e">
        <f>IF('Crisis Indicator Data'!#REF!="No Data",1,IF(#REF!&lt;&gt;"",1,0))</f>
        <v>#REF!</v>
      </c>
      <c r="AR33" s="33" t="e">
        <f>IF('Crisis Indicator Data'!#REF!="No Data",1,IF(#REF!&lt;&gt;"",1,0))</f>
        <v>#REF!</v>
      </c>
      <c r="AS33" s="33" t="e">
        <f>IF('Crisis Indicator Data'!#REF!="No Data",1,IF(#REF!&lt;&gt;"",1,0))</f>
        <v>#REF!</v>
      </c>
      <c r="AT33" s="33" t="e">
        <f>IF('Crisis Indicator Data'!#REF!="No Data",1,IF(#REF!&lt;&gt;"",1,0))</f>
        <v>#REF!</v>
      </c>
      <c r="AU33" s="33" t="e">
        <f>IF('Crisis Indicator Data'!#REF!="No Data",1,IF(#REF!&lt;&gt;"",1,0))</f>
        <v>#REF!</v>
      </c>
      <c r="AV33" s="33" t="e">
        <f>IF('Crisis Indicator Data'!#REF!="No Data",1,IF(#REF!&lt;&gt;"",1,0))</f>
        <v>#REF!</v>
      </c>
      <c r="AW33" s="33" t="e">
        <f>IF('Crisis Indicator Data'!#REF!="No Data",1,IF(#REF!&lt;&gt;"",1,0))</f>
        <v>#REF!</v>
      </c>
      <c r="AX33" s="33" t="e">
        <f>IF('Crisis Indicator Data'!#REF!="No Data",1,IF(#REF!&lt;&gt;"",1,0))</f>
        <v>#REF!</v>
      </c>
      <c r="AY33" s="33" t="e">
        <f>IF('Crisis Indicator Data'!#REF!="No Data",1,IF(#REF!&lt;&gt;"",1,0))</f>
        <v>#REF!</v>
      </c>
      <c r="AZ33" s="33" t="e">
        <f>IF('Crisis Indicator Data'!#REF!="No Data",1,IF(#REF!&lt;&gt;"",1,0))</f>
        <v>#REF!</v>
      </c>
      <c r="BA33" t="e">
        <f t="shared" si="0"/>
        <v>#REF!</v>
      </c>
      <c r="BB33" s="35" t="e">
        <f t="shared" si="1"/>
        <v>#REF!</v>
      </c>
    </row>
    <row r="34" spans="1:54" x14ac:dyDescent="0.3">
      <c r="A34" t="s">
        <v>61</v>
      </c>
      <c r="B34" s="33" t="e">
        <f>IF('Crisis Indicator Data'!#REF!="No Data",1,IF(#REF!&lt;&gt;"",1,0))</f>
        <v>#REF!</v>
      </c>
      <c r="C34" s="33" t="e">
        <f>IF('Crisis Indicator Data'!#REF!="No Data",1,IF(#REF!&lt;&gt;"",1,0))</f>
        <v>#REF!</v>
      </c>
      <c r="D34" s="33" t="e">
        <f>IF('Crisis Indicator Data'!#REF!="No Data",1,IF(#REF!&lt;&gt;"",1,0))</f>
        <v>#REF!</v>
      </c>
      <c r="E34" s="33" t="e">
        <f>IF('Crisis Indicator Data'!#REF!="No Data",1,IF(#REF!&lt;&gt;"",1,0))</f>
        <v>#REF!</v>
      </c>
      <c r="F34" s="33" t="e">
        <f>IF('Crisis Indicator Data'!#REF!="No Data",1,IF(#REF!&lt;&gt;"",1,0))</f>
        <v>#REF!</v>
      </c>
      <c r="G34" s="33" t="e">
        <f>IF('Crisis Indicator Data'!#REF!="No Data",1,IF(#REF!&lt;&gt;"",1,0))</f>
        <v>#REF!</v>
      </c>
      <c r="H34" s="33" t="e">
        <f>IF('Crisis Indicator Data'!#REF!="No Data",1,IF(#REF!&lt;&gt;"",1,0))</f>
        <v>#REF!</v>
      </c>
      <c r="I34" s="33" t="e">
        <f>IF('Crisis Indicator Data'!#REF!="No Data",1,IF(#REF!&lt;&gt;"",1,0))</f>
        <v>#REF!</v>
      </c>
      <c r="J34" s="33" t="e">
        <f>IF('Crisis Indicator Data'!#REF!="No Data",1,IF(#REF!&lt;&gt;"",1,0))</f>
        <v>#REF!</v>
      </c>
      <c r="K34" s="33" t="e">
        <f>IF('Crisis Indicator Data'!#REF!="No Data",1,IF(#REF!&lt;&gt;"",1,0))</f>
        <v>#REF!</v>
      </c>
      <c r="L34" s="33" t="e">
        <f>IF('Crisis Indicator Data'!#REF!="No Data",1,IF(#REF!&lt;&gt;"",1,0))</f>
        <v>#REF!</v>
      </c>
      <c r="M34" s="33" t="e">
        <f>IF('Crisis Indicator Data'!#REF!="No Data",1,IF(#REF!&lt;&gt;"",1,0))</f>
        <v>#REF!</v>
      </c>
      <c r="N34" s="33" t="e">
        <f>IF('Crisis Indicator Data'!#REF!="No Data",1,IF(#REF!&lt;&gt;"",1,0))</f>
        <v>#REF!</v>
      </c>
      <c r="O34" s="33" t="e">
        <f>IF('Crisis Indicator Data'!#REF!="No Data",1,IF(#REF!&lt;&gt;"",1,0))</f>
        <v>#REF!</v>
      </c>
      <c r="P34" s="33" t="e">
        <f>IF('Crisis Indicator Data'!#REF!="No Data",1,IF(#REF!&lt;&gt;"",1,0))</f>
        <v>#REF!</v>
      </c>
      <c r="Q34" s="33" t="e">
        <f>IF('Crisis Indicator Data'!#REF!="No Data",1,IF(#REF!&lt;&gt;"",1,0))</f>
        <v>#REF!</v>
      </c>
      <c r="R34" s="33" t="e">
        <f>IF('Crisis Indicator Data'!#REF!="No Data",1,IF(#REF!&lt;&gt;"",1,0))</f>
        <v>#REF!</v>
      </c>
      <c r="S34" s="33" t="e">
        <f>IF('Crisis Indicator Data'!#REF!="No Data",1,IF(#REF!&lt;&gt;"",1,0))</f>
        <v>#REF!</v>
      </c>
      <c r="T34" s="33" t="e">
        <f>IF('Crisis Indicator Data'!#REF!="No Data",1,IF(#REF!&lt;&gt;"",1,0))</f>
        <v>#REF!</v>
      </c>
      <c r="U34" s="33" t="e">
        <f>IF('Crisis Indicator Data'!#REF!="No Data",1,IF(#REF!&lt;&gt;"",1,0))</f>
        <v>#REF!</v>
      </c>
      <c r="V34" s="33" t="e">
        <f>IF('Crisis Indicator Data'!#REF!="No Data",1,IF(#REF!&lt;&gt;"",1,0))</f>
        <v>#REF!</v>
      </c>
      <c r="W34" s="33" t="e">
        <f>IF('Crisis Indicator Data'!#REF!="No Data",1,IF(#REF!&lt;&gt;"",1,0))</f>
        <v>#REF!</v>
      </c>
      <c r="X34" s="33" t="e">
        <f>IF('Crisis Indicator Data'!#REF!="No Data",1,IF(#REF!&lt;&gt;"",1,0))</f>
        <v>#REF!</v>
      </c>
      <c r="Y34" s="33" t="e">
        <f>IF('Crisis Indicator Data'!#REF!="No Data",1,IF(#REF!&lt;&gt;"",1,0))</f>
        <v>#REF!</v>
      </c>
      <c r="Z34" s="33" t="e">
        <f>IF('Crisis Indicator Data'!#REF!="No Data",1,IF(#REF!&lt;&gt;"",1,0))</f>
        <v>#REF!</v>
      </c>
      <c r="AA34" s="33" t="e">
        <f>IF('Crisis Indicator Data'!#REF!="No Data",1,IF(#REF!&lt;&gt;"",1,0))</f>
        <v>#REF!</v>
      </c>
      <c r="AB34" s="33" t="e">
        <f>IF('Crisis Indicator Data'!#REF!="No Data",1,IF(#REF!&lt;&gt;"",1,0))</f>
        <v>#REF!</v>
      </c>
      <c r="AC34" s="33" t="e">
        <f>IF('Crisis Indicator Data'!#REF!="No Data",1,IF(#REF!&lt;&gt;"",1,0))</f>
        <v>#REF!</v>
      </c>
      <c r="AD34" s="33" t="e">
        <f>IF('Crisis Indicator Data'!#REF!="No Data",1,IF(#REF!&lt;&gt;"",1,0))</f>
        <v>#REF!</v>
      </c>
      <c r="AE34" s="33" t="e">
        <f>IF('Crisis Indicator Data'!#REF!="No Data",1,IF(#REF!&lt;&gt;"",1,0))</f>
        <v>#REF!</v>
      </c>
      <c r="AF34" s="33" t="e">
        <f>IF('Crisis Indicator Data'!#REF!="No Data",1,IF(#REF!&lt;&gt;"",1,0))</f>
        <v>#REF!</v>
      </c>
      <c r="AG34" s="33" t="e">
        <f>IF('Crisis Indicator Data'!#REF!="No Data",1,IF(#REF!&lt;&gt;"",1,0))</f>
        <v>#REF!</v>
      </c>
      <c r="AH34" s="33" t="e">
        <f>IF('Crisis Indicator Data'!#REF!="No Data",1,IF(#REF!&lt;&gt;"",1,0))</f>
        <v>#REF!</v>
      </c>
      <c r="AI34" s="33" t="e">
        <f>IF('Crisis Indicator Data'!#REF!="No Data",1,IF(#REF!&lt;&gt;"",1,0))</f>
        <v>#REF!</v>
      </c>
      <c r="AJ34" s="33" t="e">
        <f>IF('Crisis Indicator Data'!#REF!="No Data",1,IF(#REF!&lt;&gt;"",1,0))</f>
        <v>#REF!</v>
      </c>
      <c r="AK34" s="33" t="e">
        <f>IF('Crisis Indicator Data'!#REF!="No Data",1,IF(#REF!&lt;&gt;"",1,0))</f>
        <v>#REF!</v>
      </c>
      <c r="AL34" s="33" t="e">
        <f>IF('Crisis Indicator Data'!#REF!="No Data",1,IF(#REF!&lt;&gt;"",1,0))</f>
        <v>#REF!</v>
      </c>
      <c r="AM34" s="33" t="e">
        <f>IF('Crisis Indicator Data'!#REF!="No Data",1,IF(#REF!&lt;&gt;"",1,0))</f>
        <v>#REF!</v>
      </c>
      <c r="AN34" s="33" t="e">
        <f>IF('Crisis Indicator Data'!#REF!="No Data",1,IF(#REF!&lt;&gt;"",1,0))</f>
        <v>#REF!</v>
      </c>
      <c r="AO34" s="33" t="e">
        <f>IF('Crisis Indicator Data'!#REF!="No Data",1,IF(#REF!&lt;&gt;"",1,0))</f>
        <v>#REF!</v>
      </c>
      <c r="AP34" s="33" t="e">
        <f>IF('Crisis Indicator Data'!#REF!="No Data",1,IF(#REF!&lt;&gt;"",1,0))</f>
        <v>#REF!</v>
      </c>
      <c r="AQ34" s="33" t="e">
        <f>IF('Crisis Indicator Data'!#REF!="No Data",1,IF(#REF!&lt;&gt;"",1,0))</f>
        <v>#REF!</v>
      </c>
      <c r="AR34" s="33" t="e">
        <f>IF('Crisis Indicator Data'!#REF!="No Data",1,IF(#REF!&lt;&gt;"",1,0))</f>
        <v>#REF!</v>
      </c>
      <c r="AS34" s="33" t="e">
        <f>IF('Crisis Indicator Data'!#REF!="No Data",1,IF(#REF!&lt;&gt;"",1,0))</f>
        <v>#REF!</v>
      </c>
      <c r="AT34" s="33" t="e">
        <f>IF('Crisis Indicator Data'!#REF!="No Data",1,IF(#REF!&lt;&gt;"",1,0))</f>
        <v>#REF!</v>
      </c>
      <c r="AU34" s="33" t="e">
        <f>IF('Crisis Indicator Data'!#REF!="No Data",1,IF(#REF!&lt;&gt;"",1,0))</f>
        <v>#REF!</v>
      </c>
      <c r="AV34" s="33" t="e">
        <f>IF('Crisis Indicator Data'!#REF!="No Data",1,IF(#REF!&lt;&gt;"",1,0))</f>
        <v>#REF!</v>
      </c>
      <c r="AW34" s="33" t="e">
        <f>IF('Crisis Indicator Data'!#REF!="No Data",1,IF(#REF!&lt;&gt;"",1,0))</f>
        <v>#REF!</v>
      </c>
      <c r="AX34" s="33" t="e">
        <f>IF('Crisis Indicator Data'!#REF!="No Data",1,IF(#REF!&lt;&gt;"",1,0))</f>
        <v>#REF!</v>
      </c>
      <c r="AY34" s="33" t="e">
        <f>IF('Crisis Indicator Data'!#REF!="No Data",1,IF(#REF!&lt;&gt;"",1,0))</f>
        <v>#REF!</v>
      </c>
      <c r="AZ34" s="33" t="e">
        <f>IF('Crisis Indicator Data'!#REF!="No Data",1,IF(#REF!&lt;&gt;"",1,0))</f>
        <v>#REF!</v>
      </c>
      <c r="BA34" t="e">
        <f t="shared" si="0"/>
        <v>#REF!</v>
      </c>
      <c r="BB34" s="35" t="e">
        <f t="shared" si="1"/>
        <v>#REF!</v>
      </c>
    </row>
    <row r="35" spans="1:54" x14ac:dyDescent="0.3">
      <c r="A35" t="s">
        <v>63</v>
      </c>
      <c r="B35" s="33" t="e">
        <f>IF('Crisis Indicator Data'!#REF!="No Data",1,IF(#REF!&lt;&gt;"",1,0))</f>
        <v>#REF!</v>
      </c>
      <c r="C35" s="33" t="e">
        <f>IF('Crisis Indicator Data'!#REF!="No Data",1,IF(#REF!&lt;&gt;"",1,0))</f>
        <v>#REF!</v>
      </c>
      <c r="D35" s="33" t="e">
        <f>IF('Crisis Indicator Data'!#REF!="No Data",1,IF(#REF!&lt;&gt;"",1,0))</f>
        <v>#REF!</v>
      </c>
      <c r="E35" s="33" t="e">
        <f>IF('Crisis Indicator Data'!#REF!="No Data",1,IF(#REF!&lt;&gt;"",1,0))</f>
        <v>#REF!</v>
      </c>
      <c r="F35" s="33" t="e">
        <f>IF('Crisis Indicator Data'!#REF!="No Data",1,IF(#REF!&lt;&gt;"",1,0))</f>
        <v>#REF!</v>
      </c>
      <c r="G35" s="33" t="e">
        <f>IF('Crisis Indicator Data'!#REF!="No Data",1,IF(#REF!&lt;&gt;"",1,0))</f>
        <v>#REF!</v>
      </c>
      <c r="H35" s="33" t="e">
        <f>IF('Crisis Indicator Data'!#REF!="No Data",1,IF(#REF!&lt;&gt;"",1,0))</f>
        <v>#REF!</v>
      </c>
      <c r="I35" s="33" t="e">
        <f>IF('Crisis Indicator Data'!#REF!="No Data",1,IF(#REF!&lt;&gt;"",1,0))</f>
        <v>#REF!</v>
      </c>
      <c r="J35" s="33" t="e">
        <f>IF('Crisis Indicator Data'!#REF!="No Data",1,IF(#REF!&lt;&gt;"",1,0))</f>
        <v>#REF!</v>
      </c>
      <c r="K35" s="33" t="e">
        <f>IF('Crisis Indicator Data'!#REF!="No Data",1,IF(#REF!&lt;&gt;"",1,0))</f>
        <v>#REF!</v>
      </c>
      <c r="L35" s="33" t="e">
        <f>IF('Crisis Indicator Data'!#REF!="No Data",1,IF(#REF!&lt;&gt;"",1,0))</f>
        <v>#REF!</v>
      </c>
      <c r="M35" s="33" t="e">
        <f>IF('Crisis Indicator Data'!#REF!="No Data",1,IF(#REF!&lt;&gt;"",1,0))</f>
        <v>#REF!</v>
      </c>
      <c r="N35" s="33" t="e">
        <f>IF('Crisis Indicator Data'!#REF!="No Data",1,IF(#REF!&lt;&gt;"",1,0))</f>
        <v>#REF!</v>
      </c>
      <c r="O35" s="33" t="e">
        <f>IF('Crisis Indicator Data'!#REF!="No Data",1,IF(#REF!&lt;&gt;"",1,0))</f>
        <v>#REF!</v>
      </c>
      <c r="P35" s="33" t="e">
        <f>IF('Crisis Indicator Data'!#REF!="No Data",1,IF(#REF!&lt;&gt;"",1,0))</f>
        <v>#REF!</v>
      </c>
      <c r="Q35" s="33" t="e">
        <f>IF('Crisis Indicator Data'!#REF!="No Data",1,IF(#REF!&lt;&gt;"",1,0))</f>
        <v>#REF!</v>
      </c>
      <c r="R35" s="33" t="e">
        <f>IF('Crisis Indicator Data'!#REF!="No Data",1,IF(#REF!&lt;&gt;"",1,0))</f>
        <v>#REF!</v>
      </c>
      <c r="S35" s="33" t="e">
        <f>IF('Crisis Indicator Data'!#REF!="No Data",1,IF(#REF!&lt;&gt;"",1,0))</f>
        <v>#REF!</v>
      </c>
      <c r="T35" s="33" t="e">
        <f>IF('Crisis Indicator Data'!#REF!="No Data",1,IF(#REF!&lt;&gt;"",1,0))</f>
        <v>#REF!</v>
      </c>
      <c r="U35" s="33" t="e">
        <f>IF('Crisis Indicator Data'!#REF!="No Data",1,IF(#REF!&lt;&gt;"",1,0))</f>
        <v>#REF!</v>
      </c>
      <c r="V35" s="33" t="e">
        <f>IF('Crisis Indicator Data'!#REF!="No Data",1,IF(#REF!&lt;&gt;"",1,0))</f>
        <v>#REF!</v>
      </c>
      <c r="W35" s="33" t="e">
        <f>IF('Crisis Indicator Data'!#REF!="No Data",1,IF(#REF!&lt;&gt;"",1,0))</f>
        <v>#REF!</v>
      </c>
      <c r="X35" s="33" t="e">
        <f>IF('Crisis Indicator Data'!#REF!="No Data",1,IF(#REF!&lt;&gt;"",1,0))</f>
        <v>#REF!</v>
      </c>
      <c r="Y35" s="33" t="e">
        <f>IF('Crisis Indicator Data'!#REF!="No Data",1,IF(#REF!&lt;&gt;"",1,0))</f>
        <v>#REF!</v>
      </c>
      <c r="Z35" s="33" t="e">
        <f>IF('Crisis Indicator Data'!#REF!="No Data",1,IF(#REF!&lt;&gt;"",1,0))</f>
        <v>#REF!</v>
      </c>
      <c r="AA35" s="33" t="e">
        <f>IF('Crisis Indicator Data'!#REF!="No Data",1,IF(#REF!&lt;&gt;"",1,0))</f>
        <v>#REF!</v>
      </c>
      <c r="AB35" s="33" t="e">
        <f>IF('Crisis Indicator Data'!#REF!="No Data",1,IF(#REF!&lt;&gt;"",1,0))</f>
        <v>#REF!</v>
      </c>
      <c r="AC35" s="33" t="e">
        <f>IF('Crisis Indicator Data'!#REF!="No Data",1,IF(#REF!&lt;&gt;"",1,0))</f>
        <v>#REF!</v>
      </c>
      <c r="AD35" s="33" t="e">
        <f>IF('Crisis Indicator Data'!#REF!="No Data",1,IF(#REF!&lt;&gt;"",1,0))</f>
        <v>#REF!</v>
      </c>
      <c r="AE35" s="33" t="e">
        <f>IF('Crisis Indicator Data'!#REF!="No Data",1,IF(#REF!&lt;&gt;"",1,0))</f>
        <v>#REF!</v>
      </c>
      <c r="AF35" s="33" t="e">
        <f>IF('Crisis Indicator Data'!#REF!="No Data",1,IF(#REF!&lt;&gt;"",1,0))</f>
        <v>#REF!</v>
      </c>
      <c r="AG35" s="33" t="e">
        <f>IF('Crisis Indicator Data'!#REF!="No Data",1,IF(#REF!&lt;&gt;"",1,0))</f>
        <v>#REF!</v>
      </c>
      <c r="AH35" s="33" t="e">
        <f>IF('Crisis Indicator Data'!#REF!="No Data",1,IF(#REF!&lt;&gt;"",1,0))</f>
        <v>#REF!</v>
      </c>
      <c r="AI35" s="33" t="e">
        <f>IF('Crisis Indicator Data'!#REF!="No Data",1,IF(#REF!&lt;&gt;"",1,0))</f>
        <v>#REF!</v>
      </c>
      <c r="AJ35" s="33" t="e">
        <f>IF('Crisis Indicator Data'!#REF!="No Data",1,IF(#REF!&lt;&gt;"",1,0))</f>
        <v>#REF!</v>
      </c>
      <c r="AK35" s="33" t="e">
        <f>IF('Crisis Indicator Data'!#REF!="No Data",1,IF(#REF!&lt;&gt;"",1,0))</f>
        <v>#REF!</v>
      </c>
      <c r="AL35" s="33" t="e">
        <f>IF('Crisis Indicator Data'!#REF!="No Data",1,IF(#REF!&lt;&gt;"",1,0))</f>
        <v>#REF!</v>
      </c>
      <c r="AM35" s="33" t="e">
        <f>IF('Crisis Indicator Data'!#REF!="No Data",1,IF(#REF!&lt;&gt;"",1,0))</f>
        <v>#REF!</v>
      </c>
      <c r="AN35" s="33" t="e">
        <f>IF('Crisis Indicator Data'!#REF!="No Data",1,IF(#REF!&lt;&gt;"",1,0))</f>
        <v>#REF!</v>
      </c>
      <c r="AO35" s="33" t="e">
        <f>IF('Crisis Indicator Data'!#REF!="No Data",1,IF(#REF!&lt;&gt;"",1,0))</f>
        <v>#REF!</v>
      </c>
      <c r="AP35" s="33" t="e">
        <f>IF('Crisis Indicator Data'!#REF!="No Data",1,IF(#REF!&lt;&gt;"",1,0))</f>
        <v>#REF!</v>
      </c>
      <c r="AQ35" s="33" t="e">
        <f>IF('Crisis Indicator Data'!#REF!="No Data",1,IF(#REF!&lt;&gt;"",1,0))</f>
        <v>#REF!</v>
      </c>
      <c r="AR35" s="33" t="e">
        <f>IF('Crisis Indicator Data'!#REF!="No Data",1,IF(#REF!&lt;&gt;"",1,0))</f>
        <v>#REF!</v>
      </c>
      <c r="AS35" s="33" t="e">
        <f>IF('Crisis Indicator Data'!#REF!="No Data",1,IF(#REF!&lt;&gt;"",1,0))</f>
        <v>#REF!</v>
      </c>
      <c r="AT35" s="33" t="e">
        <f>IF('Crisis Indicator Data'!#REF!="No Data",1,IF(#REF!&lt;&gt;"",1,0))</f>
        <v>#REF!</v>
      </c>
      <c r="AU35" s="33" t="e">
        <f>IF('Crisis Indicator Data'!#REF!="No Data",1,IF(#REF!&lt;&gt;"",1,0))</f>
        <v>#REF!</v>
      </c>
      <c r="AV35" s="33" t="e">
        <f>IF('Crisis Indicator Data'!#REF!="No Data",1,IF(#REF!&lt;&gt;"",1,0))</f>
        <v>#REF!</v>
      </c>
      <c r="AW35" s="33" t="e">
        <f>IF('Crisis Indicator Data'!#REF!="No Data",1,IF(#REF!&lt;&gt;"",1,0))</f>
        <v>#REF!</v>
      </c>
      <c r="AX35" s="33" t="e">
        <f>IF('Crisis Indicator Data'!#REF!="No Data",1,IF(#REF!&lt;&gt;"",1,0))</f>
        <v>#REF!</v>
      </c>
      <c r="AY35" s="33" t="e">
        <f>IF('Crisis Indicator Data'!#REF!="No Data",1,IF(#REF!&lt;&gt;"",1,0))</f>
        <v>#REF!</v>
      </c>
      <c r="AZ35" s="33" t="e">
        <f>IF('Crisis Indicator Data'!#REF!="No Data",1,IF(#REF!&lt;&gt;"",1,0))</f>
        <v>#REF!</v>
      </c>
      <c r="BA35" t="e">
        <f t="shared" si="0"/>
        <v>#REF!</v>
      </c>
      <c r="BB35" s="35" t="e">
        <f t="shared" si="1"/>
        <v>#REF!</v>
      </c>
    </row>
    <row r="36" spans="1:54" x14ac:dyDescent="0.3">
      <c r="A36" t="s">
        <v>65</v>
      </c>
      <c r="B36" s="33" t="e">
        <f>IF('Crisis Indicator Data'!#REF!="No Data",1,IF(#REF!&lt;&gt;"",1,0))</f>
        <v>#REF!</v>
      </c>
      <c r="C36" s="33" t="e">
        <f>IF('Crisis Indicator Data'!#REF!="No Data",1,IF(#REF!&lt;&gt;"",1,0))</f>
        <v>#REF!</v>
      </c>
      <c r="D36" s="33" t="e">
        <f>IF('Crisis Indicator Data'!#REF!="No Data",1,IF(#REF!&lt;&gt;"",1,0))</f>
        <v>#REF!</v>
      </c>
      <c r="E36" s="33" t="e">
        <f>IF('Crisis Indicator Data'!#REF!="No Data",1,IF(#REF!&lt;&gt;"",1,0))</f>
        <v>#REF!</v>
      </c>
      <c r="F36" s="33" t="e">
        <f>IF('Crisis Indicator Data'!#REF!="No Data",1,IF(#REF!&lt;&gt;"",1,0))</f>
        <v>#REF!</v>
      </c>
      <c r="G36" s="33" t="e">
        <f>IF('Crisis Indicator Data'!#REF!="No Data",1,IF(#REF!&lt;&gt;"",1,0))</f>
        <v>#REF!</v>
      </c>
      <c r="H36" s="33" t="e">
        <f>IF('Crisis Indicator Data'!#REF!="No Data",1,IF(#REF!&lt;&gt;"",1,0))</f>
        <v>#REF!</v>
      </c>
      <c r="I36" s="33" t="e">
        <f>IF('Crisis Indicator Data'!#REF!="No Data",1,IF(#REF!&lt;&gt;"",1,0))</f>
        <v>#REF!</v>
      </c>
      <c r="J36" s="33" t="e">
        <f>IF('Crisis Indicator Data'!#REF!="No Data",1,IF(#REF!&lt;&gt;"",1,0))</f>
        <v>#REF!</v>
      </c>
      <c r="K36" s="33" t="e">
        <f>IF('Crisis Indicator Data'!#REF!="No Data",1,IF(#REF!&lt;&gt;"",1,0))</f>
        <v>#REF!</v>
      </c>
      <c r="L36" s="33" t="e">
        <f>IF('Crisis Indicator Data'!#REF!="No Data",1,IF(#REF!&lt;&gt;"",1,0))</f>
        <v>#REF!</v>
      </c>
      <c r="M36" s="33" t="e">
        <f>IF('Crisis Indicator Data'!#REF!="No Data",1,IF(#REF!&lt;&gt;"",1,0))</f>
        <v>#REF!</v>
      </c>
      <c r="N36" s="33" t="e">
        <f>IF('Crisis Indicator Data'!#REF!="No Data",1,IF(#REF!&lt;&gt;"",1,0))</f>
        <v>#REF!</v>
      </c>
      <c r="O36" s="33" t="e">
        <f>IF('Crisis Indicator Data'!#REF!="No Data",1,IF(#REF!&lt;&gt;"",1,0))</f>
        <v>#REF!</v>
      </c>
      <c r="P36" s="33" t="e">
        <f>IF('Crisis Indicator Data'!#REF!="No Data",1,IF(#REF!&lt;&gt;"",1,0))</f>
        <v>#REF!</v>
      </c>
      <c r="Q36" s="33" t="e">
        <f>IF('Crisis Indicator Data'!#REF!="No Data",1,IF(#REF!&lt;&gt;"",1,0))</f>
        <v>#REF!</v>
      </c>
      <c r="R36" s="33" t="e">
        <f>IF('Crisis Indicator Data'!#REF!="No Data",1,IF(#REF!&lt;&gt;"",1,0))</f>
        <v>#REF!</v>
      </c>
      <c r="S36" s="33" t="e">
        <f>IF('Crisis Indicator Data'!#REF!="No Data",1,IF(#REF!&lt;&gt;"",1,0))</f>
        <v>#REF!</v>
      </c>
      <c r="T36" s="33" t="e">
        <f>IF('Crisis Indicator Data'!#REF!="No Data",1,IF(#REF!&lt;&gt;"",1,0))</f>
        <v>#REF!</v>
      </c>
      <c r="U36" s="33" t="e">
        <f>IF('Crisis Indicator Data'!#REF!="No Data",1,IF(#REF!&lt;&gt;"",1,0))</f>
        <v>#REF!</v>
      </c>
      <c r="V36" s="33" t="e">
        <f>IF('Crisis Indicator Data'!#REF!="No Data",1,IF(#REF!&lt;&gt;"",1,0))</f>
        <v>#REF!</v>
      </c>
      <c r="W36" s="33" t="e">
        <f>IF('Crisis Indicator Data'!#REF!="No Data",1,IF(#REF!&lt;&gt;"",1,0))</f>
        <v>#REF!</v>
      </c>
      <c r="X36" s="33" t="e">
        <f>IF('Crisis Indicator Data'!#REF!="No Data",1,IF(#REF!&lt;&gt;"",1,0))</f>
        <v>#REF!</v>
      </c>
      <c r="Y36" s="33" t="e">
        <f>IF('Crisis Indicator Data'!#REF!="No Data",1,IF(#REF!&lt;&gt;"",1,0))</f>
        <v>#REF!</v>
      </c>
      <c r="Z36" s="33" t="e">
        <f>IF('Crisis Indicator Data'!#REF!="No Data",1,IF(#REF!&lt;&gt;"",1,0))</f>
        <v>#REF!</v>
      </c>
      <c r="AA36" s="33" t="e">
        <f>IF('Crisis Indicator Data'!#REF!="No Data",1,IF(#REF!&lt;&gt;"",1,0))</f>
        <v>#REF!</v>
      </c>
      <c r="AB36" s="33" t="e">
        <f>IF('Crisis Indicator Data'!#REF!="No Data",1,IF(#REF!&lt;&gt;"",1,0))</f>
        <v>#REF!</v>
      </c>
      <c r="AC36" s="33" t="e">
        <f>IF('Crisis Indicator Data'!#REF!="No Data",1,IF(#REF!&lt;&gt;"",1,0))</f>
        <v>#REF!</v>
      </c>
      <c r="AD36" s="33" t="e">
        <f>IF('Crisis Indicator Data'!#REF!="No Data",1,IF(#REF!&lt;&gt;"",1,0))</f>
        <v>#REF!</v>
      </c>
      <c r="AE36" s="33" t="e">
        <f>IF('Crisis Indicator Data'!#REF!="No Data",1,IF(#REF!&lt;&gt;"",1,0))</f>
        <v>#REF!</v>
      </c>
      <c r="AF36" s="33" t="e">
        <f>IF('Crisis Indicator Data'!#REF!="No Data",1,IF(#REF!&lt;&gt;"",1,0))</f>
        <v>#REF!</v>
      </c>
      <c r="AG36" s="33" t="e">
        <f>IF('Crisis Indicator Data'!#REF!="No Data",1,IF(#REF!&lt;&gt;"",1,0))</f>
        <v>#REF!</v>
      </c>
      <c r="AH36" s="33" t="e">
        <f>IF('Crisis Indicator Data'!#REF!="No Data",1,IF(#REF!&lt;&gt;"",1,0))</f>
        <v>#REF!</v>
      </c>
      <c r="AI36" s="33" t="e">
        <f>IF('Crisis Indicator Data'!#REF!="No Data",1,IF(#REF!&lt;&gt;"",1,0))</f>
        <v>#REF!</v>
      </c>
      <c r="AJ36" s="33" t="e">
        <f>IF('Crisis Indicator Data'!#REF!="No Data",1,IF(#REF!&lt;&gt;"",1,0))</f>
        <v>#REF!</v>
      </c>
      <c r="AK36" s="33" t="e">
        <f>IF('Crisis Indicator Data'!#REF!="No Data",1,IF(#REF!&lt;&gt;"",1,0))</f>
        <v>#REF!</v>
      </c>
      <c r="AL36" s="33" t="e">
        <f>IF('Crisis Indicator Data'!#REF!="No Data",1,IF(#REF!&lt;&gt;"",1,0))</f>
        <v>#REF!</v>
      </c>
      <c r="AM36" s="33" t="e">
        <f>IF('Crisis Indicator Data'!#REF!="No Data",1,IF(#REF!&lt;&gt;"",1,0))</f>
        <v>#REF!</v>
      </c>
      <c r="AN36" s="33" t="e">
        <f>IF('Crisis Indicator Data'!#REF!="No Data",1,IF(#REF!&lt;&gt;"",1,0))</f>
        <v>#REF!</v>
      </c>
      <c r="AO36" s="33" t="e">
        <f>IF('Crisis Indicator Data'!#REF!="No Data",1,IF(#REF!&lt;&gt;"",1,0))</f>
        <v>#REF!</v>
      </c>
      <c r="AP36" s="33" t="e">
        <f>IF('Crisis Indicator Data'!#REF!="No Data",1,IF(#REF!&lt;&gt;"",1,0))</f>
        <v>#REF!</v>
      </c>
      <c r="AQ36" s="33" t="e">
        <f>IF('Crisis Indicator Data'!#REF!="No Data",1,IF(#REF!&lt;&gt;"",1,0))</f>
        <v>#REF!</v>
      </c>
      <c r="AR36" s="33" t="e">
        <f>IF('Crisis Indicator Data'!#REF!="No Data",1,IF(#REF!&lt;&gt;"",1,0))</f>
        <v>#REF!</v>
      </c>
      <c r="AS36" s="33" t="e">
        <f>IF('Crisis Indicator Data'!#REF!="No Data",1,IF(#REF!&lt;&gt;"",1,0))</f>
        <v>#REF!</v>
      </c>
      <c r="AT36" s="33" t="e">
        <f>IF('Crisis Indicator Data'!#REF!="No Data",1,IF(#REF!&lt;&gt;"",1,0))</f>
        <v>#REF!</v>
      </c>
      <c r="AU36" s="33" t="e">
        <f>IF('Crisis Indicator Data'!#REF!="No Data",1,IF(#REF!&lt;&gt;"",1,0))</f>
        <v>#REF!</v>
      </c>
      <c r="AV36" s="33" t="e">
        <f>IF('Crisis Indicator Data'!#REF!="No Data",1,IF(#REF!&lt;&gt;"",1,0))</f>
        <v>#REF!</v>
      </c>
      <c r="AW36" s="33" t="e">
        <f>IF('Crisis Indicator Data'!#REF!="No Data",1,IF(#REF!&lt;&gt;"",1,0))</f>
        <v>#REF!</v>
      </c>
      <c r="AX36" s="33" t="e">
        <f>IF('Crisis Indicator Data'!#REF!="No Data",1,IF(#REF!&lt;&gt;"",1,0))</f>
        <v>#REF!</v>
      </c>
      <c r="AY36" s="33" t="e">
        <f>IF('Crisis Indicator Data'!#REF!="No Data",1,IF(#REF!&lt;&gt;"",1,0))</f>
        <v>#REF!</v>
      </c>
      <c r="AZ36" s="33" t="e">
        <f>IF('Crisis Indicator Data'!#REF!="No Data",1,IF(#REF!&lt;&gt;"",1,0))</f>
        <v>#REF!</v>
      </c>
      <c r="BA36" t="e">
        <f t="shared" si="0"/>
        <v>#REF!</v>
      </c>
      <c r="BB36" s="35" t="e">
        <f t="shared" si="1"/>
        <v>#REF!</v>
      </c>
    </row>
    <row r="37" spans="1:54" x14ac:dyDescent="0.3">
      <c r="A37" t="s">
        <v>66</v>
      </c>
      <c r="B37" s="33" t="e">
        <f>IF('Crisis Indicator Data'!#REF!="No Data",1,IF(#REF!&lt;&gt;"",1,0))</f>
        <v>#REF!</v>
      </c>
      <c r="C37" s="33" t="e">
        <f>IF('Crisis Indicator Data'!#REF!="No Data",1,IF(#REF!&lt;&gt;"",1,0))</f>
        <v>#REF!</v>
      </c>
      <c r="D37" s="33" t="e">
        <f>IF('Crisis Indicator Data'!#REF!="No Data",1,IF(#REF!&lt;&gt;"",1,0))</f>
        <v>#REF!</v>
      </c>
      <c r="E37" s="33" t="e">
        <f>IF('Crisis Indicator Data'!#REF!="No Data",1,IF(#REF!&lt;&gt;"",1,0))</f>
        <v>#REF!</v>
      </c>
      <c r="F37" s="33" t="e">
        <f>IF('Crisis Indicator Data'!#REF!="No Data",1,IF(#REF!&lt;&gt;"",1,0))</f>
        <v>#REF!</v>
      </c>
      <c r="G37" s="33" t="e">
        <f>IF('Crisis Indicator Data'!#REF!="No Data",1,IF(#REF!&lt;&gt;"",1,0))</f>
        <v>#REF!</v>
      </c>
      <c r="H37" s="33" t="e">
        <f>IF('Crisis Indicator Data'!#REF!="No Data",1,IF(#REF!&lt;&gt;"",1,0))</f>
        <v>#REF!</v>
      </c>
      <c r="I37" s="33" t="e">
        <f>IF('Crisis Indicator Data'!#REF!="No Data",1,IF(#REF!&lt;&gt;"",1,0))</f>
        <v>#REF!</v>
      </c>
      <c r="J37" s="33" t="e">
        <f>IF('Crisis Indicator Data'!#REF!="No Data",1,IF(#REF!&lt;&gt;"",1,0))</f>
        <v>#REF!</v>
      </c>
      <c r="K37" s="33" t="e">
        <f>IF('Crisis Indicator Data'!#REF!="No Data",1,IF(#REF!&lt;&gt;"",1,0))</f>
        <v>#REF!</v>
      </c>
      <c r="L37" s="33" t="e">
        <f>IF('Crisis Indicator Data'!#REF!="No Data",1,IF(#REF!&lt;&gt;"",1,0))</f>
        <v>#REF!</v>
      </c>
      <c r="M37" s="33" t="e">
        <f>IF('Crisis Indicator Data'!#REF!="No Data",1,IF(#REF!&lt;&gt;"",1,0))</f>
        <v>#REF!</v>
      </c>
      <c r="N37" s="33" t="e">
        <f>IF('Crisis Indicator Data'!#REF!="No Data",1,IF(#REF!&lt;&gt;"",1,0))</f>
        <v>#REF!</v>
      </c>
      <c r="O37" s="33" t="e">
        <f>IF('Crisis Indicator Data'!#REF!="No Data",1,IF(#REF!&lt;&gt;"",1,0))</f>
        <v>#REF!</v>
      </c>
      <c r="P37" s="33" t="e">
        <f>IF('Crisis Indicator Data'!#REF!="No Data",1,IF(#REF!&lt;&gt;"",1,0))</f>
        <v>#REF!</v>
      </c>
      <c r="Q37" s="33" t="e">
        <f>IF('Crisis Indicator Data'!#REF!="No Data",1,IF(#REF!&lt;&gt;"",1,0))</f>
        <v>#REF!</v>
      </c>
      <c r="R37" s="33" t="e">
        <f>IF('Crisis Indicator Data'!#REF!="No Data",1,IF(#REF!&lt;&gt;"",1,0))</f>
        <v>#REF!</v>
      </c>
      <c r="S37" s="33" t="e">
        <f>IF('Crisis Indicator Data'!#REF!="No Data",1,IF(#REF!&lt;&gt;"",1,0))</f>
        <v>#REF!</v>
      </c>
      <c r="T37" s="33" t="e">
        <f>IF('Crisis Indicator Data'!#REF!="No Data",1,IF(#REF!&lt;&gt;"",1,0))</f>
        <v>#REF!</v>
      </c>
      <c r="U37" s="33" t="e">
        <f>IF('Crisis Indicator Data'!#REF!="No Data",1,IF(#REF!&lt;&gt;"",1,0))</f>
        <v>#REF!</v>
      </c>
      <c r="V37" s="33" t="e">
        <f>IF('Crisis Indicator Data'!#REF!="No Data",1,IF(#REF!&lt;&gt;"",1,0))</f>
        <v>#REF!</v>
      </c>
      <c r="W37" s="33" t="e">
        <f>IF('Crisis Indicator Data'!#REF!="No Data",1,IF(#REF!&lt;&gt;"",1,0))</f>
        <v>#REF!</v>
      </c>
      <c r="X37" s="33" t="e">
        <f>IF('Crisis Indicator Data'!#REF!="No Data",1,IF(#REF!&lt;&gt;"",1,0))</f>
        <v>#REF!</v>
      </c>
      <c r="Y37" s="33" t="e">
        <f>IF('Crisis Indicator Data'!#REF!="No Data",1,IF(#REF!&lt;&gt;"",1,0))</f>
        <v>#REF!</v>
      </c>
      <c r="Z37" s="33" t="e">
        <f>IF('Crisis Indicator Data'!#REF!="No Data",1,IF(#REF!&lt;&gt;"",1,0))</f>
        <v>#REF!</v>
      </c>
      <c r="AA37" s="33" t="e">
        <f>IF('Crisis Indicator Data'!#REF!="No Data",1,IF(#REF!&lt;&gt;"",1,0))</f>
        <v>#REF!</v>
      </c>
      <c r="AB37" s="33" t="e">
        <f>IF('Crisis Indicator Data'!#REF!="No Data",1,IF(#REF!&lt;&gt;"",1,0))</f>
        <v>#REF!</v>
      </c>
      <c r="AC37" s="33" t="e">
        <f>IF('Crisis Indicator Data'!#REF!="No Data",1,IF(#REF!&lt;&gt;"",1,0))</f>
        <v>#REF!</v>
      </c>
      <c r="AD37" s="33" t="e">
        <f>IF('Crisis Indicator Data'!#REF!="No Data",1,IF(#REF!&lt;&gt;"",1,0))</f>
        <v>#REF!</v>
      </c>
      <c r="AE37" s="33" t="e">
        <f>IF('Crisis Indicator Data'!#REF!="No Data",1,IF(#REF!&lt;&gt;"",1,0))</f>
        <v>#REF!</v>
      </c>
      <c r="AF37" s="33" t="e">
        <f>IF('Crisis Indicator Data'!#REF!="No Data",1,IF(#REF!&lt;&gt;"",1,0))</f>
        <v>#REF!</v>
      </c>
      <c r="AG37" s="33" t="e">
        <f>IF('Crisis Indicator Data'!#REF!="No Data",1,IF(#REF!&lt;&gt;"",1,0))</f>
        <v>#REF!</v>
      </c>
      <c r="AH37" s="33" t="e">
        <f>IF('Crisis Indicator Data'!#REF!="No Data",1,IF(#REF!&lt;&gt;"",1,0))</f>
        <v>#REF!</v>
      </c>
      <c r="AI37" s="33" t="e">
        <f>IF('Crisis Indicator Data'!#REF!="No Data",1,IF(#REF!&lt;&gt;"",1,0))</f>
        <v>#REF!</v>
      </c>
      <c r="AJ37" s="33" t="e">
        <f>IF('Crisis Indicator Data'!#REF!="No Data",1,IF(#REF!&lt;&gt;"",1,0))</f>
        <v>#REF!</v>
      </c>
      <c r="AK37" s="33" t="e">
        <f>IF('Crisis Indicator Data'!#REF!="No Data",1,IF(#REF!&lt;&gt;"",1,0))</f>
        <v>#REF!</v>
      </c>
      <c r="AL37" s="33" t="e">
        <f>IF('Crisis Indicator Data'!#REF!="No Data",1,IF(#REF!&lt;&gt;"",1,0))</f>
        <v>#REF!</v>
      </c>
      <c r="AM37" s="33" t="e">
        <f>IF('Crisis Indicator Data'!#REF!="No Data",1,IF(#REF!&lt;&gt;"",1,0))</f>
        <v>#REF!</v>
      </c>
      <c r="AN37" s="33" t="e">
        <f>IF('Crisis Indicator Data'!#REF!="No Data",1,IF(#REF!&lt;&gt;"",1,0))</f>
        <v>#REF!</v>
      </c>
      <c r="AO37" s="33" t="e">
        <f>IF('Crisis Indicator Data'!#REF!="No Data",1,IF(#REF!&lt;&gt;"",1,0))</f>
        <v>#REF!</v>
      </c>
      <c r="AP37" s="33" t="e">
        <f>IF('Crisis Indicator Data'!#REF!="No Data",1,IF(#REF!&lt;&gt;"",1,0))</f>
        <v>#REF!</v>
      </c>
      <c r="AQ37" s="33" t="e">
        <f>IF('Crisis Indicator Data'!#REF!="No Data",1,IF(#REF!&lt;&gt;"",1,0))</f>
        <v>#REF!</v>
      </c>
      <c r="AR37" s="33" t="e">
        <f>IF('Crisis Indicator Data'!#REF!="No Data",1,IF(#REF!&lt;&gt;"",1,0))</f>
        <v>#REF!</v>
      </c>
      <c r="AS37" s="33" t="e">
        <f>IF('Crisis Indicator Data'!#REF!="No Data",1,IF(#REF!&lt;&gt;"",1,0))</f>
        <v>#REF!</v>
      </c>
      <c r="AT37" s="33" t="e">
        <f>IF('Crisis Indicator Data'!#REF!="No Data",1,IF(#REF!&lt;&gt;"",1,0))</f>
        <v>#REF!</v>
      </c>
      <c r="AU37" s="33" t="e">
        <f>IF('Crisis Indicator Data'!#REF!="No Data",1,IF(#REF!&lt;&gt;"",1,0))</f>
        <v>#REF!</v>
      </c>
      <c r="AV37" s="33" t="e">
        <f>IF('Crisis Indicator Data'!#REF!="No Data",1,IF(#REF!&lt;&gt;"",1,0))</f>
        <v>#REF!</v>
      </c>
      <c r="AW37" s="33" t="e">
        <f>IF('Crisis Indicator Data'!#REF!="No Data",1,IF(#REF!&lt;&gt;"",1,0))</f>
        <v>#REF!</v>
      </c>
      <c r="AX37" s="33" t="e">
        <f>IF('Crisis Indicator Data'!#REF!="No Data",1,IF(#REF!&lt;&gt;"",1,0))</f>
        <v>#REF!</v>
      </c>
      <c r="AY37" s="33" t="e">
        <f>IF('Crisis Indicator Data'!#REF!="No Data",1,IF(#REF!&lt;&gt;"",1,0))</f>
        <v>#REF!</v>
      </c>
      <c r="AZ37" s="33" t="e">
        <f>IF('Crisis Indicator Data'!#REF!="No Data",1,IF(#REF!&lt;&gt;"",1,0))</f>
        <v>#REF!</v>
      </c>
      <c r="BA37" t="e">
        <f t="shared" si="0"/>
        <v>#REF!</v>
      </c>
      <c r="BB37" s="35" t="e">
        <f t="shared" si="1"/>
        <v>#REF!</v>
      </c>
    </row>
    <row r="38" spans="1:54" x14ac:dyDescent="0.3">
      <c r="A38" t="s">
        <v>68</v>
      </c>
      <c r="B38" s="33" t="e">
        <f>IF('Crisis Indicator Data'!#REF!="No Data",1,IF(#REF!&lt;&gt;"",1,0))</f>
        <v>#REF!</v>
      </c>
      <c r="C38" s="33" t="e">
        <f>IF('Crisis Indicator Data'!#REF!="No Data",1,IF(#REF!&lt;&gt;"",1,0))</f>
        <v>#REF!</v>
      </c>
      <c r="D38" s="33" t="e">
        <f>IF('Crisis Indicator Data'!#REF!="No Data",1,IF(#REF!&lt;&gt;"",1,0))</f>
        <v>#REF!</v>
      </c>
      <c r="E38" s="33" t="e">
        <f>IF('Crisis Indicator Data'!#REF!="No Data",1,IF(#REF!&lt;&gt;"",1,0))</f>
        <v>#REF!</v>
      </c>
      <c r="F38" s="33" t="e">
        <f>IF('Crisis Indicator Data'!#REF!="No Data",1,IF(#REF!&lt;&gt;"",1,0))</f>
        <v>#REF!</v>
      </c>
      <c r="G38" s="33" t="e">
        <f>IF('Crisis Indicator Data'!#REF!="No Data",1,IF(#REF!&lt;&gt;"",1,0))</f>
        <v>#REF!</v>
      </c>
      <c r="H38" s="33" t="e">
        <f>IF('Crisis Indicator Data'!#REF!="No Data",1,IF(#REF!&lt;&gt;"",1,0))</f>
        <v>#REF!</v>
      </c>
      <c r="I38" s="33" t="e">
        <f>IF('Crisis Indicator Data'!#REF!="No Data",1,IF(#REF!&lt;&gt;"",1,0))</f>
        <v>#REF!</v>
      </c>
      <c r="J38" s="33" t="e">
        <f>IF('Crisis Indicator Data'!#REF!="No Data",1,IF(#REF!&lt;&gt;"",1,0))</f>
        <v>#REF!</v>
      </c>
      <c r="K38" s="33" t="e">
        <f>IF('Crisis Indicator Data'!#REF!="No Data",1,IF(#REF!&lt;&gt;"",1,0))</f>
        <v>#REF!</v>
      </c>
      <c r="L38" s="33" t="e">
        <f>IF('Crisis Indicator Data'!#REF!="No Data",1,IF(#REF!&lt;&gt;"",1,0))</f>
        <v>#REF!</v>
      </c>
      <c r="M38" s="33" t="e">
        <f>IF('Crisis Indicator Data'!#REF!="No Data",1,IF(#REF!&lt;&gt;"",1,0))</f>
        <v>#REF!</v>
      </c>
      <c r="N38" s="33" t="e">
        <f>IF('Crisis Indicator Data'!#REF!="No Data",1,IF(#REF!&lt;&gt;"",1,0))</f>
        <v>#REF!</v>
      </c>
      <c r="O38" s="33" t="e">
        <f>IF('Crisis Indicator Data'!#REF!="No Data",1,IF(#REF!&lt;&gt;"",1,0))</f>
        <v>#REF!</v>
      </c>
      <c r="P38" s="33" t="e">
        <f>IF('Crisis Indicator Data'!#REF!="No Data",1,IF(#REF!&lt;&gt;"",1,0))</f>
        <v>#REF!</v>
      </c>
      <c r="Q38" s="33" t="e">
        <f>IF('Crisis Indicator Data'!#REF!="No Data",1,IF(#REF!&lt;&gt;"",1,0))</f>
        <v>#REF!</v>
      </c>
      <c r="R38" s="33" t="e">
        <f>IF('Crisis Indicator Data'!#REF!="No Data",1,IF(#REF!&lt;&gt;"",1,0))</f>
        <v>#REF!</v>
      </c>
      <c r="S38" s="33" t="e">
        <f>IF('Crisis Indicator Data'!#REF!="No Data",1,IF(#REF!&lt;&gt;"",1,0))</f>
        <v>#REF!</v>
      </c>
      <c r="T38" s="33" t="e">
        <f>IF('Crisis Indicator Data'!#REF!="No Data",1,IF(#REF!&lt;&gt;"",1,0))</f>
        <v>#REF!</v>
      </c>
      <c r="U38" s="33" t="e">
        <f>IF('Crisis Indicator Data'!#REF!="No Data",1,IF(#REF!&lt;&gt;"",1,0))</f>
        <v>#REF!</v>
      </c>
      <c r="V38" s="33" t="e">
        <f>IF('Crisis Indicator Data'!#REF!="No Data",1,IF(#REF!&lt;&gt;"",1,0))</f>
        <v>#REF!</v>
      </c>
      <c r="W38" s="33" t="e">
        <f>IF('Crisis Indicator Data'!#REF!="No Data",1,IF(#REF!&lt;&gt;"",1,0))</f>
        <v>#REF!</v>
      </c>
      <c r="X38" s="33" t="e">
        <f>IF('Crisis Indicator Data'!#REF!="No Data",1,IF(#REF!&lt;&gt;"",1,0))</f>
        <v>#REF!</v>
      </c>
      <c r="Y38" s="33" t="e">
        <f>IF('Crisis Indicator Data'!#REF!="No Data",1,IF(#REF!&lt;&gt;"",1,0))</f>
        <v>#REF!</v>
      </c>
      <c r="Z38" s="33" t="e">
        <f>IF('Crisis Indicator Data'!#REF!="No Data",1,IF(#REF!&lt;&gt;"",1,0))</f>
        <v>#REF!</v>
      </c>
      <c r="AA38" s="33" t="e">
        <f>IF('Crisis Indicator Data'!#REF!="No Data",1,IF(#REF!&lt;&gt;"",1,0))</f>
        <v>#REF!</v>
      </c>
      <c r="AB38" s="33" t="e">
        <f>IF('Crisis Indicator Data'!#REF!="No Data",1,IF(#REF!&lt;&gt;"",1,0))</f>
        <v>#REF!</v>
      </c>
      <c r="AC38" s="33" t="e">
        <f>IF('Crisis Indicator Data'!#REF!="No Data",1,IF(#REF!&lt;&gt;"",1,0))</f>
        <v>#REF!</v>
      </c>
      <c r="AD38" s="33" t="e">
        <f>IF('Crisis Indicator Data'!#REF!="No Data",1,IF(#REF!&lt;&gt;"",1,0))</f>
        <v>#REF!</v>
      </c>
      <c r="AE38" s="33" t="e">
        <f>IF('Crisis Indicator Data'!#REF!="No Data",1,IF(#REF!&lt;&gt;"",1,0))</f>
        <v>#REF!</v>
      </c>
      <c r="AF38" s="33" t="e">
        <f>IF('Crisis Indicator Data'!#REF!="No Data",1,IF(#REF!&lt;&gt;"",1,0))</f>
        <v>#REF!</v>
      </c>
      <c r="AG38" s="33" t="e">
        <f>IF('Crisis Indicator Data'!#REF!="No Data",1,IF(#REF!&lt;&gt;"",1,0))</f>
        <v>#REF!</v>
      </c>
      <c r="AH38" s="33" t="e">
        <f>IF('Crisis Indicator Data'!#REF!="No Data",1,IF(#REF!&lt;&gt;"",1,0))</f>
        <v>#REF!</v>
      </c>
      <c r="AI38" s="33" t="e">
        <f>IF('Crisis Indicator Data'!#REF!="No Data",1,IF(#REF!&lt;&gt;"",1,0))</f>
        <v>#REF!</v>
      </c>
      <c r="AJ38" s="33" t="e">
        <f>IF('Crisis Indicator Data'!#REF!="No Data",1,IF(#REF!&lt;&gt;"",1,0))</f>
        <v>#REF!</v>
      </c>
      <c r="AK38" s="33" t="e">
        <f>IF('Crisis Indicator Data'!#REF!="No Data",1,IF(#REF!&lt;&gt;"",1,0))</f>
        <v>#REF!</v>
      </c>
      <c r="AL38" s="33" t="e">
        <f>IF('Crisis Indicator Data'!#REF!="No Data",1,IF(#REF!&lt;&gt;"",1,0))</f>
        <v>#REF!</v>
      </c>
      <c r="AM38" s="33" t="e">
        <f>IF('Crisis Indicator Data'!#REF!="No Data",1,IF(#REF!&lt;&gt;"",1,0))</f>
        <v>#REF!</v>
      </c>
      <c r="AN38" s="33" t="e">
        <f>IF('Crisis Indicator Data'!#REF!="No Data",1,IF(#REF!&lt;&gt;"",1,0))</f>
        <v>#REF!</v>
      </c>
      <c r="AO38" s="33" t="e">
        <f>IF('Crisis Indicator Data'!#REF!="No Data",1,IF(#REF!&lt;&gt;"",1,0))</f>
        <v>#REF!</v>
      </c>
      <c r="AP38" s="33" t="e">
        <f>IF('Crisis Indicator Data'!#REF!="No Data",1,IF(#REF!&lt;&gt;"",1,0))</f>
        <v>#REF!</v>
      </c>
      <c r="AQ38" s="33" t="e">
        <f>IF('Crisis Indicator Data'!#REF!="No Data",1,IF(#REF!&lt;&gt;"",1,0))</f>
        <v>#REF!</v>
      </c>
      <c r="AR38" s="33" t="e">
        <f>IF('Crisis Indicator Data'!#REF!="No Data",1,IF(#REF!&lt;&gt;"",1,0))</f>
        <v>#REF!</v>
      </c>
      <c r="AS38" s="33" t="e">
        <f>IF('Crisis Indicator Data'!#REF!="No Data",1,IF(#REF!&lt;&gt;"",1,0))</f>
        <v>#REF!</v>
      </c>
      <c r="AT38" s="33" t="e">
        <f>IF('Crisis Indicator Data'!#REF!="No Data",1,IF(#REF!&lt;&gt;"",1,0))</f>
        <v>#REF!</v>
      </c>
      <c r="AU38" s="33" t="e">
        <f>IF('Crisis Indicator Data'!#REF!="No Data",1,IF(#REF!&lt;&gt;"",1,0))</f>
        <v>#REF!</v>
      </c>
      <c r="AV38" s="33" t="e">
        <f>IF('Crisis Indicator Data'!#REF!="No Data",1,IF(#REF!&lt;&gt;"",1,0))</f>
        <v>#REF!</v>
      </c>
      <c r="AW38" s="33" t="e">
        <f>IF('Crisis Indicator Data'!#REF!="No Data",1,IF(#REF!&lt;&gt;"",1,0))</f>
        <v>#REF!</v>
      </c>
      <c r="AX38" s="33" t="e">
        <f>IF('Crisis Indicator Data'!#REF!="No Data",1,IF(#REF!&lt;&gt;"",1,0))</f>
        <v>#REF!</v>
      </c>
      <c r="AY38" s="33" t="e">
        <f>IF('Crisis Indicator Data'!#REF!="No Data",1,IF(#REF!&lt;&gt;"",1,0))</f>
        <v>#REF!</v>
      </c>
      <c r="AZ38" s="33" t="e">
        <f>IF('Crisis Indicator Data'!#REF!="No Data",1,IF(#REF!&lt;&gt;"",1,0))</f>
        <v>#REF!</v>
      </c>
      <c r="BA38" t="e">
        <f t="shared" si="0"/>
        <v>#REF!</v>
      </c>
      <c r="BB38" s="35" t="e">
        <f t="shared" si="1"/>
        <v>#REF!</v>
      </c>
    </row>
    <row r="39" spans="1:54" x14ac:dyDescent="0.3">
      <c r="A39" t="s">
        <v>71</v>
      </c>
      <c r="B39" s="33" t="e">
        <f>IF('Crisis Indicator Data'!#REF!="No Data",1,IF(#REF!&lt;&gt;"",1,0))</f>
        <v>#REF!</v>
      </c>
      <c r="C39" s="33" t="e">
        <f>IF('Crisis Indicator Data'!#REF!="No Data",1,IF(#REF!&lt;&gt;"",1,0))</f>
        <v>#REF!</v>
      </c>
      <c r="D39" s="33" t="e">
        <f>IF('Crisis Indicator Data'!#REF!="No Data",1,IF(#REF!&lt;&gt;"",1,0))</f>
        <v>#REF!</v>
      </c>
      <c r="E39" s="33" t="e">
        <f>IF('Crisis Indicator Data'!#REF!="No Data",1,IF(#REF!&lt;&gt;"",1,0))</f>
        <v>#REF!</v>
      </c>
      <c r="F39" s="33" t="e">
        <f>IF('Crisis Indicator Data'!#REF!="No Data",1,IF(#REF!&lt;&gt;"",1,0))</f>
        <v>#REF!</v>
      </c>
      <c r="G39" s="33" t="e">
        <f>IF('Crisis Indicator Data'!#REF!="No Data",1,IF(#REF!&lt;&gt;"",1,0))</f>
        <v>#REF!</v>
      </c>
      <c r="H39" s="33" t="e">
        <f>IF('Crisis Indicator Data'!#REF!="No Data",1,IF(#REF!&lt;&gt;"",1,0))</f>
        <v>#REF!</v>
      </c>
      <c r="I39" s="33" t="e">
        <f>IF('Crisis Indicator Data'!#REF!="No Data",1,IF(#REF!&lt;&gt;"",1,0))</f>
        <v>#REF!</v>
      </c>
      <c r="J39" s="33" t="e">
        <f>IF('Crisis Indicator Data'!#REF!="No Data",1,IF(#REF!&lt;&gt;"",1,0))</f>
        <v>#REF!</v>
      </c>
      <c r="K39" s="33" t="e">
        <f>IF('Crisis Indicator Data'!#REF!="No Data",1,IF(#REF!&lt;&gt;"",1,0))</f>
        <v>#REF!</v>
      </c>
      <c r="L39" s="33" t="e">
        <f>IF('Crisis Indicator Data'!#REF!="No Data",1,IF(#REF!&lt;&gt;"",1,0))</f>
        <v>#REF!</v>
      </c>
      <c r="M39" s="33" t="e">
        <f>IF('Crisis Indicator Data'!#REF!="No Data",1,IF(#REF!&lt;&gt;"",1,0))</f>
        <v>#REF!</v>
      </c>
      <c r="N39" s="33" t="e">
        <f>IF('Crisis Indicator Data'!#REF!="No Data",1,IF(#REF!&lt;&gt;"",1,0))</f>
        <v>#REF!</v>
      </c>
      <c r="O39" s="33" t="e">
        <f>IF('Crisis Indicator Data'!#REF!="No Data",1,IF(#REF!&lt;&gt;"",1,0))</f>
        <v>#REF!</v>
      </c>
      <c r="P39" s="33" t="e">
        <f>IF('Crisis Indicator Data'!#REF!="No Data",1,IF(#REF!&lt;&gt;"",1,0))</f>
        <v>#REF!</v>
      </c>
      <c r="Q39" s="33" t="e">
        <f>IF('Crisis Indicator Data'!#REF!="No Data",1,IF(#REF!&lt;&gt;"",1,0))</f>
        <v>#REF!</v>
      </c>
      <c r="R39" s="33" t="e">
        <f>IF('Crisis Indicator Data'!#REF!="No Data",1,IF(#REF!&lt;&gt;"",1,0))</f>
        <v>#REF!</v>
      </c>
      <c r="S39" s="33" t="e">
        <f>IF('Crisis Indicator Data'!#REF!="No Data",1,IF(#REF!&lt;&gt;"",1,0))</f>
        <v>#REF!</v>
      </c>
      <c r="T39" s="33" t="e">
        <f>IF('Crisis Indicator Data'!#REF!="No Data",1,IF(#REF!&lt;&gt;"",1,0))</f>
        <v>#REF!</v>
      </c>
      <c r="U39" s="33" t="e">
        <f>IF('Crisis Indicator Data'!#REF!="No Data",1,IF(#REF!&lt;&gt;"",1,0))</f>
        <v>#REF!</v>
      </c>
      <c r="V39" s="33" t="e">
        <f>IF('Crisis Indicator Data'!#REF!="No Data",1,IF(#REF!&lt;&gt;"",1,0))</f>
        <v>#REF!</v>
      </c>
      <c r="W39" s="33" t="e">
        <f>IF('Crisis Indicator Data'!#REF!="No Data",1,IF(#REF!&lt;&gt;"",1,0))</f>
        <v>#REF!</v>
      </c>
      <c r="X39" s="33" t="e">
        <f>IF('Crisis Indicator Data'!#REF!="No Data",1,IF(#REF!&lt;&gt;"",1,0))</f>
        <v>#REF!</v>
      </c>
      <c r="Y39" s="33" t="e">
        <f>IF('Crisis Indicator Data'!#REF!="No Data",1,IF(#REF!&lt;&gt;"",1,0))</f>
        <v>#REF!</v>
      </c>
      <c r="Z39" s="33" t="e">
        <f>IF('Crisis Indicator Data'!#REF!="No Data",1,IF(#REF!&lt;&gt;"",1,0))</f>
        <v>#REF!</v>
      </c>
      <c r="AA39" s="33" t="e">
        <f>IF('Crisis Indicator Data'!#REF!="No Data",1,IF(#REF!&lt;&gt;"",1,0))</f>
        <v>#REF!</v>
      </c>
      <c r="AB39" s="33" t="e">
        <f>IF('Crisis Indicator Data'!#REF!="No Data",1,IF(#REF!&lt;&gt;"",1,0))</f>
        <v>#REF!</v>
      </c>
      <c r="AC39" s="33" t="e">
        <f>IF('Crisis Indicator Data'!#REF!="No Data",1,IF(#REF!&lt;&gt;"",1,0))</f>
        <v>#REF!</v>
      </c>
      <c r="AD39" s="33" t="e">
        <f>IF('Crisis Indicator Data'!#REF!="No Data",1,IF(#REF!&lt;&gt;"",1,0))</f>
        <v>#REF!</v>
      </c>
      <c r="AE39" s="33" t="e">
        <f>IF('Crisis Indicator Data'!#REF!="No Data",1,IF(#REF!&lt;&gt;"",1,0))</f>
        <v>#REF!</v>
      </c>
      <c r="AF39" s="33" t="e">
        <f>IF('Crisis Indicator Data'!#REF!="No Data",1,IF(#REF!&lt;&gt;"",1,0))</f>
        <v>#REF!</v>
      </c>
      <c r="AG39" s="33" t="e">
        <f>IF('Crisis Indicator Data'!#REF!="No Data",1,IF(#REF!&lt;&gt;"",1,0))</f>
        <v>#REF!</v>
      </c>
      <c r="AH39" s="33" t="e">
        <f>IF('Crisis Indicator Data'!#REF!="No Data",1,IF(#REF!&lt;&gt;"",1,0))</f>
        <v>#REF!</v>
      </c>
      <c r="AI39" s="33" t="e">
        <f>IF('Crisis Indicator Data'!#REF!="No Data",1,IF(#REF!&lt;&gt;"",1,0))</f>
        <v>#REF!</v>
      </c>
      <c r="AJ39" s="33" t="e">
        <f>IF('Crisis Indicator Data'!#REF!="No Data",1,IF(#REF!&lt;&gt;"",1,0))</f>
        <v>#REF!</v>
      </c>
      <c r="AK39" s="33" t="e">
        <f>IF('Crisis Indicator Data'!#REF!="No Data",1,IF(#REF!&lt;&gt;"",1,0))</f>
        <v>#REF!</v>
      </c>
      <c r="AL39" s="33" t="e">
        <f>IF('Crisis Indicator Data'!#REF!="No Data",1,IF(#REF!&lt;&gt;"",1,0))</f>
        <v>#REF!</v>
      </c>
      <c r="AM39" s="33" t="e">
        <f>IF('Crisis Indicator Data'!#REF!="No Data",1,IF(#REF!&lt;&gt;"",1,0))</f>
        <v>#REF!</v>
      </c>
      <c r="AN39" s="33" t="e">
        <f>IF('Crisis Indicator Data'!#REF!="No Data",1,IF(#REF!&lt;&gt;"",1,0))</f>
        <v>#REF!</v>
      </c>
      <c r="AO39" s="33" t="e">
        <f>IF('Crisis Indicator Data'!#REF!="No Data",1,IF(#REF!&lt;&gt;"",1,0))</f>
        <v>#REF!</v>
      </c>
      <c r="AP39" s="33" t="e">
        <f>IF('Crisis Indicator Data'!#REF!="No Data",1,IF(#REF!&lt;&gt;"",1,0))</f>
        <v>#REF!</v>
      </c>
      <c r="AQ39" s="33" t="e">
        <f>IF('Crisis Indicator Data'!#REF!="No Data",1,IF(#REF!&lt;&gt;"",1,0))</f>
        <v>#REF!</v>
      </c>
      <c r="AR39" s="33" t="e">
        <f>IF('Crisis Indicator Data'!#REF!="No Data",1,IF(#REF!&lt;&gt;"",1,0))</f>
        <v>#REF!</v>
      </c>
      <c r="AS39" s="33" t="e">
        <f>IF('Crisis Indicator Data'!#REF!="No Data",1,IF(#REF!&lt;&gt;"",1,0))</f>
        <v>#REF!</v>
      </c>
      <c r="AT39" s="33" t="e">
        <f>IF('Crisis Indicator Data'!#REF!="No Data",1,IF(#REF!&lt;&gt;"",1,0))</f>
        <v>#REF!</v>
      </c>
      <c r="AU39" s="33" t="e">
        <f>IF('Crisis Indicator Data'!#REF!="No Data",1,IF(#REF!&lt;&gt;"",1,0))</f>
        <v>#REF!</v>
      </c>
      <c r="AV39" s="33" t="e">
        <f>IF('Crisis Indicator Data'!#REF!="No Data",1,IF(#REF!&lt;&gt;"",1,0))</f>
        <v>#REF!</v>
      </c>
      <c r="AW39" s="33" t="e">
        <f>IF('Crisis Indicator Data'!#REF!="No Data",1,IF(#REF!&lt;&gt;"",1,0))</f>
        <v>#REF!</v>
      </c>
      <c r="AX39" s="33" t="e">
        <f>IF('Crisis Indicator Data'!#REF!="No Data",1,IF(#REF!&lt;&gt;"",1,0))</f>
        <v>#REF!</v>
      </c>
      <c r="AY39" s="33" t="e">
        <f>IF('Crisis Indicator Data'!#REF!="No Data",1,IF(#REF!&lt;&gt;"",1,0))</f>
        <v>#REF!</v>
      </c>
      <c r="AZ39" s="33" t="e">
        <f>IF('Crisis Indicator Data'!#REF!="No Data",1,IF(#REF!&lt;&gt;"",1,0))</f>
        <v>#REF!</v>
      </c>
      <c r="BA39" t="e">
        <f t="shared" si="0"/>
        <v>#REF!</v>
      </c>
      <c r="BB39" s="35" t="e">
        <f t="shared" si="1"/>
        <v>#REF!</v>
      </c>
    </row>
    <row r="40" spans="1:54" x14ac:dyDescent="0.3">
      <c r="A40" t="s">
        <v>70</v>
      </c>
      <c r="B40" s="33" t="e">
        <f>IF('Crisis Indicator Data'!#REF!="No Data",1,IF(#REF!&lt;&gt;"",1,0))</f>
        <v>#REF!</v>
      </c>
      <c r="C40" s="33" t="e">
        <f>IF('Crisis Indicator Data'!#REF!="No Data",1,IF(#REF!&lt;&gt;"",1,0))</f>
        <v>#REF!</v>
      </c>
      <c r="D40" s="33" t="e">
        <f>IF('Crisis Indicator Data'!#REF!="No Data",1,IF(#REF!&lt;&gt;"",1,0))</f>
        <v>#REF!</v>
      </c>
      <c r="E40" s="33" t="e">
        <f>IF('Crisis Indicator Data'!#REF!="No Data",1,IF(#REF!&lt;&gt;"",1,0))</f>
        <v>#REF!</v>
      </c>
      <c r="F40" s="33" t="e">
        <f>IF('Crisis Indicator Data'!#REF!="No Data",1,IF(#REF!&lt;&gt;"",1,0))</f>
        <v>#REF!</v>
      </c>
      <c r="G40" s="33" t="e">
        <f>IF('Crisis Indicator Data'!#REF!="No Data",1,IF(#REF!&lt;&gt;"",1,0))</f>
        <v>#REF!</v>
      </c>
      <c r="H40" s="33" t="e">
        <f>IF('Crisis Indicator Data'!#REF!="No Data",1,IF(#REF!&lt;&gt;"",1,0))</f>
        <v>#REF!</v>
      </c>
      <c r="I40" s="33" t="e">
        <f>IF('Crisis Indicator Data'!#REF!="No Data",1,IF(#REF!&lt;&gt;"",1,0))</f>
        <v>#REF!</v>
      </c>
      <c r="J40" s="33" t="e">
        <f>IF('Crisis Indicator Data'!#REF!="No Data",1,IF(#REF!&lt;&gt;"",1,0))</f>
        <v>#REF!</v>
      </c>
      <c r="K40" s="33" t="e">
        <f>IF('Crisis Indicator Data'!#REF!="No Data",1,IF(#REF!&lt;&gt;"",1,0))</f>
        <v>#REF!</v>
      </c>
      <c r="L40" s="33" t="e">
        <f>IF('Crisis Indicator Data'!#REF!="No Data",1,IF(#REF!&lt;&gt;"",1,0))</f>
        <v>#REF!</v>
      </c>
      <c r="M40" s="33" t="e">
        <f>IF('Crisis Indicator Data'!#REF!="No Data",1,IF(#REF!&lt;&gt;"",1,0))</f>
        <v>#REF!</v>
      </c>
      <c r="N40" s="33" t="e">
        <f>IF('Crisis Indicator Data'!#REF!="No Data",1,IF(#REF!&lt;&gt;"",1,0))</f>
        <v>#REF!</v>
      </c>
      <c r="O40" s="33" t="e">
        <f>IF('Crisis Indicator Data'!#REF!="No Data",1,IF(#REF!&lt;&gt;"",1,0))</f>
        <v>#REF!</v>
      </c>
      <c r="P40" s="33" t="e">
        <f>IF('Crisis Indicator Data'!#REF!="No Data",1,IF(#REF!&lt;&gt;"",1,0))</f>
        <v>#REF!</v>
      </c>
      <c r="Q40" s="33" t="e">
        <f>IF('Crisis Indicator Data'!#REF!="No Data",1,IF(#REF!&lt;&gt;"",1,0))</f>
        <v>#REF!</v>
      </c>
      <c r="R40" s="33" t="e">
        <f>IF('Crisis Indicator Data'!#REF!="No Data",1,IF(#REF!&lt;&gt;"",1,0))</f>
        <v>#REF!</v>
      </c>
      <c r="S40" s="33" t="e">
        <f>IF('Crisis Indicator Data'!#REF!="No Data",1,IF(#REF!&lt;&gt;"",1,0))</f>
        <v>#REF!</v>
      </c>
      <c r="T40" s="33" t="e">
        <f>IF('Crisis Indicator Data'!#REF!="No Data",1,IF(#REF!&lt;&gt;"",1,0))</f>
        <v>#REF!</v>
      </c>
      <c r="U40" s="33" t="e">
        <f>IF('Crisis Indicator Data'!#REF!="No Data",1,IF(#REF!&lt;&gt;"",1,0))</f>
        <v>#REF!</v>
      </c>
      <c r="V40" s="33" t="e">
        <f>IF('Crisis Indicator Data'!#REF!="No Data",1,IF(#REF!&lt;&gt;"",1,0))</f>
        <v>#REF!</v>
      </c>
      <c r="W40" s="33" t="e">
        <f>IF('Crisis Indicator Data'!#REF!="No Data",1,IF(#REF!&lt;&gt;"",1,0))</f>
        <v>#REF!</v>
      </c>
      <c r="X40" s="33" t="e">
        <f>IF('Crisis Indicator Data'!#REF!="No Data",1,IF(#REF!&lt;&gt;"",1,0))</f>
        <v>#REF!</v>
      </c>
      <c r="Y40" s="33" t="e">
        <f>IF('Crisis Indicator Data'!#REF!="No Data",1,IF(#REF!&lt;&gt;"",1,0))</f>
        <v>#REF!</v>
      </c>
      <c r="Z40" s="33" t="e">
        <f>IF('Crisis Indicator Data'!#REF!="No Data",1,IF(#REF!&lt;&gt;"",1,0))</f>
        <v>#REF!</v>
      </c>
      <c r="AA40" s="33" t="e">
        <f>IF('Crisis Indicator Data'!#REF!="No Data",1,IF(#REF!&lt;&gt;"",1,0))</f>
        <v>#REF!</v>
      </c>
      <c r="AB40" s="33" t="e">
        <f>IF('Crisis Indicator Data'!#REF!="No Data",1,IF(#REF!&lt;&gt;"",1,0))</f>
        <v>#REF!</v>
      </c>
      <c r="AC40" s="33" t="e">
        <f>IF('Crisis Indicator Data'!#REF!="No Data",1,IF(#REF!&lt;&gt;"",1,0))</f>
        <v>#REF!</v>
      </c>
      <c r="AD40" s="33" t="e">
        <f>IF('Crisis Indicator Data'!#REF!="No Data",1,IF(#REF!&lt;&gt;"",1,0))</f>
        <v>#REF!</v>
      </c>
      <c r="AE40" s="33" t="e">
        <f>IF('Crisis Indicator Data'!#REF!="No Data",1,IF(#REF!&lt;&gt;"",1,0))</f>
        <v>#REF!</v>
      </c>
      <c r="AF40" s="33" t="e">
        <f>IF('Crisis Indicator Data'!#REF!="No Data",1,IF(#REF!&lt;&gt;"",1,0))</f>
        <v>#REF!</v>
      </c>
      <c r="AG40" s="33" t="e">
        <f>IF('Crisis Indicator Data'!#REF!="No Data",1,IF(#REF!&lt;&gt;"",1,0))</f>
        <v>#REF!</v>
      </c>
      <c r="AH40" s="33" t="e">
        <f>IF('Crisis Indicator Data'!#REF!="No Data",1,IF(#REF!&lt;&gt;"",1,0))</f>
        <v>#REF!</v>
      </c>
      <c r="AI40" s="33" t="e">
        <f>IF('Crisis Indicator Data'!#REF!="No Data",1,IF(#REF!&lt;&gt;"",1,0))</f>
        <v>#REF!</v>
      </c>
      <c r="AJ40" s="33" t="e">
        <f>IF('Crisis Indicator Data'!#REF!="No Data",1,IF(#REF!&lt;&gt;"",1,0))</f>
        <v>#REF!</v>
      </c>
      <c r="AK40" s="33" t="e">
        <f>IF('Crisis Indicator Data'!#REF!="No Data",1,IF(#REF!&lt;&gt;"",1,0))</f>
        <v>#REF!</v>
      </c>
      <c r="AL40" s="33" t="e">
        <f>IF('Crisis Indicator Data'!#REF!="No Data",1,IF(#REF!&lt;&gt;"",1,0))</f>
        <v>#REF!</v>
      </c>
      <c r="AM40" s="33" t="e">
        <f>IF('Crisis Indicator Data'!#REF!="No Data",1,IF(#REF!&lt;&gt;"",1,0))</f>
        <v>#REF!</v>
      </c>
      <c r="AN40" s="33" t="e">
        <f>IF('Crisis Indicator Data'!#REF!="No Data",1,IF(#REF!&lt;&gt;"",1,0))</f>
        <v>#REF!</v>
      </c>
      <c r="AO40" s="33" t="e">
        <f>IF('Crisis Indicator Data'!#REF!="No Data",1,IF(#REF!&lt;&gt;"",1,0))</f>
        <v>#REF!</v>
      </c>
      <c r="AP40" s="33" t="e">
        <f>IF('Crisis Indicator Data'!#REF!="No Data",1,IF(#REF!&lt;&gt;"",1,0))</f>
        <v>#REF!</v>
      </c>
      <c r="AQ40" s="33" t="e">
        <f>IF('Crisis Indicator Data'!#REF!="No Data",1,IF(#REF!&lt;&gt;"",1,0))</f>
        <v>#REF!</v>
      </c>
      <c r="AR40" s="33" t="e">
        <f>IF('Crisis Indicator Data'!#REF!="No Data",1,IF(#REF!&lt;&gt;"",1,0))</f>
        <v>#REF!</v>
      </c>
      <c r="AS40" s="33" t="e">
        <f>IF('Crisis Indicator Data'!#REF!="No Data",1,IF(#REF!&lt;&gt;"",1,0))</f>
        <v>#REF!</v>
      </c>
      <c r="AT40" s="33" t="e">
        <f>IF('Crisis Indicator Data'!#REF!="No Data",1,IF(#REF!&lt;&gt;"",1,0))</f>
        <v>#REF!</v>
      </c>
      <c r="AU40" s="33" t="e">
        <f>IF('Crisis Indicator Data'!#REF!="No Data",1,IF(#REF!&lt;&gt;"",1,0))</f>
        <v>#REF!</v>
      </c>
      <c r="AV40" s="33" t="e">
        <f>IF('Crisis Indicator Data'!#REF!="No Data",1,IF(#REF!&lt;&gt;"",1,0))</f>
        <v>#REF!</v>
      </c>
      <c r="AW40" s="33" t="e">
        <f>IF('Crisis Indicator Data'!#REF!="No Data",1,IF(#REF!&lt;&gt;"",1,0))</f>
        <v>#REF!</v>
      </c>
      <c r="AX40" s="33" t="e">
        <f>IF('Crisis Indicator Data'!#REF!="No Data",1,IF(#REF!&lt;&gt;"",1,0))</f>
        <v>#REF!</v>
      </c>
      <c r="AY40" s="33" t="e">
        <f>IF('Crisis Indicator Data'!#REF!="No Data",1,IF(#REF!&lt;&gt;"",1,0))</f>
        <v>#REF!</v>
      </c>
      <c r="AZ40" s="33" t="e">
        <f>IF('Crisis Indicator Data'!#REF!="No Data",1,IF(#REF!&lt;&gt;"",1,0))</f>
        <v>#REF!</v>
      </c>
      <c r="BA40" t="e">
        <f t="shared" si="0"/>
        <v>#REF!</v>
      </c>
      <c r="BB40" s="35" t="e">
        <f t="shared" si="1"/>
        <v>#REF!</v>
      </c>
    </row>
    <row r="41" spans="1:54" x14ac:dyDescent="0.3">
      <c r="A41" t="s">
        <v>72</v>
      </c>
      <c r="B41" s="33" t="e">
        <f>IF('Crisis Indicator Data'!#REF!="No Data",1,IF(#REF!&lt;&gt;"",1,0))</f>
        <v>#REF!</v>
      </c>
      <c r="C41" s="33" t="e">
        <f>IF('Crisis Indicator Data'!#REF!="No Data",1,IF(#REF!&lt;&gt;"",1,0))</f>
        <v>#REF!</v>
      </c>
      <c r="D41" s="33" t="e">
        <f>IF('Crisis Indicator Data'!#REF!="No Data",1,IF(#REF!&lt;&gt;"",1,0))</f>
        <v>#REF!</v>
      </c>
      <c r="E41" s="33" t="e">
        <f>IF('Crisis Indicator Data'!#REF!="No Data",1,IF(#REF!&lt;&gt;"",1,0))</f>
        <v>#REF!</v>
      </c>
      <c r="F41" s="33" t="e">
        <f>IF('Crisis Indicator Data'!#REF!="No Data",1,IF(#REF!&lt;&gt;"",1,0))</f>
        <v>#REF!</v>
      </c>
      <c r="G41" s="33" t="e">
        <f>IF('Crisis Indicator Data'!#REF!="No Data",1,IF(#REF!&lt;&gt;"",1,0))</f>
        <v>#REF!</v>
      </c>
      <c r="H41" s="33" t="e">
        <f>IF('Crisis Indicator Data'!#REF!="No Data",1,IF(#REF!&lt;&gt;"",1,0))</f>
        <v>#REF!</v>
      </c>
      <c r="I41" s="33" t="e">
        <f>IF('Crisis Indicator Data'!#REF!="No Data",1,IF(#REF!&lt;&gt;"",1,0))</f>
        <v>#REF!</v>
      </c>
      <c r="J41" s="33" t="e">
        <f>IF('Crisis Indicator Data'!#REF!="No Data",1,IF(#REF!&lt;&gt;"",1,0))</f>
        <v>#REF!</v>
      </c>
      <c r="K41" s="33" t="e">
        <f>IF('Crisis Indicator Data'!#REF!="No Data",1,IF(#REF!&lt;&gt;"",1,0))</f>
        <v>#REF!</v>
      </c>
      <c r="L41" s="33" t="e">
        <f>IF('Crisis Indicator Data'!#REF!="No Data",1,IF(#REF!&lt;&gt;"",1,0))</f>
        <v>#REF!</v>
      </c>
      <c r="M41" s="33" t="e">
        <f>IF('Crisis Indicator Data'!#REF!="No Data",1,IF(#REF!&lt;&gt;"",1,0))</f>
        <v>#REF!</v>
      </c>
      <c r="N41" s="33" t="e">
        <f>IF('Crisis Indicator Data'!#REF!="No Data",1,IF(#REF!&lt;&gt;"",1,0))</f>
        <v>#REF!</v>
      </c>
      <c r="O41" s="33" t="e">
        <f>IF('Crisis Indicator Data'!#REF!="No Data",1,IF(#REF!&lt;&gt;"",1,0))</f>
        <v>#REF!</v>
      </c>
      <c r="P41" s="33" t="e">
        <f>IF('Crisis Indicator Data'!#REF!="No Data",1,IF(#REF!&lt;&gt;"",1,0))</f>
        <v>#REF!</v>
      </c>
      <c r="Q41" s="33" t="e">
        <f>IF('Crisis Indicator Data'!#REF!="No Data",1,IF(#REF!&lt;&gt;"",1,0))</f>
        <v>#REF!</v>
      </c>
      <c r="R41" s="33" t="e">
        <f>IF('Crisis Indicator Data'!#REF!="No Data",1,IF(#REF!&lt;&gt;"",1,0))</f>
        <v>#REF!</v>
      </c>
      <c r="S41" s="33" t="e">
        <f>IF('Crisis Indicator Data'!#REF!="No Data",1,IF(#REF!&lt;&gt;"",1,0))</f>
        <v>#REF!</v>
      </c>
      <c r="T41" s="33" t="e">
        <f>IF('Crisis Indicator Data'!#REF!="No Data",1,IF(#REF!&lt;&gt;"",1,0))</f>
        <v>#REF!</v>
      </c>
      <c r="U41" s="33" t="e">
        <f>IF('Crisis Indicator Data'!#REF!="No Data",1,IF(#REF!&lt;&gt;"",1,0))</f>
        <v>#REF!</v>
      </c>
      <c r="V41" s="33" t="e">
        <f>IF('Crisis Indicator Data'!#REF!="No Data",1,IF(#REF!&lt;&gt;"",1,0))</f>
        <v>#REF!</v>
      </c>
      <c r="W41" s="33" t="e">
        <f>IF('Crisis Indicator Data'!#REF!="No Data",1,IF(#REF!&lt;&gt;"",1,0))</f>
        <v>#REF!</v>
      </c>
      <c r="X41" s="33" t="e">
        <f>IF('Crisis Indicator Data'!#REF!="No Data",1,IF(#REF!&lt;&gt;"",1,0))</f>
        <v>#REF!</v>
      </c>
      <c r="Y41" s="33" t="e">
        <f>IF('Crisis Indicator Data'!#REF!="No Data",1,IF(#REF!&lt;&gt;"",1,0))</f>
        <v>#REF!</v>
      </c>
      <c r="Z41" s="33" t="e">
        <f>IF('Crisis Indicator Data'!#REF!="No Data",1,IF(#REF!&lt;&gt;"",1,0))</f>
        <v>#REF!</v>
      </c>
      <c r="AA41" s="33" t="e">
        <f>IF('Crisis Indicator Data'!#REF!="No Data",1,IF(#REF!&lt;&gt;"",1,0))</f>
        <v>#REF!</v>
      </c>
      <c r="AB41" s="33" t="e">
        <f>IF('Crisis Indicator Data'!#REF!="No Data",1,IF(#REF!&lt;&gt;"",1,0))</f>
        <v>#REF!</v>
      </c>
      <c r="AC41" s="33" t="e">
        <f>IF('Crisis Indicator Data'!#REF!="No Data",1,IF(#REF!&lt;&gt;"",1,0))</f>
        <v>#REF!</v>
      </c>
      <c r="AD41" s="33" t="e">
        <f>IF('Crisis Indicator Data'!#REF!="No Data",1,IF(#REF!&lt;&gt;"",1,0))</f>
        <v>#REF!</v>
      </c>
      <c r="AE41" s="33" t="e">
        <f>IF('Crisis Indicator Data'!#REF!="No Data",1,IF(#REF!&lt;&gt;"",1,0))</f>
        <v>#REF!</v>
      </c>
      <c r="AF41" s="33" t="e">
        <f>IF('Crisis Indicator Data'!#REF!="No Data",1,IF(#REF!&lt;&gt;"",1,0))</f>
        <v>#REF!</v>
      </c>
      <c r="AG41" s="33" t="e">
        <f>IF('Crisis Indicator Data'!#REF!="No Data",1,IF(#REF!&lt;&gt;"",1,0))</f>
        <v>#REF!</v>
      </c>
      <c r="AH41" s="33" t="e">
        <f>IF('Crisis Indicator Data'!#REF!="No Data",1,IF(#REF!&lt;&gt;"",1,0))</f>
        <v>#REF!</v>
      </c>
      <c r="AI41" s="33" t="e">
        <f>IF('Crisis Indicator Data'!#REF!="No Data",1,IF(#REF!&lt;&gt;"",1,0))</f>
        <v>#REF!</v>
      </c>
      <c r="AJ41" s="33" t="e">
        <f>IF('Crisis Indicator Data'!#REF!="No Data",1,IF(#REF!&lt;&gt;"",1,0))</f>
        <v>#REF!</v>
      </c>
      <c r="AK41" s="33" t="e">
        <f>IF('Crisis Indicator Data'!#REF!="No Data",1,IF(#REF!&lt;&gt;"",1,0))</f>
        <v>#REF!</v>
      </c>
      <c r="AL41" s="33" t="e">
        <f>IF('Crisis Indicator Data'!#REF!="No Data",1,IF(#REF!&lt;&gt;"",1,0))</f>
        <v>#REF!</v>
      </c>
      <c r="AM41" s="33" t="e">
        <f>IF('Crisis Indicator Data'!#REF!="No Data",1,IF(#REF!&lt;&gt;"",1,0))</f>
        <v>#REF!</v>
      </c>
      <c r="AN41" s="33" t="e">
        <f>IF('Crisis Indicator Data'!#REF!="No Data",1,IF(#REF!&lt;&gt;"",1,0))</f>
        <v>#REF!</v>
      </c>
      <c r="AO41" s="33" t="e">
        <f>IF('Crisis Indicator Data'!#REF!="No Data",1,IF(#REF!&lt;&gt;"",1,0))</f>
        <v>#REF!</v>
      </c>
      <c r="AP41" s="33" t="e">
        <f>IF('Crisis Indicator Data'!#REF!="No Data",1,IF(#REF!&lt;&gt;"",1,0))</f>
        <v>#REF!</v>
      </c>
      <c r="AQ41" s="33" t="e">
        <f>IF('Crisis Indicator Data'!#REF!="No Data",1,IF(#REF!&lt;&gt;"",1,0))</f>
        <v>#REF!</v>
      </c>
      <c r="AR41" s="33" t="e">
        <f>IF('Crisis Indicator Data'!#REF!="No Data",1,IF(#REF!&lt;&gt;"",1,0))</f>
        <v>#REF!</v>
      </c>
      <c r="AS41" s="33" t="e">
        <f>IF('Crisis Indicator Data'!#REF!="No Data",1,IF(#REF!&lt;&gt;"",1,0))</f>
        <v>#REF!</v>
      </c>
      <c r="AT41" s="33" t="e">
        <f>IF('Crisis Indicator Data'!#REF!="No Data",1,IF(#REF!&lt;&gt;"",1,0))</f>
        <v>#REF!</v>
      </c>
      <c r="AU41" s="33" t="e">
        <f>IF('Crisis Indicator Data'!#REF!="No Data",1,IF(#REF!&lt;&gt;"",1,0))</f>
        <v>#REF!</v>
      </c>
      <c r="AV41" s="33" t="e">
        <f>IF('Crisis Indicator Data'!#REF!="No Data",1,IF(#REF!&lt;&gt;"",1,0))</f>
        <v>#REF!</v>
      </c>
      <c r="AW41" s="33" t="e">
        <f>IF('Crisis Indicator Data'!#REF!="No Data",1,IF(#REF!&lt;&gt;"",1,0))</f>
        <v>#REF!</v>
      </c>
      <c r="AX41" s="33" t="e">
        <f>IF('Crisis Indicator Data'!#REF!="No Data",1,IF(#REF!&lt;&gt;"",1,0))</f>
        <v>#REF!</v>
      </c>
      <c r="AY41" s="33" t="e">
        <f>IF('Crisis Indicator Data'!#REF!="No Data",1,IF(#REF!&lt;&gt;"",1,0))</f>
        <v>#REF!</v>
      </c>
      <c r="AZ41" s="33" t="e">
        <f>IF('Crisis Indicator Data'!#REF!="No Data",1,IF(#REF!&lt;&gt;"",1,0))</f>
        <v>#REF!</v>
      </c>
      <c r="BA41" t="e">
        <f t="shared" si="0"/>
        <v>#REF!</v>
      </c>
      <c r="BB41" s="35" t="e">
        <f t="shared" si="1"/>
        <v>#REF!</v>
      </c>
    </row>
    <row r="42" spans="1:54" x14ac:dyDescent="0.3">
      <c r="A42" t="s">
        <v>74</v>
      </c>
      <c r="B42" s="33" t="e">
        <f>IF('Crisis Indicator Data'!#REF!="No Data",1,IF(#REF!&lt;&gt;"",1,0))</f>
        <v>#REF!</v>
      </c>
      <c r="C42" s="33" t="e">
        <f>IF('Crisis Indicator Data'!#REF!="No Data",1,IF(#REF!&lt;&gt;"",1,0))</f>
        <v>#REF!</v>
      </c>
      <c r="D42" s="33" t="e">
        <f>IF('Crisis Indicator Data'!#REF!="No Data",1,IF(#REF!&lt;&gt;"",1,0))</f>
        <v>#REF!</v>
      </c>
      <c r="E42" s="33" t="e">
        <f>IF('Crisis Indicator Data'!#REF!="No Data",1,IF(#REF!&lt;&gt;"",1,0))</f>
        <v>#REF!</v>
      </c>
      <c r="F42" s="33" t="e">
        <f>IF('Crisis Indicator Data'!#REF!="No Data",1,IF(#REF!&lt;&gt;"",1,0))</f>
        <v>#REF!</v>
      </c>
      <c r="G42" s="33" t="e">
        <f>IF('Crisis Indicator Data'!#REF!="No Data",1,IF(#REF!&lt;&gt;"",1,0))</f>
        <v>#REF!</v>
      </c>
      <c r="H42" s="33" t="e">
        <f>IF('Crisis Indicator Data'!#REF!="No Data",1,IF(#REF!&lt;&gt;"",1,0))</f>
        <v>#REF!</v>
      </c>
      <c r="I42" s="33" t="e">
        <f>IF('Crisis Indicator Data'!#REF!="No Data",1,IF(#REF!&lt;&gt;"",1,0))</f>
        <v>#REF!</v>
      </c>
      <c r="J42" s="33" t="e">
        <f>IF('Crisis Indicator Data'!#REF!="No Data",1,IF(#REF!&lt;&gt;"",1,0))</f>
        <v>#REF!</v>
      </c>
      <c r="K42" s="33" t="e">
        <f>IF('Crisis Indicator Data'!#REF!="No Data",1,IF(#REF!&lt;&gt;"",1,0))</f>
        <v>#REF!</v>
      </c>
      <c r="L42" s="33" t="e">
        <f>IF('Crisis Indicator Data'!#REF!="No Data",1,IF(#REF!&lt;&gt;"",1,0))</f>
        <v>#REF!</v>
      </c>
      <c r="M42" s="33" t="e">
        <f>IF('Crisis Indicator Data'!#REF!="No Data",1,IF(#REF!&lt;&gt;"",1,0))</f>
        <v>#REF!</v>
      </c>
      <c r="N42" s="33" t="e">
        <f>IF('Crisis Indicator Data'!#REF!="No Data",1,IF(#REF!&lt;&gt;"",1,0))</f>
        <v>#REF!</v>
      </c>
      <c r="O42" s="33" t="e">
        <f>IF('Crisis Indicator Data'!#REF!="No Data",1,IF(#REF!&lt;&gt;"",1,0))</f>
        <v>#REF!</v>
      </c>
      <c r="P42" s="33" t="e">
        <f>IF('Crisis Indicator Data'!#REF!="No Data",1,IF(#REF!&lt;&gt;"",1,0))</f>
        <v>#REF!</v>
      </c>
      <c r="Q42" s="33" t="e">
        <f>IF('Crisis Indicator Data'!#REF!="No Data",1,IF(#REF!&lt;&gt;"",1,0))</f>
        <v>#REF!</v>
      </c>
      <c r="R42" s="33" t="e">
        <f>IF('Crisis Indicator Data'!#REF!="No Data",1,IF(#REF!&lt;&gt;"",1,0))</f>
        <v>#REF!</v>
      </c>
      <c r="S42" s="33" t="e">
        <f>IF('Crisis Indicator Data'!#REF!="No Data",1,IF(#REF!&lt;&gt;"",1,0))</f>
        <v>#REF!</v>
      </c>
      <c r="T42" s="33" t="e">
        <f>IF('Crisis Indicator Data'!#REF!="No Data",1,IF(#REF!&lt;&gt;"",1,0))</f>
        <v>#REF!</v>
      </c>
      <c r="U42" s="33" t="e">
        <f>IF('Crisis Indicator Data'!#REF!="No Data",1,IF(#REF!&lt;&gt;"",1,0))</f>
        <v>#REF!</v>
      </c>
      <c r="V42" s="33" t="e">
        <f>IF('Crisis Indicator Data'!#REF!="No Data",1,IF(#REF!&lt;&gt;"",1,0))</f>
        <v>#REF!</v>
      </c>
      <c r="W42" s="33" t="e">
        <f>IF('Crisis Indicator Data'!#REF!="No Data",1,IF(#REF!&lt;&gt;"",1,0))</f>
        <v>#REF!</v>
      </c>
      <c r="X42" s="33" t="e">
        <f>IF('Crisis Indicator Data'!#REF!="No Data",1,IF(#REF!&lt;&gt;"",1,0))</f>
        <v>#REF!</v>
      </c>
      <c r="Y42" s="33" t="e">
        <f>IF('Crisis Indicator Data'!#REF!="No Data",1,IF(#REF!&lt;&gt;"",1,0))</f>
        <v>#REF!</v>
      </c>
      <c r="Z42" s="33" t="e">
        <f>IF('Crisis Indicator Data'!#REF!="No Data",1,IF(#REF!&lt;&gt;"",1,0))</f>
        <v>#REF!</v>
      </c>
      <c r="AA42" s="33" t="e">
        <f>IF('Crisis Indicator Data'!#REF!="No Data",1,IF(#REF!&lt;&gt;"",1,0))</f>
        <v>#REF!</v>
      </c>
      <c r="AB42" s="33" t="e">
        <f>IF('Crisis Indicator Data'!#REF!="No Data",1,IF(#REF!&lt;&gt;"",1,0))</f>
        <v>#REF!</v>
      </c>
      <c r="AC42" s="33" t="e">
        <f>IF('Crisis Indicator Data'!#REF!="No Data",1,IF(#REF!&lt;&gt;"",1,0))</f>
        <v>#REF!</v>
      </c>
      <c r="AD42" s="33" t="e">
        <f>IF('Crisis Indicator Data'!#REF!="No Data",1,IF(#REF!&lt;&gt;"",1,0))</f>
        <v>#REF!</v>
      </c>
      <c r="AE42" s="33" t="e">
        <f>IF('Crisis Indicator Data'!#REF!="No Data",1,IF(#REF!&lt;&gt;"",1,0))</f>
        <v>#REF!</v>
      </c>
      <c r="AF42" s="33" t="e">
        <f>IF('Crisis Indicator Data'!#REF!="No Data",1,IF(#REF!&lt;&gt;"",1,0))</f>
        <v>#REF!</v>
      </c>
      <c r="AG42" s="33" t="e">
        <f>IF('Crisis Indicator Data'!#REF!="No Data",1,IF(#REF!&lt;&gt;"",1,0))</f>
        <v>#REF!</v>
      </c>
      <c r="AH42" s="33" t="e">
        <f>IF('Crisis Indicator Data'!#REF!="No Data",1,IF(#REF!&lt;&gt;"",1,0))</f>
        <v>#REF!</v>
      </c>
      <c r="AI42" s="33" t="e">
        <f>IF('Crisis Indicator Data'!#REF!="No Data",1,IF(#REF!&lt;&gt;"",1,0))</f>
        <v>#REF!</v>
      </c>
      <c r="AJ42" s="33" t="e">
        <f>IF('Crisis Indicator Data'!#REF!="No Data",1,IF(#REF!&lt;&gt;"",1,0))</f>
        <v>#REF!</v>
      </c>
      <c r="AK42" s="33" t="e">
        <f>IF('Crisis Indicator Data'!#REF!="No Data",1,IF(#REF!&lt;&gt;"",1,0))</f>
        <v>#REF!</v>
      </c>
      <c r="AL42" s="33" t="e">
        <f>IF('Crisis Indicator Data'!#REF!="No Data",1,IF(#REF!&lt;&gt;"",1,0))</f>
        <v>#REF!</v>
      </c>
      <c r="AM42" s="33" t="e">
        <f>IF('Crisis Indicator Data'!#REF!="No Data",1,IF(#REF!&lt;&gt;"",1,0))</f>
        <v>#REF!</v>
      </c>
      <c r="AN42" s="33" t="e">
        <f>IF('Crisis Indicator Data'!#REF!="No Data",1,IF(#REF!&lt;&gt;"",1,0))</f>
        <v>#REF!</v>
      </c>
      <c r="AO42" s="33" t="e">
        <f>IF('Crisis Indicator Data'!#REF!="No Data",1,IF(#REF!&lt;&gt;"",1,0))</f>
        <v>#REF!</v>
      </c>
      <c r="AP42" s="33" t="e">
        <f>IF('Crisis Indicator Data'!#REF!="No Data",1,IF(#REF!&lt;&gt;"",1,0))</f>
        <v>#REF!</v>
      </c>
      <c r="AQ42" s="33" t="e">
        <f>IF('Crisis Indicator Data'!#REF!="No Data",1,IF(#REF!&lt;&gt;"",1,0))</f>
        <v>#REF!</v>
      </c>
      <c r="AR42" s="33" t="e">
        <f>IF('Crisis Indicator Data'!#REF!="No Data",1,IF(#REF!&lt;&gt;"",1,0))</f>
        <v>#REF!</v>
      </c>
      <c r="AS42" s="33" t="e">
        <f>IF('Crisis Indicator Data'!#REF!="No Data",1,IF(#REF!&lt;&gt;"",1,0))</f>
        <v>#REF!</v>
      </c>
      <c r="AT42" s="33" t="e">
        <f>IF('Crisis Indicator Data'!#REF!="No Data",1,IF(#REF!&lt;&gt;"",1,0))</f>
        <v>#REF!</v>
      </c>
      <c r="AU42" s="33" t="e">
        <f>IF('Crisis Indicator Data'!#REF!="No Data",1,IF(#REF!&lt;&gt;"",1,0))</f>
        <v>#REF!</v>
      </c>
      <c r="AV42" s="33" t="e">
        <f>IF('Crisis Indicator Data'!#REF!="No Data",1,IF(#REF!&lt;&gt;"",1,0))</f>
        <v>#REF!</v>
      </c>
      <c r="AW42" s="33" t="e">
        <f>IF('Crisis Indicator Data'!#REF!="No Data",1,IF(#REF!&lt;&gt;"",1,0))</f>
        <v>#REF!</v>
      </c>
      <c r="AX42" s="33" t="e">
        <f>IF('Crisis Indicator Data'!#REF!="No Data",1,IF(#REF!&lt;&gt;"",1,0))</f>
        <v>#REF!</v>
      </c>
      <c r="AY42" s="33" t="e">
        <f>IF('Crisis Indicator Data'!#REF!="No Data",1,IF(#REF!&lt;&gt;"",1,0))</f>
        <v>#REF!</v>
      </c>
      <c r="AZ42" s="33" t="e">
        <f>IF('Crisis Indicator Data'!#REF!="No Data",1,IF(#REF!&lt;&gt;"",1,0))</f>
        <v>#REF!</v>
      </c>
      <c r="BA42" t="e">
        <f t="shared" si="0"/>
        <v>#REF!</v>
      </c>
      <c r="BB42" s="35" t="e">
        <f t="shared" si="1"/>
        <v>#REF!</v>
      </c>
    </row>
    <row r="43" spans="1:54" x14ac:dyDescent="0.3">
      <c r="A43" t="s">
        <v>75</v>
      </c>
      <c r="B43" s="33" t="e">
        <f>IF('Crisis Indicator Data'!#REF!="No Data",1,IF(#REF!&lt;&gt;"",1,0))</f>
        <v>#REF!</v>
      </c>
      <c r="C43" s="33" t="e">
        <f>IF('Crisis Indicator Data'!#REF!="No Data",1,IF(#REF!&lt;&gt;"",1,0))</f>
        <v>#REF!</v>
      </c>
      <c r="D43" s="33" t="e">
        <f>IF('Crisis Indicator Data'!#REF!="No Data",1,IF(#REF!&lt;&gt;"",1,0))</f>
        <v>#REF!</v>
      </c>
      <c r="E43" s="33" t="e">
        <f>IF('Crisis Indicator Data'!#REF!="No Data",1,IF(#REF!&lt;&gt;"",1,0))</f>
        <v>#REF!</v>
      </c>
      <c r="F43" s="33" t="e">
        <f>IF('Crisis Indicator Data'!#REF!="No Data",1,IF(#REF!&lt;&gt;"",1,0))</f>
        <v>#REF!</v>
      </c>
      <c r="G43" s="33" t="e">
        <f>IF('Crisis Indicator Data'!#REF!="No Data",1,IF(#REF!&lt;&gt;"",1,0))</f>
        <v>#REF!</v>
      </c>
      <c r="H43" s="33" t="e">
        <f>IF('Crisis Indicator Data'!#REF!="No Data",1,IF(#REF!&lt;&gt;"",1,0))</f>
        <v>#REF!</v>
      </c>
      <c r="I43" s="33" t="e">
        <f>IF('Crisis Indicator Data'!#REF!="No Data",1,IF(#REF!&lt;&gt;"",1,0))</f>
        <v>#REF!</v>
      </c>
      <c r="J43" s="33" t="e">
        <f>IF('Crisis Indicator Data'!#REF!="No Data",1,IF(#REF!&lt;&gt;"",1,0))</f>
        <v>#REF!</v>
      </c>
      <c r="K43" s="33" t="e">
        <f>IF('Crisis Indicator Data'!#REF!="No Data",1,IF(#REF!&lt;&gt;"",1,0))</f>
        <v>#REF!</v>
      </c>
      <c r="L43" s="33" t="e">
        <f>IF('Crisis Indicator Data'!#REF!="No Data",1,IF(#REF!&lt;&gt;"",1,0))</f>
        <v>#REF!</v>
      </c>
      <c r="M43" s="33" t="e">
        <f>IF('Crisis Indicator Data'!#REF!="No Data",1,IF(#REF!&lt;&gt;"",1,0))</f>
        <v>#REF!</v>
      </c>
      <c r="N43" s="33" t="e">
        <f>IF('Crisis Indicator Data'!#REF!="No Data",1,IF(#REF!&lt;&gt;"",1,0))</f>
        <v>#REF!</v>
      </c>
      <c r="O43" s="33" t="e">
        <f>IF('Crisis Indicator Data'!#REF!="No Data",1,IF(#REF!&lt;&gt;"",1,0))</f>
        <v>#REF!</v>
      </c>
      <c r="P43" s="33" t="e">
        <f>IF('Crisis Indicator Data'!#REF!="No Data",1,IF(#REF!&lt;&gt;"",1,0))</f>
        <v>#REF!</v>
      </c>
      <c r="Q43" s="33" t="e">
        <f>IF('Crisis Indicator Data'!#REF!="No Data",1,IF(#REF!&lt;&gt;"",1,0))</f>
        <v>#REF!</v>
      </c>
      <c r="R43" s="33" t="e">
        <f>IF('Crisis Indicator Data'!#REF!="No Data",1,IF(#REF!&lt;&gt;"",1,0))</f>
        <v>#REF!</v>
      </c>
      <c r="S43" s="33" t="e">
        <f>IF('Crisis Indicator Data'!#REF!="No Data",1,IF(#REF!&lt;&gt;"",1,0))</f>
        <v>#REF!</v>
      </c>
      <c r="T43" s="33" t="e">
        <f>IF('Crisis Indicator Data'!#REF!="No Data",1,IF(#REF!&lt;&gt;"",1,0))</f>
        <v>#REF!</v>
      </c>
      <c r="U43" s="33" t="e">
        <f>IF('Crisis Indicator Data'!#REF!="No Data",1,IF(#REF!&lt;&gt;"",1,0))</f>
        <v>#REF!</v>
      </c>
      <c r="V43" s="33" t="e">
        <f>IF('Crisis Indicator Data'!#REF!="No Data",1,IF(#REF!&lt;&gt;"",1,0))</f>
        <v>#REF!</v>
      </c>
      <c r="W43" s="33" t="e">
        <f>IF('Crisis Indicator Data'!#REF!="No Data",1,IF(#REF!&lt;&gt;"",1,0))</f>
        <v>#REF!</v>
      </c>
      <c r="X43" s="33" t="e">
        <f>IF('Crisis Indicator Data'!#REF!="No Data",1,IF(#REF!&lt;&gt;"",1,0))</f>
        <v>#REF!</v>
      </c>
      <c r="Y43" s="33" t="e">
        <f>IF('Crisis Indicator Data'!#REF!="No Data",1,IF(#REF!&lt;&gt;"",1,0))</f>
        <v>#REF!</v>
      </c>
      <c r="Z43" s="33" t="e">
        <f>IF('Crisis Indicator Data'!#REF!="No Data",1,IF(#REF!&lt;&gt;"",1,0))</f>
        <v>#REF!</v>
      </c>
      <c r="AA43" s="33" t="e">
        <f>IF('Crisis Indicator Data'!#REF!="No Data",1,IF(#REF!&lt;&gt;"",1,0))</f>
        <v>#REF!</v>
      </c>
      <c r="AB43" s="33" t="e">
        <f>IF('Crisis Indicator Data'!#REF!="No Data",1,IF(#REF!&lt;&gt;"",1,0))</f>
        <v>#REF!</v>
      </c>
      <c r="AC43" s="33" t="e">
        <f>IF('Crisis Indicator Data'!#REF!="No Data",1,IF(#REF!&lt;&gt;"",1,0))</f>
        <v>#REF!</v>
      </c>
      <c r="AD43" s="33" t="e">
        <f>IF('Crisis Indicator Data'!#REF!="No Data",1,IF(#REF!&lt;&gt;"",1,0))</f>
        <v>#REF!</v>
      </c>
      <c r="AE43" s="33" t="e">
        <f>IF('Crisis Indicator Data'!#REF!="No Data",1,IF(#REF!&lt;&gt;"",1,0))</f>
        <v>#REF!</v>
      </c>
      <c r="AF43" s="33" t="e">
        <f>IF('Crisis Indicator Data'!#REF!="No Data",1,IF(#REF!&lt;&gt;"",1,0))</f>
        <v>#REF!</v>
      </c>
      <c r="AG43" s="33" t="e">
        <f>IF('Crisis Indicator Data'!#REF!="No Data",1,IF(#REF!&lt;&gt;"",1,0))</f>
        <v>#REF!</v>
      </c>
      <c r="AH43" s="33" t="e">
        <f>IF('Crisis Indicator Data'!#REF!="No Data",1,IF(#REF!&lt;&gt;"",1,0))</f>
        <v>#REF!</v>
      </c>
      <c r="AI43" s="33" t="e">
        <f>IF('Crisis Indicator Data'!#REF!="No Data",1,IF(#REF!&lt;&gt;"",1,0))</f>
        <v>#REF!</v>
      </c>
      <c r="AJ43" s="33" t="e">
        <f>IF('Crisis Indicator Data'!#REF!="No Data",1,IF(#REF!&lt;&gt;"",1,0))</f>
        <v>#REF!</v>
      </c>
      <c r="AK43" s="33" t="e">
        <f>IF('Crisis Indicator Data'!#REF!="No Data",1,IF(#REF!&lt;&gt;"",1,0))</f>
        <v>#REF!</v>
      </c>
      <c r="AL43" s="33" t="e">
        <f>IF('Crisis Indicator Data'!#REF!="No Data",1,IF(#REF!&lt;&gt;"",1,0))</f>
        <v>#REF!</v>
      </c>
      <c r="AM43" s="33" t="e">
        <f>IF('Crisis Indicator Data'!#REF!="No Data",1,IF(#REF!&lt;&gt;"",1,0))</f>
        <v>#REF!</v>
      </c>
      <c r="AN43" s="33" t="e">
        <f>IF('Crisis Indicator Data'!#REF!="No Data",1,IF(#REF!&lt;&gt;"",1,0))</f>
        <v>#REF!</v>
      </c>
      <c r="AO43" s="33" t="e">
        <f>IF('Crisis Indicator Data'!#REF!="No Data",1,IF(#REF!&lt;&gt;"",1,0))</f>
        <v>#REF!</v>
      </c>
      <c r="AP43" s="33" t="e">
        <f>IF('Crisis Indicator Data'!#REF!="No Data",1,IF(#REF!&lt;&gt;"",1,0))</f>
        <v>#REF!</v>
      </c>
      <c r="AQ43" s="33" t="e">
        <f>IF('Crisis Indicator Data'!#REF!="No Data",1,IF(#REF!&lt;&gt;"",1,0))</f>
        <v>#REF!</v>
      </c>
      <c r="AR43" s="33" t="e">
        <f>IF('Crisis Indicator Data'!#REF!="No Data",1,IF(#REF!&lt;&gt;"",1,0))</f>
        <v>#REF!</v>
      </c>
      <c r="AS43" s="33" t="e">
        <f>IF('Crisis Indicator Data'!#REF!="No Data",1,IF(#REF!&lt;&gt;"",1,0))</f>
        <v>#REF!</v>
      </c>
      <c r="AT43" s="33" t="e">
        <f>IF('Crisis Indicator Data'!#REF!="No Data",1,IF(#REF!&lt;&gt;"",1,0))</f>
        <v>#REF!</v>
      </c>
      <c r="AU43" s="33" t="e">
        <f>IF('Crisis Indicator Data'!#REF!="No Data",1,IF(#REF!&lt;&gt;"",1,0))</f>
        <v>#REF!</v>
      </c>
      <c r="AV43" s="33" t="e">
        <f>IF('Crisis Indicator Data'!#REF!="No Data",1,IF(#REF!&lt;&gt;"",1,0))</f>
        <v>#REF!</v>
      </c>
      <c r="AW43" s="33" t="e">
        <f>IF('Crisis Indicator Data'!#REF!="No Data",1,IF(#REF!&lt;&gt;"",1,0))</f>
        <v>#REF!</v>
      </c>
      <c r="AX43" s="33" t="e">
        <f>IF('Crisis Indicator Data'!#REF!="No Data",1,IF(#REF!&lt;&gt;"",1,0))</f>
        <v>#REF!</v>
      </c>
      <c r="AY43" s="33" t="e">
        <f>IF('Crisis Indicator Data'!#REF!="No Data",1,IF(#REF!&lt;&gt;"",1,0))</f>
        <v>#REF!</v>
      </c>
      <c r="AZ43" s="33" t="e">
        <f>IF('Crisis Indicator Data'!#REF!="No Data",1,IF(#REF!&lt;&gt;"",1,0))</f>
        <v>#REF!</v>
      </c>
      <c r="BA43" t="e">
        <f t="shared" si="0"/>
        <v>#REF!</v>
      </c>
      <c r="BB43" s="35" t="e">
        <f t="shared" si="1"/>
        <v>#REF!</v>
      </c>
    </row>
    <row r="44" spans="1:54" x14ac:dyDescent="0.3">
      <c r="A44" t="s">
        <v>77</v>
      </c>
      <c r="B44" s="33" t="e">
        <f>IF('Crisis Indicator Data'!#REF!="No Data",1,IF(#REF!&lt;&gt;"",1,0))</f>
        <v>#REF!</v>
      </c>
      <c r="C44" s="33" t="e">
        <f>IF('Crisis Indicator Data'!#REF!="No Data",1,IF(#REF!&lt;&gt;"",1,0))</f>
        <v>#REF!</v>
      </c>
      <c r="D44" s="33" t="e">
        <f>IF('Crisis Indicator Data'!#REF!="No Data",1,IF(#REF!&lt;&gt;"",1,0))</f>
        <v>#REF!</v>
      </c>
      <c r="E44" s="33" t="e">
        <f>IF('Crisis Indicator Data'!#REF!="No Data",1,IF(#REF!&lt;&gt;"",1,0))</f>
        <v>#REF!</v>
      </c>
      <c r="F44" s="33" t="e">
        <f>IF('Crisis Indicator Data'!#REF!="No Data",1,IF(#REF!&lt;&gt;"",1,0))</f>
        <v>#REF!</v>
      </c>
      <c r="G44" s="33" t="e">
        <f>IF('Crisis Indicator Data'!#REF!="No Data",1,IF(#REF!&lt;&gt;"",1,0))</f>
        <v>#REF!</v>
      </c>
      <c r="H44" s="33" t="e">
        <f>IF('Crisis Indicator Data'!#REF!="No Data",1,IF(#REF!&lt;&gt;"",1,0))</f>
        <v>#REF!</v>
      </c>
      <c r="I44" s="33" t="e">
        <f>IF('Crisis Indicator Data'!#REF!="No Data",1,IF(#REF!&lt;&gt;"",1,0))</f>
        <v>#REF!</v>
      </c>
      <c r="J44" s="33" t="e">
        <f>IF('Crisis Indicator Data'!#REF!="No Data",1,IF(#REF!&lt;&gt;"",1,0))</f>
        <v>#REF!</v>
      </c>
      <c r="K44" s="33" t="e">
        <f>IF('Crisis Indicator Data'!#REF!="No Data",1,IF(#REF!&lt;&gt;"",1,0))</f>
        <v>#REF!</v>
      </c>
      <c r="L44" s="33" t="e">
        <f>IF('Crisis Indicator Data'!#REF!="No Data",1,IF(#REF!&lt;&gt;"",1,0))</f>
        <v>#REF!</v>
      </c>
      <c r="M44" s="33" t="e">
        <f>IF('Crisis Indicator Data'!#REF!="No Data",1,IF(#REF!&lt;&gt;"",1,0))</f>
        <v>#REF!</v>
      </c>
      <c r="N44" s="33" t="e">
        <f>IF('Crisis Indicator Data'!#REF!="No Data",1,IF(#REF!&lt;&gt;"",1,0))</f>
        <v>#REF!</v>
      </c>
      <c r="O44" s="33" t="e">
        <f>IF('Crisis Indicator Data'!#REF!="No Data",1,IF(#REF!&lt;&gt;"",1,0))</f>
        <v>#REF!</v>
      </c>
      <c r="P44" s="33" t="e">
        <f>IF('Crisis Indicator Data'!#REF!="No Data",1,IF(#REF!&lt;&gt;"",1,0))</f>
        <v>#REF!</v>
      </c>
      <c r="Q44" s="33" t="e">
        <f>IF('Crisis Indicator Data'!#REF!="No Data",1,IF(#REF!&lt;&gt;"",1,0))</f>
        <v>#REF!</v>
      </c>
      <c r="R44" s="33" t="e">
        <f>IF('Crisis Indicator Data'!#REF!="No Data",1,IF(#REF!&lt;&gt;"",1,0))</f>
        <v>#REF!</v>
      </c>
      <c r="S44" s="33" t="e">
        <f>IF('Crisis Indicator Data'!#REF!="No Data",1,IF(#REF!&lt;&gt;"",1,0))</f>
        <v>#REF!</v>
      </c>
      <c r="T44" s="33" t="e">
        <f>IF('Crisis Indicator Data'!#REF!="No Data",1,IF(#REF!&lt;&gt;"",1,0))</f>
        <v>#REF!</v>
      </c>
      <c r="U44" s="33" t="e">
        <f>IF('Crisis Indicator Data'!#REF!="No Data",1,IF(#REF!&lt;&gt;"",1,0))</f>
        <v>#REF!</v>
      </c>
      <c r="V44" s="33" t="e">
        <f>IF('Crisis Indicator Data'!#REF!="No Data",1,IF(#REF!&lt;&gt;"",1,0))</f>
        <v>#REF!</v>
      </c>
      <c r="W44" s="33" t="e">
        <f>IF('Crisis Indicator Data'!#REF!="No Data",1,IF(#REF!&lt;&gt;"",1,0))</f>
        <v>#REF!</v>
      </c>
      <c r="X44" s="33" t="e">
        <f>IF('Crisis Indicator Data'!#REF!="No Data",1,IF(#REF!&lt;&gt;"",1,0))</f>
        <v>#REF!</v>
      </c>
      <c r="Y44" s="33" t="e">
        <f>IF('Crisis Indicator Data'!#REF!="No Data",1,IF(#REF!&lt;&gt;"",1,0))</f>
        <v>#REF!</v>
      </c>
      <c r="Z44" s="33" t="e">
        <f>IF('Crisis Indicator Data'!#REF!="No Data",1,IF(#REF!&lt;&gt;"",1,0))</f>
        <v>#REF!</v>
      </c>
      <c r="AA44" s="33" t="e">
        <f>IF('Crisis Indicator Data'!#REF!="No Data",1,IF(#REF!&lt;&gt;"",1,0))</f>
        <v>#REF!</v>
      </c>
      <c r="AB44" s="33" t="e">
        <f>IF('Crisis Indicator Data'!#REF!="No Data",1,IF(#REF!&lt;&gt;"",1,0))</f>
        <v>#REF!</v>
      </c>
      <c r="AC44" s="33" t="e">
        <f>IF('Crisis Indicator Data'!#REF!="No Data",1,IF(#REF!&lt;&gt;"",1,0))</f>
        <v>#REF!</v>
      </c>
      <c r="AD44" s="33" t="e">
        <f>IF('Crisis Indicator Data'!#REF!="No Data",1,IF(#REF!&lt;&gt;"",1,0))</f>
        <v>#REF!</v>
      </c>
      <c r="AE44" s="33" t="e">
        <f>IF('Crisis Indicator Data'!#REF!="No Data",1,IF(#REF!&lt;&gt;"",1,0))</f>
        <v>#REF!</v>
      </c>
      <c r="AF44" s="33" t="e">
        <f>IF('Crisis Indicator Data'!#REF!="No Data",1,IF(#REF!&lt;&gt;"",1,0))</f>
        <v>#REF!</v>
      </c>
      <c r="AG44" s="33" t="e">
        <f>IF('Crisis Indicator Data'!#REF!="No Data",1,IF(#REF!&lt;&gt;"",1,0))</f>
        <v>#REF!</v>
      </c>
      <c r="AH44" s="33" t="e">
        <f>IF('Crisis Indicator Data'!#REF!="No Data",1,IF(#REF!&lt;&gt;"",1,0))</f>
        <v>#REF!</v>
      </c>
      <c r="AI44" s="33" t="e">
        <f>IF('Crisis Indicator Data'!#REF!="No Data",1,IF(#REF!&lt;&gt;"",1,0))</f>
        <v>#REF!</v>
      </c>
      <c r="AJ44" s="33" t="e">
        <f>IF('Crisis Indicator Data'!#REF!="No Data",1,IF(#REF!&lt;&gt;"",1,0))</f>
        <v>#REF!</v>
      </c>
      <c r="AK44" s="33" t="e">
        <f>IF('Crisis Indicator Data'!#REF!="No Data",1,IF(#REF!&lt;&gt;"",1,0))</f>
        <v>#REF!</v>
      </c>
      <c r="AL44" s="33" t="e">
        <f>IF('Crisis Indicator Data'!#REF!="No Data",1,IF(#REF!&lt;&gt;"",1,0))</f>
        <v>#REF!</v>
      </c>
      <c r="AM44" s="33" t="e">
        <f>IF('Crisis Indicator Data'!#REF!="No Data",1,IF(#REF!&lt;&gt;"",1,0))</f>
        <v>#REF!</v>
      </c>
      <c r="AN44" s="33" t="e">
        <f>IF('Crisis Indicator Data'!#REF!="No Data",1,IF(#REF!&lt;&gt;"",1,0))</f>
        <v>#REF!</v>
      </c>
      <c r="AO44" s="33" t="e">
        <f>IF('Crisis Indicator Data'!#REF!="No Data",1,IF(#REF!&lt;&gt;"",1,0))</f>
        <v>#REF!</v>
      </c>
      <c r="AP44" s="33" t="e">
        <f>IF('Crisis Indicator Data'!#REF!="No Data",1,IF(#REF!&lt;&gt;"",1,0))</f>
        <v>#REF!</v>
      </c>
      <c r="AQ44" s="33" t="e">
        <f>IF('Crisis Indicator Data'!#REF!="No Data",1,IF(#REF!&lt;&gt;"",1,0))</f>
        <v>#REF!</v>
      </c>
      <c r="AR44" s="33" t="e">
        <f>IF('Crisis Indicator Data'!#REF!="No Data",1,IF(#REF!&lt;&gt;"",1,0))</f>
        <v>#REF!</v>
      </c>
      <c r="AS44" s="33" t="e">
        <f>IF('Crisis Indicator Data'!#REF!="No Data",1,IF(#REF!&lt;&gt;"",1,0))</f>
        <v>#REF!</v>
      </c>
      <c r="AT44" s="33" t="e">
        <f>IF('Crisis Indicator Data'!#REF!="No Data",1,IF(#REF!&lt;&gt;"",1,0))</f>
        <v>#REF!</v>
      </c>
      <c r="AU44" s="33" t="e">
        <f>IF('Crisis Indicator Data'!#REF!="No Data",1,IF(#REF!&lt;&gt;"",1,0))</f>
        <v>#REF!</v>
      </c>
      <c r="AV44" s="33" t="e">
        <f>IF('Crisis Indicator Data'!#REF!="No Data",1,IF(#REF!&lt;&gt;"",1,0))</f>
        <v>#REF!</v>
      </c>
      <c r="AW44" s="33" t="e">
        <f>IF('Crisis Indicator Data'!#REF!="No Data",1,IF(#REF!&lt;&gt;"",1,0))</f>
        <v>#REF!</v>
      </c>
      <c r="AX44" s="33" t="e">
        <f>IF('Crisis Indicator Data'!#REF!="No Data",1,IF(#REF!&lt;&gt;"",1,0))</f>
        <v>#REF!</v>
      </c>
      <c r="AY44" s="33" t="e">
        <f>IF('Crisis Indicator Data'!#REF!="No Data",1,IF(#REF!&lt;&gt;"",1,0))</f>
        <v>#REF!</v>
      </c>
      <c r="AZ44" s="33" t="e">
        <f>IF('Crisis Indicator Data'!#REF!="No Data",1,IF(#REF!&lt;&gt;"",1,0))</f>
        <v>#REF!</v>
      </c>
      <c r="BA44" t="e">
        <f t="shared" si="0"/>
        <v>#REF!</v>
      </c>
      <c r="BB44" s="35" t="e">
        <f t="shared" si="1"/>
        <v>#REF!</v>
      </c>
    </row>
    <row r="45" spans="1:54" x14ac:dyDescent="0.3">
      <c r="A45" t="s">
        <v>79</v>
      </c>
      <c r="B45" s="33" t="e">
        <f>IF('Crisis Indicator Data'!#REF!="No Data",1,IF(#REF!&lt;&gt;"",1,0))</f>
        <v>#REF!</v>
      </c>
      <c r="C45" s="33" t="e">
        <f>IF('Crisis Indicator Data'!#REF!="No Data",1,IF(#REF!&lt;&gt;"",1,0))</f>
        <v>#REF!</v>
      </c>
      <c r="D45" s="33" t="e">
        <f>IF('Crisis Indicator Data'!#REF!="No Data",1,IF(#REF!&lt;&gt;"",1,0))</f>
        <v>#REF!</v>
      </c>
      <c r="E45" s="33" t="e">
        <f>IF('Crisis Indicator Data'!#REF!="No Data",1,IF(#REF!&lt;&gt;"",1,0))</f>
        <v>#REF!</v>
      </c>
      <c r="F45" s="33" t="e">
        <f>IF('Crisis Indicator Data'!#REF!="No Data",1,IF(#REF!&lt;&gt;"",1,0))</f>
        <v>#REF!</v>
      </c>
      <c r="G45" s="33" t="e">
        <f>IF('Crisis Indicator Data'!#REF!="No Data",1,IF(#REF!&lt;&gt;"",1,0))</f>
        <v>#REF!</v>
      </c>
      <c r="H45" s="33" t="e">
        <f>IF('Crisis Indicator Data'!#REF!="No Data",1,IF(#REF!&lt;&gt;"",1,0))</f>
        <v>#REF!</v>
      </c>
      <c r="I45" s="33" t="e">
        <f>IF('Crisis Indicator Data'!#REF!="No Data",1,IF(#REF!&lt;&gt;"",1,0))</f>
        <v>#REF!</v>
      </c>
      <c r="J45" s="33" t="e">
        <f>IF('Crisis Indicator Data'!#REF!="No Data",1,IF(#REF!&lt;&gt;"",1,0))</f>
        <v>#REF!</v>
      </c>
      <c r="K45" s="33" t="e">
        <f>IF('Crisis Indicator Data'!#REF!="No Data",1,IF(#REF!&lt;&gt;"",1,0))</f>
        <v>#REF!</v>
      </c>
      <c r="L45" s="33" t="e">
        <f>IF('Crisis Indicator Data'!#REF!="No Data",1,IF(#REF!&lt;&gt;"",1,0))</f>
        <v>#REF!</v>
      </c>
      <c r="M45" s="33" t="e">
        <f>IF('Crisis Indicator Data'!#REF!="No Data",1,IF(#REF!&lt;&gt;"",1,0))</f>
        <v>#REF!</v>
      </c>
      <c r="N45" s="33" t="e">
        <f>IF('Crisis Indicator Data'!#REF!="No Data",1,IF(#REF!&lt;&gt;"",1,0))</f>
        <v>#REF!</v>
      </c>
      <c r="O45" s="33" t="e">
        <f>IF('Crisis Indicator Data'!#REF!="No Data",1,IF(#REF!&lt;&gt;"",1,0))</f>
        <v>#REF!</v>
      </c>
      <c r="P45" s="33" t="e">
        <f>IF('Crisis Indicator Data'!#REF!="No Data",1,IF(#REF!&lt;&gt;"",1,0))</f>
        <v>#REF!</v>
      </c>
      <c r="Q45" s="33" t="e">
        <f>IF('Crisis Indicator Data'!#REF!="No Data",1,IF(#REF!&lt;&gt;"",1,0))</f>
        <v>#REF!</v>
      </c>
      <c r="R45" s="33" t="e">
        <f>IF('Crisis Indicator Data'!#REF!="No Data",1,IF(#REF!&lt;&gt;"",1,0))</f>
        <v>#REF!</v>
      </c>
      <c r="S45" s="33" t="e">
        <f>IF('Crisis Indicator Data'!#REF!="No Data",1,IF(#REF!&lt;&gt;"",1,0))</f>
        <v>#REF!</v>
      </c>
      <c r="T45" s="33" t="e">
        <f>IF('Crisis Indicator Data'!#REF!="No Data",1,IF(#REF!&lt;&gt;"",1,0))</f>
        <v>#REF!</v>
      </c>
      <c r="U45" s="33" t="e">
        <f>IF('Crisis Indicator Data'!#REF!="No Data",1,IF(#REF!&lt;&gt;"",1,0))</f>
        <v>#REF!</v>
      </c>
      <c r="V45" s="33" t="e">
        <f>IF('Crisis Indicator Data'!#REF!="No Data",1,IF(#REF!&lt;&gt;"",1,0))</f>
        <v>#REF!</v>
      </c>
      <c r="W45" s="33" t="e">
        <f>IF('Crisis Indicator Data'!#REF!="No Data",1,IF(#REF!&lt;&gt;"",1,0))</f>
        <v>#REF!</v>
      </c>
      <c r="X45" s="33" t="e">
        <f>IF('Crisis Indicator Data'!#REF!="No Data",1,IF(#REF!&lt;&gt;"",1,0))</f>
        <v>#REF!</v>
      </c>
      <c r="Y45" s="33" t="e">
        <f>IF('Crisis Indicator Data'!#REF!="No Data",1,IF(#REF!&lt;&gt;"",1,0))</f>
        <v>#REF!</v>
      </c>
      <c r="Z45" s="33" t="e">
        <f>IF('Crisis Indicator Data'!#REF!="No Data",1,IF(#REF!&lt;&gt;"",1,0))</f>
        <v>#REF!</v>
      </c>
      <c r="AA45" s="33" t="e">
        <f>IF('Crisis Indicator Data'!#REF!="No Data",1,IF(#REF!&lt;&gt;"",1,0))</f>
        <v>#REF!</v>
      </c>
      <c r="AB45" s="33" t="e">
        <f>IF('Crisis Indicator Data'!#REF!="No Data",1,IF(#REF!&lt;&gt;"",1,0))</f>
        <v>#REF!</v>
      </c>
      <c r="AC45" s="33" t="e">
        <f>IF('Crisis Indicator Data'!#REF!="No Data",1,IF(#REF!&lt;&gt;"",1,0))</f>
        <v>#REF!</v>
      </c>
      <c r="AD45" s="33" t="e">
        <f>IF('Crisis Indicator Data'!#REF!="No Data",1,IF(#REF!&lt;&gt;"",1,0))</f>
        <v>#REF!</v>
      </c>
      <c r="AE45" s="33" t="e">
        <f>IF('Crisis Indicator Data'!#REF!="No Data",1,IF(#REF!&lt;&gt;"",1,0))</f>
        <v>#REF!</v>
      </c>
      <c r="AF45" s="33" t="e">
        <f>IF('Crisis Indicator Data'!#REF!="No Data",1,IF(#REF!&lt;&gt;"",1,0))</f>
        <v>#REF!</v>
      </c>
      <c r="AG45" s="33" t="e">
        <f>IF('Crisis Indicator Data'!#REF!="No Data",1,IF(#REF!&lt;&gt;"",1,0))</f>
        <v>#REF!</v>
      </c>
      <c r="AH45" s="33" t="e">
        <f>IF('Crisis Indicator Data'!#REF!="No Data",1,IF(#REF!&lt;&gt;"",1,0))</f>
        <v>#REF!</v>
      </c>
      <c r="AI45" s="33" t="e">
        <f>IF('Crisis Indicator Data'!#REF!="No Data",1,IF(#REF!&lt;&gt;"",1,0))</f>
        <v>#REF!</v>
      </c>
      <c r="AJ45" s="33" t="e">
        <f>IF('Crisis Indicator Data'!#REF!="No Data",1,IF(#REF!&lt;&gt;"",1,0))</f>
        <v>#REF!</v>
      </c>
      <c r="AK45" s="33" t="e">
        <f>IF('Crisis Indicator Data'!#REF!="No Data",1,IF(#REF!&lt;&gt;"",1,0))</f>
        <v>#REF!</v>
      </c>
      <c r="AL45" s="33" t="e">
        <f>IF('Crisis Indicator Data'!#REF!="No Data",1,IF(#REF!&lt;&gt;"",1,0))</f>
        <v>#REF!</v>
      </c>
      <c r="AM45" s="33" t="e">
        <f>IF('Crisis Indicator Data'!#REF!="No Data",1,IF(#REF!&lt;&gt;"",1,0))</f>
        <v>#REF!</v>
      </c>
      <c r="AN45" s="33" t="e">
        <f>IF('Crisis Indicator Data'!#REF!="No Data",1,IF(#REF!&lt;&gt;"",1,0))</f>
        <v>#REF!</v>
      </c>
      <c r="AO45" s="33" t="e">
        <f>IF('Crisis Indicator Data'!#REF!="No Data",1,IF(#REF!&lt;&gt;"",1,0))</f>
        <v>#REF!</v>
      </c>
      <c r="AP45" s="33" t="e">
        <f>IF('Crisis Indicator Data'!#REF!="No Data",1,IF(#REF!&lt;&gt;"",1,0))</f>
        <v>#REF!</v>
      </c>
      <c r="AQ45" s="33" t="e">
        <f>IF('Crisis Indicator Data'!#REF!="No Data",1,IF(#REF!&lt;&gt;"",1,0))</f>
        <v>#REF!</v>
      </c>
      <c r="AR45" s="33" t="e">
        <f>IF('Crisis Indicator Data'!#REF!="No Data",1,IF(#REF!&lt;&gt;"",1,0))</f>
        <v>#REF!</v>
      </c>
      <c r="AS45" s="33" t="e">
        <f>IF('Crisis Indicator Data'!#REF!="No Data",1,IF(#REF!&lt;&gt;"",1,0))</f>
        <v>#REF!</v>
      </c>
      <c r="AT45" s="33" t="e">
        <f>IF('Crisis Indicator Data'!#REF!="No Data",1,IF(#REF!&lt;&gt;"",1,0))</f>
        <v>#REF!</v>
      </c>
      <c r="AU45" s="33" t="e">
        <f>IF('Crisis Indicator Data'!#REF!="No Data",1,IF(#REF!&lt;&gt;"",1,0))</f>
        <v>#REF!</v>
      </c>
      <c r="AV45" s="33" t="e">
        <f>IF('Crisis Indicator Data'!#REF!="No Data",1,IF(#REF!&lt;&gt;"",1,0))</f>
        <v>#REF!</v>
      </c>
      <c r="AW45" s="33" t="e">
        <f>IF('Crisis Indicator Data'!#REF!="No Data",1,IF(#REF!&lt;&gt;"",1,0))</f>
        <v>#REF!</v>
      </c>
      <c r="AX45" s="33" t="e">
        <f>IF('Crisis Indicator Data'!#REF!="No Data",1,IF(#REF!&lt;&gt;"",1,0))</f>
        <v>#REF!</v>
      </c>
      <c r="AY45" s="33" t="e">
        <f>IF('Crisis Indicator Data'!#REF!="No Data",1,IF(#REF!&lt;&gt;"",1,0))</f>
        <v>#REF!</v>
      </c>
      <c r="AZ45" s="33" t="e">
        <f>IF('Crisis Indicator Data'!#REF!="No Data",1,IF(#REF!&lt;&gt;"",1,0))</f>
        <v>#REF!</v>
      </c>
      <c r="BA45" t="e">
        <f t="shared" si="0"/>
        <v>#REF!</v>
      </c>
      <c r="BB45" s="35" t="e">
        <f t="shared" si="1"/>
        <v>#REF!</v>
      </c>
    </row>
    <row r="46" spans="1:54" x14ac:dyDescent="0.3">
      <c r="A46" t="s">
        <v>81</v>
      </c>
      <c r="B46" s="33" t="e">
        <f>IF('Crisis Indicator Data'!#REF!="No Data",1,IF(#REF!&lt;&gt;"",1,0))</f>
        <v>#REF!</v>
      </c>
      <c r="C46" s="33" t="e">
        <f>IF('Crisis Indicator Data'!#REF!="No Data",1,IF(#REF!&lt;&gt;"",1,0))</f>
        <v>#REF!</v>
      </c>
      <c r="D46" s="33" t="e">
        <f>IF('Crisis Indicator Data'!#REF!="No Data",1,IF(#REF!&lt;&gt;"",1,0))</f>
        <v>#REF!</v>
      </c>
      <c r="E46" s="33" t="e">
        <f>IF('Crisis Indicator Data'!#REF!="No Data",1,IF(#REF!&lt;&gt;"",1,0))</f>
        <v>#REF!</v>
      </c>
      <c r="F46" s="33" t="e">
        <f>IF('Crisis Indicator Data'!#REF!="No Data",1,IF(#REF!&lt;&gt;"",1,0))</f>
        <v>#REF!</v>
      </c>
      <c r="G46" s="33" t="e">
        <f>IF('Crisis Indicator Data'!#REF!="No Data",1,IF(#REF!&lt;&gt;"",1,0))</f>
        <v>#REF!</v>
      </c>
      <c r="H46" s="33" t="e">
        <f>IF('Crisis Indicator Data'!#REF!="No Data",1,IF(#REF!&lt;&gt;"",1,0))</f>
        <v>#REF!</v>
      </c>
      <c r="I46" s="33" t="e">
        <f>IF('Crisis Indicator Data'!#REF!="No Data",1,IF(#REF!&lt;&gt;"",1,0))</f>
        <v>#REF!</v>
      </c>
      <c r="J46" s="33" t="e">
        <f>IF('Crisis Indicator Data'!#REF!="No Data",1,IF(#REF!&lt;&gt;"",1,0))</f>
        <v>#REF!</v>
      </c>
      <c r="K46" s="33" t="e">
        <f>IF('Crisis Indicator Data'!#REF!="No Data",1,IF(#REF!&lt;&gt;"",1,0))</f>
        <v>#REF!</v>
      </c>
      <c r="L46" s="33" t="e">
        <f>IF('Crisis Indicator Data'!#REF!="No Data",1,IF(#REF!&lt;&gt;"",1,0))</f>
        <v>#REF!</v>
      </c>
      <c r="M46" s="33" t="e">
        <f>IF('Crisis Indicator Data'!#REF!="No Data",1,IF(#REF!&lt;&gt;"",1,0))</f>
        <v>#REF!</v>
      </c>
      <c r="N46" s="33" t="e">
        <f>IF('Crisis Indicator Data'!#REF!="No Data",1,IF(#REF!&lt;&gt;"",1,0))</f>
        <v>#REF!</v>
      </c>
      <c r="O46" s="33" t="e">
        <f>IF('Crisis Indicator Data'!#REF!="No Data",1,IF(#REF!&lt;&gt;"",1,0))</f>
        <v>#REF!</v>
      </c>
      <c r="P46" s="33" t="e">
        <f>IF('Crisis Indicator Data'!#REF!="No Data",1,IF(#REF!&lt;&gt;"",1,0))</f>
        <v>#REF!</v>
      </c>
      <c r="Q46" s="33" t="e">
        <f>IF('Crisis Indicator Data'!#REF!="No Data",1,IF(#REF!&lt;&gt;"",1,0))</f>
        <v>#REF!</v>
      </c>
      <c r="R46" s="33" t="e">
        <f>IF('Crisis Indicator Data'!#REF!="No Data",1,IF(#REF!&lt;&gt;"",1,0))</f>
        <v>#REF!</v>
      </c>
      <c r="S46" s="33" t="e">
        <f>IF('Crisis Indicator Data'!#REF!="No Data",1,IF(#REF!&lt;&gt;"",1,0))</f>
        <v>#REF!</v>
      </c>
      <c r="T46" s="33" t="e">
        <f>IF('Crisis Indicator Data'!#REF!="No Data",1,IF(#REF!&lt;&gt;"",1,0))</f>
        <v>#REF!</v>
      </c>
      <c r="U46" s="33" t="e">
        <f>IF('Crisis Indicator Data'!#REF!="No Data",1,IF(#REF!&lt;&gt;"",1,0))</f>
        <v>#REF!</v>
      </c>
      <c r="V46" s="33" t="e">
        <f>IF('Crisis Indicator Data'!#REF!="No Data",1,IF(#REF!&lt;&gt;"",1,0))</f>
        <v>#REF!</v>
      </c>
      <c r="W46" s="33" t="e">
        <f>IF('Crisis Indicator Data'!#REF!="No Data",1,IF(#REF!&lt;&gt;"",1,0))</f>
        <v>#REF!</v>
      </c>
      <c r="X46" s="33" t="e">
        <f>IF('Crisis Indicator Data'!#REF!="No Data",1,IF(#REF!&lt;&gt;"",1,0))</f>
        <v>#REF!</v>
      </c>
      <c r="Y46" s="33" t="e">
        <f>IF('Crisis Indicator Data'!#REF!="No Data",1,IF(#REF!&lt;&gt;"",1,0))</f>
        <v>#REF!</v>
      </c>
      <c r="Z46" s="33" t="e">
        <f>IF('Crisis Indicator Data'!#REF!="No Data",1,IF(#REF!&lt;&gt;"",1,0))</f>
        <v>#REF!</v>
      </c>
      <c r="AA46" s="33" t="e">
        <f>IF('Crisis Indicator Data'!#REF!="No Data",1,IF(#REF!&lt;&gt;"",1,0))</f>
        <v>#REF!</v>
      </c>
      <c r="AB46" s="33" t="e">
        <f>IF('Crisis Indicator Data'!#REF!="No Data",1,IF(#REF!&lt;&gt;"",1,0))</f>
        <v>#REF!</v>
      </c>
      <c r="AC46" s="33" t="e">
        <f>IF('Crisis Indicator Data'!#REF!="No Data",1,IF(#REF!&lt;&gt;"",1,0))</f>
        <v>#REF!</v>
      </c>
      <c r="AD46" s="33" t="e">
        <f>IF('Crisis Indicator Data'!#REF!="No Data",1,IF(#REF!&lt;&gt;"",1,0))</f>
        <v>#REF!</v>
      </c>
      <c r="AE46" s="33" t="e">
        <f>IF('Crisis Indicator Data'!#REF!="No Data",1,IF(#REF!&lt;&gt;"",1,0))</f>
        <v>#REF!</v>
      </c>
      <c r="AF46" s="33" t="e">
        <f>IF('Crisis Indicator Data'!#REF!="No Data",1,IF(#REF!&lt;&gt;"",1,0))</f>
        <v>#REF!</v>
      </c>
      <c r="AG46" s="33" t="e">
        <f>IF('Crisis Indicator Data'!#REF!="No Data",1,IF(#REF!&lt;&gt;"",1,0))</f>
        <v>#REF!</v>
      </c>
      <c r="AH46" s="33" t="e">
        <f>IF('Crisis Indicator Data'!#REF!="No Data",1,IF(#REF!&lt;&gt;"",1,0))</f>
        <v>#REF!</v>
      </c>
      <c r="AI46" s="33" t="e">
        <f>IF('Crisis Indicator Data'!#REF!="No Data",1,IF(#REF!&lt;&gt;"",1,0))</f>
        <v>#REF!</v>
      </c>
      <c r="AJ46" s="33" t="e">
        <f>IF('Crisis Indicator Data'!#REF!="No Data",1,IF(#REF!&lt;&gt;"",1,0))</f>
        <v>#REF!</v>
      </c>
      <c r="AK46" s="33" t="e">
        <f>IF('Crisis Indicator Data'!#REF!="No Data",1,IF(#REF!&lt;&gt;"",1,0))</f>
        <v>#REF!</v>
      </c>
      <c r="AL46" s="33" t="e">
        <f>IF('Crisis Indicator Data'!#REF!="No Data",1,IF(#REF!&lt;&gt;"",1,0))</f>
        <v>#REF!</v>
      </c>
      <c r="AM46" s="33" t="e">
        <f>IF('Crisis Indicator Data'!#REF!="No Data",1,IF(#REF!&lt;&gt;"",1,0))</f>
        <v>#REF!</v>
      </c>
      <c r="AN46" s="33" t="e">
        <f>IF('Crisis Indicator Data'!#REF!="No Data",1,IF(#REF!&lt;&gt;"",1,0))</f>
        <v>#REF!</v>
      </c>
      <c r="AO46" s="33" t="e">
        <f>IF('Crisis Indicator Data'!#REF!="No Data",1,IF(#REF!&lt;&gt;"",1,0))</f>
        <v>#REF!</v>
      </c>
      <c r="AP46" s="33" t="e">
        <f>IF('Crisis Indicator Data'!#REF!="No Data",1,IF(#REF!&lt;&gt;"",1,0))</f>
        <v>#REF!</v>
      </c>
      <c r="AQ46" s="33" t="e">
        <f>IF('Crisis Indicator Data'!#REF!="No Data",1,IF(#REF!&lt;&gt;"",1,0))</f>
        <v>#REF!</v>
      </c>
      <c r="AR46" s="33" t="e">
        <f>IF('Crisis Indicator Data'!#REF!="No Data",1,IF(#REF!&lt;&gt;"",1,0))</f>
        <v>#REF!</v>
      </c>
      <c r="AS46" s="33" t="e">
        <f>IF('Crisis Indicator Data'!#REF!="No Data",1,IF(#REF!&lt;&gt;"",1,0))</f>
        <v>#REF!</v>
      </c>
      <c r="AT46" s="33" t="e">
        <f>IF('Crisis Indicator Data'!#REF!="No Data",1,IF(#REF!&lt;&gt;"",1,0))</f>
        <v>#REF!</v>
      </c>
      <c r="AU46" s="33" t="e">
        <f>IF('Crisis Indicator Data'!#REF!="No Data",1,IF(#REF!&lt;&gt;"",1,0))</f>
        <v>#REF!</v>
      </c>
      <c r="AV46" s="33" t="e">
        <f>IF('Crisis Indicator Data'!#REF!="No Data",1,IF(#REF!&lt;&gt;"",1,0))</f>
        <v>#REF!</v>
      </c>
      <c r="AW46" s="33" t="e">
        <f>IF('Crisis Indicator Data'!#REF!="No Data",1,IF(#REF!&lt;&gt;"",1,0))</f>
        <v>#REF!</v>
      </c>
      <c r="AX46" s="33" t="e">
        <f>IF('Crisis Indicator Data'!#REF!="No Data",1,IF(#REF!&lt;&gt;"",1,0))</f>
        <v>#REF!</v>
      </c>
      <c r="AY46" s="33" t="e">
        <f>IF('Crisis Indicator Data'!#REF!="No Data",1,IF(#REF!&lt;&gt;"",1,0))</f>
        <v>#REF!</v>
      </c>
      <c r="AZ46" s="33" t="e">
        <f>IF('Crisis Indicator Data'!#REF!="No Data",1,IF(#REF!&lt;&gt;"",1,0))</f>
        <v>#REF!</v>
      </c>
      <c r="BA46" t="e">
        <f t="shared" si="0"/>
        <v>#REF!</v>
      </c>
      <c r="BB46" s="35" t="e">
        <f t="shared" si="1"/>
        <v>#REF!</v>
      </c>
    </row>
    <row r="47" spans="1:54" x14ac:dyDescent="0.3">
      <c r="A47" t="s">
        <v>83</v>
      </c>
      <c r="B47" s="33" t="e">
        <f>IF('Crisis Indicator Data'!#REF!="No Data",1,IF(#REF!&lt;&gt;"",1,0))</f>
        <v>#REF!</v>
      </c>
      <c r="C47" s="33" t="e">
        <f>IF('Crisis Indicator Data'!#REF!="No Data",1,IF(#REF!&lt;&gt;"",1,0))</f>
        <v>#REF!</v>
      </c>
      <c r="D47" s="33" t="e">
        <f>IF('Crisis Indicator Data'!#REF!="No Data",1,IF(#REF!&lt;&gt;"",1,0))</f>
        <v>#REF!</v>
      </c>
      <c r="E47" s="33" t="e">
        <f>IF('Crisis Indicator Data'!#REF!="No Data",1,IF(#REF!&lt;&gt;"",1,0))</f>
        <v>#REF!</v>
      </c>
      <c r="F47" s="33" t="e">
        <f>IF('Crisis Indicator Data'!#REF!="No Data",1,IF(#REF!&lt;&gt;"",1,0))</f>
        <v>#REF!</v>
      </c>
      <c r="G47" s="33" t="e">
        <f>IF('Crisis Indicator Data'!#REF!="No Data",1,IF(#REF!&lt;&gt;"",1,0))</f>
        <v>#REF!</v>
      </c>
      <c r="H47" s="33" t="e">
        <f>IF('Crisis Indicator Data'!#REF!="No Data",1,IF(#REF!&lt;&gt;"",1,0))</f>
        <v>#REF!</v>
      </c>
      <c r="I47" s="33" t="e">
        <f>IF('Crisis Indicator Data'!#REF!="No Data",1,IF(#REF!&lt;&gt;"",1,0))</f>
        <v>#REF!</v>
      </c>
      <c r="J47" s="33" t="e">
        <f>IF('Crisis Indicator Data'!#REF!="No Data",1,IF(#REF!&lt;&gt;"",1,0))</f>
        <v>#REF!</v>
      </c>
      <c r="K47" s="33" t="e">
        <f>IF('Crisis Indicator Data'!#REF!="No Data",1,IF(#REF!&lt;&gt;"",1,0))</f>
        <v>#REF!</v>
      </c>
      <c r="L47" s="33" t="e">
        <f>IF('Crisis Indicator Data'!#REF!="No Data",1,IF(#REF!&lt;&gt;"",1,0))</f>
        <v>#REF!</v>
      </c>
      <c r="M47" s="33" t="e">
        <f>IF('Crisis Indicator Data'!#REF!="No Data",1,IF(#REF!&lt;&gt;"",1,0))</f>
        <v>#REF!</v>
      </c>
      <c r="N47" s="33" t="e">
        <f>IF('Crisis Indicator Data'!#REF!="No Data",1,IF(#REF!&lt;&gt;"",1,0))</f>
        <v>#REF!</v>
      </c>
      <c r="O47" s="33" t="e">
        <f>IF('Crisis Indicator Data'!#REF!="No Data",1,IF(#REF!&lt;&gt;"",1,0))</f>
        <v>#REF!</v>
      </c>
      <c r="P47" s="33" t="e">
        <f>IF('Crisis Indicator Data'!#REF!="No Data",1,IF(#REF!&lt;&gt;"",1,0))</f>
        <v>#REF!</v>
      </c>
      <c r="Q47" s="33" t="e">
        <f>IF('Crisis Indicator Data'!#REF!="No Data",1,IF(#REF!&lt;&gt;"",1,0))</f>
        <v>#REF!</v>
      </c>
      <c r="R47" s="33" t="e">
        <f>IF('Crisis Indicator Data'!#REF!="No Data",1,IF(#REF!&lt;&gt;"",1,0))</f>
        <v>#REF!</v>
      </c>
      <c r="S47" s="33" t="e">
        <f>IF('Crisis Indicator Data'!#REF!="No Data",1,IF(#REF!&lt;&gt;"",1,0))</f>
        <v>#REF!</v>
      </c>
      <c r="T47" s="33" t="e">
        <f>IF('Crisis Indicator Data'!#REF!="No Data",1,IF(#REF!&lt;&gt;"",1,0))</f>
        <v>#REF!</v>
      </c>
      <c r="U47" s="33" t="e">
        <f>IF('Crisis Indicator Data'!#REF!="No Data",1,IF(#REF!&lt;&gt;"",1,0))</f>
        <v>#REF!</v>
      </c>
      <c r="V47" s="33" t="e">
        <f>IF('Crisis Indicator Data'!#REF!="No Data",1,IF(#REF!&lt;&gt;"",1,0))</f>
        <v>#REF!</v>
      </c>
      <c r="W47" s="33" t="e">
        <f>IF('Crisis Indicator Data'!#REF!="No Data",1,IF(#REF!&lt;&gt;"",1,0))</f>
        <v>#REF!</v>
      </c>
      <c r="X47" s="33" t="e">
        <f>IF('Crisis Indicator Data'!#REF!="No Data",1,IF(#REF!&lt;&gt;"",1,0))</f>
        <v>#REF!</v>
      </c>
      <c r="Y47" s="33" t="e">
        <f>IF('Crisis Indicator Data'!#REF!="No Data",1,IF(#REF!&lt;&gt;"",1,0))</f>
        <v>#REF!</v>
      </c>
      <c r="Z47" s="33" t="e">
        <f>IF('Crisis Indicator Data'!#REF!="No Data",1,IF(#REF!&lt;&gt;"",1,0))</f>
        <v>#REF!</v>
      </c>
      <c r="AA47" s="33" t="e">
        <f>IF('Crisis Indicator Data'!#REF!="No Data",1,IF(#REF!&lt;&gt;"",1,0))</f>
        <v>#REF!</v>
      </c>
      <c r="AB47" s="33" t="e">
        <f>IF('Crisis Indicator Data'!#REF!="No Data",1,IF(#REF!&lt;&gt;"",1,0))</f>
        <v>#REF!</v>
      </c>
      <c r="AC47" s="33" t="e">
        <f>IF('Crisis Indicator Data'!#REF!="No Data",1,IF(#REF!&lt;&gt;"",1,0))</f>
        <v>#REF!</v>
      </c>
      <c r="AD47" s="33" t="e">
        <f>IF('Crisis Indicator Data'!#REF!="No Data",1,IF(#REF!&lt;&gt;"",1,0))</f>
        <v>#REF!</v>
      </c>
      <c r="AE47" s="33" t="e">
        <f>IF('Crisis Indicator Data'!#REF!="No Data",1,IF(#REF!&lt;&gt;"",1,0))</f>
        <v>#REF!</v>
      </c>
      <c r="AF47" s="33" t="e">
        <f>IF('Crisis Indicator Data'!#REF!="No Data",1,IF(#REF!&lt;&gt;"",1,0))</f>
        <v>#REF!</v>
      </c>
      <c r="AG47" s="33" t="e">
        <f>IF('Crisis Indicator Data'!#REF!="No Data",1,IF(#REF!&lt;&gt;"",1,0))</f>
        <v>#REF!</v>
      </c>
      <c r="AH47" s="33" t="e">
        <f>IF('Crisis Indicator Data'!#REF!="No Data",1,IF(#REF!&lt;&gt;"",1,0))</f>
        <v>#REF!</v>
      </c>
      <c r="AI47" s="33" t="e">
        <f>IF('Crisis Indicator Data'!#REF!="No Data",1,IF(#REF!&lt;&gt;"",1,0))</f>
        <v>#REF!</v>
      </c>
      <c r="AJ47" s="33" t="e">
        <f>IF('Crisis Indicator Data'!#REF!="No Data",1,IF(#REF!&lt;&gt;"",1,0))</f>
        <v>#REF!</v>
      </c>
      <c r="AK47" s="33" t="e">
        <f>IF('Crisis Indicator Data'!#REF!="No Data",1,IF(#REF!&lt;&gt;"",1,0))</f>
        <v>#REF!</v>
      </c>
      <c r="AL47" s="33" t="e">
        <f>IF('Crisis Indicator Data'!#REF!="No Data",1,IF(#REF!&lt;&gt;"",1,0))</f>
        <v>#REF!</v>
      </c>
      <c r="AM47" s="33" t="e">
        <f>IF('Crisis Indicator Data'!#REF!="No Data",1,IF(#REF!&lt;&gt;"",1,0))</f>
        <v>#REF!</v>
      </c>
      <c r="AN47" s="33" t="e">
        <f>IF('Crisis Indicator Data'!#REF!="No Data",1,IF(#REF!&lt;&gt;"",1,0))</f>
        <v>#REF!</v>
      </c>
      <c r="AO47" s="33" t="e">
        <f>IF('Crisis Indicator Data'!#REF!="No Data",1,IF(#REF!&lt;&gt;"",1,0))</f>
        <v>#REF!</v>
      </c>
      <c r="AP47" s="33" t="e">
        <f>IF('Crisis Indicator Data'!#REF!="No Data",1,IF(#REF!&lt;&gt;"",1,0))</f>
        <v>#REF!</v>
      </c>
      <c r="AQ47" s="33" t="e">
        <f>IF('Crisis Indicator Data'!#REF!="No Data",1,IF(#REF!&lt;&gt;"",1,0))</f>
        <v>#REF!</v>
      </c>
      <c r="AR47" s="33" t="e">
        <f>IF('Crisis Indicator Data'!#REF!="No Data",1,IF(#REF!&lt;&gt;"",1,0))</f>
        <v>#REF!</v>
      </c>
      <c r="AS47" s="33" t="e">
        <f>IF('Crisis Indicator Data'!#REF!="No Data",1,IF(#REF!&lt;&gt;"",1,0))</f>
        <v>#REF!</v>
      </c>
      <c r="AT47" s="33" t="e">
        <f>IF('Crisis Indicator Data'!#REF!="No Data",1,IF(#REF!&lt;&gt;"",1,0))</f>
        <v>#REF!</v>
      </c>
      <c r="AU47" s="33" t="e">
        <f>IF('Crisis Indicator Data'!#REF!="No Data",1,IF(#REF!&lt;&gt;"",1,0))</f>
        <v>#REF!</v>
      </c>
      <c r="AV47" s="33" t="e">
        <f>IF('Crisis Indicator Data'!#REF!="No Data",1,IF(#REF!&lt;&gt;"",1,0))</f>
        <v>#REF!</v>
      </c>
      <c r="AW47" s="33" t="e">
        <f>IF('Crisis Indicator Data'!#REF!="No Data",1,IF(#REF!&lt;&gt;"",1,0))</f>
        <v>#REF!</v>
      </c>
      <c r="AX47" s="33" t="e">
        <f>IF('Crisis Indicator Data'!#REF!="No Data",1,IF(#REF!&lt;&gt;"",1,0))</f>
        <v>#REF!</v>
      </c>
      <c r="AY47" s="33" t="e">
        <f>IF('Crisis Indicator Data'!#REF!="No Data",1,IF(#REF!&lt;&gt;"",1,0))</f>
        <v>#REF!</v>
      </c>
      <c r="AZ47" s="33" t="e">
        <f>IF('Crisis Indicator Data'!#REF!="No Data",1,IF(#REF!&lt;&gt;"",1,0))</f>
        <v>#REF!</v>
      </c>
      <c r="BA47" t="e">
        <f t="shared" si="0"/>
        <v>#REF!</v>
      </c>
      <c r="BB47" s="35" t="e">
        <f t="shared" si="1"/>
        <v>#REF!</v>
      </c>
    </row>
    <row r="48" spans="1:54" x14ac:dyDescent="0.3">
      <c r="A48" t="s">
        <v>85</v>
      </c>
      <c r="B48" s="33" t="e">
        <f>IF('Crisis Indicator Data'!#REF!="No Data",1,IF(#REF!&lt;&gt;"",1,0))</f>
        <v>#REF!</v>
      </c>
      <c r="C48" s="33" t="e">
        <f>IF('Crisis Indicator Data'!#REF!="No Data",1,IF(#REF!&lt;&gt;"",1,0))</f>
        <v>#REF!</v>
      </c>
      <c r="D48" s="33" t="e">
        <f>IF('Crisis Indicator Data'!#REF!="No Data",1,IF(#REF!&lt;&gt;"",1,0))</f>
        <v>#REF!</v>
      </c>
      <c r="E48" s="33" t="e">
        <f>IF('Crisis Indicator Data'!#REF!="No Data",1,IF(#REF!&lt;&gt;"",1,0))</f>
        <v>#REF!</v>
      </c>
      <c r="F48" s="33" t="e">
        <f>IF('Crisis Indicator Data'!#REF!="No Data",1,IF(#REF!&lt;&gt;"",1,0))</f>
        <v>#REF!</v>
      </c>
      <c r="G48" s="33" t="e">
        <f>IF('Crisis Indicator Data'!#REF!="No Data",1,IF(#REF!&lt;&gt;"",1,0))</f>
        <v>#REF!</v>
      </c>
      <c r="H48" s="33" t="e">
        <f>IF('Crisis Indicator Data'!#REF!="No Data",1,IF(#REF!&lt;&gt;"",1,0))</f>
        <v>#REF!</v>
      </c>
      <c r="I48" s="33" t="e">
        <f>IF('Crisis Indicator Data'!#REF!="No Data",1,IF(#REF!&lt;&gt;"",1,0))</f>
        <v>#REF!</v>
      </c>
      <c r="J48" s="33" t="e">
        <f>IF('Crisis Indicator Data'!#REF!="No Data",1,IF(#REF!&lt;&gt;"",1,0))</f>
        <v>#REF!</v>
      </c>
      <c r="K48" s="33" t="e">
        <f>IF('Crisis Indicator Data'!#REF!="No Data",1,IF(#REF!&lt;&gt;"",1,0))</f>
        <v>#REF!</v>
      </c>
      <c r="L48" s="33" t="e">
        <f>IF('Crisis Indicator Data'!#REF!="No Data",1,IF(#REF!&lt;&gt;"",1,0))</f>
        <v>#REF!</v>
      </c>
      <c r="M48" s="33" t="e">
        <f>IF('Crisis Indicator Data'!#REF!="No Data",1,IF(#REF!&lt;&gt;"",1,0))</f>
        <v>#REF!</v>
      </c>
      <c r="N48" s="33" t="e">
        <f>IF('Crisis Indicator Data'!#REF!="No Data",1,IF(#REF!&lt;&gt;"",1,0))</f>
        <v>#REF!</v>
      </c>
      <c r="O48" s="33" t="e">
        <f>IF('Crisis Indicator Data'!#REF!="No Data",1,IF(#REF!&lt;&gt;"",1,0))</f>
        <v>#REF!</v>
      </c>
      <c r="P48" s="33" t="e">
        <f>IF('Crisis Indicator Data'!#REF!="No Data",1,IF(#REF!&lt;&gt;"",1,0))</f>
        <v>#REF!</v>
      </c>
      <c r="Q48" s="33" t="e">
        <f>IF('Crisis Indicator Data'!#REF!="No Data",1,IF(#REF!&lt;&gt;"",1,0))</f>
        <v>#REF!</v>
      </c>
      <c r="R48" s="33" t="e">
        <f>IF('Crisis Indicator Data'!#REF!="No Data",1,IF(#REF!&lt;&gt;"",1,0))</f>
        <v>#REF!</v>
      </c>
      <c r="S48" s="33" t="e">
        <f>IF('Crisis Indicator Data'!#REF!="No Data",1,IF(#REF!&lt;&gt;"",1,0))</f>
        <v>#REF!</v>
      </c>
      <c r="T48" s="33" t="e">
        <f>IF('Crisis Indicator Data'!#REF!="No Data",1,IF(#REF!&lt;&gt;"",1,0))</f>
        <v>#REF!</v>
      </c>
      <c r="U48" s="33" t="e">
        <f>IF('Crisis Indicator Data'!#REF!="No Data",1,IF(#REF!&lt;&gt;"",1,0))</f>
        <v>#REF!</v>
      </c>
      <c r="V48" s="33" t="e">
        <f>IF('Crisis Indicator Data'!#REF!="No Data",1,IF(#REF!&lt;&gt;"",1,0))</f>
        <v>#REF!</v>
      </c>
      <c r="W48" s="33" t="e">
        <f>IF('Crisis Indicator Data'!#REF!="No Data",1,IF(#REF!&lt;&gt;"",1,0))</f>
        <v>#REF!</v>
      </c>
      <c r="X48" s="33" t="e">
        <f>IF('Crisis Indicator Data'!#REF!="No Data",1,IF(#REF!&lt;&gt;"",1,0))</f>
        <v>#REF!</v>
      </c>
      <c r="Y48" s="33" t="e">
        <f>IF('Crisis Indicator Data'!#REF!="No Data",1,IF(#REF!&lt;&gt;"",1,0))</f>
        <v>#REF!</v>
      </c>
      <c r="Z48" s="33" t="e">
        <f>IF('Crisis Indicator Data'!#REF!="No Data",1,IF(#REF!&lt;&gt;"",1,0))</f>
        <v>#REF!</v>
      </c>
      <c r="AA48" s="33" t="e">
        <f>IF('Crisis Indicator Data'!#REF!="No Data",1,IF(#REF!&lt;&gt;"",1,0))</f>
        <v>#REF!</v>
      </c>
      <c r="AB48" s="33" t="e">
        <f>IF('Crisis Indicator Data'!#REF!="No Data",1,IF(#REF!&lt;&gt;"",1,0))</f>
        <v>#REF!</v>
      </c>
      <c r="AC48" s="33" t="e">
        <f>IF('Crisis Indicator Data'!#REF!="No Data",1,IF(#REF!&lt;&gt;"",1,0))</f>
        <v>#REF!</v>
      </c>
      <c r="AD48" s="33" t="e">
        <f>IF('Crisis Indicator Data'!#REF!="No Data",1,IF(#REF!&lt;&gt;"",1,0))</f>
        <v>#REF!</v>
      </c>
      <c r="AE48" s="33" t="e">
        <f>IF('Crisis Indicator Data'!#REF!="No Data",1,IF(#REF!&lt;&gt;"",1,0))</f>
        <v>#REF!</v>
      </c>
      <c r="AF48" s="33" t="e">
        <f>IF('Crisis Indicator Data'!#REF!="No Data",1,IF(#REF!&lt;&gt;"",1,0))</f>
        <v>#REF!</v>
      </c>
      <c r="AG48" s="33" t="e">
        <f>IF('Crisis Indicator Data'!#REF!="No Data",1,IF(#REF!&lt;&gt;"",1,0))</f>
        <v>#REF!</v>
      </c>
      <c r="AH48" s="33" t="e">
        <f>IF('Crisis Indicator Data'!#REF!="No Data",1,IF(#REF!&lt;&gt;"",1,0))</f>
        <v>#REF!</v>
      </c>
      <c r="AI48" s="33" t="e">
        <f>IF('Crisis Indicator Data'!#REF!="No Data",1,IF(#REF!&lt;&gt;"",1,0))</f>
        <v>#REF!</v>
      </c>
      <c r="AJ48" s="33" t="e">
        <f>IF('Crisis Indicator Data'!#REF!="No Data",1,IF(#REF!&lt;&gt;"",1,0))</f>
        <v>#REF!</v>
      </c>
      <c r="AK48" s="33" t="e">
        <f>IF('Crisis Indicator Data'!#REF!="No Data",1,IF(#REF!&lt;&gt;"",1,0))</f>
        <v>#REF!</v>
      </c>
      <c r="AL48" s="33" t="e">
        <f>IF('Crisis Indicator Data'!#REF!="No Data",1,IF(#REF!&lt;&gt;"",1,0))</f>
        <v>#REF!</v>
      </c>
      <c r="AM48" s="33" t="e">
        <f>IF('Crisis Indicator Data'!#REF!="No Data",1,IF(#REF!&lt;&gt;"",1,0))</f>
        <v>#REF!</v>
      </c>
      <c r="AN48" s="33" t="e">
        <f>IF('Crisis Indicator Data'!#REF!="No Data",1,IF(#REF!&lt;&gt;"",1,0))</f>
        <v>#REF!</v>
      </c>
      <c r="AO48" s="33" t="e">
        <f>IF('Crisis Indicator Data'!#REF!="No Data",1,IF(#REF!&lt;&gt;"",1,0))</f>
        <v>#REF!</v>
      </c>
      <c r="AP48" s="33" t="e">
        <f>IF('Crisis Indicator Data'!#REF!="No Data",1,IF(#REF!&lt;&gt;"",1,0))</f>
        <v>#REF!</v>
      </c>
      <c r="AQ48" s="33" t="e">
        <f>IF('Crisis Indicator Data'!#REF!="No Data",1,IF(#REF!&lt;&gt;"",1,0))</f>
        <v>#REF!</v>
      </c>
      <c r="AR48" s="33" t="e">
        <f>IF('Crisis Indicator Data'!#REF!="No Data",1,IF(#REF!&lt;&gt;"",1,0))</f>
        <v>#REF!</v>
      </c>
      <c r="AS48" s="33" t="e">
        <f>IF('Crisis Indicator Data'!#REF!="No Data",1,IF(#REF!&lt;&gt;"",1,0))</f>
        <v>#REF!</v>
      </c>
      <c r="AT48" s="33" t="e">
        <f>IF('Crisis Indicator Data'!#REF!="No Data",1,IF(#REF!&lt;&gt;"",1,0))</f>
        <v>#REF!</v>
      </c>
      <c r="AU48" s="33" t="e">
        <f>IF('Crisis Indicator Data'!#REF!="No Data",1,IF(#REF!&lt;&gt;"",1,0))</f>
        <v>#REF!</v>
      </c>
      <c r="AV48" s="33" t="e">
        <f>IF('Crisis Indicator Data'!#REF!="No Data",1,IF(#REF!&lt;&gt;"",1,0))</f>
        <v>#REF!</v>
      </c>
      <c r="AW48" s="33" t="e">
        <f>IF('Crisis Indicator Data'!#REF!="No Data",1,IF(#REF!&lt;&gt;"",1,0))</f>
        <v>#REF!</v>
      </c>
      <c r="AX48" s="33" t="e">
        <f>IF('Crisis Indicator Data'!#REF!="No Data",1,IF(#REF!&lt;&gt;"",1,0))</f>
        <v>#REF!</v>
      </c>
      <c r="AY48" s="33" t="e">
        <f>IF('Crisis Indicator Data'!#REF!="No Data",1,IF(#REF!&lt;&gt;"",1,0))</f>
        <v>#REF!</v>
      </c>
      <c r="AZ48" s="33" t="e">
        <f>IF('Crisis Indicator Data'!#REF!="No Data",1,IF(#REF!&lt;&gt;"",1,0))</f>
        <v>#REF!</v>
      </c>
      <c r="BA48" t="e">
        <f t="shared" si="0"/>
        <v>#REF!</v>
      </c>
      <c r="BB48" s="35" t="e">
        <f t="shared" si="1"/>
        <v>#REF!</v>
      </c>
    </row>
    <row r="49" spans="1:54" x14ac:dyDescent="0.3">
      <c r="A49" t="s">
        <v>87</v>
      </c>
      <c r="B49" s="33" t="e">
        <f>IF('Crisis Indicator Data'!#REF!="No Data",1,IF(#REF!&lt;&gt;"",1,0))</f>
        <v>#REF!</v>
      </c>
      <c r="C49" s="33" t="e">
        <f>IF('Crisis Indicator Data'!#REF!="No Data",1,IF(#REF!&lt;&gt;"",1,0))</f>
        <v>#REF!</v>
      </c>
      <c r="D49" s="33" t="e">
        <f>IF('Crisis Indicator Data'!#REF!="No Data",1,IF(#REF!&lt;&gt;"",1,0))</f>
        <v>#REF!</v>
      </c>
      <c r="E49" s="33" t="e">
        <f>IF('Crisis Indicator Data'!#REF!="No Data",1,IF(#REF!&lt;&gt;"",1,0))</f>
        <v>#REF!</v>
      </c>
      <c r="F49" s="33" t="e">
        <f>IF('Crisis Indicator Data'!#REF!="No Data",1,IF(#REF!&lt;&gt;"",1,0))</f>
        <v>#REF!</v>
      </c>
      <c r="G49" s="33" t="e">
        <f>IF('Crisis Indicator Data'!#REF!="No Data",1,IF(#REF!&lt;&gt;"",1,0))</f>
        <v>#REF!</v>
      </c>
      <c r="H49" s="33" t="e">
        <f>IF('Crisis Indicator Data'!#REF!="No Data",1,IF(#REF!&lt;&gt;"",1,0))</f>
        <v>#REF!</v>
      </c>
      <c r="I49" s="33" t="e">
        <f>IF('Crisis Indicator Data'!#REF!="No Data",1,IF(#REF!&lt;&gt;"",1,0))</f>
        <v>#REF!</v>
      </c>
      <c r="J49" s="33" t="e">
        <f>IF('Crisis Indicator Data'!#REF!="No Data",1,IF(#REF!&lt;&gt;"",1,0))</f>
        <v>#REF!</v>
      </c>
      <c r="K49" s="33" t="e">
        <f>IF('Crisis Indicator Data'!#REF!="No Data",1,IF(#REF!&lt;&gt;"",1,0))</f>
        <v>#REF!</v>
      </c>
      <c r="L49" s="33" t="e">
        <f>IF('Crisis Indicator Data'!#REF!="No Data",1,IF(#REF!&lt;&gt;"",1,0))</f>
        <v>#REF!</v>
      </c>
      <c r="M49" s="33" t="e">
        <f>IF('Crisis Indicator Data'!#REF!="No Data",1,IF(#REF!&lt;&gt;"",1,0))</f>
        <v>#REF!</v>
      </c>
      <c r="N49" s="33" t="e">
        <f>IF('Crisis Indicator Data'!#REF!="No Data",1,IF(#REF!&lt;&gt;"",1,0))</f>
        <v>#REF!</v>
      </c>
      <c r="O49" s="33" t="e">
        <f>IF('Crisis Indicator Data'!#REF!="No Data",1,IF(#REF!&lt;&gt;"",1,0))</f>
        <v>#REF!</v>
      </c>
      <c r="P49" s="33" t="e">
        <f>IF('Crisis Indicator Data'!#REF!="No Data",1,IF(#REF!&lt;&gt;"",1,0))</f>
        <v>#REF!</v>
      </c>
      <c r="Q49" s="33" t="e">
        <f>IF('Crisis Indicator Data'!#REF!="No Data",1,IF(#REF!&lt;&gt;"",1,0))</f>
        <v>#REF!</v>
      </c>
      <c r="R49" s="33" t="e">
        <f>IF('Crisis Indicator Data'!#REF!="No Data",1,IF(#REF!&lt;&gt;"",1,0))</f>
        <v>#REF!</v>
      </c>
      <c r="S49" s="33" t="e">
        <f>IF('Crisis Indicator Data'!#REF!="No Data",1,IF(#REF!&lt;&gt;"",1,0))</f>
        <v>#REF!</v>
      </c>
      <c r="T49" s="33" t="e">
        <f>IF('Crisis Indicator Data'!#REF!="No Data",1,IF(#REF!&lt;&gt;"",1,0))</f>
        <v>#REF!</v>
      </c>
      <c r="U49" s="33" t="e">
        <f>IF('Crisis Indicator Data'!#REF!="No Data",1,IF(#REF!&lt;&gt;"",1,0))</f>
        <v>#REF!</v>
      </c>
      <c r="V49" s="33" t="e">
        <f>IF('Crisis Indicator Data'!#REF!="No Data",1,IF(#REF!&lt;&gt;"",1,0))</f>
        <v>#REF!</v>
      </c>
      <c r="W49" s="33" t="e">
        <f>IF('Crisis Indicator Data'!#REF!="No Data",1,IF(#REF!&lt;&gt;"",1,0))</f>
        <v>#REF!</v>
      </c>
      <c r="X49" s="33" t="e">
        <f>IF('Crisis Indicator Data'!#REF!="No Data",1,IF(#REF!&lt;&gt;"",1,0))</f>
        <v>#REF!</v>
      </c>
      <c r="Y49" s="33" t="e">
        <f>IF('Crisis Indicator Data'!#REF!="No Data",1,IF(#REF!&lt;&gt;"",1,0))</f>
        <v>#REF!</v>
      </c>
      <c r="Z49" s="33" t="e">
        <f>IF('Crisis Indicator Data'!#REF!="No Data",1,IF(#REF!&lt;&gt;"",1,0))</f>
        <v>#REF!</v>
      </c>
      <c r="AA49" s="33" t="e">
        <f>IF('Crisis Indicator Data'!#REF!="No Data",1,IF(#REF!&lt;&gt;"",1,0))</f>
        <v>#REF!</v>
      </c>
      <c r="AB49" s="33" t="e">
        <f>IF('Crisis Indicator Data'!#REF!="No Data",1,IF(#REF!&lt;&gt;"",1,0))</f>
        <v>#REF!</v>
      </c>
      <c r="AC49" s="33" t="e">
        <f>IF('Crisis Indicator Data'!#REF!="No Data",1,IF(#REF!&lt;&gt;"",1,0))</f>
        <v>#REF!</v>
      </c>
      <c r="AD49" s="33" t="e">
        <f>IF('Crisis Indicator Data'!#REF!="No Data",1,IF(#REF!&lt;&gt;"",1,0))</f>
        <v>#REF!</v>
      </c>
      <c r="AE49" s="33" t="e">
        <f>IF('Crisis Indicator Data'!#REF!="No Data",1,IF(#REF!&lt;&gt;"",1,0))</f>
        <v>#REF!</v>
      </c>
      <c r="AF49" s="33" t="e">
        <f>IF('Crisis Indicator Data'!#REF!="No Data",1,IF(#REF!&lt;&gt;"",1,0))</f>
        <v>#REF!</v>
      </c>
      <c r="AG49" s="33" t="e">
        <f>IF('Crisis Indicator Data'!#REF!="No Data",1,IF(#REF!&lt;&gt;"",1,0))</f>
        <v>#REF!</v>
      </c>
      <c r="AH49" s="33" t="e">
        <f>IF('Crisis Indicator Data'!#REF!="No Data",1,IF(#REF!&lt;&gt;"",1,0))</f>
        <v>#REF!</v>
      </c>
      <c r="AI49" s="33" t="e">
        <f>IF('Crisis Indicator Data'!#REF!="No Data",1,IF(#REF!&lt;&gt;"",1,0))</f>
        <v>#REF!</v>
      </c>
      <c r="AJ49" s="33" t="e">
        <f>IF('Crisis Indicator Data'!#REF!="No Data",1,IF(#REF!&lt;&gt;"",1,0))</f>
        <v>#REF!</v>
      </c>
      <c r="AK49" s="33" t="e">
        <f>IF('Crisis Indicator Data'!#REF!="No Data",1,IF(#REF!&lt;&gt;"",1,0))</f>
        <v>#REF!</v>
      </c>
      <c r="AL49" s="33" t="e">
        <f>IF('Crisis Indicator Data'!#REF!="No Data",1,IF(#REF!&lt;&gt;"",1,0))</f>
        <v>#REF!</v>
      </c>
      <c r="AM49" s="33" t="e">
        <f>IF('Crisis Indicator Data'!#REF!="No Data",1,IF(#REF!&lt;&gt;"",1,0))</f>
        <v>#REF!</v>
      </c>
      <c r="AN49" s="33" t="e">
        <f>IF('Crisis Indicator Data'!#REF!="No Data",1,IF(#REF!&lt;&gt;"",1,0))</f>
        <v>#REF!</v>
      </c>
      <c r="AO49" s="33" t="e">
        <f>IF('Crisis Indicator Data'!#REF!="No Data",1,IF(#REF!&lt;&gt;"",1,0))</f>
        <v>#REF!</v>
      </c>
      <c r="AP49" s="33" t="e">
        <f>IF('Crisis Indicator Data'!#REF!="No Data",1,IF(#REF!&lt;&gt;"",1,0))</f>
        <v>#REF!</v>
      </c>
      <c r="AQ49" s="33" t="e">
        <f>IF('Crisis Indicator Data'!#REF!="No Data",1,IF(#REF!&lt;&gt;"",1,0))</f>
        <v>#REF!</v>
      </c>
      <c r="AR49" s="33" t="e">
        <f>IF('Crisis Indicator Data'!#REF!="No Data",1,IF(#REF!&lt;&gt;"",1,0))</f>
        <v>#REF!</v>
      </c>
      <c r="AS49" s="33" t="e">
        <f>IF('Crisis Indicator Data'!#REF!="No Data",1,IF(#REF!&lt;&gt;"",1,0))</f>
        <v>#REF!</v>
      </c>
      <c r="AT49" s="33" t="e">
        <f>IF('Crisis Indicator Data'!#REF!="No Data",1,IF(#REF!&lt;&gt;"",1,0))</f>
        <v>#REF!</v>
      </c>
      <c r="AU49" s="33" t="e">
        <f>IF('Crisis Indicator Data'!#REF!="No Data",1,IF(#REF!&lt;&gt;"",1,0))</f>
        <v>#REF!</v>
      </c>
      <c r="AV49" s="33" t="e">
        <f>IF('Crisis Indicator Data'!#REF!="No Data",1,IF(#REF!&lt;&gt;"",1,0))</f>
        <v>#REF!</v>
      </c>
      <c r="AW49" s="33" t="e">
        <f>IF('Crisis Indicator Data'!#REF!="No Data",1,IF(#REF!&lt;&gt;"",1,0))</f>
        <v>#REF!</v>
      </c>
      <c r="AX49" s="33" t="e">
        <f>IF('Crisis Indicator Data'!#REF!="No Data",1,IF(#REF!&lt;&gt;"",1,0))</f>
        <v>#REF!</v>
      </c>
      <c r="AY49" s="33" t="e">
        <f>IF('Crisis Indicator Data'!#REF!="No Data",1,IF(#REF!&lt;&gt;"",1,0))</f>
        <v>#REF!</v>
      </c>
      <c r="AZ49" s="33" t="e">
        <f>IF('Crisis Indicator Data'!#REF!="No Data",1,IF(#REF!&lt;&gt;"",1,0))</f>
        <v>#REF!</v>
      </c>
      <c r="BA49" t="e">
        <f t="shared" si="0"/>
        <v>#REF!</v>
      </c>
      <c r="BB49" s="35" t="e">
        <f t="shared" si="1"/>
        <v>#REF!</v>
      </c>
    </row>
    <row r="50" spans="1:54" x14ac:dyDescent="0.3">
      <c r="A50" t="s">
        <v>89</v>
      </c>
      <c r="B50" s="33" t="e">
        <f>IF('Crisis Indicator Data'!#REF!="No Data",1,IF(#REF!&lt;&gt;"",1,0))</f>
        <v>#REF!</v>
      </c>
      <c r="C50" s="33" t="e">
        <f>IF('Crisis Indicator Data'!#REF!="No Data",1,IF(#REF!&lt;&gt;"",1,0))</f>
        <v>#REF!</v>
      </c>
      <c r="D50" s="33" t="e">
        <f>IF('Crisis Indicator Data'!#REF!="No Data",1,IF(#REF!&lt;&gt;"",1,0))</f>
        <v>#REF!</v>
      </c>
      <c r="E50" s="33" t="e">
        <f>IF('Crisis Indicator Data'!#REF!="No Data",1,IF(#REF!&lt;&gt;"",1,0))</f>
        <v>#REF!</v>
      </c>
      <c r="F50" s="33" t="e">
        <f>IF('Crisis Indicator Data'!#REF!="No Data",1,IF(#REF!&lt;&gt;"",1,0))</f>
        <v>#REF!</v>
      </c>
      <c r="G50" s="33" t="e">
        <f>IF('Crisis Indicator Data'!#REF!="No Data",1,IF(#REF!&lt;&gt;"",1,0))</f>
        <v>#REF!</v>
      </c>
      <c r="H50" s="33" t="e">
        <f>IF('Crisis Indicator Data'!#REF!="No Data",1,IF(#REF!&lt;&gt;"",1,0))</f>
        <v>#REF!</v>
      </c>
      <c r="I50" s="33" t="e">
        <f>IF('Crisis Indicator Data'!#REF!="No Data",1,IF(#REF!&lt;&gt;"",1,0))</f>
        <v>#REF!</v>
      </c>
      <c r="J50" s="33" t="e">
        <f>IF('Crisis Indicator Data'!#REF!="No Data",1,IF(#REF!&lt;&gt;"",1,0))</f>
        <v>#REF!</v>
      </c>
      <c r="K50" s="33" t="e">
        <f>IF('Crisis Indicator Data'!#REF!="No Data",1,IF(#REF!&lt;&gt;"",1,0))</f>
        <v>#REF!</v>
      </c>
      <c r="L50" s="33" t="e">
        <f>IF('Crisis Indicator Data'!#REF!="No Data",1,IF(#REF!&lt;&gt;"",1,0))</f>
        <v>#REF!</v>
      </c>
      <c r="M50" s="33" t="e">
        <f>IF('Crisis Indicator Data'!#REF!="No Data",1,IF(#REF!&lt;&gt;"",1,0))</f>
        <v>#REF!</v>
      </c>
      <c r="N50" s="33" t="e">
        <f>IF('Crisis Indicator Data'!#REF!="No Data",1,IF(#REF!&lt;&gt;"",1,0))</f>
        <v>#REF!</v>
      </c>
      <c r="O50" s="33" t="e">
        <f>IF('Crisis Indicator Data'!#REF!="No Data",1,IF(#REF!&lt;&gt;"",1,0))</f>
        <v>#REF!</v>
      </c>
      <c r="P50" s="33" t="e">
        <f>IF('Crisis Indicator Data'!#REF!="No Data",1,IF(#REF!&lt;&gt;"",1,0))</f>
        <v>#REF!</v>
      </c>
      <c r="Q50" s="33" t="e">
        <f>IF('Crisis Indicator Data'!#REF!="No Data",1,IF(#REF!&lt;&gt;"",1,0))</f>
        <v>#REF!</v>
      </c>
      <c r="R50" s="33" t="e">
        <f>IF('Crisis Indicator Data'!#REF!="No Data",1,IF(#REF!&lt;&gt;"",1,0))</f>
        <v>#REF!</v>
      </c>
      <c r="S50" s="33" t="e">
        <f>IF('Crisis Indicator Data'!#REF!="No Data",1,IF(#REF!&lt;&gt;"",1,0))</f>
        <v>#REF!</v>
      </c>
      <c r="T50" s="33" t="e">
        <f>IF('Crisis Indicator Data'!#REF!="No Data",1,IF(#REF!&lt;&gt;"",1,0))</f>
        <v>#REF!</v>
      </c>
      <c r="U50" s="33" t="e">
        <f>IF('Crisis Indicator Data'!#REF!="No Data",1,IF(#REF!&lt;&gt;"",1,0))</f>
        <v>#REF!</v>
      </c>
      <c r="V50" s="33" t="e">
        <f>IF('Crisis Indicator Data'!#REF!="No Data",1,IF(#REF!&lt;&gt;"",1,0))</f>
        <v>#REF!</v>
      </c>
      <c r="W50" s="33" t="e">
        <f>IF('Crisis Indicator Data'!#REF!="No Data",1,IF(#REF!&lt;&gt;"",1,0))</f>
        <v>#REF!</v>
      </c>
      <c r="X50" s="33" t="e">
        <f>IF('Crisis Indicator Data'!#REF!="No Data",1,IF(#REF!&lt;&gt;"",1,0))</f>
        <v>#REF!</v>
      </c>
      <c r="Y50" s="33" t="e">
        <f>IF('Crisis Indicator Data'!#REF!="No Data",1,IF(#REF!&lt;&gt;"",1,0))</f>
        <v>#REF!</v>
      </c>
      <c r="Z50" s="33" t="e">
        <f>IF('Crisis Indicator Data'!#REF!="No Data",1,IF(#REF!&lt;&gt;"",1,0))</f>
        <v>#REF!</v>
      </c>
      <c r="AA50" s="33" t="e">
        <f>IF('Crisis Indicator Data'!#REF!="No Data",1,IF(#REF!&lt;&gt;"",1,0))</f>
        <v>#REF!</v>
      </c>
      <c r="AB50" s="33" t="e">
        <f>IF('Crisis Indicator Data'!#REF!="No Data",1,IF(#REF!&lt;&gt;"",1,0))</f>
        <v>#REF!</v>
      </c>
      <c r="AC50" s="33" t="e">
        <f>IF('Crisis Indicator Data'!#REF!="No Data",1,IF(#REF!&lt;&gt;"",1,0))</f>
        <v>#REF!</v>
      </c>
      <c r="AD50" s="33" t="e">
        <f>IF('Crisis Indicator Data'!#REF!="No Data",1,IF(#REF!&lt;&gt;"",1,0))</f>
        <v>#REF!</v>
      </c>
      <c r="AE50" s="33" t="e">
        <f>IF('Crisis Indicator Data'!#REF!="No Data",1,IF(#REF!&lt;&gt;"",1,0))</f>
        <v>#REF!</v>
      </c>
      <c r="AF50" s="33" t="e">
        <f>IF('Crisis Indicator Data'!#REF!="No Data",1,IF(#REF!&lt;&gt;"",1,0))</f>
        <v>#REF!</v>
      </c>
      <c r="AG50" s="33" t="e">
        <f>IF('Crisis Indicator Data'!#REF!="No Data",1,IF(#REF!&lt;&gt;"",1,0))</f>
        <v>#REF!</v>
      </c>
      <c r="AH50" s="33" t="e">
        <f>IF('Crisis Indicator Data'!#REF!="No Data",1,IF(#REF!&lt;&gt;"",1,0))</f>
        <v>#REF!</v>
      </c>
      <c r="AI50" s="33" t="e">
        <f>IF('Crisis Indicator Data'!#REF!="No Data",1,IF(#REF!&lt;&gt;"",1,0))</f>
        <v>#REF!</v>
      </c>
      <c r="AJ50" s="33" t="e">
        <f>IF('Crisis Indicator Data'!#REF!="No Data",1,IF(#REF!&lt;&gt;"",1,0))</f>
        <v>#REF!</v>
      </c>
      <c r="AK50" s="33" t="e">
        <f>IF('Crisis Indicator Data'!#REF!="No Data",1,IF(#REF!&lt;&gt;"",1,0))</f>
        <v>#REF!</v>
      </c>
      <c r="AL50" s="33" t="e">
        <f>IF('Crisis Indicator Data'!#REF!="No Data",1,IF(#REF!&lt;&gt;"",1,0))</f>
        <v>#REF!</v>
      </c>
      <c r="AM50" s="33" t="e">
        <f>IF('Crisis Indicator Data'!#REF!="No Data",1,IF(#REF!&lt;&gt;"",1,0))</f>
        <v>#REF!</v>
      </c>
      <c r="AN50" s="33" t="e">
        <f>IF('Crisis Indicator Data'!#REF!="No Data",1,IF(#REF!&lt;&gt;"",1,0))</f>
        <v>#REF!</v>
      </c>
      <c r="AO50" s="33" t="e">
        <f>IF('Crisis Indicator Data'!#REF!="No Data",1,IF(#REF!&lt;&gt;"",1,0))</f>
        <v>#REF!</v>
      </c>
      <c r="AP50" s="33" t="e">
        <f>IF('Crisis Indicator Data'!#REF!="No Data",1,IF(#REF!&lt;&gt;"",1,0))</f>
        <v>#REF!</v>
      </c>
      <c r="AQ50" s="33" t="e">
        <f>IF('Crisis Indicator Data'!#REF!="No Data",1,IF(#REF!&lt;&gt;"",1,0))</f>
        <v>#REF!</v>
      </c>
      <c r="AR50" s="33" t="e">
        <f>IF('Crisis Indicator Data'!#REF!="No Data",1,IF(#REF!&lt;&gt;"",1,0))</f>
        <v>#REF!</v>
      </c>
      <c r="AS50" s="33" t="e">
        <f>IF('Crisis Indicator Data'!#REF!="No Data",1,IF(#REF!&lt;&gt;"",1,0))</f>
        <v>#REF!</v>
      </c>
      <c r="AT50" s="33" t="e">
        <f>IF('Crisis Indicator Data'!#REF!="No Data",1,IF(#REF!&lt;&gt;"",1,0))</f>
        <v>#REF!</v>
      </c>
      <c r="AU50" s="33" t="e">
        <f>IF('Crisis Indicator Data'!#REF!="No Data",1,IF(#REF!&lt;&gt;"",1,0))</f>
        <v>#REF!</v>
      </c>
      <c r="AV50" s="33" t="e">
        <f>IF('Crisis Indicator Data'!#REF!="No Data",1,IF(#REF!&lt;&gt;"",1,0))</f>
        <v>#REF!</v>
      </c>
      <c r="AW50" s="33" t="e">
        <f>IF('Crisis Indicator Data'!#REF!="No Data",1,IF(#REF!&lt;&gt;"",1,0))</f>
        <v>#REF!</v>
      </c>
      <c r="AX50" s="33" t="e">
        <f>IF('Crisis Indicator Data'!#REF!="No Data",1,IF(#REF!&lt;&gt;"",1,0))</f>
        <v>#REF!</v>
      </c>
      <c r="AY50" s="33" t="e">
        <f>IF('Crisis Indicator Data'!#REF!="No Data",1,IF(#REF!&lt;&gt;"",1,0))</f>
        <v>#REF!</v>
      </c>
      <c r="AZ50" s="33" t="e">
        <f>IF('Crisis Indicator Data'!#REF!="No Data",1,IF(#REF!&lt;&gt;"",1,0))</f>
        <v>#REF!</v>
      </c>
      <c r="BA50" t="e">
        <f t="shared" si="0"/>
        <v>#REF!</v>
      </c>
      <c r="BB50" s="35" t="e">
        <f t="shared" si="1"/>
        <v>#REF!</v>
      </c>
    </row>
    <row r="51" spans="1:54" x14ac:dyDescent="0.3">
      <c r="A51" t="s">
        <v>92</v>
      </c>
      <c r="B51" s="33" t="e">
        <f>IF('Crisis Indicator Data'!#REF!="No Data",1,IF(#REF!&lt;&gt;"",1,0))</f>
        <v>#REF!</v>
      </c>
      <c r="C51" s="33" t="e">
        <f>IF('Crisis Indicator Data'!#REF!="No Data",1,IF(#REF!&lt;&gt;"",1,0))</f>
        <v>#REF!</v>
      </c>
      <c r="D51" s="33" t="e">
        <f>IF('Crisis Indicator Data'!#REF!="No Data",1,IF(#REF!&lt;&gt;"",1,0))</f>
        <v>#REF!</v>
      </c>
      <c r="E51" s="33" t="e">
        <f>IF('Crisis Indicator Data'!#REF!="No Data",1,IF(#REF!&lt;&gt;"",1,0))</f>
        <v>#REF!</v>
      </c>
      <c r="F51" s="33" t="e">
        <f>IF('Crisis Indicator Data'!#REF!="No Data",1,IF(#REF!&lt;&gt;"",1,0))</f>
        <v>#REF!</v>
      </c>
      <c r="G51" s="33" t="e">
        <f>IF('Crisis Indicator Data'!#REF!="No Data",1,IF(#REF!&lt;&gt;"",1,0))</f>
        <v>#REF!</v>
      </c>
      <c r="H51" s="33" t="e">
        <f>IF('Crisis Indicator Data'!#REF!="No Data",1,IF(#REF!&lt;&gt;"",1,0))</f>
        <v>#REF!</v>
      </c>
      <c r="I51" s="33" t="e">
        <f>IF('Crisis Indicator Data'!#REF!="No Data",1,IF(#REF!&lt;&gt;"",1,0))</f>
        <v>#REF!</v>
      </c>
      <c r="J51" s="33" t="e">
        <f>IF('Crisis Indicator Data'!#REF!="No Data",1,IF(#REF!&lt;&gt;"",1,0))</f>
        <v>#REF!</v>
      </c>
      <c r="K51" s="33" t="e">
        <f>IF('Crisis Indicator Data'!#REF!="No Data",1,IF(#REF!&lt;&gt;"",1,0))</f>
        <v>#REF!</v>
      </c>
      <c r="L51" s="33" t="e">
        <f>IF('Crisis Indicator Data'!#REF!="No Data",1,IF(#REF!&lt;&gt;"",1,0))</f>
        <v>#REF!</v>
      </c>
      <c r="M51" s="33" t="e">
        <f>IF('Crisis Indicator Data'!#REF!="No Data",1,IF(#REF!&lt;&gt;"",1,0))</f>
        <v>#REF!</v>
      </c>
      <c r="N51" s="33" t="e">
        <f>IF('Crisis Indicator Data'!#REF!="No Data",1,IF(#REF!&lt;&gt;"",1,0))</f>
        <v>#REF!</v>
      </c>
      <c r="O51" s="33" t="e">
        <f>IF('Crisis Indicator Data'!#REF!="No Data",1,IF(#REF!&lt;&gt;"",1,0))</f>
        <v>#REF!</v>
      </c>
      <c r="P51" s="33" t="e">
        <f>IF('Crisis Indicator Data'!#REF!="No Data",1,IF(#REF!&lt;&gt;"",1,0))</f>
        <v>#REF!</v>
      </c>
      <c r="Q51" s="33" t="e">
        <f>IF('Crisis Indicator Data'!#REF!="No Data",1,IF(#REF!&lt;&gt;"",1,0))</f>
        <v>#REF!</v>
      </c>
      <c r="R51" s="33" t="e">
        <f>IF('Crisis Indicator Data'!#REF!="No Data",1,IF(#REF!&lt;&gt;"",1,0))</f>
        <v>#REF!</v>
      </c>
      <c r="S51" s="33" t="e">
        <f>IF('Crisis Indicator Data'!#REF!="No Data",1,IF(#REF!&lt;&gt;"",1,0))</f>
        <v>#REF!</v>
      </c>
      <c r="T51" s="33" t="e">
        <f>IF('Crisis Indicator Data'!#REF!="No Data",1,IF(#REF!&lt;&gt;"",1,0))</f>
        <v>#REF!</v>
      </c>
      <c r="U51" s="33" t="e">
        <f>IF('Crisis Indicator Data'!#REF!="No Data",1,IF(#REF!&lt;&gt;"",1,0))</f>
        <v>#REF!</v>
      </c>
      <c r="V51" s="33" t="e">
        <f>IF('Crisis Indicator Data'!#REF!="No Data",1,IF(#REF!&lt;&gt;"",1,0))</f>
        <v>#REF!</v>
      </c>
      <c r="W51" s="33" t="e">
        <f>IF('Crisis Indicator Data'!#REF!="No Data",1,IF(#REF!&lt;&gt;"",1,0))</f>
        <v>#REF!</v>
      </c>
      <c r="X51" s="33" t="e">
        <f>IF('Crisis Indicator Data'!#REF!="No Data",1,IF(#REF!&lt;&gt;"",1,0))</f>
        <v>#REF!</v>
      </c>
      <c r="Y51" s="33" t="e">
        <f>IF('Crisis Indicator Data'!#REF!="No Data",1,IF(#REF!&lt;&gt;"",1,0))</f>
        <v>#REF!</v>
      </c>
      <c r="Z51" s="33" t="e">
        <f>IF('Crisis Indicator Data'!#REF!="No Data",1,IF(#REF!&lt;&gt;"",1,0))</f>
        <v>#REF!</v>
      </c>
      <c r="AA51" s="33" t="e">
        <f>IF('Crisis Indicator Data'!#REF!="No Data",1,IF(#REF!&lt;&gt;"",1,0))</f>
        <v>#REF!</v>
      </c>
      <c r="AB51" s="33" t="e">
        <f>IF('Crisis Indicator Data'!#REF!="No Data",1,IF(#REF!&lt;&gt;"",1,0))</f>
        <v>#REF!</v>
      </c>
      <c r="AC51" s="33" t="e">
        <f>IF('Crisis Indicator Data'!#REF!="No Data",1,IF(#REF!&lt;&gt;"",1,0))</f>
        <v>#REF!</v>
      </c>
      <c r="AD51" s="33" t="e">
        <f>IF('Crisis Indicator Data'!#REF!="No Data",1,IF(#REF!&lt;&gt;"",1,0))</f>
        <v>#REF!</v>
      </c>
      <c r="AE51" s="33" t="e">
        <f>IF('Crisis Indicator Data'!#REF!="No Data",1,IF(#REF!&lt;&gt;"",1,0))</f>
        <v>#REF!</v>
      </c>
      <c r="AF51" s="33" t="e">
        <f>IF('Crisis Indicator Data'!#REF!="No Data",1,IF(#REF!&lt;&gt;"",1,0))</f>
        <v>#REF!</v>
      </c>
      <c r="AG51" s="33" t="e">
        <f>IF('Crisis Indicator Data'!#REF!="No Data",1,IF(#REF!&lt;&gt;"",1,0))</f>
        <v>#REF!</v>
      </c>
      <c r="AH51" s="33" t="e">
        <f>IF('Crisis Indicator Data'!#REF!="No Data",1,IF(#REF!&lt;&gt;"",1,0))</f>
        <v>#REF!</v>
      </c>
      <c r="AI51" s="33" t="e">
        <f>IF('Crisis Indicator Data'!#REF!="No Data",1,IF(#REF!&lt;&gt;"",1,0))</f>
        <v>#REF!</v>
      </c>
      <c r="AJ51" s="33" t="e">
        <f>IF('Crisis Indicator Data'!#REF!="No Data",1,IF(#REF!&lt;&gt;"",1,0))</f>
        <v>#REF!</v>
      </c>
      <c r="AK51" s="33" t="e">
        <f>IF('Crisis Indicator Data'!#REF!="No Data",1,IF(#REF!&lt;&gt;"",1,0))</f>
        <v>#REF!</v>
      </c>
      <c r="AL51" s="33" t="e">
        <f>IF('Crisis Indicator Data'!#REF!="No Data",1,IF(#REF!&lt;&gt;"",1,0))</f>
        <v>#REF!</v>
      </c>
      <c r="AM51" s="33" t="e">
        <f>IF('Crisis Indicator Data'!#REF!="No Data",1,IF(#REF!&lt;&gt;"",1,0))</f>
        <v>#REF!</v>
      </c>
      <c r="AN51" s="33" t="e">
        <f>IF('Crisis Indicator Data'!#REF!="No Data",1,IF(#REF!&lt;&gt;"",1,0))</f>
        <v>#REF!</v>
      </c>
      <c r="AO51" s="33" t="e">
        <f>IF('Crisis Indicator Data'!#REF!="No Data",1,IF(#REF!&lt;&gt;"",1,0))</f>
        <v>#REF!</v>
      </c>
      <c r="AP51" s="33" t="e">
        <f>IF('Crisis Indicator Data'!#REF!="No Data",1,IF(#REF!&lt;&gt;"",1,0))</f>
        <v>#REF!</v>
      </c>
      <c r="AQ51" s="33" t="e">
        <f>IF('Crisis Indicator Data'!#REF!="No Data",1,IF(#REF!&lt;&gt;"",1,0))</f>
        <v>#REF!</v>
      </c>
      <c r="AR51" s="33" t="e">
        <f>IF('Crisis Indicator Data'!#REF!="No Data",1,IF(#REF!&lt;&gt;"",1,0))</f>
        <v>#REF!</v>
      </c>
      <c r="AS51" s="33" t="e">
        <f>IF('Crisis Indicator Data'!#REF!="No Data",1,IF(#REF!&lt;&gt;"",1,0))</f>
        <v>#REF!</v>
      </c>
      <c r="AT51" s="33" t="e">
        <f>IF('Crisis Indicator Data'!#REF!="No Data",1,IF(#REF!&lt;&gt;"",1,0))</f>
        <v>#REF!</v>
      </c>
      <c r="AU51" s="33" t="e">
        <f>IF('Crisis Indicator Data'!#REF!="No Data",1,IF(#REF!&lt;&gt;"",1,0))</f>
        <v>#REF!</v>
      </c>
      <c r="AV51" s="33" t="e">
        <f>IF('Crisis Indicator Data'!#REF!="No Data",1,IF(#REF!&lt;&gt;"",1,0))</f>
        <v>#REF!</v>
      </c>
      <c r="AW51" s="33" t="e">
        <f>IF('Crisis Indicator Data'!#REF!="No Data",1,IF(#REF!&lt;&gt;"",1,0))</f>
        <v>#REF!</v>
      </c>
      <c r="AX51" s="33" t="e">
        <f>IF('Crisis Indicator Data'!#REF!="No Data",1,IF(#REF!&lt;&gt;"",1,0))</f>
        <v>#REF!</v>
      </c>
      <c r="AY51" s="33" t="e">
        <f>IF('Crisis Indicator Data'!#REF!="No Data",1,IF(#REF!&lt;&gt;"",1,0))</f>
        <v>#REF!</v>
      </c>
      <c r="AZ51" s="33" t="e">
        <f>IF('Crisis Indicator Data'!#REF!="No Data",1,IF(#REF!&lt;&gt;"",1,0))</f>
        <v>#REF!</v>
      </c>
      <c r="BA51" t="e">
        <f t="shared" si="0"/>
        <v>#REF!</v>
      </c>
      <c r="BB51" s="35" t="e">
        <f t="shared" si="1"/>
        <v>#REF!</v>
      </c>
    </row>
    <row r="52" spans="1:54" x14ac:dyDescent="0.3">
      <c r="A52" t="s">
        <v>94</v>
      </c>
      <c r="B52" s="33" t="e">
        <f>IF('Crisis Indicator Data'!#REF!="No Data",1,IF(#REF!&lt;&gt;"",1,0))</f>
        <v>#REF!</v>
      </c>
      <c r="C52" s="33" t="e">
        <f>IF('Crisis Indicator Data'!#REF!="No Data",1,IF(#REF!&lt;&gt;"",1,0))</f>
        <v>#REF!</v>
      </c>
      <c r="D52" s="33" t="e">
        <f>IF('Crisis Indicator Data'!#REF!="No Data",1,IF(#REF!&lt;&gt;"",1,0))</f>
        <v>#REF!</v>
      </c>
      <c r="E52" s="33" t="e">
        <f>IF('Crisis Indicator Data'!#REF!="No Data",1,IF(#REF!&lt;&gt;"",1,0))</f>
        <v>#REF!</v>
      </c>
      <c r="F52" s="33" t="e">
        <f>IF('Crisis Indicator Data'!#REF!="No Data",1,IF(#REF!&lt;&gt;"",1,0))</f>
        <v>#REF!</v>
      </c>
      <c r="G52" s="33" t="e">
        <f>IF('Crisis Indicator Data'!#REF!="No Data",1,IF(#REF!&lt;&gt;"",1,0))</f>
        <v>#REF!</v>
      </c>
      <c r="H52" s="33" t="e">
        <f>IF('Crisis Indicator Data'!#REF!="No Data",1,IF(#REF!&lt;&gt;"",1,0))</f>
        <v>#REF!</v>
      </c>
      <c r="I52" s="33" t="e">
        <f>IF('Crisis Indicator Data'!#REF!="No Data",1,IF(#REF!&lt;&gt;"",1,0))</f>
        <v>#REF!</v>
      </c>
      <c r="J52" s="33" t="e">
        <f>IF('Crisis Indicator Data'!#REF!="No Data",1,IF(#REF!&lt;&gt;"",1,0))</f>
        <v>#REF!</v>
      </c>
      <c r="K52" s="33" t="e">
        <f>IF('Crisis Indicator Data'!#REF!="No Data",1,IF(#REF!&lt;&gt;"",1,0))</f>
        <v>#REF!</v>
      </c>
      <c r="L52" s="33" t="e">
        <f>IF('Crisis Indicator Data'!#REF!="No Data",1,IF(#REF!&lt;&gt;"",1,0))</f>
        <v>#REF!</v>
      </c>
      <c r="M52" s="33" t="e">
        <f>IF('Crisis Indicator Data'!#REF!="No Data",1,IF(#REF!&lt;&gt;"",1,0))</f>
        <v>#REF!</v>
      </c>
      <c r="N52" s="33" t="e">
        <f>IF('Crisis Indicator Data'!#REF!="No Data",1,IF(#REF!&lt;&gt;"",1,0))</f>
        <v>#REF!</v>
      </c>
      <c r="O52" s="33" t="e">
        <f>IF('Crisis Indicator Data'!#REF!="No Data",1,IF(#REF!&lt;&gt;"",1,0))</f>
        <v>#REF!</v>
      </c>
      <c r="P52" s="33" t="e">
        <f>IF('Crisis Indicator Data'!#REF!="No Data",1,IF(#REF!&lt;&gt;"",1,0))</f>
        <v>#REF!</v>
      </c>
      <c r="Q52" s="33" t="e">
        <f>IF('Crisis Indicator Data'!#REF!="No Data",1,IF(#REF!&lt;&gt;"",1,0))</f>
        <v>#REF!</v>
      </c>
      <c r="R52" s="33" t="e">
        <f>IF('Crisis Indicator Data'!#REF!="No Data",1,IF(#REF!&lt;&gt;"",1,0))</f>
        <v>#REF!</v>
      </c>
      <c r="S52" s="33" t="e">
        <f>IF('Crisis Indicator Data'!#REF!="No Data",1,IF(#REF!&lt;&gt;"",1,0))</f>
        <v>#REF!</v>
      </c>
      <c r="T52" s="33" t="e">
        <f>IF('Crisis Indicator Data'!#REF!="No Data",1,IF(#REF!&lt;&gt;"",1,0))</f>
        <v>#REF!</v>
      </c>
      <c r="U52" s="33" t="e">
        <f>IF('Crisis Indicator Data'!#REF!="No Data",1,IF(#REF!&lt;&gt;"",1,0))</f>
        <v>#REF!</v>
      </c>
      <c r="V52" s="33" t="e">
        <f>IF('Crisis Indicator Data'!#REF!="No Data",1,IF(#REF!&lt;&gt;"",1,0))</f>
        <v>#REF!</v>
      </c>
      <c r="W52" s="33" t="e">
        <f>IF('Crisis Indicator Data'!#REF!="No Data",1,IF(#REF!&lt;&gt;"",1,0))</f>
        <v>#REF!</v>
      </c>
      <c r="X52" s="33" t="e">
        <f>IF('Crisis Indicator Data'!#REF!="No Data",1,IF(#REF!&lt;&gt;"",1,0))</f>
        <v>#REF!</v>
      </c>
      <c r="Y52" s="33" t="e">
        <f>IF('Crisis Indicator Data'!#REF!="No Data",1,IF(#REF!&lt;&gt;"",1,0))</f>
        <v>#REF!</v>
      </c>
      <c r="Z52" s="33" t="e">
        <f>IF('Crisis Indicator Data'!#REF!="No Data",1,IF(#REF!&lt;&gt;"",1,0))</f>
        <v>#REF!</v>
      </c>
      <c r="AA52" s="33" t="e">
        <f>IF('Crisis Indicator Data'!#REF!="No Data",1,IF(#REF!&lt;&gt;"",1,0))</f>
        <v>#REF!</v>
      </c>
      <c r="AB52" s="33" t="e">
        <f>IF('Crisis Indicator Data'!#REF!="No Data",1,IF(#REF!&lt;&gt;"",1,0))</f>
        <v>#REF!</v>
      </c>
      <c r="AC52" s="33" t="e">
        <f>IF('Crisis Indicator Data'!#REF!="No Data",1,IF(#REF!&lt;&gt;"",1,0))</f>
        <v>#REF!</v>
      </c>
      <c r="AD52" s="33" t="e">
        <f>IF('Crisis Indicator Data'!#REF!="No Data",1,IF(#REF!&lt;&gt;"",1,0))</f>
        <v>#REF!</v>
      </c>
      <c r="AE52" s="33" t="e">
        <f>IF('Crisis Indicator Data'!#REF!="No Data",1,IF(#REF!&lt;&gt;"",1,0))</f>
        <v>#REF!</v>
      </c>
      <c r="AF52" s="33" t="e">
        <f>IF('Crisis Indicator Data'!#REF!="No Data",1,IF(#REF!&lt;&gt;"",1,0))</f>
        <v>#REF!</v>
      </c>
      <c r="AG52" s="33" t="e">
        <f>IF('Crisis Indicator Data'!#REF!="No Data",1,IF(#REF!&lt;&gt;"",1,0))</f>
        <v>#REF!</v>
      </c>
      <c r="AH52" s="33" t="e">
        <f>IF('Crisis Indicator Data'!#REF!="No Data",1,IF(#REF!&lt;&gt;"",1,0))</f>
        <v>#REF!</v>
      </c>
      <c r="AI52" s="33" t="e">
        <f>IF('Crisis Indicator Data'!#REF!="No Data",1,IF(#REF!&lt;&gt;"",1,0))</f>
        <v>#REF!</v>
      </c>
      <c r="AJ52" s="33" t="e">
        <f>IF('Crisis Indicator Data'!#REF!="No Data",1,IF(#REF!&lt;&gt;"",1,0))</f>
        <v>#REF!</v>
      </c>
      <c r="AK52" s="33" t="e">
        <f>IF('Crisis Indicator Data'!#REF!="No Data",1,IF(#REF!&lt;&gt;"",1,0))</f>
        <v>#REF!</v>
      </c>
      <c r="AL52" s="33" t="e">
        <f>IF('Crisis Indicator Data'!#REF!="No Data",1,IF(#REF!&lt;&gt;"",1,0))</f>
        <v>#REF!</v>
      </c>
      <c r="AM52" s="33" t="e">
        <f>IF('Crisis Indicator Data'!#REF!="No Data",1,IF(#REF!&lt;&gt;"",1,0))</f>
        <v>#REF!</v>
      </c>
      <c r="AN52" s="33" t="e">
        <f>IF('Crisis Indicator Data'!#REF!="No Data",1,IF(#REF!&lt;&gt;"",1,0))</f>
        <v>#REF!</v>
      </c>
      <c r="AO52" s="33" t="e">
        <f>IF('Crisis Indicator Data'!#REF!="No Data",1,IF(#REF!&lt;&gt;"",1,0))</f>
        <v>#REF!</v>
      </c>
      <c r="AP52" s="33" t="e">
        <f>IF('Crisis Indicator Data'!#REF!="No Data",1,IF(#REF!&lt;&gt;"",1,0))</f>
        <v>#REF!</v>
      </c>
      <c r="AQ52" s="33" t="e">
        <f>IF('Crisis Indicator Data'!#REF!="No Data",1,IF(#REF!&lt;&gt;"",1,0))</f>
        <v>#REF!</v>
      </c>
      <c r="AR52" s="33" t="e">
        <f>IF('Crisis Indicator Data'!#REF!="No Data",1,IF(#REF!&lt;&gt;"",1,0))</f>
        <v>#REF!</v>
      </c>
      <c r="AS52" s="33" t="e">
        <f>IF('Crisis Indicator Data'!#REF!="No Data",1,IF(#REF!&lt;&gt;"",1,0))</f>
        <v>#REF!</v>
      </c>
      <c r="AT52" s="33" t="e">
        <f>IF('Crisis Indicator Data'!#REF!="No Data",1,IF(#REF!&lt;&gt;"",1,0))</f>
        <v>#REF!</v>
      </c>
      <c r="AU52" s="33" t="e">
        <f>IF('Crisis Indicator Data'!#REF!="No Data",1,IF(#REF!&lt;&gt;"",1,0))</f>
        <v>#REF!</v>
      </c>
      <c r="AV52" s="33" t="e">
        <f>IF('Crisis Indicator Data'!#REF!="No Data",1,IF(#REF!&lt;&gt;"",1,0))</f>
        <v>#REF!</v>
      </c>
      <c r="AW52" s="33" t="e">
        <f>IF('Crisis Indicator Data'!#REF!="No Data",1,IF(#REF!&lt;&gt;"",1,0))</f>
        <v>#REF!</v>
      </c>
      <c r="AX52" s="33" t="e">
        <f>IF('Crisis Indicator Data'!#REF!="No Data",1,IF(#REF!&lt;&gt;"",1,0))</f>
        <v>#REF!</v>
      </c>
      <c r="AY52" s="33" t="e">
        <f>IF('Crisis Indicator Data'!#REF!="No Data",1,IF(#REF!&lt;&gt;"",1,0))</f>
        <v>#REF!</v>
      </c>
      <c r="AZ52" s="33" t="e">
        <f>IF('Crisis Indicator Data'!#REF!="No Data",1,IF(#REF!&lt;&gt;"",1,0))</f>
        <v>#REF!</v>
      </c>
      <c r="BA52" t="e">
        <f t="shared" si="0"/>
        <v>#REF!</v>
      </c>
      <c r="BB52" s="35" t="e">
        <f t="shared" si="1"/>
        <v>#REF!</v>
      </c>
    </row>
    <row r="53" spans="1:54" x14ac:dyDescent="0.3">
      <c r="A53" t="s">
        <v>96</v>
      </c>
      <c r="B53" s="33" t="e">
        <f>IF('Crisis Indicator Data'!#REF!="No Data",1,IF(#REF!&lt;&gt;"",1,0))</f>
        <v>#REF!</v>
      </c>
      <c r="C53" s="33" t="e">
        <f>IF('Crisis Indicator Data'!#REF!="No Data",1,IF(#REF!&lt;&gt;"",1,0))</f>
        <v>#REF!</v>
      </c>
      <c r="D53" s="33" t="e">
        <f>IF('Crisis Indicator Data'!#REF!="No Data",1,IF(#REF!&lt;&gt;"",1,0))</f>
        <v>#REF!</v>
      </c>
      <c r="E53" s="33" t="e">
        <f>IF('Crisis Indicator Data'!#REF!="No Data",1,IF(#REF!&lt;&gt;"",1,0))</f>
        <v>#REF!</v>
      </c>
      <c r="F53" s="33" t="e">
        <f>IF('Crisis Indicator Data'!#REF!="No Data",1,IF(#REF!&lt;&gt;"",1,0))</f>
        <v>#REF!</v>
      </c>
      <c r="G53" s="33" t="e">
        <f>IF('Crisis Indicator Data'!#REF!="No Data",1,IF(#REF!&lt;&gt;"",1,0))</f>
        <v>#REF!</v>
      </c>
      <c r="H53" s="33" t="e">
        <f>IF('Crisis Indicator Data'!#REF!="No Data",1,IF(#REF!&lt;&gt;"",1,0))</f>
        <v>#REF!</v>
      </c>
      <c r="I53" s="33" t="e">
        <f>IF('Crisis Indicator Data'!#REF!="No Data",1,IF(#REF!&lt;&gt;"",1,0))</f>
        <v>#REF!</v>
      </c>
      <c r="J53" s="33" t="e">
        <f>IF('Crisis Indicator Data'!#REF!="No Data",1,IF(#REF!&lt;&gt;"",1,0))</f>
        <v>#REF!</v>
      </c>
      <c r="K53" s="33" t="e">
        <f>IF('Crisis Indicator Data'!#REF!="No Data",1,IF(#REF!&lt;&gt;"",1,0))</f>
        <v>#REF!</v>
      </c>
      <c r="L53" s="33" t="e">
        <f>IF('Crisis Indicator Data'!#REF!="No Data",1,IF(#REF!&lt;&gt;"",1,0))</f>
        <v>#REF!</v>
      </c>
      <c r="M53" s="33" t="e">
        <f>IF('Crisis Indicator Data'!#REF!="No Data",1,IF(#REF!&lt;&gt;"",1,0))</f>
        <v>#REF!</v>
      </c>
      <c r="N53" s="33" t="e">
        <f>IF('Crisis Indicator Data'!#REF!="No Data",1,IF(#REF!&lt;&gt;"",1,0))</f>
        <v>#REF!</v>
      </c>
      <c r="O53" s="33" t="e">
        <f>IF('Crisis Indicator Data'!#REF!="No Data",1,IF(#REF!&lt;&gt;"",1,0))</f>
        <v>#REF!</v>
      </c>
      <c r="P53" s="33" t="e">
        <f>IF('Crisis Indicator Data'!#REF!="No Data",1,IF(#REF!&lt;&gt;"",1,0))</f>
        <v>#REF!</v>
      </c>
      <c r="Q53" s="33" t="e">
        <f>IF('Crisis Indicator Data'!#REF!="No Data",1,IF(#REF!&lt;&gt;"",1,0))</f>
        <v>#REF!</v>
      </c>
      <c r="R53" s="33" t="e">
        <f>IF('Crisis Indicator Data'!#REF!="No Data",1,IF(#REF!&lt;&gt;"",1,0))</f>
        <v>#REF!</v>
      </c>
      <c r="S53" s="33" t="e">
        <f>IF('Crisis Indicator Data'!#REF!="No Data",1,IF(#REF!&lt;&gt;"",1,0))</f>
        <v>#REF!</v>
      </c>
      <c r="T53" s="33" t="e">
        <f>IF('Crisis Indicator Data'!#REF!="No Data",1,IF(#REF!&lt;&gt;"",1,0))</f>
        <v>#REF!</v>
      </c>
      <c r="U53" s="33" t="e">
        <f>IF('Crisis Indicator Data'!#REF!="No Data",1,IF(#REF!&lt;&gt;"",1,0))</f>
        <v>#REF!</v>
      </c>
      <c r="V53" s="33" t="e">
        <f>IF('Crisis Indicator Data'!#REF!="No Data",1,IF(#REF!&lt;&gt;"",1,0))</f>
        <v>#REF!</v>
      </c>
      <c r="W53" s="33" t="e">
        <f>IF('Crisis Indicator Data'!#REF!="No Data",1,IF(#REF!&lt;&gt;"",1,0))</f>
        <v>#REF!</v>
      </c>
      <c r="X53" s="33" t="e">
        <f>IF('Crisis Indicator Data'!#REF!="No Data",1,IF(#REF!&lt;&gt;"",1,0))</f>
        <v>#REF!</v>
      </c>
      <c r="Y53" s="33" t="e">
        <f>IF('Crisis Indicator Data'!#REF!="No Data",1,IF(#REF!&lt;&gt;"",1,0))</f>
        <v>#REF!</v>
      </c>
      <c r="Z53" s="33" t="e">
        <f>IF('Crisis Indicator Data'!#REF!="No Data",1,IF(#REF!&lt;&gt;"",1,0))</f>
        <v>#REF!</v>
      </c>
      <c r="AA53" s="33" t="e">
        <f>IF('Crisis Indicator Data'!#REF!="No Data",1,IF(#REF!&lt;&gt;"",1,0))</f>
        <v>#REF!</v>
      </c>
      <c r="AB53" s="33" t="e">
        <f>IF('Crisis Indicator Data'!#REF!="No Data",1,IF(#REF!&lt;&gt;"",1,0))</f>
        <v>#REF!</v>
      </c>
      <c r="AC53" s="33" t="e">
        <f>IF('Crisis Indicator Data'!#REF!="No Data",1,IF(#REF!&lt;&gt;"",1,0))</f>
        <v>#REF!</v>
      </c>
      <c r="AD53" s="33" t="e">
        <f>IF('Crisis Indicator Data'!#REF!="No Data",1,IF(#REF!&lt;&gt;"",1,0))</f>
        <v>#REF!</v>
      </c>
      <c r="AE53" s="33" t="e">
        <f>IF('Crisis Indicator Data'!#REF!="No Data",1,IF(#REF!&lt;&gt;"",1,0))</f>
        <v>#REF!</v>
      </c>
      <c r="AF53" s="33" t="e">
        <f>IF('Crisis Indicator Data'!#REF!="No Data",1,IF(#REF!&lt;&gt;"",1,0))</f>
        <v>#REF!</v>
      </c>
      <c r="AG53" s="33" t="e">
        <f>IF('Crisis Indicator Data'!#REF!="No Data",1,IF(#REF!&lt;&gt;"",1,0))</f>
        <v>#REF!</v>
      </c>
      <c r="AH53" s="33" t="e">
        <f>IF('Crisis Indicator Data'!#REF!="No Data",1,IF(#REF!&lt;&gt;"",1,0))</f>
        <v>#REF!</v>
      </c>
      <c r="AI53" s="33" t="e">
        <f>IF('Crisis Indicator Data'!#REF!="No Data",1,IF(#REF!&lt;&gt;"",1,0))</f>
        <v>#REF!</v>
      </c>
      <c r="AJ53" s="33" t="e">
        <f>IF('Crisis Indicator Data'!#REF!="No Data",1,IF(#REF!&lt;&gt;"",1,0))</f>
        <v>#REF!</v>
      </c>
      <c r="AK53" s="33" t="e">
        <f>IF('Crisis Indicator Data'!#REF!="No Data",1,IF(#REF!&lt;&gt;"",1,0))</f>
        <v>#REF!</v>
      </c>
      <c r="AL53" s="33" t="e">
        <f>IF('Crisis Indicator Data'!#REF!="No Data",1,IF(#REF!&lt;&gt;"",1,0))</f>
        <v>#REF!</v>
      </c>
      <c r="AM53" s="33" t="e">
        <f>IF('Crisis Indicator Data'!#REF!="No Data",1,IF(#REF!&lt;&gt;"",1,0))</f>
        <v>#REF!</v>
      </c>
      <c r="AN53" s="33" t="e">
        <f>IF('Crisis Indicator Data'!#REF!="No Data",1,IF(#REF!&lt;&gt;"",1,0))</f>
        <v>#REF!</v>
      </c>
      <c r="AO53" s="33" t="e">
        <f>IF('Crisis Indicator Data'!#REF!="No Data",1,IF(#REF!&lt;&gt;"",1,0))</f>
        <v>#REF!</v>
      </c>
      <c r="AP53" s="33" t="e">
        <f>IF('Crisis Indicator Data'!#REF!="No Data",1,IF(#REF!&lt;&gt;"",1,0))</f>
        <v>#REF!</v>
      </c>
      <c r="AQ53" s="33" t="e">
        <f>IF('Crisis Indicator Data'!#REF!="No Data",1,IF(#REF!&lt;&gt;"",1,0))</f>
        <v>#REF!</v>
      </c>
      <c r="AR53" s="33" t="e">
        <f>IF('Crisis Indicator Data'!#REF!="No Data",1,IF(#REF!&lt;&gt;"",1,0))</f>
        <v>#REF!</v>
      </c>
      <c r="AS53" s="33" t="e">
        <f>IF('Crisis Indicator Data'!#REF!="No Data",1,IF(#REF!&lt;&gt;"",1,0))</f>
        <v>#REF!</v>
      </c>
      <c r="AT53" s="33" t="e">
        <f>IF('Crisis Indicator Data'!#REF!="No Data",1,IF(#REF!&lt;&gt;"",1,0))</f>
        <v>#REF!</v>
      </c>
      <c r="AU53" s="33" t="e">
        <f>IF('Crisis Indicator Data'!#REF!="No Data",1,IF(#REF!&lt;&gt;"",1,0))</f>
        <v>#REF!</v>
      </c>
      <c r="AV53" s="33" t="e">
        <f>IF('Crisis Indicator Data'!#REF!="No Data",1,IF(#REF!&lt;&gt;"",1,0))</f>
        <v>#REF!</v>
      </c>
      <c r="AW53" s="33" t="e">
        <f>IF('Crisis Indicator Data'!#REF!="No Data",1,IF(#REF!&lt;&gt;"",1,0))</f>
        <v>#REF!</v>
      </c>
      <c r="AX53" s="33" t="e">
        <f>IF('Crisis Indicator Data'!#REF!="No Data",1,IF(#REF!&lt;&gt;"",1,0))</f>
        <v>#REF!</v>
      </c>
      <c r="AY53" s="33" t="e">
        <f>IF('Crisis Indicator Data'!#REF!="No Data",1,IF(#REF!&lt;&gt;"",1,0))</f>
        <v>#REF!</v>
      </c>
      <c r="AZ53" s="33" t="e">
        <f>IF('Crisis Indicator Data'!#REF!="No Data",1,IF(#REF!&lt;&gt;"",1,0))</f>
        <v>#REF!</v>
      </c>
      <c r="BA53" t="e">
        <f t="shared" si="0"/>
        <v>#REF!</v>
      </c>
      <c r="BB53" s="35" t="e">
        <f t="shared" si="1"/>
        <v>#REF!</v>
      </c>
    </row>
    <row r="54" spans="1:54" x14ac:dyDescent="0.3">
      <c r="A54" t="s">
        <v>98</v>
      </c>
      <c r="B54" s="33" t="e">
        <f>IF('Crisis Indicator Data'!#REF!="No Data",1,IF(#REF!&lt;&gt;"",1,0))</f>
        <v>#REF!</v>
      </c>
      <c r="C54" s="33" t="e">
        <f>IF('Crisis Indicator Data'!#REF!="No Data",1,IF(#REF!&lt;&gt;"",1,0))</f>
        <v>#REF!</v>
      </c>
      <c r="D54" s="33" t="e">
        <f>IF('Crisis Indicator Data'!#REF!="No Data",1,IF(#REF!&lt;&gt;"",1,0))</f>
        <v>#REF!</v>
      </c>
      <c r="E54" s="33" t="e">
        <f>IF('Crisis Indicator Data'!#REF!="No Data",1,IF(#REF!&lt;&gt;"",1,0))</f>
        <v>#REF!</v>
      </c>
      <c r="F54" s="33" t="e">
        <f>IF('Crisis Indicator Data'!#REF!="No Data",1,IF(#REF!&lt;&gt;"",1,0))</f>
        <v>#REF!</v>
      </c>
      <c r="G54" s="33" t="e">
        <f>IF('Crisis Indicator Data'!#REF!="No Data",1,IF(#REF!&lt;&gt;"",1,0))</f>
        <v>#REF!</v>
      </c>
      <c r="H54" s="33" t="e">
        <f>IF('Crisis Indicator Data'!#REF!="No Data",1,IF(#REF!&lt;&gt;"",1,0))</f>
        <v>#REF!</v>
      </c>
      <c r="I54" s="33" t="e">
        <f>IF('Crisis Indicator Data'!#REF!="No Data",1,IF(#REF!&lt;&gt;"",1,0))</f>
        <v>#REF!</v>
      </c>
      <c r="J54" s="33" t="e">
        <f>IF('Crisis Indicator Data'!#REF!="No Data",1,IF(#REF!&lt;&gt;"",1,0))</f>
        <v>#REF!</v>
      </c>
      <c r="K54" s="33" t="e">
        <f>IF('Crisis Indicator Data'!#REF!="No Data",1,IF(#REF!&lt;&gt;"",1,0))</f>
        <v>#REF!</v>
      </c>
      <c r="L54" s="33" t="e">
        <f>IF('Crisis Indicator Data'!#REF!="No Data",1,IF(#REF!&lt;&gt;"",1,0))</f>
        <v>#REF!</v>
      </c>
      <c r="M54" s="33" t="e">
        <f>IF('Crisis Indicator Data'!#REF!="No Data",1,IF(#REF!&lt;&gt;"",1,0))</f>
        <v>#REF!</v>
      </c>
      <c r="N54" s="33" t="e">
        <f>IF('Crisis Indicator Data'!#REF!="No Data",1,IF(#REF!&lt;&gt;"",1,0))</f>
        <v>#REF!</v>
      </c>
      <c r="O54" s="33" t="e">
        <f>IF('Crisis Indicator Data'!#REF!="No Data",1,IF(#REF!&lt;&gt;"",1,0))</f>
        <v>#REF!</v>
      </c>
      <c r="P54" s="33" t="e">
        <f>IF('Crisis Indicator Data'!#REF!="No Data",1,IF(#REF!&lt;&gt;"",1,0))</f>
        <v>#REF!</v>
      </c>
      <c r="Q54" s="33" t="e">
        <f>IF('Crisis Indicator Data'!#REF!="No Data",1,IF(#REF!&lt;&gt;"",1,0))</f>
        <v>#REF!</v>
      </c>
      <c r="R54" s="33" t="e">
        <f>IF('Crisis Indicator Data'!#REF!="No Data",1,IF(#REF!&lt;&gt;"",1,0))</f>
        <v>#REF!</v>
      </c>
      <c r="S54" s="33" t="e">
        <f>IF('Crisis Indicator Data'!#REF!="No Data",1,IF(#REF!&lt;&gt;"",1,0))</f>
        <v>#REF!</v>
      </c>
      <c r="T54" s="33" t="e">
        <f>IF('Crisis Indicator Data'!#REF!="No Data",1,IF(#REF!&lt;&gt;"",1,0))</f>
        <v>#REF!</v>
      </c>
      <c r="U54" s="33" t="e">
        <f>IF('Crisis Indicator Data'!#REF!="No Data",1,IF(#REF!&lt;&gt;"",1,0))</f>
        <v>#REF!</v>
      </c>
      <c r="V54" s="33" t="e">
        <f>IF('Crisis Indicator Data'!#REF!="No Data",1,IF(#REF!&lt;&gt;"",1,0))</f>
        <v>#REF!</v>
      </c>
      <c r="W54" s="33" t="e">
        <f>IF('Crisis Indicator Data'!#REF!="No Data",1,IF(#REF!&lt;&gt;"",1,0))</f>
        <v>#REF!</v>
      </c>
      <c r="X54" s="33" t="e">
        <f>IF('Crisis Indicator Data'!#REF!="No Data",1,IF(#REF!&lt;&gt;"",1,0))</f>
        <v>#REF!</v>
      </c>
      <c r="Y54" s="33" t="e">
        <f>IF('Crisis Indicator Data'!#REF!="No Data",1,IF(#REF!&lt;&gt;"",1,0))</f>
        <v>#REF!</v>
      </c>
      <c r="Z54" s="33" t="e">
        <f>IF('Crisis Indicator Data'!#REF!="No Data",1,IF(#REF!&lt;&gt;"",1,0))</f>
        <v>#REF!</v>
      </c>
      <c r="AA54" s="33" t="e">
        <f>IF('Crisis Indicator Data'!#REF!="No Data",1,IF(#REF!&lt;&gt;"",1,0))</f>
        <v>#REF!</v>
      </c>
      <c r="AB54" s="33" t="e">
        <f>IF('Crisis Indicator Data'!#REF!="No Data",1,IF(#REF!&lt;&gt;"",1,0))</f>
        <v>#REF!</v>
      </c>
      <c r="AC54" s="33" t="e">
        <f>IF('Crisis Indicator Data'!#REF!="No Data",1,IF(#REF!&lt;&gt;"",1,0))</f>
        <v>#REF!</v>
      </c>
      <c r="AD54" s="33" t="e">
        <f>IF('Crisis Indicator Data'!#REF!="No Data",1,IF(#REF!&lt;&gt;"",1,0))</f>
        <v>#REF!</v>
      </c>
      <c r="AE54" s="33" t="e">
        <f>IF('Crisis Indicator Data'!#REF!="No Data",1,IF(#REF!&lt;&gt;"",1,0))</f>
        <v>#REF!</v>
      </c>
      <c r="AF54" s="33" t="e">
        <f>IF('Crisis Indicator Data'!#REF!="No Data",1,IF(#REF!&lt;&gt;"",1,0))</f>
        <v>#REF!</v>
      </c>
      <c r="AG54" s="33" t="e">
        <f>IF('Crisis Indicator Data'!#REF!="No Data",1,IF(#REF!&lt;&gt;"",1,0))</f>
        <v>#REF!</v>
      </c>
      <c r="AH54" s="33" t="e">
        <f>IF('Crisis Indicator Data'!#REF!="No Data",1,IF(#REF!&lt;&gt;"",1,0))</f>
        <v>#REF!</v>
      </c>
      <c r="AI54" s="33" t="e">
        <f>IF('Crisis Indicator Data'!#REF!="No Data",1,IF(#REF!&lt;&gt;"",1,0))</f>
        <v>#REF!</v>
      </c>
      <c r="AJ54" s="33" t="e">
        <f>IF('Crisis Indicator Data'!#REF!="No Data",1,IF(#REF!&lt;&gt;"",1,0))</f>
        <v>#REF!</v>
      </c>
      <c r="AK54" s="33" t="e">
        <f>IF('Crisis Indicator Data'!#REF!="No Data",1,IF(#REF!&lt;&gt;"",1,0))</f>
        <v>#REF!</v>
      </c>
      <c r="AL54" s="33" t="e">
        <f>IF('Crisis Indicator Data'!#REF!="No Data",1,IF(#REF!&lt;&gt;"",1,0))</f>
        <v>#REF!</v>
      </c>
      <c r="AM54" s="33" t="e">
        <f>IF('Crisis Indicator Data'!#REF!="No Data",1,IF(#REF!&lt;&gt;"",1,0))</f>
        <v>#REF!</v>
      </c>
      <c r="AN54" s="33" t="e">
        <f>IF('Crisis Indicator Data'!#REF!="No Data",1,IF(#REF!&lt;&gt;"",1,0))</f>
        <v>#REF!</v>
      </c>
      <c r="AO54" s="33" t="e">
        <f>IF('Crisis Indicator Data'!#REF!="No Data",1,IF(#REF!&lt;&gt;"",1,0))</f>
        <v>#REF!</v>
      </c>
      <c r="AP54" s="33" t="e">
        <f>IF('Crisis Indicator Data'!#REF!="No Data",1,IF(#REF!&lt;&gt;"",1,0))</f>
        <v>#REF!</v>
      </c>
      <c r="AQ54" s="33" t="e">
        <f>IF('Crisis Indicator Data'!#REF!="No Data",1,IF(#REF!&lt;&gt;"",1,0))</f>
        <v>#REF!</v>
      </c>
      <c r="AR54" s="33" t="e">
        <f>IF('Crisis Indicator Data'!#REF!="No Data",1,IF(#REF!&lt;&gt;"",1,0))</f>
        <v>#REF!</v>
      </c>
      <c r="AS54" s="33" t="e">
        <f>IF('Crisis Indicator Data'!#REF!="No Data",1,IF(#REF!&lt;&gt;"",1,0))</f>
        <v>#REF!</v>
      </c>
      <c r="AT54" s="33" t="e">
        <f>IF('Crisis Indicator Data'!#REF!="No Data",1,IF(#REF!&lt;&gt;"",1,0))</f>
        <v>#REF!</v>
      </c>
      <c r="AU54" s="33" t="e">
        <f>IF('Crisis Indicator Data'!#REF!="No Data",1,IF(#REF!&lt;&gt;"",1,0))</f>
        <v>#REF!</v>
      </c>
      <c r="AV54" s="33" t="e">
        <f>IF('Crisis Indicator Data'!#REF!="No Data",1,IF(#REF!&lt;&gt;"",1,0))</f>
        <v>#REF!</v>
      </c>
      <c r="AW54" s="33" t="e">
        <f>IF('Crisis Indicator Data'!#REF!="No Data",1,IF(#REF!&lt;&gt;"",1,0))</f>
        <v>#REF!</v>
      </c>
      <c r="AX54" s="33" t="e">
        <f>IF('Crisis Indicator Data'!#REF!="No Data",1,IF(#REF!&lt;&gt;"",1,0))</f>
        <v>#REF!</v>
      </c>
      <c r="AY54" s="33" t="e">
        <f>IF('Crisis Indicator Data'!#REF!="No Data",1,IF(#REF!&lt;&gt;"",1,0))</f>
        <v>#REF!</v>
      </c>
      <c r="AZ54" s="33" t="e">
        <f>IF('Crisis Indicator Data'!#REF!="No Data",1,IF(#REF!&lt;&gt;"",1,0))</f>
        <v>#REF!</v>
      </c>
      <c r="BA54" t="e">
        <f t="shared" si="0"/>
        <v>#REF!</v>
      </c>
      <c r="BB54" s="35" t="e">
        <f t="shared" si="1"/>
        <v>#REF!</v>
      </c>
    </row>
    <row r="55" spans="1:54" x14ac:dyDescent="0.3">
      <c r="A55" t="s">
        <v>100</v>
      </c>
      <c r="B55" s="33" t="e">
        <f>IF('Crisis Indicator Data'!#REF!="No Data",1,IF(#REF!&lt;&gt;"",1,0))</f>
        <v>#REF!</v>
      </c>
      <c r="C55" s="33" t="e">
        <f>IF('Crisis Indicator Data'!#REF!="No Data",1,IF(#REF!&lt;&gt;"",1,0))</f>
        <v>#REF!</v>
      </c>
      <c r="D55" s="33" t="e">
        <f>IF('Crisis Indicator Data'!#REF!="No Data",1,IF(#REF!&lt;&gt;"",1,0))</f>
        <v>#REF!</v>
      </c>
      <c r="E55" s="33" t="e">
        <f>IF('Crisis Indicator Data'!#REF!="No Data",1,IF(#REF!&lt;&gt;"",1,0))</f>
        <v>#REF!</v>
      </c>
      <c r="F55" s="33" t="e">
        <f>IF('Crisis Indicator Data'!#REF!="No Data",1,IF(#REF!&lt;&gt;"",1,0))</f>
        <v>#REF!</v>
      </c>
      <c r="G55" s="33" t="e">
        <f>IF('Crisis Indicator Data'!#REF!="No Data",1,IF(#REF!&lt;&gt;"",1,0))</f>
        <v>#REF!</v>
      </c>
      <c r="H55" s="33" t="e">
        <f>IF('Crisis Indicator Data'!#REF!="No Data",1,IF(#REF!&lt;&gt;"",1,0))</f>
        <v>#REF!</v>
      </c>
      <c r="I55" s="33" t="e">
        <f>IF('Crisis Indicator Data'!#REF!="No Data",1,IF(#REF!&lt;&gt;"",1,0))</f>
        <v>#REF!</v>
      </c>
      <c r="J55" s="33" t="e">
        <f>IF('Crisis Indicator Data'!#REF!="No Data",1,IF(#REF!&lt;&gt;"",1,0))</f>
        <v>#REF!</v>
      </c>
      <c r="K55" s="33" t="e">
        <f>IF('Crisis Indicator Data'!#REF!="No Data",1,IF(#REF!&lt;&gt;"",1,0))</f>
        <v>#REF!</v>
      </c>
      <c r="L55" s="33" t="e">
        <f>IF('Crisis Indicator Data'!#REF!="No Data",1,IF(#REF!&lt;&gt;"",1,0))</f>
        <v>#REF!</v>
      </c>
      <c r="M55" s="33" t="e">
        <f>IF('Crisis Indicator Data'!#REF!="No Data",1,IF(#REF!&lt;&gt;"",1,0))</f>
        <v>#REF!</v>
      </c>
      <c r="N55" s="33" t="e">
        <f>IF('Crisis Indicator Data'!#REF!="No Data",1,IF(#REF!&lt;&gt;"",1,0))</f>
        <v>#REF!</v>
      </c>
      <c r="O55" s="33" t="e">
        <f>IF('Crisis Indicator Data'!#REF!="No Data",1,IF(#REF!&lt;&gt;"",1,0))</f>
        <v>#REF!</v>
      </c>
      <c r="P55" s="33" t="e">
        <f>IF('Crisis Indicator Data'!#REF!="No Data",1,IF(#REF!&lt;&gt;"",1,0))</f>
        <v>#REF!</v>
      </c>
      <c r="Q55" s="33" t="e">
        <f>IF('Crisis Indicator Data'!#REF!="No Data",1,IF(#REF!&lt;&gt;"",1,0))</f>
        <v>#REF!</v>
      </c>
      <c r="R55" s="33" t="e">
        <f>IF('Crisis Indicator Data'!#REF!="No Data",1,IF(#REF!&lt;&gt;"",1,0))</f>
        <v>#REF!</v>
      </c>
      <c r="S55" s="33" t="e">
        <f>IF('Crisis Indicator Data'!#REF!="No Data",1,IF(#REF!&lt;&gt;"",1,0))</f>
        <v>#REF!</v>
      </c>
      <c r="T55" s="33" t="e">
        <f>IF('Crisis Indicator Data'!#REF!="No Data",1,IF(#REF!&lt;&gt;"",1,0))</f>
        <v>#REF!</v>
      </c>
      <c r="U55" s="33" t="e">
        <f>IF('Crisis Indicator Data'!#REF!="No Data",1,IF(#REF!&lt;&gt;"",1,0))</f>
        <v>#REF!</v>
      </c>
      <c r="V55" s="33" t="e">
        <f>IF('Crisis Indicator Data'!#REF!="No Data",1,IF(#REF!&lt;&gt;"",1,0))</f>
        <v>#REF!</v>
      </c>
      <c r="W55" s="33" t="e">
        <f>IF('Crisis Indicator Data'!#REF!="No Data",1,IF(#REF!&lt;&gt;"",1,0))</f>
        <v>#REF!</v>
      </c>
      <c r="X55" s="33" t="e">
        <f>IF('Crisis Indicator Data'!#REF!="No Data",1,IF(#REF!&lt;&gt;"",1,0))</f>
        <v>#REF!</v>
      </c>
      <c r="Y55" s="33" t="e">
        <f>IF('Crisis Indicator Data'!#REF!="No Data",1,IF(#REF!&lt;&gt;"",1,0))</f>
        <v>#REF!</v>
      </c>
      <c r="Z55" s="33" t="e">
        <f>IF('Crisis Indicator Data'!#REF!="No Data",1,IF(#REF!&lt;&gt;"",1,0))</f>
        <v>#REF!</v>
      </c>
      <c r="AA55" s="33" t="e">
        <f>IF('Crisis Indicator Data'!#REF!="No Data",1,IF(#REF!&lt;&gt;"",1,0))</f>
        <v>#REF!</v>
      </c>
      <c r="AB55" s="33" t="e">
        <f>IF('Crisis Indicator Data'!#REF!="No Data",1,IF(#REF!&lt;&gt;"",1,0))</f>
        <v>#REF!</v>
      </c>
      <c r="AC55" s="33" t="e">
        <f>IF('Crisis Indicator Data'!#REF!="No Data",1,IF(#REF!&lt;&gt;"",1,0))</f>
        <v>#REF!</v>
      </c>
      <c r="AD55" s="33" t="e">
        <f>IF('Crisis Indicator Data'!#REF!="No Data",1,IF(#REF!&lt;&gt;"",1,0))</f>
        <v>#REF!</v>
      </c>
      <c r="AE55" s="33" t="e">
        <f>IF('Crisis Indicator Data'!#REF!="No Data",1,IF(#REF!&lt;&gt;"",1,0))</f>
        <v>#REF!</v>
      </c>
      <c r="AF55" s="33" t="e">
        <f>IF('Crisis Indicator Data'!#REF!="No Data",1,IF(#REF!&lt;&gt;"",1,0))</f>
        <v>#REF!</v>
      </c>
      <c r="AG55" s="33" t="e">
        <f>IF('Crisis Indicator Data'!#REF!="No Data",1,IF(#REF!&lt;&gt;"",1,0))</f>
        <v>#REF!</v>
      </c>
      <c r="AH55" s="33" t="e">
        <f>IF('Crisis Indicator Data'!#REF!="No Data",1,IF(#REF!&lt;&gt;"",1,0))</f>
        <v>#REF!</v>
      </c>
      <c r="AI55" s="33" t="e">
        <f>IF('Crisis Indicator Data'!#REF!="No Data",1,IF(#REF!&lt;&gt;"",1,0))</f>
        <v>#REF!</v>
      </c>
      <c r="AJ55" s="33" t="e">
        <f>IF('Crisis Indicator Data'!#REF!="No Data",1,IF(#REF!&lt;&gt;"",1,0))</f>
        <v>#REF!</v>
      </c>
      <c r="AK55" s="33" t="e">
        <f>IF('Crisis Indicator Data'!#REF!="No Data",1,IF(#REF!&lt;&gt;"",1,0))</f>
        <v>#REF!</v>
      </c>
      <c r="AL55" s="33" t="e">
        <f>IF('Crisis Indicator Data'!#REF!="No Data",1,IF(#REF!&lt;&gt;"",1,0))</f>
        <v>#REF!</v>
      </c>
      <c r="AM55" s="33" t="e">
        <f>IF('Crisis Indicator Data'!#REF!="No Data",1,IF(#REF!&lt;&gt;"",1,0))</f>
        <v>#REF!</v>
      </c>
      <c r="AN55" s="33" t="e">
        <f>IF('Crisis Indicator Data'!#REF!="No Data",1,IF(#REF!&lt;&gt;"",1,0))</f>
        <v>#REF!</v>
      </c>
      <c r="AO55" s="33" t="e">
        <f>IF('Crisis Indicator Data'!#REF!="No Data",1,IF(#REF!&lt;&gt;"",1,0))</f>
        <v>#REF!</v>
      </c>
      <c r="AP55" s="33" t="e">
        <f>IF('Crisis Indicator Data'!#REF!="No Data",1,IF(#REF!&lt;&gt;"",1,0))</f>
        <v>#REF!</v>
      </c>
      <c r="AQ55" s="33" t="e">
        <f>IF('Crisis Indicator Data'!#REF!="No Data",1,IF(#REF!&lt;&gt;"",1,0))</f>
        <v>#REF!</v>
      </c>
      <c r="AR55" s="33" t="e">
        <f>IF('Crisis Indicator Data'!#REF!="No Data",1,IF(#REF!&lt;&gt;"",1,0))</f>
        <v>#REF!</v>
      </c>
      <c r="AS55" s="33" t="e">
        <f>IF('Crisis Indicator Data'!#REF!="No Data",1,IF(#REF!&lt;&gt;"",1,0))</f>
        <v>#REF!</v>
      </c>
      <c r="AT55" s="33" t="e">
        <f>IF('Crisis Indicator Data'!#REF!="No Data",1,IF(#REF!&lt;&gt;"",1,0))</f>
        <v>#REF!</v>
      </c>
      <c r="AU55" s="33" t="e">
        <f>IF('Crisis Indicator Data'!#REF!="No Data",1,IF(#REF!&lt;&gt;"",1,0))</f>
        <v>#REF!</v>
      </c>
      <c r="AV55" s="33" t="e">
        <f>IF('Crisis Indicator Data'!#REF!="No Data",1,IF(#REF!&lt;&gt;"",1,0))</f>
        <v>#REF!</v>
      </c>
      <c r="AW55" s="33" t="e">
        <f>IF('Crisis Indicator Data'!#REF!="No Data",1,IF(#REF!&lt;&gt;"",1,0))</f>
        <v>#REF!</v>
      </c>
      <c r="AX55" s="33" t="e">
        <f>IF('Crisis Indicator Data'!#REF!="No Data",1,IF(#REF!&lt;&gt;"",1,0))</f>
        <v>#REF!</v>
      </c>
      <c r="AY55" s="33" t="e">
        <f>IF('Crisis Indicator Data'!#REF!="No Data",1,IF(#REF!&lt;&gt;"",1,0))</f>
        <v>#REF!</v>
      </c>
      <c r="AZ55" s="33" t="e">
        <f>IF('Crisis Indicator Data'!#REF!="No Data",1,IF(#REF!&lt;&gt;"",1,0))</f>
        <v>#REF!</v>
      </c>
      <c r="BA55" t="e">
        <f t="shared" si="0"/>
        <v>#REF!</v>
      </c>
      <c r="BB55" s="35" t="e">
        <f t="shared" si="1"/>
        <v>#REF!</v>
      </c>
    </row>
    <row r="56" spans="1:54" x14ac:dyDescent="0.3">
      <c r="A56" t="s">
        <v>102</v>
      </c>
      <c r="B56" s="33" t="e">
        <f>IF('Crisis Indicator Data'!#REF!="No Data",1,IF(#REF!&lt;&gt;"",1,0))</f>
        <v>#REF!</v>
      </c>
      <c r="C56" s="33" t="e">
        <f>IF('Crisis Indicator Data'!#REF!="No Data",1,IF(#REF!&lt;&gt;"",1,0))</f>
        <v>#REF!</v>
      </c>
      <c r="D56" s="33" t="e">
        <f>IF('Crisis Indicator Data'!#REF!="No Data",1,IF(#REF!&lt;&gt;"",1,0))</f>
        <v>#REF!</v>
      </c>
      <c r="E56" s="33" t="e">
        <f>IF('Crisis Indicator Data'!#REF!="No Data",1,IF(#REF!&lt;&gt;"",1,0))</f>
        <v>#REF!</v>
      </c>
      <c r="F56" s="33" t="e">
        <f>IF('Crisis Indicator Data'!#REF!="No Data",1,IF(#REF!&lt;&gt;"",1,0))</f>
        <v>#REF!</v>
      </c>
      <c r="G56" s="33" t="e">
        <f>IF('Crisis Indicator Data'!#REF!="No Data",1,IF(#REF!&lt;&gt;"",1,0))</f>
        <v>#REF!</v>
      </c>
      <c r="H56" s="33" t="e">
        <f>IF('Crisis Indicator Data'!#REF!="No Data",1,IF(#REF!&lt;&gt;"",1,0))</f>
        <v>#REF!</v>
      </c>
      <c r="I56" s="33" t="e">
        <f>IF('Crisis Indicator Data'!#REF!="No Data",1,IF(#REF!&lt;&gt;"",1,0))</f>
        <v>#REF!</v>
      </c>
      <c r="J56" s="33" t="e">
        <f>IF('Crisis Indicator Data'!#REF!="No Data",1,IF(#REF!&lt;&gt;"",1,0))</f>
        <v>#REF!</v>
      </c>
      <c r="K56" s="33" t="e">
        <f>IF('Crisis Indicator Data'!#REF!="No Data",1,IF(#REF!&lt;&gt;"",1,0))</f>
        <v>#REF!</v>
      </c>
      <c r="L56" s="33" t="e">
        <f>IF('Crisis Indicator Data'!#REF!="No Data",1,IF(#REF!&lt;&gt;"",1,0))</f>
        <v>#REF!</v>
      </c>
      <c r="M56" s="33" t="e">
        <f>IF('Crisis Indicator Data'!#REF!="No Data",1,IF(#REF!&lt;&gt;"",1,0))</f>
        <v>#REF!</v>
      </c>
      <c r="N56" s="33" t="e">
        <f>IF('Crisis Indicator Data'!#REF!="No Data",1,IF(#REF!&lt;&gt;"",1,0))</f>
        <v>#REF!</v>
      </c>
      <c r="O56" s="33" t="e">
        <f>IF('Crisis Indicator Data'!#REF!="No Data",1,IF(#REF!&lt;&gt;"",1,0))</f>
        <v>#REF!</v>
      </c>
      <c r="P56" s="33" t="e">
        <f>IF('Crisis Indicator Data'!#REF!="No Data",1,IF(#REF!&lt;&gt;"",1,0))</f>
        <v>#REF!</v>
      </c>
      <c r="Q56" s="33" t="e">
        <f>IF('Crisis Indicator Data'!#REF!="No Data",1,IF(#REF!&lt;&gt;"",1,0))</f>
        <v>#REF!</v>
      </c>
      <c r="R56" s="33" t="e">
        <f>IF('Crisis Indicator Data'!#REF!="No Data",1,IF(#REF!&lt;&gt;"",1,0))</f>
        <v>#REF!</v>
      </c>
      <c r="S56" s="33" t="e">
        <f>IF('Crisis Indicator Data'!#REF!="No Data",1,IF(#REF!&lt;&gt;"",1,0))</f>
        <v>#REF!</v>
      </c>
      <c r="T56" s="33" t="e">
        <f>IF('Crisis Indicator Data'!#REF!="No Data",1,IF(#REF!&lt;&gt;"",1,0))</f>
        <v>#REF!</v>
      </c>
      <c r="U56" s="33" t="e">
        <f>IF('Crisis Indicator Data'!#REF!="No Data",1,IF(#REF!&lt;&gt;"",1,0))</f>
        <v>#REF!</v>
      </c>
      <c r="V56" s="33" t="e">
        <f>IF('Crisis Indicator Data'!#REF!="No Data",1,IF(#REF!&lt;&gt;"",1,0))</f>
        <v>#REF!</v>
      </c>
      <c r="W56" s="33" t="e">
        <f>IF('Crisis Indicator Data'!#REF!="No Data",1,IF(#REF!&lt;&gt;"",1,0))</f>
        <v>#REF!</v>
      </c>
      <c r="X56" s="33" t="e">
        <f>IF('Crisis Indicator Data'!#REF!="No Data",1,IF(#REF!&lt;&gt;"",1,0))</f>
        <v>#REF!</v>
      </c>
      <c r="Y56" s="33" t="e">
        <f>IF('Crisis Indicator Data'!#REF!="No Data",1,IF(#REF!&lt;&gt;"",1,0))</f>
        <v>#REF!</v>
      </c>
      <c r="Z56" s="33" t="e">
        <f>IF('Crisis Indicator Data'!#REF!="No Data",1,IF(#REF!&lt;&gt;"",1,0))</f>
        <v>#REF!</v>
      </c>
      <c r="AA56" s="33" t="e">
        <f>IF('Crisis Indicator Data'!#REF!="No Data",1,IF(#REF!&lt;&gt;"",1,0))</f>
        <v>#REF!</v>
      </c>
      <c r="AB56" s="33" t="e">
        <f>IF('Crisis Indicator Data'!#REF!="No Data",1,IF(#REF!&lt;&gt;"",1,0))</f>
        <v>#REF!</v>
      </c>
      <c r="AC56" s="33" t="e">
        <f>IF('Crisis Indicator Data'!#REF!="No Data",1,IF(#REF!&lt;&gt;"",1,0))</f>
        <v>#REF!</v>
      </c>
      <c r="AD56" s="33" t="e">
        <f>IF('Crisis Indicator Data'!#REF!="No Data",1,IF(#REF!&lt;&gt;"",1,0))</f>
        <v>#REF!</v>
      </c>
      <c r="AE56" s="33" t="e">
        <f>IF('Crisis Indicator Data'!#REF!="No Data",1,IF(#REF!&lt;&gt;"",1,0))</f>
        <v>#REF!</v>
      </c>
      <c r="AF56" s="33" t="e">
        <f>IF('Crisis Indicator Data'!#REF!="No Data",1,IF(#REF!&lt;&gt;"",1,0))</f>
        <v>#REF!</v>
      </c>
      <c r="AG56" s="33" t="e">
        <f>IF('Crisis Indicator Data'!#REF!="No Data",1,IF(#REF!&lt;&gt;"",1,0))</f>
        <v>#REF!</v>
      </c>
      <c r="AH56" s="33" t="e">
        <f>IF('Crisis Indicator Data'!#REF!="No Data",1,IF(#REF!&lt;&gt;"",1,0))</f>
        <v>#REF!</v>
      </c>
      <c r="AI56" s="33" t="e">
        <f>IF('Crisis Indicator Data'!#REF!="No Data",1,IF(#REF!&lt;&gt;"",1,0))</f>
        <v>#REF!</v>
      </c>
      <c r="AJ56" s="33" t="e">
        <f>IF('Crisis Indicator Data'!#REF!="No Data",1,IF(#REF!&lt;&gt;"",1,0))</f>
        <v>#REF!</v>
      </c>
      <c r="AK56" s="33" t="e">
        <f>IF('Crisis Indicator Data'!#REF!="No Data",1,IF(#REF!&lt;&gt;"",1,0))</f>
        <v>#REF!</v>
      </c>
      <c r="AL56" s="33" t="e">
        <f>IF('Crisis Indicator Data'!#REF!="No Data",1,IF(#REF!&lt;&gt;"",1,0))</f>
        <v>#REF!</v>
      </c>
      <c r="AM56" s="33" t="e">
        <f>IF('Crisis Indicator Data'!#REF!="No Data",1,IF(#REF!&lt;&gt;"",1,0))</f>
        <v>#REF!</v>
      </c>
      <c r="AN56" s="33" t="e">
        <f>IF('Crisis Indicator Data'!#REF!="No Data",1,IF(#REF!&lt;&gt;"",1,0))</f>
        <v>#REF!</v>
      </c>
      <c r="AO56" s="33" t="e">
        <f>IF('Crisis Indicator Data'!#REF!="No Data",1,IF(#REF!&lt;&gt;"",1,0))</f>
        <v>#REF!</v>
      </c>
      <c r="AP56" s="33" t="e">
        <f>IF('Crisis Indicator Data'!#REF!="No Data",1,IF(#REF!&lt;&gt;"",1,0))</f>
        <v>#REF!</v>
      </c>
      <c r="AQ56" s="33" t="e">
        <f>IF('Crisis Indicator Data'!#REF!="No Data",1,IF(#REF!&lt;&gt;"",1,0))</f>
        <v>#REF!</v>
      </c>
      <c r="AR56" s="33" t="e">
        <f>IF('Crisis Indicator Data'!#REF!="No Data",1,IF(#REF!&lt;&gt;"",1,0))</f>
        <v>#REF!</v>
      </c>
      <c r="AS56" s="33" t="e">
        <f>IF('Crisis Indicator Data'!#REF!="No Data",1,IF(#REF!&lt;&gt;"",1,0))</f>
        <v>#REF!</v>
      </c>
      <c r="AT56" s="33" t="e">
        <f>IF('Crisis Indicator Data'!#REF!="No Data",1,IF(#REF!&lt;&gt;"",1,0))</f>
        <v>#REF!</v>
      </c>
      <c r="AU56" s="33" t="e">
        <f>IF('Crisis Indicator Data'!#REF!="No Data",1,IF(#REF!&lt;&gt;"",1,0))</f>
        <v>#REF!</v>
      </c>
      <c r="AV56" s="33" t="e">
        <f>IF('Crisis Indicator Data'!#REF!="No Data",1,IF(#REF!&lt;&gt;"",1,0))</f>
        <v>#REF!</v>
      </c>
      <c r="AW56" s="33" t="e">
        <f>IF('Crisis Indicator Data'!#REF!="No Data",1,IF(#REF!&lt;&gt;"",1,0))</f>
        <v>#REF!</v>
      </c>
      <c r="AX56" s="33" t="e">
        <f>IF('Crisis Indicator Data'!#REF!="No Data",1,IF(#REF!&lt;&gt;"",1,0))</f>
        <v>#REF!</v>
      </c>
      <c r="AY56" s="33" t="e">
        <f>IF('Crisis Indicator Data'!#REF!="No Data",1,IF(#REF!&lt;&gt;"",1,0))</f>
        <v>#REF!</v>
      </c>
      <c r="AZ56" s="33" t="e">
        <f>IF('Crisis Indicator Data'!#REF!="No Data",1,IF(#REF!&lt;&gt;"",1,0))</f>
        <v>#REF!</v>
      </c>
      <c r="BA56" t="e">
        <f t="shared" si="0"/>
        <v>#REF!</v>
      </c>
      <c r="BB56" s="35" t="e">
        <f t="shared" si="1"/>
        <v>#REF!</v>
      </c>
    </row>
    <row r="57" spans="1:54" x14ac:dyDescent="0.3">
      <c r="A57" t="s">
        <v>104</v>
      </c>
      <c r="B57" s="33" t="e">
        <f>IF('Crisis Indicator Data'!#REF!="No Data",1,IF(#REF!&lt;&gt;"",1,0))</f>
        <v>#REF!</v>
      </c>
      <c r="C57" s="33" t="e">
        <f>IF('Crisis Indicator Data'!#REF!="No Data",1,IF(#REF!&lt;&gt;"",1,0))</f>
        <v>#REF!</v>
      </c>
      <c r="D57" s="33" t="e">
        <f>IF('Crisis Indicator Data'!#REF!="No Data",1,IF(#REF!&lt;&gt;"",1,0))</f>
        <v>#REF!</v>
      </c>
      <c r="E57" s="33" t="e">
        <f>IF('Crisis Indicator Data'!#REF!="No Data",1,IF(#REF!&lt;&gt;"",1,0))</f>
        <v>#REF!</v>
      </c>
      <c r="F57" s="33" t="e">
        <f>IF('Crisis Indicator Data'!#REF!="No Data",1,IF(#REF!&lt;&gt;"",1,0))</f>
        <v>#REF!</v>
      </c>
      <c r="G57" s="33" t="e">
        <f>IF('Crisis Indicator Data'!#REF!="No Data",1,IF(#REF!&lt;&gt;"",1,0))</f>
        <v>#REF!</v>
      </c>
      <c r="H57" s="33" t="e">
        <f>IF('Crisis Indicator Data'!#REF!="No Data",1,IF(#REF!&lt;&gt;"",1,0))</f>
        <v>#REF!</v>
      </c>
      <c r="I57" s="33" t="e">
        <f>IF('Crisis Indicator Data'!#REF!="No Data",1,IF(#REF!&lt;&gt;"",1,0))</f>
        <v>#REF!</v>
      </c>
      <c r="J57" s="33" t="e">
        <f>IF('Crisis Indicator Data'!#REF!="No Data",1,IF(#REF!&lt;&gt;"",1,0))</f>
        <v>#REF!</v>
      </c>
      <c r="K57" s="33" t="e">
        <f>IF('Crisis Indicator Data'!#REF!="No Data",1,IF(#REF!&lt;&gt;"",1,0))</f>
        <v>#REF!</v>
      </c>
      <c r="L57" s="33" t="e">
        <f>IF('Crisis Indicator Data'!#REF!="No Data",1,IF(#REF!&lt;&gt;"",1,0))</f>
        <v>#REF!</v>
      </c>
      <c r="M57" s="33" t="e">
        <f>IF('Crisis Indicator Data'!#REF!="No Data",1,IF(#REF!&lt;&gt;"",1,0))</f>
        <v>#REF!</v>
      </c>
      <c r="N57" s="33" t="e">
        <f>IF('Crisis Indicator Data'!#REF!="No Data",1,IF(#REF!&lt;&gt;"",1,0))</f>
        <v>#REF!</v>
      </c>
      <c r="O57" s="33" t="e">
        <f>IF('Crisis Indicator Data'!#REF!="No Data",1,IF(#REF!&lt;&gt;"",1,0))</f>
        <v>#REF!</v>
      </c>
      <c r="P57" s="33" t="e">
        <f>IF('Crisis Indicator Data'!#REF!="No Data",1,IF(#REF!&lt;&gt;"",1,0))</f>
        <v>#REF!</v>
      </c>
      <c r="Q57" s="33" t="e">
        <f>IF('Crisis Indicator Data'!#REF!="No Data",1,IF(#REF!&lt;&gt;"",1,0))</f>
        <v>#REF!</v>
      </c>
      <c r="R57" s="33" t="e">
        <f>IF('Crisis Indicator Data'!#REF!="No Data",1,IF(#REF!&lt;&gt;"",1,0))</f>
        <v>#REF!</v>
      </c>
      <c r="S57" s="33" t="e">
        <f>IF('Crisis Indicator Data'!#REF!="No Data",1,IF(#REF!&lt;&gt;"",1,0))</f>
        <v>#REF!</v>
      </c>
      <c r="T57" s="33" t="e">
        <f>IF('Crisis Indicator Data'!#REF!="No Data",1,IF(#REF!&lt;&gt;"",1,0))</f>
        <v>#REF!</v>
      </c>
      <c r="U57" s="33" t="e">
        <f>IF('Crisis Indicator Data'!#REF!="No Data",1,IF(#REF!&lt;&gt;"",1,0))</f>
        <v>#REF!</v>
      </c>
      <c r="V57" s="33" t="e">
        <f>IF('Crisis Indicator Data'!#REF!="No Data",1,IF(#REF!&lt;&gt;"",1,0))</f>
        <v>#REF!</v>
      </c>
      <c r="W57" s="33" t="e">
        <f>IF('Crisis Indicator Data'!#REF!="No Data",1,IF(#REF!&lt;&gt;"",1,0))</f>
        <v>#REF!</v>
      </c>
      <c r="X57" s="33" t="e">
        <f>IF('Crisis Indicator Data'!#REF!="No Data",1,IF(#REF!&lt;&gt;"",1,0))</f>
        <v>#REF!</v>
      </c>
      <c r="Y57" s="33" t="e">
        <f>IF('Crisis Indicator Data'!#REF!="No Data",1,IF(#REF!&lt;&gt;"",1,0))</f>
        <v>#REF!</v>
      </c>
      <c r="Z57" s="33" t="e">
        <f>IF('Crisis Indicator Data'!#REF!="No Data",1,IF(#REF!&lt;&gt;"",1,0))</f>
        <v>#REF!</v>
      </c>
      <c r="AA57" s="33" t="e">
        <f>IF('Crisis Indicator Data'!#REF!="No Data",1,IF(#REF!&lt;&gt;"",1,0))</f>
        <v>#REF!</v>
      </c>
      <c r="AB57" s="33" t="e">
        <f>IF('Crisis Indicator Data'!#REF!="No Data",1,IF(#REF!&lt;&gt;"",1,0))</f>
        <v>#REF!</v>
      </c>
      <c r="AC57" s="33" t="e">
        <f>IF('Crisis Indicator Data'!#REF!="No Data",1,IF(#REF!&lt;&gt;"",1,0))</f>
        <v>#REF!</v>
      </c>
      <c r="AD57" s="33" t="e">
        <f>IF('Crisis Indicator Data'!#REF!="No Data",1,IF(#REF!&lt;&gt;"",1,0))</f>
        <v>#REF!</v>
      </c>
      <c r="AE57" s="33" t="e">
        <f>IF('Crisis Indicator Data'!#REF!="No Data",1,IF(#REF!&lt;&gt;"",1,0))</f>
        <v>#REF!</v>
      </c>
      <c r="AF57" s="33" t="e">
        <f>IF('Crisis Indicator Data'!#REF!="No Data",1,IF(#REF!&lt;&gt;"",1,0))</f>
        <v>#REF!</v>
      </c>
      <c r="AG57" s="33" t="e">
        <f>IF('Crisis Indicator Data'!#REF!="No Data",1,IF(#REF!&lt;&gt;"",1,0))</f>
        <v>#REF!</v>
      </c>
      <c r="AH57" s="33" t="e">
        <f>IF('Crisis Indicator Data'!#REF!="No Data",1,IF(#REF!&lt;&gt;"",1,0))</f>
        <v>#REF!</v>
      </c>
      <c r="AI57" s="33" t="e">
        <f>IF('Crisis Indicator Data'!#REF!="No Data",1,IF(#REF!&lt;&gt;"",1,0))</f>
        <v>#REF!</v>
      </c>
      <c r="AJ57" s="33" t="e">
        <f>IF('Crisis Indicator Data'!#REF!="No Data",1,IF(#REF!&lt;&gt;"",1,0))</f>
        <v>#REF!</v>
      </c>
      <c r="AK57" s="33" t="e">
        <f>IF('Crisis Indicator Data'!#REF!="No Data",1,IF(#REF!&lt;&gt;"",1,0))</f>
        <v>#REF!</v>
      </c>
      <c r="AL57" s="33" t="e">
        <f>IF('Crisis Indicator Data'!#REF!="No Data",1,IF(#REF!&lt;&gt;"",1,0))</f>
        <v>#REF!</v>
      </c>
      <c r="AM57" s="33" t="e">
        <f>IF('Crisis Indicator Data'!#REF!="No Data",1,IF(#REF!&lt;&gt;"",1,0))</f>
        <v>#REF!</v>
      </c>
      <c r="AN57" s="33" t="e">
        <f>IF('Crisis Indicator Data'!#REF!="No Data",1,IF(#REF!&lt;&gt;"",1,0))</f>
        <v>#REF!</v>
      </c>
      <c r="AO57" s="33" t="e">
        <f>IF('Crisis Indicator Data'!#REF!="No Data",1,IF(#REF!&lt;&gt;"",1,0))</f>
        <v>#REF!</v>
      </c>
      <c r="AP57" s="33" t="e">
        <f>IF('Crisis Indicator Data'!#REF!="No Data",1,IF(#REF!&lt;&gt;"",1,0))</f>
        <v>#REF!</v>
      </c>
      <c r="AQ57" s="33" t="e">
        <f>IF('Crisis Indicator Data'!#REF!="No Data",1,IF(#REF!&lt;&gt;"",1,0))</f>
        <v>#REF!</v>
      </c>
      <c r="AR57" s="33" t="e">
        <f>IF('Crisis Indicator Data'!#REF!="No Data",1,IF(#REF!&lt;&gt;"",1,0))</f>
        <v>#REF!</v>
      </c>
      <c r="AS57" s="33" t="e">
        <f>IF('Crisis Indicator Data'!#REF!="No Data",1,IF(#REF!&lt;&gt;"",1,0))</f>
        <v>#REF!</v>
      </c>
      <c r="AT57" s="33" t="e">
        <f>IF('Crisis Indicator Data'!#REF!="No Data",1,IF(#REF!&lt;&gt;"",1,0))</f>
        <v>#REF!</v>
      </c>
      <c r="AU57" s="33" t="e">
        <f>IF('Crisis Indicator Data'!#REF!="No Data",1,IF(#REF!&lt;&gt;"",1,0))</f>
        <v>#REF!</v>
      </c>
      <c r="AV57" s="33" t="e">
        <f>IF('Crisis Indicator Data'!#REF!="No Data",1,IF(#REF!&lt;&gt;"",1,0))</f>
        <v>#REF!</v>
      </c>
      <c r="AW57" s="33" t="e">
        <f>IF('Crisis Indicator Data'!#REF!="No Data",1,IF(#REF!&lt;&gt;"",1,0))</f>
        <v>#REF!</v>
      </c>
      <c r="AX57" s="33" t="e">
        <f>IF('Crisis Indicator Data'!#REF!="No Data",1,IF(#REF!&lt;&gt;"",1,0))</f>
        <v>#REF!</v>
      </c>
      <c r="AY57" s="33" t="e">
        <f>IF('Crisis Indicator Data'!#REF!="No Data",1,IF(#REF!&lt;&gt;"",1,0))</f>
        <v>#REF!</v>
      </c>
      <c r="AZ57" s="33" t="e">
        <f>IF('Crisis Indicator Data'!#REF!="No Data",1,IF(#REF!&lt;&gt;"",1,0))</f>
        <v>#REF!</v>
      </c>
      <c r="BA57" t="e">
        <f t="shared" si="0"/>
        <v>#REF!</v>
      </c>
      <c r="BB57" s="35" t="e">
        <f t="shared" si="1"/>
        <v>#REF!</v>
      </c>
    </row>
    <row r="58" spans="1:54" x14ac:dyDescent="0.3">
      <c r="A58" t="s">
        <v>106</v>
      </c>
      <c r="B58" s="33" t="e">
        <f>IF('Crisis Indicator Data'!#REF!="No Data",1,IF(#REF!&lt;&gt;"",1,0))</f>
        <v>#REF!</v>
      </c>
      <c r="C58" s="33" t="e">
        <f>IF('Crisis Indicator Data'!#REF!="No Data",1,IF(#REF!&lt;&gt;"",1,0))</f>
        <v>#REF!</v>
      </c>
      <c r="D58" s="33" t="e">
        <f>IF('Crisis Indicator Data'!#REF!="No Data",1,IF(#REF!&lt;&gt;"",1,0))</f>
        <v>#REF!</v>
      </c>
      <c r="E58" s="33" t="e">
        <f>IF('Crisis Indicator Data'!#REF!="No Data",1,IF(#REF!&lt;&gt;"",1,0))</f>
        <v>#REF!</v>
      </c>
      <c r="F58" s="33" t="e">
        <f>IF('Crisis Indicator Data'!#REF!="No Data",1,IF(#REF!&lt;&gt;"",1,0))</f>
        <v>#REF!</v>
      </c>
      <c r="G58" s="33" t="e">
        <f>IF('Crisis Indicator Data'!#REF!="No Data",1,IF(#REF!&lt;&gt;"",1,0))</f>
        <v>#REF!</v>
      </c>
      <c r="H58" s="33" t="e">
        <f>IF('Crisis Indicator Data'!#REF!="No Data",1,IF(#REF!&lt;&gt;"",1,0))</f>
        <v>#REF!</v>
      </c>
      <c r="I58" s="33" t="e">
        <f>IF('Crisis Indicator Data'!#REF!="No Data",1,IF(#REF!&lt;&gt;"",1,0))</f>
        <v>#REF!</v>
      </c>
      <c r="J58" s="33" t="e">
        <f>IF('Crisis Indicator Data'!#REF!="No Data",1,IF(#REF!&lt;&gt;"",1,0))</f>
        <v>#REF!</v>
      </c>
      <c r="K58" s="33" t="e">
        <f>IF('Crisis Indicator Data'!#REF!="No Data",1,IF(#REF!&lt;&gt;"",1,0))</f>
        <v>#REF!</v>
      </c>
      <c r="L58" s="33" t="e">
        <f>IF('Crisis Indicator Data'!#REF!="No Data",1,IF(#REF!&lt;&gt;"",1,0))</f>
        <v>#REF!</v>
      </c>
      <c r="M58" s="33" t="e">
        <f>IF('Crisis Indicator Data'!#REF!="No Data",1,IF(#REF!&lt;&gt;"",1,0))</f>
        <v>#REF!</v>
      </c>
      <c r="N58" s="33" t="e">
        <f>IF('Crisis Indicator Data'!#REF!="No Data",1,IF(#REF!&lt;&gt;"",1,0))</f>
        <v>#REF!</v>
      </c>
      <c r="O58" s="33" t="e">
        <f>IF('Crisis Indicator Data'!#REF!="No Data",1,IF(#REF!&lt;&gt;"",1,0))</f>
        <v>#REF!</v>
      </c>
      <c r="P58" s="33" t="e">
        <f>IF('Crisis Indicator Data'!#REF!="No Data",1,IF(#REF!&lt;&gt;"",1,0))</f>
        <v>#REF!</v>
      </c>
      <c r="Q58" s="33" t="e">
        <f>IF('Crisis Indicator Data'!#REF!="No Data",1,IF(#REF!&lt;&gt;"",1,0))</f>
        <v>#REF!</v>
      </c>
      <c r="R58" s="33" t="e">
        <f>IF('Crisis Indicator Data'!#REF!="No Data",1,IF(#REF!&lt;&gt;"",1,0))</f>
        <v>#REF!</v>
      </c>
      <c r="S58" s="33" t="e">
        <f>IF('Crisis Indicator Data'!#REF!="No Data",1,IF(#REF!&lt;&gt;"",1,0))</f>
        <v>#REF!</v>
      </c>
      <c r="T58" s="33" t="e">
        <f>IF('Crisis Indicator Data'!#REF!="No Data",1,IF(#REF!&lt;&gt;"",1,0))</f>
        <v>#REF!</v>
      </c>
      <c r="U58" s="33" t="e">
        <f>IF('Crisis Indicator Data'!#REF!="No Data",1,IF(#REF!&lt;&gt;"",1,0))</f>
        <v>#REF!</v>
      </c>
      <c r="V58" s="33" t="e">
        <f>IF('Crisis Indicator Data'!#REF!="No Data",1,IF(#REF!&lt;&gt;"",1,0))</f>
        <v>#REF!</v>
      </c>
      <c r="W58" s="33" t="e">
        <f>IF('Crisis Indicator Data'!#REF!="No Data",1,IF(#REF!&lt;&gt;"",1,0))</f>
        <v>#REF!</v>
      </c>
      <c r="X58" s="33" t="e">
        <f>IF('Crisis Indicator Data'!#REF!="No Data",1,IF(#REF!&lt;&gt;"",1,0))</f>
        <v>#REF!</v>
      </c>
      <c r="Y58" s="33" t="e">
        <f>IF('Crisis Indicator Data'!#REF!="No Data",1,IF(#REF!&lt;&gt;"",1,0))</f>
        <v>#REF!</v>
      </c>
      <c r="Z58" s="33" t="e">
        <f>IF('Crisis Indicator Data'!#REF!="No Data",1,IF(#REF!&lt;&gt;"",1,0))</f>
        <v>#REF!</v>
      </c>
      <c r="AA58" s="33" t="e">
        <f>IF('Crisis Indicator Data'!#REF!="No Data",1,IF(#REF!&lt;&gt;"",1,0))</f>
        <v>#REF!</v>
      </c>
      <c r="AB58" s="33" t="e">
        <f>IF('Crisis Indicator Data'!#REF!="No Data",1,IF(#REF!&lt;&gt;"",1,0))</f>
        <v>#REF!</v>
      </c>
      <c r="AC58" s="33" t="e">
        <f>IF('Crisis Indicator Data'!#REF!="No Data",1,IF(#REF!&lt;&gt;"",1,0))</f>
        <v>#REF!</v>
      </c>
      <c r="AD58" s="33" t="e">
        <f>IF('Crisis Indicator Data'!#REF!="No Data",1,IF(#REF!&lt;&gt;"",1,0))</f>
        <v>#REF!</v>
      </c>
      <c r="AE58" s="33" t="e">
        <f>IF('Crisis Indicator Data'!#REF!="No Data",1,IF(#REF!&lt;&gt;"",1,0))</f>
        <v>#REF!</v>
      </c>
      <c r="AF58" s="33" t="e">
        <f>IF('Crisis Indicator Data'!#REF!="No Data",1,IF(#REF!&lt;&gt;"",1,0))</f>
        <v>#REF!</v>
      </c>
      <c r="AG58" s="33" t="e">
        <f>IF('Crisis Indicator Data'!#REF!="No Data",1,IF(#REF!&lt;&gt;"",1,0))</f>
        <v>#REF!</v>
      </c>
      <c r="AH58" s="33" t="e">
        <f>IF('Crisis Indicator Data'!#REF!="No Data",1,IF(#REF!&lt;&gt;"",1,0))</f>
        <v>#REF!</v>
      </c>
      <c r="AI58" s="33" t="e">
        <f>IF('Crisis Indicator Data'!#REF!="No Data",1,IF(#REF!&lt;&gt;"",1,0))</f>
        <v>#REF!</v>
      </c>
      <c r="AJ58" s="33" t="e">
        <f>IF('Crisis Indicator Data'!#REF!="No Data",1,IF(#REF!&lt;&gt;"",1,0))</f>
        <v>#REF!</v>
      </c>
      <c r="AK58" s="33" t="e">
        <f>IF('Crisis Indicator Data'!#REF!="No Data",1,IF(#REF!&lt;&gt;"",1,0))</f>
        <v>#REF!</v>
      </c>
      <c r="AL58" s="33" t="e">
        <f>IF('Crisis Indicator Data'!#REF!="No Data",1,IF(#REF!&lt;&gt;"",1,0))</f>
        <v>#REF!</v>
      </c>
      <c r="AM58" s="33" t="e">
        <f>IF('Crisis Indicator Data'!#REF!="No Data",1,IF(#REF!&lt;&gt;"",1,0))</f>
        <v>#REF!</v>
      </c>
      <c r="AN58" s="33" t="e">
        <f>IF('Crisis Indicator Data'!#REF!="No Data",1,IF(#REF!&lt;&gt;"",1,0))</f>
        <v>#REF!</v>
      </c>
      <c r="AO58" s="33" t="e">
        <f>IF('Crisis Indicator Data'!#REF!="No Data",1,IF(#REF!&lt;&gt;"",1,0))</f>
        <v>#REF!</v>
      </c>
      <c r="AP58" s="33" t="e">
        <f>IF('Crisis Indicator Data'!#REF!="No Data",1,IF(#REF!&lt;&gt;"",1,0))</f>
        <v>#REF!</v>
      </c>
      <c r="AQ58" s="33" t="e">
        <f>IF('Crisis Indicator Data'!#REF!="No Data",1,IF(#REF!&lt;&gt;"",1,0))</f>
        <v>#REF!</v>
      </c>
      <c r="AR58" s="33" t="e">
        <f>IF('Crisis Indicator Data'!#REF!="No Data",1,IF(#REF!&lt;&gt;"",1,0))</f>
        <v>#REF!</v>
      </c>
      <c r="AS58" s="33" t="e">
        <f>IF('Crisis Indicator Data'!#REF!="No Data",1,IF(#REF!&lt;&gt;"",1,0))</f>
        <v>#REF!</v>
      </c>
      <c r="AT58" s="33" t="e">
        <f>IF('Crisis Indicator Data'!#REF!="No Data",1,IF(#REF!&lt;&gt;"",1,0))</f>
        <v>#REF!</v>
      </c>
      <c r="AU58" s="33" t="e">
        <f>IF('Crisis Indicator Data'!#REF!="No Data",1,IF(#REF!&lt;&gt;"",1,0))</f>
        <v>#REF!</v>
      </c>
      <c r="AV58" s="33" t="e">
        <f>IF('Crisis Indicator Data'!#REF!="No Data",1,IF(#REF!&lt;&gt;"",1,0))</f>
        <v>#REF!</v>
      </c>
      <c r="AW58" s="33" t="e">
        <f>IF('Crisis Indicator Data'!#REF!="No Data",1,IF(#REF!&lt;&gt;"",1,0))</f>
        <v>#REF!</v>
      </c>
      <c r="AX58" s="33" t="e">
        <f>IF('Crisis Indicator Data'!#REF!="No Data",1,IF(#REF!&lt;&gt;"",1,0))</f>
        <v>#REF!</v>
      </c>
      <c r="AY58" s="33" t="e">
        <f>IF('Crisis Indicator Data'!#REF!="No Data",1,IF(#REF!&lt;&gt;"",1,0))</f>
        <v>#REF!</v>
      </c>
      <c r="AZ58" s="33" t="e">
        <f>IF('Crisis Indicator Data'!#REF!="No Data",1,IF(#REF!&lt;&gt;"",1,0))</f>
        <v>#REF!</v>
      </c>
      <c r="BA58" t="e">
        <f t="shared" si="0"/>
        <v>#REF!</v>
      </c>
      <c r="BB58" s="35" t="e">
        <f t="shared" si="1"/>
        <v>#REF!</v>
      </c>
    </row>
    <row r="59" spans="1:54" x14ac:dyDescent="0.3">
      <c r="A59" t="s">
        <v>108</v>
      </c>
      <c r="B59" s="33" t="e">
        <f>IF('Crisis Indicator Data'!#REF!="No Data",1,IF(#REF!&lt;&gt;"",1,0))</f>
        <v>#REF!</v>
      </c>
      <c r="C59" s="33" t="e">
        <f>IF('Crisis Indicator Data'!#REF!="No Data",1,IF(#REF!&lt;&gt;"",1,0))</f>
        <v>#REF!</v>
      </c>
      <c r="D59" s="33" t="e">
        <f>IF('Crisis Indicator Data'!#REF!="No Data",1,IF(#REF!&lt;&gt;"",1,0))</f>
        <v>#REF!</v>
      </c>
      <c r="E59" s="33" t="e">
        <f>IF('Crisis Indicator Data'!#REF!="No Data",1,IF(#REF!&lt;&gt;"",1,0))</f>
        <v>#REF!</v>
      </c>
      <c r="F59" s="33" t="e">
        <f>IF('Crisis Indicator Data'!#REF!="No Data",1,IF(#REF!&lt;&gt;"",1,0))</f>
        <v>#REF!</v>
      </c>
      <c r="G59" s="33" t="e">
        <f>IF('Crisis Indicator Data'!#REF!="No Data",1,IF(#REF!&lt;&gt;"",1,0))</f>
        <v>#REF!</v>
      </c>
      <c r="H59" s="33" t="e">
        <f>IF('Crisis Indicator Data'!#REF!="No Data",1,IF(#REF!&lt;&gt;"",1,0))</f>
        <v>#REF!</v>
      </c>
      <c r="I59" s="33" t="e">
        <f>IF('Crisis Indicator Data'!#REF!="No Data",1,IF(#REF!&lt;&gt;"",1,0))</f>
        <v>#REF!</v>
      </c>
      <c r="J59" s="33" t="e">
        <f>IF('Crisis Indicator Data'!#REF!="No Data",1,IF(#REF!&lt;&gt;"",1,0))</f>
        <v>#REF!</v>
      </c>
      <c r="K59" s="33" t="e">
        <f>IF('Crisis Indicator Data'!#REF!="No Data",1,IF(#REF!&lt;&gt;"",1,0))</f>
        <v>#REF!</v>
      </c>
      <c r="L59" s="33" t="e">
        <f>IF('Crisis Indicator Data'!#REF!="No Data",1,IF(#REF!&lt;&gt;"",1,0))</f>
        <v>#REF!</v>
      </c>
      <c r="M59" s="33" t="e">
        <f>IF('Crisis Indicator Data'!#REF!="No Data",1,IF(#REF!&lt;&gt;"",1,0))</f>
        <v>#REF!</v>
      </c>
      <c r="N59" s="33" t="e">
        <f>IF('Crisis Indicator Data'!#REF!="No Data",1,IF(#REF!&lt;&gt;"",1,0))</f>
        <v>#REF!</v>
      </c>
      <c r="O59" s="33" t="e">
        <f>IF('Crisis Indicator Data'!#REF!="No Data",1,IF(#REF!&lt;&gt;"",1,0))</f>
        <v>#REF!</v>
      </c>
      <c r="P59" s="33" t="e">
        <f>IF('Crisis Indicator Data'!#REF!="No Data",1,IF(#REF!&lt;&gt;"",1,0))</f>
        <v>#REF!</v>
      </c>
      <c r="Q59" s="33" t="e">
        <f>IF('Crisis Indicator Data'!#REF!="No Data",1,IF(#REF!&lt;&gt;"",1,0))</f>
        <v>#REF!</v>
      </c>
      <c r="R59" s="33" t="e">
        <f>IF('Crisis Indicator Data'!#REF!="No Data",1,IF(#REF!&lt;&gt;"",1,0))</f>
        <v>#REF!</v>
      </c>
      <c r="S59" s="33" t="e">
        <f>IF('Crisis Indicator Data'!#REF!="No Data",1,IF(#REF!&lt;&gt;"",1,0))</f>
        <v>#REF!</v>
      </c>
      <c r="T59" s="33" t="e">
        <f>IF('Crisis Indicator Data'!#REF!="No Data",1,IF(#REF!&lt;&gt;"",1,0))</f>
        <v>#REF!</v>
      </c>
      <c r="U59" s="33" t="e">
        <f>IF('Crisis Indicator Data'!#REF!="No Data",1,IF(#REF!&lt;&gt;"",1,0))</f>
        <v>#REF!</v>
      </c>
      <c r="V59" s="33" t="e">
        <f>IF('Crisis Indicator Data'!#REF!="No Data",1,IF(#REF!&lt;&gt;"",1,0))</f>
        <v>#REF!</v>
      </c>
      <c r="W59" s="33" t="e">
        <f>IF('Crisis Indicator Data'!#REF!="No Data",1,IF(#REF!&lt;&gt;"",1,0))</f>
        <v>#REF!</v>
      </c>
      <c r="X59" s="33" t="e">
        <f>IF('Crisis Indicator Data'!#REF!="No Data",1,IF(#REF!&lt;&gt;"",1,0))</f>
        <v>#REF!</v>
      </c>
      <c r="Y59" s="33" t="e">
        <f>IF('Crisis Indicator Data'!#REF!="No Data",1,IF(#REF!&lt;&gt;"",1,0))</f>
        <v>#REF!</v>
      </c>
      <c r="Z59" s="33" t="e">
        <f>IF('Crisis Indicator Data'!#REF!="No Data",1,IF(#REF!&lt;&gt;"",1,0))</f>
        <v>#REF!</v>
      </c>
      <c r="AA59" s="33" t="e">
        <f>IF('Crisis Indicator Data'!#REF!="No Data",1,IF(#REF!&lt;&gt;"",1,0))</f>
        <v>#REF!</v>
      </c>
      <c r="AB59" s="33" t="e">
        <f>IF('Crisis Indicator Data'!#REF!="No Data",1,IF(#REF!&lt;&gt;"",1,0))</f>
        <v>#REF!</v>
      </c>
      <c r="AC59" s="33" t="e">
        <f>IF('Crisis Indicator Data'!#REF!="No Data",1,IF(#REF!&lt;&gt;"",1,0))</f>
        <v>#REF!</v>
      </c>
      <c r="AD59" s="33" t="e">
        <f>IF('Crisis Indicator Data'!#REF!="No Data",1,IF(#REF!&lt;&gt;"",1,0))</f>
        <v>#REF!</v>
      </c>
      <c r="AE59" s="33" t="e">
        <f>IF('Crisis Indicator Data'!#REF!="No Data",1,IF(#REF!&lt;&gt;"",1,0))</f>
        <v>#REF!</v>
      </c>
      <c r="AF59" s="33" t="e">
        <f>IF('Crisis Indicator Data'!#REF!="No Data",1,IF(#REF!&lt;&gt;"",1,0))</f>
        <v>#REF!</v>
      </c>
      <c r="AG59" s="33" t="e">
        <f>IF('Crisis Indicator Data'!#REF!="No Data",1,IF(#REF!&lt;&gt;"",1,0))</f>
        <v>#REF!</v>
      </c>
      <c r="AH59" s="33" t="e">
        <f>IF('Crisis Indicator Data'!#REF!="No Data",1,IF(#REF!&lt;&gt;"",1,0))</f>
        <v>#REF!</v>
      </c>
      <c r="AI59" s="33" t="e">
        <f>IF('Crisis Indicator Data'!#REF!="No Data",1,IF(#REF!&lt;&gt;"",1,0))</f>
        <v>#REF!</v>
      </c>
      <c r="AJ59" s="33" t="e">
        <f>IF('Crisis Indicator Data'!#REF!="No Data",1,IF(#REF!&lt;&gt;"",1,0))</f>
        <v>#REF!</v>
      </c>
      <c r="AK59" s="33" t="e">
        <f>IF('Crisis Indicator Data'!#REF!="No Data",1,IF(#REF!&lt;&gt;"",1,0))</f>
        <v>#REF!</v>
      </c>
      <c r="AL59" s="33" t="e">
        <f>IF('Crisis Indicator Data'!#REF!="No Data",1,IF(#REF!&lt;&gt;"",1,0))</f>
        <v>#REF!</v>
      </c>
      <c r="AM59" s="33" t="e">
        <f>IF('Crisis Indicator Data'!#REF!="No Data",1,IF(#REF!&lt;&gt;"",1,0))</f>
        <v>#REF!</v>
      </c>
      <c r="AN59" s="33" t="e">
        <f>IF('Crisis Indicator Data'!#REF!="No Data",1,IF(#REF!&lt;&gt;"",1,0))</f>
        <v>#REF!</v>
      </c>
      <c r="AO59" s="33" t="e">
        <f>IF('Crisis Indicator Data'!#REF!="No Data",1,IF(#REF!&lt;&gt;"",1,0))</f>
        <v>#REF!</v>
      </c>
      <c r="AP59" s="33" t="e">
        <f>IF('Crisis Indicator Data'!#REF!="No Data",1,IF(#REF!&lt;&gt;"",1,0))</f>
        <v>#REF!</v>
      </c>
      <c r="AQ59" s="33" t="e">
        <f>IF('Crisis Indicator Data'!#REF!="No Data",1,IF(#REF!&lt;&gt;"",1,0))</f>
        <v>#REF!</v>
      </c>
      <c r="AR59" s="33" t="e">
        <f>IF('Crisis Indicator Data'!#REF!="No Data",1,IF(#REF!&lt;&gt;"",1,0))</f>
        <v>#REF!</v>
      </c>
      <c r="AS59" s="33" t="e">
        <f>IF('Crisis Indicator Data'!#REF!="No Data",1,IF(#REF!&lt;&gt;"",1,0))</f>
        <v>#REF!</v>
      </c>
      <c r="AT59" s="33" t="e">
        <f>IF('Crisis Indicator Data'!#REF!="No Data",1,IF(#REF!&lt;&gt;"",1,0))</f>
        <v>#REF!</v>
      </c>
      <c r="AU59" s="33" t="e">
        <f>IF('Crisis Indicator Data'!#REF!="No Data",1,IF(#REF!&lt;&gt;"",1,0))</f>
        <v>#REF!</v>
      </c>
      <c r="AV59" s="33" t="e">
        <f>IF('Crisis Indicator Data'!#REF!="No Data",1,IF(#REF!&lt;&gt;"",1,0))</f>
        <v>#REF!</v>
      </c>
      <c r="AW59" s="33" t="e">
        <f>IF('Crisis Indicator Data'!#REF!="No Data",1,IF(#REF!&lt;&gt;"",1,0))</f>
        <v>#REF!</v>
      </c>
      <c r="AX59" s="33" t="e">
        <f>IF('Crisis Indicator Data'!#REF!="No Data",1,IF(#REF!&lt;&gt;"",1,0))</f>
        <v>#REF!</v>
      </c>
      <c r="AY59" s="33" t="e">
        <f>IF('Crisis Indicator Data'!#REF!="No Data",1,IF(#REF!&lt;&gt;"",1,0))</f>
        <v>#REF!</v>
      </c>
      <c r="AZ59" s="33" t="e">
        <f>IF('Crisis Indicator Data'!#REF!="No Data",1,IF(#REF!&lt;&gt;"",1,0))</f>
        <v>#REF!</v>
      </c>
      <c r="BA59" t="e">
        <f t="shared" si="0"/>
        <v>#REF!</v>
      </c>
      <c r="BB59" s="35" t="e">
        <f t="shared" si="1"/>
        <v>#REF!</v>
      </c>
    </row>
    <row r="60" spans="1:54" x14ac:dyDescent="0.3">
      <c r="A60" t="s">
        <v>110</v>
      </c>
      <c r="B60" s="33" t="e">
        <f>IF('Crisis Indicator Data'!#REF!="No Data",1,IF(#REF!&lt;&gt;"",1,0))</f>
        <v>#REF!</v>
      </c>
      <c r="C60" s="33" t="e">
        <f>IF('Crisis Indicator Data'!#REF!="No Data",1,IF(#REF!&lt;&gt;"",1,0))</f>
        <v>#REF!</v>
      </c>
      <c r="D60" s="33" t="e">
        <f>IF('Crisis Indicator Data'!#REF!="No Data",1,IF(#REF!&lt;&gt;"",1,0))</f>
        <v>#REF!</v>
      </c>
      <c r="E60" s="33" t="e">
        <f>IF('Crisis Indicator Data'!#REF!="No Data",1,IF(#REF!&lt;&gt;"",1,0))</f>
        <v>#REF!</v>
      </c>
      <c r="F60" s="33" t="e">
        <f>IF('Crisis Indicator Data'!#REF!="No Data",1,IF(#REF!&lt;&gt;"",1,0))</f>
        <v>#REF!</v>
      </c>
      <c r="G60" s="33" t="e">
        <f>IF('Crisis Indicator Data'!#REF!="No Data",1,IF(#REF!&lt;&gt;"",1,0))</f>
        <v>#REF!</v>
      </c>
      <c r="H60" s="33" t="e">
        <f>IF('Crisis Indicator Data'!#REF!="No Data",1,IF(#REF!&lt;&gt;"",1,0))</f>
        <v>#REF!</v>
      </c>
      <c r="I60" s="33" t="e">
        <f>IF('Crisis Indicator Data'!#REF!="No Data",1,IF(#REF!&lt;&gt;"",1,0))</f>
        <v>#REF!</v>
      </c>
      <c r="J60" s="33" t="e">
        <f>IF('Crisis Indicator Data'!#REF!="No Data",1,IF(#REF!&lt;&gt;"",1,0))</f>
        <v>#REF!</v>
      </c>
      <c r="K60" s="33" t="e">
        <f>IF('Crisis Indicator Data'!#REF!="No Data",1,IF(#REF!&lt;&gt;"",1,0))</f>
        <v>#REF!</v>
      </c>
      <c r="L60" s="33" t="e">
        <f>IF('Crisis Indicator Data'!#REF!="No Data",1,IF(#REF!&lt;&gt;"",1,0))</f>
        <v>#REF!</v>
      </c>
      <c r="M60" s="33" t="e">
        <f>IF('Crisis Indicator Data'!#REF!="No Data",1,IF(#REF!&lt;&gt;"",1,0))</f>
        <v>#REF!</v>
      </c>
      <c r="N60" s="33" t="e">
        <f>IF('Crisis Indicator Data'!#REF!="No Data",1,IF(#REF!&lt;&gt;"",1,0))</f>
        <v>#REF!</v>
      </c>
      <c r="O60" s="33" t="e">
        <f>IF('Crisis Indicator Data'!#REF!="No Data",1,IF(#REF!&lt;&gt;"",1,0))</f>
        <v>#REF!</v>
      </c>
      <c r="P60" s="33" t="e">
        <f>IF('Crisis Indicator Data'!#REF!="No Data",1,IF(#REF!&lt;&gt;"",1,0))</f>
        <v>#REF!</v>
      </c>
      <c r="Q60" s="33" t="e">
        <f>IF('Crisis Indicator Data'!#REF!="No Data",1,IF(#REF!&lt;&gt;"",1,0))</f>
        <v>#REF!</v>
      </c>
      <c r="R60" s="33" t="e">
        <f>IF('Crisis Indicator Data'!#REF!="No Data",1,IF(#REF!&lt;&gt;"",1,0))</f>
        <v>#REF!</v>
      </c>
      <c r="S60" s="33" t="e">
        <f>IF('Crisis Indicator Data'!#REF!="No Data",1,IF(#REF!&lt;&gt;"",1,0))</f>
        <v>#REF!</v>
      </c>
      <c r="T60" s="33" t="e">
        <f>IF('Crisis Indicator Data'!#REF!="No Data",1,IF(#REF!&lt;&gt;"",1,0))</f>
        <v>#REF!</v>
      </c>
      <c r="U60" s="33" t="e">
        <f>IF('Crisis Indicator Data'!#REF!="No Data",1,IF(#REF!&lt;&gt;"",1,0))</f>
        <v>#REF!</v>
      </c>
      <c r="V60" s="33" t="e">
        <f>IF('Crisis Indicator Data'!#REF!="No Data",1,IF(#REF!&lt;&gt;"",1,0))</f>
        <v>#REF!</v>
      </c>
      <c r="W60" s="33" t="e">
        <f>IF('Crisis Indicator Data'!#REF!="No Data",1,IF(#REF!&lt;&gt;"",1,0))</f>
        <v>#REF!</v>
      </c>
      <c r="X60" s="33" t="e">
        <f>IF('Crisis Indicator Data'!#REF!="No Data",1,IF(#REF!&lt;&gt;"",1,0))</f>
        <v>#REF!</v>
      </c>
      <c r="Y60" s="33" t="e">
        <f>IF('Crisis Indicator Data'!#REF!="No Data",1,IF(#REF!&lt;&gt;"",1,0))</f>
        <v>#REF!</v>
      </c>
      <c r="Z60" s="33" t="e">
        <f>IF('Crisis Indicator Data'!#REF!="No Data",1,IF(#REF!&lt;&gt;"",1,0))</f>
        <v>#REF!</v>
      </c>
      <c r="AA60" s="33" t="e">
        <f>IF('Crisis Indicator Data'!#REF!="No Data",1,IF(#REF!&lt;&gt;"",1,0))</f>
        <v>#REF!</v>
      </c>
      <c r="AB60" s="33" t="e">
        <f>IF('Crisis Indicator Data'!#REF!="No Data",1,IF(#REF!&lt;&gt;"",1,0))</f>
        <v>#REF!</v>
      </c>
      <c r="AC60" s="33" t="e">
        <f>IF('Crisis Indicator Data'!#REF!="No Data",1,IF(#REF!&lt;&gt;"",1,0))</f>
        <v>#REF!</v>
      </c>
      <c r="AD60" s="33" t="e">
        <f>IF('Crisis Indicator Data'!#REF!="No Data",1,IF(#REF!&lt;&gt;"",1,0))</f>
        <v>#REF!</v>
      </c>
      <c r="AE60" s="33" t="e">
        <f>IF('Crisis Indicator Data'!#REF!="No Data",1,IF(#REF!&lt;&gt;"",1,0))</f>
        <v>#REF!</v>
      </c>
      <c r="AF60" s="33" t="e">
        <f>IF('Crisis Indicator Data'!#REF!="No Data",1,IF(#REF!&lt;&gt;"",1,0))</f>
        <v>#REF!</v>
      </c>
      <c r="AG60" s="33" t="e">
        <f>IF('Crisis Indicator Data'!#REF!="No Data",1,IF(#REF!&lt;&gt;"",1,0))</f>
        <v>#REF!</v>
      </c>
      <c r="AH60" s="33" t="e">
        <f>IF('Crisis Indicator Data'!#REF!="No Data",1,IF(#REF!&lt;&gt;"",1,0))</f>
        <v>#REF!</v>
      </c>
      <c r="AI60" s="33" t="e">
        <f>IF('Crisis Indicator Data'!#REF!="No Data",1,IF(#REF!&lt;&gt;"",1,0))</f>
        <v>#REF!</v>
      </c>
      <c r="AJ60" s="33" t="e">
        <f>IF('Crisis Indicator Data'!#REF!="No Data",1,IF(#REF!&lt;&gt;"",1,0))</f>
        <v>#REF!</v>
      </c>
      <c r="AK60" s="33" t="e">
        <f>IF('Crisis Indicator Data'!#REF!="No Data",1,IF(#REF!&lt;&gt;"",1,0))</f>
        <v>#REF!</v>
      </c>
      <c r="AL60" s="33" t="e">
        <f>IF('Crisis Indicator Data'!#REF!="No Data",1,IF(#REF!&lt;&gt;"",1,0))</f>
        <v>#REF!</v>
      </c>
      <c r="AM60" s="33" t="e">
        <f>IF('Crisis Indicator Data'!#REF!="No Data",1,IF(#REF!&lt;&gt;"",1,0))</f>
        <v>#REF!</v>
      </c>
      <c r="AN60" s="33" t="e">
        <f>IF('Crisis Indicator Data'!#REF!="No Data",1,IF(#REF!&lt;&gt;"",1,0))</f>
        <v>#REF!</v>
      </c>
      <c r="AO60" s="33" t="e">
        <f>IF('Crisis Indicator Data'!#REF!="No Data",1,IF(#REF!&lt;&gt;"",1,0))</f>
        <v>#REF!</v>
      </c>
      <c r="AP60" s="33" t="e">
        <f>IF('Crisis Indicator Data'!#REF!="No Data",1,IF(#REF!&lt;&gt;"",1,0))</f>
        <v>#REF!</v>
      </c>
      <c r="AQ60" s="33" t="e">
        <f>IF('Crisis Indicator Data'!#REF!="No Data",1,IF(#REF!&lt;&gt;"",1,0))</f>
        <v>#REF!</v>
      </c>
      <c r="AR60" s="33" t="e">
        <f>IF('Crisis Indicator Data'!#REF!="No Data",1,IF(#REF!&lt;&gt;"",1,0))</f>
        <v>#REF!</v>
      </c>
      <c r="AS60" s="33" t="e">
        <f>IF('Crisis Indicator Data'!#REF!="No Data",1,IF(#REF!&lt;&gt;"",1,0))</f>
        <v>#REF!</v>
      </c>
      <c r="AT60" s="33" t="e">
        <f>IF('Crisis Indicator Data'!#REF!="No Data",1,IF(#REF!&lt;&gt;"",1,0))</f>
        <v>#REF!</v>
      </c>
      <c r="AU60" s="33" t="e">
        <f>IF('Crisis Indicator Data'!#REF!="No Data",1,IF(#REF!&lt;&gt;"",1,0))</f>
        <v>#REF!</v>
      </c>
      <c r="AV60" s="33" t="e">
        <f>IF('Crisis Indicator Data'!#REF!="No Data",1,IF(#REF!&lt;&gt;"",1,0))</f>
        <v>#REF!</v>
      </c>
      <c r="AW60" s="33" t="e">
        <f>IF('Crisis Indicator Data'!#REF!="No Data",1,IF(#REF!&lt;&gt;"",1,0))</f>
        <v>#REF!</v>
      </c>
      <c r="AX60" s="33" t="e">
        <f>IF('Crisis Indicator Data'!#REF!="No Data",1,IF(#REF!&lt;&gt;"",1,0))</f>
        <v>#REF!</v>
      </c>
      <c r="AY60" s="33" t="e">
        <f>IF('Crisis Indicator Data'!#REF!="No Data",1,IF(#REF!&lt;&gt;"",1,0))</f>
        <v>#REF!</v>
      </c>
      <c r="AZ60" s="33" t="e">
        <f>IF('Crisis Indicator Data'!#REF!="No Data",1,IF(#REF!&lt;&gt;"",1,0))</f>
        <v>#REF!</v>
      </c>
      <c r="BA60" t="e">
        <f t="shared" si="0"/>
        <v>#REF!</v>
      </c>
      <c r="BB60" s="35" t="e">
        <f t="shared" si="1"/>
        <v>#REF!</v>
      </c>
    </row>
    <row r="61" spans="1:54" x14ac:dyDescent="0.3">
      <c r="A61" t="s">
        <v>112</v>
      </c>
      <c r="B61" s="33" t="e">
        <f>IF('Crisis Indicator Data'!#REF!="No Data",1,IF(#REF!&lt;&gt;"",1,0))</f>
        <v>#REF!</v>
      </c>
      <c r="C61" s="33" t="e">
        <f>IF('Crisis Indicator Data'!#REF!="No Data",1,IF(#REF!&lt;&gt;"",1,0))</f>
        <v>#REF!</v>
      </c>
      <c r="D61" s="33" t="e">
        <f>IF('Crisis Indicator Data'!#REF!="No Data",1,IF(#REF!&lt;&gt;"",1,0))</f>
        <v>#REF!</v>
      </c>
      <c r="E61" s="33" t="e">
        <f>IF('Crisis Indicator Data'!#REF!="No Data",1,IF(#REF!&lt;&gt;"",1,0))</f>
        <v>#REF!</v>
      </c>
      <c r="F61" s="33" t="e">
        <f>IF('Crisis Indicator Data'!#REF!="No Data",1,IF(#REF!&lt;&gt;"",1,0))</f>
        <v>#REF!</v>
      </c>
      <c r="G61" s="33" t="e">
        <f>IF('Crisis Indicator Data'!#REF!="No Data",1,IF(#REF!&lt;&gt;"",1,0))</f>
        <v>#REF!</v>
      </c>
      <c r="H61" s="33" t="e">
        <f>IF('Crisis Indicator Data'!#REF!="No Data",1,IF(#REF!&lt;&gt;"",1,0))</f>
        <v>#REF!</v>
      </c>
      <c r="I61" s="33" t="e">
        <f>IF('Crisis Indicator Data'!#REF!="No Data",1,IF(#REF!&lt;&gt;"",1,0))</f>
        <v>#REF!</v>
      </c>
      <c r="J61" s="33" t="e">
        <f>IF('Crisis Indicator Data'!#REF!="No Data",1,IF(#REF!&lt;&gt;"",1,0))</f>
        <v>#REF!</v>
      </c>
      <c r="K61" s="33" t="e">
        <f>IF('Crisis Indicator Data'!#REF!="No Data",1,IF(#REF!&lt;&gt;"",1,0))</f>
        <v>#REF!</v>
      </c>
      <c r="L61" s="33" t="e">
        <f>IF('Crisis Indicator Data'!#REF!="No Data",1,IF(#REF!&lt;&gt;"",1,0))</f>
        <v>#REF!</v>
      </c>
      <c r="M61" s="33" t="e">
        <f>IF('Crisis Indicator Data'!#REF!="No Data",1,IF(#REF!&lt;&gt;"",1,0))</f>
        <v>#REF!</v>
      </c>
      <c r="N61" s="33" t="e">
        <f>IF('Crisis Indicator Data'!#REF!="No Data",1,IF(#REF!&lt;&gt;"",1,0))</f>
        <v>#REF!</v>
      </c>
      <c r="O61" s="33" t="e">
        <f>IF('Crisis Indicator Data'!#REF!="No Data",1,IF(#REF!&lt;&gt;"",1,0))</f>
        <v>#REF!</v>
      </c>
      <c r="P61" s="33" t="e">
        <f>IF('Crisis Indicator Data'!#REF!="No Data",1,IF(#REF!&lt;&gt;"",1,0))</f>
        <v>#REF!</v>
      </c>
      <c r="Q61" s="33" t="e">
        <f>IF('Crisis Indicator Data'!#REF!="No Data",1,IF(#REF!&lt;&gt;"",1,0))</f>
        <v>#REF!</v>
      </c>
      <c r="R61" s="33" t="e">
        <f>IF('Crisis Indicator Data'!#REF!="No Data",1,IF(#REF!&lt;&gt;"",1,0))</f>
        <v>#REF!</v>
      </c>
      <c r="S61" s="33" t="e">
        <f>IF('Crisis Indicator Data'!#REF!="No Data",1,IF(#REF!&lt;&gt;"",1,0))</f>
        <v>#REF!</v>
      </c>
      <c r="T61" s="33" t="e">
        <f>IF('Crisis Indicator Data'!#REF!="No Data",1,IF(#REF!&lt;&gt;"",1,0))</f>
        <v>#REF!</v>
      </c>
      <c r="U61" s="33" t="e">
        <f>IF('Crisis Indicator Data'!#REF!="No Data",1,IF(#REF!&lt;&gt;"",1,0))</f>
        <v>#REF!</v>
      </c>
      <c r="V61" s="33" t="e">
        <f>IF('Crisis Indicator Data'!#REF!="No Data",1,IF(#REF!&lt;&gt;"",1,0))</f>
        <v>#REF!</v>
      </c>
      <c r="W61" s="33" t="e">
        <f>IF('Crisis Indicator Data'!#REF!="No Data",1,IF(#REF!&lt;&gt;"",1,0))</f>
        <v>#REF!</v>
      </c>
      <c r="X61" s="33" t="e">
        <f>IF('Crisis Indicator Data'!#REF!="No Data",1,IF(#REF!&lt;&gt;"",1,0))</f>
        <v>#REF!</v>
      </c>
      <c r="Y61" s="33" t="e">
        <f>IF('Crisis Indicator Data'!#REF!="No Data",1,IF(#REF!&lt;&gt;"",1,0))</f>
        <v>#REF!</v>
      </c>
      <c r="Z61" s="33" t="e">
        <f>IF('Crisis Indicator Data'!#REF!="No Data",1,IF(#REF!&lt;&gt;"",1,0))</f>
        <v>#REF!</v>
      </c>
      <c r="AA61" s="33" t="e">
        <f>IF('Crisis Indicator Data'!#REF!="No Data",1,IF(#REF!&lt;&gt;"",1,0))</f>
        <v>#REF!</v>
      </c>
      <c r="AB61" s="33" t="e">
        <f>IF('Crisis Indicator Data'!#REF!="No Data",1,IF(#REF!&lt;&gt;"",1,0))</f>
        <v>#REF!</v>
      </c>
      <c r="AC61" s="33" t="e">
        <f>IF('Crisis Indicator Data'!#REF!="No Data",1,IF(#REF!&lt;&gt;"",1,0))</f>
        <v>#REF!</v>
      </c>
      <c r="AD61" s="33" t="e">
        <f>IF('Crisis Indicator Data'!#REF!="No Data",1,IF(#REF!&lt;&gt;"",1,0))</f>
        <v>#REF!</v>
      </c>
      <c r="AE61" s="33" t="e">
        <f>IF('Crisis Indicator Data'!#REF!="No Data",1,IF(#REF!&lt;&gt;"",1,0))</f>
        <v>#REF!</v>
      </c>
      <c r="AF61" s="33" t="e">
        <f>IF('Crisis Indicator Data'!#REF!="No Data",1,IF(#REF!&lt;&gt;"",1,0))</f>
        <v>#REF!</v>
      </c>
      <c r="AG61" s="33" t="e">
        <f>IF('Crisis Indicator Data'!#REF!="No Data",1,IF(#REF!&lt;&gt;"",1,0))</f>
        <v>#REF!</v>
      </c>
      <c r="AH61" s="33" t="e">
        <f>IF('Crisis Indicator Data'!#REF!="No Data",1,IF(#REF!&lt;&gt;"",1,0))</f>
        <v>#REF!</v>
      </c>
      <c r="AI61" s="33" t="e">
        <f>IF('Crisis Indicator Data'!#REF!="No Data",1,IF(#REF!&lt;&gt;"",1,0))</f>
        <v>#REF!</v>
      </c>
      <c r="AJ61" s="33" t="e">
        <f>IF('Crisis Indicator Data'!#REF!="No Data",1,IF(#REF!&lt;&gt;"",1,0))</f>
        <v>#REF!</v>
      </c>
      <c r="AK61" s="33" t="e">
        <f>IF('Crisis Indicator Data'!#REF!="No Data",1,IF(#REF!&lt;&gt;"",1,0))</f>
        <v>#REF!</v>
      </c>
      <c r="AL61" s="33" t="e">
        <f>IF('Crisis Indicator Data'!#REF!="No Data",1,IF(#REF!&lt;&gt;"",1,0))</f>
        <v>#REF!</v>
      </c>
      <c r="AM61" s="33" t="e">
        <f>IF('Crisis Indicator Data'!#REF!="No Data",1,IF(#REF!&lt;&gt;"",1,0))</f>
        <v>#REF!</v>
      </c>
      <c r="AN61" s="33" t="e">
        <f>IF('Crisis Indicator Data'!#REF!="No Data",1,IF(#REF!&lt;&gt;"",1,0))</f>
        <v>#REF!</v>
      </c>
      <c r="AO61" s="33" t="e">
        <f>IF('Crisis Indicator Data'!#REF!="No Data",1,IF(#REF!&lt;&gt;"",1,0))</f>
        <v>#REF!</v>
      </c>
      <c r="AP61" s="33" t="e">
        <f>IF('Crisis Indicator Data'!#REF!="No Data",1,IF(#REF!&lt;&gt;"",1,0))</f>
        <v>#REF!</v>
      </c>
      <c r="AQ61" s="33" t="e">
        <f>IF('Crisis Indicator Data'!#REF!="No Data",1,IF(#REF!&lt;&gt;"",1,0))</f>
        <v>#REF!</v>
      </c>
      <c r="AR61" s="33" t="e">
        <f>IF('Crisis Indicator Data'!#REF!="No Data",1,IF(#REF!&lt;&gt;"",1,0))</f>
        <v>#REF!</v>
      </c>
      <c r="AS61" s="33" t="e">
        <f>IF('Crisis Indicator Data'!#REF!="No Data",1,IF(#REF!&lt;&gt;"",1,0))</f>
        <v>#REF!</v>
      </c>
      <c r="AT61" s="33" t="e">
        <f>IF('Crisis Indicator Data'!#REF!="No Data",1,IF(#REF!&lt;&gt;"",1,0))</f>
        <v>#REF!</v>
      </c>
      <c r="AU61" s="33" t="e">
        <f>IF('Crisis Indicator Data'!#REF!="No Data",1,IF(#REF!&lt;&gt;"",1,0))</f>
        <v>#REF!</v>
      </c>
      <c r="AV61" s="33" t="e">
        <f>IF('Crisis Indicator Data'!#REF!="No Data",1,IF(#REF!&lt;&gt;"",1,0))</f>
        <v>#REF!</v>
      </c>
      <c r="AW61" s="33" t="e">
        <f>IF('Crisis Indicator Data'!#REF!="No Data",1,IF(#REF!&lt;&gt;"",1,0))</f>
        <v>#REF!</v>
      </c>
      <c r="AX61" s="33" t="e">
        <f>IF('Crisis Indicator Data'!#REF!="No Data",1,IF(#REF!&lt;&gt;"",1,0))</f>
        <v>#REF!</v>
      </c>
      <c r="AY61" s="33" t="e">
        <f>IF('Crisis Indicator Data'!#REF!="No Data",1,IF(#REF!&lt;&gt;"",1,0))</f>
        <v>#REF!</v>
      </c>
      <c r="AZ61" s="33" t="e">
        <f>IF('Crisis Indicator Data'!#REF!="No Data",1,IF(#REF!&lt;&gt;"",1,0))</f>
        <v>#REF!</v>
      </c>
      <c r="BA61" t="e">
        <f t="shared" si="0"/>
        <v>#REF!</v>
      </c>
      <c r="BB61" s="35" t="e">
        <f t="shared" si="1"/>
        <v>#REF!</v>
      </c>
    </row>
    <row r="62" spans="1:54" x14ac:dyDescent="0.3">
      <c r="A62" t="s">
        <v>114</v>
      </c>
      <c r="B62" s="33" t="e">
        <f>IF('Crisis Indicator Data'!#REF!="No Data",1,IF(#REF!&lt;&gt;"",1,0))</f>
        <v>#REF!</v>
      </c>
      <c r="C62" s="33" t="e">
        <f>IF('Crisis Indicator Data'!#REF!="No Data",1,IF(#REF!&lt;&gt;"",1,0))</f>
        <v>#REF!</v>
      </c>
      <c r="D62" s="33" t="e">
        <f>IF('Crisis Indicator Data'!#REF!="No Data",1,IF(#REF!&lt;&gt;"",1,0))</f>
        <v>#REF!</v>
      </c>
      <c r="E62" s="33" t="e">
        <f>IF('Crisis Indicator Data'!#REF!="No Data",1,IF(#REF!&lt;&gt;"",1,0))</f>
        <v>#REF!</v>
      </c>
      <c r="F62" s="33" t="e">
        <f>IF('Crisis Indicator Data'!#REF!="No Data",1,IF(#REF!&lt;&gt;"",1,0))</f>
        <v>#REF!</v>
      </c>
      <c r="G62" s="33" t="e">
        <f>IF('Crisis Indicator Data'!#REF!="No Data",1,IF(#REF!&lt;&gt;"",1,0))</f>
        <v>#REF!</v>
      </c>
      <c r="H62" s="33" t="e">
        <f>IF('Crisis Indicator Data'!#REF!="No Data",1,IF(#REF!&lt;&gt;"",1,0))</f>
        <v>#REF!</v>
      </c>
      <c r="I62" s="33" t="e">
        <f>IF('Crisis Indicator Data'!#REF!="No Data",1,IF(#REF!&lt;&gt;"",1,0))</f>
        <v>#REF!</v>
      </c>
      <c r="J62" s="33" t="e">
        <f>IF('Crisis Indicator Data'!#REF!="No Data",1,IF(#REF!&lt;&gt;"",1,0))</f>
        <v>#REF!</v>
      </c>
      <c r="K62" s="33" t="e">
        <f>IF('Crisis Indicator Data'!#REF!="No Data",1,IF(#REF!&lt;&gt;"",1,0))</f>
        <v>#REF!</v>
      </c>
      <c r="L62" s="33" t="e">
        <f>IF('Crisis Indicator Data'!#REF!="No Data",1,IF(#REF!&lt;&gt;"",1,0))</f>
        <v>#REF!</v>
      </c>
      <c r="M62" s="33" t="e">
        <f>IF('Crisis Indicator Data'!#REF!="No Data",1,IF(#REF!&lt;&gt;"",1,0))</f>
        <v>#REF!</v>
      </c>
      <c r="N62" s="33" t="e">
        <f>IF('Crisis Indicator Data'!#REF!="No Data",1,IF(#REF!&lt;&gt;"",1,0))</f>
        <v>#REF!</v>
      </c>
      <c r="O62" s="33" t="e">
        <f>IF('Crisis Indicator Data'!#REF!="No Data",1,IF(#REF!&lt;&gt;"",1,0))</f>
        <v>#REF!</v>
      </c>
      <c r="P62" s="33" t="e">
        <f>IF('Crisis Indicator Data'!#REF!="No Data",1,IF(#REF!&lt;&gt;"",1,0))</f>
        <v>#REF!</v>
      </c>
      <c r="Q62" s="33" t="e">
        <f>IF('Crisis Indicator Data'!#REF!="No Data",1,IF(#REF!&lt;&gt;"",1,0))</f>
        <v>#REF!</v>
      </c>
      <c r="R62" s="33" t="e">
        <f>IF('Crisis Indicator Data'!#REF!="No Data",1,IF(#REF!&lt;&gt;"",1,0))</f>
        <v>#REF!</v>
      </c>
      <c r="S62" s="33" t="e">
        <f>IF('Crisis Indicator Data'!#REF!="No Data",1,IF(#REF!&lt;&gt;"",1,0))</f>
        <v>#REF!</v>
      </c>
      <c r="T62" s="33" t="e">
        <f>IF('Crisis Indicator Data'!#REF!="No Data",1,IF(#REF!&lt;&gt;"",1,0))</f>
        <v>#REF!</v>
      </c>
      <c r="U62" s="33" t="e">
        <f>IF('Crisis Indicator Data'!#REF!="No Data",1,IF(#REF!&lt;&gt;"",1,0))</f>
        <v>#REF!</v>
      </c>
      <c r="V62" s="33" t="e">
        <f>IF('Crisis Indicator Data'!#REF!="No Data",1,IF(#REF!&lt;&gt;"",1,0))</f>
        <v>#REF!</v>
      </c>
      <c r="W62" s="33" t="e">
        <f>IF('Crisis Indicator Data'!#REF!="No Data",1,IF(#REF!&lt;&gt;"",1,0))</f>
        <v>#REF!</v>
      </c>
      <c r="X62" s="33" t="e">
        <f>IF('Crisis Indicator Data'!#REF!="No Data",1,IF(#REF!&lt;&gt;"",1,0))</f>
        <v>#REF!</v>
      </c>
      <c r="Y62" s="33" t="e">
        <f>IF('Crisis Indicator Data'!#REF!="No Data",1,IF(#REF!&lt;&gt;"",1,0))</f>
        <v>#REF!</v>
      </c>
      <c r="Z62" s="33" t="e">
        <f>IF('Crisis Indicator Data'!#REF!="No Data",1,IF(#REF!&lt;&gt;"",1,0))</f>
        <v>#REF!</v>
      </c>
      <c r="AA62" s="33" t="e">
        <f>IF('Crisis Indicator Data'!#REF!="No Data",1,IF(#REF!&lt;&gt;"",1,0))</f>
        <v>#REF!</v>
      </c>
      <c r="AB62" s="33" t="e">
        <f>IF('Crisis Indicator Data'!#REF!="No Data",1,IF(#REF!&lt;&gt;"",1,0))</f>
        <v>#REF!</v>
      </c>
      <c r="AC62" s="33" t="e">
        <f>IF('Crisis Indicator Data'!#REF!="No Data",1,IF(#REF!&lt;&gt;"",1,0))</f>
        <v>#REF!</v>
      </c>
      <c r="AD62" s="33" t="e">
        <f>IF('Crisis Indicator Data'!#REF!="No Data",1,IF(#REF!&lt;&gt;"",1,0))</f>
        <v>#REF!</v>
      </c>
      <c r="AE62" s="33" t="e">
        <f>IF('Crisis Indicator Data'!#REF!="No Data",1,IF(#REF!&lt;&gt;"",1,0))</f>
        <v>#REF!</v>
      </c>
      <c r="AF62" s="33" t="e">
        <f>IF('Crisis Indicator Data'!#REF!="No Data",1,IF(#REF!&lt;&gt;"",1,0))</f>
        <v>#REF!</v>
      </c>
      <c r="AG62" s="33" t="e">
        <f>IF('Crisis Indicator Data'!#REF!="No Data",1,IF(#REF!&lt;&gt;"",1,0))</f>
        <v>#REF!</v>
      </c>
      <c r="AH62" s="33" t="e">
        <f>IF('Crisis Indicator Data'!#REF!="No Data",1,IF(#REF!&lt;&gt;"",1,0))</f>
        <v>#REF!</v>
      </c>
      <c r="AI62" s="33" t="e">
        <f>IF('Crisis Indicator Data'!#REF!="No Data",1,IF(#REF!&lt;&gt;"",1,0))</f>
        <v>#REF!</v>
      </c>
      <c r="AJ62" s="33" t="e">
        <f>IF('Crisis Indicator Data'!#REF!="No Data",1,IF(#REF!&lt;&gt;"",1,0))</f>
        <v>#REF!</v>
      </c>
      <c r="AK62" s="33" t="e">
        <f>IF('Crisis Indicator Data'!#REF!="No Data",1,IF(#REF!&lt;&gt;"",1,0))</f>
        <v>#REF!</v>
      </c>
      <c r="AL62" s="33" t="e">
        <f>IF('Crisis Indicator Data'!#REF!="No Data",1,IF(#REF!&lt;&gt;"",1,0))</f>
        <v>#REF!</v>
      </c>
      <c r="AM62" s="33" t="e">
        <f>IF('Crisis Indicator Data'!#REF!="No Data",1,IF(#REF!&lt;&gt;"",1,0))</f>
        <v>#REF!</v>
      </c>
      <c r="AN62" s="33" t="e">
        <f>IF('Crisis Indicator Data'!#REF!="No Data",1,IF(#REF!&lt;&gt;"",1,0))</f>
        <v>#REF!</v>
      </c>
      <c r="AO62" s="33" t="e">
        <f>IF('Crisis Indicator Data'!#REF!="No Data",1,IF(#REF!&lt;&gt;"",1,0))</f>
        <v>#REF!</v>
      </c>
      <c r="AP62" s="33" t="e">
        <f>IF('Crisis Indicator Data'!#REF!="No Data",1,IF(#REF!&lt;&gt;"",1,0))</f>
        <v>#REF!</v>
      </c>
      <c r="AQ62" s="33" t="e">
        <f>IF('Crisis Indicator Data'!#REF!="No Data",1,IF(#REF!&lt;&gt;"",1,0))</f>
        <v>#REF!</v>
      </c>
      <c r="AR62" s="33" t="e">
        <f>IF('Crisis Indicator Data'!#REF!="No Data",1,IF(#REF!&lt;&gt;"",1,0))</f>
        <v>#REF!</v>
      </c>
      <c r="AS62" s="33" t="e">
        <f>IF('Crisis Indicator Data'!#REF!="No Data",1,IF(#REF!&lt;&gt;"",1,0))</f>
        <v>#REF!</v>
      </c>
      <c r="AT62" s="33" t="e">
        <f>IF('Crisis Indicator Data'!#REF!="No Data",1,IF(#REF!&lt;&gt;"",1,0))</f>
        <v>#REF!</v>
      </c>
      <c r="AU62" s="33" t="e">
        <f>IF('Crisis Indicator Data'!#REF!="No Data",1,IF(#REF!&lt;&gt;"",1,0))</f>
        <v>#REF!</v>
      </c>
      <c r="AV62" s="33" t="e">
        <f>IF('Crisis Indicator Data'!#REF!="No Data",1,IF(#REF!&lt;&gt;"",1,0))</f>
        <v>#REF!</v>
      </c>
      <c r="AW62" s="33" t="e">
        <f>IF('Crisis Indicator Data'!#REF!="No Data",1,IF(#REF!&lt;&gt;"",1,0))</f>
        <v>#REF!</v>
      </c>
      <c r="AX62" s="33" t="e">
        <f>IF('Crisis Indicator Data'!#REF!="No Data",1,IF(#REF!&lt;&gt;"",1,0))</f>
        <v>#REF!</v>
      </c>
      <c r="AY62" s="33" t="e">
        <f>IF('Crisis Indicator Data'!#REF!="No Data",1,IF(#REF!&lt;&gt;"",1,0))</f>
        <v>#REF!</v>
      </c>
      <c r="AZ62" s="33" t="e">
        <f>IF('Crisis Indicator Data'!#REF!="No Data",1,IF(#REF!&lt;&gt;"",1,0))</f>
        <v>#REF!</v>
      </c>
      <c r="BA62" t="e">
        <f t="shared" si="0"/>
        <v>#REF!</v>
      </c>
      <c r="BB62" s="35" t="e">
        <f t="shared" si="1"/>
        <v>#REF!</v>
      </c>
    </row>
    <row r="63" spans="1:54" x14ac:dyDescent="0.3">
      <c r="A63" t="s">
        <v>116</v>
      </c>
      <c r="B63" s="33" t="e">
        <f>IF('Crisis Indicator Data'!#REF!="No Data",1,IF(#REF!&lt;&gt;"",1,0))</f>
        <v>#REF!</v>
      </c>
      <c r="C63" s="33" t="e">
        <f>IF('Crisis Indicator Data'!#REF!="No Data",1,IF(#REF!&lt;&gt;"",1,0))</f>
        <v>#REF!</v>
      </c>
      <c r="D63" s="33" t="e">
        <f>IF('Crisis Indicator Data'!#REF!="No Data",1,IF(#REF!&lt;&gt;"",1,0))</f>
        <v>#REF!</v>
      </c>
      <c r="E63" s="33" t="e">
        <f>IF('Crisis Indicator Data'!#REF!="No Data",1,IF(#REF!&lt;&gt;"",1,0))</f>
        <v>#REF!</v>
      </c>
      <c r="F63" s="33" t="e">
        <f>IF('Crisis Indicator Data'!#REF!="No Data",1,IF(#REF!&lt;&gt;"",1,0))</f>
        <v>#REF!</v>
      </c>
      <c r="G63" s="33" t="e">
        <f>IF('Crisis Indicator Data'!#REF!="No Data",1,IF(#REF!&lt;&gt;"",1,0))</f>
        <v>#REF!</v>
      </c>
      <c r="H63" s="33" t="e">
        <f>IF('Crisis Indicator Data'!#REF!="No Data",1,IF(#REF!&lt;&gt;"",1,0))</f>
        <v>#REF!</v>
      </c>
      <c r="I63" s="33" t="e">
        <f>IF('Crisis Indicator Data'!#REF!="No Data",1,IF(#REF!&lt;&gt;"",1,0))</f>
        <v>#REF!</v>
      </c>
      <c r="J63" s="33" t="e">
        <f>IF('Crisis Indicator Data'!#REF!="No Data",1,IF(#REF!&lt;&gt;"",1,0))</f>
        <v>#REF!</v>
      </c>
      <c r="K63" s="33" t="e">
        <f>IF('Crisis Indicator Data'!#REF!="No Data",1,IF(#REF!&lt;&gt;"",1,0))</f>
        <v>#REF!</v>
      </c>
      <c r="L63" s="33" t="e">
        <f>IF('Crisis Indicator Data'!#REF!="No Data",1,IF(#REF!&lt;&gt;"",1,0))</f>
        <v>#REF!</v>
      </c>
      <c r="M63" s="33" t="e">
        <f>IF('Crisis Indicator Data'!#REF!="No Data",1,IF(#REF!&lt;&gt;"",1,0))</f>
        <v>#REF!</v>
      </c>
      <c r="N63" s="33" t="e">
        <f>IF('Crisis Indicator Data'!#REF!="No Data",1,IF(#REF!&lt;&gt;"",1,0))</f>
        <v>#REF!</v>
      </c>
      <c r="O63" s="33" t="e">
        <f>IF('Crisis Indicator Data'!#REF!="No Data",1,IF(#REF!&lt;&gt;"",1,0))</f>
        <v>#REF!</v>
      </c>
      <c r="P63" s="33" t="e">
        <f>IF('Crisis Indicator Data'!#REF!="No Data",1,IF(#REF!&lt;&gt;"",1,0))</f>
        <v>#REF!</v>
      </c>
      <c r="Q63" s="33" t="e">
        <f>IF('Crisis Indicator Data'!#REF!="No Data",1,IF(#REF!&lt;&gt;"",1,0))</f>
        <v>#REF!</v>
      </c>
      <c r="R63" s="33" t="e">
        <f>IF('Crisis Indicator Data'!#REF!="No Data",1,IF(#REF!&lt;&gt;"",1,0))</f>
        <v>#REF!</v>
      </c>
      <c r="S63" s="33" t="e">
        <f>IF('Crisis Indicator Data'!#REF!="No Data",1,IF(#REF!&lt;&gt;"",1,0))</f>
        <v>#REF!</v>
      </c>
      <c r="T63" s="33" t="e">
        <f>IF('Crisis Indicator Data'!#REF!="No Data",1,IF(#REF!&lt;&gt;"",1,0))</f>
        <v>#REF!</v>
      </c>
      <c r="U63" s="33" t="e">
        <f>IF('Crisis Indicator Data'!#REF!="No Data",1,IF(#REF!&lt;&gt;"",1,0))</f>
        <v>#REF!</v>
      </c>
      <c r="V63" s="33" t="e">
        <f>IF('Crisis Indicator Data'!#REF!="No Data",1,IF(#REF!&lt;&gt;"",1,0))</f>
        <v>#REF!</v>
      </c>
      <c r="W63" s="33" t="e">
        <f>IF('Crisis Indicator Data'!#REF!="No Data",1,IF(#REF!&lt;&gt;"",1,0))</f>
        <v>#REF!</v>
      </c>
      <c r="X63" s="33" t="e">
        <f>IF('Crisis Indicator Data'!#REF!="No Data",1,IF(#REF!&lt;&gt;"",1,0))</f>
        <v>#REF!</v>
      </c>
      <c r="Y63" s="33" t="e">
        <f>IF('Crisis Indicator Data'!#REF!="No Data",1,IF(#REF!&lt;&gt;"",1,0))</f>
        <v>#REF!</v>
      </c>
      <c r="Z63" s="33" t="e">
        <f>IF('Crisis Indicator Data'!#REF!="No Data",1,IF(#REF!&lt;&gt;"",1,0))</f>
        <v>#REF!</v>
      </c>
      <c r="AA63" s="33" t="e">
        <f>IF('Crisis Indicator Data'!#REF!="No Data",1,IF(#REF!&lt;&gt;"",1,0))</f>
        <v>#REF!</v>
      </c>
      <c r="AB63" s="33" t="e">
        <f>IF('Crisis Indicator Data'!#REF!="No Data",1,IF(#REF!&lt;&gt;"",1,0))</f>
        <v>#REF!</v>
      </c>
      <c r="AC63" s="33" t="e">
        <f>IF('Crisis Indicator Data'!#REF!="No Data",1,IF(#REF!&lt;&gt;"",1,0))</f>
        <v>#REF!</v>
      </c>
      <c r="AD63" s="33" t="e">
        <f>IF('Crisis Indicator Data'!#REF!="No Data",1,IF(#REF!&lt;&gt;"",1,0))</f>
        <v>#REF!</v>
      </c>
      <c r="AE63" s="33" t="e">
        <f>IF('Crisis Indicator Data'!#REF!="No Data",1,IF(#REF!&lt;&gt;"",1,0))</f>
        <v>#REF!</v>
      </c>
      <c r="AF63" s="33" t="e">
        <f>IF('Crisis Indicator Data'!#REF!="No Data",1,IF(#REF!&lt;&gt;"",1,0))</f>
        <v>#REF!</v>
      </c>
      <c r="AG63" s="33" t="e">
        <f>IF('Crisis Indicator Data'!#REF!="No Data",1,IF(#REF!&lt;&gt;"",1,0))</f>
        <v>#REF!</v>
      </c>
      <c r="AH63" s="33" t="e">
        <f>IF('Crisis Indicator Data'!#REF!="No Data",1,IF(#REF!&lt;&gt;"",1,0))</f>
        <v>#REF!</v>
      </c>
      <c r="AI63" s="33" t="e">
        <f>IF('Crisis Indicator Data'!#REF!="No Data",1,IF(#REF!&lt;&gt;"",1,0))</f>
        <v>#REF!</v>
      </c>
      <c r="AJ63" s="33" t="e">
        <f>IF('Crisis Indicator Data'!#REF!="No Data",1,IF(#REF!&lt;&gt;"",1,0))</f>
        <v>#REF!</v>
      </c>
      <c r="AK63" s="33" t="e">
        <f>IF('Crisis Indicator Data'!#REF!="No Data",1,IF(#REF!&lt;&gt;"",1,0))</f>
        <v>#REF!</v>
      </c>
      <c r="AL63" s="33" t="e">
        <f>IF('Crisis Indicator Data'!#REF!="No Data",1,IF(#REF!&lt;&gt;"",1,0))</f>
        <v>#REF!</v>
      </c>
      <c r="AM63" s="33" t="e">
        <f>IF('Crisis Indicator Data'!#REF!="No Data",1,IF(#REF!&lt;&gt;"",1,0))</f>
        <v>#REF!</v>
      </c>
      <c r="AN63" s="33" t="e">
        <f>IF('Crisis Indicator Data'!#REF!="No Data",1,IF(#REF!&lt;&gt;"",1,0))</f>
        <v>#REF!</v>
      </c>
      <c r="AO63" s="33" t="e">
        <f>IF('Crisis Indicator Data'!#REF!="No Data",1,IF(#REF!&lt;&gt;"",1,0))</f>
        <v>#REF!</v>
      </c>
      <c r="AP63" s="33" t="e">
        <f>IF('Crisis Indicator Data'!#REF!="No Data",1,IF(#REF!&lt;&gt;"",1,0))</f>
        <v>#REF!</v>
      </c>
      <c r="AQ63" s="33" t="e">
        <f>IF('Crisis Indicator Data'!#REF!="No Data",1,IF(#REF!&lt;&gt;"",1,0))</f>
        <v>#REF!</v>
      </c>
      <c r="AR63" s="33" t="e">
        <f>IF('Crisis Indicator Data'!#REF!="No Data",1,IF(#REF!&lt;&gt;"",1,0))</f>
        <v>#REF!</v>
      </c>
      <c r="AS63" s="33" t="e">
        <f>IF('Crisis Indicator Data'!#REF!="No Data",1,IF(#REF!&lt;&gt;"",1,0))</f>
        <v>#REF!</v>
      </c>
      <c r="AT63" s="33" t="e">
        <f>IF('Crisis Indicator Data'!#REF!="No Data",1,IF(#REF!&lt;&gt;"",1,0))</f>
        <v>#REF!</v>
      </c>
      <c r="AU63" s="33" t="e">
        <f>IF('Crisis Indicator Data'!#REF!="No Data",1,IF(#REF!&lt;&gt;"",1,0))</f>
        <v>#REF!</v>
      </c>
      <c r="AV63" s="33" t="e">
        <f>IF('Crisis Indicator Data'!#REF!="No Data",1,IF(#REF!&lt;&gt;"",1,0))</f>
        <v>#REF!</v>
      </c>
      <c r="AW63" s="33" t="e">
        <f>IF('Crisis Indicator Data'!#REF!="No Data",1,IF(#REF!&lt;&gt;"",1,0))</f>
        <v>#REF!</v>
      </c>
      <c r="AX63" s="33" t="e">
        <f>IF('Crisis Indicator Data'!#REF!="No Data",1,IF(#REF!&lt;&gt;"",1,0))</f>
        <v>#REF!</v>
      </c>
      <c r="AY63" s="33" t="e">
        <f>IF('Crisis Indicator Data'!#REF!="No Data",1,IF(#REF!&lt;&gt;"",1,0))</f>
        <v>#REF!</v>
      </c>
      <c r="AZ63" s="33" t="e">
        <f>IF('Crisis Indicator Data'!#REF!="No Data",1,IF(#REF!&lt;&gt;"",1,0))</f>
        <v>#REF!</v>
      </c>
      <c r="BA63" t="e">
        <f t="shared" si="0"/>
        <v>#REF!</v>
      </c>
      <c r="BB63" s="35" t="e">
        <f t="shared" si="1"/>
        <v>#REF!</v>
      </c>
    </row>
    <row r="64" spans="1:54" x14ac:dyDescent="0.3">
      <c r="A64" t="s">
        <v>118</v>
      </c>
      <c r="B64" s="33" t="e">
        <f>IF('Crisis Indicator Data'!#REF!="No Data",1,IF(#REF!&lt;&gt;"",1,0))</f>
        <v>#REF!</v>
      </c>
      <c r="C64" s="33" t="e">
        <f>IF('Crisis Indicator Data'!#REF!="No Data",1,IF(#REF!&lt;&gt;"",1,0))</f>
        <v>#REF!</v>
      </c>
      <c r="D64" s="33" t="e">
        <f>IF('Crisis Indicator Data'!#REF!="No Data",1,IF(#REF!&lt;&gt;"",1,0))</f>
        <v>#REF!</v>
      </c>
      <c r="E64" s="33" t="e">
        <f>IF('Crisis Indicator Data'!#REF!="No Data",1,IF(#REF!&lt;&gt;"",1,0))</f>
        <v>#REF!</v>
      </c>
      <c r="F64" s="33" t="e">
        <f>IF('Crisis Indicator Data'!#REF!="No Data",1,IF(#REF!&lt;&gt;"",1,0))</f>
        <v>#REF!</v>
      </c>
      <c r="G64" s="33" t="e">
        <f>IF('Crisis Indicator Data'!#REF!="No Data",1,IF(#REF!&lt;&gt;"",1,0))</f>
        <v>#REF!</v>
      </c>
      <c r="H64" s="33" t="e">
        <f>IF('Crisis Indicator Data'!#REF!="No Data",1,IF(#REF!&lt;&gt;"",1,0))</f>
        <v>#REF!</v>
      </c>
      <c r="I64" s="33" t="e">
        <f>IF('Crisis Indicator Data'!#REF!="No Data",1,IF(#REF!&lt;&gt;"",1,0))</f>
        <v>#REF!</v>
      </c>
      <c r="J64" s="33" t="e">
        <f>IF('Crisis Indicator Data'!#REF!="No Data",1,IF(#REF!&lt;&gt;"",1,0))</f>
        <v>#REF!</v>
      </c>
      <c r="K64" s="33" t="e">
        <f>IF('Crisis Indicator Data'!#REF!="No Data",1,IF(#REF!&lt;&gt;"",1,0))</f>
        <v>#REF!</v>
      </c>
      <c r="L64" s="33" t="e">
        <f>IF('Crisis Indicator Data'!#REF!="No Data",1,IF(#REF!&lt;&gt;"",1,0))</f>
        <v>#REF!</v>
      </c>
      <c r="M64" s="33" t="e">
        <f>IF('Crisis Indicator Data'!#REF!="No Data",1,IF(#REF!&lt;&gt;"",1,0))</f>
        <v>#REF!</v>
      </c>
      <c r="N64" s="33" t="e">
        <f>IF('Crisis Indicator Data'!#REF!="No Data",1,IF(#REF!&lt;&gt;"",1,0))</f>
        <v>#REF!</v>
      </c>
      <c r="O64" s="33" t="e">
        <f>IF('Crisis Indicator Data'!#REF!="No Data",1,IF(#REF!&lt;&gt;"",1,0))</f>
        <v>#REF!</v>
      </c>
      <c r="P64" s="33" t="e">
        <f>IF('Crisis Indicator Data'!#REF!="No Data",1,IF(#REF!&lt;&gt;"",1,0))</f>
        <v>#REF!</v>
      </c>
      <c r="Q64" s="33" t="e">
        <f>IF('Crisis Indicator Data'!#REF!="No Data",1,IF(#REF!&lt;&gt;"",1,0))</f>
        <v>#REF!</v>
      </c>
      <c r="R64" s="33" t="e">
        <f>IF('Crisis Indicator Data'!#REF!="No Data",1,IF(#REF!&lt;&gt;"",1,0))</f>
        <v>#REF!</v>
      </c>
      <c r="S64" s="33" t="e">
        <f>IF('Crisis Indicator Data'!#REF!="No Data",1,IF(#REF!&lt;&gt;"",1,0))</f>
        <v>#REF!</v>
      </c>
      <c r="T64" s="33" t="e">
        <f>IF('Crisis Indicator Data'!#REF!="No Data",1,IF(#REF!&lt;&gt;"",1,0))</f>
        <v>#REF!</v>
      </c>
      <c r="U64" s="33" t="e">
        <f>IF('Crisis Indicator Data'!#REF!="No Data",1,IF(#REF!&lt;&gt;"",1,0))</f>
        <v>#REF!</v>
      </c>
      <c r="V64" s="33" t="e">
        <f>IF('Crisis Indicator Data'!#REF!="No Data",1,IF(#REF!&lt;&gt;"",1,0))</f>
        <v>#REF!</v>
      </c>
      <c r="W64" s="33" t="e">
        <f>IF('Crisis Indicator Data'!#REF!="No Data",1,IF(#REF!&lt;&gt;"",1,0))</f>
        <v>#REF!</v>
      </c>
      <c r="X64" s="33" t="e">
        <f>IF('Crisis Indicator Data'!#REF!="No Data",1,IF(#REF!&lt;&gt;"",1,0))</f>
        <v>#REF!</v>
      </c>
      <c r="Y64" s="33" t="e">
        <f>IF('Crisis Indicator Data'!#REF!="No Data",1,IF(#REF!&lt;&gt;"",1,0))</f>
        <v>#REF!</v>
      </c>
      <c r="Z64" s="33" t="e">
        <f>IF('Crisis Indicator Data'!#REF!="No Data",1,IF(#REF!&lt;&gt;"",1,0))</f>
        <v>#REF!</v>
      </c>
      <c r="AA64" s="33" t="e">
        <f>IF('Crisis Indicator Data'!#REF!="No Data",1,IF(#REF!&lt;&gt;"",1,0))</f>
        <v>#REF!</v>
      </c>
      <c r="AB64" s="33" t="e">
        <f>IF('Crisis Indicator Data'!#REF!="No Data",1,IF(#REF!&lt;&gt;"",1,0))</f>
        <v>#REF!</v>
      </c>
      <c r="AC64" s="33" t="e">
        <f>IF('Crisis Indicator Data'!#REF!="No Data",1,IF(#REF!&lt;&gt;"",1,0))</f>
        <v>#REF!</v>
      </c>
      <c r="AD64" s="33" t="e">
        <f>IF('Crisis Indicator Data'!#REF!="No Data",1,IF(#REF!&lt;&gt;"",1,0))</f>
        <v>#REF!</v>
      </c>
      <c r="AE64" s="33" t="e">
        <f>IF('Crisis Indicator Data'!#REF!="No Data",1,IF(#REF!&lt;&gt;"",1,0))</f>
        <v>#REF!</v>
      </c>
      <c r="AF64" s="33" t="e">
        <f>IF('Crisis Indicator Data'!#REF!="No Data",1,IF(#REF!&lt;&gt;"",1,0))</f>
        <v>#REF!</v>
      </c>
      <c r="AG64" s="33" t="e">
        <f>IF('Crisis Indicator Data'!#REF!="No Data",1,IF(#REF!&lt;&gt;"",1,0))</f>
        <v>#REF!</v>
      </c>
      <c r="AH64" s="33" t="e">
        <f>IF('Crisis Indicator Data'!#REF!="No Data",1,IF(#REF!&lt;&gt;"",1,0))</f>
        <v>#REF!</v>
      </c>
      <c r="AI64" s="33" t="e">
        <f>IF('Crisis Indicator Data'!#REF!="No Data",1,IF(#REF!&lt;&gt;"",1,0))</f>
        <v>#REF!</v>
      </c>
      <c r="AJ64" s="33" t="e">
        <f>IF('Crisis Indicator Data'!#REF!="No Data",1,IF(#REF!&lt;&gt;"",1,0))</f>
        <v>#REF!</v>
      </c>
      <c r="AK64" s="33" t="e">
        <f>IF('Crisis Indicator Data'!#REF!="No Data",1,IF(#REF!&lt;&gt;"",1,0))</f>
        <v>#REF!</v>
      </c>
      <c r="AL64" s="33" t="e">
        <f>IF('Crisis Indicator Data'!#REF!="No Data",1,IF(#REF!&lt;&gt;"",1,0))</f>
        <v>#REF!</v>
      </c>
      <c r="AM64" s="33" t="e">
        <f>IF('Crisis Indicator Data'!#REF!="No Data",1,IF(#REF!&lt;&gt;"",1,0))</f>
        <v>#REF!</v>
      </c>
      <c r="AN64" s="33" t="e">
        <f>IF('Crisis Indicator Data'!#REF!="No Data",1,IF(#REF!&lt;&gt;"",1,0))</f>
        <v>#REF!</v>
      </c>
      <c r="AO64" s="33" t="e">
        <f>IF('Crisis Indicator Data'!#REF!="No Data",1,IF(#REF!&lt;&gt;"",1,0))</f>
        <v>#REF!</v>
      </c>
      <c r="AP64" s="33" t="e">
        <f>IF('Crisis Indicator Data'!#REF!="No Data",1,IF(#REF!&lt;&gt;"",1,0))</f>
        <v>#REF!</v>
      </c>
      <c r="AQ64" s="33" t="e">
        <f>IF('Crisis Indicator Data'!#REF!="No Data",1,IF(#REF!&lt;&gt;"",1,0))</f>
        <v>#REF!</v>
      </c>
      <c r="AR64" s="33" t="e">
        <f>IF('Crisis Indicator Data'!#REF!="No Data",1,IF(#REF!&lt;&gt;"",1,0))</f>
        <v>#REF!</v>
      </c>
      <c r="AS64" s="33" t="e">
        <f>IF('Crisis Indicator Data'!#REF!="No Data",1,IF(#REF!&lt;&gt;"",1,0))</f>
        <v>#REF!</v>
      </c>
      <c r="AT64" s="33" t="e">
        <f>IF('Crisis Indicator Data'!#REF!="No Data",1,IF(#REF!&lt;&gt;"",1,0))</f>
        <v>#REF!</v>
      </c>
      <c r="AU64" s="33" t="e">
        <f>IF('Crisis Indicator Data'!#REF!="No Data",1,IF(#REF!&lt;&gt;"",1,0))</f>
        <v>#REF!</v>
      </c>
      <c r="AV64" s="33" t="e">
        <f>IF('Crisis Indicator Data'!#REF!="No Data",1,IF(#REF!&lt;&gt;"",1,0))</f>
        <v>#REF!</v>
      </c>
      <c r="AW64" s="33" t="e">
        <f>IF('Crisis Indicator Data'!#REF!="No Data",1,IF(#REF!&lt;&gt;"",1,0))</f>
        <v>#REF!</v>
      </c>
      <c r="AX64" s="33" t="e">
        <f>IF('Crisis Indicator Data'!#REF!="No Data",1,IF(#REF!&lt;&gt;"",1,0))</f>
        <v>#REF!</v>
      </c>
      <c r="AY64" s="33" t="e">
        <f>IF('Crisis Indicator Data'!#REF!="No Data",1,IF(#REF!&lt;&gt;"",1,0))</f>
        <v>#REF!</v>
      </c>
      <c r="AZ64" s="33" t="e">
        <f>IF('Crisis Indicator Data'!#REF!="No Data",1,IF(#REF!&lt;&gt;"",1,0))</f>
        <v>#REF!</v>
      </c>
      <c r="BA64" t="e">
        <f t="shared" si="0"/>
        <v>#REF!</v>
      </c>
      <c r="BB64" s="35" t="e">
        <f t="shared" si="1"/>
        <v>#REF!</v>
      </c>
    </row>
    <row r="65" spans="1:54" x14ac:dyDescent="0.3">
      <c r="A65" t="s">
        <v>120</v>
      </c>
      <c r="B65" s="33" t="e">
        <f>IF('Crisis Indicator Data'!#REF!="No Data",1,IF(#REF!&lt;&gt;"",1,0))</f>
        <v>#REF!</v>
      </c>
      <c r="C65" s="33" t="e">
        <f>IF('Crisis Indicator Data'!#REF!="No Data",1,IF(#REF!&lt;&gt;"",1,0))</f>
        <v>#REF!</v>
      </c>
      <c r="D65" s="33" t="e">
        <f>IF('Crisis Indicator Data'!#REF!="No Data",1,IF(#REF!&lt;&gt;"",1,0))</f>
        <v>#REF!</v>
      </c>
      <c r="E65" s="33" t="e">
        <f>IF('Crisis Indicator Data'!#REF!="No Data",1,IF(#REF!&lt;&gt;"",1,0))</f>
        <v>#REF!</v>
      </c>
      <c r="F65" s="33" t="e">
        <f>IF('Crisis Indicator Data'!#REF!="No Data",1,IF(#REF!&lt;&gt;"",1,0))</f>
        <v>#REF!</v>
      </c>
      <c r="G65" s="33" t="e">
        <f>IF('Crisis Indicator Data'!#REF!="No Data",1,IF(#REF!&lt;&gt;"",1,0))</f>
        <v>#REF!</v>
      </c>
      <c r="H65" s="33" t="e">
        <f>IF('Crisis Indicator Data'!#REF!="No Data",1,IF(#REF!&lt;&gt;"",1,0))</f>
        <v>#REF!</v>
      </c>
      <c r="I65" s="33" t="e">
        <f>IF('Crisis Indicator Data'!#REF!="No Data",1,IF(#REF!&lt;&gt;"",1,0))</f>
        <v>#REF!</v>
      </c>
      <c r="J65" s="33" t="e">
        <f>IF('Crisis Indicator Data'!#REF!="No Data",1,IF(#REF!&lt;&gt;"",1,0))</f>
        <v>#REF!</v>
      </c>
      <c r="K65" s="33" t="e">
        <f>IF('Crisis Indicator Data'!#REF!="No Data",1,IF(#REF!&lt;&gt;"",1,0))</f>
        <v>#REF!</v>
      </c>
      <c r="L65" s="33" t="e">
        <f>IF('Crisis Indicator Data'!#REF!="No Data",1,IF(#REF!&lt;&gt;"",1,0))</f>
        <v>#REF!</v>
      </c>
      <c r="M65" s="33" t="e">
        <f>IF('Crisis Indicator Data'!#REF!="No Data",1,IF(#REF!&lt;&gt;"",1,0))</f>
        <v>#REF!</v>
      </c>
      <c r="N65" s="33" t="e">
        <f>IF('Crisis Indicator Data'!#REF!="No Data",1,IF(#REF!&lt;&gt;"",1,0))</f>
        <v>#REF!</v>
      </c>
      <c r="O65" s="33" t="e">
        <f>IF('Crisis Indicator Data'!#REF!="No Data",1,IF(#REF!&lt;&gt;"",1,0))</f>
        <v>#REF!</v>
      </c>
      <c r="P65" s="33" t="e">
        <f>IF('Crisis Indicator Data'!#REF!="No Data",1,IF(#REF!&lt;&gt;"",1,0))</f>
        <v>#REF!</v>
      </c>
      <c r="Q65" s="33" t="e">
        <f>IF('Crisis Indicator Data'!#REF!="No Data",1,IF(#REF!&lt;&gt;"",1,0))</f>
        <v>#REF!</v>
      </c>
      <c r="R65" s="33" t="e">
        <f>IF('Crisis Indicator Data'!#REF!="No Data",1,IF(#REF!&lt;&gt;"",1,0))</f>
        <v>#REF!</v>
      </c>
      <c r="S65" s="33" t="e">
        <f>IF('Crisis Indicator Data'!#REF!="No Data",1,IF(#REF!&lt;&gt;"",1,0))</f>
        <v>#REF!</v>
      </c>
      <c r="T65" s="33" t="e">
        <f>IF('Crisis Indicator Data'!#REF!="No Data",1,IF(#REF!&lt;&gt;"",1,0))</f>
        <v>#REF!</v>
      </c>
      <c r="U65" s="33" t="e">
        <f>IF('Crisis Indicator Data'!#REF!="No Data",1,IF(#REF!&lt;&gt;"",1,0))</f>
        <v>#REF!</v>
      </c>
      <c r="V65" s="33" t="e">
        <f>IF('Crisis Indicator Data'!#REF!="No Data",1,IF(#REF!&lt;&gt;"",1,0))</f>
        <v>#REF!</v>
      </c>
      <c r="W65" s="33" t="e">
        <f>IF('Crisis Indicator Data'!#REF!="No Data",1,IF(#REF!&lt;&gt;"",1,0))</f>
        <v>#REF!</v>
      </c>
      <c r="X65" s="33" t="e">
        <f>IF('Crisis Indicator Data'!#REF!="No Data",1,IF(#REF!&lt;&gt;"",1,0))</f>
        <v>#REF!</v>
      </c>
      <c r="Y65" s="33" t="e">
        <f>IF('Crisis Indicator Data'!#REF!="No Data",1,IF(#REF!&lt;&gt;"",1,0))</f>
        <v>#REF!</v>
      </c>
      <c r="Z65" s="33" t="e">
        <f>IF('Crisis Indicator Data'!#REF!="No Data",1,IF(#REF!&lt;&gt;"",1,0))</f>
        <v>#REF!</v>
      </c>
      <c r="AA65" s="33" t="e">
        <f>IF('Crisis Indicator Data'!#REF!="No Data",1,IF(#REF!&lt;&gt;"",1,0))</f>
        <v>#REF!</v>
      </c>
      <c r="AB65" s="33" t="e">
        <f>IF('Crisis Indicator Data'!#REF!="No Data",1,IF(#REF!&lt;&gt;"",1,0))</f>
        <v>#REF!</v>
      </c>
      <c r="AC65" s="33" t="e">
        <f>IF('Crisis Indicator Data'!#REF!="No Data",1,IF(#REF!&lt;&gt;"",1,0))</f>
        <v>#REF!</v>
      </c>
      <c r="AD65" s="33" t="e">
        <f>IF('Crisis Indicator Data'!#REF!="No Data",1,IF(#REF!&lt;&gt;"",1,0))</f>
        <v>#REF!</v>
      </c>
      <c r="AE65" s="33" t="e">
        <f>IF('Crisis Indicator Data'!#REF!="No Data",1,IF(#REF!&lt;&gt;"",1,0))</f>
        <v>#REF!</v>
      </c>
      <c r="AF65" s="33" t="e">
        <f>IF('Crisis Indicator Data'!#REF!="No Data",1,IF(#REF!&lt;&gt;"",1,0))</f>
        <v>#REF!</v>
      </c>
      <c r="AG65" s="33" t="e">
        <f>IF('Crisis Indicator Data'!#REF!="No Data",1,IF(#REF!&lt;&gt;"",1,0))</f>
        <v>#REF!</v>
      </c>
      <c r="AH65" s="33" t="e">
        <f>IF('Crisis Indicator Data'!#REF!="No Data",1,IF(#REF!&lt;&gt;"",1,0))</f>
        <v>#REF!</v>
      </c>
      <c r="AI65" s="33" t="e">
        <f>IF('Crisis Indicator Data'!#REF!="No Data",1,IF(#REF!&lt;&gt;"",1,0))</f>
        <v>#REF!</v>
      </c>
      <c r="AJ65" s="33" t="e">
        <f>IF('Crisis Indicator Data'!#REF!="No Data",1,IF(#REF!&lt;&gt;"",1,0))</f>
        <v>#REF!</v>
      </c>
      <c r="AK65" s="33" t="e">
        <f>IF('Crisis Indicator Data'!#REF!="No Data",1,IF(#REF!&lt;&gt;"",1,0))</f>
        <v>#REF!</v>
      </c>
      <c r="AL65" s="33" t="e">
        <f>IF('Crisis Indicator Data'!#REF!="No Data",1,IF(#REF!&lt;&gt;"",1,0))</f>
        <v>#REF!</v>
      </c>
      <c r="AM65" s="33" t="e">
        <f>IF('Crisis Indicator Data'!#REF!="No Data",1,IF(#REF!&lt;&gt;"",1,0))</f>
        <v>#REF!</v>
      </c>
      <c r="AN65" s="33" t="e">
        <f>IF('Crisis Indicator Data'!#REF!="No Data",1,IF(#REF!&lt;&gt;"",1,0))</f>
        <v>#REF!</v>
      </c>
      <c r="AO65" s="33" t="e">
        <f>IF('Crisis Indicator Data'!#REF!="No Data",1,IF(#REF!&lt;&gt;"",1,0))</f>
        <v>#REF!</v>
      </c>
      <c r="AP65" s="33" t="e">
        <f>IF('Crisis Indicator Data'!#REF!="No Data",1,IF(#REF!&lt;&gt;"",1,0))</f>
        <v>#REF!</v>
      </c>
      <c r="AQ65" s="33" t="e">
        <f>IF('Crisis Indicator Data'!#REF!="No Data",1,IF(#REF!&lt;&gt;"",1,0))</f>
        <v>#REF!</v>
      </c>
      <c r="AR65" s="33" t="e">
        <f>IF('Crisis Indicator Data'!#REF!="No Data",1,IF(#REF!&lt;&gt;"",1,0))</f>
        <v>#REF!</v>
      </c>
      <c r="AS65" s="33" t="e">
        <f>IF('Crisis Indicator Data'!#REF!="No Data",1,IF(#REF!&lt;&gt;"",1,0))</f>
        <v>#REF!</v>
      </c>
      <c r="AT65" s="33" t="e">
        <f>IF('Crisis Indicator Data'!#REF!="No Data",1,IF(#REF!&lt;&gt;"",1,0))</f>
        <v>#REF!</v>
      </c>
      <c r="AU65" s="33" t="e">
        <f>IF('Crisis Indicator Data'!#REF!="No Data",1,IF(#REF!&lt;&gt;"",1,0))</f>
        <v>#REF!</v>
      </c>
      <c r="AV65" s="33" t="e">
        <f>IF('Crisis Indicator Data'!#REF!="No Data",1,IF(#REF!&lt;&gt;"",1,0))</f>
        <v>#REF!</v>
      </c>
      <c r="AW65" s="33" t="e">
        <f>IF('Crisis Indicator Data'!#REF!="No Data",1,IF(#REF!&lt;&gt;"",1,0))</f>
        <v>#REF!</v>
      </c>
      <c r="AX65" s="33" t="e">
        <f>IF('Crisis Indicator Data'!#REF!="No Data",1,IF(#REF!&lt;&gt;"",1,0))</f>
        <v>#REF!</v>
      </c>
      <c r="AY65" s="33" t="e">
        <f>IF('Crisis Indicator Data'!#REF!="No Data",1,IF(#REF!&lt;&gt;"",1,0))</f>
        <v>#REF!</v>
      </c>
      <c r="AZ65" s="33" t="e">
        <f>IF('Crisis Indicator Data'!#REF!="No Data",1,IF(#REF!&lt;&gt;"",1,0))</f>
        <v>#REF!</v>
      </c>
      <c r="BA65" t="e">
        <f t="shared" si="0"/>
        <v>#REF!</v>
      </c>
      <c r="BB65" s="35" t="e">
        <f t="shared" si="1"/>
        <v>#REF!</v>
      </c>
    </row>
    <row r="66" spans="1:54" x14ac:dyDescent="0.3">
      <c r="A66" t="s">
        <v>122</v>
      </c>
      <c r="B66" s="33" t="e">
        <f>IF('Crisis Indicator Data'!#REF!="No Data",1,IF(#REF!&lt;&gt;"",1,0))</f>
        <v>#REF!</v>
      </c>
      <c r="C66" s="33" t="e">
        <f>IF('Crisis Indicator Data'!#REF!="No Data",1,IF(#REF!&lt;&gt;"",1,0))</f>
        <v>#REF!</v>
      </c>
      <c r="D66" s="33" t="e">
        <f>IF('Crisis Indicator Data'!#REF!="No Data",1,IF(#REF!&lt;&gt;"",1,0))</f>
        <v>#REF!</v>
      </c>
      <c r="E66" s="33" t="e">
        <f>IF('Crisis Indicator Data'!#REF!="No Data",1,IF(#REF!&lt;&gt;"",1,0))</f>
        <v>#REF!</v>
      </c>
      <c r="F66" s="33" t="e">
        <f>IF('Crisis Indicator Data'!#REF!="No Data",1,IF(#REF!&lt;&gt;"",1,0))</f>
        <v>#REF!</v>
      </c>
      <c r="G66" s="33" t="e">
        <f>IF('Crisis Indicator Data'!#REF!="No Data",1,IF(#REF!&lt;&gt;"",1,0))</f>
        <v>#REF!</v>
      </c>
      <c r="H66" s="33" t="e">
        <f>IF('Crisis Indicator Data'!#REF!="No Data",1,IF(#REF!&lt;&gt;"",1,0))</f>
        <v>#REF!</v>
      </c>
      <c r="I66" s="33" t="e">
        <f>IF('Crisis Indicator Data'!#REF!="No Data",1,IF(#REF!&lt;&gt;"",1,0))</f>
        <v>#REF!</v>
      </c>
      <c r="J66" s="33" t="e">
        <f>IF('Crisis Indicator Data'!#REF!="No Data",1,IF(#REF!&lt;&gt;"",1,0))</f>
        <v>#REF!</v>
      </c>
      <c r="K66" s="33" t="e">
        <f>IF('Crisis Indicator Data'!#REF!="No Data",1,IF(#REF!&lt;&gt;"",1,0))</f>
        <v>#REF!</v>
      </c>
      <c r="L66" s="33" t="e">
        <f>IF('Crisis Indicator Data'!#REF!="No Data",1,IF(#REF!&lt;&gt;"",1,0))</f>
        <v>#REF!</v>
      </c>
      <c r="M66" s="33" t="e">
        <f>IF('Crisis Indicator Data'!#REF!="No Data",1,IF(#REF!&lt;&gt;"",1,0))</f>
        <v>#REF!</v>
      </c>
      <c r="N66" s="33" t="e">
        <f>IF('Crisis Indicator Data'!#REF!="No Data",1,IF(#REF!&lt;&gt;"",1,0))</f>
        <v>#REF!</v>
      </c>
      <c r="O66" s="33" t="e">
        <f>IF('Crisis Indicator Data'!#REF!="No Data",1,IF(#REF!&lt;&gt;"",1,0))</f>
        <v>#REF!</v>
      </c>
      <c r="P66" s="33" t="e">
        <f>IF('Crisis Indicator Data'!#REF!="No Data",1,IF(#REF!&lt;&gt;"",1,0))</f>
        <v>#REF!</v>
      </c>
      <c r="Q66" s="33" t="e">
        <f>IF('Crisis Indicator Data'!#REF!="No Data",1,IF(#REF!&lt;&gt;"",1,0))</f>
        <v>#REF!</v>
      </c>
      <c r="R66" s="33" t="e">
        <f>IF('Crisis Indicator Data'!#REF!="No Data",1,IF(#REF!&lt;&gt;"",1,0))</f>
        <v>#REF!</v>
      </c>
      <c r="S66" s="33" t="e">
        <f>IF('Crisis Indicator Data'!#REF!="No Data",1,IF(#REF!&lt;&gt;"",1,0))</f>
        <v>#REF!</v>
      </c>
      <c r="T66" s="33" t="e">
        <f>IF('Crisis Indicator Data'!#REF!="No Data",1,IF(#REF!&lt;&gt;"",1,0))</f>
        <v>#REF!</v>
      </c>
      <c r="U66" s="33" t="e">
        <f>IF('Crisis Indicator Data'!#REF!="No Data",1,IF(#REF!&lt;&gt;"",1,0))</f>
        <v>#REF!</v>
      </c>
      <c r="V66" s="33" t="e">
        <f>IF('Crisis Indicator Data'!#REF!="No Data",1,IF(#REF!&lt;&gt;"",1,0))</f>
        <v>#REF!</v>
      </c>
      <c r="W66" s="33" t="e">
        <f>IF('Crisis Indicator Data'!#REF!="No Data",1,IF(#REF!&lt;&gt;"",1,0))</f>
        <v>#REF!</v>
      </c>
      <c r="X66" s="33" t="e">
        <f>IF('Crisis Indicator Data'!#REF!="No Data",1,IF(#REF!&lt;&gt;"",1,0))</f>
        <v>#REF!</v>
      </c>
      <c r="Y66" s="33" t="e">
        <f>IF('Crisis Indicator Data'!#REF!="No Data",1,IF(#REF!&lt;&gt;"",1,0))</f>
        <v>#REF!</v>
      </c>
      <c r="Z66" s="33" t="e">
        <f>IF('Crisis Indicator Data'!#REF!="No Data",1,IF(#REF!&lt;&gt;"",1,0))</f>
        <v>#REF!</v>
      </c>
      <c r="AA66" s="33" t="e">
        <f>IF('Crisis Indicator Data'!#REF!="No Data",1,IF(#REF!&lt;&gt;"",1,0))</f>
        <v>#REF!</v>
      </c>
      <c r="AB66" s="33" t="e">
        <f>IF('Crisis Indicator Data'!#REF!="No Data",1,IF(#REF!&lt;&gt;"",1,0))</f>
        <v>#REF!</v>
      </c>
      <c r="AC66" s="33" t="e">
        <f>IF('Crisis Indicator Data'!#REF!="No Data",1,IF(#REF!&lt;&gt;"",1,0))</f>
        <v>#REF!</v>
      </c>
      <c r="AD66" s="33" t="e">
        <f>IF('Crisis Indicator Data'!#REF!="No Data",1,IF(#REF!&lt;&gt;"",1,0))</f>
        <v>#REF!</v>
      </c>
      <c r="AE66" s="33" t="e">
        <f>IF('Crisis Indicator Data'!#REF!="No Data",1,IF(#REF!&lt;&gt;"",1,0))</f>
        <v>#REF!</v>
      </c>
      <c r="AF66" s="33" t="e">
        <f>IF('Crisis Indicator Data'!#REF!="No Data",1,IF(#REF!&lt;&gt;"",1,0))</f>
        <v>#REF!</v>
      </c>
      <c r="AG66" s="33" t="e">
        <f>IF('Crisis Indicator Data'!#REF!="No Data",1,IF(#REF!&lt;&gt;"",1,0))</f>
        <v>#REF!</v>
      </c>
      <c r="AH66" s="33" t="e">
        <f>IF('Crisis Indicator Data'!#REF!="No Data",1,IF(#REF!&lt;&gt;"",1,0))</f>
        <v>#REF!</v>
      </c>
      <c r="AI66" s="33" t="e">
        <f>IF('Crisis Indicator Data'!#REF!="No Data",1,IF(#REF!&lt;&gt;"",1,0))</f>
        <v>#REF!</v>
      </c>
      <c r="AJ66" s="33" t="e">
        <f>IF('Crisis Indicator Data'!#REF!="No Data",1,IF(#REF!&lt;&gt;"",1,0))</f>
        <v>#REF!</v>
      </c>
      <c r="AK66" s="33" t="e">
        <f>IF('Crisis Indicator Data'!#REF!="No Data",1,IF(#REF!&lt;&gt;"",1,0))</f>
        <v>#REF!</v>
      </c>
      <c r="AL66" s="33" t="e">
        <f>IF('Crisis Indicator Data'!#REF!="No Data",1,IF(#REF!&lt;&gt;"",1,0))</f>
        <v>#REF!</v>
      </c>
      <c r="AM66" s="33" t="e">
        <f>IF('Crisis Indicator Data'!#REF!="No Data",1,IF(#REF!&lt;&gt;"",1,0))</f>
        <v>#REF!</v>
      </c>
      <c r="AN66" s="33" t="e">
        <f>IF('Crisis Indicator Data'!#REF!="No Data",1,IF(#REF!&lt;&gt;"",1,0))</f>
        <v>#REF!</v>
      </c>
      <c r="AO66" s="33" t="e">
        <f>IF('Crisis Indicator Data'!#REF!="No Data",1,IF(#REF!&lt;&gt;"",1,0))</f>
        <v>#REF!</v>
      </c>
      <c r="AP66" s="33" t="e">
        <f>IF('Crisis Indicator Data'!#REF!="No Data",1,IF(#REF!&lt;&gt;"",1,0))</f>
        <v>#REF!</v>
      </c>
      <c r="AQ66" s="33" t="e">
        <f>IF('Crisis Indicator Data'!#REF!="No Data",1,IF(#REF!&lt;&gt;"",1,0))</f>
        <v>#REF!</v>
      </c>
      <c r="AR66" s="33" t="e">
        <f>IF('Crisis Indicator Data'!#REF!="No Data",1,IF(#REF!&lt;&gt;"",1,0))</f>
        <v>#REF!</v>
      </c>
      <c r="AS66" s="33" t="e">
        <f>IF('Crisis Indicator Data'!#REF!="No Data",1,IF(#REF!&lt;&gt;"",1,0))</f>
        <v>#REF!</v>
      </c>
      <c r="AT66" s="33" t="e">
        <f>IF('Crisis Indicator Data'!#REF!="No Data",1,IF(#REF!&lt;&gt;"",1,0))</f>
        <v>#REF!</v>
      </c>
      <c r="AU66" s="33" t="e">
        <f>IF('Crisis Indicator Data'!#REF!="No Data",1,IF(#REF!&lt;&gt;"",1,0))</f>
        <v>#REF!</v>
      </c>
      <c r="AV66" s="33" t="e">
        <f>IF('Crisis Indicator Data'!#REF!="No Data",1,IF(#REF!&lt;&gt;"",1,0))</f>
        <v>#REF!</v>
      </c>
      <c r="AW66" s="33" t="e">
        <f>IF('Crisis Indicator Data'!#REF!="No Data",1,IF(#REF!&lt;&gt;"",1,0))</f>
        <v>#REF!</v>
      </c>
      <c r="AX66" s="33" t="e">
        <f>IF('Crisis Indicator Data'!#REF!="No Data",1,IF(#REF!&lt;&gt;"",1,0))</f>
        <v>#REF!</v>
      </c>
      <c r="AY66" s="33" t="e">
        <f>IF('Crisis Indicator Data'!#REF!="No Data",1,IF(#REF!&lt;&gt;"",1,0))</f>
        <v>#REF!</v>
      </c>
      <c r="AZ66" s="33" t="e">
        <f>IF('Crisis Indicator Data'!#REF!="No Data",1,IF(#REF!&lt;&gt;"",1,0))</f>
        <v>#REF!</v>
      </c>
      <c r="BA66" t="e">
        <f t="shared" si="0"/>
        <v>#REF!</v>
      </c>
      <c r="BB66" s="35" t="e">
        <f t="shared" si="1"/>
        <v>#REF!</v>
      </c>
    </row>
    <row r="67" spans="1:54" x14ac:dyDescent="0.3">
      <c r="A67" t="s">
        <v>124</v>
      </c>
      <c r="B67" s="33" t="e">
        <f>IF('Crisis Indicator Data'!#REF!="No Data",1,IF(#REF!&lt;&gt;"",1,0))</f>
        <v>#REF!</v>
      </c>
      <c r="C67" s="33" t="e">
        <f>IF('Crisis Indicator Data'!#REF!="No Data",1,IF(#REF!&lt;&gt;"",1,0))</f>
        <v>#REF!</v>
      </c>
      <c r="D67" s="33" t="e">
        <f>IF('Crisis Indicator Data'!#REF!="No Data",1,IF(#REF!&lt;&gt;"",1,0))</f>
        <v>#REF!</v>
      </c>
      <c r="E67" s="33" t="e">
        <f>IF('Crisis Indicator Data'!#REF!="No Data",1,IF(#REF!&lt;&gt;"",1,0))</f>
        <v>#REF!</v>
      </c>
      <c r="F67" s="33" t="e">
        <f>IF('Crisis Indicator Data'!#REF!="No Data",1,IF(#REF!&lt;&gt;"",1,0))</f>
        <v>#REF!</v>
      </c>
      <c r="G67" s="33" t="e">
        <f>IF('Crisis Indicator Data'!#REF!="No Data",1,IF(#REF!&lt;&gt;"",1,0))</f>
        <v>#REF!</v>
      </c>
      <c r="H67" s="33" t="e">
        <f>IF('Crisis Indicator Data'!#REF!="No Data",1,IF(#REF!&lt;&gt;"",1,0))</f>
        <v>#REF!</v>
      </c>
      <c r="I67" s="33" t="e">
        <f>IF('Crisis Indicator Data'!#REF!="No Data",1,IF(#REF!&lt;&gt;"",1,0))</f>
        <v>#REF!</v>
      </c>
      <c r="J67" s="33" t="e">
        <f>IF('Crisis Indicator Data'!#REF!="No Data",1,IF(#REF!&lt;&gt;"",1,0))</f>
        <v>#REF!</v>
      </c>
      <c r="K67" s="33" t="e">
        <f>IF('Crisis Indicator Data'!#REF!="No Data",1,IF(#REF!&lt;&gt;"",1,0))</f>
        <v>#REF!</v>
      </c>
      <c r="L67" s="33" t="e">
        <f>IF('Crisis Indicator Data'!#REF!="No Data",1,IF(#REF!&lt;&gt;"",1,0))</f>
        <v>#REF!</v>
      </c>
      <c r="M67" s="33" t="e">
        <f>IF('Crisis Indicator Data'!#REF!="No Data",1,IF(#REF!&lt;&gt;"",1,0))</f>
        <v>#REF!</v>
      </c>
      <c r="N67" s="33" t="e">
        <f>IF('Crisis Indicator Data'!#REF!="No Data",1,IF(#REF!&lt;&gt;"",1,0))</f>
        <v>#REF!</v>
      </c>
      <c r="O67" s="33" t="e">
        <f>IF('Crisis Indicator Data'!#REF!="No Data",1,IF(#REF!&lt;&gt;"",1,0))</f>
        <v>#REF!</v>
      </c>
      <c r="P67" s="33" t="e">
        <f>IF('Crisis Indicator Data'!#REF!="No Data",1,IF(#REF!&lt;&gt;"",1,0))</f>
        <v>#REF!</v>
      </c>
      <c r="Q67" s="33" t="e">
        <f>IF('Crisis Indicator Data'!#REF!="No Data",1,IF(#REF!&lt;&gt;"",1,0))</f>
        <v>#REF!</v>
      </c>
      <c r="R67" s="33" t="e">
        <f>IF('Crisis Indicator Data'!#REF!="No Data",1,IF(#REF!&lt;&gt;"",1,0))</f>
        <v>#REF!</v>
      </c>
      <c r="S67" s="33" t="e">
        <f>IF('Crisis Indicator Data'!#REF!="No Data",1,IF(#REF!&lt;&gt;"",1,0))</f>
        <v>#REF!</v>
      </c>
      <c r="T67" s="33" t="e">
        <f>IF('Crisis Indicator Data'!#REF!="No Data",1,IF(#REF!&lt;&gt;"",1,0))</f>
        <v>#REF!</v>
      </c>
      <c r="U67" s="33" t="e">
        <f>IF('Crisis Indicator Data'!#REF!="No Data",1,IF(#REF!&lt;&gt;"",1,0))</f>
        <v>#REF!</v>
      </c>
      <c r="V67" s="33" t="e">
        <f>IF('Crisis Indicator Data'!#REF!="No Data",1,IF(#REF!&lt;&gt;"",1,0))</f>
        <v>#REF!</v>
      </c>
      <c r="W67" s="33" t="e">
        <f>IF('Crisis Indicator Data'!#REF!="No Data",1,IF(#REF!&lt;&gt;"",1,0))</f>
        <v>#REF!</v>
      </c>
      <c r="X67" s="33" t="e">
        <f>IF('Crisis Indicator Data'!#REF!="No Data",1,IF(#REF!&lt;&gt;"",1,0))</f>
        <v>#REF!</v>
      </c>
      <c r="Y67" s="33" t="e">
        <f>IF('Crisis Indicator Data'!#REF!="No Data",1,IF(#REF!&lt;&gt;"",1,0))</f>
        <v>#REF!</v>
      </c>
      <c r="Z67" s="33" t="e">
        <f>IF('Crisis Indicator Data'!#REF!="No Data",1,IF(#REF!&lt;&gt;"",1,0))</f>
        <v>#REF!</v>
      </c>
      <c r="AA67" s="33" t="e">
        <f>IF('Crisis Indicator Data'!#REF!="No Data",1,IF(#REF!&lt;&gt;"",1,0))</f>
        <v>#REF!</v>
      </c>
      <c r="AB67" s="33" t="e">
        <f>IF('Crisis Indicator Data'!#REF!="No Data",1,IF(#REF!&lt;&gt;"",1,0))</f>
        <v>#REF!</v>
      </c>
      <c r="AC67" s="33" t="e">
        <f>IF('Crisis Indicator Data'!#REF!="No Data",1,IF(#REF!&lt;&gt;"",1,0))</f>
        <v>#REF!</v>
      </c>
      <c r="AD67" s="33" t="e">
        <f>IF('Crisis Indicator Data'!#REF!="No Data",1,IF(#REF!&lt;&gt;"",1,0))</f>
        <v>#REF!</v>
      </c>
      <c r="AE67" s="33" t="e">
        <f>IF('Crisis Indicator Data'!#REF!="No Data",1,IF(#REF!&lt;&gt;"",1,0))</f>
        <v>#REF!</v>
      </c>
      <c r="AF67" s="33" t="e">
        <f>IF('Crisis Indicator Data'!#REF!="No Data",1,IF(#REF!&lt;&gt;"",1,0))</f>
        <v>#REF!</v>
      </c>
      <c r="AG67" s="33" t="e">
        <f>IF('Crisis Indicator Data'!#REF!="No Data",1,IF(#REF!&lt;&gt;"",1,0))</f>
        <v>#REF!</v>
      </c>
      <c r="AH67" s="33" t="e">
        <f>IF('Crisis Indicator Data'!#REF!="No Data",1,IF(#REF!&lt;&gt;"",1,0))</f>
        <v>#REF!</v>
      </c>
      <c r="AI67" s="33" t="e">
        <f>IF('Crisis Indicator Data'!#REF!="No Data",1,IF(#REF!&lt;&gt;"",1,0))</f>
        <v>#REF!</v>
      </c>
      <c r="AJ67" s="33" t="e">
        <f>IF('Crisis Indicator Data'!#REF!="No Data",1,IF(#REF!&lt;&gt;"",1,0))</f>
        <v>#REF!</v>
      </c>
      <c r="AK67" s="33" t="e">
        <f>IF('Crisis Indicator Data'!#REF!="No Data",1,IF(#REF!&lt;&gt;"",1,0))</f>
        <v>#REF!</v>
      </c>
      <c r="AL67" s="33" t="e">
        <f>IF('Crisis Indicator Data'!#REF!="No Data",1,IF(#REF!&lt;&gt;"",1,0))</f>
        <v>#REF!</v>
      </c>
      <c r="AM67" s="33" t="e">
        <f>IF('Crisis Indicator Data'!#REF!="No Data",1,IF(#REF!&lt;&gt;"",1,0))</f>
        <v>#REF!</v>
      </c>
      <c r="AN67" s="33" t="e">
        <f>IF('Crisis Indicator Data'!#REF!="No Data",1,IF(#REF!&lt;&gt;"",1,0))</f>
        <v>#REF!</v>
      </c>
      <c r="AO67" s="33" t="e">
        <f>IF('Crisis Indicator Data'!#REF!="No Data",1,IF(#REF!&lt;&gt;"",1,0))</f>
        <v>#REF!</v>
      </c>
      <c r="AP67" s="33" t="e">
        <f>IF('Crisis Indicator Data'!#REF!="No Data",1,IF(#REF!&lt;&gt;"",1,0))</f>
        <v>#REF!</v>
      </c>
      <c r="AQ67" s="33" t="e">
        <f>IF('Crisis Indicator Data'!#REF!="No Data",1,IF(#REF!&lt;&gt;"",1,0))</f>
        <v>#REF!</v>
      </c>
      <c r="AR67" s="33" t="e">
        <f>IF('Crisis Indicator Data'!#REF!="No Data",1,IF(#REF!&lt;&gt;"",1,0))</f>
        <v>#REF!</v>
      </c>
      <c r="AS67" s="33" t="e">
        <f>IF('Crisis Indicator Data'!#REF!="No Data",1,IF(#REF!&lt;&gt;"",1,0))</f>
        <v>#REF!</v>
      </c>
      <c r="AT67" s="33" t="e">
        <f>IF('Crisis Indicator Data'!#REF!="No Data",1,IF(#REF!&lt;&gt;"",1,0))</f>
        <v>#REF!</v>
      </c>
      <c r="AU67" s="33" t="e">
        <f>IF('Crisis Indicator Data'!#REF!="No Data",1,IF(#REF!&lt;&gt;"",1,0))</f>
        <v>#REF!</v>
      </c>
      <c r="AV67" s="33" t="e">
        <f>IF('Crisis Indicator Data'!#REF!="No Data",1,IF(#REF!&lt;&gt;"",1,0))</f>
        <v>#REF!</v>
      </c>
      <c r="AW67" s="33" t="e">
        <f>IF('Crisis Indicator Data'!#REF!="No Data",1,IF(#REF!&lt;&gt;"",1,0))</f>
        <v>#REF!</v>
      </c>
      <c r="AX67" s="33" t="e">
        <f>IF('Crisis Indicator Data'!#REF!="No Data",1,IF(#REF!&lt;&gt;"",1,0))</f>
        <v>#REF!</v>
      </c>
      <c r="AY67" s="33" t="e">
        <f>IF('Crisis Indicator Data'!#REF!="No Data",1,IF(#REF!&lt;&gt;"",1,0))</f>
        <v>#REF!</v>
      </c>
      <c r="AZ67" s="33" t="e">
        <f>IF('Crisis Indicator Data'!#REF!="No Data",1,IF(#REF!&lt;&gt;"",1,0))</f>
        <v>#REF!</v>
      </c>
      <c r="BA67" t="e">
        <f t="shared" ref="BA67:BA130" si="2">SUM(B67:AZ67)</f>
        <v>#REF!</v>
      </c>
      <c r="BB67" s="35" t="e">
        <f t="shared" ref="BB67:BB130" si="3">BA67/51</f>
        <v>#REF!</v>
      </c>
    </row>
    <row r="68" spans="1:54" x14ac:dyDescent="0.3">
      <c r="A68" t="s">
        <v>126</v>
      </c>
      <c r="B68" s="33" t="e">
        <f>IF('Crisis Indicator Data'!#REF!="No Data",1,IF(#REF!&lt;&gt;"",1,0))</f>
        <v>#REF!</v>
      </c>
      <c r="C68" s="33" t="e">
        <f>IF('Crisis Indicator Data'!#REF!="No Data",1,IF(#REF!&lt;&gt;"",1,0))</f>
        <v>#REF!</v>
      </c>
      <c r="D68" s="33" t="e">
        <f>IF('Crisis Indicator Data'!#REF!="No Data",1,IF(#REF!&lt;&gt;"",1,0))</f>
        <v>#REF!</v>
      </c>
      <c r="E68" s="33" t="e">
        <f>IF('Crisis Indicator Data'!#REF!="No Data",1,IF(#REF!&lt;&gt;"",1,0))</f>
        <v>#REF!</v>
      </c>
      <c r="F68" s="33" t="e">
        <f>IF('Crisis Indicator Data'!#REF!="No Data",1,IF(#REF!&lt;&gt;"",1,0))</f>
        <v>#REF!</v>
      </c>
      <c r="G68" s="33" t="e">
        <f>IF('Crisis Indicator Data'!#REF!="No Data",1,IF(#REF!&lt;&gt;"",1,0))</f>
        <v>#REF!</v>
      </c>
      <c r="H68" s="33" t="e">
        <f>IF('Crisis Indicator Data'!#REF!="No Data",1,IF(#REF!&lt;&gt;"",1,0))</f>
        <v>#REF!</v>
      </c>
      <c r="I68" s="33" t="e">
        <f>IF('Crisis Indicator Data'!#REF!="No Data",1,IF(#REF!&lt;&gt;"",1,0))</f>
        <v>#REF!</v>
      </c>
      <c r="J68" s="33" t="e">
        <f>IF('Crisis Indicator Data'!#REF!="No Data",1,IF(#REF!&lt;&gt;"",1,0))</f>
        <v>#REF!</v>
      </c>
      <c r="K68" s="33" t="e">
        <f>IF('Crisis Indicator Data'!#REF!="No Data",1,IF(#REF!&lt;&gt;"",1,0))</f>
        <v>#REF!</v>
      </c>
      <c r="L68" s="33" t="e">
        <f>IF('Crisis Indicator Data'!#REF!="No Data",1,IF(#REF!&lt;&gt;"",1,0))</f>
        <v>#REF!</v>
      </c>
      <c r="M68" s="33" t="e">
        <f>IF('Crisis Indicator Data'!#REF!="No Data",1,IF(#REF!&lt;&gt;"",1,0))</f>
        <v>#REF!</v>
      </c>
      <c r="N68" s="33" t="e">
        <f>IF('Crisis Indicator Data'!#REF!="No Data",1,IF(#REF!&lt;&gt;"",1,0))</f>
        <v>#REF!</v>
      </c>
      <c r="O68" s="33" t="e">
        <f>IF('Crisis Indicator Data'!#REF!="No Data",1,IF(#REF!&lt;&gt;"",1,0))</f>
        <v>#REF!</v>
      </c>
      <c r="P68" s="33" t="e">
        <f>IF('Crisis Indicator Data'!#REF!="No Data",1,IF(#REF!&lt;&gt;"",1,0))</f>
        <v>#REF!</v>
      </c>
      <c r="Q68" s="33" t="e">
        <f>IF('Crisis Indicator Data'!#REF!="No Data",1,IF(#REF!&lt;&gt;"",1,0))</f>
        <v>#REF!</v>
      </c>
      <c r="R68" s="33" t="e">
        <f>IF('Crisis Indicator Data'!#REF!="No Data",1,IF(#REF!&lt;&gt;"",1,0))</f>
        <v>#REF!</v>
      </c>
      <c r="S68" s="33" t="e">
        <f>IF('Crisis Indicator Data'!#REF!="No Data",1,IF(#REF!&lt;&gt;"",1,0))</f>
        <v>#REF!</v>
      </c>
      <c r="T68" s="33" t="e">
        <f>IF('Crisis Indicator Data'!#REF!="No Data",1,IF(#REF!&lt;&gt;"",1,0))</f>
        <v>#REF!</v>
      </c>
      <c r="U68" s="33" t="e">
        <f>IF('Crisis Indicator Data'!#REF!="No Data",1,IF(#REF!&lt;&gt;"",1,0))</f>
        <v>#REF!</v>
      </c>
      <c r="V68" s="33" t="e">
        <f>IF('Crisis Indicator Data'!#REF!="No Data",1,IF(#REF!&lt;&gt;"",1,0))</f>
        <v>#REF!</v>
      </c>
      <c r="W68" s="33" t="e">
        <f>IF('Crisis Indicator Data'!#REF!="No Data",1,IF(#REF!&lt;&gt;"",1,0))</f>
        <v>#REF!</v>
      </c>
      <c r="X68" s="33" t="e">
        <f>IF('Crisis Indicator Data'!#REF!="No Data",1,IF(#REF!&lt;&gt;"",1,0))</f>
        <v>#REF!</v>
      </c>
      <c r="Y68" s="33" t="e">
        <f>IF('Crisis Indicator Data'!#REF!="No Data",1,IF(#REF!&lt;&gt;"",1,0))</f>
        <v>#REF!</v>
      </c>
      <c r="Z68" s="33" t="e">
        <f>IF('Crisis Indicator Data'!#REF!="No Data",1,IF(#REF!&lt;&gt;"",1,0))</f>
        <v>#REF!</v>
      </c>
      <c r="AA68" s="33" t="e">
        <f>IF('Crisis Indicator Data'!#REF!="No Data",1,IF(#REF!&lt;&gt;"",1,0))</f>
        <v>#REF!</v>
      </c>
      <c r="AB68" s="33" t="e">
        <f>IF('Crisis Indicator Data'!#REF!="No Data",1,IF(#REF!&lt;&gt;"",1,0))</f>
        <v>#REF!</v>
      </c>
      <c r="AC68" s="33" t="e">
        <f>IF('Crisis Indicator Data'!#REF!="No Data",1,IF(#REF!&lt;&gt;"",1,0))</f>
        <v>#REF!</v>
      </c>
      <c r="AD68" s="33" t="e">
        <f>IF('Crisis Indicator Data'!#REF!="No Data",1,IF(#REF!&lt;&gt;"",1,0))</f>
        <v>#REF!</v>
      </c>
      <c r="AE68" s="33" t="e">
        <f>IF('Crisis Indicator Data'!#REF!="No Data",1,IF(#REF!&lt;&gt;"",1,0))</f>
        <v>#REF!</v>
      </c>
      <c r="AF68" s="33" t="e">
        <f>IF('Crisis Indicator Data'!#REF!="No Data",1,IF(#REF!&lt;&gt;"",1,0))</f>
        <v>#REF!</v>
      </c>
      <c r="AG68" s="33" t="e">
        <f>IF('Crisis Indicator Data'!#REF!="No Data",1,IF(#REF!&lt;&gt;"",1,0))</f>
        <v>#REF!</v>
      </c>
      <c r="AH68" s="33" t="e">
        <f>IF('Crisis Indicator Data'!#REF!="No Data",1,IF(#REF!&lt;&gt;"",1,0))</f>
        <v>#REF!</v>
      </c>
      <c r="AI68" s="33" t="e">
        <f>IF('Crisis Indicator Data'!#REF!="No Data",1,IF(#REF!&lt;&gt;"",1,0))</f>
        <v>#REF!</v>
      </c>
      <c r="AJ68" s="33" t="e">
        <f>IF('Crisis Indicator Data'!#REF!="No Data",1,IF(#REF!&lt;&gt;"",1,0))</f>
        <v>#REF!</v>
      </c>
      <c r="AK68" s="33" t="e">
        <f>IF('Crisis Indicator Data'!#REF!="No Data",1,IF(#REF!&lt;&gt;"",1,0))</f>
        <v>#REF!</v>
      </c>
      <c r="AL68" s="33" t="e">
        <f>IF('Crisis Indicator Data'!#REF!="No Data",1,IF(#REF!&lt;&gt;"",1,0))</f>
        <v>#REF!</v>
      </c>
      <c r="AM68" s="33" t="e">
        <f>IF('Crisis Indicator Data'!#REF!="No Data",1,IF(#REF!&lt;&gt;"",1,0))</f>
        <v>#REF!</v>
      </c>
      <c r="AN68" s="33" t="e">
        <f>IF('Crisis Indicator Data'!#REF!="No Data",1,IF(#REF!&lt;&gt;"",1,0))</f>
        <v>#REF!</v>
      </c>
      <c r="AO68" s="33" t="e">
        <f>IF('Crisis Indicator Data'!#REF!="No Data",1,IF(#REF!&lt;&gt;"",1,0))</f>
        <v>#REF!</v>
      </c>
      <c r="AP68" s="33" t="e">
        <f>IF('Crisis Indicator Data'!#REF!="No Data",1,IF(#REF!&lt;&gt;"",1,0))</f>
        <v>#REF!</v>
      </c>
      <c r="AQ68" s="33" t="e">
        <f>IF('Crisis Indicator Data'!#REF!="No Data",1,IF(#REF!&lt;&gt;"",1,0))</f>
        <v>#REF!</v>
      </c>
      <c r="AR68" s="33" t="e">
        <f>IF('Crisis Indicator Data'!#REF!="No Data",1,IF(#REF!&lt;&gt;"",1,0))</f>
        <v>#REF!</v>
      </c>
      <c r="AS68" s="33" t="e">
        <f>IF('Crisis Indicator Data'!#REF!="No Data",1,IF(#REF!&lt;&gt;"",1,0))</f>
        <v>#REF!</v>
      </c>
      <c r="AT68" s="33" t="e">
        <f>IF('Crisis Indicator Data'!#REF!="No Data",1,IF(#REF!&lt;&gt;"",1,0))</f>
        <v>#REF!</v>
      </c>
      <c r="AU68" s="33" t="e">
        <f>IF('Crisis Indicator Data'!#REF!="No Data",1,IF(#REF!&lt;&gt;"",1,0))</f>
        <v>#REF!</v>
      </c>
      <c r="AV68" s="33" t="e">
        <f>IF('Crisis Indicator Data'!#REF!="No Data",1,IF(#REF!&lt;&gt;"",1,0))</f>
        <v>#REF!</v>
      </c>
      <c r="AW68" s="33" t="e">
        <f>IF('Crisis Indicator Data'!#REF!="No Data",1,IF(#REF!&lt;&gt;"",1,0))</f>
        <v>#REF!</v>
      </c>
      <c r="AX68" s="33" t="e">
        <f>IF('Crisis Indicator Data'!#REF!="No Data",1,IF(#REF!&lt;&gt;"",1,0))</f>
        <v>#REF!</v>
      </c>
      <c r="AY68" s="33" t="e">
        <f>IF('Crisis Indicator Data'!#REF!="No Data",1,IF(#REF!&lt;&gt;"",1,0))</f>
        <v>#REF!</v>
      </c>
      <c r="AZ68" s="33" t="e">
        <f>IF('Crisis Indicator Data'!#REF!="No Data",1,IF(#REF!&lt;&gt;"",1,0))</f>
        <v>#REF!</v>
      </c>
      <c r="BA68" t="e">
        <f t="shared" si="2"/>
        <v>#REF!</v>
      </c>
      <c r="BB68" s="35" t="e">
        <f t="shared" si="3"/>
        <v>#REF!</v>
      </c>
    </row>
    <row r="69" spans="1:54" x14ac:dyDescent="0.3">
      <c r="A69" t="s">
        <v>128</v>
      </c>
      <c r="B69" s="33" t="e">
        <f>IF('Crisis Indicator Data'!#REF!="No Data",1,IF(#REF!&lt;&gt;"",1,0))</f>
        <v>#REF!</v>
      </c>
      <c r="C69" s="33" t="e">
        <f>IF('Crisis Indicator Data'!#REF!="No Data",1,IF(#REF!&lt;&gt;"",1,0))</f>
        <v>#REF!</v>
      </c>
      <c r="D69" s="33" t="e">
        <f>IF('Crisis Indicator Data'!#REF!="No Data",1,IF(#REF!&lt;&gt;"",1,0))</f>
        <v>#REF!</v>
      </c>
      <c r="E69" s="33" t="e">
        <f>IF('Crisis Indicator Data'!#REF!="No Data",1,IF(#REF!&lt;&gt;"",1,0))</f>
        <v>#REF!</v>
      </c>
      <c r="F69" s="33" t="e">
        <f>IF('Crisis Indicator Data'!#REF!="No Data",1,IF(#REF!&lt;&gt;"",1,0))</f>
        <v>#REF!</v>
      </c>
      <c r="G69" s="33" t="e">
        <f>IF('Crisis Indicator Data'!#REF!="No Data",1,IF(#REF!&lt;&gt;"",1,0))</f>
        <v>#REF!</v>
      </c>
      <c r="H69" s="33" t="e">
        <f>IF('Crisis Indicator Data'!#REF!="No Data",1,IF(#REF!&lt;&gt;"",1,0))</f>
        <v>#REF!</v>
      </c>
      <c r="I69" s="33" t="e">
        <f>IF('Crisis Indicator Data'!#REF!="No Data",1,IF(#REF!&lt;&gt;"",1,0))</f>
        <v>#REF!</v>
      </c>
      <c r="J69" s="33" t="e">
        <f>IF('Crisis Indicator Data'!#REF!="No Data",1,IF(#REF!&lt;&gt;"",1,0))</f>
        <v>#REF!</v>
      </c>
      <c r="K69" s="33" t="e">
        <f>IF('Crisis Indicator Data'!#REF!="No Data",1,IF(#REF!&lt;&gt;"",1,0))</f>
        <v>#REF!</v>
      </c>
      <c r="L69" s="33" t="e">
        <f>IF('Crisis Indicator Data'!#REF!="No Data",1,IF(#REF!&lt;&gt;"",1,0))</f>
        <v>#REF!</v>
      </c>
      <c r="M69" s="33" t="e">
        <f>IF('Crisis Indicator Data'!#REF!="No Data",1,IF(#REF!&lt;&gt;"",1,0))</f>
        <v>#REF!</v>
      </c>
      <c r="N69" s="33" t="e">
        <f>IF('Crisis Indicator Data'!#REF!="No Data",1,IF(#REF!&lt;&gt;"",1,0))</f>
        <v>#REF!</v>
      </c>
      <c r="O69" s="33" t="e">
        <f>IF('Crisis Indicator Data'!#REF!="No Data",1,IF(#REF!&lt;&gt;"",1,0))</f>
        <v>#REF!</v>
      </c>
      <c r="P69" s="33" t="e">
        <f>IF('Crisis Indicator Data'!#REF!="No Data",1,IF(#REF!&lt;&gt;"",1,0))</f>
        <v>#REF!</v>
      </c>
      <c r="Q69" s="33" t="e">
        <f>IF('Crisis Indicator Data'!#REF!="No Data",1,IF(#REF!&lt;&gt;"",1,0))</f>
        <v>#REF!</v>
      </c>
      <c r="R69" s="33" t="e">
        <f>IF('Crisis Indicator Data'!#REF!="No Data",1,IF(#REF!&lt;&gt;"",1,0))</f>
        <v>#REF!</v>
      </c>
      <c r="S69" s="33" t="e">
        <f>IF('Crisis Indicator Data'!#REF!="No Data",1,IF(#REF!&lt;&gt;"",1,0))</f>
        <v>#REF!</v>
      </c>
      <c r="T69" s="33" t="e">
        <f>IF('Crisis Indicator Data'!#REF!="No Data",1,IF(#REF!&lt;&gt;"",1,0))</f>
        <v>#REF!</v>
      </c>
      <c r="U69" s="33" t="e">
        <f>IF('Crisis Indicator Data'!#REF!="No Data",1,IF(#REF!&lt;&gt;"",1,0))</f>
        <v>#REF!</v>
      </c>
      <c r="V69" s="33" t="e">
        <f>IF('Crisis Indicator Data'!#REF!="No Data",1,IF(#REF!&lt;&gt;"",1,0))</f>
        <v>#REF!</v>
      </c>
      <c r="W69" s="33" t="e">
        <f>IF('Crisis Indicator Data'!#REF!="No Data",1,IF(#REF!&lt;&gt;"",1,0))</f>
        <v>#REF!</v>
      </c>
      <c r="X69" s="33" t="e">
        <f>IF('Crisis Indicator Data'!#REF!="No Data",1,IF(#REF!&lt;&gt;"",1,0))</f>
        <v>#REF!</v>
      </c>
      <c r="Y69" s="33" t="e">
        <f>IF('Crisis Indicator Data'!#REF!="No Data",1,IF(#REF!&lt;&gt;"",1,0))</f>
        <v>#REF!</v>
      </c>
      <c r="Z69" s="33" t="e">
        <f>IF('Crisis Indicator Data'!#REF!="No Data",1,IF(#REF!&lt;&gt;"",1,0))</f>
        <v>#REF!</v>
      </c>
      <c r="AA69" s="33" t="e">
        <f>IF('Crisis Indicator Data'!#REF!="No Data",1,IF(#REF!&lt;&gt;"",1,0))</f>
        <v>#REF!</v>
      </c>
      <c r="AB69" s="33" t="e">
        <f>IF('Crisis Indicator Data'!#REF!="No Data",1,IF(#REF!&lt;&gt;"",1,0))</f>
        <v>#REF!</v>
      </c>
      <c r="AC69" s="33" t="e">
        <f>IF('Crisis Indicator Data'!#REF!="No Data",1,IF(#REF!&lt;&gt;"",1,0))</f>
        <v>#REF!</v>
      </c>
      <c r="AD69" s="33" t="e">
        <f>IF('Crisis Indicator Data'!#REF!="No Data",1,IF(#REF!&lt;&gt;"",1,0))</f>
        <v>#REF!</v>
      </c>
      <c r="AE69" s="33" t="e">
        <f>IF('Crisis Indicator Data'!#REF!="No Data",1,IF(#REF!&lt;&gt;"",1,0))</f>
        <v>#REF!</v>
      </c>
      <c r="AF69" s="33" t="e">
        <f>IF('Crisis Indicator Data'!#REF!="No Data",1,IF(#REF!&lt;&gt;"",1,0))</f>
        <v>#REF!</v>
      </c>
      <c r="AG69" s="33" t="e">
        <f>IF('Crisis Indicator Data'!#REF!="No Data",1,IF(#REF!&lt;&gt;"",1,0))</f>
        <v>#REF!</v>
      </c>
      <c r="AH69" s="33" t="e">
        <f>IF('Crisis Indicator Data'!#REF!="No Data",1,IF(#REF!&lt;&gt;"",1,0))</f>
        <v>#REF!</v>
      </c>
      <c r="AI69" s="33" t="e">
        <f>IF('Crisis Indicator Data'!#REF!="No Data",1,IF(#REF!&lt;&gt;"",1,0))</f>
        <v>#REF!</v>
      </c>
      <c r="AJ69" s="33" t="e">
        <f>IF('Crisis Indicator Data'!#REF!="No Data",1,IF(#REF!&lt;&gt;"",1,0))</f>
        <v>#REF!</v>
      </c>
      <c r="AK69" s="33" t="e">
        <f>IF('Crisis Indicator Data'!#REF!="No Data",1,IF(#REF!&lt;&gt;"",1,0))</f>
        <v>#REF!</v>
      </c>
      <c r="AL69" s="33" t="e">
        <f>IF('Crisis Indicator Data'!#REF!="No Data",1,IF(#REF!&lt;&gt;"",1,0))</f>
        <v>#REF!</v>
      </c>
      <c r="AM69" s="33" t="e">
        <f>IF('Crisis Indicator Data'!#REF!="No Data",1,IF(#REF!&lt;&gt;"",1,0))</f>
        <v>#REF!</v>
      </c>
      <c r="AN69" s="33" t="e">
        <f>IF('Crisis Indicator Data'!#REF!="No Data",1,IF(#REF!&lt;&gt;"",1,0))</f>
        <v>#REF!</v>
      </c>
      <c r="AO69" s="33" t="e">
        <f>IF('Crisis Indicator Data'!#REF!="No Data",1,IF(#REF!&lt;&gt;"",1,0))</f>
        <v>#REF!</v>
      </c>
      <c r="AP69" s="33" t="e">
        <f>IF('Crisis Indicator Data'!#REF!="No Data",1,IF(#REF!&lt;&gt;"",1,0))</f>
        <v>#REF!</v>
      </c>
      <c r="AQ69" s="33" t="e">
        <f>IF('Crisis Indicator Data'!#REF!="No Data",1,IF(#REF!&lt;&gt;"",1,0))</f>
        <v>#REF!</v>
      </c>
      <c r="AR69" s="33" t="e">
        <f>IF('Crisis Indicator Data'!#REF!="No Data",1,IF(#REF!&lt;&gt;"",1,0))</f>
        <v>#REF!</v>
      </c>
      <c r="AS69" s="33" t="e">
        <f>IF('Crisis Indicator Data'!#REF!="No Data",1,IF(#REF!&lt;&gt;"",1,0))</f>
        <v>#REF!</v>
      </c>
      <c r="AT69" s="33" t="e">
        <f>IF('Crisis Indicator Data'!#REF!="No Data",1,IF(#REF!&lt;&gt;"",1,0))</f>
        <v>#REF!</v>
      </c>
      <c r="AU69" s="33" t="e">
        <f>IF('Crisis Indicator Data'!#REF!="No Data",1,IF(#REF!&lt;&gt;"",1,0))</f>
        <v>#REF!</v>
      </c>
      <c r="AV69" s="33" t="e">
        <f>IF('Crisis Indicator Data'!#REF!="No Data",1,IF(#REF!&lt;&gt;"",1,0))</f>
        <v>#REF!</v>
      </c>
      <c r="AW69" s="33" t="e">
        <f>IF('Crisis Indicator Data'!#REF!="No Data",1,IF(#REF!&lt;&gt;"",1,0))</f>
        <v>#REF!</v>
      </c>
      <c r="AX69" s="33" t="e">
        <f>IF('Crisis Indicator Data'!#REF!="No Data",1,IF(#REF!&lt;&gt;"",1,0))</f>
        <v>#REF!</v>
      </c>
      <c r="AY69" s="33" t="e">
        <f>IF('Crisis Indicator Data'!#REF!="No Data",1,IF(#REF!&lt;&gt;"",1,0))</f>
        <v>#REF!</v>
      </c>
      <c r="AZ69" s="33" t="e">
        <f>IF('Crisis Indicator Data'!#REF!="No Data",1,IF(#REF!&lt;&gt;"",1,0))</f>
        <v>#REF!</v>
      </c>
      <c r="BA69" t="e">
        <f t="shared" si="2"/>
        <v>#REF!</v>
      </c>
      <c r="BB69" s="35" t="e">
        <f t="shared" si="3"/>
        <v>#REF!</v>
      </c>
    </row>
    <row r="70" spans="1:54" x14ac:dyDescent="0.3">
      <c r="A70" t="s">
        <v>130</v>
      </c>
      <c r="B70" s="33" t="e">
        <f>IF('Crisis Indicator Data'!#REF!="No Data",1,IF(#REF!&lt;&gt;"",1,0))</f>
        <v>#REF!</v>
      </c>
      <c r="C70" s="33" t="e">
        <f>IF('Crisis Indicator Data'!#REF!="No Data",1,IF(#REF!&lt;&gt;"",1,0))</f>
        <v>#REF!</v>
      </c>
      <c r="D70" s="33" t="e">
        <f>IF('Crisis Indicator Data'!#REF!="No Data",1,IF(#REF!&lt;&gt;"",1,0))</f>
        <v>#REF!</v>
      </c>
      <c r="E70" s="33" t="e">
        <f>IF('Crisis Indicator Data'!#REF!="No Data",1,IF(#REF!&lt;&gt;"",1,0))</f>
        <v>#REF!</v>
      </c>
      <c r="F70" s="33" t="e">
        <f>IF('Crisis Indicator Data'!#REF!="No Data",1,IF(#REF!&lt;&gt;"",1,0))</f>
        <v>#REF!</v>
      </c>
      <c r="G70" s="33" t="e">
        <f>IF('Crisis Indicator Data'!#REF!="No Data",1,IF(#REF!&lt;&gt;"",1,0))</f>
        <v>#REF!</v>
      </c>
      <c r="H70" s="33" t="e">
        <f>IF('Crisis Indicator Data'!#REF!="No Data",1,IF(#REF!&lt;&gt;"",1,0))</f>
        <v>#REF!</v>
      </c>
      <c r="I70" s="33" t="e">
        <f>IF('Crisis Indicator Data'!#REF!="No Data",1,IF(#REF!&lt;&gt;"",1,0))</f>
        <v>#REF!</v>
      </c>
      <c r="J70" s="33" t="e">
        <f>IF('Crisis Indicator Data'!#REF!="No Data",1,IF(#REF!&lt;&gt;"",1,0))</f>
        <v>#REF!</v>
      </c>
      <c r="K70" s="33" t="e">
        <f>IF('Crisis Indicator Data'!#REF!="No Data",1,IF(#REF!&lt;&gt;"",1,0))</f>
        <v>#REF!</v>
      </c>
      <c r="L70" s="33" t="e">
        <f>IF('Crisis Indicator Data'!#REF!="No Data",1,IF(#REF!&lt;&gt;"",1,0))</f>
        <v>#REF!</v>
      </c>
      <c r="M70" s="33" t="e">
        <f>IF('Crisis Indicator Data'!#REF!="No Data",1,IF(#REF!&lt;&gt;"",1,0))</f>
        <v>#REF!</v>
      </c>
      <c r="N70" s="33" t="e">
        <f>IF('Crisis Indicator Data'!#REF!="No Data",1,IF(#REF!&lt;&gt;"",1,0))</f>
        <v>#REF!</v>
      </c>
      <c r="O70" s="33" t="e">
        <f>IF('Crisis Indicator Data'!#REF!="No Data",1,IF(#REF!&lt;&gt;"",1,0))</f>
        <v>#REF!</v>
      </c>
      <c r="P70" s="33" t="e">
        <f>IF('Crisis Indicator Data'!#REF!="No Data",1,IF(#REF!&lt;&gt;"",1,0))</f>
        <v>#REF!</v>
      </c>
      <c r="Q70" s="33" t="e">
        <f>IF('Crisis Indicator Data'!#REF!="No Data",1,IF(#REF!&lt;&gt;"",1,0))</f>
        <v>#REF!</v>
      </c>
      <c r="R70" s="33" t="e">
        <f>IF('Crisis Indicator Data'!#REF!="No Data",1,IF(#REF!&lt;&gt;"",1,0))</f>
        <v>#REF!</v>
      </c>
      <c r="S70" s="33" t="e">
        <f>IF('Crisis Indicator Data'!#REF!="No Data",1,IF(#REF!&lt;&gt;"",1,0))</f>
        <v>#REF!</v>
      </c>
      <c r="T70" s="33" t="e">
        <f>IF('Crisis Indicator Data'!#REF!="No Data",1,IF(#REF!&lt;&gt;"",1,0))</f>
        <v>#REF!</v>
      </c>
      <c r="U70" s="33" t="e">
        <f>IF('Crisis Indicator Data'!#REF!="No Data",1,IF(#REF!&lt;&gt;"",1,0))</f>
        <v>#REF!</v>
      </c>
      <c r="V70" s="33" t="e">
        <f>IF('Crisis Indicator Data'!#REF!="No Data",1,IF(#REF!&lt;&gt;"",1,0))</f>
        <v>#REF!</v>
      </c>
      <c r="W70" s="33" t="e">
        <f>IF('Crisis Indicator Data'!#REF!="No Data",1,IF(#REF!&lt;&gt;"",1,0))</f>
        <v>#REF!</v>
      </c>
      <c r="X70" s="33" t="e">
        <f>IF('Crisis Indicator Data'!#REF!="No Data",1,IF(#REF!&lt;&gt;"",1,0))</f>
        <v>#REF!</v>
      </c>
      <c r="Y70" s="33" t="e">
        <f>IF('Crisis Indicator Data'!#REF!="No Data",1,IF(#REF!&lt;&gt;"",1,0))</f>
        <v>#REF!</v>
      </c>
      <c r="Z70" s="33" t="e">
        <f>IF('Crisis Indicator Data'!#REF!="No Data",1,IF(#REF!&lt;&gt;"",1,0))</f>
        <v>#REF!</v>
      </c>
      <c r="AA70" s="33" t="e">
        <f>IF('Crisis Indicator Data'!#REF!="No Data",1,IF(#REF!&lt;&gt;"",1,0))</f>
        <v>#REF!</v>
      </c>
      <c r="AB70" s="33" t="e">
        <f>IF('Crisis Indicator Data'!#REF!="No Data",1,IF(#REF!&lt;&gt;"",1,0))</f>
        <v>#REF!</v>
      </c>
      <c r="AC70" s="33" t="e">
        <f>IF('Crisis Indicator Data'!#REF!="No Data",1,IF(#REF!&lt;&gt;"",1,0))</f>
        <v>#REF!</v>
      </c>
      <c r="AD70" s="33" t="e">
        <f>IF('Crisis Indicator Data'!#REF!="No Data",1,IF(#REF!&lt;&gt;"",1,0))</f>
        <v>#REF!</v>
      </c>
      <c r="AE70" s="33" t="e">
        <f>IF('Crisis Indicator Data'!#REF!="No Data",1,IF(#REF!&lt;&gt;"",1,0))</f>
        <v>#REF!</v>
      </c>
      <c r="AF70" s="33" t="e">
        <f>IF('Crisis Indicator Data'!#REF!="No Data",1,IF(#REF!&lt;&gt;"",1,0))</f>
        <v>#REF!</v>
      </c>
      <c r="AG70" s="33" t="e">
        <f>IF('Crisis Indicator Data'!#REF!="No Data",1,IF(#REF!&lt;&gt;"",1,0))</f>
        <v>#REF!</v>
      </c>
      <c r="AH70" s="33" t="e">
        <f>IF('Crisis Indicator Data'!#REF!="No Data",1,IF(#REF!&lt;&gt;"",1,0))</f>
        <v>#REF!</v>
      </c>
      <c r="AI70" s="33" t="e">
        <f>IF('Crisis Indicator Data'!#REF!="No Data",1,IF(#REF!&lt;&gt;"",1,0))</f>
        <v>#REF!</v>
      </c>
      <c r="AJ70" s="33" t="e">
        <f>IF('Crisis Indicator Data'!#REF!="No Data",1,IF(#REF!&lt;&gt;"",1,0))</f>
        <v>#REF!</v>
      </c>
      <c r="AK70" s="33" t="e">
        <f>IF('Crisis Indicator Data'!#REF!="No Data",1,IF(#REF!&lt;&gt;"",1,0))</f>
        <v>#REF!</v>
      </c>
      <c r="AL70" s="33" t="e">
        <f>IF('Crisis Indicator Data'!#REF!="No Data",1,IF(#REF!&lt;&gt;"",1,0))</f>
        <v>#REF!</v>
      </c>
      <c r="AM70" s="33" t="e">
        <f>IF('Crisis Indicator Data'!#REF!="No Data",1,IF(#REF!&lt;&gt;"",1,0))</f>
        <v>#REF!</v>
      </c>
      <c r="AN70" s="33" t="e">
        <f>IF('Crisis Indicator Data'!#REF!="No Data",1,IF(#REF!&lt;&gt;"",1,0))</f>
        <v>#REF!</v>
      </c>
      <c r="AO70" s="33" t="e">
        <f>IF('Crisis Indicator Data'!#REF!="No Data",1,IF(#REF!&lt;&gt;"",1,0))</f>
        <v>#REF!</v>
      </c>
      <c r="AP70" s="33" t="e">
        <f>IF('Crisis Indicator Data'!#REF!="No Data",1,IF(#REF!&lt;&gt;"",1,0))</f>
        <v>#REF!</v>
      </c>
      <c r="AQ70" s="33" t="e">
        <f>IF('Crisis Indicator Data'!#REF!="No Data",1,IF(#REF!&lt;&gt;"",1,0))</f>
        <v>#REF!</v>
      </c>
      <c r="AR70" s="33" t="e">
        <f>IF('Crisis Indicator Data'!#REF!="No Data",1,IF(#REF!&lt;&gt;"",1,0))</f>
        <v>#REF!</v>
      </c>
      <c r="AS70" s="33" t="e">
        <f>IF('Crisis Indicator Data'!#REF!="No Data",1,IF(#REF!&lt;&gt;"",1,0))</f>
        <v>#REF!</v>
      </c>
      <c r="AT70" s="33" t="e">
        <f>IF('Crisis Indicator Data'!#REF!="No Data",1,IF(#REF!&lt;&gt;"",1,0))</f>
        <v>#REF!</v>
      </c>
      <c r="AU70" s="33" t="e">
        <f>IF('Crisis Indicator Data'!#REF!="No Data",1,IF(#REF!&lt;&gt;"",1,0))</f>
        <v>#REF!</v>
      </c>
      <c r="AV70" s="33" t="e">
        <f>IF('Crisis Indicator Data'!#REF!="No Data",1,IF(#REF!&lt;&gt;"",1,0))</f>
        <v>#REF!</v>
      </c>
      <c r="AW70" s="33" t="e">
        <f>IF('Crisis Indicator Data'!#REF!="No Data",1,IF(#REF!&lt;&gt;"",1,0))</f>
        <v>#REF!</v>
      </c>
      <c r="AX70" s="33" t="e">
        <f>IF('Crisis Indicator Data'!#REF!="No Data",1,IF(#REF!&lt;&gt;"",1,0))</f>
        <v>#REF!</v>
      </c>
      <c r="AY70" s="33" t="e">
        <f>IF('Crisis Indicator Data'!#REF!="No Data",1,IF(#REF!&lt;&gt;"",1,0))</f>
        <v>#REF!</v>
      </c>
      <c r="AZ70" s="33" t="e">
        <f>IF('Crisis Indicator Data'!#REF!="No Data",1,IF(#REF!&lt;&gt;"",1,0))</f>
        <v>#REF!</v>
      </c>
      <c r="BA70" t="e">
        <f t="shared" si="2"/>
        <v>#REF!</v>
      </c>
      <c r="BB70" s="35" t="e">
        <f t="shared" si="3"/>
        <v>#REF!</v>
      </c>
    </row>
    <row r="71" spans="1:54" x14ac:dyDescent="0.3">
      <c r="A71" t="s">
        <v>131</v>
      </c>
      <c r="B71" s="33" t="e">
        <f>IF('Crisis Indicator Data'!#REF!="No Data",1,IF(#REF!&lt;&gt;"",1,0))</f>
        <v>#REF!</v>
      </c>
      <c r="C71" s="33" t="e">
        <f>IF('Crisis Indicator Data'!#REF!="No Data",1,IF(#REF!&lt;&gt;"",1,0))</f>
        <v>#REF!</v>
      </c>
      <c r="D71" s="33" t="e">
        <f>IF('Crisis Indicator Data'!#REF!="No Data",1,IF(#REF!&lt;&gt;"",1,0))</f>
        <v>#REF!</v>
      </c>
      <c r="E71" s="33" t="e">
        <f>IF('Crisis Indicator Data'!#REF!="No Data",1,IF(#REF!&lt;&gt;"",1,0))</f>
        <v>#REF!</v>
      </c>
      <c r="F71" s="33" t="e">
        <f>IF('Crisis Indicator Data'!#REF!="No Data",1,IF(#REF!&lt;&gt;"",1,0))</f>
        <v>#REF!</v>
      </c>
      <c r="G71" s="33" t="e">
        <f>IF('Crisis Indicator Data'!#REF!="No Data",1,IF(#REF!&lt;&gt;"",1,0))</f>
        <v>#REF!</v>
      </c>
      <c r="H71" s="33" t="e">
        <f>IF('Crisis Indicator Data'!#REF!="No Data",1,IF(#REF!&lt;&gt;"",1,0))</f>
        <v>#REF!</v>
      </c>
      <c r="I71" s="33" t="e">
        <f>IF('Crisis Indicator Data'!#REF!="No Data",1,IF(#REF!&lt;&gt;"",1,0))</f>
        <v>#REF!</v>
      </c>
      <c r="J71" s="33" t="e">
        <f>IF('Crisis Indicator Data'!#REF!="No Data",1,IF(#REF!&lt;&gt;"",1,0))</f>
        <v>#REF!</v>
      </c>
      <c r="K71" s="33" t="e">
        <f>IF('Crisis Indicator Data'!#REF!="No Data",1,IF(#REF!&lt;&gt;"",1,0))</f>
        <v>#REF!</v>
      </c>
      <c r="L71" s="33" t="e">
        <f>IF('Crisis Indicator Data'!#REF!="No Data",1,IF(#REF!&lt;&gt;"",1,0))</f>
        <v>#REF!</v>
      </c>
      <c r="M71" s="33" t="e">
        <f>IF('Crisis Indicator Data'!#REF!="No Data",1,IF(#REF!&lt;&gt;"",1,0))</f>
        <v>#REF!</v>
      </c>
      <c r="N71" s="33" t="e">
        <f>IF('Crisis Indicator Data'!#REF!="No Data",1,IF(#REF!&lt;&gt;"",1,0))</f>
        <v>#REF!</v>
      </c>
      <c r="O71" s="33" t="e">
        <f>IF('Crisis Indicator Data'!#REF!="No Data",1,IF(#REF!&lt;&gt;"",1,0))</f>
        <v>#REF!</v>
      </c>
      <c r="P71" s="33" t="e">
        <f>IF('Crisis Indicator Data'!#REF!="No Data",1,IF(#REF!&lt;&gt;"",1,0))</f>
        <v>#REF!</v>
      </c>
      <c r="Q71" s="33" t="e">
        <f>IF('Crisis Indicator Data'!#REF!="No Data",1,IF(#REF!&lt;&gt;"",1,0))</f>
        <v>#REF!</v>
      </c>
      <c r="R71" s="33" t="e">
        <f>IF('Crisis Indicator Data'!#REF!="No Data",1,IF(#REF!&lt;&gt;"",1,0))</f>
        <v>#REF!</v>
      </c>
      <c r="S71" s="33" t="e">
        <f>IF('Crisis Indicator Data'!#REF!="No Data",1,IF(#REF!&lt;&gt;"",1,0))</f>
        <v>#REF!</v>
      </c>
      <c r="T71" s="33" t="e">
        <f>IF('Crisis Indicator Data'!#REF!="No Data",1,IF(#REF!&lt;&gt;"",1,0))</f>
        <v>#REF!</v>
      </c>
      <c r="U71" s="33" t="e">
        <f>IF('Crisis Indicator Data'!#REF!="No Data",1,IF(#REF!&lt;&gt;"",1,0))</f>
        <v>#REF!</v>
      </c>
      <c r="V71" s="33" t="e">
        <f>IF('Crisis Indicator Data'!#REF!="No Data",1,IF(#REF!&lt;&gt;"",1,0))</f>
        <v>#REF!</v>
      </c>
      <c r="W71" s="33" t="e">
        <f>IF('Crisis Indicator Data'!#REF!="No Data",1,IF(#REF!&lt;&gt;"",1,0))</f>
        <v>#REF!</v>
      </c>
      <c r="X71" s="33" t="e">
        <f>IF('Crisis Indicator Data'!#REF!="No Data",1,IF(#REF!&lt;&gt;"",1,0))</f>
        <v>#REF!</v>
      </c>
      <c r="Y71" s="33" t="e">
        <f>IF('Crisis Indicator Data'!#REF!="No Data",1,IF(#REF!&lt;&gt;"",1,0))</f>
        <v>#REF!</v>
      </c>
      <c r="Z71" s="33" t="e">
        <f>IF('Crisis Indicator Data'!#REF!="No Data",1,IF(#REF!&lt;&gt;"",1,0))</f>
        <v>#REF!</v>
      </c>
      <c r="AA71" s="33" t="e">
        <f>IF('Crisis Indicator Data'!#REF!="No Data",1,IF(#REF!&lt;&gt;"",1,0))</f>
        <v>#REF!</v>
      </c>
      <c r="AB71" s="33" t="e">
        <f>IF('Crisis Indicator Data'!#REF!="No Data",1,IF(#REF!&lt;&gt;"",1,0))</f>
        <v>#REF!</v>
      </c>
      <c r="AC71" s="33" t="e">
        <f>IF('Crisis Indicator Data'!#REF!="No Data",1,IF(#REF!&lt;&gt;"",1,0))</f>
        <v>#REF!</v>
      </c>
      <c r="AD71" s="33" t="e">
        <f>IF('Crisis Indicator Data'!#REF!="No Data",1,IF(#REF!&lt;&gt;"",1,0))</f>
        <v>#REF!</v>
      </c>
      <c r="AE71" s="33" t="e">
        <f>IF('Crisis Indicator Data'!#REF!="No Data",1,IF(#REF!&lt;&gt;"",1,0))</f>
        <v>#REF!</v>
      </c>
      <c r="AF71" s="33" t="e">
        <f>IF('Crisis Indicator Data'!#REF!="No Data",1,IF(#REF!&lt;&gt;"",1,0))</f>
        <v>#REF!</v>
      </c>
      <c r="AG71" s="33" t="e">
        <f>IF('Crisis Indicator Data'!#REF!="No Data",1,IF(#REF!&lt;&gt;"",1,0))</f>
        <v>#REF!</v>
      </c>
      <c r="AH71" s="33" t="e">
        <f>IF('Crisis Indicator Data'!#REF!="No Data",1,IF(#REF!&lt;&gt;"",1,0))</f>
        <v>#REF!</v>
      </c>
      <c r="AI71" s="33" t="e">
        <f>IF('Crisis Indicator Data'!#REF!="No Data",1,IF(#REF!&lt;&gt;"",1,0))</f>
        <v>#REF!</v>
      </c>
      <c r="AJ71" s="33" t="e">
        <f>IF('Crisis Indicator Data'!#REF!="No Data",1,IF(#REF!&lt;&gt;"",1,0))</f>
        <v>#REF!</v>
      </c>
      <c r="AK71" s="33" t="e">
        <f>IF('Crisis Indicator Data'!#REF!="No Data",1,IF(#REF!&lt;&gt;"",1,0))</f>
        <v>#REF!</v>
      </c>
      <c r="AL71" s="33" t="e">
        <f>IF('Crisis Indicator Data'!#REF!="No Data",1,IF(#REF!&lt;&gt;"",1,0))</f>
        <v>#REF!</v>
      </c>
      <c r="AM71" s="33" t="e">
        <f>IF('Crisis Indicator Data'!#REF!="No Data",1,IF(#REF!&lt;&gt;"",1,0))</f>
        <v>#REF!</v>
      </c>
      <c r="AN71" s="33" t="e">
        <f>IF('Crisis Indicator Data'!#REF!="No Data",1,IF(#REF!&lt;&gt;"",1,0))</f>
        <v>#REF!</v>
      </c>
      <c r="AO71" s="33" t="e">
        <f>IF('Crisis Indicator Data'!#REF!="No Data",1,IF(#REF!&lt;&gt;"",1,0))</f>
        <v>#REF!</v>
      </c>
      <c r="AP71" s="33" t="e">
        <f>IF('Crisis Indicator Data'!#REF!="No Data",1,IF(#REF!&lt;&gt;"",1,0))</f>
        <v>#REF!</v>
      </c>
      <c r="AQ71" s="33" t="e">
        <f>IF('Crisis Indicator Data'!#REF!="No Data",1,IF(#REF!&lt;&gt;"",1,0))</f>
        <v>#REF!</v>
      </c>
      <c r="AR71" s="33" t="e">
        <f>IF('Crisis Indicator Data'!#REF!="No Data",1,IF(#REF!&lt;&gt;"",1,0))</f>
        <v>#REF!</v>
      </c>
      <c r="AS71" s="33" t="e">
        <f>IF('Crisis Indicator Data'!#REF!="No Data",1,IF(#REF!&lt;&gt;"",1,0))</f>
        <v>#REF!</v>
      </c>
      <c r="AT71" s="33" t="e">
        <f>IF('Crisis Indicator Data'!#REF!="No Data",1,IF(#REF!&lt;&gt;"",1,0))</f>
        <v>#REF!</v>
      </c>
      <c r="AU71" s="33" t="e">
        <f>IF('Crisis Indicator Data'!#REF!="No Data",1,IF(#REF!&lt;&gt;"",1,0))</f>
        <v>#REF!</v>
      </c>
      <c r="AV71" s="33" t="e">
        <f>IF('Crisis Indicator Data'!#REF!="No Data",1,IF(#REF!&lt;&gt;"",1,0))</f>
        <v>#REF!</v>
      </c>
      <c r="AW71" s="33" t="e">
        <f>IF('Crisis Indicator Data'!#REF!="No Data",1,IF(#REF!&lt;&gt;"",1,0))</f>
        <v>#REF!</v>
      </c>
      <c r="AX71" s="33" t="e">
        <f>IF('Crisis Indicator Data'!#REF!="No Data",1,IF(#REF!&lt;&gt;"",1,0))</f>
        <v>#REF!</v>
      </c>
      <c r="AY71" s="33" t="e">
        <f>IF('Crisis Indicator Data'!#REF!="No Data",1,IF(#REF!&lt;&gt;"",1,0))</f>
        <v>#REF!</v>
      </c>
      <c r="AZ71" s="33" t="e">
        <f>IF('Crisis Indicator Data'!#REF!="No Data",1,IF(#REF!&lt;&gt;"",1,0))</f>
        <v>#REF!</v>
      </c>
      <c r="BA71" t="e">
        <f t="shared" si="2"/>
        <v>#REF!</v>
      </c>
      <c r="BB71" s="35" t="e">
        <f t="shared" si="3"/>
        <v>#REF!</v>
      </c>
    </row>
    <row r="72" spans="1:54" x14ac:dyDescent="0.3">
      <c r="A72" t="s">
        <v>133</v>
      </c>
      <c r="B72" s="33" t="e">
        <f>IF('Crisis Indicator Data'!#REF!="No Data",1,IF(#REF!&lt;&gt;"",1,0))</f>
        <v>#REF!</v>
      </c>
      <c r="C72" s="33" t="e">
        <f>IF('Crisis Indicator Data'!#REF!="No Data",1,IF(#REF!&lt;&gt;"",1,0))</f>
        <v>#REF!</v>
      </c>
      <c r="D72" s="33" t="e">
        <f>IF('Crisis Indicator Data'!#REF!="No Data",1,IF(#REF!&lt;&gt;"",1,0))</f>
        <v>#REF!</v>
      </c>
      <c r="E72" s="33" t="e">
        <f>IF('Crisis Indicator Data'!#REF!="No Data",1,IF(#REF!&lt;&gt;"",1,0))</f>
        <v>#REF!</v>
      </c>
      <c r="F72" s="33" t="e">
        <f>IF('Crisis Indicator Data'!#REF!="No Data",1,IF(#REF!&lt;&gt;"",1,0))</f>
        <v>#REF!</v>
      </c>
      <c r="G72" s="33" t="e">
        <f>IF('Crisis Indicator Data'!#REF!="No Data",1,IF(#REF!&lt;&gt;"",1,0))</f>
        <v>#REF!</v>
      </c>
      <c r="H72" s="33" t="e">
        <f>IF('Crisis Indicator Data'!#REF!="No Data",1,IF(#REF!&lt;&gt;"",1,0))</f>
        <v>#REF!</v>
      </c>
      <c r="I72" s="33" t="e">
        <f>IF('Crisis Indicator Data'!#REF!="No Data",1,IF(#REF!&lt;&gt;"",1,0))</f>
        <v>#REF!</v>
      </c>
      <c r="J72" s="33" t="e">
        <f>IF('Crisis Indicator Data'!#REF!="No Data",1,IF(#REF!&lt;&gt;"",1,0))</f>
        <v>#REF!</v>
      </c>
      <c r="K72" s="33" t="e">
        <f>IF('Crisis Indicator Data'!#REF!="No Data",1,IF(#REF!&lt;&gt;"",1,0))</f>
        <v>#REF!</v>
      </c>
      <c r="L72" s="33" t="e">
        <f>IF('Crisis Indicator Data'!#REF!="No Data",1,IF(#REF!&lt;&gt;"",1,0))</f>
        <v>#REF!</v>
      </c>
      <c r="M72" s="33" t="e">
        <f>IF('Crisis Indicator Data'!#REF!="No Data",1,IF(#REF!&lt;&gt;"",1,0))</f>
        <v>#REF!</v>
      </c>
      <c r="N72" s="33" t="e">
        <f>IF('Crisis Indicator Data'!#REF!="No Data",1,IF(#REF!&lt;&gt;"",1,0))</f>
        <v>#REF!</v>
      </c>
      <c r="O72" s="33" t="e">
        <f>IF('Crisis Indicator Data'!#REF!="No Data",1,IF(#REF!&lt;&gt;"",1,0))</f>
        <v>#REF!</v>
      </c>
      <c r="P72" s="33" t="e">
        <f>IF('Crisis Indicator Data'!#REF!="No Data",1,IF(#REF!&lt;&gt;"",1,0))</f>
        <v>#REF!</v>
      </c>
      <c r="Q72" s="33" t="e">
        <f>IF('Crisis Indicator Data'!#REF!="No Data",1,IF(#REF!&lt;&gt;"",1,0))</f>
        <v>#REF!</v>
      </c>
      <c r="R72" s="33" t="e">
        <f>IF('Crisis Indicator Data'!#REF!="No Data",1,IF(#REF!&lt;&gt;"",1,0))</f>
        <v>#REF!</v>
      </c>
      <c r="S72" s="33" t="e">
        <f>IF('Crisis Indicator Data'!#REF!="No Data",1,IF(#REF!&lt;&gt;"",1,0))</f>
        <v>#REF!</v>
      </c>
      <c r="T72" s="33" t="e">
        <f>IF('Crisis Indicator Data'!#REF!="No Data",1,IF(#REF!&lt;&gt;"",1,0))</f>
        <v>#REF!</v>
      </c>
      <c r="U72" s="33" t="e">
        <f>IF('Crisis Indicator Data'!#REF!="No Data",1,IF(#REF!&lt;&gt;"",1,0))</f>
        <v>#REF!</v>
      </c>
      <c r="V72" s="33" t="e">
        <f>IF('Crisis Indicator Data'!#REF!="No Data",1,IF(#REF!&lt;&gt;"",1,0))</f>
        <v>#REF!</v>
      </c>
      <c r="W72" s="33" t="e">
        <f>IF('Crisis Indicator Data'!#REF!="No Data",1,IF(#REF!&lt;&gt;"",1,0))</f>
        <v>#REF!</v>
      </c>
      <c r="X72" s="33" t="e">
        <f>IF('Crisis Indicator Data'!#REF!="No Data",1,IF(#REF!&lt;&gt;"",1,0))</f>
        <v>#REF!</v>
      </c>
      <c r="Y72" s="33" t="e">
        <f>IF('Crisis Indicator Data'!#REF!="No Data",1,IF(#REF!&lt;&gt;"",1,0))</f>
        <v>#REF!</v>
      </c>
      <c r="Z72" s="33" t="e">
        <f>IF('Crisis Indicator Data'!#REF!="No Data",1,IF(#REF!&lt;&gt;"",1,0))</f>
        <v>#REF!</v>
      </c>
      <c r="AA72" s="33" t="e">
        <f>IF('Crisis Indicator Data'!#REF!="No Data",1,IF(#REF!&lt;&gt;"",1,0))</f>
        <v>#REF!</v>
      </c>
      <c r="AB72" s="33" t="e">
        <f>IF('Crisis Indicator Data'!#REF!="No Data",1,IF(#REF!&lt;&gt;"",1,0))</f>
        <v>#REF!</v>
      </c>
      <c r="AC72" s="33" t="e">
        <f>IF('Crisis Indicator Data'!#REF!="No Data",1,IF(#REF!&lt;&gt;"",1,0))</f>
        <v>#REF!</v>
      </c>
      <c r="AD72" s="33" t="e">
        <f>IF('Crisis Indicator Data'!#REF!="No Data",1,IF(#REF!&lt;&gt;"",1,0))</f>
        <v>#REF!</v>
      </c>
      <c r="AE72" s="33" t="e">
        <f>IF('Crisis Indicator Data'!#REF!="No Data",1,IF(#REF!&lt;&gt;"",1,0))</f>
        <v>#REF!</v>
      </c>
      <c r="AF72" s="33" t="e">
        <f>IF('Crisis Indicator Data'!#REF!="No Data",1,IF(#REF!&lt;&gt;"",1,0))</f>
        <v>#REF!</v>
      </c>
      <c r="AG72" s="33" t="e">
        <f>IF('Crisis Indicator Data'!#REF!="No Data",1,IF(#REF!&lt;&gt;"",1,0))</f>
        <v>#REF!</v>
      </c>
      <c r="AH72" s="33" t="e">
        <f>IF('Crisis Indicator Data'!#REF!="No Data",1,IF(#REF!&lt;&gt;"",1,0))</f>
        <v>#REF!</v>
      </c>
      <c r="AI72" s="33" t="e">
        <f>IF('Crisis Indicator Data'!#REF!="No Data",1,IF(#REF!&lt;&gt;"",1,0))</f>
        <v>#REF!</v>
      </c>
      <c r="AJ72" s="33" t="e">
        <f>IF('Crisis Indicator Data'!#REF!="No Data",1,IF(#REF!&lt;&gt;"",1,0))</f>
        <v>#REF!</v>
      </c>
      <c r="AK72" s="33" t="e">
        <f>IF('Crisis Indicator Data'!#REF!="No Data",1,IF(#REF!&lt;&gt;"",1,0))</f>
        <v>#REF!</v>
      </c>
      <c r="AL72" s="33" t="e">
        <f>IF('Crisis Indicator Data'!#REF!="No Data",1,IF(#REF!&lt;&gt;"",1,0))</f>
        <v>#REF!</v>
      </c>
      <c r="AM72" s="33" t="e">
        <f>IF('Crisis Indicator Data'!#REF!="No Data",1,IF(#REF!&lt;&gt;"",1,0))</f>
        <v>#REF!</v>
      </c>
      <c r="AN72" s="33" t="e">
        <f>IF('Crisis Indicator Data'!#REF!="No Data",1,IF(#REF!&lt;&gt;"",1,0))</f>
        <v>#REF!</v>
      </c>
      <c r="AO72" s="33" t="e">
        <f>IF('Crisis Indicator Data'!#REF!="No Data",1,IF(#REF!&lt;&gt;"",1,0))</f>
        <v>#REF!</v>
      </c>
      <c r="AP72" s="33" t="e">
        <f>IF('Crisis Indicator Data'!#REF!="No Data",1,IF(#REF!&lt;&gt;"",1,0))</f>
        <v>#REF!</v>
      </c>
      <c r="AQ72" s="33" t="e">
        <f>IF('Crisis Indicator Data'!#REF!="No Data",1,IF(#REF!&lt;&gt;"",1,0))</f>
        <v>#REF!</v>
      </c>
      <c r="AR72" s="33" t="e">
        <f>IF('Crisis Indicator Data'!#REF!="No Data",1,IF(#REF!&lt;&gt;"",1,0))</f>
        <v>#REF!</v>
      </c>
      <c r="AS72" s="33" t="e">
        <f>IF('Crisis Indicator Data'!#REF!="No Data",1,IF(#REF!&lt;&gt;"",1,0))</f>
        <v>#REF!</v>
      </c>
      <c r="AT72" s="33" t="e">
        <f>IF('Crisis Indicator Data'!#REF!="No Data",1,IF(#REF!&lt;&gt;"",1,0))</f>
        <v>#REF!</v>
      </c>
      <c r="AU72" s="33" t="e">
        <f>IF('Crisis Indicator Data'!#REF!="No Data",1,IF(#REF!&lt;&gt;"",1,0))</f>
        <v>#REF!</v>
      </c>
      <c r="AV72" s="33" t="e">
        <f>IF('Crisis Indicator Data'!#REF!="No Data",1,IF(#REF!&lt;&gt;"",1,0))</f>
        <v>#REF!</v>
      </c>
      <c r="AW72" s="33" t="e">
        <f>IF('Crisis Indicator Data'!#REF!="No Data",1,IF(#REF!&lt;&gt;"",1,0))</f>
        <v>#REF!</v>
      </c>
      <c r="AX72" s="33" t="e">
        <f>IF('Crisis Indicator Data'!#REF!="No Data",1,IF(#REF!&lt;&gt;"",1,0))</f>
        <v>#REF!</v>
      </c>
      <c r="AY72" s="33" t="e">
        <f>IF('Crisis Indicator Data'!#REF!="No Data",1,IF(#REF!&lt;&gt;"",1,0))</f>
        <v>#REF!</v>
      </c>
      <c r="AZ72" s="33" t="e">
        <f>IF('Crisis Indicator Data'!#REF!="No Data",1,IF(#REF!&lt;&gt;"",1,0))</f>
        <v>#REF!</v>
      </c>
      <c r="BA72" t="e">
        <f t="shared" si="2"/>
        <v>#REF!</v>
      </c>
      <c r="BB72" s="35" t="e">
        <f t="shared" si="3"/>
        <v>#REF!</v>
      </c>
    </row>
    <row r="73" spans="1:54" x14ac:dyDescent="0.3">
      <c r="A73" t="s">
        <v>135</v>
      </c>
      <c r="B73" s="33" t="e">
        <f>IF('Crisis Indicator Data'!#REF!="No Data",1,IF(#REF!&lt;&gt;"",1,0))</f>
        <v>#REF!</v>
      </c>
      <c r="C73" s="33" t="e">
        <f>IF('Crisis Indicator Data'!#REF!="No Data",1,IF(#REF!&lt;&gt;"",1,0))</f>
        <v>#REF!</v>
      </c>
      <c r="D73" s="33" t="e">
        <f>IF('Crisis Indicator Data'!#REF!="No Data",1,IF(#REF!&lt;&gt;"",1,0))</f>
        <v>#REF!</v>
      </c>
      <c r="E73" s="33" t="e">
        <f>IF('Crisis Indicator Data'!#REF!="No Data",1,IF(#REF!&lt;&gt;"",1,0))</f>
        <v>#REF!</v>
      </c>
      <c r="F73" s="33" t="e">
        <f>IF('Crisis Indicator Data'!#REF!="No Data",1,IF(#REF!&lt;&gt;"",1,0))</f>
        <v>#REF!</v>
      </c>
      <c r="G73" s="33" t="e">
        <f>IF('Crisis Indicator Data'!#REF!="No Data",1,IF(#REF!&lt;&gt;"",1,0))</f>
        <v>#REF!</v>
      </c>
      <c r="H73" s="33" t="e">
        <f>IF('Crisis Indicator Data'!#REF!="No Data",1,IF(#REF!&lt;&gt;"",1,0))</f>
        <v>#REF!</v>
      </c>
      <c r="I73" s="33" t="e">
        <f>IF('Crisis Indicator Data'!#REF!="No Data",1,IF(#REF!&lt;&gt;"",1,0))</f>
        <v>#REF!</v>
      </c>
      <c r="J73" s="33" t="e">
        <f>IF('Crisis Indicator Data'!#REF!="No Data",1,IF(#REF!&lt;&gt;"",1,0))</f>
        <v>#REF!</v>
      </c>
      <c r="K73" s="33" t="e">
        <f>IF('Crisis Indicator Data'!#REF!="No Data",1,IF(#REF!&lt;&gt;"",1,0))</f>
        <v>#REF!</v>
      </c>
      <c r="L73" s="33" t="e">
        <f>IF('Crisis Indicator Data'!#REF!="No Data",1,IF(#REF!&lt;&gt;"",1,0))</f>
        <v>#REF!</v>
      </c>
      <c r="M73" s="33" t="e">
        <f>IF('Crisis Indicator Data'!#REF!="No Data",1,IF(#REF!&lt;&gt;"",1,0))</f>
        <v>#REF!</v>
      </c>
      <c r="N73" s="33" t="e">
        <f>IF('Crisis Indicator Data'!#REF!="No Data",1,IF(#REF!&lt;&gt;"",1,0))</f>
        <v>#REF!</v>
      </c>
      <c r="O73" s="33" t="e">
        <f>IF('Crisis Indicator Data'!#REF!="No Data",1,IF(#REF!&lt;&gt;"",1,0))</f>
        <v>#REF!</v>
      </c>
      <c r="P73" s="33" t="e">
        <f>IF('Crisis Indicator Data'!#REF!="No Data",1,IF(#REF!&lt;&gt;"",1,0))</f>
        <v>#REF!</v>
      </c>
      <c r="Q73" s="33" t="e">
        <f>IF('Crisis Indicator Data'!#REF!="No Data",1,IF(#REF!&lt;&gt;"",1,0))</f>
        <v>#REF!</v>
      </c>
      <c r="R73" s="33" t="e">
        <f>IF('Crisis Indicator Data'!#REF!="No Data",1,IF(#REF!&lt;&gt;"",1,0))</f>
        <v>#REF!</v>
      </c>
      <c r="S73" s="33" t="e">
        <f>IF('Crisis Indicator Data'!#REF!="No Data",1,IF(#REF!&lt;&gt;"",1,0))</f>
        <v>#REF!</v>
      </c>
      <c r="T73" s="33" t="e">
        <f>IF('Crisis Indicator Data'!#REF!="No Data",1,IF(#REF!&lt;&gt;"",1,0))</f>
        <v>#REF!</v>
      </c>
      <c r="U73" s="33" t="e">
        <f>IF('Crisis Indicator Data'!#REF!="No Data",1,IF(#REF!&lt;&gt;"",1,0))</f>
        <v>#REF!</v>
      </c>
      <c r="V73" s="33" t="e">
        <f>IF('Crisis Indicator Data'!#REF!="No Data",1,IF(#REF!&lt;&gt;"",1,0))</f>
        <v>#REF!</v>
      </c>
      <c r="W73" s="33" t="e">
        <f>IF('Crisis Indicator Data'!#REF!="No Data",1,IF(#REF!&lt;&gt;"",1,0))</f>
        <v>#REF!</v>
      </c>
      <c r="X73" s="33" t="e">
        <f>IF('Crisis Indicator Data'!#REF!="No Data",1,IF(#REF!&lt;&gt;"",1,0))</f>
        <v>#REF!</v>
      </c>
      <c r="Y73" s="33" t="e">
        <f>IF('Crisis Indicator Data'!#REF!="No Data",1,IF(#REF!&lt;&gt;"",1,0))</f>
        <v>#REF!</v>
      </c>
      <c r="Z73" s="33" t="e">
        <f>IF('Crisis Indicator Data'!#REF!="No Data",1,IF(#REF!&lt;&gt;"",1,0))</f>
        <v>#REF!</v>
      </c>
      <c r="AA73" s="33" t="e">
        <f>IF('Crisis Indicator Data'!#REF!="No Data",1,IF(#REF!&lt;&gt;"",1,0))</f>
        <v>#REF!</v>
      </c>
      <c r="AB73" s="33" t="e">
        <f>IF('Crisis Indicator Data'!#REF!="No Data",1,IF(#REF!&lt;&gt;"",1,0))</f>
        <v>#REF!</v>
      </c>
      <c r="AC73" s="33" t="e">
        <f>IF('Crisis Indicator Data'!#REF!="No Data",1,IF(#REF!&lt;&gt;"",1,0))</f>
        <v>#REF!</v>
      </c>
      <c r="AD73" s="33" t="e">
        <f>IF('Crisis Indicator Data'!#REF!="No Data",1,IF(#REF!&lt;&gt;"",1,0))</f>
        <v>#REF!</v>
      </c>
      <c r="AE73" s="33" t="e">
        <f>IF('Crisis Indicator Data'!#REF!="No Data",1,IF(#REF!&lt;&gt;"",1,0))</f>
        <v>#REF!</v>
      </c>
      <c r="AF73" s="33" t="e">
        <f>IF('Crisis Indicator Data'!#REF!="No Data",1,IF(#REF!&lt;&gt;"",1,0))</f>
        <v>#REF!</v>
      </c>
      <c r="AG73" s="33" t="e">
        <f>IF('Crisis Indicator Data'!#REF!="No Data",1,IF(#REF!&lt;&gt;"",1,0))</f>
        <v>#REF!</v>
      </c>
      <c r="AH73" s="33" t="e">
        <f>IF('Crisis Indicator Data'!#REF!="No Data",1,IF(#REF!&lt;&gt;"",1,0))</f>
        <v>#REF!</v>
      </c>
      <c r="AI73" s="33" t="e">
        <f>IF('Crisis Indicator Data'!#REF!="No Data",1,IF(#REF!&lt;&gt;"",1,0))</f>
        <v>#REF!</v>
      </c>
      <c r="AJ73" s="33" t="e">
        <f>IF('Crisis Indicator Data'!#REF!="No Data",1,IF(#REF!&lt;&gt;"",1,0))</f>
        <v>#REF!</v>
      </c>
      <c r="AK73" s="33" t="e">
        <f>IF('Crisis Indicator Data'!#REF!="No Data",1,IF(#REF!&lt;&gt;"",1,0))</f>
        <v>#REF!</v>
      </c>
      <c r="AL73" s="33" t="e">
        <f>IF('Crisis Indicator Data'!#REF!="No Data",1,IF(#REF!&lt;&gt;"",1,0))</f>
        <v>#REF!</v>
      </c>
      <c r="AM73" s="33" t="e">
        <f>IF('Crisis Indicator Data'!#REF!="No Data",1,IF(#REF!&lt;&gt;"",1,0))</f>
        <v>#REF!</v>
      </c>
      <c r="AN73" s="33" t="e">
        <f>IF('Crisis Indicator Data'!#REF!="No Data",1,IF(#REF!&lt;&gt;"",1,0))</f>
        <v>#REF!</v>
      </c>
      <c r="AO73" s="33" t="e">
        <f>IF('Crisis Indicator Data'!#REF!="No Data",1,IF(#REF!&lt;&gt;"",1,0))</f>
        <v>#REF!</v>
      </c>
      <c r="AP73" s="33" t="e">
        <f>IF('Crisis Indicator Data'!#REF!="No Data",1,IF(#REF!&lt;&gt;"",1,0))</f>
        <v>#REF!</v>
      </c>
      <c r="AQ73" s="33" t="e">
        <f>IF('Crisis Indicator Data'!#REF!="No Data",1,IF(#REF!&lt;&gt;"",1,0))</f>
        <v>#REF!</v>
      </c>
      <c r="AR73" s="33" t="e">
        <f>IF('Crisis Indicator Data'!#REF!="No Data",1,IF(#REF!&lt;&gt;"",1,0))</f>
        <v>#REF!</v>
      </c>
      <c r="AS73" s="33" t="e">
        <f>IF('Crisis Indicator Data'!#REF!="No Data",1,IF(#REF!&lt;&gt;"",1,0))</f>
        <v>#REF!</v>
      </c>
      <c r="AT73" s="33" t="e">
        <f>IF('Crisis Indicator Data'!#REF!="No Data",1,IF(#REF!&lt;&gt;"",1,0))</f>
        <v>#REF!</v>
      </c>
      <c r="AU73" s="33" t="e">
        <f>IF('Crisis Indicator Data'!#REF!="No Data",1,IF(#REF!&lt;&gt;"",1,0))</f>
        <v>#REF!</v>
      </c>
      <c r="AV73" s="33" t="e">
        <f>IF('Crisis Indicator Data'!#REF!="No Data",1,IF(#REF!&lt;&gt;"",1,0))</f>
        <v>#REF!</v>
      </c>
      <c r="AW73" s="33" t="e">
        <f>IF('Crisis Indicator Data'!#REF!="No Data",1,IF(#REF!&lt;&gt;"",1,0))</f>
        <v>#REF!</v>
      </c>
      <c r="AX73" s="33" t="e">
        <f>IF('Crisis Indicator Data'!#REF!="No Data",1,IF(#REF!&lt;&gt;"",1,0))</f>
        <v>#REF!</v>
      </c>
      <c r="AY73" s="33" t="e">
        <f>IF('Crisis Indicator Data'!#REF!="No Data",1,IF(#REF!&lt;&gt;"",1,0))</f>
        <v>#REF!</v>
      </c>
      <c r="AZ73" s="33" t="e">
        <f>IF('Crisis Indicator Data'!#REF!="No Data",1,IF(#REF!&lt;&gt;"",1,0))</f>
        <v>#REF!</v>
      </c>
      <c r="BA73" t="e">
        <f t="shared" si="2"/>
        <v>#REF!</v>
      </c>
      <c r="BB73" s="35" t="e">
        <f t="shared" si="3"/>
        <v>#REF!</v>
      </c>
    </row>
    <row r="74" spans="1:54" x14ac:dyDescent="0.3">
      <c r="A74" t="s">
        <v>137</v>
      </c>
      <c r="B74" s="33" t="e">
        <f>IF('Crisis Indicator Data'!#REF!="No Data",1,IF(#REF!&lt;&gt;"",1,0))</f>
        <v>#REF!</v>
      </c>
      <c r="C74" s="33" t="e">
        <f>IF('Crisis Indicator Data'!#REF!="No Data",1,IF(#REF!&lt;&gt;"",1,0))</f>
        <v>#REF!</v>
      </c>
      <c r="D74" s="33" t="e">
        <f>IF('Crisis Indicator Data'!#REF!="No Data",1,IF(#REF!&lt;&gt;"",1,0))</f>
        <v>#REF!</v>
      </c>
      <c r="E74" s="33" t="e">
        <f>IF('Crisis Indicator Data'!#REF!="No Data",1,IF(#REF!&lt;&gt;"",1,0))</f>
        <v>#REF!</v>
      </c>
      <c r="F74" s="33" t="e">
        <f>IF('Crisis Indicator Data'!#REF!="No Data",1,IF(#REF!&lt;&gt;"",1,0))</f>
        <v>#REF!</v>
      </c>
      <c r="G74" s="33" t="e">
        <f>IF('Crisis Indicator Data'!#REF!="No Data",1,IF(#REF!&lt;&gt;"",1,0))</f>
        <v>#REF!</v>
      </c>
      <c r="H74" s="33" t="e">
        <f>IF('Crisis Indicator Data'!#REF!="No Data",1,IF(#REF!&lt;&gt;"",1,0))</f>
        <v>#REF!</v>
      </c>
      <c r="I74" s="33" t="e">
        <f>IF('Crisis Indicator Data'!#REF!="No Data",1,IF(#REF!&lt;&gt;"",1,0))</f>
        <v>#REF!</v>
      </c>
      <c r="J74" s="33" t="e">
        <f>IF('Crisis Indicator Data'!#REF!="No Data",1,IF(#REF!&lt;&gt;"",1,0))</f>
        <v>#REF!</v>
      </c>
      <c r="K74" s="33" t="e">
        <f>IF('Crisis Indicator Data'!#REF!="No Data",1,IF(#REF!&lt;&gt;"",1,0))</f>
        <v>#REF!</v>
      </c>
      <c r="L74" s="33" t="e">
        <f>IF('Crisis Indicator Data'!#REF!="No Data",1,IF(#REF!&lt;&gt;"",1,0))</f>
        <v>#REF!</v>
      </c>
      <c r="M74" s="33" t="e">
        <f>IF('Crisis Indicator Data'!#REF!="No Data",1,IF(#REF!&lt;&gt;"",1,0))</f>
        <v>#REF!</v>
      </c>
      <c r="N74" s="33" t="e">
        <f>IF('Crisis Indicator Data'!#REF!="No Data",1,IF(#REF!&lt;&gt;"",1,0))</f>
        <v>#REF!</v>
      </c>
      <c r="O74" s="33" t="e">
        <f>IF('Crisis Indicator Data'!#REF!="No Data",1,IF(#REF!&lt;&gt;"",1,0))</f>
        <v>#REF!</v>
      </c>
      <c r="P74" s="33" t="e">
        <f>IF('Crisis Indicator Data'!#REF!="No Data",1,IF(#REF!&lt;&gt;"",1,0))</f>
        <v>#REF!</v>
      </c>
      <c r="Q74" s="33" t="e">
        <f>IF('Crisis Indicator Data'!#REF!="No Data",1,IF(#REF!&lt;&gt;"",1,0))</f>
        <v>#REF!</v>
      </c>
      <c r="R74" s="33" t="e">
        <f>IF('Crisis Indicator Data'!#REF!="No Data",1,IF(#REF!&lt;&gt;"",1,0))</f>
        <v>#REF!</v>
      </c>
      <c r="S74" s="33" t="e">
        <f>IF('Crisis Indicator Data'!#REF!="No Data",1,IF(#REF!&lt;&gt;"",1,0))</f>
        <v>#REF!</v>
      </c>
      <c r="T74" s="33" t="e">
        <f>IF('Crisis Indicator Data'!#REF!="No Data",1,IF(#REF!&lt;&gt;"",1,0))</f>
        <v>#REF!</v>
      </c>
      <c r="U74" s="33" t="e">
        <f>IF('Crisis Indicator Data'!#REF!="No Data",1,IF(#REF!&lt;&gt;"",1,0))</f>
        <v>#REF!</v>
      </c>
      <c r="V74" s="33" t="e">
        <f>IF('Crisis Indicator Data'!#REF!="No Data",1,IF(#REF!&lt;&gt;"",1,0))</f>
        <v>#REF!</v>
      </c>
      <c r="W74" s="33" t="e">
        <f>IF('Crisis Indicator Data'!#REF!="No Data",1,IF(#REF!&lt;&gt;"",1,0))</f>
        <v>#REF!</v>
      </c>
      <c r="X74" s="33" t="e">
        <f>IF('Crisis Indicator Data'!#REF!="No Data",1,IF(#REF!&lt;&gt;"",1,0))</f>
        <v>#REF!</v>
      </c>
      <c r="Y74" s="33" t="e">
        <f>IF('Crisis Indicator Data'!#REF!="No Data",1,IF(#REF!&lt;&gt;"",1,0))</f>
        <v>#REF!</v>
      </c>
      <c r="Z74" s="33" t="e">
        <f>IF('Crisis Indicator Data'!#REF!="No Data",1,IF(#REF!&lt;&gt;"",1,0))</f>
        <v>#REF!</v>
      </c>
      <c r="AA74" s="33" t="e">
        <f>IF('Crisis Indicator Data'!#REF!="No Data",1,IF(#REF!&lt;&gt;"",1,0))</f>
        <v>#REF!</v>
      </c>
      <c r="AB74" s="33" t="e">
        <f>IF('Crisis Indicator Data'!#REF!="No Data",1,IF(#REF!&lt;&gt;"",1,0))</f>
        <v>#REF!</v>
      </c>
      <c r="AC74" s="33" t="e">
        <f>IF('Crisis Indicator Data'!#REF!="No Data",1,IF(#REF!&lt;&gt;"",1,0))</f>
        <v>#REF!</v>
      </c>
      <c r="AD74" s="33" t="e">
        <f>IF('Crisis Indicator Data'!#REF!="No Data",1,IF(#REF!&lt;&gt;"",1,0))</f>
        <v>#REF!</v>
      </c>
      <c r="AE74" s="33" t="e">
        <f>IF('Crisis Indicator Data'!#REF!="No Data",1,IF(#REF!&lt;&gt;"",1,0))</f>
        <v>#REF!</v>
      </c>
      <c r="AF74" s="33" t="e">
        <f>IF('Crisis Indicator Data'!#REF!="No Data",1,IF(#REF!&lt;&gt;"",1,0))</f>
        <v>#REF!</v>
      </c>
      <c r="AG74" s="33" t="e">
        <f>IF('Crisis Indicator Data'!#REF!="No Data",1,IF(#REF!&lt;&gt;"",1,0))</f>
        <v>#REF!</v>
      </c>
      <c r="AH74" s="33" t="e">
        <f>IF('Crisis Indicator Data'!#REF!="No Data",1,IF(#REF!&lt;&gt;"",1,0))</f>
        <v>#REF!</v>
      </c>
      <c r="AI74" s="33" t="e">
        <f>IF('Crisis Indicator Data'!#REF!="No Data",1,IF(#REF!&lt;&gt;"",1,0))</f>
        <v>#REF!</v>
      </c>
      <c r="AJ74" s="33" t="e">
        <f>IF('Crisis Indicator Data'!#REF!="No Data",1,IF(#REF!&lt;&gt;"",1,0))</f>
        <v>#REF!</v>
      </c>
      <c r="AK74" s="33" t="e">
        <f>IF('Crisis Indicator Data'!#REF!="No Data",1,IF(#REF!&lt;&gt;"",1,0))</f>
        <v>#REF!</v>
      </c>
      <c r="AL74" s="33" t="e">
        <f>IF('Crisis Indicator Data'!#REF!="No Data",1,IF(#REF!&lt;&gt;"",1,0))</f>
        <v>#REF!</v>
      </c>
      <c r="AM74" s="33" t="e">
        <f>IF('Crisis Indicator Data'!#REF!="No Data",1,IF(#REF!&lt;&gt;"",1,0))</f>
        <v>#REF!</v>
      </c>
      <c r="AN74" s="33" t="e">
        <f>IF('Crisis Indicator Data'!#REF!="No Data",1,IF(#REF!&lt;&gt;"",1,0))</f>
        <v>#REF!</v>
      </c>
      <c r="AO74" s="33" t="e">
        <f>IF('Crisis Indicator Data'!#REF!="No Data",1,IF(#REF!&lt;&gt;"",1,0))</f>
        <v>#REF!</v>
      </c>
      <c r="AP74" s="33" t="e">
        <f>IF('Crisis Indicator Data'!#REF!="No Data",1,IF(#REF!&lt;&gt;"",1,0))</f>
        <v>#REF!</v>
      </c>
      <c r="AQ74" s="33" t="e">
        <f>IF('Crisis Indicator Data'!#REF!="No Data",1,IF(#REF!&lt;&gt;"",1,0))</f>
        <v>#REF!</v>
      </c>
      <c r="AR74" s="33" t="e">
        <f>IF('Crisis Indicator Data'!#REF!="No Data",1,IF(#REF!&lt;&gt;"",1,0))</f>
        <v>#REF!</v>
      </c>
      <c r="AS74" s="33" t="e">
        <f>IF('Crisis Indicator Data'!#REF!="No Data",1,IF(#REF!&lt;&gt;"",1,0))</f>
        <v>#REF!</v>
      </c>
      <c r="AT74" s="33" t="e">
        <f>IF('Crisis Indicator Data'!#REF!="No Data",1,IF(#REF!&lt;&gt;"",1,0))</f>
        <v>#REF!</v>
      </c>
      <c r="AU74" s="33" t="e">
        <f>IF('Crisis Indicator Data'!#REF!="No Data",1,IF(#REF!&lt;&gt;"",1,0))</f>
        <v>#REF!</v>
      </c>
      <c r="AV74" s="33" t="e">
        <f>IF('Crisis Indicator Data'!#REF!="No Data",1,IF(#REF!&lt;&gt;"",1,0))</f>
        <v>#REF!</v>
      </c>
      <c r="AW74" s="33" t="e">
        <f>IF('Crisis Indicator Data'!#REF!="No Data",1,IF(#REF!&lt;&gt;"",1,0))</f>
        <v>#REF!</v>
      </c>
      <c r="AX74" s="33" t="e">
        <f>IF('Crisis Indicator Data'!#REF!="No Data",1,IF(#REF!&lt;&gt;"",1,0))</f>
        <v>#REF!</v>
      </c>
      <c r="AY74" s="33" t="e">
        <f>IF('Crisis Indicator Data'!#REF!="No Data",1,IF(#REF!&lt;&gt;"",1,0))</f>
        <v>#REF!</v>
      </c>
      <c r="AZ74" s="33" t="e">
        <f>IF('Crisis Indicator Data'!#REF!="No Data",1,IF(#REF!&lt;&gt;"",1,0))</f>
        <v>#REF!</v>
      </c>
      <c r="BA74" t="e">
        <f t="shared" si="2"/>
        <v>#REF!</v>
      </c>
      <c r="BB74" s="35" t="e">
        <f t="shared" si="3"/>
        <v>#REF!</v>
      </c>
    </row>
    <row r="75" spans="1:54" x14ac:dyDescent="0.3">
      <c r="A75" t="s">
        <v>139</v>
      </c>
      <c r="B75" s="33" t="e">
        <f>IF('Crisis Indicator Data'!#REF!="No Data",1,IF(#REF!&lt;&gt;"",1,0))</f>
        <v>#REF!</v>
      </c>
      <c r="C75" s="33" t="e">
        <f>IF('Crisis Indicator Data'!#REF!="No Data",1,IF(#REF!&lt;&gt;"",1,0))</f>
        <v>#REF!</v>
      </c>
      <c r="D75" s="33" t="e">
        <f>IF('Crisis Indicator Data'!#REF!="No Data",1,IF(#REF!&lt;&gt;"",1,0))</f>
        <v>#REF!</v>
      </c>
      <c r="E75" s="33" t="e">
        <f>IF('Crisis Indicator Data'!#REF!="No Data",1,IF(#REF!&lt;&gt;"",1,0))</f>
        <v>#REF!</v>
      </c>
      <c r="F75" s="33" t="e">
        <f>IF('Crisis Indicator Data'!#REF!="No Data",1,IF(#REF!&lt;&gt;"",1,0))</f>
        <v>#REF!</v>
      </c>
      <c r="G75" s="33" t="e">
        <f>IF('Crisis Indicator Data'!#REF!="No Data",1,IF(#REF!&lt;&gt;"",1,0))</f>
        <v>#REF!</v>
      </c>
      <c r="H75" s="33" t="e">
        <f>IF('Crisis Indicator Data'!#REF!="No Data",1,IF(#REF!&lt;&gt;"",1,0))</f>
        <v>#REF!</v>
      </c>
      <c r="I75" s="33" t="e">
        <f>IF('Crisis Indicator Data'!#REF!="No Data",1,IF(#REF!&lt;&gt;"",1,0))</f>
        <v>#REF!</v>
      </c>
      <c r="J75" s="33" t="e">
        <f>IF('Crisis Indicator Data'!#REF!="No Data",1,IF(#REF!&lt;&gt;"",1,0))</f>
        <v>#REF!</v>
      </c>
      <c r="K75" s="33" t="e">
        <f>IF('Crisis Indicator Data'!#REF!="No Data",1,IF(#REF!&lt;&gt;"",1,0))</f>
        <v>#REF!</v>
      </c>
      <c r="L75" s="33" t="e">
        <f>IF('Crisis Indicator Data'!#REF!="No Data",1,IF(#REF!&lt;&gt;"",1,0))</f>
        <v>#REF!</v>
      </c>
      <c r="M75" s="33" t="e">
        <f>IF('Crisis Indicator Data'!#REF!="No Data",1,IF(#REF!&lt;&gt;"",1,0))</f>
        <v>#REF!</v>
      </c>
      <c r="N75" s="33" t="e">
        <f>IF('Crisis Indicator Data'!#REF!="No Data",1,IF(#REF!&lt;&gt;"",1,0))</f>
        <v>#REF!</v>
      </c>
      <c r="O75" s="33" t="e">
        <f>IF('Crisis Indicator Data'!#REF!="No Data",1,IF(#REF!&lt;&gt;"",1,0))</f>
        <v>#REF!</v>
      </c>
      <c r="P75" s="33" t="e">
        <f>IF('Crisis Indicator Data'!#REF!="No Data",1,IF(#REF!&lt;&gt;"",1,0))</f>
        <v>#REF!</v>
      </c>
      <c r="Q75" s="33" t="e">
        <f>IF('Crisis Indicator Data'!#REF!="No Data",1,IF(#REF!&lt;&gt;"",1,0))</f>
        <v>#REF!</v>
      </c>
      <c r="R75" s="33" t="e">
        <f>IF('Crisis Indicator Data'!#REF!="No Data",1,IF(#REF!&lt;&gt;"",1,0))</f>
        <v>#REF!</v>
      </c>
      <c r="S75" s="33" t="e">
        <f>IF('Crisis Indicator Data'!#REF!="No Data",1,IF(#REF!&lt;&gt;"",1,0))</f>
        <v>#REF!</v>
      </c>
      <c r="T75" s="33" t="e">
        <f>IF('Crisis Indicator Data'!#REF!="No Data",1,IF(#REF!&lt;&gt;"",1,0))</f>
        <v>#REF!</v>
      </c>
      <c r="U75" s="33" t="e">
        <f>IF('Crisis Indicator Data'!#REF!="No Data",1,IF(#REF!&lt;&gt;"",1,0))</f>
        <v>#REF!</v>
      </c>
      <c r="V75" s="33" t="e">
        <f>IF('Crisis Indicator Data'!#REF!="No Data",1,IF(#REF!&lt;&gt;"",1,0))</f>
        <v>#REF!</v>
      </c>
      <c r="W75" s="33" t="e">
        <f>IF('Crisis Indicator Data'!#REF!="No Data",1,IF(#REF!&lt;&gt;"",1,0))</f>
        <v>#REF!</v>
      </c>
      <c r="X75" s="33" t="e">
        <f>IF('Crisis Indicator Data'!#REF!="No Data",1,IF(#REF!&lt;&gt;"",1,0))</f>
        <v>#REF!</v>
      </c>
      <c r="Y75" s="33" t="e">
        <f>IF('Crisis Indicator Data'!#REF!="No Data",1,IF(#REF!&lt;&gt;"",1,0))</f>
        <v>#REF!</v>
      </c>
      <c r="Z75" s="33" t="e">
        <f>IF('Crisis Indicator Data'!#REF!="No Data",1,IF(#REF!&lt;&gt;"",1,0))</f>
        <v>#REF!</v>
      </c>
      <c r="AA75" s="33" t="e">
        <f>IF('Crisis Indicator Data'!#REF!="No Data",1,IF(#REF!&lt;&gt;"",1,0))</f>
        <v>#REF!</v>
      </c>
      <c r="AB75" s="33" t="e">
        <f>IF('Crisis Indicator Data'!#REF!="No Data",1,IF(#REF!&lt;&gt;"",1,0))</f>
        <v>#REF!</v>
      </c>
      <c r="AC75" s="33" t="e">
        <f>IF('Crisis Indicator Data'!#REF!="No Data",1,IF(#REF!&lt;&gt;"",1,0))</f>
        <v>#REF!</v>
      </c>
      <c r="AD75" s="33" t="e">
        <f>IF('Crisis Indicator Data'!#REF!="No Data",1,IF(#REF!&lt;&gt;"",1,0))</f>
        <v>#REF!</v>
      </c>
      <c r="AE75" s="33" t="e">
        <f>IF('Crisis Indicator Data'!#REF!="No Data",1,IF(#REF!&lt;&gt;"",1,0))</f>
        <v>#REF!</v>
      </c>
      <c r="AF75" s="33" t="e">
        <f>IF('Crisis Indicator Data'!#REF!="No Data",1,IF(#REF!&lt;&gt;"",1,0))</f>
        <v>#REF!</v>
      </c>
      <c r="AG75" s="33" t="e">
        <f>IF('Crisis Indicator Data'!#REF!="No Data",1,IF(#REF!&lt;&gt;"",1,0))</f>
        <v>#REF!</v>
      </c>
      <c r="AH75" s="33" t="e">
        <f>IF('Crisis Indicator Data'!#REF!="No Data",1,IF(#REF!&lt;&gt;"",1,0))</f>
        <v>#REF!</v>
      </c>
      <c r="AI75" s="33" t="e">
        <f>IF('Crisis Indicator Data'!#REF!="No Data",1,IF(#REF!&lt;&gt;"",1,0))</f>
        <v>#REF!</v>
      </c>
      <c r="AJ75" s="33" t="e">
        <f>IF('Crisis Indicator Data'!#REF!="No Data",1,IF(#REF!&lt;&gt;"",1,0))</f>
        <v>#REF!</v>
      </c>
      <c r="AK75" s="33" t="e">
        <f>IF('Crisis Indicator Data'!#REF!="No Data",1,IF(#REF!&lt;&gt;"",1,0))</f>
        <v>#REF!</v>
      </c>
      <c r="AL75" s="33" t="e">
        <f>IF('Crisis Indicator Data'!#REF!="No Data",1,IF(#REF!&lt;&gt;"",1,0))</f>
        <v>#REF!</v>
      </c>
      <c r="AM75" s="33" t="e">
        <f>IF('Crisis Indicator Data'!#REF!="No Data",1,IF(#REF!&lt;&gt;"",1,0))</f>
        <v>#REF!</v>
      </c>
      <c r="AN75" s="33" t="e">
        <f>IF('Crisis Indicator Data'!#REF!="No Data",1,IF(#REF!&lt;&gt;"",1,0))</f>
        <v>#REF!</v>
      </c>
      <c r="AO75" s="33" t="e">
        <f>IF('Crisis Indicator Data'!#REF!="No Data",1,IF(#REF!&lt;&gt;"",1,0))</f>
        <v>#REF!</v>
      </c>
      <c r="AP75" s="33" t="e">
        <f>IF('Crisis Indicator Data'!#REF!="No Data",1,IF(#REF!&lt;&gt;"",1,0))</f>
        <v>#REF!</v>
      </c>
      <c r="AQ75" s="33" t="e">
        <f>IF('Crisis Indicator Data'!#REF!="No Data",1,IF(#REF!&lt;&gt;"",1,0))</f>
        <v>#REF!</v>
      </c>
      <c r="AR75" s="33" t="e">
        <f>IF('Crisis Indicator Data'!#REF!="No Data",1,IF(#REF!&lt;&gt;"",1,0))</f>
        <v>#REF!</v>
      </c>
      <c r="AS75" s="33" t="e">
        <f>IF('Crisis Indicator Data'!#REF!="No Data",1,IF(#REF!&lt;&gt;"",1,0))</f>
        <v>#REF!</v>
      </c>
      <c r="AT75" s="33" t="e">
        <f>IF('Crisis Indicator Data'!#REF!="No Data",1,IF(#REF!&lt;&gt;"",1,0))</f>
        <v>#REF!</v>
      </c>
      <c r="AU75" s="33" t="e">
        <f>IF('Crisis Indicator Data'!#REF!="No Data",1,IF(#REF!&lt;&gt;"",1,0))</f>
        <v>#REF!</v>
      </c>
      <c r="AV75" s="33" t="e">
        <f>IF('Crisis Indicator Data'!#REF!="No Data",1,IF(#REF!&lt;&gt;"",1,0))</f>
        <v>#REF!</v>
      </c>
      <c r="AW75" s="33" t="e">
        <f>IF('Crisis Indicator Data'!#REF!="No Data",1,IF(#REF!&lt;&gt;"",1,0))</f>
        <v>#REF!</v>
      </c>
      <c r="AX75" s="33" t="e">
        <f>IF('Crisis Indicator Data'!#REF!="No Data",1,IF(#REF!&lt;&gt;"",1,0))</f>
        <v>#REF!</v>
      </c>
      <c r="AY75" s="33" t="e">
        <f>IF('Crisis Indicator Data'!#REF!="No Data",1,IF(#REF!&lt;&gt;"",1,0))</f>
        <v>#REF!</v>
      </c>
      <c r="AZ75" s="33" t="e">
        <f>IF('Crisis Indicator Data'!#REF!="No Data",1,IF(#REF!&lt;&gt;"",1,0))</f>
        <v>#REF!</v>
      </c>
      <c r="BA75" t="e">
        <f t="shared" si="2"/>
        <v>#REF!</v>
      </c>
      <c r="BB75" s="35" t="e">
        <f t="shared" si="3"/>
        <v>#REF!</v>
      </c>
    </row>
    <row r="76" spans="1:54" x14ac:dyDescent="0.3">
      <c r="A76" t="s">
        <v>141</v>
      </c>
      <c r="B76" s="33" t="e">
        <f>IF('Crisis Indicator Data'!#REF!="No Data",1,IF(#REF!&lt;&gt;"",1,0))</f>
        <v>#REF!</v>
      </c>
      <c r="C76" s="33" t="e">
        <f>IF('Crisis Indicator Data'!#REF!="No Data",1,IF(#REF!&lt;&gt;"",1,0))</f>
        <v>#REF!</v>
      </c>
      <c r="D76" s="33" t="e">
        <f>IF('Crisis Indicator Data'!#REF!="No Data",1,IF(#REF!&lt;&gt;"",1,0))</f>
        <v>#REF!</v>
      </c>
      <c r="E76" s="33" t="e">
        <f>IF('Crisis Indicator Data'!#REF!="No Data",1,IF(#REF!&lt;&gt;"",1,0))</f>
        <v>#REF!</v>
      </c>
      <c r="F76" s="33" t="e">
        <f>IF('Crisis Indicator Data'!#REF!="No Data",1,IF(#REF!&lt;&gt;"",1,0))</f>
        <v>#REF!</v>
      </c>
      <c r="G76" s="33" t="e">
        <f>IF('Crisis Indicator Data'!#REF!="No Data",1,IF(#REF!&lt;&gt;"",1,0))</f>
        <v>#REF!</v>
      </c>
      <c r="H76" s="33" t="e">
        <f>IF('Crisis Indicator Data'!#REF!="No Data",1,IF(#REF!&lt;&gt;"",1,0))</f>
        <v>#REF!</v>
      </c>
      <c r="I76" s="33" t="e">
        <f>IF('Crisis Indicator Data'!#REF!="No Data",1,IF(#REF!&lt;&gt;"",1,0))</f>
        <v>#REF!</v>
      </c>
      <c r="J76" s="33" t="e">
        <f>IF('Crisis Indicator Data'!#REF!="No Data",1,IF(#REF!&lt;&gt;"",1,0))</f>
        <v>#REF!</v>
      </c>
      <c r="K76" s="33" t="e">
        <f>IF('Crisis Indicator Data'!#REF!="No Data",1,IF(#REF!&lt;&gt;"",1,0))</f>
        <v>#REF!</v>
      </c>
      <c r="L76" s="33" t="e">
        <f>IF('Crisis Indicator Data'!#REF!="No Data",1,IF(#REF!&lt;&gt;"",1,0))</f>
        <v>#REF!</v>
      </c>
      <c r="M76" s="33" t="e">
        <f>IF('Crisis Indicator Data'!#REF!="No Data",1,IF(#REF!&lt;&gt;"",1,0))</f>
        <v>#REF!</v>
      </c>
      <c r="N76" s="33" t="e">
        <f>IF('Crisis Indicator Data'!#REF!="No Data",1,IF(#REF!&lt;&gt;"",1,0))</f>
        <v>#REF!</v>
      </c>
      <c r="O76" s="33" t="e">
        <f>IF('Crisis Indicator Data'!#REF!="No Data",1,IF(#REF!&lt;&gt;"",1,0))</f>
        <v>#REF!</v>
      </c>
      <c r="P76" s="33" t="e">
        <f>IF('Crisis Indicator Data'!#REF!="No Data",1,IF(#REF!&lt;&gt;"",1,0))</f>
        <v>#REF!</v>
      </c>
      <c r="Q76" s="33" t="e">
        <f>IF('Crisis Indicator Data'!#REF!="No Data",1,IF(#REF!&lt;&gt;"",1,0))</f>
        <v>#REF!</v>
      </c>
      <c r="R76" s="33" t="e">
        <f>IF('Crisis Indicator Data'!#REF!="No Data",1,IF(#REF!&lt;&gt;"",1,0))</f>
        <v>#REF!</v>
      </c>
      <c r="S76" s="33" t="e">
        <f>IF('Crisis Indicator Data'!#REF!="No Data",1,IF(#REF!&lt;&gt;"",1,0))</f>
        <v>#REF!</v>
      </c>
      <c r="T76" s="33" t="e">
        <f>IF('Crisis Indicator Data'!#REF!="No Data",1,IF(#REF!&lt;&gt;"",1,0))</f>
        <v>#REF!</v>
      </c>
      <c r="U76" s="33" t="e">
        <f>IF('Crisis Indicator Data'!#REF!="No Data",1,IF(#REF!&lt;&gt;"",1,0))</f>
        <v>#REF!</v>
      </c>
      <c r="V76" s="33" t="e">
        <f>IF('Crisis Indicator Data'!#REF!="No Data",1,IF(#REF!&lt;&gt;"",1,0))</f>
        <v>#REF!</v>
      </c>
      <c r="W76" s="33" t="e">
        <f>IF('Crisis Indicator Data'!#REF!="No Data",1,IF(#REF!&lt;&gt;"",1,0))</f>
        <v>#REF!</v>
      </c>
      <c r="X76" s="33" t="e">
        <f>IF('Crisis Indicator Data'!#REF!="No Data",1,IF(#REF!&lt;&gt;"",1,0))</f>
        <v>#REF!</v>
      </c>
      <c r="Y76" s="33" t="e">
        <f>IF('Crisis Indicator Data'!#REF!="No Data",1,IF(#REF!&lt;&gt;"",1,0))</f>
        <v>#REF!</v>
      </c>
      <c r="Z76" s="33" t="e">
        <f>IF('Crisis Indicator Data'!#REF!="No Data",1,IF(#REF!&lt;&gt;"",1,0))</f>
        <v>#REF!</v>
      </c>
      <c r="AA76" s="33" t="e">
        <f>IF('Crisis Indicator Data'!#REF!="No Data",1,IF(#REF!&lt;&gt;"",1,0))</f>
        <v>#REF!</v>
      </c>
      <c r="AB76" s="33" t="e">
        <f>IF('Crisis Indicator Data'!#REF!="No Data",1,IF(#REF!&lt;&gt;"",1,0))</f>
        <v>#REF!</v>
      </c>
      <c r="AC76" s="33" t="e">
        <f>IF('Crisis Indicator Data'!#REF!="No Data",1,IF(#REF!&lt;&gt;"",1,0))</f>
        <v>#REF!</v>
      </c>
      <c r="AD76" s="33" t="e">
        <f>IF('Crisis Indicator Data'!#REF!="No Data",1,IF(#REF!&lt;&gt;"",1,0))</f>
        <v>#REF!</v>
      </c>
      <c r="AE76" s="33" t="e">
        <f>IF('Crisis Indicator Data'!#REF!="No Data",1,IF(#REF!&lt;&gt;"",1,0))</f>
        <v>#REF!</v>
      </c>
      <c r="AF76" s="33" t="e">
        <f>IF('Crisis Indicator Data'!#REF!="No Data",1,IF(#REF!&lt;&gt;"",1,0))</f>
        <v>#REF!</v>
      </c>
      <c r="AG76" s="33" t="e">
        <f>IF('Crisis Indicator Data'!#REF!="No Data",1,IF(#REF!&lt;&gt;"",1,0))</f>
        <v>#REF!</v>
      </c>
      <c r="AH76" s="33" t="e">
        <f>IF('Crisis Indicator Data'!#REF!="No Data",1,IF(#REF!&lt;&gt;"",1,0))</f>
        <v>#REF!</v>
      </c>
      <c r="AI76" s="33" t="e">
        <f>IF('Crisis Indicator Data'!#REF!="No Data",1,IF(#REF!&lt;&gt;"",1,0))</f>
        <v>#REF!</v>
      </c>
      <c r="AJ76" s="33" t="e">
        <f>IF('Crisis Indicator Data'!#REF!="No Data",1,IF(#REF!&lt;&gt;"",1,0))</f>
        <v>#REF!</v>
      </c>
      <c r="AK76" s="33" t="e">
        <f>IF('Crisis Indicator Data'!#REF!="No Data",1,IF(#REF!&lt;&gt;"",1,0))</f>
        <v>#REF!</v>
      </c>
      <c r="AL76" s="33" t="e">
        <f>IF('Crisis Indicator Data'!#REF!="No Data",1,IF(#REF!&lt;&gt;"",1,0))</f>
        <v>#REF!</v>
      </c>
      <c r="AM76" s="33" t="e">
        <f>IF('Crisis Indicator Data'!#REF!="No Data",1,IF(#REF!&lt;&gt;"",1,0))</f>
        <v>#REF!</v>
      </c>
      <c r="AN76" s="33" t="e">
        <f>IF('Crisis Indicator Data'!#REF!="No Data",1,IF(#REF!&lt;&gt;"",1,0))</f>
        <v>#REF!</v>
      </c>
      <c r="AO76" s="33" t="e">
        <f>IF('Crisis Indicator Data'!#REF!="No Data",1,IF(#REF!&lt;&gt;"",1,0))</f>
        <v>#REF!</v>
      </c>
      <c r="AP76" s="33" t="e">
        <f>IF('Crisis Indicator Data'!#REF!="No Data",1,IF(#REF!&lt;&gt;"",1,0))</f>
        <v>#REF!</v>
      </c>
      <c r="AQ76" s="33" t="e">
        <f>IF('Crisis Indicator Data'!#REF!="No Data",1,IF(#REF!&lt;&gt;"",1,0))</f>
        <v>#REF!</v>
      </c>
      <c r="AR76" s="33" t="e">
        <f>IF('Crisis Indicator Data'!#REF!="No Data",1,IF(#REF!&lt;&gt;"",1,0))</f>
        <v>#REF!</v>
      </c>
      <c r="AS76" s="33" t="e">
        <f>IF('Crisis Indicator Data'!#REF!="No Data",1,IF(#REF!&lt;&gt;"",1,0))</f>
        <v>#REF!</v>
      </c>
      <c r="AT76" s="33" t="e">
        <f>IF('Crisis Indicator Data'!#REF!="No Data",1,IF(#REF!&lt;&gt;"",1,0))</f>
        <v>#REF!</v>
      </c>
      <c r="AU76" s="33" t="e">
        <f>IF('Crisis Indicator Data'!#REF!="No Data",1,IF(#REF!&lt;&gt;"",1,0))</f>
        <v>#REF!</v>
      </c>
      <c r="AV76" s="33" t="e">
        <f>IF('Crisis Indicator Data'!#REF!="No Data",1,IF(#REF!&lt;&gt;"",1,0))</f>
        <v>#REF!</v>
      </c>
      <c r="AW76" s="33" t="e">
        <f>IF('Crisis Indicator Data'!#REF!="No Data",1,IF(#REF!&lt;&gt;"",1,0))</f>
        <v>#REF!</v>
      </c>
      <c r="AX76" s="33" t="e">
        <f>IF('Crisis Indicator Data'!#REF!="No Data",1,IF(#REF!&lt;&gt;"",1,0))</f>
        <v>#REF!</v>
      </c>
      <c r="AY76" s="33" t="e">
        <f>IF('Crisis Indicator Data'!#REF!="No Data",1,IF(#REF!&lt;&gt;"",1,0))</f>
        <v>#REF!</v>
      </c>
      <c r="AZ76" s="33" t="e">
        <f>IF('Crisis Indicator Data'!#REF!="No Data",1,IF(#REF!&lt;&gt;"",1,0))</f>
        <v>#REF!</v>
      </c>
      <c r="BA76" t="e">
        <f t="shared" si="2"/>
        <v>#REF!</v>
      </c>
      <c r="BB76" s="35" t="e">
        <f t="shared" si="3"/>
        <v>#REF!</v>
      </c>
    </row>
    <row r="77" spans="1:54" x14ac:dyDescent="0.3">
      <c r="A77" t="s">
        <v>143</v>
      </c>
      <c r="B77" s="33" t="e">
        <f>IF('Crisis Indicator Data'!#REF!="No Data",1,IF(#REF!&lt;&gt;"",1,0))</f>
        <v>#REF!</v>
      </c>
      <c r="C77" s="33" t="e">
        <f>IF('Crisis Indicator Data'!#REF!="No Data",1,IF(#REF!&lt;&gt;"",1,0))</f>
        <v>#REF!</v>
      </c>
      <c r="D77" s="33" t="e">
        <f>IF('Crisis Indicator Data'!#REF!="No Data",1,IF(#REF!&lt;&gt;"",1,0))</f>
        <v>#REF!</v>
      </c>
      <c r="E77" s="33" t="e">
        <f>IF('Crisis Indicator Data'!#REF!="No Data",1,IF(#REF!&lt;&gt;"",1,0))</f>
        <v>#REF!</v>
      </c>
      <c r="F77" s="33" t="e">
        <f>IF('Crisis Indicator Data'!#REF!="No Data",1,IF(#REF!&lt;&gt;"",1,0))</f>
        <v>#REF!</v>
      </c>
      <c r="G77" s="33" t="e">
        <f>IF('Crisis Indicator Data'!#REF!="No Data",1,IF(#REF!&lt;&gt;"",1,0))</f>
        <v>#REF!</v>
      </c>
      <c r="H77" s="33" t="e">
        <f>IF('Crisis Indicator Data'!#REF!="No Data",1,IF(#REF!&lt;&gt;"",1,0))</f>
        <v>#REF!</v>
      </c>
      <c r="I77" s="33" t="e">
        <f>IF('Crisis Indicator Data'!#REF!="No Data",1,IF(#REF!&lt;&gt;"",1,0))</f>
        <v>#REF!</v>
      </c>
      <c r="J77" s="33" t="e">
        <f>IF('Crisis Indicator Data'!#REF!="No Data",1,IF(#REF!&lt;&gt;"",1,0))</f>
        <v>#REF!</v>
      </c>
      <c r="K77" s="33" t="e">
        <f>IF('Crisis Indicator Data'!#REF!="No Data",1,IF(#REF!&lt;&gt;"",1,0))</f>
        <v>#REF!</v>
      </c>
      <c r="L77" s="33" t="e">
        <f>IF('Crisis Indicator Data'!#REF!="No Data",1,IF(#REF!&lt;&gt;"",1,0))</f>
        <v>#REF!</v>
      </c>
      <c r="M77" s="33" t="e">
        <f>IF('Crisis Indicator Data'!#REF!="No Data",1,IF(#REF!&lt;&gt;"",1,0))</f>
        <v>#REF!</v>
      </c>
      <c r="N77" s="33" t="e">
        <f>IF('Crisis Indicator Data'!#REF!="No Data",1,IF(#REF!&lt;&gt;"",1,0))</f>
        <v>#REF!</v>
      </c>
      <c r="O77" s="33" t="e">
        <f>IF('Crisis Indicator Data'!#REF!="No Data",1,IF(#REF!&lt;&gt;"",1,0))</f>
        <v>#REF!</v>
      </c>
      <c r="P77" s="33" t="e">
        <f>IF('Crisis Indicator Data'!#REF!="No Data",1,IF(#REF!&lt;&gt;"",1,0))</f>
        <v>#REF!</v>
      </c>
      <c r="Q77" s="33" t="e">
        <f>IF('Crisis Indicator Data'!#REF!="No Data",1,IF(#REF!&lt;&gt;"",1,0))</f>
        <v>#REF!</v>
      </c>
      <c r="R77" s="33" t="e">
        <f>IF('Crisis Indicator Data'!#REF!="No Data",1,IF(#REF!&lt;&gt;"",1,0))</f>
        <v>#REF!</v>
      </c>
      <c r="S77" s="33" t="e">
        <f>IF('Crisis Indicator Data'!#REF!="No Data",1,IF(#REF!&lt;&gt;"",1,0))</f>
        <v>#REF!</v>
      </c>
      <c r="T77" s="33" t="e">
        <f>IF('Crisis Indicator Data'!#REF!="No Data",1,IF(#REF!&lt;&gt;"",1,0))</f>
        <v>#REF!</v>
      </c>
      <c r="U77" s="33" t="e">
        <f>IF('Crisis Indicator Data'!#REF!="No Data",1,IF(#REF!&lt;&gt;"",1,0))</f>
        <v>#REF!</v>
      </c>
      <c r="V77" s="33" t="e">
        <f>IF('Crisis Indicator Data'!#REF!="No Data",1,IF(#REF!&lt;&gt;"",1,0))</f>
        <v>#REF!</v>
      </c>
      <c r="W77" s="33" t="e">
        <f>IF('Crisis Indicator Data'!#REF!="No Data",1,IF(#REF!&lt;&gt;"",1,0))</f>
        <v>#REF!</v>
      </c>
      <c r="X77" s="33" t="e">
        <f>IF('Crisis Indicator Data'!#REF!="No Data",1,IF(#REF!&lt;&gt;"",1,0))</f>
        <v>#REF!</v>
      </c>
      <c r="Y77" s="33" t="e">
        <f>IF('Crisis Indicator Data'!#REF!="No Data",1,IF(#REF!&lt;&gt;"",1,0))</f>
        <v>#REF!</v>
      </c>
      <c r="Z77" s="33" t="e">
        <f>IF('Crisis Indicator Data'!#REF!="No Data",1,IF(#REF!&lt;&gt;"",1,0))</f>
        <v>#REF!</v>
      </c>
      <c r="AA77" s="33" t="e">
        <f>IF('Crisis Indicator Data'!#REF!="No Data",1,IF(#REF!&lt;&gt;"",1,0))</f>
        <v>#REF!</v>
      </c>
      <c r="AB77" s="33" t="e">
        <f>IF('Crisis Indicator Data'!#REF!="No Data",1,IF(#REF!&lt;&gt;"",1,0))</f>
        <v>#REF!</v>
      </c>
      <c r="AC77" s="33" t="e">
        <f>IF('Crisis Indicator Data'!#REF!="No Data",1,IF(#REF!&lt;&gt;"",1,0))</f>
        <v>#REF!</v>
      </c>
      <c r="AD77" s="33" t="e">
        <f>IF('Crisis Indicator Data'!#REF!="No Data",1,IF(#REF!&lt;&gt;"",1,0))</f>
        <v>#REF!</v>
      </c>
      <c r="AE77" s="33" t="e">
        <f>IF('Crisis Indicator Data'!#REF!="No Data",1,IF(#REF!&lt;&gt;"",1,0))</f>
        <v>#REF!</v>
      </c>
      <c r="AF77" s="33" t="e">
        <f>IF('Crisis Indicator Data'!#REF!="No Data",1,IF(#REF!&lt;&gt;"",1,0))</f>
        <v>#REF!</v>
      </c>
      <c r="AG77" s="33" t="e">
        <f>IF('Crisis Indicator Data'!#REF!="No Data",1,IF(#REF!&lt;&gt;"",1,0))</f>
        <v>#REF!</v>
      </c>
      <c r="AH77" s="33" t="e">
        <f>IF('Crisis Indicator Data'!#REF!="No Data",1,IF(#REF!&lt;&gt;"",1,0))</f>
        <v>#REF!</v>
      </c>
      <c r="AI77" s="33" t="e">
        <f>IF('Crisis Indicator Data'!#REF!="No Data",1,IF(#REF!&lt;&gt;"",1,0))</f>
        <v>#REF!</v>
      </c>
      <c r="AJ77" s="33" t="e">
        <f>IF('Crisis Indicator Data'!#REF!="No Data",1,IF(#REF!&lt;&gt;"",1,0))</f>
        <v>#REF!</v>
      </c>
      <c r="AK77" s="33" t="e">
        <f>IF('Crisis Indicator Data'!#REF!="No Data",1,IF(#REF!&lt;&gt;"",1,0))</f>
        <v>#REF!</v>
      </c>
      <c r="AL77" s="33" t="e">
        <f>IF('Crisis Indicator Data'!#REF!="No Data",1,IF(#REF!&lt;&gt;"",1,0))</f>
        <v>#REF!</v>
      </c>
      <c r="AM77" s="33" t="e">
        <f>IF('Crisis Indicator Data'!#REF!="No Data",1,IF(#REF!&lt;&gt;"",1,0))</f>
        <v>#REF!</v>
      </c>
      <c r="AN77" s="33" t="e">
        <f>IF('Crisis Indicator Data'!#REF!="No Data",1,IF(#REF!&lt;&gt;"",1,0))</f>
        <v>#REF!</v>
      </c>
      <c r="AO77" s="33" t="e">
        <f>IF('Crisis Indicator Data'!#REF!="No Data",1,IF(#REF!&lt;&gt;"",1,0))</f>
        <v>#REF!</v>
      </c>
      <c r="AP77" s="33" t="e">
        <f>IF('Crisis Indicator Data'!#REF!="No Data",1,IF(#REF!&lt;&gt;"",1,0))</f>
        <v>#REF!</v>
      </c>
      <c r="AQ77" s="33" t="e">
        <f>IF('Crisis Indicator Data'!#REF!="No Data",1,IF(#REF!&lt;&gt;"",1,0))</f>
        <v>#REF!</v>
      </c>
      <c r="AR77" s="33" t="e">
        <f>IF('Crisis Indicator Data'!#REF!="No Data",1,IF(#REF!&lt;&gt;"",1,0))</f>
        <v>#REF!</v>
      </c>
      <c r="AS77" s="33" t="e">
        <f>IF('Crisis Indicator Data'!#REF!="No Data",1,IF(#REF!&lt;&gt;"",1,0))</f>
        <v>#REF!</v>
      </c>
      <c r="AT77" s="33" t="e">
        <f>IF('Crisis Indicator Data'!#REF!="No Data",1,IF(#REF!&lt;&gt;"",1,0))</f>
        <v>#REF!</v>
      </c>
      <c r="AU77" s="33" t="e">
        <f>IF('Crisis Indicator Data'!#REF!="No Data",1,IF(#REF!&lt;&gt;"",1,0))</f>
        <v>#REF!</v>
      </c>
      <c r="AV77" s="33" t="e">
        <f>IF('Crisis Indicator Data'!#REF!="No Data",1,IF(#REF!&lt;&gt;"",1,0))</f>
        <v>#REF!</v>
      </c>
      <c r="AW77" s="33" t="e">
        <f>IF('Crisis Indicator Data'!#REF!="No Data",1,IF(#REF!&lt;&gt;"",1,0))</f>
        <v>#REF!</v>
      </c>
      <c r="AX77" s="33" t="e">
        <f>IF('Crisis Indicator Data'!#REF!="No Data",1,IF(#REF!&lt;&gt;"",1,0))</f>
        <v>#REF!</v>
      </c>
      <c r="AY77" s="33" t="e">
        <f>IF('Crisis Indicator Data'!#REF!="No Data",1,IF(#REF!&lt;&gt;"",1,0))</f>
        <v>#REF!</v>
      </c>
      <c r="AZ77" s="33" t="e">
        <f>IF('Crisis Indicator Data'!#REF!="No Data",1,IF(#REF!&lt;&gt;"",1,0))</f>
        <v>#REF!</v>
      </c>
      <c r="BA77" t="e">
        <f t="shared" si="2"/>
        <v>#REF!</v>
      </c>
      <c r="BB77" s="35" t="e">
        <f t="shared" si="3"/>
        <v>#REF!</v>
      </c>
    </row>
    <row r="78" spans="1:54" x14ac:dyDescent="0.3">
      <c r="A78" t="s">
        <v>145</v>
      </c>
      <c r="B78" s="33" t="e">
        <f>IF('Crisis Indicator Data'!#REF!="No Data",1,IF(#REF!&lt;&gt;"",1,0))</f>
        <v>#REF!</v>
      </c>
      <c r="C78" s="33" t="e">
        <f>IF('Crisis Indicator Data'!#REF!="No Data",1,IF(#REF!&lt;&gt;"",1,0))</f>
        <v>#REF!</v>
      </c>
      <c r="D78" s="33" t="e">
        <f>IF('Crisis Indicator Data'!#REF!="No Data",1,IF(#REF!&lt;&gt;"",1,0))</f>
        <v>#REF!</v>
      </c>
      <c r="E78" s="33" t="e">
        <f>IF('Crisis Indicator Data'!#REF!="No Data",1,IF(#REF!&lt;&gt;"",1,0))</f>
        <v>#REF!</v>
      </c>
      <c r="F78" s="33" t="e">
        <f>IF('Crisis Indicator Data'!#REF!="No Data",1,IF(#REF!&lt;&gt;"",1,0))</f>
        <v>#REF!</v>
      </c>
      <c r="G78" s="33" t="e">
        <f>IF('Crisis Indicator Data'!#REF!="No Data",1,IF(#REF!&lt;&gt;"",1,0))</f>
        <v>#REF!</v>
      </c>
      <c r="H78" s="33" t="e">
        <f>IF('Crisis Indicator Data'!#REF!="No Data",1,IF(#REF!&lt;&gt;"",1,0))</f>
        <v>#REF!</v>
      </c>
      <c r="I78" s="33" t="e">
        <f>IF('Crisis Indicator Data'!#REF!="No Data",1,IF(#REF!&lt;&gt;"",1,0))</f>
        <v>#REF!</v>
      </c>
      <c r="J78" s="33" t="e">
        <f>IF('Crisis Indicator Data'!#REF!="No Data",1,IF(#REF!&lt;&gt;"",1,0))</f>
        <v>#REF!</v>
      </c>
      <c r="K78" s="33" t="e">
        <f>IF('Crisis Indicator Data'!#REF!="No Data",1,IF(#REF!&lt;&gt;"",1,0))</f>
        <v>#REF!</v>
      </c>
      <c r="L78" s="33" t="e">
        <f>IF('Crisis Indicator Data'!#REF!="No Data",1,IF(#REF!&lt;&gt;"",1,0))</f>
        <v>#REF!</v>
      </c>
      <c r="M78" s="33" t="e">
        <f>IF('Crisis Indicator Data'!#REF!="No Data",1,IF(#REF!&lt;&gt;"",1,0))</f>
        <v>#REF!</v>
      </c>
      <c r="N78" s="33" t="e">
        <f>IF('Crisis Indicator Data'!#REF!="No Data",1,IF(#REF!&lt;&gt;"",1,0))</f>
        <v>#REF!</v>
      </c>
      <c r="O78" s="33" t="e">
        <f>IF('Crisis Indicator Data'!#REF!="No Data",1,IF(#REF!&lt;&gt;"",1,0))</f>
        <v>#REF!</v>
      </c>
      <c r="P78" s="33" t="e">
        <f>IF('Crisis Indicator Data'!#REF!="No Data",1,IF(#REF!&lt;&gt;"",1,0))</f>
        <v>#REF!</v>
      </c>
      <c r="Q78" s="33" t="e">
        <f>IF('Crisis Indicator Data'!#REF!="No Data",1,IF(#REF!&lt;&gt;"",1,0))</f>
        <v>#REF!</v>
      </c>
      <c r="R78" s="33" t="e">
        <f>IF('Crisis Indicator Data'!#REF!="No Data",1,IF(#REF!&lt;&gt;"",1,0))</f>
        <v>#REF!</v>
      </c>
      <c r="S78" s="33" t="e">
        <f>IF('Crisis Indicator Data'!#REF!="No Data",1,IF(#REF!&lt;&gt;"",1,0))</f>
        <v>#REF!</v>
      </c>
      <c r="T78" s="33" t="e">
        <f>IF('Crisis Indicator Data'!#REF!="No Data",1,IF(#REF!&lt;&gt;"",1,0))</f>
        <v>#REF!</v>
      </c>
      <c r="U78" s="33" t="e">
        <f>IF('Crisis Indicator Data'!#REF!="No Data",1,IF(#REF!&lt;&gt;"",1,0))</f>
        <v>#REF!</v>
      </c>
      <c r="V78" s="33" t="e">
        <f>IF('Crisis Indicator Data'!#REF!="No Data",1,IF(#REF!&lt;&gt;"",1,0))</f>
        <v>#REF!</v>
      </c>
      <c r="W78" s="33" t="e">
        <f>IF('Crisis Indicator Data'!#REF!="No Data",1,IF(#REF!&lt;&gt;"",1,0))</f>
        <v>#REF!</v>
      </c>
      <c r="X78" s="33" t="e">
        <f>IF('Crisis Indicator Data'!#REF!="No Data",1,IF(#REF!&lt;&gt;"",1,0))</f>
        <v>#REF!</v>
      </c>
      <c r="Y78" s="33" t="e">
        <f>IF('Crisis Indicator Data'!#REF!="No Data",1,IF(#REF!&lt;&gt;"",1,0))</f>
        <v>#REF!</v>
      </c>
      <c r="Z78" s="33" t="e">
        <f>IF('Crisis Indicator Data'!#REF!="No Data",1,IF(#REF!&lt;&gt;"",1,0))</f>
        <v>#REF!</v>
      </c>
      <c r="AA78" s="33" t="e">
        <f>IF('Crisis Indicator Data'!#REF!="No Data",1,IF(#REF!&lt;&gt;"",1,0))</f>
        <v>#REF!</v>
      </c>
      <c r="AB78" s="33" t="e">
        <f>IF('Crisis Indicator Data'!#REF!="No Data",1,IF(#REF!&lt;&gt;"",1,0))</f>
        <v>#REF!</v>
      </c>
      <c r="AC78" s="33" t="e">
        <f>IF('Crisis Indicator Data'!#REF!="No Data",1,IF(#REF!&lt;&gt;"",1,0))</f>
        <v>#REF!</v>
      </c>
      <c r="AD78" s="33" t="e">
        <f>IF('Crisis Indicator Data'!#REF!="No Data",1,IF(#REF!&lt;&gt;"",1,0))</f>
        <v>#REF!</v>
      </c>
      <c r="AE78" s="33" t="e">
        <f>IF('Crisis Indicator Data'!#REF!="No Data",1,IF(#REF!&lt;&gt;"",1,0))</f>
        <v>#REF!</v>
      </c>
      <c r="AF78" s="33" t="e">
        <f>IF('Crisis Indicator Data'!#REF!="No Data",1,IF(#REF!&lt;&gt;"",1,0))</f>
        <v>#REF!</v>
      </c>
      <c r="AG78" s="33" t="e">
        <f>IF('Crisis Indicator Data'!#REF!="No Data",1,IF(#REF!&lt;&gt;"",1,0))</f>
        <v>#REF!</v>
      </c>
      <c r="AH78" s="33" t="e">
        <f>IF('Crisis Indicator Data'!#REF!="No Data",1,IF(#REF!&lt;&gt;"",1,0))</f>
        <v>#REF!</v>
      </c>
      <c r="AI78" s="33" t="e">
        <f>IF('Crisis Indicator Data'!#REF!="No Data",1,IF(#REF!&lt;&gt;"",1,0))</f>
        <v>#REF!</v>
      </c>
      <c r="AJ78" s="33" t="e">
        <f>IF('Crisis Indicator Data'!#REF!="No Data",1,IF(#REF!&lt;&gt;"",1,0))</f>
        <v>#REF!</v>
      </c>
      <c r="AK78" s="33" t="e">
        <f>IF('Crisis Indicator Data'!#REF!="No Data",1,IF(#REF!&lt;&gt;"",1,0))</f>
        <v>#REF!</v>
      </c>
      <c r="AL78" s="33" t="e">
        <f>IF('Crisis Indicator Data'!#REF!="No Data",1,IF(#REF!&lt;&gt;"",1,0))</f>
        <v>#REF!</v>
      </c>
      <c r="AM78" s="33" t="e">
        <f>IF('Crisis Indicator Data'!#REF!="No Data",1,IF(#REF!&lt;&gt;"",1,0))</f>
        <v>#REF!</v>
      </c>
      <c r="AN78" s="33" t="e">
        <f>IF('Crisis Indicator Data'!#REF!="No Data",1,IF(#REF!&lt;&gt;"",1,0))</f>
        <v>#REF!</v>
      </c>
      <c r="AO78" s="33" t="e">
        <f>IF('Crisis Indicator Data'!#REF!="No Data",1,IF(#REF!&lt;&gt;"",1,0))</f>
        <v>#REF!</v>
      </c>
      <c r="AP78" s="33" t="e">
        <f>IF('Crisis Indicator Data'!#REF!="No Data",1,IF(#REF!&lt;&gt;"",1,0))</f>
        <v>#REF!</v>
      </c>
      <c r="AQ78" s="33" t="e">
        <f>IF('Crisis Indicator Data'!#REF!="No Data",1,IF(#REF!&lt;&gt;"",1,0))</f>
        <v>#REF!</v>
      </c>
      <c r="AR78" s="33" t="e">
        <f>IF('Crisis Indicator Data'!#REF!="No Data",1,IF(#REF!&lt;&gt;"",1,0))</f>
        <v>#REF!</v>
      </c>
      <c r="AS78" s="33" t="e">
        <f>IF('Crisis Indicator Data'!#REF!="No Data",1,IF(#REF!&lt;&gt;"",1,0))</f>
        <v>#REF!</v>
      </c>
      <c r="AT78" s="33" t="e">
        <f>IF('Crisis Indicator Data'!#REF!="No Data",1,IF(#REF!&lt;&gt;"",1,0))</f>
        <v>#REF!</v>
      </c>
      <c r="AU78" s="33" t="e">
        <f>IF('Crisis Indicator Data'!#REF!="No Data",1,IF(#REF!&lt;&gt;"",1,0))</f>
        <v>#REF!</v>
      </c>
      <c r="AV78" s="33" t="e">
        <f>IF('Crisis Indicator Data'!#REF!="No Data",1,IF(#REF!&lt;&gt;"",1,0))</f>
        <v>#REF!</v>
      </c>
      <c r="AW78" s="33" t="e">
        <f>IF('Crisis Indicator Data'!#REF!="No Data",1,IF(#REF!&lt;&gt;"",1,0))</f>
        <v>#REF!</v>
      </c>
      <c r="AX78" s="33" t="e">
        <f>IF('Crisis Indicator Data'!#REF!="No Data",1,IF(#REF!&lt;&gt;"",1,0))</f>
        <v>#REF!</v>
      </c>
      <c r="AY78" s="33" t="e">
        <f>IF('Crisis Indicator Data'!#REF!="No Data",1,IF(#REF!&lt;&gt;"",1,0))</f>
        <v>#REF!</v>
      </c>
      <c r="AZ78" s="33" t="e">
        <f>IF('Crisis Indicator Data'!#REF!="No Data",1,IF(#REF!&lt;&gt;"",1,0))</f>
        <v>#REF!</v>
      </c>
      <c r="BA78" t="e">
        <f t="shared" si="2"/>
        <v>#REF!</v>
      </c>
      <c r="BB78" s="35" t="e">
        <f t="shared" si="3"/>
        <v>#REF!</v>
      </c>
    </row>
    <row r="79" spans="1:54" x14ac:dyDescent="0.3">
      <c r="A79" t="s">
        <v>146</v>
      </c>
      <c r="B79" s="33" t="e">
        <f>IF('Crisis Indicator Data'!#REF!="No Data",1,IF(#REF!&lt;&gt;"",1,0))</f>
        <v>#REF!</v>
      </c>
      <c r="C79" s="33" t="e">
        <f>IF('Crisis Indicator Data'!#REF!="No Data",1,IF(#REF!&lt;&gt;"",1,0))</f>
        <v>#REF!</v>
      </c>
      <c r="D79" s="33" t="e">
        <f>IF('Crisis Indicator Data'!#REF!="No Data",1,IF(#REF!&lt;&gt;"",1,0))</f>
        <v>#REF!</v>
      </c>
      <c r="E79" s="33" t="e">
        <f>IF('Crisis Indicator Data'!#REF!="No Data",1,IF(#REF!&lt;&gt;"",1,0))</f>
        <v>#REF!</v>
      </c>
      <c r="F79" s="33" t="e">
        <f>IF('Crisis Indicator Data'!#REF!="No Data",1,IF(#REF!&lt;&gt;"",1,0))</f>
        <v>#REF!</v>
      </c>
      <c r="G79" s="33" t="e">
        <f>IF('Crisis Indicator Data'!#REF!="No Data",1,IF(#REF!&lt;&gt;"",1,0))</f>
        <v>#REF!</v>
      </c>
      <c r="H79" s="33" t="e">
        <f>IF('Crisis Indicator Data'!#REF!="No Data",1,IF(#REF!&lt;&gt;"",1,0))</f>
        <v>#REF!</v>
      </c>
      <c r="I79" s="33" t="e">
        <f>IF('Crisis Indicator Data'!#REF!="No Data",1,IF(#REF!&lt;&gt;"",1,0))</f>
        <v>#REF!</v>
      </c>
      <c r="J79" s="33" t="e">
        <f>IF('Crisis Indicator Data'!#REF!="No Data",1,IF(#REF!&lt;&gt;"",1,0))</f>
        <v>#REF!</v>
      </c>
      <c r="K79" s="33" t="e">
        <f>IF('Crisis Indicator Data'!#REF!="No Data",1,IF(#REF!&lt;&gt;"",1,0))</f>
        <v>#REF!</v>
      </c>
      <c r="L79" s="33" t="e">
        <f>IF('Crisis Indicator Data'!#REF!="No Data",1,IF(#REF!&lt;&gt;"",1,0))</f>
        <v>#REF!</v>
      </c>
      <c r="M79" s="33" t="e">
        <f>IF('Crisis Indicator Data'!#REF!="No Data",1,IF(#REF!&lt;&gt;"",1,0))</f>
        <v>#REF!</v>
      </c>
      <c r="N79" s="33" t="e">
        <f>IF('Crisis Indicator Data'!#REF!="No Data",1,IF(#REF!&lt;&gt;"",1,0))</f>
        <v>#REF!</v>
      </c>
      <c r="O79" s="33" t="e">
        <f>IF('Crisis Indicator Data'!#REF!="No Data",1,IF(#REF!&lt;&gt;"",1,0))</f>
        <v>#REF!</v>
      </c>
      <c r="P79" s="33" t="e">
        <f>IF('Crisis Indicator Data'!#REF!="No Data",1,IF(#REF!&lt;&gt;"",1,0))</f>
        <v>#REF!</v>
      </c>
      <c r="Q79" s="33" t="e">
        <f>IF('Crisis Indicator Data'!#REF!="No Data",1,IF(#REF!&lt;&gt;"",1,0))</f>
        <v>#REF!</v>
      </c>
      <c r="R79" s="33" t="e">
        <f>IF('Crisis Indicator Data'!#REF!="No Data",1,IF(#REF!&lt;&gt;"",1,0))</f>
        <v>#REF!</v>
      </c>
      <c r="S79" s="33" t="e">
        <f>IF('Crisis Indicator Data'!#REF!="No Data",1,IF(#REF!&lt;&gt;"",1,0))</f>
        <v>#REF!</v>
      </c>
      <c r="T79" s="33" t="e">
        <f>IF('Crisis Indicator Data'!#REF!="No Data",1,IF(#REF!&lt;&gt;"",1,0))</f>
        <v>#REF!</v>
      </c>
      <c r="U79" s="33" t="e">
        <f>IF('Crisis Indicator Data'!#REF!="No Data",1,IF(#REF!&lt;&gt;"",1,0))</f>
        <v>#REF!</v>
      </c>
      <c r="V79" s="33" t="e">
        <f>IF('Crisis Indicator Data'!#REF!="No Data",1,IF(#REF!&lt;&gt;"",1,0))</f>
        <v>#REF!</v>
      </c>
      <c r="W79" s="33" t="e">
        <f>IF('Crisis Indicator Data'!#REF!="No Data",1,IF(#REF!&lt;&gt;"",1,0))</f>
        <v>#REF!</v>
      </c>
      <c r="X79" s="33" t="e">
        <f>IF('Crisis Indicator Data'!#REF!="No Data",1,IF(#REF!&lt;&gt;"",1,0))</f>
        <v>#REF!</v>
      </c>
      <c r="Y79" s="33" t="e">
        <f>IF('Crisis Indicator Data'!#REF!="No Data",1,IF(#REF!&lt;&gt;"",1,0))</f>
        <v>#REF!</v>
      </c>
      <c r="Z79" s="33" t="e">
        <f>IF('Crisis Indicator Data'!#REF!="No Data",1,IF(#REF!&lt;&gt;"",1,0))</f>
        <v>#REF!</v>
      </c>
      <c r="AA79" s="33" t="e">
        <f>IF('Crisis Indicator Data'!#REF!="No Data",1,IF(#REF!&lt;&gt;"",1,0))</f>
        <v>#REF!</v>
      </c>
      <c r="AB79" s="33" t="e">
        <f>IF('Crisis Indicator Data'!#REF!="No Data",1,IF(#REF!&lt;&gt;"",1,0))</f>
        <v>#REF!</v>
      </c>
      <c r="AC79" s="33" t="e">
        <f>IF('Crisis Indicator Data'!#REF!="No Data",1,IF(#REF!&lt;&gt;"",1,0))</f>
        <v>#REF!</v>
      </c>
      <c r="AD79" s="33" t="e">
        <f>IF('Crisis Indicator Data'!#REF!="No Data",1,IF(#REF!&lt;&gt;"",1,0))</f>
        <v>#REF!</v>
      </c>
      <c r="AE79" s="33" t="e">
        <f>IF('Crisis Indicator Data'!#REF!="No Data",1,IF(#REF!&lt;&gt;"",1,0))</f>
        <v>#REF!</v>
      </c>
      <c r="AF79" s="33" t="e">
        <f>IF('Crisis Indicator Data'!#REF!="No Data",1,IF(#REF!&lt;&gt;"",1,0))</f>
        <v>#REF!</v>
      </c>
      <c r="AG79" s="33" t="e">
        <f>IF('Crisis Indicator Data'!#REF!="No Data",1,IF(#REF!&lt;&gt;"",1,0))</f>
        <v>#REF!</v>
      </c>
      <c r="AH79" s="33" t="e">
        <f>IF('Crisis Indicator Data'!#REF!="No Data",1,IF(#REF!&lt;&gt;"",1,0))</f>
        <v>#REF!</v>
      </c>
      <c r="AI79" s="33" t="e">
        <f>IF('Crisis Indicator Data'!#REF!="No Data",1,IF(#REF!&lt;&gt;"",1,0))</f>
        <v>#REF!</v>
      </c>
      <c r="AJ79" s="33" t="e">
        <f>IF('Crisis Indicator Data'!#REF!="No Data",1,IF(#REF!&lt;&gt;"",1,0))</f>
        <v>#REF!</v>
      </c>
      <c r="AK79" s="33" t="e">
        <f>IF('Crisis Indicator Data'!#REF!="No Data",1,IF(#REF!&lt;&gt;"",1,0))</f>
        <v>#REF!</v>
      </c>
      <c r="AL79" s="33" t="e">
        <f>IF('Crisis Indicator Data'!#REF!="No Data",1,IF(#REF!&lt;&gt;"",1,0))</f>
        <v>#REF!</v>
      </c>
      <c r="AM79" s="33" t="e">
        <f>IF('Crisis Indicator Data'!#REF!="No Data",1,IF(#REF!&lt;&gt;"",1,0))</f>
        <v>#REF!</v>
      </c>
      <c r="AN79" s="33" t="e">
        <f>IF('Crisis Indicator Data'!#REF!="No Data",1,IF(#REF!&lt;&gt;"",1,0))</f>
        <v>#REF!</v>
      </c>
      <c r="AO79" s="33" t="e">
        <f>IF('Crisis Indicator Data'!#REF!="No Data",1,IF(#REF!&lt;&gt;"",1,0))</f>
        <v>#REF!</v>
      </c>
      <c r="AP79" s="33" t="e">
        <f>IF('Crisis Indicator Data'!#REF!="No Data",1,IF(#REF!&lt;&gt;"",1,0))</f>
        <v>#REF!</v>
      </c>
      <c r="AQ79" s="33" t="e">
        <f>IF('Crisis Indicator Data'!#REF!="No Data",1,IF(#REF!&lt;&gt;"",1,0))</f>
        <v>#REF!</v>
      </c>
      <c r="AR79" s="33" t="e">
        <f>IF('Crisis Indicator Data'!#REF!="No Data",1,IF(#REF!&lt;&gt;"",1,0))</f>
        <v>#REF!</v>
      </c>
      <c r="AS79" s="33" t="e">
        <f>IF('Crisis Indicator Data'!#REF!="No Data",1,IF(#REF!&lt;&gt;"",1,0))</f>
        <v>#REF!</v>
      </c>
      <c r="AT79" s="33" t="e">
        <f>IF('Crisis Indicator Data'!#REF!="No Data",1,IF(#REF!&lt;&gt;"",1,0))</f>
        <v>#REF!</v>
      </c>
      <c r="AU79" s="33" t="e">
        <f>IF('Crisis Indicator Data'!#REF!="No Data",1,IF(#REF!&lt;&gt;"",1,0))</f>
        <v>#REF!</v>
      </c>
      <c r="AV79" s="33" t="e">
        <f>IF('Crisis Indicator Data'!#REF!="No Data",1,IF(#REF!&lt;&gt;"",1,0))</f>
        <v>#REF!</v>
      </c>
      <c r="AW79" s="33" t="e">
        <f>IF('Crisis Indicator Data'!#REF!="No Data",1,IF(#REF!&lt;&gt;"",1,0))</f>
        <v>#REF!</v>
      </c>
      <c r="AX79" s="33" t="e">
        <f>IF('Crisis Indicator Data'!#REF!="No Data",1,IF(#REF!&lt;&gt;"",1,0))</f>
        <v>#REF!</v>
      </c>
      <c r="AY79" s="33" t="e">
        <f>IF('Crisis Indicator Data'!#REF!="No Data",1,IF(#REF!&lt;&gt;"",1,0))</f>
        <v>#REF!</v>
      </c>
      <c r="AZ79" s="33" t="e">
        <f>IF('Crisis Indicator Data'!#REF!="No Data",1,IF(#REF!&lt;&gt;"",1,0))</f>
        <v>#REF!</v>
      </c>
      <c r="BA79" t="e">
        <f t="shared" si="2"/>
        <v>#REF!</v>
      </c>
      <c r="BB79" s="35" t="e">
        <f t="shared" si="3"/>
        <v>#REF!</v>
      </c>
    </row>
    <row r="80" spans="1:54" x14ac:dyDescent="0.3">
      <c r="A80" t="s">
        <v>148</v>
      </c>
      <c r="B80" s="33" t="e">
        <f>IF('Crisis Indicator Data'!#REF!="No Data",1,IF(#REF!&lt;&gt;"",1,0))</f>
        <v>#REF!</v>
      </c>
      <c r="C80" s="33" t="e">
        <f>IF('Crisis Indicator Data'!#REF!="No Data",1,IF(#REF!&lt;&gt;"",1,0))</f>
        <v>#REF!</v>
      </c>
      <c r="D80" s="33" t="e">
        <f>IF('Crisis Indicator Data'!#REF!="No Data",1,IF(#REF!&lt;&gt;"",1,0))</f>
        <v>#REF!</v>
      </c>
      <c r="E80" s="33" t="e">
        <f>IF('Crisis Indicator Data'!#REF!="No Data",1,IF(#REF!&lt;&gt;"",1,0))</f>
        <v>#REF!</v>
      </c>
      <c r="F80" s="33" t="e">
        <f>IF('Crisis Indicator Data'!#REF!="No Data",1,IF(#REF!&lt;&gt;"",1,0))</f>
        <v>#REF!</v>
      </c>
      <c r="G80" s="33" t="e">
        <f>IF('Crisis Indicator Data'!#REF!="No Data",1,IF(#REF!&lt;&gt;"",1,0))</f>
        <v>#REF!</v>
      </c>
      <c r="H80" s="33" t="e">
        <f>IF('Crisis Indicator Data'!#REF!="No Data",1,IF(#REF!&lt;&gt;"",1,0))</f>
        <v>#REF!</v>
      </c>
      <c r="I80" s="33" t="e">
        <f>IF('Crisis Indicator Data'!#REF!="No Data",1,IF(#REF!&lt;&gt;"",1,0))</f>
        <v>#REF!</v>
      </c>
      <c r="J80" s="33" t="e">
        <f>IF('Crisis Indicator Data'!#REF!="No Data",1,IF(#REF!&lt;&gt;"",1,0))</f>
        <v>#REF!</v>
      </c>
      <c r="K80" s="33" t="e">
        <f>IF('Crisis Indicator Data'!#REF!="No Data",1,IF(#REF!&lt;&gt;"",1,0))</f>
        <v>#REF!</v>
      </c>
      <c r="L80" s="33" t="e">
        <f>IF('Crisis Indicator Data'!#REF!="No Data",1,IF(#REF!&lt;&gt;"",1,0))</f>
        <v>#REF!</v>
      </c>
      <c r="M80" s="33" t="e">
        <f>IF('Crisis Indicator Data'!#REF!="No Data",1,IF(#REF!&lt;&gt;"",1,0))</f>
        <v>#REF!</v>
      </c>
      <c r="N80" s="33" t="e">
        <f>IF('Crisis Indicator Data'!#REF!="No Data",1,IF(#REF!&lt;&gt;"",1,0))</f>
        <v>#REF!</v>
      </c>
      <c r="O80" s="33" t="e">
        <f>IF('Crisis Indicator Data'!#REF!="No Data",1,IF(#REF!&lt;&gt;"",1,0))</f>
        <v>#REF!</v>
      </c>
      <c r="P80" s="33" t="e">
        <f>IF('Crisis Indicator Data'!#REF!="No Data",1,IF(#REF!&lt;&gt;"",1,0))</f>
        <v>#REF!</v>
      </c>
      <c r="Q80" s="33" t="e">
        <f>IF('Crisis Indicator Data'!#REF!="No Data",1,IF(#REF!&lt;&gt;"",1,0))</f>
        <v>#REF!</v>
      </c>
      <c r="R80" s="33" t="e">
        <f>IF('Crisis Indicator Data'!#REF!="No Data",1,IF(#REF!&lt;&gt;"",1,0))</f>
        <v>#REF!</v>
      </c>
      <c r="S80" s="33" t="e">
        <f>IF('Crisis Indicator Data'!#REF!="No Data",1,IF(#REF!&lt;&gt;"",1,0))</f>
        <v>#REF!</v>
      </c>
      <c r="T80" s="33" t="e">
        <f>IF('Crisis Indicator Data'!#REF!="No Data",1,IF(#REF!&lt;&gt;"",1,0))</f>
        <v>#REF!</v>
      </c>
      <c r="U80" s="33" t="e">
        <f>IF('Crisis Indicator Data'!#REF!="No Data",1,IF(#REF!&lt;&gt;"",1,0))</f>
        <v>#REF!</v>
      </c>
      <c r="V80" s="33" t="e">
        <f>IF('Crisis Indicator Data'!#REF!="No Data",1,IF(#REF!&lt;&gt;"",1,0))</f>
        <v>#REF!</v>
      </c>
      <c r="W80" s="33" t="e">
        <f>IF('Crisis Indicator Data'!#REF!="No Data",1,IF(#REF!&lt;&gt;"",1,0))</f>
        <v>#REF!</v>
      </c>
      <c r="X80" s="33" t="e">
        <f>IF('Crisis Indicator Data'!#REF!="No Data",1,IF(#REF!&lt;&gt;"",1,0))</f>
        <v>#REF!</v>
      </c>
      <c r="Y80" s="33" t="e">
        <f>IF('Crisis Indicator Data'!#REF!="No Data",1,IF(#REF!&lt;&gt;"",1,0))</f>
        <v>#REF!</v>
      </c>
      <c r="Z80" s="33" t="e">
        <f>IF('Crisis Indicator Data'!#REF!="No Data",1,IF(#REF!&lt;&gt;"",1,0))</f>
        <v>#REF!</v>
      </c>
      <c r="AA80" s="33" t="e">
        <f>IF('Crisis Indicator Data'!#REF!="No Data",1,IF(#REF!&lt;&gt;"",1,0))</f>
        <v>#REF!</v>
      </c>
      <c r="AB80" s="33" t="e">
        <f>IF('Crisis Indicator Data'!#REF!="No Data",1,IF(#REF!&lt;&gt;"",1,0))</f>
        <v>#REF!</v>
      </c>
      <c r="AC80" s="33" t="e">
        <f>IF('Crisis Indicator Data'!#REF!="No Data",1,IF(#REF!&lt;&gt;"",1,0))</f>
        <v>#REF!</v>
      </c>
      <c r="AD80" s="33" t="e">
        <f>IF('Crisis Indicator Data'!#REF!="No Data",1,IF(#REF!&lt;&gt;"",1,0))</f>
        <v>#REF!</v>
      </c>
      <c r="AE80" s="33" t="e">
        <f>IF('Crisis Indicator Data'!#REF!="No Data",1,IF(#REF!&lt;&gt;"",1,0))</f>
        <v>#REF!</v>
      </c>
      <c r="AF80" s="33" t="e">
        <f>IF('Crisis Indicator Data'!#REF!="No Data",1,IF(#REF!&lt;&gt;"",1,0))</f>
        <v>#REF!</v>
      </c>
      <c r="AG80" s="33" t="e">
        <f>IF('Crisis Indicator Data'!#REF!="No Data",1,IF(#REF!&lt;&gt;"",1,0))</f>
        <v>#REF!</v>
      </c>
      <c r="AH80" s="33" t="e">
        <f>IF('Crisis Indicator Data'!#REF!="No Data",1,IF(#REF!&lt;&gt;"",1,0))</f>
        <v>#REF!</v>
      </c>
      <c r="AI80" s="33" t="e">
        <f>IF('Crisis Indicator Data'!#REF!="No Data",1,IF(#REF!&lt;&gt;"",1,0))</f>
        <v>#REF!</v>
      </c>
      <c r="AJ80" s="33" t="e">
        <f>IF('Crisis Indicator Data'!#REF!="No Data",1,IF(#REF!&lt;&gt;"",1,0))</f>
        <v>#REF!</v>
      </c>
      <c r="AK80" s="33" t="e">
        <f>IF('Crisis Indicator Data'!#REF!="No Data",1,IF(#REF!&lt;&gt;"",1,0))</f>
        <v>#REF!</v>
      </c>
      <c r="AL80" s="33" t="e">
        <f>IF('Crisis Indicator Data'!#REF!="No Data",1,IF(#REF!&lt;&gt;"",1,0))</f>
        <v>#REF!</v>
      </c>
      <c r="AM80" s="33" t="e">
        <f>IF('Crisis Indicator Data'!#REF!="No Data",1,IF(#REF!&lt;&gt;"",1,0))</f>
        <v>#REF!</v>
      </c>
      <c r="AN80" s="33" t="e">
        <f>IF('Crisis Indicator Data'!#REF!="No Data",1,IF(#REF!&lt;&gt;"",1,0))</f>
        <v>#REF!</v>
      </c>
      <c r="AO80" s="33" t="e">
        <f>IF('Crisis Indicator Data'!#REF!="No Data",1,IF(#REF!&lt;&gt;"",1,0))</f>
        <v>#REF!</v>
      </c>
      <c r="AP80" s="33" t="e">
        <f>IF('Crisis Indicator Data'!#REF!="No Data",1,IF(#REF!&lt;&gt;"",1,0))</f>
        <v>#REF!</v>
      </c>
      <c r="AQ80" s="33" t="e">
        <f>IF('Crisis Indicator Data'!#REF!="No Data",1,IF(#REF!&lt;&gt;"",1,0))</f>
        <v>#REF!</v>
      </c>
      <c r="AR80" s="33" t="e">
        <f>IF('Crisis Indicator Data'!#REF!="No Data",1,IF(#REF!&lt;&gt;"",1,0))</f>
        <v>#REF!</v>
      </c>
      <c r="AS80" s="33" t="e">
        <f>IF('Crisis Indicator Data'!#REF!="No Data",1,IF(#REF!&lt;&gt;"",1,0))</f>
        <v>#REF!</v>
      </c>
      <c r="AT80" s="33" t="e">
        <f>IF('Crisis Indicator Data'!#REF!="No Data",1,IF(#REF!&lt;&gt;"",1,0))</f>
        <v>#REF!</v>
      </c>
      <c r="AU80" s="33" t="e">
        <f>IF('Crisis Indicator Data'!#REF!="No Data",1,IF(#REF!&lt;&gt;"",1,0))</f>
        <v>#REF!</v>
      </c>
      <c r="AV80" s="33" t="e">
        <f>IF('Crisis Indicator Data'!#REF!="No Data",1,IF(#REF!&lt;&gt;"",1,0))</f>
        <v>#REF!</v>
      </c>
      <c r="AW80" s="33" t="e">
        <f>IF('Crisis Indicator Data'!#REF!="No Data",1,IF(#REF!&lt;&gt;"",1,0))</f>
        <v>#REF!</v>
      </c>
      <c r="AX80" s="33" t="e">
        <f>IF('Crisis Indicator Data'!#REF!="No Data",1,IF(#REF!&lt;&gt;"",1,0))</f>
        <v>#REF!</v>
      </c>
      <c r="AY80" s="33" t="e">
        <f>IF('Crisis Indicator Data'!#REF!="No Data",1,IF(#REF!&lt;&gt;"",1,0))</f>
        <v>#REF!</v>
      </c>
      <c r="AZ80" s="33" t="e">
        <f>IF('Crisis Indicator Data'!#REF!="No Data",1,IF(#REF!&lt;&gt;"",1,0))</f>
        <v>#REF!</v>
      </c>
      <c r="BA80" t="e">
        <f t="shared" si="2"/>
        <v>#REF!</v>
      </c>
      <c r="BB80" s="35" t="e">
        <f t="shared" si="3"/>
        <v>#REF!</v>
      </c>
    </row>
    <row r="81" spans="1:54" x14ac:dyDescent="0.3">
      <c r="A81" t="s">
        <v>150</v>
      </c>
      <c r="B81" s="33" t="e">
        <f>IF('Crisis Indicator Data'!#REF!="No Data",1,IF(#REF!&lt;&gt;"",1,0))</f>
        <v>#REF!</v>
      </c>
      <c r="C81" s="33" t="e">
        <f>IF('Crisis Indicator Data'!#REF!="No Data",1,IF(#REF!&lt;&gt;"",1,0))</f>
        <v>#REF!</v>
      </c>
      <c r="D81" s="33" t="e">
        <f>IF('Crisis Indicator Data'!#REF!="No Data",1,IF(#REF!&lt;&gt;"",1,0))</f>
        <v>#REF!</v>
      </c>
      <c r="E81" s="33" t="e">
        <f>IF('Crisis Indicator Data'!#REF!="No Data",1,IF(#REF!&lt;&gt;"",1,0))</f>
        <v>#REF!</v>
      </c>
      <c r="F81" s="33" t="e">
        <f>IF('Crisis Indicator Data'!#REF!="No Data",1,IF(#REF!&lt;&gt;"",1,0))</f>
        <v>#REF!</v>
      </c>
      <c r="G81" s="33" t="e">
        <f>IF('Crisis Indicator Data'!#REF!="No Data",1,IF(#REF!&lt;&gt;"",1,0))</f>
        <v>#REF!</v>
      </c>
      <c r="H81" s="33" t="e">
        <f>IF('Crisis Indicator Data'!#REF!="No Data",1,IF(#REF!&lt;&gt;"",1,0))</f>
        <v>#REF!</v>
      </c>
      <c r="I81" s="33" t="e">
        <f>IF('Crisis Indicator Data'!#REF!="No Data",1,IF(#REF!&lt;&gt;"",1,0))</f>
        <v>#REF!</v>
      </c>
      <c r="J81" s="33" t="e">
        <f>IF('Crisis Indicator Data'!#REF!="No Data",1,IF(#REF!&lt;&gt;"",1,0))</f>
        <v>#REF!</v>
      </c>
      <c r="K81" s="33" t="e">
        <f>IF('Crisis Indicator Data'!#REF!="No Data",1,IF(#REF!&lt;&gt;"",1,0))</f>
        <v>#REF!</v>
      </c>
      <c r="L81" s="33" t="e">
        <f>IF('Crisis Indicator Data'!#REF!="No Data",1,IF(#REF!&lt;&gt;"",1,0))</f>
        <v>#REF!</v>
      </c>
      <c r="M81" s="33" t="e">
        <f>IF('Crisis Indicator Data'!#REF!="No Data",1,IF(#REF!&lt;&gt;"",1,0))</f>
        <v>#REF!</v>
      </c>
      <c r="N81" s="33" t="e">
        <f>IF('Crisis Indicator Data'!#REF!="No Data",1,IF(#REF!&lt;&gt;"",1,0))</f>
        <v>#REF!</v>
      </c>
      <c r="O81" s="33" t="e">
        <f>IF('Crisis Indicator Data'!#REF!="No Data",1,IF(#REF!&lt;&gt;"",1,0))</f>
        <v>#REF!</v>
      </c>
      <c r="P81" s="33" t="e">
        <f>IF('Crisis Indicator Data'!#REF!="No Data",1,IF(#REF!&lt;&gt;"",1,0))</f>
        <v>#REF!</v>
      </c>
      <c r="Q81" s="33" t="e">
        <f>IF('Crisis Indicator Data'!#REF!="No Data",1,IF(#REF!&lt;&gt;"",1,0))</f>
        <v>#REF!</v>
      </c>
      <c r="R81" s="33" t="e">
        <f>IF('Crisis Indicator Data'!#REF!="No Data",1,IF(#REF!&lt;&gt;"",1,0))</f>
        <v>#REF!</v>
      </c>
      <c r="S81" s="33" t="e">
        <f>IF('Crisis Indicator Data'!#REF!="No Data",1,IF(#REF!&lt;&gt;"",1,0))</f>
        <v>#REF!</v>
      </c>
      <c r="T81" s="33" t="e">
        <f>IF('Crisis Indicator Data'!#REF!="No Data",1,IF(#REF!&lt;&gt;"",1,0))</f>
        <v>#REF!</v>
      </c>
      <c r="U81" s="33" t="e">
        <f>IF('Crisis Indicator Data'!#REF!="No Data",1,IF(#REF!&lt;&gt;"",1,0))</f>
        <v>#REF!</v>
      </c>
      <c r="V81" s="33" t="e">
        <f>IF('Crisis Indicator Data'!#REF!="No Data",1,IF(#REF!&lt;&gt;"",1,0))</f>
        <v>#REF!</v>
      </c>
      <c r="W81" s="33" t="e">
        <f>IF('Crisis Indicator Data'!#REF!="No Data",1,IF(#REF!&lt;&gt;"",1,0))</f>
        <v>#REF!</v>
      </c>
      <c r="X81" s="33" t="e">
        <f>IF('Crisis Indicator Data'!#REF!="No Data",1,IF(#REF!&lt;&gt;"",1,0))</f>
        <v>#REF!</v>
      </c>
      <c r="Y81" s="33" t="e">
        <f>IF('Crisis Indicator Data'!#REF!="No Data",1,IF(#REF!&lt;&gt;"",1,0))</f>
        <v>#REF!</v>
      </c>
      <c r="Z81" s="33" t="e">
        <f>IF('Crisis Indicator Data'!#REF!="No Data",1,IF(#REF!&lt;&gt;"",1,0))</f>
        <v>#REF!</v>
      </c>
      <c r="AA81" s="33" t="e">
        <f>IF('Crisis Indicator Data'!#REF!="No Data",1,IF(#REF!&lt;&gt;"",1,0))</f>
        <v>#REF!</v>
      </c>
      <c r="AB81" s="33" t="e">
        <f>IF('Crisis Indicator Data'!#REF!="No Data",1,IF(#REF!&lt;&gt;"",1,0))</f>
        <v>#REF!</v>
      </c>
      <c r="AC81" s="33" t="e">
        <f>IF('Crisis Indicator Data'!#REF!="No Data",1,IF(#REF!&lt;&gt;"",1,0))</f>
        <v>#REF!</v>
      </c>
      <c r="AD81" s="33" t="e">
        <f>IF('Crisis Indicator Data'!#REF!="No Data",1,IF(#REF!&lt;&gt;"",1,0))</f>
        <v>#REF!</v>
      </c>
      <c r="AE81" s="33" t="e">
        <f>IF('Crisis Indicator Data'!#REF!="No Data",1,IF(#REF!&lt;&gt;"",1,0))</f>
        <v>#REF!</v>
      </c>
      <c r="AF81" s="33" t="e">
        <f>IF('Crisis Indicator Data'!#REF!="No Data",1,IF(#REF!&lt;&gt;"",1,0))</f>
        <v>#REF!</v>
      </c>
      <c r="AG81" s="33" t="e">
        <f>IF('Crisis Indicator Data'!#REF!="No Data",1,IF(#REF!&lt;&gt;"",1,0))</f>
        <v>#REF!</v>
      </c>
      <c r="AH81" s="33" t="e">
        <f>IF('Crisis Indicator Data'!#REF!="No Data",1,IF(#REF!&lt;&gt;"",1,0))</f>
        <v>#REF!</v>
      </c>
      <c r="AI81" s="33" t="e">
        <f>IF('Crisis Indicator Data'!#REF!="No Data",1,IF(#REF!&lt;&gt;"",1,0))</f>
        <v>#REF!</v>
      </c>
      <c r="AJ81" s="33" t="e">
        <f>IF('Crisis Indicator Data'!#REF!="No Data",1,IF(#REF!&lt;&gt;"",1,0))</f>
        <v>#REF!</v>
      </c>
      <c r="AK81" s="33" t="e">
        <f>IF('Crisis Indicator Data'!#REF!="No Data",1,IF(#REF!&lt;&gt;"",1,0))</f>
        <v>#REF!</v>
      </c>
      <c r="AL81" s="33" t="e">
        <f>IF('Crisis Indicator Data'!#REF!="No Data",1,IF(#REF!&lt;&gt;"",1,0))</f>
        <v>#REF!</v>
      </c>
      <c r="AM81" s="33" t="e">
        <f>IF('Crisis Indicator Data'!#REF!="No Data",1,IF(#REF!&lt;&gt;"",1,0))</f>
        <v>#REF!</v>
      </c>
      <c r="AN81" s="33" t="e">
        <f>IF('Crisis Indicator Data'!#REF!="No Data",1,IF(#REF!&lt;&gt;"",1,0))</f>
        <v>#REF!</v>
      </c>
      <c r="AO81" s="33" t="e">
        <f>IF('Crisis Indicator Data'!#REF!="No Data",1,IF(#REF!&lt;&gt;"",1,0))</f>
        <v>#REF!</v>
      </c>
      <c r="AP81" s="33" t="e">
        <f>IF('Crisis Indicator Data'!#REF!="No Data",1,IF(#REF!&lt;&gt;"",1,0))</f>
        <v>#REF!</v>
      </c>
      <c r="AQ81" s="33" t="e">
        <f>IF('Crisis Indicator Data'!#REF!="No Data",1,IF(#REF!&lt;&gt;"",1,0))</f>
        <v>#REF!</v>
      </c>
      <c r="AR81" s="33" t="e">
        <f>IF('Crisis Indicator Data'!#REF!="No Data",1,IF(#REF!&lt;&gt;"",1,0))</f>
        <v>#REF!</v>
      </c>
      <c r="AS81" s="33" t="e">
        <f>IF('Crisis Indicator Data'!#REF!="No Data",1,IF(#REF!&lt;&gt;"",1,0))</f>
        <v>#REF!</v>
      </c>
      <c r="AT81" s="33" t="e">
        <f>IF('Crisis Indicator Data'!#REF!="No Data",1,IF(#REF!&lt;&gt;"",1,0))</f>
        <v>#REF!</v>
      </c>
      <c r="AU81" s="33" t="e">
        <f>IF('Crisis Indicator Data'!#REF!="No Data",1,IF(#REF!&lt;&gt;"",1,0))</f>
        <v>#REF!</v>
      </c>
      <c r="AV81" s="33" t="e">
        <f>IF('Crisis Indicator Data'!#REF!="No Data",1,IF(#REF!&lt;&gt;"",1,0))</f>
        <v>#REF!</v>
      </c>
      <c r="AW81" s="33" t="e">
        <f>IF('Crisis Indicator Data'!#REF!="No Data",1,IF(#REF!&lt;&gt;"",1,0))</f>
        <v>#REF!</v>
      </c>
      <c r="AX81" s="33" t="e">
        <f>IF('Crisis Indicator Data'!#REF!="No Data",1,IF(#REF!&lt;&gt;"",1,0))</f>
        <v>#REF!</v>
      </c>
      <c r="AY81" s="33" t="e">
        <f>IF('Crisis Indicator Data'!#REF!="No Data",1,IF(#REF!&lt;&gt;"",1,0))</f>
        <v>#REF!</v>
      </c>
      <c r="AZ81" s="33" t="e">
        <f>IF('Crisis Indicator Data'!#REF!="No Data",1,IF(#REF!&lt;&gt;"",1,0))</f>
        <v>#REF!</v>
      </c>
      <c r="BA81" t="e">
        <f t="shared" si="2"/>
        <v>#REF!</v>
      </c>
      <c r="BB81" s="35" t="e">
        <f t="shared" si="3"/>
        <v>#REF!</v>
      </c>
    </row>
    <row r="82" spans="1:54" x14ac:dyDescent="0.3">
      <c r="A82" t="s">
        <v>152</v>
      </c>
      <c r="B82" s="33" t="e">
        <f>IF('Crisis Indicator Data'!#REF!="No Data",1,IF(#REF!&lt;&gt;"",1,0))</f>
        <v>#REF!</v>
      </c>
      <c r="C82" s="33" t="e">
        <f>IF('Crisis Indicator Data'!#REF!="No Data",1,IF(#REF!&lt;&gt;"",1,0))</f>
        <v>#REF!</v>
      </c>
      <c r="D82" s="33" t="e">
        <f>IF('Crisis Indicator Data'!#REF!="No Data",1,IF(#REF!&lt;&gt;"",1,0))</f>
        <v>#REF!</v>
      </c>
      <c r="E82" s="33" t="e">
        <f>IF('Crisis Indicator Data'!#REF!="No Data",1,IF(#REF!&lt;&gt;"",1,0))</f>
        <v>#REF!</v>
      </c>
      <c r="F82" s="33" t="e">
        <f>IF('Crisis Indicator Data'!#REF!="No Data",1,IF(#REF!&lt;&gt;"",1,0))</f>
        <v>#REF!</v>
      </c>
      <c r="G82" s="33" t="e">
        <f>IF('Crisis Indicator Data'!#REF!="No Data",1,IF(#REF!&lt;&gt;"",1,0))</f>
        <v>#REF!</v>
      </c>
      <c r="H82" s="33" t="e">
        <f>IF('Crisis Indicator Data'!#REF!="No Data",1,IF(#REF!&lt;&gt;"",1,0))</f>
        <v>#REF!</v>
      </c>
      <c r="I82" s="33" t="e">
        <f>IF('Crisis Indicator Data'!#REF!="No Data",1,IF(#REF!&lt;&gt;"",1,0))</f>
        <v>#REF!</v>
      </c>
      <c r="J82" s="33" t="e">
        <f>IF('Crisis Indicator Data'!#REF!="No Data",1,IF(#REF!&lt;&gt;"",1,0))</f>
        <v>#REF!</v>
      </c>
      <c r="K82" s="33" t="e">
        <f>IF('Crisis Indicator Data'!#REF!="No Data",1,IF(#REF!&lt;&gt;"",1,0))</f>
        <v>#REF!</v>
      </c>
      <c r="L82" s="33" t="e">
        <f>IF('Crisis Indicator Data'!#REF!="No Data",1,IF(#REF!&lt;&gt;"",1,0))</f>
        <v>#REF!</v>
      </c>
      <c r="M82" s="33" t="e">
        <f>IF('Crisis Indicator Data'!#REF!="No Data",1,IF(#REF!&lt;&gt;"",1,0))</f>
        <v>#REF!</v>
      </c>
      <c r="N82" s="33" t="e">
        <f>IF('Crisis Indicator Data'!#REF!="No Data",1,IF(#REF!&lt;&gt;"",1,0))</f>
        <v>#REF!</v>
      </c>
      <c r="O82" s="33" t="e">
        <f>IF('Crisis Indicator Data'!#REF!="No Data",1,IF(#REF!&lt;&gt;"",1,0))</f>
        <v>#REF!</v>
      </c>
      <c r="P82" s="33" t="e">
        <f>IF('Crisis Indicator Data'!#REF!="No Data",1,IF(#REF!&lt;&gt;"",1,0))</f>
        <v>#REF!</v>
      </c>
      <c r="Q82" s="33" t="e">
        <f>IF('Crisis Indicator Data'!#REF!="No Data",1,IF(#REF!&lt;&gt;"",1,0))</f>
        <v>#REF!</v>
      </c>
      <c r="R82" s="33" t="e">
        <f>IF('Crisis Indicator Data'!#REF!="No Data",1,IF(#REF!&lt;&gt;"",1,0))</f>
        <v>#REF!</v>
      </c>
      <c r="S82" s="33" t="e">
        <f>IF('Crisis Indicator Data'!#REF!="No Data",1,IF(#REF!&lt;&gt;"",1,0))</f>
        <v>#REF!</v>
      </c>
      <c r="T82" s="33" t="e">
        <f>IF('Crisis Indicator Data'!#REF!="No Data",1,IF(#REF!&lt;&gt;"",1,0))</f>
        <v>#REF!</v>
      </c>
      <c r="U82" s="33" t="e">
        <f>IF('Crisis Indicator Data'!#REF!="No Data",1,IF(#REF!&lt;&gt;"",1,0))</f>
        <v>#REF!</v>
      </c>
      <c r="V82" s="33" t="e">
        <f>IF('Crisis Indicator Data'!#REF!="No Data",1,IF(#REF!&lt;&gt;"",1,0))</f>
        <v>#REF!</v>
      </c>
      <c r="W82" s="33" t="e">
        <f>IF('Crisis Indicator Data'!#REF!="No Data",1,IF(#REF!&lt;&gt;"",1,0))</f>
        <v>#REF!</v>
      </c>
      <c r="X82" s="33" t="e">
        <f>IF('Crisis Indicator Data'!#REF!="No Data",1,IF(#REF!&lt;&gt;"",1,0))</f>
        <v>#REF!</v>
      </c>
      <c r="Y82" s="33" t="e">
        <f>IF('Crisis Indicator Data'!#REF!="No Data",1,IF(#REF!&lt;&gt;"",1,0))</f>
        <v>#REF!</v>
      </c>
      <c r="Z82" s="33" t="e">
        <f>IF('Crisis Indicator Data'!#REF!="No Data",1,IF(#REF!&lt;&gt;"",1,0))</f>
        <v>#REF!</v>
      </c>
      <c r="AA82" s="33" t="e">
        <f>IF('Crisis Indicator Data'!#REF!="No Data",1,IF(#REF!&lt;&gt;"",1,0))</f>
        <v>#REF!</v>
      </c>
      <c r="AB82" s="33" t="e">
        <f>IF('Crisis Indicator Data'!#REF!="No Data",1,IF(#REF!&lt;&gt;"",1,0))</f>
        <v>#REF!</v>
      </c>
      <c r="AC82" s="33" t="e">
        <f>IF('Crisis Indicator Data'!#REF!="No Data",1,IF(#REF!&lt;&gt;"",1,0))</f>
        <v>#REF!</v>
      </c>
      <c r="AD82" s="33" t="e">
        <f>IF('Crisis Indicator Data'!#REF!="No Data",1,IF(#REF!&lt;&gt;"",1,0))</f>
        <v>#REF!</v>
      </c>
      <c r="AE82" s="33" t="e">
        <f>IF('Crisis Indicator Data'!#REF!="No Data",1,IF(#REF!&lt;&gt;"",1,0))</f>
        <v>#REF!</v>
      </c>
      <c r="AF82" s="33" t="e">
        <f>IF('Crisis Indicator Data'!#REF!="No Data",1,IF(#REF!&lt;&gt;"",1,0))</f>
        <v>#REF!</v>
      </c>
      <c r="AG82" s="33" t="e">
        <f>IF('Crisis Indicator Data'!#REF!="No Data",1,IF(#REF!&lt;&gt;"",1,0))</f>
        <v>#REF!</v>
      </c>
      <c r="AH82" s="33" t="e">
        <f>IF('Crisis Indicator Data'!#REF!="No Data",1,IF(#REF!&lt;&gt;"",1,0))</f>
        <v>#REF!</v>
      </c>
      <c r="AI82" s="33" t="e">
        <f>IF('Crisis Indicator Data'!#REF!="No Data",1,IF(#REF!&lt;&gt;"",1,0))</f>
        <v>#REF!</v>
      </c>
      <c r="AJ82" s="33" t="e">
        <f>IF('Crisis Indicator Data'!#REF!="No Data",1,IF(#REF!&lt;&gt;"",1,0))</f>
        <v>#REF!</v>
      </c>
      <c r="AK82" s="33" t="e">
        <f>IF('Crisis Indicator Data'!#REF!="No Data",1,IF(#REF!&lt;&gt;"",1,0))</f>
        <v>#REF!</v>
      </c>
      <c r="AL82" s="33" t="e">
        <f>IF('Crisis Indicator Data'!#REF!="No Data",1,IF(#REF!&lt;&gt;"",1,0))</f>
        <v>#REF!</v>
      </c>
      <c r="AM82" s="33" t="e">
        <f>IF('Crisis Indicator Data'!#REF!="No Data",1,IF(#REF!&lt;&gt;"",1,0))</f>
        <v>#REF!</v>
      </c>
      <c r="AN82" s="33" t="e">
        <f>IF('Crisis Indicator Data'!#REF!="No Data",1,IF(#REF!&lt;&gt;"",1,0))</f>
        <v>#REF!</v>
      </c>
      <c r="AO82" s="33" t="e">
        <f>IF('Crisis Indicator Data'!#REF!="No Data",1,IF(#REF!&lt;&gt;"",1,0))</f>
        <v>#REF!</v>
      </c>
      <c r="AP82" s="33" t="e">
        <f>IF('Crisis Indicator Data'!#REF!="No Data",1,IF(#REF!&lt;&gt;"",1,0))</f>
        <v>#REF!</v>
      </c>
      <c r="AQ82" s="33" t="e">
        <f>IF('Crisis Indicator Data'!#REF!="No Data",1,IF(#REF!&lt;&gt;"",1,0))</f>
        <v>#REF!</v>
      </c>
      <c r="AR82" s="33" t="e">
        <f>IF('Crisis Indicator Data'!#REF!="No Data",1,IF(#REF!&lt;&gt;"",1,0))</f>
        <v>#REF!</v>
      </c>
      <c r="AS82" s="33" t="e">
        <f>IF('Crisis Indicator Data'!#REF!="No Data",1,IF(#REF!&lt;&gt;"",1,0))</f>
        <v>#REF!</v>
      </c>
      <c r="AT82" s="33" t="e">
        <f>IF('Crisis Indicator Data'!#REF!="No Data",1,IF(#REF!&lt;&gt;"",1,0))</f>
        <v>#REF!</v>
      </c>
      <c r="AU82" s="33" t="e">
        <f>IF('Crisis Indicator Data'!#REF!="No Data",1,IF(#REF!&lt;&gt;"",1,0))</f>
        <v>#REF!</v>
      </c>
      <c r="AV82" s="33" t="e">
        <f>IF('Crisis Indicator Data'!#REF!="No Data",1,IF(#REF!&lt;&gt;"",1,0))</f>
        <v>#REF!</v>
      </c>
      <c r="AW82" s="33" t="e">
        <f>IF('Crisis Indicator Data'!#REF!="No Data",1,IF(#REF!&lt;&gt;"",1,0))</f>
        <v>#REF!</v>
      </c>
      <c r="AX82" s="33" t="e">
        <f>IF('Crisis Indicator Data'!#REF!="No Data",1,IF(#REF!&lt;&gt;"",1,0))</f>
        <v>#REF!</v>
      </c>
      <c r="AY82" s="33" t="e">
        <f>IF('Crisis Indicator Data'!#REF!="No Data",1,IF(#REF!&lt;&gt;"",1,0))</f>
        <v>#REF!</v>
      </c>
      <c r="AZ82" s="33" t="e">
        <f>IF('Crisis Indicator Data'!#REF!="No Data",1,IF(#REF!&lt;&gt;"",1,0))</f>
        <v>#REF!</v>
      </c>
      <c r="BA82" t="e">
        <f t="shared" si="2"/>
        <v>#REF!</v>
      </c>
      <c r="BB82" s="35" t="e">
        <f t="shared" si="3"/>
        <v>#REF!</v>
      </c>
    </row>
    <row r="83" spans="1:54" x14ac:dyDescent="0.3">
      <c r="A83" t="s">
        <v>154</v>
      </c>
      <c r="B83" s="33" t="e">
        <f>IF('Crisis Indicator Data'!#REF!="No Data",1,IF(#REF!&lt;&gt;"",1,0))</f>
        <v>#REF!</v>
      </c>
      <c r="C83" s="33" t="e">
        <f>IF('Crisis Indicator Data'!#REF!="No Data",1,IF(#REF!&lt;&gt;"",1,0))</f>
        <v>#REF!</v>
      </c>
      <c r="D83" s="33" t="e">
        <f>IF('Crisis Indicator Data'!#REF!="No Data",1,IF(#REF!&lt;&gt;"",1,0))</f>
        <v>#REF!</v>
      </c>
      <c r="E83" s="33" t="e">
        <f>IF('Crisis Indicator Data'!#REF!="No Data",1,IF(#REF!&lt;&gt;"",1,0))</f>
        <v>#REF!</v>
      </c>
      <c r="F83" s="33" t="e">
        <f>IF('Crisis Indicator Data'!#REF!="No Data",1,IF(#REF!&lt;&gt;"",1,0))</f>
        <v>#REF!</v>
      </c>
      <c r="G83" s="33" t="e">
        <f>IF('Crisis Indicator Data'!#REF!="No Data",1,IF(#REF!&lt;&gt;"",1,0))</f>
        <v>#REF!</v>
      </c>
      <c r="H83" s="33" t="e">
        <f>IF('Crisis Indicator Data'!#REF!="No Data",1,IF(#REF!&lt;&gt;"",1,0))</f>
        <v>#REF!</v>
      </c>
      <c r="I83" s="33" t="e">
        <f>IF('Crisis Indicator Data'!#REF!="No Data",1,IF(#REF!&lt;&gt;"",1,0))</f>
        <v>#REF!</v>
      </c>
      <c r="J83" s="33" t="e">
        <f>IF('Crisis Indicator Data'!#REF!="No Data",1,IF(#REF!&lt;&gt;"",1,0))</f>
        <v>#REF!</v>
      </c>
      <c r="K83" s="33" t="e">
        <f>IF('Crisis Indicator Data'!#REF!="No Data",1,IF(#REF!&lt;&gt;"",1,0))</f>
        <v>#REF!</v>
      </c>
      <c r="L83" s="33" t="e">
        <f>IF('Crisis Indicator Data'!#REF!="No Data",1,IF(#REF!&lt;&gt;"",1,0))</f>
        <v>#REF!</v>
      </c>
      <c r="M83" s="33" t="e">
        <f>IF('Crisis Indicator Data'!#REF!="No Data",1,IF(#REF!&lt;&gt;"",1,0))</f>
        <v>#REF!</v>
      </c>
      <c r="N83" s="33" t="e">
        <f>IF('Crisis Indicator Data'!#REF!="No Data",1,IF(#REF!&lt;&gt;"",1,0))</f>
        <v>#REF!</v>
      </c>
      <c r="O83" s="33" t="e">
        <f>IF('Crisis Indicator Data'!#REF!="No Data",1,IF(#REF!&lt;&gt;"",1,0))</f>
        <v>#REF!</v>
      </c>
      <c r="P83" s="33" t="e">
        <f>IF('Crisis Indicator Data'!#REF!="No Data",1,IF(#REF!&lt;&gt;"",1,0))</f>
        <v>#REF!</v>
      </c>
      <c r="Q83" s="33" t="e">
        <f>IF('Crisis Indicator Data'!#REF!="No Data",1,IF(#REF!&lt;&gt;"",1,0))</f>
        <v>#REF!</v>
      </c>
      <c r="R83" s="33" t="e">
        <f>IF('Crisis Indicator Data'!#REF!="No Data",1,IF(#REF!&lt;&gt;"",1,0))</f>
        <v>#REF!</v>
      </c>
      <c r="S83" s="33" t="e">
        <f>IF('Crisis Indicator Data'!#REF!="No Data",1,IF(#REF!&lt;&gt;"",1,0))</f>
        <v>#REF!</v>
      </c>
      <c r="T83" s="33" t="e">
        <f>IF('Crisis Indicator Data'!#REF!="No Data",1,IF(#REF!&lt;&gt;"",1,0))</f>
        <v>#REF!</v>
      </c>
      <c r="U83" s="33" t="e">
        <f>IF('Crisis Indicator Data'!#REF!="No Data",1,IF(#REF!&lt;&gt;"",1,0))</f>
        <v>#REF!</v>
      </c>
      <c r="V83" s="33" t="e">
        <f>IF('Crisis Indicator Data'!#REF!="No Data",1,IF(#REF!&lt;&gt;"",1,0))</f>
        <v>#REF!</v>
      </c>
      <c r="W83" s="33" t="e">
        <f>IF('Crisis Indicator Data'!#REF!="No Data",1,IF(#REF!&lt;&gt;"",1,0))</f>
        <v>#REF!</v>
      </c>
      <c r="X83" s="33" t="e">
        <f>IF('Crisis Indicator Data'!#REF!="No Data",1,IF(#REF!&lt;&gt;"",1,0))</f>
        <v>#REF!</v>
      </c>
      <c r="Y83" s="33" t="e">
        <f>IF('Crisis Indicator Data'!#REF!="No Data",1,IF(#REF!&lt;&gt;"",1,0))</f>
        <v>#REF!</v>
      </c>
      <c r="Z83" s="33" t="e">
        <f>IF('Crisis Indicator Data'!#REF!="No Data",1,IF(#REF!&lt;&gt;"",1,0))</f>
        <v>#REF!</v>
      </c>
      <c r="AA83" s="33" t="e">
        <f>IF('Crisis Indicator Data'!#REF!="No Data",1,IF(#REF!&lt;&gt;"",1,0))</f>
        <v>#REF!</v>
      </c>
      <c r="AB83" s="33" t="e">
        <f>IF('Crisis Indicator Data'!#REF!="No Data",1,IF(#REF!&lt;&gt;"",1,0))</f>
        <v>#REF!</v>
      </c>
      <c r="AC83" s="33" t="e">
        <f>IF('Crisis Indicator Data'!#REF!="No Data",1,IF(#REF!&lt;&gt;"",1,0))</f>
        <v>#REF!</v>
      </c>
      <c r="AD83" s="33" t="e">
        <f>IF('Crisis Indicator Data'!#REF!="No Data",1,IF(#REF!&lt;&gt;"",1,0))</f>
        <v>#REF!</v>
      </c>
      <c r="AE83" s="33" t="e">
        <f>IF('Crisis Indicator Data'!#REF!="No Data",1,IF(#REF!&lt;&gt;"",1,0))</f>
        <v>#REF!</v>
      </c>
      <c r="AF83" s="33" t="e">
        <f>IF('Crisis Indicator Data'!#REF!="No Data",1,IF(#REF!&lt;&gt;"",1,0))</f>
        <v>#REF!</v>
      </c>
      <c r="AG83" s="33" t="e">
        <f>IF('Crisis Indicator Data'!#REF!="No Data",1,IF(#REF!&lt;&gt;"",1,0))</f>
        <v>#REF!</v>
      </c>
      <c r="AH83" s="33" t="e">
        <f>IF('Crisis Indicator Data'!#REF!="No Data",1,IF(#REF!&lt;&gt;"",1,0))</f>
        <v>#REF!</v>
      </c>
      <c r="AI83" s="33" t="e">
        <f>IF('Crisis Indicator Data'!#REF!="No Data",1,IF(#REF!&lt;&gt;"",1,0))</f>
        <v>#REF!</v>
      </c>
      <c r="AJ83" s="33" t="e">
        <f>IF('Crisis Indicator Data'!#REF!="No Data",1,IF(#REF!&lt;&gt;"",1,0))</f>
        <v>#REF!</v>
      </c>
      <c r="AK83" s="33" t="e">
        <f>IF('Crisis Indicator Data'!#REF!="No Data",1,IF(#REF!&lt;&gt;"",1,0))</f>
        <v>#REF!</v>
      </c>
      <c r="AL83" s="33" t="e">
        <f>IF('Crisis Indicator Data'!#REF!="No Data",1,IF(#REF!&lt;&gt;"",1,0))</f>
        <v>#REF!</v>
      </c>
      <c r="AM83" s="33" t="e">
        <f>IF('Crisis Indicator Data'!#REF!="No Data",1,IF(#REF!&lt;&gt;"",1,0))</f>
        <v>#REF!</v>
      </c>
      <c r="AN83" s="33" t="e">
        <f>IF('Crisis Indicator Data'!#REF!="No Data",1,IF(#REF!&lt;&gt;"",1,0))</f>
        <v>#REF!</v>
      </c>
      <c r="AO83" s="33" t="e">
        <f>IF('Crisis Indicator Data'!#REF!="No Data",1,IF(#REF!&lt;&gt;"",1,0))</f>
        <v>#REF!</v>
      </c>
      <c r="AP83" s="33" t="e">
        <f>IF('Crisis Indicator Data'!#REF!="No Data",1,IF(#REF!&lt;&gt;"",1,0))</f>
        <v>#REF!</v>
      </c>
      <c r="AQ83" s="33" t="e">
        <f>IF('Crisis Indicator Data'!#REF!="No Data",1,IF(#REF!&lt;&gt;"",1,0))</f>
        <v>#REF!</v>
      </c>
      <c r="AR83" s="33" t="e">
        <f>IF('Crisis Indicator Data'!#REF!="No Data",1,IF(#REF!&lt;&gt;"",1,0))</f>
        <v>#REF!</v>
      </c>
      <c r="AS83" s="33" t="e">
        <f>IF('Crisis Indicator Data'!#REF!="No Data",1,IF(#REF!&lt;&gt;"",1,0))</f>
        <v>#REF!</v>
      </c>
      <c r="AT83" s="33" t="e">
        <f>IF('Crisis Indicator Data'!#REF!="No Data",1,IF(#REF!&lt;&gt;"",1,0))</f>
        <v>#REF!</v>
      </c>
      <c r="AU83" s="33" t="e">
        <f>IF('Crisis Indicator Data'!#REF!="No Data",1,IF(#REF!&lt;&gt;"",1,0))</f>
        <v>#REF!</v>
      </c>
      <c r="AV83" s="33" t="e">
        <f>IF('Crisis Indicator Data'!#REF!="No Data",1,IF(#REF!&lt;&gt;"",1,0))</f>
        <v>#REF!</v>
      </c>
      <c r="AW83" s="33" t="e">
        <f>IF('Crisis Indicator Data'!#REF!="No Data",1,IF(#REF!&lt;&gt;"",1,0))</f>
        <v>#REF!</v>
      </c>
      <c r="AX83" s="33" t="e">
        <f>IF('Crisis Indicator Data'!#REF!="No Data",1,IF(#REF!&lt;&gt;"",1,0))</f>
        <v>#REF!</v>
      </c>
      <c r="AY83" s="33" t="e">
        <f>IF('Crisis Indicator Data'!#REF!="No Data",1,IF(#REF!&lt;&gt;"",1,0))</f>
        <v>#REF!</v>
      </c>
      <c r="AZ83" s="33" t="e">
        <f>IF('Crisis Indicator Data'!#REF!="No Data",1,IF(#REF!&lt;&gt;"",1,0))</f>
        <v>#REF!</v>
      </c>
      <c r="BA83" t="e">
        <f t="shared" si="2"/>
        <v>#REF!</v>
      </c>
      <c r="BB83" s="35" t="e">
        <f t="shared" si="3"/>
        <v>#REF!</v>
      </c>
    </row>
    <row r="84" spans="1:54" x14ac:dyDescent="0.3">
      <c r="A84" t="s">
        <v>156</v>
      </c>
      <c r="B84" s="33" t="e">
        <f>IF('Crisis Indicator Data'!#REF!="No Data",1,IF(#REF!&lt;&gt;"",1,0))</f>
        <v>#REF!</v>
      </c>
      <c r="C84" s="33" t="e">
        <f>IF('Crisis Indicator Data'!#REF!="No Data",1,IF(#REF!&lt;&gt;"",1,0))</f>
        <v>#REF!</v>
      </c>
      <c r="D84" s="33" t="e">
        <f>IF('Crisis Indicator Data'!#REF!="No Data",1,IF(#REF!&lt;&gt;"",1,0))</f>
        <v>#REF!</v>
      </c>
      <c r="E84" s="33" t="e">
        <f>IF('Crisis Indicator Data'!#REF!="No Data",1,IF(#REF!&lt;&gt;"",1,0))</f>
        <v>#REF!</v>
      </c>
      <c r="F84" s="33" t="e">
        <f>IF('Crisis Indicator Data'!#REF!="No Data",1,IF(#REF!&lt;&gt;"",1,0))</f>
        <v>#REF!</v>
      </c>
      <c r="G84" s="33" t="e">
        <f>IF('Crisis Indicator Data'!#REF!="No Data",1,IF(#REF!&lt;&gt;"",1,0))</f>
        <v>#REF!</v>
      </c>
      <c r="H84" s="33" t="e">
        <f>IF('Crisis Indicator Data'!#REF!="No Data",1,IF(#REF!&lt;&gt;"",1,0))</f>
        <v>#REF!</v>
      </c>
      <c r="I84" s="33" t="e">
        <f>IF('Crisis Indicator Data'!#REF!="No Data",1,IF(#REF!&lt;&gt;"",1,0))</f>
        <v>#REF!</v>
      </c>
      <c r="J84" s="33" t="e">
        <f>IF('Crisis Indicator Data'!#REF!="No Data",1,IF(#REF!&lt;&gt;"",1,0))</f>
        <v>#REF!</v>
      </c>
      <c r="K84" s="33" t="e">
        <f>IF('Crisis Indicator Data'!#REF!="No Data",1,IF(#REF!&lt;&gt;"",1,0))</f>
        <v>#REF!</v>
      </c>
      <c r="L84" s="33" t="e">
        <f>IF('Crisis Indicator Data'!#REF!="No Data",1,IF(#REF!&lt;&gt;"",1,0))</f>
        <v>#REF!</v>
      </c>
      <c r="M84" s="33" t="e">
        <f>IF('Crisis Indicator Data'!#REF!="No Data",1,IF(#REF!&lt;&gt;"",1,0))</f>
        <v>#REF!</v>
      </c>
      <c r="N84" s="33" t="e">
        <f>IF('Crisis Indicator Data'!#REF!="No Data",1,IF(#REF!&lt;&gt;"",1,0))</f>
        <v>#REF!</v>
      </c>
      <c r="O84" s="33" t="e">
        <f>IF('Crisis Indicator Data'!#REF!="No Data",1,IF(#REF!&lt;&gt;"",1,0))</f>
        <v>#REF!</v>
      </c>
      <c r="P84" s="33" t="e">
        <f>IF('Crisis Indicator Data'!#REF!="No Data",1,IF(#REF!&lt;&gt;"",1,0))</f>
        <v>#REF!</v>
      </c>
      <c r="Q84" s="33" t="e">
        <f>IF('Crisis Indicator Data'!#REF!="No Data",1,IF(#REF!&lt;&gt;"",1,0))</f>
        <v>#REF!</v>
      </c>
      <c r="R84" s="33" t="e">
        <f>IF('Crisis Indicator Data'!#REF!="No Data",1,IF(#REF!&lt;&gt;"",1,0))</f>
        <v>#REF!</v>
      </c>
      <c r="S84" s="33" t="e">
        <f>IF('Crisis Indicator Data'!#REF!="No Data",1,IF(#REF!&lt;&gt;"",1,0))</f>
        <v>#REF!</v>
      </c>
      <c r="T84" s="33" t="e">
        <f>IF('Crisis Indicator Data'!#REF!="No Data",1,IF(#REF!&lt;&gt;"",1,0))</f>
        <v>#REF!</v>
      </c>
      <c r="U84" s="33" t="e">
        <f>IF('Crisis Indicator Data'!#REF!="No Data",1,IF(#REF!&lt;&gt;"",1,0))</f>
        <v>#REF!</v>
      </c>
      <c r="V84" s="33" t="e">
        <f>IF('Crisis Indicator Data'!#REF!="No Data",1,IF(#REF!&lt;&gt;"",1,0))</f>
        <v>#REF!</v>
      </c>
      <c r="W84" s="33" t="e">
        <f>IF('Crisis Indicator Data'!#REF!="No Data",1,IF(#REF!&lt;&gt;"",1,0))</f>
        <v>#REF!</v>
      </c>
      <c r="X84" s="33" t="e">
        <f>IF('Crisis Indicator Data'!#REF!="No Data",1,IF(#REF!&lt;&gt;"",1,0))</f>
        <v>#REF!</v>
      </c>
      <c r="Y84" s="33" t="e">
        <f>IF('Crisis Indicator Data'!#REF!="No Data",1,IF(#REF!&lt;&gt;"",1,0))</f>
        <v>#REF!</v>
      </c>
      <c r="Z84" s="33" t="e">
        <f>IF('Crisis Indicator Data'!#REF!="No Data",1,IF(#REF!&lt;&gt;"",1,0))</f>
        <v>#REF!</v>
      </c>
      <c r="AA84" s="33" t="e">
        <f>IF('Crisis Indicator Data'!#REF!="No Data",1,IF(#REF!&lt;&gt;"",1,0))</f>
        <v>#REF!</v>
      </c>
      <c r="AB84" s="33" t="e">
        <f>IF('Crisis Indicator Data'!#REF!="No Data",1,IF(#REF!&lt;&gt;"",1,0))</f>
        <v>#REF!</v>
      </c>
      <c r="AC84" s="33" t="e">
        <f>IF('Crisis Indicator Data'!#REF!="No Data",1,IF(#REF!&lt;&gt;"",1,0))</f>
        <v>#REF!</v>
      </c>
      <c r="AD84" s="33" t="e">
        <f>IF('Crisis Indicator Data'!#REF!="No Data",1,IF(#REF!&lt;&gt;"",1,0))</f>
        <v>#REF!</v>
      </c>
      <c r="AE84" s="33" t="e">
        <f>IF('Crisis Indicator Data'!#REF!="No Data",1,IF(#REF!&lt;&gt;"",1,0))</f>
        <v>#REF!</v>
      </c>
      <c r="AF84" s="33" t="e">
        <f>IF('Crisis Indicator Data'!#REF!="No Data",1,IF(#REF!&lt;&gt;"",1,0))</f>
        <v>#REF!</v>
      </c>
      <c r="AG84" s="33" t="e">
        <f>IF('Crisis Indicator Data'!#REF!="No Data",1,IF(#REF!&lt;&gt;"",1,0))</f>
        <v>#REF!</v>
      </c>
      <c r="AH84" s="33" t="e">
        <f>IF('Crisis Indicator Data'!#REF!="No Data",1,IF(#REF!&lt;&gt;"",1,0))</f>
        <v>#REF!</v>
      </c>
      <c r="AI84" s="33" t="e">
        <f>IF('Crisis Indicator Data'!#REF!="No Data",1,IF(#REF!&lt;&gt;"",1,0))</f>
        <v>#REF!</v>
      </c>
      <c r="AJ84" s="33" t="e">
        <f>IF('Crisis Indicator Data'!#REF!="No Data",1,IF(#REF!&lt;&gt;"",1,0))</f>
        <v>#REF!</v>
      </c>
      <c r="AK84" s="33" t="e">
        <f>IF('Crisis Indicator Data'!#REF!="No Data",1,IF(#REF!&lt;&gt;"",1,0))</f>
        <v>#REF!</v>
      </c>
      <c r="AL84" s="33" t="e">
        <f>IF('Crisis Indicator Data'!#REF!="No Data",1,IF(#REF!&lt;&gt;"",1,0))</f>
        <v>#REF!</v>
      </c>
      <c r="AM84" s="33" t="e">
        <f>IF('Crisis Indicator Data'!#REF!="No Data",1,IF(#REF!&lt;&gt;"",1,0))</f>
        <v>#REF!</v>
      </c>
      <c r="AN84" s="33" t="e">
        <f>IF('Crisis Indicator Data'!#REF!="No Data",1,IF(#REF!&lt;&gt;"",1,0))</f>
        <v>#REF!</v>
      </c>
      <c r="AO84" s="33" t="e">
        <f>IF('Crisis Indicator Data'!#REF!="No Data",1,IF(#REF!&lt;&gt;"",1,0))</f>
        <v>#REF!</v>
      </c>
      <c r="AP84" s="33" t="e">
        <f>IF('Crisis Indicator Data'!#REF!="No Data",1,IF(#REF!&lt;&gt;"",1,0))</f>
        <v>#REF!</v>
      </c>
      <c r="AQ84" s="33" t="e">
        <f>IF('Crisis Indicator Data'!#REF!="No Data",1,IF(#REF!&lt;&gt;"",1,0))</f>
        <v>#REF!</v>
      </c>
      <c r="AR84" s="33" t="e">
        <f>IF('Crisis Indicator Data'!#REF!="No Data",1,IF(#REF!&lt;&gt;"",1,0))</f>
        <v>#REF!</v>
      </c>
      <c r="AS84" s="33" t="e">
        <f>IF('Crisis Indicator Data'!#REF!="No Data",1,IF(#REF!&lt;&gt;"",1,0))</f>
        <v>#REF!</v>
      </c>
      <c r="AT84" s="33" t="e">
        <f>IF('Crisis Indicator Data'!#REF!="No Data",1,IF(#REF!&lt;&gt;"",1,0))</f>
        <v>#REF!</v>
      </c>
      <c r="AU84" s="33" t="e">
        <f>IF('Crisis Indicator Data'!#REF!="No Data",1,IF(#REF!&lt;&gt;"",1,0))</f>
        <v>#REF!</v>
      </c>
      <c r="AV84" s="33" t="e">
        <f>IF('Crisis Indicator Data'!#REF!="No Data",1,IF(#REF!&lt;&gt;"",1,0))</f>
        <v>#REF!</v>
      </c>
      <c r="AW84" s="33" t="e">
        <f>IF('Crisis Indicator Data'!#REF!="No Data",1,IF(#REF!&lt;&gt;"",1,0))</f>
        <v>#REF!</v>
      </c>
      <c r="AX84" s="33" t="e">
        <f>IF('Crisis Indicator Data'!#REF!="No Data",1,IF(#REF!&lt;&gt;"",1,0))</f>
        <v>#REF!</v>
      </c>
      <c r="AY84" s="33" t="e">
        <f>IF('Crisis Indicator Data'!#REF!="No Data",1,IF(#REF!&lt;&gt;"",1,0))</f>
        <v>#REF!</v>
      </c>
      <c r="AZ84" s="33" t="e">
        <f>IF('Crisis Indicator Data'!#REF!="No Data",1,IF(#REF!&lt;&gt;"",1,0))</f>
        <v>#REF!</v>
      </c>
      <c r="BA84" t="e">
        <f t="shared" si="2"/>
        <v>#REF!</v>
      </c>
      <c r="BB84" s="35" t="e">
        <f t="shared" si="3"/>
        <v>#REF!</v>
      </c>
    </row>
    <row r="85" spans="1:54" x14ac:dyDescent="0.3">
      <c r="A85" t="s">
        <v>158</v>
      </c>
      <c r="B85" s="33" t="e">
        <f>IF('Crisis Indicator Data'!#REF!="No Data",1,IF(#REF!&lt;&gt;"",1,0))</f>
        <v>#REF!</v>
      </c>
      <c r="C85" s="33" t="e">
        <f>IF('Crisis Indicator Data'!#REF!="No Data",1,IF(#REF!&lt;&gt;"",1,0))</f>
        <v>#REF!</v>
      </c>
      <c r="D85" s="33" t="e">
        <f>IF('Crisis Indicator Data'!#REF!="No Data",1,IF(#REF!&lt;&gt;"",1,0))</f>
        <v>#REF!</v>
      </c>
      <c r="E85" s="33" t="e">
        <f>IF('Crisis Indicator Data'!#REF!="No Data",1,IF(#REF!&lt;&gt;"",1,0))</f>
        <v>#REF!</v>
      </c>
      <c r="F85" s="33" t="e">
        <f>IF('Crisis Indicator Data'!#REF!="No Data",1,IF(#REF!&lt;&gt;"",1,0))</f>
        <v>#REF!</v>
      </c>
      <c r="G85" s="33" t="e">
        <f>IF('Crisis Indicator Data'!#REF!="No Data",1,IF(#REF!&lt;&gt;"",1,0))</f>
        <v>#REF!</v>
      </c>
      <c r="H85" s="33" t="e">
        <f>IF('Crisis Indicator Data'!#REF!="No Data",1,IF(#REF!&lt;&gt;"",1,0))</f>
        <v>#REF!</v>
      </c>
      <c r="I85" s="33" t="e">
        <f>IF('Crisis Indicator Data'!#REF!="No Data",1,IF(#REF!&lt;&gt;"",1,0))</f>
        <v>#REF!</v>
      </c>
      <c r="J85" s="33" t="e">
        <f>IF('Crisis Indicator Data'!#REF!="No Data",1,IF(#REF!&lt;&gt;"",1,0))</f>
        <v>#REF!</v>
      </c>
      <c r="K85" s="33" t="e">
        <f>IF('Crisis Indicator Data'!#REF!="No Data",1,IF(#REF!&lt;&gt;"",1,0))</f>
        <v>#REF!</v>
      </c>
      <c r="L85" s="33" t="e">
        <f>IF('Crisis Indicator Data'!#REF!="No Data",1,IF(#REF!&lt;&gt;"",1,0))</f>
        <v>#REF!</v>
      </c>
      <c r="M85" s="33" t="e">
        <f>IF('Crisis Indicator Data'!#REF!="No Data",1,IF(#REF!&lt;&gt;"",1,0))</f>
        <v>#REF!</v>
      </c>
      <c r="N85" s="33" t="e">
        <f>IF('Crisis Indicator Data'!#REF!="No Data",1,IF(#REF!&lt;&gt;"",1,0))</f>
        <v>#REF!</v>
      </c>
      <c r="O85" s="33" t="e">
        <f>IF('Crisis Indicator Data'!#REF!="No Data",1,IF(#REF!&lt;&gt;"",1,0))</f>
        <v>#REF!</v>
      </c>
      <c r="P85" s="33" t="e">
        <f>IF('Crisis Indicator Data'!#REF!="No Data",1,IF(#REF!&lt;&gt;"",1,0))</f>
        <v>#REF!</v>
      </c>
      <c r="Q85" s="33" t="e">
        <f>IF('Crisis Indicator Data'!#REF!="No Data",1,IF(#REF!&lt;&gt;"",1,0))</f>
        <v>#REF!</v>
      </c>
      <c r="R85" s="33" t="e">
        <f>IF('Crisis Indicator Data'!#REF!="No Data",1,IF(#REF!&lt;&gt;"",1,0))</f>
        <v>#REF!</v>
      </c>
      <c r="S85" s="33" t="e">
        <f>IF('Crisis Indicator Data'!#REF!="No Data",1,IF(#REF!&lt;&gt;"",1,0))</f>
        <v>#REF!</v>
      </c>
      <c r="T85" s="33" t="e">
        <f>IF('Crisis Indicator Data'!#REF!="No Data",1,IF(#REF!&lt;&gt;"",1,0))</f>
        <v>#REF!</v>
      </c>
      <c r="U85" s="33" t="e">
        <f>IF('Crisis Indicator Data'!#REF!="No Data",1,IF(#REF!&lt;&gt;"",1,0))</f>
        <v>#REF!</v>
      </c>
      <c r="V85" s="33" t="e">
        <f>IF('Crisis Indicator Data'!#REF!="No Data",1,IF(#REF!&lt;&gt;"",1,0))</f>
        <v>#REF!</v>
      </c>
      <c r="W85" s="33" t="e">
        <f>IF('Crisis Indicator Data'!#REF!="No Data",1,IF(#REF!&lt;&gt;"",1,0))</f>
        <v>#REF!</v>
      </c>
      <c r="X85" s="33" t="e">
        <f>IF('Crisis Indicator Data'!#REF!="No Data",1,IF(#REF!&lt;&gt;"",1,0))</f>
        <v>#REF!</v>
      </c>
      <c r="Y85" s="33" t="e">
        <f>IF('Crisis Indicator Data'!#REF!="No Data",1,IF(#REF!&lt;&gt;"",1,0))</f>
        <v>#REF!</v>
      </c>
      <c r="Z85" s="33" t="e">
        <f>IF('Crisis Indicator Data'!#REF!="No Data",1,IF(#REF!&lt;&gt;"",1,0))</f>
        <v>#REF!</v>
      </c>
      <c r="AA85" s="33" t="e">
        <f>IF('Crisis Indicator Data'!#REF!="No Data",1,IF(#REF!&lt;&gt;"",1,0))</f>
        <v>#REF!</v>
      </c>
      <c r="AB85" s="33" t="e">
        <f>IF('Crisis Indicator Data'!#REF!="No Data",1,IF(#REF!&lt;&gt;"",1,0))</f>
        <v>#REF!</v>
      </c>
      <c r="AC85" s="33" t="e">
        <f>IF('Crisis Indicator Data'!#REF!="No Data",1,IF(#REF!&lt;&gt;"",1,0))</f>
        <v>#REF!</v>
      </c>
      <c r="AD85" s="33" t="e">
        <f>IF('Crisis Indicator Data'!#REF!="No Data",1,IF(#REF!&lt;&gt;"",1,0))</f>
        <v>#REF!</v>
      </c>
      <c r="AE85" s="33" t="e">
        <f>IF('Crisis Indicator Data'!#REF!="No Data",1,IF(#REF!&lt;&gt;"",1,0))</f>
        <v>#REF!</v>
      </c>
      <c r="AF85" s="33" t="e">
        <f>IF('Crisis Indicator Data'!#REF!="No Data",1,IF(#REF!&lt;&gt;"",1,0))</f>
        <v>#REF!</v>
      </c>
      <c r="AG85" s="33" t="e">
        <f>IF('Crisis Indicator Data'!#REF!="No Data",1,IF(#REF!&lt;&gt;"",1,0))</f>
        <v>#REF!</v>
      </c>
      <c r="AH85" s="33" t="e">
        <f>IF('Crisis Indicator Data'!#REF!="No Data",1,IF(#REF!&lt;&gt;"",1,0))</f>
        <v>#REF!</v>
      </c>
      <c r="AI85" s="33" t="e">
        <f>IF('Crisis Indicator Data'!#REF!="No Data",1,IF(#REF!&lt;&gt;"",1,0))</f>
        <v>#REF!</v>
      </c>
      <c r="AJ85" s="33" t="e">
        <f>IF('Crisis Indicator Data'!#REF!="No Data",1,IF(#REF!&lt;&gt;"",1,0))</f>
        <v>#REF!</v>
      </c>
      <c r="AK85" s="33" t="e">
        <f>IF('Crisis Indicator Data'!#REF!="No Data",1,IF(#REF!&lt;&gt;"",1,0))</f>
        <v>#REF!</v>
      </c>
      <c r="AL85" s="33" t="e">
        <f>IF('Crisis Indicator Data'!#REF!="No Data",1,IF(#REF!&lt;&gt;"",1,0))</f>
        <v>#REF!</v>
      </c>
      <c r="AM85" s="33" t="e">
        <f>IF('Crisis Indicator Data'!#REF!="No Data",1,IF(#REF!&lt;&gt;"",1,0))</f>
        <v>#REF!</v>
      </c>
      <c r="AN85" s="33" t="e">
        <f>IF('Crisis Indicator Data'!#REF!="No Data",1,IF(#REF!&lt;&gt;"",1,0))</f>
        <v>#REF!</v>
      </c>
      <c r="AO85" s="33" t="e">
        <f>IF('Crisis Indicator Data'!#REF!="No Data",1,IF(#REF!&lt;&gt;"",1,0))</f>
        <v>#REF!</v>
      </c>
      <c r="AP85" s="33" t="e">
        <f>IF('Crisis Indicator Data'!#REF!="No Data",1,IF(#REF!&lt;&gt;"",1,0))</f>
        <v>#REF!</v>
      </c>
      <c r="AQ85" s="33" t="e">
        <f>IF('Crisis Indicator Data'!#REF!="No Data",1,IF(#REF!&lt;&gt;"",1,0))</f>
        <v>#REF!</v>
      </c>
      <c r="AR85" s="33" t="e">
        <f>IF('Crisis Indicator Data'!#REF!="No Data",1,IF(#REF!&lt;&gt;"",1,0))</f>
        <v>#REF!</v>
      </c>
      <c r="AS85" s="33" t="e">
        <f>IF('Crisis Indicator Data'!#REF!="No Data",1,IF(#REF!&lt;&gt;"",1,0))</f>
        <v>#REF!</v>
      </c>
      <c r="AT85" s="33" t="e">
        <f>IF('Crisis Indicator Data'!#REF!="No Data",1,IF(#REF!&lt;&gt;"",1,0))</f>
        <v>#REF!</v>
      </c>
      <c r="AU85" s="33" t="e">
        <f>IF('Crisis Indicator Data'!#REF!="No Data",1,IF(#REF!&lt;&gt;"",1,0))</f>
        <v>#REF!</v>
      </c>
      <c r="AV85" s="33" t="e">
        <f>IF('Crisis Indicator Data'!#REF!="No Data",1,IF(#REF!&lt;&gt;"",1,0))</f>
        <v>#REF!</v>
      </c>
      <c r="AW85" s="33" t="e">
        <f>IF('Crisis Indicator Data'!#REF!="No Data",1,IF(#REF!&lt;&gt;"",1,0))</f>
        <v>#REF!</v>
      </c>
      <c r="AX85" s="33" t="e">
        <f>IF('Crisis Indicator Data'!#REF!="No Data",1,IF(#REF!&lt;&gt;"",1,0))</f>
        <v>#REF!</v>
      </c>
      <c r="AY85" s="33" t="e">
        <f>IF('Crisis Indicator Data'!#REF!="No Data",1,IF(#REF!&lt;&gt;"",1,0))</f>
        <v>#REF!</v>
      </c>
      <c r="AZ85" s="33" t="e">
        <f>IF('Crisis Indicator Data'!#REF!="No Data",1,IF(#REF!&lt;&gt;"",1,0))</f>
        <v>#REF!</v>
      </c>
      <c r="BA85" t="e">
        <f t="shared" si="2"/>
        <v>#REF!</v>
      </c>
      <c r="BB85" s="35" t="e">
        <f t="shared" si="3"/>
        <v>#REF!</v>
      </c>
    </row>
    <row r="86" spans="1:54" x14ac:dyDescent="0.3">
      <c r="A86" t="s">
        <v>160</v>
      </c>
      <c r="B86" s="33" t="e">
        <f>IF('Crisis Indicator Data'!#REF!="No Data",1,IF(#REF!&lt;&gt;"",1,0))</f>
        <v>#REF!</v>
      </c>
      <c r="C86" s="33" t="e">
        <f>IF('Crisis Indicator Data'!#REF!="No Data",1,IF(#REF!&lt;&gt;"",1,0))</f>
        <v>#REF!</v>
      </c>
      <c r="D86" s="33" t="e">
        <f>IF('Crisis Indicator Data'!#REF!="No Data",1,IF(#REF!&lt;&gt;"",1,0))</f>
        <v>#REF!</v>
      </c>
      <c r="E86" s="33" t="e">
        <f>IF('Crisis Indicator Data'!#REF!="No Data",1,IF(#REF!&lt;&gt;"",1,0))</f>
        <v>#REF!</v>
      </c>
      <c r="F86" s="33" t="e">
        <f>IF('Crisis Indicator Data'!#REF!="No Data",1,IF(#REF!&lt;&gt;"",1,0))</f>
        <v>#REF!</v>
      </c>
      <c r="G86" s="33" t="e">
        <f>IF('Crisis Indicator Data'!#REF!="No Data",1,IF(#REF!&lt;&gt;"",1,0))</f>
        <v>#REF!</v>
      </c>
      <c r="H86" s="33" t="e">
        <f>IF('Crisis Indicator Data'!#REF!="No Data",1,IF(#REF!&lt;&gt;"",1,0))</f>
        <v>#REF!</v>
      </c>
      <c r="I86" s="33" t="e">
        <f>IF('Crisis Indicator Data'!#REF!="No Data",1,IF(#REF!&lt;&gt;"",1,0))</f>
        <v>#REF!</v>
      </c>
      <c r="J86" s="33" t="e">
        <f>IF('Crisis Indicator Data'!#REF!="No Data",1,IF(#REF!&lt;&gt;"",1,0))</f>
        <v>#REF!</v>
      </c>
      <c r="K86" s="33" t="e">
        <f>IF('Crisis Indicator Data'!#REF!="No Data",1,IF(#REF!&lt;&gt;"",1,0))</f>
        <v>#REF!</v>
      </c>
      <c r="L86" s="33" t="e">
        <f>IF('Crisis Indicator Data'!#REF!="No Data",1,IF(#REF!&lt;&gt;"",1,0))</f>
        <v>#REF!</v>
      </c>
      <c r="M86" s="33" t="e">
        <f>IF('Crisis Indicator Data'!#REF!="No Data",1,IF(#REF!&lt;&gt;"",1,0))</f>
        <v>#REF!</v>
      </c>
      <c r="N86" s="33" t="e">
        <f>IF('Crisis Indicator Data'!#REF!="No Data",1,IF(#REF!&lt;&gt;"",1,0))</f>
        <v>#REF!</v>
      </c>
      <c r="O86" s="33" t="e">
        <f>IF('Crisis Indicator Data'!#REF!="No Data",1,IF(#REF!&lt;&gt;"",1,0))</f>
        <v>#REF!</v>
      </c>
      <c r="P86" s="33" t="e">
        <f>IF('Crisis Indicator Data'!#REF!="No Data",1,IF(#REF!&lt;&gt;"",1,0))</f>
        <v>#REF!</v>
      </c>
      <c r="Q86" s="33" t="e">
        <f>IF('Crisis Indicator Data'!#REF!="No Data",1,IF(#REF!&lt;&gt;"",1,0))</f>
        <v>#REF!</v>
      </c>
      <c r="R86" s="33" t="e">
        <f>IF('Crisis Indicator Data'!#REF!="No Data",1,IF(#REF!&lt;&gt;"",1,0))</f>
        <v>#REF!</v>
      </c>
      <c r="S86" s="33" t="e">
        <f>IF('Crisis Indicator Data'!#REF!="No Data",1,IF(#REF!&lt;&gt;"",1,0))</f>
        <v>#REF!</v>
      </c>
      <c r="T86" s="33" t="e">
        <f>IF('Crisis Indicator Data'!#REF!="No Data",1,IF(#REF!&lt;&gt;"",1,0))</f>
        <v>#REF!</v>
      </c>
      <c r="U86" s="33" t="e">
        <f>IF('Crisis Indicator Data'!#REF!="No Data",1,IF(#REF!&lt;&gt;"",1,0))</f>
        <v>#REF!</v>
      </c>
      <c r="V86" s="33" t="e">
        <f>IF('Crisis Indicator Data'!#REF!="No Data",1,IF(#REF!&lt;&gt;"",1,0))</f>
        <v>#REF!</v>
      </c>
      <c r="W86" s="33" t="e">
        <f>IF('Crisis Indicator Data'!#REF!="No Data",1,IF(#REF!&lt;&gt;"",1,0))</f>
        <v>#REF!</v>
      </c>
      <c r="X86" s="33" t="e">
        <f>IF('Crisis Indicator Data'!#REF!="No Data",1,IF(#REF!&lt;&gt;"",1,0))</f>
        <v>#REF!</v>
      </c>
      <c r="Y86" s="33" t="e">
        <f>IF('Crisis Indicator Data'!#REF!="No Data",1,IF(#REF!&lt;&gt;"",1,0))</f>
        <v>#REF!</v>
      </c>
      <c r="Z86" s="33" t="e">
        <f>IF('Crisis Indicator Data'!#REF!="No Data",1,IF(#REF!&lt;&gt;"",1,0))</f>
        <v>#REF!</v>
      </c>
      <c r="AA86" s="33" t="e">
        <f>IF('Crisis Indicator Data'!#REF!="No Data",1,IF(#REF!&lt;&gt;"",1,0))</f>
        <v>#REF!</v>
      </c>
      <c r="AB86" s="33" t="e">
        <f>IF('Crisis Indicator Data'!#REF!="No Data",1,IF(#REF!&lt;&gt;"",1,0))</f>
        <v>#REF!</v>
      </c>
      <c r="AC86" s="33" t="e">
        <f>IF('Crisis Indicator Data'!#REF!="No Data",1,IF(#REF!&lt;&gt;"",1,0))</f>
        <v>#REF!</v>
      </c>
      <c r="AD86" s="33" t="e">
        <f>IF('Crisis Indicator Data'!#REF!="No Data",1,IF(#REF!&lt;&gt;"",1,0))</f>
        <v>#REF!</v>
      </c>
      <c r="AE86" s="33" t="e">
        <f>IF('Crisis Indicator Data'!#REF!="No Data",1,IF(#REF!&lt;&gt;"",1,0))</f>
        <v>#REF!</v>
      </c>
      <c r="AF86" s="33" t="e">
        <f>IF('Crisis Indicator Data'!#REF!="No Data",1,IF(#REF!&lt;&gt;"",1,0))</f>
        <v>#REF!</v>
      </c>
      <c r="AG86" s="33" t="e">
        <f>IF('Crisis Indicator Data'!#REF!="No Data",1,IF(#REF!&lt;&gt;"",1,0))</f>
        <v>#REF!</v>
      </c>
      <c r="AH86" s="33" t="e">
        <f>IF('Crisis Indicator Data'!#REF!="No Data",1,IF(#REF!&lt;&gt;"",1,0))</f>
        <v>#REF!</v>
      </c>
      <c r="AI86" s="33" t="e">
        <f>IF('Crisis Indicator Data'!#REF!="No Data",1,IF(#REF!&lt;&gt;"",1,0))</f>
        <v>#REF!</v>
      </c>
      <c r="AJ86" s="33" t="e">
        <f>IF('Crisis Indicator Data'!#REF!="No Data",1,IF(#REF!&lt;&gt;"",1,0))</f>
        <v>#REF!</v>
      </c>
      <c r="AK86" s="33" t="e">
        <f>IF('Crisis Indicator Data'!#REF!="No Data",1,IF(#REF!&lt;&gt;"",1,0))</f>
        <v>#REF!</v>
      </c>
      <c r="AL86" s="33" t="e">
        <f>IF('Crisis Indicator Data'!#REF!="No Data",1,IF(#REF!&lt;&gt;"",1,0))</f>
        <v>#REF!</v>
      </c>
      <c r="AM86" s="33" t="e">
        <f>IF('Crisis Indicator Data'!#REF!="No Data",1,IF(#REF!&lt;&gt;"",1,0))</f>
        <v>#REF!</v>
      </c>
      <c r="AN86" s="33" t="e">
        <f>IF('Crisis Indicator Data'!#REF!="No Data",1,IF(#REF!&lt;&gt;"",1,0))</f>
        <v>#REF!</v>
      </c>
      <c r="AO86" s="33" t="e">
        <f>IF('Crisis Indicator Data'!#REF!="No Data",1,IF(#REF!&lt;&gt;"",1,0))</f>
        <v>#REF!</v>
      </c>
      <c r="AP86" s="33" t="e">
        <f>IF('Crisis Indicator Data'!#REF!="No Data",1,IF(#REF!&lt;&gt;"",1,0))</f>
        <v>#REF!</v>
      </c>
      <c r="AQ86" s="33" t="e">
        <f>IF('Crisis Indicator Data'!#REF!="No Data",1,IF(#REF!&lt;&gt;"",1,0))</f>
        <v>#REF!</v>
      </c>
      <c r="AR86" s="33" t="e">
        <f>IF('Crisis Indicator Data'!#REF!="No Data",1,IF(#REF!&lt;&gt;"",1,0))</f>
        <v>#REF!</v>
      </c>
      <c r="AS86" s="33" t="e">
        <f>IF('Crisis Indicator Data'!#REF!="No Data",1,IF(#REF!&lt;&gt;"",1,0))</f>
        <v>#REF!</v>
      </c>
      <c r="AT86" s="33" t="e">
        <f>IF('Crisis Indicator Data'!#REF!="No Data",1,IF(#REF!&lt;&gt;"",1,0))</f>
        <v>#REF!</v>
      </c>
      <c r="AU86" s="33" t="e">
        <f>IF('Crisis Indicator Data'!#REF!="No Data",1,IF(#REF!&lt;&gt;"",1,0))</f>
        <v>#REF!</v>
      </c>
      <c r="AV86" s="33" t="e">
        <f>IF('Crisis Indicator Data'!#REF!="No Data",1,IF(#REF!&lt;&gt;"",1,0))</f>
        <v>#REF!</v>
      </c>
      <c r="AW86" s="33" t="e">
        <f>IF('Crisis Indicator Data'!#REF!="No Data",1,IF(#REF!&lt;&gt;"",1,0))</f>
        <v>#REF!</v>
      </c>
      <c r="AX86" s="33" t="e">
        <f>IF('Crisis Indicator Data'!#REF!="No Data",1,IF(#REF!&lt;&gt;"",1,0))</f>
        <v>#REF!</v>
      </c>
      <c r="AY86" s="33" t="e">
        <f>IF('Crisis Indicator Data'!#REF!="No Data",1,IF(#REF!&lt;&gt;"",1,0))</f>
        <v>#REF!</v>
      </c>
      <c r="AZ86" s="33" t="e">
        <f>IF('Crisis Indicator Data'!#REF!="No Data",1,IF(#REF!&lt;&gt;"",1,0))</f>
        <v>#REF!</v>
      </c>
      <c r="BA86" t="e">
        <f t="shared" si="2"/>
        <v>#REF!</v>
      </c>
      <c r="BB86" s="35" t="e">
        <f t="shared" si="3"/>
        <v>#REF!</v>
      </c>
    </row>
    <row r="87" spans="1:54" x14ac:dyDescent="0.3">
      <c r="A87" t="s">
        <v>162</v>
      </c>
      <c r="B87" s="33" t="e">
        <f>IF('Crisis Indicator Data'!#REF!="No Data",1,IF(#REF!&lt;&gt;"",1,0))</f>
        <v>#REF!</v>
      </c>
      <c r="C87" s="33" t="e">
        <f>IF('Crisis Indicator Data'!#REF!="No Data",1,IF(#REF!&lt;&gt;"",1,0))</f>
        <v>#REF!</v>
      </c>
      <c r="D87" s="33" t="e">
        <f>IF('Crisis Indicator Data'!#REF!="No Data",1,IF(#REF!&lt;&gt;"",1,0))</f>
        <v>#REF!</v>
      </c>
      <c r="E87" s="33" t="e">
        <f>IF('Crisis Indicator Data'!#REF!="No Data",1,IF(#REF!&lt;&gt;"",1,0))</f>
        <v>#REF!</v>
      </c>
      <c r="F87" s="33" t="e">
        <f>IF('Crisis Indicator Data'!#REF!="No Data",1,IF(#REF!&lt;&gt;"",1,0))</f>
        <v>#REF!</v>
      </c>
      <c r="G87" s="33" t="e">
        <f>IF('Crisis Indicator Data'!#REF!="No Data",1,IF(#REF!&lt;&gt;"",1,0))</f>
        <v>#REF!</v>
      </c>
      <c r="H87" s="33" t="e">
        <f>IF('Crisis Indicator Data'!#REF!="No Data",1,IF(#REF!&lt;&gt;"",1,0))</f>
        <v>#REF!</v>
      </c>
      <c r="I87" s="33" t="e">
        <f>IF('Crisis Indicator Data'!#REF!="No Data",1,IF(#REF!&lt;&gt;"",1,0))</f>
        <v>#REF!</v>
      </c>
      <c r="J87" s="33" t="e">
        <f>IF('Crisis Indicator Data'!#REF!="No Data",1,IF(#REF!&lt;&gt;"",1,0))</f>
        <v>#REF!</v>
      </c>
      <c r="K87" s="33" t="e">
        <f>IF('Crisis Indicator Data'!#REF!="No Data",1,IF(#REF!&lt;&gt;"",1,0))</f>
        <v>#REF!</v>
      </c>
      <c r="L87" s="33" t="e">
        <f>IF('Crisis Indicator Data'!#REF!="No Data",1,IF(#REF!&lt;&gt;"",1,0))</f>
        <v>#REF!</v>
      </c>
      <c r="M87" s="33" t="e">
        <f>IF('Crisis Indicator Data'!#REF!="No Data",1,IF(#REF!&lt;&gt;"",1,0))</f>
        <v>#REF!</v>
      </c>
      <c r="N87" s="33" t="e">
        <f>IF('Crisis Indicator Data'!#REF!="No Data",1,IF(#REF!&lt;&gt;"",1,0))</f>
        <v>#REF!</v>
      </c>
      <c r="O87" s="33" t="e">
        <f>IF('Crisis Indicator Data'!#REF!="No Data",1,IF(#REF!&lt;&gt;"",1,0))</f>
        <v>#REF!</v>
      </c>
      <c r="P87" s="33" t="e">
        <f>IF('Crisis Indicator Data'!#REF!="No Data",1,IF(#REF!&lt;&gt;"",1,0))</f>
        <v>#REF!</v>
      </c>
      <c r="Q87" s="33" t="e">
        <f>IF('Crisis Indicator Data'!#REF!="No Data",1,IF(#REF!&lt;&gt;"",1,0))</f>
        <v>#REF!</v>
      </c>
      <c r="R87" s="33" t="e">
        <f>IF('Crisis Indicator Data'!#REF!="No Data",1,IF(#REF!&lt;&gt;"",1,0))</f>
        <v>#REF!</v>
      </c>
      <c r="S87" s="33" t="e">
        <f>IF('Crisis Indicator Data'!#REF!="No Data",1,IF(#REF!&lt;&gt;"",1,0))</f>
        <v>#REF!</v>
      </c>
      <c r="T87" s="33" t="e">
        <f>IF('Crisis Indicator Data'!#REF!="No Data",1,IF(#REF!&lt;&gt;"",1,0))</f>
        <v>#REF!</v>
      </c>
      <c r="U87" s="33" t="e">
        <f>IF('Crisis Indicator Data'!#REF!="No Data",1,IF(#REF!&lt;&gt;"",1,0))</f>
        <v>#REF!</v>
      </c>
      <c r="V87" s="33" t="e">
        <f>IF('Crisis Indicator Data'!#REF!="No Data",1,IF(#REF!&lt;&gt;"",1,0))</f>
        <v>#REF!</v>
      </c>
      <c r="W87" s="33" t="e">
        <f>IF('Crisis Indicator Data'!#REF!="No Data",1,IF(#REF!&lt;&gt;"",1,0))</f>
        <v>#REF!</v>
      </c>
      <c r="X87" s="33" t="e">
        <f>IF('Crisis Indicator Data'!#REF!="No Data",1,IF(#REF!&lt;&gt;"",1,0))</f>
        <v>#REF!</v>
      </c>
      <c r="Y87" s="33" t="e">
        <f>IF('Crisis Indicator Data'!#REF!="No Data",1,IF(#REF!&lt;&gt;"",1,0))</f>
        <v>#REF!</v>
      </c>
      <c r="Z87" s="33" t="e">
        <f>IF('Crisis Indicator Data'!#REF!="No Data",1,IF(#REF!&lt;&gt;"",1,0))</f>
        <v>#REF!</v>
      </c>
      <c r="AA87" s="33" t="e">
        <f>IF('Crisis Indicator Data'!#REF!="No Data",1,IF(#REF!&lt;&gt;"",1,0))</f>
        <v>#REF!</v>
      </c>
      <c r="AB87" s="33" t="e">
        <f>IF('Crisis Indicator Data'!#REF!="No Data",1,IF(#REF!&lt;&gt;"",1,0))</f>
        <v>#REF!</v>
      </c>
      <c r="AC87" s="33" t="e">
        <f>IF('Crisis Indicator Data'!#REF!="No Data",1,IF(#REF!&lt;&gt;"",1,0))</f>
        <v>#REF!</v>
      </c>
      <c r="AD87" s="33" t="e">
        <f>IF('Crisis Indicator Data'!#REF!="No Data",1,IF(#REF!&lt;&gt;"",1,0))</f>
        <v>#REF!</v>
      </c>
      <c r="AE87" s="33" t="e">
        <f>IF('Crisis Indicator Data'!#REF!="No Data",1,IF(#REF!&lt;&gt;"",1,0))</f>
        <v>#REF!</v>
      </c>
      <c r="AF87" s="33" t="e">
        <f>IF('Crisis Indicator Data'!#REF!="No Data",1,IF(#REF!&lt;&gt;"",1,0))</f>
        <v>#REF!</v>
      </c>
      <c r="AG87" s="33" t="e">
        <f>IF('Crisis Indicator Data'!#REF!="No Data",1,IF(#REF!&lt;&gt;"",1,0))</f>
        <v>#REF!</v>
      </c>
      <c r="AH87" s="33" t="e">
        <f>IF('Crisis Indicator Data'!#REF!="No Data",1,IF(#REF!&lt;&gt;"",1,0))</f>
        <v>#REF!</v>
      </c>
      <c r="AI87" s="33" t="e">
        <f>IF('Crisis Indicator Data'!#REF!="No Data",1,IF(#REF!&lt;&gt;"",1,0))</f>
        <v>#REF!</v>
      </c>
      <c r="AJ87" s="33" t="e">
        <f>IF('Crisis Indicator Data'!#REF!="No Data",1,IF(#REF!&lt;&gt;"",1,0))</f>
        <v>#REF!</v>
      </c>
      <c r="AK87" s="33" t="e">
        <f>IF('Crisis Indicator Data'!#REF!="No Data",1,IF(#REF!&lt;&gt;"",1,0))</f>
        <v>#REF!</v>
      </c>
      <c r="AL87" s="33" t="e">
        <f>IF('Crisis Indicator Data'!#REF!="No Data",1,IF(#REF!&lt;&gt;"",1,0))</f>
        <v>#REF!</v>
      </c>
      <c r="AM87" s="33" t="e">
        <f>IF('Crisis Indicator Data'!#REF!="No Data",1,IF(#REF!&lt;&gt;"",1,0))</f>
        <v>#REF!</v>
      </c>
      <c r="AN87" s="33" t="e">
        <f>IF('Crisis Indicator Data'!#REF!="No Data",1,IF(#REF!&lt;&gt;"",1,0))</f>
        <v>#REF!</v>
      </c>
      <c r="AO87" s="33" t="e">
        <f>IF('Crisis Indicator Data'!#REF!="No Data",1,IF(#REF!&lt;&gt;"",1,0))</f>
        <v>#REF!</v>
      </c>
      <c r="AP87" s="33" t="e">
        <f>IF('Crisis Indicator Data'!#REF!="No Data",1,IF(#REF!&lt;&gt;"",1,0))</f>
        <v>#REF!</v>
      </c>
      <c r="AQ87" s="33" t="e">
        <f>IF('Crisis Indicator Data'!#REF!="No Data",1,IF(#REF!&lt;&gt;"",1,0))</f>
        <v>#REF!</v>
      </c>
      <c r="AR87" s="33" t="e">
        <f>IF('Crisis Indicator Data'!#REF!="No Data",1,IF(#REF!&lt;&gt;"",1,0))</f>
        <v>#REF!</v>
      </c>
      <c r="AS87" s="33" t="e">
        <f>IF('Crisis Indicator Data'!#REF!="No Data",1,IF(#REF!&lt;&gt;"",1,0))</f>
        <v>#REF!</v>
      </c>
      <c r="AT87" s="33" t="e">
        <f>IF('Crisis Indicator Data'!#REF!="No Data",1,IF(#REF!&lt;&gt;"",1,0))</f>
        <v>#REF!</v>
      </c>
      <c r="AU87" s="33" t="e">
        <f>IF('Crisis Indicator Data'!#REF!="No Data",1,IF(#REF!&lt;&gt;"",1,0))</f>
        <v>#REF!</v>
      </c>
      <c r="AV87" s="33" t="e">
        <f>IF('Crisis Indicator Data'!#REF!="No Data",1,IF(#REF!&lt;&gt;"",1,0))</f>
        <v>#REF!</v>
      </c>
      <c r="AW87" s="33" t="e">
        <f>IF('Crisis Indicator Data'!#REF!="No Data",1,IF(#REF!&lt;&gt;"",1,0))</f>
        <v>#REF!</v>
      </c>
      <c r="AX87" s="33" t="e">
        <f>IF('Crisis Indicator Data'!#REF!="No Data",1,IF(#REF!&lt;&gt;"",1,0))</f>
        <v>#REF!</v>
      </c>
      <c r="AY87" s="33" t="e">
        <f>IF('Crisis Indicator Data'!#REF!="No Data",1,IF(#REF!&lt;&gt;"",1,0))</f>
        <v>#REF!</v>
      </c>
      <c r="AZ87" s="33" t="e">
        <f>IF('Crisis Indicator Data'!#REF!="No Data",1,IF(#REF!&lt;&gt;"",1,0))</f>
        <v>#REF!</v>
      </c>
      <c r="BA87" t="e">
        <f t="shared" si="2"/>
        <v>#REF!</v>
      </c>
      <c r="BB87" s="35" t="e">
        <f t="shared" si="3"/>
        <v>#REF!</v>
      </c>
    </row>
    <row r="88" spans="1:54" x14ac:dyDescent="0.3">
      <c r="A88" t="s">
        <v>164</v>
      </c>
      <c r="B88" s="33" t="e">
        <f>IF('Crisis Indicator Data'!#REF!="No Data",1,IF(#REF!&lt;&gt;"",1,0))</f>
        <v>#REF!</v>
      </c>
      <c r="C88" s="33" t="e">
        <f>IF('Crisis Indicator Data'!#REF!="No Data",1,IF(#REF!&lt;&gt;"",1,0))</f>
        <v>#REF!</v>
      </c>
      <c r="D88" s="33" t="e">
        <f>IF('Crisis Indicator Data'!#REF!="No Data",1,IF(#REF!&lt;&gt;"",1,0))</f>
        <v>#REF!</v>
      </c>
      <c r="E88" s="33" t="e">
        <f>IF('Crisis Indicator Data'!#REF!="No Data",1,IF(#REF!&lt;&gt;"",1,0))</f>
        <v>#REF!</v>
      </c>
      <c r="F88" s="33" t="e">
        <f>IF('Crisis Indicator Data'!#REF!="No Data",1,IF(#REF!&lt;&gt;"",1,0))</f>
        <v>#REF!</v>
      </c>
      <c r="G88" s="33" t="e">
        <f>IF('Crisis Indicator Data'!#REF!="No Data",1,IF(#REF!&lt;&gt;"",1,0))</f>
        <v>#REF!</v>
      </c>
      <c r="H88" s="33" t="e">
        <f>IF('Crisis Indicator Data'!#REF!="No Data",1,IF(#REF!&lt;&gt;"",1,0))</f>
        <v>#REF!</v>
      </c>
      <c r="I88" s="33" t="e">
        <f>IF('Crisis Indicator Data'!#REF!="No Data",1,IF(#REF!&lt;&gt;"",1,0))</f>
        <v>#REF!</v>
      </c>
      <c r="J88" s="33" t="e">
        <f>IF('Crisis Indicator Data'!#REF!="No Data",1,IF(#REF!&lt;&gt;"",1,0))</f>
        <v>#REF!</v>
      </c>
      <c r="K88" s="33" t="e">
        <f>IF('Crisis Indicator Data'!#REF!="No Data",1,IF(#REF!&lt;&gt;"",1,0))</f>
        <v>#REF!</v>
      </c>
      <c r="L88" s="33" t="e">
        <f>IF('Crisis Indicator Data'!#REF!="No Data",1,IF(#REF!&lt;&gt;"",1,0))</f>
        <v>#REF!</v>
      </c>
      <c r="M88" s="33" t="e">
        <f>IF('Crisis Indicator Data'!#REF!="No Data",1,IF(#REF!&lt;&gt;"",1,0))</f>
        <v>#REF!</v>
      </c>
      <c r="N88" s="33" t="e">
        <f>IF('Crisis Indicator Data'!#REF!="No Data",1,IF(#REF!&lt;&gt;"",1,0))</f>
        <v>#REF!</v>
      </c>
      <c r="O88" s="33" t="e">
        <f>IF('Crisis Indicator Data'!#REF!="No Data",1,IF(#REF!&lt;&gt;"",1,0))</f>
        <v>#REF!</v>
      </c>
      <c r="P88" s="33" t="e">
        <f>IF('Crisis Indicator Data'!#REF!="No Data",1,IF(#REF!&lt;&gt;"",1,0))</f>
        <v>#REF!</v>
      </c>
      <c r="Q88" s="33" t="e">
        <f>IF('Crisis Indicator Data'!#REF!="No Data",1,IF(#REF!&lt;&gt;"",1,0))</f>
        <v>#REF!</v>
      </c>
      <c r="R88" s="33" t="e">
        <f>IF('Crisis Indicator Data'!#REF!="No Data",1,IF(#REF!&lt;&gt;"",1,0))</f>
        <v>#REF!</v>
      </c>
      <c r="S88" s="33" t="e">
        <f>IF('Crisis Indicator Data'!#REF!="No Data",1,IF(#REF!&lt;&gt;"",1,0))</f>
        <v>#REF!</v>
      </c>
      <c r="T88" s="33" t="e">
        <f>IF('Crisis Indicator Data'!#REF!="No Data",1,IF(#REF!&lt;&gt;"",1,0))</f>
        <v>#REF!</v>
      </c>
      <c r="U88" s="33" t="e">
        <f>IF('Crisis Indicator Data'!#REF!="No Data",1,IF(#REF!&lt;&gt;"",1,0))</f>
        <v>#REF!</v>
      </c>
      <c r="V88" s="33" t="e">
        <f>IF('Crisis Indicator Data'!#REF!="No Data",1,IF(#REF!&lt;&gt;"",1,0))</f>
        <v>#REF!</v>
      </c>
      <c r="W88" s="33" t="e">
        <f>IF('Crisis Indicator Data'!#REF!="No Data",1,IF(#REF!&lt;&gt;"",1,0))</f>
        <v>#REF!</v>
      </c>
      <c r="X88" s="33" t="e">
        <f>IF('Crisis Indicator Data'!#REF!="No Data",1,IF(#REF!&lt;&gt;"",1,0))</f>
        <v>#REF!</v>
      </c>
      <c r="Y88" s="33" t="e">
        <f>IF('Crisis Indicator Data'!#REF!="No Data",1,IF(#REF!&lt;&gt;"",1,0))</f>
        <v>#REF!</v>
      </c>
      <c r="Z88" s="33" t="e">
        <f>IF('Crisis Indicator Data'!#REF!="No Data",1,IF(#REF!&lt;&gt;"",1,0))</f>
        <v>#REF!</v>
      </c>
      <c r="AA88" s="33" t="e">
        <f>IF('Crisis Indicator Data'!#REF!="No Data",1,IF(#REF!&lt;&gt;"",1,0))</f>
        <v>#REF!</v>
      </c>
      <c r="AB88" s="33" t="e">
        <f>IF('Crisis Indicator Data'!#REF!="No Data",1,IF(#REF!&lt;&gt;"",1,0))</f>
        <v>#REF!</v>
      </c>
      <c r="AC88" s="33" t="e">
        <f>IF('Crisis Indicator Data'!#REF!="No Data",1,IF(#REF!&lt;&gt;"",1,0))</f>
        <v>#REF!</v>
      </c>
      <c r="AD88" s="33" t="e">
        <f>IF('Crisis Indicator Data'!#REF!="No Data",1,IF(#REF!&lt;&gt;"",1,0))</f>
        <v>#REF!</v>
      </c>
      <c r="AE88" s="33" t="e">
        <f>IF('Crisis Indicator Data'!#REF!="No Data",1,IF(#REF!&lt;&gt;"",1,0))</f>
        <v>#REF!</v>
      </c>
      <c r="AF88" s="33" t="e">
        <f>IF('Crisis Indicator Data'!#REF!="No Data",1,IF(#REF!&lt;&gt;"",1,0))</f>
        <v>#REF!</v>
      </c>
      <c r="AG88" s="33" t="e">
        <f>IF('Crisis Indicator Data'!#REF!="No Data",1,IF(#REF!&lt;&gt;"",1,0))</f>
        <v>#REF!</v>
      </c>
      <c r="AH88" s="33" t="e">
        <f>IF('Crisis Indicator Data'!#REF!="No Data",1,IF(#REF!&lt;&gt;"",1,0))</f>
        <v>#REF!</v>
      </c>
      <c r="AI88" s="33" t="e">
        <f>IF('Crisis Indicator Data'!#REF!="No Data",1,IF(#REF!&lt;&gt;"",1,0))</f>
        <v>#REF!</v>
      </c>
      <c r="AJ88" s="33" t="e">
        <f>IF('Crisis Indicator Data'!#REF!="No Data",1,IF(#REF!&lt;&gt;"",1,0))</f>
        <v>#REF!</v>
      </c>
      <c r="AK88" s="33" t="e">
        <f>IF('Crisis Indicator Data'!#REF!="No Data",1,IF(#REF!&lt;&gt;"",1,0))</f>
        <v>#REF!</v>
      </c>
      <c r="AL88" s="33" t="e">
        <f>IF('Crisis Indicator Data'!#REF!="No Data",1,IF(#REF!&lt;&gt;"",1,0))</f>
        <v>#REF!</v>
      </c>
      <c r="AM88" s="33" t="e">
        <f>IF('Crisis Indicator Data'!#REF!="No Data",1,IF(#REF!&lt;&gt;"",1,0))</f>
        <v>#REF!</v>
      </c>
      <c r="AN88" s="33" t="e">
        <f>IF('Crisis Indicator Data'!#REF!="No Data",1,IF(#REF!&lt;&gt;"",1,0))</f>
        <v>#REF!</v>
      </c>
      <c r="AO88" s="33" t="e">
        <f>IF('Crisis Indicator Data'!#REF!="No Data",1,IF(#REF!&lt;&gt;"",1,0))</f>
        <v>#REF!</v>
      </c>
      <c r="AP88" s="33" t="e">
        <f>IF('Crisis Indicator Data'!#REF!="No Data",1,IF(#REF!&lt;&gt;"",1,0))</f>
        <v>#REF!</v>
      </c>
      <c r="AQ88" s="33" t="e">
        <f>IF('Crisis Indicator Data'!#REF!="No Data",1,IF(#REF!&lt;&gt;"",1,0))</f>
        <v>#REF!</v>
      </c>
      <c r="AR88" s="33" t="e">
        <f>IF('Crisis Indicator Data'!#REF!="No Data",1,IF(#REF!&lt;&gt;"",1,0))</f>
        <v>#REF!</v>
      </c>
      <c r="AS88" s="33" t="e">
        <f>IF('Crisis Indicator Data'!#REF!="No Data",1,IF(#REF!&lt;&gt;"",1,0))</f>
        <v>#REF!</v>
      </c>
      <c r="AT88" s="33" t="e">
        <f>IF('Crisis Indicator Data'!#REF!="No Data",1,IF(#REF!&lt;&gt;"",1,0))</f>
        <v>#REF!</v>
      </c>
      <c r="AU88" s="33" t="e">
        <f>IF('Crisis Indicator Data'!#REF!="No Data",1,IF(#REF!&lt;&gt;"",1,0))</f>
        <v>#REF!</v>
      </c>
      <c r="AV88" s="33" t="e">
        <f>IF('Crisis Indicator Data'!#REF!="No Data",1,IF(#REF!&lt;&gt;"",1,0))</f>
        <v>#REF!</v>
      </c>
      <c r="AW88" s="33" t="e">
        <f>IF('Crisis Indicator Data'!#REF!="No Data",1,IF(#REF!&lt;&gt;"",1,0))</f>
        <v>#REF!</v>
      </c>
      <c r="AX88" s="33" t="e">
        <f>IF('Crisis Indicator Data'!#REF!="No Data",1,IF(#REF!&lt;&gt;"",1,0))</f>
        <v>#REF!</v>
      </c>
      <c r="AY88" s="33" t="e">
        <f>IF('Crisis Indicator Data'!#REF!="No Data",1,IF(#REF!&lt;&gt;"",1,0))</f>
        <v>#REF!</v>
      </c>
      <c r="AZ88" s="33" t="e">
        <f>IF('Crisis Indicator Data'!#REF!="No Data",1,IF(#REF!&lt;&gt;"",1,0))</f>
        <v>#REF!</v>
      </c>
      <c r="BA88" t="e">
        <f t="shared" si="2"/>
        <v>#REF!</v>
      </c>
      <c r="BB88" s="35" t="e">
        <f t="shared" si="3"/>
        <v>#REF!</v>
      </c>
    </row>
    <row r="89" spans="1:54" x14ac:dyDescent="0.3">
      <c r="A89" t="s">
        <v>166</v>
      </c>
      <c r="B89" s="33" t="e">
        <f>IF('Crisis Indicator Data'!#REF!="No Data",1,IF(#REF!&lt;&gt;"",1,0))</f>
        <v>#REF!</v>
      </c>
      <c r="C89" s="33" t="e">
        <f>IF('Crisis Indicator Data'!#REF!="No Data",1,IF(#REF!&lt;&gt;"",1,0))</f>
        <v>#REF!</v>
      </c>
      <c r="D89" s="33" t="e">
        <f>IF('Crisis Indicator Data'!#REF!="No Data",1,IF(#REF!&lt;&gt;"",1,0))</f>
        <v>#REF!</v>
      </c>
      <c r="E89" s="33" t="e">
        <f>IF('Crisis Indicator Data'!#REF!="No Data",1,IF(#REF!&lt;&gt;"",1,0))</f>
        <v>#REF!</v>
      </c>
      <c r="F89" s="33" t="e">
        <f>IF('Crisis Indicator Data'!#REF!="No Data",1,IF(#REF!&lt;&gt;"",1,0))</f>
        <v>#REF!</v>
      </c>
      <c r="G89" s="33" t="e">
        <f>IF('Crisis Indicator Data'!#REF!="No Data",1,IF(#REF!&lt;&gt;"",1,0))</f>
        <v>#REF!</v>
      </c>
      <c r="H89" s="33" t="e">
        <f>IF('Crisis Indicator Data'!#REF!="No Data",1,IF(#REF!&lt;&gt;"",1,0))</f>
        <v>#REF!</v>
      </c>
      <c r="I89" s="33" t="e">
        <f>IF('Crisis Indicator Data'!#REF!="No Data",1,IF(#REF!&lt;&gt;"",1,0))</f>
        <v>#REF!</v>
      </c>
      <c r="J89" s="33" t="e">
        <f>IF('Crisis Indicator Data'!#REF!="No Data",1,IF(#REF!&lt;&gt;"",1,0))</f>
        <v>#REF!</v>
      </c>
      <c r="K89" s="33" t="e">
        <f>IF('Crisis Indicator Data'!#REF!="No Data",1,IF(#REF!&lt;&gt;"",1,0))</f>
        <v>#REF!</v>
      </c>
      <c r="L89" s="33" t="e">
        <f>IF('Crisis Indicator Data'!#REF!="No Data",1,IF(#REF!&lt;&gt;"",1,0))</f>
        <v>#REF!</v>
      </c>
      <c r="M89" s="33" t="e">
        <f>IF('Crisis Indicator Data'!#REF!="No Data",1,IF(#REF!&lt;&gt;"",1,0))</f>
        <v>#REF!</v>
      </c>
      <c r="N89" s="33" t="e">
        <f>IF('Crisis Indicator Data'!#REF!="No Data",1,IF(#REF!&lt;&gt;"",1,0))</f>
        <v>#REF!</v>
      </c>
      <c r="O89" s="33" t="e">
        <f>IF('Crisis Indicator Data'!#REF!="No Data",1,IF(#REF!&lt;&gt;"",1,0))</f>
        <v>#REF!</v>
      </c>
      <c r="P89" s="33" t="e">
        <f>IF('Crisis Indicator Data'!#REF!="No Data",1,IF(#REF!&lt;&gt;"",1,0))</f>
        <v>#REF!</v>
      </c>
      <c r="Q89" s="33" t="e">
        <f>IF('Crisis Indicator Data'!#REF!="No Data",1,IF(#REF!&lt;&gt;"",1,0))</f>
        <v>#REF!</v>
      </c>
      <c r="R89" s="33" t="e">
        <f>IF('Crisis Indicator Data'!#REF!="No Data",1,IF(#REF!&lt;&gt;"",1,0))</f>
        <v>#REF!</v>
      </c>
      <c r="S89" s="33" t="e">
        <f>IF('Crisis Indicator Data'!#REF!="No Data",1,IF(#REF!&lt;&gt;"",1,0))</f>
        <v>#REF!</v>
      </c>
      <c r="T89" s="33" t="e">
        <f>IF('Crisis Indicator Data'!#REF!="No Data",1,IF(#REF!&lt;&gt;"",1,0))</f>
        <v>#REF!</v>
      </c>
      <c r="U89" s="33" t="e">
        <f>IF('Crisis Indicator Data'!#REF!="No Data",1,IF(#REF!&lt;&gt;"",1,0))</f>
        <v>#REF!</v>
      </c>
      <c r="V89" s="33" t="e">
        <f>IF('Crisis Indicator Data'!#REF!="No Data",1,IF(#REF!&lt;&gt;"",1,0))</f>
        <v>#REF!</v>
      </c>
      <c r="W89" s="33" t="e">
        <f>IF('Crisis Indicator Data'!#REF!="No Data",1,IF(#REF!&lt;&gt;"",1,0))</f>
        <v>#REF!</v>
      </c>
      <c r="X89" s="33" t="e">
        <f>IF('Crisis Indicator Data'!#REF!="No Data",1,IF(#REF!&lt;&gt;"",1,0))</f>
        <v>#REF!</v>
      </c>
      <c r="Y89" s="33" t="e">
        <f>IF('Crisis Indicator Data'!#REF!="No Data",1,IF(#REF!&lt;&gt;"",1,0))</f>
        <v>#REF!</v>
      </c>
      <c r="Z89" s="33" t="e">
        <f>IF('Crisis Indicator Data'!#REF!="No Data",1,IF(#REF!&lt;&gt;"",1,0))</f>
        <v>#REF!</v>
      </c>
      <c r="AA89" s="33" t="e">
        <f>IF('Crisis Indicator Data'!#REF!="No Data",1,IF(#REF!&lt;&gt;"",1,0))</f>
        <v>#REF!</v>
      </c>
      <c r="AB89" s="33" t="e">
        <f>IF('Crisis Indicator Data'!#REF!="No Data",1,IF(#REF!&lt;&gt;"",1,0))</f>
        <v>#REF!</v>
      </c>
      <c r="AC89" s="33" t="e">
        <f>IF('Crisis Indicator Data'!#REF!="No Data",1,IF(#REF!&lt;&gt;"",1,0))</f>
        <v>#REF!</v>
      </c>
      <c r="AD89" s="33" t="e">
        <f>IF('Crisis Indicator Data'!#REF!="No Data",1,IF(#REF!&lt;&gt;"",1,0))</f>
        <v>#REF!</v>
      </c>
      <c r="AE89" s="33" t="e">
        <f>IF('Crisis Indicator Data'!#REF!="No Data",1,IF(#REF!&lt;&gt;"",1,0))</f>
        <v>#REF!</v>
      </c>
      <c r="AF89" s="33" t="e">
        <f>IF('Crisis Indicator Data'!#REF!="No Data",1,IF(#REF!&lt;&gt;"",1,0))</f>
        <v>#REF!</v>
      </c>
      <c r="AG89" s="33" t="e">
        <f>IF('Crisis Indicator Data'!#REF!="No Data",1,IF(#REF!&lt;&gt;"",1,0))</f>
        <v>#REF!</v>
      </c>
      <c r="AH89" s="33" t="e">
        <f>IF('Crisis Indicator Data'!#REF!="No Data",1,IF(#REF!&lt;&gt;"",1,0))</f>
        <v>#REF!</v>
      </c>
      <c r="AI89" s="33" t="e">
        <f>IF('Crisis Indicator Data'!#REF!="No Data",1,IF(#REF!&lt;&gt;"",1,0))</f>
        <v>#REF!</v>
      </c>
      <c r="AJ89" s="33" t="e">
        <f>IF('Crisis Indicator Data'!#REF!="No Data",1,IF(#REF!&lt;&gt;"",1,0))</f>
        <v>#REF!</v>
      </c>
      <c r="AK89" s="33" t="e">
        <f>IF('Crisis Indicator Data'!#REF!="No Data",1,IF(#REF!&lt;&gt;"",1,0))</f>
        <v>#REF!</v>
      </c>
      <c r="AL89" s="33" t="e">
        <f>IF('Crisis Indicator Data'!#REF!="No Data",1,IF(#REF!&lt;&gt;"",1,0))</f>
        <v>#REF!</v>
      </c>
      <c r="AM89" s="33" t="e">
        <f>IF('Crisis Indicator Data'!#REF!="No Data",1,IF(#REF!&lt;&gt;"",1,0))</f>
        <v>#REF!</v>
      </c>
      <c r="AN89" s="33" t="e">
        <f>IF('Crisis Indicator Data'!#REF!="No Data",1,IF(#REF!&lt;&gt;"",1,0))</f>
        <v>#REF!</v>
      </c>
      <c r="AO89" s="33" t="e">
        <f>IF('Crisis Indicator Data'!#REF!="No Data",1,IF(#REF!&lt;&gt;"",1,0))</f>
        <v>#REF!</v>
      </c>
      <c r="AP89" s="33" t="e">
        <f>IF('Crisis Indicator Data'!#REF!="No Data",1,IF(#REF!&lt;&gt;"",1,0))</f>
        <v>#REF!</v>
      </c>
      <c r="AQ89" s="33" t="e">
        <f>IF('Crisis Indicator Data'!#REF!="No Data",1,IF(#REF!&lt;&gt;"",1,0))</f>
        <v>#REF!</v>
      </c>
      <c r="AR89" s="33" t="e">
        <f>IF('Crisis Indicator Data'!#REF!="No Data",1,IF(#REF!&lt;&gt;"",1,0))</f>
        <v>#REF!</v>
      </c>
      <c r="AS89" s="33" t="e">
        <f>IF('Crisis Indicator Data'!#REF!="No Data",1,IF(#REF!&lt;&gt;"",1,0))</f>
        <v>#REF!</v>
      </c>
      <c r="AT89" s="33" t="e">
        <f>IF('Crisis Indicator Data'!#REF!="No Data",1,IF(#REF!&lt;&gt;"",1,0))</f>
        <v>#REF!</v>
      </c>
      <c r="AU89" s="33" t="e">
        <f>IF('Crisis Indicator Data'!#REF!="No Data",1,IF(#REF!&lt;&gt;"",1,0))</f>
        <v>#REF!</v>
      </c>
      <c r="AV89" s="33" t="e">
        <f>IF('Crisis Indicator Data'!#REF!="No Data",1,IF(#REF!&lt;&gt;"",1,0))</f>
        <v>#REF!</v>
      </c>
      <c r="AW89" s="33" t="e">
        <f>IF('Crisis Indicator Data'!#REF!="No Data",1,IF(#REF!&lt;&gt;"",1,0))</f>
        <v>#REF!</v>
      </c>
      <c r="AX89" s="33" t="e">
        <f>IF('Crisis Indicator Data'!#REF!="No Data",1,IF(#REF!&lt;&gt;"",1,0))</f>
        <v>#REF!</v>
      </c>
      <c r="AY89" s="33" t="e">
        <f>IF('Crisis Indicator Data'!#REF!="No Data",1,IF(#REF!&lt;&gt;"",1,0))</f>
        <v>#REF!</v>
      </c>
      <c r="AZ89" s="33" t="e">
        <f>IF('Crisis Indicator Data'!#REF!="No Data",1,IF(#REF!&lt;&gt;"",1,0))</f>
        <v>#REF!</v>
      </c>
      <c r="BA89" t="e">
        <f t="shared" si="2"/>
        <v>#REF!</v>
      </c>
      <c r="BB89" s="35" t="e">
        <f t="shared" si="3"/>
        <v>#REF!</v>
      </c>
    </row>
    <row r="90" spans="1:54" x14ac:dyDescent="0.3">
      <c r="A90" t="s">
        <v>297</v>
      </c>
      <c r="B90" s="33" t="e">
        <f>IF('Crisis Indicator Data'!#REF!="No Data",1,IF(#REF!&lt;&gt;"",1,0))</f>
        <v>#REF!</v>
      </c>
      <c r="C90" s="33" t="e">
        <f>IF('Crisis Indicator Data'!#REF!="No Data",1,IF(#REF!&lt;&gt;"",1,0))</f>
        <v>#REF!</v>
      </c>
      <c r="D90" s="33" t="e">
        <f>IF('Crisis Indicator Data'!#REF!="No Data",1,IF(#REF!&lt;&gt;"",1,0))</f>
        <v>#REF!</v>
      </c>
      <c r="E90" s="33" t="e">
        <f>IF('Crisis Indicator Data'!#REF!="No Data",1,IF(#REF!&lt;&gt;"",1,0))</f>
        <v>#REF!</v>
      </c>
      <c r="F90" s="33" t="e">
        <f>IF('Crisis Indicator Data'!#REF!="No Data",1,IF(#REF!&lt;&gt;"",1,0))</f>
        <v>#REF!</v>
      </c>
      <c r="G90" s="33" t="e">
        <f>IF('Crisis Indicator Data'!#REF!="No Data",1,IF(#REF!&lt;&gt;"",1,0))</f>
        <v>#REF!</v>
      </c>
      <c r="H90" s="33" t="e">
        <f>IF('Crisis Indicator Data'!#REF!="No Data",1,IF(#REF!&lt;&gt;"",1,0))</f>
        <v>#REF!</v>
      </c>
      <c r="I90" s="33" t="e">
        <f>IF('Crisis Indicator Data'!#REF!="No Data",1,IF(#REF!&lt;&gt;"",1,0))</f>
        <v>#REF!</v>
      </c>
      <c r="J90" s="33" t="e">
        <f>IF('Crisis Indicator Data'!#REF!="No Data",1,IF(#REF!&lt;&gt;"",1,0))</f>
        <v>#REF!</v>
      </c>
      <c r="K90" s="33" t="e">
        <f>IF('Crisis Indicator Data'!#REF!="No Data",1,IF(#REF!&lt;&gt;"",1,0))</f>
        <v>#REF!</v>
      </c>
      <c r="L90" s="33" t="e">
        <f>IF('Crisis Indicator Data'!#REF!="No Data",1,IF(#REF!&lt;&gt;"",1,0))</f>
        <v>#REF!</v>
      </c>
      <c r="M90" s="33" t="e">
        <f>IF('Crisis Indicator Data'!#REF!="No Data",1,IF(#REF!&lt;&gt;"",1,0))</f>
        <v>#REF!</v>
      </c>
      <c r="N90" s="33" t="e">
        <f>IF('Crisis Indicator Data'!#REF!="No Data",1,IF(#REF!&lt;&gt;"",1,0))</f>
        <v>#REF!</v>
      </c>
      <c r="O90" s="33" t="e">
        <f>IF('Crisis Indicator Data'!#REF!="No Data",1,IF(#REF!&lt;&gt;"",1,0))</f>
        <v>#REF!</v>
      </c>
      <c r="P90" s="33" t="e">
        <f>IF('Crisis Indicator Data'!#REF!="No Data",1,IF(#REF!&lt;&gt;"",1,0))</f>
        <v>#REF!</v>
      </c>
      <c r="Q90" s="33" t="e">
        <f>IF('Crisis Indicator Data'!#REF!="No Data",1,IF(#REF!&lt;&gt;"",1,0))</f>
        <v>#REF!</v>
      </c>
      <c r="R90" s="33" t="e">
        <f>IF('Crisis Indicator Data'!#REF!="No Data",1,IF(#REF!&lt;&gt;"",1,0))</f>
        <v>#REF!</v>
      </c>
      <c r="S90" s="33" t="e">
        <f>IF('Crisis Indicator Data'!#REF!="No Data",1,IF(#REF!&lt;&gt;"",1,0))</f>
        <v>#REF!</v>
      </c>
      <c r="T90" s="33" t="e">
        <f>IF('Crisis Indicator Data'!#REF!="No Data",1,IF(#REF!&lt;&gt;"",1,0))</f>
        <v>#REF!</v>
      </c>
      <c r="U90" s="33" t="e">
        <f>IF('Crisis Indicator Data'!#REF!="No Data",1,IF(#REF!&lt;&gt;"",1,0))</f>
        <v>#REF!</v>
      </c>
      <c r="V90" s="33" t="e">
        <f>IF('Crisis Indicator Data'!#REF!="No Data",1,IF(#REF!&lt;&gt;"",1,0))</f>
        <v>#REF!</v>
      </c>
      <c r="W90" s="33" t="e">
        <f>IF('Crisis Indicator Data'!#REF!="No Data",1,IF(#REF!&lt;&gt;"",1,0))</f>
        <v>#REF!</v>
      </c>
      <c r="X90" s="33" t="e">
        <f>IF('Crisis Indicator Data'!#REF!="No Data",1,IF(#REF!&lt;&gt;"",1,0))</f>
        <v>#REF!</v>
      </c>
      <c r="Y90" s="33" t="e">
        <f>IF('Crisis Indicator Data'!#REF!="No Data",1,IF(#REF!&lt;&gt;"",1,0))</f>
        <v>#REF!</v>
      </c>
      <c r="Z90" s="33" t="e">
        <f>IF('Crisis Indicator Data'!#REF!="No Data",1,IF(#REF!&lt;&gt;"",1,0))</f>
        <v>#REF!</v>
      </c>
      <c r="AA90" s="33" t="e">
        <f>IF('Crisis Indicator Data'!#REF!="No Data",1,IF(#REF!&lt;&gt;"",1,0))</f>
        <v>#REF!</v>
      </c>
      <c r="AB90" s="33" t="e">
        <f>IF('Crisis Indicator Data'!#REF!="No Data",1,IF(#REF!&lt;&gt;"",1,0))</f>
        <v>#REF!</v>
      </c>
      <c r="AC90" s="33" t="e">
        <f>IF('Crisis Indicator Data'!#REF!="No Data",1,IF(#REF!&lt;&gt;"",1,0))</f>
        <v>#REF!</v>
      </c>
      <c r="AD90" s="33" t="e">
        <f>IF('Crisis Indicator Data'!#REF!="No Data",1,IF(#REF!&lt;&gt;"",1,0))</f>
        <v>#REF!</v>
      </c>
      <c r="AE90" s="33" t="e">
        <f>IF('Crisis Indicator Data'!#REF!="No Data",1,IF(#REF!&lt;&gt;"",1,0))</f>
        <v>#REF!</v>
      </c>
      <c r="AF90" s="33" t="e">
        <f>IF('Crisis Indicator Data'!#REF!="No Data",1,IF(#REF!&lt;&gt;"",1,0))</f>
        <v>#REF!</v>
      </c>
      <c r="AG90" s="33" t="e">
        <f>IF('Crisis Indicator Data'!#REF!="No Data",1,IF(#REF!&lt;&gt;"",1,0))</f>
        <v>#REF!</v>
      </c>
      <c r="AH90" s="33" t="e">
        <f>IF('Crisis Indicator Data'!#REF!="No Data",1,IF(#REF!&lt;&gt;"",1,0))</f>
        <v>#REF!</v>
      </c>
      <c r="AI90" s="33" t="e">
        <f>IF('Crisis Indicator Data'!#REF!="No Data",1,IF(#REF!&lt;&gt;"",1,0))</f>
        <v>#REF!</v>
      </c>
      <c r="AJ90" s="33" t="e">
        <f>IF('Crisis Indicator Data'!#REF!="No Data",1,IF(#REF!&lt;&gt;"",1,0))</f>
        <v>#REF!</v>
      </c>
      <c r="AK90" s="33" t="e">
        <f>IF('Crisis Indicator Data'!#REF!="No Data",1,IF(#REF!&lt;&gt;"",1,0))</f>
        <v>#REF!</v>
      </c>
      <c r="AL90" s="33" t="e">
        <f>IF('Crisis Indicator Data'!#REF!="No Data",1,IF(#REF!&lt;&gt;"",1,0))</f>
        <v>#REF!</v>
      </c>
      <c r="AM90" s="33" t="e">
        <f>IF('Crisis Indicator Data'!#REF!="No Data",1,IF(#REF!&lt;&gt;"",1,0))</f>
        <v>#REF!</v>
      </c>
      <c r="AN90" s="33" t="e">
        <f>IF('Crisis Indicator Data'!#REF!="No Data",1,IF(#REF!&lt;&gt;"",1,0))</f>
        <v>#REF!</v>
      </c>
      <c r="AO90" s="33" t="e">
        <f>IF('Crisis Indicator Data'!#REF!="No Data",1,IF(#REF!&lt;&gt;"",1,0))</f>
        <v>#REF!</v>
      </c>
      <c r="AP90" s="33" t="e">
        <f>IF('Crisis Indicator Data'!#REF!="No Data",1,IF(#REF!&lt;&gt;"",1,0))</f>
        <v>#REF!</v>
      </c>
      <c r="AQ90" s="33" t="e">
        <f>IF('Crisis Indicator Data'!#REF!="No Data",1,IF(#REF!&lt;&gt;"",1,0))</f>
        <v>#REF!</v>
      </c>
      <c r="AR90" s="33" t="e">
        <f>IF('Crisis Indicator Data'!#REF!="No Data",1,IF(#REF!&lt;&gt;"",1,0))</f>
        <v>#REF!</v>
      </c>
      <c r="AS90" s="33" t="e">
        <f>IF('Crisis Indicator Data'!#REF!="No Data",1,IF(#REF!&lt;&gt;"",1,0))</f>
        <v>#REF!</v>
      </c>
      <c r="AT90" s="33" t="e">
        <f>IF('Crisis Indicator Data'!#REF!="No Data",1,IF(#REF!&lt;&gt;"",1,0))</f>
        <v>#REF!</v>
      </c>
      <c r="AU90" s="33" t="e">
        <f>IF('Crisis Indicator Data'!#REF!="No Data",1,IF(#REF!&lt;&gt;"",1,0))</f>
        <v>#REF!</v>
      </c>
      <c r="AV90" s="33" t="e">
        <f>IF('Crisis Indicator Data'!#REF!="No Data",1,IF(#REF!&lt;&gt;"",1,0))</f>
        <v>#REF!</v>
      </c>
      <c r="AW90" s="33" t="e">
        <f>IF('Crisis Indicator Data'!#REF!="No Data",1,IF(#REF!&lt;&gt;"",1,0))</f>
        <v>#REF!</v>
      </c>
      <c r="AX90" s="33" t="e">
        <f>IF('Crisis Indicator Data'!#REF!="No Data",1,IF(#REF!&lt;&gt;"",1,0))</f>
        <v>#REF!</v>
      </c>
      <c r="AY90" s="33" t="e">
        <f>IF('Crisis Indicator Data'!#REF!="No Data",1,IF(#REF!&lt;&gt;"",1,0))</f>
        <v>#REF!</v>
      </c>
      <c r="AZ90" s="33" t="e">
        <f>IF('Crisis Indicator Data'!#REF!="No Data",1,IF(#REF!&lt;&gt;"",1,0))</f>
        <v>#REF!</v>
      </c>
      <c r="BA90" t="e">
        <f t="shared" si="2"/>
        <v>#REF!</v>
      </c>
      <c r="BB90" s="35" t="e">
        <f t="shared" si="3"/>
        <v>#REF!</v>
      </c>
    </row>
    <row r="91" spans="1:54" x14ac:dyDescent="0.3">
      <c r="A91" t="s">
        <v>167</v>
      </c>
      <c r="B91" s="33" t="e">
        <f>IF('Crisis Indicator Data'!#REF!="No Data",1,IF(#REF!&lt;&gt;"",1,0))</f>
        <v>#REF!</v>
      </c>
      <c r="C91" s="33" t="e">
        <f>IF('Crisis Indicator Data'!#REF!="No Data",1,IF(#REF!&lt;&gt;"",1,0))</f>
        <v>#REF!</v>
      </c>
      <c r="D91" s="33" t="e">
        <f>IF('Crisis Indicator Data'!#REF!="No Data",1,IF(#REF!&lt;&gt;"",1,0))</f>
        <v>#REF!</v>
      </c>
      <c r="E91" s="33" t="e">
        <f>IF('Crisis Indicator Data'!#REF!="No Data",1,IF(#REF!&lt;&gt;"",1,0))</f>
        <v>#REF!</v>
      </c>
      <c r="F91" s="33" t="e">
        <f>IF('Crisis Indicator Data'!#REF!="No Data",1,IF(#REF!&lt;&gt;"",1,0))</f>
        <v>#REF!</v>
      </c>
      <c r="G91" s="33" t="e">
        <f>IF('Crisis Indicator Data'!#REF!="No Data",1,IF(#REF!&lt;&gt;"",1,0))</f>
        <v>#REF!</v>
      </c>
      <c r="H91" s="33" t="e">
        <f>IF('Crisis Indicator Data'!#REF!="No Data",1,IF(#REF!&lt;&gt;"",1,0))</f>
        <v>#REF!</v>
      </c>
      <c r="I91" s="33" t="e">
        <f>IF('Crisis Indicator Data'!#REF!="No Data",1,IF(#REF!&lt;&gt;"",1,0))</f>
        <v>#REF!</v>
      </c>
      <c r="J91" s="33" t="e">
        <f>IF('Crisis Indicator Data'!#REF!="No Data",1,IF(#REF!&lt;&gt;"",1,0))</f>
        <v>#REF!</v>
      </c>
      <c r="K91" s="33" t="e">
        <f>IF('Crisis Indicator Data'!#REF!="No Data",1,IF(#REF!&lt;&gt;"",1,0))</f>
        <v>#REF!</v>
      </c>
      <c r="L91" s="33" t="e">
        <f>IF('Crisis Indicator Data'!#REF!="No Data",1,IF(#REF!&lt;&gt;"",1,0))</f>
        <v>#REF!</v>
      </c>
      <c r="M91" s="33" t="e">
        <f>IF('Crisis Indicator Data'!#REF!="No Data",1,IF(#REF!&lt;&gt;"",1,0))</f>
        <v>#REF!</v>
      </c>
      <c r="N91" s="33" t="e">
        <f>IF('Crisis Indicator Data'!#REF!="No Data",1,IF(#REF!&lt;&gt;"",1,0))</f>
        <v>#REF!</v>
      </c>
      <c r="O91" s="33" t="e">
        <f>IF('Crisis Indicator Data'!#REF!="No Data",1,IF(#REF!&lt;&gt;"",1,0))</f>
        <v>#REF!</v>
      </c>
      <c r="P91" s="33" t="e">
        <f>IF('Crisis Indicator Data'!#REF!="No Data",1,IF(#REF!&lt;&gt;"",1,0))</f>
        <v>#REF!</v>
      </c>
      <c r="Q91" s="33" t="e">
        <f>IF('Crisis Indicator Data'!#REF!="No Data",1,IF(#REF!&lt;&gt;"",1,0))</f>
        <v>#REF!</v>
      </c>
      <c r="R91" s="33" t="e">
        <f>IF('Crisis Indicator Data'!#REF!="No Data",1,IF(#REF!&lt;&gt;"",1,0))</f>
        <v>#REF!</v>
      </c>
      <c r="S91" s="33" t="e">
        <f>IF('Crisis Indicator Data'!#REF!="No Data",1,IF(#REF!&lt;&gt;"",1,0))</f>
        <v>#REF!</v>
      </c>
      <c r="T91" s="33" t="e">
        <f>IF('Crisis Indicator Data'!#REF!="No Data",1,IF(#REF!&lt;&gt;"",1,0))</f>
        <v>#REF!</v>
      </c>
      <c r="U91" s="33" t="e">
        <f>IF('Crisis Indicator Data'!#REF!="No Data",1,IF(#REF!&lt;&gt;"",1,0))</f>
        <v>#REF!</v>
      </c>
      <c r="V91" s="33" t="e">
        <f>IF('Crisis Indicator Data'!#REF!="No Data",1,IF(#REF!&lt;&gt;"",1,0))</f>
        <v>#REF!</v>
      </c>
      <c r="W91" s="33" t="e">
        <f>IF('Crisis Indicator Data'!#REF!="No Data",1,IF(#REF!&lt;&gt;"",1,0))</f>
        <v>#REF!</v>
      </c>
      <c r="X91" s="33" t="e">
        <f>IF('Crisis Indicator Data'!#REF!="No Data",1,IF(#REF!&lt;&gt;"",1,0))</f>
        <v>#REF!</v>
      </c>
      <c r="Y91" s="33" t="e">
        <f>IF('Crisis Indicator Data'!#REF!="No Data",1,IF(#REF!&lt;&gt;"",1,0))</f>
        <v>#REF!</v>
      </c>
      <c r="Z91" s="33" t="e">
        <f>IF('Crisis Indicator Data'!#REF!="No Data",1,IF(#REF!&lt;&gt;"",1,0))</f>
        <v>#REF!</v>
      </c>
      <c r="AA91" s="33" t="e">
        <f>IF('Crisis Indicator Data'!#REF!="No Data",1,IF(#REF!&lt;&gt;"",1,0))</f>
        <v>#REF!</v>
      </c>
      <c r="AB91" s="33" t="e">
        <f>IF('Crisis Indicator Data'!#REF!="No Data",1,IF(#REF!&lt;&gt;"",1,0))</f>
        <v>#REF!</v>
      </c>
      <c r="AC91" s="33" t="e">
        <f>IF('Crisis Indicator Data'!#REF!="No Data",1,IF(#REF!&lt;&gt;"",1,0))</f>
        <v>#REF!</v>
      </c>
      <c r="AD91" s="33" t="e">
        <f>IF('Crisis Indicator Data'!#REF!="No Data",1,IF(#REF!&lt;&gt;"",1,0))</f>
        <v>#REF!</v>
      </c>
      <c r="AE91" s="33" t="e">
        <f>IF('Crisis Indicator Data'!#REF!="No Data",1,IF(#REF!&lt;&gt;"",1,0))</f>
        <v>#REF!</v>
      </c>
      <c r="AF91" s="33" t="e">
        <f>IF('Crisis Indicator Data'!#REF!="No Data",1,IF(#REF!&lt;&gt;"",1,0))</f>
        <v>#REF!</v>
      </c>
      <c r="AG91" s="33" t="e">
        <f>IF('Crisis Indicator Data'!#REF!="No Data",1,IF(#REF!&lt;&gt;"",1,0))</f>
        <v>#REF!</v>
      </c>
      <c r="AH91" s="33" t="e">
        <f>IF('Crisis Indicator Data'!#REF!="No Data",1,IF(#REF!&lt;&gt;"",1,0))</f>
        <v>#REF!</v>
      </c>
      <c r="AI91" s="33" t="e">
        <f>IF('Crisis Indicator Data'!#REF!="No Data",1,IF(#REF!&lt;&gt;"",1,0))</f>
        <v>#REF!</v>
      </c>
      <c r="AJ91" s="33" t="e">
        <f>IF('Crisis Indicator Data'!#REF!="No Data",1,IF(#REF!&lt;&gt;"",1,0))</f>
        <v>#REF!</v>
      </c>
      <c r="AK91" s="33" t="e">
        <f>IF('Crisis Indicator Data'!#REF!="No Data",1,IF(#REF!&lt;&gt;"",1,0))</f>
        <v>#REF!</v>
      </c>
      <c r="AL91" s="33" t="e">
        <f>IF('Crisis Indicator Data'!#REF!="No Data",1,IF(#REF!&lt;&gt;"",1,0))</f>
        <v>#REF!</v>
      </c>
      <c r="AM91" s="33" t="e">
        <f>IF('Crisis Indicator Data'!#REF!="No Data",1,IF(#REF!&lt;&gt;"",1,0))</f>
        <v>#REF!</v>
      </c>
      <c r="AN91" s="33" t="e">
        <f>IF('Crisis Indicator Data'!#REF!="No Data",1,IF(#REF!&lt;&gt;"",1,0))</f>
        <v>#REF!</v>
      </c>
      <c r="AO91" s="33" t="e">
        <f>IF('Crisis Indicator Data'!#REF!="No Data",1,IF(#REF!&lt;&gt;"",1,0))</f>
        <v>#REF!</v>
      </c>
      <c r="AP91" s="33" t="e">
        <f>IF('Crisis Indicator Data'!#REF!="No Data",1,IF(#REF!&lt;&gt;"",1,0))</f>
        <v>#REF!</v>
      </c>
      <c r="AQ91" s="33" t="e">
        <f>IF('Crisis Indicator Data'!#REF!="No Data",1,IF(#REF!&lt;&gt;"",1,0))</f>
        <v>#REF!</v>
      </c>
      <c r="AR91" s="33" t="e">
        <f>IF('Crisis Indicator Data'!#REF!="No Data",1,IF(#REF!&lt;&gt;"",1,0))</f>
        <v>#REF!</v>
      </c>
      <c r="AS91" s="33" t="e">
        <f>IF('Crisis Indicator Data'!#REF!="No Data",1,IF(#REF!&lt;&gt;"",1,0))</f>
        <v>#REF!</v>
      </c>
      <c r="AT91" s="33" t="e">
        <f>IF('Crisis Indicator Data'!#REF!="No Data",1,IF(#REF!&lt;&gt;"",1,0))</f>
        <v>#REF!</v>
      </c>
      <c r="AU91" s="33" t="e">
        <f>IF('Crisis Indicator Data'!#REF!="No Data",1,IF(#REF!&lt;&gt;"",1,0))</f>
        <v>#REF!</v>
      </c>
      <c r="AV91" s="33" t="e">
        <f>IF('Crisis Indicator Data'!#REF!="No Data",1,IF(#REF!&lt;&gt;"",1,0))</f>
        <v>#REF!</v>
      </c>
      <c r="AW91" s="33" t="e">
        <f>IF('Crisis Indicator Data'!#REF!="No Data",1,IF(#REF!&lt;&gt;"",1,0))</f>
        <v>#REF!</v>
      </c>
      <c r="AX91" s="33" t="e">
        <f>IF('Crisis Indicator Data'!#REF!="No Data",1,IF(#REF!&lt;&gt;"",1,0))</f>
        <v>#REF!</v>
      </c>
      <c r="AY91" s="33" t="e">
        <f>IF('Crisis Indicator Data'!#REF!="No Data",1,IF(#REF!&lt;&gt;"",1,0))</f>
        <v>#REF!</v>
      </c>
      <c r="AZ91" s="33" t="e">
        <f>IF('Crisis Indicator Data'!#REF!="No Data",1,IF(#REF!&lt;&gt;"",1,0))</f>
        <v>#REF!</v>
      </c>
      <c r="BA91" t="e">
        <f t="shared" si="2"/>
        <v>#REF!</v>
      </c>
      <c r="BB91" s="35" t="e">
        <f t="shared" si="3"/>
        <v>#REF!</v>
      </c>
    </row>
    <row r="92" spans="1:54" x14ac:dyDescent="0.3">
      <c r="A92" t="s">
        <v>169</v>
      </c>
      <c r="B92" s="33" t="e">
        <f>IF('Crisis Indicator Data'!#REF!="No Data",1,IF(#REF!&lt;&gt;"",1,0))</f>
        <v>#REF!</v>
      </c>
      <c r="C92" s="33" t="e">
        <f>IF('Crisis Indicator Data'!#REF!="No Data",1,IF(#REF!&lt;&gt;"",1,0))</f>
        <v>#REF!</v>
      </c>
      <c r="D92" s="33" t="e">
        <f>IF('Crisis Indicator Data'!#REF!="No Data",1,IF(#REF!&lt;&gt;"",1,0))</f>
        <v>#REF!</v>
      </c>
      <c r="E92" s="33" t="e">
        <f>IF('Crisis Indicator Data'!#REF!="No Data",1,IF(#REF!&lt;&gt;"",1,0))</f>
        <v>#REF!</v>
      </c>
      <c r="F92" s="33" t="e">
        <f>IF('Crisis Indicator Data'!#REF!="No Data",1,IF(#REF!&lt;&gt;"",1,0))</f>
        <v>#REF!</v>
      </c>
      <c r="G92" s="33" t="e">
        <f>IF('Crisis Indicator Data'!#REF!="No Data",1,IF(#REF!&lt;&gt;"",1,0))</f>
        <v>#REF!</v>
      </c>
      <c r="H92" s="33" t="e">
        <f>IF('Crisis Indicator Data'!#REF!="No Data",1,IF(#REF!&lt;&gt;"",1,0))</f>
        <v>#REF!</v>
      </c>
      <c r="I92" s="33" t="e">
        <f>IF('Crisis Indicator Data'!#REF!="No Data",1,IF(#REF!&lt;&gt;"",1,0))</f>
        <v>#REF!</v>
      </c>
      <c r="J92" s="33" t="e">
        <f>IF('Crisis Indicator Data'!#REF!="No Data",1,IF(#REF!&lt;&gt;"",1,0))</f>
        <v>#REF!</v>
      </c>
      <c r="K92" s="33" t="e">
        <f>IF('Crisis Indicator Data'!#REF!="No Data",1,IF(#REF!&lt;&gt;"",1,0))</f>
        <v>#REF!</v>
      </c>
      <c r="L92" s="33" t="e">
        <f>IF('Crisis Indicator Data'!#REF!="No Data",1,IF(#REF!&lt;&gt;"",1,0))</f>
        <v>#REF!</v>
      </c>
      <c r="M92" s="33" t="e">
        <f>IF('Crisis Indicator Data'!#REF!="No Data",1,IF(#REF!&lt;&gt;"",1,0))</f>
        <v>#REF!</v>
      </c>
      <c r="N92" s="33" t="e">
        <f>IF('Crisis Indicator Data'!#REF!="No Data",1,IF(#REF!&lt;&gt;"",1,0))</f>
        <v>#REF!</v>
      </c>
      <c r="O92" s="33" t="e">
        <f>IF('Crisis Indicator Data'!#REF!="No Data",1,IF(#REF!&lt;&gt;"",1,0))</f>
        <v>#REF!</v>
      </c>
      <c r="P92" s="33" t="e">
        <f>IF('Crisis Indicator Data'!#REF!="No Data",1,IF(#REF!&lt;&gt;"",1,0))</f>
        <v>#REF!</v>
      </c>
      <c r="Q92" s="33" t="e">
        <f>IF('Crisis Indicator Data'!#REF!="No Data",1,IF(#REF!&lt;&gt;"",1,0))</f>
        <v>#REF!</v>
      </c>
      <c r="R92" s="33" t="e">
        <f>IF('Crisis Indicator Data'!#REF!="No Data",1,IF(#REF!&lt;&gt;"",1,0))</f>
        <v>#REF!</v>
      </c>
      <c r="S92" s="33" t="e">
        <f>IF('Crisis Indicator Data'!#REF!="No Data",1,IF(#REF!&lt;&gt;"",1,0))</f>
        <v>#REF!</v>
      </c>
      <c r="T92" s="33" t="e">
        <f>IF('Crisis Indicator Data'!#REF!="No Data",1,IF(#REF!&lt;&gt;"",1,0))</f>
        <v>#REF!</v>
      </c>
      <c r="U92" s="33" t="e">
        <f>IF('Crisis Indicator Data'!#REF!="No Data",1,IF(#REF!&lt;&gt;"",1,0))</f>
        <v>#REF!</v>
      </c>
      <c r="V92" s="33" t="e">
        <f>IF('Crisis Indicator Data'!#REF!="No Data",1,IF(#REF!&lt;&gt;"",1,0))</f>
        <v>#REF!</v>
      </c>
      <c r="W92" s="33" t="e">
        <f>IF('Crisis Indicator Data'!#REF!="No Data",1,IF(#REF!&lt;&gt;"",1,0))</f>
        <v>#REF!</v>
      </c>
      <c r="X92" s="33" t="e">
        <f>IF('Crisis Indicator Data'!#REF!="No Data",1,IF(#REF!&lt;&gt;"",1,0))</f>
        <v>#REF!</v>
      </c>
      <c r="Y92" s="33" t="e">
        <f>IF('Crisis Indicator Data'!#REF!="No Data",1,IF(#REF!&lt;&gt;"",1,0))</f>
        <v>#REF!</v>
      </c>
      <c r="Z92" s="33" t="e">
        <f>IF('Crisis Indicator Data'!#REF!="No Data",1,IF(#REF!&lt;&gt;"",1,0))</f>
        <v>#REF!</v>
      </c>
      <c r="AA92" s="33" t="e">
        <f>IF('Crisis Indicator Data'!#REF!="No Data",1,IF(#REF!&lt;&gt;"",1,0))</f>
        <v>#REF!</v>
      </c>
      <c r="AB92" s="33" t="e">
        <f>IF('Crisis Indicator Data'!#REF!="No Data",1,IF(#REF!&lt;&gt;"",1,0))</f>
        <v>#REF!</v>
      </c>
      <c r="AC92" s="33" t="e">
        <f>IF('Crisis Indicator Data'!#REF!="No Data",1,IF(#REF!&lt;&gt;"",1,0))</f>
        <v>#REF!</v>
      </c>
      <c r="AD92" s="33" t="e">
        <f>IF('Crisis Indicator Data'!#REF!="No Data",1,IF(#REF!&lt;&gt;"",1,0))</f>
        <v>#REF!</v>
      </c>
      <c r="AE92" s="33" t="e">
        <f>IF('Crisis Indicator Data'!#REF!="No Data",1,IF(#REF!&lt;&gt;"",1,0))</f>
        <v>#REF!</v>
      </c>
      <c r="AF92" s="33" t="e">
        <f>IF('Crisis Indicator Data'!#REF!="No Data",1,IF(#REF!&lt;&gt;"",1,0))</f>
        <v>#REF!</v>
      </c>
      <c r="AG92" s="33" t="e">
        <f>IF('Crisis Indicator Data'!#REF!="No Data",1,IF(#REF!&lt;&gt;"",1,0))</f>
        <v>#REF!</v>
      </c>
      <c r="AH92" s="33" t="e">
        <f>IF('Crisis Indicator Data'!#REF!="No Data",1,IF(#REF!&lt;&gt;"",1,0))</f>
        <v>#REF!</v>
      </c>
      <c r="AI92" s="33" t="e">
        <f>IF('Crisis Indicator Data'!#REF!="No Data",1,IF(#REF!&lt;&gt;"",1,0))</f>
        <v>#REF!</v>
      </c>
      <c r="AJ92" s="33" t="e">
        <f>IF('Crisis Indicator Data'!#REF!="No Data",1,IF(#REF!&lt;&gt;"",1,0))</f>
        <v>#REF!</v>
      </c>
      <c r="AK92" s="33" t="e">
        <f>IF('Crisis Indicator Data'!#REF!="No Data",1,IF(#REF!&lt;&gt;"",1,0))</f>
        <v>#REF!</v>
      </c>
      <c r="AL92" s="33" t="e">
        <f>IF('Crisis Indicator Data'!#REF!="No Data",1,IF(#REF!&lt;&gt;"",1,0))</f>
        <v>#REF!</v>
      </c>
      <c r="AM92" s="33" t="e">
        <f>IF('Crisis Indicator Data'!#REF!="No Data",1,IF(#REF!&lt;&gt;"",1,0))</f>
        <v>#REF!</v>
      </c>
      <c r="AN92" s="33" t="e">
        <f>IF('Crisis Indicator Data'!#REF!="No Data",1,IF(#REF!&lt;&gt;"",1,0))</f>
        <v>#REF!</v>
      </c>
      <c r="AO92" s="33" t="e">
        <f>IF('Crisis Indicator Data'!#REF!="No Data",1,IF(#REF!&lt;&gt;"",1,0))</f>
        <v>#REF!</v>
      </c>
      <c r="AP92" s="33" t="e">
        <f>IF('Crisis Indicator Data'!#REF!="No Data",1,IF(#REF!&lt;&gt;"",1,0))</f>
        <v>#REF!</v>
      </c>
      <c r="AQ92" s="33" t="e">
        <f>IF('Crisis Indicator Data'!#REF!="No Data",1,IF(#REF!&lt;&gt;"",1,0))</f>
        <v>#REF!</v>
      </c>
      <c r="AR92" s="33" t="e">
        <f>IF('Crisis Indicator Data'!#REF!="No Data",1,IF(#REF!&lt;&gt;"",1,0))</f>
        <v>#REF!</v>
      </c>
      <c r="AS92" s="33" t="e">
        <f>IF('Crisis Indicator Data'!#REF!="No Data",1,IF(#REF!&lt;&gt;"",1,0))</f>
        <v>#REF!</v>
      </c>
      <c r="AT92" s="33" t="e">
        <f>IF('Crisis Indicator Data'!#REF!="No Data",1,IF(#REF!&lt;&gt;"",1,0))</f>
        <v>#REF!</v>
      </c>
      <c r="AU92" s="33" t="e">
        <f>IF('Crisis Indicator Data'!#REF!="No Data",1,IF(#REF!&lt;&gt;"",1,0))</f>
        <v>#REF!</v>
      </c>
      <c r="AV92" s="33" t="e">
        <f>IF('Crisis Indicator Data'!#REF!="No Data",1,IF(#REF!&lt;&gt;"",1,0))</f>
        <v>#REF!</v>
      </c>
      <c r="AW92" s="33" t="e">
        <f>IF('Crisis Indicator Data'!#REF!="No Data",1,IF(#REF!&lt;&gt;"",1,0))</f>
        <v>#REF!</v>
      </c>
      <c r="AX92" s="33" t="e">
        <f>IF('Crisis Indicator Data'!#REF!="No Data",1,IF(#REF!&lt;&gt;"",1,0))</f>
        <v>#REF!</v>
      </c>
      <c r="AY92" s="33" t="e">
        <f>IF('Crisis Indicator Data'!#REF!="No Data",1,IF(#REF!&lt;&gt;"",1,0))</f>
        <v>#REF!</v>
      </c>
      <c r="AZ92" s="33" t="e">
        <f>IF('Crisis Indicator Data'!#REF!="No Data",1,IF(#REF!&lt;&gt;"",1,0))</f>
        <v>#REF!</v>
      </c>
      <c r="BA92" t="e">
        <f t="shared" si="2"/>
        <v>#REF!</v>
      </c>
      <c r="BB92" s="35" t="e">
        <f t="shared" si="3"/>
        <v>#REF!</v>
      </c>
    </row>
    <row r="93" spans="1:54" x14ac:dyDescent="0.3">
      <c r="A93" t="s">
        <v>171</v>
      </c>
      <c r="B93" s="33" t="e">
        <f>IF('Crisis Indicator Data'!#REF!="No Data",1,IF(#REF!&lt;&gt;"",1,0))</f>
        <v>#REF!</v>
      </c>
      <c r="C93" s="33" t="e">
        <f>IF('Crisis Indicator Data'!#REF!="No Data",1,IF(#REF!&lt;&gt;"",1,0))</f>
        <v>#REF!</v>
      </c>
      <c r="D93" s="33" t="e">
        <f>IF('Crisis Indicator Data'!#REF!="No Data",1,IF(#REF!&lt;&gt;"",1,0))</f>
        <v>#REF!</v>
      </c>
      <c r="E93" s="33" t="e">
        <f>IF('Crisis Indicator Data'!#REF!="No Data",1,IF(#REF!&lt;&gt;"",1,0))</f>
        <v>#REF!</v>
      </c>
      <c r="F93" s="33" t="e">
        <f>IF('Crisis Indicator Data'!#REF!="No Data",1,IF(#REF!&lt;&gt;"",1,0))</f>
        <v>#REF!</v>
      </c>
      <c r="G93" s="33" t="e">
        <f>IF('Crisis Indicator Data'!#REF!="No Data",1,IF(#REF!&lt;&gt;"",1,0))</f>
        <v>#REF!</v>
      </c>
      <c r="H93" s="33" t="e">
        <f>IF('Crisis Indicator Data'!#REF!="No Data",1,IF(#REF!&lt;&gt;"",1,0))</f>
        <v>#REF!</v>
      </c>
      <c r="I93" s="33" t="e">
        <f>IF('Crisis Indicator Data'!#REF!="No Data",1,IF(#REF!&lt;&gt;"",1,0))</f>
        <v>#REF!</v>
      </c>
      <c r="J93" s="33" t="e">
        <f>IF('Crisis Indicator Data'!#REF!="No Data",1,IF(#REF!&lt;&gt;"",1,0))</f>
        <v>#REF!</v>
      </c>
      <c r="K93" s="33" t="e">
        <f>IF('Crisis Indicator Data'!#REF!="No Data",1,IF(#REF!&lt;&gt;"",1,0))</f>
        <v>#REF!</v>
      </c>
      <c r="L93" s="33" t="e">
        <f>IF('Crisis Indicator Data'!#REF!="No Data",1,IF(#REF!&lt;&gt;"",1,0))</f>
        <v>#REF!</v>
      </c>
      <c r="M93" s="33" t="e">
        <f>IF('Crisis Indicator Data'!#REF!="No Data",1,IF(#REF!&lt;&gt;"",1,0))</f>
        <v>#REF!</v>
      </c>
      <c r="N93" s="33" t="e">
        <f>IF('Crisis Indicator Data'!#REF!="No Data",1,IF(#REF!&lt;&gt;"",1,0))</f>
        <v>#REF!</v>
      </c>
      <c r="O93" s="33" t="e">
        <f>IF('Crisis Indicator Data'!#REF!="No Data",1,IF(#REF!&lt;&gt;"",1,0))</f>
        <v>#REF!</v>
      </c>
      <c r="P93" s="33" t="e">
        <f>IF('Crisis Indicator Data'!#REF!="No Data",1,IF(#REF!&lt;&gt;"",1,0))</f>
        <v>#REF!</v>
      </c>
      <c r="Q93" s="33" t="e">
        <f>IF('Crisis Indicator Data'!#REF!="No Data",1,IF(#REF!&lt;&gt;"",1,0))</f>
        <v>#REF!</v>
      </c>
      <c r="R93" s="33" t="e">
        <f>IF('Crisis Indicator Data'!#REF!="No Data",1,IF(#REF!&lt;&gt;"",1,0))</f>
        <v>#REF!</v>
      </c>
      <c r="S93" s="33" t="e">
        <f>IF('Crisis Indicator Data'!#REF!="No Data",1,IF(#REF!&lt;&gt;"",1,0))</f>
        <v>#REF!</v>
      </c>
      <c r="T93" s="33" t="e">
        <f>IF('Crisis Indicator Data'!#REF!="No Data",1,IF(#REF!&lt;&gt;"",1,0))</f>
        <v>#REF!</v>
      </c>
      <c r="U93" s="33" t="e">
        <f>IF('Crisis Indicator Data'!#REF!="No Data",1,IF(#REF!&lt;&gt;"",1,0))</f>
        <v>#REF!</v>
      </c>
      <c r="V93" s="33" t="e">
        <f>IF('Crisis Indicator Data'!#REF!="No Data",1,IF(#REF!&lt;&gt;"",1,0))</f>
        <v>#REF!</v>
      </c>
      <c r="W93" s="33" t="e">
        <f>IF('Crisis Indicator Data'!#REF!="No Data",1,IF(#REF!&lt;&gt;"",1,0))</f>
        <v>#REF!</v>
      </c>
      <c r="X93" s="33" t="e">
        <f>IF('Crisis Indicator Data'!#REF!="No Data",1,IF(#REF!&lt;&gt;"",1,0))</f>
        <v>#REF!</v>
      </c>
      <c r="Y93" s="33" t="e">
        <f>IF('Crisis Indicator Data'!#REF!="No Data",1,IF(#REF!&lt;&gt;"",1,0))</f>
        <v>#REF!</v>
      </c>
      <c r="Z93" s="33" t="e">
        <f>IF('Crisis Indicator Data'!#REF!="No Data",1,IF(#REF!&lt;&gt;"",1,0))</f>
        <v>#REF!</v>
      </c>
      <c r="AA93" s="33" t="e">
        <f>IF('Crisis Indicator Data'!#REF!="No Data",1,IF(#REF!&lt;&gt;"",1,0))</f>
        <v>#REF!</v>
      </c>
      <c r="AB93" s="33" t="e">
        <f>IF('Crisis Indicator Data'!#REF!="No Data",1,IF(#REF!&lt;&gt;"",1,0))</f>
        <v>#REF!</v>
      </c>
      <c r="AC93" s="33" t="e">
        <f>IF('Crisis Indicator Data'!#REF!="No Data",1,IF(#REF!&lt;&gt;"",1,0))</f>
        <v>#REF!</v>
      </c>
      <c r="AD93" s="33" t="e">
        <f>IF('Crisis Indicator Data'!#REF!="No Data",1,IF(#REF!&lt;&gt;"",1,0))</f>
        <v>#REF!</v>
      </c>
      <c r="AE93" s="33" t="e">
        <f>IF('Crisis Indicator Data'!#REF!="No Data",1,IF(#REF!&lt;&gt;"",1,0))</f>
        <v>#REF!</v>
      </c>
      <c r="AF93" s="33" t="e">
        <f>IF('Crisis Indicator Data'!#REF!="No Data",1,IF(#REF!&lt;&gt;"",1,0))</f>
        <v>#REF!</v>
      </c>
      <c r="AG93" s="33" t="e">
        <f>IF('Crisis Indicator Data'!#REF!="No Data",1,IF(#REF!&lt;&gt;"",1,0))</f>
        <v>#REF!</v>
      </c>
      <c r="AH93" s="33" t="e">
        <f>IF('Crisis Indicator Data'!#REF!="No Data",1,IF(#REF!&lt;&gt;"",1,0))</f>
        <v>#REF!</v>
      </c>
      <c r="AI93" s="33" t="e">
        <f>IF('Crisis Indicator Data'!#REF!="No Data",1,IF(#REF!&lt;&gt;"",1,0))</f>
        <v>#REF!</v>
      </c>
      <c r="AJ93" s="33" t="e">
        <f>IF('Crisis Indicator Data'!#REF!="No Data",1,IF(#REF!&lt;&gt;"",1,0))</f>
        <v>#REF!</v>
      </c>
      <c r="AK93" s="33" t="e">
        <f>IF('Crisis Indicator Data'!#REF!="No Data",1,IF(#REF!&lt;&gt;"",1,0))</f>
        <v>#REF!</v>
      </c>
      <c r="AL93" s="33" t="e">
        <f>IF('Crisis Indicator Data'!#REF!="No Data",1,IF(#REF!&lt;&gt;"",1,0))</f>
        <v>#REF!</v>
      </c>
      <c r="AM93" s="33" t="e">
        <f>IF('Crisis Indicator Data'!#REF!="No Data",1,IF(#REF!&lt;&gt;"",1,0))</f>
        <v>#REF!</v>
      </c>
      <c r="AN93" s="33" t="e">
        <f>IF('Crisis Indicator Data'!#REF!="No Data",1,IF(#REF!&lt;&gt;"",1,0))</f>
        <v>#REF!</v>
      </c>
      <c r="AO93" s="33" t="e">
        <f>IF('Crisis Indicator Data'!#REF!="No Data",1,IF(#REF!&lt;&gt;"",1,0))</f>
        <v>#REF!</v>
      </c>
      <c r="AP93" s="33" t="e">
        <f>IF('Crisis Indicator Data'!#REF!="No Data",1,IF(#REF!&lt;&gt;"",1,0))</f>
        <v>#REF!</v>
      </c>
      <c r="AQ93" s="33" t="e">
        <f>IF('Crisis Indicator Data'!#REF!="No Data",1,IF(#REF!&lt;&gt;"",1,0))</f>
        <v>#REF!</v>
      </c>
      <c r="AR93" s="33" t="e">
        <f>IF('Crisis Indicator Data'!#REF!="No Data",1,IF(#REF!&lt;&gt;"",1,0))</f>
        <v>#REF!</v>
      </c>
      <c r="AS93" s="33" t="e">
        <f>IF('Crisis Indicator Data'!#REF!="No Data",1,IF(#REF!&lt;&gt;"",1,0))</f>
        <v>#REF!</v>
      </c>
      <c r="AT93" s="33" t="e">
        <f>IF('Crisis Indicator Data'!#REF!="No Data",1,IF(#REF!&lt;&gt;"",1,0))</f>
        <v>#REF!</v>
      </c>
      <c r="AU93" s="33" t="e">
        <f>IF('Crisis Indicator Data'!#REF!="No Data",1,IF(#REF!&lt;&gt;"",1,0))</f>
        <v>#REF!</v>
      </c>
      <c r="AV93" s="33" t="e">
        <f>IF('Crisis Indicator Data'!#REF!="No Data",1,IF(#REF!&lt;&gt;"",1,0))</f>
        <v>#REF!</v>
      </c>
      <c r="AW93" s="33" t="e">
        <f>IF('Crisis Indicator Data'!#REF!="No Data",1,IF(#REF!&lt;&gt;"",1,0))</f>
        <v>#REF!</v>
      </c>
      <c r="AX93" s="33" t="e">
        <f>IF('Crisis Indicator Data'!#REF!="No Data",1,IF(#REF!&lt;&gt;"",1,0))</f>
        <v>#REF!</v>
      </c>
      <c r="AY93" s="33" t="e">
        <f>IF('Crisis Indicator Data'!#REF!="No Data",1,IF(#REF!&lt;&gt;"",1,0))</f>
        <v>#REF!</v>
      </c>
      <c r="AZ93" s="33" t="e">
        <f>IF('Crisis Indicator Data'!#REF!="No Data",1,IF(#REF!&lt;&gt;"",1,0))</f>
        <v>#REF!</v>
      </c>
      <c r="BA93" t="e">
        <f t="shared" si="2"/>
        <v>#REF!</v>
      </c>
      <c r="BB93" s="35" t="e">
        <f t="shared" si="3"/>
        <v>#REF!</v>
      </c>
    </row>
    <row r="94" spans="1:54" x14ac:dyDescent="0.3">
      <c r="A94" t="s">
        <v>172</v>
      </c>
      <c r="B94" s="33" t="e">
        <f>IF('Crisis Indicator Data'!#REF!="No Data",1,IF(#REF!&lt;&gt;"",1,0))</f>
        <v>#REF!</v>
      </c>
      <c r="C94" s="33" t="e">
        <f>IF('Crisis Indicator Data'!#REF!="No Data",1,IF(#REF!&lt;&gt;"",1,0))</f>
        <v>#REF!</v>
      </c>
      <c r="D94" s="33" t="e">
        <f>IF('Crisis Indicator Data'!#REF!="No Data",1,IF(#REF!&lt;&gt;"",1,0))</f>
        <v>#REF!</v>
      </c>
      <c r="E94" s="33" t="e">
        <f>IF('Crisis Indicator Data'!#REF!="No Data",1,IF(#REF!&lt;&gt;"",1,0))</f>
        <v>#REF!</v>
      </c>
      <c r="F94" s="33" t="e">
        <f>IF('Crisis Indicator Data'!#REF!="No Data",1,IF(#REF!&lt;&gt;"",1,0))</f>
        <v>#REF!</v>
      </c>
      <c r="G94" s="33" t="e">
        <f>IF('Crisis Indicator Data'!#REF!="No Data",1,IF(#REF!&lt;&gt;"",1,0))</f>
        <v>#REF!</v>
      </c>
      <c r="H94" s="33" t="e">
        <f>IF('Crisis Indicator Data'!#REF!="No Data",1,IF(#REF!&lt;&gt;"",1,0))</f>
        <v>#REF!</v>
      </c>
      <c r="I94" s="33" t="e">
        <f>IF('Crisis Indicator Data'!#REF!="No Data",1,IF(#REF!&lt;&gt;"",1,0))</f>
        <v>#REF!</v>
      </c>
      <c r="J94" s="33" t="e">
        <f>IF('Crisis Indicator Data'!#REF!="No Data",1,IF(#REF!&lt;&gt;"",1,0))</f>
        <v>#REF!</v>
      </c>
      <c r="K94" s="33" t="e">
        <f>IF('Crisis Indicator Data'!#REF!="No Data",1,IF(#REF!&lt;&gt;"",1,0))</f>
        <v>#REF!</v>
      </c>
      <c r="L94" s="33" t="e">
        <f>IF('Crisis Indicator Data'!#REF!="No Data",1,IF(#REF!&lt;&gt;"",1,0))</f>
        <v>#REF!</v>
      </c>
      <c r="M94" s="33" t="e">
        <f>IF('Crisis Indicator Data'!#REF!="No Data",1,IF(#REF!&lt;&gt;"",1,0))</f>
        <v>#REF!</v>
      </c>
      <c r="N94" s="33" t="e">
        <f>IF('Crisis Indicator Data'!#REF!="No Data",1,IF(#REF!&lt;&gt;"",1,0))</f>
        <v>#REF!</v>
      </c>
      <c r="O94" s="33" t="e">
        <f>IF('Crisis Indicator Data'!#REF!="No Data",1,IF(#REF!&lt;&gt;"",1,0))</f>
        <v>#REF!</v>
      </c>
      <c r="P94" s="33" t="e">
        <f>IF('Crisis Indicator Data'!#REF!="No Data",1,IF(#REF!&lt;&gt;"",1,0))</f>
        <v>#REF!</v>
      </c>
      <c r="Q94" s="33" t="e">
        <f>IF('Crisis Indicator Data'!#REF!="No Data",1,IF(#REF!&lt;&gt;"",1,0))</f>
        <v>#REF!</v>
      </c>
      <c r="R94" s="33" t="e">
        <f>IF('Crisis Indicator Data'!#REF!="No Data",1,IF(#REF!&lt;&gt;"",1,0))</f>
        <v>#REF!</v>
      </c>
      <c r="S94" s="33" t="e">
        <f>IF('Crisis Indicator Data'!#REF!="No Data",1,IF(#REF!&lt;&gt;"",1,0))</f>
        <v>#REF!</v>
      </c>
      <c r="T94" s="33" t="e">
        <f>IF('Crisis Indicator Data'!#REF!="No Data",1,IF(#REF!&lt;&gt;"",1,0))</f>
        <v>#REF!</v>
      </c>
      <c r="U94" s="33" t="e">
        <f>IF('Crisis Indicator Data'!#REF!="No Data",1,IF(#REF!&lt;&gt;"",1,0))</f>
        <v>#REF!</v>
      </c>
      <c r="V94" s="33" t="e">
        <f>IF('Crisis Indicator Data'!#REF!="No Data",1,IF(#REF!&lt;&gt;"",1,0))</f>
        <v>#REF!</v>
      </c>
      <c r="W94" s="33" t="e">
        <f>IF('Crisis Indicator Data'!#REF!="No Data",1,IF(#REF!&lt;&gt;"",1,0))</f>
        <v>#REF!</v>
      </c>
      <c r="X94" s="33" t="e">
        <f>IF('Crisis Indicator Data'!#REF!="No Data",1,IF(#REF!&lt;&gt;"",1,0))</f>
        <v>#REF!</v>
      </c>
      <c r="Y94" s="33" t="e">
        <f>IF('Crisis Indicator Data'!#REF!="No Data",1,IF(#REF!&lt;&gt;"",1,0))</f>
        <v>#REF!</v>
      </c>
      <c r="Z94" s="33" t="e">
        <f>IF('Crisis Indicator Data'!#REF!="No Data",1,IF(#REF!&lt;&gt;"",1,0))</f>
        <v>#REF!</v>
      </c>
      <c r="AA94" s="33" t="e">
        <f>IF('Crisis Indicator Data'!#REF!="No Data",1,IF(#REF!&lt;&gt;"",1,0))</f>
        <v>#REF!</v>
      </c>
      <c r="AB94" s="33" t="e">
        <f>IF('Crisis Indicator Data'!#REF!="No Data",1,IF(#REF!&lt;&gt;"",1,0))</f>
        <v>#REF!</v>
      </c>
      <c r="AC94" s="33" t="e">
        <f>IF('Crisis Indicator Data'!#REF!="No Data",1,IF(#REF!&lt;&gt;"",1,0))</f>
        <v>#REF!</v>
      </c>
      <c r="AD94" s="33" t="e">
        <f>IF('Crisis Indicator Data'!#REF!="No Data",1,IF(#REF!&lt;&gt;"",1,0))</f>
        <v>#REF!</v>
      </c>
      <c r="AE94" s="33" t="e">
        <f>IF('Crisis Indicator Data'!#REF!="No Data",1,IF(#REF!&lt;&gt;"",1,0))</f>
        <v>#REF!</v>
      </c>
      <c r="AF94" s="33" t="e">
        <f>IF('Crisis Indicator Data'!#REF!="No Data",1,IF(#REF!&lt;&gt;"",1,0))</f>
        <v>#REF!</v>
      </c>
      <c r="AG94" s="33" t="e">
        <f>IF('Crisis Indicator Data'!#REF!="No Data",1,IF(#REF!&lt;&gt;"",1,0))</f>
        <v>#REF!</v>
      </c>
      <c r="AH94" s="33" t="e">
        <f>IF('Crisis Indicator Data'!#REF!="No Data",1,IF(#REF!&lt;&gt;"",1,0))</f>
        <v>#REF!</v>
      </c>
      <c r="AI94" s="33" t="e">
        <f>IF('Crisis Indicator Data'!#REF!="No Data",1,IF(#REF!&lt;&gt;"",1,0))</f>
        <v>#REF!</v>
      </c>
      <c r="AJ94" s="33" t="e">
        <f>IF('Crisis Indicator Data'!#REF!="No Data",1,IF(#REF!&lt;&gt;"",1,0))</f>
        <v>#REF!</v>
      </c>
      <c r="AK94" s="33" t="e">
        <f>IF('Crisis Indicator Data'!#REF!="No Data",1,IF(#REF!&lt;&gt;"",1,0))</f>
        <v>#REF!</v>
      </c>
      <c r="AL94" s="33" t="e">
        <f>IF('Crisis Indicator Data'!#REF!="No Data",1,IF(#REF!&lt;&gt;"",1,0))</f>
        <v>#REF!</v>
      </c>
      <c r="AM94" s="33" t="e">
        <f>IF('Crisis Indicator Data'!#REF!="No Data",1,IF(#REF!&lt;&gt;"",1,0))</f>
        <v>#REF!</v>
      </c>
      <c r="AN94" s="33" t="e">
        <f>IF('Crisis Indicator Data'!#REF!="No Data",1,IF(#REF!&lt;&gt;"",1,0))</f>
        <v>#REF!</v>
      </c>
      <c r="AO94" s="33" t="e">
        <f>IF('Crisis Indicator Data'!#REF!="No Data",1,IF(#REF!&lt;&gt;"",1,0))</f>
        <v>#REF!</v>
      </c>
      <c r="AP94" s="33" t="e">
        <f>IF('Crisis Indicator Data'!#REF!="No Data",1,IF(#REF!&lt;&gt;"",1,0))</f>
        <v>#REF!</v>
      </c>
      <c r="AQ94" s="33" t="e">
        <f>IF('Crisis Indicator Data'!#REF!="No Data",1,IF(#REF!&lt;&gt;"",1,0))</f>
        <v>#REF!</v>
      </c>
      <c r="AR94" s="33" t="e">
        <f>IF('Crisis Indicator Data'!#REF!="No Data",1,IF(#REF!&lt;&gt;"",1,0))</f>
        <v>#REF!</v>
      </c>
      <c r="AS94" s="33" t="e">
        <f>IF('Crisis Indicator Data'!#REF!="No Data",1,IF(#REF!&lt;&gt;"",1,0))</f>
        <v>#REF!</v>
      </c>
      <c r="AT94" s="33" t="e">
        <f>IF('Crisis Indicator Data'!#REF!="No Data",1,IF(#REF!&lt;&gt;"",1,0))</f>
        <v>#REF!</v>
      </c>
      <c r="AU94" s="33" t="e">
        <f>IF('Crisis Indicator Data'!#REF!="No Data",1,IF(#REF!&lt;&gt;"",1,0))</f>
        <v>#REF!</v>
      </c>
      <c r="AV94" s="33" t="e">
        <f>IF('Crisis Indicator Data'!#REF!="No Data",1,IF(#REF!&lt;&gt;"",1,0))</f>
        <v>#REF!</v>
      </c>
      <c r="AW94" s="33" t="e">
        <f>IF('Crisis Indicator Data'!#REF!="No Data",1,IF(#REF!&lt;&gt;"",1,0))</f>
        <v>#REF!</v>
      </c>
      <c r="AX94" s="33" t="e">
        <f>IF('Crisis Indicator Data'!#REF!="No Data",1,IF(#REF!&lt;&gt;"",1,0))</f>
        <v>#REF!</v>
      </c>
      <c r="AY94" s="33" t="e">
        <f>IF('Crisis Indicator Data'!#REF!="No Data",1,IF(#REF!&lt;&gt;"",1,0))</f>
        <v>#REF!</v>
      </c>
      <c r="AZ94" s="33" t="e">
        <f>IF('Crisis Indicator Data'!#REF!="No Data",1,IF(#REF!&lt;&gt;"",1,0))</f>
        <v>#REF!</v>
      </c>
      <c r="BA94" t="e">
        <f t="shared" si="2"/>
        <v>#REF!</v>
      </c>
      <c r="BB94" s="35" t="e">
        <f t="shared" si="3"/>
        <v>#REF!</v>
      </c>
    </row>
    <row r="95" spans="1:54" x14ac:dyDescent="0.3">
      <c r="A95" t="s">
        <v>173</v>
      </c>
      <c r="B95" s="33" t="e">
        <f>IF('Crisis Indicator Data'!#REF!="No Data",1,IF(#REF!&lt;&gt;"",1,0))</f>
        <v>#REF!</v>
      </c>
      <c r="C95" s="33" t="e">
        <f>IF('Crisis Indicator Data'!#REF!="No Data",1,IF(#REF!&lt;&gt;"",1,0))</f>
        <v>#REF!</v>
      </c>
      <c r="D95" s="33" t="e">
        <f>IF('Crisis Indicator Data'!#REF!="No Data",1,IF(#REF!&lt;&gt;"",1,0))</f>
        <v>#REF!</v>
      </c>
      <c r="E95" s="33" t="e">
        <f>IF('Crisis Indicator Data'!#REF!="No Data",1,IF(#REF!&lt;&gt;"",1,0))</f>
        <v>#REF!</v>
      </c>
      <c r="F95" s="33" t="e">
        <f>IF('Crisis Indicator Data'!#REF!="No Data",1,IF(#REF!&lt;&gt;"",1,0))</f>
        <v>#REF!</v>
      </c>
      <c r="G95" s="33" t="e">
        <f>IF('Crisis Indicator Data'!#REF!="No Data",1,IF(#REF!&lt;&gt;"",1,0))</f>
        <v>#REF!</v>
      </c>
      <c r="H95" s="33" t="e">
        <f>IF('Crisis Indicator Data'!#REF!="No Data",1,IF(#REF!&lt;&gt;"",1,0))</f>
        <v>#REF!</v>
      </c>
      <c r="I95" s="33" t="e">
        <f>IF('Crisis Indicator Data'!#REF!="No Data",1,IF(#REF!&lt;&gt;"",1,0))</f>
        <v>#REF!</v>
      </c>
      <c r="J95" s="33" t="e">
        <f>IF('Crisis Indicator Data'!#REF!="No Data",1,IF(#REF!&lt;&gt;"",1,0))</f>
        <v>#REF!</v>
      </c>
      <c r="K95" s="33" t="e">
        <f>IF('Crisis Indicator Data'!#REF!="No Data",1,IF(#REF!&lt;&gt;"",1,0))</f>
        <v>#REF!</v>
      </c>
      <c r="L95" s="33" t="e">
        <f>IF('Crisis Indicator Data'!#REF!="No Data",1,IF(#REF!&lt;&gt;"",1,0))</f>
        <v>#REF!</v>
      </c>
      <c r="M95" s="33" t="e">
        <f>IF('Crisis Indicator Data'!#REF!="No Data",1,IF(#REF!&lt;&gt;"",1,0))</f>
        <v>#REF!</v>
      </c>
      <c r="N95" s="33" t="e">
        <f>IF('Crisis Indicator Data'!#REF!="No Data",1,IF(#REF!&lt;&gt;"",1,0))</f>
        <v>#REF!</v>
      </c>
      <c r="O95" s="33" t="e">
        <f>IF('Crisis Indicator Data'!#REF!="No Data",1,IF(#REF!&lt;&gt;"",1,0))</f>
        <v>#REF!</v>
      </c>
      <c r="P95" s="33" t="e">
        <f>IF('Crisis Indicator Data'!#REF!="No Data",1,IF(#REF!&lt;&gt;"",1,0))</f>
        <v>#REF!</v>
      </c>
      <c r="Q95" s="33" t="e">
        <f>IF('Crisis Indicator Data'!#REF!="No Data",1,IF(#REF!&lt;&gt;"",1,0))</f>
        <v>#REF!</v>
      </c>
      <c r="R95" s="33" t="e">
        <f>IF('Crisis Indicator Data'!#REF!="No Data",1,IF(#REF!&lt;&gt;"",1,0))</f>
        <v>#REF!</v>
      </c>
      <c r="S95" s="33" t="e">
        <f>IF('Crisis Indicator Data'!#REF!="No Data",1,IF(#REF!&lt;&gt;"",1,0))</f>
        <v>#REF!</v>
      </c>
      <c r="T95" s="33" t="e">
        <f>IF('Crisis Indicator Data'!#REF!="No Data",1,IF(#REF!&lt;&gt;"",1,0))</f>
        <v>#REF!</v>
      </c>
      <c r="U95" s="33" t="e">
        <f>IF('Crisis Indicator Data'!#REF!="No Data",1,IF(#REF!&lt;&gt;"",1,0))</f>
        <v>#REF!</v>
      </c>
      <c r="V95" s="33" t="e">
        <f>IF('Crisis Indicator Data'!#REF!="No Data",1,IF(#REF!&lt;&gt;"",1,0))</f>
        <v>#REF!</v>
      </c>
      <c r="W95" s="33" t="e">
        <f>IF('Crisis Indicator Data'!#REF!="No Data",1,IF(#REF!&lt;&gt;"",1,0))</f>
        <v>#REF!</v>
      </c>
      <c r="X95" s="33" t="e">
        <f>IF('Crisis Indicator Data'!#REF!="No Data",1,IF(#REF!&lt;&gt;"",1,0))</f>
        <v>#REF!</v>
      </c>
      <c r="Y95" s="33" t="e">
        <f>IF('Crisis Indicator Data'!#REF!="No Data",1,IF(#REF!&lt;&gt;"",1,0))</f>
        <v>#REF!</v>
      </c>
      <c r="Z95" s="33" t="e">
        <f>IF('Crisis Indicator Data'!#REF!="No Data",1,IF(#REF!&lt;&gt;"",1,0))</f>
        <v>#REF!</v>
      </c>
      <c r="AA95" s="33" t="e">
        <f>IF('Crisis Indicator Data'!#REF!="No Data",1,IF(#REF!&lt;&gt;"",1,0))</f>
        <v>#REF!</v>
      </c>
      <c r="AB95" s="33" t="e">
        <f>IF('Crisis Indicator Data'!#REF!="No Data",1,IF(#REF!&lt;&gt;"",1,0))</f>
        <v>#REF!</v>
      </c>
      <c r="AC95" s="33" t="e">
        <f>IF('Crisis Indicator Data'!#REF!="No Data",1,IF(#REF!&lt;&gt;"",1,0))</f>
        <v>#REF!</v>
      </c>
      <c r="AD95" s="33" t="e">
        <f>IF('Crisis Indicator Data'!#REF!="No Data",1,IF(#REF!&lt;&gt;"",1,0))</f>
        <v>#REF!</v>
      </c>
      <c r="AE95" s="33" t="e">
        <f>IF('Crisis Indicator Data'!#REF!="No Data",1,IF(#REF!&lt;&gt;"",1,0))</f>
        <v>#REF!</v>
      </c>
      <c r="AF95" s="33" t="e">
        <f>IF('Crisis Indicator Data'!#REF!="No Data",1,IF(#REF!&lt;&gt;"",1,0))</f>
        <v>#REF!</v>
      </c>
      <c r="AG95" s="33" t="e">
        <f>IF('Crisis Indicator Data'!#REF!="No Data",1,IF(#REF!&lt;&gt;"",1,0))</f>
        <v>#REF!</v>
      </c>
      <c r="AH95" s="33" t="e">
        <f>IF('Crisis Indicator Data'!#REF!="No Data",1,IF(#REF!&lt;&gt;"",1,0))</f>
        <v>#REF!</v>
      </c>
      <c r="AI95" s="33" t="e">
        <f>IF('Crisis Indicator Data'!#REF!="No Data",1,IF(#REF!&lt;&gt;"",1,0))</f>
        <v>#REF!</v>
      </c>
      <c r="AJ95" s="33" t="e">
        <f>IF('Crisis Indicator Data'!#REF!="No Data",1,IF(#REF!&lt;&gt;"",1,0))</f>
        <v>#REF!</v>
      </c>
      <c r="AK95" s="33" t="e">
        <f>IF('Crisis Indicator Data'!#REF!="No Data",1,IF(#REF!&lt;&gt;"",1,0))</f>
        <v>#REF!</v>
      </c>
      <c r="AL95" s="33" t="e">
        <f>IF('Crisis Indicator Data'!#REF!="No Data",1,IF(#REF!&lt;&gt;"",1,0))</f>
        <v>#REF!</v>
      </c>
      <c r="AM95" s="33" t="e">
        <f>IF('Crisis Indicator Data'!#REF!="No Data",1,IF(#REF!&lt;&gt;"",1,0))</f>
        <v>#REF!</v>
      </c>
      <c r="AN95" s="33" t="e">
        <f>IF('Crisis Indicator Data'!#REF!="No Data",1,IF(#REF!&lt;&gt;"",1,0))</f>
        <v>#REF!</v>
      </c>
      <c r="AO95" s="33" t="e">
        <f>IF('Crisis Indicator Data'!#REF!="No Data",1,IF(#REF!&lt;&gt;"",1,0))</f>
        <v>#REF!</v>
      </c>
      <c r="AP95" s="33" t="e">
        <f>IF('Crisis Indicator Data'!#REF!="No Data",1,IF(#REF!&lt;&gt;"",1,0))</f>
        <v>#REF!</v>
      </c>
      <c r="AQ95" s="33" t="e">
        <f>IF('Crisis Indicator Data'!#REF!="No Data",1,IF(#REF!&lt;&gt;"",1,0))</f>
        <v>#REF!</v>
      </c>
      <c r="AR95" s="33" t="e">
        <f>IF('Crisis Indicator Data'!#REF!="No Data",1,IF(#REF!&lt;&gt;"",1,0))</f>
        <v>#REF!</v>
      </c>
      <c r="AS95" s="33" t="e">
        <f>IF('Crisis Indicator Data'!#REF!="No Data",1,IF(#REF!&lt;&gt;"",1,0))</f>
        <v>#REF!</v>
      </c>
      <c r="AT95" s="33" t="e">
        <f>IF('Crisis Indicator Data'!#REF!="No Data",1,IF(#REF!&lt;&gt;"",1,0))</f>
        <v>#REF!</v>
      </c>
      <c r="AU95" s="33" t="e">
        <f>IF('Crisis Indicator Data'!#REF!="No Data",1,IF(#REF!&lt;&gt;"",1,0))</f>
        <v>#REF!</v>
      </c>
      <c r="AV95" s="33" t="e">
        <f>IF('Crisis Indicator Data'!#REF!="No Data",1,IF(#REF!&lt;&gt;"",1,0))</f>
        <v>#REF!</v>
      </c>
      <c r="AW95" s="33" t="e">
        <f>IF('Crisis Indicator Data'!#REF!="No Data",1,IF(#REF!&lt;&gt;"",1,0))</f>
        <v>#REF!</v>
      </c>
      <c r="AX95" s="33" t="e">
        <f>IF('Crisis Indicator Data'!#REF!="No Data",1,IF(#REF!&lt;&gt;"",1,0))</f>
        <v>#REF!</v>
      </c>
      <c r="AY95" s="33" t="e">
        <f>IF('Crisis Indicator Data'!#REF!="No Data",1,IF(#REF!&lt;&gt;"",1,0))</f>
        <v>#REF!</v>
      </c>
      <c r="AZ95" s="33" t="e">
        <f>IF('Crisis Indicator Data'!#REF!="No Data",1,IF(#REF!&lt;&gt;"",1,0))</f>
        <v>#REF!</v>
      </c>
      <c r="BA95" t="e">
        <f t="shared" si="2"/>
        <v>#REF!</v>
      </c>
      <c r="BB95" s="35" t="e">
        <f t="shared" si="3"/>
        <v>#REF!</v>
      </c>
    </row>
    <row r="96" spans="1:54" x14ac:dyDescent="0.3">
      <c r="A96" t="s">
        <v>175</v>
      </c>
      <c r="B96" s="33" t="e">
        <f>IF('Crisis Indicator Data'!#REF!="No Data",1,IF(#REF!&lt;&gt;"",1,0))</f>
        <v>#REF!</v>
      </c>
      <c r="C96" s="33" t="e">
        <f>IF('Crisis Indicator Data'!#REF!="No Data",1,IF(#REF!&lt;&gt;"",1,0))</f>
        <v>#REF!</v>
      </c>
      <c r="D96" s="33" t="e">
        <f>IF('Crisis Indicator Data'!#REF!="No Data",1,IF(#REF!&lt;&gt;"",1,0))</f>
        <v>#REF!</v>
      </c>
      <c r="E96" s="33" t="e">
        <f>IF('Crisis Indicator Data'!#REF!="No Data",1,IF(#REF!&lt;&gt;"",1,0))</f>
        <v>#REF!</v>
      </c>
      <c r="F96" s="33" t="e">
        <f>IF('Crisis Indicator Data'!#REF!="No Data",1,IF(#REF!&lt;&gt;"",1,0))</f>
        <v>#REF!</v>
      </c>
      <c r="G96" s="33" t="e">
        <f>IF('Crisis Indicator Data'!#REF!="No Data",1,IF(#REF!&lt;&gt;"",1,0))</f>
        <v>#REF!</v>
      </c>
      <c r="H96" s="33" t="e">
        <f>IF('Crisis Indicator Data'!#REF!="No Data",1,IF(#REF!&lt;&gt;"",1,0))</f>
        <v>#REF!</v>
      </c>
      <c r="I96" s="33" t="e">
        <f>IF('Crisis Indicator Data'!#REF!="No Data",1,IF(#REF!&lt;&gt;"",1,0))</f>
        <v>#REF!</v>
      </c>
      <c r="J96" s="33" t="e">
        <f>IF('Crisis Indicator Data'!#REF!="No Data",1,IF(#REF!&lt;&gt;"",1,0))</f>
        <v>#REF!</v>
      </c>
      <c r="K96" s="33" t="e">
        <f>IF('Crisis Indicator Data'!#REF!="No Data",1,IF(#REF!&lt;&gt;"",1,0))</f>
        <v>#REF!</v>
      </c>
      <c r="L96" s="33" t="e">
        <f>IF('Crisis Indicator Data'!#REF!="No Data",1,IF(#REF!&lt;&gt;"",1,0))</f>
        <v>#REF!</v>
      </c>
      <c r="M96" s="33" t="e">
        <f>IF('Crisis Indicator Data'!#REF!="No Data",1,IF(#REF!&lt;&gt;"",1,0))</f>
        <v>#REF!</v>
      </c>
      <c r="N96" s="33" t="e">
        <f>IF('Crisis Indicator Data'!#REF!="No Data",1,IF(#REF!&lt;&gt;"",1,0))</f>
        <v>#REF!</v>
      </c>
      <c r="O96" s="33" t="e">
        <f>IF('Crisis Indicator Data'!#REF!="No Data",1,IF(#REF!&lt;&gt;"",1,0))</f>
        <v>#REF!</v>
      </c>
      <c r="P96" s="33" t="e">
        <f>IF('Crisis Indicator Data'!#REF!="No Data",1,IF(#REF!&lt;&gt;"",1,0))</f>
        <v>#REF!</v>
      </c>
      <c r="Q96" s="33" t="e">
        <f>IF('Crisis Indicator Data'!#REF!="No Data",1,IF(#REF!&lt;&gt;"",1,0))</f>
        <v>#REF!</v>
      </c>
      <c r="R96" s="33" t="e">
        <f>IF('Crisis Indicator Data'!#REF!="No Data",1,IF(#REF!&lt;&gt;"",1,0))</f>
        <v>#REF!</v>
      </c>
      <c r="S96" s="33" t="e">
        <f>IF('Crisis Indicator Data'!#REF!="No Data",1,IF(#REF!&lt;&gt;"",1,0))</f>
        <v>#REF!</v>
      </c>
      <c r="T96" s="33" t="e">
        <f>IF('Crisis Indicator Data'!#REF!="No Data",1,IF(#REF!&lt;&gt;"",1,0))</f>
        <v>#REF!</v>
      </c>
      <c r="U96" s="33" t="e">
        <f>IF('Crisis Indicator Data'!#REF!="No Data",1,IF(#REF!&lt;&gt;"",1,0))</f>
        <v>#REF!</v>
      </c>
      <c r="V96" s="33" t="e">
        <f>IF('Crisis Indicator Data'!#REF!="No Data",1,IF(#REF!&lt;&gt;"",1,0))</f>
        <v>#REF!</v>
      </c>
      <c r="W96" s="33" t="e">
        <f>IF('Crisis Indicator Data'!#REF!="No Data",1,IF(#REF!&lt;&gt;"",1,0))</f>
        <v>#REF!</v>
      </c>
      <c r="X96" s="33" t="e">
        <f>IF('Crisis Indicator Data'!#REF!="No Data",1,IF(#REF!&lt;&gt;"",1,0))</f>
        <v>#REF!</v>
      </c>
      <c r="Y96" s="33" t="e">
        <f>IF('Crisis Indicator Data'!#REF!="No Data",1,IF(#REF!&lt;&gt;"",1,0))</f>
        <v>#REF!</v>
      </c>
      <c r="Z96" s="33" t="e">
        <f>IF('Crisis Indicator Data'!#REF!="No Data",1,IF(#REF!&lt;&gt;"",1,0))</f>
        <v>#REF!</v>
      </c>
      <c r="AA96" s="33" t="e">
        <f>IF('Crisis Indicator Data'!#REF!="No Data",1,IF(#REF!&lt;&gt;"",1,0))</f>
        <v>#REF!</v>
      </c>
      <c r="AB96" s="33" t="e">
        <f>IF('Crisis Indicator Data'!#REF!="No Data",1,IF(#REF!&lt;&gt;"",1,0))</f>
        <v>#REF!</v>
      </c>
      <c r="AC96" s="33" t="e">
        <f>IF('Crisis Indicator Data'!#REF!="No Data",1,IF(#REF!&lt;&gt;"",1,0))</f>
        <v>#REF!</v>
      </c>
      <c r="AD96" s="33" t="e">
        <f>IF('Crisis Indicator Data'!#REF!="No Data",1,IF(#REF!&lt;&gt;"",1,0))</f>
        <v>#REF!</v>
      </c>
      <c r="AE96" s="33" t="e">
        <f>IF('Crisis Indicator Data'!#REF!="No Data",1,IF(#REF!&lt;&gt;"",1,0))</f>
        <v>#REF!</v>
      </c>
      <c r="AF96" s="33" t="e">
        <f>IF('Crisis Indicator Data'!#REF!="No Data",1,IF(#REF!&lt;&gt;"",1,0))</f>
        <v>#REF!</v>
      </c>
      <c r="AG96" s="33" t="e">
        <f>IF('Crisis Indicator Data'!#REF!="No Data",1,IF(#REF!&lt;&gt;"",1,0))</f>
        <v>#REF!</v>
      </c>
      <c r="AH96" s="33" t="e">
        <f>IF('Crisis Indicator Data'!#REF!="No Data",1,IF(#REF!&lt;&gt;"",1,0))</f>
        <v>#REF!</v>
      </c>
      <c r="AI96" s="33" t="e">
        <f>IF('Crisis Indicator Data'!#REF!="No Data",1,IF(#REF!&lt;&gt;"",1,0))</f>
        <v>#REF!</v>
      </c>
      <c r="AJ96" s="33" t="e">
        <f>IF('Crisis Indicator Data'!#REF!="No Data",1,IF(#REF!&lt;&gt;"",1,0))</f>
        <v>#REF!</v>
      </c>
      <c r="AK96" s="33" t="e">
        <f>IF('Crisis Indicator Data'!#REF!="No Data",1,IF(#REF!&lt;&gt;"",1,0))</f>
        <v>#REF!</v>
      </c>
      <c r="AL96" s="33" t="e">
        <f>IF('Crisis Indicator Data'!#REF!="No Data",1,IF(#REF!&lt;&gt;"",1,0))</f>
        <v>#REF!</v>
      </c>
      <c r="AM96" s="33" t="e">
        <f>IF('Crisis Indicator Data'!#REF!="No Data",1,IF(#REF!&lt;&gt;"",1,0))</f>
        <v>#REF!</v>
      </c>
      <c r="AN96" s="33" t="e">
        <f>IF('Crisis Indicator Data'!#REF!="No Data",1,IF(#REF!&lt;&gt;"",1,0))</f>
        <v>#REF!</v>
      </c>
      <c r="AO96" s="33" t="e">
        <f>IF('Crisis Indicator Data'!#REF!="No Data",1,IF(#REF!&lt;&gt;"",1,0))</f>
        <v>#REF!</v>
      </c>
      <c r="AP96" s="33" t="e">
        <f>IF('Crisis Indicator Data'!#REF!="No Data",1,IF(#REF!&lt;&gt;"",1,0))</f>
        <v>#REF!</v>
      </c>
      <c r="AQ96" s="33" t="e">
        <f>IF('Crisis Indicator Data'!#REF!="No Data",1,IF(#REF!&lt;&gt;"",1,0))</f>
        <v>#REF!</v>
      </c>
      <c r="AR96" s="33" t="e">
        <f>IF('Crisis Indicator Data'!#REF!="No Data",1,IF(#REF!&lt;&gt;"",1,0))</f>
        <v>#REF!</v>
      </c>
      <c r="AS96" s="33" t="e">
        <f>IF('Crisis Indicator Data'!#REF!="No Data",1,IF(#REF!&lt;&gt;"",1,0))</f>
        <v>#REF!</v>
      </c>
      <c r="AT96" s="33" t="e">
        <f>IF('Crisis Indicator Data'!#REF!="No Data",1,IF(#REF!&lt;&gt;"",1,0))</f>
        <v>#REF!</v>
      </c>
      <c r="AU96" s="33" t="e">
        <f>IF('Crisis Indicator Data'!#REF!="No Data",1,IF(#REF!&lt;&gt;"",1,0))</f>
        <v>#REF!</v>
      </c>
      <c r="AV96" s="33" t="e">
        <f>IF('Crisis Indicator Data'!#REF!="No Data",1,IF(#REF!&lt;&gt;"",1,0))</f>
        <v>#REF!</v>
      </c>
      <c r="AW96" s="33" t="e">
        <f>IF('Crisis Indicator Data'!#REF!="No Data",1,IF(#REF!&lt;&gt;"",1,0))</f>
        <v>#REF!</v>
      </c>
      <c r="AX96" s="33" t="e">
        <f>IF('Crisis Indicator Data'!#REF!="No Data",1,IF(#REF!&lt;&gt;"",1,0))</f>
        <v>#REF!</v>
      </c>
      <c r="AY96" s="33" t="e">
        <f>IF('Crisis Indicator Data'!#REF!="No Data",1,IF(#REF!&lt;&gt;"",1,0))</f>
        <v>#REF!</v>
      </c>
      <c r="AZ96" s="33" t="e">
        <f>IF('Crisis Indicator Data'!#REF!="No Data",1,IF(#REF!&lt;&gt;"",1,0))</f>
        <v>#REF!</v>
      </c>
      <c r="BA96" t="e">
        <f t="shared" si="2"/>
        <v>#REF!</v>
      </c>
      <c r="BB96" s="35" t="e">
        <f t="shared" si="3"/>
        <v>#REF!</v>
      </c>
    </row>
    <row r="97" spans="1:54" x14ac:dyDescent="0.3">
      <c r="A97" t="s">
        <v>177</v>
      </c>
      <c r="B97" s="33" t="e">
        <f>IF('Crisis Indicator Data'!#REF!="No Data",1,IF(#REF!&lt;&gt;"",1,0))</f>
        <v>#REF!</v>
      </c>
      <c r="C97" s="33" t="e">
        <f>IF('Crisis Indicator Data'!#REF!="No Data",1,IF(#REF!&lt;&gt;"",1,0))</f>
        <v>#REF!</v>
      </c>
      <c r="D97" s="33" t="e">
        <f>IF('Crisis Indicator Data'!#REF!="No Data",1,IF(#REF!&lt;&gt;"",1,0))</f>
        <v>#REF!</v>
      </c>
      <c r="E97" s="33" t="e">
        <f>IF('Crisis Indicator Data'!#REF!="No Data",1,IF(#REF!&lt;&gt;"",1,0))</f>
        <v>#REF!</v>
      </c>
      <c r="F97" s="33" t="e">
        <f>IF('Crisis Indicator Data'!#REF!="No Data",1,IF(#REF!&lt;&gt;"",1,0))</f>
        <v>#REF!</v>
      </c>
      <c r="G97" s="33" t="e">
        <f>IF('Crisis Indicator Data'!#REF!="No Data",1,IF(#REF!&lt;&gt;"",1,0))</f>
        <v>#REF!</v>
      </c>
      <c r="H97" s="33" t="e">
        <f>IF('Crisis Indicator Data'!#REF!="No Data",1,IF(#REF!&lt;&gt;"",1,0))</f>
        <v>#REF!</v>
      </c>
      <c r="I97" s="33" t="e">
        <f>IF('Crisis Indicator Data'!#REF!="No Data",1,IF(#REF!&lt;&gt;"",1,0))</f>
        <v>#REF!</v>
      </c>
      <c r="J97" s="33" t="e">
        <f>IF('Crisis Indicator Data'!#REF!="No Data",1,IF(#REF!&lt;&gt;"",1,0))</f>
        <v>#REF!</v>
      </c>
      <c r="K97" s="33" t="e">
        <f>IF('Crisis Indicator Data'!#REF!="No Data",1,IF(#REF!&lt;&gt;"",1,0))</f>
        <v>#REF!</v>
      </c>
      <c r="L97" s="33" t="e">
        <f>IF('Crisis Indicator Data'!#REF!="No Data",1,IF(#REF!&lt;&gt;"",1,0))</f>
        <v>#REF!</v>
      </c>
      <c r="M97" s="33" t="e">
        <f>IF('Crisis Indicator Data'!#REF!="No Data",1,IF(#REF!&lt;&gt;"",1,0))</f>
        <v>#REF!</v>
      </c>
      <c r="N97" s="33" t="e">
        <f>IF('Crisis Indicator Data'!#REF!="No Data",1,IF(#REF!&lt;&gt;"",1,0))</f>
        <v>#REF!</v>
      </c>
      <c r="O97" s="33" t="e">
        <f>IF('Crisis Indicator Data'!#REF!="No Data",1,IF(#REF!&lt;&gt;"",1,0))</f>
        <v>#REF!</v>
      </c>
      <c r="P97" s="33" t="e">
        <f>IF('Crisis Indicator Data'!#REF!="No Data",1,IF(#REF!&lt;&gt;"",1,0))</f>
        <v>#REF!</v>
      </c>
      <c r="Q97" s="33" t="e">
        <f>IF('Crisis Indicator Data'!#REF!="No Data",1,IF(#REF!&lt;&gt;"",1,0))</f>
        <v>#REF!</v>
      </c>
      <c r="R97" s="33" t="e">
        <f>IF('Crisis Indicator Data'!#REF!="No Data",1,IF(#REF!&lt;&gt;"",1,0))</f>
        <v>#REF!</v>
      </c>
      <c r="S97" s="33" t="e">
        <f>IF('Crisis Indicator Data'!#REF!="No Data",1,IF(#REF!&lt;&gt;"",1,0))</f>
        <v>#REF!</v>
      </c>
      <c r="T97" s="33" t="e">
        <f>IF('Crisis Indicator Data'!#REF!="No Data",1,IF(#REF!&lt;&gt;"",1,0))</f>
        <v>#REF!</v>
      </c>
      <c r="U97" s="33" t="e">
        <f>IF('Crisis Indicator Data'!#REF!="No Data",1,IF(#REF!&lt;&gt;"",1,0))</f>
        <v>#REF!</v>
      </c>
      <c r="V97" s="33" t="e">
        <f>IF('Crisis Indicator Data'!#REF!="No Data",1,IF(#REF!&lt;&gt;"",1,0))</f>
        <v>#REF!</v>
      </c>
      <c r="W97" s="33" t="e">
        <f>IF('Crisis Indicator Data'!#REF!="No Data",1,IF(#REF!&lt;&gt;"",1,0))</f>
        <v>#REF!</v>
      </c>
      <c r="X97" s="33" t="e">
        <f>IF('Crisis Indicator Data'!#REF!="No Data",1,IF(#REF!&lt;&gt;"",1,0))</f>
        <v>#REF!</v>
      </c>
      <c r="Y97" s="33" t="e">
        <f>IF('Crisis Indicator Data'!#REF!="No Data",1,IF(#REF!&lt;&gt;"",1,0))</f>
        <v>#REF!</v>
      </c>
      <c r="Z97" s="33" t="e">
        <f>IF('Crisis Indicator Data'!#REF!="No Data",1,IF(#REF!&lt;&gt;"",1,0))</f>
        <v>#REF!</v>
      </c>
      <c r="AA97" s="33" t="e">
        <f>IF('Crisis Indicator Data'!#REF!="No Data",1,IF(#REF!&lt;&gt;"",1,0))</f>
        <v>#REF!</v>
      </c>
      <c r="AB97" s="33" t="e">
        <f>IF('Crisis Indicator Data'!#REF!="No Data",1,IF(#REF!&lt;&gt;"",1,0))</f>
        <v>#REF!</v>
      </c>
      <c r="AC97" s="33" t="e">
        <f>IF('Crisis Indicator Data'!#REF!="No Data",1,IF(#REF!&lt;&gt;"",1,0))</f>
        <v>#REF!</v>
      </c>
      <c r="AD97" s="33" t="e">
        <f>IF('Crisis Indicator Data'!#REF!="No Data",1,IF(#REF!&lt;&gt;"",1,0))</f>
        <v>#REF!</v>
      </c>
      <c r="AE97" s="33" t="e">
        <f>IF('Crisis Indicator Data'!#REF!="No Data",1,IF(#REF!&lt;&gt;"",1,0))</f>
        <v>#REF!</v>
      </c>
      <c r="AF97" s="33" t="e">
        <f>IF('Crisis Indicator Data'!#REF!="No Data",1,IF(#REF!&lt;&gt;"",1,0))</f>
        <v>#REF!</v>
      </c>
      <c r="AG97" s="33" t="e">
        <f>IF('Crisis Indicator Data'!#REF!="No Data",1,IF(#REF!&lt;&gt;"",1,0))</f>
        <v>#REF!</v>
      </c>
      <c r="AH97" s="33" t="e">
        <f>IF('Crisis Indicator Data'!#REF!="No Data",1,IF(#REF!&lt;&gt;"",1,0))</f>
        <v>#REF!</v>
      </c>
      <c r="AI97" s="33" t="e">
        <f>IF('Crisis Indicator Data'!#REF!="No Data",1,IF(#REF!&lt;&gt;"",1,0))</f>
        <v>#REF!</v>
      </c>
      <c r="AJ97" s="33" t="e">
        <f>IF('Crisis Indicator Data'!#REF!="No Data",1,IF(#REF!&lt;&gt;"",1,0))</f>
        <v>#REF!</v>
      </c>
      <c r="AK97" s="33" t="e">
        <f>IF('Crisis Indicator Data'!#REF!="No Data",1,IF(#REF!&lt;&gt;"",1,0))</f>
        <v>#REF!</v>
      </c>
      <c r="AL97" s="33" t="e">
        <f>IF('Crisis Indicator Data'!#REF!="No Data",1,IF(#REF!&lt;&gt;"",1,0))</f>
        <v>#REF!</v>
      </c>
      <c r="AM97" s="33" t="e">
        <f>IF('Crisis Indicator Data'!#REF!="No Data",1,IF(#REF!&lt;&gt;"",1,0))</f>
        <v>#REF!</v>
      </c>
      <c r="AN97" s="33" t="e">
        <f>IF('Crisis Indicator Data'!#REF!="No Data",1,IF(#REF!&lt;&gt;"",1,0))</f>
        <v>#REF!</v>
      </c>
      <c r="AO97" s="33" t="e">
        <f>IF('Crisis Indicator Data'!#REF!="No Data",1,IF(#REF!&lt;&gt;"",1,0))</f>
        <v>#REF!</v>
      </c>
      <c r="AP97" s="33" t="e">
        <f>IF('Crisis Indicator Data'!#REF!="No Data",1,IF(#REF!&lt;&gt;"",1,0))</f>
        <v>#REF!</v>
      </c>
      <c r="AQ97" s="33" t="e">
        <f>IF('Crisis Indicator Data'!#REF!="No Data",1,IF(#REF!&lt;&gt;"",1,0))</f>
        <v>#REF!</v>
      </c>
      <c r="AR97" s="33" t="e">
        <f>IF('Crisis Indicator Data'!#REF!="No Data",1,IF(#REF!&lt;&gt;"",1,0))</f>
        <v>#REF!</v>
      </c>
      <c r="AS97" s="33" t="e">
        <f>IF('Crisis Indicator Data'!#REF!="No Data",1,IF(#REF!&lt;&gt;"",1,0))</f>
        <v>#REF!</v>
      </c>
      <c r="AT97" s="33" t="e">
        <f>IF('Crisis Indicator Data'!#REF!="No Data",1,IF(#REF!&lt;&gt;"",1,0))</f>
        <v>#REF!</v>
      </c>
      <c r="AU97" s="33" t="e">
        <f>IF('Crisis Indicator Data'!#REF!="No Data",1,IF(#REF!&lt;&gt;"",1,0))</f>
        <v>#REF!</v>
      </c>
      <c r="AV97" s="33" t="e">
        <f>IF('Crisis Indicator Data'!#REF!="No Data",1,IF(#REF!&lt;&gt;"",1,0))</f>
        <v>#REF!</v>
      </c>
      <c r="AW97" s="33" t="e">
        <f>IF('Crisis Indicator Data'!#REF!="No Data",1,IF(#REF!&lt;&gt;"",1,0))</f>
        <v>#REF!</v>
      </c>
      <c r="AX97" s="33" t="e">
        <f>IF('Crisis Indicator Data'!#REF!="No Data",1,IF(#REF!&lt;&gt;"",1,0))</f>
        <v>#REF!</v>
      </c>
      <c r="AY97" s="33" t="e">
        <f>IF('Crisis Indicator Data'!#REF!="No Data",1,IF(#REF!&lt;&gt;"",1,0))</f>
        <v>#REF!</v>
      </c>
      <c r="AZ97" s="33" t="e">
        <f>IF('Crisis Indicator Data'!#REF!="No Data",1,IF(#REF!&lt;&gt;"",1,0))</f>
        <v>#REF!</v>
      </c>
      <c r="BA97" t="e">
        <f t="shared" si="2"/>
        <v>#REF!</v>
      </c>
      <c r="BB97" s="35" t="e">
        <f t="shared" si="3"/>
        <v>#REF!</v>
      </c>
    </row>
    <row r="98" spans="1:54" x14ac:dyDescent="0.3">
      <c r="A98" t="s">
        <v>179</v>
      </c>
      <c r="B98" s="33" t="e">
        <f>IF('Crisis Indicator Data'!#REF!="No Data",1,IF(#REF!&lt;&gt;"",1,0))</f>
        <v>#REF!</v>
      </c>
      <c r="C98" s="33" t="e">
        <f>IF('Crisis Indicator Data'!#REF!="No Data",1,IF(#REF!&lt;&gt;"",1,0))</f>
        <v>#REF!</v>
      </c>
      <c r="D98" s="33" t="e">
        <f>IF('Crisis Indicator Data'!#REF!="No Data",1,IF(#REF!&lt;&gt;"",1,0))</f>
        <v>#REF!</v>
      </c>
      <c r="E98" s="33" t="e">
        <f>IF('Crisis Indicator Data'!#REF!="No Data",1,IF(#REF!&lt;&gt;"",1,0))</f>
        <v>#REF!</v>
      </c>
      <c r="F98" s="33" t="e">
        <f>IF('Crisis Indicator Data'!#REF!="No Data",1,IF(#REF!&lt;&gt;"",1,0))</f>
        <v>#REF!</v>
      </c>
      <c r="G98" s="33" t="e">
        <f>IF('Crisis Indicator Data'!#REF!="No Data",1,IF(#REF!&lt;&gt;"",1,0))</f>
        <v>#REF!</v>
      </c>
      <c r="H98" s="33" t="e">
        <f>IF('Crisis Indicator Data'!#REF!="No Data",1,IF(#REF!&lt;&gt;"",1,0))</f>
        <v>#REF!</v>
      </c>
      <c r="I98" s="33" t="e">
        <f>IF('Crisis Indicator Data'!#REF!="No Data",1,IF(#REF!&lt;&gt;"",1,0))</f>
        <v>#REF!</v>
      </c>
      <c r="J98" s="33" t="e">
        <f>IF('Crisis Indicator Data'!#REF!="No Data",1,IF(#REF!&lt;&gt;"",1,0))</f>
        <v>#REF!</v>
      </c>
      <c r="K98" s="33" t="e">
        <f>IF('Crisis Indicator Data'!#REF!="No Data",1,IF(#REF!&lt;&gt;"",1,0))</f>
        <v>#REF!</v>
      </c>
      <c r="L98" s="33" t="e">
        <f>IF('Crisis Indicator Data'!#REF!="No Data",1,IF(#REF!&lt;&gt;"",1,0))</f>
        <v>#REF!</v>
      </c>
      <c r="M98" s="33" t="e">
        <f>IF('Crisis Indicator Data'!#REF!="No Data",1,IF(#REF!&lt;&gt;"",1,0))</f>
        <v>#REF!</v>
      </c>
      <c r="N98" s="33" t="e">
        <f>IF('Crisis Indicator Data'!#REF!="No Data",1,IF(#REF!&lt;&gt;"",1,0))</f>
        <v>#REF!</v>
      </c>
      <c r="O98" s="33" t="e">
        <f>IF('Crisis Indicator Data'!#REF!="No Data",1,IF(#REF!&lt;&gt;"",1,0))</f>
        <v>#REF!</v>
      </c>
      <c r="P98" s="33" t="e">
        <f>IF('Crisis Indicator Data'!#REF!="No Data",1,IF(#REF!&lt;&gt;"",1,0))</f>
        <v>#REF!</v>
      </c>
      <c r="Q98" s="33" t="e">
        <f>IF('Crisis Indicator Data'!#REF!="No Data",1,IF(#REF!&lt;&gt;"",1,0))</f>
        <v>#REF!</v>
      </c>
      <c r="R98" s="33" t="e">
        <f>IF('Crisis Indicator Data'!#REF!="No Data",1,IF(#REF!&lt;&gt;"",1,0))</f>
        <v>#REF!</v>
      </c>
      <c r="S98" s="33" t="e">
        <f>IF('Crisis Indicator Data'!#REF!="No Data",1,IF(#REF!&lt;&gt;"",1,0))</f>
        <v>#REF!</v>
      </c>
      <c r="T98" s="33" t="e">
        <f>IF('Crisis Indicator Data'!#REF!="No Data",1,IF(#REF!&lt;&gt;"",1,0))</f>
        <v>#REF!</v>
      </c>
      <c r="U98" s="33" t="e">
        <f>IF('Crisis Indicator Data'!#REF!="No Data",1,IF(#REF!&lt;&gt;"",1,0))</f>
        <v>#REF!</v>
      </c>
      <c r="V98" s="33" t="e">
        <f>IF('Crisis Indicator Data'!#REF!="No Data",1,IF(#REF!&lt;&gt;"",1,0))</f>
        <v>#REF!</v>
      </c>
      <c r="W98" s="33" t="e">
        <f>IF('Crisis Indicator Data'!#REF!="No Data",1,IF(#REF!&lt;&gt;"",1,0))</f>
        <v>#REF!</v>
      </c>
      <c r="X98" s="33" t="e">
        <f>IF('Crisis Indicator Data'!#REF!="No Data",1,IF(#REF!&lt;&gt;"",1,0))</f>
        <v>#REF!</v>
      </c>
      <c r="Y98" s="33" t="e">
        <f>IF('Crisis Indicator Data'!#REF!="No Data",1,IF(#REF!&lt;&gt;"",1,0))</f>
        <v>#REF!</v>
      </c>
      <c r="Z98" s="33" t="e">
        <f>IF('Crisis Indicator Data'!#REF!="No Data",1,IF(#REF!&lt;&gt;"",1,0))</f>
        <v>#REF!</v>
      </c>
      <c r="AA98" s="33" t="e">
        <f>IF('Crisis Indicator Data'!#REF!="No Data",1,IF(#REF!&lt;&gt;"",1,0))</f>
        <v>#REF!</v>
      </c>
      <c r="AB98" s="33" t="e">
        <f>IF('Crisis Indicator Data'!#REF!="No Data",1,IF(#REF!&lt;&gt;"",1,0))</f>
        <v>#REF!</v>
      </c>
      <c r="AC98" s="33" t="e">
        <f>IF('Crisis Indicator Data'!#REF!="No Data",1,IF(#REF!&lt;&gt;"",1,0))</f>
        <v>#REF!</v>
      </c>
      <c r="AD98" s="33" t="e">
        <f>IF('Crisis Indicator Data'!#REF!="No Data",1,IF(#REF!&lt;&gt;"",1,0))</f>
        <v>#REF!</v>
      </c>
      <c r="AE98" s="33" t="e">
        <f>IF('Crisis Indicator Data'!#REF!="No Data",1,IF(#REF!&lt;&gt;"",1,0))</f>
        <v>#REF!</v>
      </c>
      <c r="AF98" s="33" t="e">
        <f>IF('Crisis Indicator Data'!#REF!="No Data",1,IF(#REF!&lt;&gt;"",1,0))</f>
        <v>#REF!</v>
      </c>
      <c r="AG98" s="33" t="e">
        <f>IF('Crisis Indicator Data'!#REF!="No Data",1,IF(#REF!&lt;&gt;"",1,0))</f>
        <v>#REF!</v>
      </c>
      <c r="AH98" s="33" t="e">
        <f>IF('Crisis Indicator Data'!#REF!="No Data",1,IF(#REF!&lt;&gt;"",1,0))</f>
        <v>#REF!</v>
      </c>
      <c r="AI98" s="33" t="e">
        <f>IF('Crisis Indicator Data'!#REF!="No Data",1,IF(#REF!&lt;&gt;"",1,0))</f>
        <v>#REF!</v>
      </c>
      <c r="AJ98" s="33" t="e">
        <f>IF('Crisis Indicator Data'!#REF!="No Data",1,IF(#REF!&lt;&gt;"",1,0))</f>
        <v>#REF!</v>
      </c>
      <c r="AK98" s="33" t="e">
        <f>IF('Crisis Indicator Data'!#REF!="No Data",1,IF(#REF!&lt;&gt;"",1,0))</f>
        <v>#REF!</v>
      </c>
      <c r="AL98" s="33" t="e">
        <f>IF('Crisis Indicator Data'!#REF!="No Data",1,IF(#REF!&lt;&gt;"",1,0))</f>
        <v>#REF!</v>
      </c>
      <c r="AM98" s="33" t="e">
        <f>IF('Crisis Indicator Data'!#REF!="No Data",1,IF(#REF!&lt;&gt;"",1,0))</f>
        <v>#REF!</v>
      </c>
      <c r="AN98" s="33" t="e">
        <f>IF('Crisis Indicator Data'!#REF!="No Data",1,IF(#REF!&lt;&gt;"",1,0))</f>
        <v>#REF!</v>
      </c>
      <c r="AO98" s="33" t="e">
        <f>IF('Crisis Indicator Data'!#REF!="No Data",1,IF(#REF!&lt;&gt;"",1,0))</f>
        <v>#REF!</v>
      </c>
      <c r="AP98" s="33" t="e">
        <f>IF('Crisis Indicator Data'!#REF!="No Data",1,IF(#REF!&lt;&gt;"",1,0))</f>
        <v>#REF!</v>
      </c>
      <c r="AQ98" s="33" t="e">
        <f>IF('Crisis Indicator Data'!#REF!="No Data",1,IF(#REF!&lt;&gt;"",1,0))</f>
        <v>#REF!</v>
      </c>
      <c r="AR98" s="33" t="e">
        <f>IF('Crisis Indicator Data'!#REF!="No Data",1,IF(#REF!&lt;&gt;"",1,0))</f>
        <v>#REF!</v>
      </c>
      <c r="AS98" s="33" t="e">
        <f>IF('Crisis Indicator Data'!#REF!="No Data",1,IF(#REF!&lt;&gt;"",1,0))</f>
        <v>#REF!</v>
      </c>
      <c r="AT98" s="33" t="e">
        <f>IF('Crisis Indicator Data'!#REF!="No Data",1,IF(#REF!&lt;&gt;"",1,0))</f>
        <v>#REF!</v>
      </c>
      <c r="AU98" s="33" t="e">
        <f>IF('Crisis Indicator Data'!#REF!="No Data",1,IF(#REF!&lt;&gt;"",1,0))</f>
        <v>#REF!</v>
      </c>
      <c r="AV98" s="33" t="e">
        <f>IF('Crisis Indicator Data'!#REF!="No Data",1,IF(#REF!&lt;&gt;"",1,0))</f>
        <v>#REF!</v>
      </c>
      <c r="AW98" s="33" t="e">
        <f>IF('Crisis Indicator Data'!#REF!="No Data",1,IF(#REF!&lt;&gt;"",1,0))</f>
        <v>#REF!</v>
      </c>
      <c r="AX98" s="33" t="e">
        <f>IF('Crisis Indicator Data'!#REF!="No Data",1,IF(#REF!&lt;&gt;"",1,0))</f>
        <v>#REF!</v>
      </c>
      <c r="AY98" s="33" t="e">
        <f>IF('Crisis Indicator Data'!#REF!="No Data",1,IF(#REF!&lt;&gt;"",1,0))</f>
        <v>#REF!</v>
      </c>
      <c r="AZ98" s="33" t="e">
        <f>IF('Crisis Indicator Data'!#REF!="No Data",1,IF(#REF!&lt;&gt;"",1,0))</f>
        <v>#REF!</v>
      </c>
      <c r="BA98" t="e">
        <f t="shared" si="2"/>
        <v>#REF!</v>
      </c>
      <c r="BB98" s="35" t="e">
        <f t="shared" si="3"/>
        <v>#REF!</v>
      </c>
    </row>
    <row r="99" spans="1:54" x14ac:dyDescent="0.3">
      <c r="A99" t="s">
        <v>181</v>
      </c>
      <c r="B99" s="33" t="e">
        <f>IF('Crisis Indicator Data'!#REF!="No Data",1,IF(#REF!&lt;&gt;"",1,0))</f>
        <v>#REF!</v>
      </c>
      <c r="C99" s="33" t="e">
        <f>IF('Crisis Indicator Data'!#REF!="No Data",1,IF(#REF!&lt;&gt;"",1,0))</f>
        <v>#REF!</v>
      </c>
      <c r="D99" s="33" t="e">
        <f>IF('Crisis Indicator Data'!#REF!="No Data",1,IF(#REF!&lt;&gt;"",1,0))</f>
        <v>#REF!</v>
      </c>
      <c r="E99" s="33" t="e">
        <f>IF('Crisis Indicator Data'!#REF!="No Data",1,IF(#REF!&lt;&gt;"",1,0))</f>
        <v>#REF!</v>
      </c>
      <c r="F99" s="33" t="e">
        <f>IF('Crisis Indicator Data'!#REF!="No Data",1,IF(#REF!&lt;&gt;"",1,0))</f>
        <v>#REF!</v>
      </c>
      <c r="G99" s="33" t="e">
        <f>IF('Crisis Indicator Data'!#REF!="No Data",1,IF(#REF!&lt;&gt;"",1,0))</f>
        <v>#REF!</v>
      </c>
      <c r="H99" s="33" t="e">
        <f>IF('Crisis Indicator Data'!#REF!="No Data",1,IF(#REF!&lt;&gt;"",1,0))</f>
        <v>#REF!</v>
      </c>
      <c r="I99" s="33" t="e">
        <f>IF('Crisis Indicator Data'!#REF!="No Data",1,IF(#REF!&lt;&gt;"",1,0))</f>
        <v>#REF!</v>
      </c>
      <c r="J99" s="33" t="e">
        <f>IF('Crisis Indicator Data'!#REF!="No Data",1,IF(#REF!&lt;&gt;"",1,0))</f>
        <v>#REF!</v>
      </c>
      <c r="K99" s="33" t="e">
        <f>IF('Crisis Indicator Data'!#REF!="No Data",1,IF(#REF!&lt;&gt;"",1,0))</f>
        <v>#REF!</v>
      </c>
      <c r="L99" s="33" t="e">
        <f>IF('Crisis Indicator Data'!#REF!="No Data",1,IF(#REF!&lt;&gt;"",1,0))</f>
        <v>#REF!</v>
      </c>
      <c r="M99" s="33" t="e">
        <f>IF('Crisis Indicator Data'!#REF!="No Data",1,IF(#REF!&lt;&gt;"",1,0))</f>
        <v>#REF!</v>
      </c>
      <c r="N99" s="33" t="e">
        <f>IF('Crisis Indicator Data'!#REF!="No Data",1,IF(#REF!&lt;&gt;"",1,0))</f>
        <v>#REF!</v>
      </c>
      <c r="O99" s="33" t="e">
        <f>IF('Crisis Indicator Data'!#REF!="No Data",1,IF(#REF!&lt;&gt;"",1,0))</f>
        <v>#REF!</v>
      </c>
      <c r="P99" s="33" t="e">
        <f>IF('Crisis Indicator Data'!#REF!="No Data",1,IF(#REF!&lt;&gt;"",1,0))</f>
        <v>#REF!</v>
      </c>
      <c r="Q99" s="33" t="e">
        <f>IF('Crisis Indicator Data'!#REF!="No Data",1,IF(#REF!&lt;&gt;"",1,0))</f>
        <v>#REF!</v>
      </c>
      <c r="R99" s="33" t="e">
        <f>IF('Crisis Indicator Data'!#REF!="No Data",1,IF(#REF!&lt;&gt;"",1,0))</f>
        <v>#REF!</v>
      </c>
      <c r="S99" s="33" t="e">
        <f>IF('Crisis Indicator Data'!#REF!="No Data",1,IF(#REF!&lt;&gt;"",1,0))</f>
        <v>#REF!</v>
      </c>
      <c r="T99" s="33" t="e">
        <f>IF('Crisis Indicator Data'!#REF!="No Data",1,IF(#REF!&lt;&gt;"",1,0))</f>
        <v>#REF!</v>
      </c>
      <c r="U99" s="33" t="e">
        <f>IF('Crisis Indicator Data'!#REF!="No Data",1,IF(#REF!&lt;&gt;"",1,0))</f>
        <v>#REF!</v>
      </c>
      <c r="V99" s="33" t="e">
        <f>IF('Crisis Indicator Data'!#REF!="No Data",1,IF(#REF!&lt;&gt;"",1,0))</f>
        <v>#REF!</v>
      </c>
      <c r="W99" s="33" t="e">
        <f>IF('Crisis Indicator Data'!#REF!="No Data",1,IF(#REF!&lt;&gt;"",1,0))</f>
        <v>#REF!</v>
      </c>
      <c r="X99" s="33" t="e">
        <f>IF('Crisis Indicator Data'!#REF!="No Data",1,IF(#REF!&lt;&gt;"",1,0))</f>
        <v>#REF!</v>
      </c>
      <c r="Y99" s="33" t="e">
        <f>IF('Crisis Indicator Data'!#REF!="No Data",1,IF(#REF!&lt;&gt;"",1,0))</f>
        <v>#REF!</v>
      </c>
      <c r="Z99" s="33" t="e">
        <f>IF('Crisis Indicator Data'!#REF!="No Data",1,IF(#REF!&lt;&gt;"",1,0))</f>
        <v>#REF!</v>
      </c>
      <c r="AA99" s="33" t="e">
        <f>IF('Crisis Indicator Data'!#REF!="No Data",1,IF(#REF!&lt;&gt;"",1,0))</f>
        <v>#REF!</v>
      </c>
      <c r="AB99" s="33" t="e">
        <f>IF('Crisis Indicator Data'!#REF!="No Data",1,IF(#REF!&lt;&gt;"",1,0))</f>
        <v>#REF!</v>
      </c>
      <c r="AC99" s="33" t="e">
        <f>IF('Crisis Indicator Data'!#REF!="No Data",1,IF(#REF!&lt;&gt;"",1,0))</f>
        <v>#REF!</v>
      </c>
      <c r="AD99" s="33" t="e">
        <f>IF('Crisis Indicator Data'!#REF!="No Data",1,IF(#REF!&lt;&gt;"",1,0))</f>
        <v>#REF!</v>
      </c>
      <c r="AE99" s="33" t="e">
        <f>IF('Crisis Indicator Data'!#REF!="No Data",1,IF(#REF!&lt;&gt;"",1,0))</f>
        <v>#REF!</v>
      </c>
      <c r="AF99" s="33" t="e">
        <f>IF('Crisis Indicator Data'!#REF!="No Data",1,IF(#REF!&lt;&gt;"",1,0))</f>
        <v>#REF!</v>
      </c>
      <c r="AG99" s="33" t="e">
        <f>IF('Crisis Indicator Data'!#REF!="No Data",1,IF(#REF!&lt;&gt;"",1,0))</f>
        <v>#REF!</v>
      </c>
      <c r="AH99" s="33" t="e">
        <f>IF('Crisis Indicator Data'!#REF!="No Data",1,IF(#REF!&lt;&gt;"",1,0))</f>
        <v>#REF!</v>
      </c>
      <c r="AI99" s="33" t="e">
        <f>IF('Crisis Indicator Data'!#REF!="No Data",1,IF(#REF!&lt;&gt;"",1,0))</f>
        <v>#REF!</v>
      </c>
      <c r="AJ99" s="33" t="e">
        <f>IF('Crisis Indicator Data'!#REF!="No Data",1,IF(#REF!&lt;&gt;"",1,0))</f>
        <v>#REF!</v>
      </c>
      <c r="AK99" s="33" t="e">
        <f>IF('Crisis Indicator Data'!#REF!="No Data",1,IF(#REF!&lt;&gt;"",1,0))</f>
        <v>#REF!</v>
      </c>
      <c r="AL99" s="33" t="e">
        <f>IF('Crisis Indicator Data'!#REF!="No Data",1,IF(#REF!&lt;&gt;"",1,0))</f>
        <v>#REF!</v>
      </c>
      <c r="AM99" s="33" t="e">
        <f>IF('Crisis Indicator Data'!#REF!="No Data",1,IF(#REF!&lt;&gt;"",1,0))</f>
        <v>#REF!</v>
      </c>
      <c r="AN99" s="33" t="e">
        <f>IF('Crisis Indicator Data'!#REF!="No Data",1,IF(#REF!&lt;&gt;"",1,0))</f>
        <v>#REF!</v>
      </c>
      <c r="AO99" s="33" t="e">
        <f>IF('Crisis Indicator Data'!#REF!="No Data",1,IF(#REF!&lt;&gt;"",1,0))</f>
        <v>#REF!</v>
      </c>
      <c r="AP99" s="33" t="e">
        <f>IF('Crisis Indicator Data'!#REF!="No Data",1,IF(#REF!&lt;&gt;"",1,0))</f>
        <v>#REF!</v>
      </c>
      <c r="AQ99" s="33" t="e">
        <f>IF('Crisis Indicator Data'!#REF!="No Data",1,IF(#REF!&lt;&gt;"",1,0))</f>
        <v>#REF!</v>
      </c>
      <c r="AR99" s="33" t="e">
        <f>IF('Crisis Indicator Data'!#REF!="No Data",1,IF(#REF!&lt;&gt;"",1,0))</f>
        <v>#REF!</v>
      </c>
      <c r="AS99" s="33" t="e">
        <f>IF('Crisis Indicator Data'!#REF!="No Data",1,IF(#REF!&lt;&gt;"",1,0))</f>
        <v>#REF!</v>
      </c>
      <c r="AT99" s="33" t="e">
        <f>IF('Crisis Indicator Data'!#REF!="No Data",1,IF(#REF!&lt;&gt;"",1,0))</f>
        <v>#REF!</v>
      </c>
      <c r="AU99" s="33" t="e">
        <f>IF('Crisis Indicator Data'!#REF!="No Data",1,IF(#REF!&lt;&gt;"",1,0))</f>
        <v>#REF!</v>
      </c>
      <c r="AV99" s="33" t="e">
        <f>IF('Crisis Indicator Data'!#REF!="No Data",1,IF(#REF!&lt;&gt;"",1,0))</f>
        <v>#REF!</v>
      </c>
      <c r="AW99" s="33" t="e">
        <f>IF('Crisis Indicator Data'!#REF!="No Data",1,IF(#REF!&lt;&gt;"",1,0))</f>
        <v>#REF!</v>
      </c>
      <c r="AX99" s="33" t="e">
        <f>IF('Crisis Indicator Data'!#REF!="No Data",1,IF(#REF!&lt;&gt;"",1,0))</f>
        <v>#REF!</v>
      </c>
      <c r="AY99" s="33" t="e">
        <f>IF('Crisis Indicator Data'!#REF!="No Data",1,IF(#REF!&lt;&gt;"",1,0))</f>
        <v>#REF!</v>
      </c>
      <c r="AZ99" s="33" t="e">
        <f>IF('Crisis Indicator Data'!#REF!="No Data",1,IF(#REF!&lt;&gt;"",1,0))</f>
        <v>#REF!</v>
      </c>
      <c r="BA99" t="e">
        <f t="shared" si="2"/>
        <v>#REF!</v>
      </c>
      <c r="BB99" s="35" t="e">
        <f t="shared" si="3"/>
        <v>#REF!</v>
      </c>
    </row>
    <row r="100" spans="1:54" x14ac:dyDescent="0.3">
      <c r="A100" t="s">
        <v>183</v>
      </c>
      <c r="B100" s="33" t="e">
        <f>IF('Crisis Indicator Data'!#REF!="No Data",1,IF(#REF!&lt;&gt;"",1,0))</f>
        <v>#REF!</v>
      </c>
      <c r="C100" s="33" t="e">
        <f>IF('Crisis Indicator Data'!#REF!="No Data",1,IF(#REF!&lt;&gt;"",1,0))</f>
        <v>#REF!</v>
      </c>
      <c r="D100" s="33" t="e">
        <f>IF('Crisis Indicator Data'!#REF!="No Data",1,IF(#REF!&lt;&gt;"",1,0))</f>
        <v>#REF!</v>
      </c>
      <c r="E100" s="33" t="e">
        <f>IF('Crisis Indicator Data'!#REF!="No Data",1,IF(#REF!&lt;&gt;"",1,0))</f>
        <v>#REF!</v>
      </c>
      <c r="F100" s="33" t="e">
        <f>IF('Crisis Indicator Data'!#REF!="No Data",1,IF(#REF!&lt;&gt;"",1,0))</f>
        <v>#REF!</v>
      </c>
      <c r="G100" s="33" t="e">
        <f>IF('Crisis Indicator Data'!#REF!="No Data",1,IF(#REF!&lt;&gt;"",1,0))</f>
        <v>#REF!</v>
      </c>
      <c r="H100" s="33" t="e">
        <f>IF('Crisis Indicator Data'!#REF!="No Data",1,IF(#REF!&lt;&gt;"",1,0))</f>
        <v>#REF!</v>
      </c>
      <c r="I100" s="33" t="e">
        <f>IF('Crisis Indicator Data'!#REF!="No Data",1,IF(#REF!&lt;&gt;"",1,0))</f>
        <v>#REF!</v>
      </c>
      <c r="J100" s="33" t="e">
        <f>IF('Crisis Indicator Data'!#REF!="No Data",1,IF(#REF!&lt;&gt;"",1,0))</f>
        <v>#REF!</v>
      </c>
      <c r="K100" s="33" t="e">
        <f>IF('Crisis Indicator Data'!#REF!="No Data",1,IF(#REF!&lt;&gt;"",1,0))</f>
        <v>#REF!</v>
      </c>
      <c r="L100" s="33" t="e">
        <f>IF('Crisis Indicator Data'!#REF!="No Data",1,IF(#REF!&lt;&gt;"",1,0))</f>
        <v>#REF!</v>
      </c>
      <c r="M100" s="33" t="e">
        <f>IF('Crisis Indicator Data'!#REF!="No Data",1,IF(#REF!&lt;&gt;"",1,0))</f>
        <v>#REF!</v>
      </c>
      <c r="N100" s="33" t="e">
        <f>IF('Crisis Indicator Data'!#REF!="No Data",1,IF(#REF!&lt;&gt;"",1,0))</f>
        <v>#REF!</v>
      </c>
      <c r="O100" s="33" t="e">
        <f>IF('Crisis Indicator Data'!#REF!="No Data",1,IF(#REF!&lt;&gt;"",1,0))</f>
        <v>#REF!</v>
      </c>
      <c r="P100" s="33" t="e">
        <f>IF('Crisis Indicator Data'!#REF!="No Data",1,IF(#REF!&lt;&gt;"",1,0))</f>
        <v>#REF!</v>
      </c>
      <c r="Q100" s="33" t="e">
        <f>IF('Crisis Indicator Data'!#REF!="No Data",1,IF(#REF!&lt;&gt;"",1,0))</f>
        <v>#REF!</v>
      </c>
      <c r="R100" s="33" t="e">
        <f>IF('Crisis Indicator Data'!#REF!="No Data",1,IF(#REF!&lt;&gt;"",1,0))</f>
        <v>#REF!</v>
      </c>
      <c r="S100" s="33" t="e">
        <f>IF('Crisis Indicator Data'!#REF!="No Data",1,IF(#REF!&lt;&gt;"",1,0))</f>
        <v>#REF!</v>
      </c>
      <c r="T100" s="33" t="e">
        <f>IF('Crisis Indicator Data'!#REF!="No Data",1,IF(#REF!&lt;&gt;"",1,0))</f>
        <v>#REF!</v>
      </c>
      <c r="U100" s="33" t="e">
        <f>IF('Crisis Indicator Data'!#REF!="No Data",1,IF(#REF!&lt;&gt;"",1,0))</f>
        <v>#REF!</v>
      </c>
      <c r="V100" s="33" t="e">
        <f>IF('Crisis Indicator Data'!#REF!="No Data",1,IF(#REF!&lt;&gt;"",1,0))</f>
        <v>#REF!</v>
      </c>
      <c r="W100" s="33" t="e">
        <f>IF('Crisis Indicator Data'!#REF!="No Data",1,IF(#REF!&lt;&gt;"",1,0))</f>
        <v>#REF!</v>
      </c>
      <c r="X100" s="33" t="e">
        <f>IF('Crisis Indicator Data'!#REF!="No Data",1,IF(#REF!&lt;&gt;"",1,0))</f>
        <v>#REF!</v>
      </c>
      <c r="Y100" s="33" t="e">
        <f>IF('Crisis Indicator Data'!#REF!="No Data",1,IF(#REF!&lt;&gt;"",1,0))</f>
        <v>#REF!</v>
      </c>
      <c r="Z100" s="33" t="e">
        <f>IF('Crisis Indicator Data'!#REF!="No Data",1,IF(#REF!&lt;&gt;"",1,0))</f>
        <v>#REF!</v>
      </c>
      <c r="AA100" s="33" t="e">
        <f>IF('Crisis Indicator Data'!#REF!="No Data",1,IF(#REF!&lt;&gt;"",1,0))</f>
        <v>#REF!</v>
      </c>
      <c r="AB100" s="33" t="e">
        <f>IF('Crisis Indicator Data'!#REF!="No Data",1,IF(#REF!&lt;&gt;"",1,0))</f>
        <v>#REF!</v>
      </c>
      <c r="AC100" s="33" t="e">
        <f>IF('Crisis Indicator Data'!#REF!="No Data",1,IF(#REF!&lt;&gt;"",1,0))</f>
        <v>#REF!</v>
      </c>
      <c r="AD100" s="33" t="e">
        <f>IF('Crisis Indicator Data'!#REF!="No Data",1,IF(#REF!&lt;&gt;"",1,0))</f>
        <v>#REF!</v>
      </c>
      <c r="AE100" s="33" t="e">
        <f>IF('Crisis Indicator Data'!#REF!="No Data",1,IF(#REF!&lt;&gt;"",1,0))</f>
        <v>#REF!</v>
      </c>
      <c r="AF100" s="33" t="e">
        <f>IF('Crisis Indicator Data'!#REF!="No Data",1,IF(#REF!&lt;&gt;"",1,0))</f>
        <v>#REF!</v>
      </c>
      <c r="AG100" s="33" t="e">
        <f>IF('Crisis Indicator Data'!#REF!="No Data",1,IF(#REF!&lt;&gt;"",1,0))</f>
        <v>#REF!</v>
      </c>
      <c r="AH100" s="33" t="e">
        <f>IF('Crisis Indicator Data'!#REF!="No Data",1,IF(#REF!&lt;&gt;"",1,0))</f>
        <v>#REF!</v>
      </c>
      <c r="AI100" s="33" t="e">
        <f>IF('Crisis Indicator Data'!#REF!="No Data",1,IF(#REF!&lt;&gt;"",1,0))</f>
        <v>#REF!</v>
      </c>
      <c r="AJ100" s="33" t="e">
        <f>IF('Crisis Indicator Data'!#REF!="No Data",1,IF(#REF!&lt;&gt;"",1,0))</f>
        <v>#REF!</v>
      </c>
      <c r="AK100" s="33" t="e">
        <f>IF('Crisis Indicator Data'!#REF!="No Data",1,IF(#REF!&lt;&gt;"",1,0))</f>
        <v>#REF!</v>
      </c>
      <c r="AL100" s="33" t="e">
        <f>IF('Crisis Indicator Data'!#REF!="No Data",1,IF(#REF!&lt;&gt;"",1,0))</f>
        <v>#REF!</v>
      </c>
      <c r="AM100" s="33" t="e">
        <f>IF('Crisis Indicator Data'!#REF!="No Data",1,IF(#REF!&lt;&gt;"",1,0))</f>
        <v>#REF!</v>
      </c>
      <c r="AN100" s="33" t="e">
        <f>IF('Crisis Indicator Data'!#REF!="No Data",1,IF(#REF!&lt;&gt;"",1,0))</f>
        <v>#REF!</v>
      </c>
      <c r="AO100" s="33" t="e">
        <f>IF('Crisis Indicator Data'!#REF!="No Data",1,IF(#REF!&lt;&gt;"",1,0))</f>
        <v>#REF!</v>
      </c>
      <c r="AP100" s="33" t="e">
        <f>IF('Crisis Indicator Data'!#REF!="No Data",1,IF(#REF!&lt;&gt;"",1,0))</f>
        <v>#REF!</v>
      </c>
      <c r="AQ100" s="33" t="e">
        <f>IF('Crisis Indicator Data'!#REF!="No Data",1,IF(#REF!&lt;&gt;"",1,0))</f>
        <v>#REF!</v>
      </c>
      <c r="AR100" s="33" t="e">
        <f>IF('Crisis Indicator Data'!#REF!="No Data",1,IF(#REF!&lt;&gt;"",1,0))</f>
        <v>#REF!</v>
      </c>
      <c r="AS100" s="33" t="e">
        <f>IF('Crisis Indicator Data'!#REF!="No Data",1,IF(#REF!&lt;&gt;"",1,0))</f>
        <v>#REF!</v>
      </c>
      <c r="AT100" s="33" t="e">
        <f>IF('Crisis Indicator Data'!#REF!="No Data",1,IF(#REF!&lt;&gt;"",1,0))</f>
        <v>#REF!</v>
      </c>
      <c r="AU100" s="33" t="e">
        <f>IF('Crisis Indicator Data'!#REF!="No Data",1,IF(#REF!&lt;&gt;"",1,0))</f>
        <v>#REF!</v>
      </c>
      <c r="AV100" s="33" t="e">
        <f>IF('Crisis Indicator Data'!#REF!="No Data",1,IF(#REF!&lt;&gt;"",1,0))</f>
        <v>#REF!</v>
      </c>
      <c r="AW100" s="33" t="e">
        <f>IF('Crisis Indicator Data'!#REF!="No Data",1,IF(#REF!&lt;&gt;"",1,0))</f>
        <v>#REF!</v>
      </c>
      <c r="AX100" s="33" t="e">
        <f>IF('Crisis Indicator Data'!#REF!="No Data",1,IF(#REF!&lt;&gt;"",1,0))</f>
        <v>#REF!</v>
      </c>
      <c r="AY100" s="33" t="e">
        <f>IF('Crisis Indicator Data'!#REF!="No Data",1,IF(#REF!&lt;&gt;"",1,0))</f>
        <v>#REF!</v>
      </c>
      <c r="AZ100" s="33" t="e">
        <f>IF('Crisis Indicator Data'!#REF!="No Data",1,IF(#REF!&lt;&gt;"",1,0))</f>
        <v>#REF!</v>
      </c>
      <c r="BA100" t="e">
        <f t="shared" si="2"/>
        <v>#REF!</v>
      </c>
      <c r="BB100" s="35" t="e">
        <f t="shared" si="3"/>
        <v>#REF!</v>
      </c>
    </row>
    <row r="101" spans="1:54" x14ac:dyDescent="0.3">
      <c r="A101" t="s">
        <v>185</v>
      </c>
      <c r="B101" s="33" t="e">
        <f>IF('Crisis Indicator Data'!#REF!="No Data",1,IF(#REF!&lt;&gt;"",1,0))</f>
        <v>#REF!</v>
      </c>
      <c r="C101" s="33" t="e">
        <f>IF('Crisis Indicator Data'!#REF!="No Data",1,IF(#REF!&lt;&gt;"",1,0))</f>
        <v>#REF!</v>
      </c>
      <c r="D101" s="33" t="e">
        <f>IF('Crisis Indicator Data'!#REF!="No Data",1,IF(#REF!&lt;&gt;"",1,0))</f>
        <v>#REF!</v>
      </c>
      <c r="E101" s="33" t="e">
        <f>IF('Crisis Indicator Data'!#REF!="No Data",1,IF(#REF!&lt;&gt;"",1,0))</f>
        <v>#REF!</v>
      </c>
      <c r="F101" s="33" t="e">
        <f>IF('Crisis Indicator Data'!#REF!="No Data",1,IF(#REF!&lt;&gt;"",1,0))</f>
        <v>#REF!</v>
      </c>
      <c r="G101" s="33" t="e">
        <f>IF('Crisis Indicator Data'!#REF!="No Data",1,IF(#REF!&lt;&gt;"",1,0))</f>
        <v>#REF!</v>
      </c>
      <c r="H101" s="33" t="e">
        <f>IF('Crisis Indicator Data'!#REF!="No Data",1,IF(#REF!&lt;&gt;"",1,0))</f>
        <v>#REF!</v>
      </c>
      <c r="I101" s="33" t="e">
        <f>IF('Crisis Indicator Data'!#REF!="No Data",1,IF(#REF!&lt;&gt;"",1,0))</f>
        <v>#REF!</v>
      </c>
      <c r="J101" s="33" t="e">
        <f>IF('Crisis Indicator Data'!#REF!="No Data",1,IF(#REF!&lt;&gt;"",1,0))</f>
        <v>#REF!</v>
      </c>
      <c r="K101" s="33" t="e">
        <f>IF('Crisis Indicator Data'!#REF!="No Data",1,IF(#REF!&lt;&gt;"",1,0))</f>
        <v>#REF!</v>
      </c>
      <c r="L101" s="33" t="e">
        <f>IF('Crisis Indicator Data'!#REF!="No Data",1,IF(#REF!&lt;&gt;"",1,0))</f>
        <v>#REF!</v>
      </c>
      <c r="M101" s="33" t="e">
        <f>IF('Crisis Indicator Data'!#REF!="No Data",1,IF(#REF!&lt;&gt;"",1,0))</f>
        <v>#REF!</v>
      </c>
      <c r="N101" s="33" t="e">
        <f>IF('Crisis Indicator Data'!#REF!="No Data",1,IF(#REF!&lt;&gt;"",1,0))</f>
        <v>#REF!</v>
      </c>
      <c r="O101" s="33" t="e">
        <f>IF('Crisis Indicator Data'!#REF!="No Data",1,IF(#REF!&lt;&gt;"",1,0))</f>
        <v>#REF!</v>
      </c>
      <c r="P101" s="33" t="e">
        <f>IF('Crisis Indicator Data'!#REF!="No Data",1,IF(#REF!&lt;&gt;"",1,0))</f>
        <v>#REF!</v>
      </c>
      <c r="Q101" s="33" t="e">
        <f>IF('Crisis Indicator Data'!#REF!="No Data",1,IF(#REF!&lt;&gt;"",1,0))</f>
        <v>#REF!</v>
      </c>
      <c r="R101" s="33" t="e">
        <f>IF('Crisis Indicator Data'!#REF!="No Data",1,IF(#REF!&lt;&gt;"",1,0))</f>
        <v>#REF!</v>
      </c>
      <c r="S101" s="33" t="e">
        <f>IF('Crisis Indicator Data'!#REF!="No Data",1,IF(#REF!&lt;&gt;"",1,0))</f>
        <v>#REF!</v>
      </c>
      <c r="T101" s="33" t="e">
        <f>IF('Crisis Indicator Data'!#REF!="No Data",1,IF(#REF!&lt;&gt;"",1,0))</f>
        <v>#REF!</v>
      </c>
      <c r="U101" s="33" t="e">
        <f>IF('Crisis Indicator Data'!#REF!="No Data",1,IF(#REF!&lt;&gt;"",1,0))</f>
        <v>#REF!</v>
      </c>
      <c r="V101" s="33" t="e">
        <f>IF('Crisis Indicator Data'!#REF!="No Data",1,IF(#REF!&lt;&gt;"",1,0))</f>
        <v>#REF!</v>
      </c>
      <c r="W101" s="33" t="e">
        <f>IF('Crisis Indicator Data'!#REF!="No Data",1,IF(#REF!&lt;&gt;"",1,0))</f>
        <v>#REF!</v>
      </c>
      <c r="X101" s="33" t="e">
        <f>IF('Crisis Indicator Data'!#REF!="No Data",1,IF(#REF!&lt;&gt;"",1,0))</f>
        <v>#REF!</v>
      </c>
      <c r="Y101" s="33" t="e">
        <f>IF('Crisis Indicator Data'!#REF!="No Data",1,IF(#REF!&lt;&gt;"",1,0))</f>
        <v>#REF!</v>
      </c>
      <c r="Z101" s="33" t="e">
        <f>IF('Crisis Indicator Data'!#REF!="No Data",1,IF(#REF!&lt;&gt;"",1,0))</f>
        <v>#REF!</v>
      </c>
      <c r="AA101" s="33" t="e">
        <f>IF('Crisis Indicator Data'!#REF!="No Data",1,IF(#REF!&lt;&gt;"",1,0))</f>
        <v>#REF!</v>
      </c>
      <c r="AB101" s="33" t="e">
        <f>IF('Crisis Indicator Data'!#REF!="No Data",1,IF(#REF!&lt;&gt;"",1,0))</f>
        <v>#REF!</v>
      </c>
      <c r="AC101" s="33" t="e">
        <f>IF('Crisis Indicator Data'!#REF!="No Data",1,IF(#REF!&lt;&gt;"",1,0))</f>
        <v>#REF!</v>
      </c>
      <c r="AD101" s="33" t="e">
        <f>IF('Crisis Indicator Data'!#REF!="No Data",1,IF(#REF!&lt;&gt;"",1,0))</f>
        <v>#REF!</v>
      </c>
      <c r="AE101" s="33" t="e">
        <f>IF('Crisis Indicator Data'!#REF!="No Data",1,IF(#REF!&lt;&gt;"",1,0))</f>
        <v>#REF!</v>
      </c>
      <c r="AF101" s="33" t="e">
        <f>IF('Crisis Indicator Data'!#REF!="No Data",1,IF(#REF!&lt;&gt;"",1,0))</f>
        <v>#REF!</v>
      </c>
      <c r="AG101" s="33" t="e">
        <f>IF('Crisis Indicator Data'!#REF!="No Data",1,IF(#REF!&lt;&gt;"",1,0))</f>
        <v>#REF!</v>
      </c>
      <c r="AH101" s="33" t="e">
        <f>IF('Crisis Indicator Data'!#REF!="No Data",1,IF(#REF!&lt;&gt;"",1,0))</f>
        <v>#REF!</v>
      </c>
      <c r="AI101" s="33" t="e">
        <f>IF('Crisis Indicator Data'!#REF!="No Data",1,IF(#REF!&lt;&gt;"",1,0))</f>
        <v>#REF!</v>
      </c>
      <c r="AJ101" s="33" t="e">
        <f>IF('Crisis Indicator Data'!#REF!="No Data",1,IF(#REF!&lt;&gt;"",1,0))</f>
        <v>#REF!</v>
      </c>
      <c r="AK101" s="33" t="e">
        <f>IF('Crisis Indicator Data'!#REF!="No Data",1,IF(#REF!&lt;&gt;"",1,0))</f>
        <v>#REF!</v>
      </c>
      <c r="AL101" s="33" t="e">
        <f>IF('Crisis Indicator Data'!#REF!="No Data",1,IF(#REF!&lt;&gt;"",1,0))</f>
        <v>#REF!</v>
      </c>
      <c r="AM101" s="33" t="e">
        <f>IF('Crisis Indicator Data'!#REF!="No Data",1,IF(#REF!&lt;&gt;"",1,0))</f>
        <v>#REF!</v>
      </c>
      <c r="AN101" s="33" t="e">
        <f>IF('Crisis Indicator Data'!#REF!="No Data",1,IF(#REF!&lt;&gt;"",1,0))</f>
        <v>#REF!</v>
      </c>
      <c r="AO101" s="33" t="e">
        <f>IF('Crisis Indicator Data'!#REF!="No Data",1,IF(#REF!&lt;&gt;"",1,0))</f>
        <v>#REF!</v>
      </c>
      <c r="AP101" s="33" t="e">
        <f>IF('Crisis Indicator Data'!#REF!="No Data",1,IF(#REF!&lt;&gt;"",1,0))</f>
        <v>#REF!</v>
      </c>
      <c r="AQ101" s="33" t="e">
        <f>IF('Crisis Indicator Data'!#REF!="No Data",1,IF(#REF!&lt;&gt;"",1,0))</f>
        <v>#REF!</v>
      </c>
      <c r="AR101" s="33" t="e">
        <f>IF('Crisis Indicator Data'!#REF!="No Data",1,IF(#REF!&lt;&gt;"",1,0))</f>
        <v>#REF!</v>
      </c>
      <c r="AS101" s="33" t="e">
        <f>IF('Crisis Indicator Data'!#REF!="No Data",1,IF(#REF!&lt;&gt;"",1,0))</f>
        <v>#REF!</v>
      </c>
      <c r="AT101" s="33" t="e">
        <f>IF('Crisis Indicator Data'!#REF!="No Data",1,IF(#REF!&lt;&gt;"",1,0))</f>
        <v>#REF!</v>
      </c>
      <c r="AU101" s="33" t="e">
        <f>IF('Crisis Indicator Data'!#REF!="No Data",1,IF(#REF!&lt;&gt;"",1,0))</f>
        <v>#REF!</v>
      </c>
      <c r="AV101" s="33" t="e">
        <f>IF('Crisis Indicator Data'!#REF!="No Data",1,IF(#REF!&lt;&gt;"",1,0))</f>
        <v>#REF!</v>
      </c>
      <c r="AW101" s="33" t="e">
        <f>IF('Crisis Indicator Data'!#REF!="No Data",1,IF(#REF!&lt;&gt;"",1,0))</f>
        <v>#REF!</v>
      </c>
      <c r="AX101" s="33" t="e">
        <f>IF('Crisis Indicator Data'!#REF!="No Data",1,IF(#REF!&lt;&gt;"",1,0))</f>
        <v>#REF!</v>
      </c>
      <c r="AY101" s="33" t="e">
        <f>IF('Crisis Indicator Data'!#REF!="No Data",1,IF(#REF!&lt;&gt;"",1,0))</f>
        <v>#REF!</v>
      </c>
      <c r="AZ101" s="33" t="e">
        <f>IF('Crisis Indicator Data'!#REF!="No Data",1,IF(#REF!&lt;&gt;"",1,0))</f>
        <v>#REF!</v>
      </c>
      <c r="BA101" t="e">
        <f t="shared" si="2"/>
        <v>#REF!</v>
      </c>
      <c r="BB101" s="35" t="e">
        <f t="shared" si="3"/>
        <v>#REF!</v>
      </c>
    </row>
    <row r="102" spans="1:54" x14ac:dyDescent="0.3">
      <c r="A102" t="s">
        <v>188</v>
      </c>
      <c r="B102" s="33" t="e">
        <f>IF('Crisis Indicator Data'!#REF!="No Data",1,IF(#REF!&lt;&gt;"",1,0))</f>
        <v>#REF!</v>
      </c>
      <c r="C102" s="33" t="e">
        <f>IF('Crisis Indicator Data'!#REF!="No Data",1,IF(#REF!&lt;&gt;"",1,0))</f>
        <v>#REF!</v>
      </c>
      <c r="D102" s="33" t="e">
        <f>IF('Crisis Indicator Data'!#REF!="No Data",1,IF(#REF!&lt;&gt;"",1,0))</f>
        <v>#REF!</v>
      </c>
      <c r="E102" s="33" t="e">
        <f>IF('Crisis Indicator Data'!#REF!="No Data",1,IF(#REF!&lt;&gt;"",1,0))</f>
        <v>#REF!</v>
      </c>
      <c r="F102" s="33" t="e">
        <f>IF('Crisis Indicator Data'!#REF!="No Data",1,IF(#REF!&lt;&gt;"",1,0))</f>
        <v>#REF!</v>
      </c>
      <c r="G102" s="33" t="e">
        <f>IF('Crisis Indicator Data'!#REF!="No Data",1,IF(#REF!&lt;&gt;"",1,0))</f>
        <v>#REF!</v>
      </c>
      <c r="H102" s="33" t="e">
        <f>IF('Crisis Indicator Data'!#REF!="No Data",1,IF(#REF!&lt;&gt;"",1,0))</f>
        <v>#REF!</v>
      </c>
      <c r="I102" s="33" t="e">
        <f>IF('Crisis Indicator Data'!#REF!="No Data",1,IF(#REF!&lt;&gt;"",1,0))</f>
        <v>#REF!</v>
      </c>
      <c r="J102" s="33" t="e">
        <f>IF('Crisis Indicator Data'!#REF!="No Data",1,IF(#REF!&lt;&gt;"",1,0))</f>
        <v>#REF!</v>
      </c>
      <c r="K102" s="33" t="e">
        <f>IF('Crisis Indicator Data'!#REF!="No Data",1,IF(#REF!&lt;&gt;"",1,0))</f>
        <v>#REF!</v>
      </c>
      <c r="L102" s="33" t="e">
        <f>IF('Crisis Indicator Data'!#REF!="No Data",1,IF(#REF!&lt;&gt;"",1,0))</f>
        <v>#REF!</v>
      </c>
      <c r="M102" s="33" t="e">
        <f>IF('Crisis Indicator Data'!#REF!="No Data",1,IF(#REF!&lt;&gt;"",1,0))</f>
        <v>#REF!</v>
      </c>
      <c r="N102" s="33" t="e">
        <f>IF('Crisis Indicator Data'!#REF!="No Data",1,IF(#REF!&lt;&gt;"",1,0))</f>
        <v>#REF!</v>
      </c>
      <c r="O102" s="33" t="e">
        <f>IF('Crisis Indicator Data'!#REF!="No Data",1,IF(#REF!&lt;&gt;"",1,0))</f>
        <v>#REF!</v>
      </c>
      <c r="P102" s="33" t="e">
        <f>IF('Crisis Indicator Data'!#REF!="No Data",1,IF(#REF!&lt;&gt;"",1,0))</f>
        <v>#REF!</v>
      </c>
      <c r="Q102" s="33" t="e">
        <f>IF('Crisis Indicator Data'!#REF!="No Data",1,IF(#REF!&lt;&gt;"",1,0))</f>
        <v>#REF!</v>
      </c>
      <c r="R102" s="33" t="e">
        <f>IF('Crisis Indicator Data'!#REF!="No Data",1,IF(#REF!&lt;&gt;"",1,0))</f>
        <v>#REF!</v>
      </c>
      <c r="S102" s="33" t="e">
        <f>IF('Crisis Indicator Data'!#REF!="No Data",1,IF(#REF!&lt;&gt;"",1,0))</f>
        <v>#REF!</v>
      </c>
      <c r="T102" s="33" t="e">
        <f>IF('Crisis Indicator Data'!#REF!="No Data",1,IF(#REF!&lt;&gt;"",1,0))</f>
        <v>#REF!</v>
      </c>
      <c r="U102" s="33" t="e">
        <f>IF('Crisis Indicator Data'!#REF!="No Data",1,IF(#REF!&lt;&gt;"",1,0))</f>
        <v>#REF!</v>
      </c>
      <c r="V102" s="33" t="e">
        <f>IF('Crisis Indicator Data'!#REF!="No Data",1,IF(#REF!&lt;&gt;"",1,0))</f>
        <v>#REF!</v>
      </c>
      <c r="W102" s="33" t="e">
        <f>IF('Crisis Indicator Data'!#REF!="No Data",1,IF(#REF!&lt;&gt;"",1,0))</f>
        <v>#REF!</v>
      </c>
      <c r="X102" s="33" t="e">
        <f>IF('Crisis Indicator Data'!#REF!="No Data",1,IF(#REF!&lt;&gt;"",1,0))</f>
        <v>#REF!</v>
      </c>
      <c r="Y102" s="33" t="e">
        <f>IF('Crisis Indicator Data'!#REF!="No Data",1,IF(#REF!&lt;&gt;"",1,0))</f>
        <v>#REF!</v>
      </c>
      <c r="Z102" s="33" t="e">
        <f>IF('Crisis Indicator Data'!#REF!="No Data",1,IF(#REF!&lt;&gt;"",1,0))</f>
        <v>#REF!</v>
      </c>
      <c r="AA102" s="33" t="e">
        <f>IF('Crisis Indicator Data'!#REF!="No Data",1,IF(#REF!&lt;&gt;"",1,0))</f>
        <v>#REF!</v>
      </c>
      <c r="AB102" s="33" t="e">
        <f>IF('Crisis Indicator Data'!#REF!="No Data",1,IF(#REF!&lt;&gt;"",1,0))</f>
        <v>#REF!</v>
      </c>
      <c r="AC102" s="33" t="e">
        <f>IF('Crisis Indicator Data'!#REF!="No Data",1,IF(#REF!&lt;&gt;"",1,0))</f>
        <v>#REF!</v>
      </c>
      <c r="AD102" s="33" t="e">
        <f>IF('Crisis Indicator Data'!#REF!="No Data",1,IF(#REF!&lt;&gt;"",1,0))</f>
        <v>#REF!</v>
      </c>
      <c r="AE102" s="33" t="e">
        <f>IF('Crisis Indicator Data'!#REF!="No Data",1,IF(#REF!&lt;&gt;"",1,0))</f>
        <v>#REF!</v>
      </c>
      <c r="AF102" s="33" t="e">
        <f>IF('Crisis Indicator Data'!#REF!="No Data",1,IF(#REF!&lt;&gt;"",1,0))</f>
        <v>#REF!</v>
      </c>
      <c r="AG102" s="33" t="e">
        <f>IF('Crisis Indicator Data'!#REF!="No Data",1,IF(#REF!&lt;&gt;"",1,0))</f>
        <v>#REF!</v>
      </c>
      <c r="AH102" s="33" t="e">
        <f>IF('Crisis Indicator Data'!#REF!="No Data",1,IF(#REF!&lt;&gt;"",1,0))</f>
        <v>#REF!</v>
      </c>
      <c r="AI102" s="33" t="e">
        <f>IF('Crisis Indicator Data'!#REF!="No Data",1,IF(#REF!&lt;&gt;"",1,0))</f>
        <v>#REF!</v>
      </c>
      <c r="AJ102" s="33" t="e">
        <f>IF('Crisis Indicator Data'!#REF!="No Data",1,IF(#REF!&lt;&gt;"",1,0))</f>
        <v>#REF!</v>
      </c>
      <c r="AK102" s="33" t="e">
        <f>IF('Crisis Indicator Data'!#REF!="No Data",1,IF(#REF!&lt;&gt;"",1,0))</f>
        <v>#REF!</v>
      </c>
      <c r="AL102" s="33" t="e">
        <f>IF('Crisis Indicator Data'!#REF!="No Data",1,IF(#REF!&lt;&gt;"",1,0))</f>
        <v>#REF!</v>
      </c>
      <c r="AM102" s="33" t="e">
        <f>IF('Crisis Indicator Data'!#REF!="No Data",1,IF(#REF!&lt;&gt;"",1,0))</f>
        <v>#REF!</v>
      </c>
      <c r="AN102" s="33" t="e">
        <f>IF('Crisis Indicator Data'!#REF!="No Data",1,IF(#REF!&lt;&gt;"",1,0))</f>
        <v>#REF!</v>
      </c>
      <c r="AO102" s="33" t="e">
        <f>IF('Crisis Indicator Data'!#REF!="No Data",1,IF(#REF!&lt;&gt;"",1,0))</f>
        <v>#REF!</v>
      </c>
      <c r="AP102" s="33" t="e">
        <f>IF('Crisis Indicator Data'!#REF!="No Data",1,IF(#REF!&lt;&gt;"",1,0))</f>
        <v>#REF!</v>
      </c>
      <c r="AQ102" s="33" t="e">
        <f>IF('Crisis Indicator Data'!#REF!="No Data",1,IF(#REF!&lt;&gt;"",1,0))</f>
        <v>#REF!</v>
      </c>
      <c r="AR102" s="33" t="e">
        <f>IF('Crisis Indicator Data'!#REF!="No Data",1,IF(#REF!&lt;&gt;"",1,0))</f>
        <v>#REF!</v>
      </c>
      <c r="AS102" s="33" t="e">
        <f>IF('Crisis Indicator Data'!#REF!="No Data",1,IF(#REF!&lt;&gt;"",1,0))</f>
        <v>#REF!</v>
      </c>
      <c r="AT102" s="33" t="e">
        <f>IF('Crisis Indicator Data'!#REF!="No Data",1,IF(#REF!&lt;&gt;"",1,0))</f>
        <v>#REF!</v>
      </c>
      <c r="AU102" s="33" t="e">
        <f>IF('Crisis Indicator Data'!#REF!="No Data",1,IF(#REF!&lt;&gt;"",1,0))</f>
        <v>#REF!</v>
      </c>
      <c r="AV102" s="33" t="e">
        <f>IF('Crisis Indicator Data'!#REF!="No Data",1,IF(#REF!&lt;&gt;"",1,0))</f>
        <v>#REF!</v>
      </c>
      <c r="AW102" s="33" t="e">
        <f>IF('Crisis Indicator Data'!#REF!="No Data",1,IF(#REF!&lt;&gt;"",1,0))</f>
        <v>#REF!</v>
      </c>
      <c r="AX102" s="33" t="e">
        <f>IF('Crisis Indicator Data'!#REF!="No Data",1,IF(#REF!&lt;&gt;"",1,0))</f>
        <v>#REF!</v>
      </c>
      <c r="AY102" s="33" t="e">
        <f>IF('Crisis Indicator Data'!#REF!="No Data",1,IF(#REF!&lt;&gt;"",1,0))</f>
        <v>#REF!</v>
      </c>
      <c r="AZ102" s="33" t="e">
        <f>IF('Crisis Indicator Data'!#REF!="No Data",1,IF(#REF!&lt;&gt;"",1,0))</f>
        <v>#REF!</v>
      </c>
      <c r="BA102" t="e">
        <f t="shared" si="2"/>
        <v>#REF!</v>
      </c>
      <c r="BB102" s="35" t="e">
        <f t="shared" si="3"/>
        <v>#REF!</v>
      </c>
    </row>
    <row r="103" spans="1:54" x14ac:dyDescent="0.3">
      <c r="A103" t="s">
        <v>190</v>
      </c>
      <c r="B103" s="33" t="e">
        <f>IF('Crisis Indicator Data'!#REF!="No Data",1,IF(#REF!&lt;&gt;"",1,0))</f>
        <v>#REF!</v>
      </c>
      <c r="C103" s="33" t="e">
        <f>IF('Crisis Indicator Data'!#REF!="No Data",1,IF(#REF!&lt;&gt;"",1,0))</f>
        <v>#REF!</v>
      </c>
      <c r="D103" s="33" t="e">
        <f>IF('Crisis Indicator Data'!#REF!="No Data",1,IF(#REF!&lt;&gt;"",1,0))</f>
        <v>#REF!</v>
      </c>
      <c r="E103" s="33" t="e">
        <f>IF('Crisis Indicator Data'!#REF!="No Data",1,IF(#REF!&lt;&gt;"",1,0))</f>
        <v>#REF!</v>
      </c>
      <c r="F103" s="33" t="e">
        <f>IF('Crisis Indicator Data'!#REF!="No Data",1,IF(#REF!&lt;&gt;"",1,0))</f>
        <v>#REF!</v>
      </c>
      <c r="G103" s="33" t="e">
        <f>IF('Crisis Indicator Data'!#REF!="No Data",1,IF(#REF!&lt;&gt;"",1,0))</f>
        <v>#REF!</v>
      </c>
      <c r="H103" s="33" t="e">
        <f>IF('Crisis Indicator Data'!#REF!="No Data",1,IF(#REF!&lt;&gt;"",1,0))</f>
        <v>#REF!</v>
      </c>
      <c r="I103" s="33" t="e">
        <f>IF('Crisis Indicator Data'!#REF!="No Data",1,IF(#REF!&lt;&gt;"",1,0))</f>
        <v>#REF!</v>
      </c>
      <c r="J103" s="33" t="e">
        <f>IF('Crisis Indicator Data'!#REF!="No Data",1,IF(#REF!&lt;&gt;"",1,0))</f>
        <v>#REF!</v>
      </c>
      <c r="K103" s="33" t="e">
        <f>IF('Crisis Indicator Data'!#REF!="No Data",1,IF(#REF!&lt;&gt;"",1,0))</f>
        <v>#REF!</v>
      </c>
      <c r="L103" s="33" t="e">
        <f>IF('Crisis Indicator Data'!#REF!="No Data",1,IF(#REF!&lt;&gt;"",1,0))</f>
        <v>#REF!</v>
      </c>
      <c r="M103" s="33" t="e">
        <f>IF('Crisis Indicator Data'!#REF!="No Data",1,IF(#REF!&lt;&gt;"",1,0))</f>
        <v>#REF!</v>
      </c>
      <c r="N103" s="33" t="e">
        <f>IF('Crisis Indicator Data'!#REF!="No Data",1,IF(#REF!&lt;&gt;"",1,0))</f>
        <v>#REF!</v>
      </c>
      <c r="O103" s="33" t="e">
        <f>IF('Crisis Indicator Data'!#REF!="No Data",1,IF(#REF!&lt;&gt;"",1,0))</f>
        <v>#REF!</v>
      </c>
      <c r="P103" s="33" t="e">
        <f>IF('Crisis Indicator Data'!#REF!="No Data",1,IF(#REF!&lt;&gt;"",1,0))</f>
        <v>#REF!</v>
      </c>
      <c r="Q103" s="33" t="e">
        <f>IF('Crisis Indicator Data'!#REF!="No Data",1,IF(#REF!&lt;&gt;"",1,0))</f>
        <v>#REF!</v>
      </c>
      <c r="R103" s="33" t="e">
        <f>IF('Crisis Indicator Data'!#REF!="No Data",1,IF(#REF!&lt;&gt;"",1,0))</f>
        <v>#REF!</v>
      </c>
      <c r="S103" s="33" t="e">
        <f>IF('Crisis Indicator Data'!#REF!="No Data",1,IF(#REF!&lt;&gt;"",1,0))</f>
        <v>#REF!</v>
      </c>
      <c r="T103" s="33" t="e">
        <f>IF('Crisis Indicator Data'!#REF!="No Data",1,IF(#REF!&lt;&gt;"",1,0))</f>
        <v>#REF!</v>
      </c>
      <c r="U103" s="33" t="e">
        <f>IF('Crisis Indicator Data'!#REF!="No Data",1,IF(#REF!&lt;&gt;"",1,0))</f>
        <v>#REF!</v>
      </c>
      <c r="V103" s="33" t="e">
        <f>IF('Crisis Indicator Data'!#REF!="No Data",1,IF(#REF!&lt;&gt;"",1,0))</f>
        <v>#REF!</v>
      </c>
      <c r="W103" s="33" t="e">
        <f>IF('Crisis Indicator Data'!#REF!="No Data",1,IF(#REF!&lt;&gt;"",1,0))</f>
        <v>#REF!</v>
      </c>
      <c r="X103" s="33" t="e">
        <f>IF('Crisis Indicator Data'!#REF!="No Data",1,IF(#REF!&lt;&gt;"",1,0))</f>
        <v>#REF!</v>
      </c>
      <c r="Y103" s="33" t="e">
        <f>IF('Crisis Indicator Data'!#REF!="No Data",1,IF(#REF!&lt;&gt;"",1,0))</f>
        <v>#REF!</v>
      </c>
      <c r="Z103" s="33" t="e">
        <f>IF('Crisis Indicator Data'!#REF!="No Data",1,IF(#REF!&lt;&gt;"",1,0))</f>
        <v>#REF!</v>
      </c>
      <c r="AA103" s="33" t="e">
        <f>IF('Crisis Indicator Data'!#REF!="No Data",1,IF(#REF!&lt;&gt;"",1,0))</f>
        <v>#REF!</v>
      </c>
      <c r="AB103" s="33" t="e">
        <f>IF('Crisis Indicator Data'!#REF!="No Data",1,IF(#REF!&lt;&gt;"",1,0))</f>
        <v>#REF!</v>
      </c>
      <c r="AC103" s="33" t="e">
        <f>IF('Crisis Indicator Data'!#REF!="No Data",1,IF(#REF!&lt;&gt;"",1,0))</f>
        <v>#REF!</v>
      </c>
      <c r="AD103" s="33" t="e">
        <f>IF('Crisis Indicator Data'!#REF!="No Data",1,IF(#REF!&lt;&gt;"",1,0))</f>
        <v>#REF!</v>
      </c>
      <c r="AE103" s="33" t="e">
        <f>IF('Crisis Indicator Data'!#REF!="No Data",1,IF(#REF!&lt;&gt;"",1,0))</f>
        <v>#REF!</v>
      </c>
      <c r="AF103" s="33" t="e">
        <f>IF('Crisis Indicator Data'!#REF!="No Data",1,IF(#REF!&lt;&gt;"",1,0))</f>
        <v>#REF!</v>
      </c>
      <c r="AG103" s="33" t="e">
        <f>IF('Crisis Indicator Data'!#REF!="No Data",1,IF(#REF!&lt;&gt;"",1,0))</f>
        <v>#REF!</v>
      </c>
      <c r="AH103" s="33" t="e">
        <f>IF('Crisis Indicator Data'!#REF!="No Data",1,IF(#REF!&lt;&gt;"",1,0))</f>
        <v>#REF!</v>
      </c>
      <c r="AI103" s="33" t="e">
        <f>IF('Crisis Indicator Data'!#REF!="No Data",1,IF(#REF!&lt;&gt;"",1,0))</f>
        <v>#REF!</v>
      </c>
      <c r="AJ103" s="33" t="e">
        <f>IF('Crisis Indicator Data'!#REF!="No Data",1,IF(#REF!&lt;&gt;"",1,0))</f>
        <v>#REF!</v>
      </c>
      <c r="AK103" s="33" t="e">
        <f>IF('Crisis Indicator Data'!#REF!="No Data",1,IF(#REF!&lt;&gt;"",1,0))</f>
        <v>#REF!</v>
      </c>
      <c r="AL103" s="33" t="e">
        <f>IF('Crisis Indicator Data'!#REF!="No Data",1,IF(#REF!&lt;&gt;"",1,0))</f>
        <v>#REF!</v>
      </c>
      <c r="AM103" s="33" t="e">
        <f>IF('Crisis Indicator Data'!#REF!="No Data",1,IF(#REF!&lt;&gt;"",1,0))</f>
        <v>#REF!</v>
      </c>
      <c r="AN103" s="33" t="e">
        <f>IF('Crisis Indicator Data'!#REF!="No Data",1,IF(#REF!&lt;&gt;"",1,0))</f>
        <v>#REF!</v>
      </c>
      <c r="AO103" s="33" t="e">
        <f>IF('Crisis Indicator Data'!#REF!="No Data",1,IF(#REF!&lt;&gt;"",1,0))</f>
        <v>#REF!</v>
      </c>
      <c r="AP103" s="33" t="e">
        <f>IF('Crisis Indicator Data'!#REF!="No Data",1,IF(#REF!&lt;&gt;"",1,0))</f>
        <v>#REF!</v>
      </c>
      <c r="AQ103" s="33" t="e">
        <f>IF('Crisis Indicator Data'!#REF!="No Data",1,IF(#REF!&lt;&gt;"",1,0))</f>
        <v>#REF!</v>
      </c>
      <c r="AR103" s="33" t="e">
        <f>IF('Crisis Indicator Data'!#REF!="No Data",1,IF(#REF!&lt;&gt;"",1,0))</f>
        <v>#REF!</v>
      </c>
      <c r="AS103" s="33" t="e">
        <f>IF('Crisis Indicator Data'!#REF!="No Data",1,IF(#REF!&lt;&gt;"",1,0))</f>
        <v>#REF!</v>
      </c>
      <c r="AT103" s="33" t="e">
        <f>IF('Crisis Indicator Data'!#REF!="No Data",1,IF(#REF!&lt;&gt;"",1,0))</f>
        <v>#REF!</v>
      </c>
      <c r="AU103" s="33" t="e">
        <f>IF('Crisis Indicator Data'!#REF!="No Data",1,IF(#REF!&lt;&gt;"",1,0))</f>
        <v>#REF!</v>
      </c>
      <c r="AV103" s="33" t="e">
        <f>IF('Crisis Indicator Data'!#REF!="No Data",1,IF(#REF!&lt;&gt;"",1,0))</f>
        <v>#REF!</v>
      </c>
      <c r="AW103" s="33" t="e">
        <f>IF('Crisis Indicator Data'!#REF!="No Data",1,IF(#REF!&lt;&gt;"",1,0))</f>
        <v>#REF!</v>
      </c>
      <c r="AX103" s="33" t="e">
        <f>IF('Crisis Indicator Data'!#REF!="No Data",1,IF(#REF!&lt;&gt;"",1,0))</f>
        <v>#REF!</v>
      </c>
      <c r="AY103" s="33" t="e">
        <f>IF('Crisis Indicator Data'!#REF!="No Data",1,IF(#REF!&lt;&gt;"",1,0))</f>
        <v>#REF!</v>
      </c>
      <c r="AZ103" s="33" t="e">
        <f>IF('Crisis Indicator Data'!#REF!="No Data",1,IF(#REF!&lt;&gt;"",1,0))</f>
        <v>#REF!</v>
      </c>
      <c r="BA103" t="e">
        <f t="shared" si="2"/>
        <v>#REF!</v>
      </c>
      <c r="BB103" s="35" t="e">
        <f t="shared" si="3"/>
        <v>#REF!</v>
      </c>
    </row>
    <row r="104" spans="1:54" x14ac:dyDescent="0.3">
      <c r="A104" t="s">
        <v>192</v>
      </c>
      <c r="B104" s="33" t="e">
        <f>IF('Crisis Indicator Data'!#REF!="No Data",1,IF(#REF!&lt;&gt;"",1,0))</f>
        <v>#REF!</v>
      </c>
      <c r="C104" s="33" t="e">
        <f>IF('Crisis Indicator Data'!#REF!="No Data",1,IF(#REF!&lt;&gt;"",1,0))</f>
        <v>#REF!</v>
      </c>
      <c r="D104" s="33" t="e">
        <f>IF('Crisis Indicator Data'!#REF!="No Data",1,IF(#REF!&lt;&gt;"",1,0))</f>
        <v>#REF!</v>
      </c>
      <c r="E104" s="33" t="e">
        <f>IF('Crisis Indicator Data'!#REF!="No Data",1,IF(#REF!&lt;&gt;"",1,0))</f>
        <v>#REF!</v>
      </c>
      <c r="F104" s="33" t="e">
        <f>IF('Crisis Indicator Data'!#REF!="No Data",1,IF(#REF!&lt;&gt;"",1,0))</f>
        <v>#REF!</v>
      </c>
      <c r="G104" s="33" t="e">
        <f>IF('Crisis Indicator Data'!#REF!="No Data",1,IF(#REF!&lt;&gt;"",1,0))</f>
        <v>#REF!</v>
      </c>
      <c r="H104" s="33" t="e">
        <f>IF('Crisis Indicator Data'!#REF!="No Data",1,IF(#REF!&lt;&gt;"",1,0))</f>
        <v>#REF!</v>
      </c>
      <c r="I104" s="33" t="e">
        <f>IF('Crisis Indicator Data'!#REF!="No Data",1,IF(#REF!&lt;&gt;"",1,0))</f>
        <v>#REF!</v>
      </c>
      <c r="J104" s="33" t="e">
        <f>IF('Crisis Indicator Data'!#REF!="No Data",1,IF(#REF!&lt;&gt;"",1,0))</f>
        <v>#REF!</v>
      </c>
      <c r="K104" s="33" t="e">
        <f>IF('Crisis Indicator Data'!#REF!="No Data",1,IF(#REF!&lt;&gt;"",1,0))</f>
        <v>#REF!</v>
      </c>
      <c r="L104" s="33" t="e">
        <f>IF('Crisis Indicator Data'!#REF!="No Data",1,IF(#REF!&lt;&gt;"",1,0))</f>
        <v>#REF!</v>
      </c>
      <c r="M104" s="33" t="e">
        <f>IF('Crisis Indicator Data'!#REF!="No Data",1,IF(#REF!&lt;&gt;"",1,0))</f>
        <v>#REF!</v>
      </c>
      <c r="N104" s="33" t="e">
        <f>IF('Crisis Indicator Data'!#REF!="No Data",1,IF(#REF!&lt;&gt;"",1,0))</f>
        <v>#REF!</v>
      </c>
      <c r="O104" s="33" t="e">
        <f>IF('Crisis Indicator Data'!#REF!="No Data",1,IF(#REF!&lt;&gt;"",1,0))</f>
        <v>#REF!</v>
      </c>
      <c r="P104" s="33" t="e">
        <f>IF('Crisis Indicator Data'!#REF!="No Data",1,IF(#REF!&lt;&gt;"",1,0))</f>
        <v>#REF!</v>
      </c>
      <c r="Q104" s="33" t="e">
        <f>IF('Crisis Indicator Data'!#REF!="No Data",1,IF(#REF!&lt;&gt;"",1,0))</f>
        <v>#REF!</v>
      </c>
      <c r="R104" s="33" t="e">
        <f>IF('Crisis Indicator Data'!#REF!="No Data",1,IF(#REF!&lt;&gt;"",1,0))</f>
        <v>#REF!</v>
      </c>
      <c r="S104" s="33" t="e">
        <f>IF('Crisis Indicator Data'!#REF!="No Data",1,IF(#REF!&lt;&gt;"",1,0))</f>
        <v>#REF!</v>
      </c>
      <c r="T104" s="33" t="e">
        <f>IF('Crisis Indicator Data'!#REF!="No Data",1,IF(#REF!&lt;&gt;"",1,0))</f>
        <v>#REF!</v>
      </c>
      <c r="U104" s="33" t="e">
        <f>IF('Crisis Indicator Data'!#REF!="No Data",1,IF(#REF!&lt;&gt;"",1,0))</f>
        <v>#REF!</v>
      </c>
      <c r="V104" s="33" t="e">
        <f>IF('Crisis Indicator Data'!#REF!="No Data",1,IF(#REF!&lt;&gt;"",1,0))</f>
        <v>#REF!</v>
      </c>
      <c r="W104" s="33" t="e">
        <f>IF('Crisis Indicator Data'!#REF!="No Data",1,IF(#REF!&lt;&gt;"",1,0))</f>
        <v>#REF!</v>
      </c>
      <c r="X104" s="33" t="e">
        <f>IF('Crisis Indicator Data'!#REF!="No Data",1,IF(#REF!&lt;&gt;"",1,0))</f>
        <v>#REF!</v>
      </c>
      <c r="Y104" s="33" t="e">
        <f>IF('Crisis Indicator Data'!#REF!="No Data",1,IF(#REF!&lt;&gt;"",1,0))</f>
        <v>#REF!</v>
      </c>
      <c r="Z104" s="33" t="e">
        <f>IF('Crisis Indicator Data'!#REF!="No Data",1,IF(#REF!&lt;&gt;"",1,0))</f>
        <v>#REF!</v>
      </c>
      <c r="AA104" s="33" t="e">
        <f>IF('Crisis Indicator Data'!#REF!="No Data",1,IF(#REF!&lt;&gt;"",1,0))</f>
        <v>#REF!</v>
      </c>
      <c r="AB104" s="33" t="e">
        <f>IF('Crisis Indicator Data'!#REF!="No Data",1,IF(#REF!&lt;&gt;"",1,0))</f>
        <v>#REF!</v>
      </c>
      <c r="AC104" s="33" t="e">
        <f>IF('Crisis Indicator Data'!#REF!="No Data",1,IF(#REF!&lt;&gt;"",1,0))</f>
        <v>#REF!</v>
      </c>
      <c r="AD104" s="33" t="e">
        <f>IF('Crisis Indicator Data'!#REF!="No Data",1,IF(#REF!&lt;&gt;"",1,0))</f>
        <v>#REF!</v>
      </c>
      <c r="AE104" s="33" t="e">
        <f>IF('Crisis Indicator Data'!#REF!="No Data",1,IF(#REF!&lt;&gt;"",1,0))</f>
        <v>#REF!</v>
      </c>
      <c r="AF104" s="33" t="e">
        <f>IF('Crisis Indicator Data'!#REF!="No Data",1,IF(#REF!&lt;&gt;"",1,0))</f>
        <v>#REF!</v>
      </c>
      <c r="AG104" s="33" t="e">
        <f>IF('Crisis Indicator Data'!#REF!="No Data",1,IF(#REF!&lt;&gt;"",1,0))</f>
        <v>#REF!</v>
      </c>
      <c r="AH104" s="33" t="e">
        <f>IF('Crisis Indicator Data'!#REF!="No Data",1,IF(#REF!&lt;&gt;"",1,0))</f>
        <v>#REF!</v>
      </c>
      <c r="AI104" s="33" t="e">
        <f>IF('Crisis Indicator Data'!#REF!="No Data",1,IF(#REF!&lt;&gt;"",1,0))</f>
        <v>#REF!</v>
      </c>
      <c r="AJ104" s="33" t="e">
        <f>IF('Crisis Indicator Data'!#REF!="No Data",1,IF(#REF!&lt;&gt;"",1,0))</f>
        <v>#REF!</v>
      </c>
      <c r="AK104" s="33" t="e">
        <f>IF('Crisis Indicator Data'!#REF!="No Data",1,IF(#REF!&lt;&gt;"",1,0))</f>
        <v>#REF!</v>
      </c>
      <c r="AL104" s="33" t="e">
        <f>IF('Crisis Indicator Data'!#REF!="No Data",1,IF(#REF!&lt;&gt;"",1,0))</f>
        <v>#REF!</v>
      </c>
      <c r="AM104" s="33" t="e">
        <f>IF('Crisis Indicator Data'!#REF!="No Data",1,IF(#REF!&lt;&gt;"",1,0))</f>
        <v>#REF!</v>
      </c>
      <c r="AN104" s="33" t="e">
        <f>IF('Crisis Indicator Data'!#REF!="No Data",1,IF(#REF!&lt;&gt;"",1,0))</f>
        <v>#REF!</v>
      </c>
      <c r="AO104" s="33" t="e">
        <f>IF('Crisis Indicator Data'!#REF!="No Data",1,IF(#REF!&lt;&gt;"",1,0))</f>
        <v>#REF!</v>
      </c>
      <c r="AP104" s="33" t="e">
        <f>IF('Crisis Indicator Data'!#REF!="No Data",1,IF(#REF!&lt;&gt;"",1,0))</f>
        <v>#REF!</v>
      </c>
      <c r="AQ104" s="33" t="e">
        <f>IF('Crisis Indicator Data'!#REF!="No Data",1,IF(#REF!&lt;&gt;"",1,0))</f>
        <v>#REF!</v>
      </c>
      <c r="AR104" s="33" t="e">
        <f>IF('Crisis Indicator Data'!#REF!="No Data",1,IF(#REF!&lt;&gt;"",1,0))</f>
        <v>#REF!</v>
      </c>
      <c r="AS104" s="33" t="e">
        <f>IF('Crisis Indicator Data'!#REF!="No Data",1,IF(#REF!&lt;&gt;"",1,0))</f>
        <v>#REF!</v>
      </c>
      <c r="AT104" s="33" t="e">
        <f>IF('Crisis Indicator Data'!#REF!="No Data",1,IF(#REF!&lt;&gt;"",1,0))</f>
        <v>#REF!</v>
      </c>
      <c r="AU104" s="33" t="e">
        <f>IF('Crisis Indicator Data'!#REF!="No Data",1,IF(#REF!&lt;&gt;"",1,0))</f>
        <v>#REF!</v>
      </c>
      <c r="AV104" s="33" t="e">
        <f>IF('Crisis Indicator Data'!#REF!="No Data",1,IF(#REF!&lt;&gt;"",1,0))</f>
        <v>#REF!</v>
      </c>
      <c r="AW104" s="33" t="e">
        <f>IF('Crisis Indicator Data'!#REF!="No Data",1,IF(#REF!&lt;&gt;"",1,0))</f>
        <v>#REF!</v>
      </c>
      <c r="AX104" s="33" t="e">
        <f>IF('Crisis Indicator Data'!#REF!="No Data",1,IF(#REF!&lt;&gt;"",1,0))</f>
        <v>#REF!</v>
      </c>
      <c r="AY104" s="33" t="e">
        <f>IF('Crisis Indicator Data'!#REF!="No Data",1,IF(#REF!&lt;&gt;"",1,0))</f>
        <v>#REF!</v>
      </c>
      <c r="AZ104" s="33" t="e">
        <f>IF('Crisis Indicator Data'!#REF!="No Data",1,IF(#REF!&lt;&gt;"",1,0))</f>
        <v>#REF!</v>
      </c>
      <c r="BA104" t="e">
        <f t="shared" si="2"/>
        <v>#REF!</v>
      </c>
      <c r="BB104" s="35" t="e">
        <f t="shared" si="3"/>
        <v>#REF!</v>
      </c>
    </row>
    <row r="105" spans="1:54" x14ac:dyDescent="0.3">
      <c r="A105" t="s">
        <v>194</v>
      </c>
      <c r="B105" s="33" t="e">
        <f>IF('Crisis Indicator Data'!#REF!="No Data",1,IF(#REF!&lt;&gt;"",1,0))</f>
        <v>#REF!</v>
      </c>
      <c r="C105" s="33" t="e">
        <f>IF('Crisis Indicator Data'!#REF!="No Data",1,IF(#REF!&lt;&gt;"",1,0))</f>
        <v>#REF!</v>
      </c>
      <c r="D105" s="33" t="e">
        <f>IF('Crisis Indicator Data'!#REF!="No Data",1,IF(#REF!&lt;&gt;"",1,0))</f>
        <v>#REF!</v>
      </c>
      <c r="E105" s="33" t="e">
        <f>IF('Crisis Indicator Data'!#REF!="No Data",1,IF(#REF!&lt;&gt;"",1,0))</f>
        <v>#REF!</v>
      </c>
      <c r="F105" s="33" t="e">
        <f>IF('Crisis Indicator Data'!#REF!="No Data",1,IF(#REF!&lt;&gt;"",1,0))</f>
        <v>#REF!</v>
      </c>
      <c r="G105" s="33" t="e">
        <f>IF('Crisis Indicator Data'!#REF!="No Data",1,IF(#REF!&lt;&gt;"",1,0))</f>
        <v>#REF!</v>
      </c>
      <c r="H105" s="33" t="e">
        <f>IF('Crisis Indicator Data'!#REF!="No Data",1,IF(#REF!&lt;&gt;"",1,0))</f>
        <v>#REF!</v>
      </c>
      <c r="I105" s="33" t="e">
        <f>IF('Crisis Indicator Data'!#REF!="No Data",1,IF(#REF!&lt;&gt;"",1,0))</f>
        <v>#REF!</v>
      </c>
      <c r="J105" s="33" t="e">
        <f>IF('Crisis Indicator Data'!#REF!="No Data",1,IF(#REF!&lt;&gt;"",1,0))</f>
        <v>#REF!</v>
      </c>
      <c r="K105" s="33" t="e">
        <f>IF('Crisis Indicator Data'!#REF!="No Data",1,IF(#REF!&lt;&gt;"",1,0))</f>
        <v>#REF!</v>
      </c>
      <c r="L105" s="33" t="e">
        <f>IF('Crisis Indicator Data'!#REF!="No Data",1,IF(#REF!&lt;&gt;"",1,0))</f>
        <v>#REF!</v>
      </c>
      <c r="M105" s="33" t="e">
        <f>IF('Crisis Indicator Data'!#REF!="No Data",1,IF(#REF!&lt;&gt;"",1,0))</f>
        <v>#REF!</v>
      </c>
      <c r="N105" s="33" t="e">
        <f>IF('Crisis Indicator Data'!#REF!="No Data",1,IF(#REF!&lt;&gt;"",1,0))</f>
        <v>#REF!</v>
      </c>
      <c r="O105" s="33" t="e">
        <f>IF('Crisis Indicator Data'!#REF!="No Data",1,IF(#REF!&lt;&gt;"",1,0))</f>
        <v>#REF!</v>
      </c>
      <c r="P105" s="33" t="e">
        <f>IF('Crisis Indicator Data'!#REF!="No Data",1,IF(#REF!&lt;&gt;"",1,0))</f>
        <v>#REF!</v>
      </c>
      <c r="Q105" s="33" t="e">
        <f>IF('Crisis Indicator Data'!#REF!="No Data",1,IF(#REF!&lt;&gt;"",1,0))</f>
        <v>#REF!</v>
      </c>
      <c r="R105" s="33" t="e">
        <f>IF('Crisis Indicator Data'!#REF!="No Data",1,IF(#REF!&lt;&gt;"",1,0))</f>
        <v>#REF!</v>
      </c>
      <c r="S105" s="33" t="e">
        <f>IF('Crisis Indicator Data'!#REF!="No Data",1,IF(#REF!&lt;&gt;"",1,0))</f>
        <v>#REF!</v>
      </c>
      <c r="T105" s="33" t="e">
        <f>IF('Crisis Indicator Data'!#REF!="No Data",1,IF(#REF!&lt;&gt;"",1,0))</f>
        <v>#REF!</v>
      </c>
      <c r="U105" s="33" t="e">
        <f>IF('Crisis Indicator Data'!#REF!="No Data",1,IF(#REF!&lt;&gt;"",1,0))</f>
        <v>#REF!</v>
      </c>
      <c r="V105" s="33" t="e">
        <f>IF('Crisis Indicator Data'!#REF!="No Data",1,IF(#REF!&lt;&gt;"",1,0))</f>
        <v>#REF!</v>
      </c>
      <c r="W105" s="33" t="e">
        <f>IF('Crisis Indicator Data'!#REF!="No Data",1,IF(#REF!&lt;&gt;"",1,0))</f>
        <v>#REF!</v>
      </c>
      <c r="X105" s="33" t="e">
        <f>IF('Crisis Indicator Data'!#REF!="No Data",1,IF(#REF!&lt;&gt;"",1,0))</f>
        <v>#REF!</v>
      </c>
      <c r="Y105" s="33" t="e">
        <f>IF('Crisis Indicator Data'!#REF!="No Data",1,IF(#REF!&lt;&gt;"",1,0))</f>
        <v>#REF!</v>
      </c>
      <c r="Z105" s="33" t="e">
        <f>IF('Crisis Indicator Data'!#REF!="No Data",1,IF(#REF!&lt;&gt;"",1,0))</f>
        <v>#REF!</v>
      </c>
      <c r="AA105" s="33" t="e">
        <f>IF('Crisis Indicator Data'!#REF!="No Data",1,IF(#REF!&lt;&gt;"",1,0))</f>
        <v>#REF!</v>
      </c>
      <c r="AB105" s="33" t="e">
        <f>IF('Crisis Indicator Data'!#REF!="No Data",1,IF(#REF!&lt;&gt;"",1,0))</f>
        <v>#REF!</v>
      </c>
      <c r="AC105" s="33" t="e">
        <f>IF('Crisis Indicator Data'!#REF!="No Data",1,IF(#REF!&lt;&gt;"",1,0))</f>
        <v>#REF!</v>
      </c>
      <c r="AD105" s="33" t="e">
        <f>IF('Crisis Indicator Data'!#REF!="No Data",1,IF(#REF!&lt;&gt;"",1,0))</f>
        <v>#REF!</v>
      </c>
      <c r="AE105" s="33" t="e">
        <f>IF('Crisis Indicator Data'!#REF!="No Data",1,IF(#REF!&lt;&gt;"",1,0))</f>
        <v>#REF!</v>
      </c>
      <c r="AF105" s="33" t="e">
        <f>IF('Crisis Indicator Data'!#REF!="No Data",1,IF(#REF!&lt;&gt;"",1,0))</f>
        <v>#REF!</v>
      </c>
      <c r="AG105" s="33" t="e">
        <f>IF('Crisis Indicator Data'!#REF!="No Data",1,IF(#REF!&lt;&gt;"",1,0))</f>
        <v>#REF!</v>
      </c>
      <c r="AH105" s="33" t="e">
        <f>IF('Crisis Indicator Data'!#REF!="No Data",1,IF(#REF!&lt;&gt;"",1,0))</f>
        <v>#REF!</v>
      </c>
      <c r="AI105" s="33" t="e">
        <f>IF('Crisis Indicator Data'!#REF!="No Data",1,IF(#REF!&lt;&gt;"",1,0))</f>
        <v>#REF!</v>
      </c>
      <c r="AJ105" s="33" t="e">
        <f>IF('Crisis Indicator Data'!#REF!="No Data",1,IF(#REF!&lt;&gt;"",1,0))</f>
        <v>#REF!</v>
      </c>
      <c r="AK105" s="33" t="e">
        <f>IF('Crisis Indicator Data'!#REF!="No Data",1,IF(#REF!&lt;&gt;"",1,0))</f>
        <v>#REF!</v>
      </c>
      <c r="AL105" s="33" t="e">
        <f>IF('Crisis Indicator Data'!#REF!="No Data",1,IF(#REF!&lt;&gt;"",1,0))</f>
        <v>#REF!</v>
      </c>
      <c r="AM105" s="33" t="e">
        <f>IF('Crisis Indicator Data'!#REF!="No Data",1,IF(#REF!&lt;&gt;"",1,0))</f>
        <v>#REF!</v>
      </c>
      <c r="AN105" s="33" t="e">
        <f>IF('Crisis Indicator Data'!#REF!="No Data",1,IF(#REF!&lt;&gt;"",1,0))</f>
        <v>#REF!</v>
      </c>
      <c r="AO105" s="33" t="e">
        <f>IF('Crisis Indicator Data'!#REF!="No Data",1,IF(#REF!&lt;&gt;"",1,0))</f>
        <v>#REF!</v>
      </c>
      <c r="AP105" s="33" t="e">
        <f>IF('Crisis Indicator Data'!#REF!="No Data",1,IF(#REF!&lt;&gt;"",1,0))</f>
        <v>#REF!</v>
      </c>
      <c r="AQ105" s="33" t="e">
        <f>IF('Crisis Indicator Data'!#REF!="No Data",1,IF(#REF!&lt;&gt;"",1,0))</f>
        <v>#REF!</v>
      </c>
      <c r="AR105" s="33" t="e">
        <f>IF('Crisis Indicator Data'!#REF!="No Data",1,IF(#REF!&lt;&gt;"",1,0))</f>
        <v>#REF!</v>
      </c>
      <c r="AS105" s="33" t="e">
        <f>IF('Crisis Indicator Data'!#REF!="No Data",1,IF(#REF!&lt;&gt;"",1,0))</f>
        <v>#REF!</v>
      </c>
      <c r="AT105" s="33" t="e">
        <f>IF('Crisis Indicator Data'!#REF!="No Data",1,IF(#REF!&lt;&gt;"",1,0))</f>
        <v>#REF!</v>
      </c>
      <c r="AU105" s="33" t="e">
        <f>IF('Crisis Indicator Data'!#REF!="No Data",1,IF(#REF!&lt;&gt;"",1,0))</f>
        <v>#REF!</v>
      </c>
      <c r="AV105" s="33" t="e">
        <f>IF('Crisis Indicator Data'!#REF!="No Data",1,IF(#REF!&lt;&gt;"",1,0))</f>
        <v>#REF!</v>
      </c>
      <c r="AW105" s="33" t="e">
        <f>IF('Crisis Indicator Data'!#REF!="No Data",1,IF(#REF!&lt;&gt;"",1,0))</f>
        <v>#REF!</v>
      </c>
      <c r="AX105" s="33" t="e">
        <f>IF('Crisis Indicator Data'!#REF!="No Data",1,IF(#REF!&lt;&gt;"",1,0))</f>
        <v>#REF!</v>
      </c>
      <c r="AY105" s="33" t="e">
        <f>IF('Crisis Indicator Data'!#REF!="No Data",1,IF(#REF!&lt;&gt;"",1,0))</f>
        <v>#REF!</v>
      </c>
      <c r="AZ105" s="33" t="e">
        <f>IF('Crisis Indicator Data'!#REF!="No Data",1,IF(#REF!&lt;&gt;"",1,0))</f>
        <v>#REF!</v>
      </c>
      <c r="BA105" t="e">
        <f t="shared" si="2"/>
        <v>#REF!</v>
      </c>
      <c r="BB105" s="35" t="e">
        <f t="shared" si="3"/>
        <v>#REF!</v>
      </c>
    </row>
    <row r="106" spans="1:54" x14ac:dyDescent="0.3">
      <c r="A106" t="s">
        <v>196</v>
      </c>
      <c r="B106" s="33" t="e">
        <f>IF('Crisis Indicator Data'!#REF!="No Data",1,IF(#REF!&lt;&gt;"",1,0))</f>
        <v>#REF!</v>
      </c>
      <c r="C106" s="33" t="e">
        <f>IF('Crisis Indicator Data'!#REF!="No Data",1,IF(#REF!&lt;&gt;"",1,0))</f>
        <v>#REF!</v>
      </c>
      <c r="D106" s="33" t="e">
        <f>IF('Crisis Indicator Data'!#REF!="No Data",1,IF(#REF!&lt;&gt;"",1,0))</f>
        <v>#REF!</v>
      </c>
      <c r="E106" s="33" t="e">
        <f>IF('Crisis Indicator Data'!#REF!="No Data",1,IF(#REF!&lt;&gt;"",1,0))</f>
        <v>#REF!</v>
      </c>
      <c r="F106" s="33" t="e">
        <f>IF('Crisis Indicator Data'!#REF!="No Data",1,IF(#REF!&lt;&gt;"",1,0))</f>
        <v>#REF!</v>
      </c>
      <c r="G106" s="33" t="e">
        <f>IF('Crisis Indicator Data'!#REF!="No Data",1,IF(#REF!&lt;&gt;"",1,0))</f>
        <v>#REF!</v>
      </c>
      <c r="H106" s="33" t="e">
        <f>IF('Crisis Indicator Data'!#REF!="No Data",1,IF(#REF!&lt;&gt;"",1,0))</f>
        <v>#REF!</v>
      </c>
      <c r="I106" s="33" t="e">
        <f>IF('Crisis Indicator Data'!#REF!="No Data",1,IF(#REF!&lt;&gt;"",1,0))</f>
        <v>#REF!</v>
      </c>
      <c r="J106" s="33" t="e">
        <f>IF('Crisis Indicator Data'!#REF!="No Data",1,IF(#REF!&lt;&gt;"",1,0))</f>
        <v>#REF!</v>
      </c>
      <c r="K106" s="33" t="e">
        <f>IF('Crisis Indicator Data'!#REF!="No Data",1,IF(#REF!&lt;&gt;"",1,0))</f>
        <v>#REF!</v>
      </c>
      <c r="L106" s="33" t="e">
        <f>IF('Crisis Indicator Data'!#REF!="No Data",1,IF(#REF!&lt;&gt;"",1,0))</f>
        <v>#REF!</v>
      </c>
      <c r="M106" s="33" t="e">
        <f>IF('Crisis Indicator Data'!#REF!="No Data",1,IF(#REF!&lt;&gt;"",1,0))</f>
        <v>#REF!</v>
      </c>
      <c r="N106" s="33" t="e">
        <f>IF('Crisis Indicator Data'!#REF!="No Data",1,IF(#REF!&lt;&gt;"",1,0))</f>
        <v>#REF!</v>
      </c>
      <c r="O106" s="33" t="e">
        <f>IF('Crisis Indicator Data'!#REF!="No Data",1,IF(#REF!&lt;&gt;"",1,0))</f>
        <v>#REF!</v>
      </c>
      <c r="P106" s="33" t="e">
        <f>IF('Crisis Indicator Data'!#REF!="No Data",1,IF(#REF!&lt;&gt;"",1,0))</f>
        <v>#REF!</v>
      </c>
      <c r="Q106" s="33" t="e">
        <f>IF('Crisis Indicator Data'!#REF!="No Data",1,IF(#REF!&lt;&gt;"",1,0))</f>
        <v>#REF!</v>
      </c>
      <c r="R106" s="33" t="e">
        <f>IF('Crisis Indicator Data'!#REF!="No Data",1,IF(#REF!&lt;&gt;"",1,0))</f>
        <v>#REF!</v>
      </c>
      <c r="S106" s="33" t="e">
        <f>IF('Crisis Indicator Data'!#REF!="No Data",1,IF(#REF!&lt;&gt;"",1,0))</f>
        <v>#REF!</v>
      </c>
      <c r="T106" s="33" t="e">
        <f>IF('Crisis Indicator Data'!#REF!="No Data",1,IF(#REF!&lt;&gt;"",1,0))</f>
        <v>#REF!</v>
      </c>
      <c r="U106" s="33" t="e">
        <f>IF('Crisis Indicator Data'!#REF!="No Data",1,IF(#REF!&lt;&gt;"",1,0))</f>
        <v>#REF!</v>
      </c>
      <c r="V106" s="33" t="e">
        <f>IF('Crisis Indicator Data'!#REF!="No Data",1,IF(#REF!&lt;&gt;"",1,0))</f>
        <v>#REF!</v>
      </c>
      <c r="W106" s="33" t="e">
        <f>IF('Crisis Indicator Data'!#REF!="No Data",1,IF(#REF!&lt;&gt;"",1,0))</f>
        <v>#REF!</v>
      </c>
      <c r="X106" s="33" t="e">
        <f>IF('Crisis Indicator Data'!#REF!="No Data",1,IF(#REF!&lt;&gt;"",1,0))</f>
        <v>#REF!</v>
      </c>
      <c r="Y106" s="33" t="e">
        <f>IF('Crisis Indicator Data'!#REF!="No Data",1,IF(#REF!&lt;&gt;"",1,0))</f>
        <v>#REF!</v>
      </c>
      <c r="Z106" s="33" t="e">
        <f>IF('Crisis Indicator Data'!#REF!="No Data",1,IF(#REF!&lt;&gt;"",1,0))</f>
        <v>#REF!</v>
      </c>
      <c r="AA106" s="33" t="e">
        <f>IF('Crisis Indicator Data'!#REF!="No Data",1,IF(#REF!&lt;&gt;"",1,0))</f>
        <v>#REF!</v>
      </c>
      <c r="AB106" s="33" t="e">
        <f>IF('Crisis Indicator Data'!#REF!="No Data",1,IF(#REF!&lt;&gt;"",1,0))</f>
        <v>#REF!</v>
      </c>
      <c r="AC106" s="33" t="e">
        <f>IF('Crisis Indicator Data'!#REF!="No Data",1,IF(#REF!&lt;&gt;"",1,0))</f>
        <v>#REF!</v>
      </c>
      <c r="AD106" s="33" t="e">
        <f>IF('Crisis Indicator Data'!#REF!="No Data",1,IF(#REF!&lt;&gt;"",1,0))</f>
        <v>#REF!</v>
      </c>
      <c r="AE106" s="33" t="e">
        <f>IF('Crisis Indicator Data'!#REF!="No Data",1,IF(#REF!&lt;&gt;"",1,0))</f>
        <v>#REF!</v>
      </c>
      <c r="AF106" s="33" t="e">
        <f>IF('Crisis Indicator Data'!#REF!="No Data",1,IF(#REF!&lt;&gt;"",1,0))</f>
        <v>#REF!</v>
      </c>
      <c r="AG106" s="33" t="e">
        <f>IF('Crisis Indicator Data'!#REF!="No Data",1,IF(#REF!&lt;&gt;"",1,0))</f>
        <v>#REF!</v>
      </c>
      <c r="AH106" s="33" t="e">
        <f>IF('Crisis Indicator Data'!#REF!="No Data",1,IF(#REF!&lt;&gt;"",1,0))</f>
        <v>#REF!</v>
      </c>
      <c r="AI106" s="33" t="e">
        <f>IF('Crisis Indicator Data'!#REF!="No Data",1,IF(#REF!&lt;&gt;"",1,0))</f>
        <v>#REF!</v>
      </c>
      <c r="AJ106" s="33" t="e">
        <f>IF('Crisis Indicator Data'!#REF!="No Data",1,IF(#REF!&lt;&gt;"",1,0))</f>
        <v>#REF!</v>
      </c>
      <c r="AK106" s="33" t="e">
        <f>IF('Crisis Indicator Data'!#REF!="No Data",1,IF(#REF!&lt;&gt;"",1,0))</f>
        <v>#REF!</v>
      </c>
      <c r="AL106" s="33" t="e">
        <f>IF('Crisis Indicator Data'!#REF!="No Data",1,IF(#REF!&lt;&gt;"",1,0))</f>
        <v>#REF!</v>
      </c>
      <c r="AM106" s="33" t="e">
        <f>IF('Crisis Indicator Data'!#REF!="No Data",1,IF(#REF!&lt;&gt;"",1,0))</f>
        <v>#REF!</v>
      </c>
      <c r="AN106" s="33" t="e">
        <f>IF('Crisis Indicator Data'!#REF!="No Data",1,IF(#REF!&lt;&gt;"",1,0))</f>
        <v>#REF!</v>
      </c>
      <c r="AO106" s="33" t="e">
        <f>IF('Crisis Indicator Data'!#REF!="No Data",1,IF(#REF!&lt;&gt;"",1,0))</f>
        <v>#REF!</v>
      </c>
      <c r="AP106" s="33" t="e">
        <f>IF('Crisis Indicator Data'!#REF!="No Data",1,IF(#REF!&lt;&gt;"",1,0))</f>
        <v>#REF!</v>
      </c>
      <c r="AQ106" s="33" t="e">
        <f>IF('Crisis Indicator Data'!#REF!="No Data",1,IF(#REF!&lt;&gt;"",1,0))</f>
        <v>#REF!</v>
      </c>
      <c r="AR106" s="33" t="e">
        <f>IF('Crisis Indicator Data'!#REF!="No Data",1,IF(#REF!&lt;&gt;"",1,0))</f>
        <v>#REF!</v>
      </c>
      <c r="AS106" s="33" t="e">
        <f>IF('Crisis Indicator Data'!#REF!="No Data",1,IF(#REF!&lt;&gt;"",1,0))</f>
        <v>#REF!</v>
      </c>
      <c r="AT106" s="33" t="e">
        <f>IF('Crisis Indicator Data'!#REF!="No Data",1,IF(#REF!&lt;&gt;"",1,0))</f>
        <v>#REF!</v>
      </c>
      <c r="AU106" s="33" t="e">
        <f>IF('Crisis Indicator Data'!#REF!="No Data",1,IF(#REF!&lt;&gt;"",1,0))</f>
        <v>#REF!</v>
      </c>
      <c r="AV106" s="33" t="e">
        <f>IF('Crisis Indicator Data'!#REF!="No Data",1,IF(#REF!&lt;&gt;"",1,0))</f>
        <v>#REF!</v>
      </c>
      <c r="AW106" s="33" t="e">
        <f>IF('Crisis Indicator Data'!#REF!="No Data",1,IF(#REF!&lt;&gt;"",1,0))</f>
        <v>#REF!</v>
      </c>
      <c r="AX106" s="33" t="e">
        <f>IF('Crisis Indicator Data'!#REF!="No Data",1,IF(#REF!&lt;&gt;"",1,0))</f>
        <v>#REF!</v>
      </c>
      <c r="AY106" s="33" t="e">
        <f>IF('Crisis Indicator Data'!#REF!="No Data",1,IF(#REF!&lt;&gt;"",1,0))</f>
        <v>#REF!</v>
      </c>
      <c r="AZ106" s="33" t="e">
        <f>IF('Crisis Indicator Data'!#REF!="No Data",1,IF(#REF!&lt;&gt;"",1,0))</f>
        <v>#REF!</v>
      </c>
      <c r="BA106" t="e">
        <f t="shared" si="2"/>
        <v>#REF!</v>
      </c>
      <c r="BB106" s="35" t="e">
        <f t="shared" si="3"/>
        <v>#REF!</v>
      </c>
    </row>
    <row r="107" spans="1:54" x14ac:dyDescent="0.3">
      <c r="A107" t="s">
        <v>198</v>
      </c>
      <c r="B107" s="33" t="e">
        <f>IF('Crisis Indicator Data'!#REF!="No Data",1,IF(#REF!&lt;&gt;"",1,0))</f>
        <v>#REF!</v>
      </c>
      <c r="C107" s="33" t="e">
        <f>IF('Crisis Indicator Data'!#REF!="No Data",1,IF(#REF!&lt;&gt;"",1,0))</f>
        <v>#REF!</v>
      </c>
      <c r="D107" s="33" t="e">
        <f>IF('Crisis Indicator Data'!#REF!="No Data",1,IF(#REF!&lt;&gt;"",1,0))</f>
        <v>#REF!</v>
      </c>
      <c r="E107" s="33" t="e">
        <f>IF('Crisis Indicator Data'!#REF!="No Data",1,IF(#REF!&lt;&gt;"",1,0))</f>
        <v>#REF!</v>
      </c>
      <c r="F107" s="33" t="e">
        <f>IF('Crisis Indicator Data'!#REF!="No Data",1,IF(#REF!&lt;&gt;"",1,0))</f>
        <v>#REF!</v>
      </c>
      <c r="G107" s="33" t="e">
        <f>IF('Crisis Indicator Data'!#REF!="No Data",1,IF(#REF!&lt;&gt;"",1,0))</f>
        <v>#REF!</v>
      </c>
      <c r="H107" s="33" t="e">
        <f>IF('Crisis Indicator Data'!#REF!="No Data",1,IF(#REF!&lt;&gt;"",1,0))</f>
        <v>#REF!</v>
      </c>
      <c r="I107" s="33" t="e">
        <f>IF('Crisis Indicator Data'!#REF!="No Data",1,IF(#REF!&lt;&gt;"",1,0))</f>
        <v>#REF!</v>
      </c>
      <c r="J107" s="33" t="e">
        <f>IF('Crisis Indicator Data'!#REF!="No Data",1,IF(#REF!&lt;&gt;"",1,0))</f>
        <v>#REF!</v>
      </c>
      <c r="K107" s="33" t="e">
        <f>IF('Crisis Indicator Data'!#REF!="No Data",1,IF(#REF!&lt;&gt;"",1,0))</f>
        <v>#REF!</v>
      </c>
      <c r="L107" s="33" t="e">
        <f>IF('Crisis Indicator Data'!#REF!="No Data",1,IF(#REF!&lt;&gt;"",1,0))</f>
        <v>#REF!</v>
      </c>
      <c r="M107" s="33" t="e">
        <f>IF('Crisis Indicator Data'!#REF!="No Data",1,IF(#REF!&lt;&gt;"",1,0))</f>
        <v>#REF!</v>
      </c>
      <c r="N107" s="33" t="e">
        <f>IF('Crisis Indicator Data'!#REF!="No Data",1,IF(#REF!&lt;&gt;"",1,0))</f>
        <v>#REF!</v>
      </c>
      <c r="O107" s="33" t="e">
        <f>IF('Crisis Indicator Data'!#REF!="No Data",1,IF(#REF!&lt;&gt;"",1,0))</f>
        <v>#REF!</v>
      </c>
      <c r="P107" s="33" t="e">
        <f>IF('Crisis Indicator Data'!#REF!="No Data",1,IF(#REF!&lt;&gt;"",1,0))</f>
        <v>#REF!</v>
      </c>
      <c r="Q107" s="33" t="e">
        <f>IF('Crisis Indicator Data'!#REF!="No Data",1,IF(#REF!&lt;&gt;"",1,0))</f>
        <v>#REF!</v>
      </c>
      <c r="R107" s="33" t="e">
        <f>IF('Crisis Indicator Data'!#REF!="No Data",1,IF(#REF!&lt;&gt;"",1,0))</f>
        <v>#REF!</v>
      </c>
      <c r="S107" s="33" t="e">
        <f>IF('Crisis Indicator Data'!#REF!="No Data",1,IF(#REF!&lt;&gt;"",1,0))</f>
        <v>#REF!</v>
      </c>
      <c r="T107" s="33" t="e">
        <f>IF('Crisis Indicator Data'!#REF!="No Data",1,IF(#REF!&lt;&gt;"",1,0))</f>
        <v>#REF!</v>
      </c>
      <c r="U107" s="33" t="e">
        <f>IF('Crisis Indicator Data'!#REF!="No Data",1,IF(#REF!&lt;&gt;"",1,0))</f>
        <v>#REF!</v>
      </c>
      <c r="V107" s="33" t="e">
        <f>IF('Crisis Indicator Data'!#REF!="No Data",1,IF(#REF!&lt;&gt;"",1,0))</f>
        <v>#REF!</v>
      </c>
      <c r="W107" s="33" t="e">
        <f>IF('Crisis Indicator Data'!#REF!="No Data",1,IF(#REF!&lt;&gt;"",1,0))</f>
        <v>#REF!</v>
      </c>
      <c r="X107" s="33" t="e">
        <f>IF('Crisis Indicator Data'!#REF!="No Data",1,IF(#REF!&lt;&gt;"",1,0))</f>
        <v>#REF!</v>
      </c>
      <c r="Y107" s="33" t="e">
        <f>IF('Crisis Indicator Data'!#REF!="No Data",1,IF(#REF!&lt;&gt;"",1,0))</f>
        <v>#REF!</v>
      </c>
      <c r="Z107" s="33" t="e">
        <f>IF('Crisis Indicator Data'!#REF!="No Data",1,IF(#REF!&lt;&gt;"",1,0))</f>
        <v>#REF!</v>
      </c>
      <c r="AA107" s="33" t="e">
        <f>IF('Crisis Indicator Data'!#REF!="No Data",1,IF(#REF!&lt;&gt;"",1,0))</f>
        <v>#REF!</v>
      </c>
      <c r="AB107" s="33" t="e">
        <f>IF('Crisis Indicator Data'!#REF!="No Data",1,IF(#REF!&lt;&gt;"",1,0))</f>
        <v>#REF!</v>
      </c>
      <c r="AC107" s="33" t="e">
        <f>IF('Crisis Indicator Data'!#REF!="No Data",1,IF(#REF!&lt;&gt;"",1,0))</f>
        <v>#REF!</v>
      </c>
      <c r="AD107" s="33" t="e">
        <f>IF('Crisis Indicator Data'!#REF!="No Data",1,IF(#REF!&lt;&gt;"",1,0))</f>
        <v>#REF!</v>
      </c>
      <c r="AE107" s="33" t="e">
        <f>IF('Crisis Indicator Data'!#REF!="No Data",1,IF(#REF!&lt;&gt;"",1,0))</f>
        <v>#REF!</v>
      </c>
      <c r="AF107" s="33" t="e">
        <f>IF('Crisis Indicator Data'!#REF!="No Data",1,IF(#REF!&lt;&gt;"",1,0))</f>
        <v>#REF!</v>
      </c>
      <c r="AG107" s="33" t="e">
        <f>IF('Crisis Indicator Data'!#REF!="No Data",1,IF(#REF!&lt;&gt;"",1,0))</f>
        <v>#REF!</v>
      </c>
      <c r="AH107" s="33" t="e">
        <f>IF('Crisis Indicator Data'!#REF!="No Data",1,IF(#REF!&lt;&gt;"",1,0))</f>
        <v>#REF!</v>
      </c>
      <c r="AI107" s="33" t="e">
        <f>IF('Crisis Indicator Data'!#REF!="No Data",1,IF(#REF!&lt;&gt;"",1,0))</f>
        <v>#REF!</v>
      </c>
      <c r="AJ107" s="33" t="e">
        <f>IF('Crisis Indicator Data'!#REF!="No Data",1,IF(#REF!&lt;&gt;"",1,0))</f>
        <v>#REF!</v>
      </c>
      <c r="AK107" s="33" t="e">
        <f>IF('Crisis Indicator Data'!#REF!="No Data",1,IF(#REF!&lt;&gt;"",1,0))</f>
        <v>#REF!</v>
      </c>
      <c r="AL107" s="33" t="e">
        <f>IF('Crisis Indicator Data'!#REF!="No Data",1,IF(#REF!&lt;&gt;"",1,0))</f>
        <v>#REF!</v>
      </c>
      <c r="AM107" s="33" t="e">
        <f>IF('Crisis Indicator Data'!#REF!="No Data",1,IF(#REF!&lt;&gt;"",1,0))</f>
        <v>#REF!</v>
      </c>
      <c r="AN107" s="33" t="e">
        <f>IF('Crisis Indicator Data'!#REF!="No Data",1,IF(#REF!&lt;&gt;"",1,0))</f>
        <v>#REF!</v>
      </c>
      <c r="AO107" s="33" t="e">
        <f>IF('Crisis Indicator Data'!#REF!="No Data",1,IF(#REF!&lt;&gt;"",1,0))</f>
        <v>#REF!</v>
      </c>
      <c r="AP107" s="33" t="e">
        <f>IF('Crisis Indicator Data'!#REF!="No Data",1,IF(#REF!&lt;&gt;"",1,0))</f>
        <v>#REF!</v>
      </c>
      <c r="AQ107" s="33" t="e">
        <f>IF('Crisis Indicator Data'!#REF!="No Data",1,IF(#REF!&lt;&gt;"",1,0))</f>
        <v>#REF!</v>
      </c>
      <c r="AR107" s="33" t="e">
        <f>IF('Crisis Indicator Data'!#REF!="No Data",1,IF(#REF!&lt;&gt;"",1,0))</f>
        <v>#REF!</v>
      </c>
      <c r="AS107" s="33" t="e">
        <f>IF('Crisis Indicator Data'!#REF!="No Data",1,IF(#REF!&lt;&gt;"",1,0))</f>
        <v>#REF!</v>
      </c>
      <c r="AT107" s="33" t="e">
        <f>IF('Crisis Indicator Data'!#REF!="No Data",1,IF(#REF!&lt;&gt;"",1,0))</f>
        <v>#REF!</v>
      </c>
      <c r="AU107" s="33" t="e">
        <f>IF('Crisis Indicator Data'!#REF!="No Data",1,IF(#REF!&lt;&gt;"",1,0))</f>
        <v>#REF!</v>
      </c>
      <c r="AV107" s="33" t="e">
        <f>IF('Crisis Indicator Data'!#REF!="No Data",1,IF(#REF!&lt;&gt;"",1,0))</f>
        <v>#REF!</v>
      </c>
      <c r="AW107" s="33" t="e">
        <f>IF('Crisis Indicator Data'!#REF!="No Data",1,IF(#REF!&lt;&gt;"",1,0))</f>
        <v>#REF!</v>
      </c>
      <c r="AX107" s="33" t="e">
        <f>IF('Crisis Indicator Data'!#REF!="No Data",1,IF(#REF!&lt;&gt;"",1,0))</f>
        <v>#REF!</v>
      </c>
      <c r="AY107" s="33" t="e">
        <f>IF('Crisis Indicator Data'!#REF!="No Data",1,IF(#REF!&lt;&gt;"",1,0))</f>
        <v>#REF!</v>
      </c>
      <c r="AZ107" s="33" t="e">
        <f>IF('Crisis Indicator Data'!#REF!="No Data",1,IF(#REF!&lt;&gt;"",1,0))</f>
        <v>#REF!</v>
      </c>
      <c r="BA107" t="e">
        <f t="shared" si="2"/>
        <v>#REF!</v>
      </c>
      <c r="BB107" s="35" t="e">
        <f t="shared" si="3"/>
        <v>#REF!</v>
      </c>
    </row>
    <row r="108" spans="1:54" x14ac:dyDescent="0.3">
      <c r="A108" t="s">
        <v>200</v>
      </c>
      <c r="B108" s="33" t="e">
        <f>IF('Crisis Indicator Data'!#REF!="No Data",1,IF(#REF!&lt;&gt;"",1,0))</f>
        <v>#REF!</v>
      </c>
      <c r="C108" s="33" t="e">
        <f>IF('Crisis Indicator Data'!#REF!="No Data",1,IF(#REF!&lt;&gt;"",1,0))</f>
        <v>#REF!</v>
      </c>
      <c r="D108" s="33" t="e">
        <f>IF('Crisis Indicator Data'!#REF!="No Data",1,IF(#REF!&lt;&gt;"",1,0))</f>
        <v>#REF!</v>
      </c>
      <c r="E108" s="33" t="e">
        <f>IF('Crisis Indicator Data'!#REF!="No Data",1,IF(#REF!&lt;&gt;"",1,0))</f>
        <v>#REF!</v>
      </c>
      <c r="F108" s="33" t="e">
        <f>IF('Crisis Indicator Data'!#REF!="No Data",1,IF(#REF!&lt;&gt;"",1,0))</f>
        <v>#REF!</v>
      </c>
      <c r="G108" s="33" t="e">
        <f>IF('Crisis Indicator Data'!#REF!="No Data",1,IF(#REF!&lt;&gt;"",1,0))</f>
        <v>#REF!</v>
      </c>
      <c r="H108" s="33" t="e">
        <f>IF('Crisis Indicator Data'!#REF!="No Data",1,IF(#REF!&lt;&gt;"",1,0))</f>
        <v>#REF!</v>
      </c>
      <c r="I108" s="33" t="e">
        <f>IF('Crisis Indicator Data'!#REF!="No Data",1,IF(#REF!&lt;&gt;"",1,0))</f>
        <v>#REF!</v>
      </c>
      <c r="J108" s="33" t="e">
        <f>IF('Crisis Indicator Data'!#REF!="No Data",1,IF(#REF!&lt;&gt;"",1,0))</f>
        <v>#REF!</v>
      </c>
      <c r="K108" s="33" t="e">
        <f>IF('Crisis Indicator Data'!#REF!="No Data",1,IF(#REF!&lt;&gt;"",1,0))</f>
        <v>#REF!</v>
      </c>
      <c r="L108" s="33" t="e">
        <f>IF('Crisis Indicator Data'!#REF!="No Data",1,IF(#REF!&lt;&gt;"",1,0))</f>
        <v>#REF!</v>
      </c>
      <c r="M108" s="33" t="e">
        <f>IF('Crisis Indicator Data'!#REF!="No Data",1,IF(#REF!&lt;&gt;"",1,0))</f>
        <v>#REF!</v>
      </c>
      <c r="N108" s="33" t="e">
        <f>IF('Crisis Indicator Data'!#REF!="No Data",1,IF(#REF!&lt;&gt;"",1,0))</f>
        <v>#REF!</v>
      </c>
      <c r="O108" s="33" t="e">
        <f>IF('Crisis Indicator Data'!#REF!="No Data",1,IF(#REF!&lt;&gt;"",1,0))</f>
        <v>#REF!</v>
      </c>
      <c r="P108" s="33" t="e">
        <f>IF('Crisis Indicator Data'!#REF!="No Data",1,IF(#REF!&lt;&gt;"",1,0))</f>
        <v>#REF!</v>
      </c>
      <c r="Q108" s="33" t="e">
        <f>IF('Crisis Indicator Data'!#REF!="No Data",1,IF(#REF!&lt;&gt;"",1,0))</f>
        <v>#REF!</v>
      </c>
      <c r="R108" s="33" t="e">
        <f>IF('Crisis Indicator Data'!#REF!="No Data",1,IF(#REF!&lt;&gt;"",1,0))</f>
        <v>#REF!</v>
      </c>
      <c r="S108" s="33" t="e">
        <f>IF('Crisis Indicator Data'!#REF!="No Data",1,IF(#REF!&lt;&gt;"",1,0))</f>
        <v>#REF!</v>
      </c>
      <c r="T108" s="33" t="e">
        <f>IF('Crisis Indicator Data'!#REF!="No Data",1,IF(#REF!&lt;&gt;"",1,0))</f>
        <v>#REF!</v>
      </c>
      <c r="U108" s="33" t="e">
        <f>IF('Crisis Indicator Data'!#REF!="No Data",1,IF(#REF!&lt;&gt;"",1,0))</f>
        <v>#REF!</v>
      </c>
      <c r="V108" s="33" t="e">
        <f>IF('Crisis Indicator Data'!#REF!="No Data",1,IF(#REF!&lt;&gt;"",1,0))</f>
        <v>#REF!</v>
      </c>
      <c r="W108" s="33" t="e">
        <f>IF('Crisis Indicator Data'!#REF!="No Data",1,IF(#REF!&lt;&gt;"",1,0))</f>
        <v>#REF!</v>
      </c>
      <c r="X108" s="33" t="e">
        <f>IF('Crisis Indicator Data'!#REF!="No Data",1,IF(#REF!&lt;&gt;"",1,0))</f>
        <v>#REF!</v>
      </c>
      <c r="Y108" s="33" t="e">
        <f>IF('Crisis Indicator Data'!#REF!="No Data",1,IF(#REF!&lt;&gt;"",1,0))</f>
        <v>#REF!</v>
      </c>
      <c r="Z108" s="33" t="e">
        <f>IF('Crisis Indicator Data'!#REF!="No Data",1,IF(#REF!&lt;&gt;"",1,0))</f>
        <v>#REF!</v>
      </c>
      <c r="AA108" s="33" t="e">
        <f>IF('Crisis Indicator Data'!#REF!="No Data",1,IF(#REF!&lt;&gt;"",1,0))</f>
        <v>#REF!</v>
      </c>
      <c r="AB108" s="33" t="e">
        <f>IF('Crisis Indicator Data'!#REF!="No Data",1,IF(#REF!&lt;&gt;"",1,0))</f>
        <v>#REF!</v>
      </c>
      <c r="AC108" s="33" t="e">
        <f>IF('Crisis Indicator Data'!#REF!="No Data",1,IF(#REF!&lt;&gt;"",1,0))</f>
        <v>#REF!</v>
      </c>
      <c r="AD108" s="33" t="e">
        <f>IF('Crisis Indicator Data'!#REF!="No Data",1,IF(#REF!&lt;&gt;"",1,0))</f>
        <v>#REF!</v>
      </c>
      <c r="AE108" s="33" t="e">
        <f>IF('Crisis Indicator Data'!#REF!="No Data",1,IF(#REF!&lt;&gt;"",1,0))</f>
        <v>#REF!</v>
      </c>
      <c r="AF108" s="33" t="e">
        <f>IF('Crisis Indicator Data'!#REF!="No Data",1,IF(#REF!&lt;&gt;"",1,0))</f>
        <v>#REF!</v>
      </c>
      <c r="AG108" s="33" t="e">
        <f>IF('Crisis Indicator Data'!#REF!="No Data",1,IF(#REF!&lt;&gt;"",1,0))</f>
        <v>#REF!</v>
      </c>
      <c r="AH108" s="33" t="e">
        <f>IF('Crisis Indicator Data'!#REF!="No Data",1,IF(#REF!&lt;&gt;"",1,0))</f>
        <v>#REF!</v>
      </c>
      <c r="AI108" s="33" t="e">
        <f>IF('Crisis Indicator Data'!#REF!="No Data",1,IF(#REF!&lt;&gt;"",1,0))</f>
        <v>#REF!</v>
      </c>
      <c r="AJ108" s="33" t="e">
        <f>IF('Crisis Indicator Data'!#REF!="No Data",1,IF(#REF!&lt;&gt;"",1,0))</f>
        <v>#REF!</v>
      </c>
      <c r="AK108" s="33" t="e">
        <f>IF('Crisis Indicator Data'!#REF!="No Data",1,IF(#REF!&lt;&gt;"",1,0))</f>
        <v>#REF!</v>
      </c>
      <c r="AL108" s="33" t="e">
        <f>IF('Crisis Indicator Data'!#REF!="No Data",1,IF(#REF!&lt;&gt;"",1,0))</f>
        <v>#REF!</v>
      </c>
      <c r="AM108" s="33" t="e">
        <f>IF('Crisis Indicator Data'!#REF!="No Data",1,IF(#REF!&lt;&gt;"",1,0))</f>
        <v>#REF!</v>
      </c>
      <c r="AN108" s="33" t="e">
        <f>IF('Crisis Indicator Data'!#REF!="No Data",1,IF(#REF!&lt;&gt;"",1,0))</f>
        <v>#REF!</v>
      </c>
      <c r="AO108" s="33" t="e">
        <f>IF('Crisis Indicator Data'!#REF!="No Data",1,IF(#REF!&lt;&gt;"",1,0))</f>
        <v>#REF!</v>
      </c>
      <c r="AP108" s="33" t="e">
        <f>IF('Crisis Indicator Data'!#REF!="No Data",1,IF(#REF!&lt;&gt;"",1,0))</f>
        <v>#REF!</v>
      </c>
      <c r="AQ108" s="33" t="e">
        <f>IF('Crisis Indicator Data'!#REF!="No Data",1,IF(#REF!&lt;&gt;"",1,0))</f>
        <v>#REF!</v>
      </c>
      <c r="AR108" s="33" t="e">
        <f>IF('Crisis Indicator Data'!#REF!="No Data",1,IF(#REF!&lt;&gt;"",1,0))</f>
        <v>#REF!</v>
      </c>
      <c r="AS108" s="33" t="e">
        <f>IF('Crisis Indicator Data'!#REF!="No Data",1,IF(#REF!&lt;&gt;"",1,0))</f>
        <v>#REF!</v>
      </c>
      <c r="AT108" s="33" t="e">
        <f>IF('Crisis Indicator Data'!#REF!="No Data",1,IF(#REF!&lt;&gt;"",1,0))</f>
        <v>#REF!</v>
      </c>
      <c r="AU108" s="33" t="e">
        <f>IF('Crisis Indicator Data'!#REF!="No Data",1,IF(#REF!&lt;&gt;"",1,0))</f>
        <v>#REF!</v>
      </c>
      <c r="AV108" s="33" t="e">
        <f>IF('Crisis Indicator Data'!#REF!="No Data",1,IF(#REF!&lt;&gt;"",1,0))</f>
        <v>#REF!</v>
      </c>
      <c r="AW108" s="33" t="e">
        <f>IF('Crisis Indicator Data'!#REF!="No Data",1,IF(#REF!&lt;&gt;"",1,0))</f>
        <v>#REF!</v>
      </c>
      <c r="AX108" s="33" t="e">
        <f>IF('Crisis Indicator Data'!#REF!="No Data",1,IF(#REF!&lt;&gt;"",1,0))</f>
        <v>#REF!</v>
      </c>
      <c r="AY108" s="33" t="e">
        <f>IF('Crisis Indicator Data'!#REF!="No Data",1,IF(#REF!&lt;&gt;"",1,0))</f>
        <v>#REF!</v>
      </c>
      <c r="AZ108" s="33" t="e">
        <f>IF('Crisis Indicator Data'!#REF!="No Data",1,IF(#REF!&lt;&gt;"",1,0))</f>
        <v>#REF!</v>
      </c>
      <c r="BA108" t="e">
        <f t="shared" si="2"/>
        <v>#REF!</v>
      </c>
      <c r="BB108" s="35" t="e">
        <f t="shared" si="3"/>
        <v>#REF!</v>
      </c>
    </row>
    <row r="109" spans="1:54" x14ac:dyDescent="0.3">
      <c r="A109" t="s">
        <v>202</v>
      </c>
      <c r="B109" s="33" t="e">
        <f>IF('Crisis Indicator Data'!#REF!="No Data",1,IF(#REF!&lt;&gt;"",1,0))</f>
        <v>#REF!</v>
      </c>
      <c r="C109" s="33" t="e">
        <f>IF('Crisis Indicator Data'!#REF!="No Data",1,IF(#REF!&lt;&gt;"",1,0))</f>
        <v>#REF!</v>
      </c>
      <c r="D109" s="33" t="e">
        <f>IF('Crisis Indicator Data'!#REF!="No Data",1,IF(#REF!&lt;&gt;"",1,0))</f>
        <v>#REF!</v>
      </c>
      <c r="E109" s="33" t="e">
        <f>IF('Crisis Indicator Data'!#REF!="No Data",1,IF(#REF!&lt;&gt;"",1,0))</f>
        <v>#REF!</v>
      </c>
      <c r="F109" s="33" t="e">
        <f>IF('Crisis Indicator Data'!#REF!="No Data",1,IF(#REF!&lt;&gt;"",1,0))</f>
        <v>#REF!</v>
      </c>
      <c r="G109" s="33" t="e">
        <f>IF('Crisis Indicator Data'!#REF!="No Data",1,IF(#REF!&lt;&gt;"",1,0))</f>
        <v>#REF!</v>
      </c>
      <c r="H109" s="33" t="e">
        <f>IF('Crisis Indicator Data'!#REF!="No Data",1,IF(#REF!&lt;&gt;"",1,0))</f>
        <v>#REF!</v>
      </c>
      <c r="I109" s="33" t="e">
        <f>IF('Crisis Indicator Data'!#REF!="No Data",1,IF(#REF!&lt;&gt;"",1,0))</f>
        <v>#REF!</v>
      </c>
      <c r="J109" s="33" t="e">
        <f>IF('Crisis Indicator Data'!#REF!="No Data",1,IF(#REF!&lt;&gt;"",1,0))</f>
        <v>#REF!</v>
      </c>
      <c r="K109" s="33" t="e">
        <f>IF('Crisis Indicator Data'!#REF!="No Data",1,IF(#REF!&lt;&gt;"",1,0))</f>
        <v>#REF!</v>
      </c>
      <c r="L109" s="33" t="e">
        <f>IF('Crisis Indicator Data'!#REF!="No Data",1,IF(#REF!&lt;&gt;"",1,0))</f>
        <v>#REF!</v>
      </c>
      <c r="M109" s="33" t="e">
        <f>IF('Crisis Indicator Data'!#REF!="No Data",1,IF(#REF!&lt;&gt;"",1,0))</f>
        <v>#REF!</v>
      </c>
      <c r="N109" s="33" t="e">
        <f>IF('Crisis Indicator Data'!#REF!="No Data",1,IF(#REF!&lt;&gt;"",1,0))</f>
        <v>#REF!</v>
      </c>
      <c r="O109" s="33" t="e">
        <f>IF('Crisis Indicator Data'!#REF!="No Data",1,IF(#REF!&lt;&gt;"",1,0))</f>
        <v>#REF!</v>
      </c>
      <c r="P109" s="33" t="e">
        <f>IF('Crisis Indicator Data'!#REF!="No Data",1,IF(#REF!&lt;&gt;"",1,0))</f>
        <v>#REF!</v>
      </c>
      <c r="Q109" s="33" t="e">
        <f>IF('Crisis Indicator Data'!#REF!="No Data",1,IF(#REF!&lt;&gt;"",1,0))</f>
        <v>#REF!</v>
      </c>
      <c r="R109" s="33" t="e">
        <f>IF('Crisis Indicator Data'!#REF!="No Data",1,IF(#REF!&lt;&gt;"",1,0))</f>
        <v>#REF!</v>
      </c>
      <c r="S109" s="33" t="e">
        <f>IF('Crisis Indicator Data'!#REF!="No Data",1,IF(#REF!&lt;&gt;"",1,0))</f>
        <v>#REF!</v>
      </c>
      <c r="T109" s="33" t="e">
        <f>IF('Crisis Indicator Data'!#REF!="No Data",1,IF(#REF!&lt;&gt;"",1,0))</f>
        <v>#REF!</v>
      </c>
      <c r="U109" s="33" t="e">
        <f>IF('Crisis Indicator Data'!#REF!="No Data",1,IF(#REF!&lt;&gt;"",1,0))</f>
        <v>#REF!</v>
      </c>
      <c r="V109" s="33" t="e">
        <f>IF('Crisis Indicator Data'!#REF!="No Data",1,IF(#REF!&lt;&gt;"",1,0))</f>
        <v>#REF!</v>
      </c>
      <c r="W109" s="33" t="e">
        <f>IF('Crisis Indicator Data'!#REF!="No Data",1,IF(#REF!&lt;&gt;"",1,0))</f>
        <v>#REF!</v>
      </c>
      <c r="X109" s="33" t="e">
        <f>IF('Crisis Indicator Data'!#REF!="No Data",1,IF(#REF!&lt;&gt;"",1,0))</f>
        <v>#REF!</v>
      </c>
      <c r="Y109" s="33" t="e">
        <f>IF('Crisis Indicator Data'!#REF!="No Data",1,IF(#REF!&lt;&gt;"",1,0))</f>
        <v>#REF!</v>
      </c>
      <c r="Z109" s="33" t="e">
        <f>IF('Crisis Indicator Data'!#REF!="No Data",1,IF(#REF!&lt;&gt;"",1,0))</f>
        <v>#REF!</v>
      </c>
      <c r="AA109" s="33" t="e">
        <f>IF('Crisis Indicator Data'!#REF!="No Data",1,IF(#REF!&lt;&gt;"",1,0))</f>
        <v>#REF!</v>
      </c>
      <c r="AB109" s="33" t="e">
        <f>IF('Crisis Indicator Data'!#REF!="No Data",1,IF(#REF!&lt;&gt;"",1,0))</f>
        <v>#REF!</v>
      </c>
      <c r="AC109" s="33" t="e">
        <f>IF('Crisis Indicator Data'!#REF!="No Data",1,IF(#REF!&lt;&gt;"",1,0))</f>
        <v>#REF!</v>
      </c>
      <c r="AD109" s="33" t="e">
        <f>IF('Crisis Indicator Data'!#REF!="No Data",1,IF(#REF!&lt;&gt;"",1,0))</f>
        <v>#REF!</v>
      </c>
      <c r="AE109" s="33" t="e">
        <f>IF('Crisis Indicator Data'!#REF!="No Data",1,IF(#REF!&lt;&gt;"",1,0))</f>
        <v>#REF!</v>
      </c>
      <c r="AF109" s="33" t="e">
        <f>IF('Crisis Indicator Data'!#REF!="No Data",1,IF(#REF!&lt;&gt;"",1,0))</f>
        <v>#REF!</v>
      </c>
      <c r="AG109" s="33" t="e">
        <f>IF('Crisis Indicator Data'!#REF!="No Data",1,IF(#REF!&lt;&gt;"",1,0))</f>
        <v>#REF!</v>
      </c>
      <c r="AH109" s="33" t="e">
        <f>IF('Crisis Indicator Data'!#REF!="No Data",1,IF(#REF!&lt;&gt;"",1,0))</f>
        <v>#REF!</v>
      </c>
      <c r="AI109" s="33" t="e">
        <f>IF('Crisis Indicator Data'!#REF!="No Data",1,IF(#REF!&lt;&gt;"",1,0))</f>
        <v>#REF!</v>
      </c>
      <c r="AJ109" s="33" t="e">
        <f>IF('Crisis Indicator Data'!#REF!="No Data",1,IF(#REF!&lt;&gt;"",1,0))</f>
        <v>#REF!</v>
      </c>
      <c r="AK109" s="33" t="e">
        <f>IF('Crisis Indicator Data'!#REF!="No Data",1,IF(#REF!&lt;&gt;"",1,0))</f>
        <v>#REF!</v>
      </c>
      <c r="AL109" s="33" t="e">
        <f>IF('Crisis Indicator Data'!#REF!="No Data",1,IF(#REF!&lt;&gt;"",1,0))</f>
        <v>#REF!</v>
      </c>
      <c r="AM109" s="33" t="e">
        <f>IF('Crisis Indicator Data'!#REF!="No Data",1,IF(#REF!&lt;&gt;"",1,0))</f>
        <v>#REF!</v>
      </c>
      <c r="AN109" s="33" t="e">
        <f>IF('Crisis Indicator Data'!#REF!="No Data",1,IF(#REF!&lt;&gt;"",1,0))</f>
        <v>#REF!</v>
      </c>
      <c r="AO109" s="33" t="e">
        <f>IF('Crisis Indicator Data'!#REF!="No Data",1,IF(#REF!&lt;&gt;"",1,0))</f>
        <v>#REF!</v>
      </c>
      <c r="AP109" s="33" t="e">
        <f>IF('Crisis Indicator Data'!#REF!="No Data",1,IF(#REF!&lt;&gt;"",1,0))</f>
        <v>#REF!</v>
      </c>
      <c r="AQ109" s="33" t="e">
        <f>IF('Crisis Indicator Data'!#REF!="No Data",1,IF(#REF!&lt;&gt;"",1,0))</f>
        <v>#REF!</v>
      </c>
      <c r="AR109" s="33" t="e">
        <f>IF('Crisis Indicator Data'!#REF!="No Data",1,IF(#REF!&lt;&gt;"",1,0))</f>
        <v>#REF!</v>
      </c>
      <c r="AS109" s="33" t="e">
        <f>IF('Crisis Indicator Data'!#REF!="No Data",1,IF(#REF!&lt;&gt;"",1,0))</f>
        <v>#REF!</v>
      </c>
      <c r="AT109" s="33" t="e">
        <f>IF('Crisis Indicator Data'!#REF!="No Data",1,IF(#REF!&lt;&gt;"",1,0))</f>
        <v>#REF!</v>
      </c>
      <c r="AU109" s="33" t="e">
        <f>IF('Crisis Indicator Data'!#REF!="No Data",1,IF(#REF!&lt;&gt;"",1,0))</f>
        <v>#REF!</v>
      </c>
      <c r="AV109" s="33" t="e">
        <f>IF('Crisis Indicator Data'!#REF!="No Data",1,IF(#REF!&lt;&gt;"",1,0))</f>
        <v>#REF!</v>
      </c>
      <c r="AW109" s="33" t="e">
        <f>IF('Crisis Indicator Data'!#REF!="No Data",1,IF(#REF!&lt;&gt;"",1,0))</f>
        <v>#REF!</v>
      </c>
      <c r="AX109" s="33" t="e">
        <f>IF('Crisis Indicator Data'!#REF!="No Data",1,IF(#REF!&lt;&gt;"",1,0))</f>
        <v>#REF!</v>
      </c>
      <c r="AY109" s="33" t="e">
        <f>IF('Crisis Indicator Data'!#REF!="No Data",1,IF(#REF!&lt;&gt;"",1,0))</f>
        <v>#REF!</v>
      </c>
      <c r="AZ109" s="33" t="e">
        <f>IF('Crisis Indicator Data'!#REF!="No Data",1,IF(#REF!&lt;&gt;"",1,0))</f>
        <v>#REF!</v>
      </c>
      <c r="BA109" t="e">
        <f t="shared" si="2"/>
        <v>#REF!</v>
      </c>
      <c r="BB109" s="35" t="e">
        <f t="shared" si="3"/>
        <v>#REF!</v>
      </c>
    </row>
    <row r="110" spans="1:54" x14ac:dyDescent="0.3">
      <c r="A110" t="s">
        <v>204</v>
      </c>
      <c r="B110" s="33" t="e">
        <f>IF('Crisis Indicator Data'!#REF!="No Data",1,IF(#REF!&lt;&gt;"",1,0))</f>
        <v>#REF!</v>
      </c>
      <c r="C110" s="33" t="e">
        <f>IF('Crisis Indicator Data'!#REF!="No Data",1,IF(#REF!&lt;&gt;"",1,0))</f>
        <v>#REF!</v>
      </c>
      <c r="D110" s="33" t="e">
        <f>IF('Crisis Indicator Data'!#REF!="No Data",1,IF(#REF!&lt;&gt;"",1,0))</f>
        <v>#REF!</v>
      </c>
      <c r="E110" s="33" t="e">
        <f>IF('Crisis Indicator Data'!#REF!="No Data",1,IF(#REF!&lt;&gt;"",1,0))</f>
        <v>#REF!</v>
      </c>
      <c r="F110" s="33" t="e">
        <f>IF('Crisis Indicator Data'!#REF!="No Data",1,IF(#REF!&lt;&gt;"",1,0))</f>
        <v>#REF!</v>
      </c>
      <c r="G110" s="33" t="e">
        <f>IF('Crisis Indicator Data'!#REF!="No Data",1,IF(#REF!&lt;&gt;"",1,0))</f>
        <v>#REF!</v>
      </c>
      <c r="H110" s="33" t="e">
        <f>IF('Crisis Indicator Data'!#REF!="No Data",1,IF(#REF!&lt;&gt;"",1,0))</f>
        <v>#REF!</v>
      </c>
      <c r="I110" s="33" t="e">
        <f>IF('Crisis Indicator Data'!#REF!="No Data",1,IF(#REF!&lt;&gt;"",1,0))</f>
        <v>#REF!</v>
      </c>
      <c r="J110" s="33" t="e">
        <f>IF('Crisis Indicator Data'!#REF!="No Data",1,IF(#REF!&lt;&gt;"",1,0))</f>
        <v>#REF!</v>
      </c>
      <c r="K110" s="33" t="e">
        <f>IF('Crisis Indicator Data'!#REF!="No Data",1,IF(#REF!&lt;&gt;"",1,0))</f>
        <v>#REF!</v>
      </c>
      <c r="L110" s="33" t="e">
        <f>IF('Crisis Indicator Data'!#REF!="No Data",1,IF(#REF!&lt;&gt;"",1,0))</f>
        <v>#REF!</v>
      </c>
      <c r="M110" s="33" t="e">
        <f>IF('Crisis Indicator Data'!#REF!="No Data",1,IF(#REF!&lt;&gt;"",1,0))</f>
        <v>#REF!</v>
      </c>
      <c r="N110" s="33" t="e">
        <f>IF('Crisis Indicator Data'!#REF!="No Data",1,IF(#REF!&lt;&gt;"",1,0))</f>
        <v>#REF!</v>
      </c>
      <c r="O110" s="33" t="e">
        <f>IF('Crisis Indicator Data'!#REF!="No Data",1,IF(#REF!&lt;&gt;"",1,0))</f>
        <v>#REF!</v>
      </c>
      <c r="P110" s="33" t="e">
        <f>IF('Crisis Indicator Data'!#REF!="No Data",1,IF(#REF!&lt;&gt;"",1,0))</f>
        <v>#REF!</v>
      </c>
      <c r="Q110" s="33" t="e">
        <f>IF('Crisis Indicator Data'!#REF!="No Data",1,IF(#REF!&lt;&gt;"",1,0))</f>
        <v>#REF!</v>
      </c>
      <c r="R110" s="33" t="e">
        <f>IF('Crisis Indicator Data'!#REF!="No Data",1,IF(#REF!&lt;&gt;"",1,0))</f>
        <v>#REF!</v>
      </c>
      <c r="S110" s="33" t="e">
        <f>IF('Crisis Indicator Data'!#REF!="No Data",1,IF(#REF!&lt;&gt;"",1,0))</f>
        <v>#REF!</v>
      </c>
      <c r="T110" s="33" t="e">
        <f>IF('Crisis Indicator Data'!#REF!="No Data",1,IF(#REF!&lt;&gt;"",1,0))</f>
        <v>#REF!</v>
      </c>
      <c r="U110" s="33" t="e">
        <f>IF('Crisis Indicator Data'!#REF!="No Data",1,IF(#REF!&lt;&gt;"",1,0))</f>
        <v>#REF!</v>
      </c>
      <c r="V110" s="33" t="e">
        <f>IF('Crisis Indicator Data'!#REF!="No Data",1,IF(#REF!&lt;&gt;"",1,0))</f>
        <v>#REF!</v>
      </c>
      <c r="W110" s="33" t="e">
        <f>IF('Crisis Indicator Data'!#REF!="No Data",1,IF(#REF!&lt;&gt;"",1,0))</f>
        <v>#REF!</v>
      </c>
      <c r="X110" s="33" t="e">
        <f>IF('Crisis Indicator Data'!#REF!="No Data",1,IF(#REF!&lt;&gt;"",1,0))</f>
        <v>#REF!</v>
      </c>
      <c r="Y110" s="33" t="e">
        <f>IF('Crisis Indicator Data'!#REF!="No Data",1,IF(#REF!&lt;&gt;"",1,0))</f>
        <v>#REF!</v>
      </c>
      <c r="Z110" s="33" t="e">
        <f>IF('Crisis Indicator Data'!#REF!="No Data",1,IF(#REF!&lt;&gt;"",1,0))</f>
        <v>#REF!</v>
      </c>
      <c r="AA110" s="33" t="e">
        <f>IF('Crisis Indicator Data'!#REF!="No Data",1,IF(#REF!&lt;&gt;"",1,0))</f>
        <v>#REF!</v>
      </c>
      <c r="AB110" s="33" t="e">
        <f>IF('Crisis Indicator Data'!#REF!="No Data",1,IF(#REF!&lt;&gt;"",1,0))</f>
        <v>#REF!</v>
      </c>
      <c r="AC110" s="33" t="e">
        <f>IF('Crisis Indicator Data'!#REF!="No Data",1,IF(#REF!&lt;&gt;"",1,0))</f>
        <v>#REF!</v>
      </c>
      <c r="AD110" s="33" t="e">
        <f>IF('Crisis Indicator Data'!#REF!="No Data",1,IF(#REF!&lt;&gt;"",1,0))</f>
        <v>#REF!</v>
      </c>
      <c r="AE110" s="33" t="e">
        <f>IF('Crisis Indicator Data'!#REF!="No Data",1,IF(#REF!&lt;&gt;"",1,0))</f>
        <v>#REF!</v>
      </c>
      <c r="AF110" s="33" t="e">
        <f>IF('Crisis Indicator Data'!#REF!="No Data",1,IF(#REF!&lt;&gt;"",1,0))</f>
        <v>#REF!</v>
      </c>
      <c r="AG110" s="33" t="e">
        <f>IF('Crisis Indicator Data'!#REF!="No Data",1,IF(#REF!&lt;&gt;"",1,0))</f>
        <v>#REF!</v>
      </c>
      <c r="AH110" s="33" t="e">
        <f>IF('Crisis Indicator Data'!#REF!="No Data",1,IF(#REF!&lt;&gt;"",1,0))</f>
        <v>#REF!</v>
      </c>
      <c r="AI110" s="33" t="e">
        <f>IF('Crisis Indicator Data'!#REF!="No Data",1,IF(#REF!&lt;&gt;"",1,0))</f>
        <v>#REF!</v>
      </c>
      <c r="AJ110" s="33" t="e">
        <f>IF('Crisis Indicator Data'!#REF!="No Data",1,IF(#REF!&lt;&gt;"",1,0))</f>
        <v>#REF!</v>
      </c>
      <c r="AK110" s="33" t="e">
        <f>IF('Crisis Indicator Data'!#REF!="No Data",1,IF(#REF!&lt;&gt;"",1,0))</f>
        <v>#REF!</v>
      </c>
      <c r="AL110" s="33" t="e">
        <f>IF('Crisis Indicator Data'!#REF!="No Data",1,IF(#REF!&lt;&gt;"",1,0))</f>
        <v>#REF!</v>
      </c>
      <c r="AM110" s="33" t="e">
        <f>IF('Crisis Indicator Data'!#REF!="No Data",1,IF(#REF!&lt;&gt;"",1,0))</f>
        <v>#REF!</v>
      </c>
      <c r="AN110" s="33" t="e">
        <f>IF('Crisis Indicator Data'!#REF!="No Data",1,IF(#REF!&lt;&gt;"",1,0))</f>
        <v>#REF!</v>
      </c>
      <c r="AO110" s="33" t="e">
        <f>IF('Crisis Indicator Data'!#REF!="No Data",1,IF(#REF!&lt;&gt;"",1,0))</f>
        <v>#REF!</v>
      </c>
      <c r="AP110" s="33" t="e">
        <f>IF('Crisis Indicator Data'!#REF!="No Data",1,IF(#REF!&lt;&gt;"",1,0))</f>
        <v>#REF!</v>
      </c>
      <c r="AQ110" s="33" t="e">
        <f>IF('Crisis Indicator Data'!#REF!="No Data",1,IF(#REF!&lt;&gt;"",1,0))</f>
        <v>#REF!</v>
      </c>
      <c r="AR110" s="33" t="e">
        <f>IF('Crisis Indicator Data'!#REF!="No Data",1,IF(#REF!&lt;&gt;"",1,0))</f>
        <v>#REF!</v>
      </c>
      <c r="AS110" s="33" t="e">
        <f>IF('Crisis Indicator Data'!#REF!="No Data",1,IF(#REF!&lt;&gt;"",1,0))</f>
        <v>#REF!</v>
      </c>
      <c r="AT110" s="33" t="e">
        <f>IF('Crisis Indicator Data'!#REF!="No Data",1,IF(#REF!&lt;&gt;"",1,0))</f>
        <v>#REF!</v>
      </c>
      <c r="AU110" s="33" t="e">
        <f>IF('Crisis Indicator Data'!#REF!="No Data",1,IF(#REF!&lt;&gt;"",1,0))</f>
        <v>#REF!</v>
      </c>
      <c r="AV110" s="33" t="e">
        <f>IF('Crisis Indicator Data'!#REF!="No Data",1,IF(#REF!&lt;&gt;"",1,0))</f>
        <v>#REF!</v>
      </c>
      <c r="AW110" s="33" t="e">
        <f>IF('Crisis Indicator Data'!#REF!="No Data",1,IF(#REF!&lt;&gt;"",1,0))</f>
        <v>#REF!</v>
      </c>
      <c r="AX110" s="33" t="e">
        <f>IF('Crisis Indicator Data'!#REF!="No Data",1,IF(#REF!&lt;&gt;"",1,0))</f>
        <v>#REF!</v>
      </c>
      <c r="AY110" s="33" t="e">
        <f>IF('Crisis Indicator Data'!#REF!="No Data",1,IF(#REF!&lt;&gt;"",1,0))</f>
        <v>#REF!</v>
      </c>
      <c r="AZ110" s="33" t="e">
        <f>IF('Crisis Indicator Data'!#REF!="No Data",1,IF(#REF!&lt;&gt;"",1,0))</f>
        <v>#REF!</v>
      </c>
      <c r="BA110" t="e">
        <f t="shared" si="2"/>
        <v>#REF!</v>
      </c>
      <c r="BB110" s="35" t="e">
        <f t="shared" si="3"/>
        <v>#REF!</v>
      </c>
    </row>
    <row r="111" spans="1:54" x14ac:dyDescent="0.3">
      <c r="A111" t="s">
        <v>206</v>
      </c>
      <c r="B111" s="33" t="e">
        <f>IF('Crisis Indicator Data'!#REF!="No Data",1,IF(#REF!&lt;&gt;"",1,0))</f>
        <v>#REF!</v>
      </c>
      <c r="C111" s="33" t="e">
        <f>IF('Crisis Indicator Data'!#REF!="No Data",1,IF(#REF!&lt;&gt;"",1,0))</f>
        <v>#REF!</v>
      </c>
      <c r="D111" s="33" t="e">
        <f>IF('Crisis Indicator Data'!#REF!="No Data",1,IF(#REF!&lt;&gt;"",1,0))</f>
        <v>#REF!</v>
      </c>
      <c r="E111" s="33" t="e">
        <f>IF('Crisis Indicator Data'!#REF!="No Data",1,IF(#REF!&lt;&gt;"",1,0))</f>
        <v>#REF!</v>
      </c>
      <c r="F111" s="33" t="e">
        <f>IF('Crisis Indicator Data'!#REF!="No Data",1,IF(#REF!&lt;&gt;"",1,0))</f>
        <v>#REF!</v>
      </c>
      <c r="G111" s="33" t="e">
        <f>IF('Crisis Indicator Data'!#REF!="No Data",1,IF(#REF!&lt;&gt;"",1,0))</f>
        <v>#REF!</v>
      </c>
      <c r="H111" s="33" t="e">
        <f>IF('Crisis Indicator Data'!#REF!="No Data",1,IF(#REF!&lt;&gt;"",1,0))</f>
        <v>#REF!</v>
      </c>
      <c r="I111" s="33" t="e">
        <f>IF('Crisis Indicator Data'!#REF!="No Data",1,IF(#REF!&lt;&gt;"",1,0))</f>
        <v>#REF!</v>
      </c>
      <c r="J111" s="33" t="e">
        <f>IF('Crisis Indicator Data'!#REF!="No Data",1,IF(#REF!&lt;&gt;"",1,0))</f>
        <v>#REF!</v>
      </c>
      <c r="K111" s="33" t="e">
        <f>IF('Crisis Indicator Data'!#REF!="No Data",1,IF(#REF!&lt;&gt;"",1,0))</f>
        <v>#REF!</v>
      </c>
      <c r="L111" s="33" t="e">
        <f>IF('Crisis Indicator Data'!#REF!="No Data",1,IF(#REF!&lt;&gt;"",1,0))</f>
        <v>#REF!</v>
      </c>
      <c r="M111" s="33" t="e">
        <f>IF('Crisis Indicator Data'!#REF!="No Data",1,IF(#REF!&lt;&gt;"",1,0))</f>
        <v>#REF!</v>
      </c>
      <c r="N111" s="33" t="e">
        <f>IF('Crisis Indicator Data'!#REF!="No Data",1,IF(#REF!&lt;&gt;"",1,0))</f>
        <v>#REF!</v>
      </c>
      <c r="O111" s="33" t="e">
        <f>IF('Crisis Indicator Data'!#REF!="No Data",1,IF(#REF!&lt;&gt;"",1,0))</f>
        <v>#REF!</v>
      </c>
      <c r="P111" s="33" t="e">
        <f>IF('Crisis Indicator Data'!#REF!="No Data",1,IF(#REF!&lt;&gt;"",1,0))</f>
        <v>#REF!</v>
      </c>
      <c r="Q111" s="33" t="e">
        <f>IF('Crisis Indicator Data'!#REF!="No Data",1,IF(#REF!&lt;&gt;"",1,0))</f>
        <v>#REF!</v>
      </c>
      <c r="R111" s="33" t="e">
        <f>IF('Crisis Indicator Data'!#REF!="No Data",1,IF(#REF!&lt;&gt;"",1,0))</f>
        <v>#REF!</v>
      </c>
      <c r="S111" s="33" t="e">
        <f>IF('Crisis Indicator Data'!#REF!="No Data",1,IF(#REF!&lt;&gt;"",1,0))</f>
        <v>#REF!</v>
      </c>
      <c r="T111" s="33" t="e">
        <f>IF('Crisis Indicator Data'!#REF!="No Data",1,IF(#REF!&lt;&gt;"",1,0))</f>
        <v>#REF!</v>
      </c>
      <c r="U111" s="33" t="e">
        <f>IF('Crisis Indicator Data'!#REF!="No Data",1,IF(#REF!&lt;&gt;"",1,0))</f>
        <v>#REF!</v>
      </c>
      <c r="V111" s="33" t="e">
        <f>IF('Crisis Indicator Data'!#REF!="No Data",1,IF(#REF!&lt;&gt;"",1,0))</f>
        <v>#REF!</v>
      </c>
      <c r="W111" s="33" t="e">
        <f>IF('Crisis Indicator Data'!#REF!="No Data",1,IF(#REF!&lt;&gt;"",1,0))</f>
        <v>#REF!</v>
      </c>
      <c r="X111" s="33" t="e">
        <f>IF('Crisis Indicator Data'!#REF!="No Data",1,IF(#REF!&lt;&gt;"",1,0))</f>
        <v>#REF!</v>
      </c>
      <c r="Y111" s="33" t="e">
        <f>IF('Crisis Indicator Data'!#REF!="No Data",1,IF(#REF!&lt;&gt;"",1,0))</f>
        <v>#REF!</v>
      </c>
      <c r="Z111" s="33" t="e">
        <f>IF('Crisis Indicator Data'!#REF!="No Data",1,IF(#REF!&lt;&gt;"",1,0))</f>
        <v>#REF!</v>
      </c>
      <c r="AA111" s="33" t="e">
        <f>IF('Crisis Indicator Data'!#REF!="No Data",1,IF(#REF!&lt;&gt;"",1,0))</f>
        <v>#REF!</v>
      </c>
      <c r="AB111" s="33" t="e">
        <f>IF('Crisis Indicator Data'!#REF!="No Data",1,IF(#REF!&lt;&gt;"",1,0))</f>
        <v>#REF!</v>
      </c>
      <c r="AC111" s="33" t="e">
        <f>IF('Crisis Indicator Data'!#REF!="No Data",1,IF(#REF!&lt;&gt;"",1,0))</f>
        <v>#REF!</v>
      </c>
      <c r="AD111" s="33" t="e">
        <f>IF('Crisis Indicator Data'!#REF!="No Data",1,IF(#REF!&lt;&gt;"",1,0))</f>
        <v>#REF!</v>
      </c>
      <c r="AE111" s="33" t="e">
        <f>IF('Crisis Indicator Data'!#REF!="No Data",1,IF(#REF!&lt;&gt;"",1,0))</f>
        <v>#REF!</v>
      </c>
      <c r="AF111" s="33" t="e">
        <f>IF('Crisis Indicator Data'!#REF!="No Data",1,IF(#REF!&lt;&gt;"",1,0))</f>
        <v>#REF!</v>
      </c>
      <c r="AG111" s="33" t="e">
        <f>IF('Crisis Indicator Data'!#REF!="No Data",1,IF(#REF!&lt;&gt;"",1,0))</f>
        <v>#REF!</v>
      </c>
      <c r="AH111" s="33" t="e">
        <f>IF('Crisis Indicator Data'!#REF!="No Data",1,IF(#REF!&lt;&gt;"",1,0))</f>
        <v>#REF!</v>
      </c>
      <c r="AI111" s="33" t="e">
        <f>IF('Crisis Indicator Data'!#REF!="No Data",1,IF(#REF!&lt;&gt;"",1,0))</f>
        <v>#REF!</v>
      </c>
      <c r="AJ111" s="33" t="e">
        <f>IF('Crisis Indicator Data'!#REF!="No Data",1,IF(#REF!&lt;&gt;"",1,0))</f>
        <v>#REF!</v>
      </c>
      <c r="AK111" s="33" t="e">
        <f>IF('Crisis Indicator Data'!#REF!="No Data",1,IF(#REF!&lt;&gt;"",1,0))</f>
        <v>#REF!</v>
      </c>
      <c r="AL111" s="33" t="e">
        <f>IF('Crisis Indicator Data'!#REF!="No Data",1,IF(#REF!&lt;&gt;"",1,0))</f>
        <v>#REF!</v>
      </c>
      <c r="AM111" s="33" t="e">
        <f>IF('Crisis Indicator Data'!#REF!="No Data",1,IF(#REF!&lt;&gt;"",1,0))</f>
        <v>#REF!</v>
      </c>
      <c r="AN111" s="33" t="e">
        <f>IF('Crisis Indicator Data'!#REF!="No Data",1,IF(#REF!&lt;&gt;"",1,0))</f>
        <v>#REF!</v>
      </c>
      <c r="AO111" s="33" t="e">
        <f>IF('Crisis Indicator Data'!#REF!="No Data",1,IF(#REF!&lt;&gt;"",1,0))</f>
        <v>#REF!</v>
      </c>
      <c r="AP111" s="33" t="e">
        <f>IF('Crisis Indicator Data'!#REF!="No Data",1,IF(#REF!&lt;&gt;"",1,0))</f>
        <v>#REF!</v>
      </c>
      <c r="AQ111" s="33" t="e">
        <f>IF('Crisis Indicator Data'!#REF!="No Data",1,IF(#REF!&lt;&gt;"",1,0))</f>
        <v>#REF!</v>
      </c>
      <c r="AR111" s="33" t="e">
        <f>IF('Crisis Indicator Data'!#REF!="No Data",1,IF(#REF!&lt;&gt;"",1,0))</f>
        <v>#REF!</v>
      </c>
      <c r="AS111" s="33" t="e">
        <f>IF('Crisis Indicator Data'!#REF!="No Data",1,IF(#REF!&lt;&gt;"",1,0))</f>
        <v>#REF!</v>
      </c>
      <c r="AT111" s="33" t="e">
        <f>IF('Crisis Indicator Data'!#REF!="No Data",1,IF(#REF!&lt;&gt;"",1,0))</f>
        <v>#REF!</v>
      </c>
      <c r="AU111" s="33" t="e">
        <f>IF('Crisis Indicator Data'!#REF!="No Data",1,IF(#REF!&lt;&gt;"",1,0))</f>
        <v>#REF!</v>
      </c>
      <c r="AV111" s="33" t="e">
        <f>IF('Crisis Indicator Data'!#REF!="No Data",1,IF(#REF!&lt;&gt;"",1,0))</f>
        <v>#REF!</v>
      </c>
      <c r="AW111" s="33" t="e">
        <f>IF('Crisis Indicator Data'!#REF!="No Data",1,IF(#REF!&lt;&gt;"",1,0))</f>
        <v>#REF!</v>
      </c>
      <c r="AX111" s="33" t="e">
        <f>IF('Crisis Indicator Data'!#REF!="No Data",1,IF(#REF!&lt;&gt;"",1,0))</f>
        <v>#REF!</v>
      </c>
      <c r="AY111" s="33" t="e">
        <f>IF('Crisis Indicator Data'!#REF!="No Data",1,IF(#REF!&lt;&gt;"",1,0))</f>
        <v>#REF!</v>
      </c>
      <c r="AZ111" s="33" t="e">
        <f>IF('Crisis Indicator Data'!#REF!="No Data",1,IF(#REF!&lt;&gt;"",1,0))</f>
        <v>#REF!</v>
      </c>
      <c r="BA111" t="e">
        <f t="shared" si="2"/>
        <v>#REF!</v>
      </c>
      <c r="BB111" s="35" t="e">
        <f t="shared" si="3"/>
        <v>#REF!</v>
      </c>
    </row>
    <row r="112" spans="1:54" x14ac:dyDescent="0.3">
      <c r="A112" t="s">
        <v>208</v>
      </c>
      <c r="B112" s="33" t="e">
        <f>IF('Crisis Indicator Data'!#REF!="No Data",1,IF(#REF!&lt;&gt;"",1,0))</f>
        <v>#REF!</v>
      </c>
      <c r="C112" s="33" t="e">
        <f>IF('Crisis Indicator Data'!#REF!="No Data",1,IF(#REF!&lt;&gt;"",1,0))</f>
        <v>#REF!</v>
      </c>
      <c r="D112" s="33" t="e">
        <f>IF('Crisis Indicator Data'!#REF!="No Data",1,IF(#REF!&lt;&gt;"",1,0))</f>
        <v>#REF!</v>
      </c>
      <c r="E112" s="33" t="e">
        <f>IF('Crisis Indicator Data'!#REF!="No Data",1,IF(#REF!&lt;&gt;"",1,0))</f>
        <v>#REF!</v>
      </c>
      <c r="F112" s="33" t="e">
        <f>IF('Crisis Indicator Data'!#REF!="No Data",1,IF(#REF!&lt;&gt;"",1,0))</f>
        <v>#REF!</v>
      </c>
      <c r="G112" s="33" t="e">
        <f>IF('Crisis Indicator Data'!#REF!="No Data",1,IF(#REF!&lt;&gt;"",1,0))</f>
        <v>#REF!</v>
      </c>
      <c r="H112" s="33" t="e">
        <f>IF('Crisis Indicator Data'!#REF!="No Data",1,IF(#REF!&lt;&gt;"",1,0))</f>
        <v>#REF!</v>
      </c>
      <c r="I112" s="33" t="e">
        <f>IF('Crisis Indicator Data'!#REF!="No Data",1,IF(#REF!&lt;&gt;"",1,0))</f>
        <v>#REF!</v>
      </c>
      <c r="J112" s="33" t="e">
        <f>IF('Crisis Indicator Data'!#REF!="No Data",1,IF(#REF!&lt;&gt;"",1,0))</f>
        <v>#REF!</v>
      </c>
      <c r="K112" s="33" t="e">
        <f>IF('Crisis Indicator Data'!#REF!="No Data",1,IF(#REF!&lt;&gt;"",1,0))</f>
        <v>#REF!</v>
      </c>
      <c r="L112" s="33" t="e">
        <f>IF('Crisis Indicator Data'!#REF!="No Data",1,IF(#REF!&lt;&gt;"",1,0))</f>
        <v>#REF!</v>
      </c>
      <c r="M112" s="33" t="e">
        <f>IF('Crisis Indicator Data'!#REF!="No Data",1,IF(#REF!&lt;&gt;"",1,0))</f>
        <v>#REF!</v>
      </c>
      <c r="N112" s="33" t="e">
        <f>IF('Crisis Indicator Data'!#REF!="No Data",1,IF(#REF!&lt;&gt;"",1,0))</f>
        <v>#REF!</v>
      </c>
      <c r="O112" s="33" t="e">
        <f>IF('Crisis Indicator Data'!#REF!="No Data",1,IF(#REF!&lt;&gt;"",1,0))</f>
        <v>#REF!</v>
      </c>
      <c r="P112" s="33" t="e">
        <f>IF('Crisis Indicator Data'!#REF!="No Data",1,IF(#REF!&lt;&gt;"",1,0))</f>
        <v>#REF!</v>
      </c>
      <c r="Q112" s="33" t="e">
        <f>IF('Crisis Indicator Data'!#REF!="No Data",1,IF(#REF!&lt;&gt;"",1,0))</f>
        <v>#REF!</v>
      </c>
      <c r="R112" s="33" t="e">
        <f>IF('Crisis Indicator Data'!#REF!="No Data",1,IF(#REF!&lt;&gt;"",1,0))</f>
        <v>#REF!</v>
      </c>
      <c r="S112" s="33" t="e">
        <f>IF('Crisis Indicator Data'!#REF!="No Data",1,IF(#REF!&lt;&gt;"",1,0))</f>
        <v>#REF!</v>
      </c>
      <c r="T112" s="33" t="e">
        <f>IF('Crisis Indicator Data'!#REF!="No Data",1,IF(#REF!&lt;&gt;"",1,0))</f>
        <v>#REF!</v>
      </c>
      <c r="U112" s="33" t="e">
        <f>IF('Crisis Indicator Data'!#REF!="No Data",1,IF(#REF!&lt;&gt;"",1,0))</f>
        <v>#REF!</v>
      </c>
      <c r="V112" s="33" t="e">
        <f>IF('Crisis Indicator Data'!#REF!="No Data",1,IF(#REF!&lt;&gt;"",1,0))</f>
        <v>#REF!</v>
      </c>
      <c r="W112" s="33" t="e">
        <f>IF('Crisis Indicator Data'!#REF!="No Data",1,IF(#REF!&lt;&gt;"",1,0))</f>
        <v>#REF!</v>
      </c>
      <c r="X112" s="33" t="e">
        <f>IF('Crisis Indicator Data'!#REF!="No Data",1,IF(#REF!&lt;&gt;"",1,0))</f>
        <v>#REF!</v>
      </c>
      <c r="Y112" s="33" t="e">
        <f>IF('Crisis Indicator Data'!#REF!="No Data",1,IF(#REF!&lt;&gt;"",1,0))</f>
        <v>#REF!</v>
      </c>
      <c r="Z112" s="33" t="e">
        <f>IF('Crisis Indicator Data'!#REF!="No Data",1,IF(#REF!&lt;&gt;"",1,0))</f>
        <v>#REF!</v>
      </c>
      <c r="AA112" s="33" t="e">
        <f>IF('Crisis Indicator Data'!#REF!="No Data",1,IF(#REF!&lt;&gt;"",1,0))</f>
        <v>#REF!</v>
      </c>
      <c r="AB112" s="33" t="e">
        <f>IF('Crisis Indicator Data'!#REF!="No Data",1,IF(#REF!&lt;&gt;"",1,0))</f>
        <v>#REF!</v>
      </c>
      <c r="AC112" s="33" t="e">
        <f>IF('Crisis Indicator Data'!#REF!="No Data",1,IF(#REF!&lt;&gt;"",1,0))</f>
        <v>#REF!</v>
      </c>
      <c r="AD112" s="33" t="e">
        <f>IF('Crisis Indicator Data'!#REF!="No Data",1,IF(#REF!&lt;&gt;"",1,0))</f>
        <v>#REF!</v>
      </c>
      <c r="AE112" s="33" t="e">
        <f>IF('Crisis Indicator Data'!#REF!="No Data",1,IF(#REF!&lt;&gt;"",1,0))</f>
        <v>#REF!</v>
      </c>
      <c r="AF112" s="33" t="e">
        <f>IF('Crisis Indicator Data'!#REF!="No Data",1,IF(#REF!&lt;&gt;"",1,0))</f>
        <v>#REF!</v>
      </c>
      <c r="AG112" s="33" t="e">
        <f>IF('Crisis Indicator Data'!#REF!="No Data",1,IF(#REF!&lt;&gt;"",1,0))</f>
        <v>#REF!</v>
      </c>
      <c r="AH112" s="33" t="e">
        <f>IF('Crisis Indicator Data'!#REF!="No Data",1,IF(#REF!&lt;&gt;"",1,0))</f>
        <v>#REF!</v>
      </c>
      <c r="AI112" s="33" t="e">
        <f>IF('Crisis Indicator Data'!#REF!="No Data",1,IF(#REF!&lt;&gt;"",1,0))</f>
        <v>#REF!</v>
      </c>
      <c r="AJ112" s="33" t="e">
        <f>IF('Crisis Indicator Data'!#REF!="No Data",1,IF(#REF!&lt;&gt;"",1,0))</f>
        <v>#REF!</v>
      </c>
      <c r="AK112" s="33" t="e">
        <f>IF('Crisis Indicator Data'!#REF!="No Data",1,IF(#REF!&lt;&gt;"",1,0))</f>
        <v>#REF!</v>
      </c>
      <c r="AL112" s="33" t="e">
        <f>IF('Crisis Indicator Data'!#REF!="No Data",1,IF(#REF!&lt;&gt;"",1,0))</f>
        <v>#REF!</v>
      </c>
      <c r="AM112" s="33" t="e">
        <f>IF('Crisis Indicator Data'!#REF!="No Data",1,IF(#REF!&lt;&gt;"",1,0))</f>
        <v>#REF!</v>
      </c>
      <c r="AN112" s="33" t="e">
        <f>IF('Crisis Indicator Data'!#REF!="No Data",1,IF(#REF!&lt;&gt;"",1,0))</f>
        <v>#REF!</v>
      </c>
      <c r="AO112" s="33" t="e">
        <f>IF('Crisis Indicator Data'!#REF!="No Data",1,IF(#REF!&lt;&gt;"",1,0))</f>
        <v>#REF!</v>
      </c>
      <c r="AP112" s="33" t="e">
        <f>IF('Crisis Indicator Data'!#REF!="No Data",1,IF(#REF!&lt;&gt;"",1,0))</f>
        <v>#REF!</v>
      </c>
      <c r="AQ112" s="33" t="e">
        <f>IF('Crisis Indicator Data'!#REF!="No Data",1,IF(#REF!&lt;&gt;"",1,0))</f>
        <v>#REF!</v>
      </c>
      <c r="AR112" s="33" t="e">
        <f>IF('Crisis Indicator Data'!#REF!="No Data",1,IF(#REF!&lt;&gt;"",1,0))</f>
        <v>#REF!</v>
      </c>
      <c r="AS112" s="33" t="e">
        <f>IF('Crisis Indicator Data'!#REF!="No Data",1,IF(#REF!&lt;&gt;"",1,0))</f>
        <v>#REF!</v>
      </c>
      <c r="AT112" s="33" t="e">
        <f>IF('Crisis Indicator Data'!#REF!="No Data",1,IF(#REF!&lt;&gt;"",1,0))</f>
        <v>#REF!</v>
      </c>
      <c r="AU112" s="33" t="e">
        <f>IF('Crisis Indicator Data'!#REF!="No Data",1,IF(#REF!&lt;&gt;"",1,0))</f>
        <v>#REF!</v>
      </c>
      <c r="AV112" s="33" t="e">
        <f>IF('Crisis Indicator Data'!#REF!="No Data",1,IF(#REF!&lt;&gt;"",1,0))</f>
        <v>#REF!</v>
      </c>
      <c r="AW112" s="33" t="e">
        <f>IF('Crisis Indicator Data'!#REF!="No Data",1,IF(#REF!&lt;&gt;"",1,0))</f>
        <v>#REF!</v>
      </c>
      <c r="AX112" s="33" t="e">
        <f>IF('Crisis Indicator Data'!#REF!="No Data",1,IF(#REF!&lt;&gt;"",1,0))</f>
        <v>#REF!</v>
      </c>
      <c r="AY112" s="33" t="e">
        <f>IF('Crisis Indicator Data'!#REF!="No Data",1,IF(#REF!&lt;&gt;"",1,0))</f>
        <v>#REF!</v>
      </c>
      <c r="AZ112" s="33" t="e">
        <f>IF('Crisis Indicator Data'!#REF!="No Data",1,IF(#REF!&lt;&gt;"",1,0))</f>
        <v>#REF!</v>
      </c>
      <c r="BA112" t="e">
        <f t="shared" si="2"/>
        <v>#REF!</v>
      </c>
      <c r="BB112" s="35" t="e">
        <f t="shared" si="3"/>
        <v>#REF!</v>
      </c>
    </row>
    <row r="113" spans="1:54" x14ac:dyDescent="0.3">
      <c r="A113" t="s">
        <v>209</v>
      </c>
      <c r="B113" s="33" t="e">
        <f>IF('Crisis Indicator Data'!#REF!="No Data",1,IF(#REF!&lt;&gt;"",1,0))</f>
        <v>#REF!</v>
      </c>
      <c r="C113" s="33" t="e">
        <f>IF('Crisis Indicator Data'!#REF!="No Data",1,IF(#REF!&lt;&gt;"",1,0))</f>
        <v>#REF!</v>
      </c>
      <c r="D113" s="33" t="e">
        <f>IF('Crisis Indicator Data'!#REF!="No Data",1,IF(#REF!&lt;&gt;"",1,0))</f>
        <v>#REF!</v>
      </c>
      <c r="E113" s="33" t="e">
        <f>IF('Crisis Indicator Data'!#REF!="No Data",1,IF(#REF!&lt;&gt;"",1,0))</f>
        <v>#REF!</v>
      </c>
      <c r="F113" s="33" t="e">
        <f>IF('Crisis Indicator Data'!#REF!="No Data",1,IF(#REF!&lt;&gt;"",1,0))</f>
        <v>#REF!</v>
      </c>
      <c r="G113" s="33" t="e">
        <f>IF('Crisis Indicator Data'!#REF!="No Data",1,IF(#REF!&lt;&gt;"",1,0))</f>
        <v>#REF!</v>
      </c>
      <c r="H113" s="33" t="e">
        <f>IF('Crisis Indicator Data'!#REF!="No Data",1,IF(#REF!&lt;&gt;"",1,0))</f>
        <v>#REF!</v>
      </c>
      <c r="I113" s="33" t="e">
        <f>IF('Crisis Indicator Data'!#REF!="No Data",1,IF(#REF!&lt;&gt;"",1,0))</f>
        <v>#REF!</v>
      </c>
      <c r="J113" s="33" t="e">
        <f>IF('Crisis Indicator Data'!#REF!="No Data",1,IF(#REF!&lt;&gt;"",1,0))</f>
        <v>#REF!</v>
      </c>
      <c r="K113" s="33" t="e">
        <f>IF('Crisis Indicator Data'!#REF!="No Data",1,IF(#REF!&lt;&gt;"",1,0))</f>
        <v>#REF!</v>
      </c>
      <c r="L113" s="33" t="e">
        <f>IF('Crisis Indicator Data'!#REF!="No Data",1,IF(#REF!&lt;&gt;"",1,0))</f>
        <v>#REF!</v>
      </c>
      <c r="M113" s="33" t="e">
        <f>IF('Crisis Indicator Data'!#REF!="No Data",1,IF(#REF!&lt;&gt;"",1,0))</f>
        <v>#REF!</v>
      </c>
      <c r="N113" s="33" t="e">
        <f>IF('Crisis Indicator Data'!#REF!="No Data",1,IF(#REF!&lt;&gt;"",1,0))</f>
        <v>#REF!</v>
      </c>
      <c r="O113" s="33" t="e">
        <f>IF('Crisis Indicator Data'!#REF!="No Data",1,IF(#REF!&lt;&gt;"",1,0))</f>
        <v>#REF!</v>
      </c>
      <c r="P113" s="33" t="e">
        <f>IF('Crisis Indicator Data'!#REF!="No Data",1,IF(#REF!&lt;&gt;"",1,0))</f>
        <v>#REF!</v>
      </c>
      <c r="Q113" s="33" t="e">
        <f>IF('Crisis Indicator Data'!#REF!="No Data",1,IF(#REF!&lt;&gt;"",1,0))</f>
        <v>#REF!</v>
      </c>
      <c r="R113" s="33" t="e">
        <f>IF('Crisis Indicator Data'!#REF!="No Data",1,IF(#REF!&lt;&gt;"",1,0))</f>
        <v>#REF!</v>
      </c>
      <c r="S113" s="33" t="e">
        <f>IF('Crisis Indicator Data'!#REF!="No Data",1,IF(#REF!&lt;&gt;"",1,0))</f>
        <v>#REF!</v>
      </c>
      <c r="T113" s="33" t="e">
        <f>IF('Crisis Indicator Data'!#REF!="No Data",1,IF(#REF!&lt;&gt;"",1,0))</f>
        <v>#REF!</v>
      </c>
      <c r="U113" s="33" t="e">
        <f>IF('Crisis Indicator Data'!#REF!="No Data",1,IF(#REF!&lt;&gt;"",1,0))</f>
        <v>#REF!</v>
      </c>
      <c r="V113" s="33" t="e">
        <f>IF('Crisis Indicator Data'!#REF!="No Data",1,IF(#REF!&lt;&gt;"",1,0))</f>
        <v>#REF!</v>
      </c>
      <c r="W113" s="33" t="e">
        <f>IF('Crisis Indicator Data'!#REF!="No Data",1,IF(#REF!&lt;&gt;"",1,0))</f>
        <v>#REF!</v>
      </c>
      <c r="X113" s="33" t="e">
        <f>IF('Crisis Indicator Data'!#REF!="No Data",1,IF(#REF!&lt;&gt;"",1,0))</f>
        <v>#REF!</v>
      </c>
      <c r="Y113" s="33" t="e">
        <f>IF('Crisis Indicator Data'!#REF!="No Data",1,IF(#REF!&lt;&gt;"",1,0))</f>
        <v>#REF!</v>
      </c>
      <c r="Z113" s="33" t="e">
        <f>IF('Crisis Indicator Data'!#REF!="No Data",1,IF(#REF!&lt;&gt;"",1,0))</f>
        <v>#REF!</v>
      </c>
      <c r="AA113" s="33" t="e">
        <f>IF('Crisis Indicator Data'!#REF!="No Data",1,IF(#REF!&lt;&gt;"",1,0))</f>
        <v>#REF!</v>
      </c>
      <c r="AB113" s="33" t="e">
        <f>IF('Crisis Indicator Data'!#REF!="No Data",1,IF(#REF!&lt;&gt;"",1,0))</f>
        <v>#REF!</v>
      </c>
      <c r="AC113" s="33" t="e">
        <f>IF('Crisis Indicator Data'!#REF!="No Data",1,IF(#REF!&lt;&gt;"",1,0))</f>
        <v>#REF!</v>
      </c>
      <c r="AD113" s="33" t="e">
        <f>IF('Crisis Indicator Data'!#REF!="No Data",1,IF(#REF!&lt;&gt;"",1,0))</f>
        <v>#REF!</v>
      </c>
      <c r="AE113" s="33" t="e">
        <f>IF('Crisis Indicator Data'!#REF!="No Data",1,IF(#REF!&lt;&gt;"",1,0))</f>
        <v>#REF!</v>
      </c>
      <c r="AF113" s="33" t="e">
        <f>IF('Crisis Indicator Data'!#REF!="No Data",1,IF(#REF!&lt;&gt;"",1,0))</f>
        <v>#REF!</v>
      </c>
      <c r="AG113" s="33" t="e">
        <f>IF('Crisis Indicator Data'!#REF!="No Data",1,IF(#REF!&lt;&gt;"",1,0))</f>
        <v>#REF!</v>
      </c>
      <c r="AH113" s="33" t="e">
        <f>IF('Crisis Indicator Data'!#REF!="No Data",1,IF(#REF!&lt;&gt;"",1,0))</f>
        <v>#REF!</v>
      </c>
      <c r="AI113" s="33" t="e">
        <f>IF('Crisis Indicator Data'!#REF!="No Data",1,IF(#REF!&lt;&gt;"",1,0))</f>
        <v>#REF!</v>
      </c>
      <c r="AJ113" s="33" t="e">
        <f>IF('Crisis Indicator Data'!#REF!="No Data",1,IF(#REF!&lt;&gt;"",1,0))</f>
        <v>#REF!</v>
      </c>
      <c r="AK113" s="33" t="e">
        <f>IF('Crisis Indicator Data'!#REF!="No Data",1,IF(#REF!&lt;&gt;"",1,0))</f>
        <v>#REF!</v>
      </c>
      <c r="AL113" s="33" t="e">
        <f>IF('Crisis Indicator Data'!#REF!="No Data",1,IF(#REF!&lt;&gt;"",1,0))</f>
        <v>#REF!</v>
      </c>
      <c r="AM113" s="33" t="e">
        <f>IF('Crisis Indicator Data'!#REF!="No Data",1,IF(#REF!&lt;&gt;"",1,0))</f>
        <v>#REF!</v>
      </c>
      <c r="AN113" s="33" t="e">
        <f>IF('Crisis Indicator Data'!#REF!="No Data",1,IF(#REF!&lt;&gt;"",1,0))</f>
        <v>#REF!</v>
      </c>
      <c r="AO113" s="33" t="e">
        <f>IF('Crisis Indicator Data'!#REF!="No Data",1,IF(#REF!&lt;&gt;"",1,0))</f>
        <v>#REF!</v>
      </c>
      <c r="AP113" s="33" t="e">
        <f>IF('Crisis Indicator Data'!#REF!="No Data",1,IF(#REF!&lt;&gt;"",1,0))</f>
        <v>#REF!</v>
      </c>
      <c r="AQ113" s="33" t="e">
        <f>IF('Crisis Indicator Data'!#REF!="No Data",1,IF(#REF!&lt;&gt;"",1,0))</f>
        <v>#REF!</v>
      </c>
      <c r="AR113" s="33" t="e">
        <f>IF('Crisis Indicator Data'!#REF!="No Data",1,IF(#REF!&lt;&gt;"",1,0))</f>
        <v>#REF!</v>
      </c>
      <c r="AS113" s="33" t="e">
        <f>IF('Crisis Indicator Data'!#REF!="No Data",1,IF(#REF!&lt;&gt;"",1,0))</f>
        <v>#REF!</v>
      </c>
      <c r="AT113" s="33" t="e">
        <f>IF('Crisis Indicator Data'!#REF!="No Data",1,IF(#REF!&lt;&gt;"",1,0))</f>
        <v>#REF!</v>
      </c>
      <c r="AU113" s="33" t="e">
        <f>IF('Crisis Indicator Data'!#REF!="No Data",1,IF(#REF!&lt;&gt;"",1,0))</f>
        <v>#REF!</v>
      </c>
      <c r="AV113" s="33" t="e">
        <f>IF('Crisis Indicator Data'!#REF!="No Data",1,IF(#REF!&lt;&gt;"",1,0))</f>
        <v>#REF!</v>
      </c>
      <c r="AW113" s="33" t="e">
        <f>IF('Crisis Indicator Data'!#REF!="No Data",1,IF(#REF!&lt;&gt;"",1,0))</f>
        <v>#REF!</v>
      </c>
      <c r="AX113" s="33" t="e">
        <f>IF('Crisis Indicator Data'!#REF!="No Data",1,IF(#REF!&lt;&gt;"",1,0))</f>
        <v>#REF!</v>
      </c>
      <c r="AY113" s="33" t="e">
        <f>IF('Crisis Indicator Data'!#REF!="No Data",1,IF(#REF!&lt;&gt;"",1,0))</f>
        <v>#REF!</v>
      </c>
      <c r="AZ113" s="33" t="e">
        <f>IF('Crisis Indicator Data'!#REF!="No Data",1,IF(#REF!&lt;&gt;"",1,0))</f>
        <v>#REF!</v>
      </c>
      <c r="BA113" t="e">
        <f t="shared" si="2"/>
        <v>#REF!</v>
      </c>
      <c r="BB113" s="35" t="e">
        <f t="shared" si="3"/>
        <v>#REF!</v>
      </c>
    </row>
    <row r="114" spans="1:54" x14ac:dyDescent="0.3">
      <c r="A114" t="s">
        <v>210</v>
      </c>
      <c r="B114" s="33" t="e">
        <f>IF('Crisis Indicator Data'!#REF!="No Data",1,IF(#REF!&lt;&gt;"",1,0))</f>
        <v>#REF!</v>
      </c>
      <c r="C114" s="33" t="e">
        <f>IF('Crisis Indicator Data'!#REF!="No Data",1,IF(#REF!&lt;&gt;"",1,0))</f>
        <v>#REF!</v>
      </c>
      <c r="D114" s="33" t="e">
        <f>IF('Crisis Indicator Data'!#REF!="No Data",1,IF(#REF!&lt;&gt;"",1,0))</f>
        <v>#REF!</v>
      </c>
      <c r="E114" s="33" t="e">
        <f>IF('Crisis Indicator Data'!#REF!="No Data",1,IF(#REF!&lt;&gt;"",1,0))</f>
        <v>#REF!</v>
      </c>
      <c r="F114" s="33" t="e">
        <f>IF('Crisis Indicator Data'!#REF!="No Data",1,IF(#REF!&lt;&gt;"",1,0))</f>
        <v>#REF!</v>
      </c>
      <c r="G114" s="33" t="e">
        <f>IF('Crisis Indicator Data'!#REF!="No Data",1,IF(#REF!&lt;&gt;"",1,0))</f>
        <v>#REF!</v>
      </c>
      <c r="H114" s="33" t="e">
        <f>IF('Crisis Indicator Data'!#REF!="No Data",1,IF(#REF!&lt;&gt;"",1,0))</f>
        <v>#REF!</v>
      </c>
      <c r="I114" s="33" t="e">
        <f>IF('Crisis Indicator Data'!#REF!="No Data",1,IF(#REF!&lt;&gt;"",1,0))</f>
        <v>#REF!</v>
      </c>
      <c r="J114" s="33" t="e">
        <f>IF('Crisis Indicator Data'!#REF!="No Data",1,IF(#REF!&lt;&gt;"",1,0))</f>
        <v>#REF!</v>
      </c>
      <c r="K114" s="33" t="e">
        <f>IF('Crisis Indicator Data'!#REF!="No Data",1,IF(#REF!&lt;&gt;"",1,0))</f>
        <v>#REF!</v>
      </c>
      <c r="L114" s="33" t="e">
        <f>IF('Crisis Indicator Data'!#REF!="No Data",1,IF(#REF!&lt;&gt;"",1,0))</f>
        <v>#REF!</v>
      </c>
      <c r="M114" s="33" t="e">
        <f>IF('Crisis Indicator Data'!#REF!="No Data",1,IF(#REF!&lt;&gt;"",1,0))</f>
        <v>#REF!</v>
      </c>
      <c r="N114" s="33" t="e">
        <f>IF('Crisis Indicator Data'!#REF!="No Data",1,IF(#REF!&lt;&gt;"",1,0))</f>
        <v>#REF!</v>
      </c>
      <c r="O114" s="33" t="e">
        <f>IF('Crisis Indicator Data'!#REF!="No Data",1,IF(#REF!&lt;&gt;"",1,0))</f>
        <v>#REF!</v>
      </c>
      <c r="P114" s="33" t="e">
        <f>IF('Crisis Indicator Data'!#REF!="No Data",1,IF(#REF!&lt;&gt;"",1,0))</f>
        <v>#REF!</v>
      </c>
      <c r="Q114" s="33" t="e">
        <f>IF('Crisis Indicator Data'!#REF!="No Data",1,IF(#REF!&lt;&gt;"",1,0))</f>
        <v>#REF!</v>
      </c>
      <c r="R114" s="33" t="e">
        <f>IF('Crisis Indicator Data'!#REF!="No Data",1,IF(#REF!&lt;&gt;"",1,0))</f>
        <v>#REF!</v>
      </c>
      <c r="S114" s="33" t="e">
        <f>IF('Crisis Indicator Data'!#REF!="No Data",1,IF(#REF!&lt;&gt;"",1,0))</f>
        <v>#REF!</v>
      </c>
      <c r="T114" s="33" t="e">
        <f>IF('Crisis Indicator Data'!#REF!="No Data",1,IF(#REF!&lt;&gt;"",1,0))</f>
        <v>#REF!</v>
      </c>
      <c r="U114" s="33" t="e">
        <f>IF('Crisis Indicator Data'!#REF!="No Data",1,IF(#REF!&lt;&gt;"",1,0))</f>
        <v>#REF!</v>
      </c>
      <c r="V114" s="33" t="e">
        <f>IF('Crisis Indicator Data'!#REF!="No Data",1,IF(#REF!&lt;&gt;"",1,0))</f>
        <v>#REF!</v>
      </c>
      <c r="W114" s="33" t="e">
        <f>IF('Crisis Indicator Data'!#REF!="No Data",1,IF(#REF!&lt;&gt;"",1,0))</f>
        <v>#REF!</v>
      </c>
      <c r="X114" s="33" t="e">
        <f>IF('Crisis Indicator Data'!#REF!="No Data",1,IF(#REF!&lt;&gt;"",1,0))</f>
        <v>#REF!</v>
      </c>
      <c r="Y114" s="33" t="e">
        <f>IF('Crisis Indicator Data'!#REF!="No Data",1,IF(#REF!&lt;&gt;"",1,0))</f>
        <v>#REF!</v>
      </c>
      <c r="Z114" s="33" t="e">
        <f>IF('Crisis Indicator Data'!#REF!="No Data",1,IF(#REF!&lt;&gt;"",1,0))</f>
        <v>#REF!</v>
      </c>
      <c r="AA114" s="33" t="e">
        <f>IF('Crisis Indicator Data'!#REF!="No Data",1,IF(#REF!&lt;&gt;"",1,0))</f>
        <v>#REF!</v>
      </c>
      <c r="AB114" s="33" t="e">
        <f>IF('Crisis Indicator Data'!#REF!="No Data",1,IF(#REF!&lt;&gt;"",1,0))</f>
        <v>#REF!</v>
      </c>
      <c r="AC114" s="33" t="e">
        <f>IF('Crisis Indicator Data'!#REF!="No Data",1,IF(#REF!&lt;&gt;"",1,0))</f>
        <v>#REF!</v>
      </c>
      <c r="AD114" s="33" t="e">
        <f>IF('Crisis Indicator Data'!#REF!="No Data",1,IF(#REF!&lt;&gt;"",1,0))</f>
        <v>#REF!</v>
      </c>
      <c r="AE114" s="33" t="e">
        <f>IF('Crisis Indicator Data'!#REF!="No Data",1,IF(#REF!&lt;&gt;"",1,0))</f>
        <v>#REF!</v>
      </c>
      <c r="AF114" s="33" t="e">
        <f>IF('Crisis Indicator Data'!#REF!="No Data",1,IF(#REF!&lt;&gt;"",1,0))</f>
        <v>#REF!</v>
      </c>
      <c r="AG114" s="33" t="e">
        <f>IF('Crisis Indicator Data'!#REF!="No Data",1,IF(#REF!&lt;&gt;"",1,0))</f>
        <v>#REF!</v>
      </c>
      <c r="AH114" s="33" t="e">
        <f>IF('Crisis Indicator Data'!#REF!="No Data",1,IF(#REF!&lt;&gt;"",1,0))</f>
        <v>#REF!</v>
      </c>
      <c r="AI114" s="33" t="e">
        <f>IF('Crisis Indicator Data'!#REF!="No Data",1,IF(#REF!&lt;&gt;"",1,0))</f>
        <v>#REF!</v>
      </c>
      <c r="AJ114" s="33" t="e">
        <f>IF('Crisis Indicator Data'!#REF!="No Data",1,IF(#REF!&lt;&gt;"",1,0))</f>
        <v>#REF!</v>
      </c>
      <c r="AK114" s="33" t="e">
        <f>IF('Crisis Indicator Data'!#REF!="No Data",1,IF(#REF!&lt;&gt;"",1,0))</f>
        <v>#REF!</v>
      </c>
      <c r="AL114" s="33" t="e">
        <f>IF('Crisis Indicator Data'!#REF!="No Data",1,IF(#REF!&lt;&gt;"",1,0))</f>
        <v>#REF!</v>
      </c>
      <c r="AM114" s="33" t="e">
        <f>IF('Crisis Indicator Data'!#REF!="No Data",1,IF(#REF!&lt;&gt;"",1,0))</f>
        <v>#REF!</v>
      </c>
      <c r="AN114" s="33" t="e">
        <f>IF('Crisis Indicator Data'!#REF!="No Data",1,IF(#REF!&lt;&gt;"",1,0))</f>
        <v>#REF!</v>
      </c>
      <c r="AO114" s="33" t="e">
        <f>IF('Crisis Indicator Data'!#REF!="No Data",1,IF(#REF!&lt;&gt;"",1,0))</f>
        <v>#REF!</v>
      </c>
      <c r="AP114" s="33" t="e">
        <f>IF('Crisis Indicator Data'!#REF!="No Data",1,IF(#REF!&lt;&gt;"",1,0))</f>
        <v>#REF!</v>
      </c>
      <c r="AQ114" s="33" t="e">
        <f>IF('Crisis Indicator Data'!#REF!="No Data",1,IF(#REF!&lt;&gt;"",1,0))</f>
        <v>#REF!</v>
      </c>
      <c r="AR114" s="33" t="e">
        <f>IF('Crisis Indicator Data'!#REF!="No Data",1,IF(#REF!&lt;&gt;"",1,0))</f>
        <v>#REF!</v>
      </c>
      <c r="AS114" s="33" t="e">
        <f>IF('Crisis Indicator Data'!#REF!="No Data",1,IF(#REF!&lt;&gt;"",1,0))</f>
        <v>#REF!</v>
      </c>
      <c r="AT114" s="33" t="e">
        <f>IF('Crisis Indicator Data'!#REF!="No Data",1,IF(#REF!&lt;&gt;"",1,0))</f>
        <v>#REF!</v>
      </c>
      <c r="AU114" s="33" t="e">
        <f>IF('Crisis Indicator Data'!#REF!="No Data",1,IF(#REF!&lt;&gt;"",1,0))</f>
        <v>#REF!</v>
      </c>
      <c r="AV114" s="33" t="e">
        <f>IF('Crisis Indicator Data'!#REF!="No Data",1,IF(#REF!&lt;&gt;"",1,0))</f>
        <v>#REF!</v>
      </c>
      <c r="AW114" s="33" t="e">
        <f>IF('Crisis Indicator Data'!#REF!="No Data",1,IF(#REF!&lt;&gt;"",1,0))</f>
        <v>#REF!</v>
      </c>
      <c r="AX114" s="33" t="e">
        <f>IF('Crisis Indicator Data'!#REF!="No Data",1,IF(#REF!&lt;&gt;"",1,0))</f>
        <v>#REF!</v>
      </c>
      <c r="AY114" s="33" t="e">
        <f>IF('Crisis Indicator Data'!#REF!="No Data",1,IF(#REF!&lt;&gt;"",1,0))</f>
        <v>#REF!</v>
      </c>
      <c r="AZ114" s="33" t="e">
        <f>IF('Crisis Indicator Data'!#REF!="No Data",1,IF(#REF!&lt;&gt;"",1,0))</f>
        <v>#REF!</v>
      </c>
      <c r="BA114" t="e">
        <f t="shared" si="2"/>
        <v>#REF!</v>
      </c>
      <c r="BB114" s="35" t="e">
        <f t="shared" si="3"/>
        <v>#REF!</v>
      </c>
    </row>
    <row r="115" spans="1:54" x14ac:dyDescent="0.3">
      <c r="A115" t="s">
        <v>212</v>
      </c>
      <c r="B115" s="33" t="e">
        <f>IF('Crisis Indicator Data'!#REF!="No Data",1,IF(#REF!&lt;&gt;"",1,0))</f>
        <v>#REF!</v>
      </c>
      <c r="C115" s="33" t="e">
        <f>IF('Crisis Indicator Data'!#REF!="No Data",1,IF(#REF!&lt;&gt;"",1,0))</f>
        <v>#REF!</v>
      </c>
      <c r="D115" s="33" t="e">
        <f>IF('Crisis Indicator Data'!#REF!="No Data",1,IF(#REF!&lt;&gt;"",1,0))</f>
        <v>#REF!</v>
      </c>
      <c r="E115" s="33" t="e">
        <f>IF('Crisis Indicator Data'!#REF!="No Data",1,IF(#REF!&lt;&gt;"",1,0))</f>
        <v>#REF!</v>
      </c>
      <c r="F115" s="33" t="e">
        <f>IF('Crisis Indicator Data'!#REF!="No Data",1,IF(#REF!&lt;&gt;"",1,0))</f>
        <v>#REF!</v>
      </c>
      <c r="G115" s="33" t="e">
        <f>IF('Crisis Indicator Data'!#REF!="No Data",1,IF(#REF!&lt;&gt;"",1,0))</f>
        <v>#REF!</v>
      </c>
      <c r="H115" s="33" t="e">
        <f>IF('Crisis Indicator Data'!#REF!="No Data",1,IF(#REF!&lt;&gt;"",1,0))</f>
        <v>#REF!</v>
      </c>
      <c r="I115" s="33" t="e">
        <f>IF('Crisis Indicator Data'!#REF!="No Data",1,IF(#REF!&lt;&gt;"",1,0))</f>
        <v>#REF!</v>
      </c>
      <c r="J115" s="33" t="e">
        <f>IF('Crisis Indicator Data'!#REF!="No Data",1,IF(#REF!&lt;&gt;"",1,0))</f>
        <v>#REF!</v>
      </c>
      <c r="K115" s="33" t="e">
        <f>IF('Crisis Indicator Data'!#REF!="No Data",1,IF(#REF!&lt;&gt;"",1,0))</f>
        <v>#REF!</v>
      </c>
      <c r="L115" s="33" t="e">
        <f>IF('Crisis Indicator Data'!#REF!="No Data",1,IF(#REF!&lt;&gt;"",1,0))</f>
        <v>#REF!</v>
      </c>
      <c r="M115" s="33" t="e">
        <f>IF('Crisis Indicator Data'!#REF!="No Data",1,IF(#REF!&lt;&gt;"",1,0))</f>
        <v>#REF!</v>
      </c>
      <c r="N115" s="33" t="e">
        <f>IF('Crisis Indicator Data'!#REF!="No Data",1,IF(#REF!&lt;&gt;"",1,0))</f>
        <v>#REF!</v>
      </c>
      <c r="O115" s="33" t="e">
        <f>IF('Crisis Indicator Data'!#REF!="No Data",1,IF(#REF!&lt;&gt;"",1,0))</f>
        <v>#REF!</v>
      </c>
      <c r="P115" s="33" t="e">
        <f>IF('Crisis Indicator Data'!#REF!="No Data",1,IF(#REF!&lt;&gt;"",1,0))</f>
        <v>#REF!</v>
      </c>
      <c r="Q115" s="33" t="e">
        <f>IF('Crisis Indicator Data'!#REF!="No Data",1,IF(#REF!&lt;&gt;"",1,0))</f>
        <v>#REF!</v>
      </c>
      <c r="R115" s="33" t="e">
        <f>IF('Crisis Indicator Data'!#REF!="No Data",1,IF(#REF!&lt;&gt;"",1,0))</f>
        <v>#REF!</v>
      </c>
      <c r="S115" s="33" t="e">
        <f>IF('Crisis Indicator Data'!#REF!="No Data",1,IF(#REF!&lt;&gt;"",1,0))</f>
        <v>#REF!</v>
      </c>
      <c r="T115" s="33" t="e">
        <f>IF('Crisis Indicator Data'!#REF!="No Data",1,IF(#REF!&lt;&gt;"",1,0))</f>
        <v>#REF!</v>
      </c>
      <c r="U115" s="33" t="e">
        <f>IF('Crisis Indicator Data'!#REF!="No Data",1,IF(#REF!&lt;&gt;"",1,0))</f>
        <v>#REF!</v>
      </c>
      <c r="V115" s="33" t="e">
        <f>IF('Crisis Indicator Data'!#REF!="No Data",1,IF(#REF!&lt;&gt;"",1,0))</f>
        <v>#REF!</v>
      </c>
      <c r="W115" s="33" t="e">
        <f>IF('Crisis Indicator Data'!#REF!="No Data",1,IF(#REF!&lt;&gt;"",1,0))</f>
        <v>#REF!</v>
      </c>
      <c r="X115" s="33" t="e">
        <f>IF('Crisis Indicator Data'!#REF!="No Data",1,IF(#REF!&lt;&gt;"",1,0))</f>
        <v>#REF!</v>
      </c>
      <c r="Y115" s="33" t="e">
        <f>IF('Crisis Indicator Data'!#REF!="No Data",1,IF(#REF!&lt;&gt;"",1,0))</f>
        <v>#REF!</v>
      </c>
      <c r="Z115" s="33" t="e">
        <f>IF('Crisis Indicator Data'!#REF!="No Data",1,IF(#REF!&lt;&gt;"",1,0))</f>
        <v>#REF!</v>
      </c>
      <c r="AA115" s="33" t="e">
        <f>IF('Crisis Indicator Data'!#REF!="No Data",1,IF(#REF!&lt;&gt;"",1,0))</f>
        <v>#REF!</v>
      </c>
      <c r="AB115" s="33" t="e">
        <f>IF('Crisis Indicator Data'!#REF!="No Data",1,IF(#REF!&lt;&gt;"",1,0))</f>
        <v>#REF!</v>
      </c>
      <c r="AC115" s="33" t="e">
        <f>IF('Crisis Indicator Data'!#REF!="No Data",1,IF(#REF!&lt;&gt;"",1,0))</f>
        <v>#REF!</v>
      </c>
      <c r="AD115" s="33" t="e">
        <f>IF('Crisis Indicator Data'!#REF!="No Data",1,IF(#REF!&lt;&gt;"",1,0))</f>
        <v>#REF!</v>
      </c>
      <c r="AE115" s="33" t="e">
        <f>IF('Crisis Indicator Data'!#REF!="No Data",1,IF(#REF!&lt;&gt;"",1,0))</f>
        <v>#REF!</v>
      </c>
      <c r="AF115" s="33" t="e">
        <f>IF('Crisis Indicator Data'!#REF!="No Data",1,IF(#REF!&lt;&gt;"",1,0))</f>
        <v>#REF!</v>
      </c>
      <c r="AG115" s="33" t="e">
        <f>IF('Crisis Indicator Data'!#REF!="No Data",1,IF(#REF!&lt;&gt;"",1,0))</f>
        <v>#REF!</v>
      </c>
      <c r="AH115" s="33" t="e">
        <f>IF('Crisis Indicator Data'!#REF!="No Data",1,IF(#REF!&lt;&gt;"",1,0))</f>
        <v>#REF!</v>
      </c>
      <c r="AI115" s="33" t="e">
        <f>IF('Crisis Indicator Data'!#REF!="No Data",1,IF(#REF!&lt;&gt;"",1,0))</f>
        <v>#REF!</v>
      </c>
      <c r="AJ115" s="33" t="e">
        <f>IF('Crisis Indicator Data'!#REF!="No Data",1,IF(#REF!&lt;&gt;"",1,0))</f>
        <v>#REF!</v>
      </c>
      <c r="AK115" s="33" t="e">
        <f>IF('Crisis Indicator Data'!#REF!="No Data",1,IF(#REF!&lt;&gt;"",1,0))</f>
        <v>#REF!</v>
      </c>
      <c r="AL115" s="33" t="e">
        <f>IF('Crisis Indicator Data'!#REF!="No Data",1,IF(#REF!&lt;&gt;"",1,0))</f>
        <v>#REF!</v>
      </c>
      <c r="AM115" s="33" t="e">
        <f>IF('Crisis Indicator Data'!#REF!="No Data",1,IF(#REF!&lt;&gt;"",1,0))</f>
        <v>#REF!</v>
      </c>
      <c r="AN115" s="33" t="e">
        <f>IF('Crisis Indicator Data'!#REF!="No Data",1,IF(#REF!&lt;&gt;"",1,0))</f>
        <v>#REF!</v>
      </c>
      <c r="AO115" s="33" t="e">
        <f>IF('Crisis Indicator Data'!#REF!="No Data",1,IF(#REF!&lt;&gt;"",1,0))</f>
        <v>#REF!</v>
      </c>
      <c r="AP115" s="33" t="e">
        <f>IF('Crisis Indicator Data'!#REF!="No Data",1,IF(#REF!&lt;&gt;"",1,0))</f>
        <v>#REF!</v>
      </c>
      <c r="AQ115" s="33" t="e">
        <f>IF('Crisis Indicator Data'!#REF!="No Data",1,IF(#REF!&lt;&gt;"",1,0))</f>
        <v>#REF!</v>
      </c>
      <c r="AR115" s="33" t="e">
        <f>IF('Crisis Indicator Data'!#REF!="No Data",1,IF(#REF!&lt;&gt;"",1,0))</f>
        <v>#REF!</v>
      </c>
      <c r="AS115" s="33" t="e">
        <f>IF('Crisis Indicator Data'!#REF!="No Data",1,IF(#REF!&lt;&gt;"",1,0))</f>
        <v>#REF!</v>
      </c>
      <c r="AT115" s="33" t="e">
        <f>IF('Crisis Indicator Data'!#REF!="No Data",1,IF(#REF!&lt;&gt;"",1,0))</f>
        <v>#REF!</v>
      </c>
      <c r="AU115" s="33" t="e">
        <f>IF('Crisis Indicator Data'!#REF!="No Data",1,IF(#REF!&lt;&gt;"",1,0))</f>
        <v>#REF!</v>
      </c>
      <c r="AV115" s="33" t="e">
        <f>IF('Crisis Indicator Data'!#REF!="No Data",1,IF(#REF!&lt;&gt;"",1,0))</f>
        <v>#REF!</v>
      </c>
      <c r="AW115" s="33" t="e">
        <f>IF('Crisis Indicator Data'!#REF!="No Data",1,IF(#REF!&lt;&gt;"",1,0))</f>
        <v>#REF!</v>
      </c>
      <c r="AX115" s="33" t="e">
        <f>IF('Crisis Indicator Data'!#REF!="No Data",1,IF(#REF!&lt;&gt;"",1,0))</f>
        <v>#REF!</v>
      </c>
      <c r="AY115" s="33" t="e">
        <f>IF('Crisis Indicator Data'!#REF!="No Data",1,IF(#REF!&lt;&gt;"",1,0))</f>
        <v>#REF!</v>
      </c>
      <c r="AZ115" s="33" t="e">
        <f>IF('Crisis Indicator Data'!#REF!="No Data",1,IF(#REF!&lt;&gt;"",1,0))</f>
        <v>#REF!</v>
      </c>
      <c r="BA115" t="e">
        <f t="shared" si="2"/>
        <v>#REF!</v>
      </c>
      <c r="BB115" s="35" t="e">
        <f t="shared" si="3"/>
        <v>#REF!</v>
      </c>
    </row>
    <row r="116" spans="1:54" x14ac:dyDescent="0.3">
      <c r="A116" t="s">
        <v>214</v>
      </c>
      <c r="B116" s="33" t="e">
        <f>IF('Crisis Indicator Data'!#REF!="No Data",1,IF(#REF!&lt;&gt;"",1,0))</f>
        <v>#REF!</v>
      </c>
      <c r="C116" s="33" t="e">
        <f>IF('Crisis Indicator Data'!#REF!="No Data",1,IF(#REF!&lt;&gt;"",1,0))</f>
        <v>#REF!</v>
      </c>
      <c r="D116" s="33" t="e">
        <f>IF('Crisis Indicator Data'!#REF!="No Data",1,IF(#REF!&lt;&gt;"",1,0))</f>
        <v>#REF!</v>
      </c>
      <c r="E116" s="33" t="e">
        <f>IF('Crisis Indicator Data'!#REF!="No Data",1,IF(#REF!&lt;&gt;"",1,0))</f>
        <v>#REF!</v>
      </c>
      <c r="F116" s="33" t="e">
        <f>IF('Crisis Indicator Data'!#REF!="No Data",1,IF(#REF!&lt;&gt;"",1,0))</f>
        <v>#REF!</v>
      </c>
      <c r="G116" s="33" t="e">
        <f>IF('Crisis Indicator Data'!#REF!="No Data",1,IF(#REF!&lt;&gt;"",1,0))</f>
        <v>#REF!</v>
      </c>
      <c r="H116" s="33" t="e">
        <f>IF('Crisis Indicator Data'!#REF!="No Data",1,IF(#REF!&lt;&gt;"",1,0))</f>
        <v>#REF!</v>
      </c>
      <c r="I116" s="33" t="e">
        <f>IF('Crisis Indicator Data'!#REF!="No Data",1,IF(#REF!&lt;&gt;"",1,0))</f>
        <v>#REF!</v>
      </c>
      <c r="J116" s="33" t="e">
        <f>IF('Crisis Indicator Data'!#REF!="No Data",1,IF(#REF!&lt;&gt;"",1,0))</f>
        <v>#REF!</v>
      </c>
      <c r="K116" s="33" t="e">
        <f>IF('Crisis Indicator Data'!#REF!="No Data",1,IF(#REF!&lt;&gt;"",1,0))</f>
        <v>#REF!</v>
      </c>
      <c r="L116" s="33" t="e">
        <f>IF('Crisis Indicator Data'!#REF!="No Data",1,IF(#REF!&lt;&gt;"",1,0))</f>
        <v>#REF!</v>
      </c>
      <c r="M116" s="33" t="e">
        <f>IF('Crisis Indicator Data'!#REF!="No Data",1,IF(#REF!&lt;&gt;"",1,0))</f>
        <v>#REF!</v>
      </c>
      <c r="N116" s="33" t="e">
        <f>IF('Crisis Indicator Data'!#REF!="No Data",1,IF(#REF!&lt;&gt;"",1,0))</f>
        <v>#REF!</v>
      </c>
      <c r="O116" s="33" t="e">
        <f>IF('Crisis Indicator Data'!#REF!="No Data",1,IF(#REF!&lt;&gt;"",1,0))</f>
        <v>#REF!</v>
      </c>
      <c r="P116" s="33" t="e">
        <f>IF('Crisis Indicator Data'!#REF!="No Data",1,IF(#REF!&lt;&gt;"",1,0))</f>
        <v>#REF!</v>
      </c>
      <c r="Q116" s="33" t="e">
        <f>IF('Crisis Indicator Data'!#REF!="No Data",1,IF(#REF!&lt;&gt;"",1,0))</f>
        <v>#REF!</v>
      </c>
      <c r="R116" s="33" t="e">
        <f>IF('Crisis Indicator Data'!#REF!="No Data",1,IF(#REF!&lt;&gt;"",1,0))</f>
        <v>#REF!</v>
      </c>
      <c r="S116" s="33" t="e">
        <f>IF('Crisis Indicator Data'!#REF!="No Data",1,IF(#REF!&lt;&gt;"",1,0))</f>
        <v>#REF!</v>
      </c>
      <c r="T116" s="33" t="e">
        <f>IF('Crisis Indicator Data'!#REF!="No Data",1,IF(#REF!&lt;&gt;"",1,0))</f>
        <v>#REF!</v>
      </c>
      <c r="U116" s="33" t="e">
        <f>IF('Crisis Indicator Data'!#REF!="No Data",1,IF(#REF!&lt;&gt;"",1,0))</f>
        <v>#REF!</v>
      </c>
      <c r="V116" s="33" t="e">
        <f>IF('Crisis Indicator Data'!#REF!="No Data",1,IF(#REF!&lt;&gt;"",1,0))</f>
        <v>#REF!</v>
      </c>
      <c r="W116" s="33" t="e">
        <f>IF('Crisis Indicator Data'!#REF!="No Data",1,IF(#REF!&lt;&gt;"",1,0))</f>
        <v>#REF!</v>
      </c>
      <c r="X116" s="33" t="e">
        <f>IF('Crisis Indicator Data'!#REF!="No Data",1,IF(#REF!&lt;&gt;"",1,0))</f>
        <v>#REF!</v>
      </c>
      <c r="Y116" s="33" t="e">
        <f>IF('Crisis Indicator Data'!#REF!="No Data",1,IF(#REF!&lt;&gt;"",1,0))</f>
        <v>#REF!</v>
      </c>
      <c r="Z116" s="33" t="e">
        <f>IF('Crisis Indicator Data'!#REF!="No Data",1,IF(#REF!&lt;&gt;"",1,0))</f>
        <v>#REF!</v>
      </c>
      <c r="AA116" s="33" t="e">
        <f>IF('Crisis Indicator Data'!#REF!="No Data",1,IF(#REF!&lt;&gt;"",1,0))</f>
        <v>#REF!</v>
      </c>
      <c r="AB116" s="33" t="e">
        <f>IF('Crisis Indicator Data'!#REF!="No Data",1,IF(#REF!&lt;&gt;"",1,0))</f>
        <v>#REF!</v>
      </c>
      <c r="AC116" s="33" t="e">
        <f>IF('Crisis Indicator Data'!#REF!="No Data",1,IF(#REF!&lt;&gt;"",1,0))</f>
        <v>#REF!</v>
      </c>
      <c r="AD116" s="33" t="e">
        <f>IF('Crisis Indicator Data'!#REF!="No Data",1,IF(#REF!&lt;&gt;"",1,0))</f>
        <v>#REF!</v>
      </c>
      <c r="AE116" s="33" t="e">
        <f>IF('Crisis Indicator Data'!#REF!="No Data",1,IF(#REF!&lt;&gt;"",1,0))</f>
        <v>#REF!</v>
      </c>
      <c r="AF116" s="33" t="e">
        <f>IF('Crisis Indicator Data'!#REF!="No Data",1,IF(#REF!&lt;&gt;"",1,0))</f>
        <v>#REF!</v>
      </c>
      <c r="AG116" s="33" t="e">
        <f>IF('Crisis Indicator Data'!#REF!="No Data",1,IF(#REF!&lt;&gt;"",1,0))</f>
        <v>#REF!</v>
      </c>
      <c r="AH116" s="33" t="e">
        <f>IF('Crisis Indicator Data'!#REF!="No Data",1,IF(#REF!&lt;&gt;"",1,0))</f>
        <v>#REF!</v>
      </c>
      <c r="AI116" s="33" t="e">
        <f>IF('Crisis Indicator Data'!#REF!="No Data",1,IF(#REF!&lt;&gt;"",1,0))</f>
        <v>#REF!</v>
      </c>
      <c r="AJ116" s="33" t="e">
        <f>IF('Crisis Indicator Data'!#REF!="No Data",1,IF(#REF!&lt;&gt;"",1,0))</f>
        <v>#REF!</v>
      </c>
      <c r="AK116" s="33" t="e">
        <f>IF('Crisis Indicator Data'!#REF!="No Data",1,IF(#REF!&lt;&gt;"",1,0))</f>
        <v>#REF!</v>
      </c>
      <c r="AL116" s="33" t="e">
        <f>IF('Crisis Indicator Data'!#REF!="No Data",1,IF(#REF!&lt;&gt;"",1,0))</f>
        <v>#REF!</v>
      </c>
      <c r="AM116" s="33" t="e">
        <f>IF('Crisis Indicator Data'!#REF!="No Data",1,IF(#REF!&lt;&gt;"",1,0))</f>
        <v>#REF!</v>
      </c>
      <c r="AN116" s="33" t="e">
        <f>IF('Crisis Indicator Data'!#REF!="No Data",1,IF(#REF!&lt;&gt;"",1,0))</f>
        <v>#REF!</v>
      </c>
      <c r="AO116" s="33" t="e">
        <f>IF('Crisis Indicator Data'!#REF!="No Data",1,IF(#REF!&lt;&gt;"",1,0))</f>
        <v>#REF!</v>
      </c>
      <c r="AP116" s="33" t="e">
        <f>IF('Crisis Indicator Data'!#REF!="No Data",1,IF(#REF!&lt;&gt;"",1,0))</f>
        <v>#REF!</v>
      </c>
      <c r="AQ116" s="33" t="e">
        <f>IF('Crisis Indicator Data'!#REF!="No Data",1,IF(#REF!&lt;&gt;"",1,0))</f>
        <v>#REF!</v>
      </c>
      <c r="AR116" s="33" t="e">
        <f>IF('Crisis Indicator Data'!#REF!="No Data",1,IF(#REF!&lt;&gt;"",1,0))</f>
        <v>#REF!</v>
      </c>
      <c r="AS116" s="33" t="e">
        <f>IF('Crisis Indicator Data'!#REF!="No Data",1,IF(#REF!&lt;&gt;"",1,0))</f>
        <v>#REF!</v>
      </c>
      <c r="AT116" s="33" t="e">
        <f>IF('Crisis Indicator Data'!#REF!="No Data",1,IF(#REF!&lt;&gt;"",1,0))</f>
        <v>#REF!</v>
      </c>
      <c r="AU116" s="33" t="e">
        <f>IF('Crisis Indicator Data'!#REF!="No Data",1,IF(#REF!&lt;&gt;"",1,0))</f>
        <v>#REF!</v>
      </c>
      <c r="AV116" s="33" t="e">
        <f>IF('Crisis Indicator Data'!#REF!="No Data",1,IF(#REF!&lt;&gt;"",1,0))</f>
        <v>#REF!</v>
      </c>
      <c r="AW116" s="33" t="e">
        <f>IF('Crisis Indicator Data'!#REF!="No Data",1,IF(#REF!&lt;&gt;"",1,0))</f>
        <v>#REF!</v>
      </c>
      <c r="AX116" s="33" t="e">
        <f>IF('Crisis Indicator Data'!#REF!="No Data",1,IF(#REF!&lt;&gt;"",1,0))</f>
        <v>#REF!</v>
      </c>
      <c r="AY116" s="33" t="e">
        <f>IF('Crisis Indicator Data'!#REF!="No Data",1,IF(#REF!&lt;&gt;"",1,0))</f>
        <v>#REF!</v>
      </c>
      <c r="AZ116" s="33" t="e">
        <f>IF('Crisis Indicator Data'!#REF!="No Data",1,IF(#REF!&lt;&gt;"",1,0))</f>
        <v>#REF!</v>
      </c>
      <c r="BA116" t="e">
        <f t="shared" si="2"/>
        <v>#REF!</v>
      </c>
      <c r="BB116" s="35" t="e">
        <f t="shared" si="3"/>
        <v>#REF!</v>
      </c>
    </row>
    <row r="117" spans="1:54" x14ac:dyDescent="0.3">
      <c r="A117" t="s">
        <v>216</v>
      </c>
      <c r="B117" s="33" t="e">
        <f>IF('Crisis Indicator Data'!#REF!="No Data",1,IF(#REF!&lt;&gt;"",1,0))</f>
        <v>#REF!</v>
      </c>
      <c r="C117" s="33" t="e">
        <f>IF('Crisis Indicator Data'!#REF!="No Data",1,IF(#REF!&lt;&gt;"",1,0))</f>
        <v>#REF!</v>
      </c>
      <c r="D117" s="33" t="e">
        <f>IF('Crisis Indicator Data'!#REF!="No Data",1,IF(#REF!&lt;&gt;"",1,0))</f>
        <v>#REF!</v>
      </c>
      <c r="E117" s="33" t="e">
        <f>IF('Crisis Indicator Data'!#REF!="No Data",1,IF(#REF!&lt;&gt;"",1,0))</f>
        <v>#REF!</v>
      </c>
      <c r="F117" s="33" t="e">
        <f>IF('Crisis Indicator Data'!#REF!="No Data",1,IF(#REF!&lt;&gt;"",1,0))</f>
        <v>#REF!</v>
      </c>
      <c r="G117" s="33" t="e">
        <f>IF('Crisis Indicator Data'!#REF!="No Data",1,IF(#REF!&lt;&gt;"",1,0))</f>
        <v>#REF!</v>
      </c>
      <c r="H117" s="33" t="e">
        <f>IF('Crisis Indicator Data'!#REF!="No Data",1,IF(#REF!&lt;&gt;"",1,0))</f>
        <v>#REF!</v>
      </c>
      <c r="I117" s="33" t="e">
        <f>IF('Crisis Indicator Data'!#REF!="No Data",1,IF(#REF!&lt;&gt;"",1,0))</f>
        <v>#REF!</v>
      </c>
      <c r="J117" s="33" t="e">
        <f>IF('Crisis Indicator Data'!#REF!="No Data",1,IF(#REF!&lt;&gt;"",1,0))</f>
        <v>#REF!</v>
      </c>
      <c r="K117" s="33" t="e">
        <f>IF('Crisis Indicator Data'!#REF!="No Data",1,IF(#REF!&lt;&gt;"",1,0))</f>
        <v>#REF!</v>
      </c>
      <c r="L117" s="33" t="e">
        <f>IF('Crisis Indicator Data'!#REF!="No Data",1,IF(#REF!&lt;&gt;"",1,0))</f>
        <v>#REF!</v>
      </c>
      <c r="M117" s="33" t="e">
        <f>IF('Crisis Indicator Data'!#REF!="No Data",1,IF(#REF!&lt;&gt;"",1,0))</f>
        <v>#REF!</v>
      </c>
      <c r="N117" s="33" t="e">
        <f>IF('Crisis Indicator Data'!#REF!="No Data",1,IF(#REF!&lt;&gt;"",1,0))</f>
        <v>#REF!</v>
      </c>
      <c r="O117" s="33" t="e">
        <f>IF('Crisis Indicator Data'!#REF!="No Data",1,IF(#REF!&lt;&gt;"",1,0))</f>
        <v>#REF!</v>
      </c>
      <c r="P117" s="33" t="e">
        <f>IF('Crisis Indicator Data'!#REF!="No Data",1,IF(#REF!&lt;&gt;"",1,0))</f>
        <v>#REF!</v>
      </c>
      <c r="Q117" s="33" t="e">
        <f>IF('Crisis Indicator Data'!#REF!="No Data",1,IF(#REF!&lt;&gt;"",1,0))</f>
        <v>#REF!</v>
      </c>
      <c r="R117" s="33" t="e">
        <f>IF('Crisis Indicator Data'!#REF!="No Data",1,IF(#REF!&lt;&gt;"",1,0))</f>
        <v>#REF!</v>
      </c>
      <c r="S117" s="33" t="e">
        <f>IF('Crisis Indicator Data'!#REF!="No Data",1,IF(#REF!&lt;&gt;"",1,0))</f>
        <v>#REF!</v>
      </c>
      <c r="T117" s="33" t="e">
        <f>IF('Crisis Indicator Data'!#REF!="No Data",1,IF(#REF!&lt;&gt;"",1,0))</f>
        <v>#REF!</v>
      </c>
      <c r="U117" s="33" t="e">
        <f>IF('Crisis Indicator Data'!#REF!="No Data",1,IF(#REF!&lt;&gt;"",1,0))</f>
        <v>#REF!</v>
      </c>
      <c r="V117" s="33" t="e">
        <f>IF('Crisis Indicator Data'!#REF!="No Data",1,IF(#REF!&lt;&gt;"",1,0))</f>
        <v>#REF!</v>
      </c>
      <c r="W117" s="33" t="e">
        <f>IF('Crisis Indicator Data'!#REF!="No Data",1,IF(#REF!&lt;&gt;"",1,0))</f>
        <v>#REF!</v>
      </c>
      <c r="X117" s="33" t="e">
        <f>IF('Crisis Indicator Data'!#REF!="No Data",1,IF(#REF!&lt;&gt;"",1,0))</f>
        <v>#REF!</v>
      </c>
      <c r="Y117" s="33" t="e">
        <f>IF('Crisis Indicator Data'!#REF!="No Data",1,IF(#REF!&lt;&gt;"",1,0))</f>
        <v>#REF!</v>
      </c>
      <c r="Z117" s="33" t="e">
        <f>IF('Crisis Indicator Data'!#REF!="No Data",1,IF(#REF!&lt;&gt;"",1,0))</f>
        <v>#REF!</v>
      </c>
      <c r="AA117" s="33" t="e">
        <f>IF('Crisis Indicator Data'!#REF!="No Data",1,IF(#REF!&lt;&gt;"",1,0))</f>
        <v>#REF!</v>
      </c>
      <c r="AB117" s="33" t="e">
        <f>IF('Crisis Indicator Data'!#REF!="No Data",1,IF(#REF!&lt;&gt;"",1,0))</f>
        <v>#REF!</v>
      </c>
      <c r="AC117" s="33" t="e">
        <f>IF('Crisis Indicator Data'!#REF!="No Data",1,IF(#REF!&lt;&gt;"",1,0))</f>
        <v>#REF!</v>
      </c>
      <c r="AD117" s="33" t="e">
        <f>IF('Crisis Indicator Data'!#REF!="No Data",1,IF(#REF!&lt;&gt;"",1,0))</f>
        <v>#REF!</v>
      </c>
      <c r="AE117" s="33" t="e">
        <f>IF('Crisis Indicator Data'!#REF!="No Data",1,IF(#REF!&lt;&gt;"",1,0))</f>
        <v>#REF!</v>
      </c>
      <c r="AF117" s="33" t="e">
        <f>IF('Crisis Indicator Data'!#REF!="No Data",1,IF(#REF!&lt;&gt;"",1,0))</f>
        <v>#REF!</v>
      </c>
      <c r="AG117" s="33" t="e">
        <f>IF('Crisis Indicator Data'!#REF!="No Data",1,IF(#REF!&lt;&gt;"",1,0))</f>
        <v>#REF!</v>
      </c>
      <c r="AH117" s="33" t="e">
        <f>IF('Crisis Indicator Data'!#REF!="No Data",1,IF(#REF!&lt;&gt;"",1,0))</f>
        <v>#REF!</v>
      </c>
      <c r="AI117" s="33" t="e">
        <f>IF('Crisis Indicator Data'!#REF!="No Data",1,IF(#REF!&lt;&gt;"",1,0))</f>
        <v>#REF!</v>
      </c>
      <c r="AJ117" s="33" t="e">
        <f>IF('Crisis Indicator Data'!#REF!="No Data",1,IF(#REF!&lt;&gt;"",1,0))</f>
        <v>#REF!</v>
      </c>
      <c r="AK117" s="33" t="e">
        <f>IF('Crisis Indicator Data'!#REF!="No Data",1,IF(#REF!&lt;&gt;"",1,0))</f>
        <v>#REF!</v>
      </c>
      <c r="AL117" s="33" t="e">
        <f>IF('Crisis Indicator Data'!#REF!="No Data",1,IF(#REF!&lt;&gt;"",1,0))</f>
        <v>#REF!</v>
      </c>
      <c r="AM117" s="33" t="e">
        <f>IF('Crisis Indicator Data'!#REF!="No Data",1,IF(#REF!&lt;&gt;"",1,0))</f>
        <v>#REF!</v>
      </c>
      <c r="AN117" s="33" t="e">
        <f>IF('Crisis Indicator Data'!#REF!="No Data",1,IF(#REF!&lt;&gt;"",1,0))</f>
        <v>#REF!</v>
      </c>
      <c r="AO117" s="33" t="e">
        <f>IF('Crisis Indicator Data'!#REF!="No Data",1,IF(#REF!&lt;&gt;"",1,0))</f>
        <v>#REF!</v>
      </c>
      <c r="AP117" s="33" t="e">
        <f>IF('Crisis Indicator Data'!#REF!="No Data",1,IF(#REF!&lt;&gt;"",1,0))</f>
        <v>#REF!</v>
      </c>
      <c r="AQ117" s="33" t="e">
        <f>IF('Crisis Indicator Data'!#REF!="No Data",1,IF(#REF!&lt;&gt;"",1,0))</f>
        <v>#REF!</v>
      </c>
      <c r="AR117" s="33" t="e">
        <f>IF('Crisis Indicator Data'!#REF!="No Data",1,IF(#REF!&lt;&gt;"",1,0))</f>
        <v>#REF!</v>
      </c>
      <c r="AS117" s="33" t="e">
        <f>IF('Crisis Indicator Data'!#REF!="No Data",1,IF(#REF!&lt;&gt;"",1,0))</f>
        <v>#REF!</v>
      </c>
      <c r="AT117" s="33" t="e">
        <f>IF('Crisis Indicator Data'!#REF!="No Data",1,IF(#REF!&lt;&gt;"",1,0))</f>
        <v>#REF!</v>
      </c>
      <c r="AU117" s="33" t="e">
        <f>IF('Crisis Indicator Data'!#REF!="No Data",1,IF(#REF!&lt;&gt;"",1,0))</f>
        <v>#REF!</v>
      </c>
      <c r="AV117" s="33" t="e">
        <f>IF('Crisis Indicator Data'!#REF!="No Data",1,IF(#REF!&lt;&gt;"",1,0))</f>
        <v>#REF!</v>
      </c>
      <c r="AW117" s="33" t="e">
        <f>IF('Crisis Indicator Data'!#REF!="No Data",1,IF(#REF!&lt;&gt;"",1,0))</f>
        <v>#REF!</v>
      </c>
      <c r="AX117" s="33" t="e">
        <f>IF('Crisis Indicator Data'!#REF!="No Data",1,IF(#REF!&lt;&gt;"",1,0))</f>
        <v>#REF!</v>
      </c>
      <c r="AY117" s="33" t="e">
        <f>IF('Crisis Indicator Data'!#REF!="No Data",1,IF(#REF!&lt;&gt;"",1,0))</f>
        <v>#REF!</v>
      </c>
      <c r="AZ117" s="33" t="e">
        <f>IF('Crisis Indicator Data'!#REF!="No Data",1,IF(#REF!&lt;&gt;"",1,0))</f>
        <v>#REF!</v>
      </c>
      <c r="BA117" t="e">
        <f t="shared" si="2"/>
        <v>#REF!</v>
      </c>
      <c r="BB117" s="35" t="e">
        <f t="shared" si="3"/>
        <v>#REF!</v>
      </c>
    </row>
    <row r="118" spans="1:54" x14ac:dyDescent="0.3">
      <c r="A118" t="s">
        <v>218</v>
      </c>
      <c r="B118" s="33" t="e">
        <f>IF('Crisis Indicator Data'!#REF!="No Data",1,IF(#REF!&lt;&gt;"",1,0))</f>
        <v>#REF!</v>
      </c>
      <c r="C118" s="33" t="e">
        <f>IF('Crisis Indicator Data'!#REF!="No Data",1,IF(#REF!&lt;&gt;"",1,0))</f>
        <v>#REF!</v>
      </c>
      <c r="D118" s="33" t="e">
        <f>IF('Crisis Indicator Data'!#REF!="No Data",1,IF(#REF!&lt;&gt;"",1,0))</f>
        <v>#REF!</v>
      </c>
      <c r="E118" s="33" t="e">
        <f>IF('Crisis Indicator Data'!#REF!="No Data",1,IF(#REF!&lt;&gt;"",1,0))</f>
        <v>#REF!</v>
      </c>
      <c r="F118" s="33" t="e">
        <f>IF('Crisis Indicator Data'!#REF!="No Data",1,IF(#REF!&lt;&gt;"",1,0))</f>
        <v>#REF!</v>
      </c>
      <c r="G118" s="33" t="e">
        <f>IF('Crisis Indicator Data'!#REF!="No Data",1,IF(#REF!&lt;&gt;"",1,0))</f>
        <v>#REF!</v>
      </c>
      <c r="H118" s="33" t="e">
        <f>IF('Crisis Indicator Data'!#REF!="No Data",1,IF(#REF!&lt;&gt;"",1,0))</f>
        <v>#REF!</v>
      </c>
      <c r="I118" s="33" t="e">
        <f>IF('Crisis Indicator Data'!#REF!="No Data",1,IF(#REF!&lt;&gt;"",1,0))</f>
        <v>#REF!</v>
      </c>
      <c r="J118" s="33" t="e">
        <f>IF('Crisis Indicator Data'!#REF!="No Data",1,IF(#REF!&lt;&gt;"",1,0))</f>
        <v>#REF!</v>
      </c>
      <c r="K118" s="33" t="e">
        <f>IF('Crisis Indicator Data'!#REF!="No Data",1,IF(#REF!&lt;&gt;"",1,0))</f>
        <v>#REF!</v>
      </c>
      <c r="L118" s="33" t="e">
        <f>IF('Crisis Indicator Data'!#REF!="No Data",1,IF(#REF!&lt;&gt;"",1,0))</f>
        <v>#REF!</v>
      </c>
      <c r="M118" s="33" t="e">
        <f>IF('Crisis Indicator Data'!#REF!="No Data",1,IF(#REF!&lt;&gt;"",1,0))</f>
        <v>#REF!</v>
      </c>
      <c r="N118" s="33" t="e">
        <f>IF('Crisis Indicator Data'!#REF!="No Data",1,IF(#REF!&lt;&gt;"",1,0))</f>
        <v>#REF!</v>
      </c>
      <c r="O118" s="33" t="e">
        <f>IF('Crisis Indicator Data'!#REF!="No Data",1,IF(#REF!&lt;&gt;"",1,0))</f>
        <v>#REF!</v>
      </c>
      <c r="P118" s="33" t="e">
        <f>IF('Crisis Indicator Data'!#REF!="No Data",1,IF(#REF!&lt;&gt;"",1,0))</f>
        <v>#REF!</v>
      </c>
      <c r="Q118" s="33" t="e">
        <f>IF('Crisis Indicator Data'!#REF!="No Data",1,IF(#REF!&lt;&gt;"",1,0))</f>
        <v>#REF!</v>
      </c>
      <c r="R118" s="33" t="e">
        <f>IF('Crisis Indicator Data'!#REF!="No Data",1,IF(#REF!&lt;&gt;"",1,0))</f>
        <v>#REF!</v>
      </c>
      <c r="S118" s="33" t="e">
        <f>IF('Crisis Indicator Data'!#REF!="No Data",1,IF(#REF!&lt;&gt;"",1,0))</f>
        <v>#REF!</v>
      </c>
      <c r="T118" s="33" t="e">
        <f>IF('Crisis Indicator Data'!#REF!="No Data",1,IF(#REF!&lt;&gt;"",1,0))</f>
        <v>#REF!</v>
      </c>
      <c r="U118" s="33" t="e">
        <f>IF('Crisis Indicator Data'!#REF!="No Data",1,IF(#REF!&lt;&gt;"",1,0))</f>
        <v>#REF!</v>
      </c>
      <c r="V118" s="33" t="e">
        <f>IF('Crisis Indicator Data'!#REF!="No Data",1,IF(#REF!&lt;&gt;"",1,0))</f>
        <v>#REF!</v>
      </c>
      <c r="W118" s="33" t="e">
        <f>IF('Crisis Indicator Data'!#REF!="No Data",1,IF(#REF!&lt;&gt;"",1,0))</f>
        <v>#REF!</v>
      </c>
      <c r="X118" s="33" t="e">
        <f>IF('Crisis Indicator Data'!#REF!="No Data",1,IF(#REF!&lt;&gt;"",1,0))</f>
        <v>#REF!</v>
      </c>
      <c r="Y118" s="33" t="e">
        <f>IF('Crisis Indicator Data'!#REF!="No Data",1,IF(#REF!&lt;&gt;"",1,0))</f>
        <v>#REF!</v>
      </c>
      <c r="Z118" s="33" t="e">
        <f>IF('Crisis Indicator Data'!#REF!="No Data",1,IF(#REF!&lt;&gt;"",1,0))</f>
        <v>#REF!</v>
      </c>
      <c r="AA118" s="33" t="e">
        <f>IF('Crisis Indicator Data'!#REF!="No Data",1,IF(#REF!&lt;&gt;"",1,0))</f>
        <v>#REF!</v>
      </c>
      <c r="AB118" s="33" t="e">
        <f>IF('Crisis Indicator Data'!#REF!="No Data",1,IF(#REF!&lt;&gt;"",1,0))</f>
        <v>#REF!</v>
      </c>
      <c r="AC118" s="33" t="e">
        <f>IF('Crisis Indicator Data'!#REF!="No Data",1,IF(#REF!&lt;&gt;"",1,0))</f>
        <v>#REF!</v>
      </c>
      <c r="AD118" s="33" t="e">
        <f>IF('Crisis Indicator Data'!#REF!="No Data",1,IF(#REF!&lt;&gt;"",1,0))</f>
        <v>#REF!</v>
      </c>
      <c r="AE118" s="33" t="e">
        <f>IF('Crisis Indicator Data'!#REF!="No Data",1,IF(#REF!&lt;&gt;"",1,0))</f>
        <v>#REF!</v>
      </c>
      <c r="AF118" s="33" t="e">
        <f>IF('Crisis Indicator Data'!#REF!="No Data",1,IF(#REF!&lt;&gt;"",1,0))</f>
        <v>#REF!</v>
      </c>
      <c r="AG118" s="33" t="e">
        <f>IF('Crisis Indicator Data'!#REF!="No Data",1,IF(#REF!&lt;&gt;"",1,0))</f>
        <v>#REF!</v>
      </c>
      <c r="AH118" s="33" t="e">
        <f>IF('Crisis Indicator Data'!#REF!="No Data",1,IF(#REF!&lt;&gt;"",1,0))</f>
        <v>#REF!</v>
      </c>
      <c r="AI118" s="33" t="e">
        <f>IF('Crisis Indicator Data'!#REF!="No Data",1,IF(#REF!&lt;&gt;"",1,0))</f>
        <v>#REF!</v>
      </c>
      <c r="AJ118" s="33" t="e">
        <f>IF('Crisis Indicator Data'!#REF!="No Data",1,IF(#REF!&lt;&gt;"",1,0))</f>
        <v>#REF!</v>
      </c>
      <c r="AK118" s="33" t="e">
        <f>IF('Crisis Indicator Data'!#REF!="No Data",1,IF(#REF!&lt;&gt;"",1,0))</f>
        <v>#REF!</v>
      </c>
      <c r="AL118" s="33" t="e">
        <f>IF('Crisis Indicator Data'!#REF!="No Data",1,IF(#REF!&lt;&gt;"",1,0))</f>
        <v>#REF!</v>
      </c>
      <c r="AM118" s="33" t="e">
        <f>IF('Crisis Indicator Data'!#REF!="No Data",1,IF(#REF!&lt;&gt;"",1,0))</f>
        <v>#REF!</v>
      </c>
      <c r="AN118" s="33" t="e">
        <f>IF('Crisis Indicator Data'!#REF!="No Data",1,IF(#REF!&lt;&gt;"",1,0))</f>
        <v>#REF!</v>
      </c>
      <c r="AO118" s="33" t="e">
        <f>IF('Crisis Indicator Data'!#REF!="No Data",1,IF(#REF!&lt;&gt;"",1,0))</f>
        <v>#REF!</v>
      </c>
      <c r="AP118" s="33" t="e">
        <f>IF('Crisis Indicator Data'!#REF!="No Data",1,IF(#REF!&lt;&gt;"",1,0))</f>
        <v>#REF!</v>
      </c>
      <c r="AQ118" s="33" t="e">
        <f>IF('Crisis Indicator Data'!#REF!="No Data",1,IF(#REF!&lt;&gt;"",1,0))</f>
        <v>#REF!</v>
      </c>
      <c r="AR118" s="33" t="e">
        <f>IF('Crisis Indicator Data'!#REF!="No Data",1,IF(#REF!&lt;&gt;"",1,0))</f>
        <v>#REF!</v>
      </c>
      <c r="AS118" s="33" t="e">
        <f>IF('Crisis Indicator Data'!#REF!="No Data",1,IF(#REF!&lt;&gt;"",1,0))</f>
        <v>#REF!</v>
      </c>
      <c r="AT118" s="33" t="e">
        <f>IF('Crisis Indicator Data'!#REF!="No Data",1,IF(#REF!&lt;&gt;"",1,0))</f>
        <v>#REF!</v>
      </c>
      <c r="AU118" s="33" t="e">
        <f>IF('Crisis Indicator Data'!#REF!="No Data",1,IF(#REF!&lt;&gt;"",1,0))</f>
        <v>#REF!</v>
      </c>
      <c r="AV118" s="33" t="e">
        <f>IF('Crisis Indicator Data'!#REF!="No Data",1,IF(#REF!&lt;&gt;"",1,0))</f>
        <v>#REF!</v>
      </c>
      <c r="AW118" s="33" t="e">
        <f>IF('Crisis Indicator Data'!#REF!="No Data",1,IF(#REF!&lt;&gt;"",1,0))</f>
        <v>#REF!</v>
      </c>
      <c r="AX118" s="33" t="e">
        <f>IF('Crisis Indicator Data'!#REF!="No Data",1,IF(#REF!&lt;&gt;"",1,0))</f>
        <v>#REF!</v>
      </c>
      <c r="AY118" s="33" t="e">
        <f>IF('Crisis Indicator Data'!#REF!="No Data",1,IF(#REF!&lt;&gt;"",1,0))</f>
        <v>#REF!</v>
      </c>
      <c r="AZ118" s="33" t="e">
        <f>IF('Crisis Indicator Data'!#REF!="No Data",1,IF(#REF!&lt;&gt;"",1,0))</f>
        <v>#REF!</v>
      </c>
      <c r="BA118" t="e">
        <f t="shared" si="2"/>
        <v>#REF!</v>
      </c>
      <c r="BB118" s="35" t="e">
        <f t="shared" si="3"/>
        <v>#REF!</v>
      </c>
    </row>
    <row r="119" spans="1:54" x14ac:dyDescent="0.3">
      <c r="A119" t="s">
        <v>219</v>
      </c>
      <c r="B119" s="33" t="e">
        <f>IF('Crisis Indicator Data'!#REF!="No Data",1,IF(#REF!&lt;&gt;"",1,0))</f>
        <v>#REF!</v>
      </c>
      <c r="C119" s="33" t="e">
        <f>IF('Crisis Indicator Data'!#REF!="No Data",1,IF(#REF!&lt;&gt;"",1,0))</f>
        <v>#REF!</v>
      </c>
      <c r="D119" s="33" t="e">
        <f>IF('Crisis Indicator Data'!#REF!="No Data",1,IF(#REF!&lt;&gt;"",1,0))</f>
        <v>#REF!</v>
      </c>
      <c r="E119" s="33" t="e">
        <f>IF('Crisis Indicator Data'!#REF!="No Data",1,IF(#REF!&lt;&gt;"",1,0))</f>
        <v>#REF!</v>
      </c>
      <c r="F119" s="33" t="e">
        <f>IF('Crisis Indicator Data'!#REF!="No Data",1,IF(#REF!&lt;&gt;"",1,0))</f>
        <v>#REF!</v>
      </c>
      <c r="G119" s="33" t="e">
        <f>IF('Crisis Indicator Data'!#REF!="No Data",1,IF(#REF!&lt;&gt;"",1,0))</f>
        <v>#REF!</v>
      </c>
      <c r="H119" s="33" t="e">
        <f>IF('Crisis Indicator Data'!#REF!="No Data",1,IF(#REF!&lt;&gt;"",1,0))</f>
        <v>#REF!</v>
      </c>
      <c r="I119" s="33" t="e">
        <f>IF('Crisis Indicator Data'!#REF!="No Data",1,IF(#REF!&lt;&gt;"",1,0))</f>
        <v>#REF!</v>
      </c>
      <c r="J119" s="33" t="e">
        <f>IF('Crisis Indicator Data'!#REF!="No Data",1,IF(#REF!&lt;&gt;"",1,0))</f>
        <v>#REF!</v>
      </c>
      <c r="K119" s="33" t="e">
        <f>IF('Crisis Indicator Data'!#REF!="No Data",1,IF(#REF!&lt;&gt;"",1,0))</f>
        <v>#REF!</v>
      </c>
      <c r="L119" s="33" t="e">
        <f>IF('Crisis Indicator Data'!#REF!="No Data",1,IF(#REF!&lt;&gt;"",1,0))</f>
        <v>#REF!</v>
      </c>
      <c r="M119" s="33" t="e">
        <f>IF('Crisis Indicator Data'!#REF!="No Data",1,IF(#REF!&lt;&gt;"",1,0))</f>
        <v>#REF!</v>
      </c>
      <c r="N119" s="33" t="e">
        <f>IF('Crisis Indicator Data'!#REF!="No Data",1,IF(#REF!&lt;&gt;"",1,0))</f>
        <v>#REF!</v>
      </c>
      <c r="O119" s="33" t="e">
        <f>IF('Crisis Indicator Data'!#REF!="No Data",1,IF(#REF!&lt;&gt;"",1,0))</f>
        <v>#REF!</v>
      </c>
      <c r="P119" s="33" t="e">
        <f>IF('Crisis Indicator Data'!#REF!="No Data",1,IF(#REF!&lt;&gt;"",1,0))</f>
        <v>#REF!</v>
      </c>
      <c r="Q119" s="33" t="e">
        <f>IF('Crisis Indicator Data'!#REF!="No Data",1,IF(#REF!&lt;&gt;"",1,0))</f>
        <v>#REF!</v>
      </c>
      <c r="R119" s="33" t="e">
        <f>IF('Crisis Indicator Data'!#REF!="No Data",1,IF(#REF!&lt;&gt;"",1,0))</f>
        <v>#REF!</v>
      </c>
      <c r="S119" s="33" t="e">
        <f>IF('Crisis Indicator Data'!#REF!="No Data",1,IF(#REF!&lt;&gt;"",1,0))</f>
        <v>#REF!</v>
      </c>
      <c r="T119" s="33" t="e">
        <f>IF('Crisis Indicator Data'!#REF!="No Data",1,IF(#REF!&lt;&gt;"",1,0))</f>
        <v>#REF!</v>
      </c>
      <c r="U119" s="33" t="e">
        <f>IF('Crisis Indicator Data'!#REF!="No Data",1,IF(#REF!&lt;&gt;"",1,0))</f>
        <v>#REF!</v>
      </c>
      <c r="V119" s="33" t="e">
        <f>IF('Crisis Indicator Data'!#REF!="No Data",1,IF(#REF!&lt;&gt;"",1,0))</f>
        <v>#REF!</v>
      </c>
      <c r="W119" s="33" t="e">
        <f>IF('Crisis Indicator Data'!#REF!="No Data",1,IF(#REF!&lt;&gt;"",1,0))</f>
        <v>#REF!</v>
      </c>
      <c r="X119" s="33" t="e">
        <f>IF('Crisis Indicator Data'!#REF!="No Data",1,IF(#REF!&lt;&gt;"",1,0))</f>
        <v>#REF!</v>
      </c>
      <c r="Y119" s="33" t="e">
        <f>IF('Crisis Indicator Data'!#REF!="No Data",1,IF(#REF!&lt;&gt;"",1,0))</f>
        <v>#REF!</v>
      </c>
      <c r="Z119" s="33" t="e">
        <f>IF('Crisis Indicator Data'!#REF!="No Data",1,IF(#REF!&lt;&gt;"",1,0))</f>
        <v>#REF!</v>
      </c>
      <c r="AA119" s="33" t="e">
        <f>IF('Crisis Indicator Data'!#REF!="No Data",1,IF(#REF!&lt;&gt;"",1,0))</f>
        <v>#REF!</v>
      </c>
      <c r="AB119" s="33" t="e">
        <f>IF('Crisis Indicator Data'!#REF!="No Data",1,IF(#REF!&lt;&gt;"",1,0))</f>
        <v>#REF!</v>
      </c>
      <c r="AC119" s="33" t="e">
        <f>IF('Crisis Indicator Data'!#REF!="No Data",1,IF(#REF!&lt;&gt;"",1,0))</f>
        <v>#REF!</v>
      </c>
      <c r="AD119" s="33" t="e">
        <f>IF('Crisis Indicator Data'!#REF!="No Data",1,IF(#REF!&lt;&gt;"",1,0))</f>
        <v>#REF!</v>
      </c>
      <c r="AE119" s="33" t="e">
        <f>IF('Crisis Indicator Data'!#REF!="No Data",1,IF(#REF!&lt;&gt;"",1,0))</f>
        <v>#REF!</v>
      </c>
      <c r="AF119" s="33" t="e">
        <f>IF('Crisis Indicator Data'!#REF!="No Data",1,IF(#REF!&lt;&gt;"",1,0))</f>
        <v>#REF!</v>
      </c>
      <c r="AG119" s="33" t="e">
        <f>IF('Crisis Indicator Data'!#REF!="No Data",1,IF(#REF!&lt;&gt;"",1,0))</f>
        <v>#REF!</v>
      </c>
      <c r="AH119" s="33" t="e">
        <f>IF('Crisis Indicator Data'!#REF!="No Data",1,IF(#REF!&lt;&gt;"",1,0))</f>
        <v>#REF!</v>
      </c>
      <c r="AI119" s="33" t="e">
        <f>IF('Crisis Indicator Data'!#REF!="No Data",1,IF(#REF!&lt;&gt;"",1,0))</f>
        <v>#REF!</v>
      </c>
      <c r="AJ119" s="33" t="e">
        <f>IF('Crisis Indicator Data'!#REF!="No Data",1,IF(#REF!&lt;&gt;"",1,0))</f>
        <v>#REF!</v>
      </c>
      <c r="AK119" s="33" t="e">
        <f>IF('Crisis Indicator Data'!#REF!="No Data",1,IF(#REF!&lt;&gt;"",1,0))</f>
        <v>#REF!</v>
      </c>
      <c r="AL119" s="33" t="e">
        <f>IF('Crisis Indicator Data'!#REF!="No Data",1,IF(#REF!&lt;&gt;"",1,0))</f>
        <v>#REF!</v>
      </c>
      <c r="AM119" s="33" t="e">
        <f>IF('Crisis Indicator Data'!#REF!="No Data",1,IF(#REF!&lt;&gt;"",1,0))</f>
        <v>#REF!</v>
      </c>
      <c r="AN119" s="33" t="e">
        <f>IF('Crisis Indicator Data'!#REF!="No Data",1,IF(#REF!&lt;&gt;"",1,0))</f>
        <v>#REF!</v>
      </c>
      <c r="AO119" s="33" t="e">
        <f>IF('Crisis Indicator Data'!#REF!="No Data",1,IF(#REF!&lt;&gt;"",1,0))</f>
        <v>#REF!</v>
      </c>
      <c r="AP119" s="33" t="e">
        <f>IF('Crisis Indicator Data'!#REF!="No Data",1,IF(#REF!&lt;&gt;"",1,0))</f>
        <v>#REF!</v>
      </c>
      <c r="AQ119" s="33" t="e">
        <f>IF('Crisis Indicator Data'!#REF!="No Data",1,IF(#REF!&lt;&gt;"",1,0))</f>
        <v>#REF!</v>
      </c>
      <c r="AR119" s="33" t="e">
        <f>IF('Crisis Indicator Data'!#REF!="No Data",1,IF(#REF!&lt;&gt;"",1,0))</f>
        <v>#REF!</v>
      </c>
      <c r="AS119" s="33" t="e">
        <f>IF('Crisis Indicator Data'!#REF!="No Data",1,IF(#REF!&lt;&gt;"",1,0))</f>
        <v>#REF!</v>
      </c>
      <c r="AT119" s="33" t="e">
        <f>IF('Crisis Indicator Data'!#REF!="No Data",1,IF(#REF!&lt;&gt;"",1,0))</f>
        <v>#REF!</v>
      </c>
      <c r="AU119" s="33" t="e">
        <f>IF('Crisis Indicator Data'!#REF!="No Data",1,IF(#REF!&lt;&gt;"",1,0))</f>
        <v>#REF!</v>
      </c>
      <c r="AV119" s="33" t="e">
        <f>IF('Crisis Indicator Data'!#REF!="No Data",1,IF(#REF!&lt;&gt;"",1,0))</f>
        <v>#REF!</v>
      </c>
      <c r="AW119" s="33" t="e">
        <f>IF('Crisis Indicator Data'!#REF!="No Data",1,IF(#REF!&lt;&gt;"",1,0))</f>
        <v>#REF!</v>
      </c>
      <c r="AX119" s="33" t="e">
        <f>IF('Crisis Indicator Data'!#REF!="No Data",1,IF(#REF!&lt;&gt;"",1,0))</f>
        <v>#REF!</v>
      </c>
      <c r="AY119" s="33" t="e">
        <f>IF('Crisis Indicator Data'!#REF!="No Data",1,IF(#REF!&lt;&gt;"",1,0))</f>
        <v>#REF!</v>
      </c>
      <c r="AZ119" s="33" t="e">
        <f>IF('Crisis Indicator Data'!#REF!="No Data",1,IF(#REF!&lt;&gt;"",1,0))</f>
        <v>#REF!</v>
      </c>
      <c r="BA119" t="e">
        <f t="shared" si="2"/>
        <v>#REF!</v>
      </c>
      <c r="BB119" s="35" t="e">
        <f t="shared" si="3"/>
        <v>#REF!</v>
      </c>
    </row>
    <row r="120" spans="1:54" x14ac:dyDescent="0.3">
      <c r="A120" t="s">
        <v>221</v>
      </c>
      <c r="B120" s="33" t="e">
        <f>IF('Crisis Indicator Data'!#REF!="No Data",1,IF(#REF!&lt;&gt;"",1,0))</f>
        <v>#REF!</v>
      </c>
      <c r="C120" s="33" t="e">
        <f>IF('Crisis Indicator Data'!#REF!="No Data",1,IF(#REF!&lt;&gt;"",1,0))</f>
        <v>#REF!</v>
      </c>
      <c r="D120" s="33" t="e">
        <f>IF('Crisis Indicator Data'!#REF!="No Data",1,IF(#REF!&lt;&gt;"",1,0))</f>
        <v>#REF!</v>
      </c>
      <c r="E120" s="33" t="e">
        <f>IF('Crisis Indicator Data'!#REF!="No Data",1,IF(#REF!&lt;&gt;"",1,0))</f>
        <v>#REF!</v>
      </c>
      <c r="F120" s="33" t="e">
        <f>IF('Crisis Indicator Data'!#REF!="No Data",1,IF(#REF!&lt;&gt;"",1,0))</f>
        <v>#REF!</v>
      </c>
      <c r="G120" s="33" t="e">
        <f>IF('Crisis Indicator Data'!#REF!="No Data",1,IF(#REF!&lt;&gt;"",1,0))</f>
        <v>#REF!</v>
      </c>
      <c r="H120" s="33" t="e">
        <f>IF('Crisis Indicator Data'!#REF!="No Data",1,IF(#REF!&lt;&gt;"",1,0))</f>
        <v>#REF!</v>
      </c>
      <c r="I120" s="33" t="e">
        <f>IF('Crisis Indicator Data'!#REF!="No Data",1,IF(#REF!&lt;&gt;"",1,0))</f>
        <v>#REF!</v>
      </c>
      <c r="J120" s="33" t="e">
        <f>IF('Crisis Indicator Data'!#REF!="No Data",1,IF(#REF!&lt;&gt;"",1,0))</f>
        <v>#REF!</v>
      </c>
      <c r="K120" s="33" t="e">
        <f>IF('Crisis Indicator Data'!#REF!="No Data",1,IF(#REF!&lt;&gt;"",1,0))</f>
        <v>#REF!</v>
      </c>
      <c r="L120" s="33" t="e">
        <f>IF('Crisis Indicator Data'!#REF!="No Data",1,IF(#REF!&lt;&gt;"",1,0))</f>
        <v>#REF!</v>
      </c>
      <c r="M120" s="33" t="e">
        <f>IF('Crisis Indicator Data'!#REF!="No Data",1,IF(#REF!&lt;&gt;"",1,0))</f>
        <v>#REF!</v>
      </c>
      <c r="N120" s="33" t="e">
        <f>IF('Crisis Indicator Data'!#REF!="No Data",1,IF(#REF!&lt;&gt;"",1,0))</f>
        <v>#REF!</v>
      </c>
      <c r="O120" s="33" t="e">
        <f>IF('Crisis Indicator Data'!#REF!="No Data",1,IF(#REF!&lt;&gt;"",1,0))</f>
        <v>#REF!</v>
      </c>
      <c r="P120" s="33" t="e">
        <f>IF('Crisis Indicator Data'!#REF!="No Data",1,IF(#REF!&lt;&gt;"",1,0))</f>
        <v>#REF!</v>
      </c>
      <c r="Q120" s="33" t="e">
        <f>IF('Crisis Indicator Data'!#REF!="No Data",1,IF(#REF!&lt;&gt;"",1,0))</f>
        <v>#REF!</v>
      </c>
      <c r="R120" s="33" t="e">
        <f>IF('Crisis Indicator Data'!#REF!="No Data",1,IF(#REF!&lt;&gt;"",1,0))</f>
        <v>#REF!</v>
      </c>
      <c r="S120" s="33" t="e">
        <f>IF('Crisis Indicator Data'!#REF!="No Data",1,IF(#REF!&lt;&gt;"",1,0))</f>
        <v>#REF!</v>
      </c>
      <c r="T120" s="33" t="e">
        <f>IF('Crisis Indicator Data'!#REF!="No Data",1,IF(#REF!&lt;&gt;"",1,0))</f>
        <v>#REF!</v>
      </c>
      <c r="U120" s="33" t="e">
        <f>IF('Crisis Indicator Data'!#REF!="No Data",1,IF(#REF!&lt;&gt;"",1,0))</f>
        <v>#REF!</v>
      </c>
      <c r="V120" s="33" t="e">
        <f>IF('Crisis Indicator Data'!#REF!="No Data",1,IF(#REF!&lt;&gt;"",1,0))</f>
        <v>#REF!</v>
      </c>
      <c r="W120" s="33" t="e">
        <f>IF('Crisis Indicator Data'!#REF!="No Data",1,IF(#REF!&lt;&gt;"",1,0))</f>
        <v>#REF!</v>
      </c>
      <c r="X120" s="33" t="e">
        <f>IF('Crisis Indicator Data'!#REF!="No Data",1,IF(#REF!&lt;&gt;"",1,0))</f>
        <v>#REF!</v>
      </c>
      <c r="Y120" s="33" t="e">
        <f>IF('Crisis Indicator Data'!#REF!="No Data",1,IF(#REF!&lt;&gt;"",1,0))</f>
        <v>#REF!</v>
      </c>
      <c r="Z120" s="33" t="e">
        <f>IF('Crisis Indicator Data'!#REF!="No Data",1,IF(#REF!&lt;&gt;"",1,0))</f>
        <v>#REF!</v>
      </c>
      <c r="AA120" s="33" t="e">
        <f>IF('Crisis Indicator Data'!#REF!="No Data",1,IF(#REF!&lt;&gt;"",1,0))</f>
        <v>#REF!</v>
      </c>
      <c r="AB120" s="33" t="e">
        <f>IF('Crisis Indicator Data'!#REF!="No Data",1,IF(#REF!&lt;&gt;"",1,0))</f>
        <v>#REF!</v>
      </c>
      <c r="AC120" s="33" t="e">
        <f>IF('Crisis Indicator Data'!#REF!="No Data",1,IF(#REF!&lt;&gt;"",1,0))</f>
        <v>#REF!</v>
      </c>
      <c r="AD120" s="33" t="e">
        <f>IF('Crisis Indicator Data'!#REF!="No Data",1,IF(#REF!&lt;&gt;"",1,0))</f>
        <v>#REF!</v>
      </c>
      <c r="AE120" s="33" t="e">
        <f>IF('Crisis Indicator Data'!#REF!="No Data",1,IF(#REF!&lt;&gt;"",1,0))</f>
        <v>#REF!</v>
      </c>
      <c r="AF120" s="33" t="e">
        <f>IF('Crisis Indicator Data'!#REF!="No Data",1,IF(#REF!&lt;&gt;"",1,0))</f>
        <v>#REF!</v>
      </c>
      <c r="AG120" s="33" t="e">
        <f>IF('Crisis Indicator Data'!#REF!="No Data",1,IF(#REF!&lt;&gt;"",1,0))</f>
        <v>#REF!</v>
      </c>
      <c r="AH120" s="33" t="e">
        <f>IF('Crisis Indicator Data'!#REF!="No Data",1,IF(#REF!&lt;&gt;"",1,0))</f>
        <v>#REF!</v>
      </c>
      <c r="AI120" s="33" t="e">
        <f>IF('Crisis Indicator Data'!#REF!="No Data",1,IF(#REF!&lt;&gt;"",1,0))</f>
        <v>#REF!</v>
      </c>
      <c r="AJ120" s="33" t="e">
        <f>IF('Crisis Indicator Data'!#REF!="No Data",1,IF(#REF!&lt;&gt;"",1,0))</f>
        <v>#REF!</v>
      </c>
      <c r="AK120" s="33" t="e">
        <f>IF('Crisis Indicator Data'!#REF!="No Data",1,IF(#REF!&lt;&gt;"",1,0))</f>
        <v>#REF!</v>
      </c>
      <c r="AL120" s="33" t="e">
        <f>IF('Crisis Indicator Data'!#REF!="No Data",1,IF(#REF!&lt;&gt;"",1,0))</f>
        <v>#REF!</v>
      </c>
      <c r="AM120" s="33" t="e">
        <f>IF('Crisis Indicator Data'!#REF!="No Data",1,IF(#REF!&lt;&gt;"",1,0))</f>
        <v>#REF!</v>
      </c>
      <c r="AN120" s="33" t="e">
        <f>IF('Crisis Indicator Data'!#REF!="No Data",1,IF(#REF!&lt;&gt;"",1,0))</f>
        <v>#REF!</v>
      </c>
      <c r="AO120" s="33" t="e">
        <f>IF('Crisis Indicator Data'!#REF!="No Data",1,IF(#REF!&lt;&gt;"",1,0))</f>
        <v>#REF!</v>
      </c>
      <c r="AP120" s="33" t="e">
        <f>IF('Crisis Indicator Data'!#REF!="No Data",1,IF(#REF!&lt;&gt;"",1,0))</f>
        <v>#REF!</v>
      </c>
      <c r="AQ120" s="33" t="e">
        <f>IF('Crisis Indicator Data'!#REF!="No Data",1,IF(#REF!&lt;&gt;"",1,0))</f>
        <v>#REF!</v>
      </c>
      <c r="AR120" s="33" t="e">
        <f>IF('Crisis Indicator Data'!#REF!="No Data",1,IF(#REF!&lt;&gt;"",1,0))</f>
        <v>#REF!</v>
      </c>
      <c r="AS120" s="33" t="e">
        <f>IF('Crisis Indicator Data'!#REF!="No Data",1,IF(#REF!&lt;&gt;"",1,0))</f>
        <v>#REF!</v>
      </c>
      <c r="AT120" s="33" t="e">
        <f>IF('Crisis Indicator Data'!#REF!="No Data",1,IF(#REF!&lt;&gt;"",1,0))</f>
        <v>#REF!</v>
      </c>
      <c r="AU120" s="33" t="e">
        <f>IF('Crisis Indicator Data'!#REF!="No Data",1,IF(#REF!&lt;&gt;"",1,0))</f>
        <v>#REF!</v>
      </c>
      <c r="AV120" s="33" t="e">
        <f>IF('Crisis Indicator Data'!#REF!="No Data",1,IF(#REF!&lt;&gt;"",1,0))</f>
        <v>#REF!</v>
      </c>
      <c r="AW120" s="33" t="e">
        <f>IF('Crisis Indicator Data'!#REF!="No Data",1,IF(#REF!&lt;&gt;"",1,0))</f>
        <v>#REF!</v>
      </c>
      <c r="AX120" s="33" t="e">
        <f>IF('Crisis Indicator Data'!#REF!="No Data",1,IF(#REF!&lt;&gt;"",1,0))</f>
        <v>#REF!</v>
      </c>
      <c r="AY120" s="33" t="e">
        <f>IF('Crisis Indicator Data'!#REF!="No Data",1,IF(#REF!&lt;&gt;"",1,0))</f>
        <v>#REF!</v>
      </c>
      <c r="AZ120" s="33" t="e">
        <f>IF('Crisis Indicator Data'!#REF!="No Data",1,IF(#REF!&lt;&gt;"",1,0))</f>
        <v>#REF!</v>
      </c>
      <c r="BA120" t="e">
        <f t="shared" si="2"/>
        <v>#REF!</v>
      </c>
      <c r="BB120" s="35" t="e">
        <f t="shared" si="3"/>
        <v>#REF!</v>
      </c>
    </row>
    <row r="121" spans="1:54" x14ac:dyDescent="0.3">
      <c r="A121" t="s">
        <v>223</v>
      </c>
      <c r="B121" s="33" t="e">
        <f>IF('Crisis Indicator Data'!#REF!="No Data",1,IF(#REF!&lt;&gt;"",1,0))</f>
        <v>#REF!</v>
      </c>
      <c r="C121" s="33" t="e">
        <f>IF('Crisis Indicator Data'!#REF!="No Data",1,IF(#REF!&lt;&gt;"",1,0))</f>
        <v>#REF!</v>
      </c>
      <c r="D121" s="33" t="e">
        <f>IF('Crisis Indicator Data'!#REF!="No Data",1,IF(#REF!&lt;&gt;"",1,0))</f>
        <v>#REF!</v>
      </c>
      <c r="E121" s="33" t="e">
        <f>IF('Crisis Indicator Data'!#REF!="No Data",1,IF(#REF!&lt;&gt;"",1,0))</f>
        <v>#REF!</v>
      </c>
      <c r="F121" s="33" t="e">
        <f>IF('Crisis Indicator Data'!#REF!="No Data",1,IF(#REF!&lt;&gt;"",1,0))</f>
        <v>#REF!</v>
      </c>
      <c r="G121" s="33" t="e">
        <f>IF('Crisis Indicator Data'!#REF!="No Data",1,IF(#REF!&lt;&gt;"",1,0))</f>
        <v>#REF!</v>
      </c>
      <c r="H121" s="33" t="e">
        <f>IF('Crisis Indicator Data'!#REF!="No Data",1,IF(#REF!&lt;&gt;"",1,0))</f>
        <v>#REF!</v>
      </c>
      <c r="I121" s="33" t="e">
        <f>IF('Crisis Indicator Data'!#REF!="No Data",1,IF(#REF!&lt;&gt;"",1,0))</f>
        <v>#REF!</v>
      </c>
      <c r="J121" s="33" t="e">
        <f>IF('Crisis Indicator Data'!#REF!="No Data",1,IF(#REF!&lt;&gt;"",1,0))</f>
        <v>#REF!</v>
      </c>
      <c r="K121" s="33" t="e">
        <f>IF('Crisis Indicator Data'!#REF!="No Data",1,IF(#REF!&lt;&gt;"",1,0))</f>
        <v>#REF!</v>
      </c>
      <c r="L121" s="33" t="e">
        <f>IF('Crisis Indicator Data'!#REF!="No Data",1,IF(#REF!&lt;&gt;"",1,0))</f>
        <v>#REF!</v>
      </c>
      <c r="M121" s="33" t="e">
        <f>IF('Crisis Indicator Data'!#REF!="No Data",1,IF(#REF!&lt;&gt;"",1,0))</f>
        <v>#REF!</v>
      </c>
      <c r="N121" s="33" t="e">
        <f>IF('Crisis Indicator Data'!#REF!="No Data",1,IF(#REF!&lt;&gt;"",1,0))</f>
        <v>#REF!</v>
      </c>
      <c r="O121" s="33" t="e">
        <f>IF('Crisis Indicator Data'!#REF!="No Data",1,IF(#REF!&lt;&gt;"",1,0))</f>
        <v>#REF!</v>
      </c>
      <c r="P121" s="33" t="e">
        <f>IF('Crisis Indicator Data'!#REF!="No Data",1,IF(#REF!&lt;&gt;"",1,0))</f>
        <v>#REF!</v>
      </c>
      <c r="Q121" s="33" t="e">
        <f>IF('Crisis Indicator Data'!#REF!="No Data",1,IF(#REF!&lt;&gt;"",1,0))</f>
        <v>#REF!</v>
      </c>
      <c r="R121" s="33" t="e">
        <f>IF('Crisis Indicator Data'!#REF!="No Data",1,IF(#REF!&lt;&gt;"",1,0))</f>
        <v>#REF!</v>
      </c>
      <c r="S121" s="33" t="e">
        <f>IF('Crisis Indicator Data'!#REF!="No Data",1,IF(#REF!&lt;&gt;"",1,0))</f>
        <v>#REF!</v>
      </c>
      <c r="T121" s="33" t="e">
        <f>IF('Crisis Indicator Data'!#REF!="No Data",1,IF(#REF!&lt;&gt;"",1,0))</f>
        <v>#REF!</v>
      </c>
      <c r="U121" s="33" t="e">
        <f>IF('Crisis Indicator Data'!#REF!="No Data",1,IF(#REF!&lt;&gt;"",1,0))</f>
        <v>#REF!</v>
      </c>
      <c r="V121" s="33" t="e">
        <f>IF('Crisis Indicator Data'!#REF!="No Data",1,IF(#REF!&lt;&gt;"",1,0))</f>
        <v>#REF!</v>
      </c>
      <c r="W121" s="33" t="e">
        <f>IF('Crisis Indicator Data'!#REF!="No Data",1,IF(#REF!&lt;&gt;"",1,0))</f>
        <v>#REF!</v>
      </c>
      <c r="X121" s="33" t="e">
        <f>IF('Crisis Indicator Data'!#REF!="No Data",1,IF(#REF!&lt;&gt;"",1,0))</f>
        <v>#REF!</v>
      </c>
      <c r="Y121" s="33" t="e">
        <f>IF('Crisis Indicator Data'!#REF!="No Data",1,IF(#REF!&lt;&gt;"",1,0))</f>
        <v>#REF!</v>
      </c>
      <c r="Z121" s="33" t="e">
        <f>IF('Crisis Indicator Data'!#REF!="No Data",1,IF(#REF!&lt;&gt;"",1,0))</f>
        <v>#REF!</v>
      </c>
      <c r="AA121" s="33" t="e">
        <f>IF('Crisis Indicator Data'!#REF!="No Data",1,IF(#REF!&lt;&gt;"",1,0))</f>
        <v>#REF!</v>
      </c>
      <c r="AB121" s="33" t="e">
        <f>IF('Crisis Indicator Data'!#REF!="No Data",1,IF(#REF!&lt;&gt;"",1,0))</f>
        <v>#REF!</v>
      </c>
      <c r="AC121" s="33" t="e">
        <f>IF('Crisis Indicator Data'!#REF!="No Data",1,IF(#REF!&lt;&gt;"",1,0))</f>
        <v>#REF!</v>
      </c>
      <c r="AD121" s="33" t="e">
        <f>IF('Crisis Indicator Data'!#REF!="No Data",1,IF(#REF!&lt;&gt;"",1,0))</f>
        <v>#REF!</v>
      </c>
      <c r="AE121" s="33" t="e">
        <f>IF('Crisis Indicator Data'!#REF!="No Data",1,IF(#REF!&lt;&gt;"",1,0))</f>
        <v>#REF!</v>
      </c>
      <c r="AF121" s="33" t="e">
        <f>IF('Crisis Indicator Data'!#REF!="No Data",1,IF(#REF!&lt;&gt;"",1,0))</f>
        <v>#REF!</v>
      </c>
      <c r="AG121" s="33" t="e">
        <f>IF('Crisis Indicator Data'!#REF!="No Data",1,IF(#REF!&lt;&gt;"",1,0))</f>
        <v>#REF!</v>
      </c>
      <c r="AH121" s="33" t="e">
        <f>IF('Crisis Indicator Data'!#REF!="No Data",1,IF(#REF!&lt;&gt;"",1,0))</f>
        <v>#REF!</v>
      </c>
      <c r="AI121" s="33" t="e">
        <f>IF('Crisis Indicator Data'!#REF!="No Data",1,IF(#REF!&lt;&gt;"",1,0))</f>
        <v>#REF!</v>
      </c>
      <c r="AJ121" s="33" t="e">
        <f>IF('Crisis Indicator Data'!#REF!="No Data",1,IF(#REF!&lt;&gt;"",1,0))</f>
        <v>#REF!</v>
      </c>
      <c r="AK121" s="33" t="e">
        <f>IF('Crisis Indicator Data'!#REF!="No Data",1,IF(#REF!&lt;&gt;"",1,0))</f>
        <v>#REF!</v>
      </c>
      <c r="AL121" s="33" t="e">
        <f>IF('Crisis Indicator Data'!#REF!="No Data",1,IF(#REF!&lt;&gt;"",1,0))</f>
        <v>#REF!</v>
      </c>
      <c r="AM121" s="33" t="e">
        <f>IF('Crisis Indicator Data'!#REF!="No Data",1,IF(#REF!&lt;&gt;"",1,0))</f>
        <v>#REF!</v>
      </c>
      <c r="AN121" s="33" t="e">
        <f>IF('Crisis Indicator Data'!#REF!="No Data",1,IF(#REF!&lt;&gt;"",1,0))</f>
        <v>#REF!</v>
      </c>
      <c r="AO121" s="33" t="e">
        <f>IF('Crisis Indicator Data'!#REF!="No Data",1,IF(#REF!&lt;&gt;"",1,0))</f>
        <v>#REF!</v>
      </c>
      <c r="AP121" s="33" t="e">
        <f>IF('Crisis Indicator Data'!#REF!="No Data",1,IF(#REF!&lt;&gt;"",1,0))</f>
        <v>#REF!</v>
      </c>
      <c r="AQ121" s="33" t="e">
        <f>IF('Crisis Indicator Data'!#REF!="No Data",1,IF(#REF!&lt;&gt;"",1,0))</f>
        <v>#REF!</v>
      </c>
      <c r="AR121" s="33" t="e">
        <f>IF('Crisis Indicator Data'!#REF!="No Data",1,IF(#REF!&lt;&gt;"",1,0))</f>
        <v>#REF!</v>
      </c>
      <c r="AS121" s="33" t="e">
        <f>IF('Crisis Indicator Data'!#REF!="No Data",1,IF(#REF!&lt;&gt;"",1,0))</f>
        <v>#REF!</v>
      </c>
      <c r="AT121" s="33" t="e">
        <f>IF('Crisis Indicator Data'!#REF!="No Data",1,IF(#REF!&lt;&gt;"",1,0))</f>
        <v>#REF!</v>
      </c>
      <c r="AU121" s="33" t="e">
        <f>IF('Crisis Indicator Data'!#REF!="No Data",1,IF(#REF!&lt;&gt;"",1,0))</f>
        <v>#REF!</v>
      </c>
      <c r="AV121" s="33" t="e">
        <f>IF('Crisis Indicator Data'!#REF!="No Data",1,IF(#REF!&lt;&gt;"",1,0))</f>
        <v>#REF!</v>
      </c>
      <c r="AW121" s="33" t="e">
        <f>IF('Crisis Indicator Data'!#REF!="No Data",1,IF(#REF!&lt;&gt;"",1,0))</f>
        <v>#REF!</v>
      </c>
      <c r="AX121" s="33" t="e">
        <f>IF('Crisis Indicator Data'!#REF!="No Data",1,IF(#REF!&lt;&gt;"",1,0))</f>
        <v>#REF!</v>
      </c>
      <c r="AY121" s="33" t="e">
        <f>IF('Crisis Indicator Data'!#REF!="No Data",1,IF(#REF!&lt;&gt;"",1,0))</f>
        <v>#REF!</v>
      </c>
      <c r="AZ121" s="33" t="e">
        <f>IF('Crisis Indicator Data'!#REF!="No Data",1,IF(#REF!&lt;&gt;"",1,0))</f>
        <v>#REF!</v>
      </c>
      <c r="BA121" t="e">
        <f t="shared" si="2"/>
        <v>#REF!</v>
      </c>
      <c r="BB121" s="35" t="e">
        <f t="shared" si="3"/>
        <v>#REF!</v>
      </c>
    </row>
    <row r="122" spans="1:54" x14ac:dyDescent="0.3">
      <c r="A122" t="s">
        <v>225</v>
      </c>
      <c r="B122" s="33" t="e">
        <f>IF('Crisis Indicator Data'!#REF!="No Data",1,IF(#REF!&lt;&gt;"",1,0))</f>
        <v>#REF!</v>
      </c>
      <c r="C122" s="33" t="e">
        <f>IF('Crisis Indicator Data'!#REF!="No Data",1,IF(#REF!&lt;&gt;"",1,0))</f>
        <v>#REF!</v>
      </c>
      <c r="D122" s="33" t="e">
        <f>IF('Crisis Indicator Data'!#REF!="No Data",1,IF(#REF!&lt;&gt;"",1,0))</f>
        <v>#REF!</v>
      </c>
      <c r="E122" s="33" t="e">
        <f>IF('Crisis Indicator Data'!#REF!="No Data",1,IF(#REF!&lt;&gt;"",1,0))</f>
        <v>#REF!</v>
      </c>
      <c r="F122" s="33" t="e">
        <f>IF('Crisis Indicator Data'!#REF!="No Data",1,IF(#REF!&lt;&gt;"",1,0))</f>
        <v>#REF!</v>
      </c>
      <c r="G122" s="33" t="e">
        <f>IF('Crisis Indicator Data'!#REF!="No Data",1,IF(#REF!&lt;&gt;"",1,0))</f>
        <v>#REF!</v>
      </c>
      <c r="H122" s="33" t="e">
        <f>IF('Crisis Indicator Data'!#REF!="No Data",1,IF(#REF!&lt;&gt;"",1,0))</f>
        <v>#REF!</v>
      </c>
      <c r="I122" s="33" t="e">
        <f>IF('Crisis Indicator Data'!#REF!="No Data",1,IF(#REF!&lt;&gt;"",1,0))</f>
        <v>#REF!</v>
      </c>
      <c r="J122" s="33" t="e">
        <f>IF('Crisis Indicator Data'!#REF!="No Data",1,IF(#REF!&lt;&gt;"",1,0))</f>
        <v>#REF!</v>
      </c>
      <c r="K122" s="33" t="e">
        <f>IF('Crisis Indicator Data'!#REF!="No Data",1,IF(#REF!&lt;&gt;"",1,0))</f>
        <v>#REF!</v>
      </c>
      <c r="L122" s="33" t="e">
        <f>IF('Crisis Indicator Data'!#REF!="No Data",1,IF(#REF!&lt;&gt;"",1,0))</f>
        <v>#REF!</v>
      </c>
      <c r="M122" s="33" t="e">
        <f>IF('Crisis Indicator Data'!#REF!="No Data",1,IF(#REF!&lt;&gt;"",1,0))</f>
        <v>#REF!</v>
      </c>
      <c r="N122" s="33" t="e">
        <f>IF('Crisis Indicator Data'!#REF!="No Data",1,IF(#REF!&lt;&gt;"",1,0))</f>
        <v>#REF!</v>
      </c>
      <c r="O122" s="33" t="e">
        <f>IF('Crisis Indicator Data'!#REF!="No Data",1,IF(#REF!&lt;&gt;"",1,0))</f>
        <v>#REF!</v>
      </c>
      <c r="P122" s="33" t="e">
        <f>IF('Crisis Indicator Data'!#REF!="No Data",1,IF(#REF!&lt;&gt;"",1,0))</f>
        <v>#REF!</v>
      </c>
      <c r="Q122" s="33" t="e">
        <f>IF('Crisis Indicator Data'!#REF!="No Data",1,IF(#REF!&lt;&gt;"",1,0))</f>
        <v>#REF!</v>
      </c>
      <c r="R122" s="33" t="e">
        <f>IF('Crisis Indicator Data'!#REF!="No Data",1,IF(#REF!&lt;&gt;"",1,0))</f>
        <v>#REF!</v>
      </c>
      <c r="S122" s="33" t="e">
        <f>IF('Crisis Indicator Data'!#REF!="No Data",1,IF(#REF!&lt;&gt;"",1,0))</f>
        <v>#REF!</v>
      </c>
      <c r="T122" s="33" t="e">
        <f>IF('Crisis Indicator Data'!#REF!="No Data",1,IF(#REF!&lt;&gt;"",1,0))</f>
        <v>#REF!</v>
      </c>
      <c r="U122" s="33" t="e">
        <f>IF('Crisis Indicator Data'!#REF!="No Data",1,IF(#REF!&lt;&gt;"",1,0))</f>
        <v>#REF!</v>
      </c>
      <c r="V122" s="33" t="e">
        <f>IF('Crisis Indicator Data'!#REF!="No Data",1,IF(#REF!&lt;&gt;"",1,0))</f>
        <v>#REF!</v>
      </c>
      <c r="W122" s="33" t="e">
        <f>IF('Crisis Indicator Data'!#REF!="No Data",1,IF(#REF!&lt;&gt;"",1,0))</f>
        <v>#REF!</v>
      </c>
      <c r="X122" s="33" t="e">
        <f>IF('Crisis Indicator Data'!#REF!="No Data",1,IF(#REF!&lt;&gt;"",1,0))</f>
        <v>#REF!</v>
      </c>
      <c r="Y122" s="33" t="e">
        <f>IF('Crisis Indicator Data'!#REF!="No Data",1,IF(#REF!&lt;&gt;"",1,0))</f>
        <v>#REF!</v>
      </c>
      <c r="Z122" s="33" t="e">
        <f>IF('Crisis Indicator Data'!#REF!="No Data",1,IF(#REF!&lt;&gt;"",1,0))</f>
        <v>#REF!</v>
      </c>
      <c r="AA122" s="33" t="e">
        <f>IF('Crisis Indicator Data'!#REF!="No Data",1,IF(#REF!&lt;&gt;"",1,0))</f>
        <v>#REF!</v>
      </c>
      <c r="AB122" s="33" t="e">
        <f>IF('Crisis Indicator Data'!#REF!="No Data",1,IF(#REF!&lt;&gt;"",1,0))</f>
        <v>#REF!</v>
      </c>
      <c r="AC122" s="33" t="e">
        <f>IF('Crisis Indicator Data'!#REF!="No Data",1,IF(#REF!&lt;&gt;"",1,0))</f>
        <v>#REF!</v>
      </c>
      <c r="AD122" s="33" t="e">
        <f>IF('Crisis Indicator Data'!#REF!="No Data",1,IF(#REF!&lt;&gt;"",1,0))</f>
        <v>#REF!</v>
      </c>
      <c r="AE122" s="33" t="e">
        <f>IF('Crisis Indicator Data'!#REF!="No Data",1,IF(#REF!&lt;&gt;"",1,0))</f>
        <v>#REF!</v>
      </c>
      <c r="AF122" s="33" t="e">
        <f>IF('Crisis Indicator Data'!#REF!="No Data",1,IF(#REF!&lt;&gt;"",1,0))</f>
        <v>#REF!</v>
      </c>
      <c r="AG122" s="33" t="e">
        <f>IF('Crisis Indicator Data'!#REF!="No Data",1,IF(#REF!&lt;&gt;"",1,0))</f>
        <v>#REF!</v>
      </c>
      <c r="AH122" s="33" t="e">
        <f>IF('Crisis Indicator Data'!#REF!="No Data",1,IF(#REF!&lt;&gt;"",1,0))</f>
        <v>#REF!</v>
      </c>
      <c r="AI122" s="33" t="e">
        <f>IF('Crisis Indicator Data'!#REF!="No Data",1,IF(#REF!&lt;&gt;"",1,0))</f>
        <v>#REF!</v>
      </c>
      <c r="AJ122" s="33" t="e">
        <f>IF('Crisis Indicator Data'!#REF!="No Data",1,IF(#REF!&lt;&gt;"",1,0))</f>
        <v>#REF!</v>
      </c>
      <c r="AK122" s="33" t="e">
        <f>IF('Crisis Indicator Data'!#REF!="No Data",1,IF(#REF!&lt;&gt;"",1,0))</f>
        <v>#REF!</v>
      </c>
      <c r="AL122" s="33" t="e">
        <f>IF('Crisis Indicator Data'!#REF!="No Data",1,IF(#REF!&lt;&gt;"",1,0))</f>
        <v>#REF!</v>
      </c>
      <c r="AM122" s="33" t="e">
        <f>IF('Crisis Indicator Data'!#REF!="No Data",1,IF(#REF!&lt;&gt;"",1,0))</f>
        <v>#REF!</v>
      </c>
      <c r="AN122" s="33" t="e">
        <f>IF('Crisis Indicator Data'!#REF!="No Data",1,IF(#REF!&lt;&gt;"",1,0))</f>
        <v>#REF!</v>
      </c>
      <c r="AO122" s="33" t="e">
        <f>IF('Crisis Indicator Data'!#REF!="No Data",1,IF(#REF!&lt;&gt;"",1,0))</f>
        <v>#REF!</v>
      </c>
      <c r="AP122" s="33" t="e">
        <f>IF('Crisis Indicator Data'!#REF!="No Data",1,IF(#REF!&lt;&gt;"",1,0))</f>
        <v>#REF!</v>
      </c>
      <c r="AQ122" s="33" t="e">
        <f>IF('Crisis Indicator Data'!#REF!="No Data",1,IF(#REF!&lt;&gt;"",1,0))</f>
        <v>#REF!</v>
      </c>
      <c r="AR122" s="33" t="e">
        <f>IF('Crisis Indicator Data'!#REF!="No Data",1,IF(#REF!&lt;&gt;"",1,0))</f>
        <v>#REF!</v>
      </c>
      <c r="AS122" s="33" t="e">
        <f>IF('Crisis Indicator Data'!#REF!="No Data",1,IF(#REF!&lt;&gt;"",1,0))</f>
        <v>#REF!</v>
      </c>
      <c r="AT122" s="33" t="e">
        <f>IF('Crisis Indicator Data'!#REF!="No Data",1,IF(#REF!&lt;&gt;"",1,0))</f>
        <v>#REF!</v>
      </c>
      <c r="AU122" s="33" t="e">
        <f>IF('Crisis Indicator Data'!#REF!="No Data",1,IF(#REF!&lt;&gt;"",1,0))</f>
        <v>#REF!</v>
      </c>
      <c r="AV122" s="33" t="e">
        <f>IF('Crisis Indicator Data'!#REF!="No Data",1,IF(#REF!&lt;&gt;"",1,0))</f>
        <v>#REF!</v>
      </c>
      <c r="AW122" s="33" t="e">
        <f>IF('Crisis Indicator Data'!#REF!="No Data",1,IF(#REF!&lt;&gt;"",1,0))</f>
        <v>#REF!</v>
      </c>
      <c r="AX122" s="33" t="e">
        <f>IF('Crisis Indicator Data'!#REF!="No Data",1,IF(#REF!&lt;&gt;"",1,0))</f>
        <v>#REF!</v>
      </c>
      <c r="AY122" s="33" t="e">
        <f>IF('Crisis Indicator Data'!#REF!="No Data",1,IF(#REF!&lt;&gt;"",1,0))</f>
        <v>#REF!</v>
      </c>
      <c r="AZ122" s="33" t="e">
        <f>IF('Crisis Indicator Data'!#REF!="No Data",1,IF(#REF!&lt;&gt;"",1,0))</f>
        <v>#REF!</v>
      </c>
      <c r="BA122" t="e">
        <f t="shared" si="2"/>
        <v>#REF!</v>
      </c>
      <c r="BB122" s="35" t="e">
        <f t="shared" si="3"/>
        <v>#REF!</v>
      </c>
    </row>
    <row r="123" spans="1:54" x14ac:dyDescent="0.3">
      <c r="A123" t="s">
        <v>227</v>
      </c>
      <c r="B123" s="33" t="e">
        <f>IF('Crisis Indicator Data'!#REF!="No Data",1,IF(#REF!&lt;&gt;"",1,0))</f>
        <v>#REF!</v>
      </c>
      <c r="C123" s="33" t="e">
        <f>IF('Crisis Indicator Data'!#REF!="No Data",1,IF(#REF!&lt;&gt;"",1,0))</f>
        <v>#REF!</v>
      </c>
      <c r="D123" s="33" t="e">
        <f>IF('Crisis Indicator Data'!#REF!="No Data",1,IF(#REF!&lt;&gt;"",1,0))</f>
        <v>#REF!</v>
      </c>
      <c r="E123" s="33" t="e">
        <f>IF('Crisis Indicator Data'!#REF!="No Data",1,IF(#REF!&lt;&gt;"",1,0))</f>
        <v>#REF!</v>
      </c>
      <c r="F123" s="33" t="e">
        <f>IF('Crisis Indicator Data'!#REF!="No Data",1,IF(#REF!&lt;&gt;"",1,0))</f>
        <v>#REF!</v>
      </c>
      <c r="G123" s="33" t="e">
        <f>IF('Crisis Indicator Data'!#REF!="No Data",1,IF(#REF!&lt;&gt;"",1,0))</f>
        <v>#REF!</v>
      </c>
      <c r="H123" s="33" t="e">
        <f>IF('Crisis Indicator Data'!#REF!="No Data",1,IF(#REF!&lt;&gt;"",1,0))</f>
        <v>#REF!</v>
      </c>
      <c r="I123" s="33" t="e">
        <f>IF('Crisis Indicator Data'!#REF!="No Data",1,IF(#REF!&lt;&gt;"",1,0))</f>
        <v>#REF!</v>
      </c>
      <c r="J123" s="33" t="e">
        <f>IF('Crisis Indicator Data'!#REF!="No Data",1,IF(#REF!&lt;&gt;"",1,0))</f>
        <v>#REF!</v>
      </c>
      <c r="K123" s="33" t="e">
        <f>IF('Crisis Indicator Data'!#REF!="No Data",1,IF(#REF!&lt;&gt;"",1,0))</f>
        <v>#REF!</v>
      </c>
      <c r="L123" s="33" t="e">
        <f>IF('Crisis Indicator Data'!#REF!="No Data",1,IF(#REF!&lt;&gt;"",1,0))</f>
        <v>#REF!</v>
      </c>
      <c r="M123" s="33" t="e">
        <f>IF('Crisis Indicator Data'!#REF!="No Data",1,IF(#REF!&lt;&gt;"",1,0))</f>
        <v>#REF!</v>
      </c>
      <c r="N123" s="33" t="e">
        <f>IF('Crisis Indicator Data'!#REF!="No Data",1,IF(#REF!&lt;&gt;"",1,0))</f>
        <v>#REF!</v>
      </c>
      <c r="O123" s="33" t="e">
        <f>IF('Crisis Indicator Data'!#REF!="No Data",1,IF(#REF!&lt;&gt;"",1,0))</f>
        <v>#REF!</v>
      </c>
      <c r="P123" s="33" t="e">
        <f>IF('Crisis Indicator Data'!#REF!="No Data",1,IF(#REF!&lt;&gt;"",1,0))</f>
        <v>#REF!</v>
      </c>
      <c r="Q123" s="33" t="e">
        <f>IF('Crisis Indicator Data'!#REF!="No Data",1,IF(#REF!&lt;&gt;"",1,0))</f>
        <v>#REF!</v>
      </c>
      <c r="R123" s="33" t="e">
        <f>IF('Crisis Indicator Data'!#REF!="No Data",1,IF(#REF!&lt;&gt;"",1,0))</f>
        <v>#REF!</v>
      </c>
      <c r="S123" s="33" t="e">
        <f>IF('Crisis Indicator Data'!#REF!="No Data",1,IF(#REF!&lt;&gt;"",1,0))</f>
        <v>#REF!</v>
      </c>
      <c r="T123" s="33" t="e">
        <f>IF('Crisis Indicator Data'!#REF!="No Data",1,IF(#REF!&lt;&gt;"",1,0))</f>
        <v>#REF!</v>
      </c>
      <c r="U123" s="33" t="e">
        <f>IF('Crisis Indicator Data'!#REF!="No Data",1,IF(#REF!&lt;&gt;"",1,0))</f>
        <v>#REF!</v>
      </c>
      <c r="V123" s="33" t="e">
        <f>IF('Crisis Indicator Data'!#REF!="No Data",1,IF(#REF!&lt;&gt;"",1,0))</f>
        <v>#REF!</v>
      </c>
      <c r="W123" s="33" t="e">
        <f>IF('Crisis Indicator Data'!#REF!="No Data",1,IF(#REF!&lt;&gt;"",1,0))</f>
        <v>#REF!</v>
      </c>
      <c r="X123" s="33" t="e">
        <f>IF('Crisis Indicator Data'!#REF!="No Data",1,IF(#REF!&lt;&gt;"",1,0))</f>
        <v>#REF!</v>
      </c>
      <c r="Y123" s="33" t="e">
        <f>IF('Crisis Indicator Data'!#REF!="No Data",1,IF(#REF!&lt;&gt;"",1,0))</f>
        <v>#REF!</v>
      </c>
      <c r="Z123" s="33" t="e">
        <f>IF('Crisis Indicator Data'!#REF!="No Data",1,IF(#REF!&lt;&gt;"",1,0))</f>
        <v>#REF!</v>
      </c>
      <c r="AA123" s="33" t="e">
        <f>IF('Crisis Indicator Data'!#REF!="No Data",1,IF(#REF!&lt;&gt;"",1,0))</f>
        <v>#REF!</v>
      </c>
      <c r="AB123" s="33" t="e">
        <f>IF('Crisis Indicator Data'!#REF!="No Data",1,IF(#REF!&lt;&gt;"",1,0))</f>
        <v>#REF!</v>
      </c>
      <c r="AC123" s="33" t="e">
        <f>IF('Crisis Indicator Data'!#REF!="No Data",1,IF(#REF!&lt;&gt;"",1,0))</f>
        <v>#REF!</v>
      </c>
      <c r="AD123" s="33" t="e">
        <f>IF('Crisis Indicator Data'!#REF!="No Data",1,IF(#REF!&lt;&gt;"",1,0))</f>
        <v>#REF!</v>
      </c>
      <c r="AE123" s="33" t="e">
        <f>IF('Crisis Indicator Data'!#REF!="No Data",1,IF(#REF!&lt;&gt;"",1,0))</f>
        <v>#REF!</v>
      </c>
      <c r="AF123" s="33" t="e">
        <f>IF('Crisis Indicator Data'!#REF!="No Data",1,IF(#REF!&lt;&gt;"",1,0))</f>
        <v>#REF!</v>
      </c>
      <c r="AG123" s="33" t="e">
        <f>IF('Crisis Indicator Data'!#REF!="No Data",1,IF(#REF!&lt;&gt;"",1,0))</f>
        <v>#REF!</v>
      </c>
      <c r="AH123" s="33" t="e">
        <f>IF('Crisis Indicator Data'!#REF!="No Data",1,IF(#REF!&lt;&gt;"",1,0))</f>
        <v>#REF!</v>
      </c>
      <c r="AI123" s="33" t="e">
        <f>IF('Crisis Indicator Data'!#REF!="No Data",1,IF(#REF!&lt;&gt;"",1,0))</f>
        <v>#REF!</v>
      </c>
      <c r="AJ123" s="33" t="e">
        <f>IF('Crisis Indicator Data'!#REF!="No Data",1,IF(#REF!&lt;&gt;"",1,0))</f>
        <v>#REF!</v>
      </c>
      <c r="AK123" s="33" t="e">
        <f>IF('Crisis Indicator Data'!#REF!="No Data",1,IF(#REF!&lt;&gt;"",1,0))</f>
        <v>#REF!</v>
      </c>
      <c r="AL123" s="33" t="e">
        <f>IF('Crisis Indicator Data'!#REF!="No Data",1,IF(#REF!&lt;&gt;"",1,0))</f>
        <v>#REF!</v>
      </c>
      <c r="AM123" s="33" t="e">
        <f>IF('Crisis Indicator Data'!#REF!="No Data",1,IF(#REF!&lt;&gt;"",1,0))</f>
        <v>#REF!</v>
      </c>
      <c r="AN123" s="33" t="e">
        <f>IF('Crisis Indicator Data'!#REF!="No Data",1,IF(#REF!&lt;&gt;"",1,0))</f>
        <v>#REF!</v>
      </c>
      <c r="AO123" s="33" t="e">
        <f>IF('Crisis Indicator Data'!#REF!="No Data",1,IF(#REF!&lt;&gt;"",1,0))</f>
        <v>#REF!</v>
      </c>
      <c r="AP123" s="33" t="e">
        <f>IF('Crisis Indicator Data'!#REF!="No Data",1,IF(#REF!&lt;&gt;"",1,0))</f>
        <v>#REF!</v>
      </c>
      <c r="AQ123" s="33" t="e">
        <f>IF('Crisis Indicator Data'!#REF!="No Data",1,IF(#REF!&lt;&gt;"",1,0))</f>
        <v>#REF!</v>
      </c>
      <c r="AR123" s="33" t="e">
        <f>IF('Crisis Indicator Data'!#REF!="No Data",1,IF(#REF!&lt;&gt;"",1,0))</f>
        <v>#REF!</v>
      </c>
      <c r="AS123" s="33" t="e">
        <f>IF('Crisis Indicator Data'!#REF!="No Data",1,IF(#REF!&lt;&gt;"",1,0))</f>
        <v>#REF!</v>
      </c>
      <c r="AT123" s="33" t="e">
        <f>IF('Crisis Indicator Data'!#REF!="No Data",1,IF(#REF!&lt;&gt;"",1,0))</f>
        <v>#REF!</v>
      </c>
      <c r="AU123" s="33" t="e">
        <f>IF('Crisis Indicator Data'!#REF!="No Data",1,IF(#REF!&lt;&gt;"",1,0))</f>
        <v>#REF!</v>
      </c>
      <c r="AV123" s="33" t="e">
        <f>IF('Crisis Indicator Data'!#REF!="No Data",1,IF(#REF!&lt;&gt;"",1,0))</f>
        <v>#REF!</v>
      </c>
      <c r="AW123" s="33" t="e">
        <f>IF('Crisis Indicator Data'!#REF!="No Data",1,IF(#REF!&lt;&gt;"",1,0))</f>
        <v>#REF!</v>
      </c>
      <c r="AX123" s="33" t="e">
        <f>IF('Crisis Indicator Data'!#REF!="No Data",1,IF(#REF!&lt;&gt;"",1,0))</f>
        <v>#REF!</v>
      </c>
      <c r="AY123" s="33" t="e">
        <f>IF('Crisis Indicator Data'!#REF!="No Data",1,IF(#REF!&lt;&gt;"",1,0))</f>
        <v>#REF!</v>
      </c>
      <c r="AZ123" s="33" t="e">
        <f>IF('Crisis Indicator Data'!#REF!="No Data",1,IF(#REF!&lt;&gt;"",1,0))</f>
        <v>#REF!</v>
      </c>
      <c r="BA123" t="e">
        <f t="shared" si="2"/>
        <v>#REF!</v>
      </c>
      <c r="BB123" s="35" t="e">
        <f t="shared" si="3"/>
        <v>#REF!</v>
      </c>
    </row>
    <row r="124" spans="1:54" x14ac:dyDescent="0.3">
      <c r="A124" t="s">
        <v>229</v>
      </c>
      <c r="B124" s="33" t="e">
        <f>IF('Crisis Indicator Data'!#REF!="No Data",1,IF(#REF!&lt;&gt;"",1,0))</f>
        <v>#REF!</v>
      </c>
      <c r="C124" s="33" t="e">
        <f>IF('Crisis Indicator Data'!#REF!="No Data",1,IF(#REF!&lt;&gt;"",1,0))</f>
        <v>#REF!</v>
      </c>
      <c r="D124" s="33" t="e">
        <f>IF('Crisis Indicator Data'!#REF!="No Data",1,IF(#REF!&lt;&gt;"",1,0))</f>
        <v>#REF!</v>
      </c>
      <c r="E124" s="33" t="e">
        <f>IF('Crisis Indicator Data'!#REF!="No Data",1,IF(#REF!&lt;&gt;"",1,0))</f>
        <v>#REF!</v>
      </c>
      <c r="F124" s="33" t="e">
        <f>IF('Crisis Indicator Data'!#REF!="No Data",1,IF(#REF!&lt;&gt;"",1,0))</f>
        <v>#REF!</v>
      </c>
      <c r="G124" s="33" t="e">
        <f>IF('Crisis Indicator Data'!#REF!="No Data",1,IF(#REF!&lt;&gt;"",1,0))</f>
        <v>#REF!</v>
      </c>
      <c r="H124" s="33" t="e">
        <f>IF('Crisis Indicator Data'!#REF!="No Data",1,IF(#REF!&lt;&gt;"",1,0))</f>
        <v>#REF!</v>
      </c>
      <c r="I124" s="33" t="e">
        <f>IF('Crisis Indicator Data'!#REF!="No Data",1,IF(#REF!&lt;&gt;"",1,0))</f>
        <v>#REF!</v>
      </c>
      <c r="J124" s="33" t="e">
        <f>IF('Crisis Indicator Data'!#REF!="No Data",1,IF(#REF!&lt;&gt;"",1,0))</f>
        <v>#REF!</v>
      </c>
      <c r="K124" s="33" t="e">
        <f>IF('Crisis Indicator Data'!#REF!="No Data",1,IF(#REF!&lt;&gt;"",1,0))</f>
        <v>#REF!</v>
      </c>
      <c r="L124" s="33" t="e">
        <f>IF('Crisis Indicator Data'!#REF!="No Data",1,IF(#REF!&lt;&gt;"",1,0))</f>
        <v>#REF!</v>
      </c>
      <c r="M124" s="33" t="e">
        <f>IF('Crisis Indicator Data'!#REF!="No Data",1,IF(#REF!&lt;&gt;"",1,0))</f>
        <v>#REF!</v>
      </c>
      <c r="N124" s="33" t="e">
        <f>IF('Crisis Indicator Data'!#REF!="No Data",1,IF(#REF!&lt;&gt;"",1,0))</f>
        <v>#REF!</v>
      </c>
      <c r="O124" s="33" t="e">
        <f>IF('Crisis Indicator Data'!#REF!="No Data",1,IF(#REF!&lt;&gt;"",1,0))</f>
        <v>#REF!</v>
      </c>
      <c r="P124" s="33" t="e">
        <f>IF('Crisis Indicator Data'!#REF!="No Data",1,IF(#REF!&lt;&gt;"",1,0))</f>
        <v>#REF!</v>
      </c>
      <c r="Q124" s="33" t="e">
        <f>IF('Crisis Indicator Data'!#REF!="No Data",1,IF(#REF!&lt;&gt;"",1,0))</f>
        <v>#REF!</v>
      </c>
      <c r="R124" s="33" t="e">
        <f>IF('Crisis Indicator Data'!#REF!="No Data",1,IF(#REF!&lt;&gt;"",1,0))</f>
        <v>#REF!</v>
      </c>
      <c r="S124" s="33" t="e">
        <f>IF('Crisis Indicator Data'!#REF!="No Data",1,IF(#REF!&lt;&gt;"",1,0))</f>
        <v>#REF!</v>
      </c>
      <c r="T124" s="33" t="e">
        <f>IF('Crisis Indicator Data'!#REF!="No Data",1,IF(#REF!&lt;&gt;"",1,0))</f>
        <v>#REF!</v>
      </c>
      <c r="U124" s="33" t="e">
        <f>IF('Crisis Indicator Data'!#REF!="No Data",1,IF(#REF!&lt;&gt;"",1,0))</f>
        <v>#REF!</v>
      </c>
      <c r="V124" s="33" t="e">
        <f>IF('Crisis Indicator Data'!#REF!="No Data",1,IF(#REF!&lt;&gt;"",1,0))</f>
        <v>#REF!</v>
      </c>
      <c r="W124" s="33" t="e">
        <f>IF('Crisis Indicator Data'!#REF!="No Data",1,IF(#REF!&lt;&gt;"",1,0))</f>
        <v>#REF!</v>
      </c>
      <c r="X124" s="33" t="e">
        <f>IF('Crisis Indicator Data'!#REF!="No Data",1,IF(#REF!&lt;&gt;"",1,0))</f>
        <v>#REF!</v>
      </c>
      <c r="Y124" s="33" t="e">
        <f>IF('Crisis Indicator Data'!#REF!="No Data",1,IF(#REF!&lt;&gt;"",1,0))</f>
        <v>#REF!</v>
      </c>
      <c r="Z124" s="33" t="e">
        <f>IF('Crisis Indicator Data'!#REF!="No Data",1,IF(#REF!&lt;&gt;"",1,0))</f>
        <v>#REF!</v>
      </c>
      <c r="AA124" s="33" t="e">
        <f>IF('Crisis Indicator Data'!#REF!="No Data",1,IF(#REF!&lt;&gt;"",1,0))</f>
        <v>#REF!</v>
      </c>
      <c r="AB124" s="33" t="e">
        <f>IF('Crisis Indicator Data'!#REF!="No Data",1,IF(#REF!&lt;&gt;"",1,0))</f>
        <v>#REF!</v>
      </c>
      <c r="AC124" s="33" t="e">
        <f>IF('Crisis Indicator Data'!#REF!="No Data",1,IF(#REF!&lt;&gt;"",1,0))</f>
        <v>#REF!</v>
      </c>
      <c r="AD124" s="33" t="e">
        <f>IF('Crisis Indicator Data'!#REF!="No Data",1,IF(#REF!&lt;&gt;"",1,0))</f>
        <v>#REF!</v>
      </c>
      <c r="AE124" s="33" t="e">
        <f>IF('Crisis Indicator Data'!#REF!="No Data",1,IF(#REF!&lt;&gt;"",1,0))</f>
        <v>#REF!</v>
      </c>
      <c r="AF124" s="33" t="e">
        <f>IF('Crisis Indicator Data'!#REF!="No Data",1,IF(#REF!&lt;&gt;"",1,0))</f>
        <v>#REF!</v>
      </c>
      <c r="AG124" s="33" t="e">
        <f>IF('Crisis Indicator Data'!#REF!="No Data",1,IF(#REF!&lt;&gt;"",1,0))</f>
        <v>#REF!</v>
      </c>
      <c r="AH124" s="33" t="e">
        <f>IF('Crisis Indicator Data'!#REF!="No Data",1,IF(#REF!&lt;&gt;"",1,0))</f>
        <v>#REF!</v>
      </c>
      <c r="AI124" s="33" t="e">
        <f>IF('Crisis Indicator Data'!#REF!="No Data",1,IF(#REF!&lt;&gt;"",1,0))</f>
        <v>#REF!</v>
      </c>
      <c r="AJ124" s="33" t="e">
        <f>IF('Crisis Indicator Data'!#REF!="No Data",1,IF(#REF!&lt;&gt;"",1,0))</f>
        <v>#REF!</v>
      </c>
      <c r="AK124" s="33" t="e">
        <f>IF('Crisis Indicator Data'!#REF!="No Data",1,IF(#REF!&lt;&gt;"",1,0))</f>
        <v>#REF!</v>
      </c>
      <c r="AL124" s="33" t="e">
        <f>IF('Crisis Indicator Data'!#REF!="No Data",1,IF(#REF!&lt;&gt;"",1,0))</f>
        <v>#REF!</v>
      </c>
      <c r="AM124" s="33" t="e">
        <f>IF('Crisis Indicator Data'!#REF!="No Data",1,IF(#REF!&lt;&gt;"",1,0))</f>
        <v>#REF!</v>
      </c>
      <c r="AN124" s="33" t="e">
        <f>IF('Crisis Indicator Data'!#REF!="No Data",1,IF(#REF!&lt;&gt;"",1,0))</f>
        <v>#REF!</v>
      </c>
      <c r="AO124" s="33" t="e">
        <f>IF('Crisis Indicator Data'!#REF!="No Data",1,IF(#REF!&lt;&gt;"",1,0))</f>
        <v>#REF!</v>
      </c>
      <c r="AP124" s="33" t="e">
        <f>IF('Crisis Indicator Data'!#REF!="No Data",1,IF(#REF!&lt;&gt;"",1,0))</f>
        <v>#REF!</v>
      </c>
      <c r="AQ124" s="33" t="e">
        <f>IF('Crisis Indicator Data'!#REF!="No Data",1,IF(#REF!&lt;&gt;"",1,0))</f>
        <v>#REF!</v>
      </c>
      <c r="AR124" s="33" t="e">
        <f>IF('Crisis Indicator Data'!#REF!="No Data",1,IF(#REF!&lt;&gt;"",1,0))</f>
        <v>#REF!</v>
      </c>
      <c r="AS124" s="33" t="e">
        <f>IF('Crisis Indicator Data'!#REF!="No Data",1,IF(#REF!&lt;&gt;"",1,0))</f>
        <v>#REF!</v>
      </c>
      <c r="AT124" s="33" t="e">
        <f>IF('Crisis Indicator Data'!#REF!="No Data",1,IF(#REF!&lt;&gt;"",1,0))</f>
        <v>#REF!</v>
      </c>
      <c r="AU124" s="33" t="e">
        <f>IF('Crisis Indicator Data'!#REF!="No Data",1,IF(#REF!&lt;&gt;"",1,0))</f>
        <v>#REF!</v>
      </c>
      <c r="AV124" s="33" t="e">
        <f>IF('Crisis Indicator Data'!#REF!="No Data",1,IF(#REF!&lt;&gt;"",1,0))</f>
        <v>#REF!</v>
      </c>
      <c r="AW124" s="33" t="e">
        <f>IF('Crisis Indicator Data'!#REF!="No Data",1,IF(#REF!&lt;&gt;"",1,0))</f>
        <v>#REF!</v>
      </c>
      <c r="AX124" s="33" t="e">
        <f>IF('Crisis Indicator Data'!#REF!="No Data",1,IF(#REF!&lt;&gt;"",1,0))</f>
        <v>#REF!</v>
      </c>
      <c r="AY124" s="33" t="e">
        <f>IF('Crisis Indicator Data'!#REF!="No Data",1,IF(#REF!&lt;&gt;"",1,0))</f>
        <v>#REF!</v>
      </c>
      <c r="AZ124" s="33" t="e">
        <f>IF('Crisis Indicator Data'!#REF!="No Data",1,IF(#REF!&lt;&gt;"",1,0))</f>
        <v>#REF!</v>
      </c>
      <c r="BA124" t="e">
        <f t="shared" si="2"/>
        <v>#REF!</v>
      </c>
      <c r="BB124" s="35" t="e">
        <f t="shared" si="3"/>
        <v>#REF!</v>
      </c>
    </row>
    <row r="125" spans="1:54" x14ac:dyDescent="0.3">
      <c r="A125" t="s">
        <v>231</v>
      </c>
      <c r="B125" s="33" t="e">
        <f>IF('Crisis Indicator Data'!#REF!="No Data",1,IF(#REF!&lt;&gt;"",1,0))</f>
        <v>#REF!</v>
      </c>
      <c r="C125" s="33" t="e">
        <f>IF('Crisis Indicator Data'!#REF!="No Data",1,IF(#REF!&lt;&gt;"",1,0))</f>
        <v>#REF!</v>
      </c>
      <c r="D125" s="33" t="e">
        <f>IF('Crisis Indicator Data'!#REF!="No Data",1,IF(#REF!&lt;&gt;"",1,0))</f>
        <v>#REF!</v>
      </c>
      <c r="E125" s="33" t="e">
        <f>IF('Crisis Indicator Data'!#REF!="No Data",1,IF(#REF!&lt;&gt;"",1,0))</f>
        <v>#REF!</v>
      </c>
      <c r="F125" s="33" t="e">
        <f>IF('Crisis Indicator Data'!#REF!="No Data",1,IF(#REF!&lt;&gt;"",1,0))</f>
        <v>#REF!</v>
      </c>
      <c r="G125" s="33" t="e">
        <f>IF('Crisis Indicator Data'!#REF!="No Data",1,IF(#REF!&lt;&gt;"",1,0))</f>
        <v>#REF!</v>
      </c>
      <c r="H125" s="33" t="e">
        <f>IF('Crisis Indicator Data'!#REF!="No Data",1,IF(#REF!&lt;&gt;"",1,0))</f>
        <v>#REF!</v>
      </c>
      <c r="I125" s="33" t="e">
        <f>IF('Crisis Indicator Data'!#REF!="No Data",1,IF(#REF!&lt;&gt;"",1,0))</f>
        <v>#REF!</v>
      </c>
      <c r="J125" s="33" t="e">
        <f>IF('Crisis Indicator Data'!#REF!="No Data",1,IF(#REF!&lt;&gt;"",1,0))</f>
        <v>#REF!</v>
      </c>
      <c r="K125" s="33" t="e">
        <f>IF('Crisis Indicator Data'!#REF!="No Data",1,IF(#REF!&lt;&gt;"",1,0))</f>
        <v>#REF!</v>
      </c>
      <c r="L125" s="33" t="e">
        <f>IF('Crisis Indicator Data'!#REF!="No Data",1,IF(#REF!&lt;&gt;"",1,0))</f>
        <v>#REF!</v>
      </c>
      <c r="M125" s="33" t="e">
        <f>IF('Crisis Indicator Data'!#REF!="No Data",1,IF(#REF!&lt;&gt;"",1,0))</f>
        <v>#REF!</v>
      </c>
      <c r="N125" s="33" t="e">
        <f>IF('Crisis Indicator Data'!#REF!="No Data",1,IF(#REF!&lt;&gt;"",1,0))</f>
        <v>#REF!</v>
      </c>
      <c r="O125" s="33" t="e">
        <f>IF('Crisis Indicator Data'!#REF!="No Data",1,IF(#REF!&lt;&gt;"",1,0))</f>
        <v>#REF!</v>
      </c>
      <c r="P125" s="33" t="e">
        <f>IF('Crisis Indicator Data'!#REF!="No Data",1,IF(#REF!&lt;&gt;"",1,0))</f>
        <v>#REF!</v>
      </c>
      <c r="Q125" s="33" t="e">
        <f>IF('Crisis Indicator Data'!#REF!="No Data",1,IF(#REF!&lt;&gt;"",1,0))</f>
        <v>#REF!</v>
      </c>
      <c r="R125" s="33" t="e">
        <f>IF('Crisis Indicator Data'!#REF!="No Data",1,IF(#REF!&lt;&gt;"",1,0))</f>
        <v>#REF!</v>
      </c>
      <c r="S125" s="33" t="e">
        <f>IF('Crisis Indicator Data'!#REF!="No Data",1,IF(#REF!&lt;&gt;"",1,0))</f>
        <v>#REF!</v>
      </c>
      <c r="T125" s="33" t="e">
        <f>IF('Crisis Indicator Data'!#REF!="No Data",1,IF(#REF!&lt;&gt;"",1,0))</f>
        <v>#REF!</v>
      </c>
      <c r="U125" s="33" t="e">
        <f>IF('Crisis Indicator Data'!#REF!="No Data",1,IF(#REF!&lt;&gt;"",1,0))</f>
        <v>#REF!</v>
      </c>
      <c r="V125" s="33" t="e">
        <f>IF('Crisis Indicator Data'!#REF!="No Data",1,IF(#REF!&lt;&gt;"",1,0))</f>
        <v>#REF!</v>
      </c>
      <c r="W125" s="33" t="e">
        <f>IF('Crisis Indicator Data'!#REF!="No Data",1,IF(#REF!&lt;&gt;"",1,0))</f>
        <v>#REF!</v>
      </c>
      <c r="X125" s="33" t="e">
        <f>IF('Crisis Indicator Data'!#REF!="No Data",1,IF(#REF!&lt;&gt;"",1,0))</f>
        <v>#REF!</v>
      </c>
      <c r="Y125" s="33" t="e">
        <f>IF('Crisis Indicator Data'!#REF!="No Data",1,IF(#REF!&lt;&gt;"",1,0))</f>
        <v>#REF!</v>
      </c>
      <c r="Z125" s="33" t="e">
        <f>IF('Crisis Indicator Data'!#REF!="No Data",1,IF(#REF!&lt;&gt;"",1,0))</f>
        <v>#REF!</v>
      </c>
      <c r="AA125" s="33" t="e">
        <f>IF('Crisis Indicator Data'!#REF!="No Data",1,IF(#REF!&lt;&gt;"",1,0))</f>
        <v>#REF!</v>
      </c>
      <c r="AB125" s="33" t="e">
        <f>IF('Crisis Indicator Data'!#REF!="No Data",1,IF(#REF!&lt;&gt;"",1,0))</f>
        <v>#REF!</v>
      </c>
      <c r="AC125" s="33" t="e">
        <f>IF('Crisis Indicator Data'!#REF!="No Data",1,IF(#REF!&lt;&gt;"",1,0))</f>
        <v>#REF!</v>
      </c>
      <c r="AD125" s="33" t="e">
        <f>IF('Crisis Indicator Data'!#REF!="No Data",1,IF(#REF!&lt;&gt;"",1,0))</f>
        <v>#REF!</v>
      </c>
      <c r="AE125" s="33" t="e">
        <f>IF('Crisis Indicator Data'!#REF!="No Data",1,IF(#REF!&lt;&gt;"",1,0))</f>
        <v>#REF!</v>
      </c>
      <c r="AF125" s="33" t="e">
        <f>IF('Crisis Indicator Data'!#REF!="No Data",1,IF(#REF!&lt;&gt;"",1,0))</f>
        <v>#REF!</v>
      </c>
      <c r="AG125" s="33" t="e">
        <f>IF('Crisis Indicator Data'!#REF!="No Data",1,IF(#REF!&lt;&gt;"",1,0))</f>
        <v>#REF!</v>
      </c>
      <c r="AH125" s="33" t="e">
        <f>IF('Crisis Indicator Data'!#REF!="No Data",1,IF(#REF!&lt;&gt;"",1,0))</f>
        <v>#REF!</v>
      </c>
      <c r="AI125" s="33" t="e">
        <f>IF('Crisis Indicator Data'!#REF!="No Data",1,IF(#REF!&lt;&gt;"",1,0))</f>
        <v>#REF!</v>
      </c>
      <c r="AJ125" s="33" t="e">
        <f>IF('Crisis Indicator Data'!#REF!="No Data",1,IF(#REF!&lt;&gt;"",1,0))</f>
        <v>#REF!</v>
      </c>
      <c r="AK125" s="33" t="e">
        <f>IF('Crisis Indicator Data'!#REF!="No Data",1,IF(#REF!&lt;&gt;"",1,0))</f>
        <v>#REF!</v>
      </c>
      <c r="AL125" s="33" t="e">
        <f>IF('Crisis Indicator Data'!#REF!="No Data",1,IF(#REF!&lt;&gt;"",1,0))</f>
        <v>#REF!</v>
      </c>
      <c r="AM125" s="33" t="e">
        <f>IF('Crisis Indicator Data'!#REF!="No Data",1,IF(#REF!&lt;&gt;"",1,0))</f>
        <v>#REF!</v>
      </c>
      <c r="AN125" s="33" t="e">
        <f>IF('Crisis Indicator Data'!#REF!="No Data",1,IF(#REF!&lt;&gt;"",1,0))</f>
        <v>#REF!</v>
      </c>
      <c r="AO125" s="33" t="e">
        <f>IF('Crisis Indicator Data'!#REF!="No Data",1,IF(#REF!&lt;&gt;"",1,0))</f>
        <v>#REF!</v>
      </c>
      <c r="AP125" s="33" t="e">
        <f>IF('Crisis Indicator Data'!#REF!="No Data",1,IF(#REF!&lt;&gt;"",1,0))</f>
        <v>#REF!</v>
      </c>
      <c r="AQ125" s="33" t="e">
        <f>IF('Crisis Indicator Data'!#REF!="No Data",1,IF(#REF!&lt;&gt;"",1,0))</f>
        <v>#REF!</v>
      </c>
      <c r="AR125" s="33" t="e">
        <f>IF('Crisis Indicator Data'!#REF!="No Data",1,IF(#REF!&lt;&gt;"",1,0))</f>
        <v>#REF!</v>
      </c>
      <c r="AS125" s="33" t="e">
        <f>IF('Crisis Indicator Data'!#REF!="No Data",1,IF(#REF!&lt;&gt;"",1,0))</f>
        <v>#REF!</v>
      </c>
      <c r="AT125" s="33" t="e">
        <f>IF('Crisis Indicator Data'!#REF!="No Data",1,IF(#REF!&lt;&gt;"",1,0))</f>
        <v>#REF!</v>
      </c>
      <c r="AU125" s="33" t="e">
        <f>IF('Crisis Indicator Data'!#REF!="No Data",1,IF(#REF!&lt;&gt;"",1,0))</f>
        <v>#REF!</v>
      </c>
      <c r="AV125" s="33" t="e">
        <f>IF('Crisis Indicator Data'!#REF!="No Data",1,IF(#REF!&lt;&gt;"",1,0))</f>
        <v>#REF!</v>
      </c>
      <c r="AW125" s="33" t="e">
        <f>IF('Crisis Indicator Data'!#REF!="No Data",1,IF(#REF!&lt;&gt;"",1,0))</f>
        <v>#REF!</v>
      </c>
      <c r="AX125" s="33" t="e">
        <f>IF('Crisis Indicator Data'!#REF!="No Data",1,IF(#REF!&lt;&gt;"",1,0))</f>
        <v>#REF!</v>
      </c>
      <c r="AY125" s="33" t="e">
        <f>IF('Crisis Indicator Data'!#REF!="No Data",1,IF(#REF!&lt;&gt;"",1,0))</f>
        <v>#REF!</v>
      </c>
      <c r="AZ125" s="33" t="e">
        <f>IF('Crisis Indicator Data'!#REF!="No Data",1,IF(#REF!&lt;&gt;"",1,0))</f>
        <v>#REF!</v>
      </c>
      <c r="BA125" t="e">
        <f t="shared" si="2"/>
        <v>#REF!</v>
      </c>
      <c r="BB125" s="35" t="e">
        <f t="shared" si="3"/>
        <v>#REF!</v>
      </c>
    </row>
    <row r="126" spans="1:54" x14ac:dyDescent="0.3">
      <c r="A126" t="s">
        <v>233</v>
      </c>
      <c r="B126" s="33" t="e">
        <f>IF('Crisis Indicator Data'!#REF!="No Data",1,IF(#REF!&lt;&gt;"",1,0))</f>
        <v>#REF!</v>
      </c>
      <c r="C126" s="33" t="e">
        <f>IF('Crisis Indicator Data'!#REF!="No Data",1,IF(#REF!&lt;&gt;"",1,0))</f>
        <v>#REF!</v>
      </c>
      <c r="D126" s="33" t="e">
        <f>IF('Crisis Indicator Data'!#REF!="No Data",1,IF(#REF!&lt;&gt;"",1,0))</f>
        <v>#REF!</v>
      </c>
      <c r="E126" s="33" t="e">
        <f>IF('Crisis Indicator Data'!#REF!="No Data",1,IF(#REF!&lt;&gt;"",1,0))</f>
        <v>#REF!</v>
      </c>
      <c r="F126" s="33" t="e">
        <f>IF('Crisis Indicator Data'!#REF!="No Data",1,IF(#REF!&lt;&gt;"",1,0))</f>
        <v>#REF!</v>
      </c>
      <c r="G126" s="33" t="e">
        <f>IF('Crisis Indicator Data'!#REF!="No Data",1,IF(#REF!&lt;&gt;"",1,0))</f>
        <v>#REF!</v>
      </c>
      <c r="H126" s="33" t="e">
        <f>IF('Crisis Indicator Data'!#REF!="No Data",1,IF(#REF!&lt;&gt;"",1,0))</f>
        <v>#REF!</v>
      </c>
      <c r="I126" s="33" t="e">
        <f>IF('Crisis Indicator Data'!#REF!="No Data",1,IF(#REF!&lt;&gt;"",1,0))</f>
        <v>#REF!</v>
      </c>
      <c r="J126" s="33" t="e">
        <f>IF('Crisis Indicator Data'!#REF!="No Data",1,IF(#REF!&lt;&gt;"",1,0))</f>
        <v>#REF!</v>
      </c>
      <c r="K126" s="33" t="e">
        <f>IF('Crisis Indicator Data'!#REF!="No Data",1,IF(#REF!&lt;&gt;"",1,0))</f>
        <v>#REF!</v>
      </c>
      <c r="L126" s="33" t="e">
        <f>IF('Crisis Indicator Data'!#REF!="No Data",1,IF(#REF!&lt;&gt;"",1,0))</f>
        <v>#REF!</v>
      </c>
      <c r="M126" s="33" t="e">
        <f>IF('Crisis Indicator Data'!#REF!="No Data",1,IF(#REF!&lt;&gt;"",1,0))</f>
        <v>#REF!</v>
      </c>
      <c r="N126" s="33" t="e">
        <f>IF('Crisis Indicator Data'!#REF!="No Data",1,IF(#REF!&lt;&gt;"",1,0))</f>
        <v>#REF!</v>
      </c>
      <c r="O126" s="33" t="e">
        <f>IF('Crisis Indicator Data'!#REF!="No Data",1,IF(#REF!&lt;&gt;"",1,0))</f>
        <v>#REF!</v>
      </c>
      <c r="P126" s="33" t="e">
        <f>IF('Crisis Indicator Data'!#REF!="No Data",1,IF(#REF!&lt;&gt;"",1,0))</f>
        <v>#REF!</v>
      </c>
      <c r="Q126" s="33" t="e">
        <f>IF('Crisis Indicator Data'!#REF!="No Data",1,IF(#REF!&lt;&gt;"",1,0))</f>
        <v>#REF!</v>
      </c>
      <c r="R126" s="33" t="e">
        <f>IF('Crisis Indicator Data'!#REF!="No Data",1,IF(#REF!&lt;&gt;"",1,0))</f>
        <v>#REF!</v>
      </c>
      <c r="S126" s="33" t="e">
        <f>IF('Crisis Indicator Data'!#REF!="No Data",1,IF(#REF!&lt;&gt;"",1,0))</f>
        <v>#REF!</v>
      </c>
      <c r="T126" s="33" t="e">
        <f>IF('Crisis Indicator Data'!#REF!="No Data",1,IF(#REF!&lt;&gt;"",1,0))</f>
        <v>#REF!</v>
      </c>
      <c r="U126" s="33" t="e">
        <f>IF('Crisis Indicator Data'!#REF!="No Data",1,IF(#REF!&lt;&gt;"",1,0))</f>
        <v>#REF!</v>
      </c>
      <c r="V126" s="33" t="e">
        <f>IF('Crisis Indicator Data'!#REF!="No Data",1,IF(#REF!&lt;&gt;"",1,0))</f>
        <v>#REF!</v>
      </c>
      <c r="W126" s="33" t="e">
        <f>IF('Crisis Indicator Data'!#REF!="No Data",1,IF(#REF!&lt;&gt;"",1,0))</f>
        <v>#REF!</v>
      </c>
      <c r="X126" s="33" t="e">
        <f>IF('Crisis Indicator Data'!#REF!="No Data",1,IF(#REF!&lt;&gt;"",1,0))</f>
        <v>#REF!</v>
      </c>
      <c r="Y126" s="33" t="e">
        <f>IF('Crisis Indicator Data'!#REF!="No Data",1,IF(#REF!&lt;&gt;"",1,0))</f>
        <v>#REF!</v>
      </c>
      <c r="Z126" s="33" t="e">
        <f>IF('Crisis Indicator Data'!#REF!="No Data",1,IF(#REF!&lt;&gt;"",1,0))</f>
        <v>#REF!</v>
      </c>
      <c r="AA126" s="33" t="e">
        <f>IF('Crisis Indicator Data'!#REF!="No Data",1,IF(#REF!&lt;&gt;"",1,0))</f>
        <v>#REF!</v>
      </c>
      <c r="AB126" s="33" t="e">
        <f>IF('Crisis Indicator Data'!#REF!="No Data",1,IF(#REF!&lt;&gt;"",1,0))</f>
        <v>#REF!</v>
      </c>
      <c r="AC126" s="33" t="e">
        <f>IF('Crisis Indicator Data'!#REF!="No Data",1,IF(#REF!&lt;&gt;"",1,0))</f>
        <v>#REF!</v>
      </c>
      <c r="AD126" s="33" t="e">
        <f>IF('Crisis Indicator Data'!#REF!="No Data",1,IF(#REF!&lt;&gt;"",1,0))</f>
        <v>#REF!</v>
      </c>
      <c r="AE126" s="33" t="e">
        <f>IF('Crisis Indicator Data'!#REF!="No Data",1,IF(#REF!&lt;&gt;"",1,0))</f>
        <v>#REF!</v>
      </c>
      <c r="AF126" s="33" t="e">
        <f>IF('Crisis Indicator Data'!#REF!="No Data",1,IF(#REF!&lt;&gt;"",1,0))</f>
        <v>#REF!</v>
      </c>
      <c r="AG126" s="33" t="e">
        <f>IF('Crisis Indicator Data'!#REF!="No Data",1,IF(#REF!&lt;&gt;"",1,0))</f>
        <v>#REF!</v>
      </c>
      <c r="AH126" s="33" t="e">
        <f>IF('Crisis Indicator Data'!#REF!="No Data",1,IF(#REF!&lt;&gt;"",1,0))</f>
        <v>#REF!</v>
      </c>
      <c r="AI126" s="33" t="e">
        <f>IF('Crisis Indicator Data'!#REF!="No Data",1,IF(#REF!&lt;&gt;"",1,0))</f>
        <v>#REF!</v>
      </c>
      <c r="AJ126" s="33" t="e">
        <f>IF('Crisis Indicator Data'!#REF!="No Data",1,IF(#REF!&lt;&gt;"",1,0))</f>
        <v>#REF!</v>
      </c>
      <c r="AK126" s="33" t="e">
        <f>IF('Crisis Indicator Data'!#REF!="No Data",1,IF(#REF!&lt;&gt;"",1,0))</f>
        <v>#REF!</v>
      </c>
      <c r="AL126" s="33" t="e">
        <f>IF('Crisis Indicator Data'!#REF!="No Data",1,IF(#REF!&lt;&gt;"",1,0))</f>
        <v>#REF!</v>
      </c>
      <c r="AM126" s="33" t="e">
        <f>IF('Crisis Indicator Data'!#REF!="No Data",1,IF(#REF!&lt;&gt;"",1,0))</f>
        <v>#REF!</v>
      </c>
      <c r="AN126" s="33" t="e">
        <f>IF('Crisis Indicator Data'!#REF!="No Data",1,IF(#REF!&lt;&gt;"",1,0))</f>
        <v>#REF!</v>
      </c>
      <c r="AO126" s="33" t="e">
        <f>IF('Crisis Indicator Data'!#REF!="No Data",1,IF(#REF!&lt;&gt;"",1,0))</f>
        <v>#REF!</v>
      </c>
      <c r="AP126" s="33" t="e">
        <f>IF('Crisis Indicator Data'!#REF!="No Data",1,IF(#REF!&lt;&gt;"",1,0))</f>
        <v>#REF!</v>
      </c>
      <c r="AQ126" s="33" t="e">
        <f>IF('Crisis Indicator Data'!#REF!="No Data",1,IF(#REF!&lt;&gt;"",1,0))</f>
        <v>#REF!</v>
      </c>
      <c r="AR126" s="33" t="e">
        <f>IF('Crisis Indicator Data'!#REF!="No Data",1,IF(#REF!&lt;&gt;"",1,0))</f>
        <v>#REF!</v>
      </c>
      <c r="AS126" s="33" t="e">
        <f>IF('Crisis Indicator Data'!#REF!="No Data",1,IF(#REF!&lt;&gt;"",1,0))</f>
        <v>#REF!</v>
      </c>
      <c r="AT126" s="33" t="e">
        <f>IF('Crisis Indicator Data'!#REF!="No Data",1,IF(#REF!&lt;&gt;"",1,0))</f>
        <v>#REF!</v>
      </c>
      <c r="AU126" s="33" t="e">
        <f>IF('Crisis Indicator Data'!#REF!="No Data",1,IF(#REF!&lt;&gt;"",1,0))</f>
        <v>#REF!</v>
      </c>
      <c r="AV126" s="33" t="e">
        <f>IF('Crisis Indicator Data'!#REF!="No Data",1,IF(#REF!&lt;&gt;"",1,0))</f>
        <v>#REF!</v>
      </c>
      <c r="AW126" s="33" t="e">
        <f>IF('Crisis Indicator Data'!#REF!="No Data",1,IF(#REF!&lt;&gt;"",1,0))</f>
        <v>#REF!</v>
      </c>
      <c r="AX126" s="33" t="e">
        <f>IF('Crisis Indicator Data'!#REF!="No Data",1,IF(#REF!&lt;&gt;"",1,0))</f>
        <v>#REF!</v>
      </c>
      <c r="AY126" s="33" t="e">
        <f>IF('Crisis Indicator Data'!#REF!="No Data",1,IF(#REF!&lt;&gt;"",1,0))</f>
        <v>#REF!</v>
      </c>
      <c r="AZ126" s="33" t="e">
        <f>IF('Crisis Indicator Data'!#REF!="No Data",1,IF(#REF!&lt;&gt;"",1,0))</f>
        <v>#REF!</v>
      </c>
      <c r="BA126" t="e">
        <f t="shared" si="2"/>
        <v>#REF!</v>
      </c>
      <c r="BB126" s="35" t="e">
        <f t="shared" si="3"/>
        <v>#REF!</v>
      </c>
    </row>
    <row r="127" spans="1:54" x14ac:dyDescent="0.3">
      <c r="A127" t="s">
        <v>235</v>
      </c>
      <c r="B127" s="33" t="e">
        <f>IF('Crisis Indicator Data'!#REF!="No Data",1,IF(#REF!&lt;&gt;"",1,0))</f>
        <v>#REF!</v>
      </c>
      <c r="C127" s="33" t="e">
        <f>IF('Crisis Indicator Data'!#REF!="No Data",1,IF(#REF!&lt;&gt;"",1,0))</f>
        <v>#REF!</v>
      </c>
      <c r="D127" s="33" t="e">
        <f>IF('Crisis Indicator Data'!#REF!="No Data",1,IF(#REF!&lt;&gt;"",1,0))</f>
        <v>#REF!</v>
      </c>
      <c r="E127" s="33" t="e">
        <f>IF('Crisis Indicator Data'!#REF!="No Data",1,IF(#REF!&lt;&gt;"",1,0))</f>
        <v>#REF!</v>
      </c>
      <c r="F127" s="33" t="e">
        <f>IF('Crisis Indicator Data'!#REF!="No Data",1,IF(#REF!&lt;&gt;"",1,0))</f>
        <v>#REF!</v>
      </c>
      <c r="G127" s="33" t="e">
        <f>IF('Crisis Indicator Data'!#REF!="No Data",1,IF(#REF!&lt;&gt;"",1,0))</f>
        <v>#REF!</v>
      </c>
      <c r="H127" s="33" t="e">
        <f>IF('Crisis Indicator Data'!#REF!="No Data",1,IF(#REF!&lt;&gt;"",1,0))</f>
        <v>#REF!</v>
      </c>
      <c r="I127" s="33" t="e">
        <f>IF('Crisis Indicator Data'!#REF!="No Data",1,IF(#REF!&lt;&gt;"",1,0))</f>
        <v>#REF!</v>
      </c>
      <c r="J127" s="33" t="e">
        <f>IF('Crisis Indicator Data'!#REF!="No Data",1,IF(#REF!&lt;&gt;"",1,0))</f>
        <v>#REF!</v>
      </c>
      <c r="K127" s="33" t="e">
        <f>IF('Crisis Indicator Data'!#REF!="No Data",1,IF(#REF!&lt;&gt;"",1,0))</f>
        <v>#REF!</v>
      </c>
      <c r="L127" s="33" t="e">
        <f>IF('Crisis Indicator Data'!#REF!="No Data",1,IF(#REF!&lt;&gt;"",1,0))</f>
        <v>#REF!</v>
      </c>
      <c r="M127" s="33" t="e">
        <f>IF('Crisis Indicator Data'!#REF!="No Data",1,IF(#REF!&lt;&gt;"",1,0))</f>
        <v>#REF!</v>
      </c>
      <c r="N127" s="33" t="e">
        <f>IF('Crisis Indicator Data'!#REF!="No Data",1,IF(#REF!&lt;&gt;"",1,0))</f>
        <v>#REF!</v>
      </c>
      <c r="O127" s="33" t="e">
        <f>IF('Crisis Indicator Data'!#REF!="No Data",1,IF(#REF!&lt;&gt;"",1,0))</f>
        <v>#REF!</v>
      </c>
      <c r="P127" s="33" t="e">
        <f>IF('Crisis Indicator Data'!#REF!="No Data",1,IF(#REF!&lt;&gt;"",1,0))</f>
        <v>#REF!</v>
      </c>
      <c r="Q127" s="33" t="e">
        <f>IF('Crisis Indicator Data'!#REF!="No Data",1,IF(#REF!&lt;&gt;"",1,0))</f>
        <v>#REF!</v>
      </c>
      <c r="R127" s="33" t="e">
        <f>IF('Crisis Indicator Data'!#REF!="No Data",1,IF(#REF!&lt;&gt;"",1,0))</f>
        <v>#REF!</v>
      </c>
      <c r="S127" s="33" t="e">
        <f>IF('Crisis Indicator Data'!#REF!="No Data",1,IF(#REF!&lt;&gt;"",1,0))</f>
        <v>#REF!</v>
      </c>
      <c r="T127" s="33" t="e">
        <f>IF('Crisis Indicator Data'!#REF!="No Data",1,IF(#REF!&lt;&gt;"",1,0))</f>
        <v>#REF!</v>
      </c>
      <c r="U127" s="33" t="e">
        <f>IF('Crisis Indicator Data'!#REF!="No Data",1,IF(#REF!&lt;&gt;"",1,0))</f>
        <v>#REF!</v>
      </c>
      <c r="V127" s="33" t="e">
        <f>IF('Crisis Indicator Data'!#REF!="No Data",1,IF(#REF!&lt;&gt;"",1,0))</f>
        <v>#REF!</v>
      </c>
      <c r="W127" s="33" t="e">
        <f>IF('Crisis Indicator Data'!#REF!="No Data",1,IF(#REF!&lt;&gt;"",1,0))</f>
        <v>#REF!</v>
      </c>
      <c r="X127" s="33" t="e">
        <f>IF('Crisis Indicator Data'!#REF!="No Data",1,IF(#REF!&lt;&gt;"",1,0))</f>
        <v>#REF!</v>
      </c>
      <c r="Y127" s="33" t="e">
        <f>IF('Crisis Indicator Data'!#REF!="No Data",1,IF(#REF!&lt;&gt;"",1,0))</f>
        <v>#REF!</v>
      </c>
      <c r="Z127" s="33" t="e">
        <f>IF('Crisis Indicator Data'!#REF!="No Data",1,IF(#REF!&lt;&gt;"",1,0))</f>
        <v>#REF!</v>
      </c>
      <c r="AA127" s="33" t="e">
        <f>IF('Crisis Indicator Data'!#REF!="No Data",1,IF(#REF!&lt;&gt;"",1,0))</f>
        <v>#REF!</v>
      </c>
      <c r="AB127" s="33" t="e">
        <f>IF('Crisis Indicator Data'!#REF!="No Data",1,IF(#REF!&lt;&gt;"",1,0))</f>
        <v>#REF!</v>
      </c>
      <c r="AC127" s="33" t="e">
        <f>IF('Crisis Indicator Data'!#REF!="No Data",1,IF(#REF!&lt;&gt;"",1,0))</f>
        <v>#REF!</v>
      </c>
      <c r="AD127" s="33" t="e">
        <f>IF('Crisis Indicator Data'!#REF!="No Data",1,IF(#REF!&lt;&gt;"",1,0))</f>
        <v>#REF!</v>
      </c>
      <c r="AE127" s="33" t="e">
        <f>IF('Crisis Indicator Data'!#REF!="No Data",1,IF(#REF!&lt;&gt;"",1,0))</f>
        <v>#REF!</v>
      </c>
      <c r="AF127" s="33" t="e">
        <f>IF('Crisis Indicator Data'!#REF!="No Data",1,IF(#REF!&lt;&gt;"",1,0))</f>
        <v>#REF!</v>
      </c>
      <c r="AG127" s="33" t="e">
        <f>IF('Crisis Indicator Data'!#REF!="No Data",1,IF(#REF!&lt;&gt;"",1,0))</f>
        <v>#REF!</v>
      </c>
      <c r="AH127" s="33" t="e">
        <f>IF('Crisis Indicator Data'!#REF!="No Data",1,IF(#REF!&lt;&gt;"",1,0))</f>
        <v>#REF!</v>
      </c>
      <c r="AI127" s="33" t="e">
        <f>IF('Crisis Indicator Data'!#REF!="No Data",1,IF(#REF!&lt;&gt;"",1,0))</f>
        <v>#REF!</v>
      </c>
      <c r="AJ127" s="33" t="e">
        <f>IF('Crisis Indicator Data'!#REF!="No Data",1,IF(#REF!&lt;&gt;"",1,0))</f>
        <v>#REF!</v>
      </c>
      <c r="AK127" s="33" t="e">
        <f>IF('Crisis Indicator Data'!#REF!="No Data",1,IF(#REF!&lt;&gt;"",1,0))</f>
        <v>#REF!</v>
      </c>
      <c r="AL127" s="33" t="e">
        <f>IF('Crisis Indicator Data'!#REF!="No Data",1,IF(#REF!&lt;&gt;"",1,0))</f>
        <v>#REF!</v>
      </c>
      <c r="AM127" s="33" t="e">
        <f>IF('Crisis Indicator Data'!#REF!="No Data",1,IF(#REF!&lt;&gt;"",1,0))</f>
        <v>#REF!</v>
      </c>
      <c r="AN127" s="33" t="e">
        <f>IF('Crisis Indicator Data'!#REF!="No Data",1,IF(#REF!&lt;&gt;"",1,0))</f>
        <v>#REF!</v>
      </c>
      <c r="AO127" s="33" t="e">
        <f>IF('Crisis Indicator Data'!#REF!="No Data",1,IF(#REF!&lt;&gt;"",1,0))</f>
        <v>#REF!</v>
      </c>
      <c r="AP127" s="33" t="e">
        <f>IF('Crisis Indicator Data'!#REF!="No Data",1,IF(#REF!&lt;&gt;"",1,0))</f>
        <v>#REF!</v>
      </c>
      <c r="AQ127" s="33" t="e">
        <f>IF('Crisis Indicator Data'!#REF!="No Data",1,IF(#REF!&lt;&gt;"",1,0))</f>
        <v>#REF!</v>
      </c>
      <c r="AR127" s="33" t="e">
        <f>IF('Crisis Indicator Data'!#REF!="No Data",1,IF(#REF!&lt;&gt;"",1,0))</f>
        <v>#REF!</v>
      </c>
      <c r="AS127" s="33" t="e">
        <f>IF('Crisis Indicator Data'!#REF!="No Data",1,IF(#REF!&lt;&gt;"",1,0))</f>
        <v>#REF!</v>
      </c>
      <c r="AT127" s="33" t="e">
        <f>IF('Crisis Indicator Data'!#REF!="No Data",1,IF(#REF!&lt;&gt;"",1,0))</f>
        <v>#REF!</v>
      </c>
      <c r="AU127" s="33" t="e">
        <f>IF('Crisis Indicator Data'!#REF!="No Data",1,IF(#REF!&lt;&gt;"",1,0))</f>
        <v>#REF!</v>
      </c>
      <c r="AV127" s="33" t="e">
        <f>IF('Crisis Indicator Data'!#REF!="No Data",1,IF(#REF!&lt;&gt;"",1,0))</f>
        <v>#REF!</v>
      </c>
      <c r="AW127" s="33" t="e">
        <f>IF('Crisis Indicator Data'!#REF!="No Data",1,IF(#REF!&lt;&gt;"",1,0))</f>
        <v>#REF!</v>
      </c>
      <c r="AX127" s="33" t="e">
        <f>IF('Crisis Indicator Data'!#REF!="No Data",1,IF(#REF!&lt;&gt;"",1,0))</f>
        <v>#REF!</v>
      </c>
      <c r="AY127" s="33" t="e">
        <f>IF('Crisis Indicator Data'!#REF!="No Data",1,IF(#REF!&lt;&gt;"",1,0))</f>
        <v>#REF!</v>
      </c>
      <c r="AZ127" s="33" t="e">
        <f>IF('Crisis Indicator Data'!#REF!="No Data",1,IF(#REF!&lt;&gt;"",1,0))</f>
        <v>#REF!</v>
      </c>
      <c r="BA127" t="e">
        <f t="shared" si="2"/>
        <v>#REF!</v>
      </c>
      <c r="BB127" s="35" t="e">
        <f t="shared" si="3"/>
        <v>#REF!</v>
      </c>
    </row>
    <row r="128" spans="1:54" x14ac:dyDescent="0.3">
      <c r="A128" t="s">
        <v>238</v>
      </c>
      <c r="B128" s="33" t="e">
        <f>IF('Crisis Indicator Data'!#REF!="No Data",1,IF(#REF!&lt;&gt;"",1,0))</f>
        <v>#REF!</v>
      </c>
      <c r="C128" s="33" t="e">
        <f>IF('Crisis Indicator Data'!#REF!="No Data",1,IF(#REF!&lt;&gt;"",1,0))</f>
        <v>#REF!</v>
      </c>
      <c r="D128" s="33" t="e">
        <f>IF('Crisis Indicator Data'!#REF!="No Data",1,IF(#REF!&lt;&gt;"",1,0))</f>
        <v>#REF!</v>
      </c>
      <c r="E128" s="33" t="e">
        <f>IF('Crisis Indicator Data'!#REF!="No Data",1,IF(#REF!&lt;&gt;"",1,0))</f>
        <v>#REF!</v>
      </c>
      <c r="F128" s="33" t="e">
        <f>IF('Crisis Indicator Data'!#REF!="No Data",1,IF(#REF!&lt;&gt;"",1,0))</f>
        <v>#REF!</v>
      </c>
      <c r="G128" s="33" t="e">
        <f>IF('Crisis Indicator Data'!#REF!="No Data",1,IF(#REF!&lt;&gt;"",1,0))</f>
        <v>#REF!</v>
      </c>
      <c r="H128" s="33" t="e">
        <f>IF('Crisis Indicator Data'!#REF!="No Data",1,IF(#REF!&lt;&gt;"",1,0))</f>
        <v>#REF!</v>
      </c>
      <c r="I128" s="33" t="e">
        <f>IF('Crisis Indicator Data'!#REF!="No Data",1,IF(#REF!&lt;&gt;"",1,0))</f>
        <v>#REF!</v>
      </c>
      <c r="J128" s="33" t="e">
        <f>IF('Crisis Indicator Data'!#REF!="No Data",1,IF(#REF!&lt;&gt;"",1,0))</f>
        <v>#REF!</v>
      </c>
      <c r="K128" s="33" t="e">
        <f>IF('Crisis Indicator Data'!#REF!="No Data",1,IF(#REF!&lt;&gt;"",1,0))</f>
        <v>#REF!</v>
      </c>
      <c r="L128" s="33" t="e">
        <f>IF('Crisis Indicator Data'!#REF!="No Data",1,IF(#REF!&lt;&gt;"",1,0))</f>
        <v>#REF!</v>
      </c>
      <c r="M128" s="33" t="e">
        <f>IF('Crisis Indicator Data'!#REF!="No Data",1,IF(#REF!&lt;&gt;"",1,0))</f>
        <v>#REF!</v>
      </c>
      <c r="N128" s="33" t="e">
        <f>IF('Crisis Indicator Data'!#REF!="No Data",1,IF(#REF!&lt;&gt;"",1,0))</f>
        <v>#REF!</v>
      </c>
      <c r="O128" s="33" t="e">
        <f>IF('Crisis Indicator Data'!#REF!="No Data",1,IF(#REF!&lt;&gt;"",1,0))</f>
        <v>#REF!</v>
      </c>
      <c r="P128" s="33" t="e">
        <f>IF('Crisis Indicator Data'!#REF!="No Data",1,IF(#REF!&lt;&gt;"",1,0))</f>
        <v>#REF!</v>
      </c>
      <c r="Q128" s="33" t="e">
        <f>IF('Crisis Indicator Data'!#REF!="No Data",1,IF(#REF!&lt;&gt;"",1,0))</f>
        <v>#REF!</v>
      </c>
      <c r="R128" s="33" t="e">
        <f>IF('Crisis Indicator Data'!#REF!="No Data",1,IF(#REF!&lt;&gt;"",1,0))</f>
        <v>#REF!</v>
      </c>
      <c r="S128" s="33" t="e">
        <f>IF('Crisis Indicator Data'!#REF!="No Data",1,IF(#REF!&lt;&gt;"",1,0))</f>
        <v>#REF!</v>
      </c>
      <c r="T128" s="33" t="e">
        <f>IF('Crisis Indicator Data'!#REF!="No Data",1,IF(#REF!&lt;&gt;"",1,0))</f>
        <v>#REF!</v>
      </c>
      <c r="U128" s="33" t="e">
        <f>IF('Crisis Indicator Data'!#REF!="No Data",1,IF(#REF!&lt;&gt;"",1,0))</f>
        <v>#REF!</v>
      </c>
      <c r="V128" s="33" t="e">
        <f>IF('Crisis Indicator Data'!#REF!="No Data",1,IF(#REF!&lt;&gt;"",1,0))</f>
        <v>#REF!</v>
      </c>
      <c r="W128" s="33" t="e">
        <f>IF('Crisis Indicator Data'!#REF!="No Data",1,IF(#REF!&lt;&gt;"",1,0))</f>
        <v>#REF!</v>
      </c>
      <c r="X128" s="33" t="e">
        <f>IF('Crisis Indicator Data'!#REF!="No Data",1,IF(#REF!&lt;&gt;"",1,0))</f>
        <v>#REF!</v>
      </c>
      <c r="Y128" s="33" t="e">
        <f>IF('Crisis Indicator Data'!#REF!="No Data",1,IF(#REF!&lt;&gt;"",1,0))</f>
        <v>#REF!</v>
      </c>
      <c r="Z128" s="33" t="e">
        <f>IF('Crisis Indicator Data'!#REF!="No Data",1,IF(#REF!&lt;&gt;"",1,0))</f>
        <v>#REF!</v>
      </c>
      <c r="AA128" s="33" t="e">
        <f>IF('Crisis Indicator Data'!#REF!="No Data",1,IF(#REF!&lt;&gt;"",1,0))</f>
        <v>#REF!</v>
      </c>
      <c r="AB128" s="33" t="e">
        <f>IF('Crisis Indicator Data'!#REF!="No Data",1,IF(#REF!&lt;&gt;"",1,0))</f>
        <v>#REF!</v>
      </c>
      <c r="AC128" s="33" t="e">
        <f>IF('Crisis Indicator Data'!#REF!="No Data",1,IF(#REF!&lt;&gt;"",1,0))</f>
        <v>#REF!</v>
      </c>
      <c r="AD128" s="33" t="e">
        <f>IF('Crisis Indicator Data'!#REF!="No Data",1,IF(#REF!&lt;&gt;"",1,0))</f>
        <v>#REF!</v>
      </c>
      <c r="AE128" s="33" t="e">
        <f>IF('Crisis Indicator Data'!#REF!="No Data",1,IF(#REF!&lt;&gt;"",1,0))</f>
        <v>#REF!</v>
      </c>
      <c r="AF128" s="33" t="e">
        <f>IF('Crisis Indicator Data'!#REF!="No Data",1,IF(#REF!&lt;&gt;"",1,0))</f>
        <v>#REF!</v>
      </c>
      <c r="AG128" s="33" t="e">
        <f>IF('Crisis Indicator Data'!#REF!="No Data",1,IF(#REF!&lt;&gt;"",1,0))</f>
        <v>#REF!</v>
      </c>
      <c r="AH128" s="33" t="e">
        <f>IF('Crisis Indicator Data'!#REF!="No Data",1,IF(#REF!&lt;&gt;"",1,0))</f>
        <v>#REF!</v>
      </c>
      <c r="AI128" s="33" t="e">
        <f>IF('Crisis Indicator Data'!#REF!="No Data",1,IF(#REF!&lt;&gt;"",1,0))</f>
        <v>#REF!</v>
      </c>
      <c r="AJ128" s="33" t="e">
        <f>IF('Crisis Indicator Data'!#REF!="No Data",1,IF(#REF!&lt;&gt;"",1,0))</f>
        <v>#REF!</v>
      </c>
      <c r="AK128" s="33" t="e">
        <f>IF('Crisis Indicator Data'!#REF!="No Data",1,IF(#REF!&lt;&gt;"",1,0))</f>
        <v>#REF!</v>
      </c>
      <c r="AL128" s="33" t="e">
        <f>IF('Crisis Indicator Data'!#REF!="No Data",1,IF(#REF!&lt;&gt;"",1,0))</f>
        <v>#REF!</v>
      </c>
      <c r="AM128" s="33" t="e">
        <f>IF('Crisis Indicator Data'!#REF!="No Data",1,IF(#REF!&lt;&gt;"",1,0))</f>
        <v>#REF!</v>
      </c>
      <c r="AN128" s="33" t="e">
        <f>IF('Crisis Indicator Data'!#REF!="No Data",1,IF(#REF!&lt;&gt;"",1,0))</f>
        <v>#REF!</v>
      </c>
      <c r="AO128" s="33" t="e">
        <f>IF('Crisis Indicator Data'!#REF!="No Data",1,IF(#REF!&lt;&gt;"",1,0))</f>
        <v>#REF!</v>
      </c>
      <c r="AP128" s="33" t="e">
        <f>IF('Crisis Indicator Data'!#REF!="No Data",1,IF(#REF!&lt;&gt;"",1,0))</f>
        <v>#REF!</v>
      </c>
      <c r="AQ128" s="33" t="e">
        <f>IF('Crisis Indicator Data'!#REF!="No Data",1,IF(#REF!&lt;&gt;"",1,0))</f>
        <v>#REF!</v>
      </c>
      <c r="AR128" s="33" t="e">
        <f>IF('Crisis Indicator Data'!#REF!="No Data",1,IF(#REF!&lt;&gt;"",1,0))</f>
        <v>#REF!</v>
      </c>
      <c r="AS128" s="33" t="e">
        <f>IF('Crisis Indicator Data'!#REF!="No Data",1,IF(#REF!&lt;&gt;"",1,0))</f>
        <v>#REF!</v>
      </c>
      <c r="AT128" s="33" t="e">
        <f>IF('Crisis Indicator Data'!#REF!="No Data",1,IF(#REF!&lt;&gt;"",1,0))</f>
        <v>#REF!</v>
      </c>
      <c r="AU128" s="33" t="e">
        <f>IF('Crisis Indicator Data'!#REF!="No Data",1,IF(#REF!&lt;&gt;"",1,0))</f>
        <v>#REF!</v>
      </c>
      <c r="AV128" s="33" t="e">
        <f>IF('Crisis Indicator Data'!#REF!="No Data",1,IF(#REF!&lt;&gt;"",1,0))</f>
        <v>#REF!</v>
      </c>
      <c r="AW128" s="33" t="e">
        <f>IF('Crisis Indicator Data'!#REF!="No Data",1,IF(#REF!&lt;&gt;"",1,0))</f>
        <v>#REF!</v>
      </c>
      <c r="AX128" s="33" t="e">
        <f>IF('Crisis Indicator Data'!#REF!="No Data",1,IF(#REF!&lt;&gt;"",1,0))</f>
        <v>#REF!</v>
      </c>
      <c r="AY128" s="33" t="e">
        <f>IF('Crisis Indicator Data'!#REF!="No Data",1,IF(#REF!&lt;&gt;"",1,0))</f>
        <v>#REF!</v>
      </c>
      <c r="AZ128" s="33" t="e">
        <f>IF('Crisis Indicator Data'!#REF!="No Data",1,IF(#REF!&lt;&gt;"",1,0))</f>
        <v>#REF!</v>
      </c>
      <c r="BA128" t="e">
        <f t="shared" si="2"/>
        <v>#REF!</v>
      </c>
      <c r="BB128" s="35" t="e">
        <f t="shared" si="3"/>
        <v>#REF!</v>
      </c>
    </row>
    <row r="129" spans="1:54" x14ac:dyDescent="0.3">
      <c r="A129" t="s">
        <v>240</v>
      </c>
      <c r="B129" s="33" t="e">
        <f>IF('Crisis Indicator Data'!#REF!="No Data",1,IF(#REF!&lt;&gt;"",1,0))</f>
        <v>#REF!</v>
      </c>
      <c r="C129" s="33" t="e">
        <f>IF('Crisis Indicator Data'!#REF!="No Data",1,IF(#REF!&lt;&gt;"",1,0))</f>
        <v>#REF!</v>
      </c>
      <c r="D129" s="33" t="e">
        <f>IF('Crisis Indicator Data'!#REF!="No Data",1,IF(#REF!&lt;&gt;"",1,0))</f>
        <v>#REF!</v>
      </c>
      <c r="E129" s="33" t="e">
        <f>IF('Crisis Indicator Data'!#REF!="No Data",1,IF(#REF!&lt;&gt;"",1,0))</f>
        <v>#REF!</v>
      </c>
      <c r="F129" s="33" t="e">
        <f>IF('Crisis Indicator Data'!#REF!="No Data",1,IF(#REF!&lt;&gt;"",1,0))</f>
        <v>#REF!</v>
      </c>
      <c r="G129" s="33" t="e">
        <f>IF('Crisis Indicator Data'!#REF!="No Data",1,IF(#REF!&lt;&gt;"",1,0))</f>
        <v>#REF!</v>
      </c>
      <c r="H129" s="33" t="e">
        <f>IF('Crisis Indicator Data'!#REF!="No Data",1,IF(#REF!&lt;&gt;"",1,0))</f>
        <v>#REF!</v>
      </c>
      <c r="I129" s="33" t="e">
        <f>IF('Crisis Indicator Data'!#REF!="No Data",1,IF(#REF!&lt;&gt;"",1,0))</f>
        <v>#REF!</v>
      </c>
      <c r="J129" s="33" t="e">
        <f>IF('Crisis Indicator Data'!#REF!="No Data",1,IF(#REF!&lt;&gt;"",1,0))</f>
        <v>#REF!</v>
      </c>
      <c r="K129" s="33" t="e">
        <f>IF('Crisis Indicator Data'!#REF!="No Data",1,IF(#REF!&lt;&gt;"",1,0))</f>
        <v>#REF!</v>
      </c>
      <c r="L129" s="33" t="e">
        <f>IF('Crisis Indicator Data'!#REF!="No Data",1,IF(#REF!&lt;&gt;"",1,0))</f>
        <v>#REF!</v>
      </c>
      <c r="M129" s="33" t="e">
        <f>IF('Crisis Indicator Data'!#REF!="No Data",1,IF(#REF!&lt;&gt;"",1,0))</f>
        <v>#REF!</v>
      </c>
      <c r="N129" s="33" t="e">
        <f>IF('Crisis Indicator Data'!#REF!="No Data",1,IF(#REF!&lt;&gt;"",1,0))</f>
        <v>#REF!</v>
      </c>
      <c r="O129" s="33" t="e">
        <f>IF('Crisis Indicator Data'!#REF!="No Data",1,IF(#REF!&lt;&gt;"",1,0))</f>
        <v>#REF!</v>
      </c>
      <c r="P129" s="33" t="e">
        <f>IF('Crisis Indicator Data'!#REF!="No Data",1,IF(#REF!&lt;&gt;"",1,0))</f>
        <v>#REF!</v>
      </c>
      <c r="Q129" s="33" t="e">
        <f>IF('Crisis Indicator Data'!#REF!="No Data",1,IF(#REF!&lt;&gt;"",1,0))</f>
        <v>#REF!</v>
      </c>
      <c r="R129" s="33" t="e">
        <f>IF('Crisis Indicator Data'!#REF!="No Data",1,IF(#REF!&lt;&gt;"",1,0))</f>
        <v>#REF!</v>
      </c>
      <c r="S129" s="33" t="e">
        <f>IF('Crisis Indicator Data'!#REF!="No Data",1,IF(#REF!&lt;&gt;"",1,0))</f>
        <v>#REF!</v>
      </c>
      <c r="T129" s="33" t="e">
        <f>IF('Crisis Indicator Data'!#REF!="No Data",1,IF(#REF!&lt;&gt;"",1,0))</f>
        <v>#REF!</v>
      </c>
      <c r="U129" s="33" t="e">
        <f>IF('Crisis Indicator Data'!#REF!="No Data",1,IF(#REF!&lt;&gt;"",1,0))</f>
        <v>#REF!</v>
      </c>
      <c r="V129" s="33" t="e">
        <f>IF('Crisis Indicator Data'!#REF!="No Data",1,IF(#REF!&lt;&gt;"",1,0))</f>
        <v>#REF!</v>
      </c>
      <c r="W129" s="33" t="e">
        <f>IF('Crisis Indicator Data'!#REF!="No Data",1,IF(#REF!&lt;&gt;"",1,0))</f>
        <v>#REF!</v>
      </c>
      <c r="X129" s="33" t="e">
        <f>IF('Crisis Indicator Data'!#REF!="No Data",1,IF(#REF!&lt;&gt;"",1,0))</f>
        <v>#REF!</v>
      </c>
      <c r="Y129" s="33" t="e">
        <f>IF('Crisis Indicator Data'!#REF!="No Data",1,IF(#REF!&lt;&gt;"",1,0))</f>
        <v>#REF!</v>
      </c>
      <c r="Z129" s="33" t="e">
        <f>IF('Crisis Indicator Data'!#REF!="No Data",1,IF(#REF!&lt;&gt;"",1,0))</f>
        <v>#REF!</v>
      </c>
      <c r="AA129" s="33" t="e">
        <f>IF('Crisis Indicator Data'!#REF!="No Data",1,IF(#REF!&lt;&gt;"",1,0))</f>
        <v>#REF!</v>
      </c>
      <c r="AB129" s="33" t="e">
        <f>IF('Crisis Indicator Data'!#REF!="No Data",1,IF(#REF!&lt;&gt;"",1,0))</f>
        <v>#REF!</v>
      </c>
      <c r="AC129" s="33" t="e">
        <f>IF('Crisis Indicator Data'!#REF!="No Data",1,IF(#REF!&lt;&gt;"",1,0))</f>
        <v>#REF!</v>
      </c>
      <c r="AD129" s="33" t="e">
        <f>IF('Crisis Indicator Data'!#REF!="No Data",1,IF(#REF!&lt;&gt;"",1,0))</f>
        <v>#REF!</v>
      </c>
      <c r="AE129" s="33" t="e">
        <f>IF('Crisis Indicator Data'!#REF!="No Data",1,IF(#REF!&lt;&gt;"",1,0))</f>
        <v>#REF!</v>
      </c>
      <c r="AF129" s="33" t="e">
        <f>IF('Crisis Indicator Data'!#REF!="No Data",1,IF(#REF!&lt;&gt;"",1,0))</f>
        <v>#REF!</v>
      </c>
      <c r="AG129" s="33" t="e">
        <f>IF('Crisis Indicator Data'!#REF!="No Data",1,IF(#REF!&lt;&gt;"",1,0))</f>
        <v>#REF!</v>
      </c>
      <c r="AH129" s="33" t="e">
        <f>IF('Crisis Indicator Data'!#REF!="No Data",1,IF(#REF!&lt;&gt;"",1,0))</f>
        <v>#REF!</v>
      </c>
      <c r="AI129" s="33" t="e">
        <f>IF('Crisis Indicator Data'!#REF!="No Data",1,IF(#REF!&lt;&gt;"",1,0))</f>
        <v>#REF!</v>
      </c>
      <c r="AJ129" s="33" t="e">
        <f>IF('Crisis Indicator Data'!#REF!="No Data",1,IF(#REF!&lt;&gt;"",1,0))</f>
        <v>#REF!</v>
      </c>
      <c r="AK129" s="33" t="e">
        <f>IF('Crisis Indicator Data'!#REF!="No Data",1,IF(#REF!&lt;&gt;"",1,0))</f>
        <v>#REF!</v>
      </c>
      <c r="AL129" s="33" t="e">
        <f>IF('Crisis Indicator Data'!#REF!="No Data",1,IF(#REF!&lt;&gt;"",1,0))</f>
        <v>#REF!</v>
      </c>
      <c r="AM129" s="33" t="e">
        <f>IF('Crisis Indicator Data'!#REF!="No Data",1,IF(#REF!&lt;&gt;"",1,0))</f>
        <v>#REF!</v>
      </c>
      <c r="AN129" s="33" t="e">
        <f>IF('Crisis Indicator Data'!#REF!="No Data",1,IF(#REF!&lt;&gt;"",1,0))</f>
        <v>#REF!</v>
      </c>
      <c r="AO129" s="33" t="e">
        <f>IF('Crisis Indicator Data'!#REF!="No Data",1,IF(#REF!&lt;&gt;"",1,0))</f>
        <v>#REF!</v>
      </c>
      <c r="AP129" s="33" t="e">
        <f>IF('Crisis Indicator Data'!#REF!="No Data",1,IF(#REF!&lt;&gt;"",1,0))</f>
        <v>#REF!</v>
      </c>
      <c r="AQ129" s="33" t="e">
        <f>IF('Crisis Indicator Data'!#REF!="No Data",1,IF(#REF!&lt;&gt;"",1,0))</f>
        <v>#REF!</v>
      </c>
      <c r="AR129" s="33" t="e">
        <f>IF('Crisis Indicator Data'!#REF!="No Data",1,IF(#REF!&lt;&gt;"",1,0))</f>
        <v>#REF!</v>
      </c>
      <c r="AS129" s="33" t="e">
        <f>IF('Crisis Indicator Data'!#REF!="No Data",1,IF(#REF!&lt;&gt;"",1,0))</f>
        <v>#REF!</v>
      </c>
      <c r="AT129" s="33" t="e">
        <f>IF('Crisis Indicator Data'!#REF!="No Data",1,IF(#REF!&lt;&gt;"",1,0))</f>
        <v>#REF!</v>
      </c>
      <c r="AU129" s="33" t="e">
        <f>IF('Crisis Indicator Data'!#REF!="No Data",1,IF(#REF!&lt;&gt;"",1,0))</f>
        <v>#REF!</v>
      </c>
      <c r="AV129" s="33" t="e">
        <f>IF('Crisis Indicator Data'!#REF!="No Data",1,IF(#REF!&lt;&gt;"",1,0))</f>
        <v>#REF!</v>
      </c>
      <c r="AW129" s="33" t="e">
        <f>IF('Crisis Indicator Data'!#REF!="No Data",1,IF(#REF!&lt;&gt;"",1,0))</f>
        <v>#REF!</v>
      </c>
      <c r="AX129" s="33" t="e">
        <f>IF('Crisis Indicator Data'!#REF!="No Data",1,IF(#REF!&lt;&gt;"",1,0))</f>
        <v>#REF!</v>
      </c>
      <c r="AY129" s="33" t="e">
        <f>IF('Crisis Indicator Data'!#REF!="No Data",1,IF(#REF!&lt;&gt;"",1,0))</f>
        <v>#REF!</v>
      </c>
      <c r="AZ129" s="33" t="e">
        <f>IF('Crisis Indicator Data'!#REF!="No Data",1,IF(#REF!&lt;&gt;"",1,0))</f>
        <v>#REF!</v>
      </c>
      <c r="BA129" t="e">
        <f t="shared" si="2"/>
        <v>#REF!</v>
      </c>
      <c r="BB129" s="35" t="e">
        <f t="shared" si="3"/>
        <v>#REF!</v>
      </c>
    </row>
    <row r="130" spans="1:54" x14ac:dyDescent="0.3">
      <c r="A130" t="s">
        <v>242</v>
      </c>
      <c r="B130" s="33" t="e">
        <f>IF('Crisis Indicator Data'!#REF!="No Data",1,IF(#REF!&lt;&gt;"",1,0))</f>
        <v>#REF!</v>
      </c>
      <c r="C130" s="33" t="e">
        <f>IF('Crisis Indicator Data'!#REF!="No Data",1,IF(#REF!&lt;&gt;"",1,0))</f>
        <v>#REF!</v>
      </c>
      <c r="D130" s="33" t="e">
        <f>IF('Crisis Indicator Data'!#REF!="No Data",1,IF(#REF!&lt;&gt;"",1,0))</f>
        <v>#REF!</v>
      </c>
      <c r="E130" s="33" t="e">
        <f>IF('Crisis Indicator Data'!#REF!="No Data",1,IF(#REF!&lt;&gt;"",1,0))</f>
        <v>#REF!</v>
      </c>
      <c r="F130" s="33" t="e">
        <f>IF('Crisis Indicator Data'!#REF!="No Data",1,IF(#REF!&lt;&gt;"",1,0))</f>
        <v>#REF!</v>
      </c>
      <c r="G130" s="33" t="e">
        <f>IF('Crisis Indicator Data'!#REF!="No Data",1,IF(#REF!&lt;&gt;"",1,0))</f>
        <v>#REF!</v>
      </c>
      <c r="H130" s="33" t="e">
        <f>IF('Crisis Indicator Data'!#REF!="No Data",1,IF(#REF!&lt;&gt;"",1,0))</f>
        <v>#REF!</v>
      </c>
      <c r="I130" s="33" t="e">
        <f>IF('Crisis Indicator Data'!#REF!="No Data",1,IF(#REF!&lt;&gt;"",1,0))</f>
        <v>#REF!</v>
      </c>
      <c r="J130" s="33" t="e">
        <f>IF('Crisis Indicator Data'!#REF!="No Data",1,IF(#REF!&lt;&gt;"",1,0))</f>
        <v>#REF!</v>
      </c>
      <c r="K130" s="33" t="e">
        <f>IF('Crisis Indicator Data'!#REF!="No Data",1,IF(#REF!&lt;&gt;"",1,0))</f>
        <v>#REF!</v>
      </c>
      <c r="L130" s="33" t="e">
        <f>IF('Crisis Indicator Data'!#REF!="No Data",1,IF(#REF!&lt;&gt;"",1,0))</f>
        <v>#REF!</v>
      </c>
      <c r="M130" s="33" t="e">
        <f>IF('Crisis Indicator Data'!#REF!="No Data",1,IF(#REF!&lt;&gt;"",1,0))</f>
        <v>#REF!</v>
      </c>
      <c r="N130" s="33" t="e">
        <f>IF('Crisis Indicator Data'!#REF!="No Data",1,IF(#REF!&lt;&gt;"",1,0))</f>
        <v>#REF!</v>
      </c>
      <c r="O130" s="33" t="e">
        <f>IF('Crisis Indicator Data'!#REF!="No Data",1,IF(#REF!&lt;&gt;"",1,0))</f>
        <v>#REF!</v>
      </c>
      <c r="P130" s="33" t="e">
        <f>IF('Crisis Indicator Data'!#REF!="No Data",1,IF(#REF!&lt;&gt;"",1,0))</f>
        <v>#REF!</v>
      </c>
      <c r="Q130" s="33" t="e">
        <f>IF('Crisis Indicator Data'!#REF!="No Data",1,IF(#REF!&lt;&gt;"",1,0))</f>
        <v>#REF!</v>
      </c>
      <c r="R130" s="33" t="e">
        <f>IF('Crisis Indicator Data'!#REF!="No Data",1,IF(#REF!&lt;&gt;"",1,0))</f>
        <v>#REF!</v>
      </c>
      <c r="S130" s="33" t="e">
        <f>IF('Crisis Indicator Data'!#REF!="No Data",1,IF(#REF!&lt;&gt;"",1,0))</f>
        <v>#REF!</v>
      </c>
      <c r="T130" s="33" t="e">
        <f>IF('Crisis Indicator Data'!#REF!="No Data",1,IF(#REF!&lt;&gt;"",1,0))</f>
        <v>#REF!</v>
      </c>
      <c r="U130" s="33" t="e">
        <f>IF('Crisis Indicator Data'!#REF!="No Data",1,IF(#REF!&lt;&gt;"",1,0))</f>
        <v>#REF!</v>
      </c>
      <c r="V130" s="33" t="e">
        <f>IF('Crisis Indicator Data'!#REF!="No Data",1,IF(#REF!&lt;&gt;"",1,0))</f>
        <v>#REF!</v>
      </c>
      <c r="W130" s="33" t="e">
        <f>IF('Crisis Indicator Data'!#REF!="No Data",1,IF(#REF!&lt;&gt;"",1,0))</f>
        <v>#REF!</v>
      </c>
      <c r="X130" s="33" t="e">
        <f>IF('Crisis Indicator Data'!#REF!="No Data",1,IF(#REF!&lt;&gt;"",1,0))</f>
        <v>#REF!</v>
      </c>
      <c r="Y130" s="33" t="e">
        <f>IF('Crisis Indicator Data'!#REF!="No Data",1,IF(#REF!&lt;&gt;"",1,0))</f>
        <v>#REF!</v>
      </c>
      <c r="Z130" s="33" t="e">
        <f>IF('Crisis Indicator Data'!#REF!="No Data",1,IF(#REF!&lt;&gt;"",1,0))</f>
        <v>#REF!</v>
      </c>
      <c r="AA130" s="33" t="e">
        <f>IF('Crisis Indicator Data'!#REF!="No Data",1,IF(#REF!&lt;&gt;"",1,0))</f>
        <v>#REF!</v>
      </c>
      <c r="AB130" s="33" t="e">
        <f>IF('Crisis Indicator Data'!#REF!="No Data",1,IF(#REF!&lt;&gt;"",1,0))</f>
        <v>#REF!</v>
      </c>
      <c r="AC130" s="33" t="e">
        <f>IF('Crisis Indicator Data'!#REF!="No Data",1,IF(#REF!&lt;&gt;"",1,0))</f>
        <v>#REF!</v>
      </c>
      <c r="AD130" s="33" t="e">
        <f>IF('Crisis Indicator Data'!#REF!="No Data",1,IF(#REF!&lt;&gt;"",1,0))</f>
        <v>#REF!</v>
      </c>
      <c r="AE130" s="33" t="e">
        <f>IF('Crisis Indicator Data'!#REF!="No Data",1,IF(#REF!&lt;&gt;"",1,0))</f>
        <v>#REF!</v>
      </c>
      <c r="AF130" s="33" t="e">
        <f>IF('Crisis Indicator Data'!#REF!="No Data",1,IF(#REF!&lt;&gt;"",1,0))</f>
        <v>#REF!</v>
      </c>
      <c r="AG130" s="33" t="e">
        <f>IF('Crisis Indicator Data'!#REF!="No Data",1,IF(#REF!&lt;&gt;"",1,0))</f>
        <v>#REF!</v>
      </c>
      <c r="AH130" s="33" t="e">
        <f>IF('Crisis Indicator Data'!#REF!="No Data",1,IF(#REF!&lt;&gt;"",1,0))</f>
        <v>#REF!</v>
      </c>
      <c r="AI130" s="33" t="e">
        <f>IF('Crisis Indicator Data'!#REF!="No Data",1,IF(#REF!&lt;&gt;"",1,0))</f>
        <v>#REF!</v>
      </c>
      <c r="AJ130" s="33" t="e">
        <f>IF('Crisis Indicator Data'!#REF!="No Data",1,IF(#REF!&lt;&gt;"",1,0))</f>
        <v>#REF!</v>
      </c>
      <c r="AK130" s="33" t="e">
        <f>IF('Crisis Indicator Data'!#REF!="No Data",1,IF(#REF!&lt;&gt;"",1,0))</f>
        <v>#REF!</v>
      </c>
      <c r="AL130" s="33" t="e">
        <f>IF('Crisis Indicator Data'!#REF!="No Data",1,IF(#REF!&lt;&gt;"",1,0))</f>
        <v>#REF!</v>
      </c>
      <c r="AM130" s="33" t="e">
        <f>IF('Crisis Indicator Data'!#REF!="No Data",1,IF(#REF!&lt;&gt;"",1,0))</f>
        <v>#REF!</v>
      </c>
      <c r="AN130" s="33" t="e">
        <f>IF('Crisis Indicator Data'!#REF!="No Data",1,IF(#REF!&lt;&gt;"",1,0))</f>
        <v>#REF!</v>
      </c>
      <c r="AO130" s="33" t="e">
        <f>IF('Crisis Indicator Data'!#REF!="No Data",1,IF(#REF!&lt;&gt;"",1,0))</f>
        <v>#REF!</v>
      </c>
      <c r="AP130" s="33" t="e">
        <f>IF('Crisis Indicator Data'!#REF!="No Data",1,IF(#REF!&lt;&gt;"",1,0))</f>
        <v>#REF!</v>
      </c>
      <c r="AQ130" s="33" t="e">
        <f>IF('Crisis Indicator Data'!#REF!="No Data",1,IF(#REF!&lt;&gt;"",1,0))</f>
        <v>#REF!</v>
      </c>
      <c r="AR130" s="33" t="e">
        <f>IF('Crisis Indicator Data'!#REF!="No Data",1,IF(#REF!&lt;&gt;"",1,0))</f>
        <v>#REF!</v>
      </c>
      <c r="AS130" s="33" t="e">
        <f>IF('Crisis Indicator Data'!#REF!="No Data",1,IF(#REF!&lt;&gt;"",1,0))</f>
        <v>#REF!</v>
      </c>
      <c r="AT130" s="33" t="e">
        <f>IF('Crisis Indicator Data'!#REF!="No Data",1,IF(#REF!&lt;&gt;"",1,0))</f>
        <v>#REF!</v>
      </c>
      <c r="AU130" s="33" t="e">
        <f>IF('Crisis Indicator Data'!#REF!="No Data",1,IF(#REF!&lt;&gt;"",1,0))</f>
        <v>#REF!</v>
      </c>
      <c r="AV130" s="33" t="e">
        <f>IF('Crisis Indicator Data'!#REF!="No Data",1,IF(#REF!&lt;&gt;"",1,0))</f>
        <v>#REF!</v>
      </c>
      <c r="AW130" s="33" t="e">
        <f>IF('Crisis Indicator Data'!#REF!="No Data",1,IF(#REF!&lt;&gt;"",1,0))</f>
        <v>#REF!</v>
      </c>
      <c r="AX130" s="33" t="e">
        <f>IF('Crisis Indicator Data'!#REF!="No Data",1,IF(#REF!&lt;&gt;"",1,0))</f>
        <v>#REF!</v>
      </c>
      <c r="AY130" s="33" t="e">
        <f>IF('Crisis Indicator Data'!#REF!="No Data",1,IF(#REF!&lt;&gt;"",1,0))</f>
        <v>#REF!</v>
      </c>
      <c r="AZ130" s="33" t="e">
        <f>IF('Crisis Indicator Data'!#REF!="No Data",1,IF(#REF!&lt;&gt;"",1,0))</f>
        <v>#REF!</v>
      </c>
      <c r="BA130" t="e">
        <f t="shared" si="2"/>
        <v>#REF!</v>
      </c>
      <c r="BB130" s="35" t="e">
        <f t="shared" si="3"/>
        <v>#REF!</v>
      </c>
    </row>
    <row r="131" spans="1:54" x14ac:dyDescent="0.3">
      <c r="A131" t="s">
        <v>237</v>
      </c>
      <c r="B131" s="33" t="e">
        <f>IF('Crisis Indicator Data'!#REF!="No Data",1,IF(#REF!&lt;&gt;"",1,0))</f>
        <v>#REF!</v>
      </c>
      <c r="C131" s="33" t="e">
        <f>IF('Crisis Indicator Data'!#REF!="No Data",1,IF(#REF!&lt;&gt;"",1,0))</f>
        <v>#REF!</v>
      </c>
      <c r="D131" s="33" t="e">
        <f>IF('Crisis Indicator Data'!#REF!="No Data",1,IF(#REF!&lt;&gt;"",1,0))</f>
        <v>#REF!</v>
      </c>
      <c r="E131" s="33" t="e">
        <f>IF('Crisis Indicator Data'!#REF!="No Data",1,IF(#REF!&lt;&gt;"",1,0))</f>
        <v>#REF!</v>
      </c>
      <c r="F131" s="33" t="e">
        <f>IF('Crisis Indicator Data'!#REF!="No Data",1,IF(#REF!&lt;&gt;"",1,0))</f>
        <v>#REF!</v>
      </c>
      <c r="G131" s="33" t="e">
        <f>IF('Crisis Indicator Data'!#REF!="No Data",1,IF(#REF!&lt;&gt;"",1,0))</f>
        <v>#REF!</v>
      </c>
      <c r="H131" s="33" t="e">
        <f>IF('Crisis Indicator Data'!#REF!="No Data",1,IF(#REF!&lt;&gt;"",1,0))</f>
        <v>#REF!</v>
      </c>
      <c r="I131" s="33" t="e">
        <f>IF('Crisis Indicator Data'!#REF!="No Data",1,IF(#REF!&lt;&gt;"",1,0))</f>
        <v>#REF!</v>
      </c>
      <c r="J131" s="33" t="e">
        <f>IF('Crisis Indicator Data'!#REF!="No Data",1,IF(#REF!&lt;&gt;"",1,0))</f>
        <v>#REF!</v>
      </c>
      <c r="K131" s="33" t="e">
        <f>IF('Crisis Indicator Data'!#REF!="No Data",1,IF(#REF!&lt;&gt;"",1,0))</f>
        <v>#REF!</v>
      </c>
      <c r="L131" s="33" t="e">
        <f>IF('Crisis Indicator Data'!#REF!="No Data",1,IF(#REF!&lt;&gt;"",1,0))</f>
        <v>#REF!</v>
      </c>
      <c r="M131" s="33" t="e">
        <f>IF('Crisis Indicator Data'!#REF!="No Data",1,IF(#REF!&lt;&gt;"",1,0))</f>
        <v>#REF!</v>
      </c>
      <c r="N131" s="33" t="e">
        <f>IF('Crisis Indicator Data'!#REF!="No Data",1,IF(#REF!&lt;&gt;"",1,0))</f>
        <v>#REF!</v>
      </c>
      <c r="O131" s="33" t="e">
        <f>IF('Crisis Indicator Data'!#REF!="No Data",1,IF(#REF!&lt;&gt;"",1,0))</f>
        <v>#REF!</v>
      </c>
      <c r="P131" s="33" t="e">
        <f>IF('Crisis Indicator Data'!#REF!="No Data",1,IF(#REF!&lt;&gt;"",1,0))</f>
        <v>#REF!</v>
      </c>
      <c r="Q131" s="33" t="e">
        <f>IF('Crisis Indicator Data'!#REF!="No Data",1,IF(#REF!&lt;&gt;"",1,0))</f>
        <v>#REF!</v>
      </c>
      <c r="R131" s="33" t="e">
        <f>IF('Crisis Indicator Data'!#REF!="No Data",1,IF(#REF!&lt;&gt;"",1,0))</f>
        <v>#REF!</v>
      </c>
      <c r="S131" s="33" t="e">
        <f>IF('Crisis Indicator Data'!#REF!="No Data",1,IF(#REF!&lt;&gt;"",1,0))</f>
        <v>#REF!</v>
      </c>
      <c r="T131" s="33" t="e">
        <f>IF('Crisis Indicator Data'!#REF!="No Data",1,IF(#REF!&lt;&gt;"",1,0))</f>
        <v>#REF!</v>
      </c>
      <c r="U131" s="33" t="e">
        <f>IF('Crisis Indicator Data'!#REF!="No Data",1,IF(#REF!&lt;&gt;"",1,0))</f>
        <v>#REF!</v>
      </c>
      <c r="V131" s="33" t="e">
        <f>IF('Crisis Indicator Data'!#REF!="No Data",1,IF(#REF!&lt;&gt;"",1,0))</f>
        <v>#REF!</v>
      </c>
      <c r="W131" s="33" t="e">
        <f>IF('Crisis Indicator Data'!#REF!="No Data",1,IF(#REF!&lt;&gt;"",1,0))</f>
        <v>#REF!</v>
      </c>
      <c r="X131" s="33" t="e">
        <f>IF('Crisis Indicator Data'!#REF!="No Data",1,IF(#REF!&lt;&gt;"",1,0))</f>
        <v>#REF!</v>
      </c>
      <c r="Y131" s="33" t="e">
        <f>IF('Crisis Indicator Data'!#REF!="No Data",1,IF(#REF!&lt;&gt;"",1,0))</f>
        <v>#REF!</v>
      </c>
      <c r="Z131" s="33" t="e">
        <f>IF('Crisis Indicator Data'!#REF!="No Data",1,IF(#REF!&lt;&gt;"",1,0))</f>
        <v>#REF!</v>
      </c>
      <c r="AA131" s="33" t="e">
        <f>IF('Crisis Indicator Data'!#REF!="No Data",1,IF(#REF!&lt;&gt;"",1,0))</f>
        <v>#REF!</v>
      </c>
      <c r="AB131" s="33" t="e">
        <f>IF('Crisis Indicator Data'!#REF!="No Data",1,IF(#REF!&lt;&gt;"",1,0))</f>
        <v>#REF!</v>
      </c>
      <c r="AC131" s="33" t="e">
        <f>IF('Crisis Indicator Data'!#REF!="No Data",1,IF(#REF!&lt;&gt;"",1,0))</f>
        <v>#REF!</v>
      </c>
      <c r="AD131" s="33" t="e">
        <f>IF('Crisis Indicator Data'!#REF!="No Data",1,IF(#REF!&lt;&gt;"",1,0))</f>
        <v>#REF!</v>
      </c>
      <c r="AE131" s="33" t="e">
        <f>IF('Crisis Indicator Data'!#REF!="No Data",1,IF(#REF!&lt;&gt;"",1,0))</f>
        <v>#REF!</v>
      </c>
      <c r="AF131" s="33" t="e">
        <f>IF('Crisis Indicator Data'!#REF!="No Data",1,IF(#REF!&lt;&gt;"",1,0))</f>
        <v>#REF!</v>
      </c>
      <c r="AG131" s="33" t="e">
        <f>IF('Crisis Indicator Data'!#REF!="No Data",1,IF(#REF!&lt;&gt;"",1,0))</f>
        <v>#REF!</v>
      </c>
      <c r="AH131" s="33" t="e">
        <f>IF('Crisis Indicator Data'!#REF!="No Data",1,IF(#REF!&lt;&gt;"",1,0))</f>
        <v>#REF!</v>
      </c>
      <c r="AI131" s="33" t="e">
        <f>IF('Crisis Indicator Data'!#REF!="No Data",1,IF(#REF!&lt;&gt;"",1,0))</f>
        <v>#REF!</v>
      </c>
      <c r="AJ131" s="33" t="e">
        <f>IF('Crisis Indicator Data'!#REF!="No Data",1,IF(#REF!&lt;&gt;"",1,0))</f>
        <v>#REF!</v>
      </c>
      <c r="AK131" s="33" t="e">
        <f>IF('Crisis Indicator Data'!#REF!="No Data",1,IF(#REF!&lt;&gt;"",1,0))</f>
        <v>#REF!</v>
      </c>
      <c r="AL131" s="33" t="e">
        <f>IF('Crisis Indicator Data'!#REF!="No Data",1,IF(#REF!&lt;&gt;"",1,0))</f>
        <v>#REF!</v>
      </c>
      <c r="AM131" s="33" t="e">
        <f>IF('Crisis Indicator Data'!#REF!="No Data",1,IF(#REF!&lt;&gt;"",1,0))</f>
        <v>#REF!</v>
      </c>
      <c r="AN131" s="33" t="e">
        <f>IF('Crisis Indicator Data'!#REF!="No Data",1,IF(#REF!&lt;&gt;"",1,0))</f>
        <v>#REF!</v>
      </c>
      <c r="AO131" s="33" t="e">
        <f>IF('Crisis Indicator Data'!#REF!="No Data",1,IF(#REF!&lt;&gt;"",1,0))</f>
        <v>#REF!</v>
      </c>
      <c r="AP131" s="33" t="e">
        <f>IF('Crisis Indicator Data'!#REF!="No Data",1,IF(#REF!&lt;&gt;"",1,0))</f>
        <v>#REF!</v>
      </c>
      <c r="AQ131" s="33" t="e">
        <f>IF('Crisis Indicator Data'!#REF!="No Data",1,IF(#REF!&lt;&gt;"",1,0))</f>
        <v>#REF!</v>
      </c>
      <c r="AR131" s="33" t="e">
        <f>IF('Crisis Indicator Data'!#REF!="No Data",1,IF(#REF!&lt;&gt;"",1,0))</f>
        <v>#REF!</v>
      </c>
      <c r="AS131" s="33" t="e">
        <f>IF('Crisis Indicator Data'!#REF!="No Data",1,IF(#REF!&lt;&gt;"",1,0))</f>
        <v>#REF!</v>
      </c>
      <c r="AT131" s="33" t="e">
        <f>IF('Crisis Indicator Data'!#REF!="No Data",1,IF(#REF!&lt;&gt;"",1,0))</f>
        <v>#REF!</v>
      </c>
      <c r="AU131" s="33" t="e">
        <f>IF('Crisis Indicator Data'!#REF!="No Data",1,IF(#REF!&lt;&gt;"",1,0))</f>
        <v>#REF!</v>
      </c>
      <c r="AV131" s="33" t="e">
        <f>IF('Crisis Indicator Data'!#REF!="No Data",1,IF(#REF!&lt;&gt;"",1,0))</f>
        <v>#REF!</v>
      </c>
      <c r="AW131" s="33" t="e">
        <f>IF('Crisis Indicator Data'!#REF!="No Data",1,IF(#REF!&lt;&gt;"",1,0))</f>
        <v>#REF!</v>
      </c>
      <c r="AX131" s="33" t="e">
        <f>IF('Crisis Indicator Data'!#REF!="No Data",1,IF(#REF!&lt;&gt;"",1,0))</f>
        <v>#REF!</v>
      </c>
      <c r="AY131" s="33" t="e">
        <f>IF('Crisis Indicator Data'!#REF!="No Data",1,IF(#REF!&lt;&gt;"",1,0))</f>
        <v>#REF!</v>
      </c>
      <c r="AZ131" s="33" t="e">
        <f>IF('Crisis Indicator Data'!#REF!="No Data",1,IF(#REF!&lt;&gt;"",1,0))</f>
        <v>#REF!</v>
      </c>
      <c r="BA131" t="e">
        <f t="shared" ref="BA131:BA192" si="4">SUM(B131:AZ131)</f>
        <v>#REF!</v>
      </c>
      <c r="BB131" s="35" t="e">
        <f t="shared" ref="BB131:BB192" si="5">BA131/51</f>
        <v>#REF!</v>
      </c>
    </row>
    <row r="132" spans="1:54" x14ac:dyDescent="0.3">
      <c r="A132" t="s">
        <v>244</v>
      </c>
      <c r="B132" s="33" t="e">
        <f>IF('Crisis Indicator Data'!#REF!="No Data",1,IF(#REF!&lt;&gt;"",1,0))</f>
        <v>#REF!</v>
      </c>
      <c r="C132" s="33" t="e">
        <f>IF('Crisis Indicator Data'!#REF!="No Data",1,IF(#REF!&lt;&gt;"",1,0))</f>
        <v>#REF!</v>
      </c>
      <c r="D132" s="33" t="e">
        <f>IF('Crisis Indicator Data'!#REF!="No Data",1,IF(#REF!&lt;&gt;"",1,0))</f>
        <v>#REF!</v>
      </c>
      <c r="E132" s="33" t="e">
        <f>IF('Crisis Indicator Data'!#REF!="No Data",1,IF(#REF!&lt;&gt;"",1,0))</f>
        <v>#REF!</v>
      </c>
      <c r="F132" s="33" t="e">
        <f>IF('Crisis Indicator Data'!#REF!="No Data",1,IF(#REF!&lt;&gt;"",1,0))</f>
        <v>#REF!</v>
      </c>
      <c r="G132" s="33" t="e">
        <f>IF('Crisis Indicator Data'!#REF!="No Data",1,IF(#REF!&lt;&gt;"",1,0))</f>
        <v>#REF!</v>
      </c>
      <c r="H132" s="33" t="e">
        <f>IF('Crisis Indicator Data'!#REF!="No Data",1,IF(#REF!&lt;&gt;"",1,0))</f>
        <v>#REF!</v>
      </c>
      <c r="I132" s="33" t="e">
        <f>IF('Crisis Indicator Data'!#REF!="No Data",1,IF(#REF!&lt;&gt;"",1,0))</f>
        <v>#REF!</v>
      </c>
      <c r="J132" s="33" t="e">
        <f>IF('Crisis Indicator Data'!#REF!="No Data",1,IF(#REF!&lt;&gt;"",1,0))</f>
        <v>#REF!</v>
      </c>
      <c r="K132" s="33" t="e">
        <f>IF('Crisis Indicator Data'!#REF!="No Data",1,IF(#REF!&lt;&gt;"",1,0))</f>
        <v>#REF!</v>
      </c>
      <c r="L132" s="33" t="e">
        <f>IF('Crisis Indicator Data'!#REF!="No Data",1,IF(#REF!&lt;&gt;"",1,0))</f>
        <v>#REF!</v>
      </c>
      <c r="M132" s="33" t="e">
        <f>IF('Crisis Indicator Data'!#REF!="No Data",1,IF(#REF!&lt;&gt;"",1,0))</f>
        <v>#REF!</v>
      </c>
      <c r="N132" s="33" t="e">
        <f>IF('Crisis Indicator Data'!#REF!="No Data",1,IF(#REF!&lt;&gt;"",1,0))</f>
        <v>#REF!</v>
      </c>
      <c r="O132" s="33" t="e">
        <f>IF('Crisis Indicator Data'!#REF!="No Data",1,IF(#REF!&lt;&gt;"",1,0))</f>
        <v>#REF!</v>
      </c>
      <c r="P132" s="33" t="e">
        <f>IF('Crisis Indicator Data'!#REF!="No Data",1,IF(#REF!&lt;&gt;"",1,0))</f>
        <v>#REF!</v>
      </c>
      <c r="Q132" s="33" t="e">
        <f>IF('Crisis Indicator Data'!#REF!="No Data",1,IF(#REF!&lt;&gt;"",1,0))</f>
        <v>#REF!</v>
      </c>
      <c r="R132" s="33" t="e">
        <f>IF('Crisis Indicator Data'!#REF!="No Data",1,IF(#REF!&lt;&gt;"",1,0))</f>
        <v>#REF!</v>
      </c>
      <c r="S132" s="33" t="e">
        <f>IF('Crisis Indicator Data'!#REF!="No Data",1,IF(#REF!&lt;&gt;"",1,0))</f>
        <v>#REF!</v>
      </c>
      <c r="T132" s="33" t="e">
        <f>IF('Crisis Indicator Data'!#REF!="No Data",1,IF(#REF!&lt;&gt;"",1,0))</f>
        <v>#REF!</v>
      </c>
      <c r="U132" s="33" t="e">
        <f>IF('Crisis Indicator Data'!#REF!="No Data",1,IF(#REF!&lt;&gt;"",1,0))</f>
        <v>#REF!</v>
      </c>
      <c r="V132" s="33" t="e">
        <f>IF('Crisis Indicator Data'!#REF!="No Data",1,IF(#REF!&lt;&gt;"",1,0))</f>
        <v>#REF!</v>
      </c>
      <c r="W132" s="33" t="e">
        <f>IF('Crisis Indicator Data'!#REF!="No Data",1,IF(#REF!&lt;&gt;"",1,0))</f>
        <v>#REF!</v>
      </c>
      <c r="X132" s="33" t="e">
        <f>IF('Crisis Indicator Data'!#REF!="No Data",1,IF(#REF!&lt;&gt;"",1,0))</f>
        <v>#REF!</v>
      </c>
      <c r="Y132" s="33" t="e">
        <f>IF('Crisis Indicator Data'!#REF!="No Data",1,IF(#REF!&lt;&gt;"",1,0))</f>
        <v>#REF!</v>
      </c>
      <c r="Z132" s="33" t="e">
        <f>IF('Crisis Indicator Data'!#REF!="No Data",1,IF(#REF!&lt;&gt;"",1,0))</f>
        <v>#REF!</v>
      </c>
      <c r="AA132" s="33" t="e">
        <f>IF('Crisis Indicator Data'!#REF!="No Data",1,IF(#REF!&lt;&gt;"",1,0))</f>
        <v>#REF!</v>
      </c>
      <c r="AB132" s="33" t="e">
        <f>IF('Crisis Indicator Data'!#REF!="No Data",1,IF(#REF!&lt;&gt;"",1,0))</f>
        <v>#REF!</v>
      </c>
      <c r="AC132" s="33" t="e">
        <f>IF('Crisis Indicator Data'!#REF!="No Data",1,IF(#REF!&lt;&gt;"",1,0))</f>
        <v>#REF!</v>
      </c>
      <c r="AD132" s="33" t="e">
        <f>IF('Crisis Indicator Data'!#REF!="No Data",1,IF(#REF!&lt;&gt;"",1,0))</f>
        <v>#REF!</v>
      </c>
      <c r="AE132" s="33" t="e">
        <f>IF('Crisis Indicator Data'!#REF!="No Data",1,IF(#REF!&lt;&gt;"",1,0))</f>
        <v>#REF!</v>
      </c>
      <c r="AF132" s="33" t="e">
        <f>IF('Crisis Indicator Data'!#REF!="No Data",1,IF(#REF!&lt;&gt;"",1,0))</f>
        <v>#REF!</v>
      </c>
      <c r="AG132" s="33" t="e">
        <f>IF('Crisis Indicator Data'!#REF!="No Data",1,IF(#REF!&lt;&gt;"",1,0))</f>
        <v>#REF!</v>
      </c>
      <c r="AH132" s="33" t="e">
        <f>IF('Crisis Indicator Data'!#REF!="No Data",1,IF(#REF!&lt;&gt;"",1,0))</f>
        <v>#REF!</v>
      </c>
      <c r="AI132" s="33" t="e">
        <f>IF('Crisis Indicator Data'!#REF!="No Data",1,IF(#REF!&lt;&gt;"",1,0))</f>
        <v>#REF!</v>
      </c>
      <c r="AJ132" s="33" t="e">
        <f>IF('Crisis Indicator Data'!#REF!="No Data",1,IF(#REF!&lt;&gt;"",1,0))</f>
        <v>#REF!</v>
      </c>
      <c r="AK132" s="33" t="e">
        <f>IF('Crisis Indicator Data'!#REF!="No Data",1,IF(#REF!&lt;&gt;"",1,0))</f>
        <v>#REF!</v>
      </c>
      <c r="AL132" s="33" t="e">
        <f>IF('Crisis Indicator Data'!#REF!="No Data",1,IF(#REF!&lt;&gt;"",1,0))</f>
        <v>#REF!</v>
      </c>
      <c r="AM132" s="33" t="e">
        <f>IF('Crisis Indicator Data'!#REF!="No Data",1,IF(#REF!&lt;&gt;"",1,0))</f>
        <v>#REF!</v>
      </c>
      <c r="AN132" s="33" t="e">
        <f>IF('Crisis Indicator Data'!#REF!="No Data",1,IF(#REF!&lt;&gt;"",1,0))</f>
        <v>#REF!</v>
      </c>
      <c r="AO132" s="33" t="e">
        <f>IF('Crisis Indicator Data'!#REF!="No Data",1,IF(#REF!&lt;&gt;"",1,0))</f>
        <v>#REF!</v>
      </c>
      <c r="AP132" s="33" t="e">
        <f>IF('Crisis Indicator Data'!#REF!="No Data",1,IF(#REF!&lt;&gt;"",1,0))</f>
        <v>#REF!</v>
      </c>
      <c r="AQ132" s="33" t="e">
        <f>IF('Crisis Indicator Data'!#REF!="No Data",1,IF(#REF!&lt;&gt;"",1,0))</f>
        <v>#REF!</v>
      </c>
      <c r="AR132" s="33" t="e">
        <f>IF('Crisis Indicator Data'!#REF!="No Data",1,IF(#REF!&lt;&gt;"",1,0))</f>
        <v>#REF!</v>
      </c>
      <c r="AS132" s="33" t="e">
        <f>IF('Crisis Indicator Data'!#REF!="No Data",1,IF(#REF!&lt;&gt;"",1,0))</f>
        <v>#REF!</v>
      </c>
      <c r="AT132" s="33" t="e">
        <f>IF('Crisis Indicator Data'!#REF!="No Data",1,IF(#REF!&lt;&gt;"",1,0))</f>
        <v>#REF!</v>
      </c>
      <c r="AU132" s="33" t="e">
        <f>IF('Crisis Indicator Data'!#REF!="No Data",1,IF(#REF!&lt;&gt;"",1,0))</f>
        <v>#REF!</v>
      </c>
      <c r="AV132" s="33" t="e">
        <f>IF('Crisis Indicator Data'!#REF!="No Data",1,IF(#REF!&lt;&gt;"",1,0))</f>
        <v>#REF!</v>
      </c>
      <c r="AW132" s="33" t="e">
        <f>IF('Crisis Indicator Data'!#REF!="No Data",1,IF(#REF!&lt;&gt;"",1,0))</f>
        <v>#REF!</v>
      </c>
      <c r="AX132" s="33" t="e">
        <f>IF('Crisis Indicator Data'!#REF!="No Data",1,IF(#REF!&lt;&gt;"",1,0))</f>
        <v>#REF!</v>
      </c>
      <c r="AY132" s="33" t="e">
        <f>IF('Crisis Indicator Data'!#REF!="No Data",1,IF(#REF!&lt;&gt;"",1,0))</f>
        <v>#REF!</v>
      </c>
      <c r="AZ132" s="33" t="e">
        <f>IF('Crisis Indicator Data'!#REF!="No Data",1,IF(#REF!&lt;&gt;"",1,0))</f>
        <v>#REF!</v>
      </c>
      <c r="BA132" t="e">
        <f t="shared" si="4"/>
        <v>#REF!</v>
      </c>
      <c r="BB132" s="35" t="e">
        <f t="shared" si="5"/>
        <v>#REF!</v>
      </c>
    </row>
    <row r="133" spans="1:54" x14ac:dyDescent="0.3">
      <c r="A133" t="s">
        <v>246</v>
      </c>
      <c r="B133" s="33" t="e">
        <f>IF('Crisis Indicator Data'!#REF!="No Data",1,IF(#REF!&lt;&gt;"",1,0))</f>
        <v>#REF!</v>
      </c>
      <c r="C133" s="33" t="e">
        <f>IF('Crisis Indicator Data'!#REF!="No Data",1,IF(#REF!&lt;&gt;"",1,0))</f>
        <v>#REF!</v>
      </c>
      <c r="D133" s="33" t="e">
        <f>IF('Crisis Indicator Data'!#REF!="No Data",1,IF(#REF!&lt;&gt;"",1,0))</f>
        <v>#REF!</v>
      </c>
      <c r="E133" s="33" t="e">
        <f>IF('Crisis Indicator Data'!#REF!="No Data",1,IF(#REF!&lt;&gt;"",1,0))</f>
        <v>#REF!</v>
      </c>
      <c r="F133" s="33" t="e">
        <f>IF('Crisis Indicator Data'!#REF!="No Data",1,IF(#REF!&lt;&gt;"",1,0))</f>
        <v>#REF!</v>
      </c>
      <c r="G133" s="33" t="e">
        <f>IF('Crisis Indicator Data'!#REF!="No Data",1,IF(#REF!&lt;&gt;"",1,0))</f>
        <v>#REF!</v>
      </c>
      <c r="H133" s="33" t="e">
        <f>IF('Crisis Indicator Data'!#REF!="No Data",1,IF(#REF!&lt;&gt;"",1,0))</f>
        <v>#REF!</v>
      </c>
      <c r="I133" s="33" t="e">
        <f>IF('Crisis Indicator Data'!#REF!="No Data",1,IF(#REF!&lt;&gt;"",1,0))</f>
        <v>#REF!</v>
      </c>
      <c r="J133" s="33" t="e">
        <f>IF('Crisis Indicator Data'!#REF!="No Data",1,IF(#REF!&lt;&gt;"",1,0))</f>
        <v>#REF!</v>
      </c>
      <c r="K133" s="33" t="e">
        <f>IF('Crisis Indicator Data'!#REF!="No Data",1,IF(#REF!&lt;&gt;"",1,0))</f>
        <v>#REF!</v>
      </c>
      <c r="L133" s="33" t="e">
        <f>IF('Crisis Indicator Data'!#REF!="No Data",1,IF(#REF!&lt;&gt;"",1,0))</f>
        <v>#REF!</v>
      </c>
      <c r="M133" s="33" t="e">
        <f>IF('Crisis Indicator Data'!#REF!="No Data",1,IF(#REF!&lt;&gt;"",1,0))</f>
        <v>#REF!</v>
      </c>
      <c r="N133" s="33" t="e">
        <f>IF('Crisis Indicator Data'!#REF!="No Data",1,IF(#REF!&lt;&gt;"",1,0))</f>
        <v>#REF!</v>
      </c>
      <c r="O133" s="33" t="e">
        <f>IF('Crisis Indicator Data'!#REF!="No Data",1,IF(#REF!&lt;&gt;"",1,0))</f>
        <v>#REF!</v>
      </c>
      <c r="P133" s="33" t="e">
        <f>IF('Crisis Indicator Data'!#REF!="No Data",1,IF(#REF!&lt;&gt;"",1,0))</f>
        <v>#REF!</v>
      </c>
      <c r="Q133" s="33" t="e">
        <f>IF('Crisis Indicator Data'!#REF!="No Data",1,IF(#REF!&lt;&gt;"",1,0))</f>
        <v>#REF!</v>
      </c>
      <c r="R133" s="33" t="e">
        <f>IF('Crisis Indicator Data'!#REF!="No Data",1,IF(#REF!&lt;&gt;"",1,0))</f>
        <v>#REF!</v>
      </c>
      <c r="S133" s="33" t="e">
        <f>IF('Crisis Indicator Data'!#REF!="No Data",1,IF(#REF!&lt;&gt;"",1,0))</f>
        <v>#REF!</v>
      </c>
      <c r="T133" s="33" t="e">
        <f>IF('Crisis Indicator Data'!#REF!="No Data",1,IF(#REF!&lt;&gt;"",1,0))</f>
        <v>#REF!</v>
      </c>
      <c r="U133" s="33" t="e">
        <f>IF('Crisis Indicator Data'!#REF!="No Data",1,IF(#REF!&lt;&gt;"",1,0))</f>
        <v>#REF!</v>
      </c>
      <c r="V133" s="33" t="e">
        <f>IF('Crisis Indicator Data'!#REF!="No Data",1,IF(#REF!&lt;&gt;"",1,0))</f>
        <v>#REF!</v>
      </c>
      <c r="W133" s="33" t="e">
        <f>IF('Crisis Indicator Data'!#REF!="No Data",1,IF(#REF!&lt;&gt;"",1,0))</f>
        <v>#REF!</v>
      </c>
      <c r="X133" s="33" t="e">
        <f>IF('Crisis Indicator Data'!#REF!="No Data",1,IF(#REF!&lt;&gt;"",1,0))</f>
        <v>#REF!</v>
      </c>
      <c r="Y133" s="33" t="e">
        <f>IF('Crisis Indicator Data'!#REF!="No Data",1,IF(#REF!&lt;&gt;"",1,0))</f>
        <v>#REF!</v>
      </c>
      <c r="Z133" s="33" t="e">
        <f>IF('Crisis Indicator Data'!#REF!="No Data",1,IF(#REF!&lt;&gt;"",1,0))</f>
        <v>#REF!</v>
      </c>
      <c r="AA133" s="33" t="e">
        <f>IF('Crisis Indicator Data'!#REF!="No Data",1,IF(#REF!&lt;&gt;"",1,0))</f>
        <v>#REF!</v>
      </c>
      <c r="AB133" s="33" t="e">
        <f>IF('Crisis Indicator Data'!#REF!="No Data",1,IF(#REF!&lt;&gt;"",1,0))</f>
        <v>#REF!</v>
      </c>
      <c r="AC133" s="33" t="e">
        <f>IF('Crisis Indicator Data'!#REF!="No Data",1,IF(#REF!&lt;&gt;"",1,0))</f>
        <v>#REF!</v>
      </c>
      <c r="AD133" s="33" t="e">
        <f>IF('Crisis Indicator Data'!#REF!="No Data",1,IF(#REF!&lt;&gt;"",1,0))</f>
        <v>#REF!</v>
      </c>
      <c r="AE133" s="33" t="e">
        <f>IF('Crisis Indicator Data'!#REF!="No Data",1,IF(#REF!&lt;&gt;"",1,0))</f>
        <v>#REF!</v>
      </c>
      <c r="AF133" s="33" t="e">
        <f>IF('Crisis Indicator Data'!#REF!="No Data",1,IF(#REF!&lt;&gt;"",1,0))</f>
        <v>#REF!</v>
      </c>
      <c r="AG133" s="33" t="e">
        <f>IF('Crisis Indicator Data'!#REF!="No Data",1,IF(#REF!&lt;&gt;"",1,0))</f>
        <v>#REF!</v>
      </c>
      <c r="AH133" s="33" t="e">
        <f>IF('Crisis Indicator Data'!#REF!="No Data",1,IF(#REF!&lt;&gt;"",1,0))</f>
        <v>#REF!</v>
      </c>
      <c r="AI133" s="33" t="e">
        <f>IF('Crisis Indicator Data'!#REF!="No Data",1,IF(#REF!&lt;&gt;"",1,0))</f>
        <v>#REF!</v>
      </c>
      <c r="AJ133" s="33" t="e">
        <f>IF('Crisis Indicator Data'!#REF!="No Data",1,IF(#REF!&lt;&gt;"",1,0))</f>
        <v>#REF!</v>
      </c>
      <c r="AK133" s="33" t="e">
        <f>IF('Crisis Indicator Data'!#REF!="No Data",1,IF(#REF!&lt;&gt;"",1,0))</f>
        <v>#REF!</v>
      </c>
      <c r="AL133" s="33" t="e">
        <f>IF('Crisis Indicator Data'!#REF!="No Data",1,IF(#REF!&lt;&gt;"",1,0))</f>
        <v>#REF!</v>
      </c>
      <c r="AM133" s="33" t="e">
        <f>IF('Crisis Indicator Data'!#REF!="No Data",1,IF(#REF!&lt;&gt;"",1,0))</f>
        <v>#REF!</v>
      </c>
      <c r="AN133" s="33" t="e">
        <f>IF('Crisis Indicator Data'!#REF!="No Data",1,IF(#REF!&lt;&gt;"",1,0))</f>
        <v>#REF!</v>
      </c>
      <c r="AO133" s="33" t="e">
        <f>IF('Crisis Indicator Data'!#REF!="No Data",1,IF(#REF!&lt;&gt;"",1,0))</f>
        <v>#REF!</v>
      </c>
      <c r="AP133" s="33" t="e">
        <f>IF('Crisis Indicator Data'!#REF!="No Data",1,IF(#REF!&lt;&gt;"",1,0))</f>
        <v>#REF!</v>
      </c>
      <c r="AQ133" s="33" t="e">
        <f>IF('Crisis Indicator Data'!#REF!="No Data",1,IF(#REF!&lt;&gt;"",1,0))</f>
        <v>#REF!</v>
      </c>
      <c r="AR133" s="33" t="e">
        <f>IF('Crisis Indicator Data'!#REF!="No Data",1,IF(#REF!&lt;&gt;"",1,0))</f>
        <v>#REF!</v>
      </c>
      <c r="AS133" s="33" t="e">
        <f>IF('Crisis Indicator Data'!#REF!="No Data",1,IF(#REF!&lt;&gt;"",1,0))</f>
        <v>#REF!</v>
      </c>
      <c r="AT133" s="33" t="e">
        <f>IF('Crisis Indicator Data'!#REF!="No Data",1,IF(#REF!&lt;&gt;"",1,0))</f>
        <v>#REF!</v>
      </c>
      <c r="AU133" s="33" t="e">
        <f>IF('Crisis Indicator Data'!#REF!="No Data",1,IF(#REF!&lt;&gt;"",1,0))</f>
        <v>#REF!</v>
      </c>
      <c r="AV133" s="33" t="e">
        <f>IF('Crisis Indicator Data'!#REF!="No Data",1,IF(#REF!&lt;&gt;"",1,0))</f>
        <v>#REF!</v>
      </c>
      <c r="AW133" s="33" t="e">
        <f>IF('Crisis Indicator Data'!#REF!="No Data",1,IF(#REF!&lt;&gt;"",1,0))</f>
        <v>#REF!</v>
      </c>
      <c r="AX133" s="33" t="e">
        <f>IF('Crisis Indicator Data'!#REF!="No Data",1,IF(#REF!&lt;&gt;"",1,0))</f>
        <v>#REF!</v>
      </c>
      <c r="AY133" s="33" t="e">
        <f>IF('Crisis Indicator Data'!#REF!="No Data",1,IF(#REF!&lt;&gt;"",1,0))</f>
        <v>#REF!</v>
      </c>
      <c r="AZ133" s="33" t="e">
        <f>IF('Crisis Indicator Data'!#REF!="No Data",1,IF(#REF!&lt;&gt;"",1,0))</f>
        <v>#REF!</v>
      </c>
      <c r="BA133" t="e">
        <f t="shared" si="4"/>
        <v>#REF!</v>
      </c>
      <c r="BB133" s="35" t="e">
        <f t="shared" si="5"/>
        <v>#REF!</v>
      </c>
    </row>
    <row r="134" spans="1:54" x14ac:dyDescent="0.3">
      <c r="A134" t="s">
        <v>248</v>
      </c>
      <c r="B134" s="33" t="e">
        <f>IF('Crisis Indicator Data'!#REF!="No Data",1,IF(#REF!&lt;&gt;"",1,0))</f>
        <v>#REF!</v>
      </c>
      <c r="C134" s="33" t="e">
        <f>IF('Crisis Indicator Data'!#REF!="No Data",1,IF(#REF!&lt;&gt;"",1,0))</f>
        <v>#REF!</v>
      </c>
      <c r="D134" s="33" t="e">
        <f>IF('Crisis Indicator Data'!#REF!="No Data",1,IF(#REF!&lt;&gt;"",1,0))</f>
        <v>#REF!</v>
      </c>
      <c r="E134" s="33" t="e">
        <f>IF('Crisis Indicator Data'!#REF!="No Data",1,IF(#REF!&lt;&gt;"",1,0))</f>
        <v>#REF!</v>
      </c>
      <c r="F134" s="33" t="e">
        <f>IF('Crisis Indicator Data'!#REF!="No Data",1,IF(#REF!&lt;&gt;"",1,0))</f>
        <v>#REF!</v>
      </c>
      <c r="G134" s="33" t="e">
        <f>IF('Crisis Indicator Data'!#REF!="No Data",1,IF(#REF!&lt;&gt;"",1,0))</f>
        <v>#REF!</v>
      </c>
      <c r="H134" s="33" t="e">
        <f>IF('Crisis Indicator Data'!#REF!="No Data",1,IF(#REF!&lt;&gt;"",1,0))</f>
        <v>#REF!</v>
      </c>
      <c r="I134" s="33" t="e">
        <f>IF('Crisis Indicator Data'!#REF!="No Data",1,IF(#REF!&lt;&gt;"",1,0))</f>
        <v>#REF!</v>
      </c>
      <c r="J134" s="33" t="e">
        <f>IF('Crisis Indicator Data'!#REF!="No Data",1,IF(#REF!&lt;&gt;"",1,0))</f>
        <v>#REF!</v>
      </c>
      <c r="K134" s="33" t="e">
        <f>IF('Crisis Indicator Data'!#REF!="No Data",1,IF(#REF!&lt;&gt;"",1,0))</f>
        <v>#REF!</v>
      </c>
      <c r="L134" s="33" t="e">
        <f>IF('Crisis Indicator Data'!#REF!="No Data",1,IF(#REF!&lt;&gt;"",1,0))</f>
        <v>#REF!</v>
      </c>
      <c r="M134" s="33" t="e">
        <f>IF('Crisis Indicator Data'!#REF!="No Data",1,IF(#REF!&lt;&gt;"",1,0))</f>
        <v>#REF!</v>
      </c>
      <c r="N134" s="33" t="e">
        <f>IF('Crisis Indicator Data'!#REF!="No Data",1,IF(#REF!&lt;&gt;"",1,0))</f>
        <v>#REF!</v>
      </c>
      <c r="O134" s="33" t="e">
        <f>IF('Crisis Indicator Data'!#REF!="No Data",1,IF(#REF!&lt;&gt;"",1,0))</f>
        <v>#REF!</v>
      </c>
      <c r="P134" s="33" t="e">
        <f>IF('Crisis Indicator Data'!#REF!="No Data",1,IF(#REF!&lt;&gt;"",1,0))</f>
        <v>#REF!</v>
      </c>
      <c r="Q134" s="33" t="e">
        <f>IF('Crisis Indicator Data'!#REF!="No Data",1,IF(#REF!&lt;&gt;"",1,0))</f>
        <v>#REF!</v>
      </c>
      <c r="R134" s="33" t="e">
        <f>IF('Crisis Indicator Data'!#REF!="No Data",1,IF(#REF!&lt;&gt;"",1,0))</f>
        <v>#REF!</v>
      </c>
      <c r="S134" s="33" t="e">
        <f>IF('Crisis Indicator Data'!#REF!="No Data",1,IF(#REF!&lt;&gt;"",1,0))</f>
        <v>#REF!</v>
      </c>
      <c r="T134" s="33" t="e">
        <f>IF('Crisis Indicator Data'!#REF!="No Data",1,IF(#REF!&lt;&gt;"",1,0))</f>
        <v>#REF!</v>
      </c>
      <c r="U134" s="33" t="e">
        <f>IF('Crisis Indicator Data'!#REF!="No Data",1,IF(#REF!&lt;&gt;"",1,0))</f>
        <v>#REF!</v>
      </c>
      <c r="V134" s="33" t="e">
        <f>IF('Crisis Indicator Data'!#REF!="No Data",1,IF(#REF!&lt;&gt;"",1,0))</f>
        <v>#REF!</v>
      </c>
      <c r="W134" s="33" t="e">
        <f>IF('Crisis Indicator Data'!#REF!="No Data",1,IF(#REF!&lt;&gt;"",1,0))</f>
        <v>#REF!</v>
      </c>
      <c r="X134" s="33" t="e">
        <f>IF('Crisis Indicator Data'!#REF!="No Data",1,IF(#REF!&lt;&gt;"",1,0))</f>
        <v>#REF!</v>
      </c>
      <c r="Y134" s="33" t="e">
        <f>IF('Crisis Indicator Data'!#REF!="No Data",1,IF(#REF!&lt;&gt;"",1,0))</f>
        <v>#REF!</v>
      </c>
      <c r="Z134" s="33" t="e">
        <f>IF('Crisis Indicator Data'!#REF!="No Data",1,IF(#REF!&lt;&gt;"",1,0))</f>
        <v>#REF!</v>
      </c>
      <c r="AA134" s="33" t="e">
        <f>IF('Crisis Indicator Data'!#REF!="No Data",1,IF(#REF!&lt;&gt;"",1,0))</f>
        <v>#REF!</v>
      </c>
      <c r="AB134" s="33" t="e">
        <f>IF('Crisis Indicator Data'!#REF!="No Data",1,IF(#REF!&lt;&gt;"",1,0))</f>
        <v>#REF!</v>
      </c>
      <c r="AC134" s="33" t="e">
        <f>IF('Crisis Indicator Data'!#REF!="No Data",1,IF(#REF!&lt;&gt;"",1,0))</f>
        <v>#REF!</v>
      </c>
      <c r="AD134" s="33" t="e">
        <f>IF('Crisis Indicator Data'!#REF!="No Data",1,IF(#REF!&lt;&gt;"",1,0))</f>
        <v>#REF!</v>
      </c>
      <c r="AE134" s="33" t="e">
        <f>IF('Crisis Indicator Data'!#REF!="No Data",1,IF(#REF!&lt;&gt;"",1,0))</f>
        <v>#REF!</v>
      </c>
      <c r="AF134" s="33" t="e">
        <f>IF('Crisis Indicator Data'!#REF!="No Data",1,IF(#REF!&lt;&gt;"",1,0))</f>
        <v>#REF!</v>
      </c>
      <c r="AG134" s="33" t="e">
        <f>IF('Crisis Indicator Data'!#REF!="No Data",1,IF(#REF!&lt;&gt;"",1,0))</f>
        <v>#REF!</v>
      </c>
      <c r="AH134" s="33" t="e">
        <f>IF('Crisis Indicator Data'!#REF!="No Data",1,IF(#REF!&lt;&gt;"",1,0))</f>
        <v>#REF!</v>
      </c>
      <c r="AI134" s="33" t="e">
        <f>IF('Crisis Indicator Data'!#REF!="No Data",1,IF(#REF!&lt;&gt;"",1,0))</f>
        <v>#REF!</v>
      </c>
      <c r="AJ134" s="33" t="e">
        <f>IF('Crisis Indicator Data'!#REF!="No Data",1,IF(#REF!&lt;&gt;"",1,0))</f>
        <v>#REF!</v>
      </c>
      <c r="AK134" s="33" t="e">
        <f>IF('Crisis Indicator Data'!#REF!="No Data",1,IF(#REF!&lt;&gt;"",1,0))</f>
        <v>#REF!</v>
      </c>
      <c r="AL134" s="33" t="e">
        <f>IF('Crisis Indicator Data'!#REF!="No Data",1,IF(#REF!&lt;&gt;"",1,0))</f>
        <v>#REF!</v>
      </c>
      <c r="AM134" s="33" t="e">
        <f>IF('Crisis Indicator Data'!#REF!="No Data",1,IF(#REF!&lt;&gt;"",1,0))</f>
        <v>#REF!</v>
      </c>
      <c r="AN134" s="33" t="e">
        <f>IF('Crisis Indicator Data'!#REF!="No Data",1,IF(#REF!&lt;&gt;"",1,0))</f>
        <v>#REF!</v>
      </c>
      <c r="AO134" s="33" t="e">
        <f>IF('Crisis Indicator Data'!#REF!="No Data",1,IF(#REF!&lt;&gt;"",1,0))</f>
        <v>#REF!</v>
      </c>
      <c r="AP134" s="33" t="e">
        <f>IF('Crisis Indicator Data'!#REF!="No Data",1,IF(#REF!&lt;&gt;"",1,0))</f>
        <v>#REF!</v>
      </c>
      <c r="AQ134" s="33" t="e">
        <f>IF('Crisis Indicator Data'!#REF!="No Data",1,IF(#REF!&lt;&gt;"",1,0))</f>
        <v>#REF!</v>
      </c>
      <c r="AR134" s="33" t="e">
        <f>IF('Crisis Indicator Data'!#REF!="No Data",1,IF(#REF!&lt;&gt;"",1,0))</f>
        <v>#REF!</v>
      </c>
      <c r="AS134" s="33" t="e">
        <f>IF('Crisis Indicator Data'!#REF!="No Data",1,IF(#REF!&lt;&gt;"",1,0))</f>
        <v>#REF!</v>
      </c>
      <c r="AT134" s="33" t="e">
        <f>IF('Crisis Indicator Data'!#REF!="No Data",1,IF(#REF!&lt;&gt;"",1,0))</f>
        <v>#REF!</v>
      </c>
      <c r="AU134" s="33" t="e">
        <f>IF('Crisis Indicator Data'!#REF!="No Data",1,IF(#REF!&lt;&gt;"",1,0))</f>
        <v>#REF!</v>
      </c>
      <c r="AV134" s="33" t="e">
        <f>IF('Crisis Indicator Data'!#REF!="No Data",1,IF(#REF!&lt;&gt;"",1,0))</f>
        <v>#REF!</v>
      </c>
      <c r="AW134" s="33" t="e">
        <f>IF('Crisis Indicator Data'!#REF!="No Data",1,IF(#REF!&lt;&gt;"",1,0))</f>
        <v>#REF!</v>
      </c>
      <c r="AX134" s="33" t="e">
        <f>IF('Crisis Indicator Data'!#REF!="No Data",1,IF(#REF!&lt;&gt;"",1,0))</f>
        <v>#REF!</v>
      </c>
      <c r="AY134" s="33" t="e">
        <f>IF('Crisis Indicator Data'!#REF!="No Data",1,IF(#REF!&lt;&gt;"",1,0))</f>
        <v>#REF!</v>
      </c>
      <c r="AZ134" s="33" t="e">
        <f>IF('Crisis Indicator Data'!#REF!="No Data",1,IF(#REF!&lt;&gt;"",1,0))</f>
        <v>#REF!</v>
      </c>
      <c r="BA134" t="e">
        <f t="shared" si="4"/>
        <v>#REF!</v>
      </c>
      <c r="BB134" s="35" t="e">
        <f t="shared" si="5"/>
        <v>#REF!</v>
      </c>
    </row>
    <row r="135" spans="1:54" x14ac:dyDescent="0.3">
      <c r="A135" t="s">
        <v>250</v>
      </c>
      <c r="B135" s="33" t="e">
        <f>IF('Crisis Indicator Data'!#REF!="No Data",1,IF(#REF!&lt;&gt;"",1,0))</f>
        <v>#REF!</v>
      </c>
      <c r="C135" s="33" t="e">
        <f>IF('Crisis Indicator Data'!#REF!="No Data",1,IF(#REF!&lt;&gt;"",1,0))</f>
        <v>#REF!</v>
      </c>
      <c r="D135" s="33" t="e">
        <f>IF('Crisis Indicator Data'!#REF!="No Data",1,IF(#REF!&lt;&gt;"",1,0))</f>
        <v>#REF!</v>
      </c>
      <c r="E135" s="33" t="e">
        <f>IF('Crisis Indicator Data'!#REF!="No Data",1,IF(#REF!&lt;&gt;"",1,0))</f>
        <v>#REF!</v>
      </c>
      <c r="F135" s="33" t="e">
        <f>IF('Crisis Indicator Data'!#REF!="No Data",1,IF(#REF!&lt;&gt;"",1,0))</f>
        <v>#REF!</v>
      </c>
      <c r="G135" s="33" t="e">
        <f>IF('Crisis Indicator Data'!#REF!="No Data",1,IF(#REF!&lt;&gt;"",1,0))</f>
        <v>#REF!</v>
      </c>
      <c r="H135" s="33" t="e">
        <f>IF('Crisis Indicator Data'!#REF!="No Data",1,IF(#REF!&lt;&gt;"",1,0))</f>
        <v>#REF!</v>
      </c>
      <c r="I135" s="33" t="e">
        <f>IF('Crisis Indicator Data'!#REF!="No Data",1,IF(#REF!&lt;&gt;"",1,0))</f>
        <v>#REF!</v>
      </c>
      <c r="J135" s="33" t="e">
        <f>IF('Crisis Indicator Data'!#REF!="No Data",1,IF(#REF!&lt;&gt;"",1,0))</f>
        <v>#REF!</v>
      </c>
      <c r="K135" s="33" t="e">
        <f>IF('Crisis Indicator Data'!#REF!="No Data",1,IF(#REF!&lt;&gt;"",1,0))</f>
        <v>#REF!</v>
      </c>
      <c r="L135" s="33" t="e">
        <f>IF('Crisis Indicator Data'!#REF!="No Data",1,IF(#REF!&lt;&gt;"",1,0))</f>
        <v>#REF!</v>
      </c>
      <c r="M135" s="33" t="e">
        <f>IF('Crisis Indicator Data'!#REF!="No Data",1,IF(#REF!&lt;&gt;"",1,0))</f>
        <v>#REF!</v>
      </c>
      <c r="N135" s="33" t="e">
        <f>IF('Crisis Indicator Data'!#REF!="No Data",1,IF(#REF!&lt;&gt;"",1,0))</f>
        <v>#REF!</v>
      </c>
      <c r="O135" s="33" t="e">
        <f>IF('Crisis Indicator Data'!#REF!="No Data",1,IF(#REF!&lt;&gt;"",1,0))</f>
        <v>#REF!</v>
      </c>
      <c r="P135" s="33" t="e">
        <f>IF('Crisis Indicator Data'!#REF!="No Data",1,IF(#REF!&lt;&gt;"",1,0))</f>
        <v>#REF!</v>
      </c>
      <c r="Q135" s="33" t="e">
        <f>IF('Crisis Indicator Data'!#REF!="No Data",1,IF(#REF!&lt;&gt;"",1,0))</f>
        <v>#REF!</v>
      </c>
      <c r="R135" s="33" t="e">
        <f>IF('Crisis Indicator Data'!#REF!="No Data",1,IF(#REF!&lt;&gt;"",1,0))</f>
        <v>#REF!</v>
      </c>
      <c r="S135" s="33" t="e">
        <f>IF('Crisis Indicator Data'!#REF!="No Data",1,IF(#REF!&lt;&gt;"",1,0))</f>
        <v>#REF!</v>
      </c>
      <c r="T135" s="33" t="e">
        <f>IF('Crisis Indicator Data'!#REF!="No Data",1,IF(#REF!&lt;&gt;"",1,0))</f>
        <v>#REF!</v>
      </c>
      <c r="U135" s="33" t="e">
        <f>IF('Crisis Indicator Data'!#REF!="No Data",1,IF(#REF!&lt;&gt;"",1,0))</f>
        <v>#REF!</v>
      </c>
      <c r="V135" s="33" t="e">
        <f>IF('Crisis Indicator Data'!#REF!="No Data",1,IF(#REF!&lt;&gt;"",1,0))</f>
        <v>#REF!</v>
      </c>
      <c r="W135" s="33" t="e">
        <f>IF('Crisis Indicator Data'!#REF!="No Data",1,IF(#REF!&lt;&gt;"",1,0))</f>
        <v>#REF!</v>
      </c>
      <c r="X135" s="33" t="e">
        <f>IF('Crisis Indicator Data'!#REF!="No Data",1,IF(#REF!&lt;&gt;"",1,0))</f>
        <v>#REF!</v>
      </c>
      <c r="Y135" s="33" t="e">
        <f>IF('Crisis Indicator Data'!#REF!="No Data",1,IF(#REF!&lt;&gt;"",1,0))</f>
        <v>#REF!</v>
      </c>
      <c r="Z135" s="33" t="e">
        <f>IF('Crisis Indicator Data'!#REF!="No Data",1,IF(#REF!&lt;&gt;"",1,0))</f>
        <v>#REF!</v>
      </c>
      <c r="AA135" s="33" t="e">
        <f>IF('Crisis Indicator Data'!#REF!="No Data",1,IF(#REF!&lt;&gt;"",1,0))</f>
        <v>#REF!</v>
      </c>
      <c r="AB135" s="33" t="e">
        <f>IF('Crisis Indicator Data'!#REF!="No Data",1,IF(#REF!&lt;&gt;"",1,0))</f>
        <v>#REF!</v>
      </c>
      <c r="AC135" s="33" t="e">
        <f>IF('Crisis Indicator Data'!#REF!="No Data",1,IF(#REF!&lt;&gt;"",1,0))</f>
        <v>#REF!</v>
      </c>
      <c r="AD135" s="33" t="e">
        <f>IF('Crisis Indicator Data'!#REF!="No Data",1,IF(#REF!&lt;&gt;"",1,0))</f>
        <v>#REF!</v>
      </c>
      <c r="AE135" s="33" t="e">
        <f>IF('Crisis Indicator Data'!#REF!="No Data",1,IF(#REF!&lt;&gt;"",1,0))</f>
        <v>#REF!</v>
      </c>
      <c r="AF135" s="33" t="e">
        <f>IF('Crisis Indicator Data'!#REF!="No Data",1,IF(#REF!&lt;&gt;"",1,0))</f>
        <v>#REF!</v>
      </c>
      <c r="AG135" s="33" t="e">
        <f>IF('Crisis Indicator Data'!#REF!="No Data",1,IF(#REF!&lt;&gt;"",1,0))</f>
        <v>#REF!</v>
      </c>
      <c r="AH135" s="33" t="e">
        <f>IF('Crisis Indicator Data'!#REF!="No Data",1,IF(#REF!&lt;&gt;"",1,0))</f>
        <v>#REF!</v>
      </c>
      <c r="AI135" s="33" t="e">
        <f>IF('Crisis Indicator Data'!#REF!="No Data",1,IF(#REF!&lt;&gt;"",1,0))</f>
        <v>#REF!</v>
      </c>
      <c r="AJ135" s="33" t="e">
        <f>IF('Crisis Indicator Data'!#REF!="No Data",1,IF(#REF!&lt;&gt;"",1,0))</f>
        <v>#REF!</v>
      </c>
      <c r="AK135" s="33" t="e">
        <f>IF('Crisis Indicator Data'!#REF!="No Data",1,IF(#REF!&lt;&gt;"",1,0))</f>
        <v>#REF!</v>
      </c>
      <c r="AL135" s="33" t="e">
        <f>IF('Crisis Indicator Data'!#REF!="No Data",1,IF(#REF!&lt;&gt;"",1,0))</f>
        <v>#REF!</v>
      </c>
      <c r="AM135" s="33" t="e">
        <f>IF('Crisis Indicator Data'!#REF!="No Data",1,IF(#REF!&lt;&gt;"",1,0))</f>
        <v>#REF!</v>
      </c>
      <c r="AN135" s="33" t="e">
        <f>IF('Crisis Indicator Data'!#REF!="No Data",1,IF(#REF!&lt;&gt;"",1,0))</f>
        <v>#REF!</v>
      </c>
      <c r="AO135" s="33" t="e">
        <f>IF('Crisis Indicator Data'!#REF!="No Data",1,IF(#REF!&lt;&gt;"",1,0))</f>
        <v>#REF!</v>
      </c>
      <c r="AP135" s="33" t="e">
        <f>IF('Crisis Indicator Data'!#REF!="No Data",1,IF(#REF!&lt;&gt;"",1,0))</f>
        <v>#REF!</v>
      </c>
      <c r="AQ135" s="33" t="e">
        <f>IF('Crisis Indicator Data'!#REF!="No Data",1,IF(#REF!&lt;&gt;"",1,0))</f>
        <v>#REF!</v>
      </c>
      <c r="AR135" s="33" t="e">
        <f>IF('Crisis Indicator Data'!#REF!="No Data",1,IF(#REF!&lt;&gt;"",1,0))</f>
        <v>#REF!</v>
      </c>
      <c r="AS135" s="33" t="e">
        <f>IF('Crisis Indicator Data'!#REF!="No Data",1,IF(#REF!&lt;&gt;"",1,0))</f>
        <v>#REF!</v>
      </c>
      <c r="AT135" s="33" t="e">
        <f>IF('Crisis Indicator Data'!#REF!="No Data",1,IF(#REF!&lt;&gt;"",1,0))</f>
        <v>#REF!</v>
      </c>
      <c r="AU135" s="33" t="e">
        <f>IF('Crisis Indicator Data'!#REF!="No Data",1,IF(#REF!&lt;&gt;"",1,0))</f>
        <v>#REF!</v>
      </c>
      <c r="AV135" s="33" t="e">
        <f>IF('Crisis Indicator Data'!#REF!="No Data",1,IF(#REF!&lt;&gt;"",1,0))</f>
        <v>#REF!</v>
      </c>
      <c r="AW135" s="33" t="e">
        <f>IF('Crisis Indicator Data'!#REF!="No Data",1,IF(#REF!&lt;&gt;"",1,0))</f>
        <v>#REF!</v>
      </c>
      <c r="AX135" s="33" t="e">
        <f>IF('Crisis Indicator Data'!#REF!="No Data",1,IF(#REF!&lt;&gt;"",1,0))</f>
        <v>#REF!</v>
      </c>
      <c r="AY135" s="33" t="e">
        <f>IF('Crisis Indicator Data'!#REF!="No Data",1,IF(#REF!&lt;&gt;"",1,0))</f>
        <v>#REF!</v>
      </c>
      <c r="AZ135" s="33" t="e">
        <f>IF('Crisis Indicator Data'!#REF!="No Data",1,IF(#REF!&lt;&gt;"",1,0))</f>
        <v>#REF!</v>
      </c>
      <c r="BA135" t="e">
        <f t="shared" si="4"/>
        <v>#REF!</v>
      </c>
      <c r="BB135" s="35" t="e">
        <f t="shared" si="5"/>
        <v>#REF!</v>
      </c>
    </row>
    <row r="136" spans="1:54" x14ac:dyDescent="0.3">
      <c r="A136" t="s">
        <v>252</v>
      </c>
      <c r="B136" s="33" t="e">
        <f>IF('Crisis Indicator Data'!#REF!="No Data",1,IF(#REF!&lt;&gt;"",1,0))</f>
        <v>#REF!</v>
      </c>
      <c r="C136" s="33" t="e">
        <f>IF('Crisis Indicator Data'!#REF!="No Data",1,IF(#REF!&lt;&gt;"",1,0))</f>
        <v>#REF!</v>
      </c>
      <c r="D136" s="33" t="e">
        <f>IF('Crisis Indicator Data'!#REF!="No Data",1,IF(#REF!&lt;&gt;"",1,0))</f>
        <v>#REF!</v>
      </c>
      <c r="E136" s="33" t="e">
        <f>IF('Crisis Indicator Data'!#REF!="No Data",1,IF(#REF!&lt;&gt;"",1,0))</f>
        <v>#REF!</v>
      </c>
      <c r="F136" s="33" t="e">
        <f>IF('Crisis Indicator Data'!#REF!="No Data",1,IF(#REF!&lt;&gt;"",1,0))</f>
        <v>#REF!</v>
      </c>
      <c r="G136" s="33" t="e">
        <f>IF('Crisis Indicator Data'!#REF!="No Data",1,IF(#REF!&lt;&gt;"",1,0))</f>
        <v>#REF!</v>
      </c>
      <c r="H136" s="33" t="e">
        <f>IF('Crisis Indicator Data'!#REF!="No Data",1,IF(#REF!&lt;&gt;"",1,0))</f>
        <v>#REF!</v>
      </c>
      <c r="I136" s="33" t="e">
        <f>IF('Crisis Indicator Data'!#REF!="No Data",1,IF(#REF!&lt;&gt;"",1,0))</f>
        <v>#REF!</v>
      </c>
      <c r="J136" s="33" t="e">
        <f>IF('Crisis Indicator Data'!#REF!="No Data",1,IF(#REF!&lt;&gt;"",1,0))</f>
        <v>#REF!</v>
      </c>
      <c r="K136" s="33" t="e">
        <f>IF('Crisis Indicator Data'!#REF!="No Data",1,IF(#REF!&lt;&gt;"",1,0))</f>
        <v>#REF!</v>
      </c>
      <c r="L136" s="33" t="e">
        <f>IF('Crisis Indicator Data'!#REF!="No Data",1,IF(#REF!&lt;&gt;"",1,0))</f>
        <v>#REF!</v>
      </c>
      <c r="M136" s="33" t="e">
        <f>IF('Crisis Indicator Data'!#REF!="No Data",1,IF(#REF!&lt;&gt;"",1,0))</f>
        <v>#REF!</v>
      </c>
      <c r="N136" s="33" t="e">
        <f>IF('Crisis Indicator Data'!#REF!="No Data",1,IF(#REF!&lt;&gt;"",1,0))</f>
        <v>#REF!</v>
      </c>
      <c r="O136" s="33" t="e">
        <f>IF('Crisis Indicator Data'!#REF!="No Data",1,IF(#REF!&lt;&gt;"",1,0))</f>
        <v>#REF!</v>
      </c>
      <c r="P136" s="33" t="e">
        <f>IF('Crisis Indicator Data'!#REF!="No Data",1,IF(#REF!&lt;&gt;"",1,0))</f>
        <v>#REF!</v>
      </c>
      <c r="Q136" s="33" t="e">
        <f>IF('Crisis Indicator Data'!#REF!="No Data",1,IF(#REF!&lt;&gt;"",1,0))</f>
        <v>#REF!</v>
      </c>
      <c r="R136" s="33" t="e">
        <f>IF('Crisis Indicator Data'!#REF!="No Data",1,IF(#REF!&lt;&gt;"",1,0))</f>
        <v>#REF!</v>
      </c>
      <c r="S136" s="33" t="e">
        <f>IF('Crisis Indicator Data'!#REF!="No Data",1,IF(#REF!&lt;&gt;"",1,0))</f>
        <v>#REF!</v>
      </c>
      <c r="T136" s="33" t="e">
        <f>IF('Crisis Indicator Data'!#REF!="No Data",1,IF(#REF!&lt;&gt;"",1,0))</f>
        <v>#REF!</v>
      </c>
      <c r="U136" s="33" t="e">
        <f>IF('Crisis Indicator Data'!#REF!="No Data",1,IF(#REF!&lt;&gt;"",1,0))</f>
        <v>#REF!</v>
      </c>
      <c r="V136" s="33" t="e">
        <f>IF('Crisis Indicator Data'!#REF!="No Data",1,IF(#REF!&lt;&gt;"",1,0))</f>
        <v>#REF!</v>
      </c>
      <c r="W136" s="33" t="e">
        <f>IF('Crisis Indicator Data'!#REF!="No Data",1,IF(#REF!&lt;&gt;"",1,0))</f>
        <v>#REF!</v>
      </c>
      <c r="X136" s="33" t="e">
        <f>IF('Crisis Indicator Data'!#REF!="No Data",1,IF(#REF!&lt;&gt;"",1,0))</f>
        <v>#REF!</v>
      </c>
      <c r="Y136" s="33" t="e">
        <f>IF('Crisis Indicator Data'!#REF!="No Data",1,IF(#REF!&lt;&gt;"",1,0))</f>
        <v>#REF!</v>
      </c>
      <c r="Z136" s="33" t="e">
        <f>IF('Crisis Indicator Data'!#REF!="No Data",1,IF(#REF!&lt;&gt;"",1,0))</f>
        <v>#REF!</v>
      </c>
      <c r="AA136" s="33" t="e">
        <f>IF('Crisis Indicator Data'!#REF!="No Data",1,IF(#REF!&lt;&gt;"",1,0))</f>
        <v>#REF!</v>
      </c>
      <c r="AB136" s="33" t="e">
        <f>IF('Crisis Indicator Data'!#REF!="No Data",1,IF(#REF!&lt;&gt;"",1,0))</f>
        <v>#REF!</v>
      </c>
      <c r="AC136" s="33" t="e">
        <f>IF('Crisis Indicator Data'!#REF!="No Data",1,IF(#REF!&lt;&gt;"",1,0))</f>
        <v>#REF!</v>
      </c>
      <c r="AD136" s="33" t="e">
        <f>IF('Crisis Indicator Data'!#REF!="No Data",1,IF(#REF!&lt;&gt;"",1,0))</f>
        <v>#REF!</v>
      </c>
      <c r="AE136" s="33" t="e">
        <f>IF('Crisis Indicator Data'!#REF!="No Data",1,IF(#REF!&lt;&gt;"",1,0))</f>
        <v>#REF!</v>
      </c>
      <c r="AF136" s="33" t="e">
        <f>IF('Crisis Indicator Data'!#REF!="No Data",1,IF(#REF!&lt;&gt;"",1,0))</f>
        <v>#REF!</v>
      </c>
      <c r="AG136" s="33" t="e">
        <f>IF('Crisis Indicator Data'!#REF!="No Data",1,IF(#REF!&lt;&gt;"",1,0))</f>
        <v>#REF!</v>
      </c>
      <c r="AH136" s="33" t="e">
        <f>IF('Crisis Indicator Data'!#REF!="No Data",1,IF(#REF!&lt;&gt;"",1,0))</f>
        <v>#REF!</v>
      </c>
      <c r="AI136" s="33" t="e">
        <f>IF('Crisis Indicator Data'!#REF!="No Data",1,IF(#REF!&lt;&gt;"",1,0))</f>
        <v>#REF!</v>
      </c>
      <c r="AJ136" s="33" t="e">
        <f>IF('Crisis Indicator Data'!#REF!="No Data",1,IF(#REF!&lt;&gt;"",1,0))</f>
        <v>#REF!</v>
      </c>
      <c r="AK136" s="33" t="e">
        <f>IF('Crisis Indicator Data'!#REF!="No Data",1,IF(#REF!&lt;&gt;"",1,0))</f>
        <v>#REF!</v>
      </c>
      <c r="AL136" s="33" t="e">
        <f>IF('Crisis Indicator Data'!#REF!="No Data",1,IF(#REF!&lt;&gt;"",1,0))</f>
        <v>#REF!</v>
      </c>
      <c r="AM136" s="33" t="e">
        <f>IF('Crisis Indicator Data'!#REF!="No Data",1,IF(#REF!&lt;&gt;"",1,0))</f>
        <v>#REF!</v>
      </c>
      <c r="AN136" s="33" t="e">
        <f>IF('Crisis Indicator Data'!#REF!="No Data",1,IF(#REF!&lt;&gt;"",1,0))</f>
        <v>#REF!</v>
      </c>
      <c r="AO136" s="33" t="e">
        <f>IF('Crisis Indicator Data'!#REF!="No Data",1,IF(#REF!&lt;&gt;"",1,0))</f>
        <v>#REF!</v>
      </c>
      <c r="AP136" s="33" t="e">
        <f>IF('Crisis Indicator Data'!#REF!="No Data",1,IF(#REF!&lt;&gt;"",1,0))</f>
        <v>#REF!</v>
      </c>
      <c r="AQ136" s="33" t="e">
        <f>IF('Crisis Indicator Data'!#REF!="No Data",1,IF(#REF!&lt;&gt;"",1,0))</f>
        <v>#REF!</v>
      </c>
      <c r="AR136" s="33" t="e">
        <f>IF('Crisis Indicator Data'!#REF!="No Data",1,IF(#REF!&lt;&gt;"",1,0))</f>
        <v>#REF!</v>
      </c>
      <c r="AS136" s="33" t="e">
        <f>IF('Crisis Indicator Data'!#REF!="No Data",1,IF(#REF!&lt;&gt;"",1,0))</f>
        <v>#REF!</v>
      </c>
      <c r="AT136" s="33" t="e">
        <f>IF('Crisis Indicator Data'!#REF!="No Data",1,IF(#REF!&lt;&gt;"",1,0))</f>
        <v>#REF!</v>
      </c>
      <c r="AU136" s="33" t="e">
        <f>IF('Crisis Indicator Data'!#REF!="No Data",1,IF(#REF!&lt;&gt;"",1,0))</f>
        <v>#REF!</v>
      </c>
      <c r="AV136" s="33" t="e">
        <f>IF('Crisis Indicator Data'!#REF!="No Data",1,IF(#REF!&lt;&gt;"",1,0))</f>
        <v>#REF!</v>
      </c>
      <c r="AW136" s="33" t="e">
        <f>IF('Crisis Indicator Data'!#REF!="No Data",1,IF(#REF!&lt;&gt;"",1,0))</f>
        <v>#REF!</v>
      </c>
      <c r="AX136" s="33" t="e">
        <f>IF('Crisis Indicator Data'!#REF!="No Data",1,IF(#REF!&lt;&gt;"",1,0))</f>
        <v>#REF!</v>
      </c>
      <c r="AY136" s="33" t="e">
        <f>IF('Crisis Indicator Data'!#REF!="No Data",1,IF(#REF!&lt;&gt;"",1,0))</f>
        <v>#REF!</v>
      </c>
      <c r="AZ136" s="33" t="e">
        <f>IF('Crisis Indicator Data'!#REF!="No Data",1,IF(#REF!&lt;&gt;"",1,0))</f>
        <v>#REF!</v>
      </c>
      <c r="BA136" t="e">
        <f t="shared" si="4"/>
        <v>#REF!</v>
      </c>
      <c r="BB136" s="35" t="e">
        <f t="shared" si="5"/>
        <v>#REF!</v>
      </c>
    </row>
    <row r="137" spans="1:54" x14ac:dyDescent="0.3">
      <c r="A137" t="s">
        <v>254</v>
      </c>
      <c r="B137" s="33" t="e">
        <f>IF('Crisis Indicator Data'!#REF!="No Data",1,IF(#REF!&lt;&gt;"",1,0))</f>
        <v>#REF!</v>
      </c>
      <c r="C137" s="33" t="e">
        <f>IF('Crisis Indicator Data'!#REF!="No Data",1,IF(#REF!&lt;&gt;"",1,0))</f>
        <v>#REF!</v>
      </c>
      <c r="D137" s="33" t="e">
        <f>IF('Crisis Indicator Data'!#REF!="No Data",1,IF(#REF!&lt;&gt;"",1,0))</f>
        <v>#REF!</v>
      </c>
      <c r="E137" s="33" t="e">
        <f>IF('Crisis Indicator Data'!#REF!="No Data",1,IF(#REF!&lt;&gt;"",1,0))</f>
        <v>#REF!</v>
      </c>
      <c r="F137" s="33" t="e">
        <f>IF('Crisis Indicator Data'!#REF!="No Data",1,IF(#REF!&lt;&gt;"",1,0))</f>
        <v>#REF!</v>
      </c>
      <c r="G137" s="33" t="e">
        <f>IF('Crisis Indicator Data'!#REF!="No Data",1,IF(#REF!&lt;&gt;"",1,0))</f>
        <v>#REF!</v>
      </c>
      <c r="H137" s="33" t="e">
        <f>IF('Crisis Indicator Data'!#REF!="No Data",1,IF(#REF!&lt;&gt;"",1,0))</f>
        <v>#REF!</v>
      </c>
      <c r="I137" s="33" t="e">
        <f>IF('Crisis Indicator Data'!#REF!="No Data",1,IF(#REF!&lt;&gt;"",1,0))</f>
        <v>#REF!</v>
      </c>
      <c r="J137" s="33" t="e">
        <f>IF('Crisis Indicator Data'!#REF!="No Data",1,IF(#REF!&lt;&gt;"",1,0))</f>
        <v>#REF!</v>
      </c>
      <c r="K137" s="33" t="e">
        <f>IF('Crisis Indicator Data'!#REF!="No Data",1,IF(#REF!&lt;&gt;"",1,0))</f>
        <v>#REF!</v>
      </c>
      <c r="L137" s="33" t="e">
        <f>IF('Crisis Indicator Data'!#REF!="No Data",1,IF(#REF!&lt;&gt;"",1,0))</f>
        <v>#REF!</v>
      </c>
      <c r="M137" s="33" t="e">
        <f>IF('Crisis Indicator Data'!#REF!="No Data",1,IF(#REF!&lt;&gt;"",1,0))</f>
        <v>#REF!</v>
      </c>
      <c r="N137" s="33" t="e">
        <f>IF('Crisis Indicator Data'!#REF!="No Data",1,IF(#REF!&lt;&gt;"",1,0))</f>
        <v>#REF!</v>
      </c>
      <c r="O137" s="33" t="e">
        <f>IF('Crisis Indicator Data'!#REF!="No Data",1,IF(#REF!&lt;&gt;"",1,0))</f>
        <v>#REF!</v>
      </c>
      <c r="P137" s="33" t="e">
        <f>IF('Crisis Indicator Data'!#REF!="No Data",1,IF(#REF!&lt;&gt;"",1,0))</f>
        <v>#REF!</v>
      </c>
      <c r="Q137" s="33" t="e">
        <f>IF('Crisis Indicator Data'!#REF!="No Data",1,IF(#REF!&lt;&gt;"",1,0))</f>
        <v>#REF!</v>
      </c>
      <c r="R137" s="33" t="e">
        <f>IF('Crisis Indicator Data'!#REF!="No Data",1,IF(#REF!&lt;&gt;"",1,0))</f>
        <v>#REF!</v>
      </c>
      <c r="S137" s="33" t="e">
        <f>IF('Crisis Indicator Data'!#REF!="No Data",1,IF(#REF!&lt;&gt;"",1,0))</f>
        <v>#REF!</v>
      </c>
      <c r="T137" s="33" t="e">
        <f>IF('Crisis Indicator Data'!#REF!="No Data",1,IF(#REF!&lt;&gt;"",1,0))</f>
        <v>#REF!</v>
      </c>
      <c r="U137" s="33" t="e">
        <f>IF('Crisis Indicator Data'!#REF!="No Data",1,IF(#REF!&lt;&gt;"",1,0))</f>
        <v>#REF!</v>
      </c>
      <c r="V137" s="33" t="e">
        <f>IF('Crisis Indicator Data'!#REF!="No Data",1,IF(#REF!&lt;&gt;"",1,0))</f>
        <v>#REF!</v>
      </c>
      <c r="W137" s="33" t="e">
        <f>IF('Crisis Indicator Data'!#REF!="No Data",1,IF(#REF!&lt;&gt;"",1,0))</f>
        <v>#REF!</v>
      </c>
      <c r="X137" s="33" t="e">
        <f>IF('Crisis Indicator Data'!#REF!="No Data",1,IF(#REF!&lt;&gt;"",1,0))</f>
        <v>#REF!</v>
      </c>
      <c r="Y137" s="33" t="e">
        <f>IF('Crisis Indicator Data'!#REF!="No Data",1,IF(#REF!&lt;&gt;"",1,0))</f>
        <v>#REF!</v>
      </c>
      <c r="Z137" s="33" t="e">
        <f>IF('Crisis Indicator Data'!#REF!="No Data",1,IF(#REF!&lt;&gt;"",1,0))</f>
        <v>#REF!</v>
      </c>
      <c r="AA137" s="33" t="e">
        <f>IF('Crisis Indicator Data'!#REF!="No Data",1,IF(#REF!&lt;&gt;"",1,0))</f>
        <v>#REF!</v>
      </c>
      <c r="AB137" s="33" t="e">
        <f>IF('Crisis Indicator Data'!#REF!="No Data",1,IF(#REF!&lt;&gt;"",1,0))</f>
        <v>#REF!</v>
      </c>
      <c r="AC137" s="33" t="e">
        <f>IF('Crisis Indicator Data'!#REF!="No Data",1,IF(#REF!&lt;&gt;"",1,0))</f>
        <v>#REF!</v>
      </c>
      <c r="AD137" s="33" t="e">
        <f>IF('Crisis Indicator Data'!#REF!="No Data",1,IF(#REF!&lt;&gt;"",1,0))</f>
        <v>#REF!</v>
      </c>
      <c r="AE137" s="33" t="e">
        <f>IF('Crisis Indicator Data'!#REF!="No Data",1,IF(#REF!&lt;&gt;"",1,0))</f>
        <v>#REF!</v>
      </c>
      <c r="AF137" s="33" t="e">
        <f>IF('Crisis Indicator Data'!#REF!="No Data",1,IF(#REF!&lt;&gt;"",1,0))</f>
        <v>#REF!</v>
      </c>
      <c r="AG137" s="33" t="e">
        <f>IF('Crisis Indicator Data'!#REF!="No Data",1,IF(#REF!&lt;&gt;"",1,0))</f>
        <v>#REF!</v>
      </c>
      <c r="AH137" s="33" t="e">
        <f>IF('Crisis Indicator Data'!#REF!="No Data",1,IF(#REF!&lt;&gt;"",1,0))</f>
        <v>#REF!</v>
      </c>
      <c r="AI137" s="33" t="e">
        <f>IF('Crisis Indicator Data'!#REF!="No Data",1,IF(#REF!&lt;&gt;"",1,0))</f>
        <v>#REF!</v>
      </c>
      <c r="AJ137" s="33" t="e">
        <f>IF('Crisis Indicator Data'!#REF!="No Data",1,IF(#REF!&lt;&gt;"",1,0))</f>
        <v>#REF!</v>
      </c>
      <c r="AK137" s="33" t="e">
        <f>IF('Crisis Indicator Data'!#REF!="No Data",1,IF(#REF!&lt;&gt;"",1,0))</f>
        <v>#REF!</v>
      </c>
      <c r="AL137" s="33" t="e">
        <f>IF('Crisis Indicator Data'!#REF!="No Data",1,IF(#REF!&lt;&gt;"",1,0))</f>
        <v>#REF!</v>
      </c>
      <c r="AM137" s="33" t="e">
        <f>IF('Crisis Indicator Data'!#REF!="No Data",1,IF(#REF!&lt;&gt;"",1,0))</f>
        <v>#REF!</v>
      </c>
      <c r="AN137" s="33" t="e">
        <f>IF('Crisis Indicator Data'!#REF!="No Data",1,IF(#REF!&lt;&gt;"",1,0))</f>
        <v>#REF!</v>
      </c>
      <c r="AO137" s="33" t="e">
        <f>IF('Crisis Indicator Data'!#REF!="No Data",1,IF(#REF!&lt;&gt;"",1,0))</f>
        <v>#REF!</v>
      </c>
      <c r="AP137" s="33" t="e">
        <f>IF('Crisis Indicator Data'!#REF!="No Data",1,IF(#REF!&lt;&gt;"",1,0))</f>
        <v>#REF!</v>
      </c>
      <c r="AQ137" s="33" t="e">
        <f>IF('Crisis Indicator Data'!#REF!="No Data",1,IF(#REF!&lt;&gt;"",1,0))</f>
        <v>#REF!</v>
      </c>
      <c r="AR137" s="33" t="e">
        <f>IF('Crisis Indicator Data'!#REF!="No Data",1,IF(#REF!&lt;&gt;"",1,0))</f>
        <v>#REF!</v>
      </c>
      <c r="AS137" s="33" t="e">
        <f>IF('Crisis Indicator Data'!#REF!="No Data",1,IF(#REF!&lt;&gt;"",1,0))</f>
        <v>#REF!</v>
      </c>
      <c r="AT137" s="33" t="e">
        <f>IF('Crisis Indicator Data'!#REF!="No Data",1,IF(#REF!&lt;&gt;"",1,0))</f>
        <v>#REF!</v>
      </c>
      <c r="AU137" s="33" t="e">
        <f>IF('Crisis Indicator Data'!#REF!="No Data",1,IF(#REF!&lt;&gt;"",1,0))</f>
        <v>#REF!</v>
      </c>
      <c r="AV137" s="33" t="e">
        <f>IF('Crisis Indicator Data'!#REF!="No Data",1,IF(#REF!&lt;&gt;"",1,0))</f>
        <v>#REF!</v>
      </c>
      <c r="AW137" s="33" t="e">
        <f>IF('Crisis Indicator Data'!#REF!="No Data",1,IF(#REF!&lt;&gt;"",1,0))</f>
        <v>#REF!</v>
      </c>
      <c r="AX137" s="33" t="e">
        <f>IF('Crisis Indicator Data'!#REF!="No Data",1,IF(#REF!&lt;&gt;"",1,0))</f>
        <v>#REF!</v>
      </c>
      <c r="AY137" s="33" t="e">
        <f>IF('Crisis Indicator Data'!#REF!="No Data",1,IF(#REF!&lt;&gt;"",1,0))</f>
        <v>#REF!</v>
      </c>
      <c r="AZ137" s="33" t="e">
        <f>IF('Crisis Indicator Data'!#REF!="No Data",1,IF(#REF!&lt;&gt;"",1,0))</f>
        <v>#REF!</v>
      </c>
      <c r="BA137" t="e">
        <f t="shared" si="4"/>
        <v>#REF!</v>
      </c>
      <c r="BB137" s="35" t="e">
        <f t="shared" si="5"/>
        <v>#REF!</v>
      </c>
    </row>
    <row r="138" spans="1:54" x14ac:dyDescent="0.3">
      <c r="A138" t="s">
        <v>256</v>
      </c>
      <c r="B138" s="33" t="e">
        <f>IF('Crisis Indicator Data'!#REF!="No Data",1,IF(#REF!&lt;&gt;"",1,0))</f>
        <v>#REF!</v>
      </c>
      <c r="C138" s="33" t="e">
        <f>IF('Crisis Indicator Data'!#REF!="No Data",1,IF(#REF!&lt;&gt;"",1,0))</f>
        <v>#REF!</v>
      </c>
      <c r="D138" s="33" t="e">
        <f>IF('Crisis Indicator Data'!#REF!="No Data",1,IF(#REF!&lt;&gt;"",1,0))</f>
        <v>#REF!</v>
      </c>
      <c r="E138" s="33" t="e">
        <f>IF('Crisis Indicator Data'!#REF!="No Data",1,IF(#REF!&lt;&gt;"",1,0))</f>
        <v>#REF!</v>
      </c>
      <c r="F138" s="33" t="e">
        <f>IF('Crisis Indicator Data'!#REF!="No Data",1,IF(#REF!&lt;&gt;"",1,0))</f>
        <v>#REF!</v>
      </c>
      <c r="G138" s="33" t="e">
        <f>IF('Crisis Indicator Data'!#REF!="No Data",1,IF(#REF!&lt;&gt;"",1,0))</f>
        <v>#REF!</v>
      </c>
      <c r="H138" s="33" t="e">
        <f>IF('Crisis Indicator Data'!#REF!="No Data",1,IF(#REF!&lt;&gt;"",1,0))</f>
        <v>#REF!</v>
      </c>
      <c r="I138" s="33" t="e">
        <f>IF('Crisis Indicator Data'!#REF!="No Data",1,IF(#REF!&lt;&gt;"",1,0))</f>
        <v>#REF!</v>
      </c>
      <c r="J138" s="33" t="e">
        <f>IF('Crisis Indicator Data'!#REF!="No Data",1,IF(#REF!&lt;&gt;"",1,0))</f>
        <v>#REF!</v>
      </c>
      <c r="K138" s="33" t="e">
        <f>IF('Crisis Indicator Data'!#REF!="No Data",1,IF(#REF!&lt;&gt;"",1,0))</f>
        <v>#REF!</v>
      </c>
      <c r="L138" s="33" t="e">
        <f>IF('Crisis Indicator Data'!#REF!="No Data",1,IF(#REF!&lt;&gt;"",1,0))</f>
        <v>#REF!</v>
      </c>
      <c r="M138" s="33" t="e">
        <f>IF('Crisis Indicator Data'!#REF!="No Data",1,IF(#REF!&lt;&gt;"",1,0))</f>
        <v>#REF!</v>
      </c>
      <c r="N138" s="33" t="e">
        <f>IF('Crisis Indicator Data'!#REF!="No Data",1,IF(#REF!&lt;&gt;"",1,0))</f>
        <v>#REF!</v>
      </c>
      <c r="O138" s="33" t="e">
        <f>IF('Crisis Indicator Data'!#REF!="No Data",1,IF(#REF!&lt;&gt;"",1,0))</f>
        <v>#REF!</v>
      </c>
      <c r="P138" s="33" t="e">
        <f>IF('Crisis Indicator Data'!#REF!="No Data",1,IF(#REF!&lt;&gt;"",1,0))</f>
        <v>#REF!</v>
      </c>
      <c r="Q138" s="33" t="e">
        <f>IF('Crisis Indicator Data'!#REF!="No Data",1,IF(#REF!&lt;&gt;"",1,0))</f>
        <v>#REF!</v>
      </c>
      <c r="R138" s="33" t="e">
        <f>IF('Crisis Indicator Data'!#REF!="No Data",1,IF(#REF!&lt;&gt;"",1,0))</f>
        <v>#REF!</v>
      </c>
      <c r="S138" s="33" t="e">
        <f>IF('Crisis Indicator Data'!#REF!="No Data",1,IF(#REF!&lt;&gt;"",1,0))</f>
        <v>#REF!</v>
      </c>
      <c r="T138" s="33" t="e">
        <f>IF('Crisis Indicator Data'!#REF!="No Data",1,IF(#REF!&lt;&gt;"",1,0))</f>
        <v>#REF!</v>
      </c>
      <c r="U138" s="33" t="e">
        <f>IF('Crisis Indicator Data'!#REF!="No Data",1,IF(#REF!&lt;&gt;"",1,0))</f>
        <v>#REF!</v>
      </c>
      <c r="V138" s="33" t="e">
        <f>IF('Crisis Indicator Data'!#REF!="No Data",1,IF(#REF!&lt;&gt;"",1,0))</f>
        <v>#REF!</v>
      </c>
      <c r="W138" s="33" t="e">
        <f>IF('Crisis Indicator Data'!#REF!="No Data",1,IF(#REF!&lt;&gt;"",1,0))</f>
        <v>#REF!</v>
      </c>
      <c r="X138" s="33" t="e">
        <f>IF('Crisis Indicator Data'!#REF!="No Data",1,IF(#REF!&lt;&gt;"",1,0))</f>
        <v>#REF!</v>
      </c>
      <c r="Y138" s="33" t="e">
        <f>IF('Crisis Indicator Data'!#REF!="No Data",1,IF(#REF!&lt;&gt;"",1,0))</f>
        <v>#REF!</v>
      </c>
      <c r="Z138" s="33" t="e">
        <f>IF('Crisis Indicator Data'!#REF!="No Data",1,IF(#REF!&lt;&gt;"",1,0))</f>
        <v>#REF!</v>
      </c>
      <c r="AA138" s="33" t="e">
        <f>IF('Crisis Indicator Data'!#REF!="No Data",1,IF(#REF!&lt;&gt;"",1,0))</f>
        <v>#REF!</v>
      </c>
      <c r="AB138" s="33" t="e">
        <f>IF('Crisis Indicator Data'!#REF!="No Data",1,IF(#REF!&lt;&gt;"",1,0))</f>
        <v>#REF!</v>
      </c>
      <c r="AC138" s="33" t="e">
        <f>IF('Crisis Indicator Data'!#REF!="No Data",1,IF(#REF!&lt;&gt;"",1,0))</f>
        <v>#REF!</v>
      </c>
      <c r="AD138" s="33" t="e">
        <f>IF('Crisis Indicator Data'!#REF!="No Data",1,IF(#REF!&lt;&gt;"",1,0))</f>
        <v>#REF!</v>
      </c>
      <c r="AE138" s="33" t="e">
        <f>IF('Crisis Indicator Data'!#REF!="No Data",1,IF(#REF!&lt;&gt;"",1,0))</f>
        <v>#REF!</v>
      </c>
      <c r="AF138" s="33" t="e">
        <f>IF('Crisis Indicator Data'!#REF!="No Data",1,IF(#REF!&lt;&gt;"",1,0))</f>
        <v>#REF!</v>
      </c>
      <c r="AG138" s="33" t="e">
        <f>IF('Crisis Indicator Data'!#REF!="No Data",1,IF(#REF!&lt;&gt;"",1,0))</f>
        <v>#REF!</v>
      </c>
      <c r="AH138" s="33" t="e">
        <f>IF('Crisis Indicator Data'!#REF!="No Data",1,IF(#REF!&lt;&gt;"",1,0))</f>
        <v>#REF!</v>
      </c>
      <c r="AI138" s="33" t="e">
        <f>IF('Crisis Indicator Data'!#REF!="No Data",1,IF(#REF!&lt;&gt;"",1,0))</f>
        <v>#REF!</v>
      </c>
      <c r="AJ138" s="33" t="e">
        <f>IF('Crisis Indicator Data'!#REF!="No Data",1,IF(#REF!&lt;&gt;"",1,0))</f>
        <v>#REF!</v>
      </c>
      <c r="AK138" s="33" t="e">
        <f>IF('Crisis Indicator Data'!#REF!="No Data",1,IF(#REF!&lt;&gt;"",1,0))</f>
        <v>#REF!</v>
      </c>
      <c r="AL138" s="33" t="e">
        <f>IF('Crisis Indicator Data'!#REF!="No Data",1,IF(#REF!&lt;&gt;"",1,0))</f>
        <v>#REF!</v>
      </c>
      <c r="AM138" s="33" t="e">
        <f>IF('Crisis Indicator Data'!#REF!="No Data",1,IF(#REF!&lt;&gt;"",1,0))</f>
        <v>#REF!</v>
      </c>
      <c r="AN138" s="33" t="e">
        <f>IF('Crisis Indicator Data'!#REF!="No Data",1,IF(#REF!&lt;&gt;"",1,0))</f>
        <v>#REF!</v>
      </c>
      <c r="AO138" s="33" t="e">
        <f>IF('Crisis Indicator Data'!#REF!="No Data",1,IF(#REF!&lt;&gt;"",1,0))</f>
        <v>#REF!</v>
      </c>
      <c r="AP138" s="33" t="e">
        <f>IF('Crisis Indicator Data'!#REF!="No Data",1,IF(#REF!&lt;&gt;"",1,0))</f>
        <v>#REF!</v>
      </c>
      <c r="AQ138" s="33" t="e">
        <f>IF('Crisis Indicator Data'!#REF!="No Data",1,IF(#REF!&lt;&gt;"",1,0))</f>
        <v>#REF!</v>
      </c>
      <c r="AR138" s="33" t="e">
        <f>IF('Crisis Indicator Data'!#REF!="No Data",1,IF(#REF!&lt;&gt;"",1,0))</f>
        <v>#REF!</v>
      </c>
      <c r="AS138" s="33" t="e">
        <f>IF('Crisis Indicator Data'!#REF!="No Data",1,IF(#REF!&lt;&gt;"",1,0))</f>
        <v>#REF!</v>
      </c>
      <c r="AT138" s="33" t="e">
        <f>IF('Crisis Indicator Data'!#REF!="No Data",1,IF(#REF!&lt;&gt;"",1,0))</f>
        <v>#REF!</v>
      </c>
      <c r="AU138" s="33" t="e">
        <f>IF('Crisis Indicator Data'!#REF!="No Data",1,IF(#REF!&lt;&gt;"",1,0))</f>
        <v>#REF!</v>
      </c>
      <c r="AV138" s="33" t="e">
        <f>IF('Crisis Indicator Data'!#REF!="No Data",1,IF(#REF!&lt;&gt;"",1,0))</f>
        <v>#REF!</v>
      </c>
      <c r="AW138" s="33" t="e">
        <f>IF('Crisis Indicator Data'!#REF!="No Data",1,IF(#REF!&lt;&gt;"",1,0))</f>
        <v>#REF!</v>
      </c>
      <c r="AX138" s="33" t="e">
        <f>IF('Crisis Indicator Data'!#REF!="No Data",1,IF(#REF!&lt;&gt;"",1,0))</f>
        <v>#REF!</v>
      </c>
      <c r="AY138" s="33" t="e">
        <f>IF('Crisis Indicator Data'!#REF!="No Data",1,IF(#REF!&lt;&gt;"",1,0))</f>
        <v>#REF!</v>
      </c>
      <c r="AZ138" s="33" t="e">
        <f>IF('Crisis Indicator Data'!#REF!="No Data",1,IF(#REF!&lt;&gt;"",1,0))</f>
        <v>#REF!</v>
      </c>
      <c r="BA138" t="e">
        <f t="shared" si="4"/>
        <v>#REF!</v>
      </c>
      <c r="BB138" s="35" t="e">
        <f t="shared" si="5"/>
        <v>#REF!</v>
      </c>
    </row>
    <row r="139" spans="1:54" x14ac:dyDescent="0.3">
      <c r="A139" t="s">
        <v>258</v>
      </c>
      <c r="B139" s="33" t="e">
        <f>IF('Crisis Indicator Data'!#REF!="No Data",1,IF(#REF!&lt;&gt;"",1,0))</f>
        <v>#REF!</v>
      </c>
      <c r="C139" s="33" t="e">
        <f>IF('Crisis Indicator Data'!#REF!="No Data",1,IF(#REF!&lt;&gt;"",1,0))</f>
        <v>#REF!</v>
      </c>
      <c r="D139" s="33" t="e">
        <f>IF('Crisis Indicator Data'!#REF!="No Data",1,IF(#REF!&lt;&gt;"",1,0))</f>
        <v>#REF!</v>
      </c>
      <c r="E139" s="33" t="e">
        <f>IF('Crisis Indicator Data'!#REF!="No Data",1,IF(#REF!&lt;&gt;"",1,0))</f>
        <v>#REF!</v>
      </c>
      <c r="F139" s="33" t="e">
        <f>IF('Crisis Indicator Data'!#REF!="No Data",1,IF(#REF!&lt;&gt;"",1,0))</f>
        <v>#REF!</v>
      </c>
      <c r="G139" s="33" t="e">
        <f>IF('Crisis Indicator Data'!#REF!="No Data",1,IF(#REF!&lt;&gt;"",1,0))</f>
        <v>#REF!</v>
      </c>
      <c r="H139" s="33" t="e">
        <f>IF('Crisis Indicator Data'!#REF!="No Data",1,IF(#REF!&lt;&gt;"",1,0))</f>
        <v>#REF!</v>
      </c>
      <c r="I139" s="33" t="e">
        <f>IF('Crisis Indicator Data'!#REF!="No Data",1,IF(#REF!&lt;&gt;"",1,0))</f>
        <v>#REF!</v>
      </c>
      <c r="J139" s="33" t="e">
        <f>IF('Crisis Indicator Data'!#REF!="No Data",1,IF(#REF!&lt;&gt;"",1,0))</f>
        <v>#REF!</v>
      </c>
      <c r="K139" s="33" t="e">
        <f>IF('Crisis Indicator Data'!#REF!="No Data",1,IF(#REF!&lt;&gt;"",1,0))</f>
        <v>#REF!</v>
      </c>
      <c r="L139" s="33" t="e">
        <f>IF('Crisis Indicator Data'!#REF!="No Data",1,IF(#REF!&lt;&gt;"",1,0))</f>
        <v>#REF!</v>
      </c>
      <c r="M139" s="33" t="e">
        <f>IF('Crisis Indicator Data'!#REF!="No Data",1,IF(#REF!&lt;&gt;"",1,0))</f>
        <v>#REF!</v>
      </c>
      <c r="N139" s="33" t="e">
        <f>IF('Crisis Indicator Data'!#REF!="No Data",1,IF(#REF!&lt;&gt;"",1,0))</f>
        <v>#REF!</v>
      </c>
      <c r="O139" s="33" t="e">
        <f>IF('Crisis Indicator Data'!#REF!="No Data",1,IF(#REF!&lt;&gt;"",1,0))</f>
        <v>#REF!</v>
      </c>
      <c r="P139" s="33" t="e">
        <f>IF('Crisis Indicator Data'!#REF!="No Data",1,IF(#REF!&lt;&gt;"",1,0))</f>
        <v>#REF!</v>
      </c>
      <c r="Q139" s="33" t="e">
        <f>IF('Crisis Indicator Data'!#REF!="No Data",1,IF(#REF!&lt;&gt;"",1,0))</f>
        <v>#REF!</v>
      </c>
      <c r="R139" s="33" t="e">
        <f>IF('Crisis Indicator Data'!#REF!="No Data",1,IF(#REF!&lt;&gt;"",1,0))</f>
        <v>#REF!</v>
      </c>
      <c r="S139" s="33" t="e">
        <f>IF('Crisis Indicator Data'!#REF!="No Data",1,IF(#REF!&lt;&gt;"",1,0))</f>
        <v>#REF!</v>
      </c>
      <c r="T139" s="33" t="e">
        <f>IF('Crisis Indicator Data'!#REF!="No Data",1,IF(#REF!&lt;&gt;"",1,0))</f>
        <v>#REF!</v>
      </c>
      <c r="U139" s="33" t="e">
        <f>IF('Crisis Indicator Data'!#REF!="No Data",1,IF(#REF!&lt;&gt;"",1,0))</f>
        <v>#REF!</v>
      </c>
      <c r="V139" s="33" t="e">
        <f>IF('Crisis Indicator Data'!#REF!="No Data",1,IF(#REF!&lt;&gt;"",1,0))</f>
        <v>#REF!</v>
      </c>
      <c r="W139" s="33" t="e">
        <f>IF('Crisis Indicator Data'!#REF!="No Data",1,IF(#REF!&lt;&gt;"",1,0))</f>
        <v>#REF!</v>
      </c>
      <c r="X139" s="33" t="e">
        <f>IF('Crisis Indicator Data'!#REF!="No Data",1,IF(#REF!&lt;&gt;"",1,0))</f>
        <v>#REF!</v>
      </c>
      <c r="Y139" s="33" t="e">
        <f>IF('Crisis Indicator Data'!#REF!="No Data",1,IF(#REF!&lt;&gt;"",1,0))</f>
        <v>#REF!</v>
      </c>
      <c r="Z139" s="33" t="e">
        <f>IF('Crisis Indicator Data'!#REF!="No Data",1,IF(#REF!&lt;&gt;"",1,0))</f>
        <v>#REF!</v>
      </c>
      <c r="AA139" s="33" t="e">
        <f>IF('Crisis Indicator Data'!#REF!="No Data",1,IF(#REF!&lt;&gt;"",1,0))</f>
        <v>#REF!</v>
      </c>
      <c r="AB139" s="33" t="e">
        <f>IF('Crisis Indicator Data'!#REF!="No Data",1,IF(#REF!&lt;&gt;"",1,0))</f>
        <v>#REF!</v>
      </c>
      <c r="AC139" s="33" t="e">
        <f>IF('Crisis Indicator Data'!#REF!="No Data",1,IF(#REF!&lt;&gt;"",1,0))</f>
        <v>#REF!</v>
      </c>
      <c r="AD139" s="33" t="e">
        <f>IF('Crisis Indicator Data'!#REF!="No Data",1,IF(#REF!&lt;&gt;"",1,0))</f>
        <v>#REF!</v>
      </c>
      <c r="AE139" s="33" t="e">
        <f>IF('Crisis Indicator Data'!#REF!="No Data",1,IF(#REF!&lt;&gt;"",1,0))</f>
        <v>#REF!</v>
      </c>
      <c r="AF139" s="33" t="e">
        <f>IF('Crisis Indicator Data'!#REF!="No Data",1,IF(#REF!&lt;&gt;"",1,0))</f>
        <v>#REF!</v>
      </c>
      <c r="AG139" s="33" t="e">
        <f>IF('Crisis Indicator Data'!#REF!="No Data",1,IF(#REF!&lt;&gt;"",1,0))</f>
        <v>#REF!</v>
      </c>
      <c r="AH139" s="33" t="e">
        <f>IF('Crisis Indicator Data'!#REF!="No Data",1,IF(#REF!&lt;&gt;"",1,0))</f>
        <v>#REF!</v>
      </c>
      <c r="AI139" s="33" t="e">
        <f>IF('Crisis Indicator Data'!#REF!="No Data",1,IF(#REF!&lt;&gt;"",1,0))</f>
        <v>#REF!</v>
      </c>
      <c r="AJ139" s="33" t="e">
        <f>IF('Crisis Indicator Data'!#REF!="No Data",1,IF(#REF!&lt;&gt;"",1,0))</f>
        <v>#REF!</v>
      </c>
      <c r="AK139" s="33" t="e">
        <f>IF('Crisis Indicator Data'!#REF!="No Data",1,IF(#REF!&lt;&gt;"",1,0))</f>
        <v>#REF!</v>
      </c>
      <c r="AL139" s="33" t="e">
        <f>IF('Crisis Indicator Data'!#REF!="No Data",1,IF(#REF!&lt;&gt;"",1,0))</f>
        <v>#REF!</v>
      </c>
      <c r="AM139" s="33" t="e">
        <f>IF('Crisis Indicator Data'!#REF!="No Data",1,IF(#REF!&lt;&gt;"",1,0))</f>
        <v>#REF!</v>
      </c>
      <c r="AN139" s="33" t="e">
        <f>IF('Crisis Indicator Data'!#REF!="No Data",1,IF(#REF!&lt;&gt;"",1,0))</f>
        <v>#REF!</v>
      </c>
      <c r="AO139" s="33" t="e">
        <f>IF('Crisis Indicator Data'!#REF!="No Data",1,IF(#REF!&lt;&gt;"",1,0))</f>
        <v>#REF!</v>
      </c>
      <c r="AP139" s="33" t="e">
        <f>IF('Crisis Indicator Data'!#REF!="No Data",1,IF(#REF!&lt;&gt;"",1,0))</f>
        <v>#REF!</v>
      </c>
      <c r="AQ139" s="33" t="e">
        <f>IF('Crisis Indicator Data'!#REF!="No Data",1,IF(#REF!&lt;&gt;"",1,0))</f>
        <v>#REF!</v>
      </c>
      <c r="AR139" s="33" t="e">
        <f>IF('Crisis Indicator Data'!#REF!="No Data",1,IF(#REF!&lt;&gt;"",1,0))</f>
        <v>#REF!</v>
      </c>
      <c r="AS139" s="33" t="e">
        <f>IF('Crisis Indicator Data'!#REF!="No Data",1,IF(#REF!&lt;&gt;"",1,0))</f>
        <v>#REF!</v>
      </c>
      <c r="AT139" s="33" t="e">
        <f>IF('Crisis Indicator Data'!#REF!="No Data",1,IF(#REF!&lt;&gt;"",1,0))</f>
        <v>#REF!</v>
      </c>
      <c r="AU139" s="33" t="e">
        <f>IF('Crisis Indicator Data'!#REF!="No Data",1,IF(#REF!&lt;&gt;"",1,0))</f>
        <v>#REF!</v>
      </c>
      <c r="AV139" s="33" t="e">
        <f>IF('Crisis Indicator Data'!#REF!="No Data",1,IF(#REF!&lt;&gt;"",1,0))</f>
        <v>#REF!</v>
      </c>
      <c r="AW139" s="33" t="e">
        <f>IF('Crisis Indicator Data'!#REF!="No Data",1,IF(#REF!&lt;&gt;"",1,0))</f>
        <v>#REF!</v>
      </c>
      <c r="AX139" s="33" t="e">
        <f>IF('Crisis Indicator Data'!#REF!="No Data",1,IF(#REF!&lt;&gt;"",1,0))</f>
        <v>#REF!</v>
      </c>
      <c r="AY139" s="33" t="e">
        <f>IF('Crisis Indicator Data'!#REF!="No Data",1,IF(#REF!&lt;&gt;"",1,0))</f>
        <v>#REF!</v>
      </c>
      <c r="AZ139" s="33" t="e">
        <f>IF('Crisis Indicator Data'!#REF!="No Data",1,IF(#REF!&lt;&gt;"",1,0))</f>
        <v>#REF!</v>
      </c>
      <c r="BA139" t="e">
        <f t="shared" si="4"/>
        <v>#REF!</v>
      </c>
      <c r="BB139" s="35" t="e">
        <f t="shared" si="5"/>
        <v>#REF!</v>
      </c>
    </row>
    <row r="140" spans="1:54" x14ac:dyDescent="0.3">
      <c r="A140" t="s">
        <v>260</v>
      </c>
      <c r="B140" s="33" t="e">
        <f>IF('Crisis Indicator Data'!#REF!="No Data",1,IF(#REF!&lt;&gt;"",1,0))</f>
        <v>#REF!</v>
      </c>
      <c r="C140" s="33" t="e">
        <f>IF('Crisis Indicator Data'!#REF!="No Data",1,IF(#REF!&lt;&gt;"",1,0))</f>
        <v>#REF!</v>
      </c>
      <c r="D140" s="33" t="e">
        <f>IF('Crisis Indicator Data'!#REF!="No Data",1,IF(#REF!&lt;&gt;"",1,0))</f>
        <v>#REF!</v>
      </c>
      <c r="E140" s="33" t="e">
        <f>IF('Crisis Indicator Data'!#REF!="No Data",1,IF(#REF!&lt;&gt;"",1,0))</f>
        <v>#REF!</v>
      </c>
      <c r="F140" s="33" t="e">
        <f>IF('Crisis Indicator Data'!#REF!="No Data",1,IF(#REF!&lt;&gt;"",1,0))</f>
        <v>#REF!</v>
      </c>
      <c r="G140" s="33" t="e">
        <f>IF('Crisis Indicator Data'!#REF!="No Data",1,IF(#REF!&lt;&gt;"",1,0))</f>
        <v>#REF!</v>
      </c>
      <c r="H140" s="33" t="e">
        <f>IF('Crisis Indicator Data'!#REF!="No Data",1,IF(#REF!&lt;&gt;"",1,0))</f>
        <v>#REF!</v>
      </c>
      <c r="I140" s="33" t="e">
        <f>IF('Crisis Indicator Data'!#REF!="No Data",1,IF(#REF!&lt;&gt;"",1,0))</f>
        <v>#REF!</v>
      </c>
      <c r="J140" s="33" t="e">
        <f>IF('Crisis Indicator Data'!#REF!="No Data",1,IF(#REF!&lt;&gt;"",1,0))</f>
        <v>#REF!</v>
      </c>
      <c r="K140" s="33" t="e">
        <f>IF('Crisis Indicator Data'!#REF!="No Data",1,IF(#REF!&lt;&gt;"",1,0))</f>
        <v>#REF!</v>
      </c>
      <c r="L140" s="33" t="e">
        <f>IF('Crisis Indicator Data'!#REF!="No Data",1,IF(#REF!&lt;&gt;"",1,0))</f>
        <v>#REF!</v>
      </c>
      <c r="M140" s="33" t="e">
        <f>IF('Crisis Indicator Data'!#REF!="No Data",1,IF(#REF!&lt;&gt;"",1,0))</f>
        <v>#REF!</v>
      </c>
      <c r="N140" s="33" t="e">
        <f>IF('Crisis Indicator Data'!#REF!="No Data",1,IF(#REF!&lt;&gt;"",1,0))</f>
        <v>#REF!</v>
      </c>
      <c r="O140" s="33" t="e">
        <f>IF('Crisis Indicator Data'!#REF!="No Data",1,IF(#REF!&lt;&gt;"",1,0))</f>
        <v>#REF!</v>
      </c>
      <c r="P140" s="33" t="e">
        <f>IF('Crisis Indicator Data'!#REF!="No Data",1,IF(#REF!&lt;&gt;"",1,0))</f>
        <v>#REF!</v>
      </c>
      <c r="Q140" s="33" t="e">
        <f>IF('Crisis Indicator Data'!#REF!="No Data",1,IF(#REF!&lt;&gt;"",1,0))</f>
        <v>#REF!</v>
      </c>
      <c r="R140" s="33" t="e">
        <f>IF('Crisis Indicator Data'!#REF!="No Data",1,IF(#REF!&lt;&gt;"",1,0))</f>
        <v>#REF!</v>
      </c>
      <c r="S140" s="33" t="e">
        <f>IF('Crisis Indicator Data'!#REF!="No Data",1,IF(#REF!&lt;&gt;"",1,0))</f>
        <v>#REF!</v>
      </c>
      <c r="T140" s="33" t="e">
        <f>IF('Crisis Indicator Data'!#REF!="No Data",1,IF(#REF!&lt;&gt;"",1,0))</f>
        <v>#REF!</v>
      </c>
      <c r="U140" s="33" t="e">
        <f>IF('Crisis Indicator Data'!#REF!="No Data",1,IF(#REF!&lt;&gt;"",1,0))</f>
        <v>#REF!</v>
      </c>
      <c r="V140" s="33" t="e">
        <f>IF('Crisis Indicator Data'!#REF!="No Data",1,IF(#REF!&lt;&gt;"",1,0))</f>
        <v>#REF!</v>
      </c>
      <c r="W140" s="33" t="e">
        <f>IF('Crisis Indicator Data'!#REF!="No Data",1,IF(#REF!&lt;&gt;"",1,0))</f>
        <v>#REF!</v>
      </c>
      <c r="X140" s="33" t="e">
        <f>IF('Crisis Indicator Data'!#REF!="No Data",1,IF(#REF!&lt;&gt;"",1,0))</f>
        <v>#REF!</v>
      </c>
      <c r="Y140" s="33" t="e">
        <f>IF('Crisis Indicator Data'!#REF!="No Data",1,IF(#REF!&lt;&gt;"",1,0))</f>
        <v>#REF!</v>
      </c>
      <c r="Z140" s="33" t="e">
        <f>IF('Crisis Indicator Data'!#REF!="No Data",1,IF(#REF!&lt;&gt;"",1,0))</f>
        <v>#REF!</v>
      </c>
      <c r="AA140" s="33" t="e">
        <f>IF('Crisis Indicator Data'!#REF!="No Data",1,IF(#REF!&lt;&gt;"",1,0))</f>
        <v>#REF!</v>
      </c>
      <c r="AB140" s="33" t="e">
        <f>IF('Crisis Indicator Data'!#REF!="No Data",1,IF(#REF!&lt;&gt;"",1,0))</f>
        <v>#REF!</v>
      </c>
      <c r="AC140" s="33" t="e">
        <f>IF('Crisis Indicator Data'!#REF!="No Data",1,IF(#REF!&lt;&gt;"",1,0))</f>
        <v>#REF!</v>
      </c>
      <c r="AD140" s="33" t="e">
        <f>IF('Crisis Indicator Data'!#REF!="No Data",1,IF(#REF!&lt;&gt;"",1,0))</f>
        <v>#REF!</v>
      </c>
      <c r="AE140" s="33" t="e">
        <f>IF('Crisis Indicator Data'!#REF!="No Data",1,IF(#REF!&lt;&gt;"",1,0))</f>
        <v>#REF!</v>
      </c>
      <c r="AF140" s="33" t="e">
        <f>IF('Crisis Indicator Data'!#REF!="No Data",1,IF(#REF!&lt;&gt;"",1,0))</f>
        <v>#REF!</v>
      </c>
      <c r="AG140" s="33" t="e">
        <f>IF('Crisis Indicator Data'!#REF!="No Data",1,IF(#REF!&lt;&gt;"",1,0))</f>
        <v>#REF!</v>
      </c>
      <c r="AH140" s="33" t="e">
        <f>IF('Crisis Indicator Data'!#REF!="No Data",1,IF(#REF!&lt;&gt;"",1,0))</f>
        <v>#REF!</v>
      </c>
      <c r="AI140" s="33" t="e">
        <f>IF('Crisis Indicator Data'!#REF!="No Data",1,IF(#REF!&lt;&gt;"",1,0))</f>
        <v>#REF!</v>
      </c>
      <c r="AJ140" s="33" t="e">
        <f>IF('Crisis Indicator Data'!#REF!="No Data",1,IF(#REF!&lt;&gt;"",1,0))</f>
        <v>#REF!</v>
      </c>
      <c r="AK140" s="33" t="e">
        <f>IF('Crisis Indicator Data'!#REF!="No Data",1,IF(#REF!&lt;&gt;"",1,0))</f>
        <v>#REF!</v>
      </c>
      <c r="AL140" s="33" t="e">
        <f>IF('Crisis Indicator Data'!#REF!="No Data",1,IF(#REF!&lt;&gt;"",1,0))</f>
        <v>#REF!</v>
      </c>
      <c r="AM140" s="33" t="e">
        <f>IF('Crisis Indicator Data'!#REF!="No Data",1,IF(#REF!&lt;&gt;"",1,0))</f>
        <v>#REF!</v>
      </c>
      <c r="AN140" s="33" t="e">
        <f>IF('Crisis Indicator Data'!#REF!="No Data",1,IF(#REF!&lt;&gt;"",1,0))</f>
        <v>#REF!</v>
      </c>
      <c r="AO140" s="33" t="e">
        <f>IF('Crisis Indicator Data'!#REF!="No Data",1,IF(#REF!&lt;&gt;"",1,0))</f>
        <v>#REF!</v>
      </c>
      <c r="AP140" s="33" t="e">
        <f>IF('Crisis Indicator Data'!#REF!="No Data",1,IF(#REF!&lt;&gt;"",1,0))</f>
        <v>#REF!</v>
      </c>
      <c r="AQ140" s="33" t="e">
        <f>IF('Crisis Indicator Data'!#REF!="No Data",1,IF(#REF!&lt;&gt;"",1,0))</f>
        <v>#REF!</v>
      </c>
      <c r="AR140" s="33" t="e">
        <f>IF('Crisis Indicator Data'!#REF!="No Data",1,IF(#REF!&lt;&gt;"",1,0))</f>
        <v>#REF!</v>
      </c>
      <c r="AS140" s="33" t="e">
        <f>IF('Crisis Indicator Data'!#REF!="No Data",1,IF(#REF!&lt;&gt;"",1,0))</f>
        <v>#REF!</v>
      </c>
      <c r="AT140" s="33" t="e">
        <f>IF('Crisis Indicator Data'!#REF!="No Data",1,IF(#REF!&lt;&gt;"",1,0))</f>
        <v>#REF!</v>
      </c>
      <c r="AU140" s="33" t="e">
        <f>IF('Crisis Indicator Data'!#REF!="No Data",1,IF(#REF!&lt;&gt;"",1,0))</f>
        <v>#REF!</v>
      </c>
      <c r="AV140" s="33" t="e">
        <f>IF('Crisis Indicator Data'!#REF!="No Data",1,IF(#REF!&lt;&gt;"",1,0))</f>
        <v>#REF!</v>
      </c>
      <c r="AW140" s="33" t="e">
        <f>IF('Crisis Indicator Data'!#REF!="No Data",1,IF(#REF!&lt;&gt;"",1,0))</f>
        <v>#REF!</v>
      </c>
      <c r="AX140" s="33" t="e">
        <f>IF('Crisis Indicator Data'!#REF!="No Data",1,IF(#REF!&lt;&gt;"",1,0))</f>
        <v>#REF!</v>
      </c>
      <c r="AY140" s="33" t="e">
        <f>IF('Crisis Indicator Data'!#REF!="No Data",1,IF(#REF!&lt;&gt;"",1,0))</f>
        <v>#REF!</v>
      </c>
      <c r="AZ140" s="33" t="e">
        <f>IF('Crisis Indicator Data'!#REF!="No Data",1,IF(#REF!&lt;&gt;"",1,0))</f>
        <v>#REF!</v>
      </c>
      <c r="BA140" t="e">
        <f t="shared" si="4"/>
        <v>#REF!</v>
      </c>
      <c r="BB140" s="35" t="e">
        <f t="shared" si="5"/>
        <v>#REF!</v>
      </c>
    </row>
    <row r="141" spans="1:54" x14ac:dyDescent="0.3">
      <c r="A141" t="s">
        <v>262</v>
      </c>
      <c r="B141" s="33" t="e">
        <f>IF('Crisis Indicator Data'!#REF!="No Data",1,IF(#REF!&lt;&gt;"",1,0))</f>
        <v>#REF!</v>
      </c>
      <c r="C141" s="33" t="e">
        <f>IF('Crisis Indicator Data'!#REF!="No Data",1,IF(#REF!&lt;&gt;"",1,0))</f>
        <v>#REF!</v>
      </c>
      <c r="D141" s="33" t="e">
        <f>IF('Crisis Indicator Data'!#REF!="No Data",1,IF(#REF!&lt;&gt;"",1,0))</f>
        <v>#REF!</v>
      </c>
      <c r="E141" s="33" t="e">
        <f>IF('Crisis Indicator Data'!#REF!="No Data",1,IF(#REF!&lt;&gt;"",1,0))</f>
        <v>#REF!</v>
      </c>
      <c r="F141" s="33" t="e">
        <f>IF('Crisis Indicator Data'!#REF!="No Data",1,IF(#REF!&lt;&gt;"",1,0))</f>
        <v>#REF!</v>
      </c>
      <c r="G141" s="33" t="e">
        <f>IF('Crisis Indicator Data'!#REF!="No Data",1,IF(#REF!&lt;&gt;"",1,0))</f>
        <v>#REF!</v>
      </c>
      <c r="H141" s="33" t="e">
        <f>IF('Crisis Indicator Data'!#REF!="No Data",1,IF(#REF!&lt;&gt;"",1,0))</f>
        <v>#REF!</v>
      </c>
      <c r="I141" s="33" t="e">
        <f>IF('Crisis Indicator Data'!#REF!="No Data",1,IF(#REF!&lt;&gt;"",1,0))</f>
        <v>#REF!</v>
      </c>
      <c r="J141" s="33" t="e">
        <f>IF('Crisis Indicator Data'!#REF!="No Data",1,IF(#REF!&lt;&gt;"",1,0))</f>
        <v>#REF!</v>
      </c>
      <c r="K141" s="33" t="e">
        <f>IF('Crisis Indicator Data'!#REF!="No Data",1,IF(#REF!&lt;&gt;"",1,0))</f>
        <v>#REF!</v>
      </c>
      <c r="L141" s="33" t="e">
        <f>IF('Crisis Indicator Data'!#REF!="No Data",1,IF(#REF!&lt;&gt;"",1,0))</f>
        <v>#REF!</v>
      </c>
      <c r="M141" s="33" t="e">
        <f>IF('Crisis Indicator Data'!#REF!="No Data",1,IF(#REF!&lt;&gt;"",1,0))</f>
        <v>#REF!</v>
      </c>
      <c r="N141" s="33" t="e">
        <f>IF('Crisis Indicator Data'!#REF!="No Data",1,IF(#REF!&lt;&gt;"",1,0))</f>
        <v>#REF!</v>
      </c>
      <c r="O141" s="33" t="e">
        <f>IF('Crisis Indicator Data'!#REF!="No Data",1,IF(#REF!&lt;&gt;"",1,0))</f>
        <v>#REF!</v>
      </c>
      <c r="P141" s="33" t="e">
        <f>IF('Crisis Indicator Data'!#REF!="No Data",1,IF(#REF!&lt;&gt;"",1,0))</f>
        <v>#REF!</v>
      </c>
      <c r="Q141" s="33" t="e">
        <f>IF('Crisis Indicator Data'!#REF!="No Data",1,IF(#REF!&lt;&gt;"",1,0))</f>
        <v>#REF!</v>
      </c>
      <c r="R141" s="33" t="e">
        <f>IF('Crisis Indicator Data'!#REF!="No Data",1,IF(#REF!&lt;&gt;"",1,0))</f>
        <v>#REF!</v>
      </c>
      <c r="S141" s="33" t="e">
        <f>IF('Crisis Indicator Data'!#REF!="No Data",1,IF(#REF!&lt;&gt;"",1,0))</f>
        <v>#REF!</v>
      </c>
      <c r="T141" s="33" t="e">
        <f>IF('Crisis Indicator Data'!#REF!="No Data",1,IF(#REF!&lt;&gt;"",1,0))</f>
        <v>#REF!</v>
      </c>
      <c r="U141" s="33" t="e">
        <f>IF('Crisis Indicator Data'!#REF!="No Data",1,IF(#REF!&lt;&gt;"",1,0))</f>
        <v>#REF!</v>
      </c>
      <c r="V141" s="33" t="e">
        <f>IF('Crisis Indicator Data'!#REF!="No Data",1,IF(#REF!&lt;&gt;"",1,0))</f>
        <v>#REF!</v>
      </c>
      <c r="W141" s="33" t="e">
        <f>IF('Crisis Indicator Data'!#REF!="No Data",1,IF(#REF!&lt;&gt;"",1,0))</f>
        <v>#REF!</v>
      </c>
      <c r="X141" s="33" t="e">
        <f>IF('Crisis Indicator Data'!#REF!="No Data",1,IF(#REF!&lt;&gt;"",1,0))</f>
        <v>#REF!</v>
      </c>
      <c r="Y141" s="33" t="e">
        <f>IF('Crisis Indicator Data'!#REF!="No Data",1,IF(#REF!&lt;&gt;"",1,0))</f>
        <v>#REF!</v>
      </c>
      <c r="Z141" s="33" t="e">
        <f>IF('Crisis Indicator Data'!#REF!="No Data",1,IF(#REF!&lt;&gt;"",1,0))</f>
        <v>#REF!</v>
      </c>
      <c r="AA141" s="33" t="e">
        <f>IF('Crisis Indicator Data'!#REF!="No Data",1,IF(#REF!&lt;&gt;"",1,0))</f>
        <v>#REF!</v>
      </c>
      <c r="AB141" s="33" t="e">
        <f>IF('Crisis Indicator Data'!#REF!="No Data",1,IF(#REF!&lt;&gt;"",1,0))</f>
        <v>#REF!</v>
      </c>
      <c r="AC141" s="33" t="e">
        <f>IF('Crisis Indicator Data'!#REF!="No Data",1,IF(#REF!&lt;&gt;"",1,0))</f>
        <v>#REF!</v>
      </c>
      <c r="AD141" s="33" t="e">
        <f>IF('Crisis Indicator Data'!#REF!="No Data",1,IF(#REF!&lt;&gt;"",1,0))</f>
        <v>#REF!</v>
      </c>
      <c r="AE141" s="33" t="e">
        <f>IF('Crisis Indicator Data'!#REF!="No Data",1,IF(#REF!&lt;&gt;"",1,0))</f>
        <v>#REF!</v>
      </c>
      <c r="AF141" s="33" t="e">
        <f>IF('Crisis Indicator Data'!#REF!="No Data",1,IF(#REF!&lt;&gt;"",1,0))</f>
        <v>#REF!</v>
      </c>
      <c r="AG141" s="33" t="e">
        <f>IF('Crisis Indicator Data'!#REF!="No Data",1,IF(#REF!&lt;&gt;"",1,0))</f>
        <v>#REF!</v>
      </c>
      <c r="AH141" s="33" t="e">
        <f>IF('Crisis Indicator Data'!#REF!="No Data",1,IF(#REF!&lt;&gt;"",1,0))</f>
        <v>#REF!</v>
      </c>
      <c r="AI141" s="33" t="e">
        <f>IF('Crisis Indicator Data'!#REF!="No Data",1,IF(#REF!&lt;&gt;"",1,0))</f>
        <v>#REF!</v>
      </c>
      <c r="AJ141" s="33" t="e">
        <f>IF('Crisis Indicator Data'!#REF!="No Data",1,IF(#REF!&lt;&gt;"",1,0))</f>
        <v>#REF!</v>
      </c>
      <c r="AK141" s="33" t="e">
        <f>IF('Crisis Indicator Data'!#REF!="No Data",1,IF(#REF!&lt;&gt;"",1,0))</f>
        <v>#REF!</v>
      </c>
      <c r="AL141" s="33" t="e">
        <f>IF('Crisis Indicator Data'!#REF!="No Data",1,IF(#REF!&lt;&gt;"",1,0))</f>
        <v>#REF!</v>
      </c>
      <c r="AM141" s="33" t="e">
        <f>IF('Crisis Indicator Data'!#REF!="No Data",1,IF(#REF!&lt;&gt;"",1,0))</f>
        <v>#REF!</v>
      </c>
      <c r="AN141" s="33" t="e">
        <f>IF('Crisis Indicator Data'!#REF!="No Data",1,IF(#REF!&lt;&gt;"",1,0))</f>
        <v>#REF!</v>
      </c>
      <c r="AO141" s="33" t="e">
        <f>IF('Crisis Indicator Data'!#REF!="No Data",1,IF(#REF!&lt;&gt;"",1,0))</f>
        <v>#REF!</v>
      </c>
      <c r="AP141" s="33" t="e">
        <f>IF('Crisis Indicator Data'!#REF!="No Data",1,IF(#REF!&lt;&gt;"",1,0))</f>
        <v>#REF!</v>
      </c>
      <c r="AQ141" s="33" t="e">
        <f>IF('Crisis Indicator Data'!#REF!="No Data",1,IF(#REF!&lt;&gt;"",1,0))</f>
        <v>#REF!</v>
      </c>
      <c r="AR141" s="33" t="e">
        <f>IF('Crisis Indicator Data'!#REF!="No Data",1,IF(#REF!&lt;&gt;"",1,0))</f>
        <v>#REF!</v>
      </c>
      <c r="AS141" s="33" t="e">
        <f>IF('Crisis Indicator Data'!#REF!="No Data",1,IF(#REF!&lt;&gt;"",1,0))</f>
        <v>#REF!</v>
      </c>
      <c r="AT141" s="33" t="e">
        <f>IF('Crisis Indicator Data'!#REF!="No Data",1,IF(#REF!&lt;&gt;"",1,0))</f>
        <v>#REF!</v>
      </c>
      <c r="AU141" s="33" t="e">
        <f>IF('Crisis Indicator Data'!#REF!="No Data",1,IF(#REF!&lt;&gt;"",1,0))</f>
        <v>#REF!</v>
      </c>
      <c r="AV141" s="33" t="e">
        <f>IF('Crisis Indicator Data'!#REF!="No Data",1,IF(#REF!&lt;&gt;"",1,0))</f>
        <v>#REF!</v>
      </c>
      <c r="AW141" s="33" t="e">
        <f>IF('Crisis Indicator Data'!#REF!="No Data",1,IF(#REF!&lt;&gt;"",1,0))</f>
        <v>#REF!</v>
      </c>
      <c r="AX141" s="33" t="e">
        <f>IF('Crisis Indicator Data'!#REF!="No Data",1,IF(#REF!&lt;&gt;"",1,0))</f>
        <v>#REF!</v>
      </c>
      <c r="AY141" s="33" t="e">
        <f>IF('Crisis Indicator Data'!#REF!="No Data",1,IF(#REF!&lt;&gt;"",1,0))</f>
        <v>#REF!</v>
      </c>
      <c r="AZ141" s="33" t="e">
        <f>IF('Crisis Indicator Data'!#REF!="No Data",1,IF(#REF!&lt;&gt;"",1,0))</f>
        <v>#REF!</v>
      </c>
      <c r="BA141" t="e">
        <f t="shared" si="4"/>
        <v>#REF!</v>
      </c>
      <c r="BB141" s="35" t="e">
        <f t="shared" si="5"/>
        <v>#REF!</v>
      </c>
    </row>
    <row r="142" spans="1:54" x14ac:dyDescent="0.3">
      <c r="A142" t="s">
        <v>263</v>
      </c>
      <c r="B142" s="33" t="e">
        <f>IF('Crisis Indicator Data'!#REF!="No Data",1,IF(#REF!&lt;&gt;"",1,0))</f>
        <v>#REF!</v>
      </c>
      <c r="C142" s="33" t="e">
        <f>IF('Crisis Indicator Data'!#REF!="No Data",1,IF(#REF!&lt;&gt;"",1,0))</f>
        <v>#REF!</v>
      </c>
      <c r="D142" s="33" t="e">
        <f>IF('Crisis Indicator Data'!#REF!="No Data",1,IF(#REF!&lt;&gt;"",1,0))</f>
        <v>#REF!</v>
      </c>
      <c r="E142" s="33" t="e">
        <f>IF('Crisis Indicator Data'!#REF!="No Data",1,IF(#REF!&lt;&gt;"",1,0))</f>
        <v>#REF!</v>
      </c>
      <c r="F142" s="33" t="e">
        <f>IF('Crisis Indicator Data'!#REF!="No Data",1,IF(#REF!&lt;&gt;"",1,0))</f>
        <v>#REF!</v>
      </c>
      <c r="G142" s="33" t="e">
        <f>IF('Crisis Indicator Data'!#REF!="No Data",1,IF(#REF!&lt;&gt;"",1,0))</f>
        <v>#REF!</v>
      </c>
      <c r="H142" s="33" t="e">
        <f>IF('Crisis Indicator Data'!#REF!="No Data",1,IF(#REF!&lt;&gt;"",1,0))</f>
        <v>#REF!</v>
      </c>
      <c r="I142" s="33" t="e">
        <f>IF('Crisis Indicator Data'!#REF!="No Data",1,IF(#REF!&lt;&gt;"",1,0))</f>
        <v>#REF!</v>
      </c>
      <c r="J142" s="33" t="e">
        <f>IF('Crisis Indicator Data'!#REF!="No Data",1,IF(#REF!&lt;&gt;"",1,0))</f>
        <v>#REF!</v>
      </c>
      <c r="K142" s="33" t="e">
        <f>IF('Crisis Indicator Data'!#REF!="No Data",1,IF(#REF!&lt;&gt;"",1,0))</f>
        <v>#REF!</v>
      </c>
      <c r="L142" s="33" t="e">
        <f>IF('Crisis Indicator Data'!#REF!="No Data",1,IF(#REF!&lt;&gt;"",1,0))</f>
        <v>#REF!</v>
      </c>
      <c r="M142" s="33" t="e">
        <f>IF('Crisis Indicator Data'!#REF!="No Data",1,IF(#REF!&lt;&gt;"",1,0))</f>
        <v>#REF!</v>
      </c>
      <c r="N142" s="33" t="e">
        <f>IF('Crisis Indicator Data'!#REF!="No Data",1,IF(#REF!&lt;&gt;"",1,0))</f>
        <v>#REF!</v>
      </c>
      <c r="O142" s="33" t="e">
        <f>IF('Crisis Indicator Data'!#REF!="No Data",1,IF(#REF!&lt;&gt;"",1,0))</f>
        <v>#REF!</v>
      </c>
      <c r="P142" s="33" t="e">
        <f>IF('Crisis Indicator Data'!#REF!="No Data",1,IF(#REF!&lt;&gt;"",1,0))</f>
        <v>#REF!</v>
      </c>
      <c r="Q142" s="33" t="e">
        <f>IF('Crisis Indicator Data'!#REF!="No Data",1,IF(#REF!&lt;&gt;"",1,0))</f>
        <v>#REF!</v>
      </c>
      <c r="R142" s="33" t="e">
        <f>IF('Crisis Indicator Data'!#REF!="No Data",1,IF(#REF!&lt;&gt;"",1,0))</f>
        <v>#REF!</v>
      </c>
      <c r="S142" s="33" t="e">
        <f>IF('Crisis Indicator Data'!#REF!="No Data",1,IF(#REF!&lt;&gt;"",1,0))</f>
        <v>#REF!</v>
      </c>
      <c r="T142" s="33" t="e">
        <f>IF('Crisis Indicator Data'!#REF!="No Data",1,IF(#REF!&lt;&gt;"",1,0))</f>
        <v>#REF!</v>
      </c>
      <c r="U142" s="33" t="e">
        <f>IF('Crisis Indicator Data'!#REF!="No Data",1,IF(#REF!&lt;&gt;"",1,0))</f>
        <v>#REF!</v>
      </c>
      <c r="V142" s="33" t="e">
        <f>IF('Crisis Indicator Data'!#REF!="No Data",1,IF(#REF!&lt;&gt;"",1,0))</f>
        <v>#REF!</v>
      </c>
      <c r="W142" s="33" t="e">
        <f>IF('Crisis Indicator Data'!#REF!="No Data",1,IF(#REF!&lt;&gt;"",1,0))</f>
        <v>#REF!</v>
      </c>
      <c r="X142" s="33" t="e">
        <f>IF('Crisis Indicator Data'!#REF!="No Data",1,IF(#REF!&lt;&gt;"",1,0))</f>
        <v>#REF!</v>
      </c>
      <c r="Y142" s="33" t="e">
        <f>IF('Crisis Indicator Data'!#REF!="No Data",1,IF(#REF!&lt;&gt;"",1,0))</f>
        <v>#REF!</v>
      </c>
      <c r="Z142" s="33" t="e">
        <f>IF('Crisis Indicator Data'!#REF!="No Data",1,IF(#REF!&lt;&gt;"",1,0))</f>
        <v>#REF!</v>
      </c>
      <c r="AA142" s="33" t="e">
        <f>IF('Crisis Indicator Data'!#REF!="No Data",1,IF(#REF!&lt;&gt;"",1,0))</f>
        <v>#REF!</v>
      </c>
      <c r="AB142" s="33" t="e">
        <f>IF('Crisis Indicator Data'!#REF!="No Data",1,IF(#REF!&lt;&gt;"",1,0))</f>
        <v>#REF!</v>
      </c>
      <c r="AC142" s="33" t="e">
        <f>IF('Crisis Indicator Data'!#REF!="No Data",1,IF(#REF!&lt;&gt;"",1,0))</f>
        <v>#REF!</v>
      </c>
      <c r="AD142" s="33" t="e">
        <f>IF('Crisis Indicator Data'!#REF!="No Data",1,IF(#REF!&lt;&gt;"",1,0))</f>
        <v>#REF!</v>
      </c>
      <c r="AE142" s="33" t="e">
        <f>IF('Crisis Indicator Data'!#REF!="No Data",1,IF(#REF!&lt;&gt;"",1,0))</f>
        <v>#REF!</v>
      </c>
      <c r="AF142" s="33" t="e">
        <f>IF('Crisis Indicator Data'!#REF!="No Data",1,IF(#REF!&lt;&gt;"",1,0))</f>
        <v>#REF!</v>
      </c>
      <c r="AG142" s="33" t="e">
        <f>IF('Crisis Indicator Data'!#REF!="No Data",1,IF(#REF!&lt;&gt;"",1,0))</f>
        <v>#REF!</v>
      </c>
      <c r="AH142" s="33" t="e">
        <f>IF('Crisis Indicator Data'!#REF!="No Data",1,IF(#REF!&lt;&gt;"",1,0))</f>
        <v>#REF!</v>
      </c>
      <c r="AI142" s="33" t="e">
        <f>IF('Crisis Indicator Data'!#REF!="No Data",1,IF(#REF!&lt;&gt;"",1,0))</f>
        <v>#REF!</v>
      </c>
      <c r="AJ142" s="33" t="e">
        <f>IF('Crisis Indicator Data'!#REF!="No Data",1,IF(#REF!&lt;&gt;"",1,0))</f>
        <v>#REF!</v>
      </c>
      <c r="AK142" s="33" t="e">
        <f>IF('Crisis Indicator Data'!#REF!="No Data",1,IF(#REF!&lt;&gt;"",1,0))</f>
        <v>#REF!</v>
      </c>
      <c r="AL142" s="33" t="e">
        <f>IF('Crisis Indicator Data'!#REF!="No Data",1,IF(#REF!&lt;&gt;"",1,0))</f>
        <v>#REF!</v>
      </c>
      <c r="AM142" s="33" t="e">
        <f>IF('Crisis Indicator Data'!#REF!="No Data",1,IF(#REF!&lt;&gt;"",1,0))</f>
        <v>#REF!</v>
      </c>
      <c r="AN142" s="33" t="e">
        <f>IF('Crisis Indicator Data'!#REF!="No Data",1,IF(#REF!&lt;&gt;"",1,0))</f>
        <v>#REF!</v>
      </c>
      <c r="AO142" s="33" t="e">
        <f>IF('Crisis Indicator Data'!#REF!="No Data",1,IF(#REF!&lt;&gt;"",1,0))</f>
        <v>#REF!</v>
      </c>
      <c r="AP142" s="33" t="e">
        <f>IF('Crisis Indicator Data'!#REF!="No Data",1,IF(#REF!&lt;&gt;"",1,0))</f>
        <v>#REF!</v>
      </c>
      <c r="AQ142" s="33" t="e">
        <f>IF('Crisis Indicator Data'!#REF!="No Data",1,IF(#REF!&lt;&gt;"",1,0))</f>
        <v>#REF!</v>
      </c>
      <c r="AR142" s="33" t="e">
        <f>IF('Crisis Indicator Data'!#REF!="No Data",1,IF(#REF!&lt;&gt;"",1,0))</f>
        <v>#REF!</v>
      </c>
      <c r="AS142" s="33" t="e">
        <f>IF('Crisis Indicator Data'!#REF!="No Data",1,IF(#REF!&lt;&gt;"",1,0))</f>
        <v>#REF!</v>
      </c>
      <c r="AT142" s="33" t="e">
        <f>IF('Crisis Indicator Data'!#REF!="No Data",1,IF(#REF!&lt;&gt;"",1,0))</f>
        <v>#REF!</v>
      </c>
      <c r="AU142" s="33" t="e">
        <f>IF('Crisis Indicator Data'!#REF!="No Data",1,IF(#REF!&lt;&gt;"",1,0))</f>
        <v>#REF!</v>
      </c>
      <c r="AV142" s="33" t="e">
        <f>IF('Crisis Indicator Data'!#REF!="No Data",1,IF(#REF!&lt;&gt;"",1,0))</f>
        <v>#REF!</v>
      </c>
      <c r="AW142" s="33" t="e">
        <f>IF('Crisis Indicator Data'!#REF!="No Data",1,IF(#REF!&lt;&gt;"",1,0))</f>
        <v>#REF!</v>
      </c>
      <c r="AX142" s="33" t="e">
        <f>IF('Crisis Indicator Data'!#REF!="No Data",1,IF(#REF!&lt;&gt;"",1,0))</f>
        <v>#REF!</v>
      </c>
      <c r="AY142" s="33" t="e">
        <f>IF('Crisis Indicator Data'!#REF!="No Data",1,IF(#REF!&lt;&gt;"",1,0))</f>
        <v>#REF!</v>
      </c>
      <c r="AZ142" s="33" t="e">
        <f>IF('Crisis Indicator Data'!#REF!="No Data",1,IF(#REF!&lt;&gt;"",1,0))</f>
        <v>#REF!</v>
      </c>
      <c r="BA142" t="e">
        <f t="shared" si="4"/>
        <v>#REF!</v>
      </c>
      <c r="BB142" s="35" t="e">
        <f t="shared" si="5"/>
        <v>#REF!</v>
      </c>
    </row>
    <row r="143" spans="1:54" x14ac:dyDescent="0.3">
      <c r="A143" t="s">
        <v>265</v>
      </c>
      <c r="B143" s="33" t="e">
        <f>IF('Crisis Indicator Data'!#REF!="No Data",1,IF(#REF!&lt;&gt;"",1,0))</f>
        <v>#REF!</v>
      </c>
      <c r="C143" s="33" t="e">
        <f>IF('Crisis Indicator Data'!#REF!="No Data",1,IF(#REF!&lt;&gt;"",1,0))</f>
        <v>#REF!</v>
      </c>
      <c r="D143" s="33" t="e">
        <f>IF('Crisis Indicator Data'!#REF!="No Data",1,IF(#REF!&lt;&gt;"",1,0))</f>
        <v>#REF!</v>
      </c>
      <c r="E143" s="33" t="e">
        <f>IF('Crisis Indicator Data'!#REF!="No Data",1,IF(#REF!&lt;&gt;"",1,0))</f>
        <v>#REF!</v>
      </c>
      <c r="F143" s="33" t="e">
        <f>IF('Crisis Indicator Data'!#REF!="No Data",1,IF(#REF!&lt;&gt;"",1,0))</f>
        <v>#REF!</v>
      </c>
      <c r="G143" s="33" t="e">
        <f>IF('Crisis Indicator Data'!#REF!="No Data",1,IF(#REF!&lt;&gt;"",1,0))</f>
        <v>#REF!</v>
      </c>
      <c r="H143" s="33" t="e">
        <f>IF('Crisis Indicator Data'!#REF!="No Data",1,IF(#REF!&lt;&gt;"",1,0))</f>
        <v>#REF!</v>
      </c>
      <c r="I143" s="33" t="e">
        <f>IF('Crisis Indicator Data'!#REF!="No Data",1,IF(#REF!&lt;&gt;"",1,0))</f>
        <v>#REF!</v>
      </c>
      <c r="J143" s="33" t="e">
        <f>IF('Crisis Indicator Data'!#REF!="No Data",1,IF(#REF!&lt;&gt;"",1,0))</f>
        <v>#REF!</v>
      </c>
      <c r="K143" s="33" t="e">
        <f>IF('Crisis Indicator Data'!#REF!="No Data",1,IF(#REF!&lt;&gt;"",1,0))</f>
        <v>#REF!</v>
      </c>
      <c r="L143" s="33" t="e">
        <f>IF('Crisis Indicator Data'!#REF!="No Data",1,IF(#REF!&lt;&gt;"",1,0))</f>
        <v>#REF!</v>
      </c>
      <c r="M143" s="33" t="e">
        <f>IF('Crisis Indicator Data'!#REF!="No Data",1,IF(#REF!&lt;&gt;"",1,0))</f>
        <v>#REF!</v>
      </c>
      <c r="N143" s="33" t="e">
        <f>IF('Crisis Indicator Data'!#REF!="No Data",1,IF(#REF!&lt;&gt;"",1,0))</f>
        <v>#REF!</v>
      </c>
      <c r="O143" s="33" t="e">
        <f>IF('Crisis Indicator Data'!#REF!="No Data",1,IF(#REF!&lt;&gt;"",1,0))</f>
        <v>#REF!</v>
      </c>
      <c r="P143" s="33" t="e">
        <f>IF('Crisis Indicator Data'!#REF!="No Data",1,IF(#REF!&lt;&gt;"",1,0))</f>
        <v>#REF!</v>
      </c>
      <c r="Q143" s="33" t="e">
        <f>IF('Crisis Indicator Data'!#REF!="No Data",1,IF(#REF!&lt;&gt;"",1,0))</f>
        <v>#REF!</v>
      </c>
      <c r="R143" s="33" t="e">
        <f>IF('Crisis Indicator Data'!#REF!="No Data",1,IF(#REF!&lt;&gt;"",1,0))</f>
        <v>#REF!</v>
      </c>
      <c r="S143" s="33" t="e">
        <f>IF('Crisis Indicator Data'!#REF!="No Data",1,IF(#REF!&lt;&gt;"",1,0))</f>
        <v>#REF!</v>
      </c>
      <c r="T143" s="33" t="e">
        <f>IF('Crisis Indicator Data'!#REF!="No Data",1,IF(#REF!&lt;&gt;"",1,0))</f>
        <v>#REF!</v>
      </c>
      <c r="U143" s="33" t="e">
        <f>IF('Crisis Indicator Data'!#REF!="No Data",1,IF(#REF!&lt;&gt;"",1,0))</f>
        <v>#REF!</v>
      </c>
      <c r="V143" s="33" t="e">
        <f>IF('Crisis Indicator Data'!#REF!="No Data",1,IF(#REF!&lt;&gt;"",1,0))</f>
        <v>#REF!</v>
      </c>
      <c r="W143" s="33" t="e">
        <f>IF('Crisis Indicator Data'!#REF!="No Data",1,IF(#REF!&lt;&gt;"",1,0))</f>
        <v>#REF!</v>
      </c>
      <c r="X143" s="33" t="e">
        <f>IF('Crisis Indicator Data'!#REF!="No Data",1,IF(#REF!&lt;&gt;"",1,0))</f>
        <v>#REF!</v>
      </c>
      <c r="Y143" s="33" t="e">
        <f>IF('Crisis Indicator Data'!#REF!="No Data",1,IF(#REF!&lt;&gt;"",1,0))</f>
        <v>#REF!</v>
      </c>
      <c r="Z143" s="33" t="e">
        <f>IF('Crisis Indicator Data'!#REF!="No Data",1,IF(#REF!&lt;&gt;"",1,0))</f>
        <v>#REF!</v>
      </c>
      <c r="AA143" s="33" t="e">
        <f>IF('Crisis Indicator Data'!#REF!="No Data",1,IF(#REF!&lt;&gt;"",1,0))</f>
        <v>#REF!</v>
      </c>
      <c r="AB143" s="33" t="e">
        <f>IF('Crisis Indicator Data'!#REF!="No Data",1,IF(#REF!&lt;&gt;"",1,0))</f>
        <v>#REF!</v>
      </c>
      <c r="AC143" s="33" t="e">
        <f>IF('Crisis Indicator Data'!#REF!="No Data",1,IF(#REF!&lt;&gt;"",1,0))</f>
        <v>#REF!</v>
      </c>
      <c r="AD143" s="33" t="e">
        <f>IF('Crisis Indicator Data'!#REF!="No Data",1,IF(#REF!&lt;&gt;"",1,0))</f>
        <v>#REF!</v>
      </c>
      <c r="AE143" s="33" t="e">
        <f>IF('Crisis Indicator Data'!#REF!="No Data",1,IF(#REF!&lt;&gt;"",1,0))</f>
        <v>#REF!</v>
      </c>
      <c r="AF143" s="33" t="e">
        <f>IF('Crisis Indicator Data'!#REF!="No Data",1,IF(#REF!&lt;&gt;"",1,0))</f>
        <v>#REF!</v>
      </c>
      <c r="AG143" s="33" t="e">
        <f>IF('Crisis Indicator Data'!#REF!="No Data",1,IF(#REF!&lt;&gt;"",1,0))</f>
        <v>#REF!</v>
      </c>
      <c r="AH143" s="33" t="e">
        <f>IF('Crisis Indicator Data'!#REF!="No Data",1,IF(#REF!&lt;&gt;"",1,0))</f>
        <v>#REF!</v>
      </c>
      <c r="AI143" s="33" t="e">
        <f>IF('Crisis Indicator Data'!#REF!="No Data",1,IF(#REF!&lt;&gt;"",1,0))</f>
        <v>#REF!</v>
      </c>
      <c r="AJ143" s="33" t="e">
        <f>IF('Crisis Indicator Data'!#REF!="No Data",1,IF(#REF!&lt;&gt;"",1,0))</f>
        <v>#REF!</v>
      </c>
      <c r="AK143" s="33" t="e">
        <f>IF('Crisis Indicator Data'!#REF!="No Data",1,IF(#REF!&lt;&gt;"",1,0))</f>
        <v>#REF!</v>
      </c>
      <c r="AL143" s="33" t="e">
        <f>IF('Crisis Indicator Data'!#REF!="No Data",1,IF(#REF!&lt;&gt;"",1,0))</f>
        <v>#REF!</v>
      </c>
      <c r="AM143" s="33" t="e">
        <f>IF('Crisis Indicator Data'!#REF!="No Data",1,IF(#REF!&lt;&gt;"",1,0))</f>
        <v>#REF!</v>
      </c>
      <c r="AN143" s="33" t="e">
        <f>IF('Crisis Indicator Data'!#REF!="No Data",1,IF(#REF!&lt;&gt;"",1,0))</f>
        <v>#REF!</v>
      </c>
      <c r="AO143" s="33" t="e">
        <f>IF('Crisis Indicator Data'!#REF!="No Data",1,IF(#REF!&lt;&gt;"",1,0))</f>
        <v>#REF!</v>
      </c>
      <c r="AP143" s="33" t="e">
        <f>IF('Crisis Indicator Data'!#REF!="No Data",1,IF(#REF!&lt;&gt;"",1,0))</f>
        <v>#REF!</v>
      </c>
      <c r="AQ143" s="33" t="e">
        <f>IF('Crisis Indicator Data'!#REF!="No Data",1,IF(#REF!&lt;&gt;"",1,0))</f>
        <v>#REF!</v>
      </c>
      <c r="AR143" s="33" t="e">
        <f>IF('Crisis Indicator Data'!#REF!="No Data",1,IF(#REF!&lt;&gt;"",1,0))</f>
        <v>#REF!</v>
      </c>
      <c r="AS143" s="33" t="e">
        <f>IF('Crisis Indicator Data'!#REF!="No Data",1,IF(#REF!&lt;&gt;"",1,0))</f>
        <v>#REF!</v>
      </c>
      <c r="AT143" s="33" t="e">
        <f>IF('Crisis Indicator Data'!#REF!="No Data",1,IF(#REF!&lt;&gt;"",1,0))</f>
        <v>#REF!</v>
      </c>
      <c r="AU143" s="33" t="e">
        <f>IF('Crisis Indicator Data'!#REF!="No Data",1,IF(#REF!&lt;&gt;"",1,0))</f>
        <v>#REF!</v>
      </c>
      <c r="AV143" s="33" t="e">
        <f>IF('Crisis Indicator Data'!#REF!="No Data",1,IF(#REF!&lt;&gt;"",1,0))</f>
        <v>#REF!</v>
      </c>
      <c r="AW143" s="33" t="e">
        <f>IF('Crisis Indicator Data'!#REF!="No Data",1,IF(#REF!&lt;&gt;"",1,0))</f>
        <v>#REF!</v>
      </c>
      <c r="AX143" s="33" t="e">
        <f>IF('Crisis Indicator Data'!#REF!="No Data",1,IF(#REF!&lt;&gt;"",1,0))</f>
        <v>#REF!</v>
      </c>
      <c r="AY143" s="33" t="e">
        <f>IF('Crisis Indicator Data'!#REF!="No Data",1,IF(#REF!&lt;&gt;"",1,0))</f>
        <v>#REF!</v>
      </c>
      <c r="AZ143" s="33" t="e">
        <f>IF('Crisis Indicator Data'!#REF!="No Data",1,IF(#REF!&lt;&gt;"",1,0))</f>
        <v>#REF!</v>
      </c>
      <c r="BA143" t="e">
        <f t="shared" si="4"/>
        <v>#REF!</v>
      </c>
      <c r="BB143" s="35" t="e">
        <f t="shared" si="5"/>
        <v>#REF!</v>
      </c>
    </row>
    <row r="144" spans="1:54" x14ac:dyDescent="0.3">
      <c r="A144" t="s">
        <v>267</v>
      </c>
      <c r="B144" s="33" t="e">
        <f>IF('Crisis Indicator Data'!#REF!="No Data",1,IF(#REF!&lt;&gt;"",1,0))</f>
        <v>#REF!</v>
      </c>
      <c r="C144" s="33" t="e">
        <f>IF('Crisis Indicator Data'!#REF!="No Data",1,IF(#REF!&lt;&gt;"",1,0))</f>
        <v>#REF!</v>
      </c>
      <c r="D144" s="33" t="e">
        <f>IF('Crisis Indicator Data'!#REF!="No Data",1,IF(#REF!&lt;&gt;"",1,0))</f>
        <v>#REF!</v>
      </c>
      <c r="E144" s="33" t="e">
        <f>IF('Crisis Indicator Data'!#REF!="No Data",1,IF(#REF!&lt;&gt;"",1,0))</f>
        <v>#REF!</v>
      </c>
      <c r="F144" s="33" t="e">
        <f>IF('Crisis Indicator Data'!#REF!="No Data",1,IF(#REF!&lt;&gt;"",1,0))</f>
        <v>#REF!</v>
      </c>
      <c r="G144" s="33" t="e">
        <f>IF('Crisis Indicator Data'!#REF!="No Data",1,IF(#REF!&lt;&gt;"",1,0))</f>
        <v>#REF!</v>
      </c>
      <c r="H144" s="33" t="e">
        <f>IF('Crisis Indicator Data'!#REF!="No Data",1,IF(#REF!&lt;&gt;"",1,0))</f>
        <v>#REF!</v>
      </c>
      <c r="I144" s="33" t="e">
        <f>IF('Crisis Indicator Data'!#REF!="No Data",1,IF(#REF!&lt;&gt;"",1,0))</f>
        <v>#REF!</v>
      </c>
      <c r="J144" s="33" t="e">
        <f>IF('Crisis Indicator Data'!#REF!="No Data",1,IF(#REF!&lt;&gt;"",1,0))</f>
        <v>#REF!</v>
      </c>
      <c r="K144" s="33" t="e">
        <f>IF('Crisis Indicator Data'!#REF!="No Data",1,IF(#REF!&lt;&gt;"",1,0))</f>
        <v>#REF!</v>
      </c>
      <c r="L144" s="33" t="e">
        <f>IF('Crisis Indicator Data'!#REF!="No Data",1,IF(#REF!&lt;&gt;"",1,0))</f>
        <v>#REF!</v>
      </c>
      <c r="M144" s="33" t="e">
        <f>IF('Crisis Indicator Data'!#REF!="No Data",1,IF(#REF!&lt;&gt;"",1,0))</f>
        <v>#REF!</v>
      </c>
      <c r="N144" s="33" t="e">
        <f>IF('Crisis Indicator Data'!#REF!="No Data",1,IF(#REF!&lt;&gt;"",1,0))</f>
        <v>#REF!</v>
      </c>
      <c r="O144" s="33" t="e">
        <f>IF('Crisis Indicator Data'!#REF!="No Data",1,IF(#REF!&lt;&gt;"",1,0))</f>
        <v>#REF!</v>
      </c>
      <c r="P144" s="33" t="e">
        <f>IF('Crisis Indicator Data'!#REF!="No Data",1,IF(#REF!&lt;&gt;"",1,0))</f>
        <v>#REF!</v>
      </c>
      <c r="Q144" s="33" t="e">
        <f>IF('Crisis Indicator Data'!#REF!="No Data",1,IF(#REF!&lt;&gt;"",1,0))</f>
        <v>#REF!</v>
      </c>
      <c r="R144" s="33" t="e">
        <f>IF('Crisis Indicator Data'!#REF!="No Data",1,IF(#REF!&lt;&gt;"",1,0))</f>
        <v>#REF!</v>
      </c>
      <c r="S144" s="33" t="e">
        <f>IF('Crisis Indicator Data'!#REF!="No Data",1,IF(#REF!&lt;&gt;"",1,0))</f>
        <v>#REF!</v>
      </c>
      <c r="T144" s="33" t="e">
        <f>IF('Crisis Indicator Data'!#REF!="No Data",1,IF(#REF!&lt;&gt;"",1,0))</f>
        <v>#REF!</v>
      </c>
      <c r="U144" s="33" t="e">
        <f>IF('Crisis Indicator Data'!#REF!="No Data",1,IF(#REF!&lt;&gt;"",1,0))</f>
        <v>#REF!</v>
      </c>
      <c r="V144" s="33" t="e">
        <f>IF('Crisis Indicator Data'!#REF!="No Data",1,IF(#REF!&lt;&gt;"",1,0))</f>
        <v>#REF!</v>
      </c>
      <c r="W144" s="33" t="e">
        <f>IF('Crisis Indicator Data'!#REF!="No Data",1,IF(#REF!&lt;&gt;"",1,0))</f>
        <v>#REF!</v>
      </c>
      <c r="X144" s="33" t="e">
        <f>IF('Crisis Indicator Data'!#REF!="No Data",1,IF(#REF!&lt;&gt;"",1,0))</f>
        <v>#REF!</v>
      </c>
      <c r="Y144" s="33" t="e">
        <f>IF('Crisis Indicator Data'!#REF!="No Data",1,IF(#REF!&lt;&gt;"",1,0))</f>
        <v>#REF!</v>
      </c>
      <c r="Z144" s="33" t="e">
        <f>IF('Crisis Indicator Data'!#REF!="No Data",1,IF(#REF!&lt;&gt;"",1,0))</f>
        <v>#REF!</v>
      </c>
      <c r="AA144" s="33" t="e">
        <f>IF('Crisis Indicator Data'!#REF!="No Data",1,IF(#REF!&lt;&gt;"",1,0))</f>
        <v>#REF!</v>
      </c>
      <c r="AB144" s="33" t="e">
        <f>IF('Crisis Indicator Data'!#REF!="No Data",1,IF(#REF!&lt;&gt;"",1,0))</f>
        <v>#REF!</v>
      </c>
      <c r="AC144" s="33" t="e">
        <f>IF('Crisis Indicator Data'!#REF!="No Data",1,IF(#REF!&lt;&gt;"",1,0))</f>
        <v>#REF!</v>
      </c>
      <c r="AD144" s="33" t="e">
        <f>IF('Crisis Indicator Data'!#REF!="No Data",1,IF(#REF!&lt;&gt;"",1,0))</f>
        <v>#REF!</v>
      </c>
      <c r="AE144" s="33" t="e">
        <f>IF('Crisis Indicator Data'!#REF!="No Data",1,IF(#REF!&lt;&gt;"",1,0))</f>
        <v>#REF!</v>
      </c>
      <c r="AF144" s="33" t="e">
        <f>IF('Crisis Indicator Data'!#REF!="No Data",1,IF(#REF!&lt;&gt;"",1,0))</f>
        <v>#REF!</v>
      </c>
      <c r="AG144" s="33" t="e">
        <f>IF('Crisis Indicator Data'!#REF!="No Data",1,IF(#REF!&lt;&gt;"",1,0))</f>
        <v>#REF!</v>
      </c>
      <c r="AH144" s="33" t="e">
        <f>IF('Crisis Indicator Data'!#REF!="No Data",1,IF(#REF!&lt;&gt;"",1,0))</f>
        <v>#REF!</v>
      </c>
      <c r="AI144" s="33" t="e">
        <f>IF('Crisis Indicator Data'!#REF!="No Data",1,IF(#REF!&lt;&gt;"",1,0))</f>
        <v>#REF!</v>
      </c>
      <c r="AJ144" s="33" t="e">
        <f>IF('Crisis Indicator Data'!#REF!="No Data",1,IF(#REF!&lt;&gt;"",1,0))</f>
        <v>#REF!</v>
      </c>
      <c r="AK144" s="33" t="e">
        <f>IF('Crisis Indicator Data'!#REF!="No Data",1,IF(#REF!&lt;&gt;"",1,0))</f>
        <v>#REF!</v>
      </c>
      <c r="AL144" s="33" t="e">
        <f>IF('Crisis Indicator Data'!#REF!="No Data",1,IF(#REF!&lt;&gt;"",1,0))</f>
        <v>#REF!</v>
      </c>
      <c r="AM144" s="33" t="e">
        <f>IF('Crisis Indicator Data'!#REF!="No Data",1,IF(#REF!&lt;&gt;"",1,0))</f>
        <v>#REF!</v>
      </c>
      <c r="AN144" s="33" t="e">
        <f>IF('Crisis Indicator Data'!#REF!="No Data",1,IF(#REF!&lt;&gt;"",1,0))</f>
        <v>#REF!</v>
      </c>
      <c r="AO144" s="33" t="e">
        <f>IF('Crisis Indicator Data'!#REF!="No Data",1,IF(#REF!&lt;&gt;"",1,0))</f>
        <v>#REF!</v>
      </c>
      <c r="AP144" s="33" t="e">
        <f>IF('Crisis Indicator Data'!#REF!="No Data",1,IF(#REF!&lt;&gt;"",1,0))</f>
        <v>#REF!</v>
      </c>
      <c r="AQ144" s="33" t="e">
        <f>IF('Crisis Indicator Data'!#REF!="No Data",1,IF(#REF!&lt;&gt;"",1,0))</f>
        <v>#REF!</v>
      </c>
      <c r="AR144" s="33" t="e">
        <f>IF('Crisis Indicator Data'!#REF!="No Data",1,IF(#REF!&lt;&gt;"",1,0))</f>
        <v>#REF!</v>
      </c>
      <c r="AS144" s="33" t="e">
        <f>IF('Crisis Indicator Data'!#REF!="No Data",1,IF(#REF!&lt;&gt;"",1,0))</f>
        <v>#REF!</v>
      </c>
      <c r="AT144" s="33" t="e">
        <f>IF('Crisis Indicator Data'!#REF!="No Data",1,IF(#REF!&lt;&gt;"",1,0))</f>
        <v>#REF!</v>
      </c>
      <c r="AU144" s="33" t="e">
        <f>IF('Crisis Indicator Data'!#REF!="No Data",1,IF(#REF!&lt;&gt;"",1,0))</f>
        <v>#REF!</v>
      </c>
      <c r="AV144" s="33" t="e">
        <f>IF('Crisis Indicator Data'!#REF!="No Data",1,IF(#REF!&lt;&gt;"",1,0))</f>
        <v>#REF!</v>
      </c>
      <c r="AW144" s="33" t="e">
        <f>IF('Crisis Indicator Data'!#REF!="No Data",1,IF(#REF!&lt;&gt;"",1,0))</f>
        <v>#REF!</v>
      </c>
      <c r="AX144" s="33" t="e">
        <f>IF('Crisis Indicator Data'!#REF!="No Data",1,IF(#REF!&lt;&gt;"",1,0))</f>
        <v>#REF!</v>
      </c>
      <c r="AY144" s="33" t="e">
        <f>IF('Crisis Indicator Data'!#REF!="No Data",1,IF(#REF!&lt;&gt;"",1,0))</f>
        <v>#REF!</v>
      </c>
      <c r="AZ144" s="33" t="e">
        <f>IF('Crisis Indicator Data'!#REF!="No Data",1,IF(#REF!&lt;&gt;"",1,0))</f>
        <v>#REF!</v>
      </c>
      <c r="BA144" t="e">
        <f t="shared" si="4"/>
        <v>#REF!</v>
      </c>
      <c r="BB144" s="35" t="e">
        <f t="shared" si="5"/>
        <v>#REF!</v>
      </c>
    </row>
    <row r="145" spans="1:54" x14ac:dyDescent="0.3">
      <c r="A145" t="s">
        <v>269</v>
      </c>
      <c r="B145" s="33" t="e">
        <f>IF('Crisis Indicator Data'!#REF!="No Data",1,IF(#REF!&lt;&gt;"",1,0))</f>
        <v>#REF!</v>
      </c>
      <c r="C145" s="33" t="e">
        <f>IF('Crisis Indicator Data'!#REF!="No Data",1,IF(#REF!&lt;&gt;"",1,0))</f>
        <v>#REF!</v>
      </c>
      <c r="D145" s="33" t="e">
        <f>IF('Crisis Indicator Data'!#REF!="No Data",1,IF(#REF!&lt;&gt;"",1,0))</f>
        <v>#REF!</v>
      </c>
      <c r="E145" s="33" t="e">
        <f>IF('Crisis Indicator Data'!#REF!="No Data",1,IF(#REF!&lt;&gt;"",1,0))</f>
        <v>#REF!</v>
      </c>
      <c r="F145" s="33" t="e">
        <f>IF('Crisis Indicator Data'!#REF!="No Data",1,IF(#REF!&lt;&gt;"",1,0))</f>
        <v>#REF!</v>
      </c>
      <c r="G145" s="33" t="e">
        <f>IF('Crisis Indicator Data'!#REF!="No Data",1,IF(#REF!&lt;&gt;"",1,0))</f>
        <v>#REF!</v>
      </c>
      <c r="H145" s="33" t="e">
        <f>IF('Crisis Indicator Data'!#REF!="No Data",1,IF(#REF!&lt;&gt;"",1,0))</f>
        <v>#REF!</v>
      </c>
      <c r="I145" s="33" t="e">
        <f>IF('Crisis Indicator Data'!#REF!="No Data",1,IF(#REF!&lt;&gt;"",1,0))</f>
        <v>#REF!</v>
      </c>
      <c r="J145" s="33" t="e">
        <f>IF('Crisis Indicator Data'!#REF!="No Data",1,IF(#REF!&lt;&gt;"",1,0))</f>
        <v>#REF!</v>
      </c>
      <c r="K145" s="33" t="e">
        <f>IF('Crisis Indicator Data'!#REF!="No Data",1,IF(#REF!&lt;&gt;"",1,0))</f>
        <v>#REF!</v>
      </c>
      <c r="L145" s="33" t="e">
        <f>IF('Crisis Indicator Data'!#REF!="No Data",1,IF(#REF!&lt;&gt;"",1,0))</f>
        <v>#REF!</v>
      </c>
      <c r="M145" s="33" t="e">
        <f>IF('Crisis Indicator Data'!#REF!="No Data",1,IF(#REF!&lt;&gt;"",1,0))</f>
        <v>#REF!</v>
      </c>
      <c r="N145" s="33" t="e">
        <f>IF('Crisis Indicator Data'!#REF!="No Data",1,IF(#REF!&lt;&gt;"",1,0))</f>
        <v>#REF!</v>
      </c>
      <c r="O145" s="33" t="e">
        <f>IF('Crisis Indicator Data'!#REF!="No Data",1,IF(#REF!&lt;&gt;"",1,0))</f>
        <v>#REF!</v>
      </c>
      <c r="P145" s="33" t="e">
        <f>IF('Crisis Indicator Data'!#REF!="No Data",1,IF(#REF!&lt;&gt;"",1,0))</f>
        <v>#REF!</v>
      </c>
      <c r="Q145" s="33" t="e">
        <f>IF('Crisis Indicator Data'!#REF!="No Data",1,IF(#REF!&lt;&gt;"",1,0))</f>
        <v>#REF!</v>
      </c>
      <c r="R145" s="33" t="e">
        <f>IF('Crisis Indicator Data'!#REF!="No Data",1,IF(#REF!&lt;&gt;"",1,0))</f>
        <v>#REF!</v>
      </c>
      <c r="S145" s="33" t="e">
        <f>IF('Crisis Indicator Data'!#REF!="No Data",1,IF(#REF!&lt;&gt;"",1,0))</f>
        <v>#REF!</v>
      </c>
      <c r="T145" s="33" t="e">
        <f>IF('Crisis Indicator Data'!#REF!="No Data",1,IF(#REF!&lt;&gt;"",1,0))</f>
        <v>#REF!</v>
      </c>
      <c r="U145" s="33" t="e">
        <f>IF('Crisis Indicator Data'!#REF!="No Data",1,IF(#REF!&lt;&gt;"",1,0))</f>
        <v>#REF!</v>
      </c>
      <c r="V145" s="33" t="e">
        <f>IF('Crisis Indicator Data'!#REF!="No Data",1,IF(#REF!&lt;&gt;"",1,0))</f>
        <v>#REF!</v>
      </c>
      <c r="W145" s="33" t="e">
        <f>IF('Crisis Indicator Data'!#REF!="No Data",1,IF(#REF!&lt;&gt;"",1,0))</f>
        <v>#REF!</v>
      </c>
      <c r="X145" s="33" t="e">
        <f>IF('Crisis Indicator Data'!#REF!="No Data",1,IF(#REF!&lt;&gt;"",1,0))</f>
        <v>#REF!</v>
      </c>
      <c r="Y145" s="33" t="e">
        <f>IF('Crisis Indicator Data'!#REF!="No Data",1,IF(#REF!&lt;&gt;"",1,0))</f>
        <v>#REF!</v>
      </c>
      <c r="Z145" s="33" t="e">
        <f>IF('Crisis Indicator Data'!#REF!="No Data",1,IF(#REF!&lt;&gt;"",1,0))</f>
        <v>#REF!</v>
      </c>
      <c r="AA145" s="33" t="e">
        <f>IF('Crisis Indicator Data'!#REF!="No Data",1,IF(#REF!&lt;&gt;"",1,0))</f>
        <v>#REF!</v>
      </c>
      <c r="AB145" s="33" t="e">
        <f>IF('Crisis Indicator Data'!#REF!="No Data",1,IF(#REF!&lt;&gt;"",1,0))</f>
        <v>#REF!</v>
      </c>
      <c r="AC145" s="33" t="e">
        <f>IF('Crisis Indicator Data'!#REF!="No Data",1,IF(#REF!&lt;&gt;"",1,0))</f>
        <v>#REF!</v>
      </c>
      <c r="AD145" s="33" t="e">
        <f>IF('Crisis Indicator Data'!#REF!="No Data",1,IF(#REF!&lt;&gt;"",1,0))</f>
        <v>#REF!</v>
      </c>
      <c r="AE145" s="33" t="e">
        <f>IF('Crisis Indicator Data'!#REF!="No Data",1,IF(#REF!&lt;&gt;"",1,0))</f>
        <v>#REF!</v>
      </c>
      <c r="AF145" s="33" t="e">
        <f>IF('Crisis Indicator Data'!#REF!="No Data",1,IF(#REF!&lt;&gt;"",1,0))</f>
        <v>#REF!</v>
      </c>
      <c r="AG145" s="33" t="e">
        <f>IF('Crisis Indicator Data'!#REF!="No Data",1,IF(#REF!&lt;&gt;"",1,0))</f>
        <v>#REF!</v>
      </c>
      <c r="AH145" s="33" t="e">
        <f>IF('Crisis Indicator Data'!#REF!="No Data",1,IF(#REF!&lt;&gt;"",1,0))</f>
        <v>#REF!</v>
      </c>
      <c r="AI145" s="33" t="e">
        <f>IF('Crisis Indicator Data'!#REF!="No Data",1,IF(#REF!&lt;&gt;"",1,0))</f>
        <v>#REF!</v>
      </c>
      <c r="AJ145" s="33" t="e">
        <f>IF('Crisis Indicator Data'!#REF!="No Data",1,IF(#REF!&lt;&gt;"",1,0))</f>
        <v>#REF!</v>
      </c>
      <c r="AK145" s="33" t="e">
        <f>IF('Crisis Indicator Data'!#REF!="No Data",1,IF(#REF!&lt;&gt;"",1,0))</f>
        <v>#REF!</v>
      </c>
      <c r="AL145" s="33" t="e">
        <f>IF('Crisis Indicator Data'!#REF!="No Data",1,IF(#REF!&lt;&gt;"",1,0))</f>
        <v>#REF!</v>
      </c>
      <c r="AM145" s="33" t="e">
        <f>IF('Crisis Indicator Data'!#REF!="No Data",1,IF(#REF!&lt;&gt;"",1,0))</f>
        <v>#REF!</v>
      </c>
      <c r="AN145" s="33" t="e">
        <f>IF('Crisis Indicator Data'!#REF!="No Data",1,IF(#REF!&lt;&gt;"",1,0))</f>
        <v>#REF!</v>
      </c>
      <c r="AO145" s="33" t="e">
        <f>IF('Crisis Indicator Data'!#REF!="No Data",1,IF(#REF!&lt;&gt;"",1,0))</f>
        <v>#REF!</v>
      </c>
      <c r="AP145" s="33" t="e">
        <f>IF('Crisis Indicator Data'!#REF!="No Data",1,IF(#REF!&lt;&gt;"",1,0))</f>
        <v>#REF!</v>
      </c>
      <c r="AQ145" s="33" t="e">
        <f>IF('Crisis Indicator Data'!#REF!="No Data",1,IF(#REF!&lt;&gt;"",1,0))</f>
        <v>#REF!</v>
      </c>
      <c r="AR145" s="33" t="e">
        <f>IF('Crisis Indicator Data'!#REF!="No Data",1,IF(#REF!&lt;&gt;"",1,0))</f>
        <v>#REF!</v>
      </c>
      <c r="AS145" s="33" t="e">
        <f>IF('Crisis Indicator Data'!#REF!="No Data",1,IF(#REF!&lt;&gt;"",1,0))</f>
        <v>#REF!</v>
      </c>
      <c r="AT145" s="33" t="e">
        <f>IF('Crisis Indicator Data'!#REF!="No Data",1,IF(#REF!&lt;&gt;"",1,0))</f>
        <v>#REF!</v>
      </c>
      <c r="AU145" s="33" t="e">
        <f>IF('Crisis Indicator Data'!#REF!="No Data",1,IF(#REF!&lt;&gt;"",1,0))</f>
        <v>#REF!</v>
      </c>
      <c r="AV145" s="33" t="e">
        <f>IF('Crisis Indicator Data'!#REF!="No Data",1,IF(#REF!&lt;&gt;"",1,0))</f>
        <v>#REF!</v>
      </c>
      <c r="AW145" s="33" t="e">
        <f>IF('Crisis Indicator Data'!#REF!="No Data",1,IF(#REF!&lt;&gt;"",1,0))</f>
        <v>#REF!</v>
      </c>
      <c r="AX145" s="33" t="e">
        <f>IF('Crisis Indicator Data'!#REF!="No Data",1,IF(#REF!&lt;&gt;"",1,0))</f>
        <v>#REF!</v>
      </c>
      <c r="AY145" s="33" t="e">
        <f>IF('Crisis Indicator Data'!#REF!="No Data",1,IF(#REF!&lt;&gt;"",1,0))</f>
        <v>#REF!</v>
      </c>
      <c r="AZ145" s="33" t="e">
        <f>IF('Crisis Indicator Data'!#REF!="No Data",1,IF(#REF!&lt;&gt;"",1,0))</f>
        <v>#REF!</v>
      </c>
      <c r="BA145" t="e">
        <f t="shared" si="4"/>
        <v>#REF!</v>
      </c>
      <c r="BB145" s="35" t="e">
        <f t="shared" si="5"/>
        <v>#REF!</v>
      </c>
    </row>
    <row r="146" spans="1:54" x14ac:dyDescent="0.3">
      <c r="A146" t="s">
        <v>271</v>
      </c>
      <c r="B146" s="33" t="e">
        <f>IF('Crisis Indicator Data'!#REF!="No Data",1,IF(#REF!&lt;&gt;"",1,0))</f>
        <v>#REF!</v>
      </c>
      <c r="C146" s="33" t="e">
        <f>IF('Crisis Indicator Data'!#REF!="No Data",1,IF(#REF!&lt;&gt;"",1,0))</f>
        <v>#REF!</v>
      </c>
      <c r="D146" s="33" t="e">
        <f>IF('Crisis Indicator Data'!#REF!="No Data",1,IF(#REF!&lt;&gt;"",1,0))</f>
        <v>#REF!</v>
      </c>
      <c r="E146" s="33" t="e">
        <f>IF('Crisis Indicator Data'!#REF!="No Data",1,IF(#REF!&lt;&gt;"",1,0))</f>
        <v>#REF!</v>
      </c>
      <c r="F146" s="33" t="e">
        <f>IF('Crisis Indicator Data'!#REF!="No Data",1,IF(#REF!&lt;&gt;"",1,0))</f>
        <v>#REF!</v>
      </c>
      <c r="G146" s="33" t="e">
        <f>IF('Crisis Indicator Data'!#REF!="No Data",1,IF(#REF!&lt;&gt;"",1,0))</f>
        <v>#REF!</v>
      </c>
      <c r="H146" s="33" t="e">
        <f>IF('Crisis Indicator Data'!#REF!="No Data",1,IF(#REF!&lt;&gt;"",1,0))</f>
        <v>#REF!</v>
      </c>
      <c r="I146" s="33" t="e">
        <f>IF('Crisis Indicator Data'!#REF!="No Data",1,IF(#REF!&lt;&gt;"",1,0))</f>
        <v>#REF!</v>
      </c>
      <c r="J146" s="33" t="e">
        <f>IF('Crisis Indicator Data'!#REF!="No Data",1,IF(#REF!&lt;&gt;"",1,0))</f>
        <v>#REF!</v>
      </c>
      <c r="K146" s="33" t="e">
        <f>IF('Crisis Indicator Data'!#REF!="No Data",1,IF(#REF!&lt;&gt;"",1,0))</f>
        <v>#REF!</v>
      </c>
      <c r="L146" s="33" t="e">
        <f>IF('Crisis Indicator Data'!#REF!="No Data",1,IF(#REF!&lt;&gt;"",1,0))</f>
        <v>#REF!</v>
      </c>
      <c r="M146" s="33" t="e">
        <f>IF('Crisis Indicator Data'!#REF!="No Data",1,IF(#REF!&lt;&gt;"",1,0))</f>
        <v>#REF!</v>
      </c>
      <c r="N146" s="33" t="e">
        <f>IF('Crisis Indicator Data'!#REF!="No Data",1,IF(#REF!&lt;&gt;"",1,0))</f>
        <v>#REF!</v>
      </c>
      <c r="O146" s="33" t="e">
        <f>IF('Crisis Indicator Data'!#REF!="No Data",1,IF(#REF!&lt;&gt;"",1,0))</f>
        <v>#REF!</v>
      </c>
      <c r="P146" s="33" t="e">
        <f>IF('Crisis Indicator Data'!#REF!="No Data",1,IF(#REF!&lt;&gt;"",1,0))</f>
        <v>#REF!</v>
      </c>
      <c r="Q146" s="33" t="e">
        <f>IF('Crisis Indicator Data'!#REF!="No Data",1,IF(#REF!&lt;&gt;"",1,0))</f>
        <v>#REF!</v>
      </c>
      <c r="R146" s="33" t="e">
        <f>IF('Crisis Indicator Data'!#REF!="No Data",1,IF(#REF!&lt;&gt;"",1,0))</f>
        <v>#REF!</v>
      </c>
      <c r="S146" s="33" t="e">
        <f>IF('Crisis Indicator Data'!#REF!="No Data",1,IF(#REF!&lt;&gt;"",1,0))</f>
        <v>#REF!</v>
      </c>
      <c r="T146" s="33" t="e">
        <f>IF('Crisis Indicator Data'!#REF!="No Data",1,IF(#REF!&lt;&gt;"",1,0))</f>
        <v>#REF!</v>
      </c>
      <c r="U146" s="33" t="e">
        <f>IF('Crisis Indicator Data'!#REF!="No Data",1,IF(#REF!&lt;&gt;"",1,0))</f>
        <v>#REF!</v>
      </c>
      <c r="V146" s="33" t="e">
        <f>IF('Crisis Indicator Data'!#REF!="No Data",1,IF(#REF!&lt;&gt;"",1,0))</f>
        <v>#REF!</v>
      </c>
      <c r="W146" s="33" t="e">
        <f>IF('Crisis Indicator Data'!#REF!="No Data",1,IF(#REF!&lt;&gt;"",1,0))</f>
        <v>#REF!</v>
      </c>
      <c r="X146" s="33" t="e">
        <f>IF('Crisis Indicator Data'!#REF!="No Data",1,IF(#REF!&lt;&gt;"",1,0))</f>
        <v>#REF!</v>
      </c>
      <c r="Y146" s="33" t="e">
        <f>IF('Crisis Indicator Data'!#REF!="No Data",1,IF(#REF!&lt;&gt;"",1,0))</f>
        <v>#REF!</v>
      </c>
      <c r="Z146" s="33" t="e">
        <f>IF('Crisis Indicator Data'!#REF!="No Data",1,IF(#REF!&lt;&gt;"",1,0))</f>
        <v>#REF!</v>
      </c>
      <c r="AA146" s="33" t="e">
        <f>IF('Crisis Indicator Data'!#REF!="No Data",1,IF(#REF!&lt;&gt;"",1,0))</f>
        <v>#REF!</v>
      </c>
      <c r="AB146" s="33" t="e">
        <f>IF('Crisis Indicator Data'!#REF!="No Data",1,IF(#REF!&lt;&gt;"",1,0))</f>
        <v>#REF!</v>
      </c>
      <c r="AC146" s="33" t="e">
        <f>IF('Crisis Indicator Data'!#REF!="No Data",1,IF(#REF!&lt;&gt;"",1,0))</f>
        <v>#REF!</v>
      </c>
      <c r="AD146" s="33" t="e">
        <f>IF('Crisis Indicator Data'!#REF!="No Data",1,IF(#REF!&lt;&gt;"",1,0))</f>
        <v>#REF!</v>
      </c>
      <c r="AE146" s="33" t="e">
        <f>IF('Crisis Indicator Data'!#REF!="No Data",1,IF(#REF!&lt;&gt;"",1,0))</f>
        <v>#REF!</v>
      </c>
      <c r="AF146" s="33" t="e">
        <f>IF('Crisis Indicator Data'!#REF!="No Data",1,IF(#REF!&lt;&gt;"",1,0))</f>
        <v>#REF!</v>
      </c>
      <c r="AG146" s="33" t="e">
        <f>IF('Crisis Indicator Data'!#REF!="No Data",1,IF(#REF!&lt;&gt;"",1,0))</f>
        <v>#REF!</v>
      </c>
      <c r="AH146" s="33" t="e">
        <f>IF('Crisis Indicator Data'!#REF!="No Data",1,IF(#REF!&lt;&gt;"",1,0))</f>
        <v>#REF!</v>
      </c>
      <c r="AI146" s="33" t="e">
        <f>IF('Crisis Indicator Data'!#REF!="No Data",1,IF(#REF!&lt;&gt;"",1,0))</f>
        <v>#REF!</v>
      </c>
      <c r="AJ146" s="33" t="e">
        <f>IF('Crisis Indicator Data'!#REF!="No Data",1,IF(#REF!&lt;&gt;"",1,0))</f>
        <v>#REF!</v>
      </c>
      <c r="AK146" s="33" t="e">
        <f>IF('Crisis Indicator Data'!#REF!="No Data",1,IF(#REF!&lt;&gt;"",1,0))</f>
        <v>#REF!</v>
      </c>
      <c r="AL146" s="33" t="e">
        <f>IF('Crisis Indicator Data'!#REF!="No Data",1,IF(#REF!&lt;&gt;"",1,0))</f>
        <v>#REF!</v>
      </c>
      <c r="AM146" s="33" t="e">
        <f>IF('Crisis Indicator Data'!#REF!="No Data",1,IF(#REF!&lt;&gt;"",1,0))</f>
        <v>#REF!</v>
      </c>
      <c r="AN146" s="33" t="e">
        <f>IF('Crisis Indicator Data'!#REF!="No Data",1,IF(#REF!&lt;&gt;"",1,0))</f>
        <v>#REF!</v>
      </c>
      <c r="AO146" s="33" t="e">
        <f>IF('Crisis Indicator Data'!#REF!="No Data",1,IF(#REF!&lt;&gt;"",1,0))</f>
        <v>#REF!</v>
      </c>
      <c r="AP146" s="33" t="e">
        <f>IF('Crisis Indicator Data'!#REF!="No Data",1,IF(#REF!&lt;&gt;"",1,0))</f>
        <v>#REF!</v>
      </c>
      <c r="AQ146" s="33" t="e">
        <f>IF('Crisis Indicator Data'!#REF!="No Data",1,IF(#REF!&lt;&gt;"",1,0))</f>
        <v>#REF!</v>
      </c>
      <c r="AR146" s="33" t="e">
        <f>IF('Crisis Indicator Data'!#REF!="No Data",1,IF(#REF!&lt;&gt;"",1,0))</f>
        <v>#REF!</v>
      </c>
      <c r="AS146" s="33" t="e">
        <f>IF('Crisis Indicator Data'!#REF!="No Data",1,IF(#REF!&lt;&gt;"",1,0))</f>
        <v>#REF!</v>
      </c>
      <c r="AT146" s="33" t="e">
        <f>IF('Crisis Indicator Data'!#REF!="No Data",1,IF(#REF!&lt;&gt;"",1,0))</f>
        <v>#REF!</v>
      </c>
      <c r="AU146" s="33" t="e">
        <f>IF('Crisis Indicator Data'!#REF!="No Data",1,IF(#REF!&lt;&gt;"",1,0))</f>
        <v>#REF!</v>
      </c>
      <c r="AV146" s="33" t="e">
        <f>IF('Crisis Indicator Data'!#REF!="No Data",1,IF(#REF!&lt;&gt;"",1,0))</f>
        <v>#REF!</v>
      </c>
      <c r="AW146" s="33" t="e">
        <f>IF('Crisis Indicator Data'!#REF!="No Data",1,IF(#REF!&lt;&gt;"",1,0))</f>
        <v>#REF!</v>
      </c>
      <c r="AX146" s="33" t="e">
        <f>IF('Crisis Indicator Data'!#REF!="No Data",1,IF(#REF!&lt;&gt;"",1,0))</f>
        <v>#REF!</v>
      </c>
      <c r="AY146" s="33" t="e">
        <f>IF('Crisis Indicator Data'!#REF!="No Data",1,IF(#REF!&lt;&gt;"",1,0))</f>
        <v>#REF!</v>
      </c>
      <c r="AZ146" s="33" t="e">
        <f>IF('Crisis Indicator Data'!#REF!="No Data",1,IF(#REF!&lt;&gt;"",1,0))</f>
        <v>#REF!</v>
      </c>
      <c r="BA146" t="e">
        <f t="shared" si="4"/>
        <v>#REF!</v>
      </c>
      <c r="BB146" s="35" t="e">
        <f t="shared" si="5"/>
        <v>#REF!</v>
      </c>
    </row>
    <row r="147" spans="1:54" x14ac:dyDescent="0.3">
      <c r="A147" t="s">
        <v>273</v>
      </c>
      <c r="B147" s="33" t="e">
        <f>IF('Crisis Indicator Data'!#REF!="No Data",1,IF(#REF!&lt;&gt;"",1,0))</f>
        <v>#REF!</v>
      </c>
      <c r="C147" s="33" t="e">
        <f>IF('Crisis Indicator Data'!#REF!="No Data",1,IF(#REF!&lt;&gt;"",1,0))</f>
        <v>#REF!</v>
      </c>
      <c r="D147" s="33" t="e">
        <f>IF('Crisis Indicator Data'!#REF!="No Data",1,IF(#REF!&lt;&gt;"",1,0))</f>
        <v>#REF!</v>
      </c>
      <c r="E147" s="33" t="e">
        <f>IF('Crisis Indicator Data'!#REF!="No Data",1,IF(#REF!&lt;&gt;"",1,0))</f>
        <v>#REF!</v>
      </c>
      <c r="F147" s="33" t="e">
        <f>IF('Crisis Indicator Data'!#REF!="No Data",1,IF(#REF!&lt;&gt;"",1,0))</f>
        <v>#REF!</v>
      </c>
      <c r="G147" s="33" t="e">
        <f>IF('Crisis Indicator Data'!#REF!="No Data",1,IF(#REF!&lt;&gt;"",1,0))</f>
        <v>#REF!</v>
      </c>
      <c r="H147" s="33" t="e">
        <f>IF('Crisis Indicator Data'!#REF!="No Data",1,IF(#REF!&lt;&gt;"",1,0))</f>
        <v>#REF!</v>
      </c>
      <c r="I147" s="33" t="e">
        <f>IF('Crisis Indicator Data'!#REF!="No Data",1,IF(#REF!&lt;&gt;"",1,0))</f>
        <v>#REF!</v>
      </c>
      <c r="J147" s="33" t="e">
        <f>IF('Crisis Indicator Data'!#REF!="No Data",1,IF(#REF!&lt;&gt;"",1,0))</f>
        <v>#REF!</v>
      </c>
      <c r="K147" s="33" t="e">
        <f>IF('Crisis Indicator Data'!#REF!="No Data",1,IF(#REF!&lt;&gt;"",1,0))</f>
        <v>#REF!</v>
      </c>
      <c r="L147" s="33" t="e">
        <f>IF('Crisis Indicator Data'!#REF!="No Data",1,IF(#REF!&lt;&gt;"",1,0))</f>
        <v>#REF!</v>
      </c>
      <c r="M147" s="33" t="e">
        <f>IF('Crisis Indicator Data'!#REF!="No Data",1,IF(#REF!&lt;&gt;"",1,0))</f>
        <v>#REF!</v>
      </c>
      <c r="N147" s="33" t="e">
        <f>IF('Crisis Indicator Data'!#REF!="No Data",1,IF(#REF!&lt;&gt;"",1,0))</f>
        <v>#REF!</v>
      </c>
      <c r="O147" s="33" t="e">
        <f>IF('Crisis Indicator Data'!#REF!="No Data",1,IF(#REF!&lt;&gt;"",1,0))</f>
        <v>#REF!</v>
      </c>
      <c r="P147" s="33" t="e">
        <f>IF('Crisis Indicator Data'!#REF!="No Data",1,IF(#REF!&lt;&gt;"",1,0))</f>
        <v>#REF!</v>
      </c>
      <c r="Q147" s="33" t="e">
        <f>IF('Crisis Indicator Data'!#REF!="No Data",1,IF(#REF!&lt;&gt;"",1,0))</f>
        <v>#REF!</v>
      </c>
      <c r="R147" s="33" t="e">
        <f>IF('Crisis Indicator Data'!#REF!="No Data",1,IF(#REF!&lt;&gt;"",1,0))</f>
        <v>#REF!</v>
      </c>
      <c r="S147" s="33" t="e">
        <f>IF('Crisis Indicator Data'!#REF!="No Data",1,IF(#REF!&lt;&gt;"",1,0))</f>
        <v>#REF!</v>
      </c>
      <c r="T147" s="33" t="e">
        <f>IF('Crisis Indicator Data'!#REF!="No Data",1,IF(#REF!&lt;&gt;"",1,0))</f>
        <v>#REF!</v>
      </c>
      <c r="U147" s="33" t="e">
        <f>IF('Crisis Indicator Data'!#REF!="No Data",1,IF(#REF!&lt;&gt;"",1,0))</f>
        <v>#REF!</v>
      </c>
      <c r="V147" s="33" t="e">
        <f>IF('Crisis Indicator Data'!#REF!="No Data",1,IF(#REF!&lt;&gt;"",1,0))</f>
        <v>#REF!</v>
      </c>
      <c r="W147" s="33" t="e">
        <f>IF('Crisis Indicator Data'!#REF!="No Data",1,IF(#REF!&lt;&gt;"",1,0))</f>
        <v>#REF!</v>
      </c>
      <c r="X147" s="33" t="e">
        <f>IF('Crisis Indicator Data'!#REF!="No Data",1,IF(#REF!&lt;&gt;"",1,0))</f>
        <v>#REF!</v>
      </c>
      <c r="Y147" s="33" t="e">
        <f>IF('Crisis Indicator Data'!#REF!="No Data",1,IF(#REF!&lt;&gt;"",1,0))</f>
        <v>#REF!</v>
      </c>
      <c r="Z147" s="33" t="e">
        <f>IF('Crisis Indicator Data'!#REF!="No Data",1,IF(#REF!&lt;&gt;"",1,0))</f>
        <v>#REF!</v>
      </c>
      <c r="AA147" s="33" t="e">
        <f>IF('Crisis Indicator Data'!#REF!="No Data",1,IF(#REF!&lt;&gt;"",1,0))</f>
        <v>#REF!</v>
      </c>
      <c r="AB147" s="33" t="e">
        <f>IF('Crisis Indicator Data'!#REF!="No Data",1,IF(#REF!&lt;&gt;"",1,0))</f>
        <v>#REF!</v>
      </c>
      <c r="AC147" s="33" t="e">
        <f>IF('Crisis Indicator Data'!#REF!="No Data",1,IF(#REF!&lt;&gt;"",1,0))</f>
        <v>#REF!</v>
      </c>
      <c r="AD147" s="33" t="e">
        <f>IF('Crisis Indicator Data'!#REF!="No Data",1,IF(#REF!&lt;&gt;"",1,0))</f>
        <v>#REF!</v>
      </c>
      <c r="AE147" s="33" t="e">
        <f>IF('Crisis Indicator Data'!#REF!="No Data",1,IF(#REF!&lt;&gt;"",1,0))</f>
        <v>#REF!</v>
      </c>
      <c r="AF147" s="33" t="e">
        <f>IF('Crisis Indicator Data'!#REF!="No Data",1,IF(#REF!&lt;&gt;"",1,0))</f>
        <v>#REF!</v>
      </c>
      <c r="AG147" s="33" t="e">
        <f>IF('Crisis Indicator Data'!#REF!="No Data",1,IF(#REF!&lt;&gt;"",1,0))</f>
        <v>#REF!</v>
      </c>
      <c r="AH147" s="33" t="e">
        <f>IF('Crisis Indicator Data'!#REF!="No Data",1,IF(#REF!&lt;&gt;"",1,0))</f>
        <v>#REF!</v>
      </c>
      <c r="AI147" s="33" t="e">
        <f>IF('Crisis Indicator Data'!#REF!="No Data",1,IF(#REF!&lt;&gt;"",1,0))</f>
        <v>#REF!</v>
      </c>
      <c r="AJ147" s="33" t="e">
        <f>IF('Crisis Indicator Data'!#REF!="No Data",1,IF(#REF!&lt;&gt;"",1,0))</f>
        <v>#REF!</v>
      </c>
      <c r="AK147" s="33" t="e">
        <f>IF('Crisis Indicator Data'!#REF!="No Data",1,IF(#REF!&lt;&gt;"",1,0))</f>
        <v>#REF!</v>
      </c>
      <c r="AL147" s="33" t="e">
        <f>IF('Crisis Indicator Data'!#REF!="No Data",1,IF(#REF!&lt;&gt;"",1,0))</f>
        <v>#REF!</v>
      </c>
      <c r="AM147" s="33" t="e">
        <f>IF('Crisis Indicator Data'!#REF!="No Data",1,IF(#REF!&lt;&gt;"",1,0))</f>
        <v>#REF!</v>
      </c>
      <c r="AN147" s="33" t="e">
        <f>IF('Crisis Indicator Data'!#REF!="No Data",1,IF(#REF!&lt;&gt;"",1,0))</f>
        <v>#REF!</v>
      </c>
      <c r="AO147" s="33" t="e">
        <f>IF('Crisis Indicator Data'!#REF!="No Data",1,IF(#REF!&lt;&gt;"",1,0))</f>
        <v>#REF!</v>
      </c>
      <c r="AP147" s="33" t="e">
        <f>IF('Crisis Indicator Data'!#REF!="No Data",1,IF(#REF!&lt;&gt;"",1,0))</f>
        <v>#REF!</v>
      </c>
      <c r="AQ147" s="33" t="e">
        <f>IF('Crisis Indicator Data'!#REF!="No Data",1,IF(#REF!&lt;&gt;"",1,0))</f>
        <v>#REF!</v>
      </c>
      <c r="AR147" s="33" t="e">
        <f>IF('Crisis Indicator Data'!#REF!="No Data",1,IF(#REF!&lt;&gt;"",1,0))</f>
        <v>#REF!</v>
      </c>
      <c r="AS147" s="33" t="e">
        <f>IF('Crisis Indicator Data'!#REF!="No Data",1,IF(#REF!&lt;&gt;"",1,0))</f>
        <v>#REF!</v>
      </c>
      <c r="AT147" s="33" t="e">
        <f>IF('Crisis Indicator Data'!#REF!="No Data",1,IF(#REF!&lt;&gt;"",1,0))</f>
        <v>#REF!</v>
      </c>
      <c r="AU147" s="33" t="e">
        <f>IF('Crisis Indicator Data'!#REF!="No Data",1,IF(#REF!&lt;&gt;"",1,0))</f>
        <v>#REF!</v>
      </c>
      <c r="AV147" s="33" t="e">
        <f>IF('Crisis Indicator Data'!#REF!="No Data",1,IF(#REF!&lt;&gt;"",1,0))</f>
        <v>#REF!</v>
      </c>
      <c r="AW147" s="33" t="e">
        <f>IF('Crisis Indicator Data'!#REF!="No Data",1,IF(#REF!&lt;&gt;"",1,0))</f>
        <v>#REF!</v>
      </c>
      <c r="AX147" s="33" t="e">
        <f>IF('Crisis Indicator Data'!#REF!="No Data",1,IF(#REF!&lt;&gt;"",1,0))</f>
        <v>#REF!</v>
      </c>
      <c r="AY147" s="33" t="e">
        <f>IF('Crisis Indicator Data'!#REF!="No Data",1,IF(#REF!&lt;&gt;"",1,0))</f>
        <v>#REF!</v>
      </c>
      <c r="AZ147" s="33" t="e">
        <f>IF('Crisis Indicator Data'!#REF!="No Data",1,IF(#REF!&lt;&gt;"",1,0))</f>
        <v>#REF!</v>
      </c>
      <c r="BA147" t="e">
        <f t="shared" si="4"/>
        <v>#REF!</v>
      </c>
      <c r="BB147" s="35" t="e">
        <f t="shared" si="5"/>
        <v>#REF!</v>
      </c>
    </row>
    <row r="148" spans="1:54" x14ac:dyDescent="0.3">
      <c r="A148" t="s">
        <v>275</v>
      </c>
      <c r="B148" s="33" t="e">
        <f>IF('Crisis Indicator Data'!#REF!="No Data",1,IF(#REF!&lt;&gt;"",1,0))</f>
        <v>#REF!</v>
      </c>
      <c r="C148" s="33" t="e">
        <f>IF('Crisis Indicator Data'!#REF!="No Data",1,IF(#REF!&lt;&gt;"",1,0))</f>
        <v>#REF!</v>
      </c>
      <c r="D148" s="33" t="e">
        <f>IF('Crisis Indicator Data'!#REF!="No Data",1,IF(#REF!&lt;&gt;"",1,0))</f>
        <v>#REF!</v>
      </c>
      <c r="E148" s="33" t="e">
        <f>IF('Crisis Indicator Data'!#REF!="No Data",1,IF(#REF!&lt;&gt;"",1,0))</f>
        <v>#REF!</v>
      </c>
      <c r="F148" s="33" t="e">
        <f>IF('Crisis Indicator Data'!#REF!="No Data",1,IF(#REF!&lt;&gt;"",1,0))</f>
        <v>#REF!</v>
      </c>
      <c r="G148" s="33" t="e">
        <f>IF('Crisis Indicator Data'!#REF!="No Data",1,IF(#REF!&lt;&gt;"",1,0))</f>
        <v>#REF!</v>
      </c>
      <c r="H148" s="33" t="e">
        <f>IF('Crisis Indicator Data'!#REF!="No Data",1,IF(#REF!&lt;&gt;"",1,0))</f>
        <v>#REF!</v>
      </c>
      <c r="I148" s="33" t="e">
        <f>IF('Crisis Indicator Data'!#REF!="No Data",1,IF(#REF!&lt;&gt;"",1,0))</f>
        <v>#REF!</v>
      </c>
      <c r="J148" s="33" t="e">
        <f>IF('Crisis Indicator Data'!#REF!="No Data",1,IF(#REF!&lt;&gt;"",1,0))</f>
        <v>#REF!</v>
      </c>
      <c r="K148" s="33" t="e">
        <f>IF('Crisis Indicator Data'!#REF!="No Data",1,IF(#REF!&lt;&gt;"",1,0))</f>
        <v>#REF!</v>
      </c>
      <c r="L148" s="33" t="e">
        <f>IF('Crisis Indicator Data'!#REF!="No Data",1,IF(#REF!&lt;&gt;"",1,0))</f>
        <v>#REF!</v>
      </c>
      <c r="M148" s="33" t="e">
        <f>IF('Crisis Indicator Data'!#REF!="No Data",1,IF(#REF!&lt;&gt;"",1,0))</f>
        <v>#REF!</v>
      </c>
      <c r="N148" s="33" t="e">
        <f>IF('Crisis Indicator Data'!#REF!="No Data",1,IF(#REF!&lt;&gt;"",1,0))</f>
        <v>#REF!</v>
      </c>
      <c r="O148" s="33" t="e">
        <f>IF('Crisis Indicator Data'!#REF!="No Data",1,IF(#REF!&lt;&gt;"",1,0))</f>
        <v>#REF!</v>
      </c>
      <c r="P148" s="33" t="e">
        <f>IF('Crisis Indicator Data'!#REF!="No Data",1,IF(#REF!&lt;&gt;"",1,0))</f>
        <v>#REF!</v>
      </c>
      <c r="Q148" s="33" t="e">
        <f>IF('Crisis Indicator Data'!#REF!="No Data",1,IF(#REF!&lt;&gt;"",1,0))</f>
        <v>#REF!</v>
      </c>
      <c r="R148" s="33" t="e">
        <f>IF('Crisis Indicator Data'!#REF!="No Data",1,IF(#REF!&lt;&gt;"",1,0))</f>
        <v>#REF!</v>
      </c>
      <c r="S148" s="33" t="e">
        <f>IF('Crisis Indicator Data'!#REF!="No Data",1,IF(#REF!&lt;&gt;"",1,0))</f>
        <v>#REF!</v>
      </c>
      <c r="T148" s="33" t="e">
        <f>IF('Crisis Indicator Data'!#REF!="No Data",1,IF(#REF!&lt;&gt;"",1,0))</f>
        <v>#REF!</v>
      </c>
      <c r="U148" s="33" t="e">
        <f>IF('Crisis Indicator Data'!#REF!="No Data",1,IF(#REF!&lt;&gt;"",1,0))</f>
        <v>#REF!</v>
      </c>
      <c r="V148" s="33" t="e">
        <f>IF('Crisis Indicator Data'!#REF!="No Data",1,IF(#REF!&lt;&gt;"",1,0))</f>
        <v>#REF!</v>
      </c>
      <c r="W148" s="33" t="e">
        <f>IF('Crisis Indicator Data'!#REF!="No Data",1,IF(#REF!&lt;&gt;"",1,0))</f>
        <v>#REF!</v>
      </c>
      <c r="X148" s="33" t="e">
        <f>IF('Crisis Indicator Data'!#REF!="No Data",1,IF(#REF!&lt;&gt;"",1,0))</f>
        <v>#REF!</v>
      </c>
      <c r="Y148" s="33" t="e">
        <f>IF('Crisis Indicator Data'!#REF!="No Data",1,IF(#REF!&lt;&gt;"",1,0))</f>
        <v>#REF!</v>
      </c>
      <c r="Z148" s="33" t="e">
        <f>IF('Crisis Indicator Data'!#REF!="No Data",1,IF(#REF!&lt;&gt;"",1,0))</f>
        <v>#REF!</v>
      </c>
      <c r="AA148" s="33" t="e">
        <f>IF('Crisis Indicator Data'!#REF!="No Data",1,IF(#REF!&lt;&gt;"",1,0))</f>
        <v>#REF!</v>
      </c>
      <c r="AB148" s="33" t="e">
        <f>IF('Crisis Indicator Data'!#REF!="No Data",1,IF(#REF!&lt;&gt;"",1,0))</f>
        <v>#REF!</v>
      </c>
      <c r="AC148" s="33" t="e">
        <f>IF('Crisis Indicator Data'!#REF!="No Data",1,IF(#REF!&lt;&gt;"",1,0))</f>
        <v>#REF!</v>
      </c>
      <c r="AD148" s="33" t="e">
        <f>IF('Crisis Indicator Data'!#REF!="No Data",1,IF(#REF!&lt;&gt;"",1,0))</f>
        <v>#REF!</v>
      </c>
      <c r="AE148" s="33" t="e">
        <f>IF('Crisis Indicator Data'!#REF!="No Data",1,IF(#REF!&lt;&gt;"",1,0))</f>
        <v>#REF!</v>
      </c>
      <c r="AF148" s="33" t="e">
        <f>IF('Crisis Indicator Data'!#REF!="No Data",1,IF(#REF!&lt;&gt;"",1,0))</f>
        <v>#REF!</v>
      </c>
      <c r="AG148" s="33" t="e">
        <f>IF('Crisis Indicator Data'!#REF!="No Data",1,IF(#REF!&lt;&gt;"",1,0))</f>
        <v>#REF!</v>
      </c>
      <c r="AH148" s="33" t="e">
        <f>IF('Crisis Indicator Data'!#REF!="No Data",1,IF(#REF!&lt;&gt;"",1,0))</f>
        <v>#REF!</v>
      </c>
      <c r="AI148" s="33" t="e">
        <f>IF('Crisis Indicator Data'!#REF!="No Data",1,IF(#REF!&lt;&gt;"",1,0))</f>
        <v>#REF!</v>
      </c>
      <c r="AJ148" s="33" t="e">
        <f>IF('Crisis Indicator Data'!#REF!="No Data",1,IF(#REF!&lt;&gt;"",1,0))</f>
        <v>#REF!</v>
      </c>
      <c r="AK148" s="33" t="e">
        <f>IF('Crisis Indicator Data'!#REF!="No Data",1,IF(#REF!&lt;&gt;"",1,0))</f>
        <v>#REF!</v>
      </c>
      <c r="AL148" s="33" t="e">
        <f>IF('Crisis Indicator Data'!#REF!="No Data",1,IF(#REF!&lt;&gt;"",1,0))</f>
        <v>#REF!</v>
      </c>
      <c r="AM148" s="33" t="e">
        <f>IF('Crisis Indicator Data'!#REF!="No Data",1,IF(#REF!&lt;&gt;"",1,0))</f>
        <v>#REF!</v>
      </c>
      <c r="AN148" s="33" t="e">
        <f>IF('Crisis Indicator Data'!#REF!="No Data",1,IF(#REF!&lt;&gt;"",1,0))</f>
        <v>#REF!</v>
      </c>
      <c r="AO148" s="33" t="e">
        <f>IF('Crisis Indicator Data'!#REF!="No Data",1,IF(#REF!&lt;&gt;"",1,0))</f>
        <v>#REF!</v>
      </c>
      <c r="AP148" s="33" t="e">
        <f>IF('Crisis Indicator Data'!#REF!="No Data",1,IF(#REF!&lt;&gt;"",1,0))</f>
        <v>#REF!</v>
      </c>
      <c r="AQ148" s="33" t="e">
        <f>IF('Crisis Indicator Data'!#REF!="No Data",1,IF(#REF!&lt;&gt;"",1,0))</f>
        <v>#REF!</v>
      </c>
      <c r="AR148" s="33" t="e">
        <f>IF('Crisis Indicator Data'!#REF!="No Data",1,IF(#REF!&lt;&gt;"",1,0))</f>
        <v>#REF!</v>
      </c>
      <c r="AS148" s="33" t="e">
        <f>IF('Crisis Indicator Data'!#REF!="No Data",1,IF(#REF!&lt;&gt;"",1,0))</f>
        <v>#REF!</v>
      </c>
      <c r="AT148" s="33" t="e">
        <f>IF('Crisis Indicator Data'!#REF!="No Data",1,IF(#REF!&lt;&gt;"",1,0))</f>
        <v>#REF!</v>
      </c>
      <c r="AU148" s="33" t="e">
        <f>IF('Crisis Indicator Data'!#REF!="No Data",1,IF(#REF!&lt;&gt;"",1,0))</f>
        <v>#REF!</v>
      </c>
      <c r="AV148" s="33" t="e">
        <f>IF('Crisis Indicator Data'!#REF!="No Data",1,IF(#REF!&lt;&gt;"",1,0))</f>
        <v>#REF!</v>
      </c>
      <c r="AW148" s="33" t="e">
        <f>IF('Crisis Indicator Data'!#REF!="No Data",1,IF(#REF!&lt;&gt;"",1,0))</f>
        <v>#REF!</v>
      </c>
      <c r="AX148" s="33" t="e">
        <f>IF('Crisis Indicator Data'!#REF!="No Data",1,IF(#REF!&lt;&gt;"",1,0))</f>
        <v>#REF!</v>
      </c>
      <c r="AY148" s="33" t="e">
        <f>IF('Crisis Indicator Data'!#REF!="No Data",1,IF(#REF!&lt;&gt;"",1,0))</f>
        <v>#REF!</v>
      </c>
      <c r="AZ148" s="33" t="e">
        <f>IF('Crisis Indicator Data'!#REF!="No Data",1,IF(#REF!&lt;&gt;"",1,0))</f>
        <v>#REF!</v>
      </c>
      <c r="BA148" t="e">
        <f t="shared" si="4"/>
        <v>#REF!</v>
      </c>
      <c r="BB148" s="35" t="e">
        <f t="shared" si="5"/>
        <v>#REF!</v>
      </c>
    </row>
    <row r="149" spans="1:54" x14ac:dyDescent="0.3">
      <c r="A149" t="s">
        <v>277</v>
      </c>
      <c r="B149" s="33" t="e">
        <f>IF('Crisis Indicator Data'!#REF!="No Data",1,IF(#REF!&lt;&gt;"",1,0))</f>
        <v>#REF!</v>
      </c>
      <c r="C149" s="33" t="e">
        <f>IF('Crisis Indicator Data'!#REF!="No Data",1,IF(#REF!&lt;&gt;"",1,0))</f>
        <v>#REF!</v>
      </c>
      <c r="D149" s="33" t="e">
        <f>IF('Crisis Indicator Data'!#REF!="No Data",1,IF(#REF!&lt;&gt;"",1,0))</f>
        <v>#REF!</v>
      </c>
      <c r="E149" s="33" t="e">
        <f>IF('Crisis Indicator Data'!#REF!="No Data",1,IF(#REF!&lt;&gt;"",1,0))</f>
        <v>#REF!</v>
      </c>
      <c r="F149" s="33" t="e">
        <f>IF('Crisis Indicator Data'!#REF!="No Data",1,IF(#REF!&lt;&gt;"",1,0))</f>
        <v>#REF!</v>
      </c>
      <c r="G149" s="33" t="e">
        <f>IF('Crisis Indicator Data'!#REF!="No Data",1,IF(#REF!&lt;&gt;"",1,0))</f>
        <v>#REF!</v>
      </c>
      <c r="H149" s="33" t="e">
        <f>IF('Crisis Indicator Data'!#REF!="No Data",1,IF(#REF!&lt;&gt;"",1,0))</f>
        <v>#REF!</v>
      </c>
      <c r="I149" s="33" t="e">
        <f>IF('Crisis Indicator Data'!#REF!="No Data",1,IF(#REF!&lt;&gt;"",1,0))</f>
        <v>#REF!</v>
      </c>
      <c r="J149" s="33" t="e">
        <f>IF('Crisis Indicator Data'!#REF!="No Data",1,IF(#REF!&lt;&gt;"",1,0))</f>
        <v>#REF!</v>
      </c>
      <c r="K149" s="33" t="e">
        <f>IF('Crisis Indicator Data'!#REF!="No Data",1,IF(#REF!&lt;&gt;"",1,0))</f>
        <v>#REF!</v>
      </c>
      <c r="L149" s="33" t="e">
        <f>IF('Crisis Indicator Data'!#REF!="No Data",1,IF(#REF!&lt;&gt;"",1,0))</f>
        <v>#REF!</v>
      </c>
      <c r="M149" s="33" t="e">
        <f>IF('Crisis Indicator Data'!#REF!="No Data",1,IF(#REF!&lt;&gt;"",1,0))</f>
        <v>#REF!</v>
      </c>
      <c r="N149" s="33" t="e">
        <f>IF('Crisis Indicator Data'!#REF!="No Data",1,IF(#REF!&lt;&gt;"",1,0))</f>
        <v>#REF!</v>
      </c>
      <c r="O149" s="33" t="e">
        <f>IF('Crisis Indicator Data'!#REF!="No Data",1,IF(#REF!&lt;&gt;"",1,0))</f>
        <v>#REF!</v>
      </c>
      <c r="P149" s="33" t="e">
        <f>IF('Crisis Indicator Data'!#REF!="No Data",1,IF(#REF!&lt;&gt;"",1,0))</f>
        <v>#REF!</v>
      </c>
      <c r="Q149" s="33" t="e">
        <f>IF('Crisis Indicator Data'!#REF!="No Data",1,IF(#REF!&lt;&gt;"",1,0))</f>
        <v>#REF!</v>
      </c>
      <c r="R149" s="33" t="e">
        <f>IF('Crisis Indicator Data'!#REF!="No Data",1,IF(#REF!&lt;&gt;"",1,0))</f>
        <v>#REF!</v>
      </c>
      <c r="S149" s="33" t="e">
        <f>IF('Crisis Indicator Data'!#REF!="No Data",1,IF(#REF!&lt;&gt;"",1,0))</f>
        <v>#REF!</v>
      </c>
      <c r="T149" s="33" t="e">
        <f>IF('Crisis Indicator Data'!#REF!="No Data",1,IF(#REF!&lt;&gt;"",1,0))</f>
        <v>#REF!</v>
      </c>
      <c r="U149" s="33" t="e">
        <f>IF('Crisis Indicator Data'!#REF!="No Data",1,IF(#REF!&lt;&gt;"",1,0))</f>
        <v>#REF!</v>
      </c>
      <c r="V149" s="33" t="e">
        <f>IF('Crisis Indicator Data'!#REF!="No Data",1,IF(#REF!&lt;&gt;"",1,0))</f>
        <v>#REF!</v>
      </c>
      <c r="W149" s="33" t="e">
        <f>IF('Crisis Indicator Data'!#REF!="No Data",1,IF(#REF!&lt;&gt;"",1,0))</f>
        <v>#REF!</v>
      </c>
      <c r="X149" s="33" t="e">
        <f>IF('Crisis Indicator Data'!#REF!="No Data",1,IF(#REF!&lt;&gt;"",1,0))</f>
        <v>#REF!</v>
      </c>
      <c r="Y149" s="33" t="e">
        <f>IF('Crisis Indicator Data'!#REF!="No Data",1,IF(#REF!&lt;&gt;"",1,0))</f>
        <v>#REF!</v>
      </c>
      <c r="Z149" s="33" t="e">
        <f>IF('Crisis Indicator Data'!#REF!="No Data",1,IF(#REF!&lt;&gt;"",1,0))</f>
        <v>#REF!</v>
      </c>
      <c r="AA149" s="33" t="e">
        <f>IF('Crisis Indicator Data'!#REF!="No Data",1,IF(#REF!&lt;&gt;"",1,0))</f>
        <v>#REF!</v>
      </c>
      <c r="AB149" s="33" t="e">
        <f>IF('Crisis Indicator Data'!#REF!="No Data",1,IF(#REF!&lt;&gt;"",1,0))</f>
        <v>#REF!</v>
      </c>
      <c r="AC149" s="33" t="e">
        <f>IF('Crisis Indicator Data'!#REF!="No Data",1,IF(#REF!&lt;&gt;"",1,0))</f>
        <v>#REF!</v>
      </c>
      <c r="AD149" s="33" t="e">
        <f>IF('Crisis Indicator Data'!#REF!="No Data",1,IF(#REF!&lt;&gt;"",1,0))</f>
        <v>#REF!</v>
      </c>
      <c r="AE149" s="33" t="e">
        <f>IF('Crisis Indicator Data'!#REF!="No Data",1,IF(#REF!&lt;&gt;"",1,0))</f>
        <v>#REF!</v>
      </c>
      <c r="AF149" s="33" t="e">
        <f>IF('Crisis Indicator Data'!#REF!="No Data",1,IF(#REF!&lt;&gt;"",1,0))</f>
        <v>#REF!</v>
      </c>
      <c r="AG149" s="33" t="e">
        <f>IF('Crisis Indicator Data'!#REF!="No Data",1,IF(#REF!&lt;&gt;"",1,0))</f>
        <v>#REF!</v>
      </c>
      <c r="AH149" s="33" t="e">
        <f>IF('Crisis Indicator Data'!#REF!="No Data",1,IF(#REF!&lt;&gt;"",1,0))</f>
        <v>#REF!</v>
      </c>
      <c r="AI149" s="33" t="e">
        <f>IF('Crisis Indicator Data'!#REF!="No Data",1,IF(#REF!&lt;&gt;"",1,0))</f>
        <v>#REF!</v>
      </c>
      <c r="AJ149" s="33" t="e">
        <f>IF('Crisis Indicator Data'!#REF!="No Data",1,IF(#REF!&lt;&gt;"",1,0))</f>
        <v>#REF!</v>
      </c>
      <c r="AK149" s="33" t="e">
        <f>IF('Crisis Indicator Data'!#REF!="No Data",1,IF(#REF!&lt;&gt;"",1,0))</f>
        <v>#REF!</v>
      </c>
      <c r="AL149" s="33" t="e">
        <f>IF('Crisis Indicator Data'!#REF!="No Data",1,IF(#REF!&lt;&gt;"",1,0))</f>
        <v>#REF!</v>
      </c>
      <c r="AM149" s="33" t="e">
        <f>IF('Crisis Indicator Data'!#REF!="No Data",1,IF(#REF!&lt;&gt;"",1,0))</f>
        <v>#REF!</v>
      </c>
      <c r="AN149" s="33" t="e">
        <f>IF('Crisis Indicator Data'!#REF!="No Data",1,IF(#REF!&lt;&gt;"",1,0))</f>
        <v>#REF!</v>
      </c>
      <c r="AO149" s="33" t="e">
        <f>IF('Crisis Indicator Data'!#REF!="No Data",1,IF(#REF!&lt;&gt;"",1,0))</f>
        <v>#REF!</v>
      </c>
      <c r="AP149" s="33" t="e">
        <f>IF('Crisis Indicator Data'!#REF!="No Data",1,IF(#REF!&lt;&gt;"",1,0))</f>
        <v>#REF!</v>
      </c>
      <c r="AQ149" s="33" t="e">
        <f>IF('Crisis Indicator Data'!#REF!="No Data",1,IF(#REF!&lt;&gt;"",1,0))</f>
        <v>#REF!</v>
      </c>
      <c r="AR149" s="33" t="e">
        <f>IF('Crisis Indicator Data'!#REF!="No Data",1,IF(#REF!&lt;&gt;"",1,0))</f>
        <v>#REF!</v>
      </c>
      <c r="AS149" s="33" t="e">
        <f>IF('Crisis Indicator Data'!#REF!="No Data",1,IF(#REF!&lt;&gt;"",1,0))</f>
        <v>#REF!</v>
      </c>
      <c r="AT149" s="33" t="e">
        <f>IF('Crisis Indicator Data'!#REF!="No Data",1,IF(#REF!&lt;&gt;"",1,0))</f>
        <v>#REF!</v>
      </c>
      <c r="AU149" s="33" t="e">
        <f>IF('Crisis Indicator Data'!#REF!="No Data",1,IF(#REF!&lt;&gt;"",1,0))</f>
        <v>#REF!</v>
      </c>
      <c r="AV149" s="33" t="e">
        <f>IF('Crisis Indicator Data'!#REF!="No Data",1,IF(#REF!&lt;&gt;"",1,0))</f>
        <v>#REF!</v>
      </c>
      <c r="AW149" s="33" t="e">
        <f>IF('Crisis Indicator Data'!#REF!="No Data",1,IF(#REF!&lt;&gt;"",1,0))</f>
        <v>#REF!</v>
      </c>
      <c r="AX149" s="33" t="e">
        <f>IF('Crisis Indicator Data'!#REF!="No Data",1,IF(#REF!&lt;&gt;"",1,0))</f>
        <v>#REF!</v>
      </c>
      <c r="AY149" s="33" t="e">
        <f>IF('Crisis Indicator Data'!#REF!="No Data",1,IF(#REF!&lt;&gt;"",1,0))</f>
        <v>#REF!</v>
      </c>
      <c r="AZ149" s="33" t="e">
        <f>IF('Crisis Indicator Data'!#REF!="No Data",1,IF(#REF!&lt;&gt;"",1,0))</f>
        <v>#REF!</v>
      </c>
      <c r="BA149" t="e">
        <f t="shared" si="4"/>
        <v>#REF!</v>
      </c>
      <c r="BB149" s="35" t="e">
        <f t="shared" si="5"/>
        <v>#REF!</v>
      </c>
    </row>
    <row r="150" spans="1:54" x14ac:dyDescent="0.3">
      <c r="A150" t="s">
        <v>279</v>
      </c>
      <c r="B150" s="33" t="e">
        <f>IF('Crisis Indicator Data'!#REF!="No Data",1,IF(#REF!&lt;&gt;"",1,0))</f>
        <v>#REF!</v>
      </c>
      <c r="C150" s="33" t="e">
        <f>IF('Crisis Indicator Data'!#REF!="No Data",1,IF(#REF!&lt;&gt;"",1,0))</f>
        <v>#REF!</v>
      </c>
      <c r="D150" s="33" t="e">
        <f>IF('Crisis Indicator Data'!#REF!="No Data",1,IF(#REF!&lt;&gt;"",1,0))</f>
        <v>#REF!</v>
      </c>
      <c r="E150" s="33" t="e">
        <f>IF('Crisis Indicator Data'!#REF!="No Data",1,IF(#REF!&lt;&gt;"",1,0))</f>
        <v>#REF!</v>
      </c>
      <c r="F150" s="33" t="e">
        <f>IF('Crisis Indicator Data'!#REF!="No Data",1,IF(#REF!&lt;&gt;"",1,0))</f>
        <v>#REF!</v>
      </c>
      <c r="G150" s="33" t="e">
        <f>IF('Crisis Indicator Data'!#REF!="No Data",1,IF(#REF!&lt;&gt;"",1,0))</f>
        <v>#REF!</v>
      </c>
      <c r="H150" s="33" t="e">
        <f>IF('Crisis Indicator Data'!#REF!="No Data",1,IF(#REF!&lt;&gt;"",1,0))</f>
        <v>#REF!</v>
      </c>
      <c r="I150" s="33" t="e">
        <f>IF('Crisis Indicator Data'!#REF!="No Data",1,IF(#REF!&lt;&gt;"",1,0))</f>
        <v>#REF!</v>
      </c>
      <c r="J150" s="33" t="e">
        <f>IF('Crisis Indicator Data'!#REF!="No Data",1,IF(#REF!&lt;&gt;"",1,0))</f>
        <v>#REF!</v>
      </c>
      <c r="K150" s="33" t="e">
        <f>IF('Crisis Indicator Data'!#REF!="No Data",1,IF(#REF!&lt;&gt;"",1,0))</f>
        <v>#REF!</v>
      </c>
      <c r="L150" s="33" t="e">
        <f>IF('Crisis Indicator Data'!#REF!="No Data",1,IF(#REF!&lt;&gt;"",1,0))</f>
        <v>#REF!</v>
      </c>
      <c r="M150" s="33" t="e">
        <f>IF('Crisis Indicator Data'!#REF!="No Data",1,IF(#REF!&lt;&gt;"",1,0))</f>
        <v>#REF!</v>
      </c>
      <c r="N150" s="33" t="e">
        <f>IF('Crisis Indicator Data'!#REF!="No Data",1,IF(#REF!&lt;&gt;"",1,0))</f>
        <v>#REF!</v>
      </c>
      <c r="O150" s="33" t="e">
        <f>IF('Crisis Indicator Data'!#REF!="No Data",1,IF(#REF!&lt;&gt;"",1,0))</f>
        <v>#REF!</v>
      </c>
      <c r="P150" s="33" t="e">
        <f>IF('Crisis Indicator Data'!#REF!="No Data",1,IF(#REF!&lt;&gt;"",1,0))</f>
        <v>#REF!</v>
      </c>
      <c r="Q150" s="33" t="e">
        <f>IF('Crisis Indicator Data'!#REF!="No Data",1,IF(#REF!&lt;&gt;"",1,0))</f>
        <v>#REF!</v>
      </c>
      <c r="R150" s="33" t="e">
        <f>IF('Crisis Indicator Data'!#REF!="No Data",1,IF(#REF!&lt;&gt;"",1,0))</f>
        <v>#REF!</v>
      </c>
      <c r="S150" s="33" t="e">
        <f>IF('Crisis Indicator Data'!#REF!="No Data",1,IF(#REF!&lt;&gt;"",1,0))</f>
        <v>#REF!</v>
      </c>
      <c r="T150" s="33" t="e">
        <f>IF('Crisis Indicator Data'!#REF!="No Data",1,IF(#REF!&lt;&gt;"",1,0))</f>
        <v>#REF!</v>
      </c>
      <c r="U150" s="33" t="e">
        <f>IF('Crisis Indicator Data'!#REF!="No Data",1,IF(#REF!&lt;&gt;"",1,0))</f>
        <v>#REF!</v>
      </c>
      <c r="V150" s="33" t="e">
        <f>IF('Crisis Indicator Data'!#REF!="No Data",1,IF(#REF!&lt;&gt;"",1,0))</f>
        <v>#REF!</v>
      </c>
      <c r="W150" s="33" t="e">
        <f>IF('Crisis Indicator Data'!#REF!="No Data",1,IF(#REF!&lt;&gt;"",1,0))</f>
        <v>#REF!</v>
      </c>
      <c r="X150" s="33" t="e">
        <f>IF('Crisis Indicator Data'!#REF!="No Data",1,IF(#REF!&lt;&gt;"",1,0))</f>
        <v>#REF!</v>
      </c>
      <c r="Y150" s="33" t="e">
        <f>IF('Crisis Indicator Data'!#REF!="No Data",1,IF(#REF!&lt;&gt;"",1,0))</f>
        <v>#REF!</v>
      </c>
      <c r="Z150" s="33" t="e">
        <f>IF('Crisis Indicator Data'!#REF!="No Data",1,IF(#REF!&lt;&gt;"",1,0))</f>
        <v>#REF!</v>
      </c>
      <c r="AA150" s="33" t="e">
        <f>IF('Crisis Indicator Data'!#REF!="No Data",1,IF(#REF!&lt;&gt;"",1,0))</f>
        <v>#REF!</v>
      </c>
      <c r="AB150" s="33" t="e">
        <f>IF('Crisis Indicator Data'!#REF!="No Data",1,IF(#REF!&lt;&gt;"",1,0))</f>
        <v>#REF!</v>
      </c>
      <c r="AC150" s="33" t="e">
        <f>IF('Crisis Indicator Data'!#REF!="No Data",1,IF(#REF!&lt;&gt;"",1,0))</f>
        <v>#REF!</v>
      </c>
      <c r="AD150" s="33" t="e">
        <f>IF('Crisis Indicator Data'!#REF!="No Data",1,IF(#REF!&lt;&gt;"",1,0))</f>
        <v>#REF!</v>
      </c>
      <c r="AE150" s="33" t="e">
        <f>IF('Crisis Indicator Data'!#REF!="No Data",1,IF(#REF!&lt;&gt;"",1,0))</f>
        <v>#REF!</v>
      </c>
      <c r="AF150" s="33" t="e">
        <f>IF('Crisis Indicator Data'!#REF!="No Data",1,IF(#REF!&lt;&gt;"",1,0))</f>
        <v>#REF!</v>
      </c>
      <c r="AG150" s="33" t="e">
        <f>IF('Crisis Indicator Data'!#REF!="No Data",1,IF(#REF!&lt;&gt;"",1,0))</f>
        <v>#REF!</v>
      </c>
      <c r="AH150" s="33" t="e">
        <f>IF('Crisis Indicator Data'!#REF!="No Data",1,IF(#REF!&lt;&gt;"",1,0))</f>
        <v>#REF!</v>
      </c>
      <c r="AI150" s="33" t="e">
        <f>IF('Crisis Indicator Data'!#REF!="No Data",1,IF(#REF!&lt;&gt;"",1,0))</f>
        <v>#REF!</v>
      </c>
      <c r="AJ150" s="33" t="e">
        <f>IF('Crisis Indicator Data'!#REF!="No Data",1,IF(#REF!&lt;&gt;"",1,0))</f>
        <v>#REF!</v>
      </c>
      <c r="AK150" s="33" t="e">
        <f>IF('Crisis Indicator Data'!#REF!="No Data",1,IF(#REF!&lt;&gt;"",1,0))</f>
        <v>#REF!</v>
      </c>
      <c r="AL150" s="33" t="e">
        <f>IF('Crisis Indicator Data'!#REF!="No Data",1,IF(#REF!&lt;&gt;"",1,0))</f>
        <v>#REF!</v>
      </c>
      <c r="AM150" s="33" t="e">
        <f>IF('Crisis Indicator Data'!#REF!="No Data",1,IF(#REF!&lt;&gt;"",1,0))</f>
        <v>#REF!</v>
      </c>
      <c r="AN150" s="33" t="e">
        <f>IF('Crisis Indicator Data'!#REF!="No Data",1,IF(#REF!&lt;&gt;"",1,0))</f>
        <v>#REF!</v>
      </c>
      <c r="AO150" s="33" t="e">
        <f>IF('Crisis Indicator Data'!#REF!="No Data",1,IF(#REF!&lt;&gt;"",1,0))</f>
        <v>#REF!</v>
      </c>
      <c r="AP150" s="33" t="e">
        <f>IF('Crisis Indicator Data'!#REF!="No Data",1,IF(#REF!&lt;&gt;"",1,0))</f>
        <v>#REF!</v>
      </c>
      <c r="AQ150" s="33" t="e">
        <f>IF('Crisis Indicator Data'!#REF!="No Data",1,IF(#REF!&lt;&gt;"",1,0))</f>
        <v>#REF!</v>
      </c>
      <c r="AR150" s="33" t="e">
        <f>IF('Crisis Indicator Data'!#REF!="No Data",1,IF(#REF!&lt;&gt;"",1,0))</f>
        <v>#REF!</v>
      </c>
      <c r="AS150" s="33" t="e">
        <f>IF('Crisis Indicator Data'!#REF!="No Data",1,IF(#REF!&lt;&gt;"",1,0))</f>
        <v>#REF!</v>
      </c>
      <c r="AT150" s="33" t="e">
        <f>IF('Crisis Indicator Data'!#REF!="No Data",1,IF(#REF!&lt;&gt;"",1,0))</f>
        <v>#REF!</v>
      </c>
      <c r="AU150" s="33" t="e">
        <f>IF('Crisis Indicator Data'!#REF!="No Data",1,IF(#REF!&lt;&gt;"",1,0))</f>
        <v>#REF!</v>
      </c>
      <c r="AV150" s="33" t="e">
        <f>IF('Crisis Indicator Data'!#REF!="No Data",1,IF(#REF!&lt;&gt;"",1,0))</f>
        <v>#REF!</v>
      </c>
      <c r="AW150" s="33" t="e">
        <f>IF('Crisis Indicator Data'!#REF!="No Data",1,IF(#REF!&lt;&gt;"",1,0))</f>
        <v>#REF!</v>
      </c>
      <c r="AX150" s="33" t="e">
        <f>IF('Crisis Indicator Data'!#REF!="No Data",1,IF(#REF!&lt;&gt;"",1,0))</f>
        <v>#REF!</v>
      </c>
      <c r="AY150" s="33" t="e">
        <f>IF('Crisis Indicator Data'!#REF!="No Data",1,IF(#REF!&lt;&gt;"",1,0))</f>
        <v>#REF!</v>
      </c>
      <c r="AZ150" s="33" t="e">
        <f>IF('Crisis Indicator Data'!#REF!="No Data",1,IF(#REF!&lt;&gt;"",1,0))</f>
        <v>#REF!</v>
      </c>
      <c r="BA150" t="e">
        <f t="shared" si="4"/>
        <v>#REF!</v>
      </c>
      <c r="BB150" s="35" t="e">
        <f t="shared" si="5"/>
        <v>#REF!</v>
      </c>
    </row>
    <row r="151" spans="1:54" x14ac:dyDescent="0.3">
      <c r="A151" t="s">
        <v>281</v>
      </c>
      <c r="B151" s="33" t="e">
        <f>IF('Crisis Indicator Data'!#REF!="No Data",1,IF(#REF!&lt;&gt;"",1,0))</f>
        <v>#REF!</v>
      </c>
      <c r="C151" s="33" t="e">
        <f>IF('Crisis Indicator Data'!#REF!="No Data",1,IF(#REF!&lt;&gt;"",1,0))</f>
        <v>#REF!</v>
      </c>
      <c r="D151" s="33" t="e">
        <f>IF('Crisis Indicator Data'!#REF!="No Data",1,IF(#REF!&lt;&gt;"",1,0))</f>
        <v>#REF!</v>
      </c>
      <c r="E151" s="33" t="e">
        <f>IF('Crisis Indicator Data'!#REF!="No Data",1,IF(#REF!&lt;&gt;"",1,0))</f>
        <v>#REF!</v>
      </c>
      <c r="F151" s="33" t="e">
        <f>IF('Crisis Indicator Data'!#REF!="No Data",1,IF(#REF!&lt;&gt;"",1,0))</f>
        <v>#REF!</v>
      </c>
      <c r="G151" s="33" t="e">
        <f>IF('Crisis Indicator Data'!#REF!="No Data",1,IF(#REF!&lt;&gt;"",1,0))</f>
        <v>#REF!</v>
      </c>
      <c r="H151" s="33" t="e">
        <f>IF('Crisis Indicator Data'!#REF!="No Data",1,IF(#REF!&lt;&gt;"",1,0))</f>
        <v>#REF!</v>
      </c>
      <c r="I151" s="33" t="e">
        <f>IF('Crisis Indicator Data'!#REF!="No Data",1,IF(#REF!&lt;&gt;"",1,0))</f>
        <v>#REF!</v>
      </c>
      <c r="J151" s="33" t="e">
        <f>IF('Crisis Indicator Data'!#REF!="No Data",1,IF(#REF!&lt;&gt;"",1,0))</f>
        <v>#REF!</v>
      </c>
      <c r="K151" s="33" t="e">
        <f>IF('Crisis Indicator Data'!#REF!="No Data",1,IF(#REF!&lt;&gt;"",1,0))</f>
        <v>#REF!</v>
      </c>
      <c r="L151" s="33" t="e">
        <f>IF('Crisis Indicator Data'!#REF!="No Data",1,IF(#REF!&lt;&gt;"",1,0))</f>
        <v>#REF!</v>
      </c>
      <c r="M151" s="33" t="e">
        <f>IF('Crisis Indicator Data'!#REF!="No Data",1,IF(#REF!&lt;&gt;"",1,0))</f>
        <v>#REF!</v>
      </c>
      <c r="N151" s="33" t="e">
        <f>IF('Crisis Indicator Data'!#REF!="No Data",1,IF(#REF!&lt;&gt;"",1,0))</f>
        <v>#REF!</v>
      </c>
      <c r="O151" s="33" t="e">
        <f>IF('Crisis Indicator Data'!#REF!="No Data",1,IF(#REF!&lt;&gt;"",1,0))</f>
        <v>#REF!</v>
      </c>
      <c r="P151" s="33" t="e">
        <f>IF('Crisis Indicator Data'!#REF!="No Data",1,IF(#REF!&lt;&gt;"",1,0))</f>
        <v>#REF!</v>
      </c>
      <c r="Q151" s="33" t="e">
        <f>IF('Crisis Indicator Data'!#REF!="No Data",1,IF(#REF!&lt;&gt;"",1,0))</f>
        <v>#REF!</v>
      </c>
      <c r="R151" s="33" t="e">
        <f>IF('Crisis Indicator Data'!#REF!="No Data",1,IF(#REF!&lt;&gt;"",1,0))</f>
        <v>#REF!</v>
      </c>
      <c r="S151" s="33" t="e">
        <f>IF('Crisis Indicator Data'!#REF!="No Data",1,IF(#REF!&lt;&gt;"",1,0))</f>
        <v>#REF!</v>
      </c>
      <c r="T151" s="33" t="e">
        <f>IF('Crisis Indicator Data'!#REF!="No Data",1,IF(#REF!&lt;&gt;"",1,0))</f>
        <v>#REF!</v>
      </c>
      <c r="U151" s="33" t="e">
        <f>IF('Crisis Indicator Data'!#REF!="No Data",1,IF(#REF!&lt;&gt;"",1,0))</f>
        <v>#REF!</v>
      </c>
      <c r="V151" s="33" t="e">
        <f>IF('Crisis Indicator Data'!#REF!="No Data",1,IF(#REF!&lt;&gt;"",1,0))</f>
        <v>#REF!</v>
      </c>
      <c r="W151" s="33" t="e">
        <f>IF('Crisis Indicator Data'!#REF!="No Data",1,IF(#REF!&lt;&gt;"",1,0))</f>
        <v>#REF!</v>
      </c>
      <c r="X151" s="33" t="e">
        <f>IF('Crisis Indicator Data'!#REF!="No Data",1,IF(#REF!&lt;&gt;"",1,0))</f>
        <v>#REF!</v>
      </c>
      <c r="Y151" s="33" t="e">
        <f>IF('Crisis Indicator Data'!#REF!="No Data",1,IF(#REF!&lt;&gt;"",1,0))</f>
        <v>#REF!</v>
      </c>
      <c r="Z151" s="33" t="e">
        <f>IF('Crisis Indicator Data'!#REF!="No Data",1,IF(#REF!&lt;&gt;"",1,0))</f>
        <v>#REF!</v>
      </c>
      <c r="AA151" s="33" t="e">
        <f>IF('Crisis Indicator Data'!#REF!="No Data",1,IF(#REF!&lt;&gt;"",1,0))</f>
        <v>#REF!</v>
      </c>
      <c r="AB151" s="33" t="e">
        <f>IF('Crisis Indicator Data'!#REF!="No Data",1,IF(#REF!&lt;&gt;"",1,0))</f>
        <v>#REF!</v>
      </c>
      <c r="AC151" s="33" t="e">
        <f>IF('Crisis Indicator Data'!#REF!="No Data",1,IF(#REF!&lt;&gt;"",1,0))</f>
        <v>#REF!</v>
      </c>
      <c r="AD151" s="33" t="e">
        <f>IF('Crisis Indicator Data'!#REF!="No Data",1,IF(#REF!&lt;&gt;"",1,0))</f>
        <v>#REF!</v>
      </c>
      <c r="AE151" s="33" t="e">
        <f>IF('Crisis Indicator Data'!#REF!="No Data",1,IF(#REF!&lt;&gt;"",1,0))</f>
        <v>#REF!</v>
      </c>
      <c r="AF151" s="33" t="e">
        <f>IF('Crisis Indicator Data'!#REF!="No Data",1,IF(#REF!&lt;&gt;"",1,0))</f>
        <v>#REF!</v>
      </c>
      <c r="AG151" s="33" t="e">
        <f>IF('Crisis Indicator Data'!#REF!="No Data",1,IF(#REF!&lt;&gt;"",1,0))</f>
        <v>#REF!</v>
      </c>
      <c r="AH151" s="33" t="e">
        <f>IF('Crisis Indicator Data'!#REF!="No Data",1,IF(#REF!&lt;&gt;"",1,0))</f>
        <v>#REF!</v>
      </c>
      <c r="AI151" s="33" t="e">
        <f>IF('Crisis Indicator Data'!#REF!="No Data",1,IF(#REF!&lt;&gt;"",1,0))</f>
        <v>#REF!</v>
      </c>
      <c r="AJ151" s="33" t="e">
        <f>IF('Crisis Indicator Data'!#REF!="No Data",1,IF(#REF!&lt;&gt;"",1,0))</f>
        <v>#REF!</v>
      </c>
      <c r="AK151" s="33" t="e">
        <f>IF('Crisis Indicator Data'!#REF!="No Data",1,IF(#REF!&lt;&gt;"",1,0))</f>
        <v>#REF!</v>
      </c>
      <c r="AL151" s="33" t="e">
        <f>IF('Crisis Indicator Data'!#REF!="No Data",1,IF(#REF!&lt;&gt;"",1,0))</f>
        <v>#REF!</v>
      </c>
      <c r="AM151" s="33" t="e">
        <f>IF('Crisis Indicator Data'!#REF!="No Data",1,IF(#REF!&lt;&gt;"",1,0))</f>
        <v>#REF!</v>
      </c>
      <c r="AN151" s="33" t="e">
        <f>IF('Crisis Indicator Data'!#REF!="No Data",1,IF(#REF!&lt;&gt;"",1,0))</f>
        <v>#REF!</v>
      </c>
      <c r="AO151" s="33" t="e">
        <f>IF('Crisis Indicator Data'!#REF!="No Data",1,IF(#REF!&lt;&gt;"",1,0))</f>
        <v>#REF!</v>
      </c>
      <c r="AP151" s="33" t="e">
        <f>IF('Crisis Indicator Data'!#REF!="No Data",1,IF(#REF!&lt;&gt;"",1,0))</f>
        <v>#REF!</v>
      </c>
      <c r="AQ151" s="33" t="e">
        <f>IF('Crisis Indicator Data'!#REF!="No Data",1,IF(#REF!&lt;&gt;"",1,0))</f>
        <v>#REF!</v>
      </c>
      <c r="AR151" s="33" t="e">
        <f>IF('Crisis Indicator Data'!#REF!="No Data",1,IF(#REF!&lt;&gt;"",1,0))</f>
        <v>#REF!</v>
      </c>
      <c r="AS151" s="33" t="e">
        <f>IF('Crisis Indicator Data'!#REF!="No Data",1,IF(#REF!&lt;&gt;"",1,0))</f>
        <v>#REF!</v>
      </c>
      <c r="AT151" s="33" t="e">
        <f>IF('Crisis Indicator Data'!#REF!="No Data",1,IF(#REF!&lt;&gt;"",1,0))</f>
        <v>#REF!</v>
      </c>
      <c r="AU151" s="33" t="e">
        <f>IF('Crisis Indicator Data'!#REF!="No Data",1,IF(#REF!&lt;&gt;"",1,0))</f>
        <v>#REF!</v>
      </c>
      <c r="AV151" s="33" t="e">
        <f>IF('Crisis Indicator Data'!#REF!="No Data",1,IF(#REF!&lt;&gt;"",1,0))</f>
        <v>#REF!</v>
      </c>
      <c r="AW151" s="33" t="e">
        <f>IF('Crisis Indicator Data'!#REF!="No Data",1,IF(#REF!&lt;&gt;"",1,0))</f>
        <v>#REF!</v>
      </c>
      <c r="AX151" s="33" t="e">
        <f>IF('Crisis Indicator Data'!#REF!="No Data",1,IF(#REF!&lt;&gt;"",1,0))</f>
        <v>#REF!</v>
      </c>
      <c r="AY151" s="33" t="e">
        <f>IF('Crisis Indicator Data'!#REF!="No Data",1,IF(#REF!&lt;&gt;"",1,0))</f>
        <v>#REF!</v>
      </c>
      <c r="AZ151" s="33" t="e">
        <f>IF('Crisis Indicator Data'!#REF!="No Data",1,IF(#REF!&lt;&gt;"",1,0))</f>
        <v>#REF!</v>
      </c>
      <c r="BA151" t="e">
        <f t="shared" si="4"/>
        <v>#REF!</v>
      </c>
      <c r="BB151" s="35" t="e">
        <f t="shared" si="5"/>
        <v>#REF!</v>
      </c>
    </row>
    <row r="152" spans="1:54" x14ac:dyDescent="0.3">
      <c r="A152" t="s">
        <v>283</v>
      </c>
      <c r="B152" s="33" t="e">
        <f>IF('Crisis Indicator Data'!#REF!="No Data",1,IF(#REF!&lt;&gt;"",1,0))</f>
        <v>#REF!</v>
      </c>
      <c r="C152" s="33" t="e">
        <f>IF('Crisis Indicator Data'!#REF!="No Data",1,IF(#REF!&lt;&gt;"",1,0))</f>
        <v>#REF!</v>
      </c>
      <c r="D152" s="33" t="e">
        <f>IF('Crisis Indicator Data'!#REF!="No Data",1,IF(#REF!&lt;&gt;"",1,0))</f>
        <v>#REF!</v>
      </c>
      <c r="E152" s="33" t="e">
        <f>IF('Crisis Indicator Data'!#REF!="No Data",1,IF(#REF!&lt;&gt;"",1,0))</f>
        <v>#REF!</v>
      </c>
      <c r="F152" s="33" t="e">
        <f>IF('Crisis Indicator Data'!#REF!="No Data",1,IF(#REF!&lt;&gt;"",1,0))</f>
        <v>#REF!</v>
      </c>
      <c r="G152" s="33" t="e">
        <f>IF('Crisis Indicator Data'!#REF!="No Data",1,IF(#REF!&lt;&gt;"",1,0))</f>
        <v>#REF!</v>
      </c>
      <c r="H152" s="33" t="e">
        <f>IF('Crisis Indicator Data'!#REF!="No Data",1,IF(#REF!&lt;&gt;"",1,0))</f>
        <v>#REF!</v>
      </c>
      <c r="I152" s="33" t="e">
        <f>IF('Crisis Indicator Data'!#REF!="No Data",1,IF(#REF!&lt;&gt;"",1,0))</f>
        <v>#REF!</v>
      </c>
      <c r="J152" s="33" t="e">
        <f>IF('Crisis Indicator Data'!#REF!="No Data",1,IF(#REF!&lt;&gt;"",1,0))</f>
        <v>#REF!</v>
      </c>
      <c r="K152" s="33" t="e">
        <f>IF('Crisis Indicator Data'!#REF!="No Data",1,IF(#REF!&lt;&gt;"",1,0))</f>
        <v>#REF!</v>
      </c>
      <c r="L152" s="33" t="e">
        <f>IF('Crisis Indicator Data'!#REF!="No Data",1,IF(#REF!&lt;&gt;"",1,0))</f>
        <v>#REF!</v>
      </c>
      <c r="M152" s="33" t="e">
        <f>IF('Crisis Indicator Data'!#REF!="No Data",1,IF(#REF!&lt;&gt;"",1,0))</f>
        <v>#REF!</v>
      </c>
      <c r="N152" s="33" t="e">
        <f>IF('Crisis Indicator Data'!#REF!="No Data",1,IF(#REF!&lt;&gt;"",1,0))</f>
        <v>#REF!</v>
      </c>
      <c r="O152" s="33" t="e">
        <f>IF('Crisis Indicator Data'!#REF!="No Data",1,IF(#REF!&lt;&gt;"",1,0))</f>
        <v>#REF!</v>
      </c>
      <c r="P152" s="33" t="e">
        <f>IF('Crisis Indicator Data'!#REF!="No Data",1,IF(#REF!&lt;&gt;"",1,0))</f>
        <v>#REF!</v>
      </c>
      <c r="Q152" s="33" t="e">
        <f>IF('Crisis Indicator Data'!#REF!="No Data",1,IF(#REF!&lt;&gt;"",1,0))</f>
        <v>#REF!</v>
      </c>
      <c r="R152" s="33" t="e">
        <f>IF('Crisis Indicator Data'!#REF!="No Data",1,IF(#REF!&lt;&gt;"",1,0))</f>
        <v>#REF!</v>
      </c>
      <c r="S152" s="33" t="e">
        <f>IF('Crisis Indicator Data'!#REF!="No Data",1,IF(#REF!&lt;&gt;"",1,0))</f>
        <v>#REF!</v>
      </c>
      <c r="T152" s="33" t="e">
        <f>IF('Crisis Indicator Data'!#REF!="No Data",1,IF(#REF!&lt;&gt;"",1,0))</f>
        <v>#REF!</v>
      </c>
      <c r="U152" s="33" t="e">
        <f>IF('Crisis Indicator Data'!#REF!="No Data",1,IF(#REF!&lt;&gt;"",1,0))</f>
        <v>#REF!</v>
      </c>
      <c r="V152" s="33" t="e">
        <f>IF('Crisis Indicator Data'!#REF!="No Data",1,IF(#REF!&lt;&gt;"",1,0))</f>
        <v>#REF!</v>
      </c>
      <c r="W152" s="33" t="e">
        <f>IF('Crisis Indicator Data'!#REF!="No Data",1,IF(#REF!&lt;&gt;"",1,0))</f>
        <v>#REF!</v>
      </c>
      <c r="X152" s="33" t="e">
        <f>IF('Crisis Indicator Data'!#REF!="No Data",1,IF(#REF!&lt;&gt;"",1,0))</f>
        <v>#REF!</v>
      </c>
      <c r="Y152" s="33" t="e">
        <f>IF('Crisis Indicator Data'!#REF!="No Data",1,IF(#REF!&lt;&gt;"",1,0))</f>
        <v>#REF!</v>
      </c>
      <c r="Z152" s="33" t="e">
        <f>IF('Crisis Indicator Data'!#REF!="No Data",1,IF(#REF!&lt;&gt;"",1,0))</f>
        <v>#REF!</v>
      </c>
      <c r="AA152" s="33" t="e">
        <f>IF('Crisis Indicator Data'!#REF!="No Data",1,IF(#REF!&lt;&gt;"",1,0))</f>
        <v>#REF!</v>
      </c>
      <c r="AB152" s="33" t="e">
        <f>IF('Crisis Indicator Data'!#REF!="No Data",1,IF(#REF!&lt;&gt;"",1,0))</f>
        <v>#REF!</v>
      </c>
      <c r="AC152" s="33" t="e">
        <f>IF('Crisis Indicator Data'!#REF!="No Data",1,IF(#REF!&lt;&gt;"",1,0))</f>
        <v>#REF!</v>
      </c>
      <c r="AD152" s="33" t="e">
        <f>IF('Crisis Indicator Data'!#REF!="No Data",1,IF(#REF!&lt;&gt;"",1,0))</f>
        <v>#REF!</v>
      </c>
      <c r="AE152" s="33" t="e">
        <f>IF('Crisis Indicator Data'!#REF!="No Data",1,IF(#REF!&lt;&gt;"",1,0))</f>
        <v>#REF!</v>
      </c>
      <c r="AF152" s="33" t="e">
        <f>IF('Crisis Indicator Data'!#REF!="No Data",1,IF(#REF!&lt;&gt;"",1,0))</f>
        <v>#REF!</v>
      </c>
      <c r="AG152" s="33" t="e">
        <f>IF('Crisis Indicator Data'!#REF!="No Data",1,IF(#REF!&lt;&gt;"",1,0))</f>
        <v>#REF!</v>
      </c>
      <c r="AH152" s="33" t="e">
        <f>IF('Crisis Indicator Data'!#REF!="No Data",1,IF(#REF!&lt;&gt;"",1,0))</f>
        <v>#REF!</v>
      </c>
      <c r="AI152" s="33" t="e">
        <f>IF('Crisis Indicator Data'!#REF!="No Data",1,IF(#REF!&lt;&gt;"",1,0))</f>
        <v>#REF!</v>
      </c>
      <c r="AJ152" s="33" t="e">
        <f>IF('Crisis Indicator Data'!#REF!="No Data",1,IF(#REF!&lt;&gt;"",1,0))</f>
        <v>#REF!</v>
      </c>
      <c r="AK152" s="33" t="e">
        <f>IF('Crisis Indicator Data'!#REF!="No Data",1,IF(#REF!&lt;&gt;"",1,0))</f>
        <v>#REF!</v>
      </c>
      <c r="AL152" s="33" t="e">
        <f>IF('Crisis Indicator Data'!#REF!="No Data",1,IF(#REF!&lt;&gt;"",1,0))</f>
        <v>#REF!</v>
      </c>
      <c r="AM152" s="33" t="e">
        <f>IF('Crisis Indicator Data'!#REF!="No Data",1,IF(#REF!&lt;&gt;"",1,0))</f>
        <v>#REF!</v>
      </c>
      <c r="AN152" s="33" t="e">
        <f>IF('Crisis Indicator Data'!#REF!="No Data",1,IF(#REF!&lt;&gt;"",1,0))</f>
        <v>#REF!</v>
      </c>
      <c r="AO152" s="33" t="e">
        <f>IF('Crisis Indicator Data'!#REF!="No Data",1,IF(#REF!&lt;&gt;"",1,0))</f>
        <v>#REF!</v>
      </c>
      <c r="AP152" s="33" t="e">
        <f>IF('Crisis Indicator Data'!#REF!="No Data",1,IF(#REF!&lt;&gt;"",1,0))</f>
        <v>#REF!</v>
      </c>
      <c r="AQ152" s="33" t="e">
        <f>IF('Crisis Indicator Data'!#REF!="No Data",1,IF(#REF!&lt;&gt;"",1,0))</f>
        <v>#REF!</v>
      </c>
      <c r="AR152" s="33" t="e">
        <f>IF('Crisis Indicator Data'!#REF!="No Data",1,IF(#REF!&lt;&gt;"",1,0))</f>
        <v>#REF!</v>
      </c>
      <c r="AS152" s="33" t="e">
        <f>IF('Crisis Indicator Data'!#REF!="No Data",1,IF(#REF!&lt;&gt;"",1,0))</f>
        <v>#REF!</v>
      </c>
      <c r="AT152" s="33" t="e">
        <f>IF('Crisis Indicator Data'!#REF!="No Data",1,IF(#REF!&lt;&gt;"",1,0))</f>
        <v>#REF!</v>
      </c>
      <c r="AU152" s="33" t="e">
        <f>IF('Crisis Indicator Data'!#REF!="No Data",1,IF(#REF!&lt;&gt;"",1,0))</f>
        <v>#REF!</v>
      </c>
      <c r="AV152" s="33" t="e">
        <f>IF('Crisis Indicator Data'!#REF!="No Data",1,IF(#REF!&lt;&gt;"",1,0))</f>
        <v>#REF!</v>
      </c>
      <c r="AW152" s="33" t="e">
        <f>IF('Crisis Indicator Data'!#REF!="No Data",1,IF(#REF!&lt;&gt;"",1,0))</f>
        <v>#REF!</v>
      </c>
      <c r="AX152" s="33" t="e">
        <f>IF('Crisis Indicator Data'!#REF!="No Data",1,IF(#REF!&lt;&gt;"",1,0))</f>
        <v>#REF!</v>
      </c>
      <c r="AY152" s="33" t="e">
        <f>IF('Crisis Indicator Data'!#REF!="No Data",1,IF(#REF!&lt;&gt;"",1,0))</f>
        <v>#REF!</v>
      </c>
      <c r="AZ152" s="33" t="e">
        <f>IF('Crisis Indicator Data'!#REF!="No Data",1,IF(#REF!&lt;&gt;"",1,0))</f>
        <v>#REF!</v>
      </c>
      <c r="BA152" t="e">
        <f t="shared" si="4"/>
        <v>#REF!</v>
      </c>
      <c r="BB152" s="35" t="e">
        <f t="shared" si="5"/>
        <v>#REF!</v>
      </c>
    </row>
    <row r="153" spans="1:54" x14ac:dyDescent="0.3">
      <c r="A153" t="s">
        <v>285</v>
      </c>
      <c r="B153" s="33" t="e">
        <f>IF('Crisis Indicator Data'!#REF!="No Data",1,IF(#REF!&lt;&gt;"",1,0))</f>
        <v>#REF!</v>
      </c>
      <c r="C153" s="33" t="e">
        <f>IF('Crisis Indicator Data'!#REF!="No Data",1,IF(#REF!&lt;&gt;"",1,0))</f>
        <v>#REF!</v>
      </c>
      <c r="D153" s="33" t="e">
        <f>IF('Crisis Indicator Data'!#REF!="No Data",1,IF(#REF!&lt;&gt;"",1,0))</f>
        <v>#REF!</v>
      </c>
      <c r="E153" s="33" t="e">
        <f>IF('Crisis Indicator Data'!#REF!="No Data",1,IF(#REF!&lt;&gt;"",1,0))</f>
        <v>#REF!</v>
      </c>
      <c r="F153" s="33" t="e">
        <f>IF('Crisis Indicator Data'!#REF!="No Data",1,IF(#REF!&lt;&gt;"",1,0))</f>
        <v>#REF!</v>
      </c>
      <c r="G153" s="33" t="e">
        <f>IF('Crisis Indicator Data'!#REF!="No Data",1,IF(#REF!&lt;&gt;"",1,0))</f>
        <v>#REF!</v>
      </c>
      <c r="H153" s="33" t="e">
        <f>IF('Crisis Indicator Data'!#REF!="No Data",1,IF(#REF!&lt;&gt;"",1,0))</f>
        <v>#REF!</v>
      </c>
      <c r="I153" s="33" t="e">
        <f>IF('Crisis Indicator Data'!#REF!="No Data",1,IF(#REF!&lt;&gt;"",1,0))</f>
        <v>#REF!</v>
      </c>
      <c r="J153" s="33" t="e">
        <f>IF('Crisis Indicator Data'!#REF!="No Data",1,IF(#REF!&lt;&gt;"",1,0))</f>
        <v>#REF!</v>
      </c>
      <c r="K153" s="33" t="e">
        <f>IF('Crisis Indicator Data'!#REF!="No Data",1,IF(#REF!&lt;&gt;"",1,0))</f>
        <v>#REF!</v>
      </c>
      <c r="L153" s="33" t="e">
        <f>IF('Crisis Indicator Data'!#REF!="No Data",1,IF(#REF!&lt;&gt;"",1,0))</f>
        <v>#REF!</v>
      </c>
      <c r="M153" s="33" t="e">
        <f>IF('Crisis Indicator Data'!#REF!="No Data",1,IF(#REF!&lt;&gt;"",1,0))</f>
        <v>#REF!</v>
      </c>
      <c r="N153" s="33" t="e">
        <f>IF('Crisis Indicator Data'!#REF!="No Data",1,IF(#REF!&lt;&gt;"",1,0))</f>
        <v>#REF!</v>
      </c>
      <c r="O153" s="33" t="e">
        <f>IF('Crisis Indicator Data'!#REF!="No Data",1,IF(#REF!&lt;&gt;"",1,0))</f>
        <v>#REF!</v>
      </c>
      <c r="P153" s="33" t="e">
        <f>IF('Crisis Indicator Data'!#REF!="No Data",1,IF(#REF!&lt;&gt;"",1,0))</f>
        <v>#REF!</v>
      </c>
      <c r="Q153" s="33" t="e">
        <f>IF('Crisis Indicator Data'!#REF!="No Data",1,IF(#REF!&lt;&gt;"",1,0))</f>
        <v>#REF!</v>
      </c>
      <c r="R153" s="33" t="e">
        <f>IF('Crisis Indicator Data'!#REF!="No Data",1,IF(#REF!&lt;&gt;"",1,0))</f>
        <v>#REF!</v>
      </c>
      <c r="S153" s="33" t="e">
        <f>IF('Crisis Indicator Data'!#REF!="No Data",1,IF(#REF!&lt;&gt;"",1,0))</f>
        <v>#REF!</v>
      </c>
      <c r="T153" s="33" t="e">
        <f>IF('Crisis Indicator Data'!#REF!="No Data",1,IF(#REF!&lt;&gt;"",1,0))</f>
        <v>#REF!</v>
      </c>
      <c r="U153" s="33" t="e">
        <f>IF('Crisis Indicator Data'!#REF!="No Data",1,IF(#REF!&lt;&gt;"",1,0))</f>
        <v>#REF!</v>
      </c>
      <c r="V153" s="33" t="e">
        <f>IF('Crisis Indicator Data'!#REF!="No Data",1,IF(#REF!&lt;&gt;"",1,0))</f>
        <v>#REF!</v>
      </c>
      <c r="W153" s="33" t="e">
        <f>IF('Crisis Indicator Data'!#REF!="No Data",1,IF(#REF!&lt;&gt;"",1,0))</f>
        <v>#REF!</v>
      </c>
      <c r="X153" s="33" t="e">
        <f>IF('Crisis Indicator Data'!#REF!="No Data",1,IF(#REF!&lt;&gt;"",1,0))</f>
        <v>#REF!</v>
      </c>
      <c r="Y153" s="33" t="e">
        <f>IF('Crisis Indicator Data'!#REF!="No Data",1,IF(#REF!&lt;&gt;"",1,0))</f>
        <v>#REF!</v>
      </c>
      <c r="Z153" s="33" t="e">
        <f>IF('Crisis Indicator Data'!#REF!="No Data",1,IF(#REF!&lt;&gt;"",1,0))</f>
        <v>#REF!</v>
      </c>
      <c r="AA153" s="33" t="e">
        <f>IF('Crisis Indicator Data'!#REF!="No Data",1,IF(#REF!&lt;&gt;"",1,0))</f>
        <v>#REF!</v>
      </c>
      <c r="AB153" s="33" t="e">
        <f>IF('Crisis Indicator Data'!#REF!="No Data",1,IF(#REF!&lt;&gt;"",1,0))</f>
        <v>#REF!</v>
      </c>
      <c r="AC153" s="33" t="e">
        <f>IF('Crisis Indicator Data'!#REF!="No Data",1,IF(#REF!&lt;&gt;"",1,0))</f>
        <v>#REF!</v>
      </c>
      <c r="AD153" s="33" t="e">
        <f>IF('Crisis Indicator Data'!#REF!="No Data",1,IF(#REF!&lt;&gt;"",1,0))</f>
        <v>#REF!</v>
      </c>
      <c r="AE153" s="33" t="e">
        <f>IF('Crisis Indicator Data'!#REF!="No Data",1,IF(#REF!&lt;&gt;"",1,0))</f>
        <v>#REF!</v>
      </c>
      <c r="AF153" s="33" t="e">
        <f>IF('Crisis Indicator Data'!#REF!="No Data",1,IF(#REF!&lt;&gt;"",1,0))</f>
        <v>#REF!</v>
      </c>
      <c r="AG153" s="33" t="e">
        <f>IF('Crisis Indicator Data'!#REF!="No Data",1,IF(#REF!&lt;&gt;"",1,0))</f>
        <v>#REF!</v>
      </c>
      <c r="AH153" s="33" t="e">
        <f>IF('Crisis Indicator Data'!#REF!="No Data",1,IF(#REF!&lt;&gt;"",1,0))</f>
        <v>#REF!</v>
      </c>
      <c r="AI153" s="33" t="e">
        <f>IF('Crisis Indicator Data'!#REF!="No Data",1,IF(#REF!&lt;&gt;"",1,0))</f>
        <v>#REF!</v>
      </c>
      <c r="AJ153" s="33" t="e">
        <f>IF('Crisis Indicator Data'!#REF!="No Data",1,IF(#REF!&lt;&gt;"",1,0))</f>
        <v>#REF!</v>
      </c>
      <c r="AK153" s="33" t="e">
        <f>IF('Crisis Indicator Data'!#REF!="No Data",1,IF(#REF!&lt;&gt;"",1,0))</f>
        <v>#REF!</v>
      </c>
      <c r="AL153" s="33" t="e">
        <f>IF('Crisis Indicator Data'!#REF!="No Data",1,IF(#REF!&lt;&gt;"",1,0))</f>
        <v>#REF!</v>
      </c>
      <c r="AM153" s="33" t="e">
        <f>IF('Crisis Indicator Data'!#REF!="No Data",1,IF(#REF!&lt;&gt;"",1,0))</f>
        <v>#REF!</v>
      </c>
      <c r="AN153" s="33" t="e">
        <f>IF('Crisis Indicator Data'!#REF!="No Data",1,IF(#REF!&lt;&gt;"",1,0))</f>
        <v>#REF!</v>
      </c>
      <c r="AO153" s="33" t="e">
        <f>IF('Crisis Indicator Data'!#REF!="No Data",1,IF(#REF!&lt;&gt;"",1,0))</f>
        <v>#REF!</v>
      </c>
      <c r="AP153" s="33" t="e">
        <f>IF('Crisis Indicator Data'!#REF!="No Data",1,IF(#REF!&lt;&gt;"",1,0))</f>
        <v>#REF!</v>
      </c>
      <c r="AQ153" s="33" t="e">
        <f>IF('Crisis Indicator Data'!#REF!="No Data",1,IF(#REF!&lt;&gt;"",1,0))</f>
        <v>#REF!</v>
      </c>
      <c r="AR153" s="33" t="e">
        <f>IF('Crisis Indicator Data'!#REF!="No Data",1,IF(#REF!&lt;&gt;"",1,0))</f>
        <v>#REF!</v>
      </c>
      <c r="AS153" s="33" t="e">
        <f>IF('Crisis Indicator Data'!#REF!="No Data",1,IF(#REF!&lt;&gt;"",1,0))</f>
        <v>#REF!</v>
      </c>
      <c r="AT153" s="33" t="e">
        <f>IF('Crisis Indicator Data'!#REF!="No Data",1,IF(#REF!&lt;&gt;"",1,0))</f>
        <v>#REF!</v>
      </c>
      <c r="AU153" s="33" t="e">
        <f>IF('Crisis Indicator Data'!#REF!="No Data",1,IF(#REF!&lt;&gt;"",1,0))</f>
        <v>#REF!</v>
      </c>
      <c r="AV153" s="33" t="e">
        <f>IF('Crisis Indicator Data'!#REF!="No Data",1,IF(#REF!&lt;&gt;"",1,0))</f>
        <v>#REF!</v>
      </c>
      <c r="AW153" s="33" t="e">
        <f>IF('Crisis Indicator Data'!#REF!="No Data",1,IF(#REF!&lt;&gt;"",1,0))</f>
        <v>#REF!</v>
      </c>
      <c r="AX153" s="33" t="e">
        <f>IF('Crisis Indicator Data'!#REF!="No Data",1,IF(#REF!&lt;&gt;"",1,0))</f>
        <v>#REF!</v>
      </c>
      <c r="AY153" s="33" t="e">
        <f>IF('Crisis Indicator Data'!#REF!="No Data",1,IF(#REF!&lt;&gt;"",1,0))</f>
        <v>#REF!</v>
      </c>
      <c r="AZ153" s="33" t="e">
        <f>IF('Crisis Indicator Data'!#REF!="No Data",1,IF(#REF!&lt;&gt;"",1,0))</f>
        <v>#REF!</v>
      </c>
      <c r="BA153" t="e">
        <f t="shared" si="4"/>
        <v>#REF!</v>
      </c>
      <c r="BB153" s="35" t="e">
        <f t="shared" si="5"/>
        <v>#REF!</v>
      </c>
    </row>
    <row r="154" spans="1:54" x14ac:dyDescent="0.3">
      <c r="A154" t="s">
        <v>287</v>
      </c>
      <c r="B154" s="33" t="e">
        <f>IF('Crisis Indicator Data'!#REF!="No Data",1,IF(#REF!&lt;&gt;"",1,0))</f>
        <v>#REF!</v>
      </c>
      <c r="C154" s="33" t="e">
        <f>IF('Crisis Indicator Data'!#REF!="No Data",1,IF(#REF!&lt;&gt;"",1,0))</f>
        <v>#REF!</v>
      </c>
      <c r="D154" s="33" t="e">
        <f>IF('Crisis Indicator Data'!#REF!="No Data",1,IF(#REF!&lt;&gt;"",1,0))</f>
        <v>#REF!</v>
      </c>
      <c r="E154" s="33" t="e">
        <f>IF('Crisis Indicator Data'!#REF!="No Data",1,IF(#REF!&lt;&gt;"",1,0))</f>
        <v>#REF!</v>
      </c>
      <c r="F154" s="33" t="e">
        <f>IF('Crisis Indicator Data'!#REF!="No Data",1,IF(#REF!&lt;&gt;"",1,0))</f>
        <v>#REF!</v>
      </c>
      <c r="G154" s="33" t="e">
        <f>IF('Crisis Indicator Data'!#REF!="No Data",1,IF(#REF!&lt;&gt;"",1,0))</f>
        <v>#REF!</v>
      </c>
      <c r="H154" s="33" t="e">
        <f>IF('Crisis Indicator Data'!#REF!="No Data",1,IF(#REF!&lt;&gt;"",1,0))</f>
        <v>#REF!</v>
      </c>
      <c r="I154" s="33" t="e">
        <f>IF('Crisis Indicator Data'!#REF!="No Data",1,IF(#REF!&lt;&gt;"",1,0))</f>
        <v>#REF!</v>
      </c>
      <c r="J154" s="33" t="e">
        <f>IF('Crisis Indicator Data'!#REF!="No Data",1,IF(#REF!&lt;&gt;"",1,0))</f>
        <v>#REF!</v>
      </c>
      <c r="K154" s="33" t="e">
        <f>IF('Crisis Indicator Data'!#REF!="No Data",1,IF(#REF!&lt;&gt;"",1,0))</f>
        <v>#REF!</v>
      </c>
      <c r="L154" s="33" t="e">
        <f>IF('Crisis Indicator Data'!#REF!="No Data",1,IF(#REF!&lt;&gt;"",1,0))</f>
        <v>#REF!</v>
      </c>
      <c r="M154" s="33" t="e">
        <f>IF('Crisis Indicator Data'!#REF!="No Data",1,IF(#REF!&lt;&gt;"",1,0))</f>
        <v>#REF!</v>
      </c>
      <c r="N154" s="33" t="e">
        <f>IF('Crisis Indicator Data'!#REF!="No Data",1,IF(#REF!&lt;&gt;"",1,0))</f>
        <v>#REF!</v>
      </c>
      <c r="O154" s="33" t="e">
        <f>IF('Crisis Indicator Data'!#REF!="No Data",1,IF(#REF!&lt;&gt;"",1,0))</f>
        <v>#REF!</v>
      </c>
      <c r="P154" s="33" t="e">
        <f>IF('Crisis Indicator Data'!#REF!="No Data",1,IF(#REF!&lt;&gt;"",1,0))</f>
        <v>#REF!</v>
      </c>
      <c r="Q154" s="33" t="e">
        <f>IF('Crisis Indicator Data'!#REF!="No Data",1,IF(#REF!&lt;&gt;"",1,0))</f>
        <v>#REF!</v>
      </c>
      <c r="R154" s="33" t="e">
        <f>IF('Crisis Indicator Data'!#REF!="No Data",1,IF(#REF!&lt;&gt;"",1,0))</f>
        <v>#REF!</v>
      </c>
      <c r="S154" s="33" t="e">
        <f>IF('Crisis Indicator Data'!#REF!="No Data",1,IF(#REF!&lt;&gt;"",1,0))</f>
        <v>#REF!</v>
      </c>
      <c r="T154" s="33" t="e">
        <f>IF('Crisis Indicator Data'!#REF!="No Data",1,IF(#REF!&lt;&gt;"",1,0))</f>
        <v>#REF!</v>
      </c>
      <c r="U154" s="33" t="e">
        <f>IF('Crisis Indicator Data'!#REF!="No Data",1,IF(#REF!&lt;&gt;"",1,0))</f>
        <v>#REF!</v>
      </c>
      <c r="V154" s="33" t="e">
        <f>IF('Crisis Indicator Data'!#REF!="No Data",1,IF(#REF!&lt;&gt;"",1,0))</f>
        <v>#REF!</v>
      </c>
      <c r="W154" s="33" t="e">
        <f>IF('Crisis Indicator Data'!#REF!="No Data",1,IF(#REF!&lt;&gt;"",1,0))</f>
        <v>#REF!</v>
      </c>
      <c r="X154" s="33" t="e">
        <f>IF('Crisis Indicator Data'!#REF!="No Data",1,IF(#REF!&lt;&gt;"",1,0))</f>
        <v>#REF!</v>
      </c>
      <c r="Y154" s="33" t="e">
        <f>IF('Crisis Indicator Data'!#REF!="No Data",1,IF(#REF!&lt;&gt;"",1,0))</f>
        <v>#REF!</v>
      </c>
      <c r="Z154" s="33" t="e">
        <f>IF('Crisis Indicator Data'!#REF!="No Data",1,IF(#REF!&lt;&gt;"",1,0))</f>
        <v>#REF!</v>
      </c>
      <c r="AA154" s="33" t="e">
        <f>IF('Crisis Indicator Data'!#REF!="No Data",1,IF(#REF!&lt;&gt;"",1,0))</f>
        <v>#REF!</v>
      </c>
      <c r="AB154" s="33" t="e">
        <f>IF('Crisis Indicator Data'!#REF!="No Data",1,IF(#REF!&lt;&gt;"",1,0))</f>
        <v>#REF!</v>
      </c>
      <c r="AC154" s="33" t="e">
        <f>IF('Crisis Indicator Data'!#REF!="No Data",1,IF(#REF!&lt;&gt;"",1,0))</f>
        <v>#REF!</v>
      </c>
      <c r="AD154" s="33" t="e">
        <f>IF('Crisis Indicator Data'!#REF!="No Data",1,IF(#REF!&lt;&gt;"",1,0))</f>
        <v>#REF!</v>
      </c>
      <c r="AE154" s="33" t="e">
        <f>IF('Crisis Indicator Data'!#REF!="No Data",1,IF(#REF!&lt;&gt;"",1,0))</f>
        <v>#REF!</v>
      </c>
      <c r="AF154" s="33" t="e">
        <f>IF('Crisis Indicator Data'!#REF!="No Data",1,IF(#REF!&lt;&gt;"",1,0))</f>
        <v>#REF!</v>
      </c>
      <c r="AG154" s="33" t="e">
        <f>IF('Crisis Indicator Data'!#REF!="No Data",1,IF(#REF!&lt;&gt;"",1,0))</f>
        <v>#REF!</v>
      </c>
      <c r="AH154" s="33" t="e">
        <f>IF('Crisis Indicator Data'!#REF!="No Data",1,IF(#REF!&lt;&gt;"",1,0))</f>
        <v>#REF!</v>
      </c>
      <c r="AI154" s="33" t="e">
        <f>IF('Crisis Indicator Data'!#REF!="No Data",1,IF(#REF!&lt;&gt;"",1,0))</f>
        <v>#REF!</v>
      </c>
      <c r="AJ154" s="33" t="e">
        <f>IF('Crisis Indicator Data'!#REF!="No Data",1,IF(#REF!&lt;&gt;"",1,0))</f>
        <v>#REF!</v>
      </c>
      <c r="AK154" s="33" t="e">
        <f>IF('Crisis Indicator Data'!#REF!="No Data",1,IF(#REF!&lt;&gt;"",1,0))</f>
        <v>#REF!</v>
      </c>
      <c r="AL154" s="33" t="e">
        <f>IF('Crisis Indicator Data'!#REF!="No Data",1,IF(#REF!&lt;&gt;"",1,0))</f>
        <v>#REF!</v>
      </c>
      <c r="AM154" s="33" t="e">
        <f>IF('Crisis Indicator Data'!#REF!="No Data",1,IF(#REF!&lt;&gt;"",1,0))</f>
        <v>#REF!</v>
      </c>
      <c r="AN154" s="33" t="e">
        <f>IF('Crisis Indicator Data'!#REF!="No Data",1,IF(#REF!&lt;&gt;"",1,0))</f>
        <v>#REF!</v>
      </c>
      <c r="AO154" s="33" t="e">
        <f>IF('Crisis Indicator Data'!#REF!="No Data",1,IF(#REF!&lt;&gt;"",1,0))</f>
        <v>#REF!</v>
      </c>
      <c r="AP154" s="33" t="e">
        <f>IF('Crisis Indicator Data'!#REF!="No Data",1,IF(#REF!&lt;&gt;"",1,0))</f>
        <v>#REF!</v>
      </c>
      <c r="AQ154" s="33" t="e">
        <f>IF('Crisis Indicator Data'!#REF!="No Data",1,IF(#REF!&lt;&gt;"",1,0))</f>
        <v>#REF!</v>
      </c>
      <c r="AR154" s="33" t="e">
        <f>IF('Crisis Indicator Data'!#REF!="No Data",1,IF(#REF!&lt;&gt;"",1,0))</f>
        <v>#REF!</v>
      </c>
      <c r="AS154" s="33" t="e">
        <f>IF('Crisis Indicator Data'!#REF!="No Data",1,IF(#REF!&lt;&gt;"",1,0))</f>
        <v>#REF!</v>
      </c>
      <c r="AT154" s="33" t="e">
        <f>IF('Crisis Indicator Data'!#REF!="No Data",1,IF(#REF!&lt;&gt;"",1,0))</f>
        <v>#REF!</v>
      </c>
      <c r="AU154" s="33" t="e">
        <f>IF('Crisis Indicator Data'!#REF!="No Data",1,IF(#REF!&lt;&gt;"",1,0))</f>
        <v>#REF!</v>
      </c>
      <c r="AV154" s="33" t="e">
        <f>IF('Crisis Indicator Data'!#REF!="No Data",1,IF(#REF!&lt;&gt;"",1,0))</f>
        <v>#REF!</v>
      </c>
      <c r="AW154" s="33" t="e">
        <f>IF('Crisis Indicator Data'!#REF!="No Data",1,IF(#REF!&lt;&gt;"",1,0))</f>
        <v>#REF!</v>
      </c>
      <c r="AX154" s="33" t="e">
        <f>IF('Crisis Indicator Data'!#REF!="No Data",1,IF(#REF!&lt;&gt;"",1,0))</f>
        <v>#REF!</v>
      </c>
      <c r="AY154" s="33" t="e">
        <f>IF('Crisis Indicator Data'!#REF!="No Data",1,IF(#REF!&lt;&gt;"",1,0))</f>
        <v>#REF!</v>
      </c>
      <c r="AZ154" s="33" t="e">
        <f>IF('Crisis Indicator Data'!#REF!="No Data",1,IF(#REF!&lt;&gt;"",1,0))</f>
        <v>#REF!</v>
      </c>
      <c r="BA154" t="e">
        <f t="shared" si="4"/>
        <v>#REF!</v>
      </c>
      <c r="BB154" s="35" t="e">
        <f t="shared" si="5"/>
        <v>#REF!</v>
      </c>
    </row>
    <row r="155" spans="1:54" x14ac:dyDescent="0.3">
      <c r="A155" t="s">
        <v>289</v>
      </c>
      <c r="B155" s="33" t="e">
        <f>IF('Crisis Indicator Data'!#REF!="No Data",1,IF(#REF!&lt;&gt;"",1,0))</f>
        <v>#REF!</v>
      </c>
      <c r="C155" s="33" t="e">
        <f>IF('Crisis Indicator Data'!#REF!="No Data",1,IF(#REF!&lt;&gt;"",1,0))</f>
        <v>#REF!</v>
      </c>
      <c r="D155" s="33" t="e">
        <f>IF('Crisis Indicator Data'!#REF!="No Data",1,IF(#REF!&lt;&gt;"",1,0))</f>
        <v>#REF!</v>
      </c>
      <c r="E155" s="33" t="e">
        <f>IF('Crisis Indicator Data'!#REF!="No Data",1,IF(#REF!&lt;&gt;"",1,0))</f>
        <v>#REF!</v>
      </c>
      <c r="F155" s="33" t="e">
        <f>IF('Crisis Indicator Data'!#REF!="No Data",1,IF(#REF!&lt;&gt;"",1,0))</f>
        <v>#REF!</v>
      </c>
      <c r="G155" s="33" t="e">
        <f>IF('Crisis Indicator Data'!#REF!="No Data",1,IF(#REF!&lt;&gt;"",1,0))</f>
        <v>#REF!</v>
      </c>
      <c r="H155" s="33" t="e">
        <f>IF('Crisis Indicator Data'!#REF!="No Data",1,IF(#REF!&lt;&gt;"",1,0))</f>
        <v>#REF!</v>
      </c>
      <c r="I155" s="33" t="e">
        <f>IF('Crisis Indicator Data'!#REF!="No Data",1,IF(#REF!&lt;&gt;"",1,0))</f>
        <v>#REF!</v>
      </c>
      <c r="J155" s="33" t="e">
        <f>IF('Crisis Indicator Data'!#REF!="No Data",1,IF(#REF!&lt;&gt;"",1,0))</f>
        <v>#REF!</v>
      </c>
      <c r="K155" s="33" t="e">
        <f>IF('Crisis Indicator Data'!#REF!="No Data",1,IF(#REF!&lt;&gt;"",1,0))</f>
        <v>#REF!</v>
      </c>
      <c r="L155" s="33" t="e">
        <f>IF('Crisis Indicator Data'!#REF!="No Data",1,IF(#REF!&lt;&gt;"",1,0))</f>
        <v>#REF!</v>
      </c>
      <c r="M155" s="33" t="e">
        <f>IF('Crisis Indicator Data'!#REF!="No Data",1,IF(#REF!&lt;&gt;"",1,0))</f>
        <v>#REF!</v>
      </c>
      <c r="N155" s="33" t="e">
        <f>IF('Crisis Indicator Data'!#REF!="No Data",1,IF(#REF!&lt;&gt;"",1,0))</f>
        <v>#REF!</v>
      </c>
      <c r="O155" s="33" t="e">
        <f>IF('Crisis Indicator Data'!#REF!="No Data",1,IF(#REF!&lt;&gt;"",1,0))</f>
        <v>#REF!</v>
      </c>
      <c r="P155" s="33" t="e">
        <f>IF('Crisis Indicator Data'!#REF!="No Data",1,IF(#REF!&lt;&gt;"",1,0))</f>
        <v>#REF!</v>
      </c>
      <c r="Q155" s="33" t="e">
        <f>IF('Crisis Indicator Data'!#REF!="No Data",1,IF(#REF!&lt;&gt;"",1,0))</f>
        <v>#REF!</v>
      </c>
      <c r="R155" s="33" t="e">
        <f>IF('Crisis Indicator Data'!#REF!="No Data",1,IF(#REF!&lt;&gt;"",1,0))</f>
        <v>#REF!</v>
      </c>
      <c r="S155" s="33" t="e">
        <f>IF('Crisis Indicator Data'!#REF!="No Data",1,IF(#REF!&lt;&gt;"",1,0))</f>
        <v>#REF!</v>
      </c>
      <c r="T155" s="33" t="e">
        <f>IF('Crisis Indicator Data'!#REF!="No Data",1,IF(#REF!&lt;&gt;"",1,0))</f>
        <v>#REF!</v>
      </c>
      <c r="U155" s="33" t="e">
        <f>IF('Crisis Indicator Data'!#REF!="No Data",1,IF(#REF!&lt;&gt;"",1,0))</f>
        <v>#REF!</v>
      </c>
      <c r="V155" s="33" t="e">
        <f>IF('Crisis Indicator Data'!#REF!="No Data",1,IF(#REF!&lt;&gt;"",1,0))</f>
        <v>#REF!</v>
      </c>
      <c r="W155" s="33" t="e">
        <f>IF('Crisis Indicator Data'!#REF!="No Data",1,IF(#REF!&lt;&gt;"",1,0))</f>
        <v>#REF!</v>
      </c>
      <c r="X155" s="33" t="e">
        <f>IF('Crisis Indicator Data'!#REF!="No Data",1,IF(#REF!&lt;&gt;"",1,0))</f>
        <v>#REF!</v>
      </c>
      <c r="Y155" s="33" t="e">
        <f>IF('Crisis Indicator Data'!#REF!="No Data",1,IF(#REF!&lt;&gt;"",1,0))</f>
        <v>#REF!</v>
      </c>
      <c r="Z155" s="33" t="e">
        <f>IF('Crisis Indicator Data'!#REF!="No Data",1,IF(#REF!&lt;&gt;"",1,0))</f>
        <v>#REF!</v>
      </c>
      <c r="AA155" s="33" t="e">
        <f>IF('Crisis Indicator Data'!#REF!="No Data",1,IF(#REF!&lt;&gt;"",1,0))</f>
        <v>#REF!</v>
      </c>
      <c r="AB155" s="33" t="e">
        <f>IF('Crisis Indicator Data'!#REF!="No Data",1,IF(#REF!&lt;&gt;"",1,0))</f>
        <v>#REF!</v>
      </c>
      <c r="AC155" s="33" t="e">
        <f>IF('Crisis Indicator Data'!#REF!="No Data",1,IF(#REF!&lt;&gt;"",1,0))</f>
        <v>#REF!</v>
      </c>
      <c r="AD155" s="33" t="e">
        <f>IF('Crisis Indicator Data'!#REF!="No Data",1,IF(#REF!&lt;&gt;"",1,0))</f>
        <v>#REF!</v>
      </c>
      <c r="AE155" s="33" t="e">
        <f>IF('Crisis Indicator Data'!#REF!="No Data",1,IF(#REF!&lt;&gt;"",1,0))</f>
        <v>#REF!</v>
      </c>
      <c r="AF155" s="33" t="e">
        <f>IF('Crisis Indicator Data'!#REF!="No Data",1,IF(#REF!&lt;&gt;"",1,0))</f>
        <v>#REF!</v>
      </c>
      <c r="AG155" s="33" t="e">
        <f>IF('Crisis Indicator Data'!#REF!="No Data",1,IF(#REF!&lt;&gt;"",1,0))</f>
        <v>#REF!</v>
      </c>
      <c r="AH155" s="33" t="e">
        <f>IF('Crisis Indicator Data'!#REF!="No Data",1,IF(#REF!&lt;&gt;"",1,0))</f>
        <v>#REF!</v>
      </c>
      <c r="AI155" s="33" t="e">
        <f>IF('Crisis Indicator Data'!#REF!="No Data",1,IF(#REF!&lt;&gt;"",1,0))</f>
        <v>#REF!</v>
      </c>
      <c r="AJ155" s="33" t="e">
        <f>IF('Crisis Indicator Data'!#REF!="No Data",1,IF(#REF!&lt;&gt;"",1,0))</f>
        <v>#REF!</v>
      </c>
      <c r="AK155" s="33" t="e">
        <f>IF('Crisis Indicator Data'!#REF!="No Data",1,IF(#REF!&lt;&gt;"",1,0))</f>
        <v>#REF!</v>
      </c>
      <c r="AL155" s="33" t="e">
        <f>IF('Crisis Indicator Data'!#REF!="No Data",1,IF(#REF!&lt;&gt;"",1,0))</f>
        <v>#REF!</v>
      </c>
      <c r="AM155" s="33" t="e">
        <f>IF('Crisis Indicator Data'!#REF!="No Data",1,IF(#REF!&lt;&gt;"",1,0))</f>
        <v>#REF!</v>
      </c>
      <c r="AN155" s="33" t="e">
        <f>IF('Crisis Indicator Data'!#REF!="No Data",1,IF(#REF!&lt;&gt;"",1,0))</f>
        <v>#REF!</v>
      </c>
      <c r="AO155" s="33" t="e">
        <f>IF('Crisis Indicator Data'!#REF!="No Data",1,IF(#REF!&lt;&gt;"",1,0))</f>
        <v>#REF!</v>
      </c>
      <c r="AP155" s="33" t="e">
        <f>IF('Crisis Indicator Data'!#REF!="No Data",1,IF(#REF!&lt;&gt;"",1,0))</f>
        <v>#REF!</v>
      </c>
      <c r="AQ155" s="33" t="e">
        <f>IF('Crisis Indicator Data'!#REF!="No Data",1,IF(#REF!&lt;&gt;"",1,0))</f>
        <v>#REF!</v>
      </c>
      <c r="AR155" s="33" t="e">
        <f>IF('Crisis Indicator Data'!#REF!="No Data",1,IF(#REF!&lt;&gt;"",1,0))</f>
        <v>#REF!</v>
      </c>
      <c r="AS155" s="33" t="e">
        <f>IF('Crisis Indicator Data'!#REF!="No Data",1,IF(#REF!&lt;&gt;"",1,0))</f>
        <v>#REF!</v>
      </c>
      <c r="AT155" s="33" t="e">
        <f>IF('Crisis Indicator Data'!#REF!="No Data",1,IF(#REF!&lt;&gt;"",1,0))</f>
        <v>#REF!</v>
      </c>
      <c r="AU155" s="33" t="e">
        <f>IF('Crisis Indicator Data'!#REF!="No Data",1,IF(#REF!&lt;&gt;"",1,0))</f>
        <v>#REF!</v>
      </c>
      <c r="AV155" s="33" t="e">
        <f>IF('Crisis Indicator Data'!#REF!="No Data",1,IF(#REF!&lt;&gt;"",1,0))</f>
        <v>#REF!</v>
      </c>
      <c r="AW155" s="33" t="e">
        <f>IF('Crisis Indicator Data'!#REF!="No Data",1,IF(#REF!&lt;&gt;"",1,0))</f>
        <v>#REF!</v>
      </c>
      <c r="AX155" s="33" t="e">
        <f>IF('Crisis Indicator Data'!#REF!="No Data",1,IF(#REF!&lt;&gt;"",1,0))</f>
        <v>#REF!</v>
      </c>
      <c r="AY155" s="33" t="e">
        <f>IF('Crisis Indicator Data'!#REF!="No Data",1,IF(#REF!&lt;&gt;"",1,0))</f>
        <v>#REF!</v>
      </c>
      <c r="AZ155" s="33" t="e">
        <f>IF('Crisis Indicator Data'!#REF!="No Data",1,IF(#REF!&lt;&gt;"",1,0))</f>
        <v>#REF!</v>
      </c>
      <c r="BA155" t="e">
        <f t="shared" si="4"/>
        <v>#REF!</v>
      </c>
      <c r="BB155" s="35" t="e">
        <f t="shared" si="5"/>
        <v>#REF!</v>
      </c>
    </row>
    <row r="156" spans="1:54" x14ac:dyDescent="0.3">
      <c r="A156" t="s">
        <v>291</v>
      </c>
      <c r="B156" s="33" t="e">
        <f>IF('Crisis Indicator Data'!#REF!="No Data",1,IF(#REF!&lt;&gt;"",1,0))</f>
        <v>#REF!</v>
      </c>
      <c r="C156" s="33" t="e">
        <f>IF('Crisis Indicator Data'!#REF!="No Data",1,IF(#REF!&lt;&gt;"",1,0))</f>
        <v>#REF!</v>
      </c>
      <c r="D156" s="33" t="e">
        <f>IF('Crisis Indicator Data'!#REF!="No Data",1,IF(#REF!&lt;&gt;"",1,0))</f>
        <v>#REF!</v>
      </c>
      <c r="E156" s="33" t="e">
        <f>IF('Crisis Indicator Data'!#REF!="No Data",1,IF(#REF!&lt;&gt;"",1,0))</f>
        <v>#REF!</v>
      </c>
      <c r="F156" s="33" t="e">
        <f>IF('Crisis Indicator Data'!#REF!="No Data",1,IF(#REF!&lt;&gt;"",1,0))</f>
        <v>#REF!</v>
      </c>
      <c r="G156" s="33" t="e">
        <f>IF('Crisis Indicator Data'!#REF!="No Data",1,IF(#REF!&lt;&gt;"",1,0))</f>
        <v>#REF!</v>
      </c>
      <c r="H156" s="33" t="e">
        <f>IF('Crisis Indicator Data'!#REF!="No Data",1,IF(#REF!&lt;&gt;"",1,0))</f>
        <v>#REF!</v>
      </c>
      <c r="I156" s="33" t="e">
        <f>IF('Crisis Indicator Data'!#REF!="No Data",1,IF(#REF!&lt;&gt;"",1,0))</f>
        <v>#REF!</v>
      </c>
      <c r="J156" s="33" t="e">
        <f>IF('Crisis Indicator Data'!#REF!="No Data",1,IF(#REF!&lt;&gt;"",1,0))</f>
        <v>#REF!</v>
      </c>
      <c r="K156" s="33" t="e">
        <f>IF('Crisis Indicator Data'!#REF!="No Data",1,IF(#REF!&lt;&gt;"",1,0))</f>
        <v>#REF!</v>
      </c>
      <c r="L156" s="33" t="e">
        <f>IF('Crisis Indicator Data'!#REF!="No Data",1,IF(#REF!&lt;&gt;"",1,0))</f>
        <v>#REF!</v>
      </c>
      <c r="M156" s="33" t="e">
        <f>IF('Crisis Indicator Data'!#REF!="No Data",1,IF(#REF!&lt;&gt;"",1,0))</f>
        <v>#REF!</v>
      </c>
      <c r="N156" s="33" t="e">
        <f>IF('Crisis Indicator Data'!#REF!="No Data",1,IF(#REF!&lt;&gt;"",1,0))</f>
        <v>#REF!</v>
      </c>
      <c r="O156" s="33" t="e">
        <f>IF('Crisis Indicator Data'!#REF!="No Data",1,IF(#REF!&lt;&gt;"",1,0))</f>
        <v>#REF!</v>
      </c>
      <c r="P156" s="33" t="e">
        <f>IF('Crisis Indicator Data'!#REF!="No Data",1,IF(#REF!&lt;&gt;"",1,0))</f>
        <v>#REF!</v>
      </c>
      <c r="Q156" s="33" t="e">
        <f>IF('Crisis Indicator Data'!#REF!="No Data",1,IF(#REF!&lt;&gt;"",1,0))</f>
        <v>#REF!</v>
      </c>
      <c r="R156" s="33" t="e">
        <f>IF('Crisis Indicator Data'!#REF!="No Data",1,IF(#REF!&lt;&gt;"",1,0))</f>
        <v>#REF!</v>
      </c>
      <c r="S156" s="33" t="e">
        <f>IF('Crisis Indicator Data'!#REF!="No Data",1,IF(#REF!&lt;&gt;"",1,0))</f>
        <v>#REF!</v>
      </c>
      <c r="T156" s="33" t="e">
        <f>IF('Crisis Indicator Data'!#REF!="No Data",1,IF(#REF!&lt;&gt;"",1,0))</f>
        <v>#REF!</v>
      </c>
      <c r="U156" s="33" t="e">
        <f>IF('Crisis Indicator Data'!#REF!="No Data",1,IF(#REF!&lt;&gt;"",1,0))</f>
        <v>#REF!</v>
      </c>
      <c r="V156" s="33" t="e">
        <f>IF('Crisis Indicator Data'!#REF!="No Data",1,IF(#REF!&lt;&gt;"",1,0))</f>
        <v>#REF!</v>
      </c>
      <c r="W156" s="33" t="e">
        <f>IF('Crisis Indicator Data'!#REF!="No Data",1,IF(#REF!&lt;&gt;"",1,0))</f>
        <v>#REF!</v>
      </c>
      <c r="X156" s="33" t="e">
        <f>IF('Crisis Indicator Data'!#REF!="No Data",1,IF(#REF!&lt;&gt;"",1,0))</f>
        <v>#REF!</v>
      </c>
      <c r="Y156" s="33" t="e">
        <f>IF('Crisis Indicator Data'!#REF!="No Data",1,IF(#REF!&lt;&gt;"",1,0))</f>
        <v>#REF!</v>
      </c>
      <c r="Z156" s="33" t="e">
        <f>IF('Crisis Indicator Data'!#REF!="No Data",1,IF(#REF!&lt;&gt;"",1,0))</f>
        <v>#REF!</v>
      </c>
      <c r="AA156" s="33" t="e">
        <f>IF('Crisis Indicator Data'!#REF!="No Data",1,IF(#REF!&lt;&gt;"",1,0))</f>
        <v>#REF!</v>
      </c>
      <c r="AB156" s="33" t="e">
        <f>IF('Crisis Indicator Data'!#REF!="No Data",1,IF(#REF!&lt;&gt;"",1,0))</f>
        <v>#REF!</v>
      </c>
      <c r="AC156" s="33" t="e">
        <f>IF('Crisis Indicator Data'!#REF!="No Data",1,IF(#REF!&lt;&gt;"",1,0))</f>
        <v>#REF!</v>
      </c>
      <c r="AD156" s="33" t="e">
        <f>IF('Crisis Indicator Data'!#REF!="No Data",1,IF(#REF!&lt;&gt;"",1,0))</f>
        <v>#REF!</v>
      </c>
      <c r="AE156" s="33" t="e">
        <f>IF('Crisis Indicator Data'!#REF!="No Data",1,IF(#REF!&lt;&gt;"",1,0))</f>
        <v>#REF!</v>
      </c>
      <c r="AF156" s="33" t="e">
        <f>IF('Crisis Indicator Data'!#REF!="No Data",1,IF(#REF!&lt;&gt;"",1,0))</f>
        <v>#REF!</v>
      </c>
      <c r="AG156" s="33" t="e">
        <f>IF('Crisis Indicator Data'!#REF!="No Data",1,IF(#REF!&lt;&gt;"",1,0))</f>
        <v>#REF!</v>
      </c>
      <c r="AH156" s="33" t="e">
        <f>IF('Crisis Indicator Data'!#REF!="No Data",1,IF(#REF!&lt;&gt;"",1,0))</f>
        <v>#REF!</v>
      </c>
      <c r="AI156" s="33" t="e">
        <f>IF('Crisis Indicator Data'!#REF!="No Data",1,IF(#REF!&lt;&gt;"",1,0))</f>
        <v>#REF!</v>
      </c>
      <c r="AJ156" s="33" t="e">
        <f>IF('Crisis Indicator Data'!#REF!="No Data",1,IF(#REF!&lt;&gt;"",1,0))</f>
        <v>#REF!</v>
      </c>
      <c r="AK156" s="33" t="e">
        <f>IF('Crisis Indicator Data'!#REF!="No Data",1,IF(#REF!&lt;&gt;"",1,0))</f>
        <v>#REF!</v>
      </c>
      <c r="AL156" s="33" t="e">
        <f>IF('Crisis Indicator Data'!#REF!="No Data",1,IF(#REF!&lt;&gt;"",1,0))</f>
        <v>#REF!</v>
      </c>
      <c r="AM156" s="33" t="e">
        <f>IF('Crisis Indicator Data'!#REF!="No Data",1,IF(#REF!&lt;&gt;"",1,0))</f>
        <v>#REF!</v>
      </c>
      <c r="AN156" s="33" t="e">
        <f>IF('Crisis Indicator Data'!#REF!="No Data",1,IF(#REF!&lt;&gt;"",1,0))</f>
        <v>#REF!</v>
      </c>
      <c r="AO156" s="33" t="e">
        <f>IF('Crisis Indicator Data'!#REF!="No Data",1,IF(#REF!&lt;&gt;"",1,0))</f>
        <v>#REF!</v>
      </c>
      <c r="AP156" s="33" t="e">
        <f>IF('Crisis Indicator Data'!#REF!="No Data",1,IF(#REF!&lt;&gt;"",1,0))</f>
        <v>#REF!</v>
      </c>
      <c r="AQ156" s="33" t="e">
        <f>IF('Crisis Indicator Data'!#REF!="No Data",1,IF(#REF!&lt;&gt;"",1,0))</f>
        <v>#REF!</v>
      </c>
      <c r="AR156" s="33" t="e">
        <f>IF('Crisis Indicator Data'!#REF!="No Data",1,IF(#REF!&lt;&gt;"",1,0))</f>
        <v>#REF!</v>
      </c>
      <c r="AS156" s="33" t="e">
        <f>IF('Crisis Indicator Data'!#REF!="No Data",1,IF(#REF!&lt;&gt;"",1,0))</f>
        <v>#REF!</v>
      </c>
      <c r="AT156" s="33" t="e">
        <f>IF('Crisis Indicator Data'!#REF!="No Data",1,IF(#REF!&lt;&gt;"",1,0))</f>
        <v>#REF!</v>
      </c>
      <c r="AU156" s="33" t="e">
        <f>IF('Crisis Indicator Data'!#REF!="No Data",1,IF(#REF!&lt;&gt;"",1,0))</f>
        <v>#REF!</v>
      </c>
      <c r="AV156" s="33" t="e">
        <f>IF('Crisis Indicator Data'!#REF!="No Data",1,IF(#REF!&lt;&gt;"",1,0))</f>
        <v>#REF!</v>
      </c>
      <c r="AW156" s="33" t="e">
        <f>IF('Crisis Indicator Data'!#REF!="No Data",1,IF(#REF!&lt;&gt;"",1,0))</f>
        <v>#REF!</v>
      </c>
      <c r="AX156" s="33" t="e">
        <f>IF('Crisis Indicator Data'!#REF!="No Data",1,IF(#REF!&lt;&gt;"",1,0))</f>
        <v>#REF!</v>
      </c>
      <c r="AY156" s="33" t="e">
        <f>IF('Crisis Indicator Data'!#REF!="No Data",1,IF(#REF!&lt;&gt;"",1,0))</f>
        <v>#REF!</v>
      </c>
      <c r="AZ156" s="33" t="e">
        <f>IF('Crisis Indicator Data'!#REF!="No Data",1,IF(#REF!&lt;&gt;"",1,0))</f>
        <v>#REF!</v>
      </c>
      <c r="BA156" t="e">
        <f t="shared" si="4"/>
        <v>#REF!</v>
      </c>
      <c r="BB156" s="35" t="e">
        <f t="shared" si="5"/>
        <v>#REF!</v>
      </c>
    </row>
    <row r="157" spans="1:54" x14ac:dyDescent="0.3">
      <c r="A157" t="s">
        <v>293</v>
      </c>
      <c r="B157" s="33" t="e">
        <f>IF('Crisis Indicator Data'!#REF!="No Data",1,IF(#REF!&lt;&gt;"",1,0))</f>
        <v>#REF!</v>
      </c>
      <c r="C157" s="33" t="e">
        <f>IF('Crisis Indicator Data'!#REF!="No Data",1,IF(#REF!&lt;&gt;"",1,0))</f>
        <v>#REF!</v>
      </c>
      <c r="D157" s="33" t="e">
        <f>IF('Crisis Indicator Data'!#REF!="No Data",1,IF(#REF!&lt;&gt;"",1,0))</f>
        <v>#REF!</v>
      </c>
      <c r="E157" s="33" t="e">
        <f>IF('Crisis Indicator Data'!#REF!="No Data",1,IF(#REF!&lt;&gt;"",1,0))</f>
        <v>#REF!</v>
      </c>
      <c r="F157" s="33" t="e">
        <f>IF('Crisis Indicator Data'!#REF!="No Data",1,IF(#REF!&lt;&gt;"",1,0))</f>
        <v>#REF!</v>
      </c>
      <c r="G157" s="33" t="e">
        <f>IF('Crisis Indicator Data'!#REF!="No Data",1,IF(#REF!&lt;&gt;"",1,0))</f>
        <v>#REF!</v>
      </c>
      <c r="H157" s="33" t="e">
        <f>IF('Crisis Indicator Data'!#REF!="No Data",1,IF(#REF!&lt;&gt;"",1,0))</f>
        <v>#REF!</v>
      </c>
      <c r="I157" s="33" t="e">
        <f>IF('Crisis Indicator Data'!#REF!="No Data",1,IF(#REF!&lt;&gt;"",1,0))</f>
        <v>#REF!</v>
      </c>
      <c r="J157" s="33" t="e">
        <f>IF('Crisis Indicator Data'!#REF!="No Data",1,IF(#REF!&lt;&gt;"",1,0))</f>
        <v>#REF!</v>
      </c>
      <c r="K157" s="33" t="e">
        <f>IF('Crisis Indicator Data'!#REF!="No Data",1,IF(#REF!&lt;&gt;"",1,0))</f>
        <v>#REF!</v>
      </c>
      <c r="L157" s="33" t="e">
        <f>IF('Crisis Indicator Data'!#REF!="No Data",1,IF(#REF!&lt;&gt;"",1,0))</f>
        <v>#REF!</v>
      </c>
      <c r="M157" s="33" t="e">
        <f>IF('Crisis Indicator Data'!#REF!="No Data",1,IF(#REF!&lt;&gt;"",1,0))</f>
        <v>#REF!</v>
      </c>
      <c r="N157" s="33" t="e">
        <f>IF('Crisis Indicator Data'!#REF!="No Data",1,IF(#REF!&lt;&gt;"",1,0))</f>
        <v>#REF!</v>
      </c>
      <c r="O157" s="33" t="e">
        <f>IF('Crisis Indicator Data'!#REF!="No Data",1,IF(#REF!&lt;&gt;"",1,0))</f>
        <v>#REF!</v>
      </c>
      <c r="P157" s="33" t="e">
        <f>IF('Crisis Indicator Data'!#REF!="No Data",1,IF(#REF!&lt;&gt;"",1,0))</f>
        <v>#REF!</v>
      </c>
      <c r="Q157" s="33" t="e">
        <f>IF('Crisis Indicator Data'!#REF!="No Data",1,IF(#REF!&lt;&gt;"",1,0))</f>
        <v>#REF!</v>
      </c>
      <c r="R157" s="33" t="e">
        <f>IF('Crisis Indicator Data'!#REF!="No Data",1,IF(#REF!&lt;&gt;"",1,0))</f>
        <v>#REF!</v>
      </c>
      <c r="S157" s="33" t="e">
        <f>IF('Crisis Indicator Data'!#REF!="No Data",1,IF(#REF!&lt;&gt;"",1,0))</f>
        <v>#REF!</v>
      </c>
      <c r="T157" s="33" t="e">
        <f>IF('Crisis Indicator Data'!#REF!="No Data",1,IF(#REF!&lt;&gt;"",1,0))</f>
        <v>#REF!</v>
      </c>
      <c r="U157" s="33" t="e">
        <f>IF('Crisis Indicator Data'!#REF!="No Data",1,IF(#REF!&lt;&gt;"",1,0))</f>
        <v>#REF!</v>
      </c>
      <c r="V157" s="33" t="e">
        <f>IF('Crisis Indicator Data'!#REF!="No Data",1,IF(#REF!&lt;&gt;"",1,0))</f>
        <v>#REF!</v>
      </c>
      <c r="W157" s="33" t="e">
        <f>IF('Crisis Indicator Data'!#REF!="No Data",1,IF(#REF!&lt;&gt;"",1,0))</f>
        <v>#REF!</v>
      </c>
      <c r="X157" s="33" t="e">
        <f>IF('Crisis Indicator Data'!#REF!="No Data",1,IF(#REF!&lt;&gt;"",1,0))</f>
        <v>#REF!</v>
      </c>
      <c r="Y157" s="33" t="e">
        <f>IF('Crisis Indicator Data'!#REF!="No Data",1,IF(#REF!&lt;&gt;"",1,0))</f>
        <v>#REF!</v>
      </c>
      <c r="Z157" s="33" t="e">
        <f>IF('Crisis Indicator Data'!#REF!="No Data",1,IF(#REF!&lt;&gt;"",1,0))</f>
        <v>#REF!</v>
      </c>
      <c r="AA157" s="33" t="e">
        <f>IF('Crisis Indicator Data'!#REF!="No Data",1,IF(#REF!&lt;&gt;"",1,0))</f>
        <v>#REF!</v>
      </c>
      <c r="AB157" s="33" t="e">
        <f>IF('Crisis Indicator Data'!#REF!="No Data",1,IF(#REF!&lt;&gt;"",1,0))</f>
        <v>#REF!</v>
      </c>
      <c r="AC157" s="33" t="e">
        <f>IF('Crisis Indicator Data'!#REF!="No Data",1,IF(#REF!&lt;&gt;"",1,0))</f>
        <v>#REF!</v>
      </c>
      <c r="AD157" s="33" t="e">
        <f>IF('Crisis Indicator Data'!#REF!="No Data",1,IF(#REF!&lt;&gt;"",1,0))</f>
        <v>#REF!</v>
      </c>
      <c r="AE157" s="33" t="e">
        <f>IF('Crisis Indicator Data'!#REF!="No Data",1,IF(#REF!&lt;&gt;"",1,0))</f>
        <v>#REF!</v>
      </c>
      <c r="AF157" s="33" t="e">
        <f>IF('Crisis Indicator Data'!#REF!="No Data",1,IF(#REF!&lt;&gt;"",1,0))</f>
        <v>#REF!</v>
      </c>
      <c r="AG157" s="33" t="e">
        <f>IF('Crisis Indicator Data'!#REF!="No Data",1,IF(#REF!&lt;&gt;"",1,0))</f>
        <v>#REF!</v>
      </c>
      <c r="AH157" s="33" t="e">
        <f>IF('Crisis Indicator Data'!#REF!="No Data",1,IF(#REF!&lt;&gt;"",1,0))</f>
        <v>#REF!</v>
      </c>
      <c r="AI157" s="33" t="e">
        <f>IF('Crisis Indicator Data'!#REF!="No Data",1,IF(#REF!&lt;&gt;"",1,0))</f>
        <v>#REF!</v>
      </c>
      <c r="AJ157" s="33" t="e">
        <f>IF('Crisis Indicator Data'!#REF!="No Data",1,IF(#REF!&lt;&gt;"",1,0))</f>
        <v>#REF!</v>
      </c>
      <c r="AK157" s="33" t="e">
        <f>IF('Crisis Indicator Data'!#REF!="No Data",1,IF(#REF!&lt;&gt;"",1,0))</f>
        <v>#REF!</v>
      </c>
      <c r="AL157" s="33" t="e">
        <f>IF('Crisis Indicator Data'!#REF!="No Data",1,IF(#REF!&lt;&gt;"",1,0))</f>
        <v>#REF!</v>
      </c>
      <c r="AM157" s="33" t="e">
        <f>IF('Crisis Indicator Data'!#REF!="No Data",1,IF(#REF!&lt;&gt;"",1,0))</f>
        <v>#REF!</v>
      </c>
      <c r="AN157" s="33" t="e">
        <f>IF('Crisis Indicator Data'!#REF!="No Data",1,IF(#REF!&lt;&gt;"",1,0))</f>
        <v>#REF!</v>
      </c>
      <c r="AO157" s="33" t="e">
        <f>IF('Crisis Indicator Data'!#REF!="No Data",1,IF(#REF!&lt;&gt;"",1,0))</f>
        <v>#REF!</v>
      </c>
      <c r="AP157" s="33" t="e">
        <f>IF('Crisis Indicator Data'!#REF!="No Data",1,IF(#REF!&lt;&gt;"",1,0))</f>
        <v>#REF!</v>
      </c>
      <c r="AQ157" s="33" t="e">
        <f>IF('Crisis Indicator Data'!#REF!="No Data",1,IF(#REF!&lt;&gt;"",1,0))</f>
        <v>#REF!</v>
      </c>
      <c r="AR157" s="33" t="e">
        <f>IF('Crisis Indicator Data'!#REF!="No Data",1,IF(#REF!&lt;&gt;"",1,0))</f>
        <v>#REF!</v>
      </c>
      <c r="AS157" s="33" t="e">
        <f>IF('Crisis Indicator Data'!#REF!="No Data",1,IF(#REF!&lt;&gt;"",1,0))</f>
        <v>#REF!</v>
      </c>
      <c r="AT157" s="33" t="e">
        <f>IF('Crisis Indicator Data'!#REF!="No Data",1,IF(#REF!&lt;&gt;"",1,0))</f>
        <v>#REF!</v>
      </c>
      <c r="AU157" s="33" t="e">
        <f>IF('Crisis Indicator Data'!#REF!="No Data",1,IF(#REF!&lt;&gt;"",1,0))</f>
        <v>#REF!</v>
      </c>
      <c r="AV157" s="33" t="e">
        <f>IF('Crisis Indicator Data'!#REF!="No Data",1,IF(#REF!&lt;&gt;"",1,0))</f>
        <v>#REF!</v>
      </c>
      <c r="AW157" s="33" t="e">
        <f>IF('Crisis Indicator Data'!#REF!="No Data",1,IF(#REF!&lt;&gt;"",1,0))</f>
        <v>#REF!</v>
      </c>
      <c r="AX157" s="33" t="e">
        <f>IF('Crisis Indicator Data'!#REF!="No Data",1,IF(#REF!&lt;&gt;"",1,0))</f>
        <v>#REF!</v>
      </c>
      <c r="AY157" s="33" t="e">
        <f>IF('Crisis Indicator Data'!#REF!="No Data",1,IF(#REF!&lt;&gt;"",1,0))</f>
        <v>#REF!</v>
      </c>
      <c r="AZ157" s="33" t="e">
        <f>IF('Crisis Indicator Data'!#REF!="No Data",1,IF(#REF!&lt;&gt;"",1,0))</f>
        <v>#REF!</v>
      </c>
      <c r="BA157" t="e">
        <f t="shared" si="4"/>
        <v>#REF!</v>
      </c>
      <c r="BB157" s="35" t="e">
        <f t="shared" si="5"/>
        <v>#REF!</v>
      </c>
    </row>
    <row r="158" spans="1:54" x14ac:dyDescent="0.3">
      <c r="A158" t="s">
        <v>295</v>
      </c>
      <c r="B158" s="33" t="e">
        <f>IF('Crisis Indicator Data'!#REF!="No Data",1,IF(#REF!&lt;&gt;"",1,0))</f>
        <v>#REF!</v>
      </c>
      <c r="C158" s="33" t="e">
        <f>IF('Crisis Indicator Data'!#REF!="No Data",1,IF(#REF!&lt;&gt;"",1,0))</f>
        <v>#REF!</v>
      </c>
      <c r="D158" s="33" t="e">
        <f>IF('Crisis Indicator Data'!#REF!="No Data",1,IF(#REF!&lt;&gt;"",1,0))</f>
        <v>#REF!</v>
      </c>
      <c r="E158" s="33" t="e">
        <f>IF('Crisis Indicator Data'!#REF!="No Data",1,IF(#REF!&lt;&gt;"",1,0))</f>
        <v>#REF!</v>
      </c>
      <c r="F158" s="33" t="e">
        <f>IF('Crisis Indicator Data'!#REF!="No Data",1,IF(#REF!&lt;&gt;"",1,0))</f>
        <v>#REF!</v>
      </c>
      <c r="G158" s="33" t="e">
        <f>IF('Crisis Indicator Data'!#REF!="No Data",1,IF(#REF!&lt;&gt;"",1,0))</f>
        <v>#REF!</v>
      </c>
      <c r="H158" s="33" t="e">
        <f>IF('Crisis Indicator Data'!#REF!="No Data",1,IF(#REF!&lt;&gt;"",1,0))</f>
        <v>#REF!</v>
      </c>
      <c r="I158" s="33" t="e">
        <f>IF('Crisis Indicator Data'!#REF!="No Data",1,IF(#REF!&lt;&gt;"",1,0))</f>
        <v>#REF!</v>
      </c>
      <c r="J158" s="33" t="e">
        <f>IF('Crisis Indicator Data'!#REF!="No Data",1,IF(#REF!&lt;&gt;"",1,0))</f>
        <v>#REF!</v>
      </c>
      <c r="K158" s="33" t="e">
        <f>IF('Crisis Indicator Data'!#REF!="No Data",1,IF(#REF!&lt;&gt;"",1,0))</f>
        <v>#REF!</v>
      </c>
      <c r="L158" s="33" t="e">
        <f>IF('Crisis Indicator Data'!#REF!="No Data",1,IF(#REF!&lt;&gt;"",1,0))</f>
        <v>#REF!</v>
      </c>
      <c r="M158" s="33" t="e">
        <f>IF('Crisis Indicator Data'!#REF!="No Data",1,IF(#REF!&lt;&gt;"",1,0))</f>
        <v>#REF!</v>
      </c>
      <c r="N158" s="33" t="e">
        <f>IF('Crisis Indicator Data'!#REF!="No Data",1,IF(#REF!&lt;&gt;"",1,0))</f>
        <v>#REF!</v>
      </c>
      <c r="O158" s="33" t="e">
        <f>IF('Crisis Indicator Data'!#REF!="No Data",1,IF(#REF!&lt;&gt;"",1,0))</f>
        <v>#REF!</v>
      </c>
      <c r="P158" s="33" t="e">
        <f>IF('Crisis Indicator Data'!#REF!="No Data",1,IF(#REF!&lt;&gt;"",1,0))</f>
        <v>#REF!</v>
      </c>
      <c r="Q158" s="33" t="e">
        <f>IF('Crisis Indicator Data'!#REF!="No Data",1,IF(#REF!&lt;&gt;"",1,0))</f>
        <v>#REF!</v>
      </c>
      <c r="R158" s="33" t="e">
        <f>IF('Crisis Indicator Data'!#REF!="No Data",1,IF(#REF!&lt;&gt;"",1,0))</f>
        <v>#REF!</v>
      </c>
      <c r="S158" s="33" t="e">
        <f>IF('Crisis Indicator Data'!#REF!="No Data",1,IF(#REF!&lt;&gt;"",1,0))</f>
        <v>#REF!</v>
      </c>
      <c r="T158" s="33" t="e">
        <f>IF('Crisis Indicator Data'!#REF!="No Data",1,IF(#REF!&lt;&gt;"",1,0))</f>
        <v>#REF!</v>
      </c>
      <c r="U158" s="33" t="e">
        <f>IF('Crisis Indicator Data'!#REF!="No Data",1,IF(#REF!&lt;&gt;"",1,0))</f>
        <v>#REF!</v>
      </c>
      <c r="V158" s="33" t="e">
        <f>IF('Crisis Indicator Data'!#REF!="No Data",1,IF(#REF!&lt;&gt;"",1,0))</f>
        <v>#REF!</v>
      </c>
      <c r="W158" s="33" t="e">
        <f>IF('Crisis Indicator Data'!#REF!="No Data",1,IF(#REF!&lt;&gt;"",1,0))</f>
        <v>#REF!</v>
      </c>
      <c r="X158" s="33" t="e">
        <f>IF('Crisis Indicator Data'!#REF!="No Data",1,IF(#REF!&lt;&gt;"",1,0))</f>
        <v>#REF!</v>
      </c>
      <c r="Y158" s="33" t="e">
        <f>IF('Crisis Indicator Data'!#REF!="No Data",1,IF(#REF!&lt;&gt;"",1,0))</f>
        <v>#REF!</v>
      </c>
      <c r="Z158" s="33" t="e">
        <f>IF('Crisis Indicator Data'!#REF!="No Data",1,IF(#REF!&lt;&gt;"",1,0))</f>
        <v>#REF!</v>
      </c>
      <c r="AA158" s="33" t="e">
        <f>IF('Crisis Indicator Data'!#REF!="No Data",1,IF(#REF!&lt;&gt;"",1,0))</f>
        <v>#REF!</v>
      </c>
      <c r="AB158" s="33" t="e">
        <f>IF('Crisis Indicator Data'!#REF!="No Data",1,IF(#REF!&lt;&gt;"",1,0))</f>
        <v>#REF!</v>
      </c>
      <c r="AC158" s="33" t="e">
        <f>IF('Crisis Indicator Data'!#REF!="No Data",1,IF(#REF!&lt;&gt;"",1,0))</f>
        <v>#REF!</v>
      </c>
      <c r="AD158" s="33" t="e">
        <f>IF('Crisis Indicator Data'!#REF!="No Data",1,IF(#REF!&lt;&gt;"",1,0))</f>
        <v>#REF!</v>
      </c>
      <c r="AE158" s="33" t="e">
        <f>IF('Crisis Indicator Data'!#REF!="No Data",1,IF(#REF!&lt;&gt;"",1,0))</f>
        <v>#REF!</v>
      </c>
      <c r="AF158" s="33" t="e">
        <f>IF('Crisis Indicator Data'!#REF!="No Data",1,IF(#REF!&lt;&gt;"",1,0))</f>
        <v>#REF!</v>
      </c>
      <c r="AG158" s="33" t="e">
        <f>IF('Crisis Indicator Data'!#REF!="No Data",1,IF(#REF!&lt;&gt;"",1,0))</f>
        <v>#REF!</v>
      </c>
      <c r="AH158" s="33" t="e">
        <f>IF('Crisis Indicator Data'!#REF!="No Data",1,IF(#REF!&lt;&gt;"",1,0))</f>
        <v>#REF!</v>
      </c>
      <c r="AI158" s="33" t="e">
        <f>IF('Crisis Indicator Data'!#REF!="No Data",1,IF(#REF!&lt;&gt;"",1,0))</f>
        <v>#REF!</v>
      </c>
      <c r="AJ158" s="33" t="e">
        <f>IF('Crisis Indicator Data'!#REF!="No Data",1,IF(#REF!&lt;&gt;"",1,0))</f>
        <v>#REF!</v>
      </c>
      <c r="AK158" s="33" t="e">
        <f>IF('Crisis Indicator Data'!#REF!="No Data",1,IF(#REF!&lt;&gt;"",1,0))</f>
        <v>#REF!</v>
      </c>
      <c r="AL158" s="33" t="e">
        <f>IF('Crisis Indicator Data'!#REF!="No Data",1,IF(#REF!&lt;&gt;"",1,0))</f>
        <v>#REF!</v>
      </c>
      <c r="AM158" s="33" t="e">
        <f>IF('Crisis Indicator Data'!#REF!="No Data",1,IF(#REF!&lt;&gt;"",1,0))</f>
        <v>#REF!</v>
      </c>
      <c r="AN158" s="33" t="e">
        <f>IF('Crisis Indicator Data'!#REF!="No Data",1,IF(#REF!&lt;&gt;"",1,0))</f>
        <v>#REF!</v>
      </c>
      <c r="AO158" s="33" t="e">
        <f>IF('Crisis Indicator Data'!#REF!="No Data",1,IF(#REF!&lt;&gt;"",1,0))</f>
        <v>#REF!</v>
      </c>
      <c r="AP158" s="33" t="e">
        <f>IF('Crisis Indicator Data'!#REF!="No Data",1,IF(#REF!&lt;&gt;"",1,0))</f>
        <v>#REF!</v>
      </c>
      <c r="AQ158" s="33" t="e">
        <f>IF('Crisis Indicator Data'!#REF!="No Data",1,IF(#REF!&lt;&gt;"",1,0))</f>
        <v>#REF!</v>
      </c>
      <c r="AR158" s="33" t="e">
        <f>IF('Crisis Indicator Data'!#REF!="No Data",1,IF(#REF!&lt;&gt;"",1,0))</f>
        <v>#REF!</v>
      </c>
      <c r="AS158" s="33" t="e">
        <f>IF('Crisis Indicator Data'!#REF!="No Data",1,IF(#REF!&lt;&gt;"",1,0))</f>
        <v>#REF!</v>
      </c>
      <c r="AT158" s="33" t="e">
        <f>IF('Crisis Indicator Data'!#REF!="No Data",1,IF(#REF!&lt;&gt;"",1,0))</f>
        <v>#REF!</v>
      </c>
      <c r="AU158" s="33" t="e">
        <f>IF('Crisis Indicator Data'!#REF!="No Data",1,IF(#REF!&lt;&gt;"",1,0))</f>
        <v>#REF!</v>
      </c>
      <c r="AV158" s="33" t="e">
        <f>IF('Crisis Indicator Data'!#REF!="No Data",1,IF(#REF!&lt;&gt;"",1,0))</f>
        <v>#REF!</v>
      </c>
      <c r="AW158" s="33" t="e">
        <f>IF('Crisis Indicator Data'!#REF!="No Data",1,IF(#REF!&lt;&gt;"",1,0))</f>
        <v>#REF!</v>
      </c>
      <c r="AX158" s="33" t="e">
        <f>IF('Crisis Indicator Data'!#REF!="No Data",1,IF(#REF!&lt;&gt;"",1,0))</f>
        <v>#REF!</v>
      </c>
      <c r="AY158" s="33" t="e">
        <f>IF('Crisis Indicator Data'!#REF!="No Data",1,IF(#REF!&lt;&gt;"",1,0))</f>
        <v>#REF!</v>
      </c>
      <c r="AZ158" s="33" t="e">
        <f>IF('Crisis Indicator Data'!#REF!="No Data",1,IF(#REF!&lt;&gt;"",1,0))</f>
        <v>#REF!</v>
      </c>
      <c r="BA158" t="e">
        <f t="shared" si="4"/>
        <v>#REF!</v>
      </c>
      <c r="BB158" s="35" t="e">
        <f t="shared" si="5"/>
        <v>#REF!</v>
      </c>
    </row>
    <row r="159" spans="1:54" x14ac:dyDescent="0.3">
      <c r="A159" t="s">
        <v>298</v>
      </c>
      <c r="B159" s="33" t="e">
        <f>IF('Crisis Indicator Data'!#REF!="No Data",1,IF(#REF!&lt;&gt;"",1,0))</f>
        <v>#REF!</v>
      </c>
      <c r="C159" s="33" t="e">
        <f>IF('Crisis Indicator Data'!#REF!="No Data",1,IF(#REF!&lt;&gt;"",1,0))</f>
        <v>#REF!</v>
      </c>
      <c r="D159" s="33" t="e">
        <f>IF('Crisis Indicator Data'!#REF!="No Data",1,IF(#REF!&lt;&gt;"",1,0))</f>
        <v>#REF!</v>
      </c>
      <c r="E159" s="33" t="e">
        <f>IF('Crisis Indicator Data'!#REF!="No Data",1,IF(#REF!&lt;&gt;"",1,0))</f>
        <v>#REF!</v>
      </c>
      <c r="F159" s="33" t="e">
        <f>IF('Crisis Indicator Data'!#REF!="No Data",1,IF(#REF!&lt;&gt;"",1,0))</f>
        <v>#REF!</v>
      </c>
      <c r="G159" s="33" t="e">
        <f>IF('Crisis Indicator Data'!#REF!="No Data",1,IF(#REF!&lt;&gt;"",1,0))</f>
        <v>#REF!</v>
      </c>
      <c r="H159" s="33" t="e">
        <f>IF('Crisis Indicator Data'!#REF!="No Data",1,IF(#REF!&lt;&gt;"",1,0))</f>
        <v>#REF!</v>
      </c>
      <c r="I159" s="33" t="e">
        <f>IF('Crisis Indicator Data'!#REF!="No Data",1,IF(#REF!&lt;&gt;"",1,0))</f>
        <v>#REF!</v>
      </c>
      <c r="J159" s="33" t="e">
        <f>IF('Crisis Indicator Data'!#REF!="No Data",1,IF(#REF!&lt;&gt;"",1,0))</f>
        <v>#REF!</v>
      </c>
      <c r="K159" s="33" t="e">
        <f>IF('Crisis Indicator Data'!#REF!="No Data",1,IF(#REF!&lt;&gt;"",1,0))</f>
        <v>#REF!</v>
      </c>
      <c r="L159" s="33" t="e">
        <f>IF('Crisis Indicator Data'!#REF!="No Data",1,IF(#REF!&lt;&gt;"",1,0))</f>
        <v>#REF!</v>
      </c>
      <c r="M159" s="33" t="e">
        <f>IF('Crisis Indicator Data'!#REF!="No Data",1,IF(#REF!&lt;&gt;"",1,0))</f>
        <v>#REF!</v>
      </c>
      <c r="N159" s="33" t="e">
        <f>IF('Crisis Indicator Data'!#REF!="No Data",1,IF(#REF!&lt;&gt;"",1,0))</f>
        <v>#REF!</v>
      </c>
      <c r="O159" s="33" t="e">
        <f>IF('Crisis Indicator Data'!#REF!="No Data",1,IF(#REF!&lt;&gt;"",1,0))</f>
        <v>#REF!</v>
      </c>
      <c r="P159" s="33" t="e">
        <f>IF('Crisis Indicator Data'!#REF!="No Data",1,IF(#REF!&lt;&gt;"",1,0))</f>
        <v>#REF!</v>
      </c>
      <c r="Q159" s="33" t="e">
        <f>IF('Crisis Indicator Data'!#REF!="No Data",1,IF(#REF!&lt;&gt;"",1,0))</f>
        <v>#REF!</v>
      </c>
      <c r="R159" s="33" t="e">
        <f>IF('Crisis Indicator Data'!#REF!="No Data",1,IF(#REF!&lt;&gt;"",1,0))</f>
        <v>#REF!</v>
      </c>
      <c r="S159" s="33" t="e">
        <f>IF('Crisis Indicator Data'!#REF!="No Data",1,IF(#REF!&lt;&gt;"",1,0))</f>
        <v>#REF!</v>
      </c>
      <c r="T159" s="33" t="e">
        <f>IF('Crisis Indicator Data'!#REF!="No Data",1,IF(#REF!&lt;&gt;"",1,0))</f>
        <v>#REF!</v>
      </c>
      <c r="U159" s="33" t="e">
        <f>IF('Crisis Indicator Data'!#REF!="No Data",1,IF(#REF!&lt;&gt;"",1,0))</f>
        <v>#REF!</v>
      </c>
      <c r="V159" s="33" t="e">
        <f>IF('Crisis Indicator Data'!#REF!="No Data",1,IF(#REF!&lt;&gt;"",1,0))</f>
        <v>#REF!</v>
      </c>
      <c r="W159" s="33" t="e">
        <f>IF('Crisis Indicator Data'!#REF!="No Data",1,IF(#REF!&lt;&gt;"",1,0))</f>
        <v>#REF!</v>
      </c>
      <c r="X159" s="33" t="e">
        <f>IF('Crisis Indicator Data'!#REF!="No Data",1,IF(#REF!&lt;&gt;"",1,0))</f>
        <v>#REF!</v>
      </c>
      <c r="Y159" s="33" t="e">
        <f>IF('Crisis Indicator Data'!#REF!="No Data",1,IF(#REF!&lt;&gt;"",1,0))</f>
        <v>#REF!</v>
      </c>
      <c r="Z159" s="33" t="e">
        <f>IF('Crisis Indicator Data'!#REF!="No Data",1,IF(#REF!&lt;&gt;"",1,0))</f>
        <v>#REF!</v>
      </c>
      <c r="AA159" s="33" t="e">
        <f>IF('Crisis Indicator Data'!#REF!="No Data",1,IF(#REF!&lt;&gt;"",1,0))</f>
        <v>#REF!</v>
      </c>
      <c r="AB159" s="33" t="e">
        <f>IF('Crisis Indicator Data'!#REF!="No Data",1,IF(#REF!&lt;&gt;"",1,0))</f>
        <v>#REF!</v>
      </c>
      <c r="AC159" s="33" t="e">
        <f>IF('Crisis Indicator Data'!#REF!="No Data",1,IF(#REF!&lt;&gt;"",1,0))</f>
        <v>#REF!</v>
      </c>
      <c r="AD159" s="33" t="e">
        <f>IF('Crisis Indicator Data'!#REF!="No Data",1,IF(#REF!&lt;&gt;"",1,0))</f>
        <v>#REF!</v>
      </c>
      <c r="AE159" s="33" t="e">
        <f>IF('Crisis Indicator Data'!#REF!="No Data",1,IF(#REF!&lt;&gt;"",1,0))</f>
        <v>#REF!</v>
      </c>
      <c r="AF159" s="33" t="e">
        <f>IF('Crisis Indicator Data'!#REF!="No Data",1,IF(#REF!&lt;&gt;"",1,0))</f>
        <v>#REF!</v>
      </c>
      <c r="AG159" s="33" t="e">
        <f>IF('Crisis Indicator Data'!#REF!="No Data",1,IF(#REF!&lt;&gt;"",1,0))</f>
        <v>#REF!</v>
      </c>
      <c r="AH159" s="33" t="e">
        <f>IF('Crisis Indicator Data'!#REF!="No Data",1,IF(#REF!&lt;&gt;"",1,0))</f>
        <v>#REF!</v>
      </c>
      <c r="AI159" s="33" t="e">
        <f>IF('Crisis Indicator Data'!#REF!="No Data",1,IF(#REF!&lt;&gt;"",1,0))</f>
        <v>#REF!</v>
      </c>
      <c r="AJ159" s="33" t="e">
        <f>IF('Crisis Indicator Data'!#REF!="No Data",1,IF(#REF!&lt;&gt;"",1,0))</f>
        <v>#REF!</v>
      </c>
      <c r="AK159" s="33" t="e">
        <f>IF('Crisis Indicator Data'!#REF!="No Data",1,IF(#REF!&lt;&gt;"",1,0))</f>
        <v>#REF!</v>
      </c>
      <c r="AL159" s="33" t="e">
        <f>IF('Crisis Indicator Data'!#REF!="No Data",1,IF(#REF!&lt;&gt;"",1,0))</f>
        <v>#REF!</v>
      </c>
      <c r="AM159" s="33" t="e">
        <f>IF('Crisis Indicator Data'!#REF!="No Data",1,IF(#REF!&lt;&gt;"",1,0))</f>
        <v>#REF!</v>
      </c>
      <c r="AN159" s="33" t="e">
        <f>IF('Crisis Indicator Data'!#REF!="No Data",1,IF(#REF!&lt;&gt;"",1,0))</f>
        <v>#REF!</v>
      </c>
      <c r="AO159" s="33" t="e">
        <f>IF('Crisis Indicator Data'!#REF!="No Data",1,IF(#REF!&lt;&gt;"",1,0))</f>
        <v>#REF!</v>
      </c>
      <c r="AP159" s="33" t="e">
        <f>IF('Crisis Indicator Data'!#REF!="No Data",1,IF(#REF!&lt;&gt;"",1,0))</f>
        <v>#REF!</v>
      </c>
      <c r="AQ159" s="33" t="e">
        <f>IF('Crisis Indicator Data'!#REF!="No Data",1,IF(#REF!&lt;&gt;"",1,0))</f>
        <v>#REF!</v>
      </c>
      <c r="AR159" s="33" t="e">
        <f>IF('Crisis Indicator Data'!#REF!="No Data",1,IF(#REF!&lt;&gt;"",1,0))</f>
        <v>#REF!</v>
      </c>
      <c r="AS159" s="33" t="e">
        <f>IF('Crisis Indicator Data'!#REF!="No Data",1,IF(#REF!&lt;&gt;"",1,0))</f>
        <v>#REF!</v>
      </c>
      <c r="AT159" s="33" t="e">
        <f>IF('Crisis Indicator Data'!#REF!="No Data",1,IF(#REF!&lt;&gt;"",1,0))</f>
        <v>#REF!</v>
      </c>
      <c r="AU159" s="33" t="e">
        <f>IF('Crisis Indicator Data'!#REF!="No Data",1,IF(#REF!&lt;&gt;"",1,0))</f>
        <v>#REF!</v>
      </c>
      <c r="AV159" s="33" t="e">
        <f>IF('Crisis Indicator Data'!#REF!="No Data",1,IF(#REF!&lt;&gt;"",1,0))</f>
        <v>#REF!</v>
      </c>
      <c r="AW159" s="33" t="e">
        <f>IF('Crisis Indicator Data'!#REF!="No Data",1,IF(#REF!&lt;&gt;"",1,0))</f>
        <v>#REF!</v>
      </c>
      <c r="AX159" s="33" t="e">
        <f>IF('Crisis Indicator Data'!#REF!="No Data",1,IF(#REF!&lt;&gt;"",1,0))</f>
        <v>#REF!</v>
      </c>
      <c r="AY159" s="33" t="e">
        <f>IF('Crisis Indicator Data'!#REF!="No Data",1,IF(#REF!&lt;&gt;"",1,0))</f>
        <v>#REF!</v>
      </c>
      <c r="AZ159" s="33" t="e">
        <f>IF('Crisis Indicator Data'!#REF!="No Data",1,IF(#REF!&lt;&gt;"",1,0))</f>
        <v>#REF!</v>
      </c>
      <c r="BA159" t="e">
        <f t="shared" si="4"/>
        <v>#REF!</v>
      </c>
      <c r="BB159" s="35" t="e">
        <f t="shared" si="5"/>
        <v>#REF!</v>
      </c>
    </row>
    <row r="160" spans="1:54" x14ac:dyDescent="0.3">
      <c r="A160" t="s">
        <v>300</v>
      </c>
      <c r="B160" s="33" t="e">
        <f>IF('Crisis Indicator Data'!#REF!="No Data",1,IF(#REF!&lt;&gt;"",1,0))</f>
        <v>#REF!</v>
      </c>
      <c r="C160" s="33" t="e">
        <f>IF('Crisis Indicator Data'!#REF!="No Data",1,IF(#REF!&lt;&gt;"",1,0))</f>
        <v>#REF!</v>
      </c>
      <c r="D160" s="33" t="e">
        <f>IF('Crisis Indicator Data'!#REF!="No Data",1,IF(#REF!&lt;&gt;"",1,0))</f>
        <v>#REF!</v>
      </c>
      <c r="E160" s="33" t="e">
        <f>IF('Crisis Indicator Data'!#REF!="No Data",1,IF(#REF!&lt;&gt;"",1,0))</f>
        <v>#REF!</v>
      </c>
      <c r="F160" s="33" t="e">
        <f>IF('Crisis Indicator Data'!#REF!="No Data",1,IF(#REF!&lt;&gt;"",1,0))</f>
        <v>#REF!</v>
      </c>
      <c r="G160" s="33" t="e">
        <f>IF('Crisis Indicator Data'!#REF!="No Data",1,IF(#REF!&lt;&gt;"",1,0))</f>
        <v>#REF!</v>
      </c>
      <c r="H160" s="33" t="e">
        <f>IF('Crisis Indicator Data'!#REF!="No Data",1,IF(#REF!&lt;&gt;"",1,0))</f>
        <v>#REF!</v>
      </c>
      <c r="I160" s="33" t="e">
        <f>IF('Crisis Indicator Data'!#REF!="No Data",1,IF(#REF!&lt;&gt;"",1,0))</f>
        <v>#REF!</v>
      </c>
      <c r="J160" s="33" t="e">
        <f>IF('Crisis Indicator Data'!#REF!="No Data",1,IF(#REF!&lt;&gt;"",1,0))</f>
        <v>#REF!</v>
      </c>
      <c r="K160" s="33" t="e">
        <f>IF('Crisis Indicator Data'!#REF!="No Data",1,IF(#REF!&lt;&gt;"",1,0))</f>
        <v>#REF!</v>
      </c>
      <c r="L160" s="33" t="e">
        <f>IF('Crisis Indicator Data'!#REF!="No Data",1,IF(#REF!&lt;&gt;"",1,0))</f>
        <v>#REF!</v>
      </c>
      <c r="M160" s="33" t="e">
        <f>IF('Crisis Indicator Data'!#REF!="No Data",1,IF(#REF!&lt;&gt;"",1,0))</f>
        <v>#REF!</v>
      </c>
      <c r="N160" s="33" t="e">
        <f>IF('Crisis Indicator Data'!#REF!="No Data",1,IF(#REF!&lt;&gt;"",1,0))</f>
        <v>#REF!</v>
      </c>
      <c r="O160" s="33" t="e">
        <f>IF('Crisis Indicator Data'!#REF!="No Data",1,IF(#REF!&lt;&gt;"",1,0))</f>
        <v>#REF!</v>
      </c>
      <c r="P160" s="33" t="e">
        <f>IF('Crisis Indicator Data'!#REF!="No Data",1,IF(#REF!&lt;&gt;"",1,0))</f>
        <v>#REF!</v>
      </c>
      <c r="Q160" s="33" t="e">
        <f>IF('Crisis Indicator Data'!#REF!="No Data",1,IF(#REF!&lt;&gt;"",1,0))</f>
        <v>#REF!</v>
      </c>
      <c r="R160" s="33" t="e">
        <f>IF('Crisis Indicator Data'!#REF!="No Data",1,IF(#REF!&lt;&gt;"",1,0))</f>
        <v>#REF!</v>
      </c>
      <c r="S160" s="33" t="e">
        <f>IF('Crisis Indicator Data'!#REF!="No Data",1,IF(#REF!&lt;&gt;"",1,0))</f>
        <v>#REF!</v>
      </c>
      <c r="T160" s="33" t="e">
        <f>IF('Crisis Indicator Data'!#REF!="No Data",1,IF(#REF!&lt;&gt;"",1,0))</f>
        <v>#REF!</v>
      </c>
      <c r="U160" s="33" t="e">
        <f>IF('Crisis Indicator Data'!#REF!="No Data",1,IF(#REF!&lt;&gt;"",1,0))</f>
        <v>#REF!</v>
      </c>
      <c r="V160" s="33" t="e">
        <f>IF('Crisis Indicator Data'!#REF!="No Data",1,IF(#REF!&lt;&gt;"",1,0))</f>
        <v>#REF!</v>
      </c>
      <c r="W160" s="33" t="e">
        <f>IF('Crisis Indicator Data'!#REF!="No Data",1,IF(#REF!&lt;&gt;"",1,0))</f>
        <v>#REF!</v>
      </c>
      <c r="X160" s="33" t="e">
        <f>IF('Crisis Indicator Data'!#REF!="No Data",1,IF(#REF!&lt;&gt;"",1,0))</f>
        <v>#REF!</v>
      </c>
      <c r="Y160" s="33" t="e">
        <f>IF('Crisis Indicator Data'!#REF!="No Data",1,IF(#REF!&lt;&gt;"",1,0))</f>
        <v>#REF!</v>
      </c>
      <c r="Z160" s="33" t="e">
        <f>IF('Crisis Indicator Data'!#REF!="No Data",1,IF(#REF!&lt;&gt;"",1,0))</f>
        <v>#REF!</v>
      </c>
      <c r="AA160" s="33" t="e">
        <f>IF('Crisis Indicator Data'!#REF!="No Data",1,IF(#REF!&lt;&gt;"",1,0))</f>
        <v>#REF!</v>
      </c>
      <c r="AB160" s="33" t="e">
        <f>IF('Crisis Indicator Data'!#REF!="No Data",1,IF(#REF!&lt;&gt;"",1,0))</f>
        <v>#REF!</v>
      </c>
      <c r="AC160" s="33" t="e">
        <f>IF('Crisis Indicator Data'!#REF!="No Data",1,IF(#REF!&lt;&gt;"",1,0))</f>
        <v>#REF!</v>
      </c>
      <c r="AD160" s="33" t="e">
        <f>IF('Crisis Indicator Data'!#REF!="No Data",1,IF(#REF!&lt;&gt;"",1,0))</f>
        <v>#REF!</v>
      </c>
      <c r="AE160" s="33" t="e">
        <f>IF('Crisis Indicator Data'!#REF!="No Data",1,IF(#REF!&lt;&gt;"",1,0))</f>
        <v>#REF!</v>
      </c>
      <c r="AF160" s="33" t="e">
        <f>IF('Crisis Indicator Data'!#REF!="No Data",1,IF(#REF!&lt;&gt;"",1,0))</f>
        <v>#REF!</v>
      </c>
      <c r="AG160" s="33" t="e">
        <f>IF('Crisis Indicator Data'!#REF!="No Data",1,IF(#REF!&lt;&gt;"",1,0))</f>
        <v>#REF!</v>
      </c>
      <c r="AH160" s="33" t="e">
        <f>IF('Crisis Indicator Data'!#REF!="No Data",1,IF(#REF!&lt;&gt;"",1,0))</f>
        <v>#REF!</v>
      </c>
      <c r="AI160" s="33" t="e">
        <f>IF('Crisis Indicator Data'!#REF!="No Data",1,IF(#REF!&lt;&gt;"",1,0))</f>
        <v>#REF!</v>
      </c>
      <c r="AJ160" s="33" t="e">
        <f>IF('Crisis Indicator Data'!#REF!="No Data",1,IF(#REF!&lt;&gt;"",1,0))</f>
        <v>#REF!</v>
      </c>
      <c r="AK160" s="33" t="e">
        <f>IF('Crisis Indicator Data'!#REF!="No Data",1,IF(#REF!&lt;&gt;"",1,0))</f>
        <v>#REF!</v>
      </c>
      <c r="AL160" s="33" t="e">
        <f>IF('Crisis Indicator Data'!#REF!="No Data",1,IF(#REF!&lt;&gt;"",1,0))</f>
        <v>#REF!</v>
      </c>
      <c r="AM160" s="33" t="e">
        <f>IF('Crisis Indicator Data'!#REF!="No Data",1,IF(#REF!&lt;&gt;"",1,0))</f>
        <v>#REF!</v>
      </c>
      <c r="AN160" s="33" t="e">
        <f>IF('Crisis Indicator Data'!#REF!="No Data",1,IF(#REF!&lt;&gt;"",1,0))</f>
        <v>#REF!</v>
      </c>
      <c r="AO160" s="33" t="e">
        <f>IF('Crisis Indicator Data'!#REF!="No Data",1,IF(#REF!&lt;&gt;"",1,0))</f>
        <v>#REF!</v>
      </c>
      <c r="AP160" s="33" t="e">
        <f>IF('Crisis Indicator Data'!#REF!="No Data",1,IF(#REF!&lt;&gt;"",1,0))</f>
        <v>#REF!</v>
      </c>
      <c r="AQ160" s="33" t="e">
        <f>IF('Crisis Indicator Data'!#REF!="No Data",1,IF(#REF!&lt;&gt;"",1,0))</f>
        <v>#REF!</v>
      </c>
      <c r="AR160" s="33" t="e">
        <f>IF('Crisis Indicator Data'!#REF!="No Data",1,IF(#REF!&lt;&gt;"",1,0))</f>
        <v>#REF!</v>
      </c>
      <c r="AS160" s="33" t="e">
        <f>IF('Crisis Indicator Data'!#REF!="No Data",1,IF(#REF!&lt;&gt;"",1,0))</f>
        <v>#REF!</v>
      </c>
      <c r="AT160" s="33" t="e">
        <f>IF('Crisis Indicator Data'!#REF!="No Data",1,IF(#REF!&lt;&gt;"",1,0))</f>
        <v>#REF!</v>
      </c>
      <c r="AU160" s="33" t="e">
        <f>IF('Crisis Indicator Data'!#REF!="No Data",1,IF(#REF!&lt;&gt;"",1,0))</f>
        <v>#REF!</v>
      </c>
      <c r="AV160" s="33" t="e">
        <f>IF('Crisis Indicator Data'!#REF!="No Data",1,IF(#REF!&lt;&gt;"",1,0))</f>
        <v>#REF!</v>
      </c>
      <c r="AW160" s="33" t="e">
        <f>IF('Crisis Indicator Data'!#REF!="No Data",1,IF(#REF!&lt;&gt;"",1,0))</f>
        <v>#REF!</v>
      </c>
      <c r="AX160" s="33" t="e">
        <f>IF('Crisis Indicator Data'!#REF!="No Data",1,IF(#REF!&lt;&gt;"",1,0))</f>
        <v>#REF!</v>
      </c>
      <c r="AY160" s="33" t="e">
        <f>IF('Crisis Indicator Data'!#REF!="No Data",1,IF(#REF!&lt;&gt;"",1,0))</f>
        <v>#REF!</v>
      </c>
      <c r="AZ160" s="33" t="e">
        <f>IF('Crisis Indicator Data'!#REF!="No Data",1,IF(#REF!&lt;&gt;"",1,0))</f>
        <v>#REF!</v>
      </c>
      <c r="BA160" t="e">
        <f t="shared" si="4"/>
        <v>#REF!</v>
      </c>
      <c r="BB160" s="35" t="e">
        <f t="shared" si="5"/>
        <v>#REF!</v>
      </c>
    </row>
    <row r="161" spans="1:54" x14ac:dyDescent="0.3">
      <c r="A161" t="s">
        <v>302</v>
      </c>
      <c r="B161" s="33" t="e">
        <f>IF('Crisis Indicator Data'!#REF!="No Data",1,IF(#REF!&lt;&gt;"",1,0))</f>
        <v>#REF!</v>
      </c>
      <c r="C161" s="33" t="e">
        <f>IF('Crisis Indicator Data'!#REF!="No Data",1,IF(#REF!&lt;&gt;"",1,0))</f>
        <v>#REF!</v>
      </c>
      <c r="D161" s="33" t="e">
        <f>IF('Crisis Indicator Data'!#REF!="No Data",1,IF(#REF!&lt;&gt;"",1,0))</f>
        <v>#REF!</v>
      </c>
      <c r="E161" s="33" t="e">
        <f>IF('Crisis Indicator Data'!#REF!="No Data",1,IF(#REF!&lt;&gt;"",1,0))</f>
        <v>#REF!</v>
      </c>
      <c r="F161" s="33" t="e">
        <f>IF('Crisis Indicator Data'!#REF!="No Data",1,IF(#REF!&lt;&gt;"",1,0))</f>
        <v>#REF!</v>
      </c>
      <c r="G161" s="33" t="e">
        <f>IF('Crisis Indicator Data'!#REF!="No Data",1,IF(#REF!&lt;&gt;"",1,0))</f>
        <v>#REF!</v>
      </c>
      <c r="H161" s="33" t="e">
        <f>IF('Crisis Indicator Data'!#REF!="No Data",1,IF(#REF!&lt;&gt;"",1,0))</f>
        <v>#REF!</v>
      </c>
      <c r="I161" s="33" t="e">
        <f>IF('Crisis Indicator Data'!#REF!="No Data",1,IF(#REF!&lt;&gt;"",1,0))</f>
        <v>#REF!</v>
      </c>
      <c r="J161" s="33" t="e">
        <f>IF('Crisis Indicator Data'!#REF!="No Data",1,IF(#REF!&lt;&gt;"",1,0))</f>
        <v>#REF!</v>
      </c>
      <c r="K161" s="33" t="e">
        <f>IF('Crisis Indicator Data'!#REF!="No Data",1,IF(#REF!&lt;&gt;"",1,0))</f>
        <v>#REF!</v>
      </c>
      <c r="L161" s="33" t="e">
        <f>IF('Crisis Indicator Data'!#REF!="No Data",1,IF(#REF!&lt;&gt;"",1,0))</f>
        <v>#REF!</v>
      </c>
      <c r="M161" s="33" t="e">
        <f>IF('Crisis Indicator Data'!#REF!="No Data",1,IF(#REF!&lt;&gt;"",1,0))</f>
        <v>#REF!</v>
      </c>
      <c r="N161" s="33" t="e">
        <f>IF('Crisis Indicator Data'!#REF!="No Data",1,IF(#REF!&lt;&gt;"",1,0))</f>
        <v>#REF!</v>
      </c>
      <c r="O161" s="33" t="e">
        <f>IF('Crisis Indicator Data'!#REF!="No Data",1,IF(#REF!&lt;&gt;"",1,0))</f>
        <v>#REF!</v>
      </c>
      <c r="P161" s="33" t="e">
        <f>IF('Crisis Indicator Data'!#REF!="No Data",1,IF(#REF!&lt;&gt;"",1,0))</f>
        <v>#REF!</v>
      </c>
      <c r="Q161" s="33" t="e">
        <f>IF('Crisis Indicator Data'!#REF!="No Data",1,IF(#REF!&lt;&gt;"",1,0))</f>
        <v>#REF!</v>
      </c>
      <c r="R161" s="33" t="e">
        <f>IF('Crisis Indicator Data'!#REF!="No Data",1,IF(#REF!&lt;&gt;"",1,0))</f>
        <v>#REF!</v>
      </c>
      <c r="S161" s="33" t="e">
        <f>IF('Crisis Indicator Data'!#REF!="No Data",1,IF(#REF!&lt;&gt;"",1,0))</f>
        <v>#REF!</v>
      </c>
      <c r="T161" s="33" t="e">
        <f>IF('Crisis Indicator Data'!#REF!="No Data",1,IF(#REF!&lt;&gt;"",1,0))</f>
        <v>#REF!</v>
      </c>
      <c r="U161" s="33" t="e">
        <f>IF('Crisis Indicator Data'!#REF!="No Data",1,IF(#REF!&lt;&gt;"",1,0))</f>
        <v>#REF!</v>
      </c>
      <c r="V161" s="33" t="e">
        <f>IF('Crisis Indicator Data'!#REF!="No Data",1,IF(#REF!&lt;&gt;"",1,0))</f>
        <v>#REF!</v>
      </c>
      <c r="W161" s="33" t="e">
        <f>IF('Crisis Indicator Data'!#REF!="No Data",1,IF(#REF!&lt;&gt;"",1,0))</f>
        <v>#REF!</v>
      </c>
      <c r="X161" s="33" t="e">
        <f>IF('Crisis Indicator Data'!#REF!="No Data",1,IF(#REF!&lt;&gt;"",1,0))</f>
        <v>#REF!</v>
      </c>
      <c r="Y161" s="33" t="e">
        <f>IF('Crisis Indicator Data'!#REF!="No Data",1,IF(#REF!&lt;&gt;"",1,0))</f>
        <v>#REF!</v>
      </c>
      <c r="Z161" s="33" t="e">
        <f>IF('Crisis Indicator Data'!#REF!="No Data",1,IF(#REF!&lt;&gt;"",1,0))</f>
        <v>#REF!</v>
      </c>
      <c r="AA161" s="33" t="e">
        <f>IF('Crisis Indicator Data'!#REF!="No Data",1,IF(#REF!&lt;&gt;"",1,0))</f>
        <v>#REF!</v>
      </c>
      <c r="AB161" s="33" t="e">
        <f>IF('Crisis Indicator Data'!#REF!="No Data",1,IF(#REF!&lt;&gt;"",1,0))</f>
        <v>#REF!</v>
      </c>
      <c r="AC161" s="33" t="e">
        <f>IF('Crisis Indicator Data'!#REF!="No Data",1,IF(#REF!&lt;&gt;"",1,0))</f>
        <v>#REF!</v>
      </c>
      <c r="AD161" s="33" t="e">
        <f>IF('Crisis Indicator Data'!#REF!="No Data",1,IF(#REF!&lt;&gt;"",1,0))</f>
        <v>#REF!</v>
      </c>
      <c r="AE161" s="33" t="e">
        <f>IF('Crisis Indicator Data'!#REF!="No Data",1,IF(#REF!&lt;&gt;"",1,0))</f>
        <v>#REF!</v>
      </c>
      <c r="AF161" s="33" t="e">
        <f>IF('Crisis Indicator Data'!#REF!="No Data",1,IF(#REF!&lt;&gt;"",1,0))</f>
        <v>#REF!</v>
      </c>
      <c r="AG161" s="33" t="e">
        <f>IF('Crisis Indicator Data'!#REF!="No Data",1,IF(#REF!&lt;&gt;"",1,0))</f>
        <v>#REF!</v>
      </c>
      <c r="AH161" s="33" t="e">
        <f>IF('Crisis Indicator Data'!#REF!="No Data",1,IF(#REF!&lt;&gt;"",1,0))</f>
        <v>#REF!</v>
      </c>
      <c r="AI161" s="33" t="e">
        <f>IF('Crisis Indicator Data'!#REF!="No Data",1,IF(#REF!&lt;&gt;"",1,0))</f>
        <v>#REF!</v>
      </c>
      <c r="AJ161" s="33" t="e">
        <f>IF('Crisis Indicator Data'!#REF!="No Data",1,IF(#REF!&lt;&gt;"",1,0))</f>
        <v>#REF!</v>
      </c>
      <c r="AK161" s="33" t="e">
        <f>IF('Crisis Indicator Data'!#REF!="No Data",1,IF(#REF!&lt;&gt;"",1,0))</f>
        <v>#REF!</v>
      </c>
      <c r="AL161" s="33" t="e">
        <f>IF('Crisis Indicator Data'!#REF!="No Data",1,IF(#REF!&lt;&gt;"",1,0))</f>
        <v>#REF!</v>
      </c>
      <c r="AM161" s="33" t="e">
        <f>IF('Crisis Indicator Data'!#REF!="No Data",1,IF(#REF!&lt;&gt;"",1,0))</f>
        <v>#REF!</v>
      </c>
      <c r="AN161" s="33" t="e">
        <f>IF('Crisis Indicator Data'!#REF!="No Data",1,IF(#REF!&lt;&gt;"",1,0))</f>
        <v>#REF!</v>
      </c>
      <c r="AO161" s="33" t="e">
        <f>IF('Crisis Indicator Data'!#REF!="No Data",1,IF(#REF!&lt;&gt;"",1,0))</f>
        <v>#REF!</v>
      </c>
      <c r="AP161" s="33" t="e">
        <f>IF('Crisis Indicator Data'!#REF!="No Data",1,IF(#REF!&lt;&gt;"",1,0))</f>
        <v>#REF!</v>
      </c>
      <c r="AQ161" s="33" t="e">
        <f>IF('Crisis Indicator Data'!#REF!="No Data",1,IF(#REF!&lt;&gt;"",1,0))</f>
        <v>#REF!</v>
      </c>
      <c r="AR161" s="33" t="e">
        <f>IF('Crisis Indicator Data'!#REF!="No Data",1,IF(#REF!&lt;&gt;"",1,0))</f>
        <v>#REF!</v>
      </c>
      <c r="AS161" s="33" t="e">
        <f>IF('Crisis Indicator Data'!#REF!="No Data",1,IF(#REF!&lt;&gt;"",1,0))</f>
        <v>#REF!</v>
      </c>
      <c r="AT161" s="33" t="e">
        <f>IF('Crisis Indicator Data'!#REF!="No Data",1,IF(#REF!&lt;&gt;"",1,0))</f>
        <v>#REF!</v>
      </c>
      <c r="AU161" s="33" t="e">
        <f>IF('Crisis Indicator Data'!#REF!="No Data",1,IF(#REF!&lt;&gt;"",1,0))</f>
        <v>#REF!</v>
      </c>
      <c r="AV161" s="33" t="e">
        <f>IF('Crisis Indicator Data'!#REF!="No Data",1,IF(#REF!&lt;&gt;"",1,0))</f>
        <v>#REF!</v>
      </c>
      <c r="AW161" s="33" t="e">
        <f>IF('Crisis Indicator Data'!#REF!="No Data",1,IF(#REF!&lt;&gt;"",1,0))</f>
        <v>#REF!</v>
      </c>
      <c r="AX161" s="33" t="e">
        <f>IF('Crisis Indicator Data'!#REF!="No Data",1,IF(#REF!&lt;&gt;"",1,0))</f>
        <v>#REF!</v>
      </c>
      <c r="AY161" s="33" t="e">
        <f>IF('Crisis Indicator Data'!#REF!="No Data",1,IF(#REF!&lt;&gt;"",1,0))</f>
        <v>#REF!</v>
      </c>
      <c r="AZ161" s="33" t="e">
        <f>IF('Crisis Indicator Data'!#REF!="No Data",1,IF(#REF!&lt;&gt;"",1,0))</f>
        <v>#REF!</v>
      </c>
      <c r="BA161" t="e">
        <f t="shared" si="4"/>
        <v>#REF!</v>
      </c>
      <c r="BB161" s="35" t="e">
        <f t="shared" si="5"/>
        <v>#REF!</v>
      </c>
    </row>
    <row r="162" spans="1:54" x14ac:dyDescent="0.3">
      <c r="A162" t="s">
        <v>304</v>
      </c>
      <c r="B162" s="33" t="e">
        <f>IF('Crisis Indicator Data'!#REF!="No Data",1,IF(#REF!&lt;&gt;"",1,0))</f>
        <v>#REF!</v>
      </c>
      <c r="C162" s="33" t="e">
        <f>IF('Crisis Indicator Data'!#REF!="No Data",1,IF(#REF!&lt;&gt;"",1,0))</f>
        <v>#REF!</v>
      </c>
      <c r="D162" s="33" t="e">
        <f>IF('Crisis Indicator Data'!#REF!="No Data",1,IF(#REF!&lt;&gt;"",1,0))</f>
        <v>#REF!</v>
      </c>
      <c r="E162" s="33" t="e">
        <f>IF('Crisis Indicator Data'!#REF!="No Data",1,IF(#REF!&lt;&gt;"",1,0))</f>
        <v>#REF!</v>
      </c>
      <c r="F162" s="33" t="e">
        <f>IF('Crisis Indicator Data'!#REF!="No Data",1,IF(#REF!&lt;&gt;"",1,0))</f>
        <v>#REF!</v>
      </c>
      <c r="G162" s="33" t="e">
        <f>IF('Crisis Indicator Data'!#REF!="No Data",1,IF(#REF!&lt;&gt;"",1,0))</f>
        <v>#REF!</v>
      </c>
      <c r="H162" s="33" t="e">
        <f>IF('Crisis Indicator Data'!#REF!="No Data",1,IF(#REF!&lt;&gt;"",1,0))</f>
        <v>#REF!</v>
      </c>
      <c r="I162" s="33" t="e">
        <f>IF('Crisis Indicator Data'!#REF!="No Data",1,IF(#REF!&lt;&gt;"",1,0))</f>
        <v>#REF!</v>
      </c>
      <c r="J162" s="33" t="e">
        <f>IF('Crisis Indicator Data'!#REF!="No Data",1,IF(#REF!&lt;&gt;"",1,0))</f>
        <v>#REF!</v>
      </c>
      <c r="K162" s="33" t="e">
        <f>IF('Crisis Indicator Data'!#REF!="No Data",1,IF(#REF!&lt;&gt;"",1,0))</f>
        <v>#REF!</v>
      </c>
      <c r="L162" s="33" t="e">
        <f>IF('Crisis Indicator Data'!#REF!="No Data",1,IF(#REF!&lt;&gt;"",1,0))</f>
        <v>#REF!</v>
      </c>
      <c r="M162" s="33" t="e">
        <f>IF('Crisis Indicator Data'!#REF!="No Data",1,IF(#REF!&lt;&gt;"",1,0))</f>
        <v>#REF!</v>
      </c>
      <c r="N162" s="33" t="e">
        <f>IF('Crisis Indicator Data'!#REF!="No Data",1,IF(#REF!&lt;&gt;"",1,0))</f>
        <v>#REF!</v>
      </c>
      <c r="O162" s="33" t="e">
        <f>IF('Crisis Indicator Data'!#REF!="No Data",1,IF(#REF!&lt;&gt;"",1,0))</f>
        <v>#REF!</v>
      </c>
      <c r="P162" s="33" t="e">
        <f>IF('Crisis Indicator Data'!#REF!="No Data",1,IF(#REF!&lt;&gt;"",1,0))</f>
        <v>#REF!</v>
      </c>
      <c r="Q162" s="33" t="e">
        <f>IF('Crisis Indicator Data'!#REF!="No Data",1,IF(#REF!&lt;&gt;"",1,0))</f>
        <v>#REF!</v>
      </c>
      <c r="R162" s="33" t="e">
        <f>IF('Crisis Indicator Data'!#REF!="No Data",1,IF(#REF!&lt;&gt;"",1,0))</f>
        <v>#REF!</v>
      </c>
      <c r="S162" s="33" t="e">
        <f>IF('Crisis Indicator Data'!#REF!="No Data",1,IF(#REF!&lt;&gt;"",1,0))</f>
        <v>#REF!</v>
      </c>
      <c r="T162" s="33" t="e">
        <f>IF('Crisis Indicator Data'!#REF!="No Data",1,IF(#REF!&lt;&gt;"",1,0))</f>
        <v>#REF!</v>
      </c>
      <c r="U162" s="33" t="e">
        <f>IF('Crisis Indicator Data'!#REF!="No Data",1,IF(#REF!&lt;&gt;"",1,0))</f>
        <v>#REF!</v>
      </c>
      <c r="V162" s="33" t="e">
        <f>IF('Crisis Indicator Data'!#REF!="No Data",1,IF(#REF!&lt;&gt;"",1,0))</f>
        <v>#REF!</v>
      </c>
      <c r="W162" s="33" t="e">
        <f>IF('Crisis Indicator Data'!#REF!="No Data",1,IF(#REF!&lt;&gt;"",1,0))</f>
        <v>#REF!</v>
      </c>
      <c r="X162" s="33" t="e">
        <f>IF('Crisis Indicator Data'!#REF!="No Data",1,IF(#REF!&lt;&gt;"",1,0))</f>
        <v>#REF!</v>
      </c>
      <c r="Y162" s="33" t="e">
        <f>IF('Crisis Indicator Data'!#REF!="No Data",1,IF(#REF!&lt;&gt;"",1,0))</f>
        <v>#REF!</v>
      </c>
      <c r="Z162" s="33" t="e">
        <f>IF('Crisis Indicator Data'!#REF!="No Data",1,IF(#REF!&lt;&gt;"",1,0))</f>
        <v>#REF!</v>
      </c>
      <c r="AA162" s="33" t="e">
        <f>IF('Crisis Indicator Data'!#REF!="No Data",1,IF(#REF!&lt;&gt;"",1,0))</f>
        <v>#REF!</v>
      </c>
      <c r="AB162" s="33" t="e">
        <f>IF('Crisis Indicator Data'!#REF!="No Data",1,IF(#REF!&lt;&gt;"",1,0))</f>
        <v>#REF!</v>
      </c>
      <c r="AC162" s="33" t="e">
        <f>IF('Crisis Indicator Data'!#REF!="No Data",1,IF(#REF!&lt;&gt;"",1,0))</f>
        <v>#REF!</v>
      </c>
      <c r="AD162" s="33" t="e">
        <f>IF('Crisis Indicator Data'!#REF!="No Data",1,IF(#REF!&lt;&gt;"",1,0))</f>
        <v>#REF!</v>
      </c>
      <c r="AE162" s="33" t="e">
        <f>IF('Crisis Indicator Data'!#REF!="No Data",1,IF(#REF!&lt;&gt;"",1,0))</f>
        <v>#REF!</v>
      </c>
      <c r="AF162" s="33" t="e">
        <f>IF('Crisis Indicator Data'!#REF!="No Data",1,IF(#REF!&lt;&gt;"",1,0))</f>
        <v>#REF!</v>
      </c>
      <c r="AG162" s="33" t="e">
        <f>IF('Crisis Indicator Data'!#REF!="No Data",1,IF(#REF!&lt;&gt;"",1,0))</f>
        <v>#REF!</v>
      </c>
      <c r="AH162" s="33" t="e">
        <f>IF('Crisis Indicator Data'!#REF!="No Data",1,IF(#REF!&lt;&gt;"",1,0))</f>
        <v>#REF!</v>
      </c>
      <c r="AI162" s="33" t="e">
        <f>IF('Crisis Indicator Data'!#REF!="No Data",1,IF(#REF!&lt;&gt;"",1,0))</f>
        <v>#REF!</v>
      </c>
      <c r="AJ162" s="33" t="e">
        <f>IF('Crisis Indicator Data'!#REF!="No Data",1,IF(#REF!&lt;&gt;"",1,0))</f>
        <v>#REF!</v>
      </c>
      <c r="AK162" s="33" t="e">
        <f>IF('Crisis Indicator Data'!#REF!="No Data",1,IF(#REF!&lt;&gt;"",1,0))</f>
        <v>#REF!</v>
      </c>
      <c r="AL162" s="33" t="e">
        <f>IF('Crisis Indicator Data'!#REF!="No Data",1,IF(#REF!&lt;&gt;"",1,0))</f>
        <v>#REF!</v>
      </c>
      <c r="AM162" s="33" t="e">
        <f>IF('Crisis Indicator Data'!#REF!="No Data",1,IF(#REF!&lt;&gt;"",1,0))</f>
        <v>#REF!</v>
      </c>
      <c r="AN162" s="33" t="e">
        <f>IF('Crisis Indicator Data'!#REF!="No Data",1,IF(#REF!&lt;&gt;"",1,0))</f>
        <v>#REF!</v>
      </c>
      <c r="AO162" s="33" t="e">
        <f>IF('Crisis Indicator Data'!#REF!="No Data",1,IF(#REF!&lt;&gt;"",1,0))</f>
        <v>#REF!</v>
      </c>
      <c r="AP162" s="33" t="e">
        <f>IF('Crisis Indicator Data'!#REF!="No Data",1,IF(#REF!&lt;&gt;"",1,0))</f>
        <v>#REF!</v>
      </c>
      <c r="AQ162" s="33" t="e">
        <f>IF('Crisis Indicator Data'!#REF!="No Data",1,IF(#REF!&lt;&gt;"",1,0))</f>
        <v>#REF!</v>
      </c>
      <c r="AR162" s="33" t="e">
        <f>IF('Crisis Indicator Data'!#REF!="No Data",1,IF(#REF!&lt;&gt;"",1,0))</f>
        <v>#REF!</v>
      </c>
      <c r="AS162" s="33" t="e">
        <f>IF('Crisis Indicator Data'!#REF!="No Data",1,IF(#REF!&lt;&gt;"",1,0))</f>
        <v>#REF!</v>
      </c>
      <c r="AT162" s="33" t="e">
        <f>IF('Crisis Indicator Data'!#REF!="No Data",1,IF(#REF!&lt;&gt;"",1,0))</f>
        <v>#REF!</v>
      </c>
      <c r="AU162" s="33" t="e">
        <f>IF('Crisis Indicator Data'!#REF!="No Data",1,IF(#REF!&lt;&gt;"",1,0))</f>
        <v>#REF!</v>
      </c>
      <c r="AV162" s="33" t="e">
        <f>IF('Crisis Indicator Data'!#REF!="No Data",1,IF(#REF!&lt;&gt;"",1,0))</f>
        <v>#REF!</v>
      </c>
      <c r="AW162" s="33" t="e">
        <f>IF('Crisis Indicator Data'!#REF!="No Data",1,IF(#REF!&lt;&gt;"",1,0))</f>
        <v>#REF!</v>
      </c>
      <c r="AX162" s="33" t="e">
        <f>IF('Crisis Indicator Data'!#REF!="No Data",1,IF(#REF!&lt;&gt;"",1,0))</f>
        <v>#REF!</v>
      </c>
      <c r="AY162" s="33" t="e">
        <f>IF('Crisis Indicator Data'!#REF!="No Data",1,IF(#REF!&lt;&gt;"",1,0))</f>
        <v>#REF!</v>
      </c>
      <c r="AZ162" s="33" t="e">
        <f>IF('Crisis Indicator Data'!#REF!="No Data",1,IF(#REF!&lt;&gt;"",1,0))</f>
        <v>#REF!</v>
      </c>
      <c r="BA162" t="e">
        <f t="shared" si="4"/>
        <v>#REF!</v>
      </c>
      <c r="BB162" s="35" t="e">
        <f t="shared" si="5"/>
        <v>#REF!</v>
      </c>
    </row>
    <row r="163" spans="1:54" x14ac:dyDescent="0.3">
      <c r="A163" t="s">
        <v>306</v>
      </c>
      <c r="B163" s="33" t="e">
        <f>IF('Crisis Indicator Data'!#REF!="No Data",1,IF(#REF!&lt;&gt;"",1,0))</f>
        <v>#REF!</v>
      </c>
      <c r="C163" s="33" t="e">
        <f>IF('Crisis Indicator Data'!#REF!="No Data",1,IF(#REF!&lt;&gt;"",1,0))</f>
        <v>#REF!</v>
      </c>
      <c r="D163" s="33" t="e">
        <f>IF('Crisis Indicator Data'!#REF!="No Data",1,IF(#REF!&lt;&gt;"",1,0))</f>
        <v>#REF!</v>
      </c>
      <c r="E163" s="33" t="e">
        <f>IF('Crisis Indicator Data'!#REF!="No Data",1,IF(#REF!&lt;&gt;"",1,0))</f>
        <v>#REF!</v>
      </c>
      <c r="F163" s="33" t="e">
        <f>IF('Crisis Indicator Data'!#REF!="No Data",1,IF(#REF!&lt;&gt;"",1,0))</f>
        <v>#REF!</v>
      </c>
      <c r="G163" s="33" t="e">
        <f>IF('Crisis Indicator Data'!#REF!="No Data",1,IF(#REF!&lt;&gt;"",1,0))</f>
        <v>#REF!</v>
      </c>
      <c r="H163" s="33" t="e">
        <f>IF('Crisis Indicator Data'!#REF!="No Data",1,IF(#REF!&lt;&gt;"",1,0))</f>
        <v>#REF!</v>
      </c>
      <c r="I163" s="33" t="e">
        <f>IF('Crisis Indicator Data'!#REF!="No Data",1,IF(#REF!&lt;&gt;"",1,0))</f>
        <v>#REF!</v>
      </c>
      <c r="J163" s="33" t="e">
        <f>IF('Crisis Indicator Data'!#REF!="No Data",1,IF(#REF!&lt;&gt;"",1,0))</f>
        <v>#REF!</v>
      </c>
      <c r="K163" s="33" t="e">
        <f>IF('Crisis Indicator Data'!#REF!="No Data",1,IF(#REF!&lt;&gt;"",1,0))</f>
        <v>#REF!</v>
      </c>
      <c r="L163" s="33" t="e">
        <f>IF('Crisis Indicator Data'!#REF!="No Data",1,IF(#REF!&lt;&gt;"",1,0))</f>
        <v>#REF!</v>
      </c>
      <c r="M163" s="33" t="e">
        <f>IF('Crisis Indicator Data'!#REF!="No Data",1,IF(#REF!&lt;&gt;"",1,0))</f>
        <v>#REF!</v>
      </c>
      <c r="N163" s="33" t="e">
        <f>IF('Crisis Indicator Data'!#REF!="No Data",1,IF(#REF!&lt;&gt;"",1,0))</f>
        <v>#REF!</v>
      </c>
      <c r="O163" s="33" t="e">
        <f>IF('Crisis Indicator Data'!#REF!="No Data",1,IF(#REF!&lt;&gt;"",1,0))</f>
        <v>#REF!</v>
      </c>
      <c r="P163" s="33" t="e">
        <f>IF('Crisis Indicator Data'!#REF!="No Data",1,IF(#REF!&lt;&gt;"",1,0))</f>
        <v>#REF!</v>
      </c>
      <c r="Q163" s="33" t="e">
        <f>IF('Crisis Indicator Data'!#REF!="No Data",1,IF(#REF!&lt;&gt;"",1,0))</f>
        <v>#REF!</v>
      </c>
      <c r="R163" s="33" t="e">
        <f>IF('Crisis Indicator Data'!#REF!="No Data",1,IF(#REF!&lt;&gt;"",1,0))</f>
        <v>#REF!</v>
      </c>
      <c r="S163" s="33" t="e">
        <f>IF('Crisis Indicator Data'!#REF!="No Data",1,IF(#REF!&lt;&gt;"",1,0))</f>
        <v>#REF!</v>
      </c>
      <c r="T163" s="33" t="e">
        <f>IF('Crisis Indicator Data'!#REF!="No Data",1,IF(#REF!&lt;&gt;"",1,0))</f>
        <v>#REF!</v>
      </c>
      <c r="U163" s="33" t="e">
        <f>IF('Crisis Indicator Data'!#REF!="No Data",1,IF(#REF!&lt;&gt;"",1,0))</f>
        <v>#REF!</v>
      </c>
      <c r="V163" s="33" t="e">
        <f>IF('Crisis Indicator Data'!#REF!="No Data",1,IF(#REF!&lt;&gt;"",1,0))</f>
        <v>#REF!</v>
      </c>
      <c r="W163" s="33" t="e">
        <f>IF('Crisis Indicator Data'!#REF!="No Data",1,IF(#REF!&lt;&gt;"",1,0))</f>
        <v>#REF!</v>
      </c>
      <c r="X163" s="33" t="e">
        <f>IF('Crisis Indicator Data'!#REF!="No Data",1,IF(#REF!&lt;&gt;"",1,0))</f>
        <v>#REF!</v>
      </c>
      <c r="Y163" s="33" t="e">
        <f>IF('Crisis Indicator Data'!#REF!="No Data",1,IF(#REF!&lt;&gt;"",1,0))</f>
        <v>#REF!</v>
      </c>
      <c r="Z163" s="33" t="e">
        <f>IF('Crisis Indicator Data'!#REF!="No Data",1,IF(#REF!&lt;&gt;"",1,0))</f>
        <v>#REF!</v>
      </c>
      <c r="AA163" s="33" t="e">
        <f>IF('Crisis Indicator Data'!#REF!="No Data",1,IF(#REF!&lt;&gt;"",1,0))</f>
        <v>#REF!</v>
      </c>
      <c r="AB163" s="33" t="e">
        <f>IF('Crisis Indicator Data'!#REF!="No Data",1,IF(#REF!&lt;&gt;"",1,0))</f>
        <v>#REF!</v>
      </c>
      <c r="AC163" s="33" t="e">
        <f>IF('Crisis Indicator Data'!#REF!="No Data",1,IF(#REF!&lt;&gt;"",1,0))</f>
        <v>#REF!</v>
      </c>
      <c r="AD163" s="33" t="e">
        <f>IF('Crisis Indicator Data'!#REF!="No Data",1,IF(#REF!&lt;&gt;"",1,0))</f>
        <v>#REF!</v>
      </c>
      <c r="AE163" s="33" t="e">
        <f>IF('Crisis Indicator Data'!#REF!="No Data",1,IF(#REF!&lt;&gt;"",1,0))</f>
        <v>#REF!</v>
      </c>
      <c r="AF163" s="33" t="e">
        <f>IF('Crisis Indicator Data'!#REF!="No Data",1,IF(#REF!&lt;&gt;"",1,0))</f>
        <v>#REF!</v>
      </c>
      <c r="AG163" s="33" t="e">
        <f>IF('Crisis Indicator Data'!#REF!="No Data",1,IF(#REF!&lt;&gt;"",1,0))</f>
        <v>#REF!</v>
      </c>
      <c r="AH163" s="33" t="e">
        <f>IF('Crisis Indicator Data'!#REF!="No Data",1,IF(#REF!&lt;&gt;"",1,0))</f>
        <v>#REF!</v>
      </c>
      <c r="AI163" s="33" t="e">
        <f>IF('Crisis Indicator Data'!#REF!="No Data",1,IF(#REF!&lt;&gt;"",1,0))</f>
        <v>#REF!</v>
      </c>
      <c r="AJ163" s="33" t="e">
        <f>IF('Crisis Indicator Data'!#REF!="No Data",1,IF(#REF!&lt;&gt;"",1,0))</f>
        <v>#REF!</v>
      </c>
      <c r="AK163" s="33" t="e">
        <f>IF('Crisis Indicator Data'!#REF!="No Data",1,IF(#REF!&lt;&gt;"",1,0))</f>
        <v>#REF!</v>
      </c>
      <c r="AL163" s="33" t="e">
        <f>IF('Crisis Indicator Data'!#REF!="No Data",1,IF(#REF!&lt;&gt;"",1,0))</f>
        <v>#REF!</v>
      </c>
      <c r="AM163" s="33" t="e">
        <f>IF('Crisis Indicator Data'!#REF!="No Data",1,IF(#REF!&lt;&gt;"",1,0))</f>
        <v>#REF!</v>
      </c>
      <c r="AN163" s="33" t="e">
        <f>IF('Crisis Indicator Data'!#REF!="No Data",1,IF(#REF!&lt;&gt;"",1,0))</f>
        <v>#REF!</v>
      </c>
      <c r="AO163" s="33" t="e">
        <f>IF('Crisis Indicator Data'!#REF!="No Data",1,IF(#REF!&lt;&gt;"",1,0))</f>
        <v>#REF!</v>
      </c>
      <c r="AP163" s="33" t="e">
        <f>IF('Crisis Indicator Data'!#REF!="No Data",1,IF(#REF!&lt;&gt;"",1,0))</f>
        <v>#REF!</v>
      </c>
      <c r="AQ163" s="33" t="e">
        <f>IF('Crisis Indicator Data'!#REF!="No Data",1,IF(#REF!&lt;&gt;"",1,0))</f>
        <v>#REF!</v>
      </c>
      <c r="AR163" s="33" t="e">
        <f>IF('Crisis Indicator Data'!#REF!="No Data",1,IF(#REF!&lt;&gt;"",1,0))</f>
        <v>#REF!</v>
      </c>
      <c r="AS163" s="33" t="e">
        <f>IF('Crisis Indicator Data'!#REF!="No Data",1,IF(#REF!&lt;&gt;"",1,0))</f>
        <v>#REF!</v>
      </c>
      <c r="AT163" s="33" t="e">
        <f>IF('Crisis Indicator Data'!#REF!="No Data",1,IF(#REF!&lt;&gt;"",1,0))</f>
        <v>#REF!</v>
      </c>
      <c r="AU163" s="33" t="e">
        <f>IF('Crisis Indicator Data'!#REF!="No Data",1,IF(#REF!&lt;&gt;"",1,0))</f>
        <v>#REF!</v>
      </c>
      <c r="AV163" s="33" t="e">
        <f>IF('Crisis Indicator Data'!#REF!="No Data",1,IF(#REF!&lt;&gt;"",1,0))</f>
        <v>#REF!</v>
      </c>
      <c r="AW163" s="33" t="e">
        <f>IF('Crisis Indicator Data'!#REF!="No Data",1,IF(#REF!&lt;&gt;"",1,0))</f>
        <v>#REF!</v>
      </c>
      <c r="AX163" s="33" t="e">
        <f>IF('Crisis Indicator Data'!#REF!="No Data",1,IF(#REF!&lt;&gt;"",1,0))</f>
        <v>#REF!</v>
      </c>
      <c r="AY163" s="33" t="e">
        <f>IF('Crisis Indicator Data'!#REF!="No Data",1,IF(#REF!&lt;&gt;"",1,0))</f>
        <v>#REF!</v>
      </c>
      <c r="AZ163" s="33" t="e">
        <f>IF('Crisis Indicator Data'!#REF!="No Data",1,IF(#REF!&lt;&gt;"",1,0))</f>
        <v>#REF!</v>
      </c>
      <c r="BA163" t="e">
        <f t="shared" si="4"/>
        <v>#REF!</v>
      </c>
      <c r="BB163" s="35" t="e">
        <f t="shared" si="5"/>
        <v>#REF!</v>
      </c>
    </row>
    <row r="164" spans="1:54" x14ac:dyDescent="0.3">
      <c r="A164" t="s">
        <v>308</v>
      </c>
      <c r="B164" s="33" t="e">
        <f>IF('Crisis Indicator Data'!#REF!="No Data",1,IF(#REF!&lt;&gt;"",1,0))</f>
        <v>#REF!</v>
      </c>
      <c r="C164" s="33" t="e">
        <f>IF('Crisis Indicator Data'!#REF!="No Data",1,IF(#REF!&lt;&gt;"",1,0))</f>
        <v>#REF!</v>
      </c>
      <c r="D164" s="33" t="e">
        <f>IF('Crisis Indicator Data'!#REF!="No Data",1,IF(#REF!&lt;&gt;"",1,0))</f>
        <v>#REF!</v>
      </c>
      <c r="E164" s="33" t="e">
        <f>IF('Crisis Indicator Data'!#REF!="No Data",1,IF(#REF!&lt;&gt;"",1,0))</f>
        <v>#REF!</v>
      </c>
      <c r="F164" s="33" t="e">
        <f>IF('Crisis Indicator Data'!#REF!="No Data",1,IF(#REF!&lt;&gt;"",1,0))</f>
        <v>#REF!</v>
      </c>
      <c r="G164" s="33" t="e">
        <f>IF('Crisis Indicator Data'!#REF!="No Data",1,IF(#REF!&lt;&gt;"",1,0))</f>
        <v>#REF!</v>
      </c>
      <c r="H164" s="33" t="e">
        <f>IF('Crisis Indicator Data'!#REF!="No Data",1,IF(#REF!&lt;&gt;"",1,0))</f>
        <v>#REF!</v>
      </c>
      <c r="I164" s="33" t="e">
        <f>IF('Crisis Indicator Data'!#REF!="No Data",1,IF(#REF!&lt;&gt;"",1,0))</f>
        <v>#REF!</v>
      </c>
      <c r="J164" s="33" t="e">
        <f>IF('Crisis Indicator Data'!#REF!="No Data",1,IF(#REF!&lt;&gt;"",1,0))</f>
        <v>#REF!</v>
      </c>
      <c r="K164" s="33" t="e">
        <f>IF('Crisis Indicator Data'!#REF!="No Data",1,IF(#REF!&lt;&gt;"",1,0))</f>
        <v>#REF!</v>
      </c>
      <c r="L164" s="33" t="e">
        <f>IF('Crisis Indicator Data'!#REF!="No Data",1,IF(#REF!&lt;&gt;"",1,0))</f>
        <v>#REF!</v>
      </c>
      <c r="M164" s="33" t="e">
        <f>IF('Crisis Indicator Data'!#REF!="No Data",1,IF(#REF!&lt;&gt;"",1,0))</f>
        <v>#REF!</v>
      </c>
      <c r="N164" s="33" t="e">
        <f>IF('Crisis Indicator Data'!#REF!="No Data",1,IF(#REF!&lt;&gt;"",1,0))</f>
        <v>#REF!</v>
      </c>
      <c r="O164" s="33" t="e">
        <f>IF('Crisis Indicator Data'!#REF!="No Data",1,IF(#REF!&lt;&gt;"",1,0))</f>
        <v>#REF!</v>
      </c>
      <c r="P164" s="33" t="e">
        <f>IF('Crisis Indicator Data'!#REF!="No Data",1,IF(#REF!&lt;&gt;"",1,0))</f>
        <v>#REF!</v>
      </c>
      <c r="Q164" s="33" t="e">
        <f>IF('Crisis Indicator Data'!#REF!="No Data",1,IF(#REF!&lt;&gt;"",1,0))</f>
        <v>#REF!</v>
      </c>
      <c r="R164" s="33" t="e">
        <f>IF('Crisis Indicator Data'!#REF!="No Data",1,IF(#REF!&lt;&gt;"",1,0))</f>
        <v>#REF!</v>
      </c>
      <c r="S164" s="33" t="e">
        <f>IF('Crisis Indicator Data'!#REF!="No Data",1,IF(#REF!&lt;&gt;"",1,0))</f>
        <v>#REF!</v>
      </c>
      <c r="T164" s="33" t="e">
        <f>IF('Crisis Indicator Data'!#REF!="No Data",1,IF(#REF!&lt;&gt;"",1,0))</f>
        <v>#REF!</v>
      </c>
      <c r="U164" s="33" t="e">
        <f>IF('Crisis Indicator Data'!#REF!="No Data",1,IF(#REF!&lt;&gt;"",1,0))</f>
        <v>#REF!</v>
      </c>
      <c r="V164" s="33" t="e">
        <f>IF('Crisis Indicator Data'!#REF!="No Data",1,IF(#REF!&lt;&gt;"",1,0))</f>
        <v>#REF!</v>
      </c>
      <c r="W164" s="33" t="e">
        <f>IF('Crisis Indicator Data'!#REF!="No Data",1,IF(#REF!&lt;&gt;"",1,0))</f>
        <v>#REF!</v>
      </c>
      <c r="X164" s="33" t="e">
        <f>IF('Crisis Indicator Data'!#REF!="No Data",1,IF(#REF!&lt;&gt;"",1,0))</f>
        <v>#REF!</v>
      </c>
      <c r="Y164" s="33" t="e">
        <f>IF('Crisis Indicator Data'!#REF!="No Data",1,IF(#REF!&lt;&gt;"",1,0))</f>
        <v>#REF!</v>
      </c>
      <c r="Z164" s="33" t="e">
        <f>IF('Crisis Indicator Data'!#REF!="No Data",1,IF(#REF!&lt;&gt;"",1,0))</f>
        <v>#REF!</v>
      </c>
      <c r="AA164" s="33" t="e">
        <f>IF('Crisis Indicator Data'!#REF!="No Data",1,IF(#REF!&lt;&gt;"",1,0))</f>
        <v>#REF!</v>
      </c>
      <c r="AB164" s="33" t="e">
        <f>IF('Crisis Indicator Data'!#REF!="No Data",1,IF(#REF!&lt;&gt;"",1,0))</f>
        <v>#REF!</v>
      </c>
      <c r="AC164" s="33" t="e">
        <f>IF('Crisis Indicator Data'!#REF!="No Data",1,IF(#REF!&lt;&gt;"",1,0))</f>
        <v>#REF!</v>
      </c>
      <c r="AD164" s="33" t="e">
        <f>IF('Crisis Indicator Data'!#REF!="No Data",1,IF(#REF!&lt;&gt;"",1,0))</f>
        <v>#REF!</v>
      </c>
      <c r="AE164" s="33" t="e">
        <f>IF('Crisis Indicator Data'!#REF!="No Data",1,IF(#REF!&lt;&gt;"",1,0))</f>
        <v>#REF!</v>
      </c>
      <c r="AF164" s="33" t="e">
        <f>IF('Crisis Indicator Data'!#REF!="No Data",1,IF(#REF!&lt;&gt;"",1,0))</f>
        <v>#REF!</v>
      </c>
      <c r="AG164" s="33" t="e">
        <f>IF('Crisis Indicator Data'!#REF!="No Data",1,IF(#REF!&lt;&gt;"",1,0))</f>
        <v>#REF!</v>
      </c>
      <c r="AH164" s="33" t="e">
        <f>IF('Crisis Indicator Data'!#REF!="No Data",1,IF(#REF!&lt;&gt;"",1,0))</f>
        <v>#REF!</v>
      </c>
      <c r="AI164" s="33" t="e">
        <f>IF('Crisis Indicator Data'!#REF!="No Data",1,IF(#REF!&lt;&gt;"",1,0))</f>
        <v>#REF!</v>
      </c>
      <c r="AJ164" s="33" t="e">
        <f>IF('Crisis Indicator Data'!#REF!="No Data",1,IF(#REF!&lt;&gt;"",1,0))</f>
        <v>#REF!</v>
      </c>
      <c r="AK164" s="33" t="e">
        <f>IF('Crisis Indicator Data'!#REF!="No Data",1,IF(#REF!&lt;&gt;"",1,0))</f>
        <v>#REF!</v>
      </c>
      <c r="AL164" s="33" t="e">
        <f>IF('Crisis Indicator Data'!#REF!="No Data",1,IF(#REF!&lt;&gt;"",1,0))</f>
        <v>#REF!</v>
      </c>
      <c r="AM164" s="33" t="e">
        <f>IF('Crisis Indicator Data'!#REF!="No Data",1,IF(#REF!&lt;&gt;"",1,0))</f>
        <v>#REF!</v>
      </c>
      <c r="AN164" s="33" t="e">
        <f>IF('Crisis Indicator Data'!#REF!="No Data",1,IF(#REF!&lt;&gt;"",1,0))</f>
        <v>#REF!</v>
      </c>
      <c r="AO164" s="33" t="e">
        <f>IF('Crisis Indicator Data'!#REF!="No Data",1,IF(#REF!&lt;&gt;"",1,0))</f>
        <v>#REF!</v>
      </c>
      <c r="AP164" s="33" t="e">
        <f>IF('Crisis Indicator Data'!#REF!="No Data",1,IF(#REF!&lt;&gt;"",1,0))</f>
        <v>#REF!</v>
      </c>
      <c r="AQ164" s="33" t="e">
        <f>IF('Crisis Indicator Data'!#REF!="No Data",1,IF(#REF!&lt;&gt;"",1,0))</f>
        <v>#REF!</v>
      </c>
      <c r="AR164" s="33" t="e">
        <f>IF('Crisis Indicator Data'!#REF!="No Data",1,IF(#REF!&lt;&gt;"",1,0))</f>
        <v>#REF!</v>
      </c>
      <c r="AS164" s="33" t="e">
        <f>IF('Crisis Indicator Data'!#REF!="No Data",1,IF(#REF!&lt;&gt;"",1,0))</f>
        <v>#REF!</v>
      </c>
      <c r="AT164" s="33" t="e">
        <f>IF('Crisis Indicator Data'!#REF!="No Data",1,IF(#REF!&lt;&gt;"",1,0))</f>
        <v>#REF!</v>
      </c>
      <c r="AU164" s="33" t="e">
        <f>IF('Crisis Indicator Data'!#REF!="No Data",1,IF(#REF!&lt;&gt;"",1,0))</f>
        <v>#REF!</v>
      </c>
      <c r="AV164" s="33" t="e">
        <f>IF('Crisis Indicator Data'!#REF!="No Data",1,IF(#REF!&lt;&gt;"",1,0))</f>
        <v>#REF!</v>
      </c>
      <c r="AW164" s="33" t="e">
        <f>IF('Crisis Indicator Data'!#REF!="No Data",1,IF(#REF!&lt;&gt;"",1,0))</f>
        <v>#REF!</v>
      </c>
      <c r="AX164" s="33" t="e">
        <f>IF('Crisis Indicator Data'!#REF!="No Data",1,IF(#REF!&lt;&gt;"",1,0))</f>
        <v>#REF!</v>
      </c>
      <c r="AY164" s="33" t="e">
        <f>IF('Crisis Indicator Data'!#REF!="No Data",1,IF(#REF!&lt;&gt;"",1,0))</f>
        <v>#REF!</v>
      </c>
      <c r="AZ164" s="33" t="e">
        <f>IF('Crisis Indicator Data'!#REF!="No Data",1,IF(#REF!&lt;&gt;"",1,0))</f>
        <v>#REF!</v>
      </c>
      <c r="BA164" t="e">
        <f t="shared" si="4"/>
        <v>#REF!</v>
      </c>
      <c r="BB164" s="35" t="e">
        <f t="shared" si="5"/>
        <v>#REF!</v>
      </c>
    </row>
    <row r="165" spans="1:54" x14ac:dyDescent="0.3">
      <c r="A165" t="s">
        <v>310</v>
      </c>
      <c r="B165" s="33" t="e">
        <f>IF('Crisis Indicator Data'!#REF!="No Data",1,IF(#REF!&lt;&gt;"",1,0))</f>
        <v>#REF!</v>
      </c>
      <c r="C165" s="33" t="e">
        <f>IF('Crisis Indicator Data'!#REF!="No Data",1,IF(#REF!&lt;&gt;"",1,0))</f>
        <v>#REF!</v>
      </c>
      <c r="D165" s="33" t="e">
        <f>IF('Crisis Indicator Data'!#REF!="No Data",1,IF(#REF!&lt;&gt;"",1,0))</f>
        <v>#REF!</v>
      </c>
      <c r="E165" s="33" t="e">
        <f>IF('Crisis Indicator Data'!#REF!="No Data",1,IF(#REF!&lt;&gt;"",1,0))</f>
        <v>#REF!</v>
      </c>
      <c r="F165" s="33" t="e">
        <f>IF('Crisis Indicator Data'!#REF!="No Data",1,IF(#REF!&lt;&gt;"",1,0))</f>
        <v>#REF!</v>
      </c>
      <c r="G165" s="33" t="e">
        <f>IF('Crisis Indicator Data'!#REF!="No Data",1,IF(#REF!&lt;&gt;"",1,0))</f>
        <v>#REF!</v>
      </c>
      <c r="H165" s="33" t="e">
        <f>IF('Crisis Indicator Data'!#REF!="No Data",1,IF(#REF!&lt;&gt;"",1,0))</f>
        <v>#REF!</v>
      </c>
      <c r="I165" s="33" t="e">
        <f>IF('Crisis Indicator Data'!#REF!="No Data",1,IF(#REF!&lt;&gt;"",1,0))</f>
        <v>#REF!</v>
      </c>
      <c r="J165" s="33" t="e">
        <f>IF('Crisis Indicator Data'!#REF!="No Data",1,IF(#REF!&lt;&gt;"",1,0))</f>
        <v>#REF!</v>
      </c>
      <c r="K165" s="33" t="e">
        <f>IF('Crisis Indicator Data'!#REF!="No Data",1,IF(#REF!&lt;&gt;"",1,0))</f>
        <v>#REF!</v>
      </c>
      <c r="L165" s="33" t="e">
        <f>IF('Crisis Indicator Data'!#REF!="No Data",1,IF(#REF!&lt;&gt;"",1,0))</f>
        <v>#REF!</v>
      </c>
      <c r="M165" s="33" t="e">
        <f>IF('Crisis Indicator Data'!#REF!="No Data",1,IF(#REF!&lt;&gt;"",1,0))</f>
        <v>#REF!</v>
      </c>
      <c r="N165" s="33" t="e">
        <f>IF('Crisis Indicator Data'!#REF!="No Data",1,IF(#REF!&lt;&gt;"",1,0))</f>
        <v>#REF!</v>
      </c>
      <c r="O165" s="33" t="e">
        <f>IF('Crisis Indicator Data'!#REF!="No Data",1,IF(#REF!&lt;&gt;"",1,0))</f>
        <v>#REF!</v>
      </c>
      <c r="P165" s="33" t="e">
        <f>IF('Crisis Indicator Data'!#REF!="No Data",1,IF(#REF!&lt;&gt;"",1,0))</f>
        <v>#REF!</v>
      </c>
      <c r="Q165" s="33" t="e">
        <f>IF('Crisis Indicator Data'!#REF!="No Data",1,IF(#REF!&lt;&gt;"",1,0))</f>
        <v>#REF!</v>
      </c>
      <c r="R165" s="33" t="e">
        <f>IF('Crisis Indicator Data'!#REF!="No Data",1,IF(#REF!&lt;&gt;"",1,0))</f>
        <v>#REF!</v>
      </c>
      <c r="S165" s="33" t="e">
        <f>IF('Crisis Indicator Data'!#REF!="No Data",1,IF(#REF!&lt;&gt;"",1,0))</f>
        <v>#REF!</v>
      </c>
      <c r="T165" s="33" t="e">
        <f>IF('Crisis Indicator Data'!#REF!="No Data",1,IF(#REF!&lt;&gt;"",1,0))</f>
        <v>#REF!</v>
      </c>
      <c r="U165" s="33" t="e">
        <f>IF('Crisis Indicator Data'!#REF!="No Data",1,IF(#REF!&lt;&gt;"",1,0))</f>
        <v>#REF!</v>
      </c>
      <c r="V165" s="33" t="e">
        <f>IF('Crisis Indicator Data'!#REF!="No Data",1,IF(#REF!&lt;&gt;"",1,0))</f>
        <v>#REF!</v>
      </c>
      <c r="W165" s="33" t="e">
        <f>IF('Crisis Indicator Data'!#REF!="No Data",1,IF(#REF!&lt;&gt;"",1,0))</f>
        <v>#REF!</v>
      </c>
      <c r="X165" s="33" t="e">
        <f>IF('Crisis Indicator Data'!#REF!="No Data",1,IF(#REF!&lt;&gt;"",1,0))</f>
        <v>#REF!</v>
      </c>
      <c r="Y165" s="33" t="e">
        <f>IF('Crisis Indicator Data'!#REF!="No Data",1,IF(#REF!&lt;&gt;"",1,0))</f>
        <v>#REF!</v>
      </c>
      <c r="Z165" s="33" t="e">
        <f>IF('Crisis Indicator Data'!#REF!="No Data",1,IF(#REF!&lt;&gt;"",1,0))</f>
        <v>#REF!</v>
      </c>
      <c r="AA165" s="33" t="e">
        <f>IF('Crisis Indicator Data'!#REF!="No Data",1,IF(#REF!&lt;&gt;"",1,0))</f>
        <v>#REF!</v>
      </c>
      <c r="AB165" s="33" t="e">
        <f>IF('Crisis Indicator Data'!#REF!="No Data",1,IF(#REF!&lt;&gt;"",1,0))</f>
        <v>#REF!</v>
      </c>
      <c r="AC165" s="33" t="e">
        <f>IF('Crisis Indicator Data'!#REF!="No Data",1,IF(#REF!&lt;&gt;"",1,0))</f>
        <v>#REF!</v>
      </c>
      <c r="AD165" s="33" t="e">
        <f>IF('Crisis Indicator Data'!#REF!="No Data",1,IF(#REF!&lt;&gt;"",1,0))</f>
        <v>#REF!</v>
      </c>
      <c r="AE165" s="33" t="e">
        <f>IF('Crisis Indicator Data'!#REF!="No Data",1,IF(#REF!&lt;&gt;"",1,0))</f>
        <v>#REF!</v>
      </c>
      <c r="AF165" s="33" t="e">
        <f>IF('Crisis Indicator Data'!#REF!="No Data",1,IF(#REF!&lt;&gt;"",1,0))</f>
        <v>#REF!</v>
      </c>
      <c r="AG165" s="33" t="e">
        <f>IF('Crisis Indicator Data'!#REF!="No Data",1,IF(#REF!&lt;&gt;"",1,0))</f>
        <v>#REF!</v>
      </c>
      <c r="AH165" s="33" t="e">
        <f>IF('Crisis Indicator Data'!#REF!="No Data",1,IF(#REF!&lt;&gt;"",1,0))</f>
        <v>#REF!</v>
      </c>
      <c r="AI165" s="33" t="e">
        <f>IF('Crisis Indicator Data'!#REF!="No Data",1,IF(#REF!&lt;&gt;"",1,0))</f>
        <v>#REF!</v>
      </c>
      <c r="AJ165" s="33" t="e">
        <f>IF('Crisis Indicator Data'!#REF!="No Data",1,IF(#REF!&lt;&gt;"",1,0))</f>
        <v>#REF!</v>
      </c>
      <c r="AK165" s="33" t="e">
        <f>IF('Crisis Indicator Data'!#REF!="No Data",1,IF(#REF!&lt;&gt;"",1,0))</f>
        <v>#REF!</v>
      </c>
      <c r="AL165" s="33" t="e">
        <f>IF('Crisis Indicator Data'!#REF!="No Data",1,IF(#REF!&lt;&gt;"",1,0))</f>
        <v>#REF!</v>
      </c>
      <c r="AM165" s="33" t="e">
        <f>IF('Crisis Indicator Data'!#REF!="No Data",1,IF(#REF!&lt;&gt;"",1,0))</f>
        <v>#REF!</v>
      </c>
      <c r="AN165" s="33" t="e">
        <f>IF('Crisis Indicator Data'!#REF!="No Data",1,IF(#REF!&lt;&gt;"",1,0))</f>
        <v>#REF!</v>
      </c>
      <c r="AO165" s="33" t="e">
        <f>IF('Crisis Indicator Data'!#REF!="No Data",1,IF(#REF!&lt;&gt;"",1,0))</f>
        <v>#REF!</v>
      </c>
      <c r="AP165" s="33" t="e">
        <f>IF('Crisis Indicator Data'!#REF!="No Data",1,IF(#REF!&lt;&gt;"",1,0))</f>
        <v>#REF!</v>
      </c>
      <c r="AQ165" s="33" t="e">
        <f>IF('Crisis Indicator Data'!#REF!="No Data",1,IF(#REF!&lt;&gt;"",1,0))</f>
        <v>#REF!</v>
      </c>
      <c r="AR165" s="33" t="e">
        <f>IF('Crisis Indicator Data'!#REF!="No Data",1,IF(#REF!&lt;&gt;"",1,0))</f>
        <v>#REF!</v>
      </c>
      <c r="AS165" s="33" t="e">
        <f>IF('Crisis Indicator Data'!#REF!="No Data",1,IF(#REF!&lt;&gt;"",1,0))</f>
        <v>#REF!</v>
      </c>
      <c r="AT165" s="33" t="e">
        <f>IF('Crisis Indicator Data'!#REF!="No Data",1,IF(#REF!&lt;&gt;"",1,0))</f>
        <v>#REF!</v>
      </c>
      <c r="AU165" s="33" t="e">
        <f>IF('Crisis Indicator Data'!#REF!="No Data",1,IF(#REF!&lt;&gt;"",1,0))</f>
        <v>#REF!</v>
      </c>
      <c r="AV165" s="33" t="e">
        <f>IF('Crisis Indicator Data'!#REF!="No Data",1,IF(#REF!&lt;&gt;"",1,0))</f>
        <v>#REF!</v>
      </c>
      <c r="AW165" s="33" t="e">
        <f>IF('Crisis Indicator Data'!#REF!="No Data",1,IF(#REF!&lt;&gt;"",1,0))</f>
        <v>#REF!</v>
      </c>
      <c r="AX165" s="33" t="e">
        <f>IF('Crisis Indicator Data'!#REF!="No Data",1,IF(#REF!&lt;&gt;"",1,0))</f>
        <v>#REF!</v>
      </c>
      <c r="AY165" s="33" t="e">
        <f>IF('Crisis Indicator Data'!#REF!="No Data",1,IF(#REF!&lt;&gt;"",1,0))</f>
        <v>#REF!</v>
      </c>
      <c r="AZ165" s="33" t="e">
        <f>IF('Crisis Indicator Data'!#REF!="No Data",1,IF(#REF!&lt;&gt;"",1,0))</f>
        <v>#REF!</v>
      </c>
      <c r="BA165" t="e">
        <f t="shared" si="4"/>
        <v>#REF!</v>
      </c>
      <c r="BB165" s="35" t="e">
        <f t="shared" si="5"/>
        <v>#REF!</v>
      </c>
    </row>
    <row r="166" spans="1:54" x14ac:dyDescent="0.3">
      <c r="A166" t="s">
        <v>312</v>
      </c>
      <c r="B166" s="33" t="e">
        <f>IF('Crisis Indicator Data'!#REF!="No Data",1,IF(#REF!&lt;&gt;"",1,0))</f>
        <v>#REF!</v>
      </c>
      <c r="C166" s="33" t="e">
        <f>IF('Crisis Indicator Data'!#REF!="No Data",1,IF(#REF!&lt;&gt;"",1,0))</f>
        <v>#REF!</v>
      </c>
      <c r="D166" s="33" t="e">
        <f>IF('Crisis Indicator Data'!#REF!="No Data",1,IF(#REF!&lt;&gt;"",1,0))</f>
        <v>#REF!</v>
      </c>
      <c r="E166" s="33" t="e">
        <f>IF('Crisis Indicator Data'!#REF!="No Data",1,IF(#REF!&lt;&gt;"",1,0))</f>
        <v>#REF!</v>
      </c>
      <c r="F166" s="33" t="e">
        <f>IF('Crisis Indicator Data'!#REF!="No Data",1,IF(#REF!&lt;&gt;"",1,0))</f>
        <v>#REF!</v>
      </c>
      <c r="G166" s="33" t="e">
        <f>IF('Crisis Indicator Data'!#REF!="No Data",1,IF(#REF!&lt;&gt;"",1,0))</f>
        <v>#REF!</v>
      </c>
      <c r="H166" s="33" t="e">
        <f>IF('Crisis Indicator Data'!#REF!="No Data",1,IF(#REF!&lt;&gt;"",1,0))</f>
        <v>#REF!</v>
      </c>
      <c r="I166" s="33" t="e">
        <f>IF('Crisis Indicator Data'!#REF!="No Data",1,IF(#REF!&lt;&gt;"",1,0))</f>
        <v>#REF!</v>
      </c>
      <c r="J166" s="33" t="e">
        <f>IF('Crisis Indicator Data'!#REF!="No Data",1,IF(#REF!&lt;&gt;"",1,0))</f>
        <v>#REF!</v>
      </c>
      <c r="K166" s="33" t="e">
        <f>IF('Crisis Indicator Data'!#REF!="No Data",1,IF(#REF!&lt;&gt;"",1,0))</f>
        <v>#REF!</v>
      </c>
      <c r="L166" s="33" t="e">
        <f>IF('Crisis Indicator Data'!#REF!="No Data",1,IF(#REF!&lt;&gt;"",1,0))</f>
        <v>#REF!</v>
      </c>
      <c r="M166" s="33" t="e">
        <f>IF('Crisis Indicator Data'!#REF!="No Data",1,IF(#REF!&lt;&gt;"",1,0))</f>
        <v>#REF!</v>
      </c>
      <c r="N166" s="33" t="e">
        <f>IF('Crisis Indicator Data'!#REF!="No Data",1,IF(#REF!&lt;&gt;"",1,0))</f>
        <v>#REF!</v>
      </c>
      <c r="O166" s="33" t="e">
        <f>IF('Crisis Indicator Data'!#REF!="No Data",1,IF(#REF!&lt;&gt;"",1,0))</f>
        <v>#REF!</v>
      </c>
      <c r="P166" s="33" t="e">
        <f>IF('Crisis Indicator Data'!#REF!="No Data",1,IF(#REF!&lt;&gt;"",1,0))</f>
        <v>#REF!</v>
      </c>
      <c r="Q166" s="33" t="e">
        <f>IF('Crisis Indicator Data'!#REF!="No Data",1,IF(#REF!&lt;&gt;"",1,0))</f>
        <v>#REF!</v>
      </c>
      <c r="R166" s="33" t="e">
        <f>IF('Crisis Indicator Data'!#REF!="No Data",1,IF(#REF!&lt;&gt;"",1,0))</f>
        <v>#REF!</v>
      </c>
      <c r="S166" s="33" t="e">
        <f>IF('Crisis Indicator Data'!#REF!="No Data",1,IF(#REF!&lt;&gt;"",1,0))</f>
        <v>#REF!</v>
      </c>
      <c r="T166" s="33" t="e">
        <f>IF('Crisis Indicator Data'!#REF!="No Data",1,IF(#REF!&lt;&gt;"",1,0))</f>
        <v>#REF!</v>
      </c>
      <c r="U166" s="33" t="e">
        <f>IF('Crisis Indicator Data'!#REF!="No Data",1,IF(#REF!&lt;&gt;"",1,0))</f>
        <v>#REF!</v>
      </c>
      <c r="V166" s="33" t="e">
        <f>IF('Crisis Indicator Data'!#REF!="No Data",1,IF(#REF!&lt;&gt;"",1,0))</f>
        <v>#REF!</v>
      </c>
      <c r="W166" s="33" t="e">
        <f>IF('Crisis Indicator Data'!#REF!="No Data",1,IF(#REF!&lt;&gt;"",1,0))</f>
        <v>#REF!</v>
      </c>
      <c r="X166" s="33" t="e">
        <f>IF('Crisis Indicator Data'!#REF!="No Data",1,IF(#REF!&lt;&gt;"",1,0))</f>
        <v>#REF!</v>
      </c>
      <c r="Y166" s="33" t="e">
        <f>IF('Crisis Indicator Data'!#REF!="No Data",1,IF(#REF!&lt;&gt;"",1,0))</f>
        <v>#REF!</v>
      </c>
      <c r="Z166" s="33" t="e">
        <f>IF('Crisis Indicator Data'!#REF!="No Data",1,IF(#REF!&lt;&gt;"",1,0))</f>
        <v>#REF!</v>
      </c>
      <c r="AA166" s="33" t="e">
        <f>IF('Crisis Indicator Data'!#REF!="No Data",1,IF(#REF!&lt;&gt;"",1,0))</f>
        <v>#REF!</v>
      </c>
      <c r="AB166" s="33" t="e">
        <f>IF('Crisis Indicator Data'!#REF!="No Data",1,IF(#REF!&lt;&gt;"",1,0))</f>
        <v>#REF!</v>
      </c>
      <c r="AC166" s="33" t="e">
        <f>IF('Crisis Indicator Data'!#REF!="No Data",1,IF(#REF!&lt;&gt;"",1,0))</f>
        <v>#REF!</v>
      </c>
      <c r="AD166" s="33" t="e">
        <f>IF('Crisis Indicator Data'!#REF!="No Data",1,IF(#REF!&lt;&gt;"",1,0))</f>
        <v>#REF!</v>
      </c>
      <c r="AE166" s="33" t="e">
        <f>IF('Crisis Indicator Data'!#REF!="No Data",1,IF(#REF!&lt;&gt;"",1,0))</f>
        <v>#REF!</v>
      </c>
      <c r="AF166" s="33" t="e">
        <f>IF('Crisis Indicator Data'!#REF!="No Data",1,IF(#REF!&lt;&gt;"",1,0))</f>
        <v>#REF!</v>
      </c>
      <c r="AG166" s="33" t="e">
        <f>IF('Crisis Indicator Data'!#REF!="No Data",1,IF(#REF!&lt;&gt;"",1,0))</f>
        <v>#REF!</v>
      </c>
      <c r="AH166" s="33" t="e">
        <f>IF('Crisis Indicator Data'!#REF!="No Data",1,IF(#REF!&lt;&gt;"",1,0))</f>
        <v>#REF!</v>
      </c>
      <c r="AI166" s="33" t="e">
        <f>IF('Crisis Indicator Data'!#REF!="No Data",1,IF(#REF!&lt;&gt;"",1,0))</f>
        <v>#REF!</v>
      </c>
      <c r="AJ166" s="33" t="e">
        <f>IF('Crisis Indicator Data'!#REF!="No Data",1,IF(#REF!&lt;&gt;"",1,0))</f>
        <v>#REF!</v>
      </c>
      <c r="AK166" s="33" t="e">
        <f>IF('Crisis Indicator Data'!#REF!="No Data",1,IF(#REF!&lt;&gt;"",1,0))</f>
        <v>#REF!</v>
      </c>
      <c r="AL166" s="33" t="e">
        <f>IF('Crisis Indicator Data'!#REF!="No Data",1,IF(#REF!&lt;&gt;"",1,0))</f>
        <v>#REF!</v>
      </c>
      <c r="AM166" s="33" t="e">
        <f>IF('Crisis Indicator Data'!#REF!="No Data",1,IF(#REF!&lt;&gt;"",1,0))</f>
        <v>#REF!</v>
      </c>
      <c r="AN166" s="33" t="e">
        <f>IF('Crisis Indicator Data'!#REF!="No Data",1,IF(#REF!&lt;&gt;"",1,0))</f>
        <v>#REF!</v>
      </c>
      <c r="AO166" s="33" t="e">
        <f>IF('Crisis Indicator Data'!#REF!="No Data",1,IF(#REF!&lt;&gt;"",1,0))</f>
        <v>#REF!</v>
      </c>
      <c r="AP166" s="33" t="e">
        <f>IF('Crisis Indicator Data'!#REF!="No Data",1,IF(#REF!&lt;&gt;"",1,0))</f>
        <v>#REF!</v>
      </c>
      <c r="AQ166" s="33" t="e">
        <f>IF('Crisis Indicator Data'!#REF!="No Data",1,IF(#REF!&lt;&gt;"",1,0))</f>
        <v>#REF!</v>
      </c>
      <c r="AR166" s="33" t="e">
        <f>IF('Crisis Indicator Data'!#REF!="No Data",1,IF(#REF!&lt;&gt;"",1,0))</f>
        <v>#REF!</v>
      </c>
      <c r="AS166" s="33" t="e">
        <f>IF('Crisis Indicator Data'!#REF!="No Data",1,IF(#REF!&lt;&gt;"",1,0))</f>
        <v>#REF!</v>
      </c>
      <c r="AT166" s="33" t="e">
        <f>IF('Crisis Indicator Data'!#REF!="No Data",1,IF(#REF!&lt;&gt;"",1,0))</f>
        <v>#REF!</v>
      </c>
      <c r="AU166" s="33" t="e">
        <f>IF('Crisis Indicator Data'!#REF!="No Data",1,IF(#REF!&lt;&gt;"",1,0))</f>
        <v>#REF!</v>
      </c>
      <c r="AV166" s="33" t="e">
        <f>IF('Crisis Indicator Data'!#REF!="No Data",1,IF(#REF!&lt;&gt;"",1,0))</f>
        <v>#REF!</v>
      </c>
      <c r="AW166" s="33" t="e">
        <f>IF('Crisis Indicator Data'!#REF!="No Data",1,IF(#REF!&lt;&gt;"",1,0))</f>
        <v>#REF!</v>
      </c>
      <c r="AX166" s="33" t="e">
        <f>IF('Crisis Indicator Data'!#REF!="No Data",1,IF(#REF!&lt;&gt;"",1,0))</f>
        <v>#REF!</v>
      </c>
      <c r="AY166" s="33" t="e">
        <f>IF('Crisis Indicator Data'!#REF!="No Data",1,IF(#REF!&lt;&gt;"",1,0))</f>
        <v>#REF!</v>
      </c>
      <c r="AZ166" s="33" t="e">
        <f>IF('Crisis Indicator Data'!#REF!="No Data",1,IF(#REF!&lt;&gt;"",1,0))</f>
        <v>#REF!</v>
      </c>
      <c r="BA166" t="e">
        <f t="shared" si="4"/>
        <v>#REF!</v>
      </c>
      <c r="BB166" s="35" t="e">
        <f t="shared" si="5"/>
        <v>#REF!</v>
      </c>
    </row>
    <row r="167" spans="1:54" x14ac:dyDescent="0.3">
      <c r="A167" t="s">
        <v>314</v>
      </c>
      <c r="B167" s="33" t="e">
        <f>IF('Crisis Indicator Data'!#REF!="No Data",1,IF(#REF!&lt;&gt;"",1,0))</f>
        <v>#REF!</v>
      </c>
      <c r="C167" s="33" t="e">
        <f>IF('Crisis Indicator Data'!#REF!="No Data",1,IF(#REF!&lt;&gt;"",1,0))</f>
        <v>#REF!</v>
      </c>
      <c r="D167" s="33" t="e">
        <f>IF('Crisis Indicator Data'!#REF!="No Data",1,IF(#REF!&lt;&gt;"",1,0))</f>
        <v>#REF!</v>
      </c>
      <c r="E167" s="33" t="e">
        <f>IF('Crisis Indicator Data'!#REF!="No Data",1,IF(#REF!&lt;&gt;"",1,0))</f>
        <v>#REF!</v>
      </c>
      <c r="F167" s="33" t="e">
        <f>IF('Crisis Indicator Data'!#REF!="No Data",1,IF(#REF!&lt;&gt;"",1,0))</f>
        <v>#REF!</v>
      </c>
      <c r="G167" s="33" t="e">
        <f>IF('Crisis Indicator Data'!#REF!="No Data",1,IF(#REF!&lt;&gt;"",1,0))</f>
        <v>#REF!</v>
      </c>
      <c r="H167" s="33" t="e">
        <f>IF('Crisis Indicator Data'!#REF!="No Data",1,IF(#REF!&lt;&gt;"",1,0))</f>
        <v>#REF!</v>
      </c>
      <c r="I167" s="33" t="e">
        <f>IF('Crisis Indicator Data'!#REF!="No Data",1,IF(#REF!&lt;&gt;"",1,0))</f>
        <v>#REF!</v>
      </c>
      <c r="J167" s="33" t="e">
        <f>IF('Crisis Indicator Data'!#REF!="No Data",1,IF(#REF!&lt;&gt;"",1,0))</f>
        <v>#REF!</v>
      </c>
      <c r="K167" s="33" t="e">
        <f>IF('Crisis Indicator Data'!#REF!="No Data",1,IF(#REF!&lt;&gt;"",1,0))</f>
        <v>#REF!</v>
      </c>
      <c r="L167" s="33" t="e">
        <f>IF('Crisis Indicator Data'!#REF!="No Data",1,IF(#REF!&lt;&gt;"",1,0))</f>
        <v>#REF!</v>
      </c>
      <c r="M167" s="33" t="e">
        <f>IF('Crisis Indicator Data'!#REF!="No Data",1,IF(#REF!&lt;&gt;"",1,0))</f>
        <v>#REF!</v>
      </c>
      <c r="N167" s="33" t="e">
        <f>IF('Crisis Indicator Data'!#REF!="No Data",1,IF(#REF!&lt;&gt;"",1,0))</f>
        <v>#REF!</v>
      </c>
      <c r="O167" s="33" t="e">
        <f>IF('Crisis Indicator Data'!#REF!="No Data",1,IF(#REF!&lt;&gt;"",1,0))</f>
        <v>#REF!</v>
      </c>
      <c r="P167" s="33" t="e">
        <f>IF('Crisis Indicator Data'!#REF!="No Data",1,IF(#REF!&lt;&gt;"",1,0))</f>
        <v>#REF!</v>
      </c>
      <c r="Q167" s="33" t="e">
        <f>IF('Crisis Indicator Data'!#REF!="No Data",1,IF(#REF!&lt;&gt;"",1,0))</f>
        <v>#REF!</v>
      </c>
      <c r="R167" s="33" t="e">
        <f>IF('Crisis Indicator Data'!#REF!="No Data",1,IF(#REF!&lt;&gt;"",1,0))</f>
        <v>#REF!</v>
      </c>
      <c r="S167" s="33" t="e">
        <f>IF('Crisis Indicator Data'!#REF!="No Data",1,IF(#REF!&lt;&gt;"",1,0))</f>
        <v>#REF!</v>
      </c>
      <c r="T167" s="33" t="e">
        <f>IF('Crisis Indicator Data'!#REF!="No Data",1,IF(#REF!&lt;&gt;"",1,0))</f>
        <v>#REF!</v>
      </c>
      <c r="U167" s="33" t="e">
        <f>IF('Crisis Indicator Data'!#REF!="No Data",1,IF(#REF!&lt;&gt;"",1,0))</f>
        <v>#REF!</v>
      </c>
      <c r="V167" s="33" t="e">
        <f>IF('Crisis Indicator Data'!#REF!="No Data",1,IF(#REF!&lt;&gt;"",1,0))</f>
        <v>#REF!</v>
      </c>
      <c r="W167" s="33" t="e">
        <f>IF('Crisis Indicator Data'!#REF!="No Data",1,IF(#REF!&lt;&gt;"",1,0))</f>
        <v>#REF!</v>
      </c>
      <c r="X167" s="33" t="e">
        <f>IF('Crisis Indicator Data'!#REF!="No Data",1,IF(#REF!&lt;&gt;"",1,0))</f>
        <v>#REF!</v>
      </c>
      <c r="Y167" s="33" t="e">
        <f>IF('Crisis Indicator Data'!#REF!="No Data",1,IF(#REF!&lt;&gt;"",1,0))</f>
        <v>#REF!</v>
      </c>
      <c r="Z167" s="33" t="e">
        <f>IF('Crisis Indicator Data'!#REF!="No Data",1,IF(#REF!&lt;&gt;"",1,0))</f>
        <v>#REF!</v>
      </c>
      <c r="AA167" s="33" t="e">
        <f>IF('Crisis Indicator Data'!#REF!="No Data",1,IF(#REF!&lt;&gt;"",1,0))</f>
        <v>#REF!</v>
      </c>
      <c r="AB167" s="33" t="e">
        <f>IF('Crisis Indicator Data'!#REF!="No Data",1,IF(#REF!&lt;&gt;"",1,0))</f>
        <v>#REF!</v>
      </c>
      <c r="AC167" s="33" t="e">
        <f>IF('Crisis Indicator Data'!#REF!="No Data",1,IF(#REF!&lt;&gt;"",1,0))</f>
        <v>#REF!</v>
      </c>
      <c r="AD167" s="33" t="e">
        <f>IF('Crisis Indicator Data'!#REF!="No Data",1,IF(#REF!&lt;&gt;"",1,0))</f>
        <v>#REF!</v>
      </c>
      <c r="AE167" s="33" t="e">
        <f>IF('Crisis Indicator Data'!#REF!="No Data",1,IF(#REF!&lt;&gt;"",1,0))</f>
        <v>#REF!</v>
      </c>
      <c r="AF167" s="33" t="e">
        <f>IF('Crisis Indicator Data'!#REF!="No Data",1,IF(#REF!&lt;&gt;"",1,0))</f>
        <v>#REF!</v>
      </c>
      <c r="AG167" s="33" t="e">
        <f>IF('Crisis Indicator Data'!#REF!="No Data",1,IF(#REF!&lt;&gt;"",1,0))</f>
        <v>#REF!</v>
      </c>
      <c r="AH167" s="33" t="e">
        <f>IF('Crisis Indicator Data'!#REF!="No Data",1,IF(#REF!&lt;&gt;"",1,0))</f>
        <v>#REF!</v>
      </c>
      <c r="AI167" s="33" t="e">
        <f>IF('Crisis Indicator Data'!#REF!="No Data",1,IF(#REF!&lt;&gt;"",1,0))</f>
        <v>#REF!</v>
      </c>
      <c r="AJ167" s="33" t="e">
        <f>IF('Crisis Indicator Data'!#REF!="No Data",1,IF(#REF!&lt;&gt;"",1,0))</f>
        <v>#REF!</v>
      </c>
      <c r="AK167" s="33" t="e">
        <f>IF('Crisis Indicator Data'!#REF!="No Data",1,IF(#REF!&lt;&gt;"",1,0))</f>
        <v>#REF!</v>
      </c>
      <c r="AL167" s="33" t="e">
        <f>IF('Crisis Indicator Data'!#REF!="No Data",1,IF(#REF!&lt;&gt;"",1,0))</f>
        <v>#REF!</v>
      </c>
      <c r="AM167" s="33" t="e">
        <f>IF('Crisis Indicator Data'!#REF!="No Data",1,IF(#REF!&lt;&gt;"",1,0))</f>
        <v>#REF!</v>
      </c>
      <c r="AN167" s="33" t="e">
        <f>IF('Crisis Indicator Data'!#REF!="No Data",1,IF(#REF!&lt;&gt;"",1,0))</f>
        <v>#REF!</v>
      </c>
      <c r="AO167" s="33" t="e">
        <f>IF('Crisis Indicator Data'!#REF!="No Data",1,IF(#REF!&lt;&gt;"",1,0))</f>
        <v>#REF!</v>
      </c>
      <c r="AP167" s="33" t="e">
        <f>IF('Crisis Indicator Data'!#REF!="No Data",1,IF(#REF!&lt;&gt;"",1,0))</f>
        <v>#REF!</v>
      </c>
      <c r="AQ167" s="33" t="e">
        <f>IF('Crisis Indicator Data'!#REF!="No Data",1,IF(#REF!&lt;&gt;"",1,0))</f>
        <v>#REF!</v>
      </c>
      <c r="AR167" s="33" t="e">
        <f>IF('Crisis Indicator Data'!#REF!="No Data",1,IF(#REF!&lt;&gt;"",1,0))</f>
        <v>#REF!</v>
      </c>
      <c r="AS167" s="33" t="e">
        <f>IF('Crisis Indicator Data'!#REF!="No Data",1,IF(#REF!&lt;&gt;"",1,0))</f>
        <v>#REF!</v>
      </c>
      <c r="AT167" s="33" t="e">
        <f>IF('Crisis Indicator Data'!#REF!="No Data",1,IF(#REF!&lt;&gt;"",1,0))</f>
        <v>#REF!</v>
      </c>
      <c r="AU167" s="33" t="e">
        <f>IF('Crisis Indicator Data'!#REF!="No Data",1,IF(#REF!&lt;&gt;"",1,0))</f>
        <v>#REF!</v>
      </c>
      <c r="AV167" s="33" t="e">
        <f>IF('Crisis Indicator Data'!#REF!="No Data",1,IF(#REF!&lt;&gt;"",1,0))</f>
        <v>#REF!</v>
      </c>
      <c r="AW167" s="33" t="e">
        <f>IF('Crisis Indicator Data'!#REF!="No Data",1,IF(#REF!&lt;&gt;"",1,0))</f>
        <v>#REF!</v>
      </c>
      <c r="AX167" s="33" t="e">
        <f>IF('Crisis Indicator Data'!#REF!="No Data",1,IF(#REF!&lt;&gt;"",1,0))</f>
        <v>#REF!</v>
      </c>
      <c r="AY167" s="33" t="e">
        <f>IF('Crisis Indicator Data'!#REF!="No Data",1,IF(#REF!&lt;&gt;"",1,0))</f>
        <v>#REF!</v>
      </c>
      <c r="AZ167" s="33" t="e">
        <f>IF('Crisis Indicator Data'!#REF!="No Data",1,IF(#REF!&lt;&gt;"",1,0))</f>
        <v>#REF!</v>
      </c>
      <c r="BA167" t="e">
        <f t="shared" si="4"/>
        <v>#REF!</v>
      </c>
      <c r="BB167" s="35" t="e">
        <f t="shared" si="5"/>
        <v>#REF!</v>
      </c>
    </row>
    <row r="168" spans="1:54" x14ac:dyDescent="0.3">
      <c r="A168" t="s">
        <v>315</v>
      </c>
      <c r="B168" s="33" t="e">
        <f>IF('Crisis Indicator Data'!#REF!="No Data",1,IF(#REF!&lt;&gt;"",1,0))</f>
        <v>#REF!</v>
      </c>
      <c r="C168" s="33" t="e">
        <f>IF('Crisis Indicator Data'!#REF!="No Data",1,IF(#REF!&lt;&gt;"",1,0))</f>
        <v>#REF!</v>
      </c>
      <c r="D168" s="33" t="e">
        <f>IF('Crisis Indicator Data'!#REF!="No Data",1,IF(#REF!&lt;&gt;"",1,0))</f>
        <v>#REF!</v>
      </c>
      <c r="E168" s="33" t="e">
        <f>IF('Crisis Indicator Data'!#REF!="No Data",1,IF(#REF!&lt;&gt;"",1,0))</f>
        <v>#REF!</v>
      </c>
      <c r="F168" s="33" t="e">
        <f>IF('Crisis Indicator Data'!#REF!="No Data",1,IF(#REF!&lt;&gt;"",1,0))</f>
        <v>#REF!</v>
      </c>
      <c r="G168" s="33" t="e">
        <f>IF('Crisis Indicator Data'!#REF!="No Data",1,IF(#REF!&lt;&gt;"",1,0))</f>
        <v>#REF!</v>
      </c>
      <c r="H168" s="33" t="e">
        <f>IF('Crisis Indicator Data'!#REF!="No Data",1,IF(#REF!&lt;&gt;"",1,0))</f>
        <v>#REF!</v>
      </c>
      <c r="I168" s="33" t="e">
        <f>IF('Crisis Indicator Data'!#REF!="No Data",1,IF(#REF!&lt;&gt;"",1,0))</f>
        <v>#REF!</v>
      </c>
      <c r="J168" s="33" t="e">
        <f>IF('Crisis Indicator Data'!#REF!="No Data",1,IF(#REF!&lt;&gt;"",1,0))</f>
        <v>#REF!</v>
      </c>
      <c r="K168" s="33" t="e">
        <f>IF('Crisis Indicator Data'!#REF!="No Data",1,IF(#REF!&lt;&gt;"",1,0))</f>
        <v>#REF!</v>
      </c>
      <c r="L168" s="33" t="e">
        <f>IF('Crisis Indicator Data'!#REF!="No Data",1,IF(#REF!&lt;&gt;"",1,0))</f>
        <v>#REF!</v>
      </c>
      <c r="M168" s="33" t="e">
        <f>IF('Crisis Indicator Data'!#REF!="No Data",1,IF(#REF!&lt;&gt;"",1,0))</f>
        <v>#REF!</v>
      </c>
      <c r="N168" s="33" t="e">
        <f>IF('Crisis Indicator Data'!#REF!="No Data",1,IF(#REF!&lt;&gt;"",1,0))</f>
        <v>#REF!</v>
      </c>
      <c r="O168" s="33" t="e">
        <f>IF('Crisis Indicator Data'!#REF!="No Data",1,IF(#REF!&lt;&gt;"",1,0))</f>
        <v>#REF!</v>
      </c>
      <c r="P168" s="33" t="e">
        <f>IF('Crisis Indicator Data'!#REF!="No Data",1,IF(#REF!&lt;&gt;"",1,0))</f>
        <v>#REF!</v>
      </c>
      <c r="Q168" s="33" t="e">
        <f>IF('Crisis Indicator Data'!#REF!="No Data",1,IF(#REF!&lt;&gt;"",1,0))</f>
        <v>#REF!</v>
      </c>
      <c r="R168" s="33" t="e">
        <f>IF('Crisis Indicator Data'!#REF!="No Data",1,IF(#REF!&lt;&gt;"",1,0))</f>
        <v>#REF!</v>
      </c>
      <c r="S168" s="33" t="e">
        <f>IF('Crisis Indicator Data'!#REF!="No Data",1,IF(#REF!&lt;&gt;"",1,0))</f>
        <v>#REF!</v>
      </c>
      <c r="T168" s="33" t="e">
        <f>IF('Crisis Indicator Data'!#REF!="No Data",1,IF(#REF!&lt;&gt;"",1,0))</f>
        <v>#REF!</v>
      </c>
      <c r="U168" s="33" t="e">
        <f>IF('Crisis Indicator Data'!#REF!="No Data",1,IF(#REF!&lt;&gt;"",1,0))</f>
        <v>#REF!</v>
      </c>
      <c r="V168" s="33" t="e">
        <f>IF('Crisis Indicator Data'!#REF!="No Data",1,IF(#REF!&lt;&gt;"",1,0))</f>
        <v>#REF!</v>
      </c>
      <c r="W168" s="33" t="e">
        <f>IF('Crisis Indicator Data'!#REF!="No Data",1,IF(#REF!&lt;&gt;"",1,0))</f>
        <v>#REF!</v>
      </c>
      <c r="X168" s="33" t="e">
        <f>IF('Crisis Indicator Data'!#REF!="No Data",1,IF(#REF!&lt;&gt;"",1,0))</f>
        <v>#REF!</v>
      </c>
      <c r="Y168" s="33" t="e">
        <f>IF('Crisis Indicator Data'!#REF!="No Data",1,IF(#REF!&lt;&gt;"",1,0))</f>
        <v>#REF!</v>
      </c>
      <c r="Z168" s="33" t="e">
        <f>IF('Crisis Indicator Data'!#REF!="No Data",1,IF(#REF!&lt;&gt;"",1,0))</f>
        <v>#REF!</v>
      </c>
      <c r="AA168" s="33" t="e">
        <f>IF('Crisis Indicator Data'!#REF!="No Data",1,IF(#REF!&lt;&gt;"",1,0))</f>
        <v>#REF!</v>
      </c>
      <c r="AB168" s="33" t="e">
        <f>IF('Crisis Indicator Data'!#REF!="No Data",1,IF(#REF!&lt;&gt;"",1,0))</f>
        <v>#REF!</v>
      </c>
      <c r="AC168" s="33" t="e">
        <f>IF('Crisis Indicator Data'!#REF!="No Data",1,IF(#REF!&lt;&gt;"",1,0))</f>
        <v>#REF!</v>
      </c>
      <c r="AD168" s="33" t="e">
        <f>IF('Crisis Indicator Data'!#REF!="No Data",1,IF(#REF!&lt;&gt;"",1,0))</f>
        <v>#REF!</v>
      </c>
      <c r="AE168" s="33" t="e">
        <f>IF('Crisis Indicator Data'!#REF!="No Data",1,IF(#REF!&lt;&gt;"",1,0))</f>
        <v>#REF!</v>
      </c>
      <c r="AF168" s="33" t="e">
        <f>IF('Crisis Indicator Data'!#REF!="No Data",1,IF(#REF!&lt;&gt;"",1,0))</f>
        <v>#REF!</v>
      </c>
      <c r="AG168" s="33" t="e">
        <f>IF('Crisis Indicator Data'!#REF!="No Data",1,IF(#REF!&lt;&gt;"",1,0))</f>
        <v>#REF!</v>
      </c>
      <c r="AH168" s="33" t="e">
        <f>IF('Crisis Indicator Data'!#REF!="No Data",1,IF(#REF!&lt;&gt;"",1,0))</f>
        <v>#REF!</v>
      </c>
      <c r="AI168" s="33" t="e">
        <f>IF('Crisis Indicator Data'!#REF!="No Data",1,IF(#REF!&lt;&gt;"",1,0))</f>
        <v>#REF!</v>
      </c>
      <c r="AJ168" s="33" t="e">
        <f>IF('Crisis Indicator Data'!#REF!="No Data",1,IF(#REF!&lt;&gt;"",1,0))</f>
        <v>#REF!</v>
      </c>
      <c r="AK168" s="33" t="e">
        <f>IF('Crisis Indicator Data'!#REF!="No Data",1,IF(#REF!&lt;&gt;"",1,0))</f>
        <v>#REF!</v>
      </c>
      <c r="AL168" s="33" t="e">
        <f>IF('Crisis Indicator Data'!#REF!="No Data",1,IF(#REF!&lt;&gt;"",1,0))</f>
        <v>#REF!</v>
      </c>
      <c r="AM168" s="33" t="e">
        <f>IF('Crisis Indicator Data'!#REF!="No Data",1,IF(#REF!&lt;&gt;"",1,0))</f>
        <v>#REF!</v>
      </c>
      <c r="AN168" s="33" t="e">
        <f>IF('Crisis Indicator Data'!#REF!="No Data",1,IF(#REF!&lt;&gt;"",1,0))</f>
        <v>#REF!</v>
      </c>
      <c r="AO168" s="33" t="e">
        <f>IF('Crisis Indicator Data'!#REF!="No Data",1,IF(#REF!&lt;&gt;"",1,0))</f>
        <v>#REF!</v>
      </c>
      <c r="AP168" s="33" t="e">
        <f>IF('Crisis Indicator Data'!#REF!="No Data",1,IF(#REF!&lt;&gt;"",1,0))</f>
        <v>#REF!</v>
      </c>
      <c r="AQ168" s="33" t="e">
        <f>IF('Crisis Indicator Data'!#REF!="No Data",1,IF(#REF!&lt;&gt;"",1,0))</f>
        <v>#REF!</v>
      </c>
      <c r="AR168" s="33" t="e">
        <f>IF('Crisis Indicator Data'!#REF!="No Data",1,IF(#REF!&lt;&gt;"",1,0))</f>
        <v>#REF!</v>
      </c>
      <c r="AS168" s="33" t="e">
        <f>IF('Crisis Indicator Data'!#REF!="No Data",1,IF(#REF!&lt;&gt;"",1,0))</f>
        <v>#REF!</v>
      </c>
      <c r="AT168" s="33" t="e">
        <f>IF('Crisis Indicator Data'!#REF!="No Data",1,IF(#REF!&lt;&gt;"",1,0))</f>
        <v>#REF!</v>
      </c>
      <c r="AU168" s="33" t="e">
        <f>IF('Crisis Indicator Data'!#REF!="No Data",1,IF(#REF!&lt;&gt;"",1,0))</f>
        <v>#REF!</v>
      </c>
      <c r="AV168" s="33" t="e">
        <f>IF('Crisis Indicator Data'!#REF!="No Data",1,IF(#REF!&lt;&gt;"",1,0))</f>
        <v>#REF!</v>
      </c>
      <c r="AW168" s="33" t="e">
        <f>IF('Crisis Indicator Data'!#REF!="No Data",1,IF(#REF!&lt;&gt;"",1,0))</f>
        <v>#REF!</v>
      </c>
      <c r="AX168" s="33" t="e">
        <f>IF('Crisis Indicator Data'!#REF!="No Data",1,IF(#REF!&lt;&gt;"",1,0))</f>
        <v>#REF!</v>
      </c>
      <c r="AY168" s="33" t="e">
        <f>IF('Crisis Indicator Data'!#REF!="No Data",1,IF(#REF!&lt;&gt;"",1,0))</f>
        <v>#REF!</v>
      </c>
      <c r="AZ168" s="33" t="e">
        <f>IF('Crisis Indicator Data'!#REF!="No Data",1,IF(#REF!&lt;&gt;"",1,0))</f>
        <v>#REF!</v>
      </c>
      <c r="BA168" t="e">
        <f t="shared" si="4"/>
        <v>#REF!</v>
      </c>
      <c r="BB168" s="35" t="e">
        <f t="shared" si="5"/>
        <v>#REF!</v>
      </c>
    </row>
    <row r="169" spans="1:54" x14ac:dyDescent="0.3">
      <c r="A169" t="s">
        <v>317</v>
      </c>
      <c r="B169" s="33" t="e">
        <f>IF('Crisis Indicator Data'!#REF!="No Data",1,IF(#REF!&lt;&gt;"",1,0))</f>
        <v>#REF!</v>
      </c>
      <c r="C169" s="33" t="e">
        <f>IF('Crisis Indicator Data'!#REF!="No Data",1,IF(#REF!&lt;&gt;"",1,0))</f>
        <v>#REF!</v>
      </c>
      <c r="D169" s="33" t="e">
        <f>IF('Crisis Indicator Data'!#REF!="No Data",1,IF(#REF!&lt;&gt;"",1,0))</f>
        <v>#REF!</v>
      </c>
      <c r="E169" s="33" t="e">
        <f>IF('Crisis Indicator Data'!#REF!="No Data",1,IF(#REF!&lt;&gt;"",1,0))</f>
        <v>#REF!</v>
      </c>
      <c r="F169" s="33" t="e">
        <f>IF('Crisis Indicator Data'!#REF!="No Data",1,IF(#REF!&lt;&gt;"",1,0))</f>
        <v>#REF!</v>
      </c>
      <c r="G169" s="33" t="e">
        <f>IF('Crisis Indicator Data'!#REF!="No Data",1,IF(#REF!&lt;&gt;"",1,0))</f>
        <v>#REF!</v>
      </c>
      <c r="H169" s="33" t="e">
        <f>IF('Crisis Indicator Data'!#REF!="No Data",1,IF(#REF!&lt;&gt;"",1,0))</f>
        <v>#REF!</v>
      </c>
      <c r="I169" s="33" t="e">
        <f>IF('Crisis Indicator Data'!#REF!="No Data",1,IF(#REF!&lt;&gt;"",1,0))</f>
        <v>#REF!</v>
      </c>
      <c r="J169" s="33" t="e">
        <f>IF('Crisis Indicator Data'!#REF!="No Data",1,IF(#REF!&lt;&gt;"",1,0))</f>
        <v>#REF!</v>
      </c>
      <c r="K169" s="33" t="e">
        <f>IF('Crisis Indicator Data'!#REF!="No Data",1,IF(#REF!&lt;&gt;"",1,0))</f>
        <v>#REF!</v>
      </c>
      <c r="L169" s="33" t="e">
        <f>IF('Crisis Indicator Data'!#REF!="No Data",1,IF(#REF!&lt;&gt;"",1,0))</f>
        <v>#REF!</v>
      </c>
      <c r="M169" s="33" t="e">
        <f>IF('Crisis Indicator Data'!#REF!="No Data",1,IF(#REF!&lt;&gt;"",1,0))</f>
        <v>#REF!</v>
      </c>
      <c r="N169" s="33" t="e">
        <f>IF('Crisis Indicator Data'!#REF!="No Data",1,IF(#REF!&lt;&gt;"",1,0))</f>
        <v>#REF!</v>
      </c>
      <c r="O169" s="33" t="e">
        <f>IF('Crisis Indicator Data'!#REF!="No Data",1,IF(#REF!&lt;&gt;"",1,0))</f>
        <v>#REF!</v>
      </c>
      <c r="P169" s="33" t="e">
        <f>IF('Crisis Indicator Data'!#REF!="No Data",1,IF(#REF!&lt;&gt;"",1,0))</f>
        <v>#REF!</v>
      </c>
      <c r="Q169" s="33" t="e">
        <f>IF('Crisis Indicator Data'!#REF!="No Data",1,IF(#REF!&lt;&gt;"",1,0))</f>
        <v>#REF!</v>
      </c>
      <c r="R169" s="33" t="e">
        <f>IF('Crisis Indicator Data'!#REF!="No Data",1,IF(#REF!&lt;&gt;"",1,0))</f>
        <v>#REF!</v>
      </c>
      <c r="S169" s="33" t="e">
        <f>IF('Crisis Indicator Data'!#REF!="No Data",1,IF(#REF!&lt;&gt;"",1,0))</f>
        <v>#REF!</v>
      </c>
      <c r="T169" s="33" t="e">
        <f>IF('Crisis Indicator Data'!#REF!="No Data",1,IF(#REF!&lt;&gt;"",1,0))</f>
        <v>#REF!</v>
      </c>
      <c r="U169" s="33" t="e">
        <f>IF('Crisis Indicator Data'!#REF!="No Data",1,IF(#REF!&lt;&gt;"",1,0))</f>
        <v>#REF!</v>
      </c>
      <c r="V169" s="33" t="e">
        <f>IF('Crisis Indicator Data'!#REF!="No Data",1,IF(#REF!&lt;&gt;"",1,0))</f>
        <v>#REF!</v>
      </c>
      <c r="W169" s="33" t="e">
        <f>IF('Crisis Indicator Data'!#REF!="No Data",1,IF(#REF!&lt;&gt;"",1,0))</f>
        <v>#REF!</v>
      </c>
      <c r="X169" s="33" t="e">
        <f>IF('Crisis Indicator Data'!#REF!="No Data",1,IF(#REF!&lt;&gt;"",1,0))</f>
        <v>#REF!</v>
      </c>
      <c r="Y169" s="33" t="e">
        <f>IF('Crisis Indicator Data'!#REF!="No Data",1,IF(#REF!&lt;&gt;"",1,0))</f>
        <v>#REF!</v>
      </c>
      <c r="Z169" s="33" t="e">
        <f>IF('Crisis Indicator Data'!#REF!="No Data",1,IF(#REF!&lt;&gt;"",1,0))</f>
        <v>#REF!</v>
      </c>
      <c r="AA169" s="33" t="e">
        <f>IF('Crisis Indicator Data'!#REF!="No Data",1,IF(#REF!&lt;&gt;"",1,0))</f>
        <v>#REF!</v>
      </c>
      <c r="AB169" s="33" t="e">
        <f>IF('Crisis Indicator Data'!#REF!="No Data",1,IF(#REF!&lt;&gt;"",1,0))</f>
        <v>#REF!</v>
      </c>
      <c r="AC169" s="33" t="e">
        <f>IF('Crisis Indicator Data'!#REF!="No Data",1,IF(#REF!&lt;&gt;"",1,0))</f>
        <v>#REF!</v>
      </c>
      <c r="AD169" s="33" t="e">
        <f>IF('Crisis Indicator Data'!#REF!="No Data",1,IF(#REF!&lt;&gt;"",1,0))</f>
        <v>#REF!</v>
      </c>
      <c r="AE169" s="33" t="e">
        <f>IF('Crisis Indicator Data'!#REF!="No Data",1,IF(#REF!&lt;&gt;"",1,0))</f>
        <v>#REF!</v>
      </c>
      <c r="AF169" s="33" t="e">
        <f>IF('Crisis Indicator Data'!#REF!="No Data",1,IF(#REF!&lt;&gt;"",1,0))</f>
        <v>#REF!</v>
      </c>
      <c r="AG169" s="33" t="e">
        <f>IF('Crisis Indicator Data'!#REF!="No Data",1,IF(#REF!&lt;&gt;"",1,0))</f>
        <v>#REF!</v>
      </c>
      <c r="AH169" s="33" t="e">
        <f>IF('Crisis Indicator Data'!#REF!="No Data",1,IF(#REF!&lt;&gt;"",1,0))</f>
        <v>#REF!</v>
      </c>
      <c r="AI169" s="33" t="e">
        <f>IF('Crisis Indicator Data'!#REF!="No Data",1,IF(#REF!&lt;&gt;"",1,0))</f>
        <v>#REF!</v>
      </c>
      <c r="AJ169" s="33" t="e">
        <f>IF('Crisis Indicator Data'!#REF!="No Data",1,IF(#REF!&lt;&gt;"",1,0))</f>
        <v>#REF!</v>
      </c>
      <c r="AK169" s="33" t="e">
        <f>IF('Crisis Indicator Data'!#REF!="No Data",1,IF(#REF!&lt;&gt;"",1,0))</f>
        <v>#REF!</v>
      </c>
      <c r="AL169" s="33" t="e">
        <f>IF('Crisis Indicator Data'!#REF!="No Data",1,IF(#REF!&lt;&gt;"",1,0))</f>
        <v>#REF!</v>
      </c>
      <c r="AM169" s="33" t="e">
        <f>IF('Crisis Indicator Data'!#REF!="No Data",1,IF(#REF!&lt;&gt;"",1,0))</f>
        <v>#REF!</v>
      </c>
      <c r="AN169" s="33" t="e">
        <f>IF('Crisis Indicator Data'!#REF!="No Data",1,IF(#REF!&lt;&gt;"",1,0))</f>
        <v>#REF!</v>
      </c>
      <c r="AO169" s="33" t="e">
        <f>IF('Crisis Indicator Data'!#REF!="No Data",1,IF(#REF!&lt;&gt;"",1,0))</f>
        <v>#REF!</v>
      </c>
      <c r="AP169" s="33" t="e">
        <f>IF('Crisis Indicator Data'!#REF!="No Data",1,IF(#REF!&lt;&gt;"",1,0))</f>
        <v>#REF!</v>
      </c>
      <c r="AQ169" s="33" t="e">
        <f>IF('Crisis Indicator Data'!#REF!="No Data",1,IF(#REF!&lt;&gt;"",1,0))</f>
        <v>#REF!</v>
      </c>
      <c r="AR169" s="33" t="e">
        <f>IF('Crisis Indicator Data'!#REF!="No Data",1,IF(#REF!&lt;&gt;"",1,0))</f>
        <v>#REF!</v>
      </c>
      <c r="AS169" s="33" t="e">
        <f>IF('Crisis Indicator Data'!#REF!="No Data",1,IF(#REF!&lt;&gt;"",1,0))</f>
        <v>#REF!</v>
      </c>
      <c r="AT169" s="33" t="e">
        <f>IF('Crisis Indicator Data'!#REF!="No Data",1,IF(#REF!&lt;&gt;"",1,0))</f>
        <v>#REF!</v>
      </c>
      <c r="AU169" s="33" t="e">
        <f>IF('Crisis Indicator Data'!#REF!="No Data",1,IF(#REF!&lt;&gt;"",1,0))</f>
        <v>#REF!</v>
      </c>
      <c r="AV169" s="33" t="e">
        <f>IF('Crisis Indicator Data'!#REF!="No Data",1,IF(#REF!&lt;&gt;"",1,0))</f>
        <v>#REF!</v>
      </c>
      <c r="AW169" s="33" t="e">
        <f>IF('Crisis Indicator Data'!#REF!="No Data",1,IF(#REF!&lt;&gt;"",1,0))</f>
        <v>#REF!</v>
      </c>
      <c r="AX169" s="33" t="e">
        <f>IF('Crisis Indicator Data'!#REF!="No Data",1,IF(#REF!&lt;&gt;"",1,0))</f>
        <v>#REF!</v>
      </c>
      <c r="AY169" s="33" t="e">
        <f>IF('Crisis Indicator Data'!#REF!="No Data",1,IF(#REF!&lt;&gt;"",1,0))</f>
        <v>#REF!</v>
      </c>
      <c r="AZ169" s="33" t="e">
        <f>IF('Crisis Indicator Data'!#REF!="No Data",1,IF(#REF!&lt;&gt;"",1,0))</f>
        <v>#REF!</v>
      </c>
      <c r="BA169" t="e">
        <f t="shared" si="4"/>
        <v>#REF!</v>
      </c>
      <c r="BB169" s="35" t="e">
        <f t="shared" si="5"/>
        <v>#REF!</v>
      </c>
    </row>
    <row r="170" spans="1:54" x14ac:dyDescent="0.3">
      <c r="A170" t="s">
        <v>318</v>
      </c>
      <c r="B170" s="33" t="e">
        <f>IF('Crisis Indicator Data'!#REF!="No Data",1,IF(#REF!&lt;&gt;"",1,0))</f>
        <v>#REF!</v>
      </c>
      <c r="C170" s="33" t="e">
        <f>IF('Crisis Indicator Data'!#REF!="No Data",1,IF(#REF!&lt;&gt;"",1,0))</f>
        <v>#REF!</v>
      </c>
      <c r="D170" s="33" t="e">
        <f>IF('Crisis Indicator Data'!#REF!="No Data",1,IF(#REF!&lt;&gt;"",1,0))</f>
        <v>#REF!</v>
      </c>
      <c r="E170" s="33" t="e">
        <f>IF('Crisis Indicator Data'!#REF!="No Data",1,IF(#REF!&lt;&gt;"",1,0))</f>
        <v>#REF!</v>
      </c>
      <c r="F170" s="33" t="e">
        <f>IF('Crisis Indicator Data'!#REF!="No Data",1,IF(#REF!&lt;&gt;"",1,0))</f>
        <v>#REF!</v>
      </c>
      <c r="G170" s="33" t="e">
        <f>IF('Crisis Indicator Data'!#REF!="No Data",1,IF(#REF!&lt;&gt;"",1,0))</f>
        <v>#REF!</v>
      </c>
      <c r="H170" s="33" t="e">
        <f>IF('Crisis Indicator Data'!#REF!="No Data",1,IF(#REF!&lt;&gt;"",1,0))</f>
        <v>#REF!</v>
      </c>
      <c r="I170" s="33" t="e">
        <f>IF('Crisis Indicator Data'!#REF!="No Data",1,IF(#REF!&lt;&gt;"",1,0))</f>
        <v>#REF!</v>
      </c>
      <c r="J170" s="33" t="e">
        <f>IF('Crisis Indicator Data'!#REF!="No Data",1,IF(#REF!&lt;&gt;"",1,0))</f>
        <v>#REF!</v>
      </c>
      <c r="K170" s="33" t="e">
        <f>IF('Crisis Indicator Data'!#REF!="No Data",1,IF(#REF!&lt;&gt;"",1,0))</f>
        <v>#REF!</v>
      </c>
      <c r="L170" s="33" t="e">
        <f>IF('Crisis Indicator Data'!#REF!="No Data",1,IF(#REF!&lt;&gt;"",1,0))</f>
        <v>#REF!</v>
      </c>
      <c r="M170" s="33" t="e">
        <f>IF('Crisis Indicator Data'!#REF!="No Data",1,IF(#REF!&lt;&gt;"",1,0))</f>
        <v>#REF!</v>
      </c>
      <c r="N170" s="33" t="e">
        <f>IF('Crisis Indicator Data'!#REF!="No Data",1,IF(#REF!&lt;&gt;"",1,0))</f>
        <v>#REF!</v>
      </c>
      <c r="O170" s="33" t="e">
        <f>IF('Crisis Indicator Data'!#REF!="No Data",1,IF(#REF!&lt;&gt;"",1,0))</f>
        <v>#REF!</v>
      </c>
      <c r="P170" s="33" t="e">
        <f>IF('Crisis Indicator Data'!#REF!="No Data",1,IF(#REF!&lt;&gt;"",1,0))</f>
        <v>#REF!</v>
      </c>
      <c r="Q170" s="33" t="e">
        <f>IF('Crisis Indicator Data'!#REF!="No Data",1,IF(#REF!&lt;&gt;"",1,0))</f>
        <v>#REF!</v>
      </c>
      <c r="R170" s="33" t="e">
        <f>IF('Crisis Indicator Data'!#REF!="No Data",1,IF(#REF!&lt;&gt;"",1,0))</f>
        <v>#REF!</v>
      </c>
      <c r="S170" s="33" t="e">
        <f>IF('Crisis Indicator Data'!#REF!="No Data",1,IF(#REF!&lt;&gt;"",1,0))</f>
        <v>#REF!</v>
      </c>
      <c r="T170" s="33" t="e">
        <f>IF('Crisis Indicator Data'!#REF!="No Data",1,IF(#REF!&lt;&gt;"",1,0))</f>
        <v>#REF!</v>
      </c>
      <c r="U170" s="33" t="e">
        <f>IF('Crisis Indicator Data'!#REF!="No Data",1,IF(#REF!&lt;&gt;"",1,0))</f>
        <v>#REF!</v>
      </c>
      <c r="V170" s="33" t="e">
        <f>IF('Crisis Indicator Data'!#REF!="No Data",1,IF(#REF!&lt;&gt;"",1,0))</f>
        <v>#REF!</v>
      </c>
      <c r="W170" s="33" t="e">
        <f>IF('Crisis Indicator Data'!#REF!="No Data",1,IF(#REF!&lt;&gt;"",1,0))</f>
        <v>#REF!</v>
      </c>
      <c r="X170" s="33" t="e">
        <f>IF('Crisis Indicator Data'!#REF!="No Data",1,IF(#REF!&lt;&gt;"",1,0))</f>
        <v>#REF!</v>
      </c>
      <c r="Y170" s="33" t="e">
        <f>IF('Crisis Indicator Data'!#REF!="No Data",1,IF(#REF!&lt;&gt;"",1,0))</f>
        <v>#REF!</v>
      </c>
      <c r="Z170" s="33" t="e">
        <f>IF('Crisis Indicator Data'!#REF!="No Data",1,IF(#REF!&lt;&gt;"",1,0))</f>
        <v>#REF!</v>
      </c>
      <c r="AA170" s="33" t="e">
        <f>IF('Crisis Indicator Data'!#REF!="No Data",1,IF(#REF!&lt;&gt;"",1,0))</f>
        <v>#REF!</v>
      </c>
      <c r="AB170" s="33" t="e">
        <f>IF('Crisis Indicator Data'!#REF!="No Data",1,IF(#REF!&lt;&gt;"",1,0))</f>
        <v>#REF!</v>
      </c>
      <c r="AC170" s="33" t="e">
        <f>IF('Crisis Indicator Data'!#REF!="No Data",1,IF(#REF!&lt;&gt;"",1,0))</f>
        <v>#REF!</v>
      </c>
      <c r="AD170" s="33" t="e">
        <f>IF('Crisis Indicator Data'!#REF!="No Data",1,IF(#REF!&lt;&gt;"",1,0))</f>
        <v>#REF!</v>
      </c>
      <c r="AE170" s="33" t="e">
        <f>IF('Crisis Indicator Data'!#REF!="No Data",1,IF(#REF!&lt;&gt;"",1,0))</f>
        <v>#REF!</v>
      </c>
      <c r="AF170" s="33" t="e">
        <f>IF('Crisis Indicator Data'!#REF!="No Data",1,IF(#REF!&lt;&gt;"",1,0))</f>
        <v>#REF!</v>
      </c>
      <c r="AG170" s="33" t="e">
        <f>IF('Crisis Indicator Data'!#REF!="No Data",1,IF(#REF!&lt;&gt;"",1,0))</f>
        <v>#REF!</v>
      </c>
      <c r="AH170" s="33" t="e">
        <f>IF('Crisis Indicator Data'!#REF!="No Data",1,IF(#REF!&lt;&gt;"",1,0))</f>
        <v>#REF!</v>
      </c>
      <c r="AI170" s="33" t="e">
        <f>IF('Crisis Indicator Data'!#REF!="No Data",1,IF(#REF!&lt;&gt;"",1,0))</f>
        <v>#REF!</v>
      </c>
      <c r="AJ170" s="33" t="e">
        <f>IF('Crisis Indicator Data'!#REF!="No Data",1,IF(#REF!&lt;&gt;"",1,0))</f>
        <v>#REF!</v>
      </c>
      <c r="AK170" s="33" t="e">
        <f>IF('Crisis Indicator Data'!#REF!="No Data",1,IF(#REF!&lt;&gt;"",1,0))</f>
        <v>#REF!</v>
      </c>
      <c r="AL170" s="33" t="e">
        <f>IF('Crisis Indicator Data'!#REF!="No Data",1,IF(#REF!&lt;&gt;"",1,0))</f>
        <v>#REF!</v>
      </c>
      <c r="AM170" s="33" t="e">
        <f>IF('Crisis Indicator Data'!#REF!="No Data",1,IF(#REF!&lt;&gt;"",1,0))</f>
        <v>#REF!</v>
      </c>
      <c r="AN170" s="33" t="e">
        <f>IF('Crisis Indicator Data'!#REF!="No Data",1,IF(#REF!&lt;&gt;"",1,0))</f>
        <v>#REF!</v>
      </c>
      <c r="AO170" s="33" t="e">
        <f>IF('Crisis Indicator Data'!#REF!="No Data",1,IF(#REF!&lt;&gt;"",1,0))</f>
        <v>#REF!</v>
      </c>
      <c r="AP170" s="33" t="e">
        <f>IF('Crisis Indicator Data'!#REF!="No Data",1,IF(#REF!&lt;&gt;"",1,0))</f>
        <v>#REF!</v>
      </c>
      <c r="AQ170" s="33" t="e">
        <f>IF('Crisis Indicator Data'!#REF!="No Data",1,IF(#REF!&lt;&gt;"",1,0))</f>
        <v>#REF!</v>
      </c>
      <c r="AR170" s="33" t="e">
        <f>IF('Crisis Indicator Data'!#REF!="No Data",1,IF(#REF!&lt;&gt;"",1,0))</f>
        <v>#REF!</v>
      </c>
      <c r="AS170" s="33" t="e">
        <f>IF('Crisis Indicator Data'!#REF!="No Data",1,IF(#REF!&lt;&gt;"",1,0))</f>
        <v>#REF!</v>
      </c>
      <c r="AT170" s="33" t="e">
        <f>IF('Crisis Indicator Data'!#REF!="No Data",1,IF(#REF!&lt;&gt;"",1,0))</f>
        <v>#REF!</v>
      </c>
      <c r="AU170" s="33" t="e">
        <f>IF('Crisis Indicator Data'!#REF!="No Data",1,IF(#REF!&lt;&gt;"",1,0))</f>
        <v>#REF!</v>
      </c>
      <c r="AV170" s="33" t="e">
        <f>IF('Crisis Indicator Data'!#REF!="No Data",1,IF(#REF!&lt;&gt;"",1,0))</f>
        <v>#REF!</v>
      </c>
      <c r="AW170" s="33" t="e">
        <f>IF('Crisis Indicator Data'!#REF!="No Data",1,IF(#REF!&lt;&gt;"",1,0))</f>
        <v>#REF!</v>
      </c>
      <c r="AX170" s="33" t="e">
        <f>IF('Crisis Indicator Data'!#REF!="No Data",1,IF(#REF!&lt;&gt;"",1,0))</f>
        <v>#REF!</v>
      </c>
      <c r="AY170" s="33" t="e">
        <f>IF('Crisis Indicator Data'!#REF!="No Data",1,IF(#REF!&lt;&gt;"",1,0))</f>
        <v>#REF!</v>
      </c>
      <c r="AZ170" s="33" t="e">
        <f>IF('Crisis Indicator Data'!#REF!="No Data",1,IF(#REF!&lt;&gt;"",1,0))</f>
        <v>#REF!</v>
      </c>
      <c r="BA170" t="e">
        <f t="shared" si="4"/>
        <v>#REF!</v>
      </c>
      <c r="BB170" s="35" t="e">
        <f t="shared" si="5"/>
        <v>#REF!</v>
      </c>
    </row>
    <row r="171" spans="1:54" x14ac:dyDescent="0.3">
      <c r="A171" t="s">
        <v>187</v>
      </c>
      <c r="B171" s="33" t="e">
        <f>IF('Crisis Indicator Data'!#REF!="No Data",1,IF(#REF!&lt;&gt;"",1,0))</f>
        <v>#REF!</v>
      </c>
      <c r="C171" s="33" t="e">
        <f>IF('Crisis Indicator Data'!#REF!="No Data",1,IF(#REF!&lt;&gt;"",1,0))</f>
        <v>#REF!</v>
      </c>
      <c r="D171" s="33" t="e">
        <f>IF('Crisis Indicator Data'!#REF!="No Data",1,IF(#REF!&lt;&gt;"",1,0))</f>
        <v>#REF!</v>
      </c>
      <c r="E171" s="33" t="e">
        <f>IF('Crisis Indicator Data'!#REF!="No Data",1,IF(#REF!&lt;&gt;"",1,0))</f>
        <v>#REF!</v>
      </c>
      <c r="F171" s="33" t="e">
        <f>IF('Crisis Indicator Data'!#REF!="No Data",1,IF(#REF!&lt;&gt;"",1,0))</f>
        <v>#REF!</v>
      </c>
      <c r="G171" s="33" t="e">
        <f>IF('Crisis Indicator Data'!#REF!="No Data",1,IF(#REF!&lt;&gt;"",1,0))</f>
        <v>#REF!</v>
      </c>
      <c r="H171" s="33" t="e">
        <f>IF('Crisis Indicator Data'!#REF!="No Data",1,IF(#REF!&lt;&gt;"",1,0))</f>
        <v>#REF!</v>
      </c>
      <c r="I171" s="33" t="e">
        <f>IF('Crisis Indicator Data'!#REF!="No Data",1,IF(#REF!&lt;&gt;"",1,0))</f>
        <v>#REF!</v>
      </c>
      <c r="J171" s="33" t="e">
        <f>IF('Crisis Indicator Data'!#REF!="No Data",1,IF(#REF!&lt;&gt;"",1,0))</f>
        <v>#REF!</v>
      </c>
      <c r="K171" s="33" t="e">
        <f>IF('Crisis Indicator Data'!#REF!="No Data",1,IF(#REF!&lt;&gt;"",1,0))</f>
        <v>#REF!</v>
      </c>
      <c r="L171" s="33" t="e">
        <f>IF('Crisis Indicator Data'!#REF!="No Data",1,IF(#REF!&lt;&gt;"",1,0))</f>
        <v>#REF!</v>
      </c>
      <c r="M171" s="33" t="e">
        <f>IF('Crisis Indicator Data'!#REF!="No Data",1,IF(#REF!&lt;&gt;"",1,0))</f>
        <v>#REF!</v>
      </c>
      <c r="N171" s="33" t="e">
        <f>IF('Crisis Indicator Data'!#REF!="No Data",1,IF(#REF!&lt;&gt;"",1,0))</f>
        <v>#REF!</v>
      </c>
      <c r="O171" s="33" t="e">
        <f>IF('Crisis Indicator Data'!#REF!="No Data",1,IF(#REF!&lt;&gt;"",1,0))</f>
        <v>#REF!</v>
      </c>
      <c r="P171" s="33" t="e">
        <f>IF('Crisis Indicator Data'!#REF!="No Data",1,IF(#REF!&lt;&gt;"",1,0))</f>
        <v>#REF!</v>
      </c>
      <c r="Q171" s="33" t="e">
        <f>IF('Crisis Indicator Data'!#REF!="No Data",1,IF(#REF!&lt;&gt;"",1,0))</f>
        <v>#REF!</v>
      </c>
      <c r="R171" s="33" t="e">
        <f>IF('Crisis Indicator Data'!#REF!="No Data",1,IF(#REF!&lt;&gt;"",1,0))</f>
        <v>#REF!</v>
      </c>
      <c r="S171" s="33" t="e">
        <f>IF('Crisis Indicator Data'!#REF!="No Data",1,IF(#REF!&lt;&gt;"",1,0))</f>
        <v>#REF!</v>
      </c>
      <c r="T171" s="33" t="e">
        <f>IF('Crisis Indicator Data'!#REF!="No Data",1,IF(#REF!&lt;&gt;"",1,0))</f>
        <v>#REF!</v>
      </c>
      <c r="U171" s="33" t="e">
        <f>IF('Crisis Indicator Data'!#REF!="No Data",1,IF(#REF!&lt;&gt;"",1,0))</f>
        <v>#REF!</v>
      </c>
      <c r="V171" s="33" t="e">
        <f>IF('Crisis Indicator Data'!#REF!="No Data",1,IF(#REF!&lt;&gt;"",1,0))</f>
        <v>#REF!</v>
      </c>
      <c r="W171" s="33" t="e">
        <f>IF('Crisis Indicator Data'!#REF!="No Data",1,IF(#REF!&lt;&gt;"",1,0))</f>
        <v>#REF!</v>
      </c>
      <c r="X171" s="33" t="e">
        <f>IF('Crisis Indicator Data'!#REF!="No Data",1,IF(#REF!&lt;&gt;"",1,0))</f>
        <v>#REF!</v>
      </c>
      <c r="Y171" s="33" t="e">
        <f>IF('Crisis Indicator Data'!#REF!="No Data",1,IF(#REF!&lt;&gt;"",1,0))</f>
        <v>#REF!</v>
      </c>
      <c r="Z171" s="33" t="e">
        <f>IF('Crisis Indicator Data'!#REF!="No Data",1,IF(#REF!&lt;&gt;"",1,0))</f>
        <v>#REF!</v>
      </c>
      <c r="AA171" s="33" t="e">
        <f>IF('Crisis Indicator Data'!#REF!="No Data",1,IF(#REF!&lt;&gt;"",1,0))</f>
        <v>#REF!</v>
      </c>
      <c r="AB171" s="33" t="e">
        <f>IF('Crisis Indicator Data'!#REF!="No Data",1,IF(#REF!&lt;&gt;"",1,0))</f>
        <v>#REF!</v>
      </c>
      <c r="AC171" s="33" t="e">
        <f>IF('Crisis Indicator Data'!#REF!="No Data",1,IF(#REF!&lt;&gt;"",1,0))</f>
        <v>#REF!</v>
      </c>
      <c r="AD171" s="33" t="e">
        <f>IF('Crisis Indicator Data'!#REF!="No Data",1,IF(#REF!&lt;&gt;"",1,0))</f>
        <v>#REF!</v>
      </c>
      <c r="AE171" s="33" t="e">
        <f>IF('Crisis Indicator Data'!#REF!="No Data",1,IF(#REF!&lt;&gt;"",1,0))</f>
        <v>#REF!</v>
      </c>
      <c r="AF171" s="33" t="e">
        <f>IF('Crisis Indicator Data'!#REF!="No Data",1,IF(#REF!&lt;&gt;"",1,0))</f>
        <v>#REF!</v>
      </c>
      <c r="AG171" s="33" t="e">
        <f>IF('Crisis Indicator Data'!#REF!="No Data",1,IF(#REF!&lt;&gt;"",1,0))</f>
        <v>#REF!</v>
      </c>
      <c r="AH171" s="33" t="e">
        <f>IF('Crisis Indicator Data'!#REF!="No Data",1,IF(#REF!&lt;&gt;"",1,0))</f>
        <v>#REF!</v>
      </c>
      <c r="AI171" s="33" t="e">
        <f>IF('Crisis Indicator Data'!#REF!="No Data",1,IF(#REF!&lt;&gt;"",1,0))</f>
        <v>#REF!</v>
      </c>
      <c r="AJ171" s="33" t="e">
        <f>IF('Crisis Indicator Data'!#REF!="No Data",1,IF(#REF!&lt;&gt;"",1,0))</f>
        <v>#REF!</v>
      </c>
      <c r="AK171" s="33" t="e">
        <f>IF('Crisis Indicator Data'!#REF!="No Data",1,IF(#REF!&lt;&gt;"",1,0))</f>
        <v>#REF!</v>
      </c>
      <c r="AL171" s="33" t="e">
        <f>IF('Crisis Indicator Data'!#REF!="No Data",1,IF(#REF!&lt;&gt;"",1,0))</f>
        <v>#REF!</v>
      </c>
      <c r="AM171" s="33" t="e">
        <f>IF('Crisis Indicator Data'!#REF!="No Data",1,IF(#REF!&lt;&gt;"",1,0))</f>
        <v>#REF!</v>
      </c>
      <c r="AN171" s="33" t="e">
        <f>IF('Crisis Indicator Data'!#REF!="No Data",1,IF(#REF!&lt;&gt;"",1,0))</f>
        <v>#REF!</v>
      </c>
      <c r="AO171" s="33" t="e">
        <f>IF('Crisis Indicator Data'!#REF!="No Data",1,IF(#REF!&lt;&gt;"",1,0))</f>
        <v>#REF!</v>
      </c>
      <c r="AP171" s="33" t="e">
        <f>IF('Crisis Indicator Data'!#REF!="No Data",1,IF(#REF!&lt;&gt;"",1,0))</f>
        <v>#REF!</v>
      </c>
      <c r="AQ171" s="33" t="e">
        <f>IF('Crisis Indicator Data'!#REF!="No Data",1,IF(#REF!&lt;&gt;"",1,0))</f>
        <v>#REF!</v>
      </c>
      <c r="AR171" s="33" t="e">
        <f>IF('Crisis Indicator Data'!#REF!="No Data",1,IF(#REF!&lt;&gt;"",1,0))</f>
        <v>#REF!</v>
      </c>
      <c r="AS171" s="33" t="e">
        <f>IF('Crisis Indicator Data'!#REF!="No Data",1,IF(#REF!&lt;&gt;"",1,0))</f>
        <v>#REF!</v>
      </c>
      <c r="AT171" s="33" t="e">
        <f>IF('Crisis Indicator Data'!#REF!="No Data",1,IF(#REF!&lt;&gt;"",1,0))</f>
        <v>#REF!</v>
      </c>
      <c r="AU171" s="33" t="e">
        <f>IF('Crisis Indicator Data'!#REF!="No Data",1,IF(#REF!&lt;&gt;"",1,0))</f>
        <v>#REF!</v>
      </c>
      <c r="AV171" s="33" t="e">
        <f>IF('Crisis Indicator Data'!#REF!="No Data",1,IF(#REF!&lt;&gt;"",1,0))</f>
        <v>#REF!</v>
      </c>
      <c r="AW171" s="33" t="e">
        <f>IF('Crisis Indicator Data'!#REF!="No Data",1,IF(#REF!&lt;&gt;"",1,0))</f>
        <v>#REF!</v>
      </c>
      <c r="AX171" s="33" t="e">
        <f>IF('Crisis Indicator Data'!#REF!="No Data",1,IF(#REF!&lt;&gt;"",1,0))</f>
        <v>#REF!</v>
      </c>
      <c r="AY171" s="33" t="e">
        <f>IF('Crisis Indicator Data'!#REF!="No Data",1,IF(#REF!&lt;&gt;"",1,0))</f>
        <v>#REF!</v>
      </c>
      <c r="AZ171" s="33" t="e">
        <f>IF('Crisis Indicator Data'!#REF!="No Data",1,IF(#REF!&lt;&gt;"",1,0))</f>
        <v>#REF!</v>
      </c>
      <c r="BA171" t="e">
        <f t="shared" si="4"/>
        <v>#REF!</v>
      </c>
      <c r="BB171" s="35" t="e">
        <f t="shared" si="5"/>
        <v>#REF!</v>
      </c>
    </row>
    <row r="172" spans="1:54" x14ac:dyDescent="0.3">
      <c r="A172" t="s">
        <v>91</v>
      </c>
      <c r="B172" s="33" t="e">
        <f>IF('Crisis Indicator Data'!#REF!="No Data",1,IF(#REF!&lt;&gt;"",1,0))</f>
        <v>#REF!</v>
      </c>
      <c r="C172" s="33" t="e">
        <f>IF('Crisis Indicator Data'!#REF!="No Data",1,IF(#REF!&lt;&gt;"",1,0))</f>
        <v>#REF!</v>
      </c>
      <c r="D172" s="33" t="e">
        <f>IF('Crisis Indicator Data'!#REF!="No Data",1,IF(#REF!&lt;&gt;"",1,0))</f>
        <v>#REF!</v>
      </c>
      <c r="E172" s="33" t="e">
        <f>IF('Crisis Indicator Data'!#REF!="No Data",1,IF(#REF!&lt;&gt;"",1,0))</f>
        <v>#REF!</v>
      </c>
      <c r="F172" s="33" t="e">
        <f>IF('Crisis Indicator Data'!#REF!="No Data",1,IF(#REF!&lt;&gt;"",1,0))</f>
        <v>#REF!</v>
      </c>
      <c r="G172" s="33" t="e">
        <f>IF('Crisis Indicator Data'!#REF!="No Data",1,IF(#REF!&lt;&gt;"",1,0))</f>
        <v>#REF!</v>
      </c>
      <c r="H172" s="33" t="e">
        <f>IF('Crisis Indicator Data'!#REF!="No Data",1,IF(#REF!&lt;&gt;"",1,0))</f>
        <v>#REF!</v>
      </c>
      <c r="I172" s="33" t="e">
        <f>IF('Crisis Indicator Data'!#REF!="No Data",1,IF(#REF!&lt;&gt;"",1,0))</f>
        <v>#REF!</v>
      </c>
      <c r="J172" s="33" t="e">
        <f>IF('Crisis Indicator Data'!#REF!="No Data",1,IF(#REF!&lt;&gt;"",1,0))</f>
        <v>#REF!</v>
      </c>
      <c r="K172" s="33" t="e">
        <f>IF('Crisis Indicator Data'!#REF!="No Data",1,IF(#REF!&lt;&gt;"",1,0))</f>
        <v>#REF!</v>
      </c>
      <c r="L172" s="33" t="e">
        <f>IF('Crisis Indicator Data'!#REF!="No Data",1,IF(#REF!&lt;&gt;"",1,0))</f>
        <v>#REF!</v>
      </c>
      <c r="M172" s="33" t="e">
        <f>IF('Crisis Indicator Data'!#REF!="No Data",1,IF(#REF!&lt;&gt;"",1,0))</f>
        <v>#REF!</v>
      </c>
      <c r="N172" s="33" t="e">
        <f>IF('Crisis Indicator Data'!#REF!="No Data",1,IF(#REF!&lt;&gt;"",1,0))</f>
        <v>#REF!</v>
      </c>
      <c r="O172" s="33" t="e">
        <f>IF('Crisis Indicator Data'!#REF!="No Data",1,IF(#REF!&lt;&gt;"",1,0))</f>
        <v>#REF!</v>
      </c>
      <c r="P172" s="33" t="e">
        <f>IF('Crisis Indicator Data'!#REF!="No Data",1,IF(#REF!&lt;&gt;"",1,0))</f>
        <v>#REF!</v>
      </c>
      <c r="Q172" s="33" t="e">
        <f>IF('Crisis Indicator Data'!#REF!="No Data",1,IF(#REF!&lt;&gt;"",1,0))</f>
        <v>#REF!</v>
      </c>
      <c r="R172" s="33" t="e">
        <f>IF('Crisis Indicator Data'!#REF!="No Data",1,IF(#REF!&lt;&gt;"",1,0))</f>
        <v>#REF!</v>
      </c>
      <c r="S172" s="33" t="e">
        <f>IF('Crisis Indicator Data'!#REF!="No Data",1,IF(#REF!&lt;&gt;"",1,0))</f>
        <v>#REF!</v>
      </c>
      <c r="T172" s="33" t="e">
        <f>IF('Crisis Indicator Data'!#REF!="No Data",1,IF(#REF!&lt;&gt;"",1,0))</f>
        <v>#REF!</v>
      </c>
      <c r="U172" s="33" t="e">
        <f>IF('Crisis Indicator Data'!#REF!="No Data",1,IF(#REF!&lt;&gt;"",1,0))</f>
        <v>#REF!</v>
      </c>
      <c r="V172" s="33" t="e">
        <f>IF('Crisis Indicator Data'!#REF!="No Data",1,IF(#REF!&lt;&gt;"",1,0))</f>
        <v>#REF!</v>
      </c>
      <c r="W172" s="33" t="e">
        <f>IF('Crisis Indicator Data'!#REF!="No Data",1,IF(#REF!&lt;&gt;"",1,0))</f>
        <v>#REF!</v>
      </c>
      <c r="X172" s="33" t="e">
        <f>IF('Crisis Indicator Data'!#REF!="No Data",1,IF(#REF!&lt;&gt;"",1,0))</f>
        <v>#REF!</v>
      </c>
      <c r="Y172" s="33" t="e">
        <f>IF('Crisis Indicator Data'!#REF!="No Data",1,IF(#REF!&lt;&gt;"",1,0))</f>
        <v>#REF!</v>
      </c>
      <c r="Z172" s="33" t="e">
        <f>IF('Crisis Indicator Data'!#REF!="No Data",1,IF(#REF!&lt;&gt;"",1,0))</f>
        <v>#REF!</v>
      </c>
      <c r="AA172" s="33" t="e">
        <f>IF('Crisis Indicator Data'!#REF!="No Data",1,IF(#REF!&lt;&gt;"",1,0))</f>
        <v>#REF!</v>
      </c>
      <c r="AB172" s="33" t="e">
        <f>IF('Crisis Indicator Data'!#REF!="No Data",1,IF(#REF!&lt;&gt;"",1,0))</f>
        <v>#REF!</v>
      </c>
      <c r="AC172" s="33" t="e">
        <f>IF('Crisis Indicator Data'!#REF!="No Data",1,IF(#REF!&lt;&gt;"",1,0))</f>
        <v>#REF!</v>
      </c>
      <c r="AD172" s="33" t="e">
        <f>IF('Crisis Indicator Data'!#REF!="No Data",1,IF(#REF!&lt;&gt;"",1,0))</f>
        <v>#REF!</v>
      </c>
      <c r="AE172" s="33" t="e">
        <f>IF('Crisis Indicator Data'!#REF!="No Data",1,IF(#REF!&lt;&gt;"",1,0))</f>
        <v>#REF!</v>
      </c>
      <c r="AF172" s="33" t="e">
        <f>IF('Crisis Indicator Data'!#REF!="No Data",1,IF(#REF!&lt;&gt;"",1,0))</f>
        <v>#REF!</v>
      </c>
      <c r="AG172" s="33" t="e">
        <f>IF('Crisis Indicator Data'!#REF!="No Data",1,IF(#REF!&lt;&gt;"",1,0))</f>
        <v>#REF!</v>
      </c>
      <c r="AH172" s="33" t="e">
        <f>IF('Crisis Indicator Data'!#REF!="No Data",1,IF(#REF!&lt;&gt;"",1,0))</f>
        <v>#REF!</v>
      </c>
      <c r="AI172" s="33" t="e">
        <f>IF('Crisis Indicator Data'!#REF!="No Data",1,IF(#REF!&lt;&gt;"",1,0))</f>
        <v>#REF!</v>
      </c>
      <c r="AJ172" s="33" t="e">
        <f>IF('Crisis Indicator Data'!#REF!="No Data",1,IF(#REF!&lt;&gt;"",1,0))</f>
        <v>#REF!</v>
      </c>
      <c r="AK172" s="33" t="e">
        <f>IF('Crisis Indicator Data'!#REF!="No Data",1,IF(#REF!&lt;&gt;"",1,0))</f>
        <v>#REF!</v>
      </c>
      <c r="AL172" s="33" t="e">
        <f>IF('Crisis Indicator Data'!#REF!="No Data",1,IF(#REF!&lt;&gt;"",1,0))</f>
        <v>#REF!</v>
      </c>
      <c r="AM172" s="33" t="e">
        <f>IF('Crisis Indicator Data'!#REF!="No Data",1,IF(#REF!&lt;&gt;"",1,0))</f>
        <v>#REF!</v>
      </c>
      <c r="AN172" s="33" t="e">
        <f>IF('Crisis Indicator Data'!#REF!="No Data",1,IF(#REF!&lt;&gt;"",1,0))</f>
        <v>#REF!</v>
      </c>
      <c r="AO172" s="33" t="e">
        <f>IF('Crisis Indicator Data'!#REF!="No Data",1,IF(#REF!&lt;&gt;"",1,0))</f>
        <v>#REF!</v>
      </c>
      <c r="AP172" s="33" t="e">
        <f>IF('Crisis Indicator Data'!#REF!="No Data",1,IF(#REF!&lt;&gt;"",1,0))</f>
        <v>#REF!</v>
      </c>
      <c r="AQ172" s="33" t="e">
        <f>IF('Crisis Indicator Data'!#REF!="No Data",1,IF(#REF!&lt;&gt;"",1,0))</f>
        <v>#REF!</v>
      </c>
      <c r="AR172" s="33" t="e">
        <f>IF('Crisis Indicator Data'!#REF!="No Data",1,IF(#REF!&lt;&gt;"",1,0))</f>
        <v>#REF!</v>
      </c>
      <c r="AS172" s="33" t="e">
        <f>IF('Crisis Indicator Data'!#REF!="No Data",1,IF(#REF!&lt;&gt;"",1,0))</f>
        <v>#REF!</v>
      </c>
      <c r="AT172" s="33" t="e">
        <f>IF('Crisis Indicator Data'!#REF!="No Data",1,IF(#REF!&lt;&gt;"",1,0))</f>
        <v>#REF!</v>
      </c>
      <c r="AU172" s="33" t="e">
        <f>IF('Crisis Indicator Data'!#REF!="No Data",1,IF(#REF!&lt;&gt;"",1,0))</f>
        <v>#REF!</v>
      </c>
      <c r="AV172" s="33" t="e">
        <f>IF('Crisis Indicator Data'!#REF!="No Data",1,IF(#REF!&lt;&gt;"",1,0))</f>
        <v>#REF!</v>
      </c>
      <c r="AW172" s="33" t="e">
        <f>IF('Crisis Indicator Data'!#REF!="No Data",1,IF(#REF!&lt;&gt;"",1,0))</f>
        <v>#REF!</v>
      </c>
      <c r="AX172" s="33" t="e">
        <f>IF('Crisis Indicator Data'!#REF!="No Data",1,IF(#REF!&lt;&gt;"",1,0))</f>
        <v>#REF!</v>
      </c>
      <c r="AY172" s="33" t="e">
        <f>IF('Crisis Indicator Data'!#REF!="No Data",1,IF(#REF!&lt;&gt;"",1,0))</f>
        <v>#REF!</v>
      </c>
      <c r="AZ172" s="33" t="e">
        <f>IF('Crisis Indicator Data'!#REF!="No Data",1,IF(#REF!&lt;&gt;"",1,0))</f>
        <v>#REF!</v>
      </c>
      <c r="BA172" t="e">
        <f t="shared" si="4"/>
        <v>#REF!</v>
      </c>
      <c r="BB172" s="35" t="e">
        <f t="shared" si="5"/>
        <v>#REF!</v>
      </c>
    </row>
    <row r="173" spans="1:54" x14ac:dyDescent="0.3">
      <c r="A173" t="s">
        <v>320</v>
      </c>
      <c r="B173" s="33" t="e">
        <f>IF('Crisis Indicator Data'!#REF!="No Data",1,IF(#REF!&lt;&gt;"",1,0))</f>
        <v>#REF!</v>
      </c>
      <c r="C173" s="33" t="e">
        <f>IF('Crisis Indicator Data'!#REF!="No Data",1,IF(#REF!&lt;&gt;"",1,0))</f>
        <v>#REF!</v>
      </c>
      <c r="D173" s="33" t="e">
        <f>IF('Crisis Indicator Data'!#REF!="No Data",1,IF(#REF!&lt;&gt;"",1,0))</f>
        <v>#REF!</v>
      </c>
      <c r="E173" s="33" t="e">
        <f>IF('Crisis Indicator Data'!#REF!="No Data",1,IF(#REF!&lt;&gt;"",1,0))</f>
        <v>#REF!</v>
      </c>
      <c r="F173" s="33" t="e">
        <f>IF('Crisis Indicator Data'!#REF!="No Data",1,IF(#REF!&lt;&gt;"",1,0))</f>
        <v>#REF!</v>
      </c>
      <c r="G173" s="33" t="e">
        <f>IF('Crisis Indicator Data'!#REF!="No Data",1,IF(#REF!&lt;&gt;"",1,0))</f>
        <v>#REF!</v>
      </c>
      <c r="H173" s="33" t="e">
        <f>IF('Crisis Indicator Data'!#REF!="No Data",1,IF(#REF!&lt;&gt;"",1,0))</f>
        <v>#REF!</v>
      </c>
      <c r="I173" s="33" t="e">
        <f>IF('Crisis Indicator Data'!#REF!="No Data",1,IF(#REF!&lt;&gt;"",1,0))</f>
        <v>#REF!</v>
      </c>
      <c r="J173" s="33" t="e">
        <f>IF('Crisis Indicator Data'!#REF!="No Data",1,IF(#REF!&lt;&gt;"",1,0))</f>
        <v>#REF!</v>
      </c>
      <c r="K173" s="33" t="e">
        <f>IF('Crisis Indicator Data'!#REF!="No Data",1,IF(#REF!&lt;&gt;"",1,0))</f>
        <v>#REF!</v>
      </c>
      <c r="L173" s="33" t="e">
        <f>IF('Crisis Indicator Data'!#REF!="No Data",1,IF(#REF!&lt;&gt;"",1,0))</f>
        <v>#REF!</v>
      </c>
      <c r="M173" s="33" t="e">
        <f>IF('Crisis Indicator Data'!#REF!="No Data",1,IF(#REF!&lt;&gt;"",1,0))</f>
        <v>#REF!</v>
      </c>
      <c r="N173" s="33" t="e">
        <f>IF('Crisis Indicator Data'!#REF!="No Data",1,IF(#REF!&lt;&gt;"",1,0))</f>
        <v>#REF!</v>
      </c>
      <c r="O173" s="33" t="e">
        <f>IF('Crisis Indicator Data'!#REF!="No Data",1,IF(#REF!&lt;&gt;"",1,0))</f>
        <v>#REF!</v>
      </c>
      <c r="P173" s="33" t="e">
        <f>IF('Crisis Indicator Data'!#REF!="No Data",1,IF(#REF!&lt;&gt;"",1,0))</f>
        <v>#REF!</v>
      </c>
      <c r="Q173" s="33" t="e">
        <f>IF('Crisis Indicator Data'!#REF!="No Data",1,IF(#REF!&lt;&gt;"",1,0))</f>
        <v>#REF!</v>
      </c>
      <c r="R173" s="33" t="e">
        <f>IF('Crisis Indicator Data'!#REF!="No Data",1,IF(#REF!&lt;&gt;"",1,0))</f>
        <v>#REF!</v>
      </c>
      <c r="S173" s="33" t="e">
        <f>IF('Crisis Indicator Data'!#REF!="No Data",1,IF(#REF!&lt;&gt;"",1,0))</f>
        <v>#REF!</v>
      </c>
      <c r="T173" s="33" t="e">
        <f>IF('Crisis Indicator Data'!#REF!="No Data",1,IF(#REF!&lt;&gt;"",1,0))</f>
        <v>#REF!</v>
      </c>
      <c r="U173" s="33" t="e">
        <f>IF('Crisis Indicator Data'!#REF!="No Data",1,IF(#REF!&lt;&gt;"",1,0))</f>
        <v>#REF!</v>
      </c>
      <c r="V173" s="33" t="e">
        <f>IF('Crisis Indicator Data'!#REF!="No Data",1,IF(#REF!&lt;&gt;"",1,0))</f>
        <v>#REF!</v>
      </c>
      <c r="W173" s="33" t="e">
        <f>IF('Crisis Indicator Data'!#REF!="No Data",1,IF(#REF!&lt;&gt;"",1,0))</f>
        <v>#REF!</v>
      </c>
      <c r="X173" s="33" t="e">
        <f>IF('Crisis Indicator Data'!#REF!="No Data",1,IF(#REF!&lt;&gt;"",1,0))</f>
        <v>#REF!</v>
      </c>
      <c r="Y173" s="33" t="e">
        <f>IF('Crisis Indicator Data'!#REF!="No Data",1,IF(#REF!&lt;&gt;"",1,0))</f>
        <v>#REF!</v>
      </c>
      <c r="Z173" s="33" t="e">
        <f>IF('Crisis Indicator Data'!#REF!="No Data",1,IF(#REF!&lt;&gt;"",1,0))</f>
        <v>#REF!</v>
      </c>
      <c r="AA173" s="33" t="e">
        <f>IF('Crisis Indicator Data'!#REF!="No Data",1,IF(#REF!&lt;&gt;"",1,0))</f>
        <v>#REF!</v>
      </c>
      <c r="AB173" s="33" t="e">
        <f>IF('Crisis Indicator Data'!#REF!="No Data",1,IF(#REF!&lt;&gt;"",1,0))</f>
        <v>#REF!</v>
      </c>
      <c r="AC173" s="33" t="e">
        <f>IF('Crisis Indicator Data'!#REF!="No Data",1,IF(#REF!&lt;&gt;"",1,0))</f>
        <v>#REF!</v>
      </c>
      <c r="AD173" s="33" t="e">
        <f>IF('Crisis Indicator Data'!#REF!="No Data",1,IF(#REF!&lt;&gt;"",1,0))</f>
        <v>#REF!</v>
      </c>
      <c r="AE173" s="33" t="e">
        <f>IF('Crisis Indicator Data'!#REF!="No Data",1,IF(#REF!&lt;&gt;"",1,0))</f>
        <v>#REF!</v>
      </c>
      <c r="AF173" s="33" t="e">
        <f>IF('Crisis Indicator Data'!#REF!="No Data",1,IF(#REF!&lt;&gt;"",1,0))</f>
        <v>#REF!</v>
      </c>
      <c r="AG173" s="33" t="e">
        <f>IF('Crisis Indicator Data'!#REF!="No Data",1,IF(#REF!&lt;&gt;"",1,0))</f>
        <v>#REF!</v>
      </c>
      <c r="AH173" s="33" t="e">
        <f>IF('Crisis Indicator Data'!#REF!="No Data",1,IF(#REF!&lt;&gt;"",1,0))</f>
        <v>#REF!</v>
      </c>
      <c r="AI173" s="33" t="e">
        <f>IF('Crisis Indicator Data'!#REF!="No Data",1,IF(#REF!&lt;&gt;"",1,0))</f>
        <v>#REF!</v>
      </c>
      <c r="AJ173" s="33" t="e">
        <f>IF('Crisis Indicator Data'!#REF!="No Data",1,IF(#REF!&lt;&gt;"",1,0))</f>
        <v>#REF!</v>
      </c>
      <c r="AK173" s="33" t="e">
        <f>IF('Crisis Indicator Data'!#REF!="No Data",1,IF(#REF!&lt;&gt;"",1,0))</f>
        <v>#REF!</v>
      </c>
      <c r="AL173" s="33" t="e">
        <f>IF('Crisis Indicator Data'!#REF!="No Data",1,IF(#REF!&lt;&gt;"",1,0))</f>
        <v>#REF!</v>
      </c>
      <c r="AM173" s="33" t="e">
        <f>IF('Crisis Indicator Data'!#REF!="No Data",1,IF(#REF!&lt;&gt;"",1,0))</f>
        <v>#REF!</v>
      </c>
      <c r="AN173" s="33" t="e">
        <f>IF('Crisis Indicator Data'!#REF!="No Data",1,IF(#REF!&lt;&gt;"",1,0))</f>
        <v>#REF!</v>
      </c>
      <c r="AO173" s="33" t="e">
        <f>IF('Crisis Indicator Data'!#REF!="No Data",1,IF(#REF!&lt;&gt;"",1,0))</f>
        <v>#REF!</v>
      </c>
      <c r="AP173" s="33" t="e">
        <f>IF('Crisis Indicator Data'!#REF!="No Data",1,IF(#REF!&lt;&gt;"",1,0))</f>
        <v>#REF!</v>
      </c>
      <c r="AQ173" s="33" t="e">
        <f>IF('Crisis Indicator Data'!#REF!="No Data",1,IF(#REF!&lt;&gt;"",1,0))</f>
        <v>#REF!</v>
      </c>
      <c r="AR173" s="33" t="e">
        <f>IF('Crisis Indicator Data'!#REF!="No Data",1,IF(#REF!&lt;&gt;"",1,0))</f>
        <v>#REF!</v>
      </c>
      <c r="AS173" s="33" t="e">
        <f>IF('Crisis Indicator Data'!#REF!="No Data",1,IF(#REF!&lt;&gt;"",1,0))</f>
        <v>#REF!</v>
      </c>
      <c r="AT173" s="33" t="e">
        <f>IF('Crisis Indicator Data'!#REF!="No Data",1,IF(#REF!&lt;&gt;"",1,0))</f>
        <v>#REF!</v>
      </c>
      <c r="AU173" s="33" t="e">
        <f>IF('Crisis Indicator Data'!#REF!="No Data",1,IF(#REF!&lt;&gt;"",1,0))</f>
        <v>#REF!</v>
      </c>
      <c r="AV173" s="33" t="e">
        <f>IF('Crisis Indicator Data'!#REF!="No Data",1,IF(#REF!&lt;&gt;"",1,0))</f>
        <v>#REF!</v>
      </c>
      <c r="AW173" s="33" t="e">
        <f>IF('Crisis Indicator Data'!#REF!="No Data",1,IF(#REF!&lt;&gt;"",1,0))</f>
        <v>#REF!</v>
      </c>
      <c r="AX173" s="33" t="e">
        <f>IF('Crisis Indicator Data'!#REF!="No Data",1,IF(#REF!&lt;&gt;"",1,0))</f>
        <v>#REF!</v>
      </c>
      <c r="AY173" s="33" t="e">
        <f>IF('Crisis Indicator Data'!#REF!="No Data",1,IF(#REF!&lt;&gt;"",1,0))</f>
        <v>#REF!</v>
      </c>
      <c r="AZ173" s="33" t="e">
        <f>IF('Crisis Indicator Data'!#REF!="No Data",1,IF(#REF!&lt;&gt;"",1,0))</f>
        <v>#REF!</v>
      </c>
      <c r="BA173" t="e">
        <f t="shared" si="4"/>
        <v>#REF!</v>
      </c>
      <c r="BB173" s="35" t="e">
        <f t="shared" si="5"/>
        <v>#REF!</v>
      </c>
    </row>
    <row r="174" spans="1:54" x14ac:dyDescent="0.3">
      <c r="A174" t="s">
        <v>322</v>
      </c>
      <c r="B174" s="33" t="e">
        <f>IF('Crisis Indicator Data'!#REF!="No Data",1,IF(#REF!&lt;&gt;"",1,0))</f>
        <v>#REF!</v>
      </c>
      <c r="C174" s="33" t="e">
        <f>IF('Crisis Indicator Data'!#REF!="No Data",1,IF(#REF!&lt;&gt;"",1,0))</f>
        <v>#REF!</v>
      </c>
      <c r="D174" s="33" t="e">
        <f>IF('Crisis Indicator Data'!#REF!="No Data",1,IF(#REF!&lt;&gt;"",1,0))</f>
        <v>#REF!</v>
      </c>
      <c r="E174" s="33" t="e">
        <f>IF('Crisis Indicator Data'!#REF!="No Data",1,IF(#REF!&lt;&gt;"",1,0))</f>
        <v>#REF!</v>
      </c>
      <c r="F174" s="33" t="e">
        <f>IF('Crisis Indicator Data'!#REF!="No Data",1,IF(#REF!&lt;&gt;"",1,0))</f>
        <v>#REF!</v>
      </c>
      <c r="G174" s="33" t="e">
        <f>IF('Crisis Indicator Data'!#REF!="No Data",1,IF(#REF!&lt;&gt;"",1,0))</f>
        <v>#REF!</v>
      </c>
      <c r="H174" s="33" t="e">
        <f>IF('Crisis Indicator Data'!#REF!="No Data",1,IF(#REF!&lt;&gt;"",1,0))</f>
        <v>#REF!</v>
      </c>
      <c r="I174" s="33" t="e">
        <f>IF('Crisis Indicator Data'!#REF!="No Data",1,IF(#REF!&lt;&gt;"",1,0))</f>
        <v>#REF!</v>
      </c>
      <c r="J174" s="33" t="e">
        <f>IF('Crisis Indicator Data'!#REF!="No Data",1,IF(#REF!&lt;&gt;"",1,0))</f>
        <v>#REF!</v>
      </c>
      <c r="K174" s="33" t="e">
        <f>IF('Crisis Indicator Data'!#REF!="No Data",1,IF(#REF!&lt;&gt;"",1,0))</f>
        <v>#REF!</v>
      </c>
      <c r="L174" s="33" t="e">
        <f>IF('Crisis Indicator Data'!#REF!="No Data",1,IF(#REF!&lt;&gt;"",1,0))</f>
        <v>#REF!</v>
      </c>
      <c r="M174" s="33" t="e">
        <f>IF('Crisis Indicator Data'!#REF!="No Data",1,IF(#REF!&lt;&gt;"",1,0))</f>
        <v>#REF!</v>
      </c>
      <c r="N174" s="33" t="e">
        <f>IF('Crisis Indicator Data'!#REF!="No Data",1,IF(#REF!&lt;&gt;"",1,0))</f>
        <v>#REF!</v>
      </c>
      <c r="O174" s="33" t="e">
        <f>IF('Crisis Indicator Data'!#REF!="No Data",1,IF(#REF!&lt;&gt;"",1,0))</f>
        <v>#REF!</v>
      </c>
      <c r="P174" s="33" t="e">
        <f>IF('Crisis Indicator Data'!#REF!="No Data",1,IF(#REF!&lt;&gt;"",1,0))</f>
        <v>#REF!</v>
      </c>
      <c r="Q174" s="33" t="e">
        <f>IF('Crisis Indicator Data'!#REF!="No Data",1,IF(#REF!&lt;&gt;"",1,0))</f>
        <v>#REF!</v>
      </c>
      <c r="R174" s="33" t="e">
        <f>IF('Crisis Indicator Data'!#REF!="No Data",1,IF(#REF!&lt;&gt;"",1,0))</f>
        <v>#REF!</v>
      </c>
      <c r="S174" s="33" t="e">
        <f>IF('Crisis Indicator Data'!#REF!="No Data",1,IF(#REF!&lt;&gt;"",1,0))</f>
        <v>#REF!</v>
      </c>
      <c r="T174" s="33" t="e">
        <f>IF('Crisis Indicator Data'!#REF!="No Data",1,IF(#REF!&lt;&gt;"",1,0))</f>
        <v>#REF!</v>
      </c>
      <c r="U174" s="33" t="e">
        <f>IF('Crisis Indicator Data'!#REF!="No Data",1,IF(#REF!&lt;&gt;"",1,0))</f>
        <v>#REF!</v>
      </c>
      <c r="V174" s="33" t="e">
        <f>IF('Crisis Indicator Data'!#REF!="No Data",1,IF(#REF!&lt;&gt;"",1,0))</f>
        <v>#REF!</v>
      </c>
      <c r="W174" s="33" t="e">
        <f>IF('Crisis Indicator Data'!#REF!="No Data",1,IF(#REF!&lt;&gt;"",1,0))</f>
        <v>#REF!</v>
      </c>
      <c r="X174" s="33" t="e">
        <f>IF('Crisis Indicator Data'!#REF!="No Data",1,IF(#REF!&lt;&gt;"",1,0))</f>
        <v>#REF!</v>
      </c>
      <c r="Y174" s="33" t="e">
        <f>IF('Crisis Indicator Data'!#REF!="No Data",1,IF(#REF!&lt;&gt;"",1,0))</f>
        <v>#REF!</v>
      </c>
      <c r="Z174" s="33" t="e">
        <f>IF('Crisis Indicator Data'!#REF!="No Data",1,IF(#REF!&lt;&gt;"",1,0))</f>
        <v>#REF!</v>
      </c>
      <c r="AA174" s="33" t="e">
        <f>IF('Crisis Indicator Data'!#REF!="No Data",1,IF(#REF!&lt;&gt;"",1,0))</f>
        <v>#REF!</v>
      </c>
      <c r="AB174" s="33" t="e">
        <f>IF('Crisis Indicator Data'!#REF!="No Data",1,IF(#REF!&lt;&gt;"",1,0))</f>
        <v>#REF!</v>
      </c>
      <c r="AC174" s="33" t="e">
        <f>IF('Crisis Indicator Data'!#REF!="No Data",1,IF(#REF!&lt;&gt;"",1,0))</f>
        <v>#REF!</v>
      </c>
      <c r="AD174" s="33" t="e">
        <f>IF('Crisis Indicator Data'!#REF!="No Data",1,IF(#REF!&lt;&gt;"",1,0))</f>
        <v>#REF!</v>
      </c>
      <c r="AE174" s="33" t="e">
        <f>IF('Crisis Indicator Data'!#REF!="No Data",1,IF(#REF!&lt;&gt;"",1,0))</f>
        <v>#REF!</v>
      </c>
      <c r="AF174" s="33" t="e">
        <f>IF('Crisis Indicator Data'!#REF!="No Data",1,IF(#REF!&lt;&gt;"",1,0))</f>
        <v>#REF!</v>
      </c>
      <c r="AG174" s="33" t="e">
        <f>IF('Crisis Indicator Data'!#REF!="No Data",1,IF(#REF!&lt;&gt;"",1,0))</f>
        <v>#REF!</v>
      </c>
      <c r="AH174" s="33" t="e">
        <f>IF('Crisis Indicator Data'!#REF!="No Data",1,IF(#REF!&lt;&gt;"",1,0))</f>
        <v>#REF!</v>
      </c>
      <c r="AI174" s="33" t="e">
        <f>IF('Crisis Indicator Data'!#REF!="No Data",1,IF(#REF!&lt;&gt;"",1,0))</f>
        <v>#REF!</v>
      </c>
      <c r="AJ174" s="33" t="e">
        <f>IF('Crisis Indicator Data'!#REF!="No Data",1,IF(#REF!&lt;&gt;"",1,0))</f>
        <v>#REF!</v>
      </c>
      <c r="AK174" s="33" t="e">
        <f>IF('Crisis Indicator Data'!#REF!="No Data",1,IF(#REF!&lt;&gt;"",1,0))</f>
        <v>#REF!</v>
      </c>
      <c r="AL174" s="33" t="e">
        <f>IF('Crisis Indicator Data'!#REF!="No Data",1,IF(#REF!&lt;&gt;"",1,0))</f>
        <v>#REF!</v>
      </c>
      <c r="AM174" s="33" t="e">
        <f>IF('Crisis Indicator Data'!#REF!="No Data",1,IF(#REF!&lt;&gt;"",1,0))</f>
        <v>#REF!</v>
      </c>
      <c r="AN174" s="33" t="e">
        <f>IF('Crisis Indicator Data'!#REF!="No Data",1,IF(#REF!&lt;&gt;"",1,0))</f>
        <v>#REF!</v>
      </c>
      <c r="AO174" s="33" t="e">
        <f>IF('Crisis Indicator Data'!#REF!="No Data",1,IF(#REF!&lt;&gt;"",1,0))</f>
        <v>#REF!</v>
      </c>
      <c r="AP174" s="33" t="e">
        <f>IF('Crisis Indicator Data'!#REF!="No Data",1,IF(#REF!&lt;&gt;"",1,0))</f>
        <v>#REF!</v>
      </c>
      <c r="AQ174" s="33" t="e">
        <f>IF('Crisis Indicator Data'!#REF!="No Data",1,IF(#REF!&lt;&gt;"",1,0))</f>
        <v>#REF!</v>
      </c>
      <c r="AR174" s="33" t="e">
        <f>IF('Crisis Indicator Data'!#REF!="No Data",1,IF(#REF!&lt;&gt;"",1,0))</f>
        <v>#REF!</v>
      </c>
      <c r="AS174" s="33" t="e">
        <f>IF('Crisis Indicator Data'!#REF!="No Data",1,IF(#REF!&lt;&gt;"",1,0))</f>
        <v>#REF!</v>
      </c>
      <c r="AT174" s="33" t="e">
        <f>IF('Crisis Indicator Data'!#REF!="No Data",1,IF(#REF!&lt;&gt;"",1,0))</f>
        <v>#REF!</v>
      </c>
      <c r="AU174" s="33" t="e">
        <f>IF('Crisis Indicator Data'!#REF!="No Data",1,IF(#REF!&lt;&gt;"",1,0))</f>
        <v>#REF!</v>
      </c>
      <c r="AV174" s="33" t="e">
        <f>IF('Crisis Indicator Data'!#REF!="No Data",1,IF(#REF!&lt;&gt;"",1,0))</f>
        <v>#REF!</v>
      </c>
      <c r="AW174" s="33" t="e">
        <f>IF('Crisis Indicator Data'!#REF!="No Data",1,IF(#REF!&lt;&gt;"",1,0))</f>
        <v>#REF!</v>
      </c>
      <c r="AX174" s="33" t="e">
        <f>IF('Crisis Indicator Data'!#REF!="No Data",1,IF(#REF!&lt;&gt;"",1,0))</f>
        <v>#REF!</v>
      </c>
      <c r="AY174" s="33" t="e">
        <f>IF('Crisis Indicator Data'!#REF!="No Data",1,IF(#REF!&lt;&gt;"",1,0))</f>
        <v>#REF!</v>
      </c>
      <c r="AZ174" s="33" t="e">
        <f>IF('Crisis Indicator Data'!#REF!="No Data",1,IF(#REF!&lt;&gt;"",1,0))</f>
        <v>#REF!</v>
      </c>
      <c r="BA174" t="e">
        <f t="shared" si="4"/>
        <v>#REF!</v>
      </c>
      <c r="BB174" s="35" t="e">
        <f t="shared" si="5"/>
        <v>#REF!</v>
      </c>
    </row>
    <row r="175" spans="1:54" x14ac:dyDescent="0.3">
      <c r="A175" t="s">
        <v>324</v>
      </c>
      <c r="B175" s="33" t="e">
        <f>IF('Crisis Indicator Data'!#REF!="No Data",1,IF(#REF!&lt;&gt;"",1,0))</f>
        <v>#REF!</v>
      </c>
      <c r="C175" s="33" t="e">
        <f>IF('Crisis Indicator Data'!#REF!="No Data",1,IF(#REF!&lt;&gt;"",1,0))</f>
        <v>#REF!</v>
      </c>
      <c r="D175" s="33" t="e">
        <f>IF('Crisis Indicator Data'!#REF!="No Data",1,IF(#REF!&lt;&gt;"",1,0))</f>
        <v>#REF!</v>
      </c>
      <c r="E175" s="33" t="e">
        <f>IF('Crisis Indicator Data'!#REF!="No Data",1,IF(#REF!&lt;&gt;"",1,0))</f>
        <v>#REF!</v>
      </c>
      <c r="F175" s="33" t="e">
        <f>IF('Crisis Indicator Data'!#REF!="No Data",1,IF(#REF!&lt;&gt;"",1,0))</f>
        <v>#REF!</v>
      </c>
      <c r="G175" s="33" t="e">
        <f>IF('Crisis Indicator Data'!#REF!="No Data",1,IF(#REF!&lt;&gt;"",1,0))</f>
        <v>#REF!</v>
      </c>
      <c r="H175" s="33" t="e">
        <f>IF('Crisis Indicator Data'!#REF!="No Data",1,IF(#REF!&lt;&gt;"",1,0))</f>
        <v>#REF!</v>
      </c>
      <c r="I175" s="33" t="e">
        <f>IF('Crisis Indicator Data'!#REF!="No Data",1,IF(#REF!&lt;&gt;"",1,0))</f>
        <v>#REF!</v>
      </c>
      <c r="J175" s="33" t="e">
        <f>IF('Crisis Indicator Data'!#REF!="No Data",1,IF(#REF!&lt;&gt;"",1,0))</f>
        <v>#REF!</v>
      </c>
      <c r="K175" s="33" t="e">
        <f>IF('Crisis Indicator Data'!#REF!="No Data",1,IF(#REF!&lt;&gt;"",1,0))</f>
        <v>#REF!</v>
      </c>
      <c r="L175" s="33" t="e">
        <f>IF('Crisis Indicator Data'!#REF!="No Data",1,IF(#REF!&lt;&gt;"",1,0))</f>
        <v>#REF!</v>
      </c>
      <c r="M175" s="33" t="e">
        <f>IF('Crisis Indicator Data'!#REF!="No Data",1,IF(#REF!&lt;&gt;"",1,0))</f>
        <v>#REF!</v>
      </c>
      <c r="N175" s="33" t="e">
        <f>IF('Crisis Indicator Data'!#REF!="No Data",1,IF(#REF!&lt;&gt;"",1,0))</f>
        <v>#REF!</v>
      </c>
      <c r="O175" s="33" t="e">
        <f>IF('Crisis Indicator Data'!#REF!="No Data",1,IF(#REF!&lt;&gt;"",1,0))</f>
        <v>#REF!</v>
      </c>
      <c r="P175" s="33" t="e">
        <f>IF('Crisis Indicator Data'!#REF!="No Data",1,IF(#REF!&lt;&gt;"",1,0))</f>
        <v>#REF!</v>
      </c>
      <c r="Q175" s="33" t="e">
        <f>IF('Crisis Indicator Data'!#REF!="No Data",1,IF(#REF!&lt;&gt;"",1,0))</f>
        <v>#REF!</v>
      </c>
      <c r="R175" s="33" t="e">
        <f>IF('Crisis Indicator Data'!#REF!="No Data",1,IF(#REF!&lt;&gt;"",1,0))</f>
        <v>#REF!</v>
      </c>
      <c r="S175" s="33" t="e">
        <f>IF('Crisis Indicator Data'!#REF!="No Data",1,IF(#REF!&lt;&gt;"",1,0))</f>
        <v>#REF!</v>
      </c>
      <c r="T175" s="33" t="e">
        <f>IF('Crisis Indicator Data'!#REF!="No Data",1,IF(#REF!&lt;&gt;"",1,0))</f>
        <v>#REF!</v>
      </c>
      <c r="U175" s="33" t="e">
        <f>IF('Crisis Indicator Data'!#REF!="No Data",1,IF(#REF!&lt;&gt;"",1,0))</f>
        <v>#REF!</v>
      </c>
      <c r="V175" s="33" t="e">
        <f>IF('Crisis Indicator Data'!#REF!="No Data",1,IF(#REF!&lt;&gt;"",1,0))</f>
        <v>#REF!</v>
      </c>
      <c r="W175" s="33" t="e">
        <f>IF('Crisis Indicator Data'!#REF!="No Data",1,IF(#REF!&lt;&gt;"",1,0))</f>
        <v>#REF!</v>
      </c>
      <c r="X175" s="33" t="e">
        <f>IF('Crisis Indicator Data'!#REF!="No Data",1,IF(#REF!&lt;&gt;"",1,0))</f>
        <v>#REF!</v>
      </c>
      <c r="Y175" s="33" t="e">
        <f>IF('Crisis Indicator Data'!#REF!="No Data",1,IF(#REF!&lt;&gt;"",1,0))</f>
        <v>#REF!</v>
      </c>
      <c r="Z175" s="33" t="e">
        <f>IF('Crisis Indicator Data'!#REF!="No Data",1,IF(#REF!&lt;&gt;"",1,0))</f>
        <v>#REF!</v>
      </c>
      <c r="AA175" s="33" t="e">
        <f>IF('Crisis Indicator Data'!#REF!="No Data",1,IF(#REF!&lt;&gt;"",1,0))</f>
        <v>#REF!</v>
      </c>
      <c r="AB175" s="33" t="e">
        <f>IF('Crisis Indicator Data'!#REF!="No Data",1,IF(#REF!&lt;&gt;"",1,0))</f>
        <v>#REF!</v>
      </c>
      <c r="AC175" s="33" t="e">
        <f>IF('Crisis Indicator Data'!#REF!="No Data",1,IF(#REF!&lt;&gt;"",1,0))</f>
        <v>#REF!</v>
      </c>
      <c r="AD175" s="33" t="e">
        <f>IF('Crisis Indicator Data'!#REF!="No Data",1,IF(#REF!&lt;&gt;"",1,0))</f>
        <v>#REF!</v>
      </c>
      <c r="AE175" s="33" t="e">
        <f>IF('Crisis Indicator Data'!#REF!="No Data",1,IF(#REF!&lt;&gt;"",1,0))</f>
        <v>#REF!</v>
      </c>
      <c r="AF175" s="33" t="e">
        <f>IF('Crisis Indicator Data'!#REF!="No Data",1,IF(#REF!&lt;&gt;"",1,0))</f>
        <v>#REF!</v>
      </c>
      <c r="AG175" s="33" t="e">
        <f>IF('Crisis Indicator Data'!#REF!="No Data",1,IF(#REF!&lt;&gt;"",1,0))</f>
        <v>#REF!</v>
      </c>
      <c r="AH175" s="33" t="e">
        <f>IF('Crisis Indicator Data'!#REF!="No Data",1,IF(#REF!&lt;&gt;"",1,0))</f>
        <v>#REF!</v>
      </c>
      <c r="AI175" s="33" t="e">
        <f>IF('Crisis Indicator Data'!#REF!="No Data",1,IF(#REF!&lt;&gt;"",1,0))</f>
        <v>#REF!</v>
      </c>
      <c r="AJ175" s="33" t="e">
        <f>IF('Crisis Indicator Data'!#REF!="No Data",1,IF(#REF!&lt;&gt;"",1,0))</f>
        <v>#REF!</v>
      </c>
      <c r="AK175" s="33" t="e">
        <f>IF('Crisis Indicator Data'!#REF!="No Data",1,IF(#REF!&lt;&gt;"",1,0))</f>
        <v>#REF!</v>
      </c>
      <c r="AL175" s="33" t="e">
        <f>IF('Crisis Indicator Data'!#REF!="No Data",1,IF(#REF!&lt;&gt;"",1,0))</f>
        <v>#REF!</v>
      </c>
      <c r="AM175" s="33" t="e">
        <f>IF('Crisis Indicator Data'!#REF!="No Data",1,IF(#REF!&lt;&gt;"",1,0))</f>
        <v>#REF!</v>
      </c>
      <c r="AN175" s="33" t="e">
        <f>IF('Crisis Indicator Data'!#REF!="No Data",1,IF(#REF!&lt;&gt;"",1,0))</f>
        <v>#REF!</v>
      </c>
      <c r="AO175" s="33" t="e">
        <f>IF('Crisis Indicator Data'!#REF!="No Data",1,IF(#REF!&lt;&gt;"",1,0))</f>
        <v>#REF!</v>
      </c>
      <c r="AP175" s="33" t="e">
        <f>IF('Crisis Indicator Data'!#REF!="No Data",1,IF(#REF!&lt;&gt;"",1,0))</f>
        <v>#REF!</v>
      </c>
      <c r="AQ175" s="33" t="e">
        <f>IF('Crisis Indicator Data'!#REF!="No Data",1,IF(#REF!&lt;&gt;"",1,0))</f>
        <v>#REF!</v>
      </c>
      <c r="AR175" s="33" t="e">
        <f>IF('Crisis Indicator Data'!#REF!="No Data",1,IF(#REF!&lt;&gt;"",1,0))</f>
        <v>#REF!</v>
      </c>
      <c r="AS175" s="33" t="e">
        <f>IF('Crisis Indicator Data'!#REF!="No Data",1,IF(#REF!&lt;&gt;"",1,0))</f>
        <v>#REF!</v>
      </c>
      <c r="AT175" s="33" t="e">
        <f>IF('Crisis Indicator Data'!#REF!="No Data",1,IF(#REF!&lt;&gt;"",1,0))</f>
        <v>#REF!</v>
      </c>
      <c r="AU175" s="33" t="e">
        <f>IF('Crisis Indicator Data'!#REF!="No Data",1,IF(#REF!&lt;&gt;"",1,0))</f>
        <v>#REF!</v>
      </c>
      <c r="AV175" s="33" t="e">
        <f>IF('Crisis Indicator Data'!#REF!="No Data",1,IF(#REF!&lt;&gt;"",1,0))</f>
        <v>#REF!</v>
      </c>
      <c r="AW175" s="33" t="e">
        <f>IF('Crisis Indicator Data'!#REF!="No Data",1,IF(#REF!&lt;&gt;"",1,0))</f>
        <v>#REF!</v>
      </c>
      <c r="AX175" s="33" t="e">
        <f>IF('Crisis Indicator Data'!#REF!="No Data",1,IF(#REF!&lt;&gt;"",1,0))</f>
        <v>#REF!</v>
      </c>
      <c r="AY175" s="33" t="e">
        <f>IF('Crisis Indicator Data'!#REF!="No Data",1,IF(#REF!&lt;&gt;"",1,0))</f>
        <v>#REF!</v>
      </c>
      <c r="AZ175" s="33" t="e">
        <f>IF('Crisis Indicator Data'!#REF!="No Data",1,IF(#REF!&lt;&gt;"",1,0))</f>
        <v>#REF!</v>
      </c>
      <c r="BA175" t="e">
        <f t="shared" si="4"/>
        <v>#REF!</v>
      </c>
      <c r="BB175" s="35" t="e">
        <f t="shared" si="5"/>
        <v>#REF!</v>
      </c>
    </row>
    <row r="176" spans="1:54" x14ac:dyDescent="0.3">
      <c r="A176" t="s">
        <v>326</v>
      </c>
      <c r="B176" s="33" t="e">
        <f>IF('Crisis Indicator Data'!#REF!="No Data",1,IF(#REF!&lt;&gt;"",1,0))</f>
        <v>#REF!</v>
      </c>
      <c r="C176" s="33" t="e">
        <f>IF('Crisis Indicator Data'!#REF!="No Data",1,IF(#REF!&lt;&gt;"",1,0))</f>
        <v>#REF!</v>
      </c>
      <c r="D176" s="33" t="e">
        <f>IF('Crisis Indicator Data'!#REF!="No Data",1,IF(#REF!&lt;&gt;"",1,0))</f>
        <v>#REF!</v>
      </c>
      <c r="E176" s="33" t="e">
        <f>IF('Crisis Indicator Data'!#REF!="No Data",1,IF(#REF!&lt;&gt;"",1,0))</f>
        <v>#REF!</v>
      </c>
      <c r="F176" s="33" t="e">
        <f>IF('Crisis Indicator Data'!#REF!="No Data",1,IF(#REF!&lt;&gt;"",1,0))</f>
        <v>#REF!</v>
      </c>
      <c r="G176" s="33" t="e">
        <f>IF('Crisis Indicator Data'!#REF!="No Data",1,IF(#REF!&lt;&gt;"",1,0))</f>
        <v>#REF!</v>
      </c>
      <c r="H176" s="33" t="e">
        <f>IF('Crisis Indicator Data'!#REF!="No Data",1,IF(#REF!&lt;&gt;"",1,0))</f>
        <v>#REF!</v>
      </c>
      <c r="I176" s="33" t="e">
        <f>IF('Crisis Indicator Data'!#REF!="No Data",1,IF(#REF!&lt;&gt;"",1,0))</f>
        <v>#REF!</v>
      </c>
      <c r="J176" s="33" t="e">
        <f>IF('Crisis Indicator Data'!#REF!="No Data",1,IF(#REF!&lt;&gt;"",1,0))</f>
        <v>#REF!</v>
      </c>
      <c r="K176" s="33" t="e">
        <f>IF('Crisis Indicator Data'!#REF!="No Data",1,IF(#REF!&lt;&gt;"",1,0))</f>
        <v>#REF!</v>
      </c>
      <c r="L176" s="33" t="e">
        <f>IF('Crisis Indicator Data'!#REF!="No Data",1,IF(#REF!&lt;&gt;"",1,0))</f>
        <v>#REF!</v>
      </c>
      <c r="M176" s="33" t="e">
        <f>IF('Crisis Indicator Data'!#REF!="No Data",1,IF(#REF!&lt;&gt;"",1,0))</f>
        <v>#REF!</v>
      </c>
      <c r="N176" s="33" t="e">
        <f>IF('Crisis Indicator Data'!#REF!="No Data",1,IF(#REF!&lt;&gt;"",1,0))</f>
        <v>#REF!</v>
      </c>
      <c r="O176" s="33" t="e">
        <f>IF('Crisis Indicator Data'!#REF!="No Data",1,IF(#REF!&lt;&gt;"",1,0))</f>
        <v>#REF!</v>
      </c>
      <c r="P176" s="33" t="e">
        <f>IF('Crisis Indicator Data'!#REF!="No Data",1,IF(#REF!&lt;&gt;"",1,0))</f>
        <v>#REF!</v>
      </c>
      <c r="Q176" s="33" t="e">
        <f>IF('Crisis Indicator Data'!#REF!="No Data",1,IF(#REF!&lt;&gt;"",1,0))</f>
        <v>#REF!</v>
      </c>
      <c r="R176" s="33" t="e">
        <f>IF('Crisis Indicator Data'!#REF!="No Data",1,IF(#REF!&lt;&gt;"",1,0))</f>
        <v>#REF!</v>
      </c>
      <c r="S176" s="33" t="e">
        <f>IF('Crisis Indicator Data'!#REF!="No Data",1,IF(#REF!&lt;&gt;"",1,0))</f>
        <v>#REF!</v>
      </c>
      <c r="T176" s="33" t="e">
        <f>IF('Crisis Indicator Data'!#REF!="No Data",1,IF(#REF!&lt;&gt;"",1,0))</f>
        <v>#REF!</v>
      </c>
      <c r="U176" s="33" t="e">
        <f>IF('Crisis Indicator Data'!#REF!="No Data",1,IF(#REF!&lt;&gt;"",1,0))</f>
        <v>#REF!</v>
      </c>
      <c r="V176" s="33" t="e">
        <f>IF('Crisis Indicator Data'!#REF!="No Data",1,IF(#REF!&lt;&gt;"",1,0))</f>
        <v>#REF!</v>
      </c>
      <c r="W176" s="33" t="e">
        <f>IF('Crisis Indicator Data'!#REF!="No Data",1,IF(#REF!&lt;&gt;"",1,0))</f>
        <v>#REF!</v>
      </c>
      <c r="X176" s="33" t="e">
        <f>IF('Crisis Indicator Data'!#REF!="No Data",1,IF(#REF!&lt;&gt;"",1,0))</f>
        <v>#REF!</v>
      </c>
      <c r="Y176" s="33" t="e">
        <f>IF('Crisis Indicator Data'!#REF!="No Data",1,IF(#REF!&lt;&gt;"",1,0))</f>
        <v>#REF!</v>
      </c>
      <c r="Z176" s="33" t="e">
        <f>IF('Crisis Indicator Data'!#REF!="No Data",1,IF(#REF!&lt;&gt;"",1,0))</f>
        <v>#REF!</v>
      </c>
      <c r="AA176" s="33" t="e">
        <f>IF('Crisis Indicator Data'!#REF!="No Data",1,IF(#REF!&lt;&gt;"",1,0))</f>
        <v>#REF!</v>
      </c>
      <c r="AB176" s="33" t="e">
        <f>IF('Crisis Indicator Data'!#REF!="No Data",1,IF(#REF!&lt;&gt;"",1,0))</f>
        <v>#REF!</v>
      </c>
      <c r="AC176" s="33" t="e">
        <f>IF('Crisis Indicator Data'!#REF!="No Data",1,IF(#REF!&lt;&gt;"",1,0))</f>
        <v>#REF!</v>
      </c>
      <c r="AD176" s="33" t="e">
        <f>IF('Crisis Indicator Data'!#REF!="No Data",1,IF(#REF!&lt;&gt;"",1,0))</f>
        <v>#REF!</v>
      </c>
      <c r="AE176" s="33" t="e">
        <f>IF('Crisis Indicator Data'!#REF!="No Data",1,IF(#REF!&lt;&gt;"",1,0))</f>
        <v>#REF!</v>
      </c>
      <c r="AF176" s="33" t="e">
        <f>IF('Crisis Indicator Data'!#REF!="No Data",1,IF(#REF!&lt;&gt;"",1,0))</f>
        <v>#REF!</v>
      </c>
      <c r="AG176" s="33" t="e">
        <f>IF('Crisis Indicator Data'!#REF!="No Data",1,IF(#REF!&lt;&gt;"",1,0))</f>
        <v>#REF!</v>
      </c>
      <c r="AH176" s="33" t="e">
        <f>IF('Crisis Indicator Data'!#REF!="No Data",1,IF(#REF!&lt;&gt;"",1,0))</f>
        <v>#REF!</v>
      </c>
      <c r="AI176" s="33" t="e">
        <f>IF('Crisis Indicator Data'!#REF!="No Data",1,IF(#REF!&lt;&gt;"",1,0))</f>
        <v>#REF!</v>
      </c>
      <c r="AJ176" s="33" t="e">
        <f>IF('Crisis Indicator Data'!#REF!="No Data",1,IF(#REF!&lt;&gt;"",1,0))</f>
        <v>#REF!</v>
      </c>
      <c r="AK176" s="33" t="e">
        <f>IF('Crisis Indicator Data'!#REF!="No Data",1,IF(#REF!&lt;&gt;"",1,0))</f>
        <v>#REF!</v>
      </c>
      <c r="AL176" s="33" t="e">
        <f>IF('Crisis Indicator Data'!#REF!="No Data",1,IF(#REF!&lt;&gt;"",1,0))</f>
        <v>#REF!</v>
      </c>
      <c r="AM176" s="33" t="e">
        <f>IF('Crisis Indicator Data'!#REF!="No Data",1,IF(#REF!&lt;&gt;"",1,0))</f>
        <v>#REF!</v>
      </c>
      <c r="AN176" s="33" t="e">
        <f>IF('Crisis Indicator Data'!#REF!="No Data",1,IF(#REF!&lt;&gt;"",1,0))</f>
        <v>#REF!</v>
      </c>
      <c r="AO176" s="33" t="e">
        <f>IF('Crisis Indicator Data'!#REF!="No Data",1,IF(#REF!&lt;&gt;"",1,0))</f>
        <v>#REF!</v>
      </c>
      <c r="AP176" s="33" t="e">
        <f>IF('Crisis Indicator Data'!#REF!="No Data",1,IF(#REF!&lt;&gt;"",1,0))</f>
        <v>#REF!</v>
      </c>
      <c r="AQ176" s="33" t="e">
        <f>IF('Crisis Indicator Data'!#REF!="No Data",1,IF(#REF!&lt;&gt;"",1,0))</f>
        <v>#REF!</v>
      </c>
      <c r="AR176" s="33" t="e">
        <f>IF('Crisis Indicator Data'!#REF!="No Data",1,IF(#REF!&lt;&gt;"",1,0))</f>
        <v>#REF!</v>
      </c>
      <c r="AS176" s="33" t="e">
        <f>IF('Crisis Indicator Data'!#REF!="No Data",1,IF(#REF!&lt;&gt;"",1,0))</f>
        <v>#REF!</v>
      </c>
      <c r="AT176" s="33" t="e">
        <f>IF('Crisis Indicator Data'!#REF!="No Data",1,IF(#REF!&lt;&gt;"",1,0))</f>
        <v>#REF!</v>
      </c>
      <c r="AU176" s="33" t="e">
        <f>IF('Crisis Indicator Data'!#REF!="No Data",1,IF(#REF!&lt;&gt;"",1,0))</f>
        <v>#REF!</v>
      </c>
      <c r="AV176" s="33" t="e">
        <f>IF('Crisis Indicator Data'!#REF!="No Data",1,IF(#REF!&lt;&gt;"",1,0))</f>
        <v>#REF!</v>
      </c>
      <c r="AW176" s="33" t="e">
        <f>IF('Crisis Indicator Data'!#REF!="No Data",1,IF(#REF!&lt;&gt;"",1,0))</f>
        <v>#REF!</v>
      </c>
      <c r="AX176" s="33" t="e">
        <f>IF('Crisis Indicator Data'!#REF!="No Data",1,IF(#REF!&lt;&gt;"",1,0))</f>
        <v>#REF!</v>
      </c>
      <c r="AY176" s="33" t="e">
        <f>IF('Crisis Indicator Data'!#REF!="No Data",1,IF(#REF!&lt;&gt;"",1,0))</f>
        <v>#REF!</v>
      </c>
      <c r="AZ176" s="33" t="e">
        <f>IF('Crisis Indicator Data'!#REF!="No Data",1,IF(#REF!&lt;&gt;"",1,0))</f>
        <v>#REF!</v>
      </c>
      <c r="BA176" t="e">
        <f t="shared" si="4"/>
        <v>#REF!</v>
      </c>
      <c r="BB176" s="35" t="e">
        <f t="shared" si="5"/>
        <v>#REF!</v>
      </c>
    </row>
    <row r="177" spans="1:54" x14ac:dyDescent="0.3">
      <c r="A177" t="s">
        <v>328</v>
      </c>
      <c r="B177" s="33" t="e">
        <f>IF('Crisis Indicator Data'!#REF!="No Data",1,IF(#REF!&lt;&gt;"",1,0))</f>
        <v>#REF!</v>
      </c>
      <c r="C177" s="33" t="e">
        <f>IF('Crisis Indicator Data'!#REF!="No Data",1,IF(#REF!&lt;&gt;"",1,0))</f>
        <v>#REF!</v>
      </c>
      <c r="D177" s="33" t="e">
        <f>IF('Crisis Indicator Data'!#REF!="No Data",1,IF(#REF!&lt;&gt;"",1,0))</f>
        <v>#REF!</v>
      </c>
      <c r="E177" s="33" t="e">
        <f>IF('Crisis Indicator Data'!#REF!="No Data",1,IF(#REF!&lt;&gt;"",1,0))</f>
        <v>#REF!</v>
      </c>
      <c r="F177" s="33" t="e">
        <f>IF('Crisis Indicator Data'!#REF!="No Data",1,IF(#REF!&lt;&gt;"",1,0))</f>
        <v>#REF!</v>
      </c>
      <c r="G177" s="33" t="e">
        <f>IF('Crisis Indicator Data'!#REF!="No Data",1,IF(#REF!&lt;&gt;"",1,0))</f>
        <v>#REF!</v>
      </c>
      <c r="H177" s="33" t="e">
        <f>IF('Crisis Indicator Data'!#REF!="No Data",1,IF(#REF!&lt;&gt;"",1,0))</f>
        <v>#REF!</v>
      </c>
      <c r="I177" s="33" t="e">
        <f>IF('Crisis Indicator Data'!#REF!="No Data",1,IF(#REF!&lt;&gt;"",1,0))</f>
        <v>#REF!</v>
      </c>
      <c r="J177" s="33" t="e">
        <f>IF('Crisis Indicator Data'!#REF!="No Data",1,IF(#REF!&lt;&gt;"",1,0))</f>
        <v>#REF!</v>
      </c>
      <c r="K177" s="33" t="e">
        <f>IF('Crisis Indicator Data'!#REF!="No Data",1,IF(#REF!&lt;&gt;"",1,0))</f>
        <v>#REF!</v>
      </c>
      <c r="L177" s="33" t="e">
        <f>IF('Crisis Indicator Data'!#REF!="No Data",1,IF(#REF!&lt;&gt;"",1,0))</f>
        <v>#REF!</v>
      </c>
      <c r="M177" s="33" t="e">
        <f>IF('Crisis Indicator Data'!#REF!="No Data",1,IF(#REF!&lt;&gt;"",1,0))</f>
        <v>#REF!</v>
      </c>
      <c r="N177" s="33" t="e">
        <f>IF('Crisis Indicator Data'!#REF!="No Data",1,IF(#REF!&lt;&gt;"",1,0))</f>
        <v>#REF!</v>
      </c>
      <c r="O177" s="33" t="e">
        <f>IF('Crisis Indicator Data'!#REF!="No Data",1,IF(#REF!&lt;&gt;"",1,0))</f>
        <v>#REF!</v>
      </c>
      <c r="P177" s="33" t="e">
        <f>IF('Crisis Indicator Data'!#REF!="No Data",1,IF(#REF!&lt;&gt;"",1,0))</f>
        <v>#REF!</v>
      </c>
      <c r="Q177" s="33" t="e">
        <f>IF('Crisis Indicator Data'!#REF!="No Data",1,IF(#REF!&lt;&gt;"",1,0))</f>
        <v>#REF!</v>
      </c>
      <c r="R177" s="33" t="e">
        <f>IF('Crisis Indicator Data'!#REF!="No Data",1,IF(#REF!&lt;&gt;"",1,0))</f>
        <v>#REF!</v>
      </c>
      <c r="S177" s="33" t="e">
        <f>IF('Crisis Indicator Data'!#REF!="No Data",1,IF(#REF!&lt;&gt;"",1,0))</f>
        <v>#REF!</v>
      </c>
      <c r="T177" s="33" t="e">
        <f>IF('Crisis Indicator Data'!#REF!="No Data",1,IF(#REF!&lt;&gt;"",1,0))</f>
        <v>#REF!</v>
      </c>
      <c r="U177" s="33" t="e">
        <f>IF('Crisis Indicator Data'!#REF!="No Data",1,IF(#REF!&lt;&gt;"",1,0))</f>
        <v>#REF!</v>
      </c>
      <c r="V177" s="33" t="e">
        <f>IF('Crisis Indicator Data'!#REF!="No Data",1,IF(#REF!&lt;&gt;"",1,0))</f>
        <v>#REF!</v>
      </c>
      <c r="W177" s="33" t="e">
        <f>IF('Crisis Indicator Data'!#REF!="No Data",1,IF(#REF!&lt;&gt;"",1,0))</f>
        <v>#REF!</v>
      </c>
      <c r="X177" s="33" t="e">
        <f>IF('Crisis Indicator Data'!#REF!="No Data",1,IF(#REF!&lt;&gt;"",1,0))</f>
        <v>#REF!</v>
      </c>
      <c r="Y177" s="33" t="e">
        <f>IF('Crisis Indicator Data'!#REF!="No Data",1,IF(#REF!&lt;&gt;"",1,0))</f>
        <v>#REF!</v>
      </c>
      <c r="Z177" s="33" t="e">
        <f>IF('Crisis Indicator Data'!#REF!="No Data",1,IF(#REF!&lt;&gt;"",1,0))</f>
        <v>#REF!</v>
      </c>
      <c r="AA177" s="33" t="e">
        <f>IF('Crisis Indicator Data'!#REF!="No Data",1,IF(#REF!&lt;&gt;"",1,0))</f>
        <v>#REF!</v>
      </c>
      <c r="AB177" s="33" t="e">
        <f>IF('Crisis Indicator Data'!#REF!="No Data",1,IF(#REF!&lt;&gt;"",1,0))</f>
        <v>#REF!</v>
      </c>
      <c r="AC177" s="33" t="e">
        <f>IF('Crisis Indicator Data'!#REF!="No Data",1,IF(#REF!&lt;&gt;"",1,0))</f>
        <v>#REF!</v>
      </c>
      <c r="AD177" s="33" t="e">
        <f>IF('Crisis Indicator Data'!#REF!="No Data",1,IF(#REF!&lt;&gt;"",1,0))</f>
        <v>#REF!</v>
      </c>
      <c r="AE177" s="33" t="e">
        <f>IF('Crisis Indicator Data'!#REF!="No Data",1,IF(#REF!&lt;&gt;"",1,0))</f>
        <v>#REF!</v>
      </c>
      <c r="AF177" s="33" t="e">
        <f>IF('Crisis Indicator Data'!#REF!="No Data",1,IF(#REF!&lt;&gt;"",1,0))</f>
        <v>#REF!</v>
      </c>
      <c r="AG177" s="33" t="e">
        <f>IF('Crisis Indicator Data'!#REF!="No Data",1,IF(#REF!&lt;&gt;"",1,0))</f>
        <v>#REF!</v>
      </c>
      <c r="AH177" s="33" t="e">
        <f>IF('Crisis Indicator Data'!#REF!="No Data",1,IF(#REF!&lt;&gt;"",1,0))</f>
        <v>#REF!</v>
      </c>
      <c r="AI177" s="33" t="e">
        <f>IF('Crisis Indicator Data'!#REF!="No Data",1,IF(#REF!&lt;&gt;"",1,0))</f>
        <v>#REF!</v>
      </c>
      <c r="AJ177" s="33" t="e">
        <f>IF('Crisis Indicator Data'!#REF!="No Data",1,IF(#REF!&lt;&gt;"",1,0))</f>
        <v>#REF!</v>
      </c>
      <c r="AK177" s="33" t="e">
        <f>IF('Crisis Indicator Data'!#REF!="No Data",1,IF(#REF!&lt;&gt;"",1,0))</f>
        <v>#REF!</v>
      </c>
      <c r="AL177" s="33" t="e">
        <f>IF('Crisis Indicator Data'!#REF!="No Data",1,IF(#REF!&lt;&gt;"",1,0))</f>
        <v>#REF!</v>
      </c>
      <c r="AM177" s="33" t="e">
        <f>IF('Crisis Indicator Data'!#REF!="No Data",1,IF(#REF!&lt;&gt;"",1,0))</f>
        <v>#REF!</v>
      </c>
      <c r="AN177" s="33" t="e">
        <f>IF('Crisis Indicator Data'!#REF!="No Data",1,IF(#REF!&lt;&gt;"",1,0))</f>
        <v>#REF!</v>
      </c>
      <c r="AO177" s="33" t="e">
        <f>IF('Crisis Indicator Data'!#REF!="No Data",1,IF(#REF!&lt;&gt;"",1,0))</f>
        <v>#REF!</v>
      </c>
      <c r="AP177" s="33" t="e">
        <f>IF('Crisis Indicator Data'!#REF!="No Data",1,IF(#REF!&lt;&gt;"",1,0))</f>
        <v>#REF!</v>
      </c>
      <c r="AQ177" s="33" t="e">
        <f>IF('Crisis Indicator Data'!#REF!="No Data",1,IF(#REF!&lt;&gt;"",1,0))</f>
        <v>#REF!</v>
      </c>
      <c r="AR177" s="33" t="e">
        <f>IF('Crisis Indicator Data'!#REF!="No Data",1,IF(#REF!&lt;&gt;"",1,0))</f>
        <v>#REF!</v>
      </c>
      <c r="AS177" s="33" t="e">
        <f>IF('Crisis Indicator Data'!#REF!="No Data",1,IF(#REF!&lt;&gt;"",1,0))</f>
        <v>#REF!</v>
      </c>
      <c r="AT177" s="33" t="e">
        <f>IF('Crisis Indicator Data'!#REF!="No Data",1,IF(#REF!&lt;&gt;"",1,0))</f>
        <v>#REF!</v>
      </c>
      <c r="AU177" s="33" t="e">
        <f>IF('Crisis Indicator Data'!#REF!="No Data",1,IF(#REF!&lt;&gt;"",1,0))</f>
        <v>#REF!</v>
      </c>
      <c r="AV177" s="33" t="e">
        <f>IF('Crisis Indicator Data'!#REF!="No Data",1,IF(#REF!&lt;&gt;"",1,0))</f>
        <v>#REF!</v>
      </c>
      <c r="AW177" s="33" t="e">
        <f>IF('Crisis Indicator Data'!#REF!="No Data",1,IF(#REF!&lt;&gt;"",1,0))</f>
        <v>#REF!</v>
      </c>
      <c r="AX177" s="33" t="e">
        <f>IF('Crisis Indicator Data'!#REF!="No Data",1,IF(#REF!&lt;&gt;"",1,0))</f>
        <v>#REF!</v>
      </c>
      <c r="AY177" s="33" t="e">
        <f>IF('Crisis Indicator Data'!#REF!="No Data",1,IF(#REF!&lt;&gt;"",1,0))</f>
        <v>#REF!</v>
      </c>
      <c r="AZ177" s="33" t="e">
        <f>IF('Crisis Indicator Data'!#REF!="No Data",1,IF(#REF!&lt;&gt;"",1,0))</f>
        <v>#REF!</v>
      </c>
      <c r="BA177" t="e">
        <f t="shared" si="4"/>
        <v>#REF!</v>
      </c>
      <c r="BB177" s="35" t="e">
        <f t="shared" si="5"/>
        <v>#REF!</v>
      </c>
    </row>
    <row r="178" spans="1:54" x14ac:dyDescent="0.3">
      <c r="A178" t="s">
        <v>330</v>
      </c>
      <c r="B178" s="33" t="e">
        <f>IF('Crisis Indicator Data'!#REF!="No Data",1,IF(#REF!&lt;&gt;"",1,0))</f>
        <v>#REF!</v>
      </c>
      <c r="C178" s="33" t="e">
        <f>IF('Crisis Indicator Data'!#REF!="No Data",1,IF(#REF!&lt;&gt;"",1,0))</f>
        <v>#REF!</v>
      </c>
      <c r="D178" s="33" t="e">
        <f>IF('Crisis Indicator Data'!#REF!="No Data",1,IF(#REF!&lt;&gt;"",1,0))</f>
        <v>#REF!</v>
      </c>
      <c r="E178" s="33" t="e">
        <f>IF('Crisis Indicator Data'!#REF!="No Data",1,IF(#REF!&lt;&gt;"",1,0))</f>
        <v>#REF!</v>
      </c>
      <c r="F178" s="33" t="e">
        <f>IF('Crisis Indicator Data'!#REF!="No Data",1,IF(#REF!&lt;&gt;"",1,0))</f>
        <v>#REF!</v>
      </c>
      <c r="G178" s="33" t="e">
        <f>IF('Crisis Indicator Data'!#REF!="No Data",1,IF(#REF!&lt;&gt;"",1,0))</f>
        <v>#REF!</v>
      </c>
      <c r="H178" s="33" t="e">
        <f>IF('Crisis Indicator Data'!#REF!="No Data",1,IF(#REF!&lt;&gt;"",1,0))</f>
        <v>#REF!</v>
      </c>
      <c r="I178" s="33" t="e">
        <f>IF('Crisis Indicator Data'!#REF!="No Data",1,IF(#REF!&lt;&gt;"",1,0))</f>
        <v>#REF!</v>
      </c>
      <c r="J178" s="33" t="e">
        <f>IF('Crisis Indicator Data'!#REF!="No Data",1,IF(#REF!&lt;&gt;"",1,0))</f>
        <v>#REF!</v>
      </c>
      <c r="K178" s="33" t="e">
        <f>IF('Crisis Indicator Data'!#REF!="No Data",1,IF(#REF!&lt;&gt;"",1,0))</f>
        <v>#REF!</v>
      </c>
      <c r="L178" s="33" t="e">
        <f>IF('Crisis Indicator Data'!#REF!="No Data",1,IF(#REF!&lt;&gt;"",1,0))</f>
        <v>#REF!</v>
      </c>
      <c r="M178" s="33" t="e">
        <f>IF('Crisis Indicator Data'!#REF!="No Data",1,IF(#REF!&lt;&gt;"",1,0))</f>
        <v>#REF!</v>
      </c>
      <c r="N178" s="33" t="e">
        <f>IF('Crisis Indicator Data'!#REF!="No Data",1,IF(#REF!&lt;&gt;"",1,0))</f>
        <v>#REF!</v>
      </c>
      <c r="O178" s="33" t="e">
        <f>IF('Crisis Indicator Data'!#REF!="No Data",1,IF(#REF!&lt;&gt;"",1,0))</f>
        <v>#REF!</v>
      </c>
      <c r="P178" s="33" t="e">
        <f>IF('Crisis Indicator Data'!#REF!="No Data",1,IF(#REF!&lt;&gt;"",1,0))</f>
        <v>#REF!</v>
      </c>
      <c r="Q178" s="33" t="e">
        <f>IF('Crisis Indicator Data'!#REF!="No Data",1,IF(#REF!&lt;&gt;"",1,0))</f>
        <v>#REF!</v>
      </c>
      <c r="R178" s="33" t="e">
        <f>IF('Crisis Indicator Data'!#REF!="No Data",1,IF(#REF!&lt;&gt;"",1,0))</f>
        <v>#REF!</v>
      </c>
      <c r="S178" s="33" t="e">
        <f>IF('Crisis Indicator Data'!#REF!="No Data",1,IF(#REF!&lt;&gt;"",1,0))</f>
        <v>#REF!</v>
      </c>
      <c r="T178" s="33" t="e">
        <f>IF('Crisis Indicator Data'!#REF!="No Data",1,IF(#REF!&lt;&gt;"",1,0))</f>
        <v>#REF!</v>
      </c>
      <c r="U178" s="33" t="e">
        <f>IF('Crisis Indicator Data'!#REF!="No Data",1,IF(#REF!&lt;&gt;"",1,0))</f>
        <v>#REF!</v>
      </c>
      <c r="V178" s="33" t="e">
        <f>IF('Crisis Indicator Data'!#REF!="No Data",1,IF(#REF!&lt;&gt;"",1,0))</f>
        <v>#REF!</v>
      </c>
      <c r="W178" s="33" t="e">
        <f>IF('Crisis Indicator Data'!#REF!="No Data",1,IF(#REF!&lt;&gt;"",1,0))</f>
        <v>#REF!</v>
      </c>
      <c r="X178" s="33" t="e">
        <f>IF('Crisis Indicator Data'!#REF!="No Data",1,IF(#REF!&lt;&gt;"",1,0))</f>
        <v>#REF!</v>
      </c>
      <c r="Y178" s="33" t="e">
        <f>IF('Crisis Indicator Data'!#REF!="No Data",1,IF(#REF!&lt;&gt;"",1,0))</f>
        <v>#REF!</v>
      </c>
      <c r="Z178" s="33" t="e">
        <f>IF('Crisis Indicator Data'!#REF!="No Data",1,IF(#REF!&lt;&gt;"",1,0))</f>
        <v>#REF!</v>
      </c>
      <c r="AA178" s="33" t="e">
        <f>IF('Crisis Indicator Data'!#REF!="No Data",1,IF(#REF!&lt;&gt;"",1,0))</f>
        <v>#REF!</v>
      </c>
      <c r="AB178" s="33" t="e">
        <f>IF('Crisis Indicator Data'!#REF!="No Data",1,IF(#REF!&lt;&gt;"",1,0))</f>
        <v>#REF!</v>
      </c>
      <c r="AC178" s="33" t="e">
        <f>IF('Crisis Indicator Data'!#REF!="No Data",1,IF(#REF!&lt;&gt;"",1,0))</f>
        <v>#REF!</v>
      </c>
      <c r="AD178" s="33" t="e">
        <f>IF('Crisis Indicator Data'!#REF!="No Data",1,IF(#REF!&lt;&gt;"",1,0))</f>
        <v>#REF!</v>
      </c>
      <c r="AE178" s="33" t="e">
        <f>IF('Crisis Indicator Data'!#REF!="No Data",1,IF(#REF!&lt;&gt;"",1,0))</f>
        <v>#REF!</v>
      </c>
      <c r="AF178" s="33" t="e">
        <f>IF('Crisis Indicator Data'!#REF!="No Data",1,IF(#REF!&lt;&gt;"",1,0))</f>
        <v>#REF!</v>
      </c>
      <c r="AG178" s="33" t="e">
        <f>IF('Crisis Indicator Data'!#REF!="No Data",1,IF(#REF!&lt;&gt;"",1,0))</f>
        <v>#REF!</v>
      </c>
      <c r="AH178" s="33" t="e">
        <f>IF('Crisis Indicator Data'!#REF!="No Data",1,IF(#REF!&lt;&gt;"",1,0))</f>
        <v>#REF!</v>
      </c>
      <c r="AI178" s="33" t="e">
        <f>IF('Crisis Indicator Data'!#REF!="No Data",1,IF(#REF!&lt;&gt;"",1,0))</f>
        <v>#REF!</v>
      </c>
      <c r="AJ178" s="33" t="e">
        <f>IF('Crisis Indicator Data'!#REF!="No Data",1,IF(#REF!&lt;&gt;"",1,0))</f>
        <v>#REF!</v>
      </c>
      <c r="AK178" s="33" t="e">
        <f>IF('Crisis Indicator Data'!#REF!="No Data",1,IF(#REF!&lt;&gt;"",1,0))</f>
        <v>#REF!</v>
      </c>
      <c r="AL178" s="33" t="e">
        <f>IF('Crisis Indicator Data'!#REF!="No Data",1,IF(#REF!&lt;&gt;"",1,0))</f>
        <v>#REF!</v>
      </c>
      <c r="AM178" s="33" t="e">
        <f>IF('Crisis Indicator Data'!#REF!="No Data",1,IF(#REF!&lt;&gt;"",1,0))</f>
        <v>#REF!</v>
      </c>
      <c r="AN178" s="33" t="e">
        <f>IF('Crisis Indicator Data'!#REF!="No Data",1,IF(#REF!&lt;&gt;"",1,0))</f>
        <v>#REF!</v>
      </c>
      <c r="AO178" s="33" t="e">
        <f>IF('Crisis Indicator Data'!#REF!="No Data",1,IF(#REF!&lt;&gt;"",1,0))</f>
        <v>#REF!</v>
      </c>
      <c r="AP178" s="33" t="e">
        <f>IF('Crisis Indicator Data'!#REF!="No Data",1,IF(#REF!&lt;&gt;"",1,0))</f>
        <v>#REF!</v>
      </c>
      <c r="AQ178" s="33" t="e">
        <f>IF('Crisis Indicator Data'!#REF!="No Data",1,IF(#REF!&lt;&gt;"",1,0))</f>
        <v>#REF!</v>
      </c>
      <c r="AR178" s="33" t="e">
        <f>IF('Crisis Indicator Data'!#REF!="No Data",1,IF(#REF!&lt;&gt;"",1,0))</f>
        <v>#REF!</v>
      </c>
      <c r="AS178" s="33" t="e">
        <f>IF('Crisis Indicator Data'!#REF!="No Data",1,IF(#REF!&lt;&gt;"",1,0))</f>
        <v>#REF!</v>
      </c>
      <c r="AT178" s="33" t="e">
        <f>IF('Crisis Indicator Data'!#REF!="No Data",1,IF(#REF!&lt;&gt;"",1,0))</f>
        <v>#REF!</v>
      </c>
      <c r="AU178" s="33" t="e">
        <f>IF('Crisis Indicator Data'!#REF!="No Data",1,IF(#REF!&lt;&gt;"",1,0))</f>
        <v>#REF!</v>
      </c>
      <c r="AV178" s="33" t="e">
        <f>IF('Crisis Indicator Data'!#REF!="No Data",1,IF(#REF!&lt;&gt;"",1,0))</f>
        <v>#REF!</v>
      </c>
      <c r="AW178" s="33" t="e">
        <f>IF('Crisis Indicator Data'!#REF!="No Data",1,IF(#REF!&lt;&gt;"",1,0))</f>
        <v>#REF!</v>
      </c>
      <c r="AX178" s="33" t="e">
        <f>IF('Crisis Indicator Data'!#REF!="No Data",1,IF(#REF!&lt;&gt;"",1,0))</f>
        <v>#REF!</v>
      </c>
      <c r="AY178" s="33" t="e">
        <f>IF('Crisis Indicator Data'!#REF!="No Data",1,IF(#REF!&lt;&gt;"",1,0))</f>
        <v>#REF!</v>
      </c>
      <c r="AZ178" s="33" t="e">
        <f>IF('Crisis Indicator Data'!#REF!="No Data",1,IF(#REF!&lt;&gt;"",1,0))</f>
        <v>#REF!</v>
      </c>
      <c r="BA178" t="e">
        <f t="shared" si="4"/>
        <v>#REF!</v>
      </c>
      <c r="BB178" s="35" t="e">
        <f t="shared" si="5"/>
        <v>#REF!</v>
      </c>
    </row>
    <row r="179" spans="1:54" x14ac:dyDescent="0.3">
      <c r="A179" t="s">
        <v>332</v>
      </c>
      <c r="B179" s="33" t="e">
        <f>IF('Crisis Indicator Data'!#REF!="No Data",1,IF(#REF!&lt;&gt;"",1,0))</f>
        <v>#REF!</v>
      </c>
      <c r="C179" s="33" t="e">
        <f>IF('Crisis Indicator Data'!#REF!="No Data",1,IF(#REF!&lt;&gt;"",1,0))</f>
        <v>#REF!</v>
      </c>
      <c r="D179" s="33" t="e">
        <f>IF('Crisis Indicator Data'!#REF!="No Data",1,IF(#REF!&lt;&gt;"",1,0))</f>
        <v>#REF!</v>
      </c>
      <c r="E179" s="33" t="e">
        <f>IF('Crisis Indicator Data'!#REF!="No Data",1,IF(#REF!&lt;&gt;"",1,0))</f>
        <v>#REF!</v>
      </c>
      <c r="F179" s="33" t="e">
        <f>IF('Crisis Indicator Data'!#REF!="No Data",1,IF(#REF!&lt;&gt;"",1,0))</f>
        <v>#REF!</v>
      </c>
      <c r="G179" s="33" t="e">
        <f>IF('Crisis Indicator Data'!#REF!="No Data",1,IF(#REF!&lt;&gt;"",1,0))</f>
        <v>#REF!</v>
      </c>
      <c r="H179" s="33" t="e">
        <f>IF('Crisis Indicator Data'!#REF!="No Data",1,IF(#REF!&lt;&gt;"",1,0))</f>
        <v>#REF!</v>
      </c>
      <c r="I179" s="33" t="e">
        <f>IF('Crisis Indicator Data'!#REF!="No Data",1,IF(#REF!&lt;&gt;"",1,0))</f>
        <v>#REF!</v>
      </c>
      <c r="J179" s="33" t="e">
        <f>IF('Crisis Indicator Data'!#REF!="No Data",1,IF(#REF!&lt;&gt;"",1,0))</f>
        <v>#REF!</v>
      </c>
      <c r="K179" s="33" t="e">
        <f>IF('Crisis Indicator Data'!#REF!="No Data",1,IF(#REF!&lt;&gt;"",1,0))</f>
        <v>#REF!</v>
      </c>
      <c r="L179" s="33" t="e">
        <f>IF('Crisis Indicator Data'!#REF!="No Data",1,IF(#REF!&lt;&gt;"",1,0))</f>
        <v>#REF!</v>
      </c>
      <c r="M179" s="33" t="e">
        <f>IF('Crisis Indicator Data'!#REF!="No Data",1,IF(#REF!&lt;&gt;"",1,0))</f>
        <v>#REF!</v>
      </c>
      <c r="N179" s="33" t="e">
        <f>IF('Crisis Indicator Data'!#REF!="No Data",1,IF(#REF!&lt;&gt;"",1,0))</f>
        <v>#REF!</v>
      </c>
      <c r="O179" s="33" t="e">
        <f>IF('Crisis Indicator Data'!#REF!="No Data",1,IF(#REF!&lt;&gt;"",1,0))</f>
        <v>#REF!</v>
      </c>
      <c r="P179" s="33" t="e">
        <f>IF('Crisis Indicator Data'!#REF!="No Data",1,IF(#REF!&lt;&gt;"",1,0))</f>
        <v>#REF!</v>
      </c>
      <c r="Q179" s="33" t="e">
        <f>IF('Crisis Indicator Data'!#REF!="No Data",1,IF(#REF!&lt;&gt;"",1,0))</f>
        <v>#REF!</v>
      </c>
      <c r="R179" s="33" t="e">
        <f>IF('Crisis Indicator Data'!#REF!="No Data",1,IF(#REF!&lt;&gt;"",1,0))</f>
        <v>#REF!</v>
      </c>
      <c r="S179" s="33" t="e">
        <f>IF('Crisis Indicator Data'!#REF!="No Data",1,IF(#REF!&lt;&gt;"",1,0))</f>
        <v>#REF!</v>
      </c>
      <c r="T179" s="33" t="e">
        <f>IF('Crisis Indicator Data'!#REF!="No Data",1,IF(#REF!&lt;&gt;"",1,0))</f>
        <v>#REF!</v>
      </c>
      <c r="U179" s="33" t="e">
        <f>IF('Crisis Indicator Data'!#REF!="No Data",1,IF(#REF!&lt;&gt;"",1,0))</f>
        <v>#REF!</v>
      </c>
      <c r="V179" s="33" t="e">
        <f>IF('Crisis Indicator Data'!#REF!="No Data",1,IF(#REF!&lt;&gt;"",1,0))</f>
        <v>#REF!</v>
      </c>
      <c r="W179" s="33" t="e">
        <f>IF('Crisis Indicator Data'!#REF!="No Data",1,IF(#REF!&lt;&gt;"",1,0))</f>
        <v>#REF!</v>
      </c>
      <c r="X179" s="33" t="e">
        <f>IF('Crisis Indicator Data'!#REF!="No Data",1,IF(#REF!&lt;&gt;"",1,0))</f>
        <v>#REF!</v>
      </c>
      <c r="Y179" s="33" t="e">
        <f>IF('Crisis Indicator Data'!#REF!="No Data",1,IF(#REF!&lt;&gt;"",1,0))</f>
        <v>#REF!</v>
      </c>
      <c r="Z179" s="33" t="e">
        <f>IF('Crisis Indicator Data'!#REF!="No Data",1,IF(#REF!&lt;&gt;"",1,0))</f>
        <v>#REF!</v>
      </c>
      <c r="AA179" s="33" t="e">
        <f>IF('Crisis Indicator Data'!#REF!="No Data",1,IF(#REF!&lt;&gt;"",1,0))</f>
        <v>#REF!</v>
      </c>
      <c r="AB179" s="33" t="e">
        <f>IF('Crisis Indicator Data'!#REF!="No Data",1,IF(#REF!&lt;&gt;"",1,0))</f>
        <v>#REF!</v>
      </c>
      <c r="AC179" s="33" t="e">
        <f>IF('Crisis Indicator Data'!#REF!="No Data",1,IF(#REF!&lt;&gt;"",1,0))</f>
        <v>#REF!</v>
      </c>
      <c r="AD179" s="33" t="e">
        <f>IF('Crisis Indicator Data'!#REF!="No Data",1,IF(#REF!&lt;&gt;"",1,0))</f>
        <v>#REF!</v>
      </c>
      <c r="AE179" s="33" t="e">
        <f>IF('Crisis Indicator Data'!#REF!="No Data",1,IF(#REF!&lt;&gt;"",1,0))</f>
        <v>#REF!</v>
      </c>
      <c r="AF179" s="33" t="e">
        <f>IF('Crisis Indicator Data'!#REF!="No Data",1,IF(#REF!&lt;&gt;"",1,0))</f>
        <v>#REF!</v>
      </c>
      <c r="AG179" s="33" t="e">
        <f>IF('Crisis Indicator Data'!#REF!="No Data",1,IF(#REF!&lt;&gt;"",1,0))</f>
        <v>#REF!</v>
      </c>
      <c r="AH179" s="33" t="e">
        <f>IF('Crisis Indicator Data'!#REF!="No Data",1,IF(#REF!&lt;&gt;"",1,0))</f>
        <v>#REF!</v>
      </c>
      <c r="AI179" s="33" t="e">
        <f>IF('Crisis Indicator Data'!#REF!="No Data",1,IF(#REF!&lt;&gt;"",1,0))</f>
        <v>#REF!</v>
      </c>
      <c r="AJ179" s="33" t="e">
        <f>IF('Crisis Indicator Data'!#REF!="No Data",1,IF(#REF!&lt;&gt;"",1,0))</f>
        <v>#REF!</v>
      </c>
      <c r="AK179" s="33" t="e">
        <f>IF('Crisis Indicator Data'!#REF!="No Data",1,IF(#REF!&lt;&gt;"",1,0))</f>
        <v>#REF!</v>
      </c>
      <c r="AL179" s="33" t="e">
        <f>IF('Crisis Indicator Data'!#REF!="No Data",1,IF(#REF!&lt;&gt;"",1,0))</f>
        <v>#REF!</v>
      </c>
      <c r="AM179" s="33" t="e">
        <f>IF('Crisis Indicator Data'!#REF!="No Data",1,IF(#REF!&lt;&gt;"",1,0))</f>
        <v>#REF!</v>
      </c>
      <c r="AN179" s="33" t="e">
        <f>IF('Crisis Indicator Data'!#REF!="No Data",1,IF(#REF!&lt;&gt;"",1,0))</f>
        <v>#REF!</v>
      </c>
      <c r="AO179" s="33" t="e">
        <f>IF('Crisis Indicator Data'!#REF!="No Data",1,IF(#REF!&lt;&gt;"",1,0))</f>
        <v>#REF!</v>
      </c>
      <c r="AP179" s="33" t="e">
        <f>IF('Crisis Indicator Data'!#REF!="No Data",1,IF(#REF!&lt;&gt;"",1,0))</f>
        <v>#REF!</v>
      </c>
      <c r="AQ179" s="33" t="e">
        <f>IF('Crisis Indicator Data'!#REF!="No Data",1,IF(#REF!&lt;&gt;"",1,0))</f>
        <v>#REF!</v>
      </c>
      <c r="AR179" s="33" t="e">
        <f>IF('Crisis Indicator Data'!#REF!="No Data",1,IF(#REF!&lt;&gt;"",1,0))</f>
        <v>#REF!</v>
      </c>
      <c r="AS179" s="33" t="e">
        <f>IF('Crisis Indicator Data'!#REF!="No Data",1,IF(#REF!&lt;&gt;"",1,0))</f>
        <v>#REF!</v>
      </c>
      <c r="AT179" s="33" t="e">
        <f>IF('Crisis Indicator Data'!#REF!="No Data",1,IF(#REF!&lt;&gt;"",1,0))</f>
        <v>#REF!</v>
      </c>
      <c r="AU179" s="33" t="e">
        <f>IF('Crisis Indicator Data'!#REF!="No Data",1,IF(#REF!&lt;&gt;"",1,0))</f>
        <v>#REF!</v>
      </c>
      <c r="AV179" s="33" t="e">
        <f>IF('Crisis Indicator Data'!#REF!="No Data",1,IF(#REF!&lt;&gt;"",1,0))</f>
        <v>#REF!</v>
      </c>
      <c r="AW179" s="33" t="e">
        <f>IF('Crisis Indicator Data'!#REF!="No Data",1,IF(#REF!&lt;&gt;"",1,0))</f>
        <v>#REF!</v>
      </c>
      <c r="AX179" s="33" t="e">
        <f>IF('Crisis Indicator Data'!#REF!="No Data",1,IF(#REF!&lt;&gt;"",1,0))</f>
        <v>#REF!</v>
      </c>
      <c r="AY179" s="33" t="e">
        <f>IF('Crisis Indicator Data'!#REF!="No Data",1,IF(#REF!&lt;&gt;"",1,0))</f>
        <v>#REF!</v>
      </c>
      <c r="AZ179" s="33" t="e">
        <f>IF('Crisis Indicator Data'!#REF!="No Data",1,IF(#REF!&lt;&gt;"",1,0))</f>
        <v>#REF!</v>
      </c>
      <c r="BA179" t="e">
        <f t="shared" si="4"/>
        <v>#REF!</v>
      </c>
      <c r="BB179" s="35" t="e">
        <f t="shared" si="5"/>
        <v>#REF!</v>
      </c>
    </row>
    <row r="180" spans="1:54" x14ac:dyDescent="0.3">
      <c r="A180" t="s">
        <v>334</v>
      </c>
      <c r="B180" s="33" t="e">
        <f>IF('Crisis Indicator Data'!#REF!="No Data",1,IF(#REF!&lt;&gt;"",1,0))</f>
        <v>#REF!</v>
      </c>
      <c r="C180" s="33" t="e">
        <f>IF('Crisis Indicator Data'!#REF!="No Data",1,IF(#REF!&lt;&gt;"",1,0))</f>
        <v>#REF!</v>
      </c>
      <c r="D180" s="33" t="e">
        <f>IF('Crisis Indicator Data'!#REF!="No Data",1,IF(#REF!&lt;&gt;"",1,0))</f>
        <v>#REF!</v>
      </c>
      <c r="E180" s="33" t="e">
        <f>IF('Crisis Indicator Data'!#REF!="No Data",1,IF(#REF!&lt;&gt;"",1,0))</f>
        <v>#REF!</v>
      </c>
      <c r="F180" s="33" t="e">
        <f>IF('Crisis Indicator Data'!#REF!="No Data",1,IF(#REF!&lt;&gt;"",1,0))</f>
        <v>#REF!</v>
      </c>
      <c r="G180" s="33" t="e">
        <f>IF('Crisis Indicator Data'!#REF!="No Data",1,IF(#REF!&lt;&gt;"",1,0))</f>
        <v>#REF!</v>
      </c>
      <c r="H180" s="33" t="e">
        <f>IF('Crisis Indicator Data'!#REF!="No Data",1,IF(#REF!&lt;&gt;"",1,0))</f>
        <v>#REF!</v>
      </c>
      <c r="I180" s="33" t="e">
        <f>IF('Crisis Indicator Data'!#REF!="No Data",1,IF(#REF!&lt;&gt;"",1,0))</f>
        <v>#REF!</v>
      </c>
      <c r="J180" s="33" t="e">
        <f>IF('Crisis Indicator Data'!#REF!="No Data",1,IF(#REF!&lt;&gt;"",1,0))</f>
        <v>#REF!</v>
      </c>
      <c r="K180" s="33" t="e">
        <f>IF('Crisis Indicator Data'!#REF!="No Data",1,IF(#REF!&lt;&gt;"",1,0))</f>
        <v>#REF!</v>
      </c>
      <c r="L180" s="33" t="e">
        <f>IF('Crisis Indicator Data'!#REF!="No Data",1,IF(#REF!&lt;&gt;"",1,0))</f>
        <v>#REF!</v>
      </c>
      <c r="M180" s="33" t="e">
        <f>IF('Crisis Indicator Data'!#REF!="No Data",1,IF(#REF!&lt;&gt;"",1,0))</f>
        <v>#REF!</v>
      </c>
      <c r="N180" s="33" t="e">
        <f>IF('Crisis Indicator Data'!#REF!="No Data",1,IF(#REF!&lt;&gt;"",1,0))</f>
        <v>#REF!</v>
      </c>
      <c r="O180" s="33" t="e">
        <f>IF('Crisis Indicator Data'!#REF!="No Data",1,IF(#REF!&lt;&gt;"",1,0))</f>
        <v>#REF!</v>
      </c>
      <c r="P180" s="33" t="e">
        <f>IF('Crisis Indicator Data'!#REF!="No Data",1,IF(#REF!&lt;&gt;"",1,0))</f>
        <v>#REF!</v>
      </c>
      <c r="Q180" s="33" t="e">
        <f>IF('Crisis Indicator Data'!#REF!="No Data",1,IF(#REF!&lt;&gt;"",1,0))</f>
        <v>#REF!</v>
      </c>
      <c r="R180" s="33" t="e">
        <f>IF('Crisis Indicator Data'!#REF!="No Data",1,IF(#REF!&lt;&gt;"",1,0))</f>
        <v>#REF!</v>
      </c>
      <c r="S180" s="33" t="e">
        <f>IF('Crisis Indicator Data'!#REF!="No Data",1,IF(#REF!&lt;&gt;"",1,0))</f>
        <v>#REF!</v>
      </c>
      <c r="T180" s="33" t="e">
        <f>IF('Crisis Indicator Data'!#REF!="No Data",1,IF(#REF!&lt;&gt;"",1,0))</f>
        <v>#REF!</v>
      </c>
      <c r="U180" s="33" t="e">
        <f>IF('Crisis Indicator Data'!#REF!="No Data",1,IF(#REF!&lt;&gt;"",1,0))</f>
        <v>#REF!</v>
      </c>
      <c r="V180" s="33" t="e">
        <f>IF('Crisis Indicator Data'!#REF!="No Data",1,IF(#REF!&lt;&gt;"",1,0))</f>
        <v>#REF!</v>
      </c>
      <c r="W180" s="33" t="e">
        <f>IF('Crisis Indicator Data'!#REF!="No Data",1,IF(#REF!&lt;&gt;"",1,0))</f>
        <v>#REF!</v>
      </c>
      <c r="X180" s="33" t="e">
        <f>IF('Crisis Indicator Data'!#REF!="No Data",1,IF(#REF!&lt;&gt;"",1,0))</f>
        <v>#REF!</v>
      </c>
      <c r="Y180" s="33" t="e">
        <f>IF('Crisis Indicator Data'!#REF!="No Data",1,IF(#REF!&lt;&gt;"",1,0))</f>
        <v>#REF!</v>
      </c>
      <c r="Z180" s="33" t="e">
        <f>IF('Crisis Indicator Data'!#REF!="No Data",1,IF(#REF!&lt;&gt;"",1,0))</f>
        <v>#REF!</v>
      </c>
      <c r="AA180" s="33" t="e">
        <f>IF('Crisis Indicator Data'!#REF!="No Data",1,IF(#REF!&lt;&gt;"",1,0))</f>
        <v>#REF!</v>
      </c>
      <c r="AB180" s="33" t="e">
        <f>IF('Crisis Indicator Data'!#REF!="No Data",1,IF(#REF!&lt;&gt;"",1,0))</f>
        <v>#REF!</v>
      </c>
      <c r="AC180" s="33" t="e">
        <f>IF('Crisis Indicator Data'!#REF!="No Data",1,IF(#REF!&lt;&gt;"",1,0))</f>
        <v>#REF!</v>
      </c>
      <c r="AD180" s="33" t="e">
        <f>IF('Crisis Indicator Data'!#REF!="No Data",1,IF(#REF!&lt;&gt;"",1,0))</f>
        <v>#REF!</v>
      </c>
      <c r="AE180" s="33" t="e">
        <f>IF('Crisis Indicator Data'!#REF!="No Data",1,IF(#REF!&lt;&gt;"",1,0))</f>
        <v>#REF!</v>
      </c>
      <c r="AF180" s="33" t="e">
        <f>IF('Crisis Indicator Data'!#REF!="No Data",1,IF(#REF!&lt;&gt;"",1,0))</f>
        <v>#REF!</v>
      </c>
      <c r="AG180" s="33" t="e">
        <f>IF('Crisis Indicator Data'!#REF!="No Data",1,IF(#REF!&lt;&gt;"",1,0))</f>
        <v>#REF!</v>
      </c>
      <c r="AH180" s="33" t="e">
        <f>IF('Crisis Indicator Data'!#REF!="No Data",1,IF(#REF!&lt;&gt;"",1,0))</f>
        <v>#REF!</v>
      </c>
      <c r="AI180" s="33" t="e">
        <f>IF('Crisis Indicator Data'!#REF!="No Data",1,IF(#REF!&lt;&gt;"",1,0))</f>
        <v>#REF!</v>
      </c>
      <c r="AJ180" s="33" t="e">
        <f>IF('Crisis Indicator Data'!#REF!="No Data",1,IF(#REF!&lt;&gt;"",1,0))</f>
        <v>#REF!</v>
      </c>
      <c r="AK180" s="33" t="e">
        <f>IF('Crisis Indicator Data'!#REF!="No Data",1,IF(#REF!&lt;&gt;"",1,0))</f>
        <v>#REF!</v>
      </c>
      <c r="AL180" s="33" t="e">
        <f>IF('Crisis Indicator Data'!#REF!="No Data",1,IF(#REF!&lt;&gt;"",1,0))</f>
        <v>#REF!</v>
      </c>
      <c r="AM180" s="33" t="e">
        <f>IF('Crisis Indicator Data'!#REF!="No Data",1,IF(#REF!&lt;&gt;"",1,0))</f>
        <v>#REF!</v>
      </c>
      <c r="AN180" s="33" t="e">
        <f>IF('Crisis Indicator Data'!#REF!="No Data",1,IF(#REF!&lt;&gt;"",1,0))</f>
        <v>#REF!</v>
      </c>
      <c r="AO180" s="33" t="e">
        <f>IF('Crisis Indicator Data'!#REF!="No Data",1,IF(#REF!&lt;&gt;"",1,0))</f>
        <v>#REF!</v>
      </c>
      <c r="AP180" s="33" t="e">
        <f>IF('Crisis Indicator Data'!#REF!="No Data",1,IF(#REF!&lt;&gt;"",1,0))</f>
        <v>#REF!</v>
      </c>
      <c r="AQ180" s="33" t="e">
        <f>IF('Crisis Indicator Data'!#REF!="No Data",1,IF(#REF!&lt;&gt;"",1,0))</f>
        <v>#REF!</v>
      </c>
      <c r="AR180" s="33" t="e">
        <f>IF('Crisis Indicator Data'!#REF!="No Data",1,IF(#REF!&lt;&gt;"",1,0))</f>
        <v>#REF!</v>
      </c>
      <c r="AS180" s="33" t="e">
        <f>IF('Crisis Indicator Data'!#REF!="No Data",1,IF(#REF!&lt;&gt;"",1,0))</f>
        <v>#REF!</v>
      </c>
      <c r="AT180" s="33" t="e">
        <f>IF('Crisis Indicator Data'!#REF!="No Data",1,IF(#REF!&lt;&gt;"",1,0))</f>
        <v>#REF!</v>
      </c>
      <c r="AU180" s="33" t="e">
        <f>IF('Crisis Indicator Data'!#REF!="No Data",1,IF(#REF!&lt;&gt;"",1,0))</f>
        <v>#REF!</v>
      </c>
      <c r="AV180" s="33" t="e">
        <f>IF('Crisis Indicator Data'!#REF!="No Data",1,IF(#REF!&lt;&gt;"",1,0))</f>
        <v>#REF!</v>
      </c>
      <c r="AW180" s="33" t="e">
        <f>IF('Crisis Indicator Data'!#REF!="No Data",1,IF(#REF!&lt;&gt;"",1,0))</f>
        <v>#REF!</v>
      </c>
      <c r="AX180" s="33" t="e">
        <f>IF('Crisis Indicator Data'!#REF!="No Data",1,IF(#REF!&lt;&gt;"",1,0))</f>
        <v>#REF!</v>
      </c>
      <c r="AY180" s="33" t="e">
        <f>IF('Crisis Indicator Data'!#REF!="No Data",1,IF(#REF!&lt;&gt;"",1,0))</f>
        <v>#REF!</v>
      </c>
      <c r="AZ180" s="33" t="e">
        <f>IF('Crisis Indicator Data'!#REF!="No Data",1,IF(#REF!&lt;&gt;"",1,0))</f>
        <v>#REF!</v>
      </c>
      <c r="BA180" t="e">
        <f t="shared" si="4"/>
        <v>#REF!</v>
      </c>
      <c r="BB180" s="35" t="e">
        <f t="shared" si="5"/>
        <v>#REF!</v>
      </c>
    </row>
    <row r="181" spans="1:54" x14ac:dyDescent="0.3">
      <c r="A181" t="s">
        <v>336</v>
      </c>
      <c r="B181" s="33" t="e">
        <f>IF('Crisis Indicator Data'!#REF!="No Data",1,IF(#REF!&lt;&gt;"",1,0))</f>
        <v>#REF!</v>
      </c>
      <c r="C181" s="33" t="e">
        <f>IF('Crisis Indicator Data'!#REF!="No Data",1,IF(#REF!&lt;&gt;"",1,0))</f>
        <v>#REF!</v>
      </c>
      <c r="D181" s="33" t="e">
        <f>IF('Crisis Indicator Data'!#REF!="No Data",1,IF(#REF!&lt;&gt;"",1,0))</f>
        <v>#REF!</v>
      </c>
      <c r="E181" s="33" t="e">
        <f>IF('Crisis Indicator Data'!#REF!="No Data",1,IF(#REF!&lt;&gt;"",1,0))</f>
        <v>#REF!</v>
      </c>
      <c r="F181" s="33" t="e">
        <f>IF('Crisis Indicator Data'!#REF!="No Data",1,IF(#REF!&lt;&gt;"",1,0))</f>
        <v>#REF!</v>
      </c>
      <c r="G181" s="33" t="e">
        <f>IF('Crisis Indicator Data'!#REF!="No Data",1,IF(#REF!&lt;&gt;"",1,0))</f>
        <v>#REF!</v>
      </c>
      <c r="H181" s="33" t="e">
        <f>IF('Crisis Indicator Data'!#REF!="No Data",1,IF(#REF!&lt;&gt;"",1,0))</f>
        <v>#REF!</v>
      </c>
      <c r="I181" s="33" t="e">
        <f>IF('Crisis Indicator Data'!#REF!="No Data",1,IF(#REF!&lt;&gt;"",1,0))</f>
        <v>#REF!</v>
      </c>
      <c r="J181" s="33" t="e">
        <f>IF('Crisis Indicator Data'!#REF!="No Data",1,IF(#REF!&lt;&gt;"",1,0))</f>
        <v>#REF!</v>
      </c>
      <c r="K181" s="33" t="e">
        <f>IF('Crisis Indicator Data'!#REF!="No Data",1,IF(#REF!&lt;&gt;"",1,0))</f>
        <v>#REF!</v>
      </c>
      <c r="L181" s="33" t="e">
        <f>IF('Crisis Indicator Data'!#REF!="No Data",1,IF(#REF!&lt;&gt;"",1,0))</f>
        <v>#REF!</v>
      </c>
      <c r="M181" s="33" t="e">
        <f>IF('Crisis Indicator Data'!#REF!="No Data",1,IF(#REF!&lt;&gt;"",1,0))</f>
        <v>#REF!</v>
      </c>
      <c r="N181" s="33" t="e">
        <f>IF('Crisis Indicator Data'!#REF!="No Data",1,IF(#REF!&lt;&gt;"",1,0))</f>
        <v>#REF!</v>
      </c>
      <c r="O181" s="33" t="e">
        <f>IF('Crisis Indicator Data'!#REF!="No Data",1,IF(#REF!&lt;&gt;"",1,0))</f>
        <v>#REF!</v>
      </c>
      <c r="P181" s="33" t="e">
        <f>IF('Crisis Indicator Data'!#REF!="No Data",1,IF(#REF!&lt;&gt;"",1,0))</f>
        <v>#REF!</v>
      </c>
      <c r="Q181" s="33" t="e">
        <f>IF('Crisis Indicator Data'!#REF!="No Data",1,IF(#REF!&lt;&gt;"",1,0))</f>
        <v>#REF!</v>
      </c>
      <c r="R181" s="33" t="e">
        <f>IF('Crisis Indicator Data'!#REF!="No Data",1,IF(#REF!&lt;&gt;"",1,0))</f>
        <v>#REF!</v>
      </c>
      <c r="S181" s="33" t="e">
        <f>IF('Crisis Indicator Data'!#REF!="No Data",1,IF(#REF!&lt;&gt;"",1,0))</f>
        <v>#REF!</v>
      </c>
      <c r="T181" s="33" t="e">
        <f>IF('Crisis Indicator Data'!#REF!="No Data",1,IF(#REF!&lt;&gt;"",1,0))</f>
        <v>#REF!</v>
      </c>
      <c r="U181" s="33" t="e">
        <f>IF('Crisis Indicator Data'!#REF!="No Data",1,IF(#REF!&lt;&gt;"",1,0))</f>
        <v>#REF!</v>
      </c>
      <c r="V181" s="33" t="e">
        <f>IF('Crisis Indicator Data'!#REF!="No Data",1,IF(#REF!&lt;&gt;"",1,0))</f>
        <v>#REF!</v>
      </c>
      <c r="W181" s="33" t="e">
        <f>IF('Crisis Indicator Data'!#REF!="No Data",1,IF(#REF!&lt;&gt;"",1,0))</f>
        <v>#REF!</v>
      </c>
      <c r="X181" s="33" t="e">
        <f>IF('Crisis Indicator Data'!#REF!="No Data",1,IF(#REF!&lt;&gt;"",1,0))</f>
        <v>#REF!</v>
      </c>
      <c r="Y181" s="33" t="e">
        <f>IF('Crisis Indicator Data'!#REF!="No Data",1,IF(#REF!&lt;&gt;"",1,0))</f>
        <v>#REF!</v>
      </c>
      <c r="Z181" s="33" t="e">
        <f>IF('Crisis Indicator Data'!#REF!="No Data",1,IF(#REF!&lt;&gt;"",1,0))</f>
        <v>#REF!</v>
      </c>
      <c r="AA181" s="33" t="e">
        <f>IF('Crisis Indicator Data'!#REF!="No Data",1,IF(#REF!&lt;&gt;"",1,0))</f>
        <v>#REF!</v>
      </c>
      <c r="AB181" s="33" t="e">
        <f>IF('Crisis Indicator Data'!#REF!="No Data",1,IF(#REF!&lt;&gt;"",1,0))</f>
        <v>#REF!</v>
      </c>
      <c r="AC181" s="33" t="e">
        <f>IF('Crisis Indicator Data'!#REF!="No Data",1,IF(#REF!&lt;&gt;"",1,0))</f>
        <v>#REF!</v>
      </c>
      <c r="AD181" s="33" t="e">
        <f>IF('Crisis Indicator Data'!#REF!="No Data",1,IF(#REF!&lt;&gt;"",1,0))</f>
        <v>#REF!</v>
      </c>
      <c r="AE181" s="33" t="e">
        <f>IF('Crisis Indicator Data'!#REF!="No Data",1,IF(#REF!&lt;&gt;"",1,0))</f>
        <v>#REF!</v>
      </c>
      <c r="AF181" s="33" t="e">
        <f>IF('Crisis Indicator Data'!#REF!="No Data",1,IF(#REF!&lt;&gt;"",1,0))</f>
        <v>#REF!</v>
      </c>
      <c r="AG181" s="33" t="e">
        <f>IF('Crisis Indicator Data'!#REF!="No Data",1,IF(#REF!&lt;&gt;"",1,0))</f>
        <v>#REF!</v>
      </c>
      <c r="AH181" s="33" t="e">
        <f>IF('Crisis Indicator Data'!#REF!="No Data",1,IF(#REF!&lt;&gt;"",1,0))</f>
        <v>#REF!</v>
      </c>
      <c r="AI181" s="33" t="e">
        <f>IF('Crisis Indicator Data'!#REF!="No Data",1,IF(#REF!&lt;&gt;"",1,0))</f>
        <v>#REF!</v>
      </c>
      <c r="AJ181" s="33" t="e">
        <f>IF('Crisis Indicator Data'!#REF!="No Data",1,IF(#REF!&lt;&gt;"",1,0))</f>
        <v>#REF!</v>
      </c>
      <c r="AK181" s="33" t="e">
        <f>IF('Crisis Indicator Data'!#REF!="No Data",1,IF(#REF!&lt;&gt;"",1,0))</f>
        <v>#REF!</v>
      </c>
      <c r="AL181" s="33" t="e">
        <f>IF('Crisis Indicator Data'!#REF!="No Data",1,IF(#REF!&lt;&gt;"",1,0))</f>
        <v>#REF!</v>
      </c>
      <c r="AM181" s="33" t="e">
        <f>IF('Crisis Indicator Data'!#REF!="No Data",1,IF(#REF!&lt;&gt;"",1,0))</f>
        <v>#REF!</v>
      </c>
      <c r="AN181" s="33" t="e">
        <f>IF('Crisis Indicator Data'!#REF!="No Data",1,IF(#REF!&lt;&gt;"",1,0))</f>
        <v>#REF!</v>
      </c>
      <c r="AO181" s="33" t="e">
        <f>IF('Crisis Indicator Data'!#REF!="No Data",1,IF(#REF!&lt;&gt;"",1,0))</f>
        <v>#REF!</v>
      </c>
      <c r="AP181" s="33" t="e">
        <f>IF('Crisis Indicator Data'!#REF!="No Data",1,IF(#REF!&lt;&gt;"",1,0))</f>
        <v>#REF!</v>
      </c>
      <c r="AQ181" s="33" t="e">
        <f>IF('Crisis Indicator Data'!#REF!="No Data",1,IF(#REF!&lt;&gt;"",1,0))</f>
        <v>#REF!</v>
      </c>
      <c r="AR181" s="33" t="e">
        <f>IF('Crisis Indicator Data'!#REF!="No Data",1,IF(#REF!&lt;&gt;"",1,0))</f>
        <v>#REF!</v>
      </c>
      <c r="AS181" s="33" t="e">
        <f>IF('Crisis Indicator Data'!#REF!="No Data",1,IF(#REF!&lt;&gt;"",1,0))</f>
        <v>#REF!</v>
      </c>
      <c r="AT181" s="33" t="e">
        <f>IF('Crisis Indicator Data'!#REF!="No Data",1,IF(#REF!&lt;&gt;"",1,0))</f>
        <v>#REF!</v>
      </c>
      <c r="AU181" s="33" t="e">
        <f>IF('Crisis Indicator Data'!#REF!="No Data",1,IF(#REF!&lt;&gt;"",1,0))</f>
        <v>#REF!</v>
      </c>
      <c r="AV181" s="33" t="e">
        <f>IF('Crisis Indicator Data'!#REF!="No Data",1,IF(#REF!&lt;&gt;"",1,0))</f>
        <v>#REF!</v>
      </c>
      <c r="AW181" s="33" t="e">
        <f>IF('Crisis Indicator Data'!#REF!="No Data",1,IF(#REF!&lt;&gt;"",1,0))</f>
        <v>#REF!</v>
      </c>
      <c r="AX181" s="33" t="e">
        <f>IF('Crisis Indicator Data'!#REF!="No Data",1,IF(#REF!&lt;&gt;"",1,0))</f>
        <v>#REF!</v>
      </c>
      <c r="AY181" s="33" t="e">
        <f>IF('Crisis Indicator Data'!#REF!="No Data",1,IF(#REF!&lt;&gt;"",1,0))</f>
        <v>#REF!</v>
      </c>
      <c r="AZ181" s="33" t="e">
        <f>IF('Crisis Indicator Data'!#REF!="No Data",1,IF(#REF!&lt;&gt;"",1,0))</f>
        <v>#REF!</v>
      </c>
      <c r="BA181" t="e">
        <f t="shared" si="4"/>
        <v>#REF!</v>
      </c>
      <c r="BB181" s="35" t="e">
        <f t="shared" si="5"/>
        <v>#REF!</v>
      </c>
    </row>
    <row r="182" spans="1:54" x14ac:dyDescent="0.3">
      <c r="A182" t="s">
        <v>338</v>
      </c>
      <c r="B182" s="33" t="e">
        <f>IF('Crisis Indicator Data'!#REF!="No Data",1,IF(#REF!&lt;&gt;"",1,0))</f>
        <v>#REF!</v>
      </c>
      <c r="C182" s="33" t="e">
        <f>IF('Crisis Indicator Data'!#REF!="No Data",1,IF(#REF!&lt;&gt;"",1,0))</f>
        <v>#REF!</v>
      </c>
      <c r="D182" s="33" t="e">
        <f>IF('Crisis Indicator Data'!#REF!="No Data",1,IF(#REF!&lt;&gt;"",1,0))</f>
        <v>#REF!</v>
      </c>
      <c r="E182" s="33" t="e">
        <f>IF('Crisis Indicator Data'!#REF!="No Data",1,IF(#REF!&lt;&gt;"",1,0))</f>
        <v>#REF!</v>
      </c>
      <c r="F182" s="33" t="e">
        <f>IF('Crisis Indicator Data'!#REF!="No Data",1,IF(#REF!&lt;&gt;"",1,0))</f>
        <v>#REF!</v>
      </c>
      <c r="G182" s="33" t="e">
        <f>IF('Crisis Indicator Data'!#REF!="No Data",1,IF(#REF!&lt;&gt;"",1,0))</f>
        <v>#REF!</v>
      </c>
      <c r="H182" s="33" t="e">
        <f>IF('Crisis Indicator Data'!#REF!="No Data",1,IF(#REF!&lt;&gt;"",1,0))</f>
        <v>#REF!</v>
      </c>
      <c r="I182" s="33" t="e">
        <f>IF('Crisis Indicator Data'!#REF!="No Data",1,IF(#REF!&lt;&gt;"",1,0))</f>
        <v>#REF!</v>
      </c>
      <c r="J182" s="33" t="e">
        <f>IF('Crisis Indicator Data'!#REF!="No Data",1,IF(#REF!&lt;&gt;"",1,0))</f>
        <v>#REF!</v>
      </c>
      <c r="K182" s="33" t="e">
        <f>IF('Crisis Indicator Data'!#REF!="No Data",1,IF(#REF!&lt;&gt;"",1,0))</f>
        <v>#REF!</v>
      </c>
      <c r="L182" s="33" t="e">
        <f>IF('Crisis Indicator Data'!#REF!="No Data",1,IF(#REF!&lt;&gt;"",1,0))</f>
        <v>#REF!</v>
      </c>
      <c r="M182" s="33" t="e">
        <f>IF('Crisis Indicator Data'!#REF!="No Data",1,IF(#REF!&lt;&gt;"",1,0))</f>
        <v>#REF!</v>
      </c>
      <c r="N182" s="33" t="e">
        <f>IF('Crisis Indicator Data'!#REF!="No Data",1,IF(#REF!&lt;&gt;"",1,0))</f>
        <v>#REF!</v>
      </c>
      <c r="O182" s="33" t="e">
        <f>IF('Crisis Indicator Data'!#REF!="No Data",1,IF(#REF!&lt;&gt;"",1,0))</f>
        <v>#REF!</v>
      </c>
      <c r="P182" s="33" t="e">
        <f>IF('Crisis Indicator Data'!#REF!="No Data",1,IF(#REF!&lt;&gt;"",1,0))</f>
        <v>#REF!</v>
      </c>
      <c r="Q182" s="33" t="e">
        <f>IF('Crisis Indicator Data'!#REF!="No Data",1,IF(#REF!&lt;&gt;"",1,0))</f>
        <v>#REF!</v>
      </c>
      <c r="R182" s="33" t="e">
        <f>IF('Crisis Indicator Data'!#REF!="No Data",1,IF(#REF!&lt;&gt;"",1,0))</f>
        <v>#REF!</v>
      </c>
      <c r="S182" s="33" t="e">
        <f>IF('Crisis Indicator Data'!#REF!="No Data",1,IF(#REF!&lt;&gt;"",1,0))</f>
        <v>#REF!</v>
      </c>
      <c r="T182" s="33" t="e">
        <f>IF('Crisis Indicator Data'!#REF!="No Data",1,IF(#REF!&lt;&gt;"",1,0))</f>
        <v>#REF!</v>
      </c>
      <c r="U182" s="33" t="e">
        <f>IF('Crisis Indicator Data'!#REF!="No Data",1,IF(#REF!&lt;&gt;"",1,0))</f>
        <v>#REF!</v>
      </c>
      <c r="V182" s="33" t="e">
        <f>IF('Crisis Indicator Data'!#REF!="No Data",1,IF(#REF!&lt;&gt;"",1,0))</f>
        <v>#REF!</v>
      </c>
      <c r="W182" s="33" t="e">
        <f>IF('Crisis Indicator Data'!#REF!="No Data",1,IF(#REF!&lt;&gt;"",1,0))</f>
        <v>#REF!</v>
      </c>
      <c r="X182" s="33" t="e">
        <f>IF('Crisis Indicator Data'!#REF!="No Data",1,IF(#REF!&lt;&gt;"",1,0))</f>
        <v>#REF!</v>
      </c>
      <c r="Y182" s="33" t="e">
        <f>IF('Crisis Indicator Data'!#REF!="No Data",1,IF(#REF!&lt;&gt;"",1,0))</f>
        <v>#REF!</v>
      </c>
      <c r="Z182" s="33" t="e">
        <f>IF('Crisis Indicator Data'!#REF!="No Data",1,IF(#REF!&lt;&gt;"",1,0))</f>
        <v>#REF!</v>
      </c>
      <c r="AA182" s="33" t="e">
        <f>IF('Crisis Indicator Data'!#REF!="No Data",1,IF(#REF!&lt;&gt;"",1,0))</f>
        <v>#REF!</v>
      </c>
      <c r="AB182" s="33" t="e">
        <f>IF('Crisis Indicator Data'!#REF!="No Data",1,IF(#REF!&lt;&gt;"",1,0))</f>
        <v>#REF!</v>
      </c>
      <c r="AC182" s="33" t="e">
        <f>IF('Crisis Indicator Data'!#REF!="No Data",1,IF(#REF!&lt;&gt;"",1,0))</f>
        <v>#REF!</v>
      </c>
      <c r="AD182" s="33" t="e">
        <f>IF('Crisis Indicator Data'!#REF!="No Data",1,IF(#REF!&lt;&gt;"",1,0))</f>
        <v>#REF!</v>
      </c>
      <c r="AE182" s="33" t="e">
        <f>IF('Crisis Indicator Data'!#REF!="No Data",1,IF(#REF!&lt;&gt;"",1,0))</f>
        <v>#REF!</v>
      </c>
      <c r="AF182" s="33" t="e">
        <f>IF('Crisis Indicator Data'!#REF!="No Data",1,IF(#REF!&lt;&gt;"",1,0))</f>
        <v>#REF!</v>
      </c>
      <c r="AG182" s="33" t="e">
        <f>IF('Crisis Indicator Data'!#REF!="No Data",1,IF(#REF!&lt;&gt;"",1,0))</f>
        <v>#REF!</v>
      </c>
      <c r="AH182" s="33" t="e">
        <f>IF('Crisis Indicator Data'!#REF!="No Data",1,IF(#REF!&lt;&gt;"",1,0))</f>
        <v>#REF!</v>
      </c>
      <c r="AI182" s="33" t="e">
        <f>IF('Crisis Indicator Data'!#REF!="No Data",1,IF(#REF!&lt;&gt;"",1,0))</f>
        <v>#REF!</v>
      </c>
      <c r="AJ182" s="33" t="e">
        <f>IF('Crisis Indicator Data'!#REF!="No Data",1,IF(#REF!&lt;&gt;"",1,0))</f>
        <v>#REF!</v>
      </c>
      <c r="AK182" s="33" t="e">
        <f>IF('Crisis Indicator Data'!#REF!="No Data",1,IF(#REF!&lt;&gt;"",1,0))</f>
        <v>#REF!</v>
      </c>
      <c r="AL182" s="33" t="e">
        <f>IF('Crisis Indicator Data'!#REF!="No Data",1,IF(#REF!&lt;&gt;"",1,0))</f>
        <v>#REF!</v>
      </c>
      <c r="AM182" s="33" t="e">
        <f>IF('Crisis Indicator Data'!#REF!="No Data",1,IF(#REF!&lt;&gt;"",1,0))</f>
        <v>#REF!</v>
      </c>
      <c r="AN182" s="33" t="e">
        <f>IF('Crisis Indicator Data'!#REF!="No Data",1,IF(#REF!&lt;&gt;"",1,0))</f>
        <v>#REF!</v>
      </c>
      <c r="AO182" s="33" t="e">
        <f>IF('Crisis Indicator Data'!#REF!="No Data",1,IF(#REF!&lt;&gt;"",1,0))</f>
        <v>#REF!</v>
      </c>
      <c r="AP182" s="33" t="e">
        <f>IF('Crisis Indicator Data'!#REF!="No Data",1,IF(#REF!&lt;&gt;"",1,0))</f>
        <v>#REF!</v>
      </c>
      <c r="AQ182" s="33" t="e">
        <f>IF('Crisis Indicator Data'!#REF!="No Data",1,IF(#REF!&lt;&gt;"",1,0))</f>
        <v>#REF!</v>
      </c>
      <c r="AR182" s="33" t="e">
        <f>IF('Crisis Indicator Data'!#REF!="No Data",1,IF(#REF!&lt;&gt;"",1,0))</f>
        <v>#REF!</v>
      </c>
      <c r="AS182" s="33" t="e">
        <f>IF('Crisis Indicator Data'!#REF!="No Data",1,IF(#REF!&lt;&gt;"",1,0))</f>
        <v>#REF!</v>
      </c>
      <c r="AT182" s="33" t="e">
        <f>IF('Crisis Indicator Data'!#REF!="No Data",1,IF(#REF!&lt;&gt;"",1,0))</f>
        <v>#REF!</v>
      </c>
      <c r="AU182" s="33" t="e">
        <f>IF('Crisis Indicator Data'!#REF!="No Data",1,IF(#REF!&lt;&gt;"",1,0))</f>
        <v>#REF!</v>
      </c>
      <c r="AV182" s="33" t="e">
        <f>IF('Crisis Indicator Data'!#REF!="No Data",1,IF(#REF!&lt;&gt;"",1,0))</f>
        <v>#REF!</v>
      </c>
      <c r="AW182" s="33" t="e">
        <f>IF('Crisis Indicator Data'!#REF!="No Data",1,IF(#REF!&lt;&gt;"",1,0))</f>
        <v>#REF!</v>
      </c>
      <c r="AX182" s="33" t="e">
        <f>IF('Crisis Indicator Data'!#REF!="No Data",1,IF(#REF!&lt;&gt;"",1,0))</f>
        <v>#REF!</v>
      </c>
      <c r="AY182" s="33" t="e">
        <f>IF('Crisis Indicator Data'!#REF!="No Data",1,IF(#REF!&lt;&gt;"",1,0))</f>
        <v>#REF!</v>
      </c>
      <c r="AZ182" s="33" t="e">
        <f>IF('Crisis Indicator Data'!#REF!="No Data",1,IF(#REF!&lt;&gt;"",1,0))</f>
        <v>#REF!</v>
      </c>
      <c r="BA182" t="e">
        <f t="shared" si="4"/>
        <v>#REF!</v>
      </c>
      <c r="BB182" s="35" t="e">
        <f t="shared" si="5"/>
        <v>#REF!</v>
      </c>
    </row>
    <row r="183" spans="1:54" x14ac:dyDescent="0.3">
      <c r="A183" t="s">
        <v>340</v>
      </c>
      <c r="B183" s="33" t="e">
        <f>IF('Crisis Indicator Data'!#REF!="No Data",1,IF(#REF!&lt;&gt;"",1,0))</f>
        <v>#REF!</v>
      </c>
      <c r="C183" s="33" t="e">
        <f>IF('Crisis Indicator Data'!#REF!="No Data",1,IF(#REF!&lt;&gt;"",1,0))</f>
        <v>#REF!</v>
      </c>
      <c r="D183" s="33" t="e">
        <f>IF('Crisis Indicator Data'!#REF!="No Data",1,IF(#REF!&lt;&gt;"",1,0))</f>
        <v>#REF!</v>
      </c>
      <c r="E183" s="33" t="e">
        <f>IF('Crisis Indicator Data'!#REF!="No Data",1,IF(#REF!&lt;&gt;"",1,0))</f>
        <v>#REF!</v>
      </c>
      <c r="F183" s="33" t="e">
        <f>IF('Crisis Indicator Data'!#REF!="No Data",1,IF(#REF!&lt;&gt;"",1,0))</f>
        <v>#REF!</v>
      </c>
      <c r="G183" s="33" t="e">
        <f>IF('Crisis Indicator Data'!#REF!="No Data",1,IF(#REF!&lt;&gt;"",1,0))</f>
        <v>#REF!</v>
      </c>
      <c r="H183" s="33" t="e">
        <f>IF('Crisis Indicator Data'!#REF!="No Data",1,IF(#REF!&lt;&gt;"",1,0))</f>
        <v>#REF!</v>
      </c>
      <c r="I183" s="33" t="e">
        <f>IF('Crisis Indicator Data'!#REF!="No Data",1,IF(#REF!&lt;&gt;"",1,0))</f>
        <v>#REF!</v>
      </c>
      <c r="J183" s="33" t="e">
        <f>IF('Crisis Indicator Data'!#REF!="No Data",1,IF(#REF!&lt;&gt;"",1,0))</f>
        <v>#REF!</v>
      </c>
      <c r="K183" s="33" t="e">
        <f>IF('Crisis Indicator Data'!#REF!="No Data",1,IF(#REF!&lt;&gt;"",1,0))</f>
        <v>#REF!</v>
      </c>
      <c r="L183" s="33" t="e">
        <f>IF('Crisis Indicator Data'!#REF!="No Data",1,IF(#REF!&lt;&gt;"",1,0))</f>
        <v>#REF!</v>
      </c>
      <c r="M183" s="33" t="e">
        <f>IF('Crisis Indicator Data'!#REF!="No Data",1,IF(#REF!&lt;&gt;"",1,0))</f>
        <v>#REF!</v>
      </c>
      <c r="N183" s="33" t="e">
        <f>IF('Crisis Indicator Data'!#REF!="No Data",1,IF(#REF!&lt;&gt;"",1,0))</f>
        <v>#REF!</v>
      </c>
      <c r="O183" s="33" t="e">
        <f>IF('Crisis Indicator Data'!#REF!="No Data",1,IF(#REF!&lt;&gt;"",1,0))</f>
        <v>#REF!</v>
      </c>
      <c r="P183" s="33" t="e">
        <f>IF('Crisis Indicator Data'!#REF!="No Data",1,IF(#REF!&lt;&gt;"",1,0))</f>
        <v>#REF!</v>
      </c>
      <c r="Q183" s="33" t="e">
        <f>IF('Crisis Indicator Data'!#REF!="No Data",1,IF(#REF!&lt;&gt;"",1,0))</f>
        <v>#REF!</v>
      </c>
      <c r="R183" s="33" t="e">
        <f>IF('Crisis Indicator Data'!#REF!="No Data",1,IF(#REF!&lt;&gt;"",1,0))</f>
        <v>#REF!</v>
      </c>
      <c r="S183" s="33" t="e">
        <f>IF('Crisis Indicator Data'!#REF!="No Data",1,IF(#REF!&lt;&gt;"",1,0))</f>
        <v>#REF!</v>
      </c>
      <c r="T183" s="33" t="e">
        <f>IF('Crisis Indicator Data'!#REF!="No Data",1,IF(#REF!&lt;&gt;"",1,0))</f>
        <v>#REF!</v>
      </c>
      <c r="U183" s="33" t="e">
        <f>IF('Crisis Indicator Data'!#REF!="No Data",1,IF(#REF!&lt;&gt;"",1,0))</f>
        <v>#REF!</v>
      </c>
      <c r="V183" s="33" t="e">
        <f>IF('Crisis Indicator Data'!#REF!="No Data",1,IF(#REF!&lt;&gt;"",1,0))</f>
        <v>#REF!</v>
      </c>
      <c r="W183" s="33" t="e">
        <f>IF('Crisis Indicator Data'!#REF!="No Data",1,IF(#REF!&lt;&gt;"",1,0))</f>
        <v>#REF!</v>
      </c>
      <c r="X183" s="33" t="e">
        <f>IF('Crisis Indicator Data'!#REF!="No Data",1,IF(#REF!&lt;&gt;"",1,0))</f>
        <v>#REF!</v>
      </c>
      <c r="Y183" s="33" t="e">
        <f>IF('Crisis Indicator Data'!#REF!="No Data",1,IF(#REF!&lt;&gt;"",1,0))</f>
        <v>#REF!</v>
      </c>
      <c r="Z183" s="33" t="e">
        <f>IF('Crisis Indicator Data'!#REF!="No Data",1,IF(#REF!&lt;&gt;"",1,0))</f>
        <v>#REF!</v>
      </c>
      <c r="AA183" s="33" t="e">
        <f>IF('Crisis Indicator Data'!#REF!="No Data",1,IF(#REF!&lt;&gt;"",1,0))</f>
        <v>#REF!</v>
      </c>
      <c r="AB183" s="33" t="e">
        <f>IF('Crisis Indicator Data'!#REF!="No Data",1,IF(#REF!&lt;&gt;"",1,0))</f>
        <v>#REF!</v>
      </c>
      <c r="AC183" s="33" t="e">
        <f>IF('Crisis Indicator Data'!#REF!="No Data",1,IF(#REF!&lt;&gt;"",1,0))</f>
        <v>#REF!</v>
      </c>
      <c r="AD183" s="33" t="e">
        <f>IF('Crisis Indicator Data'!#REF!="No Data",1,IF(#REF!&lt;&gt;"",1,0))</f>
        <v>#REF!</v>
      </c>
      <c r="AE183" s="33" t="e">
        <f>IF('Crisis Indicator Data'!#REF!="No Data",1,IF(#REF!&lt;&gt;"",1,0))</f>
        <v>#REF!</v>
      </c>
      <c r="AF183" s="33" t="e">
        <f>IF('Crisis Indicator Data'!#REF!="No Data",1,IF(#REF!&lt;&gt;"",1,0))</f>
        <v>#REF!</v>
      </c>
      <c r="AG183" s="33" t="e">
        <f>IF('Crisis Indicator Data'!#REF!="No Data",1,IF(#REF!&lt;&gt;"",1,0))</f>
        <v>#REF!</v>
      </c>
      <c r="AH183" s="33" t="e">
        <f>IF('Crisis Indicator Data'!#REF!="No Data",1,IF(#REF!&lt;&gt;"",1,0))</f>
        <v>#REF!</v>
      </c>
      <c r="AI183" s="33" t="e">
        <f>IF('Crisis Indicator Data'!#REF!="No Data",1,IF(#REF!&lt;&gt;"",1,0))</f>
        <v>#REF!</v>
      </c>
      <c r="AJ183" s="33" t="e">
        <f>IF('Crisis Indicator Data'!#REF!="No Data",1,IF(#REF!&lt;&gt;"",1,0))</f>
        <v>#REF!</v>
      </c>
      <c r="AK183" s="33" t="e">
        <f>IF('Crisis Indicator Data'!#REF!="No Data",1,IF(#REF!&lt;&gt;"",1,0))</f>
        <v>#REF!</v>
      </c>
      <c r="AL183" s="33" t="e">
        <f>IF('Crisis Indicator Data'!#REF!="No Data",1,IF(#REF!&lt;&gt;"",1,0))</f>
        <v>#REF!</v>
      </c>
      <c r="AM183" s="33" t="e">
        <f>IF('Crisis Indicator Data'!#REF!="No Data",1,IF(#REF!&lt;&gt;"",1,0))</f>
        <v>#REF!</v>
      </c>
      <c r="AN183" s="33" t="e">
        <f>IF('Crisis Indicator Data'!#REF!="No Data",1,IF(#REF!&lt;&gt;"",1,0))</f>
        <v>#REF!</v>
      </c>
      <c r="AO183" s="33" t="e">
        <f>IF('Crisis Indicator Data'!#REF!="No Data",1,IF(#REF!&lt;&gt;"",1,0))</f>
        <v>#REF!</v>
      </c>
      <c r="AP183" s="33" t="e">
        <f>IF('Crisis Indicator Data'!#REF!="No Data",1,IF(#REF!&lt;&gt;"",1,0))</f>
        <v>#REF!</v>
      </c>
      <c r="AQ183" s="33" t="e">
        <f>IF('Crisis Indicator Data'!#REF!="No Data",1,IF(#REF!&lt;&gt;"",1,0))</f>
        <v>#REF!</v>
      </c>
      <c r="AR183" s="33" t="e">
        <f>IF('Crisis Indicator Data'!#REF!="No Data",1,IF(#REF!&lt;&gt;"",1,0))</f>
        <v>#REF!</v>
      </c>
      <c r="AS183" s="33" t="e">
        <f>IF('Crisis Indicator Data'!#REF!="No Data",1,IF(#REF!&lt;&gt;"",1,0))</f>
        <v>#REF!</v>
      </c>
      <c r="AT183" s="33" t="e">
        <f>IF('Crisis Indicator Data'!#REF!="No Data",1,IF(#REF!&lt;&gt;"",1,0))</f>
        <v>#REF!</v>
      </c>
      <c r="AU183" s="33" t="e">
        <f>IF('Crisis Indicator Data'!#REF!="No Data",1,IF(#REF!&lt;&gt;"",1,0))</f>
        <v>#REF!</v>
      </c>
      <c r="AV183" s="33" t="e">
        <f>IF('Crisis Indicator Data'!#REF!="No Data",1,IF(#REF!&lt;&gt;"",1,0))</f>
        <v>#REF!</v>
      </c>
      <c r="AW183" s="33" t="e">
        <f>IF('Crisis Indicator Data'!#REF!="No Data",1,IF(#REF!&lt;&gt;"",1,0))</f>
        <v>#REF!</v>
      </c>
      <c r="AX183" s="33" t="e">
        <f>IF('Crisis Indicator Data'!#REF!="No Data",1,IF(#REF!&lt;&gt;"",1,0))</f>
        <v>#REF!</v>
      </c>
      <c r="AY183" s="33" t="e">
        <f>IF('Crisis Indicator Data'!#REF!="No Data",1,IF(#REF!&lt;&gt;"",1,0))</f>
        <v>#REF!</v>
      </c>
      <c r="AZ183" s="33" t="e">
        <f>IF('Crisis Indicator Data'!#REF!="No Data",1,IF(#REF!&lt;&gt;"",1,0))</f>
        <v>#REF!</v>
      </c>
      <c r="BA183" t="e">
        <f t="shared" si="4"/>
        <v>#REF!</v>
      </c>
      <c r="BB183" s="35" t="e">
        <f t="shared" si="5"/>
        <v>#REF!</v>
      </c>
    </row>
    <row r="184" spans="1:54" x14ac:dyDescent="0.3">
      <c r="A184" t="s">
        <v>341</v>
      </c>
      <c r="B184" s="33" t="e">
        <f>IF('Crisis Indicator Data'!#REF!="No Data",1,IF(#REF!&lt;&gt;"",1,0))</f>
        <v>#REF!</v>
      </c>
      <c r="C184" s="33" t="e">
        <f>IF('Crisis Indicator Data'!#REF!="No Data",1,IF(#REF!&lt;&gt;"",1,0))</f>
        <v>#REF!</v>
      </c>
      <c r="D184" s="33" t="e">
        <f>IF('Crisis Indicator Data'!#REF!="No Data",1,IF(#REF!&lt;&gt;"",1,0))</f>
        <v>#REF!</v>
      </c>
      <c r="E184" s="33" t="e">
        <f>IF('Crisis Indicator Data'!#REF!="No Data",1,IF(#REF!&lt;&gt;"",1,0))</f>
        <v>#REF!</v>
      </c>
      <c r="F184" s="33" t="e">
        <f>IF('Crisis Indicator Data'!#REF!="No Data",1,IF(#REF!&lt;&gt;"",1,0))</f>
        <v>#REF!</v>
      </c>
      <c r="G184" s="33" t="e">
        <f>IF('Crisis Indicator Data'!#REF!="No Data",1,IF(#REF!&lt;&gt;"",1,0))</f>
        <v>#REF!</v>
      </c>
      <c r="H184" s="33" t="e">
        <f>IF('Crisis Indicator Data'!#REF!="No Data",1,IF(#REF!&lt;&gt;"",1,0))</f>
        <v>#REF!</v>
      </c>
      <c r="I184" s="33" t="e">
        <f>IF('Crisis Indicator Data'!#REF!="No Data",1,IF(#REF!&lt;&gt;"",1,0))</f>
        <v>#REF!</v>
      </c>
      <c r="J184" s="33" t="e">
        <f>IF('Crisis Indicator Data'!#REF!="No Data",1,IF(#REF!&lt;&gt;"",1,0))</f>
        <v>#REF!</v>
      </c>
      <c r="K184" s="33" t="e">
        <f>IF('Crisis Indicator Data'!#REF!="No Data",1,IF(#REF!&lt;&gt;"",1,0))</f>
        <v>#REF!</v>
      </c>
      <c r="L184" s="33" t="e">
        <f>IF('Crisis Indicator Data'!#REF!="No Data",1,IF(#REF!&lt;&gt;"",1,0))</f>
        <v>#REF!</v>
      </c>
      <c r="M184" s="33" t="e">
        <f>IF('Crisis Indicator Data'!#REF!="No Data",1,IF(#REF!&lt;&gt;"",1,0))</f>
        <v>#REF!</v>
      </c>
      <c r="N184" s="33" t="e">
        <f>IF('Crisis Indicator Data'!#REF!="No Data",1,IF(#REF!&lt;&gt;"",1,0))</f>
        <v>#REF!</v>
      </c>
      <c r="O184" s="33" t="e">
        <f>IF('Crisis Indicator Data'!#REF!="No Data",1,IF(#REF!&lt;&gt;"",1,0))</f>
        <v>#REF!</v>
      </c>
      <c r="P184" s="33" t="e">
        <f>IF('Crisis Indicator Data'!#REF!="No Data",1,IF(#REF!&lt;&gt;"",1,0))</f>
        <v>#REF!</v>
      </c>
      <c r="Q184" s="33" t="e">
        <f>IF('Crisis Indicator Data'!#REF!="No Data",1,IF(#REF!&lt;&gt;"",1,0))</f>
        <v>#REF!</v>
      </c>
      <c r="R184" s="33" t="e">
        <f>IF('Crisis Indicator Data'!#REF!="No Data",1,IF(#REF!&lt;&gt;"",1,0))</f>
        <v>#REF!</v>
      </c>
      <c r="S184" s="33" t="e">
        <f>IF('Crisis Indicator Data'!#REF!="No Data",1,IF(#REF!&lt;&gt;"",1,0))</f>
        <v>#REF!</v>
      </c>
      <c r="T184" s="33" t="e">
        <f>IF('Crisis Indicator Data'!#REF!="No Data",1,IF(#REF!&lt;&gt;"",1,0))</f>
        <v>#REF!</v>
      </c>
      <c r="U184" s="33" t="e">
        <f>IF('Crisis Indicator Data'!#REF!="No Data",1,IF(#REF!&lt;&gt;"",1,0))</f>
        <v>#REF!</v>
      </c>
      <c r="V184" s="33" t="e">
        <f>IF('Crisis Indicator Data'!#REF!="No Data",1,IF(#REF!&lt;&gt;"",1,0))</f>
        <v>#REF!</v>
      </c>
      <c r="W184" s="33" t="e">
        <f>IF('Crisis Indicator Data'!#REF!="No Data",1,IF(#REF!&lt;&gt;"",1,0))</f>
        <v>#REF!</v>
      </c>
      <c r="X184" s="33" t="e">
        <f>IF('Crisis Indicator Data'!#REF!="No Data",1,IF(#REF!&lt;&gt;"",1,0))</f>
        <v>#REF!</v>
      </c>
      <c r="Y184" s="33" t="e">
        <f>IF('Crisis Indicator Data'!#REF!="No Data",1,IF(#REF!&lt;&gt;"",1,0))</f>
        <v>#REF!</v>
      </c>
      <c r="Z184" s="33" t="e">
        <f>IF('Crisis Indicator Data'!#REF!="No Data",1,IF(#REF!&lt;&gt;"",1,0))</f>
        <v>#REF!</v>
      </c>
      <c r="AA184" s="33" t="e">
        <f>IF('Crisis Indicator Data'!#REF!="No Data",1,IF(#REF!&lt;&gt;"",1,0))</f>
        <v>#REF!</v>
      </c>
      <c r="AB184" s="33" t="e">
        <f>IF('Crisis Indicator Data'!#REF!="No Data",1,IF(#REF!&lt;&gt;"",1,0))</f>
        <v>#REF!</v>
      </c>
      <c r="AC184" s="33" t="e">
        <f>IF('Crisis Indicator Data'!#REF!="No Data",1,IF(#REF!&lt;&gt;"",1,0))</f>
        <v>#REF!</v>
      </c>
      <c r="AD184" s="33" t="e">
        <f>IF('Crisis Indicator Data'!#REF!="No Data",1,IF(#REF!&lt;&gt;"",1,0))</f>
        <v>#REF!</v>
      </c>
      <c r="AE184" s="33" t="e">
        <f>IF('Crisis Indicator Data'!#REF!="No Data",1,IF(#REF!&lt;&gt;"",1,0))</f>
        <v>#REF!</v>
      </c>
      <c r="AF184" s="33" t="e">
        <f>IF('Crisis Indicator Data'!#REF!="No Data",1,IF(#REF!&lt;&gt;"",1,0))</f>
        <v>#REF!</v>
      </c>
      <c r="AG184" s="33" t="e">
        <f>IF('Crisis Indicator Data'!#REF!="No Data",1,IF(#REF!&lt;&gt;"",1,0))</f>
        <v>#REF!</v>
      </c>
      <c r="AH184" s="33" t="e">
        <f>IF('Crisis Indicator Data'!#REF!="No Data",1,IF(#REF!&lt;&gt;"",1,0))</f>
        <v>#REF!</v>
      </c>
      <c r="AI184" s="33" t="e">
        <f>IF('Crisis Indicator Data'!#REF!="No Data",1,IF(#REF!&lt;&gt;"",1,0))</f>
        <v>#REF!</v>
      </c>
      <c r="AJ184" s="33" t="e">
        <f>IF('Crisis Indicator Data'!#REF!="No Data",1,IF(#REF!&lt;&gt;"",1,0))</f>
        <v>#REF!</v>
      </c>
      <c r="AK184" s="33" t="e">
        <f>IF('Crisis Indicator Data'!#REF!="No Data",1,IF(#REF!&lt;&gt;"",1,0))</f>
        <v>#REF!</v>
      </c>
      <c r="AL184" s="33" t="e">
        <f>IF('Crisis Indicator Data'!#REF!="No Data",1,IF(#REF!&lt;&gt;"",1,0))</f>
        <v>#REF!</v>
      </c>
      <c r="AM184" s="33" t="e">
        <f>IF('Crisis Indicator Data'!#REF!="No Data",1,IF(#REF!&lt;&gt;"",1,0))</f>
        <v>#REF!</v>
      </c>
      <c r="AN184" s="33" t="e">
        <f>IF('Crisis Indicator Data'!#REF!="No Data",1,IF(#REF!&lt;&gt;"",1,0))</f>
        <v>#REF!</v>
      </c>
      <c r="AO184" s="33" t="e">
        <f>IF('Crisis Indicator Data'!#REF!="No Data",1,IF(#REF!&lt;&gt;"",1,0))</f>
        <v>#REF!</v>
      </c>
      <c r="AP184" s="33" t="e">
        <f>IF('Crisis Indicator Data'!#REF!="No Data",1,IF(#REF!&lt;&gt;"",1,0))</f>
        <v>#REF!</v>
      </c>
      <c r="AQ184" s="33" t="e">
        <f>IF('Crisis Indicator Data'!#REF!="No Data",1,IF(#REF!&lt;&gt;"",1,0))</f>
        <v>#REF!</v>
      </c>
      <c r="AR184" s="33" t="e">
        <f>IF('Crisis Indicator Data'!#REF!="No Data",1,IF(#REF!&lt;&gt;"",1,0))</f>
        <v>#REF!</v>
      </c>
      <c r="AS184" s="33" t="e">
        <f>IF('Crisis Indicator Data'!#REF!="No Data",1,IF(#REF!&lt;&gt;"",1,0))</f>
        <v>#REF!</v>
      </c>
      <c r="AT184" s="33" t="e">
        <f>IF('Crisis Indicator Data'!#REF!="No Data",1,IF(#REF!&lt;&gt;"",1,0))</f>
        <v>#REF!</v>
      </c>
      <c r="AU184" s="33" t="e">
        <f>IF('Crisis Indicator Data'!#REF!="No Data",1,IF(#REF!&lt;&gt;"",1,0))</f>
        <v>#REF!</v>
      </c>
      <c r="AV184" s="33" t="e">
        <f>IF('Crisis Indicator Data'!#REF!="No Data",1,IF(#REF!&lt;&gt;"",1,0))</f>
        <v>#REF!</v>
      </c>
      <c r="AW184" s="33" t="e">
        <f>IF('Crisis Indicator Data'!#REF!="No Data",1,IF(#REF!&lt;&gt;"",1,0))</f>
        <v>#REF!</v>
      </c>
      <c r="AX184" s="33" t="e">
        <f>IF('Crisis Indicator Data'!#REF!="No Data",1,IF(#REF!&lt;&gt;"",1,0))</f>
        <v>#REF!</v>
      </c>
      <c r="AY184" s="33" t="e">
        <f>IF('Crisis Indicator Data'!#REF!="No Data",1,IF(#REF!&lt;&gt;"",1,0))</f>
        <v>#REF!</v>
      </c>
      <c r="AZ184" s="33" t="e">
        <f>IF('Crisis Indicator Data'!#REF!="No Data",1,IF(#REF!&lt;&gt;"",1,0))</f>
        <v>#REF!</v>
      </c>
      <c r="BA184" t="e">
        <f t="shared" si="4"/>
        <v>#REF!</v>
      </c>
      <c r="BB184" s="35" t="e">
        <f t="shared" si="5"/>
        <v>#REF!</v>
      </c>
    </row>
    <row r="185" spans="1:54" x14ac:dyDescent="0.3">
      <c r="A185" t="s">
        <v>343</v>
      </c>
      <c r="B185" s="33" t="e">
        <f>IF('Crisis Indicator Data'!#REF!="No Data",1,IF(#REF!&lt;&gt;"",1,0))</f>
        <v>#REF!</v>
      </c>
      <c r="C185" s="33" t="e">
        <f>IF('Crisis Indicator Data'!#REF!="No Data",1,IF(#REF!&lt;&gt;"",1,0))</f>
        <v>#REF!</v>
      </c>
      <c r="D185" s="33" t="e">
        <f>IF('Crisis Indicator Data'!#REF!="No Data",1,IF(#REF!&lt;&gt;"",1,0))</f>
        <v>#REF!</v>
      </c>
      <c r="E185" s="33" t="e">
        <f>IF('Crisis Indicator Data'!#REF!="No Data",1,IF(#REF!&lt;&gt;"",1,0))</f>
        <v>#REF!</v>
      </c>
      <c r="F185" s="33" t="e">
        <f>IF('Crisis Indicator Data'!#REF!="No Data",1,IF(#REF!&lt;&gt;"",1,0))</f>
        <v>#REF!</v>
      </c>
      <c r="G185" s="33" t="e">
        <f>IF('Crisis Indicator Data'!#REF!="No Data",1,IF(#REF!&lt;&gt;"",1,0))</f>
        <v>#REF!</v>
      </c>
      <c r="H185" s="33" t="e">
        <f>IF('Crisis Indicator Data'!#REF!="No Data",1,IF(#REF!&lt;&gt;"",1,0))</f>
        <v>#REF!</v>
      </c>
      <c r="I185" s="33" t="e">
        <f>IF('Crisis Indicator Data'!#REF!="No Data",1,IF(#REF!&lt;&gt;"",1,0))</f>
        <v>#REF!</v>
      </c>
      <c r="J185" s="33" t="e">
        <f>IF('Crisis Indicator Data'!#REF!="No Data",1,IF(#REF!&lt;&gt;"",1,0))</f>
        <v>#REF!</v>
      </c>
      <c r="K185" s="33" t="e">
        <f>IF('Crisis Indicator Data'!#REF!="No Data",1,IF(#REF!&lt;&gt;"",1,0))</f>
        <v>#REF!</v>
      </c>
      <c r="L185" s="33" t="e">
        <f>IF('Crisis Indicator Data'!#REF!="No Data",1,IF(#REF!&lt;&gt;"",1,0))</f>
        <v>#REF!</v>
      </c>
      <c r="M185" s="33" t="e">
        <f>IF('Crisis Indicator Data'!#REF!="No Data",1,IF(#REF!&lt;&gt;"",1,0))</f>
        <v>#REF!</v>
      </c>
      <c r="N185" s="33" t="e">
        <f>IF('Crisis Indicator Data'!#REF!="No Data",1,IF(#REF!&lt;&gt;"",1,0))</f>
        <v>#REF!</v>
      </c>
      <c r="O185" s="33" t="e">
        <f>IF('Crisis Indicator Data'!#REF!="No Data",1,IF(#REF!&lt;&gt;"",1,0))</f>
        <v>#REF!</v>
      </c>
      <c r="P185" s="33" t="e">
        <f>IF('Crisis Indicator Data'!#REF!="No Data",1,IF(#REF!&lt;&gt;"",1,0))</f>
        <v>#REF!</v>
      </c>
      <c r="Q185" s="33" t="e">
        <f>IF('Crisis Indicator Data'!#REF!="No Data",1,IF(#REF!&lt;&gt;"",1,0))</f>
        <v>#REF!</v>
      </c>
      <c r="R185" s="33" t="e">
        <f>IF('Crisis Indicator Data'!#REF!="No Data",1,IF(#REF!&lt;&gt;"",1,0))</f>
        <v>#REF!</v>
      </c>
      <c r="S185" s="33" t="e">
        <f>IF('Crisis Indicator Data'!#REF!="No Data",1,IF(#REF!&lt;&gt;"",1,0))</f>
        <v>#REF!</v>
      </c>
      <c r="T185" s="33" t="e">
        <f>IF('Crisis Indicator Data'!#REF!="No Data",1,IF(#REF!&lt;&gt;"",1,0))</f>
        <v>#REF!</v>
      </c>
      <c r="U185" s="33" t="e">
        <f>IF('Crisis Indicator Data'!#REF!="No Data",1,IF(#REF!&lt;&gt;"",1,0))</f>
        <v>#REF!</v>
      </c>
      <c r="V185" s="33" t="e">
        <f>IF('Crisis Indicator Data'!#REF!="No Data",1,IF(#REF!&lt;&gt;"",1,0))</f>
        <v>#REF!</v>
      </c>
      <c r="W185" s="33" t="e">
        <f>IF('Crisis Indicator Data'!#REF!="No Data",1,IF(#REF!&lt;&gt;"",1,0))</f>
        <v>#REF!</v>
      </c>
      <c r="X185" s="33" t="e">
        <f>IF('Crisis Indicator Data'!#REF!="No Data",1,IF(#REF!&lt;&gt;"",1,0))</f>
        <v>#REF!</v>
      </c>
      <c r="Y185" s="33" t="e">
        <f>IF('Crisis Indicator Data'!#REF!="No Data",1,IF(#REF!&lt;&gt;"",1,0))</f>
        <v>#REF!</v>
      </c>
      <c r="Z185" s="33" t="e">
        <f>IF('Crisis Indicator Data'!#REF!="No Data",1,IF(#REF!&lt;&gt;"",1,0))</f>
        <v>#REF!</v>
      </c>
      <c r="AA185" s="33" t="e">
        <f>IF('Crisis Indicator Data'!#REF!="No Data",1,IF(#REF!&lt;&gt;"",1,0))</f>
        <v>#REF!</v>
      </c>
      <c r="AB185" s="33" t="e">
        <f>IF('Crisis Indicator Data'!#REF!="No Data",1,IF(#REF!&lt;&gt;"",1,0))</f>
        <v>#REF!</v>
      </c>
      <c r="AC185" s="33" t="e">
        <f>IF('Crisis Indicator Data'!#REF!="No Data",1,IF(#REF!&lt;&gt;"",1,0))</f>
        <v>#REF!</v>
      </c>
      <c r="AD185" s="33" t="e">
        <f>IF('Crisis Indicator Data'!#REF!="No Data",1,IF(#REF!&lt;&gt;"",1,0))</f>
        <v>#REF!</v>
      </c>
      <c r="AE185" s="33" t="e">
        <f>IF('Crisis Indicator Data'!#REF!="No Data",1,IF(#REF!&lt;&gt;"",1,0))</f>
        <v>#REF!</v>
      </c>
      <c r="AF185" s="33" t="e">
        <f>IF('Crisis Indicator Data'!#REF!="No Data",1,IF(#REF!&lt;&gt;"",1,0))</f>
        <v>#REF!</v>
      </c>
      <c r="AG185" s="33" t="e">
        <f>IF('Crisis Indicator Data'!#REF!="No Data",1,IF(#REF!&lt;&gt;"",1,0))</f>
        <v>#REF!</v>
      </c>
      <c r="AH185" s="33" t="e">
        <f>IF('Crisis Indicator Data'!#REF!="No Data",1,IF(#REF!&lt;&gt;"",1,0))</f>
        <v>#REF!</v>
      </c>
      <c r="AI185" s="33" t="e">
        <f>IF('Crisis Indicator Data'!#REF!="No Data",1,IF(#REF!&lt;&gt;"",1,0))</f>
        <v>#REF!</v>
      </c>
      <c r="AJ185" s="33" t="e">
        <f>IF('Crisis Indicator Data'!#REF!="No Data",1,IF(#REF!&lt;&gt;"",1,0))</f>
        <v>#REF!</v>
      </c>
      <c r="AK185" s="33" t="e">
        <f>IF('Crisis Indicator Data'!#REF!="No Data",1,IF(#REF!&lt;&gt;"",1,0))</f>
        <v>#REF!</v>
      </c>
      <c r="AL185" s="33" t="e">
        <f>IF('Crisis Indicator Data'!#REF!="No Data",1,IF(#REF!&lt;&gt;"",1,0))</f>
        <v>#REF!</v>
      </c>
      <c r="AM185" s="33" t="e">
        <f>IF('Crisis Indicator Data'!#REF!="No Data",1,IF(#REF!&lt;&gt;"",1,0))</f>
        <v>#REF!</v>
      </c>
      <c r="AN185" s="33" t="e">
        <f>IF('Crisis Indicator Data'!#REF!="No Data",1,IF(#REF!&lt;&gt;"",1,0))</f>
        <v>#REF!</v>
      </c>
      <c r="AO185" s="33" t="e">
        <f>IF('Crisis Indicator Data'!#REF!="No Data",1,IF(#REF!&lt;&gt;"",1,0))</f>
        <v>#REF!</v>
      </c>
      <c r="AP185" s="33" t="e">
        <f>IF('Crisis Indicator Data'!#REF!="No Data",1,IF(#REF!&lt;&gt;"",1,0))</f>
        <v>#REF!</v>
      </c>
      <c r="AQ185" s="33" t="e">
        <f>IF('Crisis Indicator Data'!#REF!="No Data",1,IF(#REF!&lt;&gt;"",1,0))</f>
        <v>#REF!</v>
      </c>
      <c r="AR185" s="33" t="e">
        <f>IF('Crisis Indicator Data'!#REF!="No Data",1,IF(#REF!&lt;&gt;"",1,0))</f>
        <v>#REF!</v>
      </c>
      <c r="AS185" s="33" t="e">
        <f>IF('Crisis Indicator Data'!#REF!="No Data",1,IF(#REF!&lt;&gt;"",1,0))</f>
        <v>#REF!</v>
      </c>
      <c r="AT185" s="33" t="e">
        <f>IF('Crisis Indicator Data'!#REF!="No Data",1,IF(#REF!&lt;&gt;"",1,0))</f>
        <v>#REF!</v>
      </c>
      <c r="AU185" s="33" t="e">
        <f>IF('Crisis Indicator Data'!#REF!="No Data",1,IF(#REF!&lt;&gt;"",1,0))</f>
        <v>#REF!</v>
      </c>
      <c r="AV185" s="33" t="e">
        <f>IF('Crisis Indicator Data'!#REF!="No Data",1,IF(#REF!&lt;&gt;"",1,0))</f>
        <v>#REF!</v>
      </c>
      <c r="AW185" s="33" t="e">
        <f>IF('Crisis Indicator Data'!#REF!="No Data",1,IF(#REF!&lt;&gt;"",1,0))</f>
        <v>#REF!</v>
      </c>
      <c r="AX185" s="33" t="e">
        <f>IF('Crisis Indicator Data'!#REF!="No Data",1,IF(#REF!&lt;&gt;"",1,0))</f>
        <v>#REF!</v>
      </c>
      <c r="AY185" s="33" t="e">
        <f>IF('Crisis Indicator Data'!#REF!="No Data",1,IF(#REF!&lt;&gt;"",1,0))</f>
        <v>#REF!</v>
      </c>
      <c r="AZ185" s="33" t="e">
        <f>IF('Crisis Indicator Data'!#REF!="No Data",1,IF(#REF!&lt;&gt;"",1,0))</f>
        <v>#REF!</v>
      </c>
      <c r="BA185" t="e">
        <f t="shared" si="4"/>
        <v>#REF!</v>
      </c>
      <c r="BB185" s="35" t="e">
        <f t="shared" si="5"/>
        <v>#REF!</v>
      </c>
    </row>
    <row r="186" spans="1:54" x14ac:dyDescent="0.3">
      <c r="A186" t="s">
        <v>345</v>
      </c>
      <c r="B186" s="33" t="e">
        <f>IF('Crisis Indicator Data'!#REF!="No Data",1,IF(#REF!&lt;&gt;"",1,0))</f>
        <v>#REF!</v>
      </c>
      <c r="C186" s="33" t="e">
        <f>IF('Crisis Indicator Data'!#REF!="No Data",1,IF(#REF!&lt;&gt;"",1,0))</f>
        <v>#REF!</v>
      </c>
      <c r="D186" s="33" t="e">
        <f>IF('Crisis Indicator Data'!#REF!="No Data",1,IF(#REF!&lt;&gt;"",1,0))</f>
        <v>#REF!</v>
      </c>
      <c r="E186" s="33" t="e">
        <f>IF('Crisis Indicator Data'!#REF!="No Data",1,IF(#REF!&lt;&gt;"",1,0))</f>
        <v>#REF!</v>
      </c>
      <c r="F186" s="33" t="e">
        <f>IF('Crisis Indicator Data'!#REF!="No Data",1,IF(#REF!&lt;&gt;"",1,0))</f>
        <v>#REF!</v>
      </c>
      <c r="G186" s="33" t="e">
        <f>IF('Crisis Indicator Data'!#REF!="No Data",1,IF(#REF!&lt;&gt;"",1,0))</f>
        <v>#REF!</v>
      </c>
      <c r="H186" s="33" t="e">
        <f>IF('Crisis Indicator Data'!#REF!="No Data",1,IF(#REF!&lt;&gt;"",1,0))</f>
        <v>#REF!</v>
      </c>
      <c r="I186" s="33" t="e">
        <f>IF('Crisis Indicator Data'!#REF!="No Data",1,IF(#REF!&lt;&gt;"",1,0))</f>
        <v>#REF!</v>
      </c>
      <c r="J186" s="33" t="e">
        <f>IF('Crisis Indicator Data'!#REF!="No Data",1,IF(#REF!&lt;&gt;"",1,0))</f>
        <v>#REF!</v>
      </c>
      <c r="K186" s="33" t="e">
        <f>IF('Crisis Indicator Data'!#REF!="No Data",1,IF(#REF!&lt;&gt;"",1,0))</f>
        <v>#REF!</v>
      </c>
      <c r="L186" s="33" t="e">
        <f>IF('Crisis Indicator Data'!#REF!="No Data",1,IF(#REF!&lt;&gt;"",1,0))</f>
        <v>#REF!</v>
      </c>
      <c r="M186" s="33" t="e">
        <f>IF('Crisis Indicator Data'!#REF!="No Data",1,IF(#REF!&lt;&gt;"",1,0))</f>
        <v>#REF!</v>
      </c>
      <c r="N186" s="33" t="e">
        <f>IF('Crisis Indicator Data'!#REF!="No Data",1,IF(#REF!&lt;&gt;"",1,0))</f>
        <v>#REF!</v>
      </c>
      <c r="O186" s="33" t="e">
        <f>IF('Crisis Indicator Data'!#REF!="No Data",1,IF(#REF!&lt;&gt;"",1,0))</f>
        <v>#REF!</v>
      </c>
      <c r="P186" s="33" t="e">
        <f>IF('Crisis Indicator Data'!#REF!="No Data",1,IF(#REF!&lt;&gt;"",1,0))</f>
        <v>#REF!</v>
      </c>
      <c r="Q186" s="33" t="e">
        <f>IF('Crisis Indicator Data'!#REF!="No Data",1,IF(#REF!&lt;&gt;"",1,0))</f>
        <v>#REF!</v>
      </c>
      <c r="R186" s="33" t="e">
        <f>IF('Crisis Indicator Data'!#REF!="No Data",1,IF(#REF!&lt;&gt;"",1,0))</f>
        <v>#REF!</v>
      </c>
      <c r="S186" s="33" t="e">
        <f>IF('Crisis Indicator Data'!#REF!="No Data",1,IF(#REF!&lt;&gt;"",1,0))</f>
        <v>#REF!</v>
      </c>
      <c r="T186" s="33" t="e">
        <f>IF('Crisis Indicator Data'!#REF!="No Data",1,IF(#REF!&lt;&gt;"",1,0))</f>
        <v>#REF!</v>
      </c>
      <c r="U186" s="33" t="e">
        <f>IF('Crisis Indicator Data'!#REF!="No Data",1,IF(#REF!&lt;&gt;"",1,0))</f>
        <v>#REF!</v>
      </c>
      <c r="V186" s="33" t="e">
        <f>IF('Crisis Indicator Data'!#REF!="No Data",1,IF(#REF!&lt;&gt;"",1,0))</f>
        <v>#REF!</v>
      </c>
      <c r="W186" s="33" t="e">
        <f>IF('Crisis Indicator Data'!#REF!="No Data",1,IF(#REF!&lt;&gt;"",1,0))</f>
        <v>#REF!</v>
      </c>
      <c r="X186" s="33" t="e">
        <f>IF('Crisis Indicator Data'!#REF!="No Data",1,IF(#REF!&lt;&gt;"",1,0))</f>
        <v>#REF!</v>
      </c>
      <c r="Y186" s="33" t="e">
        <f>IF('Crisis Indicator Data'!#REF!="No Data",1,IF(#REF!&lt;&gt;"",1,0))</f>
        <v>#REF!</v>
      </c>
      <c r="Z186" s="33" t="e">
        <f>IF('Crisis Indicator Data'!#REF!="No Data",1,IF(#REF!&lt;&gt;"",1,0))</f>
        <v>#REF!</v>
      </c>
      <c r="AA186" s="33" t="e">
        <f>IF('Crisis Indicator Data'!#REF!="No Data",1,IF(#REF!&lt;&gt;"",1,0))</f>
        <v>#REF!</v>
      </c>
      <c r="AB186" s="33" t="e">
        <f>IF('Crisis Indicator Data'!#REF!="No Data",1,IF(#REF!&lt;&gt;"",1,0))</f>
        <v>#REF!</v>
      </c>
      <c r="AC186" s="33" t="e">
        <f>IF('Crisis Indicator Data'!#REF!="No Data",1,IF(#REF!&lt;&gt;"",1,0))</f>
        <v>#REF!</v>
      </c>
      <c r="AD186" s="33" t="e">
        <f>IF('Crisis Indicator Data'!#REF!="No Data",1,IF(#REF!&lt;&gt;"",1,0))</f>
        <v>#REF!</v>
      </c>
      <c r="AE186" s="33" t="e">
        <f>IF('Crisis Indicator Data'!#REF!="No Data",1,IF(#REF!&lt;&gt;"",1,0))</f>
        <v>#REF!</v>
      </c>
      <c r="AF186" s="33" t="e">
        <f>IF('Crisis Indicator Data'!#REF!="No Data",1,IF(#REF!&lt;&gt;"",1,0))</f>
        <v>#REF!</v>
      </c>
      <c r="AG186" s="33" t="e">
        <f>IF('Crisis Indicator Data'!#REF!="No Data",1,IF(#REF!&lt;&gt;"",1,0))</f>
        <v>#REF!</v>
      </c>
      <c r="AH186" s="33" t="e">
        <f>IF('Crisis Indicator Data'!#REF!="No Data",1,IF(#REF!&lt;&gt;"",1,0))</f>
        <v>#REF!</v>
      </c>
      <c r="AI186" s="33" t="e">
        <f>IF('Crisis Indicator Data'!#REF!="No Data",1,IF(#REF!&lt;&gt;"",1,0))</f>
        <v>#REF!</v>
      </c>
      <c r="AJ186" s="33" t="e">
        <f>IF('Crisis Indicator Data'!#REF!="No Data",1,IF(#REF!&lt;&gt;"",1,0))</f>
        <v>#REF!</v>
      </c>
      <c r="AK186" s="33" t="e">
        <f>IF('Crisis Indicator Data'!#REF!="No Data",1,IF(#REF!&lt;&gt;"",1,0))</f>
        <v>#REF!</v>
      </c>
      <c r="AL186" s="33" t="e">
        <f>IF('Crisis Indicator Data'!#REF!="No Data",1,IF(#REF!&lt;&gt;"",1,0))</f>
        <v>#REF!</v>
      </c>
      <c r="AM186" s="33" t="e">
        <f>IF('Crisis Indicator Data'!#REF!="No Data",1,IF(#REF!&lt;&gt;"",1,0))</f>
        <v>#REF!</v>
      </c>
      <c r="AN186" s="33" t="e">
        <f>IF('Crisis Indicator Data'!#REF!="No Data",1,IF(#REF!&lt;&gt;"",1,0))</f>
        <v>#REF!</v>
      </c>
      <c r="AO186" s="33" t="e">
        <f>IF('Crisis Indicator Data'!#REF!="No Data",1,IF(#REF!&lt;&gt;"",1,0))</f>
        <v>#REF!</v>
      </c>
      <c r="AP186" s="33" t="e">
        <f>IF('Crisis Indicator Data'!#REF!="No Data",1,IF(#REF!&lt;&gt;"",1,0))</f>
        <v>#REF!</v>
      </c>
      <c r="AQ186" s="33" t="e">
        <f>IF('Crisis Indicator Data'!#REF!="No Data",1,IF(#REF!&lt;&gt;"",1,0))</f>
        <v>#REF!</v>
      </c>
      <c r="AR186" s="33" t="e">
        <f>IF('Crisis Indicator Data'!#REF!="No Data",1,IF(#REF!&lt;&gt;"",1,0))</f>
        <v>#REF!</v>
      </c>
      <c r="AS186" s="33" t="e">
        <f>IF('Crisis Indicator Data'!#REF!="No Data",1,IF(#REF!&lt;&gt;"",1,0))</f>
        <v>#REF!</v>
      </c>
      <c r="AT186" s="33" t="e">
        <f>IF('Crisis Indicator Data'!#REF!="No Data",1,IF(#REF!&lt;&gt;"",1,0))</f>
        <v>#REF!</v>
      </c>
      <c r="AU186" s="33" t="e">
        <f>IF('Crisis Indicator Data'!#REF!="No Data",1,IF(#REF!&lt;&gt;"",1,0))</f>
        <v>#REF!</v>
      </c>
      <c r="AV186" s="33" t="e">
        <f>IF('Crisis Indicator Data'!#REF!="No Data",1,IF(#REF!&lt;&gt;"",1,0))</f>
        <v>#REF!</v>
      </c>
      <c r="AW186" s="33" t="e">
        <f>IF('Crisis Indicator Data'!#REF!="No Data",1,IF(#REF!&lt;&gt;"",1,0))</f>
        <v>#REF!</v>
      </c>
      <c r="AX186" s="33" t="e">
        <f>IF('Crisis Indicator Data'!#REF!="No Data",1,IF(#REF!&lt;&gt;"",1,0))</f>
        <v>#REF!</v>
      </c>
      <c r="AY186" s="33" t="e">
        <f>IF('Crisis Indicator Data'!#REF!="No Data",1,IF(#REF!&lt;&gt;"",1,0))</f>
        <v>#REF!</v>
      </c>
      <c r="AZ186" s="33" t="e">
        <f>IF('Crisis Indicator Data'!#REF!="No Data",1,IF(#REF!&lt;&gt;"",1,0))</f>
        <v>#REF!</v>
      </c>
      <c r="BA186" t="e">
        <f t="shared" si="4"/>
        <v>#REF!</v>
      </c>
      <c r="BB186" s="35" t="e">
        <f t="shared" si="5"/>
        <v>#REF!</v>
      </c>
    </row>
    <row r="187" spans="1:54" x14ac:dyDescent="0.3">
      <c r="A187" t="s">
        <v>347</v>
      </c>
      <c r="B187" s="33" t="e">
        <f>IF('Crisis Indicator Data'!#REF!="No Data",1,IF(#REF!&lt;&gt;"",1,0))</f>
        <v>#REF!</v>
      </c>
      <c r="C187" s="33" t="e">
        <f>IF('Crisis Indicator Data'!#REF!="No Data",1,IF(#REF!&lt;&gt;"",1,0))</f>
        <v>#REF!</v>
      </c>
      <c r="D187" s="33" t="e">
        <f>IF('Crisis Indicator Data'!#REF!="No Data",1,IF(#REF!&lt;&gt;"",1,0))</f>
        <v>#REF!</v>
      </c>
      <c r="E187" s="33" t="e">
        <f>IF('Crisis Indicator Data'!#REF!="No Data",1,IF(#REF!&lt;&gt;"",1,0))</f>
        <v>#REF!</v>
      </c>
      <c r="F187" s="33" t="e">
        <f>IF('Crisis Indicator Data'!#REF!="No Data",1,IF(#REF!&lt;&gt;"",1,0))</f>
        <v>#REF!</v>
      </c>
      <c r="G187" s="33" t="e">
        <f>IF('Crisis Indicator Data'!#REF!="No Data",1,IF(#REF!&lt;&gt;"",1,0))</f>
        <v>#REF!</v>
      </c>
      <c r="H187" s="33" t="e">
        <f>IF('Crisis Indicator Data'!#REF!="No Data",1,IF(#REF!&lt;&gt;"",1,0))</f>
        <v>#REF!</v>
      </c>
      <c r="I187" s="33" t="e">
        <f>IF('Crisis Indicator Data'!#REF!="No Data",1,IF(#REF!&lt;&gt;"",1,0))</f>
        <v>#REF!</v>
      </c>
      <c r="J187" s="33" t="e">
        <f>IF('Crisis Indicator Data'!#REF!="No Data",1,IF(#REF!&lt;&gt;"",1,0))</f>
        <v>#REF!</v>
      </c>
      <c r="K187" s="33" t="e">
        <f>IF('Crisis Indicator Data'!#REF!="No Data",1,IF(#REF!&lt;&gt;"",1,0))</f>
        <v>#REF!</v>
      </c>
      <c r="L187" s="33" t="e">
        <f>IF('Crisis Indicator Data'!#REF!="No Data",1,IF(#REF!&lt;&gt;"",1,0))</f>
        <v>#REF!</v>
      </c>
      <c r="M187" s="33" t="e">
        <f>IF('Crisis Indicator Data'!#REF!="No Data",1,IF(#REF!&lt;&gt;"",1,0))</f>
        <v>#REF!</v>
      </c>
      <c r="N187" s="33" t="e">
        <f>IF('Crisis Indicator Data'!#REF!="No Data",1,IF(#REF!&lt;&gt;"",1,0))</f>
        <v>#REF!</v>
      </c>
      <c r="O187" s="33" t="e">
        <f>IF('Crisis Indicator Data'!#REF!="No Data",1,IF(#REF!&lt;&gt;"",1,0))</f>
        <v>#REF!</v>
      </c>
      <c r="P187" s="33" t="e">
        <f>IF('Crisis Indicator Data'!#REF!="No Data",1,IF(#REF!&lt;&gt;"",1,0))</f>
        <v>#REF!</v>
      </c>
      <c r="Q187" s="33" t="e">
        <f>IF('Crisis Indicator Data'!#REF!="No Data",1,IF(#REF!&lt;&gt;"",1,0))</f>
        <v>#REF!</v>
      </c>
      <c r="R187" s="33" t="e">
        <f>IF('Crisis Indicator Data'!#REF!="No Data",1,IF(#REF!&lt;&gt;"",1,0))</f>
        <v>#REF!</v>
      </c>
      <c r="S187" s="33" t="e">
        <f>IF('Crisis Indicator Data'!#REF!="No Data",1,IF(#REF!&lt;&gt;"",1,0))</f>
        <v>#REF!</v>
      </c>
      <c r="T187" s="33" t="e">
        <f>IF('Crisis Indicator Data'!#REF!="No Data",1,IF(#REF!&lt;&gt;"",1,0))</f>
        <v>#REF!</v>
      </c>
      <c r="U187" s="33" t="e">
        <f>IF('Crisis Indicator Data'!#REF!="No Data",1,IF(#REF!&lt;&gt;"",1,0))</f>
        <v>#REF!</v>
      </c>
      <c r="V187" s="33" t="e">
        <f>IF('Crisis Indicator Data'!#REF!="No Data",1,IF(#REF!&lt;&gt;"",1,0))</f>
        <v>#REF!</v>
      </c>
      <c r="W187" s="33" t="e">
        <f>IF('Crisis Indicator Data'!#REF!="No Data",1,IF(#REF!&lt;&gt;"",1,0))</f>
        <v>#REF!</v>
      </c>
      <c r="X187" s="33" t="e">
        <f>IF('Crisis Indicator Data'!#REF!="No Data",1,IF(#REF!&lt;&gt;"",1,0))</f>
        <v>#REF!</v>
      </c>
      <c r="Y187" s="33" t="e">
        <f>IF('Crisis Indicator Data'!#REF!="No Data",1,IF(#REF!&lt;&gt;"",1,0))</f>
        <v>#REF!</v>
      </c>
      <c r="Z187" s="33" t="e">
        <f>IF('Crisis Indicator Data'!#REF!="No Data",1,IF(#REF!&lt;&gt;"",1,0))</f>
        <v>#REF!</v>
      </c>
      <c r="AA187" s="33" t="e">
        <f>IF('Crisis Indicator Data'!#REF!="No Data",1,IF(#REF!&lt;&gt;"",1,0))</f>
        <v>#REF!</v>
      </c>
      <c r="AB187" s="33" t="e">
        <f>IF('Crisis Indicator Data'!#REF!="No Data",1,IF(#REF!&lt;&gt;"",1,0))</f>
        <v>#REF!</v>
      </c>
      <c r="AC187" s="33" t="e">
        <f>IF('Crisis Indicator Data'!#REF!="No Data",1,IF(#REF!&lt;&gt;"",1,0))</f>
        <v>#REF!</v>
      </c>
      <c r="AD187" s="33" t="e">
        <f>IF('Crisis Indicator Data'!#REF!="No Data",1,IF(#REF!&lt;&gt;"",1,0))</f>
        <v>#REF!</v>
      </c>
      <c r="AE187" s="33" t="e">
        <f>IF('Crisis Indicator Data'!#REF!="No Data",1,IF(#REF!&lt;&gt;"",1,0))</f>
        <v>#REF!</v>
      </c>
      <c r="AF187" s="33" t="e">
        <f>IF('Crisis Indicator Data'!#REF!="No Data",1,IF(#REF!&lt;&gt;"",1,0))</f>
        <v>#REF!</v>
      </c>
      <c r="AG187" s="33" t="e">
        <f>IF('Crisis Indicator Data'!#REF!="No Data",1,IF(#REF!&lt;&gt;"",1,0))</f>
        <v>#REF!</v>
      </c>
      <c r="AH187" s="33" t="e">
        <f>IF('Crisis Indicator Data'!#REF!="No Data",1,IF(#REF!&lt;&gt;"",1,0))</f>
        <v>#REF!</v>
      </c>
      <c r="AI187" s="33" t="e">
        <f>IF('Crisis Indicator Data'!#REF!="No Data",1,IF(#REF!&lt;&gt;"",1,0))</f>
        <v>#REF!</v>
      </c>
      <c r="AJ187" s="33" t="e">
        <f>IF('Crisis Indicator Data'!#REF!="No Data",1,IF(#REF!&lt;&gt;"",1,0))</f>
        <v>#REF!</v>
      </c>
      <c r="AK187" s="33" t="e">
        <f>IF('Crisis Indicator Data'!#REF!="No Data",1,IF(#REF!&lt;&gt;"",1,0))</f>
        <v>#REF!</v>
      </c>
      <c r="AL187" s="33" t="e">
        <f>IF('Crisis Indicator Data'!#REF!="No Data",1,IF(#REF!&lt;&gt;"",1,0))</f>
        <v>#REF!</v>
      </c>
      <c r="AM187" s="33" t="e">
        <f>IF('Crisis Indicator Data'!#REF!="No Data",1,IF(#REF!&lt;&gt;"",1,0))</f>
        <v>#REF!</v>
      </c>
      <c r="AN187" s="33" t="e">
        <f>IF('Crisis Indicator Data'!#REF!="No Data",1,IF(#REF!&lt;&gt;"",1,0))</f>
        <v>#REF!</v>
      </c>
      <c r="AO187" s="33" t="e">
        <f>IF('Crisis Indicator Data'!#REF!="No Data",1,IF(#REF!&lt;&gt;"",1,0))</f>
        <v>#REF!</v>
      </c>
      <c r="AP187" s="33" t="e">
        <f>IF('Crisis Indicator Data'!#REF!="No Data",1,IF(#REF!&lt;&gt;"",1,0))</f>
        <v>#REF!</v>
      </c>
      <c r="AQ187" s="33" t="e">
        <f>IF('Crisis Indicator Data'!#REF!="No Data",1,IF(#REF!&lt;&gt;"",1,0))</f>
        <v>#REF!</v>
      </c>
      <c r="AR187" s="33" t="e">
        <f>IF('Crisis Indicator Data'!#REF!="No Data",1,IF(#REF!&lt;&gt;"",1,0))</f>
        <v>#REF!</v>
      </c>
      <c r="AS187" s="33" t="e">
        <f>IF('Crisis Indicator Data'!#REF!="No Data",1,IF(#REF!&lt;&gt;"",1,0))</f>
        <v>#REF!</v>
      </c>
      <c r="AT187" s="33" t="e">
        <f>IF('Crisis Indicator Data'!#REF!="No Data",1,IF(#REF!&lt;&gt;"",1,0))</f>
        <v>#REF!</v>
      </c>
      <c r="AU187" s="33" t="e">
        <f>IF('Crisis Indicator Data'!#REF!="No Data",1,IF(#REF!&lt;&gt;"",1,0))</f>
        <v>#REF!</v>
      </c>
      <c r="AV187" s="33" t="e">
        <f>IF('Crisis Indicator Data'!#REF!="No Data",1,IF(#REF!&lt;&gt;"",1,0))</f>
        <v>#REF!</v>
      </c>
      <c r="AW187" s="33" t="e">
        <f>IF('Crisis Indicator Data'!#REF!="No Data",1,IF(#REF!&lt;&gt;"",1,0))</f>
        <v>#REF!</v>
      </c>
      <c r="AX187" s="33" t="e">
        <f>IF('Crisis Indicator Data'!#REF!="No Data",1,IF(#REF!&lt;&gt;"",1,0))</f>
        <v>#REF!</v>
      </c>
      <c r="AY187" s="33" t="e">
        <f>IF('Crisis Indicator Data'!#REF!="No Data",1,IF(#REF!&lt;&gt;"",1,0))</f>
        <v>#REF!</v>
      </c>
      <c r="AZ187" s="33" t="e">
        <f>IF('Crisis Indicator Data'!#REF!="No Data",1,IF(#REF!&lt;&gt;"",1,0))</f>
        <v>#REF!</v>
      </c>
      <c r="BA187" t="e">
        <f t="shared" si="4"/>
        <v>#REF!</v>
      </c>
      <c r="BB187" s="35" t="e">
        <f t="shared" si="5"/>
        <v>#REF!</v>
      </c>
    </row>
    <row r="188" spans="1:54" x14ac:dyDescent="0.3">
      <c r="A188" t="s">
        <v>349</v>
      </c>
      <c r="B188" s="33" t="e">
        <f>IF('Crisis Indicator Data'!#REF!="No Data",1,IF(#REF!&lt;&gt;"",1,0))</f>
        <v>#REF!</v>
      </c>
      <c r="C188" s="33" t="e">
        <f>IF('Crisis Indicator Data'!#REF!="No Data",1,IF(#REF!&lt;&gt;"",1,0))</f>
        <v>#REF!</v>
      </c>
      <c r="D188" s="33" t="e">
        <f>IF('Crisis Indicator Data'!#REF!="No Data",1,IF(#REF!&lt;&gt;"",1,0))</f>
        <v>#REF!</v>
      </c>
      <c r="E188" s="33" t="e">
        <f>IF('Crisis Indicator Data'!#REF!="No Data",1,IF(#REF!&lt;&gt;"",1,0))</f>
        <v>#REF!</v>
      </c>
      <c r="F188" s="33" t="e">
        <f>IF('Crisis Indicator Data'!#REF!="No Data",1,IF(#REF!&lt;&gt;"",1,0))</f>
        <v>#REF!</v>
      </c>
      <c r="G188" s="33" t="e">
        <f>IF('Crisis Indicator Data'!#REF!="No Data",1,IF(#REF!&lt;&gt;"",1,0))</f>
        <v>#REF!</v>
      </c>
      <c r="H188" s="33" t="e">
        <f>IF('Crisis Indicator Data'!#REF!="No Data",1,IF(#REF!&lt;&gt;"",1,0))</f>
        <v>#REF!</v>
      </c>
      <c r="I188" s="33" t="e">
        <f>IF('Crisis Indicator Data'!#REF!="No Data",1,IF(#REF!&lt;&gt;"",1,0))</f>
        <v>#REF!</v>
      </c>
      <c r="J188" s="33" t="e">
        <f>IF('Crisis Indicator Data'!#REF!="No Data",1,IF(#REF!&lt;&gt;"",1,0))</f>
        <v>#REF!</v>
      </c>
      <c r="K188" s="33" t="e">
        <f>IF('Crisis Indicator Data'!#REF!="No Data",1,IF(#REF!&lt;&gt;"",1,0))</f>
        <v>#REF!</v>
      </c>
      <c r="L188" s="33" t="e">
        <f>IF('Crisis Indicator Data'!#REF!="No Data",1,IF(#REF!&lt;&gt;"",1,0))</f>
        <v>#REF!</v>
      </c>
      <c r="M188" s="33" t="e">
        <f>IF('Crisis Indicator Data'!#REF!="No Data",1,IF(#REF!&lt;&gt;"",1,0))</f>
        <v>#REF!</v>
      </c>
      <c r="N188" s="33" t="e">
        <f>IF('Crisis Indicator Data'!#REF!="No Data",1,IF(#REF!&lt;&gt;"",1,0))</f>
        <v>#REF!</v>
      </c>
      <c r="O188" s="33" t="e">
        <f>IF('Crisis Indicator Data'!#REF!="No Data",1,IF(#REF!&lt;&gt;"",1,0))</f>
        <v>#REF!</v>
      </c>
      <c r="P188" s="33" t="e">
        <f>IF('Crisis Indicator Data'!#REF!="No Data",1,IF(#REF!&lt;&gt;"",1,0))</f>
        <v>#REF!</v>
      </c>
      <c r="Q188" s="33" t="e">
        <f>IF('Crisis Indicator Data'!#REF!="No Data",1,IF(#REF!&lt;&gt;"",1,0))</f>
        <v>#REF!</v>
      </c>
      <c r="R188" s="33" t="e">
        <f>IF('Crisis Indicator Data'!#REF!="No Data",1,IF(#REF!&lt;&gt;"",1,0))</f>
        <v>#REF!</v>
      </c>
      <c r="S188" s="33" t="e">
        <f>IF('Crisis Indicator Data'!#REF!="No Data",1,IF(#REF!&lt;&gt;"",1,0))</f>
        <v>#REF!</v>
      </c>
      <c r="T188" s="33" t="e">
        <f>IF('Crisis Indicator Data'!#REF!="No Data",1,IF(#REF!&lt;&gt;"",1,0))</f>
        <v>#REF!</v>
      </c>
      <c r="U188" s="33" t="e">
        <f>IF('Crisis Indicator Data'!#REF!="No Data",1,IF(#REF!&lt;&gt;"",1,0))</f>
        <v>#REF!</v>
      </c>
      <c r="V188" s="33" t="e">
        <f>IF('Crisis Indicator Data'!#REF!="No Data",1,IF(#REF!&lt;&gt;"",1,0))</f>
        <v>#REF!</v>
      </c>
      <c r="W188" s="33" t="e">
        <f>IF('Crisis Indicator Data'!#REF!="No Data",1,IF(#REF!&lt;&gt;"",1,0))</f>
        <v>#REF!</v>
      </c>
      <c r="X188" s="33" t="e">
        <f>IF('Crisis Indicator Data'!#REF!="No Data",1,IF(#REF!&lt;&gt;"",1,0))</f>
        <v>#REF!</v>
      </c>
      <c r="Y188" s="33" t="e">
        <f>IF('Crisis Indicator Data'!#REF!="No Data",1,IF(#REF!&lt;&gt;"",1,0))</f>
        <v>#REF!</v>
      </c>
      <c r="Z188" s="33" t="e">
        <f>IF('Crisis Indicator Data'!#REF!="No Data",1,IF(#REF!&lt;&gt;"",1,0))</f>
        <v>#REF!</v>
      </c>
      <c r="AA188" s="33" t="e">
        <f>IF('Crisis Indicator Data'!#REF!="No Data",1,IF(#REF!&lt;&gt;"",1,0))</f>
        <v>#REF!</v>
      </c>
      <c r="AB188" s="33" t="e">
        <f>IF('Crisis Indicator Data'!#REF!="No Data",1,IF(#REF!&lt;&gt;"",1,0))</f>
        <v>#REF!</v>
      </c>
      <c r="AC188" s="33" t="e">
        <f>IF('Crisis Indicator Data'!#REF!="No Data",1,IF(#REF!&lt;&gt;"",1,0))</f>
        <v>#REF!</v>
      </c>
      <c r="AD188" s="33" t="e">
        <f>IF('Crisis Indicator Data'!#REF!="No Data",1,IF(#REF!&lt;&gt;"",1,0))</f>
        <v>#REF!</v>
      </c>
      <c r="AE188" s="33" t="e">
        <f>IF('Crisis Indicator Data'!#REF!="No Data",1,IF(#REF!&lt;&gt;"",1,0))</f>
        <v>#REF!</v>
      </c>
      <c r="AF188" s="33" t="e">
        <f>IF('Crisis Indicator Data'!#REF!="No Data",1,IF(#REF!&lt;&gt;"",1,0))</f>
        <v>#REF!</v>
      </c>
      <c r="AG188" s="33" t="e">
        <f>IF('Crisis Indicator Data'!#REF!="No Data",1,IF(#REF!&lt;&gt;"",1,0))</f>
        <v>#REF!</v>
      </c>
      <c r="AH188" s="33" t="e">
        <f>IF('Crisis Indicator Data'!#REF!="No Data",1,IF(#REF!&lt;&gt;"",1,0))</f>
        <v>#REF!</v>
      </c>
      <c r="AI188" s="33" t="e">
        <f>IF('Crisis Indicator Data'!#REF!="No Data",1,IF(#REF!&lt;&gt;"",1,0))</f>
        <v>#REF!</v>
      </c>
      <c r="AJ188" s="33" t="e">
        <f>IF('Crisis Indicator Data'!#REF!="No Data",1,IF(#REF!&lt;&gt;"",1,0))</f>
        <v>#REF!</v>
      </c>
      <c r="AK188" s="33" t="e">
        <f>IF('Crisis Indicator Data'!#REF!="No Data",1,IF(#REF!&lt;&gt;"",1,0))</f>
        <v>#REF!</v>
      </c>
      <c r="AL188" s="33" t="e">
        <f>IF('Crisis Indicator Data'!#REF!="No Data",1,IF(#REF!&lt;&gt;"",1,0))</f>
        <v>#REF!</v>
      </c>
      <c r="AM188" s="33" t="e">
        <f>IF('Crisis Indicator Data'!#REF!="No Data",1,IF(#REF!&lt;&gt;"",1,0))</f>
        <v>#REF!</v>
      </c>
      <c r="AN188" s="33" t="e">
        <f>IF('Crisis Indicator Data'!#REF!="No Data",1,IF(#REF!&lt;&gt;"",1,0))</f>
        <v>#REF!</v>
      </c>
      <c r="AO188" s="33" t="e">
        <f>IF('Crisis Indicator Data'!#REF!="No Data",1,IF(#REF!&lt;&gt;"",1,0))</f>
        <v>#REF!</v>
      </c>
      <c r="AP188" s="33" t="e">
        <f>IF('Crisis Indicator Data'!#REF!="No Data",1,IF(#REF!&lt;&gt;"",1,0))</f>
        <v>#REF!</v>
      </c>
      <c r="AQ188" s="33" t="e">
        <f>IF('Crisis Indicator Data'!#REF!="No Data",1,IF(#REF!&lt;&gt;"",1,0))</f>
        <v>#REF!</v>
      </c>
      <c r="AR188" s="33" t="e">
        <f>IF('Crisis Indicator Data'!#REF!="No Data",1,IF(#REF!&lt;&gt;"",1,0))</f>
        <v>#REF!</v>
      </c>
      <c r="AS188" s="33" t="e">
        <f>IF('Crisis Indicator Data'!#REF!="No Data",1,IF(#REF!&lt;&gt;"",1,0))</f>
        <v>#REF!</v>
      </c>
      <c r="AT188" s="33" t="e">
        <f>IF('Crisis Indicator Data'!#REF!="No Data",1,IF(#REF!&lt;&gt;"",1,0))</f>
        <v>#REF!</v>
      </c>
      <c r="AU188" s="33" t="e">
        <f>IF('Crisis Indicator Data'!#REF!="No Data",1,IF(#REF!&lt;&gt;"",1,0))</f>
        <v>#REF!</v>
      </c>
      <c r="AV188" s="33" t="e">
        <f>IF('Crisis Indicator Data'!#REF!="No Data",1,IF(#REF!&lt;&gt;"",1,0))</f>
        <v>#REF!</v>
      </c>
      <c r="AW188" s="33" t="e">
        <f>IF('Crisis Indicator Data'!#REF!="No Data",1,IF(#REF!&lt;&gt;"",1,0))</f>
        <v>#REF!</v>
      </c>
      <c r="AX188" s="33" t="e">
        <f>IF('Crisis Indicator Data'!#REF!="No Data",1,IF(#REF!&lt;&gt;"",1,0))</f>
        <v>#REF!</v>
      </c>
      <c r="AY188" s="33" t="e">
        <f>IF('Crisis Indicator Data'!#REF!="No Data",1,IF(#REF!&lt;&gt;"",1,0))</f>
        <v>#REF!</v>
      </c>
      <c r="AZ188" s="33" t="e">
        <f>IF('Crisis Indicator Data'!#REF!="No Data",1,IF(#REF!&lt;&gt;"",1,0))</f>
        <v>#REF!</v>
      </c>
      <c r="BA188" t="e">
        <f t="shared" si="4"/>
        <v>#REF!</v>
      </c>
      <c r="BB188" s="35" t="e">
        <f t="shared" si="5"/>
        <v>#REF!</v>
      </c>
    </row>
    <row r="189" spans="1:54" x14ac:dyDescent="0.3">
      <c r="A189" t="s">
        <v>350</v>
      </c>
      <c r="B189" s="33" t="e">
        <f>IF('Crisis Indicator Data'!#REF!="No Data",1,IF(#REF!&lt;&gt;"",1,0))</f>
        <v>#REF!</v>
      </c>
      <c r="C189" s="33" t="e">
        <f>IF('Crisis Indicator Data'!#REF!="No Data",1,IF(#REF!&lt;&gt;"",1,0))</f>
        <v>#REF!</v>
      </c>
      <c r="D189" s="33" t="e">
        <f>IF('Crisis Indicator Data'!#REF!="No Data",1,IF(#REF!&lt;&gt;"",1,0))</f>
        <v>#REF!</v>
      </c>
      <c r="E189" s="33" t="e">
        <f>IF('Crisis Indicator Data'!#REF!="No Data",1,IF(#REF!&lt;&gt;"",1,0))</f>
        <v>#REF!</v>
      </c>
      <c r="F189" s="33" t="e">
        <f>IF('Crisis Indicator Data'!#REF!="No Data",1,IF(#REF!&lt;&gt;"",1,0))</f>
        <v>#REF!</v>
      </c>
      <c r="G189" s="33" t="e">
        <f>IF('Crisis Indicator Data'!#REF!="No Data",1,IF(#REF!&lt;&gt;"",1,0))</f>
        <v>#REF!</v>
      </c>
      <c r="H189" s="33" t="e">
        <f>IF('Crisis Indicator Data'!#REF!="No Data",1,IF(#REF!&lt;&gt;"",1,0))</f>
        <v>#REF!</v>
      </c>
      <c r="I189" s="33" t="e">
        <f>IF('Crisis Indicator Data'!#REF!="No Data",1,IF(#REF!&lt;&gt;"",1,0))</f>
        <v>#REF!</v>
      </c>
      <c r="J189" s="33" t="e">
        <f>IF('Crisis Indicator Data'!#REF!="No Data",1,IF(#REF!&lt;&gt;"",1,0))</f>
        <v>#REF!</v>
      </c>
      <c r="K189" s="33" t="e">
        <f>IF('Crisis Indicator Data'!#REF!="No Data",1,IF(#REF!&lt;&gt;"",1,0))</f>
        <v>#REF!</v>
      </c>
      <c r="L189" s="33" t="e">
        <f>IF('Crisis Indicator Data'!#REF!="No Data",1,IF(#REF!&lt;&gt;"",1,0))</f>
        <v>#REF!</v>
      </c>
      <c r="M189" s="33" t="e">
        <f>IF('Crisis Indicator Data'!#REF!="No Data",1,IF(#REF!&lt;&gt;"",1,0))</f>
        <v>#REF!</v>
      </c>
      <c r="N189" s="33" t="e">
        <f>IF('Crisis Indicator Data'!#REF!="No Data",1,IF(#REF!&lt;&gt;"",1,0))</f>
        <v>#REF!</v>
      </c>
      <c r="O189" s="33" t="e">
        <f>IF('Crisis Indicator Data'!#REF!="No Data",1,IF(#REF!&lt;&gt;"",1,0))</f>
        <v>#REF!</v>
      </c>
      <c r="P189" s="33" t="e">
        <f>IF('Crisis Indicator Data'!#REF!="No Data",1,IF(#REF!&lt;&gt;"",1,0))</f>
        <v>#REF!</v>
      </c>
      <c r="Q189" s="33" t="e">
        <f>IF('Crisis Indicator Data'!#REF!="No Data",1,IF(#REF!&lt;&gt;"",1,0))</f>
        <v>#REF!</v>
      </c>
      <c r="R189" s="33" t="e">
        <f>IF('Crisis Indicator Data'!#REF!="No Data",1,IF(#REF!&lt;&gt;"",1,0))</f>
        <v>#REF!</v>
      </c>
      <c r="S189" s="33" t="e">
        <f>IF('Crisis Indicator Data'!#REF!="No Data",1,IF(#REF!&lt;&gt;"",1,0))</f>
        <v>#REF!</v>
      </c>
      <c r="T189" s="33" t="e">
        <f>IF('Crisis Indicator Data'!#REF!="No Data",1,IF(#REF!&lt;&gt;"",1,0))</f>
        <v>#REF!</v>
      </c>
      <c r="U189" s="33" t="e">
        <f>IF('Crisis Indicator Data'!#REF!="No Data",1,IF(#REF!&lt;&gt;"",1,0))</f>
        <v>#REF!</v>
      </c>
      <c r="V189" s="33" t="e">
        <f>IF('Crisis Indicator Data'!#REF!="No Data",1,IF(#REF!&lt;&gt;"",1,0))</f>
        <v>#REF!</v>
      </c>
      <c r="W189" s="33" t="e">
        <f>IF('Crisis Indicator Data'!#REF!="No Data",1,IF(#REF!&lt;&gt;"",1,0))</f>
        <v>#REF!</v>
      </c>
      <c r="X189" s="33" t="e">
        <f>IF('Crisis Indicator Data'!#REF!="No Data",1,IF(#REF!&lt;&gt;"",1,0))</f>
        <v>#REF!</v>
      </c>
      <c r="Y189" s="33" t="e">
        <f>IF('Crisis Indicator Data'!#REF!="No Data",1,IF(#REF!&lt;&gt;"",1,0))</f>
        <v>#REF!</v>
      </c>
      <c r="Z189" s="33" t="e">
        <f>IF('Crisis Indicator Data'!#REF!="No Data",1,IF(#REF!&lt;&gt;"",1,0))</f>
        <v>#REF!</v>
      </c>
      <c r="AA189" s="33" t="e">
        <f>IF('Crisis Indicator Data'!#REF!="No Data",1,IF(#REF!&lt;&gt;"",1,0))</f>
        <v>#REF!</v>
      </c>
      <c r="AB189" s="33" t="e">
        <f>IF('Crisis Indicator Data'!#REF!="No Data",1,IF(#REF!&lt;&gt;"",1,0))</f>
        <v>#REF!</v>
      </c>
      <c r="AC189" s="33" t="e">
        <f>IF('Crisis Indicator Data'!#REF!="No Data",1,IF(#REF!&lt;&gt;"",1,0))</f>
        <v>#REF!</v>
      </c>
      <c r="AD189" s="33" t="e">
        <f>IF('Crisis Indicator Data'!#REF!="No Data",1,IF(#REF!&lt;&gt;"",1,0))</f>
        <v>#REF!</v>
      </c>
      <c r="AE189" s="33" t="e">
        <f>IF('Crisis Indicator Data'!#REF!="No Data",1,IF(#REF!&lt;&gt;"",1,0))</f>
        <v>#REF!</v>
      </c>
      <c r="AF189" s="33" t="e">
        <f>IF('Crisis Indicator Data'!#REF!="No Data",1,IF(#REF!&lt;&gt;"",1,0))</f>
        <v>#REF!</v>
      </c>
      <c r="AG189" s="33" t="e">
        <f>IF('Crisis Indicator Data'!#REF!="No Data",1,IF(#REF!&lt;&gt;"",1,0))</f>
        <v>#REF!</v>
      </c>
      <c r="AH189" s="33" t="e">
        <f>IF('Crisis Indicator Data'!#REF!="No Data",1,IF(#REF!&lt;&gt;"",1,0))</f>
        <v>#REF!</v>
      </c>
      <c r="AI189" s="33" t="e">
        <f>IF('Crisis Indicator Data'!#REF!="No Data",1,IF(#REF!&lt;&gt;"",1,0))</f>
        <v>#REF!</v>
      </c>
      <c r="AJ189" s="33" t="e">
        <f>IF('Crisis Indicator Data'!#REF!="No Data",1,IF(#REF!&lt;&gt;"",1,0))</f>
        <v>#REF!</v>
      </c>
      <c r="AK189" s="33" t="e">
        <f>IF('Crisis Indicator Data'!#REF!="No Data",1,IF(#REF!&lt;&gt;"",1,0))</f>
        <v>#REF!</v>
      </c>
      <c r="AL189" s="33" t="e">
        <f>IF('Crisis Indicator Data'!#REF!="No Data",1,IF(#REF!&lt;&gt;"",1,0))</f>
        <v>#REF!</v>
      </c>
      <c r="AM189" s="33" t="e">
        <f>IF('Crisis Indicator Data'!#REF!="No Data",1,IF(#REF!&lt;&gt;"",1,0))</f>
        <v>#REF!</v>
      </c>
      <c r="AN189" s="33" t="e">
        <f>IF('Crisis Indicator Data'!#REF!="No Data",1,IF(#REF!&lt;&gt;"",1,0))</f>
        <v>#REF!</v>
      </c>
      <c r="AO189" s="33" t="e">
        <f>IF('Crisis Indicator Data'!#REF!="No Data",1,IF(#REF!&lt;&gt;"",1,0))</f>
        <v>#REF!</v>
      </c>
      <c r="AP189" s="33" t="e">
        <f>IF('Crisis Indicator Data'!#REF!="No Data",1,IF(#REF!&lt;&gt;"",1,0))</f>
        <v>#REF!</v>
      </c>
      <c r="AQ189" s="33" t="e">
        <f>IF('Crisis Indicator Data'!#REF!="No Data",1,IF(#REF!&lt;&gt;"",1,0))</f>
        <v>#REF!</v>
      </c>
      <c r="AR189" s="33" t="e">
        <f>IF('Crisis Indicator Data'!#REF!="No Data",1,IF(#REF!&lt;&gt;"",1,0))</f>
        <v>#REF!</v>
      </c>
      <c r="AS189" s="33" t="e">
        <f>IF('Crisis Indicator Data'!#REF!="No Data",1,IF(#REF!&lt;&gt;"",1,0))</f>
        <v>#REF!</v>
      </c>
      <c r="AT189" s="33" t="e">
        <f>IF('Crisis Indicator Data'!#REF!="No Data",1,IF(#REF!&lt;&gt;"",1,0))</f>
        <v>#REF!</v>
      </c>
      <c r="AU189" s="33" t="e">
        <f>IF('Crisis Indicator Data'!#REF!="No Data",1,IF(#REF!&lt;&gt;"",1,0))</f>
        <v>#REF!</v>
      </c>
      <c r="AV189" s="33" t="e">
        <f>IF('Crisis Indicator Data'!#REF!="No Data",1,IF(#REF!&lt;&gt;"",1,0))</f>
        <v>#REF!</v>
      </c>
      <c r="AW189" s="33" t="e">
        <f>IF('Crisis Indicator Data'!#REF!="No Data",1,IF(#REF!&lt;&gt;"",1,0))</f>
        <v>#REF!</v>
      </c>
      <c r="AX189" s="33" t="e">
        <f>IF('Crisis Indicator Data'!#REF!="No Data",1,IF(#REF!&lt;&gt;"",1,0))</f>
        <v>#REF!</v>
      </c>
      <c r="AY189" s="33" t="e">
        <f>IF('Crisis Indicator Data'!#REF!="No Data",1,IF(#REF!&lt;&gt;"",1,0))</f>
        <v>#REF!</v>
      </c>
      <c r="AZ189" s="33" t="e">
        <f>IF('Crisis Indicator Data'!#REF!="No Data",1,IF(#REF!&lt;&gt;"",1,0))</f>
        <v>#REF!</v>
      </c>
      <c r="BA189" t="e">
        <f t="shared" si="4"/>
        <v>#REF!</v>
      </c>
      <c r="BB189" s="35" t="e">
        <f t="shared" si="5"/>
        <v>#REF!</v>
      </c>
    </row>
    <row r="190" spans="1:54" x14ac:dyDescent="0.3">
      <c r="A190" t="s">
        <v>351</v>
      </c>
      <c r="B190" s="33" t="e">
        <f>IF('Crisis Indicator Data'!#REF!="No Data",1,IF(#REF!&lt;&gt;"",1,0))</f>
        <v>#REF!</v>
      </c>
      <c r="C190" s="33" t="e">
        <f>IF('Crisis Indicator Data'!#REF!="No Data",1,IF(#REF!&lt;&gt;"",1,0))</f>
        <v>#REF!</v>
      </c>
      <c r="D190" s="33" t="e">
        <f>IF('Crisis Indicator Data'!#REF!="No Data",1,IF(#REF!&lt;&gt;"",1,0))</f>
        <v>#REF!</v>
      </c>
      <c r="E190" s="33" t="e">
        <f>IF('Crisis Indicator Data'!#REF!="No Data",1,IF(#REF!&lt;&gt;"",1,0))</f>
        <v>#REF!</v>
      </c>
      <c r="F190" s="33" t="e">
        <f>IF('Crisis Indicator Data'!#REF!="No Data",1,IF(#REF!&lt;&gt;"",1,0))</f>
        <v>#REF!</v>
      </c>
      <c r="G190" s="33" t="e">
        <f>IF('Crisis Indicator Data'!#REF!="No Data",1,IF(#REF!&lt;&gt;"",1,0))</f>
        <v>#REF!</v>
      </c>
      <c r="H190" s="33" t="e">
        <f>IF('Crisis Indicator Data'!#REF!="No Data",1,IF(#REF!&lt;&gt;"",1,0))</f>
        <v>#REF!</v>
      </c>
      <c r="I190" s="33" t="e">
        <f>IF('Crisis Indicator Data'!#REF!="No Data",1,IF(#REF!&lt;&gt;"",1,0))</f>
        <v>#REF!</v>
      </c>
      <c r="J190" s="33" t="e">
        <f>IF('Crisis Indicator Data'!#REF!="No Data",1,IF(#REF!&lt;&gt;"",1,0))</f>
        <v>#REF!</v>
      </c>
      <c r="K190" s="33" t="e">
        <f>IF('Crisis Indicator Data'!#REF!="No Data",1,IF(#REF!&lt;&gt;"",1,0))</f>
        <v>#REF!</v>
      </c>
      <c r="L190" s="33" t="e">
        <f>IF('Crisis Indicator Data'!#REF!="No Data",1,IF(#REF!&lt;&gt;"",1,0))</f>
        <v>#REF!</v>
      </c>
      <c r="M190" s="33" t="e">
        <f>IF('Crisis Indicator Data'!#REF!="No Data",1,IF(#REF!&lt;&gt;"",1,0))</f>
        <v>#REF!</v>
      </c>
      <c r="N190" s="33" t="e">
        <f>IF('Crisis Indicator Data'!#REF!="No Data",1,IF(#REF!&lt;&gt;"",1,0))</f>
        <v>#REF!</v>
      </c>
      <c r="O190" s="33" t="e">
        <f>IF('Crisis Indicator Data'!#REF!="No Data",1,IF(#REF!&lt;&gt;"",1,0))</f>
        <v>#REF!</v>
      </c>
      <c r="P190" s="33" t="e">
        <f>IF('Crisis Indicator Data'!#REF!="No Data",1,IF(#REF!&lt;&gt;"",1,0))</f>
        <v>#REF!</v>
      </c>
      <c r="Q190" s="33" t="e">
        <f>IF('Crisis Indicator Data'!#REF!="No Data",1,IF(#REF!&lt;&gt;"",1,0))</f>
        <v>#REF!</v>
      </c>
      <c r="R190" s="33" t="e">
        <f>IF('Crisis Indicator Data'!#REF!="No Data",1,IF(#REF!&lt;&gt;"",1,0))</f>
        <v>#REF!</v>
      </c>
      <c r="S190" s="33" t="e">
        <f>IF('Crisis Indicator Data'!#REF!="No Data",1,IF(#REF!&lt;&gt;"",1,0))</f>
        <v>#REF!</v>
      </c>
      <c r="T190" s="33" t="e">
        <f>IF('Crisis Indicator Data'!#REF!="No Data",1,IF(#REF!&lt;&gt;"",1,0))</f>
        <v>#REF!</v>
      </c>
      <c r="U190" s="33" t="e">
        <f>IF('Crisis Indicator Data'!#REF!="No Data",1,IF(#REF!&lt;&gt;"",1,0))</f>
        <v>#REF!</v>
      </c>
      <c r="V190" s="33" t="e">
        <f>IF('Crisis Indicator Data'!#REF!="No Data",1,IF(#REF!&lt;&gt;"",1,0))</f>
        <v>#REF!</v>
      </c>
      <c r="W190" s="33" t="e">
        <f>IF('Crisis Indicator Data'!#REF!="No Data",1,IF(#REF!&lt;&gt;"",1,0))</f>
        <v>#REF!</v>
      </c>
      <c r="X190" s="33" t="e">
        <f>IF('Crisis Indicator Data'!#REF!="No Data",1,IF(#REF!&lt;&gt;"",1,0))</f>
        <v>#REF!</v>
      </c>
      <c r="Y190" s="33" t="e">
        <f>IF('Crisis Indicator Data'!#REF!="No Data",1,IF(#REF!&lt;&gt;"",1,0))</f>
        <v>#REF!</v>
      </c>
      <c r="Z190" s="33" t="e">
        <f>IF('Crisis Indicator Data'!#REF!="No Data",1,IF(#REF!&lt;&gt;"",1,0))</f>
        <v>#REF!</v>
      </c>
      <c r="AA190" s="33" t="e">
        <f>IF('Crisis Indicator Data'!#REF!="No Data",1,IF(#REF!&lt;&gt;"",1,0))</f>
        <v>#REF!</v>
      </c>
      <c r="AB190" s="33" t="e">
        <f>IF('Crisis Indicator Data'!#REF!="No Data",1,IF(#REF!&lt;&gt;"",1,0))</f>
        <v>#REF!</v>
      </c>
      <c r="AC190" s="33" t="e">
        <f>IF('Crisis Indicator Data'!#REF!="No Data",1,IF(#REF!&lt;&gt;"",1,0))</f>
        <v>#REF!</v>
      </c>
      <c r="AD190" s="33" t="e">
        <f>IF('Crisis Indicator Data'!#REF!="No Data",1,IF(#REF!&lt;&gt;"",1,0))</f>
        <v>#REF!</v>
      </c>
      <c r="AE190" s="33" t="e">
        <f>IF('Crisis Indicator Data'!#REF!="No Data",1,IF(#REF!&lt;&gt;"",1,0))</f>
        <v>#REF!</v>
      </c>
      <c r="AF190" s="33" t="e">
        <f>IF('Crisis Indicator Data'!#REF!="No Data",1,IF(#REF!&lt;&gt;"",1,0))</f>
        <v>#REF!</v>
      </c>
      <c r="AG190" s="33" t="e">
        <f>IF('Crisis Indicator Data'!#REF!="No Data",1,IF(#REF!&lt;&gt;"",1,0))</f>
        <v>#REF!</v>
      </c>
      <c r="AH190" s="33" t="e">
        <f>IF('Crisis Indicator Data'!#REF!="No Data",1,IF(#REF!&lt;&gt;"",1,0))</f>
        <v>#REF!</v>
      </c>
      <c r="AI190" s="33" t="e">
        <f>IF('Crisis Indicator Data'!#REF!="No Data",1,IF(#REF!&lt;&gt;"",1,0))</f>
        <v>#REF!</v>
      </c>
      <c r="AJ190" s="33" t="e">
        <f>IF('Crisis Indicator Data'!#REF!="No Data",1,IF(#REF!&lt;&gt;"",1,0))</f>
        <v>#REF!</v>
      </c>
      <c r="AK190" s="33" t="e">
        <f>IF('Crisis Indicator Data'!#REF!="No Data",1,IF(#REF!&lt;&gt;"",1,0))</f>
        <v>#REF!</v>
      </c>
      <c r="AL190" s="33" t="e">
        <f>IF('Crisis Indicator Data'!#REF!="No Data",1,IF(#REF!&lt;&gt;"",1,0))</f>
        <v>#REF!</v>
      </c>
      <c r="AM190" s="33" t="e">
        <f>IF('Crisis Indicator Data'!#REF!="No Data",1,IF(#REF!&lt;&gt;"",1,0))</f>
        <v>#REF!</v>
      </c>
      <c r="AN190" s="33" t="e">
        <f>IF('Crisis Indicator Data'!#REF!="No Data",1,IF(#REF!&lt;&gt;"",1,0))</f>
        <v>#REF!</v>
      </c>
      <c r="AO190" s="33" t="e">
        <f>IF('Crisis Indicator Data'!#REF!="No Data",1,IF(#REF!&lt;&gt;"",1,0))</f>
        <v>#REF!</v>
      </c>
      <c r="AP190" s="33" t="e">
        <f>IF('Crisis Indicator Data'!#REF!="No Data",1,IF(#REF!&lt;&gt;"",1,0))</f>
        <v>#REF!</v>
      </c>
      <c r="AQ190" s="33" t="e">
        <f>IF('Crisis Indicator Data'!#REF!="No Data",1,IF(#REF!&lt;&gt;"",1,0))</f>
        <v>#REF!</v>
      </c>
      <c r="AR190" s="33" t="e">
        <f>IF('Crisis Indicator Data'!#REF!="No Data",1,IF(#REF!&lt;&gt;"",1,0))</f>
        <v>#REF!</v>
      </c>
      <c r="AS190" s="33" t="e">
        <f>IF('Crisis Indicator Data'!#REF!="No Data",1,IF(#REF!&lt;&gt;"",1,0))</f>
        <v>#REF!</v>
      </c>
      <c r="AT190" s="33" t="e">
        <f>IF('Crisis Indicator Data'!#REF!="No Data",1,IF(#REF!&lt;&gt;"",1,0))</f>
        <v>#REF!</v>
      </c>
      <c r="AU190" s="33" t="e">
        <f>IF('Crisis Indicator Data'!#REF!="No Data",1,IF(#REF!&lt;&gt;"",1,0))</f>
        <v>#REF!</v>
      </c>
      <c r="AV190" s="33" t="e">
        <f>IF('Crisis Indicator Data'!#REF!="No Data",1,IF(#REF!&lt;&gt;"",1,0))</f>
        <v>#REF!</v>
      </c>
      <c r="AW190" s="33" t="e">
        <f>IF('Crisis Indicator Data'!#REF!="No Data",1,IF(#REF!&lt;&gt;"",1,0))</f>
        <v>#REF!</v>
      </c>
      <c r="AX190" s="33" t="e">
        <f>IF('Crisis Indicator Data'!#REF!="No Data",1,IF(#REF!&lt;&gt;"",1,0))</f>
        <v>#REF!</v>
      </c>
      <c r="AY190" s="33" t="e">
        <f>IF('Crisis Indicator Data'!#REF!="No Data",1,IF(#REF!&lt;&gt;"",1,0))</f>
        <v>#REF!</v>
      </c>
      <c r="AZ190" s="33" t="e">
        <f>IF('Crisis Indicator Data'!#REF!="No Data",1,IF(#REF!&lt;&gt;"",1,0))</f>
        <v>#REF!</v>
      </c>
      <c r="BA190" t="e">
        <f t="shared" si="4"/>
        <v>#REF!</v>
      </c>
      <c r="BB190" s="35" t="e">
        <f t="shared" si="5"/>
        <v>#REF!</v>
      </c>
    </row>
    <row r="191" spans="1:54" x14ac:dyDescent="0.3">
      <c r="A191" t="s">
        <v>353</v>
      </c>
      <c r="B191" s="33" t="e">
        <f>IF('Crisis Indicator Data'!#REF!="No Data",1,IF(#REF!&lt;&gt;"",1,0))</f>
        <v>#REF!</v>
      </c>
      <c r="C191" s="33" t="e">
        <f>IF('Crisis Indicator Data'!#REF!="No Data",1,IF(#REF!&lt;&gt;"",1,0))</f>
        <v>#REF!</v>
      </c>
      <c r="D191" s="33" t="e">
        <f>IF('Crisis Indicator Data'!#REF!="No Data",1,IF(#REF!&lt;&gt;"",1,0))</f>
        <v>#REF!</v>
      </c>
      <c r="E191" s="33" t="e">
        <f>IF('Crisis Indicator Data'!#REF!="No Data",1,IF(#REF!&lt;&gt;"",1,0))</f>
        <v>#REF!</v>
      </c>
      <c r="F191" s="33" t="e">
        <f>IF('Crisis Indicator Data'!#REF!="No Data",1,IF(#REF!&lt;&gt;"",1,0))</f>
        <v>#REF!</v>
      </c>
      <c r="G191" s="33" t="e">
        <f>IF('Crisis Indicator Data'!#REF!="No Data",1,IF(#REF!&lt;&gt;"",1,0))</f>
        <v>#REF!</v>
      </c>
      <c r="H191" s="33" t="e">
        <f>IF('Crisis Indicator Data'!#REF!="No Data",1,IF(#REF!&lt;&gt;"",1,0))</f>
        <v>#REF!</v>
      </c>
      <c r="I191" s="33" t="e">
        <f>IF('Crisis Indicator Data'!#REF!="No Data",1,IF(#REF!&lt;&gt;"",1,0))</f>
        <v>#REF!</v>
      </c>
      <c r="J191" s="33" t="e">
        <f>IF('Crisis Indicator Data'!#REF!="No Data",1,IF(#REF!&lt;&gt;"",1,0))</f>
        <v>#REF!</v>
      </c>
      <c r="K191" s="33" t="e">
        <f>IF('Crisis Indicator Data'!#REF!="No Data",1,IF(#REF!&lt;&gt;"",1,0))</f>
        <v>#REF!</v>
      </c>
      <c r="L191" s="33" t="e">
        <f>IF('Crisis Indicator Data'!#REF!="No Data",1,IF(#REF!&lt;&gt;"",1,0))</f>
        <v>#REF!</v>
      </c>
      <c r="M191" s="33" t="e">
        <f>IF('Crisis Indicator Data'!#REF!="No Data",1,IF(#REF!&lt;&gt;"",1,0))</f>
        <v>#REF!</v>
      </c>
      <c r="N191" s="33" t="e">
        <f>IF('Crisis Indicator Data'!#REF!="No Data",1,IF(#REF!&lt;&gt;"",1,0))</f>
        <v>#REF!</v>
      </c>
      <c r="O191" s="33" t="e">
        <f>IF('Crisis Indicator Data'!#REF!="No Data",1,IF(#REF!&lt;&gt;"",1,0))</f>
        <v>#REF!</v>
      </c>
      <c r="P191" s="33" t="e">
        <f>IF('Crisis Indicator Data'!#REF!="No Data",1,IF(#REF!&lt;&gt;"",1,0))</f>
        <v>#REF!</v>
      </c>
      <c r="Q191" s="33" t="e">
        <f>IF('Crisis Indicator Data'!#REF!="No Data",1,IF(#REF!&lt;&gt;"",1,0))</f>
        <v>#REF!</v>
      </c>
      <c r="R191" s="33" t="e">
        <f>IF('Crisis Indicator Data'!#REF!="No Data",1,IF(#REF!&lt;&gt;"",1,0))</f>
        <v>#REF!</v>
      </c>
      <c r="S191" s="33" t="e">
        <f>IF('Crisis Indicator Data'!#REF!="No Data",1,IF(#REF!&lt;&gt;"",1,0))</f>
        <v>#REF!</v>
      </c>
      <c r="T191" s="33" t="e">
        <f>IF('Crisis Indicator Data'!#REF!="No Data",1,IF(#REF!&lt;&gt;"",1,0))</f>
        <v>#REF!</v>
      </c>
      <c r="U191" s="33" t="e">
        <f>IF('Crisis Indicator Data'!#REF!="No Data",1,IF(#REF!&lt;&gt;"",1,0))</f>
        <v>#REF!</v>
      </c>
      <c r="V191" s="33" t="e">
        <f>IF('Crisis Indicator Data'!#REF!="No Data",1,IF(#REF!&lt;&gt;"",1,0))</f>
        <v>#REF!</v>
      </c>
      <c r="W191" s="33" t="e">
        <f>IF('Crisis Indicator Data'!#REF!="No Data",1,IF(#REF!&lt;&gt;"",1,0))</f>
        <v>#REF!</v>
      </c>
      <c r="X191" s="33" t="e">
        <f>IF('Crisis Indicator Data'!#REF!="No Data",1,IF(#REF!&lt;&gt;"",1,0))</f>
        <v>#REF!</v>
      </c>
      <c r="Y191" s="33" t="e">
        <f>IF('Crisis Indicator Data'!#REF!="No Data",1,IF(#REF!&lt;&gt;"",1,0))</f>
        <v>#REF!</v>
      </c>
      <c r="Z191" s="33" t="e">
        <f>IF('Crisis Indicator Data'!#REF!="No Data",1,IF(#REF!&lt;&gt;"",1,0))</f>
        <v>#REF!</v>
      </c>
      <c r="AA191" s="33" t="e">
        <f>IF('Crisis Indicator Data'!#REF!="No Data",1,IF(#REF!&lt;&gt;"",1,0))</f>
        <v>#REF!</v>
      </c>
      <c r="AB191" s="33" t="e">
        <f>IF('Crisis Indicator Data'!#REF!="No Data",1,IF(#REF!&lt;&gt;"",1,0))</f>
        <v>#REF!</v>
      </c>
      <c r="AC191" s="33" t="e">
        <f>IF('Crisis Indicator Data'!#REF!="No Data",1,IF(#REF!&lt;&gt;"",1,0))</f>
        <v>#REF!</v>
      </c>
      <c r="AD191" s="33" t="e">
        <f>IF('Crisis Indicator Data'!#REF!="No Data",1,IF(#REF!&lt;&gt;"",1,0))</f>
        <v>#REF!</v>
      </c>
      <c r="AE191" s="33" t="e">
        <f>IF('Crisis Indicator Data'!#REF!="No Data",1,IF(#REF!&lt;&gt;"",1,0))</f>
        <v>#REF!</v>
      </c>
      <c r="AF191" s="33" t="e">
        <f>IF('Crisis Indicator Data'!#REF!="No Data",1,IF(#REF!&lt;&gt;"",1,0))</f>
        <v>#REF!</v>
      </c>
      <c r="AG191" s="33" t="e">
        <f>IF('Crisis Indicator Data'!#REF!="No Data",1,IF(#REF!&lt;&gt;"",1,0))</f>
        <v>#REF!</v>
      </c>
      <c r="AH191" s="33" t="e">
        <f>IF('Crisis Indicator Data'!#REF!="No Data",1,IF(#REF!&lt;&gt;"",1,0))</f>
        <v>#REF!</v>
      </c>
      <c r="AI191" s="33" t="e">
        <f>IF('Crisis Indicator Data'!#REF!="No Data",1,IF(#REF!&lt;&gt;"",1,0))</f>
        <v>#REF!</v>
      </c>
      <c r="AJ191" s="33" t="e">
        <f>IF('Crisis Indicator Data'!#REF!="No Data",1,IF(#REF!&lt;&gt;"",1,0))</f>
        <v>#REF!</v>
      </c>
      <c r="AK191" s="33" t="e">
        <f>IF('Crisis Indicator Data'!#REF!="No Data",1,IF(#REF!&lt;&gt;"",1,0))</f>
        <v>#REF!</v>
      </c>
      <c r="AL191" s="33" t="e">
        <f>IF('Crisis Indicator Data'!#REF!="No Data",1,IF(#REF!&lt;&gt;"",1,0))</f>
        <v>#REF!</v>
      </c>
      <c r="AM191" s="33" t="e">
        <f>IF('Crisis Indicator Data'!#REF!="No Data",1,IF(#REF!&lt;&gt;"",1,0))</f>
        <v>#REF!</v>
      </c>
      <c r="AN191" s="33" t="e">
        <f>IF('Crisis Indicator Data'!#REF!="No Data",1,IF(#REF!&lt;&gt;"",1,0))</f>
        <v>#REF!</v>
      </c>
      <c r="AO191" s="33" t="e">
        <f>IF('Crisis Indicator Data'!#REF!="No Data",1,IF(#REF!&lt;&gt;"",1,0))</f>
        <v>#REF!</v>
      </c>
      <c r="AP191" s="33" t="e">
        <f>IF('Crisis Indicator Data'!#REF!="No Data",1,IF(#REF!&lt;&gt;"",1,0))</f>
        <v>#REF!</v>
      </c>
      <c r="AQ191" s="33" t="e">
        <f>IF('Crisis Indicator Data'!#REF!="No Data",1,IF(#REF!&lt;&gt;"",1,0))</f>
        <v>#REF!</v>
      </c>
      <c r="AR191" s="33" t="e">
        <f>IF('Crisis Indicator Data'!#REF!="No Data",1,IF(#REF!&lt;&gt;"",1,0))</f>
        <v>#REF!</v>
      </c>
      <c r="AS191" s="33" t="e">
        <f>IF('Crisis Indicator Data'!#REF!="No Data",1,IF(#REF!&lt;&gt;"",1,0))</f>
        <v>#REF!</v>
      </c>
      <c r="AT191" s="33" t="e">
        <f>IF('Crisis Indicator Data'!#REF!="No Data",1,IF(#REF!&lt;&gt;"",1,0))</f>
        <v>#REF!</v>
      </c>
      <c r="AU191" s="33" t="e">
        <f>IF('Crisis Indicator Data'!#REF!="No Data",1,IF(#REF!&lt;&gt;"",1,0))</f>
        <v>#REF!</v>
      </c>
      <c r="AV191" s="33" t="e">
        <f>IF('Crisis Indicator Data'!#REF!="No Data",1,IF(#REF!&lt;&gt;"",1,0))</f>
        <v>#REF!</v>
      </c>
      <c r="AW191" s="33" t="e">
        <f>IF('Crisis Indicator Data'!#REF!="No Data",1,IF(#REF!&lt;&gt;"",1,0))</f>
        <v>#REF!</v>
      </c>
      <c r="AX191" s="33" t="e">
        <f>IF('Crisis Indicator Data'!#REF!="No Data",1,IF(#REF!&lt;&gt;"",1,0))</f>
        <v>#REF!</v>
      </c>
      <c r="AY191" s="33" t="e">
        <f>IF('Crisis Indicator Data'!#REF!="No Data",1,IF(#REF!&lt;&gt;"",1,0))</f>
        <v>#REF!</v>
      </c>
      <c r="AZ191" s="33" t="e">
        <f>IF('Crisis Indicator Data'!#REF!="No Data",1,IF(#REF!&lt;&gt;"",1,0))</f>
        <v>#REF!</v>
      </c>
      <c r="BA191" t="e">
        <f t="shared" si="4"/>
        <v>#REF!</v>
      </c>
      <c r="BB191" s="35" t="e">
        <f t="shared" si="5"/>
        <v>#REF!</v>
      </c>
    </row>
    <row r="192" spans="1:54" x14ac:dyDescent="0.3">
      <c r="A192" t="s">
        <v>355</v>
      </c>
      <c r="B192" s="33" t="e">
        <f>IF('Crisis Indicator Data'!#REF!="No Data",1,IF(#REF!&lt;&gt;"",1,0))</f>
        <v>#REF!</v>
      </c>
      <c r="C192" s="33" t="e">
        <f>IF('Crisis Indicator Data'!#REF!="No Data",1,IF(#REF!&lt;&gt;"",1,0))</f>
        <v>#REF!</v>
      </c>
      <c r="D192" s="33" t="e">
        <f>IF('Crisis Indicator Data'!#REF!="No Data",1,IF(#REF!&lt;&gt;"",1,0))</f>
        <v>#REF!</v>
      </c>
      <c r="E192" s="33" t="e">
        <f>IF('Crisis Indicator Data'!#REF!="No Data",1,IF(#REF!&lt;&gt;"",1,0))</f>
        <v>#REF!</v>
      </c>
      <c r="F192" s="33" t="e">
        <f>IF('Crisis Indicator Data'!#REF!="No Data",1,IF(#REF!&lt;&gt;"",1,0))</f>
        <v>#REF!</v>
      </c>
      <c r="G192" s="33" t="e">
        <f>IF('Crisis Indicator Data'!#REF!="No Data",1,IF(#REF!&lt;&gt;"",1,0))</f>
        <v>#REF!</v>
      </c>
      <c r="H192" s="33" t="e">
        <f>IF('Crisis Indicator Data'!#REF!="No Data",1,IF(#REF!&lt;&gt;"",1,0))</f>
        <v>#REF!</v>
      </c>
      <c r="I192" s="33" t="e">
        <f>IF('Crisis Indicator Data'!#REF!="No Data",1,IF(#REF!&lt;&gt;"",1,0))</f>
        <v>#REF!</v>
      </c>
      <c r="J192" s="33" t="e">
        <f>IF('Crisis Indicator Data'!#REF!="No Data",1,IF(#REF!&lt;&gt;"",1,0))</f>
        <v>#REF!</v>
      </c>
      <c r="K192" s="33" t="e">
        <f>IF('Crisis Indicator Data'!#REF!="No Data",1,IF(#REF!&lt;&gt;"",1,0))</f>
        <v>#REF!</v>
      </c>
      <c r="L192" s="33" t="e">
        <f>IF('Crisis Indicator Data'!#REF!="No Data",1,IF(#REF!&lt;&gt;"",1,0))</f>
        <v>#REF!</v>
      </c>
      <c r="M192" s="33" t="e">
        <f>IF('Crisis Indicator Data'!#REF!="No Data",1,IF(#REF!&lt;&gt;"",1,0))</f>
        <v>#REF!</v>
      </c>
      <c r="N192" s="33" t="e">
        <f>IF('Crisis Indicator Data'!#REF!="No Data",1,IF(#REF!&lt;&gt;"",1,0))</f>
        <v>#REF!</v>
      </c>
      <c r="O192" s="33" t="e">
        <f>IF('Crisis Indicator Data'!#REF!="No Data",1,IF(#REF!&lt;&gt;"",1,0))</f>
        <v>#REF!</v>
      </c>
      <c r="P192" s="33" t="e">
        <f>IF('Crisis Indicator Data'!#REF!="No Data",1,IF(#REF!&lt;&gt;"",1,0))</f>
        <v>#REF!</v>
      </c>
      <c r="Q192" s="33" t="e">
        <f>IF('Crisis Indicator Data'!#REF!="No Data",1,IF(#REF!&lt;&gt;"",1,0))</f>
        <v>#REF!</v>
      </c>
      <c r="R192" s="33" t="e">
        <f>IF('Crisis Indicator Data'!#REF!="No Data",1,IF(#REF!&lt;&gt;"",1,0))</f>
        <v>#REF!</v>
      </c>
      <c r="S192" s="33" t="e">
        <f>IF('Crisis Indicator Data'!#REF!="No Data",1,IF(#REF!&lt;&gt;"",1,0))</f>
        <v>#REF!</v>
      </c>
      <c r="T192" s="33" t="e">
        <f>IF('Crisis Indicator Data'!#REF!="No Data",1,IF(#REF!&lt;&gt;"",1,0))</f>
        <v>#REF!</v>
      </c>
      <c r="U192" s="33" t="e">
        <f>IF('Crisis Indicator Data'!#REF!="No Data",1,IF(#REF!&lt;&gt;"",1,0))</f>
        <v>#REF!</v>
      </c>
      <c r="V192" s="33" t="e">
        <f>IF('Crisis Indicator Data'!#REF!="No Data",1,IF(#REF!&lt;&gt;"",1,0))</f>
        <v>#REF!</v>
      </c>
      <c r="W192" s="33" t="e">
        <f>IF('Crisis Indicator Data'!#REF!="No Data",1,IF(#REF!&lt;&gt;"",1,0))</f>
        <v>#REF!</v>
      </c>
      <c r="X192" s="33" t="e">
        <f>IF('Crisis Indicator Data'!#REF!="No Data",1,IF(#REF!&lt;&gt;"",1,0))</f>
        <v>#REF!</v>
      </c>
      <c r="Y192" s="33" t="e">
        <f>IF('Crisis Indicator Data'!#REF!="No Data",1,IF(#REF!&lt;&gt;"",1,0))</f>
        <v>#REF!</v>
      </c>
      <c r="Z192" s="33" t="e">
        <f>IF('Crisis Indicator Data'!#REF!="No Data",1,IF(#REF!&lt;&gt;"",1,0))</f>
        <v>#REF!</v>
      </c>
      <c r="AA192" s="33" t="e">
        <f>IF('Crisis Indicator Data'!#REF!="No Data",1,IF(#REF!&lt;&gt;"",1,0))</f>
        <v>#REF!</v>
      </c>
      <c r="AB192" s="33" t="e">
        <f>IF('Crisis Indicator Data'!#REF!="No Data",1,IF(#REF!&lt;&gt;"",1,0))</f>
        <v>#REF!</v>
      </c>
      <c r="AC192" s="33" t="e">
        <f>IF('Crisis Indicator Data'!#REF!="No Data",1,IF(#REF!&lt;&gt;"",1,0))</f>
        <v>#REF!</v>
      </c>
      <c r="AD192" s="33" t="e">
        <f>IF('Crisis Indicator Data'!#REF!="No Data",1,IF(#REF!&lt;&gt;"",1,0))</f>
        <v>#REF!</v>
      </c>
      <c r="AE192" s="33" t="e">
        <f>IF('Crisis Indicator Data'!#REF!="No Data",1,IF(#REF!&lt;&gt;"",1,0))</f>
        <v>#REF!</v>
      </c>
      <c r="AF192" s="33" t="e">
        <f>IF('Crisis Indicator Data'!#REF!="No Data",1,IF(#REF!&lt;&gt;"",1,0))</f>
        <v>#REF!</v>
      </c>
      <c r="AG192" s="33" t="e">
        <f>IF('Crisis Indicator Data'!#REF!="No Data",1,IF(#REF!&lt;&gt;"",1,0))</f>
        <v>#REF!</v>
      </c>
      <c r="AH192" s="33" t="e">
        <f>IF('Crisis Indicator Data'!#REF!="No Data",1,IF(#REF!&lt;&gt;"",1,0))</f>
        <v>#REF!</v>
      </c>
      <c r="AI192" s="33" t="e">
        <f>IF('Crisis Indicator Data'!#REF!="No Data",1,IF(#REF!&lt;&gt;"",1,0))</f>
        <v>#REF!</v>
      </c>
      <c r="AJ192" s="33" t="e">
        <f>IF('Crisis Indicator Data'!#REF!="No Data",1,IF(#REF!&lt;&gt;"",1,0))</f>
        <v>#REF!</v>
      </c>
      <c r="AK192" s="33" t="e">
        <f>IF('Crisis Indicator Data'!#REF!="No Data",1,IF(#REF!&lt;&gt;"",1,0))</f>
        <v>#REF!</v>
      </c>
      <c r="AL192" s="33" t="e">
        <f>IF('Crisis Indicator Data'!#REF!="No Data",1,IF(#REF!&lt;&gt;"",1,0))</f>
        <v>#REF!</v>
      </c>
      <c r="AM192" s="33" t="e">
        <f>IF('Crisis Indicator Data'!#REF!="No Data",1,IF(#REF!&lt;&gt;"",1,0))</f>
        <v>#REF!</v>
      </c>
      <c r="AN192" s="33" t="e">
        <f>IF('Crisis Indicator Data'!#REF!="No Data",1,IF(#REF!&lt;&gt;"",1,0))</f>
        <v>#REF!</v>
      </c>
      <c r="AO192" s="33" t="e">
        <f>IF('Crisis Indicator Data'!#REF!="No Data",1,IF(#REF!&lt;&gt;"",1,0))</f>
        <v>#REF!</v>
      </c>
      <c r="AP192" s="33" t="e">
        <f>IF('Crisis Indicator Data'!#REF!="No Data",1,IF(#REF!&lt;&gt;"",1,0))</f>
        <v>#REF!</v>
      </c>
      <c r="AQ192" s="33" t="e">
        <f>IF('Crisis Indicator Data'!#REF!="No Data",1,IF(#REF!&lt;&gt;"",1,0))</f>
        <v>#REF!</v>
      </c>
      <c r="AR192" s="33" t="e">
        <f>IF('Crisis Indicator Data'!#REF!="No Data",1,IF(#REF!&lt;&gt;"",1,0))</f>
        <v>#REF!</v>
      </c>
      <c r="AS192" s="33" t="e">
        <f>IF('Crisis Indicator Data'!#REF!="No Data",1,IF(#REF!&lt;&gt;"",1,0))</f>
        <v>#REF!</v>
      </c>
      <c r="AT192" s="33" t="e">
        <f>IF('Crisis Indicator Data'!#REF!="No Data",1,IF(#REF!&lt;&gt;"",1,0))</f>
        <v>#REF!</v>
      </c>
      <c r="AU192" s="33" t="e">
        <f>IF('Crisis Indicator Data'!#REF!="No Data",1,IF(#REF!&lt;&gt;"",1,0))</f>
        <v>#REF!</v>
      </c>
      <c r="AV192" s="33" t="e">
        <f>IF('Crisis Indicator Data'!#REF!="No Data",1,IF(#REF!&lt;&gt;"",1,0))</f>
        <v>#REF!</v>
      </c>
      <c r="AW192" s="33" t="e">
        <f>IF('Crisis Indicator Data'!#REF!="No Data",1,IF(#REF!&lt;&gt;"",1,0))</f>
        <v>#REF!</v>
      </c>
      <c r="AX192" s="33" t="e">
        <f>IF('Crisis Indicator Data'!#REF!="No Data",1,IF(#REF!&lt;&gt;"",1,0))</f>
        <v>#REF!</v>
      </c>
      <c r="AY192" s="33" t="e">
        <f>IF('Crisis Indicator Data'!#REF!="No Data",1,IF(#REF!&lt;&gt;"",1,0))</f>
        <v>#REF!</v>
      </c>
      <c r="AZ192" s="33" t="e">
        <f>IF('Crisis Indicator Data'!#REF!="No Data",1,IF(#REF!&lt;&gt;"",1,0))</f>
        <v>#REF!</v>
      </c>
      <c r="BA192" t="e">
        <f t="shared" si="4"/>
        <v>#REF!</v>
      </c>
      <c r="BB192" s="35" t="e">
        <f t="shared" si="5"/>
        <v>#REF!</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CB896AAE0A8F499E6DE71151AC5449" ma:contentTypeVersion="15" ma:contentTypeDescription="Create a new document." ma:contentTypeScope="" ma:versionID="a4e7ea45136d394c5caa6a0314eded26">
  <xsd:schema xmlns:xsd="http://www.w3.org/2001/XMLSchema" xmlns:xs="http://www.w3.org/2001/XMLSchema" xmlns:p="http://schemas.microsoft.com/office/2006/metadata/properties" xmlns:ns2="14d14714-35ba-4dcc-94b5-cc1890fb359f" xmlns:ns3="52348ca6-5961-4d22-8883-3707acc72a99" targetNamespace="http://schemas.microsoft.com/office/2006/metadata/properties" ma:root="true" ma:fieldsID="ff23f9c3e94234131f5949c5f60e842f" ns2:_="" ns3:_="">
    <xsd:import namespace="14d14714-35ba-4dcc-94b5-cc1890fb359f"/>
    <xsd:import namespace="52348ca6-5961-4d22-8883-3707acc72a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d14714-35ba-4dcc-94b5-cc1890fb35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073f826-0b3c-4f0d-82d4-a4f8ceff9de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2348ca6-5961-4d22-8883-3707acc72a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dbf1bf86-ec8f-44d3-bf0f-d695e304b68d}" ma:internalName="TaxCatchAll" ma:showField="CatchAllData" ma:web="52348ca6-5961-4d22-8883-3707acc72a9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4d14714-35ba-4dcc-94b5-cc1890fb359f">
      <Terms xmlns="http://schemas.microsoft.com/office/infopath/2007/PartnerControls"/>
    </lcf76f155ced4ddcb4097134ff3c332f>
    <TaxCatchAll xmlns="52348ca6-5961-4d22-8883-3707acc72a99" xsi:nil="true"/>
  </documentManagement>
</p:properties>
</file>

<file path=customXml/itemProps1.xml><?xml version="1.0" encoding="utf-8"?>
<ds:datastoreItem xmlns:ds="http://schemas.openxmlformats.org/officeDocument/2006/customXml" ds:itemID="{454B72A0-C580-4401-A54B-1F3CD1F62D5A}"/>
</file>

<file path=customXml/itemProps2.xml><?xml version="1.0" encoding="utf-8"?>
<ds:datastoreItem xmlns:ds="http://schemas.openxmlformats.org/officeDocument/2006/customXml" ds:itemID="{2D5F2B95-809D-4588-A721-894D84DA6F01}"/>
</file>

<file path=customXml/itemProps3.xml><?xml version="1.0" encoding="utf-8"?>
<ds:datastoreItem xmlns:ds="http://schemas.openxmlformats.org/officeDocument/2006/customXml" ds:itemID="{CF98B376-7961-4337-BD29-B05E2185BA3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15</vt:i4>
      </vt:variant>
      <vt:variant>
        <vt:lpstr>Named Ranges</vt:lpstr>
      </vt:variant>
      <vt:variant>
        <vt:i4>4</vt:i4>
      </vt:variant>
    </vt:vector>
  </HeadingPairs>
  <TitlesOfParts>
    <vt:vector size="19" baseType="lpstr">
      <vt:lpstr>Introduction</vt:lpstr>
      <vt:lpstr>Table of Contents</vt:lpstr>
      <vt:lpstr>GCSI</vt:lpstr>
      <vt:lpstr>Impact of Crisis</vt:lpstr>
      <vt:lpstr>Conditions of affected people</vt:lpstr>
      <vt:lpstr>Complexity</vt:lpstr>
      <vt:lpstr>Core Indicators</vt:lpstr>
      <vt:lpstr>Log</vt:lpstr>
      <vt:lpstr>Crisis Indicator Data</vt:lpstr>
      <vt:lpstr>Country Indicator Data</vt:lpstr>
      <vt:lpstr>Lists</vt:lpstr>
      <vt:lpstr>Indicator Metadata</vt:lpstr>
      <vt:lpstr>Indicator Date hidden</vt:lpstr>
      <vt:lpstr>Indicator Date hidden2</vt:lpstr>
      <vt:lpstr>Imputed and missing data hidden</vt:lpstr>
      <vt:lpstr>'Indicator Metadata'!_2012.06.11___GFM_Indicator_List</vt:lpstr>
      <vt:lpstr>CrisisList</vt:lpstr>
      <vt:lpstr>GCSI!Print_Area</vt:lpstr>
      <vt:lpstr>GCSI!Print_Titles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Angeliki Nika</cp:lastModifiedBy>
  <cp:lastPrinted>2018-05-14T15:21:54Z</cp:lastPrinted>
  <dcterms:created xsi:type="dcterms:W3CDTF">2013-01-24T09:37:59Z</dcterms:created>
  <dcterms:modified xsi:type="dcterms:W3CDTF">2019-05-31T10:37:37Z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0x01010080CB896AAE0A8F499E6DE71151AC5449</vt:lpwstr>
  </property>
  <property fmtid="{D5CDD505-2E9C-101B-9397-08002B2CF9AE}" pid="3" name="MediaServiceImageTags">
    <vt:lpwstr/>
  </property>
</Properties>
</file>